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xml" ContentType="application/vnd.openxmlformats-officedocument.drawing+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3.xml" ContentType="application/vnd.openxmlformats-officedocument.drawing+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7.xml" ContentType="application/vnd.openxmlformats-officedocument.drawing+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8.xml" ContentType="application/vnd.openxmlformats-officedocument.drawing+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9.xml" ContentType="application/vnd.openxmlformats-officedocument.drawing+xml"/>
  <Override PartName="/xl/drawings/drawing10.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1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327"/>
  <workbookPr codeName="ThisWorkbook" defaultThemeVersion="124226"/>
  <mc:AlternateContent xmlns:mc="http://schemas.openxmlformats.org/markup-compatibility/2006">
    <mc:Choice Requires="x15">
      <x15ac:absPath xmlns:x15ac="http://schemas.microsoft.com/office/spreadsheetml/2010/11/ac" url="https://adlasz-my.sharepoint.com/personal/jan-dirk_degoeij_adlasz_nl/Documents/Documenten/adlasz/vaktechnische informatie/budgetten SZW/Tools Adlasz/BUIG/"/>
    </mc:Choice>
  </mc:AlternateContent>
  <xr:revisionPtr revIDLastSave="9" documentId="8_{D6BF91A7-5DDE-4328-ACFB-1AEFA39902D8}" xr6:coauthVersionLast="47" xr6:coauthVersionMax="47" xr10:uidLastSave="{2956B56F-AB8F-4734-8C9D-991BCF16FDCB}"/>
  <bookViews>
    <workbookView xWindow="-110" yWindow="-110" windowWidth="19420" windowHeight="10420" tabRatio="822" xr2:uid="{00000000-000D-0000-FFFF-FFFF00000000}"/>
  </bookViews>
  <sheets>
    <sheet name="Dashboard" sheetId="19" r:id="rId1"/>
    <sheet name="Hulpblad vergel" sheetId="48" state="veryHidden" r:id="rId2"/>
    <sheet name="Hulpblad kenget" sheetId="47" state="veryHidden" r:id="rId3"/>
    <sheet name="Hulpblad aantallen" sheetId="46" state="veryHidden" r:id="rId4"/>
    <sheet name="1. Inzet LKS" sheetId="49" r:id="rId5"/>
    <sheet name="2. Budget BUIG" sheetId="13" r:id="rId6"/>
    <sheet name="3. Budget LKS" sheetId="44" r:id="rId7"/>
    <sheet name="4. Vangnet" sheetId="39" r:id="rId8"/>
    <sheet name="5. grafiek budget" sheetId="29" r:id="rId9"/>
    <sheet name="6. grafiek budgetaandeel" sheetId="36" r:id="rId10"/>
    <sheet name="7. grafiek resultaat" sheetId="35" r:id="rId11"/>
    <sheet name="SZW Groot_&amp;_middelgroot" sheetId="17" state="veryHidden" r:id="rId12"/>
    <sheet name="SZW Klein" sheetId="43" state="veryHidden" r:id="rId13"/>
    <sheet name="SZW Data 2023" sheetId="45" state="veryHidden" r:id="rId14"/>
    <sheet name="SZW Data 2022" sheetId="42" state="veryHidden" r:id="rId15"/>
    <sheet name="SZW Data 2021" sheetId="40" state="veryHidden" r:id="rId16"/>
    <sheet name="SZW Data 2020" sheetId="27" state="veryHidden" r:id="rId17"/>
    <sheet name="SZW Lijst gemeenten" sheetId="28" state="veryHidden" r:id="rId18"/>
    <sheet name="Adlasz Data LKS" sheetId="50" state="veryHidden" r:id="rId19"/>
    <sheet name="Adlasz Data Budget" sheetId="5" state="veryHidden" r:id="rId20"/>
    <sheet name="Adlasz Data Kosten" sheetId="15" state="veryHidden" r:id="rId21"/>
    <sheet name="Adlasz Data Vangnet" sheetId="38" state="veryHidden" r:id="rId22"/>
    <sheet name="Adlasz verloop alle gem" sheetId="12" state="veryHidden" r:id="rId23"/>
  </sheets>
  <externalReferences>
    <externalReference r:id="rId24"/>
  </externalReferences>
  <definedNames>
    <definedName name="_xlnm._FilterDatabase" localSheetId="19" hidden="1">'Adlasz Data Budget'!$AE$3:$BK$392</definedName>
    <definedName name="_xlnm._FilterDatabase" localSheetId="20" hidden="1">'Adlasz Data Kosten'!$A$4:$BA$374</definedName>
    <definedName name="_xlnm._FilterDatabase" localSheetId="0" hidden="1">Dashboard!$F$47:$F$48</definedName>
    <definedName name="_xlnm.Print_Area" localSheetId="9">'6. grafiek budgetaandeel'!$A$1:$W$55</definedName>
    <definedName name="Gemeente">VLOOKUP('2. Budget BUIG'!$C$3,'Adlasz verloop alle gem'!$A$5:$B$371,16,FALSE)*100%</definedName>
    <definedName name="Gemeentenaam">VLOOKUP('2. Budget BUIG'!$C$3,'Adlasz verloop alle gem'!$A$5:$B$371,14,FALSE)</definedName>
    <definedName name="Gemeentenamen">[1]Data!$B$2:$B$381</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54" i="49" l="1"/>
  <c r="H54" i="49" s="1"/>
  <c r="E14" i="44"/>
  <c r="K21" i="13"/>
  <c r="K25" i="13"/>
  <c r="K27" i="13"/>
  <c r="H5" i="15"/>
  <c r="H8" i="15"/>
  <c r="H9" i="15"/>
  <c r="H10" i="15"/>
  <c r="H11" i="15"/>
  <c r="H12" i="15"/>
  <c r="H13" i="15"/>
  <c r="H14" i="15"/>
  <c r="H15" i="15"/>
  <c r="H16" i="15"/>
  <c r="H17" i="15"/>
  <c r="H18" i="15"/>
  <c r="H19" i="15"/>
  <c r="H20" i="15"/>
  <c r="H21" i="15"/>
  <c r="H22" i="15"/>
  <c r="H23" i="15"/>
  <c r="H24" i="15"/>
  <c r="H25" i="15"/>
  <c r="H26" i="15"/>
  <c r="H27" i="15"/>
  <c r="H28" i="15"/>
  <c r="H29" i="15"/>
  <c r="H30" i="15"/>
  <c r="H31" i="15"/>
  <c r="H32" i="15"/>
  <c r="H33" i="15"/>
  <c r="H34" i="15"/>
  <c r="H35" i="15"/>
  <c r="H36" i="15"/>
  <c r="H37" i="15"/>
  <c r="H38" i="15"/>
  <c r="H39" i="15"/>
  <c r="H40" i="15"/>
  <c r="H41" i="15"/>
  <c r="H42" i="15"/>
  <c r="H43" i="15"/>
  <c r="H44" i="15"/>
  <c r="H45" i="15"/>
  <c r="H46" i="15"/>
  <c r="H47" i="15"/>
  <c r="H48" i="15"/>
  <c r="H49" i="15"/>
  <c r="H50" i="15"/>
  <c r="H51" i="15"/>
  <c r="H52" i="15"/>
  <c r="H53" i="15"/>
  <c r="H54" i="15"/>
  <c r="H55" i="15"/>
  <c r="H56" i="15"/>
  <c r="H57" i="15"/>
  <c r="H58" i="15"/>
  <c r="H59" i="15"/>
  <c r="H60" i="15"/>
  <c r="H61" i="15"/>
  <c r="H62" i="15"/>
  <c r="H63" i="15"/>
  <c r="H64" i="15"/>
  <c r="H65" i="15"/>
  <c r="H66" i="15"/>
  <c r="H67" i="15"/>
  <c r="H68" i="15"/>
  <c r="H69" i="15"/>
  <c r="H70" i="15"/>
  <c r="H71" i="15"/>
  <c r="H72" i="15"/>
  <c r="H73" i="15"/>
  <c r="H74" i="15"/>
  <c r="H75" i="15"/>
  <c r="H76" i="15"/>
  <c r="H77" i="15"/>
  <c r="H78" i="15"/>
  <c r="H79" i="15"/>
  <c r="H80" i="15"/>
  <c r="H81" i="15"/>
  <c r="H82" i="15"/>
  <c r="H83" i="15"/>
  <c r="H84" i="15"/>
  <c r="H85" i="15"/>
  <c r="H86" i="15"/>
  <c r="H87" i="15"/>
  <c r="H88" i="15"/>
  <c r="H89" i="15"/>
  <c r="H90" i="15"/>
  <c r="H91" i="15"/>
  <c r="H92" i="15"/>
  <c r="H93" i="15"/>
  <c r="H94" i="15"/>
  <c r="H95" i="15"/>
  <c r="H96" i="15"/>
  <c r="H97" i="15"/>
  <c r="H98" i="15"/>
  <c r="H99" i="15"/>
  <c r="H100" i="15"/>
  <c r="H101" i="15"/>
  <c r="H102" i="15"/>
  <c r="H103" i="15"/>
  <c r="H104" i="15"/>
  <c r="H105" i="15"/>
  <c r="H106" i="15"/>
  <c r="H107" i="15"/>
  <c r="H108" i="15"/>
  <c r="H109" i="15"/>
  <c r="H110" i="15"/>
  <c r="H111" i="15"/>
  <c r="H112" i="15"/>
  <c r="H113" i="15"/>
  <c r="H114" i="15"/>
  <c r="H115" i="15"/>
  <c r="H116" i="15"/>
  <c r="H117" i="15"/>
  <c r="H118" i="15"/>
  <c r="H119" i="15"/>
  <c r="H120" i="15"/>
  <c r="H121" i="15"/>
  <c r="H122" i="15"/>
  <c r="H123" i="15"/>
  <c r="H124" i="15"/>
  <c r="H125" i="15"/>
  <c r="H126" i="15"/>
  <c r="H127" i="15"/>
  <c r="H128" i="15"/>
  <c r="H129" i="15"/>
  <c r="H130" i="15"/>
  <c r="H131" i="15"/>
  <c r="H132" i="15"/>
  <c r="H133" i="15"/>
  <c r="H134" i="15"/>
  <c r="H135" i="15"/>
  <c r="H136" i="15"/>
  <c r="H137" i="15"/>
  <c r="H138" i="15"/>
  <c r="H139" i="15"/>
  <c r="H140" i="15"/>
  <c r="H141" i="15"/>
  <c r="H142" i="15"/>
  <c r="H143" i="15"/>
  <c r="H144" i="15"/>
  <c r="H145" i="15"/>
  <c r="H146" i="15"/>
  <c r="H147" i="15"/>
  <c r="H148" i="15"/>
  <c r="H149" i="15"/>
  <c r="H150" i="15"/>
  <c r="H151" i="15"/>
  <c r="H152" i="15"/>
  <c r="H153" i="15"/>
  <c r="H154" i="15"/>
  <c r="H155" i="15"/>
  <c r="H156" i="15"/>
  <c r="H157" i="15"/>
  <c r="H158" i="15"/>
  <c r="H159" i="15"/>
  <c r="H160" i="15"/>
  <c r="H161" i="15"/>
  <c r="H162" i="15"/>
  <c r="H163" i="15"/>
  <c r="H164" i="15"/>
  <c r="H165" i="15"/>
  <c r="H166" i="15"/>
  <c r="H167" i="15"/>
  <c r="H168" i="15"/>
  <c r="H169" i="15"/>
  <c r="H170" i="15"/>
  <c r="H171" i="15"/>
  <c r="H172" i="15"/>
  <c r="H173" i="15"/>
  <c r="H174" i="15"/>
  <c r="H175" i="15"/>
  <c r="H176" i="15"/>
  <c r="H177" i="15"/>
  <c r="H178" i="15"/>
  <c r="H179" i="15"/>
  <c r="H180" i="15"/>
  <c r="H181" i="15"/>
  <c r="H182" i="15"/>
  <c r="H183" i="15"/>
  <c r="H184" i="15"/>
  <c r="H185" i="15"/>
  <c r="H186" i="15"/>
  <c r="H187" i="15"/>
  <c r="H188" i="15"/>
  <c r="H189" i="15"/>
  <c r="H190" i="15"/>
  <c r="H191" i="15"/>
  <c r="H192" i="15"/>
  <c r="H193" i="15"/>
  <c r="H194" i="15"/>
  <c r="H195" i="15"/>
  <c r="H196" i="15"/>
  <c r="H197" i="15"/>
  <c r="H198" i="15"/>
  <c r="H199" i="15"/>
  <c r="H200" i="15"/>
  <c r="H201" i="15"/>
  <c r="H202" i="15"/>
  <c r="H203" i="15"/>
  <c r="H204" i="15"/>
  <c r="H205" i="15"/>
  <c r="H206" i="15"/>
  <c r="H207" i="15"/>
  <c r="H208" i="15"/>
  <c r="H209" i="15"/>
  <c r="H210" i="15"/>
  <c r="H211" i="15"/>
  <c r="H212" i="15"/>
  <c r="H213" i="15"/>
  <c r="H214" i="15"/>
  <c r="H215" i="15"/>
  <c r="H216" i="15"/>
  <c r="H217" i="15"/>
  <c r="H218" i="15"/>
  <c r="H219" i="15"/>
  <c r="H220" i="15"/>
  <c r="H221" i="15"/>
  <c r="H222" i="15"/>
  <c r="H223" i="15"/>
  <c r="H224" i="15"/>
  <c r="H225" i="15"/>
  <c r="H226" i="15"/>
  <c r="H227" i="15"/>
  <c r="H228" i="15"/>
  <c r="H229" i="15"/>
  <c r="H230" i="15"/>
  <c r="H231" i="15"/>
  <c r="H232" i="15"/>
  <c r="H233" i="15"/>
  <c r="H234" i="15"/>
  <c r="H235" i="15"/>
  <c r="H236" i="15"/>
  <c r="H237" i="15"/>
  <c r="H238" i="15"/>
  <c r="H239" i="15"/>
  <c r="H240" i="15"/>
  <c r="H241" i="15"/>
  <c r="H242" i="15"/>
  <c r="H243" i="15"/>
  <c r="H244" i="15"/>
  <c r="H245" i="15"/>
  <c r="H246" i="15"/>
  <c r="H247" i="15"/>
  <c r="H248" i="15"/>
  <c r="H249" i="15"/>
  <c r="H250" i="15"/>
  <c r="H251" i="15"/>
  <c r="H252" i="15"/>
  <c r="H253" i="15"/>
  <c r="H254" i="15"/>
  <c r="H255" i="15"/>
  <c r="H256" i="15"/>
  <c r="H257" i="15"/>
  <c r="H258" i="15"/>
  <c r="H259" i="15"/>
  <c r="H260" i="15"/>
  <c r="H261" i="15"/>
  <c r="H262" i="15"/>
  <c r="H263" i="15"/>
  <c r="H264" i="15"/>
  <c r="H265" i="15"/>
  <c r="H266" i="15"/>
  <c r="H267" i="15"/>
  <c r="H268" i="15"/>
  <c r="H269" i="15"/>
  <c r="H270" i="15"/>
  <c r="H271" i="15"/>
  <c r="H272" i="15"/>
  <c r="H273" i="15"/>
  <c r="H274" i="15"/>
  <c r="H275" i="15"/>
  <c r="H276" i="15"/>
  <c r="H277" i="15"/>
  <c r="H278" i="15"/>
  <c r="H279" i="15"/>
  <c r="H280" i="15"/>
  <c r="H281" i="15"/>
  <c r="H282" i="15"/>
  <c r="H283" i="15"/>
  <c r="H284" i="15"/>
  <c r="H285" i="15"/>
  <c r="H286" i="15"/>
  <c r="H287" i="15"/>
  <c r="H288" i="15"/>
  <c r="H289" i="15"/>
  <c r="H290" i="15"/>
  <c r="H291" i="15"/>
  <c r="H292" i="15"/>
  <c r="H293" i="15"/>
  <c r="H294" i="15"/>
  <c r="H295" i="15"/>
  <c r="H296" i="15"/>
  <c r="H297" i="15"/>
  <c r="H298" i="15"/>
  <c r="H299" i="15"/>
  <c r="H300" i="15"/>
  <c r="H301" i="15"/>
  <c r="H302" i="15"/>
  <c r="H303" i="15"/>
  <c r="H304" i="15"/>
  <c r="H305" i="15"/>
  <c r="H306" i="15"/>
  <c r="H307" i="15"/>
  <c r="H308" i="15"/>
  <c r="H309" i="15"/>
  <c r="H310" i="15"/>
  <c r="H311" i="15"/>
  <c r="H312" i="15"/>
  <c r="H313" i="15"/>
  <c r="H314" i="15"/>
  <c r="H315" i="15"/>
  <c r="H316" i="15"/>
  <c r="H317" i="15"/>
  <c r="H318" i="15"/>
  <c r="H319" i="15"/>
  <c r="H320" i="15"/>
  <c r="H321" i="15"/>
  <c r="H322" i="15"/>
  <c r="H323" i="15"/>
  <c r="H324" i="15"/>
  <c r="H325" i="15"/>
  <c r="H326" i="15"/>
  <c r="H327" i="15"/>
  <c r="H328" i="15"/>
  <c r="H329" i="15"/>
  <c r="H330" i="15"/>
  <c r="H331" i="15"/>
  <c r="H332" i="15"/>
  <c r="H333" i="15"/>
  <c r="H334" i="15"/>
  <c r="H335" i="15"/>
  <c r="H336" i="15"/>
  <c r="H337" i="15"/>
  <c r="H338" i="15"/>
  <c r="H339" i="15"/>
  <c r="H340" i="15"/>
  <c r="H341" i="15"/>
  <c r="H342" i="15"/>
  <c r="H343" i="15"/>
  <c r="H344" i="15"/>
  <c r="H345" i="15"/>
  <c r="H346" i="15"/>
  <c r="H347" i="15"/>
  <c r="H7" i="15"/>
  <c r="H6" i="15"/>
  <c r="G5" i="15"/>
  <c r="H439" i="15" s="1"/>
  <c r="F54" i="49" l="1"/>
  <c r="G54" i="49"/>
  <c r="E54" i="49"/>
  <c r="I54" i="49"/>
  <c r="H437" i="15"/>
  <c r="H438" i="15"/>
  <c r="D13" i="43" l="1"/>
  <c r="D15" i="43" l="1"/>
  <c r="D2" i="5"/>
  <c r="E2" i="5" s="1"/>
  <c r="F2" i="5" s="1"/>
  <c r="G2" i="5" s="1"/>
  <c r="H2" i="5" s="1"/>
  <c r="I2" i="5" s="1"/>
  <c r="J2" i="5" s="1"/>
  <c r="K2" i="5" s="1"/>
  <c r="L2" i="5" s="1"/>
  <c r="M2" i="5" s="1"/>
  <c r="N2" i="5" s="1"/>
  <c r="O2" i="5" s="1"/>
  <c r="P2" i="5" s="1"/>
  <c r="Q2" i="5" s="1"/>
  <c r="R2" i="5" s="1"/>
  <c r="S2" i="5" s="1"/>
  <c r="T2" i="5" s="1"/>
  <c r="U2" i="5" s="1"/>
  <c r="V2" i="5" s="1"/>
  <c r="W2" i="5" s="1"/>
  <c r="X2" i="5" s="1"/>
  <c r="Y2" i="5" s="1"/>
  <c r="Z2" i="5" s="1"/>
  <c r="AA2" i="5" s="1"/>
  <c r="AB2" i="5" s="1"/>
  <c r="AC2" i="5" s="1"/>
  <c r="AD2" i="5" s="1"/>
  <c r="AE2" i="5" s="1"/>
  <c r="AF2" i="5" s="1"/>
  <c r="AG2" i="5" s="1"/>
  <c r="AH2" i="5" s="1"/>
  <c r="AI2" i="5" s="1"/>
  <c r="AJ2" i="5" s="1"/>
  <c r="AK2" i="5" s="1"/>
  <c r="AL2" i="5" s="1"/>
  <c r="AM2" i="5" s="1"/>
  <c r="AN2" i="5" s="1"/>
  <c r="AO2" i="5" s="1"/>
  <c r="AP2" i="5" s="1"/>
  <c r="AQ2" i="5" s="1"/>
  <c r="AR2" i="5" s="1"/>
  <c r="AS2" i="5" s="1"/>
  <c r="AT2" i="5" s="1"/>
  <c r="AU2" i="5" s="1"/>
  <c r="AV2" i="5" s="1"/>
  <c r="AW2" i="5" s="1"/>
  <c r="AX2" i="5" s="1"/>
  <c r="AY2" i="5" s="1"/>
  <c r="AZ2" i="5" s="1"/>
  <c r="BA2" i="5" s="1"/>
  <c r="BB2" i="5" s="1"/>
  <c r="BC2" i="5" s="1"/>
  <c r="BD2" i="5" s="1"/>
  <c r="BE2" i="5" s="1"/>
  <c r="BF2" i="5" s="1"/>
  <c r="BG2" i="5" s="1"/>
  <c r="BH2" i="5" s="1"/>
  <c r="BI2" i="5" s="1"/>
  <c r="BJ2" i="5" s="1"/>
  <c r="BK2" i="5" s="1"/>
  <c r="BL2" i="5" s="1"/>
  <c r="BM2" i="5" s="1"/>
  <c r="BN2" i="5" s="1"/>
  <c r="BO2" i="5" s="1"/>
  <c r="BP2" i="5" s="1"/>
  <c r="BQ2" i="5" s="1"/>
  <c r="BR2" i="5" s="1"/>
  <c r="BS2" i="5" s="1"/>
  <c r="BT2" i="5" s="1"/>
  <c r="BU2" i="5" s="1"/>
  <c r="BV2" i="5" s="1"/>
  <c r="BW2" i="5" s="1"/>
  <c r="BX2" i="5" s="1"/>
  <c r="BY2" i="5" s="1"/>
  <c r="BZ2" i="5" s="1"/>
  <c r="CA2" i="5" s="1"/>
  <c r="CB2" i="5" s="1"/>
  <c r="CC2" i="5" s="1"/>
  <c r="CD2" i="5" s="1"/>
  <c r="CE2" i="5" s="1"/>
  <c r="CF2" i="5" s="1"/>
  <c r="CG2" i="5" s="1"/>
  <c r="CH2" i="5" s="1"/>
  <c r="CI2" i="5" s="1"/>
  <c r="CJ2" i="5" s="1"/>
  <c r="CK2" i="5" s="1"/>
  <c r="CL2" i="5" s="1"/>
  <c r="C2" i="5"/>
  <c r="D52" i="13"/>
  <c r="D50" i="13"/>
  <c r="M10" i="43"/>
  <c r="L10" i="43"/>
  <c r="K10" i="43"/>
  <c r="J10" i="43"/>
  <c r="N10" i="17"/>
  <c r="M10" i="17"/>
  <c r="L10" i="17"/>
  <c r="K10" i="17"/>
  <c r="E5" i="5"/>
  <c r="G347" i="5" s="1"/>
  <c r="F5" i="5"/>
  <c r="G342" i="5"/>
  <c r="G341" i="5"/>
  <c r="G340" i="5"/>
  <c r="G334" i="5"/>
  <c r="G333" i="5"/>
  <c r="G332" i="5"/>
  <c r="G326" i="5"/>
  <c r="G325" i="5"/>
  <c r="G324" i="5"/>
  <c r="G318" i="5"/>
  <c r="G317" i="5"/>
  <c r="G316" i="5"/>
  <c r="G310" i="5"/>
  <c r="G309" i="5"/>
  <c r="G308" i="5"/>
  <c r="G302" i="5"/>
  <c r="G301" i="5"/>
  <c r="G300" i="5"/>
  <c r="G294" i="5"/>
  <c r="G293" i="5"/>
  <c r="G292" i="5"/>
  <c r="G286" i="5"/>
  <c r="G285" i="5"/>
  <c r="G284" i="5"/>
  <c r="G278" i="5"/>
  <c r="G277" i="5"/>
  <c r="G276" i="5"/>
  <c r="G270" i="5"/>
  <c r="G269" i="5"/>
  <c r="G268" i="5"/>
  <c r="G262" i="5"/>
  <c r="G261" i="5"/>
  <c r="G260" i="5"/>
  <c r="G254" i="5"/>
  <c r="G253" i="5"/>
  <c r="G252" i="5"/>
  <c r="G246" i="5"/>
  <c r="G245" i="5"/>
  <c r="G244" i="5"/>
  <c r="G243" i="5"/>
  <c r="G238" i="5"/>
  <c r="G237" i="5"/>
  <c r="G236" i="5"/>
  <c r="G235" i="5"/>
  <c r="G230" i="5"/>
  <c r="G229" i="5"/>
  <c r="G228" i="5"/>
  <c r="G227" i="5"/>
  <c r="G222" i="5"/>
  <c r="G221" i="5"/>
  <c r="G220" i="5"/>
  <c r="G219" i="5"/>
  <c r="G214" i="5"/>
  <c r="G213" i="5"/>
  <c r="G212" i="5"/>
  <c r="G211" i="5"/>
  <c r="G206" i="5"/>
  <c r="G205" i="5"/>
  <c r="G204" i="5"/>
  <c r="G203" i="5"/>
  <c r="G198" i="5"/>
  <c r="G197" i="5"/>
  <c r="G196" i="5"/>
  <c r="G195" i="5"/>
  <c r="G190" i="5"/>
  <c r="G189" i="5"/>
  <c r="G188" i="5"/>
  <c r="G187" i="5"/>
  <c r="G182" i="5"/>
  <c r="G181" i="5"/>
  <c r="G180" i="5"/>
  <c r="G179" i="5"/>
  <c r="G174" i="5"/>
  <c r="G173" i="5"/>
  <c r="G172" i="5"/>
  <c r="G171" i="5"/>
  <c r="G166" i="5"/>
  <c r="G165" i="5"/>
  <c r="G164" i="5"/>
  <c r="G163" i="5"/>
  <c r="G158" i="5"/>
  <c r="G157" i="5"/>
  <c r="G156" i="5"/>
  <c r="G155" i="5"/>
  <c r="G150" i="5"/>
  <c r="G149" i="5"/>
  <c r="G148" i="5"/>
  <c r="G147" i="5"/>
  <c r="G142" i="5"/>
  <c r="G141" i="5"/>
  <c r="G140" i="5"/>
  <c r="G139" i="5"/>
  <c r="G134" i="5"/>
  <c r="G133" i="5"/>
  <c r="G132" i="5"/>
  <c r="G131" i="5"/>
  <c r="G126" i="5"/>
  <c r="G125" i="5"/>
  <c r="G124" i="5"/>
  <c r="G123" i="5"/>
  <c r="G118" i="5"/>
  <c r="G117" i="5"/>
  <c r="G116" i="5"/>
  <c r="G115" i="5"/>
  <c r="G110" i="5"/>
  <c r="G109" i="5"/>
  <c r="G108" i="5"/>
  <c r="G107" i="5"/>
  <c r="G102" i="5"/>
  <c r="G101" i="5"/>
  <c r="G100" i="5"/>
  <c r="G99" i="5"/>
  <c r="G94" i="5"/>
  <c r="G93" i="5"/>
  <c r="G92" i="5"/>
  <c r="G91" i="5"/>
  <c r="G86" i="5"/>
  <c r="G85" i="5"/>
  <c r="G84" i="5"/>
  <c r="G83" i="5"/>
  <c r="G78" i="5"/>
  <c r="G77" i="5"/>
  <c r="G76" i="5"/>
  <c r="G75" i="5"/>
  <c r="G70" i="5"/>
  <c r="G69" i="5"/>
  <c r="G68" i="5"/>
  <c r="G67" i="5"/>
  <c r="G62" i="5"/>
  <c r="G61" i="5"/>
  <c r="G60" i="5"/>
  <c r="G59" i="5"/>
  <c r="G54" i="5"/>
  <c r="G53" i="5"/>
  <c r="G52" i="5"/>
  <c r="G51" i="5"/>
  <c r="G46" i="5"/>
  <c r="G45" i="5"/>
  <c r="G44" i="5"/>
  <c r="G43" i="5"/>
  <c r="G38" i="5"/>
  <c r="G37" i="5"/>
  <c r="G36" i="5"/>
  <c r="G35" i="5"/>
  <c r="G30" i="5"/>
  <c r="G29" i="5"/>
  <c r="G28" i="5"/>
  <c r="G27" i="5"/>
  <c r="G22" i="5"/>
  <c r="G21" i="5"/>
  <c r="G20" i="5"/>
  <c r="G19" i="5"/>
  <c r="G14" i="5"/>
  <c r="G13" i="5"/>
  <c r="G12" i="5"/>
  <c r="G11" i="5"/>
  <c r="G6" i="5"/>
  <c r="D5" i="5"/>
  <c r="E35" i="49"/>
  <c r="F35" i="49" s="1"/>
  <c r="G35" i="49" s="1"/>
  <c r="H35" i="49" s="1"/>
  <c r="I35" i="49" s="1"/>
  <c r="F30" i="49"/>
  <c r="G30" i="49"/>
  <c r="H30" i="49"/>
  <c r="I30" i="49"/>
  <c r="E30" i="49"/>
  <c r="L22" i="19"/>
  <c r="L23" i="19" s="1"/>
  <c r="L21" i="19"/>
  <c r="L20" i="19"/>
  <c r="L17" i="19"/>
  <c r="L18" i="19" s="1"/>
  <c r="L16" i="19"/>
  <c r="L15" i="19"/>
  <c r="L12" i="19"/>
  <c r="L13" i="19" s="1"/>
  <c r="L11" i="19"/>
  <c r="L10" i="19"/>
  <c r="G7" i="5" l="1"/>
  <c r="G5" i="5" s="1"/>
  <c r="G15" i="5"/>
  <c r="G23" i="5"/>
  <c r="G31" i="5"/>
  <c r="G39" i="5"/>
  <c r="G47" i="5"/>
  <c r="G55" i="5"/>
  <c r="G63" i="5"/>
  <c r="G71" i="5"/>
  <c r="G79" i="5"/>
  <c r="G87" i="5"/>
  <c r="G95" i="5"/>
  <c r="G103" i="5"/>
  <c r="G111" i="5"/>
  <c r="G119" i="5"/>
  <c r="G127" i="5"/>
  <c r="G135" i="5"/>
  <c r="G143" i="5"/>
  <c r="G151" i="5"/>
  <c r="G159" i="5"/>
  <c r="G167" i="5"/>
  <c r="G175" i="5"/>
  <c r="G183" i="5"/>
  <c r="G191" i="5"/>
  <c r="G199" i="5"/>
  <c r="G207" i="5"/>
  <c r="G215" i="5"/>
  <c r="G223" i="5"/>
  <c r="G231" i="5"/>
  <c r="G239" i="5"/>
  <c r="G247" i="5"/>
  <c r="G255" i="5"/>
  <c r="G263" i="5"/>
  <c r="G271" i="5"/>
  <c r="G279" i="5"/>
  <c r="G287" i="5"/>
  <c r="G295" i="5"/>
  <c r="G303" i="5"/>
  <c r="G311" i="5"/>
  <c r="G319" i="5"/>
  <c r="G327" i="5"/>
  <c r="G335" i="5"/>
  <c r="G343" i="5"/>
  <c r="G8" i="5"/>
  <c r="G16" i="5"/>
  <c r="G24" i="5"/>
  <c r="G32" i="5"/>
  <c r="G40" i="5"/>
  <c r="G48" i="5"/>
  <c r="G56" i="5"/>
  <c r="G64" i="5"/>
  <c r="G72" i="5"/>
  <c r="G80" i="5"/>
  <c r="G88" i="5"/>
  <c r="G96" i="5"/>
  <c r="G104" i="5"/>
  <c r="G112" i="5"/>
  <c r="G120" i="5"/>
  <c r="G128" i="5"/>
  <c r="G136" i="5"/>
  <c r="G144" i="5"/>
  <c r="G152" i="5"/>
  <c r="G160" i="5"/>
  <c r="G168" i="5"/>
  <c r="G176" i="5"/>
  <c r="G184" i="5"/>
  <c r="G192" i="5"/>
  <c r="G200" i="5"/>
  <c r="G208" i="5"/>
  <c r="G216" i="5"/>
  <c r="G224" i="5"/>
  <c r="G232" i="5"/>
  <c r="G240" i="5"/>
  <c r="G248" i="5"/>
  <c r="G256" i="5"/>
  <c r="G264" i="5"/>
  <c r="G272" i="5"/>
  <c r="G280" i="5"/>
  <c r="G288" i="5"/>
  <c r="G296" i="5"/>
  <c r="G304" i="5"/>
  <c r="G312" i="5"/>
  <c r="G320" i="5"/>
  <c r="G328" i="5"/>
  <c r="G336" i="5"/>
  <c r="G344" i="5"/>
  <c r="G9" i="5"/>
  <c r="G17" i="5"/>
  <c r="G25" i="5"/>
  <c r="G33" i="5"/>
  <c r="G41" i="5"/>
  <c r="G49" i="5"/>
  <c r="G57" i="5"/>
  <c r="G65" i="5"/>
  <c r="G73" i="5"/>
  <c r="G81" i="5"/>
  <c r="G89" i="5"/>
  <c r="G97" i="5"/>
  <c r="G105" i="5"/>
  <c r="G113" i="5"/>
  <c r="G121" i="5"/>
  <c r="G129" i="5"/>
  <c r="G137" i="5"/>
  <c r="G145" i="5"/>
  <c r="G153" i="5"/>
  <c r="G161" i="5"/>
  <c r="G169" i="5"/>
  <c r="G177" i="5"/>
  <c r="G185" i="5"/>
  <c r="G193" i="5"/>
  <c r="G201" i="5"/>
  <c r="G209" i="5"/>
  <c r="G217" i="5"/>
  <c r="G225" i="5"/>
  <c r="G233" i="5"/>
  <c r="G241" i="5"/>
  <c r="G249" i="5"/>
  <c r="G257" i="5"/>
  <c r="G265" i="5"/>
  <c r="G273" i="5"/>
  <c r="G281" i="5"/>
  <c r="G289" i="5"/>
  <c r="G297" i="5"/>
  <c r="G305" i="5"/>
  <c r="G313" i="5"/>
  <c r="G321" i="5"/>
  <c r="G329" i="5"/>
  <c r="G337" i="5"/>
  <c r="G345" i="5"/>
  <c r="G10" i="5"/>
  <c r="G18" i="5"/>
  <c r="G26" i="5"/>
  <c r="G34" i="5"/>
  <c r="G42" i="5"/>
  <c r="G50" i="5"/>
  <c r="G58" i="5"/>
  <c r="G66" i="5"/>
  <c r="G74" i="5"/>
  <c r="G82" i="5"/>
  <c r="G90" i="5"/>
  <c r="G98" i="5"/>
  <c r="G106" i="5"/>
  <c r="G114" i="5"/>
  <c r="G122" i="5"/>
  <c r="G130" i="5"/>
  <c r="G138" i="5"/>
  <c r="G146" i="5"/>
  <c r="G154" i="5"/>
  <c r="G162" i="5"/>
  <c r="G170" i="5"/>
  <c r="G178" i="5"/>
  <c r="G186" i="5"/>
  <c r="G194" i="5"/>
  <c r="G202" i="5"/>
  <c r="G210" i="5"/>
  <c r="G218" i="5"/>
  <c r="G226" i="5"/>
  <c r="G234" i="5"/>
  <c r="G242" i="5"/>
  <c r="G250" i="5"/>
  <c r="G258" i="5"/>
  <c r="G266" i="5"/>
  <c r="G274" i="5"/>
  <c r="G282" i="5"/>
  <c r="G290" i="5"/>
  <c r="G298" i="5"/>
  <c r="G306" i="5"/>
  <c r="G314" i="5"/>
  <c r="G322" i="5"/>
  <c r="G330" i="5"/>
  <c r="G338" i="5"/>
  <c r="G346" i="5"/>
  <c r="G251" i="5"/>
  <c r="G259" i="5"/>
  <c r="G267" i="5"/>
  <c r="G275" i="5"/>
  <c r="G283" i="5"/>
  <c r="G291" i="5"/>
  <c r="G299" i="5"/>
  <c r="G307" i="5"/>
  <c r="G315" i="5"/>
  <c r="G323" i="5"/>
  <c r="G331" i="5"/>
  <c r="G339" i="5"/>
  <c r="E59" i="49"/>
  <c r="D34" i="49"/>
  <c r="E29" i="49" s="1"/>
  <c r="E33" i="49" s="1"/>
  <c r="F59" i="49"/>
  <c r="G59" i="49"/>
  <c r="H59" i="49"/>
  <c r="I59" i="49"/>
  <c r="D17" i="49"/>
  <c r="E32" i="49" l="1"/>
  <c r="D18" i="49"/>
  <c r="D19" i="49" s="1"/>
  <c r="D20" i="49" s="1"/>
  <c r="D21" i="49" s="1"/>
  <c r="B13" i="50" l="1"/>
  <c r="C11" i="50"/>
  <c r="B4" i="50"/>
  <c r="E17" i="49" l="1"/>
  <c r="E18" i="49" l="1"/>
  <c r="E19" i="49" s="1"/>
  <c r="E8" i="49" s="1"/>
  <c r="E10" i="49" s="1"/>
  <c r="E20" i="49" l="1"/>
  <c r="E21" i="49" s="1"/>
  <c r="F25" i="49" l="1"/>
  <c r="G25" i="49"/>
  <c r="H25" i="49"/>
  <c r="I25" i="49"/>
  <c r="E25" i="49"/>
  <c r="E26" i="49" s="1"/>
  <c r="E42" i="49" s="1"/>
  <c r="E41" i="49" l="1"/>
  <c r="I26" i="49"/>
  <c r="H26" i="49"/>
  <c r="G26" i="49"/>
  <c r="F26" i="49"/>
  <c r="E34" i="49" l="1"/>
  <c r="E40" i="49" l="1"/>
  <c r="F32" i="49"/>
  <c r="F41" i="49" s="1"/>
  <c r="F29" i="49"/>
  <c r="F33" i="49" s="1"/>
  <c r="F42" i="49" s="1"/>
  <c r="E51" i="49"/>
  <c r="D44" i="13" s="1"/>
  <c r="F34" i="49" l="1"/>
  <c r="F40" i="49" s="1"/>
  <c r="E43" i="49"/>
  <c r="C141" i="19" s="1"/>
  <c r="E60" i="49"/>
  <c r="E61" i="49" s="1"/>
  <c r="D43" i="13" s="1"/>
  <c r="E55" i="49"/>
  <c r="D32" i="44" l="1"/>
  <c r="F56" i="49"/>
  <c r="E28" i="44" s="1"/>
  <c r="F43" i="49"/>
  <c r="C142" i="19" s="1"/>
  <c r="F60" i="49"/>
  <c r="F61" i="49" s="1"/>
  <c r="E43" i="13" s="1"/>
  <c r="G32" i="49"/>
  <c r="G41" i="49" s="1"/>
  <c r="F51" i="49"/>
  <c r="E44" i="13" s="1"/>
  <c r="G29" i="49"/>
  <c r="G33" i="49" s="1"/>
  <c r="G42" i="49" s="1"/>
  <c r="G101" i="19" l="1"/>
  <c r="G100" i="19"/>
  <c r="F101" i="19"/>
  <c r="F55" i="49"/>
  <c r="D42" i="13" l="1"/>
  <c r="H100" i="19" s="1"/>
  <c r="F100" i="19"/>
  <c r="G34" i="49"/>
  <c r="G40" i="49" s="1"/>
  <c r="G56" i="49"/>
  <c r="F28" i="44" s="1"/>
  <c r="E32" i="44"/>
  <c r="G43" i="49" l="1"/>
  <c r="C143" i="19" s="1"/>
  <c r="G60" i="49"/>
  <c r="G61" i="49" s="1"/>
  <c r="H29" i="49"/>
  <c r="H33" i="49" s="1"/>
  <c r="H42" i="49" s="1"/>
  <c r="H32" i="49"/>
  <c r="H41" i="49" s="1"/>
  <c r="G51" i="49"/>
  <c r="E234" i="46"/>
  <c r="G234" i="46"/>
  <c r="I234" i="46"/>
  <c r="D234" i="46"/>
  <c r="L7" i="19"/>
  <c r="L6" i="19"/>
  <c r="L27" i="19"/>
  <c r="L28" i="19" s="1"/>
  <c r="L26" i="19"/>
  <c r="L37" i="19"/>
  <c r="L38" i="19" s="1"/>
  <c r="L36" i="19"/>
  <c r="L32" i="19"/>
  <c r="L33" i="19" s="1"/>
  <c r="L31" i="19"/>
  <c r="F14" i="43"/>
  <c r="E354" i="46"/>
  <c r="G354" i="46"/>
  <c r="F14" i="17"/>
  <c r="A37" i="47"/>
  <c r="M14" i="43" l="1"/>
  <c r="F15" i="43"/>
  <c r="D25" i="44"/>
  <c r="C5" i="50"/>
  <c r="F43" i="13"/>
  <c r="F102" i="19" s="1"/>
  <c r="G55" i="49"/>
  <c r="F32" i="44" s="1"/>
  <c r="F44" i="13"/>
  <c r="G102" i="19" s="1"/>
  <c r="J14" i="43"/>
  <c r="J15" i="43" s="1"/>
  <c r="L14" i="43"/>
  <c r="K14" i="43"/>
  <c r="K14" i="17"/>
  <c r="K15" i="17" s="1"/>
  <c r="N14" i="17"/>
  <c r="N15" i="17" s="1"/>
  <c r="M14" i="17"/>
  <c r="L14" i="17"/>
  <c r="H34" i="49"/>
  <c r="H40" i="49" s="1"/>
  <c r="B97" i="47"/>
  <c r="D36" i="49" s="1"/>
  <c r="M11" i="43"/>
  <c r="L11" i="43"/>
  <c r="K11" i="43"/>
  <c r="L15" i="17"/>
  <c r="M15" i="17"/>
  <c r="H5" i="5"/>
  <c r="H25" i="44" l="1"/>
  <c r="G5" i="50"/>
  <c r="E25" i="44"/>
  <c r="D5" i="50"/>
  <c r="G25" i="44"/>
  <c r="F5" i="50"/>
  <c r="F25" i="44"/>
  <c r="E5" i="50"/>
  <c r="C4" i="50"/>
  <c r="C6" i="50"/>
  <c r="C13" i="50"/>
  <c r="H56" i="49"/>
  <c r="G28" i="44" s="1"/>
  <c r="H43" i="49"/>
  <c r="C144" i="19" s="1"/>
  <c r="H60" i="49"/>
  <c r="H61" i="49" s="1"/>
  <c r="I32" i="49"/>
  <c r="I41" i="49" s="1"/>
  <c r="H51" i="49"/>
  <c r="G44" i="13" s="1"/>
  <c r="I29" i="49"/>
  <c r="I33" i="49" s="1"/>
  <c r="I42" i="49" s="1"/>
  <c r="N11" i="17"/>
  <c r="M11" i="17"/>
  <c r="L11" i="17"/>
  <c r="K11" i="17"/>
  <c r="K15" i="43"/>
  <c r="L15" i="43"/>
  <c r="M15" i="43"/>
  <c r="J11" i="43"/>
  <c r="F6" i="50" l="1"/>
  <c r="F4" i="50"/>
  <c r="E6" i="50"/>
  <c r="E4" i="50"/>
  <c r="D4" i="50"/>
  <c r="D6" i="50"/>
  <c r="G6" i="50"/>
  <c r="G4" i="50"/>
  <c r="G43" i="13"/>
  <c r="F103" i="19" s="1"/>
  <c r="H55" i="49"/>
  <c r="G103" i="19"/>
  <c r="C86" i="48"/>
  <c r="I34" i="49" l="1"/>
  <c r="I40" i="49" s="1"/>
  <c r="I56" i="49"/>
  <c r="H28" i="44" s="1"/>
  <c r="G32" i="44"/>
  <c r="A17" i="47"/>
  <c r="A16" i="47"/>
  <c r="A15" i="47"/>
  <c r="A14" i="47"/>
  <c r="A13" i="47"/>
  <c r="A12" i="47"/>
  <c r="A11" i="47"/>
  <c r="A10" i="47"/>
  <c r="C74" i="48"/>
  <c r="C62" i="48"/>
  <c r="C50" i="48"/>
  <c r="C38" i="48"/>
  <c r="C26" i="48"/>
  <c r="C14" i="48"/>
  <c r="C2" i="48"/>
  <c r="L47" i="19"/>
  <c r="L48" i="19" s="1"/>
  <c r="L46" i="19"/>
  <c r="L45" i="19"/>
  <c r="L42" i="19"/>
  <c r="L43" i="19" s="1"/>
  <c r="L41" i="19"/>
  <c r="L40" i="19"/>
  <c r="A5" i="47"/>
  <c r="G351" i="46"/>
  <c r="G356" i="46" s="1"/>
  <c r="I351" i="46"/>
  <c r="E351" i="46"/>
  <c r="E356" i="46" s="1"/>
  <c r="D351" i="46"/>
  <c r="I43" i="49" l="1"/>
  <c r="C145" i="19" s="1"/>
  <c r="I60" i="49"/>
  <c r="I61" i="49" s="1"/>
  <c r="I51" i="49"/>
  <c r="H44" i="13" s="1"/>
  <c r="F11" i="46"/>
  <c r="F19" i="46"/>
  <c r="F27" i="46"/>
  <c r="F35" i="46"/>
  <c r="F43" i="46"/>
  <c r="F51" i="46"/>
  <c r="F59" i="46"/>
  <c r="F67" i="46"/>
  <c r="F75" i="46"/>
  <c r="F83" i="46"/>
  <c r="F91" i="46"/>
  <c r="F99" i="46"/>
  <c r="F107" i="46"/>
  <c r="F115" i="46"/>
  <c r="F123" i="46"/>
  <c r="F131" i="46"/>
  <c r="F139" i="46"/>
  <c r="F147" i="46"/>
  <c r="F155" i="46"/>
  <c r="F163" i="46"/>
  <c r="F171" i="46"/>
  <c r="F179" i="46"/>
  <c r="F187" i="46"/>
  <c r="F195" i="46"/>
  <c r="F203" i="46"/>
  <c r="F211" i="46"/>
  <c r="F219" i="46"/>
  <c r="F227" i="46"/>
  <c r="F236" i="46"/>
  <c r="F244" i="46"/>
  <c r="F252" i="46"/>
  <c r="F260" i="46"/>
  <c r="F268" i="46"/>
  <c r="F276" i="46"/>
  <c r="F284" i="46"/>
  <c r="F292" i="46"/>
  <c r="F300" i="46"/>
  <c r="F308" i="46"/>
  <c r="F316" i="46"/>
  <c r="F324" i="46"/>
  <c r="F332" i="46"/>
  <c r="F340" i="46"/>
  <c r="F348" i="46"/>
  <c r="F56" i="46"/>
  <c r="F160" i="46"/>
  <c r="F224" i="46"/>
  <c r="F265" i="46"/>
  <c r="F305" i="46"/>
  <c r="F329" i="46"/>
  <c r="F209" i="46"/>
  <c r="F250" i="46"/>
  <c r="F12" i="46"/>
  <c r="F20" i="46"/>
  <c r="F28" i="46"/>
  <c r="F36" i="46"/>
  <c r="F44" i="46"/>
  <c r="F52" i="46"/>
  <c r="F60" i="46"/>
  <c r="F68" i="46"/>
  <c r="F76" i="46"/>
  <c r="F84" i="46"/>
  <c r="F92" i="46"/>
  <c r="F100" i="46"/>
  <c r="F108" i="46"/>
  <c r="F116" i="46"/>
  <c r="F124" i="46"/>
  <c r="F132" i="46"/>
  <c r="F140" i="46"/>
  <c r="F148" i="46"/>
  <c r="F156" i="46"/>
  <c r="F164" i="46"/>
  <c r="F172" i="46"/>
  <c r="F180" i="46"/>
  <c r="F188" i="46"/>
  <c r="F359" i="46"/>
  <c r="F360" i="46"/>
  <c r="F212" i="46"/>
  <c r="F220" i="46"/>
  <c r="F228" i="46"/>
  <c r="F237" i="46"/>
  <c r="F245" i="46"/>
  <c r="F253" i="46"/>
  <c r="F261" i="46"/>
  <c r="F269" i="46"/>
  <c r="F277" i="46"/>
  <c r="F285" i="46"/>
  <c r="F293" i="46"/>
  <c r="F301" i="46"/>
  <c r="F309" i="46"/>
  <c r="F317" i="46"/>
  <c r="F325" i="46"/>
  <c r="F333" i="46"/>
  <c r="F341" i="46"/>
  <c r="F349" i="46"/>
  <c r="F7" i="46"/>
  <c r="F31" i="46"/>
  <c r="F55" i="46"/>
  <c r="F79" i="46"/>
  <c r="F95" i="46"/>
  <c r="F127" i="46"/>
  <c r="F151" i="46"/>
  <c r="F175" i="46"/>
  <c r="F199" i="46"/>
  <c r="F223" i="46"/>
  <c r="F248" i="46"/>
  <c r="F272" i="46"/>
  <c r="F296" i="46"/>
  <c r="F320" i="46"/>
  <c r="F344" i="46"/>
  <c r="F24" i="46"/>
  <c r="F48" i="46"/>
  <c r="F80" i="46"/>
  <c r="F104" i="46"/>
  <c r="F120" i="46"/>
  <c r="F144" i="46"/>
  <c r="F176" i="46"/>
  <c r="F208" i="46"/>
  <c r="F249" i="46"/>
  <c r="F281" i="46"/>
  <c r="F321" i="46"/>
  <c r="F17" i="46"/>
  <c r="F41" i="46"/>
  <c r="F65" i="46"/>
  <c r="F89" i="46"/>
  <c r="F121" i="46"/>
  <c r="F153" i="46"/>
  <c r="F185" i="46"/>
  <c r="F217" i="46"/>
  <c r="F242" i="46"/>
  <c r="F266" i="46"/>
  <c r="F13" i="46"/>
  <c r="F21" i="46"/>
  <c r="F29" i="46"/>
  <c r="F37" i="46"/>
  <c r="F45" i="46"/>
  <c r="F53" i="46"/>
  <c r="F61" i="46"/>
  <c r="F69" i="46"/>
  <c r="F77" i="46"/>
  <c r="F85" i="46"/>
  <c r="F93" i="46"/>
  <c r="F101" i="46"/>
  <c r="F109" i="46"/>
  <c r="F117" i="46"/>
  <c r="F125" i="46"/>
  <c r="F133" i="46"/>
  <c r="F141" i="46"/>
  <c r="F149" i="46"/>
  <c r="F157" i="46"/>
  <c r="F165" i="46"/>
  <c r="F173" i="46"/>
  <c r="F181" i="46"/>
  <c r="F189" i="46"/>
  <c r="F197" i="46"/>
  <c r="F205" i="46"/>
  <c r="F213" i="46"/>
  <c r="F221" i="46"/>
  <c r="F229" i="46"/>
  <c r="F238" i="46"/>
  <c r="F246" i="46"/>
  <c r="F254" i="46"/>
  <c r="F262" i="46"/>
  <c r="F270" i="46"/>
  <c r="F278" i="46"/>
  <c r="F286" i="46"/>
  <c r="F294" i="46"/>
  <c r="F302" i="46"/>
  <c r="F310" i="46"/>
  <c r="F318" i="46"/>
  <c r="F326" i="46"/>
  <c r="F334" i="46"/>
  <c r="F342" i="46"/>
  <c r="F5" i="46"/>
  <c r="F15" i="46"/>
  <c r="F47" i="46"/>
  <c r="F71" i="46"/>
  <c r="F103" i="46"/>
  <c r="F135" i="46"/>
  <c r="F159" i="46"/>
  <c r="F183" i="46"/>
  <c r="F207" i="46"/>
  <c r="F231" i="46"/>
  <c r="F264" i="46"/>
  <c r="F288" i="46"/>
  <c r="F312" i="46"/>
  <c r="F336" i="46"/>
  <c r="F8" i="46"/>
  <c r="F32" i="46"/>
  <c r="F40" i="46"/>
  <c r="F72" i="46"/>
  <c r="F96" i="46"/>
  <c r="F128" i="46"/>
  <c r="F152" i="46"/>
  <c r="F184" i="46"/>
  <c r="F216" i="46"/>
  <c r="F257" i="46"/>
  <c r="F297" i="46"/>
  <c r="F345" i="46"/>
  <c r="F9" i="46"/>
  <c r="F25" i="46"/>
  <c r="F49" i="46"/>
  <c r="F73" i="46"/>
  <c r="F97" i="46"/>
  <c r="F113" i="46"/>
  <c r="F137" i="46"/>
  <c r="F169" i="46"/>
  <c r="F193" i="46"/>
  <c r="F225" i="46"/>
  <c r="F274" i="46"/>
  <c r="F6" i="46"/>
  <c r="F14" i="46"/>
  <c r="F22" i="46"/>
  <c r="F30" i="46"/>
  <c r="F38" i="46"/>
  <c r="F46" i="46"/>
  <c r="F54" i="46"/>
  <c r="F62" i="46"/>
  <c r="F70" i="46"/>
  <c r="F78" i="46"/>
  <c r="F86" i="46"/>
  <c r="F94" i="46"/>
  <c r="F102" i="46"/>
  <c r="F110" i="46"/>
  <c r="F118" i="46"/>
  <c r="F126" i="46"/>
  <c r="F134" i="46"/>
  <c r="F142" i="46"/>
  <c r="F150" i="46"/>
  <c r="F158" i="46"/>
  <c r="F166" i="46"/>
  <c r="F174" i="46"/>
  <c r="F182" i="46"/>
  <c r="F190" i="46"/>
  <c r="F198" i="46"/>
  <c r="F206" i="46"/>
  <c r="F214" i="46"/>
  <c r="F222" i="46"/>
  <c r="F230" i="46"/>
  <c r="F361" i="46"/>
  <c r="F247" i="46"/>
  <c r="F255" i="46"/>
  <c r="F263" i="46"/>
  <c r="F271" i="46"/>
  <c r="F279" i="46"/>
  <c r="F287" i="46"/>
  <c r="F295" i="46"/>
  <c r="F303" i="46"/>
  <c r="F311" i="46"/>
  <c r="F319" i="46"/>
  <c r="F327" i="46"/>
  <c r="F335" i="46"/>
  <c r="F343" i="46"/>
  <c r="F23" i="46"/>
  <c r="F39" i="46"/>
  <c r="F63" i="46"/>
  <c r="F87" i="46"/>
  <c r="F111" i="46"/>
  <c r="F119" i="46"/>
  <c r="F143" i="46"/>
  <c r="F167" i="46"/>
  <c r="F191" i="46"/>
  <c r="F215" i="46"/>
  <c r="F240" i="46"/>
  <c r="F256" i="46"/>
  <c r="F280" i="46"/>
  <c r="F304" i="46"/>
  <c r="F328" i="46"/>
  <c r="F16" i="46"/>
  <c r="F64" i="46"/>
  <c r="F88" i="46"/>
  <c r="F112" i="46"/>
  <c r="F136" i="46"/>
  <c r="F168" i="46"/>
  <c r="F192" i="46"/>
  <c r="F200" i="46"/>
  <c r="F232" i="46"/>
  <c r="F241" i="46"/>
  <c r="F273" i="46"/>
  <c r="F289" i="46"/>
  <c r="F313" i="46"/>
  <c r="F337" i="46"/>
  <c r="F33" i="46"/>
  <c r="F57" i="46"/>
  <c r="F81" i="46"/>
  <c r="F105" i="46"/>
  <c r="F129" i="46"/>
  <c r="F145" i="46"/>
  <c r="F161" i="46"/>
  <c r="F177" i="46"/>
  <c r="F201" i="46"/>
  <c r="F233" i="46"/>
  <c r="F258" i="46"/>
  <c r="F26" i="46"/>
  <c r="F90" i="46"/>
  <c r="F154" i="46"/>
  <c r="F218" i="46"/>
  <c r="F282" i="46"/>
  <c r="F314" i="46"/>
  <c r="F346" i="46"/>
  <c r="F170" i="46"/>
  <c r="F322" i="46"/>
  <c r="F323" i="46"/>
  <c r="F186" i="46"/>
  <c r="F298" i="46"/>
  <c r="F130" i="46"/>
  <c r="F331" i="46"/>
  <c r="F267" i="46"/>
  <c r="F210" i="46"/>
  <c r="F34" i="46"/>
  <c r="F98" i="46"/>
  <c r="F162" i="46"/>
  <c r="F226" i="46"/>
  <c r="F283" i="46"/>
  <c r="F315" i="46"/>
  <c r="F347" i="46"/>
  <c r="F235" i="46"/>
  <c r="F291" i="46"/>
  <c r="F58" i="46"/>
  <c r="F251" i="46"/>
  <c r="F66" i="46"/>
  <c r="F259" i="46"/>
  <c r="F306" i="46"/>
  <c r="F338" i="46"/>
  <c r="F82" i="46"/>
  <c r="F339" i="46"/>
  <c r="F42" i="46"/>
  <c r="F106" i="46"/>
  <c r="F290" i="46"/>
  <c r="F122" i="46"/>
  <c r="F330" i="46"/>
  <c r="F194" i="46"/>
  <c r="F299" i="46"/>
  <c r="F202" i="46"/>
  <c r="F146" i="46"/>
  <c r="F275" i="46"/>
  <c r="F50" i="46"/>
  <c r="F114" i="46"/>
  <c r="F178" i="46"/>
  <c r="F243" i="46"/>
  <c r="F10" i="46"/>
  <c r="F74" i="46"/>
  <c r="F138" i="46"/>
  <c r="F18" i="46"/>
  <c r="F307" i="46"/>
  <c r="B92" i="47"/>
  <c r="B106" i="47"/>
  <c r="B79" i="47"/>
  <c r="C75" i="48"/>
  <c r="B78" i="47"/>
  <c r="B105" i="47"/>
  <c r="B91" i="47"/>
  <c r="B77" i="47"/>
  <c r="B104" i="47"/>
  <c r="B90" i="47"/>
  <c r="B89" i="47"/>
  <c r="B76" i="47"/>
  <c r="B103" i="47"/>
  <c r="B102" i="47"/>
  <c r="B75" i="47"/>
  <c r="B88" i="47"/>
  <c r="B101" i="47"/>
  <c r="B74" i="47"/>
  <c r="B87" i="47"/>
  <c r="B86" i="47"/>
  <c r="B73" i="47"/>
  <c r="B100" i="47"/>
  <c r="B72" i="47"/>
  <c r="B85" i="47"/>
  <c r="B99" i="47"/>
  <c r="H11" i="46"/>
  <c r="H19" i="46"/>
  <c r="H27" i="46"/>
  <c r="H35" i="46"/>
  <c r="H43" i="46"/>
  <c r="H51" i="46"/>
  <c r="H59" i="46"/>
  <c r="H67" i="46"/>
  <c r="H75" i="46"/>
  <c r="H83" i="46"/>
  <c r="H91" i="46"/>
  <c r="H99" i="46"/>
  <c r="H107" i="46"/>
  <c r="H115" i="46"/>
  <c r="H123" i="46"/>
  <c r="H131" i="46"/>
  <c r="H139" i="46"/>
  <c r="H147" i="46"/>
  <c r="H155" i="46"/>
  <c r="H163" i="46"/>
  <c r="H171" i="46"/>
  <c r="H179" i="46"/>
  <c r="H187" i="46"/>
  <c r="H195" i="46"/>
  <c r="H203" i="46"/>
  <c r="H211" i="46"/>
  <c r="H219" i="46"/>
  <c r="H227" i="46"/>
  <c r="H236" i="46"/>
  <c r="H244" i="46"/>
  <c r="H252" i="46"/>
  <c r="H260" i="46"/>
  <c r="H268" i="46"/>
  <c r="H276" i="46"/>
  <c r="H284" i="46"/>
  <c r="H292" i="46"/>
  <c r="H300" i="46"/>
  <c r="H308" i="46"/>
  <c r="H316" i="46"/>
  <c r="H324" i="46"/>
  <c r="H332" i="46"/>
  <c r="H340" i="46"/>
  <c r="H348" i="46"/>
  <c r="H12" i="46"/>
  <c r="H20" i="46"/>
  <c r="H28" i="46"/>
  <c r="H36" i="46"/>
  <c r="H44" i="46"/>
  <c r="H52" i="46"/>
  <c r="H60" i="46"/>
  <c r="H68" i="46"/>
  <c r="H76" i="46"/>
  <c r="H84" i="46"/>
  <c r="H92" i="46"/>
  <c r="H100" i="46"/>
  <c r="H108" i="46"/>
  <c r="H116" i="46"/>
  <c r="H124" i="46"/>
  <c r="H132" i="46"/>
  <c r="H140" i="46"/>
  <c r="H148" i="46"/>
  <c r="H156" i="46"/>
  <c r="H164" i="46"/>
  <c r="H172" i="46"/>
  <c r="H180" i="46"/>
  <c r="H188" i="46"/>
  <c r="H359" i="46"/>
  <c r="H360" i="46"/>
  <c r="H212" i="46"/>
  <c r="H220" i="46"/>
  <c r="H228" i="46"/>
  <c r="H237" i="46"/>
  <c r="H245" i="46"/>
  <c r="H253" i="46"/>
  <c r="H261" i="46"/>
  <c r="H269" i="46"/>
  <c r="H277" i="46"/>
  <c r="H285" i="46"/>
  <c r="H293" i="46"/>
  <c r="H301" i="46"/>
  <c r="H309" i="46"/>
  <c r="H317" i="46"/>
  <c r="H325" i="46"/>
  <c r="H333" i="46"/>
  <c r="H341" i="46"/>
  <c r="H13" i="46"/>
  <c r="H21" i="46"/>
  <c r="H29" i="46"/>
  <c r="H37" i="46"/>
  <c r="H45" i="46"/>
  <c r="H53" i="46"/>
  <c r="H61" i="46"/>
  <c r="H69" i="46"/>
  <c r="H77" i="46"/>
  <c r="H85" i="46"/>
  <c r="H93" i="46"/>
  <c r="H101" i="46"/>
  <c r="H109" i="46"/>
  <c r="H117" i="46"/>
  <c r="H125" i="46"/>
  <c r="H133" i="46"/>
  <c r="H141" i="46"/>
  <c r="H149" i="46"/>
  <c r="H157" i="46"/>
  <c r="H165" i="46"/>
  <c r="H173" i="46"/>
  <c r="H181" i="46"/>
  <c r="H189" i="46"/>
  <c r="H197" i="46"/>
  <c r="H205" i="46"/>
  <c r="H213" i="46"/>
  <c r="H221" i="46"/>
  <c r="H229" i="46"/>
  <c r="H238" i="46"/>
  <c r="H246" i="46"/>
  <c r="H254" i="46"/>
  <c r="H262" i="46"/>
  <c r="H270" i="46"/>
  <c r="H278" i="46"/>
  <c r="H286" i="46"/>
  <c r="H294" i="46"/>
  <c r="H302" i="46"/>
  <c r="H310" i="46"/>
  <c r="H318" i="46"/>
  <c r="H326" i="46"/>
  <c r="H334" i="46"/>
  <c r="H342" i="46"/>
  <c r="H5" i="46"/>
  <c r="H6" i="46"/>
  <c r="H14" i="46"/>
  <c r="H22" i="46"/>
  <c r="H30" i="46"/>
  <c r="H38" i="46"/>
  <c r="H46" i="46"/>
  <c r="H54" i="46"/>
  <c r="H62" i="46"/>
  <c r="H70" i="46"/>
  <c r="H78" i="46"/>
  <c r="H86" i="46"/>
  <c r="H94" i="46"/>
  <c r="H102" i="46"/>
  <c r="H110" i="46"/>
  <c r="H118" i="46"/>
  <c r="H126" i="46"/>
  <c r="H134" i="46"/>
  <c r="H142" i="46"/>
  <c r="H150" i="46"/>
  <c r="H158" i="46"/>
  <c r="H166" i="46"/>
  <c r="H174" i="46"/>
  <c r="H182" i="46"/>
  <c r="H190" i="46"/>
  <c r="H198" i="46"/>
  <c r="H206" i="46"/>
  <c r="H214" i="46"/>
  <c r="H222" i="46"/>
  <c r="H230" i="46"/>
  <c r="H361" i="46"/>
  <c r="H247" i="46"/>
  <c r="H255" i="46"/>
  <c r="H263" i="46"/>
  <c r="H271" i="46"/>
  <c r="H279" i="46"/>
  <c r="H287" i="46"/>
  <c r="H295" i="46"/>
  <c r="H303" i="46"/>
  <c r="H311" i="46"/>
  <c r="H319" i="46"/>
  <c r="H327" i="46"/>
  <c r="H335" i="46"/>
  <c r="H343" i="46"/>
  <c r="H8" i="46"/>
  <c r="H16" i="46"/>
  <c r="H24" i="46"/>
  <c r="H40" i="46"/>
  <c r="H48" i="46"/>
  <c r="H64" i="46"/>
  <c r="H80" i="46"/>
  <c r="H7" i="46"/>
  <c r="H15" i="46"/>
  <c r="H23" i="46"/>
  <c r="H31" i="46"/>
  <c r="H39" i="46"/>
  <c r="H47" i="46"/>
  <c r="H55" i="46"/>
  <c r="H63" i="46"/>
  <c r="H71" i="46"/>
  <c r="H79" i="46"/>
  <c r="H87" i="46"/>
  <c r="H95" i="46"/>
  <c r="H103" i="46"/>
  <c r="H111" i="46"/>
  <c r="H119" i="46"/>
  <c r="H127" i="46"/>
  <c r="H135" i="46"/>
  <c r="H143" i="46"/>
  <c r="H151" i="46"/>
  <c r="H159" i="46"/>
  <c r="H167" i="46"/>
  <c r="H175" i="46"/>
  <c r="H183" i="46"/>
  <c r="H191" i="46"/>
  <c r="H199" i="46"/>
  <c r="H207" i="46"/>
  <c r="H215" i="46"/>
  <c r="H223" i="46"/>
  <c r="H231" i="46"/>
  <c r="H240" i="46"/>
  <c r="H248" i="46"/>
  <c r="H256" i="46"/>
  <c r="H264" i="46"/>
  <c r="H272" i="46"/>
  <c r="H280" i="46"/>
  <c r="H288" i="46"/>
  <c r="H296" i="46"/>
  <c r="H304" i="46"/>
  <c r="H312" i="46"/>
  <c r="H320" i="46"/>
  <c r="H328" i="46"/>
  <c r="H336" i="46"/>
  <c r="H344" i="46"/>
  <c r="H32" i="46"/>
  <c r="H56" i="46"/>
  <c r="H72" i="46"/>
  <c r="H88" i="46"/>
  <c r="H96" i="46"/>
  <c r="H104" i="46"/>
  <c r="H112" i="46"/>
  <c r="H120" i="46"/>
  <c r="H33" i="46"/>
  <c r="H65" i="46"/>
  <c r="H97" i="46"/>
  <c r="H128" i="46"/>
  <c r="H146" i="46"/>
  <c r="H169" i="46"/>
  <c r="H192" i="46"/>
  <c r="H210" i="46"/>
  <c r="H233" i="46"/>
  <c r="H257" i="46"/>
  <c r="H275" i="46"/>
  <c r="H298" i="46"/>
  <c r="H321" i="46"/>
  <c r="H339" i="46"/>
  <c r="H34" i="46"/>
  <c r="H66" i="46"/>
  <c r="H98" i="46"/>
  <c r="H129" i="46"/>
  <c r="H152" i="46"/>
  <c r="H170" i="46"/>
  <c r="H193" i="46"/>
  <c r="H216" i="46"/>
  <c r="H235" i="46"/>
  <c r="H258" i="46"/>
  <c r="H281" i="46"/>
  <c r="H299" i="46"/>
  <c r="H322" i="46"/>
  <c r="H345" i="46"/>
  <c r="H9" i="46"/>
  <c r="H41" i="46"/>
  <c r="H73" i="46"/>
  <c r="H105" i="46"/>
  <c r="H130" i="46"/>
  <c r="H153" i="46"/>
  <c r="H176" i="46"/>
  <c r="H194" i="46"/>
  <c r="H217" i="46"/>
  <c r="H241" i="46"/>
  <c r="H259" i="46"/>
  <c r="H282" i="46"/>
  <c r="H305" i="46"/>
  <c r="H323" i="46"/>
  <c r="H346" i="46"/>
  <c r="H347" i="46"/>
  <c r="H50" i="46"/>
  <c r="H82" i="46"/>
  <c r="H184" i="46"/>
  <c r="H225" i="46"/>
  <c r="H249" i="46"/>
  <c r="H290" i="46"/>
  <c r="H313" i="46"/>
  <c r="H25" i="46"/>
  <c r="H57" i="46"/>
  <c r="H89" i="46"/>
  <c r="H121" i="46"/>
  <c r="H144" i="46"/>
  <c r="H162" i="46"/>
  <c r="H185" i="46"/>
  <c r="H208" i="46"/>
  <c r="H226" i="46"/>
  <c r="H250" i="46"/>
  <c r="H273" i="46"/>
  <c r="H291" i="46"/>
  <c r="H314" i="46"/>
  <c r="H337" i="46"/>
  <c r="H26" i="46"/>
  <c r="H58" i="46"/>
  <c r="H90" i="46"/>
  <c r="H122" i="46"/>
  <c r="H145" i="46"/>
  <c r="H168" i="46"/>
  <c r="H186" i="46"/>
  <c r="H232" i="46"/>
  <c r="H274" i="46"/>
  <c r="H297" i="46"/>
  <c r="H338" i="46"/>
  <c r="H10" i="46"/>
  <c r="H42" i="46"/>
  <c r="H74" i="46"/>
  <c r="H106" i="46"/>
  <c r="H136" i="46"/>
  <c r="H154" i="46"/>
  <c r="H177" i="46"/>
  <c r="H200" i="46"/>
  <c r="H218" i="46"/>
  <c r="H242" i="46"/>
  <c r="H265" i="46"/>
  <c r="H283" i="46"/>
  <c r="H306" i="46"/>
  <c r="H329" i="46"/>
  <c r="H18" i="46"/>
  <c r="H114" i="46"/>
  <c r="H161" i="46"/>
  <c r="H202" i="46"/>
  <c r="H267" i="46"/>
  <c r="H331" i="46"/>
  <c r="H209" i="46"/>
  <c r="H251" i="46"/>
  <c r="H315" i="46"/>
  <c r="H17" i="46"/>
  <c r="H49" i="46"/>
  <c r="H81" i="46"/>
  <c r="H113" i="46"/>
  <c r="H137" i="46"/>
  <c r="H160" i="46"/>
  <c r="H178" i="46"/>
  <c r="H201" i="46"/>
  <c r="H224" i="46"/>
  <c r="H243" i="46"/>
  <c r="H266" i="46"/>
  <c r="H289" i="46"/>
  <c r="H307" i="46"/>
  <c r="H330" i="46"/>
  <c r="H349" i="46"/>
  <c r="H138" i="46"/>
  <c r="C51" i="48"/>
  <c r="A63" i="47"/>
  <c r="A103" i="47"/>
  <c r="C87" i="48"/>
  <c r="A90" i="47"/>
  <c r="A104" i="47"/>
  <c r="A65" i="47"/>
  <c r="A105" i="47"/>
  <c r="C63" i="48"/>
  <c r="A79" i="47"/>
  <c r="A106" i="47"/>
  <c r="C39" i="48"/>
  <c r="A73" i="47"/>
  <c r="A100" i="47"/>
  <c r="A74" i="47"/>
  <c r="A101" i="47"/>
  <c r="A88" i="47"/>
  <c r="A102" i="47"/>
  <c r="C3" i="48"/>
  <c r="A72" i="47"/>
  <c r="A99" i="47"/>
  <c r="A83" i="47"/>
  <c r="A97" i="47"/>
  <c r="A21" i="47"/>
  <c r="A70" i="47"/>
  <c r="A30" i="47"/>
  <c r="A46" i="47" s="1"/>
  <c r="A78" i="47"/>
  <c r="A32" i="47"/>
  <c r="A48" i="47" s="1"/>
  <c r="A76" i="47"/>
  <c r="A54" i="47"/>
  <c r="A75" i="47"/>
  <c r="A59" i="47"/>
  <c r="A91" i="47"/>
  <c r="A62" i="47"/>
  <c r="A89" i="47"/>
  <c r="A92" i="47"/>
  <c r="A66" i="47"/>
  <c r="A33" i="47"/>
  <c r="A49" i="47" s="1"/>
  <c r="C15" i="48"/>
  <c r="A26" i="47"/>
  <c r="A42" i="47" s="1"/>
  <c r="A85" i="47"/>
  <c r="A29" i="47"/>
  <c r="A45" i="47" s="1"/>
  <c r="C27" i="48"/>
  <c r="A61" i="47"/>
  <c r="A28" i="47"/>
  <c r="A44" i="47" s="1"/>
  <c r="A87" i="47"/>
  <c r="A86" i="47"/>
  <c r="A27" i="47"/>
  <c r="A43" i="47" s="1"/>
  <c r="A60" i="47"/>
  <c r="A64" i="47"/>
  <c r="A31" i="47"/>
  <c r="A47" i="47" s="1"/>
  <c r="A77" i="47"/>
  <c r="AN3" i="46"/>
  <c r="AN4" i="46" s="1"/>
  <c r="AM3" i="46"/>
  <c r="AM4" i="46" s="1"/>
  <c r="AL3" i="46"/>
  <c r="AL4" i="46" s="1"/>
  <c r="AK3" i="46"/>
  <c r="AK4" i="46" s="1"/>
  <c r="AJ3" i="46"/>
  <c r="AJ4" i="46" s="1"/>
  <c r="AI3" i="46"/>
  <c r="AI4" i="46" s="1"/>
  <c r="B95" i="48" l="1"/>
  <c r="B93" i="48"/>
  <c r="B17" i="47" s="1"/>
  <c r="B81" i="48"/>
  <c r="B16" i="47" s="1"/>
  <c r="B83" i="48"/>
  <c r="B48" i="47" s="1"/>
  <c r="B71" i="48"/>
  <c r="B47" i="47" s="1"/>
  <c r="B69" i="48"/>
  <c r="B15" i="47" s="1"/>
  <c r="B59" i="48"/>
  <c r="B46" i="47" s="1"/>
  <c r="B57" i="48"/>
  <c r="B14" i="47" s="1"/>
  <c r="B47" i="48"/>
  <c r="B45" i="47" s="1"/>
  <c r="B45" i="48"/>
  <c r="B35" i="48"/>
  <c r="B44" i="47" s="1"/>
  <c r="B33" i="48"/>
  <c r="B23" i="48"/>
  <c r="B43" i="47" s="1"/>
  <c r="B21" i="48"/>
  <c r="B11" i="48"/>
  <c r="B42" i="47" s="1"/>
  <c r="B9" i="48"/>
  <c r="B10" i="47" s="1"/>
  <c r="H43" i="13"/>
  <c r="F104" i="19" s="1"/>
  <c r="G104" i="19"/>
  <c r="I55" i="49"/>
  <c r="H32" i="44" s="1"/>
  <c r="H234" i="46"/>
  <c r="F234" i="46"/>
  <c r="F351" i="46"/>
  <c r="C95" i="48"/>
  <c r="C93" i="48"/>
  <c r="B49" i="47"/>
  <c r="G106" i="47"/>
  <c r="D106" i="47"/>
  <c r="C106" i="47"/>
  <c r="F106" i="47"/>
  <c r="E106" i="47"/>
  <c r="C81" i="48"/>
  <c r="C83" i="48"/>
  <c r="D105" i="47"/>
  <c r="F105" i="47"/>
  <c r="C105" i="47"/>
  <c r="E105" i="47"/>
  <c r="G105" i="47"/>
  <c r="C71" i="48"/>
  <c r="C69" i="48"/>
  <c r="C104" i="47"/>
  <c r="E104" i="47"/>
  <c r="F104" i="47"/>
  <c r="D104" i="47"/>
  <c r="G104" i="47"/>
  <c r="C59" i="48"/>
  <c r="C57" i="48"/>
  <c r="C103" i="47"/>
  <c r="E103" i="47"/>
  <c r="F103" i="47"/>
  <c r="G103" i="47"/>
  <c r="D103" i="47"/>
  <c r="C47" i="48"/>
  <c r="C45" i="48"/>
  <c r="F102" i="47"/>
  <c r="E102" i="47"/>
  <c r="D102" i="47"/>
  <c r="G102" i="47"/>
  <c r="C102" i="47"/>
  <c r="B80" i="47"/>
  <c r="C33" i="48"/>
  <c r="C35" i="48"/>
  <c r="C101" i="47"/>
  <c r="E101" i="47"/>
  <c r="F101" i="47"/>
  <c r="D101" i="47"/>
  <c r="G101" i="47"/>
  <c r="C23" i="48"/>
  <c r="C21" i="48"/>
  <c r="F100" i="47"/>
  <c r="E100" i="47"/>
  <c r="G100" i="47"/>
  <c r="C100" i="47"/>
  <c r="D100" i="47"/>
  <c r="C99" i="47"/>
  <c r="D99" i="47"/>
  <c r="E99" i="47"/>
  <c r="G99" i="47"/>
  <c r="F99" i="47"/>
  <c r="B93" i="47"/>
  <c r="H351" i="46"/>
  <c r="B66" i="47"/>
  <c r="C11" i="48"/>
  <c r="C9" i="48"/>
  <c r="G91" i="47"/>
  <c r="F91" i="47"/>
  <c r="E91" i="47"/>
  <c r="D91" i="47"/>
  <c r="C91" i="47"/>
  <c r="B65" i="47"/>
  <c r="C78" i="47"/>
  <c r="G78" i="47"/>
  <c r="D78" i="47"/>
  <c r="F78" i="47"/>
  <c r="E78" i="47"/>
  <c r="D86" i="47"/>
  <c r="E86" i="47"/>
  <c r="F86" i="47"/>
  <c r="G86" i="47"/>
  <c r="C86" i="47"/>
  <c r="B64" i="47"/>
  <c r="G77" i="47"/>
  <c r="E77" i="47"/>
  <c r="F77" i="47"/>
  <c r="D77" i="47"/>
  <c r="C77" i="47"/>
  <c r="E92" i="47"/>
  <c r="C92" i="47"/>
  <c r="D92" i="47"/>
  <c r="G92" i="47"/>
  <c r="F92" i="47"/>
  <c r="F76" i="47"/>
  <c r="C76" i="47"/>
  <c r="G76" i="47"/>
  <c r="D76" i="47"/>
  <c r="E76" i="47"/>
  <c r="B63" i="47"/>
  <c r="G89" i="47"/>
  <c r="D89" i="47"/>
  <c r="E89" i="47"/>
  <c r="F89" i="47"/>
  <c r="C89" i="47"/>
  <c r="F73" i="47"/>
  <c r="G73" i="47"/>
  <c r="B60" i="47"/>
  <c r="C73" i="47"/>
  <c r="D73" i="47"/>
  <c r="E73" i="47"/>
  <c r="E75" i="47"/>
  <c r="F75" i="47"/>
  <c r="D75" i="47"/>
  <c r="C75" i="47"/>
  <c r="G75" i="47"/>
  <c r="B62" i="47"/>
  <c r="E90" i="47"/>
  <c r="D90" i="47"/>
  <c r="F90" i="47"/>
  <c r="C90" i="47"/>
  <c r="G90" i="47"/>
  <c r="B61" i="47"/>
  <c r="F74" i="47"/>
  <c r="C74" i="47"/>
  <c r="D74" i="47"/>
  <c r="E74" i="47"/>
  <c r="G74" i="47"/>
  <c r="G88" i="47"/>
  <c r="F88" i="47"/>
  <c r="C88" i="47"/>
  <c r="E88" i="47"/>
  <c r="D88" i="47"/>
  <c r="C79" i="47"/>
  <c r="D79" i="47"/>
  <c r="E79" i="47"/>
  <c r="F79" i="47"/>
  <c r="G79" i="47"/>
  <c r="F87" i="47"/>
  <c r="E87" i="47"/>
  <c r="G87" i="47"/>
  <c r="C87" i="47"/>
  <c r="D87" i="47"/>
  <c r="D85" i="47"/>
  <c r="C85" i="47"/>
  <c r="G85" i="47"/>
  <c r="F85" i="47"/>
  <c r="E85" i="47"/>
  <c r="B107" i="47"/>
  <c r="G72" i="47"/>
  <c r="F72" i="47"/>
  <c r="E72" i="47"/>
  <c r="D72" i="47"/>
  <c r="C72" i="47"/>
  <c r="B59" i="47"/>
  <c r="F66" i="47" l="1"/>
  <c r="E66" i="47"/>
  <c r="C47" i="47"/>
  <c r="D66" i="47"/>
  <c r="C66" i="47"/>
  <c r="C49" i="47"/>
  <c r="C17" i="47"/>
  <c r="G66" i="47"/>
  <c r="C45" i="47"/>
  <c r="B34" i="48"/>
  <c r="B28" i="47" s="1"/>
  <c r="B46" i="48"/>
  <c r="B29" i="47" s="1"/>
  <c r="C48" i="47"/>
  <c r="C16" i="47"/>
  <c r="C70" i="48"/>
  <c r="C14" i="47"/>
  <c r="B82" i="48"/>
  <c r="B32" i="47" s="1"/>
  <c r="B70" i="48"/>
  <c r="B31" i="47" s="1"/>
  <c r="C58" i="48"/>
  <c r="C30" i="47" s="1"/>
  <c r="C46" i="48"/>
  <c r="C29" i="47" s="1"/>
  <c r="C43" i="47"/>
  <c r="C94" i="48"/>
  <c r="C33" i="47" s="1"/>
  <c r="B94" i="48"/>
  <c r="B33" i="47" s="1"/>
  <c r="C82" i="48"/>
  <c r="C32" i="47" s="1"/>
  <c r="C31" i="47"/>
  <c r="C15" i="47"/>
  <c r="C46" i="47"/>
  <c r="B58" i="48"/>
  <c r="B30" i="47" s="1"/>
  <c r="B13" i="47"/>
  <c r="C13" i="47"/>
  <c r="B12" i="47"/>
  <c r="C34" i="48"/>
  <c r="C28" i="47" s="1"/>
  <c r="C12" i="47"/>
  <c r="C44" i="47"/>
  <c r="C22" i="48"/>
  <c r="C27" i="47" s="1"/>
  <c r="B22" i="48"/>
  <c r="B27" i="47" s="1"/>
  <c r="B11" i="47"/>
  <c r="C11" i="47"/>
  <c r="B39" i="47"/>
  <c r="C10" i="47"/>
  <c r="C42" i="47"/>
  <c r="C10" i="48"/>
  <c r="C26" i="47" s="1"/>
  <c r="F65" i="47"/>
  <c r="E65" i="47"/>
  <c r="F62" i="47"/>
  <c r="D64" i="47"/>
  <c r="F63" i="47"/>
  <c r="E63" i="47"/>
  <c r="G61" i="47"/>
  <c r="D60" i="47"/>
  <c r="C61" i="47"/>
  <c r="C60" i="47"/>
  <c r="E107" i="47"/>
  <c r="C93" i="47"/>
  <c r="D61" i="47"/>
  <c r="G63" i="47"/>
  <c r="C64" i="47"/>
  <c r="D65" i="47"/>
  <c r="F107" i="47"/>
  <c r="C63" i="47"/>
  <c r="G65" i="47"/>
  <c r="C107" i="47"/>
  <c r="F61" i="47"/>
  <c r="E62" i="47"/>
  <c r="F64" i="47"/>
  <c r="C65" i="47"/>
  <c r="D107" i="47"/>
  <c r="E60" i="47"/>
  <c r="E64" i="47"/>
  <c r="G64" i="47"/>
  <c r="G107" i="47"/>
  <c r="F93" i="47"/>
  <c r="E93" i="47"/>
  <c r="G62" i="47"/>
  <c r="G93" i="47"/>
  <c r="E61" i="47"/>
  <c r="C62" i="47"/>
  <c r="D63" i="47"/>
  <c r="G60" i="47"/>
  <c r="D62" i="47"/>
  <c r="F60" i="47"/>
  <c r="D93" i="47"/>
  <c r="D80" i="47"/>
  <c r="D59" i="47"/>
  <c r="E59" i="47"/>
  <c r="E80" i="47"/>
  <c r="B56" i="47"/>
  <c r="F59" i="47"/>
  <c r="F80" i="47"/>
  <c r="G59" i="47"/>
  <c r="G80" i="47"/>
  <c r="C80" i="47"/>
  <c r="C59" i="47"/>
  <c r="C39" i="47" l="1"/>
  <c r="G56" i="47"/>
  <c r="D56" i="47"/>
  <c r="C23" i="47"/>
  <c r="C56" i="47"/>
  <c r="C7" i="47"/>
  <c r="E56" i="47"/>
  <c r="F56" i="47"/>
  <c r="E50" i="13" l="1"/>
  <c r="E42" i="13"/>
  <c r="H101" i="19" s="1"/>
  <c r="F42" i="13"/>
  <c r="H102" i="19" s="1"/>
  <c r="G42" i="13"/>
  <c r="H103" i="19" s="1"/>
  <c r="H42" i="13"/>
  <c r="H104" i="19" s="1"/>
  <c r="AP5" i="15" l="1"/>
  <c r="AO5" i="15"/>
  <c r="AN5" i="15"/>
  <c r="AL5" i="15"/>
  <c r="AK5" i="15"/>
  <c r="AJ5" i="15"/>
  <c r="AH5" i="15"/>
  <c r="AG5" i="15"/>
  <c r="AF5" i="15"/>
  <c r="AD5" i="15"/>
  <c r="AC5" i="15"/>
  <c r="AB5" i="15"/>
  <c r="Z5" i="15"/>
  <c r="U5" i="15"/>
  <c r="P5" i="15"/>
  <c r="K5" i="15"/>
  <c r="L5" i="15"/>
  <c r="J5" i="15"/>
  <c r="AP112" i="15"/>
  <c r="AL112" i="15"/>
  <c r="AH112" i="15"/>
  <c r="AD112" i="15"/>
  <c r="Z112" i="15"/>
  <c r="U112" i="15"/>
  <c r="P112" i="15"/>
  <c r="L112" i="15"/>
  <c r="J112" i="15"/>
  <c r="AP136" i="15"/>
  <c r="AL136" i="15"/>
  <c r="AH136" i="15"/>
  <c r="AD136" i="15"/>
  <c r="U136" i="15"/>
  <c r="Z136" i="15"/>
  <c r="P136" i="15"/>
  <c r="L136" i="15"/>
  <c r="J136" i="15"/>
  <c r="AP344" i="15"/>
  <c r="AO344" i="15"/>
  <c r="AN344" i="15"/>
  <c r="AL344" i="15"/>
  <c r="AK344" i="15"/>
  <c r="AJ344" i="15"/>
  <c r="AH344" i="15"/>
  <c r="AG344" i="15"/>
  <c r="AF344" i="15"/>
  <c r="AD344" i="15"/>
  <c r="AC344" i="15"/>
  <c r="AB344" i="15"/>
  <c r="Z344" i="15"/>
  <c r="U344" i="15"/>
  <c r="P344" i="15"/>
  <c r="L344" i="15"/>
  <c r="J344" i="15"/>
  <c r="U344" i="5"/>
  <c r="AP345" i="15"/>
  <c r="AO345" i="15"/>
  <c r="AN345" i="15"/>
  <c r="AL345" i="15"/>
  <c r="AK345" i="15"/>
  <c r="AJ345" i="15"/>
  <c r="AH345" i="15"/>
  <c r="AG345" i="15"/>
  <c r="AF345" i="15"/>
  <c r="AD345" i="15"/>
  <c r="AC345" i="15"/>
  <c r="AB345" i="15"/>
  <c r="Z345" i="15"/>
  <c r="U345" i="15"/>
  <c r="P345" i="15"/>
  <c r="G347" i="15"/>
  <c r="L345" i="15"/>
  <c r="J345" i="15"/>
  <c r="AP346" i="15"/>
  <c r="AO346" i="15"/>
  <c r="AN346" i="15"/>
  <c r="AL346" i="15"/>
  <c r="AK346" i="15"/>
  <c r="AJ346" i="15"/>
  <c r="AH346" i="15"/>
  <c r="AG346" i="15"/>
  <c r="AF346" i="15"/>
  <c r="AD346" i="15"/>
  <c r="Z346" i="15"/>
  <c r="U346" i="15"/>
  <c r="P346" i="15"/>
  <c r="L346" i="15"/>
  <c r="J346" i="15"/>
  <c r="AP347" i="15"/>
  <c r="AL347" i="15"/>
  <c r="AH347" i="15"/>
  <c r="AD347" i="15"/>
  <c r="Z347" i="15"/>
  <c r="U347" i="15"/>
  <c r="P347" i="15"/>
  <c r="I347" i="15"/>
  <c r="I5" i="15" s="1"/>
  <c r="J347" i="15"/>
  <c r="L347" i="15"/>
  <c r="D14" i="44" l="1"/>
  <c r="D18" i="17" l="1"/>
  <c r="D13" i="17"/>
  <c r="F15" i="17" s="1"/>
  <c r="AB346" i="45"/>
  <c r="AA346" i="45"/>
  <c r="Z346" i="45"/>
  <c r="Y346" i="45"/>
  <c r="X346" i="45"/>
  <c r="W346" i="45"/>
  <c r="V346" i="45"/>
  <c r="U346" i="45"/>
  <c r="T346" i="45"/>
  <c r="S346" i="45"/>
  <c r="R346" i="45"/>
  <c r="Q346" i="45"/>
  <c r="P346" i="45"/>
  <c r="O346" i="45"/>
  <c r="N346" i="45"/>
  <c r="M346" i="45"/>
  <c r="L346" i="45"/>
  <c r="K346" i="45"/>
  <c r="J346" i="45"/>
  <c r="I346" i="45"/>
  <c r="H346" i="45"/>
  <c r="G346" i="45"/>
  <c r="F346" i="45"/>
  <c r="B2" i="45"/>
  <c r="C2" i="45" s="1"/>
  <c r="D2" i="45" s="1"/>
  <c r="E2" i="45" s="1"/>
  <c r="F2" i="45" s="1"/>
  <c r="G2" i="45" s="1"/>
  <c r="H2" i="45" s="1"/>
  <c r="I2" i="45" s="1"/>
  <c r="J2" i="45" s="1"/>
  <c r="K2" i="45" s="1"/>
  <c r="L2" i="45" s="1"/>
  <c r="M2" i="45" s="1"/>
  <c r="N2" i="45" s="1"/>
  <c r="O2" i="45" s="1"/>
  <c r="P2" i="45" s="1"/>
  <c r="Q2" i="45" s="1"/>
  <c r="R2" i="45" s="1"/>
  <c r="S2" i="45" s="1"/>
  <c r="T2" i="45" s="1"/>
  <c r="U2" i="45" s="1"/>
  <c r="V2" i="45" s="1"/>
  <c r="W2" i="45" s="1"/>
  <c r="X2" i="45" s="1"/>
  <c r="Y2" i="45" s="1"/>
  <c r="Z2" i="45" s="1"/>
  <c r="AA2" i="45" s="1"/>
  <c r="AB2" i="45" s="1"/>
  <c r="AC2" i="45" s="1"/>
  <c r="D1" i="45"/>
  <c r="E1" i="45" s="1"/>
  <c r="F1" i="45" s="1"/>
  <c r="G1" i="45" s="1"/>
  <c r="H1" i="45" s="1"/>
  <c r="I1" i="45" s="1"/>
  <c r="J1" i="45" s="1"/>
  <c r="K1" i="45" s="1"/>
  <c r="L1" i="45" s="1"/>
  <c r="M1" i="45" s="1"/>
  <c r="N1" i="45" s="1"/>
  <c r="O1" i="45" s="1"/>
  <c r="P1" i="45" s="1"/>
  <c r="Q1" i="45" s="1"/>
  <c r="R1" i="45" s="1"/>
  <c r="S1" i="45" s="1"/>
  <c r="T1" i="45" s="1"/>
  <c r="U1" i="45" s="1"/>
  <c r="V1" i="45" s="1"/>
  <c r="W1" i="45" s="1"/>
  <c r="X1" i="45" s="1"/>
  <c r="Y1" i="45" s="1"/>
  <c r="Z1" i="45" s="1"/>
  <c r="AA1" i="45" s="1"/>
  <c r="AB1" i="45" s="1"/>
  <c r="AC1" i="45" s="1"/>
  <c r="C1" i="45"/>
  <c r="D148" i="12"/>
  <c r="D149" i="12"/>
  <c r="D150" i="12"/>
  <c r="D151" i="12" s="1"/>
  <c r="D152" i="12" s="1"/>
  <c r="D153" i="12" s="1"/>
  <c r="D154" i="12" s="1"/>
  <c r="D155" i="12" s="1"/>
  <c r="D156" i="12" s="1"/>
  <c r="D157" i="12" s="1"/>
  <c r="D158" i="12" s="1"/>
  <c r="D159" i="12" s="1"/>
  <c r="D160" i="12" s="1"/>
  <c r="D161" i="12" s="1"/>
  <c r="D162" i="12" s="1"/>
  <c r="D163" i="12" s="1"/>
  <c r="D164" i="12" s="1"/>
  <c r="D165" i="12" s="1"/>
  <c r="D166" i="12" s="1"/>
  <c r="D167" i="12" s="1"/>
  <c r="D168" i="12" s="1"/>
  <c r="D169" i="12" s="1"/>
  <c r="D170" i="12" s="1"/>
  <c r="D171" i="12" s="1"/>
  <c r="D172" i="12" s="1"/>
  <c r="D173" i="12" s="1"/>
  <c r="D174" i="12" s="1"/>
  <c r="D175" i="12" s="1"/>
  <c r="D176" i="12" s="1"/>
  <c r="D177" i="12" s="1"/>
  <c r="D178" i="12" s="1"/>
  <c r="D179" i="12" s="1"/>
  <c r="D180" i="12" s="1"/>
  <c r="D181" i="12" s="1"/>
  <c r="D182" i="12" s="1"/>
  <c r="D183" i="12" s="1"/>
  <c r="D184" i="12" s="1"/>
  <c r="D185" i="12" s="1"/>
  <c r="D186" i="12" s="1"/>
  <c r="D187" i="12" s="1"/>
  <c r="D188" i="12" s="1"/>
  <c r="D189" i="12" s="1"/>
  <c r="D190" i="12" s="1"/>
  <c r="D191" i="12" s="1"/>
  <c r="D192" i="12" s="1"/>
  <c r="D193" i="12" s="1"/>
  <c r="D194" i="12" s="1"/>
  <c r="D195" i="12" s="1"/>
  <c r="D196" i="12" s="1"/>
  <c r="D197" i="12" s="1"/>
  <c r="D198" i="12" s="1"/>
  <c r="D199" i="12" s="1"/>
  <c r="D200" i="12" s="1"/>
  <c r="D201" i="12" s="1"/>
  <c r="D202" i="12" s="1"/>
  <c r="D203" i="12" s="1"/>
  <c r="D204" i="12" s="1"/>
  <c r="D205" i="12" s="1"/>
  <c r="D206" i="12" s="1"/>
  <c r="D207" i="12" s="1"/>
  <c r="D208" i="12" s="1"/>
  <c r="D209" i="12" s="1"/>
  <c r="D210" i="12" s="1"/>
  <c r="D211" i="12" s="1"/>
  <c r="D212" i="12" s="1"/>
  <c r="D213" i="12" s="1"/>
  <c r="D214" i="12" s="1"/>
  <c r="D215" i="12" s="1"/>
  <c r="D216" i="12" s="1"/>
  <c r="D217" i="12" s="1"/>
  <c r="D218" i="12" s="1"/>
  <c r="D219" i="12" s="1"/>
  <c r="D220" i="12" s="1"/>
  <c r="D221" i="12" s="1"/>
  <c r="D222" i="12" s="1"/>
  <c r="D223" i="12" s="1"/>
  <c r="D224" i="12" s="1"/>
  <c r="D225" i="12" s="1"/>
  <c r="D226" i="12" s="1"/>
  <c r="D227" i="12" s="1"/>
  <c r="D228" i="12" s="1"/>
  <c r="D229" i="12" s="1"/>
  <c r="D230" i="12" s="1"/>
  <c r="D231" i="12" s="1"/>
  <c r="D232" i="12" s="1"/>
  <c r="D233" i="12" s="1"/>
  <c r="D234" i="12" s="1"/>
  <c r="D235" i="12" s="1"/>
  <c r="D236" i="12" s="1"/>
  <c r="D237" i="12" s="1"/>
  <c r="D238" i="12" s="1"/>
  <c r="D239" i="12" s="1"/>
  <c r="D240" i="12" s="1"/>
  <c r="D241" i="12" s="1"/>
  <c r="D242" i="12" s="1"/>
  <c r="D243" i="12" s="1"/>
  <c r="D244" i="12" s="1"/>
  <c r="D245" i="12" s="1"/>
  <c r="D246" i="12" s="1"/>
  <c r="D247" i="12" s="1"/>
  <c r="D248" i="12" s="1"/>
  <c r="D249" i="12" s="1"/>
  <c r="D250" i="12" s="1"/>
  <c r="D251" i="12" s="1"/>
  <c r="D252" i="12" s="1"/>
  <c r="D253" i="12" s="1"/>
  <c r="D254" i="12" s="1"/>
  <c r="D255" i="12" s="1"/>
  <c r="D256" i="12" s="1"/>
  <c r="D257" i="12" s="1"/>
  <c r="D258" i="12" s="1"/>
  <c r="D259" i="12" s="1"/>
  <c r="D260" i="12" s="1"/>
  <c r="D261" i="12" s="1"/>
  <c r="D262" i="12" s="1"/>
  <c r="D263" i="12" s="1"/>
  <c r="D264" i="12" s="1"/>
  <c r="D265" i="12" s="1"/>
  <c r="D266" i="12" s="1"/>
  <c r="D267" i="12" s="1"/>
  <c r="D268" i="12" s="1"/>
  <c r="D269" i="12" s="1"/>
  <c r="D270" i="12" s="1"/>
  <c r="D271" i="12" s="1"/>
  <c r="D272" i="12" s="1"/>
  <c r="D273" i="12" s="1"/>
  <c r="D274" i="12" s="1"/>
  <c r="D275" i="12" s="1"/>
  <c r="D276" i="12" s="1"/>
  <c r="D277" i="12" s="1"/>
  <c r="D278" i="12" s="1"/>
  <c r="D279" i="12" s="1"/>
  <c r="D280" i="12" s="1"/>
  <c r="D281" i="12" s="1"/>
  <c r="D282" i="12" s="1"/>
  <c r="D283" i="12" s="1"/>
  <c r="D284" i="12" s="1"/>
  <c r="D285" i="12" s="1"/>
  <c r="D286" i="12" s="1"/>
  <c r="D287" i="12" s="1"/>
  <c r="D288" i="12" s="1"/>
  <c r="D289" i="12" s="1"/>
  <c r="D290" i="12" s="1"/>
  <c r="D291" i="12" s="1"/>
  <c r="D292" i="12" s="1"/>
  <c r="D293" i="12" s="1"/>
  <c r="D294" i="12" s="1"/>
  <c r="D295" i="12" s="1"/>
  <c r="D296" i="12" s="1"/>
  <c r="D297" i="12" s="1"/>
  <c r="D298" i="12" s="1"/>
  <c r="D299" i="12" s="1"/>
  <c r="D300" i="12" s="1"/>
  <c r="D301" i="12" s="1"/>
  <c r="D302" i="12" s="1"/>
  <c r="D303" i="12" s="1"/>
  <c r="D304" i="12" s="1"/>
  <c r="D305" i="12" s="1"/>
  <c r="D306" i="12" s="1"/>
  <c r="D307" i="12" s="1"/>
  <c r="D308" i="12" s="1"/>
  <c r="D309" i="12" s="1"/>
  <c r="D310" i="12" s="1"/>
  <c r="D311" i="12" s="1"/>
  <c r="D312" i="12" s="1"/>
  <c r="D313" i="12" s="1"/>
  <c r="D314" i="12" s="1"/>
  <c r="D315" i="12" s="1"/>
  <c r="D316" i="12" s="1"/>
  <c r="D317" i="12" s="1"/>
  <c r="D318" i="12" s="1"/>
  <c r="D319" i="12" s="1"/>
  <c r="D320" i="12" s="1"/>
  <c r="D321" i="12" s="1"/>
  <c r="D322" i="12" s="1"/>
  <c r="D323" i="12" s="1"/>
  <c r="D324" i="12" s="1"/>
  <c r="D325" i="12" s="1"/>
  <c r="D326" i="12" s="1"/>
  <c r="D327" i="12" s="1"/>
  <c r="D328" i="12" s="1"/>
  <c r="D329" i="12" s="1"/>
  <c r="D330" i="12" s="1"/>
  <c r="D331" i="12" s="1"/>
  <c r="D332" i="12" s="1"/>
  <c r="D333" i="12" s="1"/>
  <c r="D334" i="12" s="1"/>
  <c r="D335" i="12" s="1"/>
  <c r="D336" i="12" s="1"/>
  <c r="D337" i="12" s="1"/>
  <c r="D338" i="12" s="1"/>
  <c r="D339" i="12" s="1"/>
  <c r="D340" i="12" s="1"/>
  <c r="D341" i="12" s="1"/>
  <c r="D342" i="12" s="1"/>
  <c r="D343" i="12" s="1"/>
  <c r="D344" i="12" s="1"/>
  <c r="D345" i="12" s="1"/>
  <c r="D346" i="12" s="1"/>
  <c r="D15" i="17" l="1"/>
  <c r="CI8" i="5"/>
  <c r="CI9" i="5"/>
  <c r="CI10" i="5"/>
  <c r="CI11" i="5"/>
  <c r="CI12" i="5"/>
  <c r="CI13" i="5"/>
  <c r="CI14" i="5"/>
  <c r="CI16" i="5"/>
  <c r="CI17" i="5"/>
  <c r="CI18" i="5"/>
  <c r="CI19" i="5"/>
  <c r="CI20" i="5"/>
  <c r="CI21" i="5"/>
  <c r="CI22" i="5"/>
  <c r="CI23" i="5"/>
  <c r="CI24" i="5"/>
  <c r="CI25" i="5"/>
  <c r="CI26" i="5"/>
  <c r="CI27" i="5"/>
  <c r="CI28" i="5"/>
  <c r="CI29" i="5"/>
  <c r="CI30" i="5"/>
  <c r="CI31" i="5"/>
  <c r="CI32" i="5"/>
  <c r="CI33" i="5"/>
  <c r="CI34" i="5"/>
  <c r="CI35" i="5"/>
  <c r="CI36" i="5"/>
  <c r="CI37" i="5"/>
  <c r="CI38" i="5"/>
  <c r="CI39" i="5"/>
  <c r="CI40" i="5"/>
  <c r="CI41" i="5"/>
  <c r="CI42" i="5"/>
  <c r="CI43" i="5"/>
  <c r="CI44" i="5"/>
  <c r="CI45" i="5"/>
  <c r="CI46" i="5"/>
  <c r="CI47" i="5"/>
  <c r="CI48" i="5"/>
  <c r="CI49" i="5"/>
  <c r="CI50" i="5"/>
  <c r="CI51" i="5"/>
  <c r="CI52" i="5"/>
  <c r="CI53" i="5"/>
  <c r="CI54" i="5"/>
  <c r="CI55" i="5"/>
  <c r="CI56" i="5"/>
  <c r="CI57" i="5"/>
  <c r="CI58" i="5"/>
  <c r="CI59" i="5"/>
  <c r="CI60" i="5"/>
  <c r="CI61" i="5"/>
  <c r="CI62" i="5"/>
  <c r="CI63" i="5"/>
  <c r="CI64" i="5"/>
  <c r="CI65" i="5"/>
  <c r="CI66" i="5"/>
  <c r="CI67" i="5"/>
  <c r="CI68" i="5"/>
  <c r="CI69" i="5"/>
  <c r="CI70" i="5"/>
  <c r="CI71" i="5"/>
  <c r="CI72" i="5"/>
  <c r="CI73" i="5"/>
  <c r="CI74" i="5"/>
  <c r="CI75" i="5"/>
  <c r="CI76" i="5"/>
  <c r="CI77" i="5"/>
  <c r="CI78" i="5"/>
  <c r="CI79" i="5"/>
  <c r="CI80" i="5"/>
  <c r="CI81" i="5"/>
  <c r="CI82" i="5"/>
  <c r="CI83" i="5"/>
  <c r="CI84" i="5"/>
  <c r="CI86" i="5"/>
  <c r="CI87" i="5"/>
  <c r="CI88" i="5"/>
  <c r="CI89" i="5"/>
  <c r="CI90" i="5"/>
  <c r="CI91" i="5"/>
  <c r="CI92" i="5"/>
  <c r="CI93" i="5"/>
  <c r="CI94" i="5"/>
  <c r="CI95" i="5"/>
  <c r="CI96" i="5"/>
  <c r="CI97" i="5"/>
  <c r="CI98" i="5"/>
  <c r="CI99" i="5"/>
  <c r="CI100" i="5"/>
  <c r="CI101" i="5"/>
  <c r="CI102" i="5"/>
  <c r="CI103" i="5"/>
  <c r="CI104" i="5"/>
  <c r="CI105" i="5"/>
  <c r="CI106" i="5"/>
  <c r="CI107" i="5"/>
  <c r="CI108" i="5"/>
  <c r="CI109" i="5"/>
  <c r="CI111" i="5"/>
  <c r="CI113" i="5"/>
  <c r="CI114" i="5"/>
  <c r="CI115" i="5"/>
  <c r="CI116" i="5"/>
  <c r="CI117" i="5"/>
  <c r="CI118" i="5"/>
  <c r="CI120" i="5"/>
  <c r="CI121" i="5"/>
  <c r="CI123" i="5"/>
  <c r="CI124" i="5"/>
  <c r="CI125" i="5"/>
  <c r="CI126" i="5"/>
  <c r="CI127" i="5"/>
  <c r="CI128" i="5"/>
  <c r="CI129" i="5"/>
  <c r="CI130" i="5"/>
  <c r="CI131" i="5"/>
  <c r="CI132" i="5"/>
  <c r="CI133" i="5"/>
  <c r="CI134" i="5"/>
  <c r="CI135" i="5"/>
  <c r="CI137" i="5"/>
  <c r="CI138" i="5"/>
  <c r="CI139" i="5"/>
  <c r="CI140" i="5"/>
  <c r="CI141" i="5"/>
  <c r="CI142" i="5"/>
  <c r="CI143" i="5"/>
  <c r="CI144" i="5"/>
  <c r="CI145" i="5"/>
  <c r="CI146" i="5"/>
  <c r="CI147" i="5"/>
  <c r="CI148" i="5"/>
  <c r="CI149" i="5"/>
  <c r="CI150" i="5"/>
  <c r="CI151" i="5"/>
  <c r="CI152" i="5"/>
  <c r="CI153" i="5"/>
  <c r="CI154" i="5"/>
  <c r="CI155" i="5"/>
  <c r="CI156" i="5"/>
  <c r="CI157" i="5"/>
  <c r="CI158" i="5"/>
  <c r="CI159" i="5"/>
  <c r="CI160" i="5"/>
  <c r="CI161" i="5"/>
  <c r="CI162" i="5"/>
  <c r="CI163" i="5"/>
  <c r="CI164" i="5"/>
  <c r="CI166" i="5"/>
  <c r="CI167" i="5"/>
  <c r="CI168" i="5"/>
  <c r="CI169" i="5"/>
  <c r="CI170" i="5"/>
  <c r="CI171" i="5"/>
  <c r="CI172" i="5"/>
  <c r="CI173" i="5"/>
  <c r="CI174" i="5"/>
  <c r="CI175" i="5"/>
  <c r="CI176" i="5"/>
  <c r="CI177" i="5"/>
  <c r="CI178" i="5"/>
  <c r="CI179" i="5"/>
  <c r="CI180" i="5"/>
  <c r="CI181" i="5"/>
  <c r="CI182" i="5"/>
  <c r="CI183" i="5"/>
  <c r="CI184" i="5"/>
  <c r="CI185" i="5"/>
  <c r="CI186" i="5"/>
  <c r="CI187" i="5"/>
  <c r="CI188" i="5"/>
  <c r="CI189" i="5"/>
  <c r="CI190" i="5"/>
  <c r="CI191" i="5"/>
  <c r="CI192" i="5"/>
  <c r="CI193" i="5"/>
  <c r="CI194" i="5"/>
  <c r="CI195" i="5"/>
  <c r="CI196" i="5"/>
  <c r="CI197" i="5"/>
  <c r="CI198" i="5"/>
  <c r="CI199" i="5"/>
  <c r="CI200" i="5"/>
  <c r="CI201" i="5"/>
  <c r="CI202" i="5"/>
  <c r="CI203" i="5"/>
  <c r="CI204" i="5"/>
  <c r="CI205" i="5"/>
  <c r="CI206" i="5"/>
  <c r="CI207" i="5"/>
  <c r="CI208" i="5"/>
  <c r="CI209" i="5"/>
  <c r="CI210" i="5"/>
  <c r="CI211" i="5"/>
  <c r="CI212" i="5"/>
  <c r="CI213" i="5"/>
  <c r="CI214" i="5"/>
  <c r="CI215" i="5"/>
  <c r="CI216" i="5"/>
  <c r="CI217" i="5"/>
  <c r="CI218" i="5"/>
  <c r="CI219" i="5"/>
  <c r="CI220" i="5"/>
  <c r="CI222" i="5"/>
  <c r="CI223" i="5"/>
  <c r="CI224" i="5"/>
  <c r="CI225" i="5"/>
  <c r="CI226" i="5"/>
  <c r="CI227" i="5"/>
  <c r="CI228" i="5"/>
  <c r="CI229" i="5"/>
  <c r="CI230" i="5"/>
  <c r="CI231" i="5"/>
  <c r="CI232" i="5"/>
  <c r="CI233" i="5"/>
  <c r="CI234" i="5"/>
  <c r="CI235" i="5"/>
  <c r="CI236" i="5"/>
  <c r="CI237" i="5"/>
  <c r="CI238" i="5"/>
  <c r="CI239" i="5"/>
  <c r="CI240" i="5"/>
  <c r="CI241" i="5"/>
  <c r="CI242" i="5"/>
  <c r="CI243" i="5"/>
  <c r="CI244" i="5"/>
  <c r="CI245" i="5"/>
  <c r="CI246" i="5"/>
  <c r="CI247" i="5"/>
  <c r="CI248" i="5"/>
  <c r="CI249" i="5"/>
  <c r="CI250" i="5"/>
  <c r="CI251" i="5"/>
  <c r="CI252" i="5"/>
  <c r="CI253" i="5"/>
  <c r="CI254" i="5"/>
  <c r="CI255" i="5"/>
  <c r="CI256" i="5"/>
  <c r="CI257" i="5"/>
  <c r="CI258" i="5"/>
  <c r="CI259" i="5"/>
  <c r="CI260" i="5"/>
  <c r="CI261" i="5"/>
  <c r="CI262" i="5"/>
  <c r="CI263" i="5"/>
  <c r="CI264" i="5"/>
  <c r="CI265" i="5"/>
  <c r="CI266" i="5"/>
  <c r="CI267" i="5"/>
  <c r="CI268" i="5"/>
  <c r="CI269" i="5"/>
  <c r="CI270" i="5"/>
  <c r="CI271" i="5"/>
  <c r="CI272" i="5"/>
  <c r="CI273" i="5"/>
  <c r="CI274" i="5"/>
  <c r="CI275" i="5"/>
  <c r="CI276" i="5"/>
  <c r="CI277" i="5"/>
  <c r="CI278" i="5"/>
  <c r="CI279" i="5"/>
  <c r="CI280" i="5"/>
  <c r="CI281" i="5"/>
  <c r="CI282" i="5"/>
  <c r="CI283" i="5"/>
  <c r="CI284" i="5"/>
  <c r="CI285" i="5"/>
  <c r="CI286" i="5"/>
  <c r="CI287" i="5"/>
  <c r="CI288" i="5"/>
  <c r="CI289" i="5"/>
  <c r="CI290" i="5"/>
  <c r="CI291" i="5"/>
  <c r="CI292" i="5"/>
  <c r="CI293" i="5"/>
  <c r="CI294" i="5"/>
  <c r="CI295" i="5"/>
  <c r="CI296" i="5"/>
  <c r="CI297" i="5"/>
  <c r="CI298" i="5"/>
  <c r="CI299" i="5"/>
  <c r="CI300" i="5"/>
  <c r="CI301" i="5"/>
  <c r="CI302" i="5"/>
  <c r="CI303" i="5"/>
  <c r="CI304" i="5"/>
  <c r="CI305" i="5"/>
  <c r="CI306" i="5"/>
  <c r="CI307" i="5"/>
  <c r="CI308" i="5"/>
  <c r="CI309" i="5"/>
  <c r="CI310" i="5"/>
  <c r="CI311" i="5"/>
  <c r="CI312" i="5"/>
  <c r="CI313" i="5"/>
  <c r="CI314" i="5"/>
  <c r="CI315" i="5"/>
  <c r="CI316" i="5"/>
  <c r="CI317" i="5"/>
  <c r="CI318" i="5"/>
  <c r="CI319" i="5"/>
  <c r="CI320" i="5"/>
  <c r="CI321" i="5"/>
  <c r="CI322" i="5"/>
  <c r="CI323" i="5"/>
  <c r="CI333" i="5"/>
  <c r="CI7" i="5"/>
  <c r="BA113" i="5"/>
  <c r="BA169" i="5"/>
  <c r="BA266" i="5"/>
  <c r="AY6" i="5"/>
  <c r="BA6" i="5" s="1"/>
  <c r="AY7" i="5"/>
  <c r="BA7" i="5" s="1"/>
  <c r="AY8" i="5"/>
  <c r="BA8" i="5" s="1"/>
  <c r="AY9" i="5"/>
  <c r="BA9" i="5" s="1"/>
  <c r="AY10" i="5"/>
  <c r="BA10" i="5" s="1"/>
  <c r="AY11" i="5"/>
  <c r="BA11" i="5" s="1"/>
  <c r="AY12" i="5"/>
  <c r="BA12" i="5" s="1"/>
  <c r="AY13" i="5"/>
  <c r="BA13" i="5" s="1"/>
  <c r="AY14" i="5"/>
  <c r="BA14" i="5" s="1"/>
  <c r="AY15" i="5"/>
  <c r="BA15" i="5" s="1"/>
  <c r="AY16" i="5"/>
  <c r="BA16" i="5" s="1"/>
  <c r="AY17" i="5"/>
  <c r="BA17" i="5" s="1"/>
  <c r="AY18" i="5"/>
  <c r="BA18" i="5" s="1"/>
  <c r="AY19" i="5"/>
  <c r="BA19" i="5" s="1"/>
  <c r="AY20" i="5"/>
  <c r="BA20" i="5" s="1"/>
  <c r="AY21" i="5"/>
  <c r="BA21" i="5" s="1"/>
  <c r="AY22" i="5"/>
  <c r="BA22" i="5" s="1"/>
  <c r="AY23" i="5"/>
  <c r="BA23" i="5" s="1"/>
  <c r="AY24" i="5"/>
  <c r="BA24" i="5" s="1"/>
  <c r="AY25" i="5"/>
  <c r="BA25" i="5" s="1"/>
  <c r="AY26" i="5"/>
  <c r="BA26" i="5" s="1"/>
  <c r="AY27" i="5"/>
  <c r="BA27" i="5" s="1"/>
  <c r="AY28" i="5"/>
  <c r="BA28" i="5" s="1"/>
  <c r="AY29" i="5"/>
  <c r="BA29" i="5" s="1"/>
  <c r="AY30" i="5"/>
  <c r="BA30" i="5" s="1"/>
  <c r="AY31" i="5"/>
  <c r="BA31" i="5" s="1"/>
  <c r="AY32" i="5"/>
  <c r="BA32" i="5" s="1"/>
  <c r="AY33" i="5"/>
  <c r="BA33" i="5" s="1"/>
  <c r="AY34" i="5"/>
  <c r="BA34" i="5" s="1"/>
  <c r="AY35" i="5"/>
  <c r="BA35" i="5" s="1"/>
  <c r="AY36" i="5"/>
  <c r="BA36" i="5" s="1"/>
  <c r="AY37" i="5"/>
  <c r="BA37" i="5" s="1"/>
  <c r="AY38" i="5"/>
  <c r="BA38" i="5" s="1"/>
  <c r="AY39" i="5"/>
  <c r="BA39" i="5" s="1"/>
  <c r="AY40" i="5"/>
  <c r="BA40" i="5" s="1"/>
  <c r="AY41" i="5"/>
  <c r="BA41" i="5" s="1"/>
  <c r="AY42" i="5"/>
  <c r="BA42" i="5" s="1"/>
  <c r="AY43" i="5"/>
  <c r="BA43" i="5" s="1"/>
  <c r="AY44" i="5"/>
  <c r="BA44" i="5" s="1"/>
  <c r="AY45" i="5"/>
  <c r="BA45" i="5" s="1"/>
  <c r="AY46" i="5"/>
  <c r="BA46" i="5" s="1"/>
  <c r="AY47" i="5"/>
  <c r="BA47" i="5" s="1"/>
  <c r="AY48" i="5"/>
  <c r="BA48" i="5" s="1"/>
  <c r="AY49" i="5"/>
  <c r="BA49" i="5" s="1"/>
  <c r="AY50" i="5"/>
  <c r="BA50" i="5" s="1"/>
  <c r="AY51" i="5"/>
  <c r="BA51" i="5" s="1"/>
  <c r="AY52" i="5"/>
  <c r="BA52" i="5" s="1"/>
  <c r="AY53" i="5"/>
  <c r="BA53" i="5" s="1"/>
  <c r="AY54" i="5"/>
  <c r="BA54" i="5" s="1"/>
  <c r="AY55" i="5"/>
  <c r="BA55" i="5" s="1"/>
  <c r="AY56" i="5"/>
  <c r="BA56" i="5" s="1"/>
  <c r="AY57" i="5"/>
  <c r="BA57" i="5" s="1"/>
  <c r="AY58" i="5"/>
  <c r="BA58" i="5" s="1"/>
  <c r="AY59" i="5"/>
  <c r="BA59" i="5" s="1"/>
  <c r="AY60" i="5"/>
  <c r="BA60" i="5" s="1"/>
  <c r="AY61" i="5"/>
  <c r="BA61" i="5" s="1"/>
  <c r="AY62" i="5"/>
  <c r="BA62" i="5" s="1"/>
  <c r="AY63" i="5"/>
  <c r="BA63" i="5" s="1"/>
  <c r="AY64" i="5"/>
  <c r="BA64" i="5" s="1"/>
  <c r="AY65" i="5"/>
  <c r="BA65" i="5" s="1"/>
  <c r="AY66" i="5"/>
  <c r="BA66" i="5" s="1"/>
  <c r="AY67" i="5"/>
  <c r="BA67" i="5" s="1"/>
  <c r="AY68" i="5"/>
  <c r="BA68" i="5" s="1"/>
  <c r="AY69" i="5"/>
  <c r="BA69" i="5" s="1"/>
  <c r="AY70" i="5"/>
  <c r="BA70" i="5" s="1"/>
  <c r="AY71" i="5"/>
  <c r="BA71" i="5" s="1"/>
  <c r="AY72" i="5"/>
  <c r="BA72" i="5" s="1"/>
  <c r="AY73" i="5"/>
  <c r="BA73" i="5" s="1"/>
  <c r="AY74" i="5"/>
  <c r="BA74" i="5" s="1"/>
  <c r="AY75" i="5"/>
  <c r="BA75" i="5" s="1"/>
  <c r="AY76" i="5"/>
  <c r="BA76" i="5" s="1"/>
  <c r="AY77" i="5"/>
  <c r="BA77" i="5" s="1"/>
  <c r="AY78" i="5"/>
  <c r="BA78" i="5" s="1"/>
  <c r="AY79" i="5"/>
  <c r="BA79" i="5" s="1"/>
  <c r="AY80" i="5"/>
  <c r="BA80" i="5" s="1"/>
  <c r="AY81" i="5"/>
  <c r="BA81" i="5" s="1"/>
  <c r="AY82" i="5"/>
  <c r="BA82" i="5" s="1"/>
  <c r="AY83" i="5"/>
  <c r="BA83" i="5" s="1"/>
  <c r="AY84" i="5"/>
  <c r="BA84" i="5" s="1"/>
  <c r="AY85" i="5"/>
  <c r="BA85" i="5" s="1"/>
  <c r="AY86" i="5"/>
  <c r="BA86" i="5" s="1"/>
  <c r="AY87" i="5"/>
  <c r="BA87" i="5" s="1"/>
  <c r="AY88" i="5"/>
  <c r="BA88" i="5" s="1"/>
  <c r="AY89" i="5"/>
  <c r="BA89" i="5" s="1"/>
  <c r="AY90" i="5"/>
  <c r="BA90" i="5" s="1"/>
  <c r="AY91" i="5"/>
  <c r="BA91" i="5" s="1"/>
  <c r="AY92" i="5"/>
  <c r="BA92" i="5" s="1"/>
  <c r="AY93" i="5"/>
  <c r="BA93" i="5" s="1"/>
  <c r="AY94" i="5"/>
  <c r="BA94" i="5" s="1"/>
  <c r="AY95" i="5"/>
  <c r="BA95" i="5" s="1"/>
  <c r="AY96" i="5"/>
  <c r="BA96" i="5" s="1"/>
  <c r="AY97" i="5"/>
  <c r="BA97" i="5" s="1"/>
  <c r="AY98" i="5"/>
  <c r="BA98" i="5" s="1"/>
  <c r="AY99" i="5"/>
  <c r="BA99" i="5" s="1"/>
  <c r="AY100" i="5"/>
  <c r="BA100" i="5" s="1"/>
  <c r="AY101" i="5"/>
  <c r="BA101" i="5" s="1"/>
  <c r="AY102" i="5"/>
  <c r="BA102" i="5" s="1"/>
  <c r="AY103" i="5"/>
  <c r="BA103" i="5" s="1"/>
  <c r="AY104" i="5"/>
  <c r="BA104" i="5" s="1"/>
  <c r="AY105" i="5"/>
  <c r="BA105" i="5" s="1"/>
  <c r="AY106" i="5"/>
  <c r="BA106" i="5" s="1"/>
  <c r="AY107" i="5"/>
  <c r="BA107" i="5" s="1"/>
  <c r="AY108" i="5"/>
  <c r="BA108" i="5" s="1"/>
  <c r="AY109" i="5"/>
  <c r="BA109" i="5" s="1"/>
  <c r="AY110" i="5"/>
  <c r="BA110" i="5" s="1"/>
  <c r="AY111" i="5"/>
  <c r="BA111" i="5" s="1"/>
  <c r="AY112" i="5"/>
  <c r="BA112" i="5" s="1"/>
  <c r="AY113" i="5"/>
  <c r="AY114" i="5"/>
  <c r="BA114" i="5" s="1"/>
  <c r="AY115" i="5"/>
  <c r="BA115" i="5" s="1"/>
  <c r="AY116" i="5"/>
  <c r="BA116" i="5" s="1"/>
  <c r="AY117" i="5"/>
  <c r="BA117" i="5" s="1"/>
  <c r="AY118" i="5"/>
  <c r="BA118" i="5" s="1"/>
  <c r="AY119" i="5"/>
  <c r="BA119" i="5" s="1"/>
  <c r="AY120" i="5"/>
  <c r="BA120" i="5" s="1"/>
  <c r="AY121" i="5"/>
  <c r="BA121" i="5" s="1"/>
  <c r="AY122" i="5"/>
  <c r="BA122" i="5" s="1"/>
  <c r="AY123" i="5"/>
  <c r="BA123" i="5" s="1"/>
  <c r="AY124" i="5"/>
  <c r="BA124" i="5" s="1"/>
  <c r="AY125" i="5"/>
  <c r="BA125" i="5" s="1"/>
  <c r="AY126" i="5"/>
  <c r="BA126" i="5" s="1"/>
  <c r="AY127" i="5"/>
  <c r="BA127" i="5" s="1"/>
  <c r="AY128" i="5"/>
  <c r="BA128" i="5" s="1"/>
  <c r="AY129" i="5"/>
  <c r="BA129" i="5" s="1"/>
  <c r="AY130" i="5"/>
  <c r="BA130" i="5" s="1"/>
  <c r="AY131" i="5"/>
  <c r="BA131" i="5" s="1"/>
  <c r="AY132" i="5"/>
  <c r="BA132" i="5" s="1"/>
  <c r="AY133" i="5"/>
  <c r="BA133" i="5" s="1"/>
  <c r="AY134" i="5"/>
  <c r="BA134" i="5" s="1"/>
  <c r="AY135" i="5"/>
  <c r="BA135" i="5" s="1"/>
  <c r="AY136" i="5"/>
  <c r="BA136" i="5" s="1"/>
  <c r="AY137" i="5"/>
  <c r="BA137" i="5" s="1"/>
  <c r="AY138" i="5"/>
  <c r="BA138" i="5" s="1"/>
  <c r="AY139" i="5"/>
  <c r="BA139" i="5" s="1"/>
  <c r="AY140" i="5"/>
  <c r="BA140" i="5" s="1"/>
  <c r="AY141" i="5"/>
  <c r="BA141" i="5" s="1"/>
  <c r="AY142" i="5"/>
  <c r="BA142" i="5" s="1"/>
  <c r="AY143" i="5"/>
  <c r="BA143" i="5" s="1"/>
  <c r="AY144" i="5"/>
  <c r="BA144" i="5" s="1"/>
  <c r="AY145" i="5"/>
  <c r="BA145" i="5" s="1"/>
  <c r="AY146" i="5"/>
  <c r="BA146" i="5" s="1"/>
  <c r="AY147" i="5"/>
  <c r="BA147" i="5" s="1"/>
  <c r="AY148" i="5"/>
  <c r="BA148" i="5" s="1"/>
  <c r="AY149" i="5"/>
  <c r="BA149" i="5" s="1"/>
  <c r="AY150" i="5"/>
  <c r="BA150" i="5" s="1"/>
  <c r="AY151" i="5"/>
  <c r="BA151" i="5" s="1"/>
  <c r="AY152" i="5"/>
  <c r="BA152" i="5" s="1"/>
  <c r="AY153" i="5"/>
  <c r="BA153" i="5" s="1"/>
  <c r="AY154" i="5"/>
  <c r="BA154" i="5" s="1"/>
  <c r="AY155" i="5"/>
  <c r="BA155" i="5" s="1"/>
  <c r="AY156" i="5"/>
  <c r="BA156" i="5" s="1"/>
  <c r="AY157" i="5"/>
  <c r="BA157" i="5" s="1"/>
  <c r="AY158" i="5"/>
  <c r="BA158" i="5" s="1"/>
  <c r="AY159" i="5"/>
  <c r="BA159" i="5" s="1"/>
  <c r="AY160" i="5"/>
  <c r="BA160" i="5" s="1"/>
  <c r="AY161" i="5"/>
  <c r="BA161" i="5" s="1"/>
  <c r="AY162" i="5"/>
  <c r="BA162" i="5" s="1"/>
  <c r="AY163" i="5"/>
  <c r="BA163" i="5" s="1"/>
  <c r="AY164" i="5"/>
  <c r="BA164" i="5" s="1"/>
  <c r="AY165" i="5"/>
  <c r="BA165" i="5" s="1"/>
  <c r="AY166" i="5"/>
  <c r="BA166" i="5" s="1"/>
  <c r="AY167" i="5"/>
  <c r="BA167" i="5" s="1"/>
  <c r="AY168" i="5"/>
  <c r="BA168" i="5" s="1"/>
  <c r="AY169" i="5"/>
  <c r="AY170" i="5"/>
  <c r="BA170" i="5" s="1"/>
  <c r="AY171" i="5"/>
  <c r="BA171" i="5" s="1"/>
  <c r="AY172" i="5"/>
  <c r="BA172" i="5" s="1"/>
  <c r="AY173" i="5"/>
  <c r="BA173" i="5" s="1"/>
  <c r="AY174" i="5"/>
  <c r="BA174" i="5" s="1"/>
  <c r="AY175" i="5"/>
  <c r="BA175" i="5" s="1"/>
  <c r="AY176" i="5"/>
  <c r="BA176" i="5" s="1"/>
  <c r="AY177" i="5"/>
  <c r="BA177" i="5" s="1"/>
  <c r="AY178" i="5"/>
  <c r="BA178" i="5" s="1"/>
  <c r="AY179" i="5"/>
  <c r="BA179" i="5" s="1"/>
  <c r="AY180" i="5"/>
  <c r="BA180" i="5" s="1"/>
  <c r="AY181" i="5"/>
  <c r="BA181" i="5" s="1"/>
  <c r="AY182" i="5"/>
  <c r="BA182" i="5" s="1"/>
  <c r="AY183" i="5"/>
  <c r="BA183" i="5" s="1"/>
  <c r="AY184" i="5"/>
  <c r="BA184" i="5" s="1"/>
  <c r="AY185" i="5"/>
  <c r="BA185" i="5" s="1"/>
  <c r="AY186" i="5"/>
  <c r="BA186" i="5" s="1"/>
  <c r="AY187" i="5"/>
  <c r="BA187" i="5" s="1"/>
  <c r="AY188" i="5"/>
  <c r="BA188" i="5" s="1"/>
  <c r="AY189" i="5"/>
  <c r="BA189" i="5" s="1"/>
  <c r="AY190" i="5"/>
  <c r="BA190" i="5" s="1"/>
  <c r="AY191" i="5"/>
  <c r="BA191" i="5" s="1"/>
  <c r="AY192" i="5"/>
  <c r="BA192" i="5" s="1"/>
  <c r="AY193" i="5"/>
  <c r="BA193" i="5" s="1"/>
  <c r="AY194" i="5"/>
  <c r="BA194" i="5" s="1"/>
  <c r="AY195" i="5"/>
  <c r="BA195" i="5" s="1"/>
  <c r="AY196" i="5"/>
  <c r="BA196" i="5" s="1"/>
  <c r="AY197" i="5"/>
  <c r="BA197" i="5" s="1"/>
  <c r="AY198" i="5"/>
  <c r="BA198" i="5" s="1"/>
  <c r="AY199" i="5"/>
  <c r="BA199" i="5" s="1"/>
  <c r="AY200" i="5"/>
  <c r="BA200" i="5" s="1"/>
  <c r="AY201" i="5"/>
  <c r="BA201" i="5" s="1"/>
  <c r="AY202" i="5"/>
  <c r="BA202" i="5" s="1"/>
  <c r="AY203" i="5"/>
  <c r="BA203" i="5" s="1"/>
  <c r="AY204" i="5"/>
  <c r="BA204" i="5" s="1"/>
  <c r="AY205" i="5"/>
  <c r="BA205" i="5" s="1"/>
  <c r="AY206" i="5"/>
  <c r="BA206" i="5" s="1"/>
  <c r="AY207" i="5"/>
  <c r="BA207" i="5" s="1"/>
  <c r="AY208" i="5"/>
  <c r="BA208" i="5" s="1"/>
  <c r="AY209" i="5"/>
  <c r="BA209" i="5" s="1"/>
  <c r="AY210" i="5"/>
  <c r="BA210" i="5" s="1"/>
  <c r="AY211" i="5"/>
  <c r="BA211" i="5" s="1"/>
  <c r="AY212" i="5"/>
  <c r="BA212" i="5" s="1"/>
  <c r="AY213" i="5"/>
  <c r="BA213" i="5" s="1"/>
  <c r="AY214" i="5"/>
  <c r="BA214" i="5" s="1"/>
  <c r="AY215" i="5"/>
  <c r="BA215" i="5" s="1"/>
  <c r="AY216" i="5"/>
  <c r="BA216" i="5" s="1"/>
  <c r="AY217" i="5"/>
  <c r="BA217" i="5" s="1"/>
  <c r="AY218" i="5"/>
  <c r="BA218" i="5" s="1"/>
  <c r="AY219" i="5"/>
  <c r="BA219" i="5" s="1"/>
  <c r="AY220" i="5"/>
  <c r="BA220" i="5" s="1"/>
  <c r="AY221" i="5"/>
  <c r="BA221" i="5" s="1"/>
  <c r="AY222" i="5"/>
  <c r="BA222" i="5" s="1"/>
  <c r="AY223" i="5"/>
  <c r="BA223" i="5" s="1"/>
  <c r="AY224" i="5"/>
  <c r="BA224" i="5" s="1"/>
  <c r="AY225" i="5"/>
  <c r="BA225" i="5" s="1"/>
  <c r="AY226" i="5"/>
  <c r="BA226" i="5" s="1"/>
  <c r="AY227" i="5"/>
  <c r="BA227" i="5" s="1"/>
  <c r="AY228" i="5"/>
  <c r="BA228" i="5" s="1"/>
  <c r="AY229" i="5"/>
  <c r="BA229" i="5" s="1"/>
  <c r="AY230" i="5"/>
  <c r="BA230" i="5" s="1"/>
  <c r="AY231" i="5"/>
  <c r="BA231" i="5" s="1"/>
  <c r="AY232" i="5"/>
  <c r="BA232" i="5" s="1"/>
  <c r="AY233" i="5"/>
  <c r="BA233" i="5" s="1"/>
  <c r="AY234" i="5"/>
  <c r="BA234" i="5" s="1"/>
  <c r="AY235" i="5"/>
  <c r="BA235" i="5" s="1"/>
  <c r="AY236" i="5"/>
  <c r="BA236" i="5" s="1"/>
  <c r="AY237" i="5"/>
  <c r="BA237" i="5" s="1"/>
  <c r="AY238" i="5"/>
  <c r="BA238" i="5" s="1"/>
  <c r="AY239" i="5"/>
  <c r="BA239" i="5" s="1"/>
  <c r="AY240" i="5"/>
  <c r="BA240" i="5" s="1"/>
  <c r="AY241" i="5"/>
  <c r="BA241" i="5" s="1"/>
  <c r="AY242" i="5"/>
  <c r="BA242" i="5" s="1"/>
  <c r="AY243" i="5"/>
  <c r="BA243" i="5" s="1"/>
  <c r="AY244" i="5"/>
  <c r="BA244" i="5" s="1"/>
  <c r="AY245" i="5"/>
  <c r="BA245" i="5" s="1"/>
  <c r="AY246" i="5"/>
  <c r="BA246" i="5" s="1"/>
  <c r="AY247" i="5"/>
  <c r="BA247" i="5" s="1"/>
  <c r="AY248" i="5"/>
  <c r="BA248" i="5" s="1"/>
  <c r="AY249" i="5"/>
  <c r="BA249" i="5" s="1"/>
  <c r="AY250" i="5"/>
  <c r="BA250" i="5" s="1"/>
  <c r="AY251" i="5"/>
  <c r="BA251" i="5" s="1"/>
  <c r="AY252" i="5"/>
  <c r="BA252" i="5" s="1"/>
  <c r="AY253" i="5"/>
  <c r="BA253" i="5" s="1"/>
  <c r="AY254" i="5"/>
  <c r="BA254" i="5" s="1"/>
  <c r="AY255" i="5"/>
  <c r="BA255" i="5" s="1"/>
  <c r="AY256" i="5"/>
  <c r="BA256" i="5" s="1"/>
  <c r="AY257" i="5"/>
  <c r="BA257" i="5" s="1"/>
  <c r="AY258" i="5"/>
  <c r="BA258" i="5" s="1"/>
  <c r="AY259" i="5"/>
  <c r="BA259" i="5" s="1"/>
  <c r="AY260" i="5"/>
  <c r="BA260" i="5" s="1"/>
  <c r="AY261" i="5"/>
  <c r="BA261" i="5" s="1"/>
  <c r="AY262" i="5"/>
  <c r="BA262" i="5" s="1"/>
  <c r="AY263" i="5"/>
  <c r="BA263" i="5" s="1"/>
  <c r="AY264" i="5"/>
  <c r="BA264" i="5" s="1"/>
  <c r="AY265" i="5"/>
  <c r="BA265" i="5" s="1"/>
  <c r="AY266" i="5"/>
  <c r="AY267" i="5"/>
  <c r="BA267" i="5" s="1"/>
  <c r="AY268" i="5"/>
  <c r="BA268" i="5" s="1"/>
  <c r="AY269" i="5"/>
  <c r="BA269" i="5" s="1"/>
  <c r="AY270" i="5"/>
  <c r="BA270" i="5" s="1"/>
  <c r="AY271" i="5"/>
  <c r="BA271" i="5" s="1"/>
  <c r="AY272" i="5"/>
  <c r="BA272" i="5" s="1"/>
  <c r="AY273" i="5"/>
  <c r="BA273" i="5" s="1"/>
  <c r="AY274" i="5"/>
  <c r="BA274" i="5" s="1"/>
  <c r="AY275" i="5"/>
  <c r="BA275" i="5" s="1"/>
  <c r="AY276" i="5"/>
  <c r="BA276" i="5" s="1"/>
  <c r="AY277" i="5"/>
  <c r="BA277" i="5" s="1"/>
  <c r="AY278" i="5"/>
  <c r="BA278" i="5" s="1"/>
  <c r="AY279" i="5"/>
  <c r="BA279" i="5" s="1"/>
  <c r="AY280" i="5"/>
  <c r="BA280" i="5" s="1"/>
  <c r="AY281" i="5"/>
  <c r="BA281" i="5" s="1"/>
  <c r="AY282" i="5"/>
  <c r="BA282" i="5" s="1"/>
  <c r="AY283" i="5"/>
  <c r="BA283" i="5" s="1"/>
  <c r="AY284" i="5"/>
  <c r="BA284" i="5" s="1"/>
  <c r="AY285" i="5"/>
  <c r="BA285" i="5" s="1"/>
  <c r="AY286" i="5"/>
  <c r="BA286" i="5" s="1"/>
  <c r="AY287" i="5"/>
  <c r="BA287" i="5" s="1"/>
  <c r="AY288" i="5"/>
  <c r="BA288" i="5" s="1"/>
  <c r="AY289" i="5"/>
  <c r="BA289" i="5" s="1"/>
  <c r="AY290" i="5"/>
  <c r="BA290" i="5" s="1"/>
  <c r="AY291" i="5"/>
  <c r="BA291" i="5" s="1"/>
  <c r="AY292" i="5"/>
  <c r="BA292" i="5" s="1"/>
  <c r="AY293" i="5"/>
  <c r="BA293" i="5" s="1"/>
  <c r="AY294" i="5"/>
  <c r="BA294" i="5" s="1"/>
  <c r="AY295" i="5"/>
  <c r="BA295" i="5" s="1"/>
  <c r="AY296" i="5"/>
  <c r="BA296" i="5" s="1"/>
  <c r="AY297" i="5"/>
  <c r="BA297" i="5" s="1"/>
  <c r="AY298" i="5"/>
  <c r="BA298" i="5" s="1"/>
  <c r="AY299" i="5"/>
  <c r="BA299" i="5" s="1"/>
  <c r="AY300" i="5"/>
  <c r="BA300" i="5" s="1"/>
  <c r="AY301" i="5"/>
  <c r="BA301" i="5" s="1"/>
  <c r="AY302" i="5"/>
  <c r="BA302" i="5" s="1"/>
  <c r="AY303" i="5"/>
  <c r="BA303" i="5" s="1"/>
  <c r="AY304" i="5"/>
  <c r="BA304" i="5" s="1"/>
  <c r="AY305" i="5"/>
  <c r="BA305" i="5" s="1"/>
  <c r="AY306" i="5"/>
  <c r="BA306" i="5" s="1"/>
  <c r="AY307" i="5"/>
  <c r="BA307" i="5" s="1"/>
  <c r="AY308" i="5"/>
  <c r="BA308" i="5" s="1"/>
  <c r="AY309" i="5"/>
  <c r="BA309" i="5" s="1"/>
  <c r="AY310" i="5"/>
  <c r="BA310" i="5" s="1"/>
  <c r="AY311" i="5"/>
  <c r="BA311" i="5" s="1"/>
  <c r="AY312" i="5"/>
  <c r="BA312" i="5" s="1"/>
  <c r="AY313" i="5"/>
  <c r="BA313" i="5" s="1"/>
  <c r="AY314" i="5"/>
  <c r="BA314" i="5" s="1"/>
  <c r="AY315" i="5"/>
  <c r="BA315" i="5" s="1"/>
  <c r="AY316" i="5"/>
  <c r="BA316" i="5" s="1"/>
  <c r="AY317" i="5"/>
  <c r="BA317" i="5" s="1"/>
  <c r="AY318" i="5"/>
  <c r="BA318" i="5" s="1"/>
  <c r="AY319" i="5"/>
  <c r="BA319" i="5" s="1"/>
  <c r="AY320" i="5"/>
  <c r="BA320" i="5" s="1"/>
  <c r="AY321" i="5"/>
  <c r="BA321" i="5" s="1"/>
  <c r="AY322" i="5"/>
  <c r="BA322" i="5" s="1"/>
  <c r="AY323" i="5"/>
  <c r="BA323" i="5" s="1"/>
  <c r="AY324" i="5"/>
  <c r="BA324" i="5" s="1"/>
  <c r="AY325" i="5"/>
  <c r="BA325" i="5" s="1"/>
  <c r="AY326" i="5"/>
  <c r="BA326" i="5" s="1"/>
  <c r="AY327" i="5"/>
  <c r="BA327" i="5" s="1"/>
  <c r="AY328" i="5"/>
  <c r="BA328" i="5" s="1"/>
  <c r="AY329" i="5"/>
  <c r="BA329" i="5" s="1"/>
  <c r="AY330" i="5"/>
  <c r="BA330" i="5" s="1"/>
  <c r="AY331" i="5"/>
  <c r="BA331" i="5" s="1"/>
  <c r="AY332" i="5"/>
  <c r="BA332" i="5" s="1"/>
  <c r="AY333" i="5"/>
  <c r="BA333" i="5" s="1"/>
  <c r="AY334" i="5"/>
  <c r="BA334" i="5" s="1"/>
  <c r="AY335" i="5"/>
  <c r="BA335" i="5" s="1"/>
  <c r="AY336" i="5"/>
  <c r="BA336" i="5" s="1"/>
  <c r="AY337" i="5"/>
  <c r="BA337" i="5" s="1"/>
  <c r="AY338" i="5"/>
  <c r="BA338" i="5" s="1"/>
  <c r="AY339" i="5"/>
  <c r="BA339" i="5" s="1"/>
  <c r="AY340" i="5"/>
  <c r="BA340" i="5" s="1"/>
  <c r="AY341" i="5"/>
  <c r="BA341" i="5" s="1"/>
  <c r="AY342" i="5"/>
  <c r="BA342" i="5" s="1"/>
  <c r="AY343" i="5"/>
  <c r="BA343" i="5" s="1"/>
  <c r="AY344" i="5"/>
  <c r="BA344" i="5" s="1"/>
  <c r="AY345" i="5"/>
  <c r="BA345" i="5" s="1"/>
  <c r="AY346" i="5"/>
  <c r="BA346" i="5" s="1"/>
  <c r="J5" i="5"/>
  <c r="I5" i="5"/>
  <c r="K311" i="5" s="1"/>
  <c r="BC6" i="5"/>
  <c r="BC7" i="5"/>
  <c r="BC8" i="5"/>
  <c r="BC9" i="5"/>
  <c r="BC10" i="5"/>
  <c r="BC11" i="5"/>
  <c r="BC12" i="5"/>
  <c r="BC13" i="5"/>
  <c r="BC14" i="5"/>
  <c r="BC15" i="5"/>
  <c r="BC16" i="5"/>
  <c r="BC17" i="5"/>
  <c r="BC18" i="5"/>
  <c r="BC19" i="5"/>
  <c r="BC20" i="5"/>
  <c r="BC21" i="5"/>
  <c r="BC22" i="5"/>
  <c r="BC23" i="5"/>
  <c r="BC24" i="5"/>
  <c r="BC25" i="5"/>
  <c r="BC26" i="5"/>
  <c r="BC27" i="5"/>
  <c r="BC29" i="5"/>
  <c r="BC30" i="5"/>
  <c r="BC31" i="5"/>
  <c r="BC32" i="5"/>
  <c r="BC33" i="5"/>
  <c r="BC34" i="5"/>
  <c r="BC35" i="5"/>
  <c r="BC36" i="5"/>
  <c r="BC37" i="5"/>
  <c r="BC38" i="5"/>
  <c r="BC39" i="5"/>
  <c r="BC40" i="5"/>
  <c r="BC41" i="5"/>
  <c r="BC42" i="5"/>
  <c r="BC43" i="5"/>
  <c r="BC44" i="5"/>
  <c r="BC45" i="5"/>
  <c r="BC46" i="5"/>
  <c r="BC47" i="5"/>
  <c r="BC48" i="5"/>
  <c r="BC49" i="5"/>
  <c r="BC50" i="5"/>
  <c r="BC51" i="5"/>
  <c r="BC52" i="5"/>
  <c r="BC53" i="5"/>
  <c r="BC54" i="5"/>
  <c r="BC55" i="5"/>
  <c r="BC56" i="5"/>
  <c r="BC57" i="5"/>
  <c r="BC58" i="5"/>
  <c r="BC59" i="5"/>
  <c r="BC60" i="5"/>
  <c r="BC61" i="5"/>
  <c r="BC62" i="5"/>
  <c r="BC63" i="5"/>
  <c r="BC64" i="5"/>
  <c r="BC65" i="5"/>
  <c r="BC66" i="5"/>
  <c r="BC67" i="5"/>
  <c r="BC68" i="5"/>
  <c r="BC69" i="5"/>
  <c r="BC70" i="5"/>
  <c r="BC71" i="5"/>
  <c r="BC72" i="5"/>
  <c r="BC73" i="5"/>
  <c r="BC74" i="5"/>
  <c r="BC75" i="5"/>
  <c r="BC76" i="5"/>
  <c r="BC77" i="5"/>
  <c r="BC78" i="5"/>
  <c r="BC79" i="5"/>
  <c r="BC80" i="5"/>
  <c r="BC81" i="5"/>
  <c r="BC82" i="5"/>
  <c r="BC83" i="5"/>
  <c r="BC84" i="5"/>
  <c r="BC85" i="5"/>
  <c r="BC86" i="5"/>
  <c r="BC87" i="5"/>
  <c r="BC88" i="5"/>
  <c r="BC89" i="5"/>
  <c r="BC90" i="5"/>
  <c r="BC91" i="5"/>
  <c r="BC92" i="5"/>
  <c r="BC93" i="5"/>
  <c r="BC94" i="5"/>
  <c r="BC95" i="5"/>
  <c r="BC96" i="5"/>
  <c r="BC97" i="5"/>
  <c r="BC98" i="5"/>
  <c r="BC99" i="5"/>
  <c r="BC100" i="5"/>
  <c r="BC101" i="5"/>
  <c r="BC102" i="5"/>
  <c r="BC103" i="5"/>
  <c r="BC104" i="5"/>
  <c r="BC105" i="5"/>
  <c r="BC106" i="5"/>
  <c r="BC107" i="5"/>
  <c r="BC108" i="5"/>
  <c r="BC109" i="5"/>
  <c r="BC110" i="5"/>
  <c r="BC111" i="5"/>
  <c r="BC113" i="5"/>
  <c r="BC114" i="5"/>
  <c r="BC115" i="5"/>
  <c r="BC116" i="5"/>
  <c r="BC117" i="5"/>
  <c r="BC118" i="5"/>
  <c r="BC119" i="5"/>
  <c r="BC120" i="5"/>
  <c r="BC121" i="5"/>
  <c r="BC122" i="5"/>
  <c r="BC123" i="5"/>
  <c r="BC124" i="5"/>
  <c r="BC125" i="5"/>
  <c r="BC126" i="5"/>
  <c r="BC127" i="5"/>
  <c r="BC128" i="5"/>
  <c r="BC129" i="5"/>
  <c r="BC130" i="5"/>
  <c r="BC131" i="5"/>
  <c r="BC132" i="5"/>
  <c r="BC133" i="5"/>
  <c r="BC134" i="5"/>
  <c r="BC135" i="5"/>
  <c r="BC137" i="5"/>
  <c r="BC138" i="5"/>
  <c r="BC139" i="5"/>
  <c r="BC140" i="5"/>
  <c r="BC141" i="5"/>
  <c r="BC142" i="5"/>
  <c r="BC143" i="5"/>
  <c r="BC144" i="5"/>
  <c r="BC145" i="5"/>
  <c r="BC146" i="5"/>
  <c r="BC147" i="5"/>
  <c r="BC148" i="5"/>
  <c r="BC149" i="5"/>
  <c r="BC150" i="5"/>
  <c r="BC151" i="5"/>
  <c r="BC152" i="5"/>
  <c r="BC153" i="5"/>
  <c r="BC154" i="5"/>
  <c r="BC155" i="5"/>
  <c r="BC156" i="5"/>
  <c r="BC157" i="5"/>
  <c r="BC158" i="5"/>
  <c r="BC159" i="5"/>
  <c r="BC160" i="5"/>
  <c r="BC161" i="5"/>
  <c r="BC162" i="5"/>
  <c r="BC163" i="5"/>
  <c r="BC164" i="5"/>
  <c r="BC165" i="5"/>
  <c r="BC166" i="5"/>
  <c r="BC167" i="5"/>
  <c r="BC168" i="5"/>
  <c r="BC169" i="5"/>
  <c r="BC170" i="5"/>
  <c r="BC171" i="5"/>
  <c r="BC172" i="5"/>
  <c r="BC173" i="5"/>
  <c r="BC174" i="5"/>
  <c r="BC175" i="5"/>
  <c r="BC176" i="5"/>
  <c r="BC177" i="5"/>
  <c r="BC178" i="5"/>
  <c r="BC179" i="5"/>
  <c r="BC180" i="5"/>
  <c r="BC181" i="5"/>
  <c r="BC182" i="5"/>
  <c r="BC183" i="5"/>
  <c r="BC184" i="5"/>
  <c r="BC185" i="5"/>
  <c r="BC186" i="5"/>
  <c r="BC187" i="5"/>
  <c r="BC188" i="5"/>
  <c r="BC189" i="5"/>
  <c r="BC190" i="5"/>
  <c r="BC191" i="5"/>
  <c r="BC192" i="5"/>
  <c r="BC193" i="5"/>
  <c r="BC194" i="5"/>
  <c r="BC195" i="5"/>
  <c r="BC196" i="5"/>
  <c r="BC197" i="5"/>
  <c r="BC198" i="5"/>
  <c r="BC199" i="5"/>
  <c r="BC200" i="5"/>
  <c r="BC201" i="5"/>
  <c r="BC202" i="5"/>
  <c r="BC203" i="5"/>
  <c r="BC204" i="5"/>
  <c r="BC205" i="5"/>
  <c r="BC206" i="5"/>
  <c r="BC207" i="5"/>
  <c r="BC208" i="5"/>
  <c r="BC209" i="5"/>
  <c r="BC210" i="5"/>
  <c r="BC211" i="5"/>
  <c r="BC212" i="5"/>
  <c r="BC213" i="5"/>
  <c r="BC214" i="5"/>
  <c r="BC215" i="5"/>
  <c r="BC216" i="5"/>
  <c r="BC217" i="5"/>
  <c r="BC218" i="5"/>
  <c r="BC219" i="5"/>
  <c r="BC220" i="5"/>
  <c r="BC221" i="5"/>
  <c r="BC222" i="5"/>
  <c r="BC223" i="5"/>
  <c r="BC224" i="5"/>
  <c r="BC225" i="5"/>
  <c r="BC226" i="5"/>
  <c r="BC227" i="5"/>
  <c r="BC228" i="5"/>
  <c r="BC229" i="5"/>
  <c r="BC230" i="5"/>
  <c r="BC231" i="5"/>
  <c r="BC232" i="5"/>
  <c r="BC233" i="5"/>
  <c r="BC234" i="5"/>
  <c r="BC235" i="5"/>
  <c r="BC236" i="5"/>
  <c r="BC237" i="5"/>
  <c r="BC238" i="5"/>
  <c r="BC239" i="5"/>
  <c r="BC240" i="5"/>
  <c r="BC241" i="5"/>
  <c r="BC242" i="5"/>
  <c r="BC243" i="5"/>
  <c r="BC244" i="5"/>
  <c r="BC245" i="5"/>
  <c r="BC246" i="5"/>
  <c r="BC247" i="5"/>
  <c r="BC248" i="5"/>
  <c r="BC249" i="5"/>
  <c r="BC250" i="5"/>
  <c r="BC251" i="5"/>
  <c r="BC252" i="5"/>
  <c r="BC253" i="5"/>
  <c r="BC254" i="5"/>
  <c r="BC255" i="5"/>
  <c r="BC256" i="5"/>
  <c r="BC257" i="5"/>
  <c r="BC258" i="5"/>
  <c r="BC259" i="5"/>
  <c r="BC260" i="5"/>
  <c r="BC261" i="5"/>
  <c r="BC262" i="5"/>
  <c r="BC263" i="5"/>
  <c r="BC264" i="5"/>
  <c r="BC265" i="5"/>
  <c r="BC266" i="5"/>
  <c r="BC267" i="5"/>
  <c r="BC268" i="5"/>
  <c r="BC269" i="5"/>
  <c r="BC270" i="5"/>
  <c r="BC271" i="5"/>
  <c r="BC272" i="5"/>
  <c r="BC273" i="5"/>
  <c r="BC274" i="5"/>
  <c r="BC275" i="5"/>
  <c r="BC276" i="5"/>
  <c r="BC277" i="5"/>
  <c r="BC278" i="5"/>
  <c r="BC279" i="5"/>
  <c r="BC280" i="5"/>
  <c r="BC281" i="5"/>
  <c r="BC282" i="5"/>
  <c r="BC283" i="5"/>
  <c r="BC284" i="5"/>
  <c r="BC285" i="5"/>
  <c r="BC286" i="5"/>
  <c r="BC287" i="5"/>
  <c r="BC288" i="5"/>
  <c r="BC289" i="5"/>
  <c r="BC290" i="5"/>
  <c r="BC291" i="5"/>
  <c r="BC292" i="5"/>
  <c r="BC293" i="5"/>
  <c r="BC294" i="5"/>
  <c r="BC295" i="5"/>
  <c r="BC296" i="5"/>
  <c r="BC297" i="5"/>
  <c r="BC298" i="5"/>
  <c r="BC299" i="5"/>
  <c r="BC300" i="5"/>
  <c r="BC301" i="5"/>
  <c r="BC302" i="5"/>
  <c r="BC303" i="5"/>
  <c r="BC304" i="5"/>
  <c r="BC305" i="5"/>
  <c r="BC306" i="5"/>
  <c r="BC307" i="5"/>
  <c r="BC308" i="5"/>
  <c r="BC309" i="5"/>
  <c r="BC310" i="5"/>
  <c r="BC311" i="5"/>
  <c r="BC312" i="5"/>
  <c r="BC313" i="5"/>
  <c r="BC314" i="5"/>
  <c r="BC315" i="5"/>
  <c r="BC316" i="5"/>
  <c r="BC317" i="5"/>
  <c r="BC318" i="5"/>
  <c r="BC319" i="5"/>
  <c r="BC320" i="5"/>
  <c r="BC321" i="5"/>
  <c r="BC322" i="5"/>
  <c r="BC323" i="5"/>
  <c r="BC324" i="5"/>
  <c r="BC325" i="5"/>
  <c r="BC326" i="5"/>
  <c r="BC327" i="5"/>
  <c r="BC328" i="5"/>
  <c r="BC329" i="5"/>
  <c r="BC330" i="5"/>
  <c r="BC331" i="5"/>
  <c r="BC332" i="5"/>
  <c r="BC333" i="5"/>
  <c r="BC334" i="5"/>
  <c r="BC335" i="5"/>
  <c r="BC336" i="5"/>
  <c r="BC337" i="5"/>
  <c r="BC338" i="5"/>
  <c r="BC339" i="5"/>
  <c r="BC340" i="5"/>
  <c r="BC341" i="5"/>
  <c r="BC342" i="5"/>
  <c r="BC343" i="5"/>
  <c r="BC344" i="5"/>
  <c r="AW347" i="5"/>
  <c r="CI347" i="5" s="1"/>
  <c r="AS347" i="5"/>
  <c r="AO347" i="5"/>
  <c r="CA347" i="5" s="1"/>
  <c r="CC347" i="5" s="1"/>
  <c r="AK347" i="5"/>
  <c r="AG347" i="5"/>
  <c r="BS347" i="5" s="1"/>
  <c r="BU347" i="5" s="1"/>
  <c r="AB347" i="5"/>
  <c r="W347" i="5"/>
  <c r="U347" i="5"/>
  <c r="BG347" i="5" s="1"/>
  <c r="BI347" i="5" s="1"/>
  <c r="M347" i="5"/>
  <c r="M5" i="5" s="1"/>
  <c r="C25" i="44" s="1"/>
  <c r="O347" i="5"/>
  <c r="O5" i="5" s="1"/>
  <c r="P347" i="5"/>
  <c r="P5" i="5" s="1"/>
  <c r="L347" i="5"/>
  <c r="AY347" i="5" s="1"/>
  <c r="BA347" i="5" s="1"/>
  <c r="K26" i="5" l="1"/>
  <c r="K135" i="5"/>
  <c r="K274" i="5"/>
  <c r="K161" i="5"/>
  <c r="K45" i="5"/>
  <c r="K171" i="5"/>
  <c r="K344" i="5"/>
  <c r="K336" i="5"/>
  <c r="K328" i="5"/>
  <c r="K320" i="5"/>
  <c r="K312" i="5"/>
  <c r="K304" i="5"/>
  <c r="K296" i="5"/>
  <c r="K288" i="5"/>
  <c r="K280" i="5"/>
  <c r="K272" i="5"/>
  <c r="K264" i="5"/>
  <c r="K256" i="5"/>
  <c r="K248" i="5"/>
  <c r="K240" i="5"/>
  <c r="K232" i="5"/>
  <c r="K224" i="5"/>
  <c r="K216" i="5"/>
  <c r="K208" i="5"/>
  <c r="K200" i="5"/>
  <c r="K192" i="5"/>
  <c r="K184" i="5"/>
  <c r="K176" i="5"/>
  <c r="K168" i="5"/>
  <c r="K160" i="5"/>
  <c r="K152" i="5"/>
  <c r="K144" i="5"/>
  <c r="K136" i="5"/>
  <c r="K128" i="5"/>
  <c r="K120" i="5"/>
  <c r="K112" i="5"/>
  <c r="K104" i="5"/>
  <c r="K342" i="5"/>
  <c r="K334" i="5"/>
  <c r="K326" i="5"/>
  <c r="K318" i="5"/>
  <c r="K310" i="5"/>
  <c r="K302" i="5"/>
  <c r="K294" i="5"/>
  <c r="K286" i="5"/>
  <c r="K278" i="5"/>
  <c r="K270" i="5"/>
  <c r="K262" i="5"/>
  <c r="K254" i="5"/>
  <c r="K246" i="5"/>
  <c r="K238" i="5"/>
  <c r="K230" i="5"/>
  <c r="K222" i="5"/>
  <c r="K214" i="5"/>
  <c r="K206" i="5"/>
  <c r="K198" i="5"/>
  <c r="K190" i="5"/>
  <c r="K182" i="5"/>
  <c r="K174" i="5"/>
  <c r="K166" i="5"/>
  <c r="K158" i="5"/>
  <c r="K150" i="5"/>
  <c r="K142" i="5"/>
  <c r="K134" i="5"/>
  <c r="K126" i="5"/>
  <c r="K118" i="5"/>
  <c r="K110" i="5"/>
  <c r="K102" i="5"/>
  <c r="K94" i="5"/>
  <c r="K86" i="5"/>
  <c r="K78" i="5"/>
  <c r="K70" i="5"/>
  <c r="K62" i="5"/>
  <c r="K54" i="5"/>
  <c r="K46" i="5"/>
  <c r="K38" i="5"/>
  <c r="K341" i="5"/>
  <c r="K333" i="5"/>
  <c r="K325" i="5"/>
  <c r="K317" i="5"/>
  <c r="K309" i="5"/>
  <c r="K301" i="5"/>
  <c r="K293" i="5"/>
  <c r="K285" i="5"/>
  <c r="K277" i="5"/>
  <c r="K269" i="5"/>
  <c r="K261" i="5"/>
  <c r="K253" i="5"/>
  <c r="K245" i="5"/>
  <c r="K237" i="5"/>
  <c r="K229" i="5"/>
  <c r="K221" i="5"/>
  <c r="K213" i="5"/>
  <c r="K205" i="5"/>
  <c r="K197" i="5"/>
  <c r="K189" i="5"/>
  <c r="K181" i="5"/>
  <c r="K173" i="5"/>
  <c r="K165" i="5"/>
  <c r="K157" i="5"/>
  <c r="K149" i="5"/>
  <c r="K141" i="5"/>
  <c r="K133" i="5"/>
  <c r="K125" i="5"/>
  <c r="K117" i="5"/>
  <c r="K109" i="5"/>
  <c r="K101" i="5"/>
  <c r="K93" i="5"/>
  <c r="K85" i="5"/>
  <c r="K77" i="5"/>
  <c r="K69" i="5"/>
  <c r="K61" i="5"/>
  <c r="K347" i="5"/>
  <c r="K335" i="5"/>
  <c r="K322" i="5"/>
  <c r="K308" i="5"/>
  <c r="K297" i="5"/>
  <c r="K283" i="5"/>
  <c r="K271" i="5"/>
  <c r="K258" i="5"/>
  <c r="K244" i="5"/>
  <c r="K233" i="5"/>
  <c r="K219" i="5"/>
  <c r="K207" i="5"/>
  <c r="K194" i="5"/>
  <c r="K180" i="5"/>
  <c r="K169" i="5"/>
  <c r="K155" i="5"/>
  <c r="K143" i="5"/>
  <c r="K130" i="5"/>
  <c r="K116" i="5"/>
  <c r="K105" i="5"/>
  <c r="K92" i="5"/>
  <c r="K82" i="5"/>
  <c r="K72" i="5"/>
  <c r="K60" i="5"/>
  <c r="K51" i="5"/>
  <c r="K42" i="5"/>
  <c r="K33" i="5"/>
  <c r="K25" i="5"/>
  <c r="K17" i="5"/>
  <c r="K9" i="5"/>
  <c r="K346" i="5"/>
  <c r="K332" i="5"/>
  <c r="K321" i="5"/>
  <c r="K307" i="5"/>
  <c r="K295" i="5"/>
  <c r="K282" i="5"/>
  <c r="K268" i="5"/>
  <c r="K257" i="5"/>
  <c r="K243" i="5"/>
  <c r="K231" i="5"/>
  <c r="K218" i="5"/>
  <c r="K204" i="5"/>
  <c r="K193" i="5"/>
  <c r="K179" i="5"/>
  <c r="K167" i="5"/>
  <c r="K154" i="5"/>
  <c r="K140" i="5"/>
  <c r="K129" i="5"/>
  <c r="K115" i="5"/>
  <c r="K103" i="5"/>
  <c r="K91" i="5"/>
  <c r="K81" i="5"/>
  <c r="K71" i="5"/>
  <c r="K59" i="5"/>
  <c r="K50" i="5"/>
  <c r="K41" i="5"/>
  <c r="K32" i="5"/>
  <c r="K24" i="5"/>
  <c r="K16" i="5"/>
  <c r="K8" i="5"/>
  <c r="K345" i="5"/>
  <c r="K331" i="5"/>
  <c r="K319" i="5"/>
  <c r="K306" i="5"/>
  <c r="K292" i="5"/>
  <c r="K281" i="5"/>
  <c r="K267" i="5"/>
  <c r="K255" i="5"/>
  <c r="K242" i="5"/>
  <c r="K228" i="5"/>
  <c r="K217" i="5"/>
  <c r="K203" i="5"/>
  <c r="K191" i="5"/>
  <c r="K178" i="5"/>
  <c r="K164" i="5"/>
  <c r="K153" i="5"/>
  <c r="K139" i="5"/>
  <c r="K127" i="5"/>
  <c r="K114" i="5"/>
  <c r="K100" i="5"/>
  <c r="K90" i="5"/>
  <c r="K80" i="5"/>
  <c r="K68" i="5"/>
  <c r="K58" i="5"/>
  <c r="K49" i="5"/>
  <c r="K40" i="5"/>
  <c r="K31" i="5"/>
  <c r="K23" i="5"/>
  <c r="K15" i="5"/>
  <c r="K7" i="5"/>
  <c r="K343" i="5"/>
  <c r="K330" i="5"/>
  <c r="K316" i="5"/>
  <c r="K305" i="5"/>
  <c r="K291" i="5"/>
  <c r="K279" i="5"/>
  <c r="K266" i="5"/>
  <c r="K252" i="5"/>
  <c r="K241" i="5"/>
  <c r="K227" i="5"/>
  <c r="K215" i="5"/>
  <c r="K202" i="5"/>
  <c r="K188" i="5"/>
  <c r="K177" i="5"/>
  <c r="K163" i="5"/>
  <c r="K151" i="5"/>
  <c r="K138" i="5"/>
  <c r="K124" i="5"/>
  <c r="K113" i="5"/>
  <c r="K99" i="5"/>
  <c r="K89" i="5"/>
  <c r="K79" i="5"/>
  <c r="K67" i="5"/>
  <c r="K57" i="5"/>
  <c r="K48" i="5"/>
  <c r="K39" i="5"/>
  <c r="K30" i="5"/>
  <c r="K22" i="5"/>
  <c r="K14" i="5"/>
  <c r="K6" i="5"/>
  <c r="K340" i="5"/>
  <c r="K329" i="5"/>
  <c r="K315" i="5"/>
  <c r="K303" i="5"/>
  <c r="K290" i="5"/>
  <c r="K276" i="5"/>
  <c r="K265" i="5"/>
  <c r="K251" i="5"/>
  <c r="K239" i="5"/>
  <c r="K226" i="5"/>
  <c r="K212" i="5"/>
  <c r="K201" i="5"/>
  <c r="K187" i="5"/>
  <c r="K175" i="5"/>
  <c r="K162" i="5"/>
  <c r="K148" i="5"/>
  <c r="K137" i="5"/>
  <c r="K123" i="5"/>
  <c r="K111" i="5"/>
  <c r="K98" i="5"/>
  <c r="K88" i="5"/>
  <c r="K76" i="5"/>
  <c r="K66" i="5"/>
  <c r="K56" i="5"/>
  <c r="K47" i="5"/>
  <c r="K37" i="5"/>
  <c r="K29" i="5"/>
  <c r="K21" i="5"/>
  <c r="K13" i="5"/>
  <c r="K327" i="5"/>
  <c r="K298" i="5"/>
  <c r="K260" i="5"/>
  <c r="K225" i="5"/>
  <c r="K195" i="5"/>
  <c r="K159" i="5"/>
  <c r="K122" i="5"/>
  <c r="K95" i="5"/>
  <c r="K64" i="5"/>
  <c r="K36" i="5"/>
  <c r="K18" i="5"/>
  <c r="K324" i="5"/>
  <c r="K289" i="5"/>
  <c r="K259" i="5"/>
  <c r="K223" i="5"/>
  <c r="K186" i="5"/>
  <c r="K156" i="5"/>
  <c r="K121" i="5"/>
  <c r="K87" i="5"/>
  <c r="K63" i="5"/>
  <c r="K35" i="5"/>
  <c r="K12" i="5"/>
  <c r="K323" i="5"/>
  <c r="K287" i="5"/>
  <c r="K250" i="5"/>
  <c r="K220" i="5"/>
  <c r="K185" i="5"/>
  <c r="K147" i="5"/>
  <c r="K119" i="5"/>
  <c r="K84" i="5"/>
  <c r="K55" i="5"/>
  <c r="K34" i="5"/>
  <c r="K11" i="5"/>
  <c r="K314" i="5"/>
  <c r="K284" i="5"/>
  <c r="K249" i="5"/>
  <c r="K211" i="5"/>
  <c r="K183" i="5"/>
  <c r="K146" i="5"/>
  <c r="K108" i="5"/>
  <c r="K83" i="5"/>
  <c r="K53" i="5"/>
  <c r="K28" i="5"/>
  <c r="K10" i="5"/>
  <c r="K313" i="5"/>
  <c r="K275" i="5"/>
  <c r="K247" i="5"/>
  <c r="K210" i="5"/>
  <c r="K172" i="5"/>
  <c r="K145" i="5"/>
  <c r="K107" i="5"/>
  <c r="K75" i="5"/>
  <c r="K52" i="5"/>
  <c r="K27" i="5"/>
  <c r="K338" i="5"/>
  <c r="K300" i="5"/>
  <c r="K273" i="5"/>
  <c r="K235" i="5"/>
  <c r="K199" i="5"/>
  <c r="K170" i="5"/>
  <c r="K132" i="5"/>
  <c r="K97" i="5"/>
  <c r="K73" i="5"/>
  <c r="K44" i="5"/>
  <c r="K20" i="5"/>
  <c r="BO347" i="5"/>
  <c r="BQ347" i="5" s="1"/>
  <c r="BC347" i="5"/>
  <c r="BE347" i="5" s="1"/>
  <c r="K65" i="5"/>
  <c r="K196" i="5"/>
  <c r="K337" i="5"/>
  <c r="K74" i="5"/>
  <c r="K209" i="5"/>
  <c r="K339" i="5"/>
  <c r="BW347" i="5"/>
  <c r="BY347" i="5" s="1"/>
  <c r="L5" i="5"/>
  <c r="K96" i="5"/>
  <c r="K234" i="5"/>
  <c r="K43" i="5"/>
  <c r="K299" i="5"/>
  <c r="K106" i="5"/>
  <c r="K236" i="5"/>
  <c r="CE347" i="5"/>
  <c r="CG347" i="5" s="1"/>
  <c r="K19" i="5"/>
  <c r="K131" i="5"/>
  <c r="K263" i="5"/>
  <c r="BK347" i="5"/>
  <c r="BM347" i="5" s="1"/>
  <c r="CK347" i="5"/>
  <c r="N11" i="5" l="1"/>
  <c r="AZ11" i="5" s="1"/>
  <c r="BB11" i="5" s="1"/>
  <c r="N19" i="5"/>
  <c r="N27" i="5"/>
  <c r="AZ27" i="5" s="1"/>
  <c r="BB27" i="5" s="1"/>
  <c r="N35" i="5"/>
  <c r="AZ35" i="5" s="1"/>
  <c r="BB35" i="5" s="1"/>
  <c r="N43" i="5"/>
  <c r="N51" i="5"/>
  <c r="AZ51" i="5" s="1"/>
  <c r="BB51" i="5" s="1"/>
  <c r="N59" i="5"/>
  <c r="AZ59" i="5" s="1"/>
  <c r="BB59" i="5" s="1"/>
  <c r="N67" i="5"/>
  <c r="AZ67" i="5" s="1"/>
  <c r="BB67" i="5" s="1"/>
  <c r="N75" i="5"/>
  <c r="AZ75" i="5" s="1"/>
  <c r="BB75" i="5" s="1"/>
  <c r="N83" i="5"/>
  <c r="AZ83" i="5" s="1"/>
  <c r="BB83" i="5" s="1"/>
  <c r="N91" i="5"/>
  <c r="AZ91" i="5" s="1"/>
  <c r="BB91" i="5" s="1"/>
  <c r="N99" i="5"/>
  <c r="AZ99" i="5" s="1"/>
  <c r="BB99" i="5" s="1"/>
  <c r="N107" i="5"/>
  <c r="N115" i="5"/>
  <c r="AZ115" i="5" s="1"/>
  <c r="BB115" i="5" s="1"/>
  <c r="N123" i="5"/>
  <c r="AZ123" i="5" s="1"/>
  <c r="BB123" i="5" s="1"/>
  <c r="N131" i="5"/>
  <c r="AZ131" i="5" s="1"/>
  <c r="BB131" i="5" s="1"/>
  <c r="N139" i="5"/>
  <c r="AZ139" i="5" s="1"/>
  <c r="BB139" i="5" s="1"/>
  <c r="N147" i="5"/>
  <c r="AZ147" i="5" s="1"/>
  <c r="BB147" i="5" s="1"/>
  <c r="N155" i="5"/>
  <c r="N163" i="5"/>
  <c r="AZ163" i="5" s="1"/>
  <c r="BB163" i="5" s="1"/>
  <c r="N171" i="5"/>
  <c r="AZ171" i="5" s="1"/>
  <c r="BB171" i="5" s="1"/>
  <c r="N179" i="5"/>
  <c r="AZ179" i="5" s="1"/>
  <c r="BB179" i="5" s="1"/>
  <c r="N187" i="5"/>
  <c r="AZ187" i="5" s="1"/>
  <c r="BB187" i="5" s="1"/>
  <c r="N195" i="5"/>
  <c r="AZ195" i="5" s="1"/>
  <c r="BB195" i="5" s="1"/>
  <c r="N203" i="5"/>
  <c r="N12" i="5"/>
  <c r="AZ12" i="5" s="1"/>
  <c r="BB12" i="5" s="1"/>
  <c r="N20" i="5"/>
  <c r="N28" i="5"/>
  <c r="N36" i="5"/>
  <c r="N44" i="5"/>
  <c r="AZ44" i="5" s="1"/>
  <c r="BB44" i="5" s="1"/>
  <c r="N52" i="5"/>
  <c r="AZ52" i="5" s="1"/>
  <c r="BB52" i="5" s="1"/>
  <c r="N60" i="5"/>
  <c r="AZ60" i="5" s="1"/>
  <c r="BB60" i="5" s="1"/>
  <c r="N68" i="5"/>
  <c r="AZ68" i="5" s="1"/>
  <c r="BB68" i="5" s="1"/>
  <c r="N76" i="5"/>
  <c r="AZ76" i="5" s="1"/>
  <c r="BB76" i="5" s="1"/>
  <c r="N84" i="5"/>
  <c r="N92" i="5"/>
  <c r="AZ92" i="5" s="1"/>
  <c r="BB92" i="5" s="1"/>
  <c r="N100" i="5"/>
  <c r="N108" i="5"/>
  <c r="AZ108" i="5" s="1"/>
  <c r="BB108" i="5" s="1"/>
  <c r="N116" i="5"/>
  <c r="AZ116" i="5" s="1"/>
  <c r="BB116" i="5" s="1"/>
  <c r="N124" i="5"/>
  <c r="AZ124" i="5" s="1"/>
  <c r="BB124" i="5" s="1"/>
  <c r="N132" i="5"/>
  <c r="AZ132" i="5" s="1"/>
  <c r="BB132" i="5" s="1"/>
  <c r="N140" i="5"/>
  <c r="N148" i="5"/>
  <c r="N156" i="5"/>
  <c r="AZ156" i="5" s="1"/>
  <c r="BB156" i="5" s="1"/>
  <c r="N164" i="5"/>
  <c r="AZ164" i="5" s="1"/>
  <c r="BB164" i="5" s="1"/>
  <c r="N172" i="5"/>
  <c r="N180" i="5"/>
  <c r="AZ180" i="5" s="1"/>
  <c r="BB180" i="5" s="1"/>
  <c r="N188" i="5"/>
  <c r="AZ188" i="5" s="1"/>
  <c r="BB188" i="5" s="1"/>
  <c r="N196" i="5"/>
  <c r="AZ196" i="5" s="1"/>
  <c r="BB196" i="5" s="1"/>
  <c r="N204" i="5"/>
  <c r="AZ204" i="5" s="1"/>
  <c r="BB204" i="5" s="1"/>
  <c r="N212" i="5"/>
  <c r="AZ212" i="5" s="1"/>
  <c r="BB212" i="5" s="1"/>
  <c r="N220" i="5"/>
  <c r="N228" i="5"/>
  <c r="AZ228" i="5" s="1"/>
  <c r="BB228" i="5" s="1"/>
  <c r="N236" i="5"/>
  <c r="AZ236" i="5" s="1"/>
  <c r="BB236" i="5" s="1"/>
  <c r="N244" i="5"/>
  <c r="AZ244" i="5" s="1"/>
  <c r="BB244" i="5" s="1"/>
  <c r="N252" i="5"/>
  <c r="AZ252" i="5" s="1"/>
  <c r="BB252" i="5" s="1"/>
  <c r="N260" i="5"/>
  <c r="N268" i="5"/>
  <c r="AZ268" i="5" s="1"/>
  <c r="BB268" i="5" s="1"/>
  <c r="N276" i="5"/>
  <c r="AZ276" i="5" s="1"/>
  <c r="BB276" i="5" s="1"/>
  <c r="N284" i="5"/>
  <c r="N292" i="5"/>
  <c r="AZ292" i="5" s="1"/>
  <c r="BB292" i="5" s="1"/>
  <c r="N300" i="5"/>
  <c r="AZ300" i="5" s="1"/>
  <c r="BB300" i="5" s="1"/>
  <c r="N13" i="5"/>
  <c r="AZ13" i="5" s="1"/>
  <c r="BB13" i="5" s="1"/>
  <c r="N21" i="5"/>
  <c r="AZ21" i="5" s="1"/>
  <c r="BB21" i="5" s="1"/>
  <c r="N29" i="5"/>
  <c r="AZ29" i="5" s="1"/>
  <c r="BB29" i="5" s="1"/>
  <c r="N37" i="5"/>
  <c r="AZ37" i="5" s="1"/>
  <c r="BB37" i="5" s="1"/>
  <c r="N45" i="5"/>
  <c r="AZ45" i="5" s="1"/>
  <c r="BB45" i="5" s="1"/>
  <c r="N53" i="5"/>
  <c r="AZ53" i="5" s="1"/>
  <c r="BB53" i="5" s="1"/>
  <c r="N61" i="5"/>
  <c r="AZ61" i="5" s="1"/>
  <c r="BB61" i="5" s="1"/>
  <c r="N69" i="5"/>
  <c r="AZ69" i="5" s="1"/>
  <c r="BB69" i="5" s="1"/>
  <c r="N77" i="5"/>
  <c r="AZ77" i="5" s="1"/>
  <c r="BB77" i="5" s="1"/>
  <c r="N85" i="5"/>
  <c r="AZ85" i="5" s="1"/>
  <c r="BB85" i="5" s="1"/>
  <c r="N93" i="5"/>
  <c r="AZ93" i="5" s="1"/>
  <c r="BB93" i="5" s="1"/>
  <c r="N101" i="5"/>
  <c r="AZ101" i="5" s="1"/>
  <c r="BB101" i="5" s="1"/>
  <c r="N109" i="5"/>
  <c r="AZ109" i="5" s="1"/>
  <c r="BB109" i="5" s="1"/>
  <c r="N117" i="5"/>
  <c r="AZ117" i="5" s="1"/>
  <c r="BB117" i="5" s="1"/>
  <c r="N125" i="5"/>
  <c r="AZ125" i="5" s="1"/>
  <c r="BB125" i="5" s="1"/>
  <c r="N133" i="5"/>
  <c r="AZ133" i="5" s="1"/>
  <c r="BB133" i="5" s="1"/>
  <c r="N141" i="5"/>
  <c r="AZ141" i="5" s="1"/>
  <c r="BB141" i="5" s="1"/>
  <c r="N149" i="5"/>
  <c r="AZ149" i="5" s="1"/>
  <c r="BB149" i="5" s="1"/>
  <c r="N157" i="5"/>
  <c r="AZ157" i="5" s="1"/>
  <c r="BB157" i="5" s="1"/>
  <c r="N165" i="5"/>
  <c r="AZ165" i="5" s="1"/>
  <c r="BB165" i="5" s="1"/>
  <c r="N173" i="5"/>
  <c r="AZ173" i="5" s="1"/>
  <c r="BB173" i="5" s="1"/>
  <c r="N14" i="5"/>
  <c r="AZ14" i="5" s="1"/>
  <c r="BB14" i="5" s="1"/>
  <c r="N22" i="5"/>
  <c r="AZ22" i="5" s="1"/>
  <c r="BB22" i="5" s="1"/>
  <c r="N30" i="5"/>
  <c r="AZ30" i="5" s="1"/>
  <c r="BB30" i="5" s="1"/>
  <c r="N38" i="5"/>
  <c r="AZ38" i="5" s="1"/>
  <c r="BB38" i="5" s="1"/>
  <c r="N46" i="5"/>
  <c r="AZ46" i="5" s="1"/>
  <c r="BB46" i="5" s="1"/>
  <c r="N54" i="5"/>
  <c r="AZ54" i="5" s="1"/>
  <c r="BB54" i="5" s="1"/>
  <c r="N62" i="5"/>
  <c r="AZ62" i="5" s="1"/>
  <c r="BB62" i="5" s="1"/>
  <c r="N70" i="5"/>
  <c r="AZ70" i="5" s="1"/>
  <c r="BB70" i="5" s="1"/>
  <c r="N78" i="5"/>
  <c r="AZ78" i="5" s="1"/>
  <c r="BB78" i="5" s="1"/>
  <c r="N86" i="5"/>
  <c r="AZ86" i="5" s="1"/>
  <c r="BB86" i="5" s="1"/>
  <c r="N94" i="5"/>
  <c r="AZ94" i="5" s="1"/>
  <c r="BB94" i="5" s="1"/>
  <c r="N102" i="5"/>
  <c r="AZ102" i="5" s="1"/>
  <c r="BB102" i="5" s="1"/>
  <c r="N110" i="5"/>
  <c r="AZ110" i="5" s="1"/>
  <c r="BB110" i="5" s="1"/>
  <c r="N118" i="5"/>
  <c r="AZ118" i="5" s="1"/>
  <c r="BB118" i="5" s="1"/>
  <c r="N126" i="5"/>
  <c r="AZ126" i="5" s="1"/>
  <c r="BB126" i="5" s="1"/>
  <c r="N134" i="5"/>
  <c r="AZ134" i="5" s="1"/>
  <c r="BB134" i="5" s="1"/>
  <c r="N142" i="5"/>
  <c r="AZ142" i="5" s="1"/>
  <c r="BB142" i="5" s="1"/>
  <c r="N150" i="5"/>
  <c r="AZ150" i="5" s="1"/>
  <c r="BB150" i="5" s="1"/>
  <c r="N158" i="5"/>
  <c r="AZ158" i="5" s="1"/>
  <c r="BB158" i="5" s="1"/>
  <c r="N166" i="5"/>
  <c r="AZ166" i="5" s="1"/>
  <c r="BB166" i="5" s="1"/>
  <c r="N174" i="5"/>
  <c r="AZ174" i="5" s="1"/>
  <c r="BB174" i="5" s="1"/>
  <c r="N182" i="5"/>
  <c r="AZ182" i="5" s="1"/>
  <c r="BB182" i="5" s="1"/>
  <c r="N7" i="5"/>
  <c r="AZ7" i="5" s="1"/>
  <c r="BB7" i="5" s="1"/>
  <c r="N15" i="5"/>
  <c r="AZ15" i="5" s="1"/>
  <c r="BB15" i="5" s="1"/>
  <c r="N23" i="5"/>
  <c r="N31" i="5"/>
  <c r="N39" i="5"/>
  <c r="AZ39" i="5" s="1"/>
  <c r="BB39" i="5" s="1"/>
  <c r="N47" i="5"/>
  <c r="AZ47" i="5" s="1"/>
  <c r="BB47" i="5" s="1"/>
  <c r="N55" i="5"/>
  <c r="AZ55" i="5" s="1"/>
  <c r="BB55" i="5" s="1"/>
  <c r="N63" i="5"/>
  <c r="AZ63" i="5" s="1"/>
  <c r="BB63" i="5" s="1"/>
  <c r="N71" i="5"/>
  <c r="AZ71" i="5" s="1"/>
  <c r="BB71" i="5" s="1"/>
  <c r="N79" i="5"/>
  <c r="N87" i="5"/>
  <c r="N95" i="5"/>
  <c r="AZ95" i="5" s="1"/>
  <c r="BB95" i="5" s="1"/>
  <c r="N103" i="5"/>
  <c r="AZ103" i="5" s="1"/>
  <c r="BB103" i="5" s="1"/>
  <c r="N111" i="5"/>
  <c r="AZ111" i="5" s="1"/>
  <c r="BB111" i="5" s="1"/>
  <c r="N119" i="5"/>
  <c r="AZ119" i="5" s="1"/>
  <c r="BB119" i="5" s="1"/>
  <c r="N127" i="5"/>
  <c r="N135" i="5"/>
  <c r="AZ135" i="5" s="1"/>
  <c r="BB135" i="5" s="1"/>
  <c r="N143" i="5"/>
  <c r="AZ143" i="5" s="1"/>
  <c r="BB143" i="5" s="1"/>
  <c r="N151" i="5"/>
  <c r="AZ151" i="5" s="1"/>
  <c r="BB151" i="5" s="1"/>
  <c r="N159" i="5"/>
  <c r="N167" i="5"/>
  <c r="AZ167" i="5" s="1"/>
  <c r="BB167" i="5" s="1"/>
  <c r="N175" i="5"/>
  <c r="AZ175" i="5" s="1"/>
  <c r="BB175" i="5" s="1"/>
  <c r="N183" i="5"/>
  <c r="AZ183" i="5" s="1"/>
  <c r="BB183" i="5" s="1"/>
  <c r="N191" i="5"/>
  <c r="AZ191" i="5" s="1"/>
  <c r="BB191" i="5" s="1"/>
  <c r="N199" i="5"/>
  <c r="AZ199" i="5" s="1"/>
  <c r="BB199" i="5" s="1"/>
  <c r="N207" i="5"/>
  <c r="AZ207" i="5" s="1"/>
  <c r="BB207" i="5" s="1"/>
  <c r="N215" i="5"/>
  <c r="AZ215" i="5" s="1"/>
  <c r="BB215" i="5" s="1"/>
  <c r="N223" i="5"/>
  <c r="AZ223" i="5" s="1"/>
  <c r="BB223" i="5" s="1"/>
  <c r="N231" i="5"/>
  <c r="N239" i="5"/>
  <c r="AZ239" i="5" s="1"/>
  <c r="BB239" i="5" s="1"/>
  <c r="N247" i="5"/>
  <c r="AZ247" i="5" s="1"/>
  <c r="BB247" i="5" s="1"/>
  <c r="N255" i="5"/>
  <c r="AZ255" i="5" s="1"/>
  <c r="BB255" i="5" s="1"/>
  <c r="N263" i="5"/>
  <c r="AZ263" i="5" s="1"/>
  <c r="BB263" i="5" s="1"/>
  <c r="N271" i="5"/>
  <c r="N279" i="5"/>
  <c r="N287" i="5"/>
  <c r="AZ287" i="5" s="1"/>
  <c r="BB287" i="5" s="1"/>
  <c r="N17" i="5"/>
  <c r="AZ17" i="5" s="1"/>
  <c r="BB17" i="5" s="1"/>
  <c r="N40" i="5"/>
  <c r="AZ40" i="5" s="1"/>
  <c r="BB40" i="5" s="1"/>
  <c r="N58" i="5"/>
  <c r="AZ58" i="5" s="1"/>
  <c r="BB58" i="5" s="1"/>
  <c r="N81" i="5"/>
  <c r="AZ81" i="5" s="1"/>
  <c r="BB81" i="5" s="1"/>
  <c r="N104" i="5"/>
  <c r="AZ104" i="5" s="1"/>
  <c r="BB104" i="5" s="1"/>
  <c r="N122" i="5"/>
  <c r="AZ122" i="5" s="1"/>
  <c r="BB122" i="5" s="1"/>
  <c r="N145" i="5"/>
  <c r="N168" i="5"/>
  <c r="AZ168" i="5" s="1"/>
  <c r="BB168" i="5" s="1"/>
  <c r="N185" i="5"/>
  <c r="N198" i="5"/>
  <c r="AZ198" i="5" s="1"/>
  <c r="BB198" i="5" s="1"/>
  <c r="N210" i="5"/>
  <c r="AZ210" i="5" s="1"/>
  <c r="BB210" i="5" s="1"/>
  <c r="N221" i="5"/>
  <c r="AZ221" i="5" s="1"/>
  <c r="BB221" i="5" s="1"/>
  <c r="N232" i="5"/>
  <c r="AZ232" i="5" s="1"/>
  <c r="BB232" i="5" s="1"/>
  <c r="N242" i="5"/>
  <c r="AZ242" i="5" s="1"/>
  <c r="BB242" i="5" s="1"/>
  <c r="N253" i="5"/>
  <c r="AZ253" i="5" s="1"/>
  <c r="BB253" i="5" s="1"/>
  <c r="N264" i="5"/>
  <c r="AZ264" i="5" s="1"/>
  <c r="BB264" i="5" s="1"/>
  <c r="N274" i="5"/>
  <c r="AZ274" i="5" s="1"/>
  <c r="BB274" i="5" s="1"/>
  <c r="N285" i="5"/>
  <c r="AZ285" i="5" s="1"/>
  <c r="BB285" i="5" s="1"/>
  <c r="N295" i="5"/>
  <c r="AZ295" i="5" s="1"/>
  <c r="BB295" i="5" s="1"/>
  <c r="N304" i="5"/>
  <c r="AZ304" i="5" s="1"/>
  <c r="BB304" i="5" s="1"/>
  <c r="N312" i="5"/>
  <c r="AZ312" i="5" s="1"/>
  <c r="BB312" i="5" s="1"/>
  <c r="N320" i="5"/>
  <c r="AZ320" i="5" s="1"/>
  <c r="BB320" i="5" s="1"/>
  <c r="N328" i="5"/>
  <c r="AZ328" i="5" s="1"/>
  <c r="BB328" i="5" s="1"/>
  <c r="N336" i="5"/>
  <c r="N344" i="5"/>
  <c r="N18" i="5"/>
  <c r="AZ18" i="5" s="1"/>
  <c r="BB18" i="5" s="1"/>
  <c r="N41" i="5"/>
  <c r="AZ41" i="5" s="1"/>
  <c r="BB41" i="5" s="1"/>
  <c r="N64" i="5"/>
  <c r="AZ64" i="5" s="1"/>
  <c r="BB64" i="5" s="1"/>
  <c r="N82" i="5"/>
  <c r="AZ82" i="5" s="1"/>
  <c r="BB82" i="5" s="1"/>
  <c r="N105" i="5"/>
  <c r="AZ105" i="5" s="1"/>
  <c r="BB105" i="5" s="1"/>
  <c r="N128" i="5"/>
  <c r="AZ128" i="5" s="1"/>
  <c r="BB128" i="5" s="1"/>
  <c r="N146" i="5"/>
  <c r="AZ146" i="5" s="1"/>
  <c r="BB146" i="5" s="1"/>
  <c r="N169" i="5"/>
  <c r="N186" i="5"/>
  <c r="AZ186" i="5" s="1"/>
  <c r="BB186" i="5" s="1"/>
  <c r="N200" i="5"/>
  <c r="AZ200" i="5" s="1"/>
  <c r="BB200" i="5" s="1"/>
  <c r="N211" i="5"/>
  <c r="AZ211" i="5" s="1"/>
  <c r="BB211" i="5" s="1"/>
  <c r="N222" i="5"/>
  <c r="AZ222" i="5" s="1"/>
  <c r="BB222" i="5" s="1"/>
  <c r="N233" i="5"/>
  <c r="AZ233" i="5" s="1"/>
  <c r="BB233" i="5" s="1"/>
  <c r="N243" i="5"/>
  <c r="N254" i="5"/>
  <c r="AZ254" i="5" s="1"/>
  <c r="BB254" i="5" s="1"/>
  <c r="N265" i="5"/>
  <c r="N275" i="5"/>
  <c r="AZ275" i="5" s="1"/>
  <c r="BB275" i="5" s="1"/>
  <c r="N286" i="5"/>
  <c r="AZ286" i="5" s="1"/>
  <c r="BB286" i="5" s="1"/>
  <c r="N296" i="5"/>
  <c r="AZ296" i="5" s="1"/>
  <c r="BB296" i="5" s="1"/>
  <c r="N305" i="5"/>
  <c r="AZ305" i="5" s="1"/>
  <c r="BB305" i="5" s="1"/>
  <c r="N313" i="5"/>
  <c r="AZ313" i="5" s="1"/>
  <c r="BB313" i="5" s="1"/>
  <c r="N321" i="5"/>
  <c r="AZ321" i="5" s="1"/>
  <c r="BB321" i="5" s="1"/>
  <c r="N329" i="5"/>
  <c r="AZ329" i="5" s="1"/>
  <c r="BB329" i="5" s="1"/>
  <c r="N337" i="5"/>
  <c r="AZ337" i="5" s="1"/>
  <c r="BB337" i="5" s="1"/>
  <c r="N345" i="5"/>
  <c r="AZ345" i="5" s="1"/>
  <c r="BB345" i="5" s="1"/>
  <c r="N24" i="5"/>
  <c r="AZ24" i="5" s="1"/>
  <c r="BB24" i="5" s="1"/>
  <c r="N42" i="5"/>
  <c r="AZ42" i="5" s="1"/>
  <c r="BB42" i="5" s="1"/>
  <c r="N65" i="5"/>
  <c r="AZ65" i="5" s="1"/>
  <c r="BB65" i="5" s="1"/>
  <c r="N88" i="5"/>
  <c r="AZ88" i="5" s="1"/>
  <c r="BB88" i="5" s="1"/>
  <c r="N106" i="5"/>
  <c r="AZ106" i="5" s="1"/>
  <c r="BB106" i="5" s="1"/>
  <c r="N129" i="5"/>
  <c r="N152" i="5"/>
  <c r="N170" i="5"/>
  <c r="AZ170" i="5" s="1"/>
  <c r="BB170" i="5" s="1"/>
  <c r="N189" i="5"/>
  <c r="AZ189" i="5" s="1"/>
  <c r="BB189" i="5" s="1"/>
  <c r="N201" i="5"/>
  <c r="AZ201" i="5" s="1"/>
  <c r="BB201" i="5" s="1"/>
  <c r="N213" i="5"/>
  <c r="AZ213" i="5" s="1"/>
  <c r="BB213" i="5" s="1"/>
  <c r="N224" i="5"/>
  <c r="AZ224" i="5" s="1"/>
  <c r="BB224" i="5" s="1"/>
  <c r="N234" i="5"/>
  <c r="AZ234" i="5" s="1"/>
  <c r="BB234" i="5" s="1"/>
  <c r="N245" i="5"/>
  <c r="AZ245" i="5" s="1"/>
  <c r="BB245" i="5" s="1"/>
  <c r="N256" i="5"/>
  <c r="AZ256" i="5" s="1"/>
  <c r="BB256" i="5" s="1"/>
  <c r="N266" i="5"/>
  <c r="AZ266" i="5" s="1"/>
  <c r="BB266" i="5" s="1"/>
  <c r="N277" i="5"/>
  <c r="AZ277" i="5" s="1"/>
  <c r="BB277" i="5" s="1"/>
  <c r="N288" i="5"/>
  <c r="AZ288" i="5" s="1"/>
  <c r="BB288" i="5" s="1"/>
  <c r="N297" i="5"/>
  <c r="AZ297" i="5" s="1"/>
  <c r="BB297" i="5" s="1"/>
  <c r="N306" i="5"/>
  <c r="N314" i="5"/>
  <c r="N322" i="5"/>
  <c r="AZ322" i="5" s="1"/>
  <c r="BB322" i="5" s="1"/>
  <c r="N330" i="5"/>
  <c r="AZ330" i="5" s="1"/>
  <c r="BB330" i="5" s="1"/>
  <c r="N338" i="5"/>
  <c r="AZ338" i="5" s="1"/>
  <c r="BB338" i="5" s="1"/>
  <c r="N346" i="5"/>
  <c r="AZ346" i="5" s="1"/>
  <c r="BB346" i="5" s="1"/>
  <c r="N25" i="5"/>
  <c r="AZ25" i="5" s="1"/>
  <c r="BB25" i="5" s="1"/>
  <c r="N48" i="5"/>
  <c r="AZ48" i="5" s="1"/>
  <c r="BB48" i="5" s="1"/>
  <c r="N66" i="5"/>
  <c r="N89" i="5"/>
  <c r="N112" i="5"/>
  <c r="AZ112" i="5" s="1"/>
  <c r="BB112" i="5" s="1"/>
  <c r="N130" i="5"/>
  <c r="AZ130" i="5" s="1"/>
  <c r="BB130" i="5" s="1"/>
  <c r="N153" i="5"/>
  <c r="AZ153" i="5" s="1"/>
  <c r="BB153" i="5" s="1"/>
  <c r="N176" i="5"/>
  <c r="AZ176" i="5" s="1"/>
  <c r="BB176" i="5" s="1"/>
  <c r="N190" i="5"/>
  <c r="AZ190" i="5" s="1"/>
  <c r="BB190" i="5" s="1"/>
  <c r="N202" i="5"/>
  <c r="AZ202" i="5" s="1"/>
  <c r="BB202" i="5" s="1"/>
  <c r="N214" i="5"/>
  <c r="AZ214" i="5" s="1"/>
  <c r="BB214" i="5" s="1"/>
  <c r="N225" i="5"/>
  <c r="AZ225" i="5" s="1"/>
  <c r="BB225" i="5" s="1"/>
  <c r="N235" i="5"/>
  <c r="N246" i="5"/>
  <c r="AZ246" i="5" s="1"/>
  <c r="BB246" i="5" s="1"/>
  <c r="N257" i="5"/>
  <c r="AZ257" i="5" s="1"/>
  <c r="BB257" i="5" s="1"/>
  <c r="N267" i="5"/>
  <c r="AZ267" i="5" s="1"/>
  <c r="BB267" i="5" s="1"/>
  <c r="N278" i="5"/>
  <c r="AZ278" i="5" s="1"/>
  <c r="BB278" i="5" s="1"/>
  <c r="N289" i="5"/>
  <c r="AZ289" i="5" s="1"/>
  <c r="BB289" i="5" s="1"/>
  <c r="N298" i="5"/>
  <c r="N307" i="5"/>
  <c r="AZ307" i="5" s="1"/>
  <c r="BB307" i="5" s="1"/>
  <c r="N315" i="5"/>
  <c r="N323" i="5"/>
  <c r="AZ323" i="5" s="1"/>
  <c r="BB323" i="5" s="1"/>
  <c r="N331" i="5"/>
  <c r="AZ331" i="5" s="1"/>
  <c r="BB331" i="5" s="1"/>
  <c r="N339" i="5"/>
  <c r="AZ339" i="5" s="1"/>
  <c r="BB339" i="5" s="1"/>
  <c r="N8" i="5"/>
  <c r="AZ8" i="5" s="1"/>
  <c r="BB8" i="5" s="1"/>
  <c r="N26" i="5"/>
  <c r="AZ26" i="5" s="1"/>
  <c r="BB26" i="5" s="1"/>
  <c r="N49" i="5"/>
  <c r="AZ49" i="5" s="1"/>
  <c r="BB49" i="5" s="1"/>
  <c r="N72" i="5"/>
  <c r="N90" i="5"/>
  <c r="AZ90" i="5" s="1"/>
  <c r="BB90" i="5" s="1"/>
  <c r="N113" i="5"/>
  <c r="AZ113" i="5" s="1"/>
  <c r="BB113" i="5" s="1"/>
  <c r="N136" i="5"/>
  <c r="AZ136" i="5" s="1"/>
  <c r="BB136" i="5" s="1"/>
  <c r="N154" i="5"/>
  <c r="AZ154" i="5" s="1"/>
  <c r="BB154" i="5" s="1"/>
  <c r="N177" i="5"/>
  <c r="N192" i="5"/>
  <c r="AZ192" i="5" s="1"/>
  <c r="BB192" i="5" s="1"/>
  <c r="N205" i="5"/>
  <c r="AZ205" i="5" s="1"/>
  <c r="BB205" i="5" s="1"/>
  <c r="N216" i="5"/>
  <c r="N226" i="5"/>
  <c r="AZ226" i="5" s="1"/>
  <c r="BB226" i="5" s="1"/>
  <c r="N237" i="5"/>
  <c r="AZ237" i="5" s="1"/>
  <c r="BB237" i="5" s="1"/>
  <c r="N248" i="5"/>
  <c r="AZ248" i="5" s="1"/>
  <c r="BB248" i="5" s="1"/>
  <c r="N258" i="5"/>
  <c r="AZ258" i="5" s="1"/>
  <c r="BB258" i="5" s="1"/>
  <c r="N269" i="5"/>
  <c r="AZ269" i="5" s="1"/>
  <c r="BB269" i="5" s="1"/>
  <c r="N280" i="5"/>
  <c r="N290" i="5"/>
  <c r="AZ290" i="5" s="1"/>
  <c r="BB290" i="5" s="1"/>
  <c r="N299" i="5"/>
  <c r="N308" i="5"/>
  <c r="AZ308" i="5" s="1"/>
  <c r="BB308" i="5" s="1"/>
  <c r="N316" i="5"/>
  <c r="AZ316" i="5" s="1"/>
  <c r="BB316" i="5" s="1"/>
  <c r="N324" i="5"/>
  <c r="AZ324" i="5" s="1"/>
  <c r="BB324" i="5" s="1"/>
  <c r="N332" i="5"/>
  <c r="AZ332" i="5" s="1"/>
  <c r="BB332" i="5" s="1"/>
  <c r="N340" i="5"/>
  <c r="AZ340" i="5" s="1"/>
  <c r="BB340" i="5" s="1"/>
  <c r="N6" i="5"/>
  <c r="N10" i="5"/>
  <c r="AZ10" i="5" s="1"/>
  <c r="BB10" i="5" s="1"/>
  <c r="N33" i="5"/>
  <c r="AZ33" i="5" s="1"/>
  <c r="BB33" i="5" s="1"/>
  <c r="N56" i="5"/>
  <c r="N74" i="5"/>
  <c r="N97" i="5"/>
  <c r="AZ97" i="5" s="1"/>
  <c r="BB97" i="5" s="1"/>
  <c r="N120" i="5"/>
  <c r="AZ120" i="5" s="1"/>
  <c r="BB120" i="5" s="1"/>
  <c r="N138" i="5"/>
  <c r="AZ138" i="5" s="1"/>
  <c r="BB138" i="5" s="1"/>
  <c r="N161" i="5"/>
  <c r="AZ161" i="5" s="1"/>
  <c r="BB161" i="5" s="1"/>
  <c r="N181" i="5"/>
  <c r="AZ181" i="5" s="1"/>
  <c r="BB181" i="5" s="1"/>
  <c r="N194" i="5"/>
  <c r="AZ194" i="5" s="1"/>
  <c r="BB194" i="5" s="1"/>
  <c r="N208" i="5"/>
  <c r="N218" i="5"/>
  <c r="AZ218" i="5" s="1"/>
  <c r="BB218" i="5" s="1"/>
  <c r="N229" i="5"/>
  <c r="AZ229" i="5" s="1"/>
  <c r="BB229" i="5" s="1"/>
  <c r="N240" i="5"/>
  <c r="AZ240" i="5" s="1"/>
  <c r="BB240" i="5" s="1"/>
  <c r="N250" i="5"/>
  <c r="AZ250" i="5" s="1"/>
  <c r="BB250" i="5" s="1"/>
  <c r="N261" i="5"/>
  <c r="AZ261" i="5" s="1"/>
  <c r="BB261" i="5" s="1"/>
  <c r="N272" i="5"/>
  <c r="N282" i="5"/>
  <c r="AZ282" i="5" s="1"/>
  <c r="BB282" i="5" s="1"/>
  <c r="N293" i="5"/>
  <c r="AZ293" i="5" s="1"/>
  <c r="BB293" i="5" s="1"/>
  <c r="N302" i="5"/>
  <c r="AZ302" i="5" s="1"/>
  <c r="BB302" i="5" s="1"/>
  <c r="N310" i="5"/>
  <c r="AZ310" i="5" s="1"/>
  <c r="BB310" i="5" s="1"/>
  <c r="N318" i="5"/>
  <c r="AZ318" i="5" s="1"/>
  <c r="BB318" i="5" s="1"/>
  <c r="N326" i="5"/>
  <c r="AZ326" i="5" s="1"/>
  <c r="BB326" i="5" s="1"/>
  <c r="N334" i="5"/>
  <c r="AZ334" i="5" s="1"/>
  <c r="BB334" i="5" s="1"/>
  <c r="N342" i="5"/>
  <c r="AZ342" i="5" s="1"/>
  <c r="BB342" i="5" s="1"/>
  <c r="N80" i="5"/>
  <c r="AZ80" i="5" s="1"/>
  <c r="BB80" i="5" s="1"/>
  <c r="N162" i="5"/>
  <c r="N219" i="5"/>
  <c r="AZ219" i="5" s="1"/>
  <c r="BB219" i="5" s="1"/>
  <c r="N262" i="5"/>
  <c r="AZ262" i="5" s="1"/>
  <c r="BB262" i="5" s="1"/>
  <c r="N303" i="5"/>
  <c r="AZ303" i="5" s="1"/>
  <c r="BB303" i="5" s="1"/>
  <c r="N335" i="5"/>
  <c r="AZ335" i="5" s="1"/>
  <c r="BB335" i="5" s="1"/>
  <c r="N57" i="5"/>
  <c r="AZ57" i="5" s="1"/>
  <c r="BB57" i="5" s="1"/>
  <c r="N301" i="5"/>
  <c r="AZ301" i="5" s="1"/>
  <c r="BB301" i="5" s="1"/>
  <c r="N9" i="5"/>
  <c r="AZ9" i="5" s="1"/>
  <c r="BB9" i="5" s="1"/>
  <c r="N96" i="5"/>
  <c r="AZ96" i="5" s="1"/>
  <c r="BB96" i="5" s="1"/>
  <c r="N178" i="5"/>
  <c r="AZ178" i="5" s="1"/>
  <c r="BB178" i="5" s="1"/>
  <c r="N227" i="5"/>
  <c r="AZ227" i="5" s="1"/>
  <c r="BB227" i="5" s="1"/>
  <c r="N270" i="5"/>
  <c r="AZ270" i="5" s="1"/>
  <c r="BB270" i="5" s="1"/>
  <c r="N309" i="5"/>
  <c r="AZ309" i="5" s="1"/>
  <c r="BB309" i="5" s="1"/>
  <c r="N341" i="5"/>
  <c r="AZ341" i="5" s="1"/>
  <c r="BB341" i="5" s="1"/>
  <c r="N251" i="5"/>
  <c r="N16" i="5"/>
  <c r="AZ16" i="5" s="1"/>
  <c r="BB16" i="5" s="1"/>
  <c r="N98" i="5"/>
  <c r="AZ98" i="5" s="1"/>
  <c r="BB98" i="5" s="1"/>
  <c r="N184" i="5"/>
  <c r="AZ184" i="5" s="1"/>
  <c r="BB184" i="5" s="1"/>
  <c r="N230" i="5"/>
  <c r="AZ230" i="5" s="1"/>
  <c r="BB230" i="5" s="1"/>
  <c r="N273" i="5"/>
  <c r="AZ273" i="5" s="1"/>
  <c r="BB273" i="5" s="1"/>
  <c r="N311" i="5"/>
  <c r="AZ311" i="5" s="1"/>
  <c r="BB311" i="5" s="1"/>
  <c r="N343" i="5"/>
  <c r="AZ343" i="5" s="1"/>
  <c r="BB343" i="5" s="1"/>
  <c r="N294" i="5"/>
  <c r="AZ294" i="5" s="1"/>
  <c r="BB294" i="5" s="1"/>
  <c r="N73" i="5"/>
  <c r="AZ73" i="5" s="1"/>
  <c r="BB73" i="5" s="1"/>
  <c r="N259" i="5"/>
  <c r="AZ259" i="5" s="1"/>
  <c r="BB259" i="5" s="1"/>
  <c r="N333" i="5"/>
  <c r="AZ333" i="5" s="1"/>
  <c r="BB333" i="5" s="1"/>
  <c r="N32" i="5"/>
  <c r="AZ32" i="5" s="1"/>
  <c r="BB32" i="5" s="1"/>
  <c r="N114" i="5"/>
  <c r="AZ114" i="5" s="1"/>
  <c r="BB114" i="5" s="1"/>
  <c r="N193" i="5"/>
  <c r="AZ193" i="5" s="1"/>
  <c r="BB193" i="5" s="1"/>
  <c r="N238" i="5"/>
  <c r="AZ238" i="5" s="1"/>
  <c r="BB238" i="5" s="1"/>
  <c r="N281" i="5"/>
  <c r="AZ281" i="5" s="1"/>
  <c r="BB281" i="5" s="1"/>
  <c r="N317" i="5"/>
  <c r="AZ317" i="5" s="1"/>
  <c r="BB317" i="5" s="1"/>
  <c r="N217" i="5"/>
  <c r="N34" i="5"/>
  <c r="AZ34" i="5" s="1"/>
  <c r="BB34" i="5" s="1"/>
  <c r="N121" i="5"/>
  <c r="AZ121" i="5" s="1"/>
  <c r="BB121" i="5" s="1"/>
  <c r="N197" i="5"/>
  <c r="AZ197" i="5" s="1"/>
  <c r="BB197" i="5" s="1"/>
  <c r="N241" i="5"/>
  <c r="AZ241" i="5" s="1"/>
  <c r="BB241" i="5" s="1"/>
  <c r="N283" i="5"/>
  <c r="AZ283" i="5" s="1"/>
  <c r="BB283" i="5" s="1"/>
  <c r="N319" i="5"/>
  <c r="N144" i="5"/>
  <c r="N50" i="5"/>
  <c r="AZ50" i="5" s="1"/>
  <c r="BB50" i="5" s="1"/>
  <c r="N137" i="5"/>
  <c r="AZ137" i="5" s="1"/>
  <c r="BB137" i="5" s="1"/>
  <c r="N206" i="5"/>
  <c r="AZ206" i="5" s="1"/>
  <c r="BB206" i="5" s="1"/>
  <c r="N249" i="5"/>
  <c r="N291" i="5"/>
  <c r="AZ291" i="5" s="1"/>
  <c r="BB291" i="5" s="1"/>
  <c r="N325" i="5"/>
  <c r="AZ325" i="5" s="1"/>
  <c r="BB325" i="5" s="1"/>
  <c r="N209" i="5"/>
  <c r="AZ209" i="5" s="1"/>
  <c r="BB209" i="5" s="1"/>
  <c r="N327" i="5"/>
  <c r="AZ327" i="5" s="1"/>
  <c r="BB327" i="5" s="1"/>
  <c r="N160" i="5"/>
  <c r="AZ160" i="5" s="1"/>
  <c r="BB160" i="5" s="1"/>
  <c r="AY5" i="5"/>
  <c r="BA5" i="5" s="1"/>
  <c r="AZ84" i="5"/>
  <c r="BB84" i="5" s="1"/>
  <c r="AZ159" i="5"/>
  <c r="BB159" i="5" s="1"/>
  <c r="AZ315" i="5"/>
  <c r="BB315" i="5" s="1"/>
  <c r="AZ19" i="5"/>
  <c r="BB19" i="5" s="1"/>
  <c r="N347" i="5"/>
  <c r="AZ347" i="5" s="1"/>
  <c r="BB347" i="5" s="1"/>
  <c r="AZ107" i="5"/>
  <c r="BB107" i="5" s="1"/>
  <c r="AZ249" i="5"/>
  <c r="BB249" i="5" s="1"/>
  <c r="AZ299" i="5"/>
  <c r="BB299" i="5" s="1"/>
  <c r="AZ235" i="5"/>
  <c r="BB235" i="5" s="1"/>
  <c r="AZ145" i="5"/>
  <c r="BB145" i="5" s="1"/>
  <c r="AZ28" i="5"/>
  <c r="BB28" i="5" s="1"/>
  <c r="AZ284" i="5"/>
  <c r="BB284" i="5" s="1"/>
  <c r="AZ185" i="5"/>
  <c r="BB185" i="5" s="1"/>
  <c r="AZ87" i="5"/>
  <c r="BB87" i="5" s="1"/>
  <c r="AZ260" i="5"/>
  <c r="BB260" i="5" s="1"/>
  <c r="AZ56" i="5"/>
  <c r="BB56" i="5" s="1"/>
  <c r="AZ148" i="5"/>
  <c r="BB148" i="5" s="1"/>
  <c r="AZ251" i="5"/>
  <c r="BB251" i="5" s="1"/>
  <c r="K5" i="5"/>
  <c r="AZ79" i="5"/>
  <c r="BB79" i="5" s="1"/>
  <c r="AZ177" i="5"/>
  <c r="BB177" i="5" s="1"/>
  <c r="AZ279" i="5"/>
  <c r="BB279" i="5" s="1"/>
  <c r="AZ23" i="5"/>
  <c r="BB23" i="5" s="1"/>
  <c r="AZ100" i="5"/>
  <c r="BB100" i="5" s="1"/>
  <c r="AZ203" i="5"/>
  <c r="BB203" i="5" s="1"/>
  <c r="AZ306" i="5"/>
  <c r="BB306" i="5" s="1"/>
  <c r="AZ129" i="5"/>
  <c r="BB129" i="5" s="1"/>
  <c r="AZ231" i="5"/>
  <c r="BB231" i="5" s="1"/>
  <c r="AZ155" i="5"/>
  <c r="BB155" i="5" s="1"/>
  <c r="AZ144" i="5"/>
  <c r="BB144" i="5" s="1"/>
  <c r="AZ208" i="5"/>
  <c r="BB208" i="5" s="1"/>
  <c r="AZ272" i="5"/>
  <c r="BB272" i="5" s="1"/>
  <c r="AZ336" i="5"/>
  <c r="BB336" i="5" s="1"/>
  <c r="AZ127" i="5"/>
  <c r="BB127" i="5" s="1"/>
  <c r="AZ74" i="5"/>
  <c r="BB74" i="5" s="1"/>
  <c r="AZ43" i="5"/>
  <c r="BB43" i="5" s="1"/>
  <c r="AZ20" i="5"/>
  <c r="BB20" i="5" s="1"/>
  <c r="AZ172" i="5"/>
  <c r="BB172" i="5" s="1"/>
  <c r="AZ314" i="5"/>
  <c r="BB314" i="5" s="1"/>
  <c r="AZ220" i="5"/>
  <c r="BB220" i="5" s="1"/>
  <c r="AZ36" i="5"/>
  <c r="BB36" i="5" s="1"/>
  <c r="AZ298" i="5"/>
  <c r="BB298" i="5" s="1"/>
  <c r="AZ66" i="5"/>
  <c r="BB66" i="5" s="1"/>
  <c r="AZ162" i="5"/>
  <c r="BB162" i="5" s="1"/>
  <c r="AZ265" i="5"/>
  <c r="BB265" i="5" s="1"/>
  <c r="AZ89" i="5"/>
  <c r="BB89" i="5" s="1"/>
  <c r="AZ31" i="5"/>
  <c r="BB31" i="5" s="1"/>
  <c r="AZ217" i="5"/>
  <c r="BB217" i="5" s="1"/>
  <c r="AZ319" i="5"/>
  <c r="BB319" i="5" s="1"/>
  <c r="AZ140" i="5"/>
  <c r="BB140" i="5" s="1"/>
  <c r="AZ243" i="5"/>
  <c r="BB243" i="5" s="1"/>
  <c r="AZ72" i="5"/>
  <c r="BB72" i="5" s="1"/>
  <c r="AZ169" i="5"/>
  <c r="BB169" i="5" s="1"/>
  <c r="AZ271" i="5"/>
  <c r="BB271" i="5" s="1"/>
  <c r="AZ152" i="5"/>
  <c r="BB152" i="5" s="1"/>
  <c r="AZ216" i="5"/>
  <c r="BB216" i="5" s="1"/>
  <c r="AZ280" i="5"/>
  <c r="BB280" i="5" s="1"/>
  <c r="AZ344" i="5"/>
  <c r="BB344" i="5" s="1"/>
  <c r="B10" i="48" l="1"/>
  <c r="B26" i="47" s="1"/>
  <c r="AZ6" i="5"/>
  <c r="BB6" i="5" s="1"/>
  <c r="N5" i="5"/>
  <c r="K13" i="15"/>
  <c r="Q31" i="5"/>
  <c r="H348" i="42"/>
  <c r="B23" i="47" l="1"/>
  <c r="B7" i="47"/>
  <c r="K138" i="15"/>
  <c r="K311" i="15"/>
  <c r="K250" i="15"/>
  <c r="K190" i="15"/>
  <c r="K427" i="15"/>
  <c r="K69" i="15"/>
  <c r="K242" i="15"/>
  <c r="K182" i="15"/>
  <c r="K124" i="15"/>
  <c r="K61" i="15"/>
  <c r="K319" i="15"/>
  <c r="K303" i="15"/>
  <c r="K295" i="15"/>
  <c r="K234" i="15"/>
  <c r="K439" i="15"/>
  <c r="K116" i="15"/>
  <c r="K53" i="15"/>
  <c r="K287" i="15"/>
  <c r="K227" i="15"/>
  <c r="K167" i="15"/>
  <c r="K109" i="15"/>
  <c r="K45" i="15"/>
  <c r="K198" i="15"/>
  <c r="K343" i="15"/>
  <c r="K280" i="15"/>
  <c r="K219" i="15"/>
  <c r="K159" i="15"/>
  <c r="K101" i="15"/>
  <c r="K37" i="15"/>
  <c r="K258" i="15"/>
  <c r="K335" i="15"/>
  <c r="K274" i="15"/>
  <c r="K212" i="15"/>
  <c r="K152" i="15"/>
  <c r="K93" i="15"/>
  <c r="K29" i="15"/>
  <c r="K77" i="15"/>
  <c r="K327" i="15"/>
  <c r="K266" i="15"/>
  <c r="K205" i="15"/>
  <c r="K145" i="15"/>
  <c r="K85" i="15"/>
  <c r="K21" i="15"/>
  <c r="K342" i="15"/>
  <c r="K294" i="15"/>
  <c r="K249" i="15"/>
  <c r="K430" i="15"/>
  <c r="K197" i="15"/>
  <c r="K174" i="15"/>
  <c r="K166" i="15"/>
  <c r="K158" i="15"/>
  <c r="K151" i="15"/>
  <c r="K144" i="15"/>
  <c r="K137" i="15"/>
  <c r="K115" i="15"/>
  <c r="K108" i="15"/>
  <c r="K100" i="15"/>
  <c r="K92" i="15"/>
  <c r="K84" i="15"/>
  <c r="K76" i="15"/>
  <c r="K68" i="15"/>
  <c r="K60" i="15"/>
  <c r="K52" i="15"/>
  <c r="K44" i="15"/>
  <c r="K36" i="15"/>
  <c r="K28" i="15"/>
  <c r="K20" i="15"/>
  <c r="K12" i="15"/>
  <c r="K326" i="15"/>
  <c r="K310" i="15"/>
  <c r="K286" i="15"/>
  <c r="K273" i="15"/>
  <c r="K257" i="15"/>
  <c r="K233" i="15"/>
  <c r="K218" i="15"/>
  <c r="K189" i="15"/>
  <c r="K123" i="15"/>
  <c r="K341" i="15"/>
  <c r="K333" i="15"/>
  <c r="K325" i="15"/>
  <c r="K317" i="15"/>
  <c r="K309" i="15"/>
  <c r="K301" i="15"/>
  <c r="K293" i="15"/>
  <c r="K285" i="15"/>
  <c r="K278" i="15"/>
  <c r="K272" i="15"/>
  <c r="K264" i="15"/>
  <c r="K256" i="15"/>
  <c r="K248" i="15"/>
  <c r="K240" i="15"/>
  <c r="K232" i="15"/>
  <c r="K225" i="15"/>
  <c r="K217" i="15"/>
  <c r="K211" i="15"/>
  <c r="K203" i="15"/>
  <c r="K196" i="15"/>
  <c r="K188" i="15"/>
  <c r="K180" i="15"/>
  <c r="K173" i="15"/>
  <c r="K165" i="15"/>
  <c r="K157" i="15"/>
  <c r="K150" i="15"/>
  <c r="K143" i="15"/>
  <c r="K136" i="15"/>
  <c r="K129" i="15"/>
  <c r="K122" i="15"/>
  <c r="K114" i="15"/>
  <c r="K107" i="15"/>
  <c r="K99" i="15"/>
  <c r="K91" i="15"/>
  <c r="K83" i="15"/>
  <c r="K75" i="15"/>
  <c r="K67" i="15"/>
  <c r="K59" i="15"/>
  <c r="K51" i="15"/>
  <c r="K43" i="15"/>
  <c r="K35" i="15"/>
  <c r="K27" i="15"/>
  <c r="K19" i="15"/>
  <c r="K11" i="15"/>
  <c r="K334" i="15"/>
  <c r="K318" i="15"/>
  <c r="K302" i="15"/>
  <c r="K279" i="15"/>
  <c r="K265" i="15"/>
  <c r="K241" i="15"/>
  <c r="K226" i="15"/>
  <c r="K204" i="15"/>
  <c r="K181" i="15"/>
  <c r="K130" i="15"/>
  <c r="K340" i="15"/>
  <c r="K332" i="15"/>
  <c r="K324" i="15"/>
  <c r="K316" i="15"/>
  <c r="K308" i="15"/>
  <c r="K300" i="15"/>
  <c r="K292" i="15"/>
  <c r="K284" i="15"/>
  <c r="K434" i="15"/>
  <c r="K271" i="15"/>
  <c r="K263" i="15"/>
  <c r="K255" i="15"/>
  <c r="K247" i="15"/>
  <c r="K239" i="15"/>
  <c r="K231" i="15"/>
  <c r="K224" i="15"/>
  <c r="K431" i="15"/>
  <c r="K210" i="15"/>
  <c r="K202" i="15"/>
  <c r="K195" i="15"/>
  <c r="K187" i="15"/>
  <c r="K179" i="15"/>
  <c r="K172" i="15"/>
  <c r="K164" i="15"/>
  <c r="K156" i="15"/>
  <c r="K149" i="15"/>
  <c r="K142" i="15"/>
  <c r="K135" i="15"/>
  <c r="K128" i="15"/>
  <c r="K121" i="15"/>
  <c r="K113" i="15"/>
  <c r="K106" i="15"/>
  <c r="K98" i="15"/>
  <c r="K90" i="15"/>
  <c r="K82" i="15"/>
  <c r="K74" i="15"/>
  <c r="K66" i="15"/>
  <c r="K58" i="15"/>
  <c r="K50" i="15"/>
  <c r="K42" i="15"/>
  <c r="K34" i="15"/>
  <c r="K26" i="15"/>
  <c r="K18" i="15"/>
  <c r="K10" i="15"/>
  <c r="K331" i="15"/>
  <c r="K433" i="15"/>
  <c r="K230" i="15"/>
  <c r="K194" i="15"/>
  <c r="K171" i="15"/>
  <c r="K155" i="15"/>
  <c r="K148" i="15"/>
  <c r="K134" i="15"/>
  <c r="K120" i="15"/>
  <c r="K425" i="15"/>
  <c r="K105" i="15"/>
  <c r="K97" i="15"/>
  <c r="K89" i="15"/>
  <c r="K81" i="15"/>
  <c r="K73" i="15"/>
  <c r="K65" i="15"/>
  <c r="K57" i="15"/>
  <c r="K49" i="15"/>
  <c r="K41" i="15"/>
  <c r="K33" i="15"/>
  <c r="K25" i="15"/>
  <c r="K17" i="15"/>
  <c r="K9" i="15"/>
  <c r="K339" i="15"/>
  <c r="K315" i="15"/>
  <c r="K307" i="15"/>
  <c r="K291" i="15"/>
  <c r="K270" i="15"/>
  <c r="K254" i="15"/>
  <c r="K238" i="15"/>
  <c r="K223" i="15"/>
  <c r="K216" i="15"/>
  <c r="K201" i="15"/>
  <c r="K186" i="15"/>
  <c r="K178" i="15"/>
  <c r="K163" i="15"/>
  <c r="K428" i="15"/>
  <c r="K338" i="15"/>
  <c r="K330" i="15"/>
  <c r="K322" i="15"/>
  <c r="K314" i="15"/>
  <c r="K306" i="15"/>
  <c r="K298" i="15"/>
  <c r="K290" i="15"/>
  <c r="K283" i="15"/>
  <c r="K277" i="15"/>
  <c r="K269" i="15"/>
  <c r="K261" i="15"/>
  <c r="K253" i="15"/>
  <c r="K245" i="15"/>
  <c r="K237" i="15"/>
  <c r="K229" i="15"/>
  <c r="K222" i="15"/>
  <c r="K215" i="15"/>
  <c r="K208" i="15"/>
  <c r="K429" i="15"/>
  <c r="K193" i="15"/>
  <c r="K185" i="15"/>
  <c r="K177" i="15"/>
  <c r="K170" i="15"/>
  <c r="K162" i="15"/>
  <c r="K438" i="15"/>
  <c r="K437" i="15"/>
  <c r="K347" i="15" s="1"/>
  <c r="K141" i="15"/>
  <c r="K133" i="15"/>
  <c r="K126" i="15"/>
  <c r="K119" i="15"/>
  <c r="K112" i="15"/>
  <c r="K104" i="15"/>
  <c r="K96" i="15"/>
  <c r="K88" i="15"/>
  <c r="K80" i="15"/>
  <c r="K72" i="15"/>
  <c r="K64" i="15"/>
  <c r="K56" i="15"/>
  <c r="K48" i="15"/>
  <c r="K40" i="15"/>
  <c r="K32" i="15"/>
  <c r="K24" i="15"/>
  <c r="K16" i="15"/>
  <c r="K8" i="15"/>
  <c r="K337" i="15"/>
  <c r="K329" i="15"/>
  <c r="K321" i="15"/>
  <c r="K313" i="15"/>
  <c r="K305" i="15"/>
  <c r="K297" i="15"/>
  <c r="K289" i="15"/>
  <c r="K282" i="15"/>
  <c r="K276" i="15"/>
  <c r="K268" i="15"/>
  <c r="K260" i="15"/>
  <c r="K252" i="15"/>
  <c r="K244" i="15"/>
  <c r="K236" i="15"/>
  <c r="K432" i="15"/>
  <c r="K346" i="15" s="1"/>
  <c r="K221" i="15"/>
  <c r="K214" i="15"/>
  <c r="K207" i="15"/>
  <c r="K200" i="15"/>
  <c r="K192" i="15"/>
  <c r="K184" i="15"/>
  <c r="K176" i="15"/>
  <c r="K169" i="15"/>
  <c r="K161" i="15"/>
  <c r="K154" i="15"/>
  <c r="K147" i="15"/>
  <c r="K140" i="15"/>
  <c r="K132" i="15"/>
  <c r="K125" i="15"/>
  <c r="K118" i="15"/>
  <c r="K111" i="15"/>
  <c r="K103" i="15"/>
  <c r="K95" i="15"/>
  <c r="K87" i="15"/>
  <c r="K79" i="15"/>
  <c r="K71" i="15"/>
  <c r="K63" i="15"/>
  <c r="K55" i="15"/>
  <c r="K47" i="15"/>
  <c r="K39" i="15"/>
  <c r="K31" i="15"/>
  <c r="K23" i="15"/>
  <c r="K15" i="15"/>
  <c r="K7" i="15"/>
  <c r="K323" i="15"/>
  <c r="K299" i="15"/>
  <c r="K435" i="15"/>
  <c r="K262" i="15"/>
  <c r="K246" i="15"/>
  <c r="K209" i="15"/>
  <c r="K127" i="15"/>
  <c r="K6" i="15"/>
  <c r="K336" i="15"/>
  <c r="K328" i="15"/>
  <c r="K320" i="15"/>
  <c r="K312" i="15"/>
  <c r="K304" i="15"/>
  <c r="K296" i="15"/>
  <c r="K288" i="15"/>
  <c r="K281" i="15"/>
  <c r="K275" i="15"/>
  <c r="K267" i="15"/>
  <c r="K259" i="15"/>
  <c r="K251" i="15"/>
  <c r="K243" i="15"/>
  <c r="K235" i="15"/>
  <c r="K228" i="15"/>
  <c r="K220" i="15"/>
  <c r="K213" i="15"/>
  <c r="K206" i="15"/>
  <c r="K199" i="15"/>
  <c r="K191" i="15"/>
  <c r="K183" i="15"/>
  <c r="K175" i="15"/>
  <c r="K168" i="15"/>
  <c r="K160" i="15"/>
  <c r="K153" i="15"/>
  <c r="K146" i="15"/>
  <c r="K139" i="15"/>
  <c r="K131" i="15"/>
  <c r="K426" i="15"/>
  <c r="K344" i="15" s="1"/>
  <c r="K117" i="15"/>
  <c r="K110" i="15"/>
  <c r="K102" i="15"/>
  <c r="K94" i="15"/>
  <c r="K86" i="15"/>
  <c r="K78" i="15"/>
  <c r="K70" i="15"/>
  <c r="K62" i="15"/>
  <c r="K54" i="15"/>
  <c r="K46" i="15"/>
  <c r="K38" i="15"/>
  <c r="K30" i="15"/>
  <c r="K22" i="15"/>
  <c r="K14" i="15"/>
  <c r="Q339" i="5"/>
  <c r="Q307" i="5"/>
  <c r="Q179" i="5"/>
  <c r="Q300" i="5"/>
  <c r="Q236" i="5"/>
  <c r="Q55" i="5"/>
  <c r="Q331" i="5"/>
  <c r="Q299" i="5"/>
  <c r="Q267" i="5"/>
  <c r="Q235" i="5"/>
  <c r="Q203" i="5"/>
  <c r="Q172" i="5"/>
  <c r="Q111" i="5"/>
  <c r="Q47" i="5"/>
  <c r="Q243" i="5"/>
  <c r="Q127" i="5"/>
  <c r="Q332" i="5"/>
  <c r="Q204" i="5"/>
  <c r="Q292" i="5"/>
  <c r="Q228" i="5"/>
  <c r="Q165" i="5"/>
  <c r="Q39" i="5"/>
  <c r="Q323" i="5"/>
  <c r="Q291" i="5"/>
  <c r="Q259" i="5"/>
  <c r="Q227" i="5"/>
  <c r="Q195" i="5"/>
  <c r="Q157" i="5"/>
  <c r="Q95" i="5"/>
  <c r="Q9" i="5"/>
  <c r="Q17" i="5"/>
  <c r="Q25" i="5"/>
  <c r="Q33" i="5"/>
  <c r="Q41" i="5"/>
  <c r="Q49" i="5"/>
  <c r="Q57" i="5"/>
  <c r="Q65" i="5"/>
  <c r="Q73" i="5"/>
  <c r="Q81" i="5"/>
  <c r="Q89" i="5"/>
  <c r="Q97" i="5"/>
  <c r="Q105" i="5"/>
  <c r="Q113" i="5"/>
  <c r="Q121" i="5"/>
  <c r="Q129" i="5"/>
  <c r="Q137" i="5"/>
  <c r="Q145" i="5"/>
  <c r="Q152" i="5"/>
  <c r="Q159" i="5"/>
  <c r="Q167" i="5"/>
  <c r="Q449" i="5"/>
  <c r="Q182" i="5"/>
  <c r="Q190" i="5"/>
  <c r="Q198" i="5"/>
  <c r="Q206" i="5"/>
  <c r="Q214" i="5"/>
  <c r="Q222" i="5"/>
  <c r="Q230" i="5"/>
  <c r="Q238" i="5"/>
  <c r="Q246" i="5"/>
  <c r="Q254" i="5"/>
  <c r="Q262" i="5"/>
  <c r="Q270" i="5"/>
  <c r="Q278" i="5"/>
  <c r="Q286" i="5"/>
  <c r="Q294" i="5"/>
  <c r="Q302" i="5"/>
  <c r="Q310" i="5"/>
  <c r="Q318" i="5"/>
  <c r="Q326" i="5"/>
  <c r="Q334" i="5"/>
  <c r="Q342" i="5"/>
  <c r="Q51" i="5"/>
  <c r="Q67" i="5"/>
  <c r="Q83" i="5"/>
  <c r="Q99" i="5"/>
  <c r="Q123" i="5"/>
  <c r="Q139" i="5"/>
  <c r="Q161" i="5"/>
  <c r="Q184" i="5"/>
  <c r="Q208" i="5"/>
  <c r="Q224" i="5"/>
  <c r="Q248" i="5"/>
  <c r="Q272" i="5"/>
  <c r="Q296" i="5"/>
  <c r="Q312" i="5"/>
  <c r="Q336" i="5"/>
  <c r="Q29" i="5"/>
  <c r="Q53" i="5"/>
  <c r="Q85" i="5"/>
  <c r="Q101" i="5"/>
  <c r="Q133" i="5"/>
  <c r="Q148" i="5"/>
  <c r="Q178" i="5"/>
  <c r="Q202" i="5"/>
  <c r="Q234" i="5"/>
  <c r="Q258" i="5"/>
  <c r="Q282" i="5"/>
  <c r="Q306" i="5"/>
  <c r="Q322" i="5"/>
  <c r="Q14" i="5"/>
  <c r="Q30" i="5"/>
  <c r="Q38" i="5"/>
  <c r="Q46" i="5"/>
  <c r="Q54" i="5"/>
  <c r="Q62" i="5"/>
  <c r="Q78" i="5"/>
  <c r="Q94" i="5"/>
  <c r="Q102" i="5"/>
  <c r="Q110" i="5"/>
  <c r="Q118" i="5"/>
  <c r="Q134" i="5"/>
  <c r="Q149" i="5"/>
  <c r="Q156" i="5"/>
  <c r="Q10" i="5"/>
  <c r="Q18" i="5"/>
  <c r="Q26" i="5"/>
  <c r="Q34" i="5"/>
  <c r="Q42" i="5"/>
  <c r="Q50" i="5"/>
  <c r="Q58" i="5"/>
  <c r="Q66" i="5"/>
  <c r="Q74" i="5"/>
  <c r="Q82" i="5"/>
  <c r="Q90" i="5"/>
  <c r="Q98" i="5"/>
  <c r="Q106" i="5"/>
  <c r="Q114" i="5"/>
  <c r="Q122" i="5"/>
  <c r="Q130" i="5"/>
  <c r="Q138" i="5"/>
  <c r="Q146" i="5"/>
  <c r="Q153" i="5"/>
  <c r="Q160" i="5"/>
  <c r="Q168" i="5"/>
  <c r="Q175" i="5"/>
  <c r="Q183" i="5"/>
  <c r="Q191" i="5"/>
  <c r="Q199" i="5"/>
  <c r="Q207" i="5"/>
  <c r="Q215" i="5"/>
  <c r="Q223" i="5"/>
  <c r="Q231" i="5"/>
  <c r="Q239" i="5"/>
  <c r="Q247" i="5"/>
  <c r="Q255" i="5"/>
  <c r="Q263" i="5"/>
  <c r="Q271" i="5"/>
  <c r="Q279" i="5"/>
  <c r="Q287" i="5"/>
  <c r="Q295" i="5"/>
  <c r="Q303" i="5"/>
  <c r="Q311" i="5"/>
  <c r="Q319" i="5"/>
  <c r="Q327" i="5"/>
  <c r="Q335" i="5"/>
  <c r="Q343" i="5"/>
  <c r="Q43" i="5"/>
  <c r="Q75" i="5"/>
  <c r="Q91" i="5"/>
  <c r="Q107" i="5"/>
  <c r="Q131" i="5"/>
  <c r="Q154" i="5"/>
  <c r="Q169" i="5"/>
  <c r="Q192" i="5"/>
  <c r="Q216" i="5"/>
  <c r="Q240" i="5"/>
  <c r="Q264" i="5"/>
  <c r="Q280" i="5"/>
  <c r="Q304" i="5"/>
  <c r="Q328" i="5"/>
  <c r="Q344" i="5"/>
  <c r="Q13" i="5"/>
  <c r="Q45" i="5"/>
  <c r="Q61" i="5"/>
  <c r="Q93" i="5"/>
  <c r="Q117" i="5"/>
  <c r="Q141" i="5"/>
  <c r="Q155" i="5"/>
  <c r="Q186" i="5"/>
  <c r="Q194" i="5"/>
  <c r="Q226" i="5"/>
  <c r="Q242" i="5"/>
  <c r="Q274" i="5"/>
  <c r="Q298" i="5"/>
  <c r="Q314" i="5"/>
  <c r="Q346" i="5"/>
  <c r="Q11" i="5"/>
  <c r="Q19" i="5"/>
  <c r="Q27" i="5"/>
  <c r="Q35" i="5"/>
  <c r="Q12" i="5"/>
  <c r="Q20" i="5"/>
  <c r="Q28" i="5"/>
  <c r="Q36" i="5"/>
  <c r="Q44" i="5"/>
  <c r="Q52" i="5"/>
  <c r="Q60" i="5"/>
  <c r="Q68" i="5"/>
  <c r="Q76" i="5"/>
  <c r="Q84" i="5"/>
  <c r="Q92" i="5"/>
  <c r="Q100" i="5"/>
  <c r="Q108" i="5"/>
  <c r="Q116" i="5"/>
  <c r="Q124" i="5"/>
  <c r="Q132" i="5"/>
  <c r="Q140" i="5"/>
  <c r="Q447" i="5"/>
  <c r="Q448" i="5"/>
  <c r="Q162" i="5"/>
  <c r="Q170" i="5"/>
  <c r="Q177" i="5"/>
  <c r="Q185" i="5"/>
  <c r="Q193" i="5"/>
  <c r="Q201" i="5"/>
  <c r="Q209" i="5"/>
  <c r="Q217" i="5"/>
  <c r="Q225" i="5"/>
  <c r="Q233" i="5"/>
  <c r="Q241" i="5"/>
  <c r="Q249" i="5"/>
  <c r="Q257" i="5"/>
  <c r="Q265" i="5"/>
  <c r="Q273" i="5"/>
  <c r="Q281" i="5"/>
  <c r="Q289" i="5"/>
  <c r="Q297" i="5"/>
  <c r="Q305" i="5"/>
  <c r="Q313" i="5"/>
  <c r="Q321" i="5"/>
  <c r="Q329" i="5"/>
  <c r="Q337" i="5"/>
  <c r="Q345" i="5"/>
  <c r="Q37" i="5"/>
  <c r="Q69" i="5"/>
  <c r="Q109" i="5"/>
  <c r="Q163" i="5"/>
  <c r="Q218" i="5"/>
  <c r="Q266" i="5"/>
  <c r="Q330" i="5"/>
  <c r="Q70" i="5"/>
  <c r="Q7" i="5"/>
  <c r="Q8" i="5"/>
  <c r="Q16" i="5"/>
  <c r="Q24" i="5"/>
  <c r="Q32" i="5"/>
  <c r="Q40" i="5"/>
  <c r="Q48" i="5"/>
  <c r="Q56" i="5"/>
  <c r="Q64" i="5"/>
  <c r="Q72" i="5"/>
  <c r="Q80" i="5"/>
  <c r="Q88" i="5"/>
  <c r="Q96" i="5"/>
  <c r="Q104" i="5"/>
  <c r="Q112" i="5"/>
  <c r="Q120" i="5"/>
  <c r="Q128" i="5"/>
  <c r="Q136" i="5"/>
  <c r="Q144" i="5"/>
  <c r="Q151" i="5"/>
  <c r="Q158" i="5"/>
  <c r="Q166" i="5"/>
  <c r="Q174" i="5"/>
  <c r="Q181" i="5"/>
  <c r="Q189" i="5"/>
  <c r="Q197" i="5"/>
  <c r="Q205" i="5"/>
  <c r="Q213" i="5"/>
  <c r="Q221" i="5"/>
  <c r="Q229" i="5"/>
  <c r="Q237" i="5"/>
  <c r="Q245" i="5"/>
  <c r="Q253" i="5"/>
  <c r="Q261" i="5"/>
  <c r="Q269" i="5"/>
  <c r="Q277" i="5"/>
  <c r="Q285" i="5"/>
  <c r="Q293" i="5"/>
  <c r="Q301" i="5"/>
  <c r="Q309" i="5"/>
  <c r="Q317" i="5"/>
  <c r="Q325" i="5"/>
  <c r="Q333" i="5"/>
  <c r="Q341" i="5"/>
  <c r="Q59" i="5"/>
  <c r="Q115" i="5"/>
  <c r="Q147" i="5"/>
  <c r="Q176" i="5"/>
  <c r="Q200" i="5"/>
  <c r="Q232" i="5"/>
  <c r="Q256" i="5"/>
  <c r="Q288" i="5"/>
  <c r="Q320" i="5"/>
  <c r="Q21" i="5"/>
  <c r="Q77" i="5"/>
  <c r="Q125" i="5"/>
  <c r="Q171" i="5"/>
  <c r="Q210" i="5"/>
  <c r="Q250" i="5"/>
  <c r="Q290" i="5"/>
  <c r="Q338" i="5"/>
  <c r="Q22" i="5"/>
  <c r="Q86" i="5"/>
  <c r="Q126" i="5"/>
  <c r="Q142" i="5"/>
  <c r="Q164" i="5"/>
  <c r="Q316" i="5"/>
  <c r="Q284" i="5"/>
  <c r="Q252" i="5"/>
  <c r="Q220" i="5"/>
  <c r="Q188" i="5"/>
  <c r="Q150" i="5"/>
  <c r="Q87" i="5"/>
  <c r="Q23" i="5"/>
  <c r="Q211" i="5"/>
  <c r="Q63" i="5"/>
  <c r="Q268" i="5"/>
  <c r="Q119" i="5"/>
  <c r="Q324" i="5"/>
  <c r="Q260" i="5"/>
  <c r="Q196" i="5"/>
  <c r="Q103" i="5"/>
  <c r="Q6" i="5"/>
  <c r="Q315" i="5"/>
  <c r="Q283" i="5"/>
  <c r="Q251" i="5"/>
  <c r="Q219" i="5"/>
  <c r="Q187" i="5"/>
  <c r="Q143" i="5"/>
  <c r="Q79" i="5"/>
  <c r="Q15" i="5"/>
  <c r="Q275" i="5"/>
  <c r="Q173" i="5"/>
  <c r="Q340" i="5"/>
  <c r="Q308" i="5"/>
  <c r="Q276" i="5"/>
  <c r="Q244" i="5"/>
  <c r="Q212" i="5"/>
  <c r="Q180" i="5"/>
  <c r="Q135" i="5"/>
  <c r="Q71" i="5"/>
  <c r="C2" i="44"/>
  <c r="Q347" i="5" l="1"/>
  <c r="K345" i="15"/>
  <c r="Q5" i="5"/>
  <c r="J359" i="27"/>
  <c r="J355" i="40"/>
  <c r="P6" i="15" l="1"/>
  <c r="J5" i="38" l="1"/>
  <c r="H5" i="38"/>
  <c r="I5" i="38"/>
  <c r="G5" i="38"/>
  <c r="F5" i="38"/>
  <c r="E5" i="38"/>
  <c r="D5" i="38"/>
  <c r="C5" i="38"/>
  <c r="U7" i="15" l="1"/>
  <c r="AW345" i="5" l="1"/>
  <c r="CI345" i="5" s="1"/>
  <c r="AS345" i="5"/>
  <c r="AO345" i="5"/>
  <c r="AK345" i="5"/>
  <c r="AG345" i="5"/>
  <c r="AB345" i="5"/>
  <c r="W345" i="5"/>
  <c r="U345" i="5"/>
  <c r="BC345" i="5" s="1"/>
  <c r="AW112" i="5"/>
  <c r="CI112" i="5" s="1"/>
  <c r="AS112" i="5"/>
  <c r="AO112" i="5"/>
  <c r="AK112" i="5"/>
  <c r="AG112" i="5"/>
  <c r="AB112" i="5"/>
  <c r="W112" i="5"/>
  <c r="U112" i="5"/>
  <c r="BC112" i="5" s="1"/>
  <c r="AW136" i="5"/>
  <c r="CI136" i="5" s="1"/>
  <c r="AS136" i="5"/>
  <c r="AO136" i="5"/>
  <c r="AK136" i="5"/>
  <c r="AG136" i="5"/>
  <c r="AB136" i="5"/>
  <c r="W136" i="5"/>
  <c r="U136" i="5"/>
  <c r="BC136" i="5" s="1"/>
  <c r="U346" i="5"/>
  <c r="BC346" i="5" s="1"/>
  <c r="AW344" i="5"/>
  <c r="CI344" i="5" s="1"/>
  <c r="AS344" i="5"/>
  <c r="AO344" i="5"/>
  <c r="AK344" i="5"/>
  <c r="AG344" i="5"/>
  <c r="AB344" i="5"/>
  <c r="W344" i="5"/>
  <c r="B83" i="47" l="1"/>
  <c r="B70" i="47"/>
  <c r="F3" i="17"/>
  <c r="F4" i="17" s="1"/>
  <c r="H3" i="43"/>
  <c r="C3" i="44"/>
  <c r="E16" i="44" s="1"/>
  <c r="I24" i="39"/>
  <c r="H24" i="39"/>
  <c r="G24" i="39"/>
  <c r="F24" i="39"/>
  <c r="I13" i="39"/>
  <c r="H13" i="39"/>
  <c r="F13" i="39"/>
  <c r="G13" i="39"/>
  <c r="D4" i="49" l="1"/>
  <c r="E17" i="44"/>
  <c r="F97" i="47"/>
  <c r="H36" i="49" s="1"/>
  <c r="D97" i="47"/>
  <c r="F36" i="49" s="1"/>
  <c r="G97" i="47"/>
  <c r="I36" i="49" s="1"/>
  <c r="C97" i="47"/>
  <c r="E36" i="49" s="1"/>
  <c r="E97" i="47"/>
  <c r="G36" i="49" s="1"/>
  <c r="F83" i="47"/>
  <c r="B54" i="47"/>
  <c r="G83" i="47"/>
  <c r="C83" i="47"/>
  <c r="E83" i="47"/>
  <c r="D83" i="47"/>
  <c r="F70" i="47"/>
  <c r="C70" i="47"/>
  <c r="D70" i="47"/>
  <c r="G70" i="47"/>
  <c r="E70" i="47"/>
  <c r="B3" i="17"/>
  <c r="H4" i="43"/>
  <c r="B3" i="43"/>
  <c r="D16" i="44"/>
  <c r="D17" i="44" s="1"/>
  <c r="D56" i="49" s="1"/>
  <c r="D54" i="17"/>
  <c r="D42" i="17"/>
  <c r="D51" i="17"/>
  <c r="D38" i="17"/>
  <c r="D36" i="17"/>
  <c r="D52" i="17"/>
  <c r="D39" i="17"/>
  <c r="D47" i="17"/>
  <c r="D33" i="17"/>
  <c r="D59" i="17"/>
  <c r="D45" i="17"/>
  <c r="D31" i="17"/>
  <c r="D58" i="17"/>
  <c r="D44" i="17"/>
  <c r="D25" i="17"/>
  <c r="D57" i="17"/>
  <c r="D43" i="17"/>
  <c r="D24" i="17"/>
  <c r="D48" i="17"/>
  <c r="B4" i="17"/>
  <c r="C16" i="44"/>
  <c r="E30" i="44" l="1"/>
  <c r="F30" i="44"/>
  <c r="G30" i="44"/>
  <c r="D30" i="44"/>
  <c r="D40" i="13" s="1"/>
  <c r="H30" i="44"/>
  <c r="D25" i="49"/>
  <c r="D51" i="49"/>
  <c r="D55" i="49" s="1"/>
  <c r="C27" i="44"/>
  <c r="C30" i="44" s="1"/>
  <c r="F54" i="47"/>
  <c r="C54" i="47"/>
  <c r="G54" i="47"/>
  <c r="D54" i="47"/>
  <c r="E54" i="47"/>
  <c r="L55" i="17"/>
  <c r="M55" i="17"/>
  <c r="N55" i="17"/>
  <c r="K55" i="17"/>
  <c r="D40" i="43"/>
  <c r="D26" i="43"/>
  <c r="D31" i="43"/>
  <c r="D30" i="43"/>
  <c r="D27" i="43"/>
  <c r="D39" i="43"/>
  <c r="D25" i="43"/>
  <c r="D18" i="43"/>
  <c r="D38" i="43"/>
  <c r="D24" i="43"/>
  <c r="D20" i="43"/>
  <c r="D37" i="43"/>
  <c r="D21" i="43"/>
  <c r="D34" i="43"/>
  <c r="B4" i="43"/>
  <c r="X348" i="42"/>
  <c r="W348" i="42"/>
  <c r="V348" i="42"/>
  <c r="U348" i="42"/>
  <c r="T348" i="42"/>
  <c r="S348" i="42"/>
  <c r="R348" i="42"/>
  <c r="Q348" i="42"/>
  <c r="P348" i="42"/>
  <c r="O348" i="42"/>
  <c r="N348" i="42"/>
  <c r="M348" i="42"/>
  <c r="L348" i="42"/>
  <c r="K348" i="42"/>
  <c r="J348" i="42"/>
  <c r="I348" i="42"/>
  <c r="C14" i="44"/>
  <c r="C17" i="44" s="1"/>
  <c r="G348" i="42"/>
  <c r="F348" i="42"/>
  <c r="B2" i="42"/>
  <c r="C2" i="42" s="1"/>
  <c r="D2" i="42" s="1"/>
  <c r="E2" i="42" s="1"/>
  <c r="F2" i="42" s="1"/>
  <c r="G2" i="42" s="1"/>
  <c r="H2" i="42" s="1"/>
  <c r="I2" i="42" s="1"/>
  <c r="J2" i="42" s="1"/>
  <c r="K2" i="42" s="1"/>
  <c r="L2" i="42" s="1"/>
  <c r="M2" i="42" s="1"/>
  <c r="N2" i="42" s="1"/>
  <c r="O2" i="42" s="1"/>
  <c r="P2" i="42" s="1"/>
  <c r="Q2" i="42" s="1"/>
  <c r="R2" i="42" s="1"/>
  <c r="S2" i="42" s="1"/>
  <c r="T2" i="42" s="1"/>
  <c r="U2" i="42" s="1"/>
  <c r="V2" i="42" s="1"/>
  <c r="W2" i="42" s="1"/>
  <c r="X2" i="42" s="1"/>
  <c r="C1" i="42"/>
  <c r="D1" i="42" s="1"/>
  <c r="E1" i="42" s="1"/>
  <c r="F1" i="42" s="1"/>
  <c r="G1" i="42" s="1"/>
  <c r="H1" i="42" s="1"/>
  <c r="I1" i="42" s="1"/>
  <c r="J1" i="42" s="1"/>
  <c r="K1" i="42" s="1"/>
  <c r="L1" i="42" s="1"/>
  <c r="M1" i="42" s="1"/>
  <c r="N1" i="42" s="1"/>
  <c r="O1" i="42" s="1"/>
  <c r="P1" i="42" s="1"/>
  <c r="Q1" i="42" s="1"/>
  <c r="R1" i="42" s="1"/>
  <c r="S1" i="42" s="1"/>
  <c r="T1" i="42" s="1"/>
  <c r="U1" i="42" s="1"/>
  <c r="V1" i="42" s="1"/>
  <c r="W1" i="42" s="1"/>
  <c r="X1" i="42" s="1"/>
  <c r="Y1" i="42" s="1"/>
  <c r="BE7" i="5"/>
  <c r="BE8" i="5"/>
  <c r="BE9" i="5"/>
  <c r="BE10" i="5"/>
  <c r="BE11" i="5"/>
  <c r="BE12" i="5"/>
  <c r="BE13" i="5"/>
  <c r="BE14" i="5"/>
  <c r="BE15" i="5"/>
  <c r="BE16" i="5"/>
  <c r="BE17" i="5"/>
  <c r="BE18" i="5"/>
  <c r="BE19" i="5"/>
  <c r="BE20" i="5"/>
  <c r="BE21" i="5"/>
  <c r="BE22" i="5"/>
  <c r="BE23" i="5"/>
  <c r="BE24" i="5"/>
  <c r="BE25" i="5"/>
  <c r="BE26" i="5"/>
  <c r="BE27" i="5"/>
  <c r="BE29" i="5"/>
  <c r="BE30" i="5"/>
  <c r="BE31" i="5"/>
  <c r="BE32" i="5"/>
  <c r="BE33" i="5"/>
  <c r="BE34" i="5"/>
  <c r="BE35" i="5"/>
  <c r="BE36" i="5"/>
  <c r="BE37" i="5"/>
  <c r="BE38" i="5"/>
  <c r="BE39" i="5"/>
  <c r="BE40" i="5"/>
  <c r="BE41" i="5"/>
  <c r="BE42" i="5"/>
  <c r="BE43" i="5"/>
  <c r="BE44" i="5"/>
  <c r="BE45" i="5"/>
  <c r="BE46" i="5"/>
  <c r="BE47" i="5"/>
  <c r="BE48" i="5"/>
  <c r="BE49" i="5"/>
  <c r="BE50" i="5"/>
  <c r="BE51" i="5"/>
  <c r="BE52" i="5"/>
  <c r="BE53" i="5"/>
  <c r="BE54" i="5"/>
  <c r="BE55" i="5"/>
  <c r="BE56" i="5"/>
  <c r="BE57" i="5"/>
  <c r="BE58" i="5"/>
  <c r="BE59" i="5"/>
  <c r="BE60" i="5"/>
  <c r="BE61" i="5"/>
  <c r="BE62" i="5"/>
  <c r="BE63" i="5"/>
  <c r="BE64" i="5"/>
  <c r="BE65" i="5"/>
  <c r="BE66" i="5"/>
  <c r="BE67" i="5"/>
  <c r="BE68" i="5"/>
  <c r="BE69" i="5"/>
  <c r="BE70" i="5"/>
  <c r="BE71" i="5"/>
  <c r="BE72" i="5"/>
  <c r="BE73" i="5"/>
  <c r="BE74" i="5"/>
  <c r="BE75" i="5"/>
  <c r="BE76" i="5"/>
  <c r="BE77" i="5"/>
  <c r="BE78" i="5"/>
  <c r="BE79" i="5"/>
  <c r="BE80" i="5"/>
  <c r="BE81" i="5"/>
  <c r="BE82" i="5"/>
  <c r="BE83" i="5"/>
  <c r="BE84" i="5"/>
  <c r="BE85" i="5"/>
  <c r="BE86" i="5"/>
  <c r="BE87" i="5"/>
  <c r="BE88" i="5"/>
  <c r="BE89" i="5"/>
  <c r="BE90" i="5"/>
  <c r="BE91" i="5"/>
  <c r="BE92" i="5"/>
  <c r="BE93" i="5"/>
  <c r="BE94" i="5"/>
  <c r="BE95" i="5"/>
  <c r="BE96" i="5"/>
  <c r="BE97" i="5"/>
  <c r="BE98" i="5"/>
  <c r="BE99" i="5"/>
  <c r="BE100" i="5"/>
  <c r="BE101" i="5"/>
  <c r="BE102" i="5"/>
  <c r="BE103" i="5"/>
  <c r="BE104" i="5"/>
  <c r="BE105" i="5"/>
  <c r="BE106" i="5"/>
  <c r="BE107" i="5"/>
  <c r="BE108" i="5"/>
  <c r="BE109" i="5"/>
  <c r="BE110" i="5"/>
  <c r="BE111" i="5"/>
  <c r="BE112" i="5"/>
  <c r="BE113" i="5"/>
  <c r="BE114" i="5"/>
  <c r="BE115" i="5"/>
  <c r="BE116" i="5"/>
  <c r="BE117" i="5"/>
  <c r="BE118" i="5"/>
  <c r="BE119" i="5"/>
  <c r="BE120" i="5"/>
  <c r="BE121" i="5"/>
  <c r="BE122" i="5"/>
  <c r="BE123" i="5"/>
  <c r="BE124" i="5"/>
  <c r="BE125" i="5"/>
  <c r="BE126" i="5"/>
  <c r="BE127" i="5"/>
  <c r="BE128" i="5"/>
  <c r="BE129" i="5"/>
  <c r="BE130" i="5"/>
  <c r="BE131" i="5"/>
  <c r="BE132" i="5"/>
  <c r="BE133" i="5"/>
  <c r="BE134" i="5"/>
  <c r="BE135" i="5"/>
  <c r="BE136" i="5"/>
  <c r="BE137" i="5"/>
  <c r="BE138" i="5"/>
  <c r="BE139" i="5"/>
  <c r="BE140" i="5"/>
  <c r="BE141" i="5"/>
  <c r="BE142" i="5"/>
  <c r="BE143" i="5"/>
  <c r="BE144" i="5"/>
  <c r="BE145" i="5"/>
  <c r="BE146" i="5"/>
  <c r="BE147" i="5"/>
  <c r="BC447" i="5"/>
  <c r="BE447" i="5" s="1"/>
  <c r="BE148" i="5"/>
  <c r="BE149" i="5"/>
  <c r="BE150" i="5"/>
  <c r="BE151" i="5"/>
  <c r="BE152" i="5"/>
  <c r="BE153" i="5"/>
  <c r="BE154" i="5"/>
  <c r="BC448" i="5"/>
  <c r="BE448" i="5" s="1"/>
  <c r="BE155" i="5"/>
  <c r="BE156" i="5"/>
  <c r="BE157" i="5"/>
  <c r="BE158" i="5"/>
  <c r="BE159" i="5"/>
  <c r="BE160" i="5"/>
  <c r="BE161" i="5"/>
  <c r="BE162" i="5"/>
  <c r="BE163" i="5"/>
  <c r="BE164" i="5"/>
  <c r="BE165" i="5"/>
  <c r="BE166" i="5"/>
  <c r="BE167" i="5"/>
  <c r="BE168" i="5"/>
  <c r="BE169" i="5"/>
  <c r="BE170" i="5"/>
  <c r="BE171" i="5"/>
  <c r="BE172" i="5"/>
  <c r="BE173" i="5"/>
  <c r="BE174" i="5"/>
  <c r="BC449" i="5"/>
  <c r="BE449" i="5" s="1"/>
  <c r="BE175" i="5"/>
  <c r="BE176" i="5"/>
  <c r="BE177" i="5"/>
  <c r="BE178" i="5"/>
  <c r="BE179" i="5"/>
  <c r="BE180" i="5"/>
  <c r="BE181" i="5"/>
  <c r="BE182" i="5"/>
  <c r="BE183" i="5"/>
  <c r="BE184" i="5"/>
  <c r="BE185" i="5"/>
  <c r="BE186" i="5"/>
  <c r="BE187" i="5"/>
  <c r="BE188" i="5"/>
  <c r="BE189" i="5"/>
  <c r="BE190" i="5"/>
  <c r="BE191" i="5"/>
  <c r="BE192" i="5"/>
  <c r="BE193" i="5"/>
  <c r="BE194" i="5"/>
  <c r="BE195" i="5"/>
  <c r="BE196" i="5"/>
  <c r="BE197" i="5"/>
  <c r="BE198" i="5"/>
  <c r="BE199" i="5"/>
  <c r="BE200" i="5"/>
  <c r="BE201" i="5"/>
  <c r="BE202" i="5"/>
  <c r="BE203" i="5"/>
  <c r="BE204" i="5"/>
  <c r="BE205" i="5"/>
  <c r="BE206" i="5"/>
  <c r="BE207" i="5"/>
  <c r="BE208" i="5"/>
  <c r="BE209" i="5"/>
  <c r="BE210" i="5"/>
  <c r="BE211" i="5"/>
  <c r="BE212" i="5"/>
  <c r="BE213" i="5"/>
  <c r="BE214" i="5"/>
  <c r="BE215" i="5"/>
  <c r="BE216" i="5"/>
  <c r="BE217" i="5"/>
  <c r="BE218" i="5"/>
  <c r="BE219" i="5"/>
  <c r="BE220" i="5"/>
  <c r="BE221" i="5"/>
  <c r="BE222" i="5"/>
  <c r="BE223" i="5"/>
  <c r="BE224" i="5"/>
  <c r="BE225" i="5"/>
  <c r="BE226" i="5"/>
  <c r="BE227" i="5"/>
  <c r="BE228" i="5"/>
  <c r="BE229" i="5"/>
  <c r="BE230" i="5"/>
  <c r="BE231" i="5"/>
  <c r="BE232" i="5"/>
  <c r="BE233" i="5"/>
  <c r="BE234" i="5"/>
  <c r="BE235" i="5"/>
  <c r="BE236" i="5"/>
  <c r="BE237" i="5"/>
  <c r="BE238" i="5"/>
  <c r="BE239" i="5"/>
  <c r="BE240" i="5"/>
  <c r="BE241" i="5"/>
  <c r="BE242" i="5"/>
  <c r="BE243" i="5"/>
  <c r="BE244" i="5"/>
  <c r="BE245" i="5"/>
  <c r="BE246" i="5"/>
  <c r="BE247" i="5"/>
  <c r="BE248" i="5"/>
  <c r="BE249" i="5"/>
  <c r="BE250" i="5"/>
  <c r="BE251" i="5"/>
  <c r="BE252" i="5"/>
  <c r="BE253" i="5"/>
  <c r="BE254" i="5"/>
  <c r="BE255" i="5"/>
  <c r="BE256" i="5"/>
  <c r="BE257" i="5"/>
  <c r="BE258" i="5"/>
  <c r="BE259" i="5"/>
  <c r="BE260" i="5"/>
  <c r="BE261" i="5"/>
  <c r="BE262" i="5"/>
  <c r="BE263" i="5"/>
  <c r="BE264" i="5"/>
  <c r="BE265" i="5"/>
  <c r="BE266" i="5"/>
  <c r="BE267" i="5"/>
  <c r="BE268" i="5"/>
  <c r="BE269" i="5"/>
  <c r="BE270" i="5"/>
  <c r="BE271" i="5"/>
  <c r="BE272" i="5"/>
  <c r="BE273" i="5"/>
  <c r="BE274" i="5"/>
  <c r="BE275" i="5"/>
  <c r="BE276" i="5"/>
  <c r="BE277" i="5"/>
  <c r="BE278" i="5"/>
  <c r="BE279" i="5"/>
  <c r="BE280" i="5"/>
  <c r="BE281" i="5"/>
  <c r="BE282" i="5"/>
  <c r="BE283" i="5"/>
  <c r="BE284" i="5"/>
  <c r="BE285" i="5"/>
  <c r="BE286" i="5"/>
  <c r="BE287" i="5"/>
  <c r="BE288" i="5"/>
  <c r="BE289" i="5"/>
  <c r="BE290" i="5"/>
  <c r="BE291" i="5"/>
  <c r="BE292" i="5"/>
  <c r="BE293" i="5"/>
  <c r="BE294" i="5"/>
  <c r="BE295" i="5"/>
  <c r="BE296" i="5"/>
  <c r="BE297" i="5"/>
  <c r="BE298" i="5"/>
  <c r="BE299" i="5"/>
  <c r="BE300" i="5"/>
  <c r="BE301" i="5"/>
  <c r="BE302" i="5"/>
  <c r="BE303" i="5"/>
  <c r="BE304" i="5"/>
  <c r="BE305" i="5"/>
  <c r="BE306" i="5"/>
  <c r="BE307" i="5"/>
  <c r="BE308" i="5"/>
  <c r="BE309" i="5"/>
  <c r="BE310" i="5"/>
  <c r="BE311" i="5"/>
  <c r="BE312" i="5"/>
  <c r="BE313" i="5"/>
  <c r="BE314" i="5"/>
  <c r="BE315" i="5"/>
  <c r="BE316" i="5"/>
  <c r="BE317" i="5"/>
  <c r="BE318" i="5"/>
  <c r="BE319" i="5"/>
  <c r="BE320" i="5"/>
  <c r="BE321" i="5"/>
  <c r="BE322" i="5"/>
  <c r="BE323" i="5"/>
  <c r="BE324" i="5"/>
  <c r="BE325" i="5"/>
  <c r="BE326" i="5"/>
  <c r="BE327" i="5"/>
  <c r="BE328" i="5"/>
  <c r="BE329" i="5"/>
  <c r="BE330" i="5"/>
  <c r="BE331" i="5"/>
  <c r="BE332" i="5"/>
  <c r="BE333" i="5"/>
  <c r="BE334" i="5"/>
  <c r="BE335" i="5"/>
  <c r="BE336" i="5"/>
  <c r="BE337" i="5"/>
  <c r="BE338" i="5"/>
  <c r="BE339" i="5"/>
  <c r="BE340" i="5"/>
  <c r="BE341" i="5"/>
  <c r="BE342" i="5"/>
  <c r="BE343" i="5"/>
  <c r="BE344" i="5"/>
  <c r="BE345" i="5"/>
  <c r="BE6" i="5"/>
  <c r="BG6" i="5"/>
  <c r="BG7" i="5"/>
  <c r="BG8" i="5"/>
  <c r="BG9" i="5"/>
  <c r="BG10" i="5"/>
  <c r="BG11" i="5"/>
  <c r="BG12" i="5"/>
  <c r="BG13" i="5"/>
  <c r="BG14" i="5"/>
  <c r="BG15" i="5"/>
  <c r="BG16" i="5"/>
  <c r="BG17" i="5"/>
  <c r="BG18" i="5"/>
  <c r="BG19" i="5"/>
  <c r="BG20" i="5"/>
  <c r="BG21" i="5"/>
  <c r="BG22" i="5"/>
  <c r="BG23" i="5"/>
  <c r="BG24" i="5"/>
  <c r="BG25" i="5"/>
  <c r="BG26" i="5"/>
  <c r="BG27" i="5"/>
  <c r="BG29" i="5"/>
  <c r="BG30" i="5"/>
  <c r="BG31" i="5"/>
  <c r="BG32" i="5"/>
  <c r="BG33" i="5"/>
  <c r="BG34" i="5"/>
  <c r="BG35" i="5"/>
  <c r="BG36" i="5"/>
  <c r="BG37" i="5"/>
  <c r="BG38" i="5"/>
  <c r="BG39" i="5"/>
  <c r="BG40" i="5"/>
  <c r="BG41" i="5"/>
  <c r="BG42" i="5"/>
  <c r="BG43" i="5"/>
  <c r="BG44" i="5"/>
  <c r="BG45" i="5"/>
  <c r="BG46" i="5"/>
  <c r="BG47" i="5"/>
  <c r="BG48" i="5"/>
  <c r="BG49" i="5"/>
  <c r="BG50" i="5"/>
  <c r="BG51" i="5"/>
  <c r="BG52" i="5"/>
  <c r="BG53" i="5"/>
  <c r="BG54" i="5"/>
  <c r="BG55" i="5"/>
  <c r="BG56" i="5"/>
  <c r="BG57" i="5"/>
  <c r="BG58" i="5"/>
  <c r="BG59" i="5"/>
  <c r="BG60" i="5"/>
  <c r="BG61" i="5"/>
  <c r="BG62" i="5"/>
  <c r="BG63" i="5"/>
  <c r="BG64" i="5"/>
  <c r="BG65" i="5"/>
  <c r="BG66" i="5"/>
  <c r="BG67" i="5"/>
  <c r="BG68" i="5"/>
  <c r="BG69" i="5"/>
  <c r="BG70" i="5"/>
  <c r="BG71" i="5"/>
  <c r="BG72" i="5"/>
  <c r="BG73" i="5"/>
  <c r="BG74" i="5"/>
  <c r="BG75" i="5"/>
  <c r="BG76" i="5"/>
  <c r="BG77" i="5"/>
  <c r="BG78" i="5"/>
  <c r="BG79" i="5"/>
  <c r="BG80" i="5"/>
  <c r="BG81" i="5"/>
  <c r="BG82" i="5"/>
  <c r="BG83" i="5"/>
  <c r="BG84" i="5"/>
  <c r="BG85" i="5"/>
  <c r="BG86" i="5"/>
  <c r="BG87" i="5"/>
  <c r="BG88" i="5"/>
  <c r="BG89" i="5"/>
  <c r="BG90" i="5"/>
  <c r="BG91" i="5"/>
  <c r="BG92" i="5"/>
  <c r="BG93" i="5"/>
  <c r="BG94" i="5"/>
  <c r="BG95" i="5"/>
  <c r="BG96" i="5"/>
  <c r="BG97" i="5"/>
  <c r="BG98" i="5"/>
  <c r="BG99" i="5"/>
  <c r="BG100" i="5"/>
  <c r="BG101" i="5"/>
  <c r="BG102" i="5"/>
  <c r="BG103" i="5"/>
  <c r="BG104" i="5"/>
  <c r="BG105" i="5"/>
  <c r="BG106" i="5"/>
  <c r="BG107" i="5"/>
  <c r="BG108" i="5"/>
  <c r="BG109" i="5"/>
  <c r="BG110" i="5"/>
  <c r="BG111" i="5"/>
  <c r="BG112" i="5"/>
  <c r="BG113" i="5"/>
  <c r="BG114" i="5"/>
  <c r="BG115" i="5"/>
  <c r="BG116" i="5"/>
  <c r="BG117" i="5"/>
  <c r="BG118" i="5"/>
  <c r="BG119" i="5"/>
  <c r="BG120" i="5"/>
  <c r="BG121" i="5"/>
  <c r="BG122" i="5"/>
  <c r="BG123" i="5"/>
  <c r="BG124" i="5"/>
  <c r="BG125" i="5"/>
  <c r="BG126" i="5"/>
  <c r="BG127" i="5"/>
  <c r="BG128" i="5"/>
  <c r="BG129" i="5"/>
  <c r="BG130" i="5"/>
  <c r="BG131" i="5"/>
  <c r="BG132" i="5"/>
  <c r="BG133" i="5"/>
  <c r="BG134" i="5"/>
  <c r="BG135" i="5"/>
  <c r="BG136" i="5"/>
  <c r="BG137" i="5"/>
  <c r="BG138" i="5"/>
  <c r="BG139" i="5"/>
  <c r="BG140" i="5"/>
  <c r="BG141" i="5"/>
  <c r="BG142" i="5"/>
  <c r="BG143" i="5"/>
  <c r="BG144" i="5"/>
  <c r="BG145" i="5"/>
  <c r="BG146" i="5"/>
  <c r="BG147" i="5"/>
  <c r="BG447" i="5"/>
  <c r="BG148" i="5"/>
  <c r="BG149" i="5"/>
  <c r="BG150" i="5"/>
  <c r="BG151" i="5"/>
  <c r="BG152" i="5"/>
  <c r="BG153" i="5"/>
  <c r="BG154" i="5"/>
  <c r="BG448" i="5"/>
  <c r="BG155" i="5"/>
  <c r="BG156" i="5"/>
  <c r="BG157" i="5"/>
  <c r="BG158" i="5"/>
  <c r="BG159" i="5"/>
  <c r="BG160" i="5"/>
  <c r="BG161" i="5"/>
  <c r="BG162" i="5"/>
  <c r="BG163" i="5"/>
  <c r="BG164" i="5"/>
  <c r="BG165" i="5"/>
  <c r="BG166" i="5"/>
  <c r="BG167" i="5"/>
  <c r="BG168" i="5"/>
  <c r="BG169" i="5"/>
  <c r="BG170" i="5"/>
  <c r="BG171" i="5"/>
  <c r="BG172" i="5"/>
  <c r="BG173" i="5"/>
  <c r="BG174" i="5"/>
  <c r="BG449" i="5"/>
  <c r="BG175" i="5"/>
  <c r="BG176" i="5"/>
  <c r="BG177" i="5"/>
  <c r="BG178" i="5"/>
  <c r="BG179" i="5"/>
  <c r="BG180" i="5"/>
  <c r="BG181" i="5"/>
  <c r="BG182" i="5"/>
  <c r="BG183" i="5"/>
  <c r="BG184" i="5"/>
  <c r="BG185" i="5"/>
  <c r="BG186" i="5"/>
  <c r="BG187" i="5"/>
  <c r="BG188" i="5"/>
  <c r="BG189" i="5"/>
  <c r="BG190" i="5"/>
  <c r="BG191" i="5"/>
  <c r="BG192" i="5"/>
  <c r="BG193" i="5"/>
  <c r="BG194" i="5"/>
  <c r="BG195" i="5"/>
  <c r="BG196" i="5"/>
  <c r="BG197" i="5"/>
  <c r="BG198" i="5"/>
  <c r="BG199" i="5"/>
  <c r="BG200" i="5"/>
  <c r="BG201" i="5"/>
  <c r="BG202" i="5"/>
  <c r="BG203" i="5"/>
  <c r="BG204" i="5"/>
  <c r="BG205" i="5"/>
  <c r="BG206" i="5"/>
  <c r="BG207" i="5"/>
  <c r="BG208" i="5"/>
  <c r="BG209" i="5"/>
  <c r="BG210" i="5"/>
  <c r="BG211" i="5"/>
  <c r="BG212" i="5"/>
  <c r="BG213" i="5"/>
  <c r="BG214" i="5"/>
  <c r="BG215" i="5"/>
  <c r="BG216" i="5"/>
  <c r="BG217" i="5"/>
  <c r="BG218" i="5"/>
  <c r="BG219" i="5"/>
  <c r="BG220" i="5"/>
  <c r="BG221" i="5"/>
  <c r="BG222" i="5"/>
  <c r="BG223" i="5"/>
  <c r="BG224" i="5"/>
  <c r="BG225" i="5"/>
  <c r="BG226" i="5"/>
  <c r="BG227" i="5"/>
  <c r="BG228" i="5"/>
  <c r="BG229" i="5"/>
  <c r="BG230" i="5"/>
  <c r="BG231" i="5"/>
  <c r="BG232" i="5"/>
  <c r="BG233" i="5"/>
  <c r="BG234" i="5"/>
  <c r="BG235" i="5"/>
  <c r="BG236" i="5"/>
  <c r="BG237" i="5"/>
  <c r="BG238" i="5"/>
  <c r="BG239" i="5"/>
  <c r="BG240" i="5"/>
  <c r="BG241" i="5"/>
  <c r="BG242" i="5"/>
  <c r="BG243" i="5"/>
  <c r="BG244" i="5"/>
  <c r="BG245" i="5"/>
  <c r="BG246" i="5"/>
  <c r="BG247" i="5"/>
  <c r="BG248" i="5"/>
  <c r="BG249" i="5"/>
  <c r="BG250" i="5"/>
  <c r="BG251" i="5"/>
  <c r="BG252" i="5"/>
  <c r="BG253" i="5"/>
  <c r="BG254" i="5"/>
  <c r="BG255" i="5"/>
  <c r="BG256" i="5"/>
  <c r="BG257" i="5"/>
  <c r="BG258" i="5"/>
  <c r="BG259" i="5"/>
  <c r="BG260" i="5"/>
  <c r="BG261" i="5"/>
  <c r="BG262" i="5"/>
  <c r="BG263" i="5"/>
  <c r="BG264" i="5"/>
  <c r="BG265" i="5"/>
  <c r="BG266" i="5"/>
  <c r="BG267" i="5"/>
  <c r="BG268" i="5"/>
  <c r="BG269" i="5"/>
  <c r="BG270" i="5"/>
  <c r="BG271" i="5"/>
  <c r="BG272" i="5"/>
  <c r="BG273" i="5"/>
  <c r="BG274" i="5"/>
  <c r="BG275" i="5"/>
  <c r="BG276" i="5"/>
  <c r="BG277" i="5"/>
  <c r="BG278" i="5"/>
  <c r="BG279" i="5"/>
  <c r="BG280" i="5"/>
  <c r="BG281" i="5"/>
  <c r="BG282" i="5"/>
  <c r="BG283" i="5"/>
  <c r="BG284" i="5"/>
  <c r="BG285" i="5"/>
  <c r="BG286" i="5"/>
  <c r="BG287" i="5"/>
  <c r="BG288" i="5"/>
  <c r="BG289" i="5"/>
  <c r="BG290" i="5"/>
  <c r="BG291" i="5"/>
  <c r="BG292" i="5"/>
  <c r="BG293" i="5"/>
  <c r="BG294" i="5"/>
  <c r="BG295" i="5"/>
  <c r="BG296" i="5"/>
  <c r="BG297" i="5"/>
  <c r="BG298" i="5"/>
  <c r="BG299" i="5"/>
  <c r="BG300" i="5"/>
  <c r="BG301" i="5"/>
  <c r="BG302" i="5"/>
  <c r="BG303" i="5"/>
  <c r="BG304" i="5"/>
  <c r="BG305" i="5"/>
  <c r="BG306" i="5"/>
  <c r="BG307" i="5"/>
  <c r="BG308" i="5"/>
  <c r="BG309" i="5"/>
  <c r="BG310" i="5"/>
  <c r="BG311" i="5"/>
  <c r="BG312" i="5"/>
  <c r="BG313" i="5"/>
  <c r="BG314" i="5"/>
  <c r="BG315" i="5"/>
  <c r="BG316" i="5"/>
  <c r="BG317" i="5"/>
  <c r="BG318" i="5"/>
  <c r="BG319" i="5"/>
  <c r="BG320" i="5"/>
  <c r="BG321" i="5"/>
  <c r="BG322" i="5"/>
  <c r="BG323" i="5"/>
  <c r="BG324" i="5"/>
  <c r="BG325" i="5"/>
  <c r="BG326" i="5"/>
  <c r="BG327" i="5"/>
  <c r="BG328" i="5"/>
  <c r="BG329" i="5"/>
  <c r="BG330" i="5"/>
  <c r="BG331" i="5"/>
  <c r="BG332" i="5"/>
  <c r="BG333" i="5"/>
  <c r="BG334" i="5"/>
  <c r="BG335" i="5"/>
  <c r="BG336" i="5"/>
  <c r="BG337" i="5"/>
  <c r="BG338" i="5"/>
  <c r="BG339" i="5"/>
  <c r="BG340" i="5"/>
  <c r="BG341" i="5"/>
  <c r="BG342" i="5"/>
  <c r="BG344" i="5"/>
  <c r="BI344" i="5" s="1"/>
  <c r="BG345" i="5"/>
  <c r="BI345" i="5" s="1"/>
  <c r="BK344" i="5"/>
  <c r="BM344" i="5" s="1"/>
  <c r="BO344" i="5"/>
  <c r="BQ344" i="5" s="1"/>
  <c r="BS344" i="5"/>
  <c r="BU344" i="5" s="1"/>
  <c r="BW344" i="5"/>
  <c r="BY344" i="5" s="1"/>
  <c r="BK345" i="5"/>
  <c r="BM345" i="5" s="1"/>
  <c r="BO345" i="5"/>
  <c r="BQ345" i="5" s="1"/>
  <c r="BS345" i="5"/>
  <c r="BU345" i="5" s="1"/>
  <c r="BW345" i="5"/>
  <c r="BY345" i="5" s="1"/>
  <c r="CA344" i="5"/>
  <c r="CC344" i="5" s="1"/>
  <c r="CA345" i="5"/>
  <c r="CC345" i="5" s="1"/>
  <c r="CE344" i="5"/>
  <c r="CG344" i="5" s="1"/>
  <c r="CE345" i="5"/>
  <c r="CG345" i="5" s="1"/>
  <c r="CI447" i="5"/>
  <c r="CI448" i="5"/>
  <c r="CI449" i="5"/>
  <c r="CK344" i="5"/>
  <c r="CK345" i="5"/>
  <c r="AW346" i="5"/>
  <c r="CI346" i="5" s="1"/>
  <c r="AS346" i="5"/>
  <c r="AO346" i="5"/>
  <c r="AK346" i="5"/>
  <c r="AG346" i="5"/>
  <c r="AB346" i="5"/>
  <c r="W346" i="5"/>
  <c r="C40" i="13" l="1"/>
  <c r="C32" i="44"/>
  <c r="C34" i="44" s="1"/>
  <c r="E56" i="49"/>
  <c r="D28" i="44" s="1"/>
  <c r="E56" i="19"/>
  <c r="C37" i="47"/>
  <c r="E55" i="19"/>
  <c r="E40" i="13"/>
  <c r="F40" i="13"/>
  <c r="H40" i="13"/>
  <c r="G40" i="13"/>
  <c r="E34" i="44"/>
  <c r="D34" i="44"/>
  <c r="F34" i="44"/>
  <c r="H34" i="44"/>
  <c r="G34" i="44"/>
  <c r="C31" i="44"/>
  <c r="F27" i="44"/>
  <c r="F31" i="44" s="1"/>
  <c r="F35" i="44" s="1"/>
  <c r="H27" i="44"/>
  <c r="H31" i="44" s="1"/>
  <c r="H35" i="44" s="1"/>
  <c r="I45" i="49" s="1"/>
  <c r="G27" i="44"/>
  <c r="G31" i="44" s="1"/>
  <c r="G41" i="13" s="1"/>
  <c r="F59" i="19" s="1"/>
  <c r="E27" i="44"/>
  <c r="E31" i="44" s="1"/>
  <c r="K39" i="43"/>
  <c r="L39" i="43"/>
  <c r="M39" i="43"/>
  <c r="J39" i="43"/>
  <c r="K34" i="43"/>
  <c r="L34" i="43"/>
  <c r="M34" i="43"/>
  <c r="J34" i="43"/>
  <c r="BS346" i="5"/>
  <c r="BU346" i="5" s="1"/>
  <c r="CE346" i="5"/>
  <c r="CG346" i="5" s="1"/>
  <c r="CA346" i="5"/>
  <c r="CC346" i="5" s="1"/>
  <c r="BK346" i="5"/>
  <c r="BM346" i="5" s="1"/>
  <c r="BO346" i="5"/>
  <c r="BQ346" i="5" s="1"/>
  <c r="CK346" i="5"/>
  <c r="BW346" i="5"/>
  <c r="BY346" i="5" s="1"/>
  <c r="BE346" i="5"/>
  <c r="BG346" i="5"/>
  <c r="BI346" i="5" s="1"/>
  <c r="E41" i="13" l="1"/>
  <c r="E35" i="44"/>
  <c r="E36" i="44" s="1"/>
  <c r="F41" i="13"/>
  <c r="F58" i="19" s="1"/>
  <c r="H41" i="13"/>
  <c r="F60" i="19" s="1"/>
  <c r="G35" i="44"/>
  <c r="H45" i="49" s="1"/>
  <c r="H47" i="49" s="1"/>
  <c r="D103" i="19"/>
  <c r="J103" i="19" s="1"/>
  <c r="E58" i="19"/>
  <c r="E60" i="19"/>
  <c r="F37" i="47"/>
  <c r="E59" i="19"/>
  <c r="G59" i="19" s="1"/>
  <c r="D37" i="47"/>
  <c r="E57" i="19"/>
  <c r="C35" i="44"/>
  <c r="C36" i="44" s="1"/>
  <c r="F36" i="44"/>
  <c r="I47" i="49"/>
  <c r="D145" i="19"/>
  <c r="H36" i="44"/>
  <c r="G45" i="49"/>
  <c r="E37" i="47"/>
  <c r="G37" i="47"/>
  <c r="M40" i="43"/>
  <c r="D27" i="44"/>
  <c r="D31" i="44" s="1"/>
  <c r="D41" i="13" s="1"/>
  <c r="U28" i="5"/>
  <c r="F57" i="19" l="1"/>
  <c r="G57" i="19" s="1"/>
  <c r="D101" i="19"/>
  <c r="J101" i="19" s="1"/>
  <c r="D100" i="19"/>
  <c r="F56" i="19"/>
  <c r="G36" i="44"/>
  <c r="D104" i="19"/>
  <c r="J104" i="19" s="1"/>
  <c r="D144" i="19"/>
  <c r="E144" i="19" s="1"/>
  <c r="D102" i="19"/>
  <c r="J102" i="19" s="1"/>
  <c r="G58" i="19"/>
  <c r="F45" i="49"/>
  <c r="D142" i="19" s="1"/>
  <c r="E142" i="19" s="1"/>
  <c r="G60" i="19"/>
  <c r="D35" i="44"/>
  <c r="E145" i="19"/>
  <c r="F55" i="19"/>
  <c r="G55" i="19" s="1"/>
  <c r="G47" i="49"/>
  <c r="D143" i="19"/>
  <c r="U5" i="5"/>
  <c r="BC5" i="5" s="1"/>
  <c r="BC28" i="5"/>
  <c r="BE28" i="5" s="1"/>
  <c r="BG28" i="5"/>
  <c r="F47" i="49" l="1"/>
  <c r="G56" i="19"/>
  <c r="J100" i="19"/>
  <c r="E45" i="49"/>
  <c r="D36" i="44"/>
  <c r="E143" i="19"/>
  <c r="V346" i="5"/>
  <c r="BD346" i="5" s="1"/>
  <c r="BF346" i="5" s="1"/>
  <c r="V344" i="5"/>
  <c r="BD344" i="5" s="1"/>
  <c r="BF344" i="5" s="1"/>
  <c r="V345" i="5"/>
  <c r="BD345" i="5" s="1"/>
  <c r="J21" i="13"/>
  <c r="BF345" i="5"/>
  <c r="D141" i="19" l="1"/>
  <c r="E141" i="19" s="1"/>
  <c r="E47" i="49"/>
  <c r="E48" i="49" s="1"/>
  <c r="F48" i="49" s="1"/>
  <c r="G48" i="49" s="1"/>
  <c r="H48" i="49" s="1"/>
  <c r="I48" i="49" s="1"/>
  <c r="AP343" i="15"/>
  <c r="AL343" i="15"/>
  <c r="AH343" i="15"/>
  <c r="BH343" i="15" s="1"/>
  <c r="BJ343" i="15" s="1"/>
  <c r="AD343" i="15"/>
  <c r="Z343" i="15"/>
  <c r="U343" i="15"/>
  <c r="V343" i="15" s="1"/>
  <c r="P343" i="15"/>
  <c r="BI7" i="5"/>
  <c r="BI8" i="5"/>
  <c r="BI9" i="5"/>
  <c r="BI10" i="5"/>
  <c r="BI11" i="5"/>
  <c r="BI12" i="5"/>
  <c r="BI13" i="5"/>
  <c r="BI14" i="5"/>
  <c r="BI15" i="5"/>
  <c r="BI16" i="5"/>
  <c r="BI17" i="5"/>
  <c r="BI18" i="5"/>
  <c r="BI19" i="5"/>
  <c r="BI20" i="5"/>
  <c r="BI21" i="5"/>
  <c r="BI22" i="5"/>
  <c r="BI23" i="5"/>
  <c r="BI24" i="5"/>
  <c r="BI25" i="5"/>
  <c r="BI26" i="5"/>
  <c r="BI27" i="5"/>
  <c r="BI28" i="5"/>
  <c r="BI29" i="5"/>
  <c r="BI30" i="5"/>
  <c r="BI31" i="5"/>
  <c r="BI32" i="5"/>
  <c r="BI33" i="5"/>
  <c r="BI34" i="5"/>
  <c r="BI35" i="5"/>
  <c r="BI36" i="5"/>
  <c r="BI37" i="5"/>
  <c r="BI38" i="5"/>
  <c r="BI39" i="5"/>
  <c r="BI40" i="5"/>
  <c r="BI41" i="5"/>
  <c r="BI42" i="5"/>
  <c r="BI43" i="5"/>
  <c r="BI44" i="5"/>
  <c r="BI45" i="5"/>
  <c r="BI46" i="5"/>
  <c r="BI47" i="5"/>
  <c r="BI48" i="5"/>
  <c r="BI49" i="5"/>
  <c r="BI50" i="5"/>
  <c r="BI51" i="5"/>
  <c r="BI52" i="5"/>
  <c r="BI53" i="5"/>
  <c r="BI54" i="5"/>
  <c r="BI55" i="5"/>
  <c r="BI56" i="5"/>
  <c r="BI57" i="5"/>
  <c r="BI58" i="5"/>
  <c r="BI59" i="5"/>
  <c r="BI60" i="5"/>
  <c r="BI61" i="5"/>
  <c r="BI62" i="5"/>
  <c r="BI63" i="5"/>
  <c r="BI64" i="5"/>
  <c r="BI65" i="5"/>
  <c r="BI66" i="5"/>
  <c r="BI67" i="5"/>
  <c r="BI68" i="5"/>
  <c r="BI69" i="5"/>
  <c r="BI70" i="5"/>
  <c r="BI71" i="5"/>
  <c r="BI72" i="5"/>
  <c r="BI73" i="5"/>
  <c r="BI74" i="5"/>
  <c r="BI75" i="5"/>
  <c r="BI76" i="5"/>
  <c r="BI77" i="5"/>
  <c r="BI78" i="5"/>
  <c r="BI79" i="5"/>
  <c r="BI80" i="5"/>
  <c r="BI81" i="5"/>
  <c r="BI82" i="5"/>
  <c r="BI83" i="5"/>
  <c r="BI84" i="5"/>
  <c r="BI85" i="5"/>
  <c r="BI86" i="5"/>
  <c r="BI87" i="5"/>
  <c r="BI88" i="5"/>
  <c r="BI89" i="5"/>
  <c r="BI90" i="5"/>
  <c r="BI91" i="5"/>
  <c r="BI92" i="5"/>
  <c r="BI93" i="5"/>
  <c r="BI94" i="5"/>
  <c r="BI95" i="5"/>
  <c r="BI96" i="5"/>
  <c r="BI97" i="5"/>
  <c r="BI98" i="5"/>
  <c r="BI99" i="5"/>
  <c r="BI100" i="5"/>
  <c r="BI101" i="5"/>
  <c r="BI102" i="5"/>
  <c r="BI103" i="5"/>
  <c r="BI104" i="5"/>
  <c r="BI105" i="5"/>
  <c r="BI106" i="5"/>
  <c r="BI107" i="5"/>
  <c r="BI108" i="5"/>
  <c r="BI109" i="5"/>
  <c r="BI110" i="5"/>
  <c r="BI111" i="5"/>
  <c r="BI112" i="5"/>
  <c r="BG435" i="5"/>
  <c r="BI435" i="5" s="1"/>
  <c r="BI113" i="5"/>
  <c r="BI114" i="5"/>
  <c r="BI115" i="5"/>
  <c r="BI116" i="5"/>
  <c r="BI117" i="5"/>
  <c r="BI118" i="5"/>
  <c r="BI119" i="5"/>
  <c r="BI120" i="5"/>
  <c r="BI121" i="5"/>
  <c r="BI122" i="5"/>
  <c r="BI123" i="5"/>
  <c r="BI124" i="5"/>
  <c r="BG436" i="5"/>
  <c r="BI436" i="5" s="1"/>
  <c r="BI125" i="5"/>
  <c r="BI126" i="5"/>
  <c r="BI127" i="5"/>
  <c r="BI128" i="5"/>
  <c r="BI129" i="5"/>
  <c r="BI130" i="5"/>
  <c r="BG437" i="5"/>
  <c r="BI437" i="5" s="1"/>
  <c r="BI131" i="5"/>
  <c r="BI132" i="5"/>
  <c r="BI133" i="5"/>
  <c r="BI134" i="5"/>
  <c r="BI135" i="5"/>
  <c r="BI136" i="5"/>
  <c r="BI137" i="5"/>
  <c r="BI138" i="5"/>
  <c r="BI139" i="5"/>
  <c r="BI140" i="5"/>
  <c r="BI141" i="5"/>
  <c r="BG438" i="5"/>
  <c r="BI438" i="5" s="1"/>
  <c r="BI142" i="5"/>
  <c r="BI143" i="5"/>
  <c r="BI144" i="5"/>
  <c r="BI145" i="5"/>
  <c r="BI146" i="5"/>
  <c r="BI147" i="5"/>
  <c r="BI447" i="5"/>
  <c r="BI148" i="5"/>
  <c r="BI149" i="5"/>
  <c r="BI150" i="5"/>
  <c r="BI151" i="5"/>
  <c r="BI152" i="5"/>
  <c r="BI153" i="5"/>
  <c r="BI154" i="5"/>
  <c r="BI448" i="5"/>
  <c r="BI155" i="5"/>
  <c r="BI156" i="5"/>
  <c r="BI157" i="5"/>
  <c r="BI158" i="5"/>
  <c r="BI159" i="5"/>
  <c r="BI160" i="5"/>
  <c r="BI161" i="5"/>
  <c r="BI162" i="5"/>
  <c r="BI163" i="5"/>
  <c r="BI164" i="5"/>
  <c r="BI165" i="5"/>
  <c r="BI166" i="5"/>
  <c r="BI167" i="5"/>
  <c r="BI168" i="5"/>
  <c r="BI169" i="5"/>
  <c r="BI170" i="5"/>
  <c r="BI171" i="5"/>
  <c r="BI172" i="5"/>
  <c r="BI173" i="5"/>
  <c r="BI174" i="5"/>
  <c r="BI449" i="5"/>
  <c r="BI175" i="5"/>
  <c r="BI176" i="5"/>
  <c r="BI177" i="5"/>
  <c r="BI178" i="5"/>
  <c r="BI179" i="5"/>
  <c r="BI180" i="5"/>
  <c r="BI181" i="5"/>
  <c r="BI182" i="5"/>
  <c r="BI183" i="5"/>
  <c r="BI184" i="5"/>
  <c r="BI185" i="5"/>
  <c r="BI186" i="5"/>
  <c r="BI187" i="5"/>
  <c r="BI188" i="5"/>
  <c r="BI189" i="5"/>
  <c r="BI190" i="5"/>
  <c r="BI191" i="5"/>
  <c r="BI192" i="5"/>
  <c r="BI193" i="5"/>
  <c r="BI194" i="5"/>
  <c r="BI195" i="5"/>
  <c r="BI196" i="5"/>
  <c r="BI197" i="5"/>
  <c r="BI198" i="5"/>
  <c r="BI199" i="5"/>
  <c r="BI200" i="5"/>
  <c r="BG439" i="5"/>
  <c r="BI439" i="5" s="1"/>
  <c r="BI201" i="5"/>
  <c r="BI202" i="5"/>
  <c r="BI203" i="5"/>
  <c r="BI204" i="5"/>
  <c r="BI205" i="5"/>
  <c r="BI206" i="5"/>
  <c r="BI207" i="5"/>
  <c r="BI208" i="5"/>
  <c r="BI209" i="5"/>
  <c r="BI210" i="5"/>
  <c r="BI211" i="5"/>
  <c r="BG440" i="5"/>
  <c r="BI440" i="5" s="1"/>
  <c r="BI212" i="5"/>
  <c r="BI213" i="5"/>
  <c r="BI214" i="5"/>
  <c r="BI215" i="5"/>
  <c r="BI216" i="5"/>
  <c r="BG441" i="5"/>
  <c r="BI441" i="5" s="1"/>
  <c r="BI217" i="5"/>
  <c r="BI218" i="5"/>
  <c r="BI219" i="5"/>
  <c r="BI220" i="5"/>
  <c r="BI221" i="5"/>
  <c r="BI222" i="5"/>
  <c r="BI223" i="5"/>
  <c r="BI224" i="5"/>
  <c r="BI225" i="5"/>
  <c r="BI226" i="5"/>
  <c r="BI227" i="5"/>
  <c r="BI228" i="5"/>
  <c r="BG442" i="5"/>
  <c r="BI442" i="5" s="1"/>
  <c r="BI229" i="5"/>
  <c r="BI230" i="5"/>
  <c r="BI231" i="5"/>
  <c r="BI232" i="5"/>
  <c r="BI233" i="5"/>
  <c r="BI234" i="5"/>
  <c r="BI235" i="5"/>
  <c r="BI236" i="5"/>
  <c r="BI237" i="5"/>
  <c r="BI238" i="5"/>
  <c r="BI239" i="5"/>
  <c r="BI240" i="5"/>
  <c r="BI241" i="5"/>
  <c r="BI242" i="5"/>
  <c r="BI243" i="5"/>
  <c r="BI244" i="5"/>
  <c r="BI245" i="5"/>
  <c r="BI246" i="5"/>
  <c r="BI247" i="5"/>
  <c r="BI248" i="5"/>
  <c r="BI249" i="5"/>
  <c r="BI250" i="5"/>
  <c r="BI251" i="5"/>
  <c r="BI252" i="5"/>
  <c r="BI253" i="5"/>
  <c r="BI254" i="5"/>
  <c r="BI255" i="5"/>
  <c r="BI256" i="5"/>
  <c r="BI257" i="5"/>
  <c r="BI258" i="5"/>
  <c r="BI259" i="5"/>
  <c r="BI260" i="5"/>
  <c r="BI261" i="5"/>
  <c r="BI262" i="5"/>
  <c r="BI263" i="5"/>
  <c r="BI264" i="5"/>
  <c r="BI265" i="5"/>
  <c r="BI266" i="5"/>
  <c r="BI267" i="5"/>
  <c r="BI268" i="5"/>
  <c r="BI269" i="5"/>
  <c r="BI270" i="5"/>
  <c r="BI271" i="5"/>
  <c r="BI272" i="5"/>
  <c r="BI273" i="5"/>
  <c r="BI274" i="5"/>
  <c r="BI275" i="5"/>
  <c r="BI276" i="5"/>
  <c r="BI277" i="5"/>
  <c r="BG443" i="5"/>
  <c r="BI443" i="5" s="1"/>
  <c r="BG444" i="5"/>
  <c r="BI444" i="5" s="1"/>
  <c r="BI278" i="5"/>
  <c r="BI279" i="5"/>
  <c r="BI280" i="5"/>
  <c r="BI281" i="5"/>
  <c r="BI282" i="5"/>
  <c r="BI283" i="5"/>
  <c r="BG445" i="5"/>
  <c r="BI445" i="5" s="1"/>
  <c r="BI284" i="5"/>
  <c r="BI285" i="5"/>
  <c r="BI286" i="5"/>
  <c r="BI287" i="5"/>
  <c r="BI288" i="5"/>
  <c r="BI289" i="5"/>
  <c r="BI290" i="5"/>
  <c r="BI291" i="5"/>
  <c r="BI292" i="5"/>
  <c r="BI293" i="5"/>
  <c r="BI294" i="5"/>
  <c r="BI295" i="5"/>
  <c r="BI296" i="5"/>
  <c r="BI297" i="5"/>
  <c r="BI298" i="5"/>
  <c r="BI299" i="5"/>
  <c r="BI300" i="5"/>
  <c r="BI301" i="5"/>
  <c r="BI302" i="5"/>
  <c r="BI303" i="5"/>
  <c r="BI304" i="5"/>
  <c r="BI305" i="5"/>
  <c r="BI306" i="5"/>
  <c r="BI307" i="5"/>
  <c r="BI308" i="5"/>
  <c r="BI309" i="5"/>
  <c r="BI310" i="5"/>
  <c r="BI311" i="5"/>
  <c r="BI312" i="5"/>
  <c r="BI313" i="5"/>
  <c r="BI314" i="5"/>
  <c r="BI315" i="5"/>
  <c r="BI316" i="5"/>
  <c r="BI317" i="5"/>
  <c r="BI318" i="5"/>
  <c r="BI319" i="5"/>
  <c r="BI320" i="5"/>
  <c r="BI321" i="5"/>
  <c r="BI322" i="5"/>
  <c r="BI323" i="5"/>
  <c r="BI324" i="5"/>
  <c r="BI325" i="5"/>
  <c r="BI326" i="5"/>
  <c r="BI327" i="5"/>
  <c r="BI328" i="5"/>
  <c r="BI329" i="5"/>
  <c r="BI330" i="5"/>
  <c r="BI331" i="5"/>
  <c r="BI332" i="5"/>
  <c r="BI333" i="5"/>
  <c r="BI334" i="5"/>
  <c r="BI335" i="5"/>
  <c r="BI336" i="5"/>
  <c r="BI337" i="5"/>
  <c r="BI338" i="5"/>
  <c r="BI339" i="5"/>
  <c r="BI340" i="5"/>
  <c r="BI341" i="5"/>
  <c r="BI342" i="5"/>
  <c r="BI6" i="5"/>
  <c r="BK7" i="5"/>
  <c r="BK8" i="5"/>
  <c r="BK9" i="5"/>
  <c r="BK10" i="5"/>
  <c r="BK11" i="5"/>
  <c r="BK12" i="5"/>
  <c r="BK13" i="5"/>
  <c r="BK14" i="5"/>
  <c r="BK15" i="5"/>
  <c r="BK16" i="5"/>
  <c r="BK17" i="5"/>
  <c r="BK18" i="5"/>
  <c r="BK19" i="5"/>
  <c r="BK20" i="5"/>
  <c r="BK21" i="5"/>
  <c r="BK22" i="5"/>
  <c r="BK23" i="5"/>
  <c r="BK24" i="5"/>
  <c r="BK25" i="5"/>
  <c r="BK26" i="5"/>
  <c r="BK27" i="5"/>
  <c r="BK28" i="5"/>
  <c r="BK29" i="5"/>
  <c r="BK30" i="5"/>
  <c r="BK31" i="5"/>
  <c r="BK32" i="5"/>
  <c r="BK33" i="5"/>
  <c r="BK34" i="5"/>
  <c r="BK35" i="5"/>
  <c r="BK36" i="5"/>
  <c r="BK37" i="5"/>
  <c r="BK38" i="5"/>
  <c r="BK39" i="5"/>
  <c r="BK40" i="5"/>
  <c r="BK41" i="5"/>
  <c r="BK42" i="5"/>
  <c r="BK43" i="5"/>
  <c r="BK44" i="5"/>
  <c r="BK45" i="5"/>
  <c r="BK46" i="5"/>
  <c r="BK47" i="5"/>
  <c r="BK48" i="5"/>
  <c r="BK49" i="5"/>
  <c r="BK50" i="5"/>
  <c r="BK51" i="5"/>
  <c r="BK52" i="5"/>
  <c r="BK53" i="5"/>
  <c r="BK54" i="5"/>
  <c r="BK55" i="5"/>
  <c r="BK56" i="5"/>
  <c r="BK57" i="5"/>
  <c r="BK58" i="5"/>
  <c r="BK59" i="5"/>
  <c r="BK60" i="5"/>
  <c r="BK61" i="5"/>
  <c r="BK62" i="5"/>
  <c r="BK63" i="5"/>
  <c r="BK64" i="5"/>
  <c r="BK65" i="5"/>
  <c r="BK66" i="5"/>
  <c r="BK67" i="5"/>
  <c r="BK68" i="5"/>
  <c r="BK69" i="5"/>
  <c r="BK70" i="5"/>
  <c r="BK71" i="5"/>
  <c r="BK72" i="5"/>
  <c r="BK73" i="5"/>
  <c r="BK74" i="5"/>
  <c r="BK75" i="5"/>
  <c r="BK76" i="5"/>
  <c r="BK77" i="5"/>
  <c r="BK78" i="5"/>
  <c r="BK79" i="5"/>
  <c r="BK80" i="5"/>
  <c r="BK81" i="5"/>
  <c r="BK82" i="5"/>
  <c r="BK83" i="5"/>
  <c r="BK84" i="5"/>
  <c r="BK85" i="5"/>
  <c r="BK86" i="5"/>
  <c r="BK87" i="5"/>
  <c r="BK88" i="5"/>
  <c r="BK89" i="5"/>
  <c r="BK90" i="5"/>
  <c r="BK91" i="5"/>
  <c r="BK92" i="5"/>
  <c r="BK93" i="5"/>
  <c r="BK94" i="5"/>
  <c r="BK95" i="5"/>
  <c r="BK96" i="5"/>
  <c r="BK97" i="5"/>
  <c r="BK98" i="5"/>
  <c r="BK99" i="5"/>
  <c r="BK100" i="5"/>
  <c r="BK101" i="5"/>
  <c r="BK102" i="5"/>
  <c r="BK103" i="5"/>
  <c r="BK104" i="5"/>
  <c r="BK105" i="5"/>
  <c r="BK106" i="5"/>
  <c r="BK107" i="5"/>
  <c r="BK108" i="5"/>
  <c r="BK109" i="5"/>
  <c r="BK110" i="5"/>
  <c r="BK111" i="5"/>
  <c r="BK112" i="5"/>
  <c r="BK435" i="5"/>
  <c r="BK113" i="5"/>
  <c r="BK114" i="5"/>
  <c r="BK115" i="5"/>
  <c r="BK116" i="5"/>
  <c r="BK117" i="5"/>
  <c r="BK118" i="5"/>
  <c r="BK119" i="5"/>
  <c r="BK120" i="5"/>
  <c r="BK121" i="5"/>
  <c r="BK122" i="5"/>
  <c r="BK123" i="5"/>
  <c r="BK124" i="5"/>
  <c r="BK436" i="5"/>
  <c r="BK125" i="5"/>
  <c r="BK126" i="5"/>
  <c r="BK127" i="5"/>
  <c r="BK128" i="5"/>
  <c r="BK129" i="5"/>
  <c r="BK130" i="5"/>
  <c r="BK437" i="5"/>
  <c r="BK131" i="5"/>
  <c r="BK132" i="5"/>
  <c r="BK133" i="5"/>
  <c r="BK134" i="5"/>
  <c r="BK135" i="5"/>
  <c r="BK136" i="5"/>
  <c r="BK137" i="5"/>
  <c r="BK138" i="5"/>
  <c r="BK139" i="5"/>
  <c r="BK140" i="5"/>
  <c r="BK141" i="5"/>
  <c r="BK438" i="5"/>
  <c r="BK142" i="5"/>
  <c r="BK143" i="5"/>
  <c r="BK144" i="5"/>
  <c r="BK145" i="5"/>
  <c r="BK146" i="5"/>
  <c r="BK147" i="5"/>
  <c r="BK447" i="5"/>
  <c r="BK148" i="5"/>
  <c r="BK149" i="5"/>
  <c r="BK150" i="5"/>
  <c r="BK151" i="5"/>
  <c r="BK152" i="5"/>
  <c r="BK153" i="5"/>
  <c r="BK154" i="5"/>
  <c r="BK448" i="5"/>
  <c r="BK155" i="5"/>
  <c r="BK156" i="5"/>
  <c r="BK157" i="5"/>
  <c r="BK158" i="5"/>
  <c r="BK159" i="5"/>
  <c r="BK160" i="5"/>
  <c r="BK161" i="5"/>
  <c r="BK162" i="5"/>
  <c r="BK163" i="5"/>
  <c r="BK164" i="5"/>
  <c r="BK165" i="5"/>
  <c r="BK166" i="5"/>
  <c r="BK167" i="5"/>
  <c r="BK168" i="5"/>
  <c r="BK169" i="5"/>
  <c r="BK170" i="5"/>
  <c r="BK171" i="5"/>
  <c r="BK172" i="5"/>
  <c r="BK173" i="5"/>
  <c r="BK174" i="5"/>
  <c r="BK449" i="5"/>
  <c r="BK175" i="5"/>
  <c r="BK176" i="5"/>
  <c r="BK177" i="5"/>
  <c r="BK178" i="5"/>
  <c r="BK179" i="5"/>
  <c r="BK180" i="5"/>
  <c r="BK181" i="5"/>
  <c r="BK182" i="5"/>
  <c r="BK183" i="5"/>
  <c r="BK184" i="5"/>
  <c r="BK185" i="5"/>
  <c r="BK186" i="5"/>
  <c r="BK187" i="5"/>
  <c r="BK188" i="5"/>
  <c r="BK189" i="5"/>
  <c r="BK190" i="5"/>
  <c r="BK191" i="5"/>
  <c r="BK192" i="5"/>
  <c r="BK193" i="5"/>
  <c r="BK194" i="5"/>
  <c r="BK195" i="5"/>
  <c r="BK196" i="5"/>
  <c r="BK197" i="5"/>
  <c r="BK198" i="5"/>
  <c r="BK199" i="5"/>
  <c r="BK200" i="5"/>
  <c r="BK439" i="5"/>
  <c r="BK201" i="5"/>
  <c r="BK202" i="5"/>
  <c r="BK203" i="5"/>
  <c r="BK204" i="5"/>
  <c r="BK205" i="5"/>
  <c r="BK206" i="5"/>
  <c r="BK207" i="5"/>
  <c r="BK208" i="5"/>
  <c r="BK209" i="5"/>
  <c r="BK210" i="5"/>
  <c r="BK211" i="5"/>
  <c r="BK440" i="5"/>
  <c r="BK212" i="5"/>
  <c r="BK213" i="5"/>
  <c r="BK214" i="5"/>
  <c r="BK215" i="5"/>
  <c r="BK216" i="5"/>
  <c r="BK441" i="5"/>
  <c r="BK217" i="5"/>
  <c r="BK218" i="5"/>
  <c r="BK219" i="5"/>
  <c r="BK220" i="5"/>
  <c r="BK221" i="5"/>
  <c r="BK222" i="5"/>
  <c r="BK223" i="5"/>
  <c r="BK224" i="5"/>
  <c r="BK225" i="5"/>
  <c r="BK226" i="5"/>
  <c r="BK227" i="5"/>
  <c r="BK228" i="5"/>
  <c r="BK442" i="5"/>
  <c r="BK229" i="5"/>
  <c r="BK230" i="5"/>
  <c r="BK231" i="5"/>
  <c r="BK232" i="5"/>
  <c r="BK233" i="5"/>
  <c r="BK234" i="5"/>
  <c r="BK235" i="5"/>
  <c r="BK236" i="5"/>
  <c r="BK237" i="5"/>
  <c r="BK238" i="5"/>
  <c r="BK239" i="5"/>
  <c r="BK240" i="5"/>
  <c r="BK241" i="5"/>
  <c r="BK242" i="5"/>
  <c r="BK243" i="5"/>
  <c r="BK244" i="5"/>
  <c r="BK245" i="5"/>
  <c r="BK246" i="5"/>
  <c r="BK247" i="5"/>
  <c r="BK248" i="5"/>
  <c r="BK249" i="5"/>
  <c r="BK250" i="5"/>
  <c r="BK251" i="5"/>
  <c r="BK252" i="5"/>
  <c r="BK253" i="5"/>
  <c r="BK254" i="5"/>
  <c r="BK255" i="5"/>
  <c r="BK256" i="5"/>
  <c r="BK257" i="5"/>
  <c r="BK258" i="5"/>
  <c r="BK259" i="5"/>
  <c r="BK260" i="5"/>
  <c r="BK261" i="5"/>
  <c r="BK262" i="5"/>
  <c r="BK263" i="5"/>
  <c r="BK264" i="5"/>
  <c r="BK265" i="5"/>
  <c r="BK266" i="5"/>
  <c r="BK267" i="5"/>
  <c r="BK268" i="5"/>
  <c r="BK269" i="5"/>
  <c r="BK270" i="5"/>
  <c r="BK271" i="5"/>
  <c r="BK272" i="5"/>
  <c r="BK273" i="5"/>
  <c r="BK274" i="5"/>
  <c r="BK275" i="5"/>
  <c r="BK276" i="5"/>
  <c r="BK277" i="5"/>
  <c r="BK443" i="5"/>
  <c r="BK444" i="5"/>
  <c r="BK278" i="5"/>
  <c r="BK279" i="5"/>
  <c r="BK280" i="5"/>
  <c r="BK281" i="5"/>
  <c r="BK282" i="5"/>
  <c r="BK283" i="5"/>
  <c r="BK445" i="5"/>
  <c r="BK284" i="5"/>
  <c r="BK285" i="5"/>
  <c r="BK286" i="5"/>
  <c r="BK287" i="5"/>
  <c r="BK288" i="5"/>
  <c r="BK289" i="5"/>
  <c r="BK290" i="5"/>
  <c r="BK291" i="5"/>
  <c r="BK292" i="5"/>
  <c r="BK293" i="5"/>
  <c r="BK294" i="5"/>
  <c r="BK295" i="5"/>
  <c r="BK296" i="5"/>
  <c r="BK297" i="5"/>
  <c r="BK298" i="5"/>
  <c r="BK299" i="5"/>
  <c r="BK300" i="5"/>
  <c r="BK301" i="5"/>
  <c r="BK302" i="5"/>
  <c r="BK303" i="5"/>
  <c r="BK304" i="5"/>
  <c r="BK305" i="5"/>
  <c r="BK306" i="5"/>
  <c r="BK307" i="5"/>
  <c r="BK308" i="5"/>
  <c r="BK309" i="5"/>
  <c r="BK310" i="5"/>
  <c r="BK311" i="5"/>
  <c r="BK312" i="5"/>
  <c r="BK313" i="5"/>
  <c r="BK314" i="5"/>
  <c r="BK315" i="5"/>
  <c r="BK316" i="5"/>
  <c r="BK317" i="5"/>
  <c r="BK318" i="5"/>
  <c r="BK319" i="5"/>
  <c r="BK320" i="5"/>
  <c r="BK321" i="5"/>
  <c r="BK322" i="5"/>
  <c r="BK323" i="5"/>
  <c r="BK324" i="5"/>
  <c r="BK325" i="5"/>
  <c r="BK326" i="5"/>
  <c r="BK327" i="5"/>
  <c r="BK328" i="5"/>
  <c r="BK329" i="5"/>
  <c r="BK330" i="5"/>
  <c r="BK331" i="5"/>
  <c r="BK332" i="5"/>
  <c r="BK333" i="5"/>
  <c r="BK334" i="5"/>
  <c r="BK335" i="5"/>
  <c r="BK336" i="5"/>
  <c r="BK337" i="5"/>
  <c r="BK338" i="5"/>
  <c r="BK339" i="5"/>
  <c r="BK340" i="5"/>
  <c r="BK341" i="5"/>
  <c r="BK342" i="5"/>
  <c r="BK6" i="5"/>
  <c r="AW343" i="5"/>
  <c r="CI343" i="5" s="1"/>
  <c r="AS343" i="5"/>
  <c r="AS5" i="5" s="1"/>
  <c r="AO343" i="5"/>
  <c r="AK343" i="5"/>
  <c r="AG343" i="5"/>
  <c r="AB343" i="5"/>
  <c r="AB5" i="5" s="1"/>
  <c r="W343" i="5"/>
  <c r="W5" i="5" l="1"/>
  <c r="I21" i="13" s="1"/>
  <c r="BL343" i="15"/>
  <c r="BN343" i="15" s="1"/>
  <c r="AZ343" i="15"/>
  <c r="BB343" i="15" s="1"/>
  <c r="BP343" i="15"/>
  <c r="BR343" i="15" s="1"/>
  <c r="BD343" i="15"/>
  <c r="BF343" i="15" s="1"/>
  <c r="AV343" i="15"/>
  <c r="AX343" i="15" s="1"/>
  <c r="AR343" i="15"/>
  <c r="AT343" i="15" s="1"/>
  <c r="BE5" i="5"/>
  <c r="C50" i="13" s="1"/>
  <c r="BG343" i="5"/>
  <c r="BI343" i="5" s="1"/>
  <c r="CA343" i="5"/>
  <c r="CC343" i="5" s="1"/>
  <c r="BW343" i="5"/>
  <c r="BY343" i="5" s="1"/>
  <c r="CE343" i="5"/>
  <c r="CG343" i="5" s="1"/>
  <c r="CK343" i="5"/>
  <c r="V343" i="5"/>
  <c r="BD343" i="5" s="1"/>
  <c r="BO343" i="5"/>
  <c r="BQ343" i="5" s="1"/>
  <c r="BK343" i="5"/>
  <c r="BM343" i="5" s="1"/>
  <c r="BS343" i="5"/>
  <c r="BU343" i="5" s="1"/>
  <c r="Y354" i="40"/>
  <c r="Y353" i="40"/>
  <c r="Y352" i="40"/>
  <c r="Y351" i="40"/>
  <c r="Y350" i="40"/>
  <c r="Y349" i="40"/>
  <c r="Y348" i="40"/>
  <c r="Y347" i="40"/>
  <c r="Y346" i="40"/>
  <c r="Y345" i="40"/>
  <c r="Y344" i="40"/>
  <c r="Y343" i="40"/>
  <c r="Y342" i="40"/>
  <c r="Y341" i="40"/>
  <c r="Y340" i="40"/>
  <c r="Y339" i="40"/>
  <c r="Y338" i="40"/>
  <c r="Y337" i="40"/>
  <c r="Y336" i="40"/>
  <c r="Y335" i="40"/>
  <c r="Y334" i="40"/>
  <c r="Y333" i="40"/>
  <c r="Y332" i="40"/>
  <c r="Y331" i="40"/>
  <c r="Y330" i="40"/>
  <c r="Y329" i="40"/>
  <c r="Y328" i="40"/>
  <c r="Y327" i="40"/>
  <c r="Y326" i="40"/>
  <c r="Y325" i="40"/>
  <c r="Y324" i="40"/>
  <c r="Y323" i="40"/>
  <c r="Y322" i="40"/>
  <c r="Y321" i="40"/>
  <c r="Y320" i="40"/>
  <c r="Y319" i="40"/>
  <c r="Y318" i="40"/>
  <c r="Y317" i="40"/>
  <c r="Y316" i="40"/>
  <c r="Y315" i="40"/>
  <c r="Y314" i="40"/>
  <c r="Y313" i="40"/>
  <c r="Y312" i="40"/>
  <c r="Y311" i="40"/>
  <c r="Y310" i="40"/>
  <c r="Y309" i="40"/>
  <c r="Y308" i="40"/>
  <c r="Y307" i="40"/>
  <c r="Y306" i="40"/>
  <c r="Y305" i="40"/>
  <c r="Y304" i="40"/>
  <c r="Y303" i="40"/>
  <c r="Y302" i="40"/>
  <c r="Y301" i="40"/>
  <c r="Y300" i="40"/>
  <c r="Y299" i="40"/>
  <c r="Y298" i="40"/>
  <c r="Y297" i="40"/>
  <c r="Y296" i="40"/>
  <c r="Y295" i="40"/>
  <c r="Y294" i="40"/>
  <c r="Y293" i="40"/>
  <c r="Y292" i="40"/>
  <c r="Y291" i="40"/>
  <c r="Y290" i="40"/>
  <c r="Y289" i="40"/>
  <c r="Y288" i="40"/>
  <c r="Y287" i="40"/>
  <c r="Y286" i="40"/>
  <c r="Y285" i="40"/>
  <c r="Y284" i="40"/>
  <c r="Y283" i="40"/>
  <c r="Y282" i="40"/>
  <c r="Y281" i="40"/>
  <c r="Y280" i="40"/>
  <c r="Y279" i="40"/>
  <c r="Y278" i="40"/>
  <c r="Y277" i="40"/>
  <c r="Y276" i="40"/>
  <c r="Y275" i="40"/>
  <c r="Y274" i="40"/>
  <c r="Y273" i="40"/>
  <c r="Y272" i="40"/>
  <c r="Y271" i="40"/>
  <c r="Y270" i="40"/>
  <c r="Y269" i="40"/>
  <c r="Y268" i="40"/>
  <c r="Y267" i="40"/>
  <c r="Y266" i="40"/>
  <c r="Y265" i="40"/>
  <c r="Y264" i="40"/>
  <c r="Y263" i="40"/>
  <c r="Y262" i="40"/>
  <c r="Y261" i="40"/>
  <c r="Y260" i="40"/>
  <c r="Y259" i="40"/>
  <c r="Y258" i="40"/>
  <c r="Y257" i="40"/>
  <c r="Y256" i="40"/>
  <c r="Y255" i="40"/>
  <c r="Y254" i="40"/>
  <c r="Y253" i="40"/>
  <c r="Y252" i="40"/>
  <c r="Y251" i="40"/>
  <c r="Y250" i="40"/>
  <c r="Y249" i="40"/>
  <c r="Y248" i="40"/>
  <c r="Y247" i="40"/>
  <c r="Y246" i="40"/>
  <c r="Y245" i="40"/>
  <c r="Y244" i="40"/>
  <c r="Y243" i="40"/>
  <c r="Y242" i="40"/>
  <c r="Y241" i="40"/>
  <c r="Y240" i="40"/>
  <c r="Y239" i="40"/>
  <c r="Y238" i="40"/>
  <c r="Y237" i="40"/>
  <c r="Y236" i="40"/>
  <c r="Y235" i="40"/>
  <c r="Y234" i="40"/>
  <c r="Y233" i="40"/>
  <c r="Y232" i="40"/>
  <c r="Y231" i="40"/>
  <c r="Y230" i="40"/>
  <c r="Y229" i="40"/>
  <c r="Y228" i="40"/>
  <c r="Y227" i="40"/>
  <c r="Y226" i="40"/>
  <c r="Y225" i="40"/>
  <c r="Y224" i="40"/>
  <c r="Y223" i="40"/>
  <c r="Y222" i="40"/>
  <c r="Y221" i="40"/>
  <c r="Y220" i="40"/>
  <c r="Y219" i="40"/>
  <c r="Y218" i="40"/>
  <c r="Y217" i="40"/>
  <c r="Y216" i="40"/>
  <c r="Y215" i="40"/>
  <c r="Y214" i="40"/>
  <c r="Y213" i="40"/>
  <c r="Y212" i="40"/>
  <c r="Y211" i="40"/>
  <c r="Y210" i="40"/>
  <c r="Y209" i="40"/>
  <c r="Y208" i="40"/>
  <c r="Y207" i="40"/>
  <c r="Y206" i="40"/>
  <c r="Y205" i="40"/>
  <c r="Y204" i="40"/>
  <c r="Y203" i="40"/>
  <c r="Y202" i="40"/>
  <c r="Y201" i="40"/>
  <c r="Y200" i="40"/>
  <c r="Y199" i="40"/>
  <c r="Y198" i="40"/>
  <c r="Y197" i="40"/>
  <c r="Y196" i="40"/>
  <c r="Y195" i="40"/>
  <c r="Y194" i="40"/>
  <c r="Y193" i="40"/>
  <c r="Y192" i="40"/>
  <c r="Y191" i="40"/>
  <c r="Y190" i="40"/>
  <c r="Y189" i="40"/>
  <c r="Y188" i="40"/>
  <c r="Y187" i="40"/>
  <c r="Y186" i="40"/>
  <c r="Y185" i="40"/>
  <c r="Y184" i="40"/>
  <c r="Y183" i="40"/>
  <c r="Y182" i="40"/>
  <c r="Y181" i="40"/>
  <c r="Y180" i="40"/>
  <c r="Y179" i="40"/>
  <c r="Y178" i="40"/>
  <c r="Y177" i="40"/>
  <c r="Y176" i="40"/>
  <c r="Y175" i="40"/>
  <c r="Y174" i="40"/>
  <c r="Y173" i="40"/>
  <c r="Y172" i="40"/>
  <c r="Y171" i="40"/>
  <c r="Y170" i="40"/>
  <c r="Y169" i="40"/>
  <c r="Y168" i="40"/>
  <c r="Y167" i="40"/>
  <c r="Y166" i="40"/>
  <c r="Y165" i="40"/>
  <c r="Y164" i="40"/>
  <c r="Y163" i="40"/>
  <c r="Y162" i="40"/>
  <c r="Y161" i="40"/>
  <c r="Y160" i="40"/>
  <c r="Y159" i="40"/>
  <c r="Y158" i="40"/>
  <c r="Y157" i="40"/>
  <c r="Y156" i="40"/>
  <c r="Y155" i="40"/>
  <c r="Y154" i="40"/>
  <c r="Y153" i="40"/>
  <c r="Y152" i="40"/>
  <c r="Y151" i="40"/>
  <c r="Y150" i="40"/>
  <c r="Y149" i="40"/>
  <c r="Y148" i="40"/>
  <c r="Y147" i="40"/>
  <c r="Y146" i="40"/>
  <c r="Y145" i="40"/>
  <c r="Y144" i="40"/>
  <c r="Y143" i="40"/>
  <c r="Y142" i="40"/>
  <c r="Y141" i="40"/>
  <c r="Y140" i="40"/>
  <c r="Y139" i="40"/>
  <c r="Y138" i="40"/>
  <c r="Y137" i="40"/>
  <c r="Y136" i="40"/>
  <c r="Y135" i="40"/>
  <c r="Y134" i="40"/>
  <c r="Y133" i="40"/>
  <c r="Y132" i="40"/>
  <c r="Y131" i="40"/>
  <c r="Y130" i="40"/>
  <c r="Y129" i="40"/>
  <c r="Y128" i="40"/>
  <c r="Y127" i="40"/>
  <c r="Y126" i="40"/>
  <c r="Y125" i="40"/>
  <c r="Y124" i="40"/>
  <c r="Y123" i="40"/>
  <c r="Y122" i="40"/>
  <c r="Y121" i="40"/>
  <c r="Y120" i="40"/>
  <c r="Y119" i="40"/>
  <c r="Y118" i="40"/>
  <c r="Y117" i="40"/>
  <c r="Y116" i="40"/>
  <c r="Y115" i="40"/>
  <c r="Y114" i="40"/>
  <c r="Y113" i="40"/>
  <c r="Y112" i="40"/>
  <c r="Y111" i="40"/>
  <c r="Y110" i="40"/>
  <c r="Y109" i="40"/>
  <c r="Y108" i="40"/>
  <c r="Y107" i="40"/>
  <c r="Y106" i="40"/>
  <c r="Y105" i="40"/>
  <c r="Y104" i="40"/>
  <c r="Y103" i="40"/>
  <c r="Y102" i="40"/>
  <c r="Y101" i="40"/>
  <c r="Y100" i="40"/>
  <c r="Y99" i="40"/>
  <c r="Y98" i="40"/>
  <c r="Y97" i="40"/>
  <c r="Y96" i="40"/>
  <c r="Y95" i="40"/>
  <c r="Y94" i="40"/>
  <c r="Y93" i="40"/>
  <c r="Y92" i="40"/>
  <c r="Y91" i="40"/>
  <c r="Y90" i="40"/>
  <c r="Y89" i="40"/>
  <c r="Y88" i="40"/>
  <c r="Y87" i="40"/>
  <c r="Y86" i="40"/>
  <c r="Y85" i="40"/>
  <c r="Y84" i="40"/>
  <c r="Y83" i="40"/>
  <c r="Y82" i="40"/>
  <c r="Y81" i="40"/>
  <c r="Y80" i="40"/>
  <c r="Y79" i="40"/>
  <c r="Y78" i="40"/>
  <c r="Y77" i="40"/>
  <c r="Y76" i="40"/>
  <c r="Y75" i="40"/>
  <c r="Y74" i="40"/>
  <c r="Y73" i="40"/>
  <c r="Y72" i="40"/>
  <c r="Y71" i="40"/>
  <c r="Y70" i="40"/>
  <c r="Y69" i="40"/>
  <c r="Y68" i="40"/>
  <c r="Y67" i="40"/>
  <c r="Y66" i="40"/>
  <c r="Y65" i="40"/>
  <c r="Y64" i="40"/>
  <c r="Y63" i="40"/>
  <c r="Y62" i="40"/>
  <c r="Y61" i="40"/>
  <c r="Y60" i="40"/>
  <c r="Y59" i="40"/>
  <c r="Y58" i="40"/>
  <c r="Y57" i="40"/>
  <c r="Y56" i="40"/>
  <c r="Y55" i="40"/>
  <c r="Y54" i="40"/>
  <c r="Y53" i="40"/>
  <c r="Y52" i="40"/>
  <c r="Y51" i="40"/>
  <c r="Y50" i="40"/>
  <c r="Y49" i="40"/>
  <c r="Y48" i="40"/>
  <c r="Y47" i="40"/>
  <c r="Y46" i="40"/>
  <c r="Y45" i="40"/>
  <c r="Y44" i="40"/>
  <c r="Y43" i="40"/>
  <c r="Y42" i="40"/>
  <c r="Y41" i="40"/>
  <c r="Y40" i="40"/>
  <c r="Y39" i="40"/>
  <c r="Y38" i="40"/>
  <c r="Y37" i="40"/>
  <c r="Y36" i="40"/>
  <c r="Y35" i="40"/>
  <c r="Y34" i="40"/>
  <c r="Y33" i="40"/>
  <c r="Y32" i="40"/>
  <c r="Y31" i="40"/>
  <c r="Y30" i="40"/>
  <c r="Y29" i="40"/>
  <c r="Y28" i="40"/>
  <c r="Y27" i="40"/>
  <c r="Y26" i="40"/>
  <c r="Y25" i="40"/>
  <c r="Y24" i="40"/>
  <c r="Y23" i="40"/>
  <c r="Y22" i="40"/>
  <c r="Y21" i="40"/>
  <c r="Y20" i="40"/>
  <c r="Y19" i="40"/>
  <c r="Y18" i="40"/>
  <c r="Y17" i="40"/>
  <c r="Y16" i="40"/>
  <c r="Y15" i="40"/>
  <c r="Y14" i="40"/>
  <c r="Y13" i="40"/>
  <c r="Y12" i="40"/>
  <c r="Y11" i="40"/>
  <c r="Y10" i="40"/>
  <c r="Y9" i="40"/>
  <c r="Y8" i="40"/>
  <c r="Y7" i="40"/>
  <c r="Y6" i="40"/>
  <c r="Y5" i="40"/>
  <c r="Y4" i="40"/>
  <c r="Y3" i="40"/>
  <c r="B1" i="40"/>
  <c r="C1" i="40" s="1"/>
  <c r="D1" i="40" s="1"/>
  <c r="E1" i="40" s="1"/>
  <c r="F1" i="40" s="1"/>
  <c r="G1" i="40" s="1"/>
  <c r="H1" i="40" s="1"/>
  <c r="I1" i="40" s="1"/>
  <c r="J1" i="40" s="1"/>
  <c r="K1" i="40" s="1"/>
  <c r="L1" i="40" s="1"/>
  <c r="M1" i="40" s="1"/>
  <c r="N1" i="40" s="1"/>
  <c r="O1" i="40" s="1"/>
  <c r="P1" i="40" s="1"/>
  <c r="Q1" i="40" s="1"/>
  <c r="R1" i="40" s="1"/>
  <c r="S1" i="40" s="1"/>
  <c r="T1" i="40" s="1"/>
  <c r="U1" i="40" s="1"/>
  <c r="V1" i="40" s="1"/>
  <c r="W1" i="40" s="1"/>
  <c r="X1" i="40" s="1"/>
  <c r="Y1" i="40" s="1"/>
  <c r="Z1" i="40" s="1"/>
  <c r="AA1" i="40" s="1"/>
  <c r="AB1" i="40" s="1"/>
  <c r="AC1" i="40" s="1"/>
  <c r="AD1" i="40" s="1"/>
  <c r="AE1" i="40" s="1"/>
  <c r="AF1" i="40" s="1"/>
  <c r="AG1" i="40" s="1"/>
  <c r="AH1" i="40" s="1"/>
  <c r="AI1" i="40" s="1"/>
  <c r="AJ1" i="40" s="1"/>
  <c r="AK1" i="40" s="1"/>
  <c r="AL1" i="40" s="1"/>
  <c r="AM1" i="40" s="1"/>
  <c r="AN1" i="40" s="1"/>
  <c r="AO1" i="40" s="1"/>
  <c r="AP1" i="40" s="1"/>
  <c r="AQ1" i="40" s="1"/>
  <c r="AR1" i="40" s="1"/>
  <c r="AS1" i="40" s="1"/>
  <c r="AT1" i="40" s="1"/>
  <c r="AU1" i="40" s="1"/>
  <c r="AV1" i="40" s="1"/>
  <c r="AW1" i="40" s="1"/>
  <c r="AX1" i="40" s="1"/>
  <c r="AY1" i="40" s="1"/>
  <c r="AZ1" i="40" s="1"/>
  <c r="BA1" i="40" s="1"/>
  <c r="BB1" i="40" s="1"/>
  <c r="BC1" i="40" s="1"/>
  <c r="BD1" i="40" s="1"/>
  <c r="BE1" i="40" s="1"/>
  <c r="BF1" i="40" s="1"/>
  <c r="BG1" i="40" s="1"/>
  <c r="BH1" i="40" s="1"/>
  <c r="BI1" i="40" s="1"/>
  <c r="BJ1" i="40" s="1"/>
  <c r="BK1" i="40" s="1"/>
  <c r="BL1" i="40" s="1"/>
  <c r="BM1" i="40" s="1"/>
  <c r="BN1" i="40" s="1"/>
  <c r="BO1" i="40" s="1"/>
  <c r="BP1" i="40" s="1"/>
  <c r="BQ1" i="40" s="1"/>
  <c r="BR1" i="40" s="1"/>
  <c r="BS1" i="40" s="1"/>
  <c r="BT1" i="40" s="1"/>
  <c r="BU1" i="40" s="1"/>
  <c r="BV1" i="40" s="1"/>
  <c r="BW1" i="40" s="1"/>
  <c r="BX1" i="40" s="1"/>
  <c r="BY1" i="40" s="1"/>
  <c r="BZ1" i="40" s="1"/>
  <c r="CA1" i="40" s="1"/>
  <c r="CB1" i="40" s="1"/>
  <c r="CC1" i="40" s="1"/>
  <c r="CD1" i="40" s="1"/>
  <c r="CE1" i="40" s="1"/>
  <c r="CF1" i="40" s="1"/>
  <c r="CG1" i="40" s="1"/>
  <c r="CH1" i="40" s="1"/>
  <c r="CI1" i="40" s="1"/>
  <c r="CJ1" i="40" s="1"/>
  <c r="CK1" i="40" s="1"/>
  <c r="CL1" i="40" s="1"/>
  <c r="CM1" i="40" s="1"/>
  <c r="CN1" i="40" s="1"/>
  <c r="CO1" i="40" s="1"/>
  <c r="CP1" i="40" s="1"/>
  <c r="CQ1" i="40" s="1"/>
  <c r="CR1" i="40" s="1"/>
  <c r="CS1" i="40" s="1"/>
  <c r="CT1" i="40" s="1"/>
  <c r="CU1" i="40" s="1"/>
  <c r="CV1" i="40" s="1"/>
  <c r="CW1" i="40" s="1"/>
  <c r="CX1" i="40" s="1"/>
  <c r="CY1" i="40" s="1"/>
  <c r="CZ1" i="40" s="1"/>
  <c r="DA1" i="40" s="1"/>
  <c r="DB1" i="40" s="1"/>
  <c r="DC1" i="40" s="1"/>
  <c r="DD1" i="40" s="1"/>
  <c r="DE1" i="40" s="1"/>
  <c r="DF1" i="40" s="1"/>
  <c r="DG1" i="40" s="1"/>
  <c r="DH1" i="40" s="1"/>
  <c r="DI1" i="40" s="1"/>
  <c r="DJ1" i="40" s="1"/>
  <c r="DK1" i="40" s="1"/>
  <c r="DL1" i="40" s="1"/>
  <c r="DM1" i="40" s="1"/>
  <c r="DN1" i="40" s="1"/>
  <c r="DO1" i="40" s="1"/>
  <c r="DP1" i="40" s="1"/>
  <c r="DQ1" i="40" s="1"/>
  <c r="DR1" i="40" s="1"/>
  <c r="DS1" i="40" s="1"/>
  <c r="DT1" i="40" s="1"/>
  <c r="DU1" i="40" s="1"/>
  <c r="DV1" i="40" s="1"/>
  <c r="DW1" i="40" s="1"/>
  <c r="DX1" i="40" s="1"/>
  <c r="DY1" i="40" s="1"/>
  <c r="DZ1" i="40" s="1"/>
  <c r="EA1" i="40" s="1"/>
  <c r="EB1" i="40" s="1"/>
  <c r="EC1" i="40" s="1"/>
  <c r="ED1" i="40" s="1"/>
  <c r="EE1" i="40" s="1"/>
  <c r="EF1" i="40" s="1"/>
  <c r="EG1" i="40" s="1"/>
  <c r="EH1" i="40" s="1"/>
  <c r="EI1" i="40" s="1"/>
  <c r="EJ1" i="40" s="1"/>
  <c r="EK1" i="40" s="1"/>
  <c r="EL1" i="40" s="1"/>
  <c r="EM1" i="40" s="1"/>
  <c r="EN1" i="40" s="1"/>
  <c r="EO1" i="40" s="1"/>
  <c r="EP1" i="40" s="1"/>
  <c r="EQ1" i="40" s="1"/>
  <c r="ER1" i="40" s="1"/>
  <c r="ES1" i="40" s="1"/>
  <c r="ET1" i="40" s="1"/>
  <c r="EU1" i="40" s="1"/>
  <c r="EV1" i="40" s="1"/>
  <c r="EW1" i="40" s="1"/>
  <c r="EX1" i="40" s="1"/>
  <c r="EY1" i="40" s="1"/>
  <c r="EZ1" i="40" s="1"/>
  <c r="FA1" i="40" s="1"/>
  <c r="FB1" i="40" s="1"/>
  <c r="FC1" i="40" s="1"/>
  <c r="FD1" i="40" s="1"/>
  <c r="FE1" i="40" s="1"/>
  <c r="FF1" i="40" s="1"/>
  <c r="FG1" i="40" s="1"/>
  <c r="FH1" i="40" s="1"/>
  <c r="FI1" i="40" s="1"/>
  <c r="FJ1" i="40" s="1"/>
  <c r="FK1" i="40" s="1"/>
  <c r="FL1" i="40" s="1"/>
  <c r="FM1" i="40" s="1"/>
  <c r="FN1" i="40" s="1"/>
  <c r="FO1" i="40" s="1"/>
  <c r="FP1" i="40" s="1"/>
  <c r="FQ1" i="40" s="1"/>
  <c r="FR1" i="40" s="1"/>
  <c r="FS1" i="40" s="1"/>
  <c r="FT1" i="40" s="1"/>
  <c r="FU1" i="40" s="1"/>
  <c r="FV1" i="40" s="1"/>
  <c r="FW1" i="40" s="1"/>
  <c r="FX1" i="40" s="1"/>
  <c r="FY1" i="40" s="1"/>
  <c r="FZ1" i="40" s="1"/>
  <c r="GA1" i="40" s="1"/>
  <c r="GB1" i="40" s="1"/>
  <c r="GC1" i="40" s="1"/>
  <c r="GD1" i="40" s="1"/>
  <c r="GE1" i="40" s="1"/>
  <c r="GF1" i="40" s="1"/>
  <c r="GG1" i="40" s="1"/>
  <c r="GH1" i="40" s="1"/>
  <c r="GI1" i="40" s="1"/>
  <c r="GJ1" i="40" s="1"/>
  <c r="GK1" i="40" s="1"/>
  <c r="GL1" i="40" s="1"/>
  <c r="GM1" i="40" s="1"/>
  <c r="GN1" i="40" s="1"/>
  <c r="GO1" i="40" s="1"/>
  <c r="GP1" i="40" s="1"/>
  <c r="GQ1" i="40" s="1"/>
  <c r="GR1" i="40" s="1"/>
  <c r="GS1" i="40" s="1"/>
  <c r="GT1" i="40" s="1"/>
  <c r="GU1" i="40" s="1"/>
  <c r="GV1" i="40" s="1"/>
  <c r="GW1" i="40" s="1"/>
  <c r="GX1" i="40" s="1"/>
  <c r="GY1" i="40" s="1"/>
  <c r="GZ1" i="40" s="1"/>
  <c r="HA1" i="40" s="1"/>
  <c r="HB1" i="40" s="1"/>
  <c r="HC1" i="40" s="1"/>
  <c r="HD1" i="40" s="1"/>
  <c r="HE1" i="40" s="1"/>
  <c r="HF1" i="40" s="1"/>
  <c r="HG1" i="40" s="1"/>
  <c r="HH1" i="40" s="1"/>
  <c r="HI1" i="40" s="1"/>
  <c r="HJ1" i="40" s="1"/>
  <c r="HK1" i="40" s="1"/>
  <c r="HL1" i="40" s="1"/>
  <c r="HM1" i="40" s="1"/>
  <c r="HN1" i="40" s="1"/>
  <c r="HO1" i="40" s="1"/>
  <c r="HP1" i="40" s="1"/>
  <c r="HQ1" i="40" s="1"/>
  <c r="HR1" i="40" s="1"/>
  <c r="HS1" i="40" s="1"/>
  <c r="HT1" i="40" s="1"/>
  <c r="HU1" i="40" s="1"/>
  <c r="HV1" i="40" s="1"/>
  <c r="HW1" i="40" s="1"/>
  <c r="HX1" i="40" s="1"/>
  <c r="HY1" i="40" s="1"/>
  <c r="HZ1" i="40" s="1"/>
  <c r="IA1" i="40" s="1"/>
  <c r="IB1" i="40" s="1"/>
  <c r="IC1" i="40" s="1"/>
  <c r="ID1" i="40" s="1"/>
  <c r="IE1" i="40" s="1"/>
  <c r="IF1" i="40" s="1"/>
  <c r="IG1" i="40" s="1"/>
  <c r="IH1" i="40" s="1"/>
  <c r="II1" i="40" s="1"/>
  <c r="IJ1" i="40" s="1"/>
  <c r="IK1" i="40" s="1"/>
  <c r="IL1" i="40" s="1"/>
  <c r="IM1" i="40" s="1"/>
  <c r="IN1" i="40" s="1"/>
  <c r="IO1" i="40" s="1"/>
  <c r="IP1" i="40" s="1"/>
  <c r="IQ1" i="40" s="1"/>
  <c r="IR1" i="40" s="1"/>
  <c r="IS1" i="40" s="1"/>
  <c r="IT1" i="40" s="1"/>
  <c r="IU1" i="40" s="1"/>
  <c r="IV1" i="40" s="1"/>
  <c r="IW1" i="40" s="1"/>
  <c r="IX1" i="40" s="1"/>
  <c r="IY1" i="40" s="1"/>
  <c r="IZ1" i="40" s="1"/>
  <c r="JA1" i="40" s="1"/>
  <c r="JB1" i="40" s="1"/>
  <c r="JC1" i="40" s="1"/>
  <c r="JD1" i="40" s="1"/>
  <c r="JE1" i="40" s="1"/>
  <c r="JF1" i="40" s="1"/>
  <c r="JG1" i="40" s="1"/>
  <c r="JH1" i="40" s="1"/>
  <c r="JI1" i="40" s="1"/>
  <c r="JJ1" i="40" s="1"/>
  <c r="JK1" i="40" s="1"/>
  <c r="JL1" i="40" s="1"/>
  <c r="JM1" i="40" s="1"/>
  <c r="JN1" i="40" s="1"/>
  <c r="JO1" i="40" s="1"/>
  <c r="JP1" i="40" s="1"/>
  <c r="JQ1" i="40" s="1"/>
  <c r="JR1" i="40" s="1"/>
  <c r="JS1" i="40" s="1"/>
  <c r="JT1" i="40" s="1"/>
  <c r="JU1" i="40" s="1"/>
  <c r="JV1" i="40" s="1"/>
  <c r="JW1" i="40" s="1"/>
  <c r="JX1" i="40" s="1"/>
  <c r="JY1" i="40" s="1"/>
  <c r="JZ1" i="40" s="1"/>
  <c r="KA1" i="40" s="1"/>
  <c r="KB1" i="40" s="1"/>
  <c r="KC1" i="40" s="1"/>
  <c r="KD1" i="40" s="1"/>
  <c r="KE1" i="40" s="1"/>
  <c r="KF1" i="40" s="1"/>
  <c r="KG1" i="40" s="1"/>
  <c r="KH1" i="40" s="1"/>
  <c r="KI1" i="40" s="1"/>
  <c r="KJ1" i="40" s="1"/>
  <c r="KK1" i="40" s="1"/>
  <c r="KL1" i="40" s="1"/>
  <c r="KM1" i="40" s="1"/>
  <c r="KN1" i="40" s="1"/>
  <c r="KO1" i="40" s="1"/>
  <c r="KP1" i="40" s="1"/>
  <c r="KQ1" i="40" s="1"/>
  <c r="KR1" i="40" s="1"/>
  <c r="KS1" i="40" s="1"/>
  <c r="KT1" i="40" s="1"/>
  <c r="KU1" i="40" s="1"/>
  <c r="KV1" i="40" s="1"/>
  <c r="KW1" i="40" s="1"/>
  <c r="KX1" i="40" s="1"/>
  <c r="KY1" i="40" s="1"/>
  <c r="KZ1" i="40" s="1"/>
  <c r="LA1" i="40" s="1"/>
  <c r="LB1" i="40" s="1"/>
  <c r="LC1" i="40" s="1"/>
  <c r="LD1" i="40" s="1"/>
  <c r="LE1" i="40" s="1"/>
  <c r="LF1" i="40" s="1"/>
  <c r="LG1" i="40" s="1"/>
  <c r="LH1" i="40" s="1"/>
  <c r="LI1" i="40" s="1"/>
  <c r="LJ1" i="40" s="1"/>
  <c r="LK1" i="40" s="1"/>
  <c r="LL1" i="40" s="1"/>
  <c r="LM1" i="40" s="1"/>
  <c r="LN1" i="40" s="1"/>
  <c r="LO1" i="40" s="1"/>
  <c r="LP1" i="40" s="1"/>
  <c r="LQ1" i="40" s="1"/>
  <c r="LR1" i="40" s="1"/>
  <c r="LS1" i="40" s="1"/>
  <c r="LT1" i="40" s="1"/>
  <c r="LU1" i="40" s="1"/>
  <c r="LV1" i="40" s="1"/>
  <c r="LW1" i="40" s="1"/>
  <c r="LX1" i="40" s="1"/>
  <c r="LY1" i="40" s="1"/>
  <c r="LZ1" i="40" s="1"/>
  <c r="MA1" i="40" s="1"/>
  <c r="MB1" i="40" s="1"/>
  <c r="MC1" i="40" s="1"/>
  <c r="MD1" i="40" s="1"/>
  <c r="ME1" i="40" s="1"/>
  <c r="MF1" i="40" s="1"/>
  <c r="MG1" i="40" s="1"/>
  <c r="MH1" i="40" s="1"/>
  <c r="MI1" i="40" s="1"/>
  <c r="MJ1" i="40" s="1"/>
  <c r="MK1" i="40" s="1"/>
  <c r="ML1" i="40" s="1"/>
  <c r="MM1" i="40" s="1"/>
  <c r="MN1" i="40" s="1"/>
  <c r="MO1" i="40" s="1"/>
  <c r="MP1" i="40" s="1"/>
  <c r="MQ1" i="40" s="1"/>
  <c r="MR1" i="40" s="1"/>
  <c r="MS1" i="40" s="1"/>
  <c r="MT1" i="40" s="1"/>
  <c r="MU1" i="40" s="1"/>
  <c r="MV1" i="40" s="1"/>
  <c r="MW1" i="40" s="1"/>
  <c r="MX1" i="40" s="1"/>
  <c r="MY1" i="40" s="1"/>
  <c r="MZ1" i="40" s="1"/>
  <c r="NA1" i="40" s="1"/>
  <c r="NB1" i="40" s="1"/>
  <c r="NC1" i="40" s="1"/>
  <c r="ND1" i="40" s="1"/>
  <c r="NE1" i="40" s="1"/>
  <c r="NF1" i="40" s="1"/>
  <c r="NG1" i="40" s="1"/>
  <c r="NH1" i="40" s="1"/>
  <c r="NI1" i="40" s="1"/>
  <c r="NJ1" i="40" s="1"/>
  <c r="NK1" i="40" s="1"/>
  <c r="NL1" i="40" s="1"/>
  <c r="NM1" i="40" s="1"/>
  <c r="NN1" i="40" s="1"/>
  <c r="NO1" i="40" s="1"/>
  <c r="NP1" i="40" s="1"/>
  <c r="NQ1" i="40" s="1"/>
  <c r="NR1" i="40" s="1"/>
  <c r="NS1" i="40" s="1"/>
  <c r="NT1" i="40" s="1"/>
  <c r="NU1" i="40" s="1"/>
  <c r="NV1" i="40" s="1"/>
  <c r="NW1" i="40" s="1"/>
  <c r="NX1" i="40" s="1"/>
  <c r="NY1" i="40" s="1"/>
  <c r="NZ1" i="40" s="1"/>
  <c r="OA1" i="40" s="1"/>
  <c r="OB1" i="40" s="1"/>
  <c r="OC1" i="40" s="1"/>
  <c r="OD1" i="40" s="1"/>
  <c r="OE1" i="40" s="1"/>
  <c r="OF1" i="40" s="1"/>
  <c r="OG1" i="40" s="1"/>
  <c r="OH1" i="40" s="1"/>
  <c r="OI1" i="40" s="1"/>
  <c r="OJ1" i="40" s="1"/>
  <c r="OK1" i="40" s="1"/>
  <c r="OL1" i="40" s="1"/>
  <c r="OM1" i="40" s="1"/>
  <c r="ON1" i="40" s="1"/>
  <c r="OO1" i="40" s="1"/>
  <c r="OP1" i="40" s="1"/>
  <c r="OQ1" i="40" s="1"/>
  <c r="OR1" i="40" s="1"/>
  <c r="OS1" i="40" s="1"/>
  <c r="OT1" i="40" s="1"/>
  <c r="OU1" i="40" s="1"/>
  <c r="OV1" i="40" s="1"/>
  <c r="OW1" i="40" s="1"/>
  <c r="OX1" i="40" s="1"/>
  <c r="OY1" i="40" s="1"/>
  <c r="OZ1" i="40" s="1"/>
  <c r="PA1" i="40" s="1"/>
  <c r="PB1" i="40" s="1"/>
  <c r="PC1" i="40" s="1"/>
  <c r="PD1" i="40" s="1"/>
  <c r="PE1" i="40" s="1"/>
  <c r="PF1" i="40" s="1"/>
  <c r="PG1" i="40" s="1"/>
  <c r="PH1" i="40" s="1"/>
  <c r="PI1" i="40" s="1"/>
  <c r="PJ1" i="40" s="1"/>
  <c r="PK1" i="40" s="1"/>
  <c r="PL1" i="40" s="1"/>
  <c r="PM1" i="40" s="1"/>
  <c r="PN1" i="40" s="1"/>
  <c r="PO1" i="40" s="1"/>
  <c r="PP1" i="40" s="1"/>
  <c r="PQ1" i="40" s="1"/>
  <c r="PR1" i="40" s="1"/>
  <c r="PS1" i="40" s="1"/>
  <c r="PT1" i="40" s="1"/>
  <c r="PU1" i="40" s="1"/>
  <c r="PV1" i="40" s="1"/>
  <c r="PW1" i="40" s="1"/>
  <c r="PX1" i="40" s="1"/>
  <c r="PY1" i="40" s="1"/>
  <c r="PZ1" i="40" s="1"/>
  <c r="QA1" i="40" s="1"/>
  <c r="QB1" i="40" s="1"/>
  <c r="QC1" i="40" s="1"/>
  <c r="QD1" i="40" s="1"/>
  <c r="QE1" i="40" s="1"/>
  <c r="QF1" i="40" s="1"/>
  <c r="QG1" i="40" s="1"/>
  <c r="QH1" i="40" s="1"/>
  <c r="QI1" i="40" s="1"/>
  <c r="QJ1" i="40" s="1"/>
  <c r="QK1" i="40" s="1"/>
  <c r="QL1" i="40" s="1"/>
  <c r="QM1" i="40" s="1"/>
  <c r="QN1" i="40" s="1"/>
  <c r="QO1" i="40" s="1"/>
  <c r="QP1" i="40" s="1"/>
  <c r="QQ1" i="40" s="1"/>
  <c r="QR1" i="40" s="1"/>
  <c r="QS1" i="40" s="1"/>
  <c r="QT1" i="40" s="1"/>
  <c r="QU1" i="40" s="1"/>
  <c r="QV1" i="40" s="1"/>
  <c r="QW1" i="40" s="1"/>
  <c r="QX1" i="40" s="1"/>
  <c r="QY1" i="40" s="1"/>
  <c r="QZ1" i="40" s="1"/>
  <c r="RA1" i="40" s="1"/>
  <c r="RB1" i="40" s="1"/>
  <c r="RC1" i="40" s="1"/>
  <c r="RD1" i="40" s="1"/>
  <c r="RE1" i="40" s="1"/>
  <c r="RF1" i="40" s="1"/>
  <c r="RG1" i="40" s="1"/>
  <c r="RH1" i="40" s="1"/>
  <c r="RI1" i="40" s="1"/>
  <c r="RJ1" i="40" s="1"/>
  <c r="RK1" i="40" s="1"/>
  <c r="RL1" i="40" s="1"/>
  <c r="RM1" i="40" s="1"/>
  <c r="RN1" i="40" s="1"/>
  <c r="RO1" i="40" s="1"/>
  <c r="RP1" i="40" s="1"/>
  <c r="RQ1" i="40" s="1"/>
  <c r="RR1" i="40" s="1"/>
  <c r="RS1" i="40" s="1"/>
  <c r="RT1" i="40" s="1"/>
  <c r="RU1" i="40" s="1"/>
  <c r="RV1" i="40" s="1"/>
  <c r="RW1" i="40" s="1"/>
  <c r="RX1" i="40" s="1"/>
  <c r="RY1" i="40" s="1"/>
  <c r="RZ1" i="40" s="1"/>
  <c r="SA1" i="40" s="1"/>
  <c r="SB1" i="40" s="1"/>
  <c r="SC1" i="40" s="1"/>
  <c r="SD1" i="40" s="1"/>
  <c r="SE1" i="40" s="1"/>
  <c r="SF1" i="40" s="1"/>
  <c r="SG1" i="40" s="1"/>
  <c r="SH1" i="40" s="1"/>
  <c r="SI1" i="40" s="1"/>
  <c r="SJ1" i="40" s="1"/>
  <c r="SK1" i="40" s="1"/>
  <c r="SL1" i="40" s="1"/>
  <c r="SM1" i="40" s="1"/>
  <c r="SN1" i="40" s="1"/>
  <c r="SO1" i="40" s="1"/>
  <c r="SP1" i="40" s="1"/>
  <c r="SQ1" i="40" s="1"/>
  <c r="SR1" i="40" s="1"/>
  <c r="SS1" i="40" s="1"/>
  <c r="ST1" i="40" s="1"/>
  <c r="SU1" i="40" s="1"/>
  <c r="SV1" i="40" s="1"/>
  <c r="SW1" i="40" s="1"/>
  <c r="SX1" i="40" s="1"/>
  <c r="SY1" i="40" s="1"/>
  <c r="SZ1" i="40" s="1"/>
  <c r="TA1" i="40" s="1"/>
  <c r="TB1" i="40" s="1"/>
  <c r="TC1" i="40" s="1"/>
  <c r="TD1" i="40" s="1"/>
  <c r="TE1" i="40" s="1"/>
  <c r="TF1" i="40" s="1"/>
  <c r="TG1" i="40" s="1"/>
  <c r="TH1" i="40" s="1"/>
  <c r="TI1" i="40" s="1"/>
  <c r="TJ1" i="40" s="1"/>
  <c r="TK1" i="40" s="1"/>
  <c r="TL1" i="40" s="1"/>
  <c r="TM1" i="40" s="1"/>
  <c r="TN1" i="40" s="1"/>
  <c r="TO1" i="40" s="1"/>
  <c r="TP1" i="40" s="1"/>
  <c r="TQ1" i="40" s="1"/>
  <c r="TR1" i="40" s="1"/>
  <c r="TS1" i="40" s="1"/>
  <c r="TT1" i="40" s="1"/>
  <c r="TU1" i="40" s="1"/>
  <c r="TV1" i="40" s="1"/>
  <c r="TW1" i="40" s="1"/>
  <c r="TX1" i="40" s="1"/>
  <c r="TY1" i="40" s="1"/>
  <c r="TZ1" i="40" s="1"/>
  <c r="UA1" i="40" s="1"/>
  <c r="UB1" i="40" s="1"/>
  <c r="UC1" i="40" s="1"/>
  <c r="UD1" i="40" s="1"/>
  <c r="UE1" i="40" s="1"/>
  <c r="UF1" i="40" s="1"/>
  <c r="UG1" i="40" s="1"/>
  <c r="UH1" i="40" s="1"/>
  <c r="UI1" i="40" s="1"/>
  <c r="UJ1" i="40" s="1"/>
  <c r="UK1" i="40" s="1"/>
  <c r="UL1" i="40" s="1"/>
  <c r="UM1" i="40" s="1"/>
  <c r="UN1" i="40" s="1"/>
  <c r="UO1" i="40" s="1"/>
  <c r="UP1" i="40" s="1"/>
  <c r="UQ1" i="40" s="1"/>
  <c r="UR1" i="40" s="1"/>
  <c r="US1" i="40" s="1"/>
  <c r="UT1" i="40" s="1"/>
  <c r="UU1" i="40" s="1"/>
  <c r="UV1" i="40" s="1"/>
  <c r="UW1" i="40" s="1"/>
  <c r="UX1" i="40" s="1"/>
  <c r="UY1" i="40" s="1"/>
  <c r="UZ1" i="40" s="1"/>
  <c r="VA1" i="40" s="1"/>
  <c r="VB1" i="40" s="1"/>
  <c r="VC1" i="40" s="1"/>
  <c r="VD1" i="40" s="1"/>
  <c r="VE1" i="40" s="1"/>
  <c r="VF1" i="40" s="1"/>
  <c r="VG1" i="40" s="1"/>
  <c r="VH1" i="40" s="1"/>
  <c r="VI1" i="40" s="1"/>
  <c r="VJ1" i="40" s="1"/>
  <c r="VK1" i="40" s="1"/>
  <c r="VL1" i="40" s="1"/>
  <c r="VM1" i="40" s="1"/>
  <c r="VN1" i="40" s="1"/>
  <c r="VO1" i="40" s="1"/>
  <c r="VP1" i="40" s="1"/>
  <c r="VQ1" i="40" s="1"/>
  <c r="VR1" i="40" s="1"/>
  <c r="VS1" i="40" s="1"/>
  <c r="VT1" i="40" s="1"/>
  <c r="VU1" i="40" s="1"/>
  <c r="VV1" i="40" s="1"/>
  <c r="VW1" i="40" s="1"/>
  <c r="VX1" i="40" s="1"/>
  <c r="VY1" i="40" s="1"/>
  <c r="VZ1" i="40" s="1"/>
  <c r="WA1" i="40" s="1"/>
  <c r="WB1" i="40" s="1"/>
  <c r="WC1" i="40" s="1"/>
  <c r="WD1" i="40" s="1"/>
  <c r="WE1" i="40" s="1"/>
  <c r="WF1" i="40" s="1"/>
  <c r="WG1" i="40" s="1"/>
  <c r="WH1" i="40" s="1"/>
  <c r="WI1" i="40" s="1"/>
  <c r="WJ1" i="40" s="1"/>
  <c r="WK1" i="40" s="1"/>
  <c r="WL1" i="40" s="1"/>
  <c r="WM1" i="40" s="1"/>
  <c r="WN1" i="40" s="1"/>
  <c r="WO1" i="40" s="1"/>
  <c r="WP1" i="40" s="1"/>
  <c r="WQ1" i="40" s="1"/>
  <c r="WR1" i="40" s="1"/>
  <c r="WS1" i="40" s="1"/>
  <c r="WT1" i="40" s="1"/>
  <c r="WU1" i="40" s="1"/>
  <c r="WV1" i="40" s="1"/>
  <c r="WW1" i="40" s="1"/>
  <c r="WX1" i="40" s="1"/>
  <c r="WY1" i="40" s="1"/>
  <c r="WZ1" i="40" s="1"/>
  <c r="XA1" i="40" s="1"/>
  <c r="XB1" i="40" s="1"/>
  <c r="XC1" i="40" s="1"/>
  <c r="XD1" i="40" s="1"/>
  <c r="XE1" i="40" s="1"/>
  <c r="XF1" i="40" s="1"/>
  <c r="XG1" i="40" s="1"/>
  <c r="XH1" i="40" s="1"/>
  <c r="XI1" i="40" s="1"/>
  <c r="XJ1" i="40" s="1"/>
  <c r="XK1" i="40" s="1"/>
  <c r="XL1" i="40" s="1"/>
  <c r="XM1" i="40" s="1"/>
  <c r="XN1" i="40" s="1"/>
  <c r="XO1" i="40" s="1"/>
  <c r="XP1" i="40" s="1"/>
  <c r="XQ1" i="40" s="1"/>
  <c r="XR1" i="40" s="1"/>
  <c r="XS1" i="40" s="1"/>
  <c r="XT1" i="40" s="1"/>
  <c r="XU1" i="40" s="1"/>
  <c r="XV1" i="40" s="1"/>
  <c r="XW1" i="40" s="1"/>
  <c r="XX1" i="40" s="1"/>
  <c r="XY1" i="40" s="1"/>
  <c r="XZ1" i="40" s="1"/>
  <c r="YA1" i="40" s="1"/>
  <c r="YB1" i="40" s="1"/>
  <c r="YC1" i="40" s="1"/>
  <c r="YD1" i="40" s="1"/>
  <c r="YE1" i="40" s="1"/>
  <c r="YF1" i="40" s="1"/>
  <c r="YG1" i="40" s="1"/>
  <c r="YH1" i="40" s="1"/>
  <c r="YI1" i="40" s="1"/>
  <c r="YJ1" i="40" s="1"/>
  <c r="YK1" i="40" s="1"/>
  <c r="YL1" i="40" s="1"/>
  <c r="YM1" i="40" s="1"/>
  <c r="YN1" i="40" s="1"/>
  <c r="YO1" i="40" s="1"/>
  <c r="YP1" i="40" s="1"/>
  <c r="YQ1" i="40" s="1"/>
  <c r="YR1" i="40" s="1"/>
  <c r="YS1" i="40" s="1"/>
  <c r="YT1" i="40" s="1"/>
  <c r="YU1" i="40" s="1"/>
  <c r="YV1" i="40" s="1"/>
  <c r="YW1" i="40" s="1"/>
  <c r="YX1" i="40" s="1"/>
  <c r="YY1" i="40" s="1"/>
  <c r="YZ1" i="40" s="1"/>
  <c r="ZA1" i="40" s="1"/>
  <c r="ZB1" i="40" s="1"/>
  <c r="ZC1" i="40" s="1"/>
  <c r="ZD1" i="40" s="1"/>
  <c r="ZE1" i="40" s="1"/>
  <c r="ZF1" i="40" s="1"/>
  <c r="ZG1" i="40" s="1"/>
  <c r="ZH1" i="40" s="1"/>
  <c r="ZI1" i="40" s="1"/>
  <c r="ZJ1" i="40" s="1"/>
  <c r="ZK1" i="40" s="1"/>
  <c r="ZL1" i="40" s="1"/>
  <c r="ZM1" i="40" s="1"/>
  <c r="ZN1" i="40" s="1"/>
  <c r="ZO1" i="40" s="1"/>
  <c r="ZP1" i="40" s="1"/>
  <c r="ZQ1" i="40" s="1"/>
  <c r="ZR1" i="40" s="1"/>
  <c r="ZS1" i="40" s="1"/>
  <c r="ZT1" i="40" s="1"/>
  <c r="ZU1" i="40" s="1"/>
  <c r="ZV1" i="40" s="1"/>
  <c r="ZW1" i="40" s="1"/>
  <c r="ZX1" i="40" s="1"/>
  <c r="ZY1" i="40" s="1"/>
  <c r="ZZ1" i="40" s="1"/>
  <c r="AAA1" i="40" s="1"/>
  <c r="AAB1" i="40" s="1"/>
  <c r="AAC1" i="40" s="1"/>
  <c r="AAD1" i="40" s="1"/>
  <c r="AAE1" i="40" s="1"/>
  <c r="AAF1" i="40" s="1"/>
  <c r="AAG1" i="40" s="1"/>
  <c r="AAH1" i="40" s="1"/>
  <c r="AAI1" i="40" s="1"/>
  <c r="AAJ1" i="40" s="1"/>
  <c r="AAK1" i="40" s="1"/>
  <c r="AAL1" i="40" s="1"/>
  <c r="AAM1" i="40" s="1"/>
  <c r="AAN1" i="40" s="1"/>
  <c r="AAO1" i="40" s="1"/>
  <c r="AAP1" i="40" s="1"/>
  <c r="AAQ1" i="40" s="1"/>
  <c r="AAR1" i="40" s="1"/>
  <c r="AAS1" i="40" s="1"/>
  <c r="AAT1" i="40" s="1"/>
  <c r="AAU1" i="40" s="1"/>
  <c r="AAV1" i="40" s="1"/>
  <c r="AAW1" i="40" s="1"/>
  <c r="AAX1" i="40" s="1"/>
  <c r="AAY1" i="40" s="1"/>
  <c r="AAZ1" i="40" s="1"/>
  <c r="ABA1" i="40" s="1"/>
  <c r="ABB1" i="40" s="1"/>
  <c r="ABC1" i="40" s="1"/>
  <c r="ABD1" i="40" s="1"/>
  <c r="ABE1" i="40" s="1"/>
  <c r="ABF1" i="40" s="1"/>
  <c r="ABG1" i="40" s="1"/>
  <c r="ABH1" i="40" s="1"/>
  <c r="ABI1" i="40" s="1"/>
  <c r="ABJ1" i="40" s="1"/>
  <c r="ABK1" i="40" s="1"/>
  <c r="ABL1" i="40" s="1"/>
  <c r="ABM1" i="40" s="1"/>
  <c r="ABN1" i="40" s="1"/>
  <c r="ABO1" i="40" s="1"/>
  <c r="ABP1" i="40" s="1"/>
  <c r="ABQ1" i="40" s="1"/>
  <c r="ABR1" i="40" s="1"/>
  <c r="ABS1" i="40" s="1"/>
  <c r="ABT1" i="40" s="1"/>
  <c r="ABU1" i="40" s="1"/>
  <c r="ABV1" i="40" s="1"/>
  <c r="ABW1" i="40" s="1"/>
  <c r="ABX1" i="40" s="1"/>
  <c r="ABY1" i="40" s="1"/>
  <c r="ABZ1" i="40" s="1"/>
  <c r="ACA1" i="40" s="1"/>
  <c r="ACB1" i="40" s="1"/>
  <c r="ACC1" i="40" s="1"/>
  <c r="ACD1" i="40" s="1"/>
  <c r="ACE1" i="40" s="1"/>
  <c r="ACF1" i="40" s="1"/>
  <c r="ACG1" i="40" s="1"/>
  <c r="ACH1" i="40" s="1"/>
  <c r="ACI1" i="40" s="1"/>
  <c r="ACJ1" i="40" s="1"/>
  <c r="ACK1" i="40" s="1"/>
  <c r="ACL1" i="40" s="1"/>
  <c r="ACM1" i="40" s="1"/>
  <c r="ACN1" i="40" s="1"/>
  <c r="ACO1" i="40" s="1"/>
  <c r="ACP1" i="40" s="1"/>
  <c r="ACQ1" i="40" s="1"/>
  <c r="ACR1" i="40" s="1"/>
  <c r="ACS1" i="40" s="1"/>
  <c r="ACT1" i="40" s="1"/>
  <c r="ACU1" i="40" s="1"/>
  <c r="ACV1" i="40" s="1"/>
  <c r="ACW1" i="40" s="1"/>
  <c r="ACX1" i="40" s="1"/>
  <c r="ACY1" i="40" s="1"/>
  <c r="ACZ1" i="40" s="1"/>
  <c r="ADA1" i="40" s="1"/>
  <c r="ADB1" i="40" s="1"/>
  <c r="ADC1" i="40" s="1"/>
  <c r="ADD1" i="40" s="1"/>
  <c r="ADE1" i="40" s="1"/>
  <c r="ADF1" i="40" s="1"/>
  <c r="ADG1" i="40" s="1"/>
  <c r="ADH1" i="40" s="1"/>
  <c r="ADI1" i="40" s="1"/>
  <c r="ADJ1" i="40" s="1"/>
  <c r="ADK1" i="40" s="1"/>
  <c r="ADL1" i="40" s="1"/>
  <c r="ADM1" i="40" s="1"/>
  <c r="ADN1" i="40" s="1"/>
  <c r="ADO1" i="40" s="1"/>
  <c r="ADP1" i="40" s="1"/>
  <c r="ADQ1" i="40" s="1"/>
  <c r="ADR1" i="40" s="1"/>
  <c r="ADS1" i="40" s="1"/>
  <c r="ADT1" i="40" s="1"/>
  <c r="ADU1" i="40" s="1"/>
  <c r="ADV1" i="40" s="1"/>
  <c r="ADW1" i="40" s="1"/>
  <c r="ADX1" i="40" s="1"/>
  <c r="ADY1" i="40" s="1"/>
  <c r="ADZ1" i="40" s="1"/>
  <c r="AEA1" i="40" s="1"/>
  <c r="AEB1" i="40" s="1"/>
  <c r="AEC1" i="40" s="1"/>
  <c r="AED1" i="40" s="1"/>
  <c r="AEE1" i="40" s="1"/>
  <c r="AEF1" i="40" s="1"/>
  <c r="AEG1" i="40" s="1"/>
  <c r="AEH1" i="40" s="1"/>
  <c r="AEI1" i="40" s="1"/>
  <c r="AEJ1" i="40" s="1"/>
  <c r="AEK1" i="40" s="1"/>
  <c r="AEL1" i="40" s="1"/>
  <c r="AEM1" i="40" s="1"/>
  <c r="AEN1" i="40" s="1"/>
  <c r="AEO1" i="40" s="1"/>
  <c r="AEP1" i="40" s="1"/>
  <c r="AEQ1" i="40" s="1"/>
  <c r="AER1" i="40" s="1"/>
  <c r="AES1" i="40" s="1"/>
  <c r="AET1" i="40" s="1"/>
  <c r="AEU1" i="40" s="1"/>
  <c r="AEV1" i="40" s="1"/>
  <c r="AEW1" i="40" s="1"/>
  <c r="AEX1" i="40" s="1"/>
  <c r="AEY1" i="40" s="1"/>
  <c r="AEZ1" i="40" s="1"/>
  <c r="AFA1" i="40" s="1"/>
  <c r="AFB1" i="40" s="1"/>
  <c r="AFC1" i="40" s="1"/>
  <c r="AFD1" i="40" s="1"/>
  <c r="AFE1" i="40" s="1"/>
  <c r="AFF1" i="40" s="1"/>
  <c r="AFG1" i="40" s="1"/>
  <c r="AFH1" i="40" s="1"/>
  <c r="AFI1" i="40" s="1"/>
  <c r="AFJ1" i="40" s="1"/>
  <c r="AFK1" i="40" s="1"/>
  <c r="AFL1" i="40" s="1"/>
  <c r="AFM1" i="40" s="1"/>
  <c r="AFN1" i="40" s="1"/>
  <c r="AFO1" i="40" s="1"/>
  <c r="AFP1" i="40" s="1"/>
  <c r="AFQ1" i="40" s="1"/>
  <c r="AFR1" i="40" s="1"/>
  <c r="AFS1" i="40" s="1"/>
  <c r="AFT1" i="40" s="1"/>
  <c r="AFU1" i="40" s="1"/>
  <c r="AFV1" i="40" s="1"/>
  <c r="AFW1" i="40" s="1"/>
  <c r="AFX1" i="40" s="1"/>
  <c r="AFY1" i="40" s="1"/>
  <c r="AFZ1" i="40" s="1"/>
  <c r="AGA1" i="40" s="1"/>
  <c r="AGB1" i="40" s="1"/>
  <c r="AGC1" i="40" s="1"/>
  <c r="AGD1" i="40" s="1"/>
  <c r="AGE1" i="40" s="1"/>
  <c r="AGF1" i="40" s="1"/>
  <c r="AGG1" i="40" s="1"/>
  <c r="AGH1" i="40" s="1"/>
  <c r="AGI1" i="40" s="1"/>
  <c r="AGJ1" i="40" s="1"/>
  <c r="AGK1" i="40" s="1"/>
  <c r="AGL1" i="40" s="1"/>
  <c r="AGM1" i="40" s="1"/>
  <c r="AGN1" i="40" s="1"/>
  <c r="AGO1" i="40" s="1"/>
  <c r="AGP1" i="40" s="1"/>
  <c r="AGQ1" i="40" s="1"/>
  <c r="AGR1" i="40" s="1"/>
  <c r="AGS1" i="40" s="1"/>
  <c r="AGT1" i="40" s="1"/>
  <c r="AGU1" i="40" s="1"/>
  <c r="AGV1" i="40" s="1"/>
  <c r="AGW1" i="40" s="1"/>
  <c r="AGX1" i="40" s="1"/>
  <c r="AGY1" i="40" s="1"/>
  <c r="AGZ1" i="40" s="1"/>
  <c r="AHA1" i="40" s="1"/>
  <c r="AHB1" i="40" s="1"/>
  <c r="AHC1" i="40" s="1"/>
  <c r="AHD1" i="40" s="1"/>
  <c r="AHE1" i="40" s="1"/>
  <c r="AHF1" i="40" s="1"/>
  <c r="AHG1" i="40" s="1"/>
  <c r="AHH1" i="40" s="1"/>
  <c r="AHI1" i="40" s="1"/>
  <c r="AHJ1" i="40" s="1"/>
  <c r="AHK1" i="40" s="1"/>
  <c r="AHL1" i="40" s="1"/>
  <c r="AHM1" i="40" s="1"/>
  <c r="AHN1" i="40" s="1"/>
  <c r="AHO1" i="40" s="1"/>
  <c r="AHP1" i="40" s="1"/>
  <c r="AHQ1" i="40" s="1"/>
  <c r="AHR1" i="40" s="1"/>
  <c r="AHS1" i="40" s="1"/>
  <c r="AHT1" i="40" s="1"/>
  <c r="AHU1" i="40" s="1"/>
  <c r="AHV1" i="40" s="1"/>
  <c r="AHW1" i="40" s="1"/>
  <c r="AHX1" i="40" s="1"/>
  <c r="AHY1" i="40" s="1"/>
  <c r="AHZ1" i="40" s="1"/>
  <c r="AIA1" i="40" s="1"/>
  <c r="AIB1" i="40" s="1"/>
  <c r="AIC1" i="40" s="1"/>
  <c r="AID1" i="40" s="1"/>
  <c r="AIE1" i="40" s="1"/>
  <c r="AIF1" i="40" s="1"/>
  <c r="AIG1" i="40" s="1"/>
  <c r="AIH1" i="40" s="1"/>
  <c r="AII1" i="40" s="1"/>
  <c r="AIJ1" i="40" s="1"/>
  <c r="AIK1" i="40" s="1"/>
  <c r="AIL1" i="40" s="1"/>
  <c r="AIM1" i="40" s="1"/>
  <c r="AIN1" i="40" s="1"/>
  <c r="AIO1" i="40" s="1"/>
  <c r="AIP1" i="40" s="1"/>
  <c r="AIQ1" i="40" s="1"/>
  <c r="AIR1" i="40" s="1"/>
  <c r="AIS1" i="40" s="1"/>
  <c r="AIT1" i="40" s="1"/>
  <c r="AIU1" i="40" s="1"/>
  <c r="AIV1" i="40" s="1"/>
  <c r="AIW1" i="40" s="1"/>
  <c r="AIX1" i="40" s="1"/>
  <c r="AIY1" i="40" s="1"/>
  <c r="AIZ1" i="40" s="1"/>
  <c r="AJA1" i="40" s="1"/>
  <c r="AJB1" i="40" s="1"/>
  <c r="AJC1" i="40" s="1"/>
  <c r="AJD1" i="40" s="1"/>
  <c r="AJE1" i="40" s="1"/>
  <c r="AJF1" i="40" s="1"/>
  <c r="AJG1" i="40" s="1"/>
  <c r="AJH1" i="40" s="1"/>
  <c r="AJI1" i="40" s="1"/>
  <c r="AJJ1" i="40" s="1"/>
  <c r="AJK1" i="40" s="1"/>
  <c r="AJL1" i="40" s="1"/>
  <c r="AJM1" i="40" s="1"/>
  <c r="AJN1" i="40" s="1"/>
  <c r="AJO1" i="40" s="1"/>
  <c r="AJP1" i="40" s="1"/>
  <c r="AJQ1" i="40" s="1"/>
  <c r="AJR1" i="40" s="1"/>
  <c r="AJS1" i="40" s="1"/>
  <c r="AJT1" i="40" s="1"/>
  <c r="AJU1" i="40" s="1"/>
  <c r="AJV1" i="40" s="1"/>
  <c r="AJW1" i="40" s="1"/>
  <c r="AJX1" i="40" s="1"/>
  <c r="AJY1" i="40" s="1"/>
  <c r="AJZ1" i="40" s="1"/>
  <c r="AKA1" i="40" s="1"/>
  <c r="AKB1" i="40" s="1"/>
  <c r="AKC1" i="40" s="1"/>
  <c r="AKD1" i="40" s="1"/>
  <c r="AKE1" i="40" s="1"/>
  <c r="AKF1" i="40" s="1"/>
  <c r="AKG1" i="40" s="1"/>
  <c r="AKH1" i="40" s="1"/>
  <c r="AKI1" i="40" s="1"/>
  <c r="AKJ1" i="40" s="1"/>
  <c r="AKK1" i="40" s="1"/>
  <c r="AKL1" i="40" s="1"/>
  <c r="AKM1" i="40" s="1"/>
  <c r="AKN1" i="40" s="1"/>
  <c r="AKO1" i="40" s="1"/>
  <c r="AKP1" i="40" s="1"/>
  <c r="AKQ1" i="40" s="1"/>
  <c r="AKR1" i="40" s="1"/>
  <c r="AKS1" i="40" s="1"/>
  <c r="AKT1" i="40" s="1"/>
  <c r="AKU1" i="40" s="1"/>
  <c r="AKV1" i="40" s="1"/>
  <c r="AKW1" i="40" s="1"/>
  <c r="AKX1" i="40" s="1"/>
  <c r="AKY1" i="40" s="1"/>
  <c r="AKZ1" i="40" s="1"/>
  <c r="ALA1" i="40" s="1"/>
  <c r="ALB1" i="40" s="1"/>
  <c r="ALC1" i="40" s="1"/>
  <c r="ALD1" i="40" s="1"/>
  <c r="ALE1" i="40" s="1"/>
  <c r="ALF1" i="40" s="1"/>
  <c r="ALG1" i="40" s="1"/>
  <c r="ALH1" i="40" s="1"/>
  <c r="ALI1" i="40" s="1"/>
  <c r="ALJ1" i="40" s="1"/>
  <c r="ALK1" i="40" s="1"/>
  <c r="ALL1" i="40" s="1"/>
  <c r="ALM1" i="40" s="1"/>
  <c r="ALN1" i="40" s="1"/>
  <c r="ALO1" i="40" s="1"/>
  <c r="ALP1" i="40" s="1"/>
  <c r="ALQ1" i="40" s="1"/>
  <c r="ALR1" i="40" s="1"/>
  <c r="ALS1" i="40" s="1"/>
  <c r="ALT1" i="40" s="1"/>
  <c r="ALU1" i="40" s="1"/>
  <c r="ALV1" i="40" s="1"/>
  <c r="ALW1" i="40" s="1"/>
  <c r="ALX1" i="40" s="1"/>
  <c r="ALY1" i="40" s="1"/>
  <c r="ALZ1" i="40" s="1"/>
  <c r="AMA1" i="40" s="1"/>
  <c r="AMB1" i="40" s="1"/>
  <c r="AMC1" i="40" s="1"/>
  <c r="AMD1" i="40" s="1"/>
  <c r="AME1" i="40" s="1"/>
  <c r="AMF1" i="40" s="1"/>
  <c r="AMG1" i="40" s="1"/>
  <c r="AMH1" i="40" s="1"/>
  <c r="AMI1" i="40" s="1"/>
  <c r="AMJ1" i="40" s="1"/>
  <c r="AMK1" i="40" s="1"/>
  <c r="AML1" i="40" s="1"/>
  <c r="AMM1" i="40" s="1"/>
  <c r="AMN1" i="40" s="1"/>
  <c r="AMO1" i="40" s="1"/>
  <c r="AMP1" i="40" s="1"/>
  <c r="AMQ1" i="40" s="1"/>
  <c r="AMR1" i="40" s="1"/>
  <c r="AMS1" i="40" s="1"/>
  <c r="AMT1" i="40" s="1"/>
  <c r="AMU1" i="40" s="1"/>
  <c r="AMV1" i="40" s="1"/>
  <c r="AMW1" i="40" s="1"/>
  <c r="AMX1" i="40" s="1"/>
  <c r="AMY1" i="40" s="1"/>
  <c r="AMZ1" i="40" s="1"/>
  <c r="ANA1" i="40" s="1"/>
  <c r="ANB1" i="40" s="1"/>
  <c r="ANC1" i="40" s="1"/>
  <c r="AND1" i="40" s="1"/>
  <c r="ANE1" i="40" s="1"/>
  <c r="ANF1" i="40" s="1"/>
  <c r="ANG1" i="40" s="1"/>
  <c r="ANH1" i="40" s="1"/>
  <c r="ANI1" i="40" s="1"/>
  <c r="ANJ1" i="40" s="1"/>
  <c r="ANK1" i="40" s="1"/>
  <c r="ANL1" i="40" s="1"/>
  <c r="ANM1" i="40" s="1"/>
  <c r="ANN1" i="40" s="1"/>
  <c r="ANO1" i="40" s="1"/>
  <c r="ANP1" i="40" s="1"/>
  <c r="ANQ1" i="40" s="1"/>
  <c r="ANR1" i="40" s="1"/>
  <c r="ANS1" i="40" s="1"/>
  <c r="ANT1" i="40" s="1"/>
  <c r="ANU1" i="40" s="1"/>
  <c r="ANV1" i="40" s="1"/>
  <c r="ANW1" i="40" s="1"/>
  <c r="ANX1" i="40" s="1"/>
  <c r="ANY1" i="40" s="1"/>
  <c r="ANZ1" i="40" s="1"/>
  <c r="AOA1" i="40" s="1"/>
  <c r="AOB1" i="40" s="1"/>
  <c r="AOC1" i="40" s="1"/>
  <c r="AOD1" i="40" s="1"/>
  <c r="AOE1" i="40" s="1"/>
  <c r="AOF1" i="40" s="1"/>
  <c r="AOG1" i="40" s="1"/>
  <c r="AOH1" i="40" s="1"/>
  <c r="AOI1" i="40" s="1"/>
  <c r="AOJ1" i="40" s="1"/>
  <c r="AOK1" i="40" s="1"/>
  <c r="AOL1" i="40" s="1"/>
  <c r="AOM1" i="40" s="1"/>
  <c r="AON1" i="40" s="1"/>
  <c r="AOO1" i="40" s="1"/>
  <c r="AOP1" i="40" s="1"/>
  <c r="AOQ1" i="40" s="1"/>
  <c r="AOR1" i="40" s="1"/>
  <c r="AOS1" i="40" s="1"/>
  <c r="AOT1" i="40" s="1"/>
  <c r="AOU1" i="40" s="1"/>
  <c r="AOV1" i="40" s="1"/>
  <c r="AOW1" i="40" s="1"/>
  <c r="AOX1" i="40" s="1"/>
  <c r="AOY1" i="40" s="1"/>
  <c r="AOZ1" i="40" s="1"/>
  <c r="APA1" i="40" s="1"/>
  <c r="APB1" i="40" s="1"/>
  <c r="APC1" i="40" s="1"/>
  <c r="APD1" i="40" s="1"/>
  <c r="APE1" i="40" s="1"/>
  <c r="APF1" i="40" s="1"/>
  <c r="APG1" i="40" s="1"/>
  <c r="APH1" i="40" s="1"/>
  <c r="API1" i="40" s="1"/>
  <c r="APJ1" i="40" s="1"/>
  <c r="APK1" i="40" s="1"/>
  <c r="APL1" i="40" s="1"/>
  <c r="APM1" i="40" s="1"/>
  <c r="APN1" i="40" s="1"/>
  <c r="APO1" i="40" s="1"/>
  <c r="APP1" i="40" s="1"/>
  <c r="APQ1" i="40" s="1"/>
  <c r="APR1" i="40" s="1"/>
  <c r="APS1" i="40" s="1"/>
  <c r="APT1" i="40" s="1"/>
  <c r="APU1" i="40" s="1"/>
  <c r="APV1" i="40" s="1"/>
  <c r="APW1" i="40" s="1"/>
  <c r="APX1" i="40" s="1"/>
  <c r="APY1" i="40" s="1"/>
  <c r="APZ1" i="40" s="1"/>
  <c r="AQA1" i="40" s="1"/>
  <c r="AQB1" i="40" s="1"/>
  <c r="AQC1" i="40" s="1"/>
  <c r="AQD1" i="40" s="1"/>
  <c r="AQE1" i="40" s="1"/>
  <c r="AQF1" i="40" s="1"/>
  <c r="AQG1" i="40" s="1"/>
  <c r="AQH1" i="40" s="1"/>
  <c r="AQI1" i="40" s="1"/>
  <c r="AQJ1" i="40" s="1"/>
  <c r="AQK1" i="40" s="1"/>
  <c r="AQL1" i="40" s="1"/>
  <c r="AQM1" i="40" s="1"/>
  <c r="AQN1" i="40" s="1"/>
  <c r="AQO1" i="40" s="1"/>
  <c r="AQP1" i="40" s="1"/>
  <c r="AQQ1" i="40" s="1"/>
  <c r="AQR1" i="40" s="1"/>
  <c r="AQS1" i="40" s="1"/>
  <c r="AQT1" i="40" s="1"/>
  <c r="AQU1" i="40" s="1"/>
  <c r="AQV1" i="40" s="1"/>
  <c r="AQW1" i="40" s="1"/>
  <c r="AQX1" i="40" s="1"/>
  <c r="AQY1" i="40" s="1"/>
  <c r="AQZ1" i="40" s="1"/>
  <c r="ARA1" i="40" s="1"/>
  <c r="ARB1" i="40" s="1"/>
  <c r="ARC1" i="40" s="1"/>
  <c r="ARD1" i="40" s="1"/>
  <c r="ARE1" i="40" s="1"/>
  <c r="ARF1" i="40" s="1"/>
  <c r="ARG1" i="40" s="1"/>
  <c r="ARH1" i="40" s="1"/>
  <c r="ARI1" i="40" s="1"/>
  <c r="ARJ1" i="40" s="1"/>
  <c r="ARK1" i="40" s="1"/>
  <c r="ARL1" i="40" s="1"/>
  <c r="ARM1" i="40" s="1"/>
  <c r="ARN1" i="40" s="1"/>
  <c r="ARO1" i="40" s="1"/>
  <c r="ARP1" i="40" s="1"/>
  <c r="ARQ1" i="40" s="1"/>
  <c r="ARR1" i="40" s="1"/>
  <c r="ARS1" i="40" s="1"/>
  <c r="ART1" i="40" s="1"/>
  <c r="ARU1" i="40" s="1"/>
  <c r="ARV1" i="40" s="1"/>
  <c r="ARW1" i="40" s="1"/>
  <c r="ARX1" i="40" s="1"/>
  <c r="ARY1" i="40" s="1"/>
  <c r="ARZ1" i="40" s="1"/>
  <c r="ASA1" i="40" s="1"/>
  <c r="ASB1" i="40" s="1"/>
  <c r="ASC1" i="40" s="1"/>
  <c r="ASD1" i="40" s="1"/>
  <c r="ASE1" i="40" s="1"/>
  <c r="ASF1" i="40" s="1"/>
  <c r="ASG1" i="40" s="1"/>
  <c r="ASH1" i="40" s="1"/>
  <c r="ASI1" i="40" s="1"/>
  <c r="ASJ1" i="40" s="1"/>
  <c r="ASK1" i="40" s="1"/>
  <c r="ASL1" i="40" s="1"/>
  <c r="ASM1" i="40" s="1"/>
  <c r="ASN1" i="40" s="1"/>
  <c r="ASO1" i="40" s="1"/>
  <c r="ASP1" i="40" s="1"/>
  <c r="ASQ1" i="40" s="1"/>
  <c r="ASR1" i="40" s="1"/>
  <c r="ASS1" i="40" s="1"/>
  <c r="AST1" i="40" s="1"/>
  <c r="ASU1" i="40" s="1"/>
  <c r="ASV1" i="40" s="1"/>
  <c r="ASW1" i="40" s="1"/>
  <c r="ASX1" i="40" s="1"/>
  <c r="ASY1" i="40" s="1"/>
  <c r="ASZ1" i="40" s="1"/>
  <c r="ATA1" i="40" s="1"/>
  <c r="ATB1" i="40" s="1"/>
  <c r="ATC1" i="40" s="1"/>
  <c r="ATD1" i="40" s="1"/>
  <c r="ATE1" i="40" s="1"/>
  <c r="ATF1" i="40" s="1"/>
  <c r="ATG1" i="40" s="1"/>
  <c r="ATH1" i="40" s="1"/>
  <c r="ATI1" i="40" s="1"/>
  <c r="ATJ1" i="40" s="1"/>
  <c r="ATK1" i="40" s="1"/>
  <c r="ATL1" i="40" s="1"/>
  <c r="ATM1" i="40" s="1"/>
  <c r="ATN1" i="40" s="1"/>
  <c r="ATO1" i="40" s="1"/>
  <c r="ATP1" i="40" s="1"/>
  <c r="ATQ1" i="40" s="1"/>
  <c r="ATR1" i="40" s="1"/>
  <c r="ATS1" i="40" s="1"/>
  <c r="ATT1" i="40" s="1"/>
  <c r="ATU1" i="40" s="1"/>
  <c r="ATV1" i="40" s="1"/>
  <c r="ATW1" i="40" s="1"/>
  <c r="ATX1" i="40" s="1"/>
  <c r="ATY1" i="40" s="1"/>
  <c r="ATZ1" i="40" s="1"/>
  <c r="AUA1" i="40" s="1"/>
  <c r="AUB1" i="40" s="1"/>
  <c r="AUC1" i="40" s="1"/>
  <c r="AUD1" i="40" s="1"/>
  <c r="AUE1" i="40" s="1"/>
  <c r="AUF1" i="40" s="1"/>
  <c r="AUG1" i="40" s="1"/>
  <c r="AUH1" i="40" s="1"/>
  <c r="AUI1" i="40" s="1"/>
  <c r="AUJ1" i="40" s="1"/>
  <c r="AUK1" i="40" s="1"/>
  <c r="AUL1" i="40" s="1"/>
  <c r="AUM1" i="40" s="1"/>
  <c r="AUN1" i="40" s="1"/>
  <c r="AUO1" i="40" s="1"/>
  <c r="AUP1" i="40" s="1"/>
  <c r="AUQ1" i="40" s="1"/>
  <c r="AUR1" i="40" s="1"/>
  <c r="AUS1" i="40" s="1"/>
  <c r="AUT1" i="40" s="1"/>
  <c r="AUU1" i="40" s="1"/>
  <c r="AUV1" i="40" s="1"/>
  <c r="AUW1" i="40" s="1"/>
  <c r="AUX1" i="40" s="1"/>
  <c r="AUY1" i="40" s="1"/>
  <c r="AUZ1" i="40" s="1"/>
  <c r="AVA1" i="40" s="1"/>
  <c r="AVB1" i="40" s="1"/>
  <c r="AVC1" i="40" s="1"/>
  <c r="AVD1" i="40" s="1"/>
  <c r="AVE1" i="40" s="1"/>
  <c r="AVF1" i="40" s="1"/>
  <c r="AVG1" i="40" s="1"/>
  <c r="AVH1" i="40" s="1"/>
  <c r="AVI1" i="40" s="1"/>
  <c r="AVJ1" i="40" s="1"/>
  <c r="AVK1" i="40" s="1"/>
  <c r="AVL1" i="40" s="1"/>
  <c r="AVM1" i="40" s="1"/>
  <c r="AVN1" i="40" s="1"/>
  <c r="AVO1" i="40" s="1"/>
  <c r="AVP1" i="40" s="1"/>
  <c r="AVQ1" i="40" s="1"/>
  <c r="AVR1" i="40" s="1"/>
  <c r="AVS1" i="40" s="1"/>
  <c r="AVT1" i="40" s="1"/>
  <c r="AVU1" i="40" s="1"/>
  <c r="AVV1" i="40" s="1"/>
  <c r="AVW1" i="40" s="1"/>
  <c r="AVX1" i="40" s="1"/>
  <c r="AVY1" i="40" s="1"/>
  <c r="AVZ1" i="40" s="1"/>
  <c r="AWA1" i="40" s="1"/>
  <c r="AWB1" i="40" s="1"/>
  <c r="AWC1" i="40" s="1"/>
  <c r="AWD1" i="40" s="1"/>
  <c r="AWE1" i="40" s="1"/>
  <c r="AWF1" i="40" s="1"/>
  <c r="AWG1" i="40" s="1"/>
  <c r="AWH1" i="40" s="1"/>
  <c r="AWI1" i="40" s="1"/>
  <c r="AWJ1" i="40" s="1"/>
  <c r="AWK1" i="40" s="1"/>
  <c r="AWL1" i="40" s="1"/>
  <c r="AWM1" i="40" s="1"/>
  <c r="AWN1" i="40" s="1"/>
  <c r="AWO1" i="40" s="1"/>
  <c r="AWP1" i="40" s="1"/>
  <c r="AWQ1" i="40" s="1"/>
  <c r="AWR1" i="40" s="1"/>
  <c r="AWS1" i="40" s="1"/>
  <c r="AWT1" i="40" s="1"/>
  <c r="AWU1" i="40" s="1"/>
  <c r="AWV1" i="40" s="1"/>
  <c r="AWW1" i="40" s="1"/>
  <c r="AWX1" i="40" s="1"/>
  <c r="AWY1" i="40" s="1"/>
  <c r="AWZ1" i="40" s="1"/>
  <c r="AXA1" i="40" s="1"/>
  <c r="AXB1" i="40" s="1"/>
  <c r="AXC1" i="40" s="1"/>
  <c r="AXD1" i="40" s="1"/>
  <c r="AXE1" i="40" s="1"/>
  <c r="AXF1" i="40" s="1"/>
  <c r="AXG1" i="40" s="1"/>
  <c r="AXH1" i="40" s="1"/>
  <c r="AXI1" i="40" s="1"/>
  <c r="AXJ1" i="40" s="1"/>
  <c r="AXK1" i="40" s="1"/>
  <c r="AXL1" i="40" s="1"/>
  <c r="AXM1" i="40" s="1"/>
  <c r="AXN1" i="40" s="1"/>
  <c r="AXO1" i="40" s="1"/>
  <c r="AXP1" i="40" s="1"/>
  <c r="AXQ1" i="40" s="1"/>
  <c r="AXR1" i="40" s="1"/>
  <c r="AXS1" i="40" s="1"/>
  <c r="AXT1" i="40" s="1"/>
  <c r="AXU1" i="40" s="1"/>
  <c r="AXV1" i="40" s="1"/>
  <c r="AXW1" i="40" s="1"/>
  <c r="AXX1" i="40" s="1"/>
  <c r="AXY1" i="40" s="1"/>
  <c r="AXZ1" i="40" s="1"/>
  <c r="AYA1" i="40" s="1"/>
  <c r="AYB1" i="40" s="1"/>
  <c r="AYC1" i="40" s="1"/>
  <c r="AYD1" i="40" s="1"/>
  <c r="AYE1" i="40" s="1"/>
  <c r="AYF1" i="40" s="1"/>
  <c r="AYG1" i="40" s="1"/>
  <c r="AYH1" i="40" s="1"/>
  <c r="AYI1" i="40" s="1"/>
  <c r="AYJ1" i="40" s="1"/>
  <c r="AYK1" i="40" s="1"/>
  <c r="AYL1" i="40" s="1"/>
  <c r="AYM1" i="40" s="1"/>
  <c r="AYN1" i="40" s="1"/>
  <c r="AYO1" i="40" s="1"/>
  <c r="AYP1" i="40" s="1"/>
  <c r="AYQ1" i="40" s="1"/>
  <c r="AYR1" i="40" s="1"/>
  <c r="AYS1" i="40" s="1"/>
  <c r="AYT1" i="40" s="1"/>
  <c r="AYU1" i="40" s="1"/>
  <c r="AYV1" i="40" s="1"/>
  <c r="AYW1" i="40" s="1"/>
  <c r="AYX1" i="40" s="1"/>
  <c r="AYY1" i="40" s="1"/>
  <c r="AYZ1" i="40" s="1"/>
  <c r="AZA1" i="40" s="1"/>
  <c r="AZB1" i="40" s="1"/>
  <c r="AZC1" i="40" s="1"/>
  <c r="AZD1" i="40" s="1"/>
  <c r="AZE1" i="40" s="1"/>
  <c r="AZF1" i="40" s="1"/>
  <c r="AZG1" i="40" s="1"/>
  <c r="AZH1" i="40" s="1"/>
  <c r="AZI1" i="40" s="1"/>
  <c r="AZJ1" i="40" s="1"/>
  <c r="AZK1" i="40" s="1"/>
  <c r="AZL1" i="40" s="1"/>
  <c r="AZM1" i="40" s="1"/>
  <c r="AZN1" i="40" s="1"/>
  <c r="AZO1" i="40" s="1"/>
  <c r="AZP1" i="40" s="1"/>
  <c r="AZQ1" i="40" s="1"/>
  <c r="AZR1" i="40" s="1"/>
  <c r="AZS1" i="40" s="1"/>
  <c r="AZT1" i="40" s="1"/>
  <c r="AZU1" i="40" s="1"/>
  <c r="AZV1" i="40" s="1"/>
  <c r="AZW1" i="40" s="1"/>
  <c r="AZX1" i="40" s="1"/>
  <c r="AZY1" i="40" s="1"/>
  <c r="AZZ1" i="40" s="1"/>
  <c r="BAA1" i="40" s="1"/>
  <c r="BAB1" i="40" s="1"/>
  <c r="BAC1" i="40" s="1"/>
  <c r="BAD1" i="40" s="1"/>
  <c r="BAE1" i="40" s="1"/>
  <c r="BAF1" i="40" s="1"/>
  <c r="BAG1" i="40" s="1"/>
  <c r="BAH1" i="40" s="1"/>
  <c r="BAI1" i="40" s="1"/>
  <c r="BAJ1" i="40" s="1"/>
  <c r="BAK1" i="40" s="1"/>
  <c r="BAL1" i="40" s="1"/>
  <c r="BAM1" i="40" s="1"/>
  <c r="BAN1" i="40" s="1"/>
  <c r="BAO1" i="40" s="1"/>
  <c r="BAP1" i="40" s="1"/>
  <c r="BAQ1" i="40" s="1"/>
  <c r="BAR1" i="40" s="1"/>
  <c r="BAS1" i="40" s="1"/>
  <c r="BAT1" i="40" s="1"/>
  <c r="BAU1" i="40" s="1"/>
  <c r="BAV1" i="40" s="1"/>
  <c r="BAW1" i="40" s="1"/>
  <c r="BAX1" i="40" s="1"/>
  <c r="BAY1" i="40" s="1"/>
  <c r="BAZ1" i="40" s="1"/>
  <c r="BBA1" i="40" s="1"/>
  <c r="BBB1" i="40" s="1"/>
  <c r="BBC1" i="40" s="1"/>
  <c r="BBD1" i="40" s="1"/>
  <c r="BBE1" i="40" s="1"/>
  <c r="BBF1" i="40" s="1"/>
  <c r="BBG1" i="40" s="1"/>
  <c r="BBH1" i="40" s="1"/>
  <c r="BBI1" i="40" s="1"/>
  <c r="BBJ1" i="40" s="1"/>
  <c r="BBK1" i="40" s="1"/>
  <c r="BBL1" i="40" s="1"/>
  <c r="BBM1" i="40" s="1"/>
  <c r="BBN1" i="40" s="1"/>
  <c r="BBO1" i="40" s="1"/>
  <c r="BBP1" i="40" s="1"/>
  <c r="BBQ1" i="40" s="1"/>
  <c r="BBR1" i="40" s="1"/>
  <c r="BBS1" i="40" s="1"/>
  <c r="BBT1" i="40" s="1"/>
  <c r="BBU1" i="40" s="1"/>
  <c r="BBV1" i="40" s="1"/>
  <c r="BBW1" i="40" s="1"/>
  <c r="BBX1" i="40" s="1"/>
  <c r="BBY1" i="40" s="1"/>
  <c r="BBZ1" i="40" s="1"/>
  <c r="BCA1" i="40" s="1"/>
  <c r="BCB1" i="40" s="1"/>
  <c r="BCC1" i="40" s="1"/>
  <c r="BCD1" i="40" s="1"/>
  <c r="BCE1" i="40" s="1"/>
  <c r="BCF1" i="40" s="1"/>
  <c r="BCG1" i="40" s="1"/>
  <c r="BCH1" i="40" s="1"/>
  <c r="BCI1" i="40" s="1"/>
  <c r="BCJ1" i="40" s="1"/>
  <c r="BCK1" i="40" s="1"/>
  <c r="BCL1" i="40" s="1"/>
  <c r="BCM1" i="40" s="1"/>
  <c r="BCN1" i="40" s="1"/>
  <c r="BCO1" i="40" s="1"/>
  <c r="BCP1" i="40" s="1"/>
  <c r="BCQ1" i="40" s="1"/>
  <c r="BCR1" i="40" s="1"/>
  <c r="BCS1" i="40" s="1"/>
  <c r="BCT1" i="40" s="1"/>
  <c r="BCU1" i="40" s="1"/>
  <c r="BCV1" i="40" s="1"/>
  <c r="BCW1" i="40" s="1"/>
  <c r="BCX1" i="40" s="1"/>
  <c r="BCY1" i="40" s="1"/>
  <c r="BCZ1" i="40" s="1"/>
  <c r="BDA1" i="40" s="1"/>
  <c r="BDB1" i="40" s="1"/>
  <c r="BDC1" i="40" s="1"/>
  <c r="BDD1" i="40" s="1"/>
  <c r="BDE1" i="40" s="1"/>
  <c r="BDF1" i="40" s="1"/>
  <c r="BDG1" i="40" s="1"/>
  <c r="BDH1" i="40" s="1"/>
  <c r="BDI1" i="40" s="1"/>
  <c r="BDJ1" i="40" s="1"/>
  <c r="BDK1" i="40" s="1"/>
  <c r="BDL1" i="40" s="1"/>
  <c r="BDM1" i="40" s="1"/>
  <c r="BDN1" i="40" s="1"/>
  <c r="BDO1" i="40" s="1"/>
  <c r="BDP1" i="40" s="1"/>
  <c r="BDQ1" i="40" s="1"/>
  <c r="BDR1" i="40" s="1"/>
  <c r="BDS1" i="40" s="1"/>
  <c r="BDT1" i="40" s="1"/>
  <c r="BDU1" i="40" s="1"/>
  <c r="BDV1" i="40" s="1"/>
  <c r="BDW1" i="40" s="1"/>
  <c r="BDX1" i="40" s="1"/>
  <c r="BDY1" i="40" s="1"/>
  <c r="BDZ1" i="40" s="1"/>
  <c r="BEA1" i="40" s="1"/>
  <c r="BEB1" i="40" s="1"/>
  <c r="BEC1" i="40" s="1"/>
  <c r="BED1" i="40" s="1"/>
  <c r="BEE1" i="40" s="1"/>
  <c r="BEF1" i="40" s="1"/>
  <c r="BEG1" i="40" s="1"/>
  <c r="BEH1" i="40" s="1"/>
  <c r="BEI1" i="40" s="1"/>
  <c r="BEJ1" i="40" s="1"/>
  <c r="BEK1" i="40" s="1"/>
  <c r="BEL1" i="40" s="1"/>
  <c r="BEM1" i="40" s="1"/>
  <c r="BEN1" i="40" s="1"/>
  <c r="BEO1" i="40" s="1"/>
  <c r="BEP1" i="40" s="1"/>
  <c r="BEQ1" i="40" s="1"/>
  <c r="BER1" i="40" s="1"/>
  <c r="BES1" i="40" s="1"/>
  <c r="BET1" i="40" s="1"/>
  <c r="BEU1" i="40" s="1"/>
  <c r="BEV1" i="40" s="1"/>
  <c r="BEW1" i="40" s="1"/>
  <c r="BEX1" i="40" s="1"/>
  <c r="BEY1" i="40" s="1"/>
  <c r="BEZ1" i="40" s="1"/>
  <c r="BFA1" i="40" s="1"/>
  <c r="BFB1" i="40" s="1"/>
  <c r="BFC1" i="40" s="1"/>
  <c r="BFD1" i="40" s="1"/>
  <c r="BFE1" i="40" s="1"/>
  <c r="BFF1" i="40" s="1"/>
  <c r="BFG1" i="40" s="1"/>
  <c r="BFH1" i="40" s="1"/>
  <c r="BFI1" i="40" s="1"/>
  <c r="BFJ1" i="40" s="1"/>
  <c r="BFK1" i="40" s="1"/>
  <c r="BFL1" i="40" s="1"/>
  <c r="BFM1" i="40" s="1"/>
  <c r="BFN1" i="40" s="1"/>
  <c r="BFO1" i="40" s="1"/>
  <c r="BFP1" i="40" s="1"/>
  <c r="BFQ1" i="40" s="1"/>
  <c r="BFR1" i="40" s="1"/>
  <c r="BFS1" i="40" s="1"/>
  <c r="BFT1" i="40" s="1"/>
  <c r="BFU1" i="40" s="1"/>
  <c r="BFV1" i="40" s="1"/>
  <c r="BFW1" i="40" s="1"/>
  <c r="BFX1" i="40" s="1"/>
  <c r="BFY1" i="40" s="1"/>
  <c r="BFZ1" i="40" s="1"/>
  <c r="BGA1" i="40" s="1"/>
  <c r="BGB1" i="40" s="1"/>
  <c r="BGC1" i="40" s="1"/>
  <c r="BGD1" i="40" s="1"/>
  <c r="BGE1" i="40" s="1"/>
  <c r="BGF1" i="40" s="1"/>
  <c r="BGG1" i="40" s="1"/>
  <c r="BGH1" i="40" s="1"/>
  <c r="BGI1" i="40" s="1"/>
  <c r="BGJ1" i="40" s="1"/>
  <c r="BGK1" i="40" s="1"/>
  <c r="BGL1" i="40" s="1"/>
  <c r="BGM1" i="40" s="1"/>
  <c r="BGN1" i="40" s="1"/>
  <c r="BGO1" i="40" s="1"/>
  <c r="BGP1" i="40" s="1"/>
  <c r="BGQ1" i="40" s="1"/>
  <c r="BGR1" i="40" s="1"/>
  <c r="BGS1" i="40" s="1"/>
  <c r="BGT1" i="40" s="1"/>
  <c r="BGU1" i="40" s="1"/>
  <c r="BGV1" i="40" s="1"/>
  <c r="BGW1" i="40" s="1"/>
  <c r="BGX1" i="40" s="1"/>
  <c r="BGY1" i="40" s="1"/>
  <c r="BGZ1" i="40" s="1"/>
  <c r="BHA1" i="40" s="1"/>
  <c r="BHB1" i="40" s="1"/>
  <c r="BHC1" i="40" s="1"/>
  <c r="BHD1" i="40" s="1"/>
  <c r="BHE1" i="40" s="1"/>
  <c r="BHF1" i="40" s="1"/>
  <c r="BHG1" i="40" s="1"/>
  <c r="BHH1" i="40" s="1"/>
  <c r="BHI1" i="40" s="1"/>
  <c r="BHJ1" i="40" s="1"/>
  <c r="BHK1" i="40" s="1"/>
  <c r="BHL1" i="40" s="1"/>
  <c r="BHM1" i="40" s="1"/>
  <c r="BHN1" i="40" s="1"/>
  <c r="BHO1" i="40" s="1"/>
  <c r="BHP1" i="40" s="1"/>
  <c r="BHQ1" i="40" s="1"/>
  <c r="BHR1" i="40" s="1"/>
  <c r="BHS1" i="40" s="1"/>
  <c r="BHT1" i="40" s="1"/>
  <c r="BHU1" i="40" s="1"/>
  <c r="BHV1" i="40" s="1"/>
  <c r="BHW1" i="40" s="1"/>
  <c r="BHX1" i="40" s="1"/>
  <c r="BHY1" i="40" s="1"/>
  <c r="BHZ1" i="40" s="1"/>
  <c r="BIA1" i="40" s="1"/>
  <c r="BIB1" i="40" s="1"/>
  <c r="BIC1" i="40" s="1"/>
  <c r="BID1" i="40" s="1"/>
  <c r="BIE1" i="40" s="1"/>
  <c r="BIF1" i="40" s="1"/>
  <c r="BIG1" i="40" s="1"/>
  <c r="BIH1" i="40" s="1"/>
  <c r="BII1" i="40" s="1"/>
  <c r="BIJ1" i="40" s="1"/>
  <c r="BIK1" i="40" s="1"/>
  <c r="BIL1" i="40" s="1"/>
  <c r="BIM1" i="40" s="1"/>
  <c r="BIN1" i="40" s="1"/>
  <c r="BIO1" i="40" s="1"/>
  <c r="BIP1" i="40" s="1"/>
  <c r="BIQ1" i="40" s="1"/>
  <c r="BIR1" i="40" s="1"/>
  <c r="BIS1" i="40" s="1"/>
  <c r="BIT1" i="40" s="1"/>
  <c r="BIU1" i="40" s="1"/>
  <c r="BIV1" i="40" s="1"/>
  <c r="BIW1" i="40" s="1"/>
  <c r="BIX1" i="40" s="1"/>
  <c r="BIY1" i="40" s="1"/>
  <c r="BIZ1" i="40" s="1"/>
  <c r="BJA1" i="40" s="1"/>
  <c r="BJB1" i="40" s="1"/>
  <c r="BJC1" i="40" s="1"/>
  <c r="BJD1" i="40" s="1"/>
  <c r="BJE1" i="40" s="1"/>
  <c r="BJF1" i="40" s="1"/>
  <c r="BJG1" i="40" s="1"/>
  <c r="BJH1" i="40" s="1"/>
  <c r="BJI1" i="40" s="1"/>
  <c r="BJJ1" i="40" s="1"/>
  <c r="BJK1" i="40" s="1"/>
  <c r="BJL1" i="40" s="1"/>
  <c r="BJM1" i="40" s="1"/>
  <c r="BJN1" i="40" s="1"/>
  <c r="BJO1" i="40" s="1"/>
  <c r="BJP1" i="40" s="1"/>
  <c r="BJQ1" i="40" s="1"/>
  <c r="BJR1" i="40" s="1"/>
  <c r="BJS1" i="40" s="1"/>
  <c r="BJT1" i="40" s="1"/>
  <c r="BJU1" i="40" s="1"/>
  <c r="BJV1" i="40" s="1"/>
  <c r="BJW1" i="40" s="1"/>
  <c r="BJX1" i="40" s="1"/>
  <c r="BJY1" i="40" s="1"/>
  <c r="BJZ1" i="40" s="1"/>
  <c r="BKA1" i="40" s="1"/>
  <c r="BKB1" i="40" s="1"/>
  <c r="BKC1" i="40" s="1"/>
  <c r="BKD1" i="40" s="1"/>
  <c r="BKE1" i="40" s="1"/>
  <c r="BKF1" i="40" s="1"/>
  <c r="BKG1" i="40" s="1"/>
  <c r="BKH1" i="40" s="1"/>
  <c r="BKI1" i="40" s="1"/>
  <c r="BKJ1" i="40" s="1"/>
  <c r="BKK1" i="40" s="1"/>
  <c r="BKL1" i="40" s="1"/>
  <c r="BKM1" i="40" s="1"/>
  <c r="BKN1" i="40" s="1"/>
  <c r="BKO1" i="40" s="1"/>
  <c r="BKP1" i="40" s="1"/>
  <c r="BKQ1" i="40" s="1"/>
  <c r="BKR1" i="40" s="1"/>
  <c r="BKS1" i="40" s="1"/>
  <c r="BKT1" i="40" s="1"/>
  <c r="BKU1" i="40" s="1"/>
  <c r="BKV1" i="40" s="1"/>
  <c r="BKW1" i="40" s="1"/>
  <c r="BKX1" i="40" s="1"/>
  <c r="BKY1" i="40" s="1"/>
  <c r="BKZ1" i="40" s="1"/>
  <c r="BLA1" i="40" s="1"/>
  <c r="BLB1" i="40" s="1"/>
  <c r="BLC1" i="40" s="1"/>
  <c r="BLD1" i="40" s="1"/>
  <c r="BLE1" i="40" s="1"/>
  <c r="BLF1" i="40" s="1"/>
  <c r="BLG1" i="40" s="1"/>
  <c r="BLH1" i="40" s="1"/>
  <c r="BLI1" i="40" s="1"/>
  <c r="BLJ1" i="40" s="1"/>
  <c r="BLK1" i="40" s="1"/>
  <c r="BLL1" i="40" s="1"/>
  <c r="BLM1" i="40" s="1"/>
  <c r="BLN1" i="40" s="1"/>
  <c r="BLO1" i="40" s="1"/>
  <c r="BLP1" i="40" s="1"/>
  <c r="BLQ1" i="40" s="1"/>
  <c r="BLR1" i="40" s="1"/>
  <c r="BLS1" i="40" s="1"/>
  <c r="BLT1" i="40" s="1"/>
  <c r="BLU1" i="40" s="1"/>
  <c r="BLV1" i="40" s="1"/>
  <c r="BLW1" i="40" s="1"/>
  <c r="BLX1" i="40" s="1"/>
  <c r="BLY1" i="40" s="1"/>
  <c r="BLZ1" i="40" s="1"/>
  <c r="BMA1" i="40" s="1"/>
  <c r="BMB1" i="40" s="1"/>
  <c r="BMC1" i="40" s="1"/>
  <c r="BMD1" i="40" s="1"/>
  <c r="BME1" i="40" s="1"/>
  <c r="BMF1" i="40" s="1"/>
  <c r="BMG1" i="40" s="1"/>
  <c r="BMH1" i="40" s="1"/>
  <c r="BMI1" i="40" s="1"/>
  <c r="BMJ1" i="40" s="1"/>
  <c r="BMK1" i="40" s="1"/>
  <c r="BML1" i="40" s="1"/>
  <c r="BMM1" i="40" s="1"/>
  <c r="BMN1" i="40" s="1"/>
  <c r="BMO1" i="40" s="1"/>
  <c r="BMP1" i="40" s="1"/>
  <c r="BMQ1" i="40" s="1"/>
  <c r="BMR1" i="40" s="1"/>
  <c r="BMS1" i="40" s="1"/>
  <c r="BMT1" i="40" s="1"/>
  <c r="BMU1" i="40" s="1"/>
  <c r="BMV1" i="40" s="1"/>
  <c r="BMW1" i="40" s="1"/>
  <c r="BMX1" i="40" s="1"/>
  <c r="BMY1" i="40" s="1"/>
  <c r="BMZ1" i="40" s="1"/>
  <c r="BNA1" i="40" s="1"/>
  <c r="BNB1" i="40" s="1"/>
  <c r="BNC1" i="40" s="1"/>
  <c r="BND1" i="40" s="1"/>
  <c r="BNE1" i="40" s="1"/>
  <c r="BNF1" i="40" s="1"/>
  <c r="BNG1" i="40" s="1"/>
  <c r="BNH1" i="40" s="1"/>
  <c r="BNI1" i="40" s="1"/>
  <c r="BNJ1" i="40" s="1"/>
  <c r="BNK1" i="40" s="1"/>
  <c r="BNL1" i="40" s="1"/>
  <c r="BNM1" i="40" s="1"/>
  <c r="BNN1" i="40" s="1"/>
  <c r="BNO1" i="40" s="1"/>
  <c r="BNP1" i="40" s="1"/>
  <c r="BNQ1" i="40" s="1"/>
  <c r="BNR1" i="40" s="1"/>
  <c r="BNS1" i="40" s="1"/>
  <c r="BNT1" i="40" s="1"/>
  <c r="BNU1" i="40" s="1"/>
  <c r="BNV1" i="40" s="1"/>
  <c r="BNW1" i="40" s="1"/>
  <c r="BNX1" i="40" s="1"/>
  <c r="BNY1" i="40" s="1"/>
  <c r="BNZ1" i="40" s="1"/>
  <c r="BOA1" i="40" s="1"/>
  <c r="BOB1" i="40" s="1"/>
  <c r="BOC1" i="40" s="1"/>
  <c r="BOD1" i="40" s="1"/>
  <c r="BOE1" i="40" s="1"/>
  <c r="BOF1" i="40" s="1"/>
  <c r="BOG1" i="40" s="1"/>
  <c r="BOH1" i="40" s="1"/>
  <c r="BOI1" i="40" s="1"/>
  <c r="BOJ1" i="40" s="1"/>
  <c r="BOK1" i="40" s="1"/>
  <c r="BOL1" i="40" s="1"/>
  <c r="BOM1" i="40" s="1"/>
  <c r="BON1" i="40" s="1"/>
  <c r="BOO1" i="40" s="1"/>
  <c r="BOP1" i="40" s="1"/>
  <c r="BOQ1" i="40" s="1"/>
  <c r="BOR1" i="40" s="1"/>
  <c r="BOS1" i="40" s="1"/>
  <c r="BOT1" i="40" s="1"/>
  <c r="BOU1" i="40" s="1"/>
  <c r="BOV1" i="40" s="1"/>
  <c r="BOW1" i="40" s="1"/>
  <c r="BOX1" i="40" s="1"/>
  <c r="BOY1" i="40" s="1"/>
  <c r="BOZ1" i="40" s="1"/>
  <c r="BPA1" i="40" s="1"/>
  <c r="BPB1" i="40" s="1"/>
  <c r="BPC1" i="40" s="1"/>
  <c r="BPD1" i="40" s="1"/>
  <c r="BPE1" i="40" s="1"/>
  <c r="BPF1" i="40" s="1"/>
  <c r="BPG1" i="40" s="1"/>
  <c r="BPH1" i="40" s="1"/>
  <c r="BPI1" i="40" s="1"/>
  <c r="BPJ1" i="40" s="1"/>
  <c r="BPK1" i="40" s="1"/>
  <c r="BPL1" i="40" s="1"/>
  <c r="BPM1" i="40" s="1"/>
  <c r="BPN1" i="40" s="1"/>
  <c r="BPO1" i="40" s="1"/>
  <c r="BPP1" i="40" s="1"/>
  <c r="BPQ1" i="40" s="1"/>
  <c r="BPR1" i="40" s="1"/>
  <c r="BPS1" i="40" s="1"/>
  <c r="BPT1" i="40" s="1"/>
  <c r="BPU1" i="40" s="1"/>
  <c r="BPV1" i="40" s="1"/>
  <c r="BPW1" i="40" s="1"/>
  <c r="BPX1" i="40" s="1"/>
  <c r="BPY1" i="40" s="1"/>
  <c r="BPZ1" i="40" s="1"/>
  <c r="BQA1" i="40" s="1"/>
  <c r="BQB1" i="40" s="1"/>
  <c r="BQC1" i="40" s="1"/>
  <c r="BQD1" i="40" s="1"/>
  <c r="BQE1" i="40" s="1"/>
  <c r="BQF1" i="40" s="1"/>
  <c r="BQG1" i="40" s="1"/>
  <c r="BQH1" i="40" s="1"/>
  <c r="BQI1" i="40" s="1"/>
  <c r="BQJ1" i="40" s="1"/>
  <c r="BQK1" i="40" s="1"/>
  <c r="BQL1" i="40" s="1"/>
  <c r="BQM1" i="40" s="1"/>
  <c r="BQN1" i="40" s="1"/>
  <c r="BQO1" i="40" s="1"/>
  <c r="BQP1" i="40" s="1"/>
  <c r="BQQ1" i="40" s="1"/>
  <c r="BQR1" i="40" s="1"/>
  <c r="BQS1" i="40" s="1"/>
  <c r="BQT1" i="40" s="1"/>
  <c r="BQU1" i="40" s="1"/>
  <c r="BQV1" i="40" s="1"/>
  <c r="BQW1" i="40" s="1"/>
  <c r="BQX1" i="40" s="1"/>
  <c r="BQY1" i="40" s="1"/>
  <c r="BQZ1" i="40" s="1"/>
  <c r="BRA1" i="40" s="1"/>
  <c r="BRB1" i="40" s="1"/>
  <c r="BRC1" i="40" s="1"/>
  <c r="BRD1" i="40" s="1"/>
  <c r="BRE1" i="40" s="1"/>
  <c r="BRF1" i="40" s="1"/>
  <c r="BRG1" i="40" s="1"/>
  <c r="BRH1" i="40" s="1"/>
  <c r="BRI1" i="40" s="1"/>
  <c r="BRJ1" i="40" s="1"/>
  <c r="BRK1" i="40" s="1"/>
  <c r="BRL1" i="40" s="1"/>
  <c r="BRM1" i="40" s="1"/>
  <c r="BRN1" i="40" s="1"/>
  <c r="BRO1" i="40" s="1"/>
  <c r="BRP1" i="40" s="1"/>
  <c r="BRQ1" i="40" s="1"/>
  <c r="BRR1" i="40" s="1"/>
  <c r="BRS1" i="40" s="1"/>
  <c r="BRT1" i="40" s="1"/>
  <c r="BRU1" i="40" s="1"/>
  <c r="BRV1" i="40" s="1"/>
  <c r="BRW1" i="40" s="1"/>
  <c r="BRX1" i="40" s="1"/>
  <c r="BRY1" i="40" s="1"/>
  <c r="BRZ1" i="40" s="1"/>
  <c r="BSA1" i="40" s="1"/>
  <c r="BSB1" i="40" s="1"/>
  <c r="BSC1" i="40" s="1"/>
  <c r="BSD1" i="40" s="1"/>
  <c r="BSE1" i="40" s="1"/>
  <c r="BSF1" i="40" s="1"/>
  <c r="BSG1" i="40" s="1"/>
  <c r="BSH1" i="40" s="1"/>
  <c r="BSI1" i="40" s="1"/>
  <c r="BSJ1" i="40" s="1"/>
  <c r="BSK1" i="40" s="1"/>
  <c r="BSL1" i="40" s="1"/>
  <c r="BSM1" i="40" s="1"/>
  <c r="BSN1" i="40" s="1"/>
  <c r="BSO1" i="40" s="1"/>
  <c r="BSP1" i="40" s="1"/>
  <c r="BSQ1" i="40" s="1"/>
  <c r="BSR1" i="40" s="1"/>
  <c r="BSS1" i="40" s="1"/>
  <c r="BST1" i="40" s="1"/>
  <c r="BSU1" i="40" s="1"/>
  <c r="BSV1" i="40" s="1"/>
  <c r="BSW1" i="40" s="1"/>
  <c r="BSX1" i="40" s="1"/>
  <c r="BSY1" i="40" s="1"/>
  <c r="BSZ1" i="40" s="1"/>
  <c r="BTA1" i="40" s="1"/>
  <c r="BTB1" i="40" s="1"/>
  <c r="BTC1" i="40" s="1"/>
  <c r="BTD1" i="40" s="1"/>
  <c r="BTE1" i="40" s="1"/>
  <c r="BTF1" i="40" s="1"/>
  <c r="BTG1" i="40" s="1"/>
  <c r="BTH1" i="40" s="1"/>
  <c r="BTI1" i="40" s="1"/>
  <c r="BTJ1" i="40" s="1"/>
  <c r="BTK1" i="40" s="1"/>
  <c r="BTL1" i="40" s="1"/>
  <c r="BTM1" i="40" s="1"/>
  <c r="BTN1" i="40" s="1"/>
  <c r="BTO1" i="40" s="1"/>
  <c r="BTP1" i="40" s="1"/>
  <c r="BTQ1" i="40" s="1"/>
  <c r="BTR1" i="40" s="1"/>
  <c r="BTS1" i="40" s="1"/>
  <c r="BTT1" i="40" s="1"/>
  <c r="BTU1" i="40" s="1"/>
  <c r="BTV1" i="40" s="1"/>
  <c r="BTW1" i="40" s="1"/>
  <c r="BTX1" i="40" s="1"/>
  <c r="BTY1" i="40" s="1"/>
  <c r="BTZ1" i="40" s="1"/>
  <c r="BUA1" i="40" s="1"/>
  <c r="BUB1" i="40" s="1"/>
  <c r="BUC1" i="40" s="1"/>
  <c r="BUD1" i="40" s="1"/>
  <c r="BUE1" i="40" s="1"/>
  <c r="BUF1" i="40" s="1"/>
  <c r="BUG1" i="40" s="1"/>
  <c r="BUH1" i="40" s="1"/>
  <c r="BUI1" i="40" s="1"/>
  <c r="BUJ1" i="40" s="1"/>
  <c r="BUK1" i="40" s="1"/>
  <c r="BUL1" i="40" s="1"/>
  <c r="BUM1" i="40" s="1"/>
  <c r="BUN1" i="40" s="1"/>
  <c r="BUO1" i="40" s="1"/>
  <c r="BUP1" i="40" s="1"/>
  <c r="BUQ1" i="40" s="1"/>
  <c r="BUR1" i="40" s="1"/>
  <c r="BUS1" i="40" s="1"/>
  <c r="BUT1" i="40" s="1"/>
  <c r="BUU1" i="40" s="1"/>
  <c r="BUV1" i="40" s="1"/>
  <c r="BUW1" i="40" s="1"/>
  <c r="BUX1" i="40" s="1"/>
  <c r="BUY1" i="40" s="1"/>
  <c r="BUZ1" i="40" s="1"/>
  <c r="BVA1" i="40" s="1"/>
  <c r="BVB1" i="40" s="1"/>
  <c r="BVC1" i="40" s="1"/>
  <c r="BVD1" i="40" s="1"/>
  <c r="BVE1" i="40" s="1"/>
  <c r="BVF1" i="40" s="1"/>
  <c r="BVG1" i="40" s="1"/>
  <c r="BVH1" i="40" s="1"/>
  <c r="BVI1" i="40" s="1"/>
  <c r="BVJ1" i="40" s="1"/>
  <c r="BVK1" i="40" s="1"/>
  <c r="BVL1" i="40" s="1"/>
  <c r="BVM1" i="40" s="1"/>
  <c r="BVN1" i="40" s="1"/>
  <c r="BVO1" i="40" s="1"/>
  <c r="BVP1" i="40" s="1"/>
  <c r="BVQ1" i="40" s="1"/>
  <c r="BVR1" i="40" s="1"/>
  <c r="BVS1" i="40" s="1"/>
  <c r="BVT1" i="40" s="1"/>
  <c r="BVU1" i="40" s="1"/>
  <c r="BVV1" i="40" s="1"/>
  <c r="BVW1" i="40" s="1"/>
  <c r="BVX1" i="40" s="1"/>
  <c r="BVY1" i="40" s="1"/>
  <c r="BVZ1" i="40" s="1"/>
  <c r="BWA1" i="40" s="1"/>
  <c r="BWB1" i="40" s="1"/>
  <c r="BWC1" i="40" s="1"/>
  <c r="BWD1" i="40" s="1"/>
  <c r="BWE1" i="40" s="1"/>
  <c r="BWF1" i="40" s="1"/>
  <c r="BWG1" i="40" s="1"/>
  <c r="BWH1" i="40" s="1"/>
  <c r="BWI1" i="40" s="1"/>
  <c r="BWJ1" i="40" s="1"/>
  <c r="BWK1" i="40" s="1"/>
  <c r="BWL1" i="40" s="1"/>
  <c r="BWM1" i="40" s="1"/>
  <c r="BWN1" i="40" s="1"/>
  <c r="BWO1" i="40" s="1"/>
  <c r="BWP1" i="40" s="1"/>
  <c r="BWQ1" i="40" s="1"/>
  <c r="BWR1" i="40" s="1"/>
  <c r="BWS1" i="40" s="1"/>
  <c r="BWT1" i="40" s="1"/>
  <c r="BWU1" i="40" s="1"/>
  <c r="BWV1" i="40" s="1"/>
  <c r="BWW1" i="40" s="1"/>
  <c r="BWX1" i="40" s="1"/>
  <c r="BWY1" i="40" s="1"/>
  <c r="BWZ1" i="40" s="1"/>
  <c r="BXA1" i="40" s="1"/>
  <c r="BXB1" i="40" s="1"/>
  <c r="BXC1" i="40" s="1"/>
  <c r="BXD1" i="40" s="1"/>
  <c r="BXE1" i="40" s="1"/>
  <c r="BXF1" i="40" s="1"/>
  <c r="BXG1" i="40" s="1"/>
  <c r="BXH1" i="40" s="1"/>
  <c r="BXI1" i="40" s="1"/>
  <c r="BXJ1" i="40" s="1"/>
  <c r="BXK1" i="40" s="1"/>
  <c r="BXL1" i="40" s="1"/>
  <c r="BXM1" i="40" s="1"/>
  <c r="BXN1" i="40" s="1"/>
  <c r="BXO1" i="40" s="1"/>
  <c r="BXP1" i="40" s="1"/>
  <c r="BXQ1" i="40" s="1"/>
  <c r="BXR1" i="40" s="1"/>
  <c r="BXS1" i="40" s="1"/>
  <c r="BXT1" i="40" s="1"/>
  <c r="BXU1" i="40" s="1"/>
  <c r="BXV1" i="40" s="1"/>
  <c r="BXW1" i="40" s="1"/>
  <c r="BXX1" i="40" s="1"/>
  <c r="BXY1" i="40" s="1"/>
  <c r="BXZ1" i="40" s="1"/>
  <c r="BYA1" i="40" s="1"/>
  <c r="BYB1" i="40" s="1"/>
  <c r="BYC1" i="40" s="1"/>
  <c r="BYD1" i="40" s="1"/>
  <c r="BYE1" i="40" s="1"/>
  <c r="BYF1" i="40" s="1"/>
  <c r="BYG1" i="40" s="1"/>
  <c r="BYH1" i="40" s="1"/>
  <c r="BYI1" i="40" s="1"/>
  <c r="BYJ1" i="40" s="1"/>
  <c r="BYK1" i="40" s="1"/>
  <c r="BYL1" i="40" s="1"/>
  <c r="BYM1" i="40" s="1"/>
  <c r="BYN1" i="40" s="1"/>
  <c r="BYO1" i="40" s="1"/>
  <c r="BYP1" i="40" s="1"/>
  <c r="BYQ1" i="40" s="1"/>
  <c r="BYR1" i="40" s="1"/>
  <c r="BYS1" i="40" s="1"/>
  <c r="BYT1" i="40" s="1"/>
  <c r="BYU1" i="40" s="1"/>
  <c r="BYV1" i="40" s="1"/>
  <c r="BYW1" i="40" s="1"/>
  <c r="BYX1" i="40" s="1"/>
  <c r="BYY1" i="40" s="1"/>
  <c r="BYZ1" i="40" s="1"/>
  <c r="BZA1" i="40" s="1"/>
  <c r="BZB1" i="40" s="1"/>
  <c r="BZC1" i="40" s="1"/>
  <c r="BZD1" i="40" s="1"/>
  <c r="BZE1" i="40" s="1"/>
  <c r="BZF1" i="40" s="1"/>
  <c r="BZG1" i="40" s="1"/>
  <c r="BZH1" i="40" s="1"/>
  <c r="BZI1" i="40" s="1"/>
  <c r="BZJ1" i="40" s="1"/>
  <c r="BZK1" i="40" s="1"/>
  <c r="BZL1" i="40" s="1"/>
  <c r="BZM1" i="40" s="1"/>
  <c r="BZN1" i="40" s="1"/>
  <c r="BZO1" i="40" s="1"/>
  <c r="BZP1" i="40" s="1"/>
  <c r="BZQ1" i="40" s="1"/>
  <c r="BZR1" i="40" s="1"/>
  <c r="BZS1" i="40" s="1"/>
  <c r="BZT1" i="40" s="1"/>
  <c r="BZU1" i="40" s="1"/>
  <c r="BZV1" i="40" s="1"/>
  <c r="BZW1" i="40" s="1"/>
  <c r="BZX1" i="40" s="1"/>
  <c r="BZY1" i="40" s="1"/>
  <c r="BZZ1" i="40" s="1"/>
  <c r="CAA1" i="40" s="1"/>
  <c r="CAB1" i="40" s="1"/>
  <c r="CAC1" i="40" s="1"/>
  <c r="CAD1" i="40" s="1"/>
  <c r="CAE1" i="40" s="1"/>
  <c r="CAF1" i="40" s="1"/>
  <c r="CAG1" i="40" s="1"/>
  <c r="CAH1" i="40" s="1"/>
  <c r="CAI1" i="40" s="1"/>
  <c r="CAJ1" i="40" s="1"/>
  <c r="CAK1" i="40" s="1"/>
  <c r="CAL1" i="40" s="1"/>
  <c r="CAM1" i="40" s="1"/>
  <c r="CAN1" i="40" s="1"/>
  <c r="CAO1" i="40" s="1"/>
  <c r="CAP1" i="40" s="1"/>
  <c r="CAQ1" i="40" s="1"/>
  <c r="CAR1" i="40" s="1"/>
  <c r="CAS1" i="40" s="1"/>
  <c r="CAT1" i="40" s="1"/>
  <c r="CAU1" i="40" s="1"/>
  <c r="CAV1" i="40" s="1"/>
  <c r="CAW1" i="40" s="1"/>
  <c r="CAX1" i="40" s="1"/>
  <c r="CAY1" i="40" s="1"/>
  <c r="CAZ1" i="40" s="1"/>
  <c r="CBA1" i="40" s="1"/>
  <c r="CBB1" i="40" s="1"/>
  <c r="CBC1" i="40" s="1"/>
  <c r="CBD1" i="40" s="1"/>
  <c r="CBE1" i="40" s="1"/>
  <c r="CBF1" i="40" s="1"/>
  <c r="CBG1" i="40" s="1"/>
  <c r="CBH1" i="40" s="1"/>
  <c r="CBI1" i="40" s="1"/>
  <c r="CBJ1" i="40" s="1"/>
  <c r="CBK1" i="40" s="1"/>
  <c r="CBL1" i="40" s="1"/>
  <c r="CBM1" i="40" s="1"/>
  <c r="CBN1" i="40" s="1"/>
  <c r="CBO1" i="40" s="1"/>
  <c r="CBP1" i="40" s="1"/>
  <c r="CBQ1" i="40" s="1"/>
  <c r="CBR1" i="40" s="1"/>
  <c r="CBS1" i="40" s="1"/>
  <c r="CBT1" i="40" s="1"/>
  <c r="CBU1" i="40" s="1"/>
  <c r="CBV1" i="40" s="1"/>
  <c r="CBW1" i="40" s="1"/>
  <c r="CBX1" i="40" s="1"/>
  <c r="CBY1" i="40" s="1"/>
  <c r="CBZ1" i="40" s="1"/>
  <c r="CCA1" i="40" s="1"/>
  <c r="CCB1" i="40" s="1"/>
  <c r="CCC1" i="40" s="1"/>
  <c r="CCD1" i="40" s="1"/>
  <c r="CCE1" i="40" s="1"/>
  <c r="CCF1" i="40" s="1"/>
  <c r="CCG1" i="40" s="1"/>
  <c r="CCH1" i="40" s="1"/>
  <c r="CCI1" i="40" s="1"/>
  <c r="CCJ1" i="40" s="1"/>
  <c r="CCK1" i="40" s="1"/>
  <c r="CCL1" i="40" s="1"/>
  <c r="CCM1" i="40" s="1"/>
  <c r="CCN1" i="40" s="1"/>
  <c r="CCO1" i="40" s="1"/>
  <c r="CCP1" i="40" s="1"/>
  <c r="CCQ1" i="40" s="1"/>
  <c r="CCR1" i="40" s="1"/>
  <c r="CCS1" i="40" s="1"/>
  <c r="CCT1" i="40" s="1"/>
  <c r="CCU1" i="40" s="1"/>
  <c r="CCV1" i="40" s="1"/>
  <c r="CCW1" i="40" s="1"/>
  <c r="CCX1" i="40" s="1"/>
  <c r="CCY1" i="40" s="1"/>
  <c r="CCZ1" i="40" s="1"/>
  <c r="CDA1" i="40" s="1"/>
  <c r="CDB1" i="40" s="1"/>
  <c r="CDC1" i="40" s="1"/>
  <c r="CDD1" i="40" s="1"/>
  <c r="CDE1" i="40" s="1"/>
  <c r="CDF1" i="40" s="1"/>
  <c r="CDG1" i="40" s="1"/>
  <c r="CDH1" i="40" s="1"/>
  <c r="CDI1" i="40" s="1"/>
  <c r="CDJ1" i="40" s="1"/>
  <c r="CDK1" i="40" s="1"/>
  <c r="CDL1" i="40" s="1"/>
  <c r="CDM1" i="40" s="1"/>
  <c r="CDN1" i="40" s="1"/>
  <c r="CDO1" i="40" s="1"/>
  <c r="CDP1" i="40" s="1"/>
  <c r="CDQ1" i="40" s="1"/>
  <c r="CDR1" i="40" s="1"/>
  <c r="CDS1" i="40" s="1"/>
  <c r="CDT1" i="40" s="1"/>
  <c r="CDU1" i="40" s="1"/>
  <c r="CDV1" i="40" s="1"/>
  <c r="CDW1" i="40" s="1"/>
  <c r="CDX1" i="40" s="1"/>
  <c r="CDY1" i="40" s="1"/>
  <c r="CDZ1" i="40" s="1"/>
  <c r="CEA1" i="40" s="1"/>
  <c r="CEB1" i="40" s="1"/>
  <c r="CEC1" i="40" s="1"/>
  <c r="CED1" i="40" s="1"/>
  <c r="CEE1" i="40" s="1"/>
  <c r="CEF1" i="40" s="1"/>
  <c r="CEG1" i="40" s="1"/>
  <c r="CEH1" i="40" s="1"/>
  <c r="CEI1" i="40" s="1"/>
  <c r="CEJ1" i="40" s="1"/>
  <c r="CEK1" i="40" s="1"/>
  <c r="CEL1" i="40" s="1"/>
  <c r="CEM1" i="40" s="1"/>
  <c r="CEN1" i="40" s="1"/>
  <c r="CEO1" i="40" s="1"/>
  <c r="CEP1" i="40" s="1"/>
  <c r="CEQ1" i="40" s="1"/>
  <c r="CER1" i="40" s="1"/>
  <c r="CES1" i="40" s="1"/>
  <c r="CET1" i="40" s="1"/>
  <c r="CEU1" i="40" s="1"/>
  <c r="CEV1" i="40" s="1"/>
  <c r="CEW1" i="40" s="1"/>
  <c r="CEX1" i="40" s="1"/>
  <c r="CEY1" i="40" s="1"/>
  <c r="CEZ1" i="40" s="1"/>
  <c r="CFA1" i="40" s="1"/>
  <c r="CFB1" i="40" s="1"/>
  <c r="CFC1" i="40" s="1"/>
  <c r="CFD1" i="40" s="1"/>
  <c r="CFE1" i="40" s="1"/>
  <c r="CFF1" i="40" s="1"/>
  <c r="CFG1" i="40" s="1"/>
  <c r="CFH1" i="40" s="1"/>
  <c r="CFI1" i="40" s="1"/>
  <c r="CFJ1" i="40" s="1"/>
  <c r="CFK1" i="40" s="1"/>
  <c r="CFL1" i="40" s="1"/>
  <c r="CFM1" i="40" s="1"/>
  <c r="CFN1" i="40" s="1"/>
  <c r="CFO1" i="40" s="1"/>
  <c r="CFP1" i="40" s="1"/>
  <c r="CFQ1" i="40" s="1"/>
  <c r="CFR1" i="40" s="1"/>
  <c r="CFS1" i="40" s="1"/>
  <c r="CFT1" i="40" s="1"/>
  <c r="CFU1" i="40" s="1"/>
  <c r="CFV1" i="40" s="1"/>
  <c r="CFW1" i="40" s="1"/>
  <c r="CFX1" i="40" s="1"/>
  <c r="CFY1" i="40" s="1"/>
  <c r="CFZ1" i="40" s="1"/>
  <c r="CGA1" i="40" s="1"/>
  <c r="CGB1" i="40" s="1"/>
  <c r="CGC1" i="40" s="1"/>
  <c r="CGD1" i="40" s="1"/>
  <c r="CGE1" i="40" s="1"/>
  <c r="CGF1" i="40" s="1"/>
  <c r="CGG1" i="40" s="1"/>
  <c r="CGH1" i="40" s="1"/>
  <c r="CGI1" i="40" s="1"/>
  <c r="CGJ1" i="40" s="1"/>
  <c r="CGK1" i="40" s="1"/>
  <c r="CGL1" i="40" s="1"/>
  <c r="CGM1" i="40" s="1"/>
  <c r="CGN1" i="40" s="1"/>
  <c r="CGO1" i="40" s="1"/>
  <c r="CGP1" i="40" s="1"/>
  <c r="CGQ1" i="40" s="1"/>
  <c r="CGR1" i="40" s="1"/>
  <c r="CGS1" i="40" s="1"/>
  <c r="CGT1" i="40" s="1"/>
  <c r="CGU1" i="40" s="1"/>
  <c r="CGV1" i="40" s="1"/>
  <c r="CGW1" i="40" s="1"/>
  <c r="CGX1" i="40" s="1"/>
  <c r="CGY1" i="40" s="1"/>
  <c r="CGZ1" i="40" s="1"/>
  <c r="CHA1" i="40" s="1"/>
  <c r="CHB1" i="40" s="1"/>
  <c r="CHC1" i="40" s="1"/>
  <c r="CHD1" i="40" s="1"/>
  <c r="CHE1" i="40" s="1"/>
  <c r="CHF1" i="40" s="1"/>
  <c r="CHG1" i="40" s="1"/>
  <c r="CHH1" i="40" s="1"/>
  <c r="CHI1" i="40" s="1"/>
  <c r="CHJ1" i="40" s="1"/>
  <c r="CHK1" i="40" s="1"/>
  <c r="CHL1" i="40" s="1"/>
  <c r="CHM1" i="40" s="1"/>
  <c r="CHN1" i="40" s="1"/>
  <c r="CHO1" i="40" s="1"/>
  <c r="CHP1" i="40" s="1"/>
  <c r="CHQ1" i="40" s="1"/>
  <c r="CHR1" i="40" s="1"/>
  <c r="CHS1" i="40" s="1"/>
  <c r="CHT1" i="40" s="1"/>
  <c r="CHU1" i="40" s="1"/>
  <c r="CHV1" i="40" s="1"/>
  <c r="CHW1" i="40" s="1"/>
  <c r="CHX1" i="40" s="1"/>
  <c r="CHY1" i="40" s="1"/>
  <c r="CHZ1" i="40" s="1"/>
  <c r="CIA1" i="40" s="1"/>
  <c r="CIB1" i="40" s="1"/>
  <c r="CIC1" i="40" s="1"/>
  <c r="CID1" i="40" s="1"/>
  <c r="CIE1" i="40" s="1"/>
  <c r="CIF1" i="40" s="1"/>
  <c r="CIG1" i="40" s="1"/>
  <c r="CIH1" i="40" s="1"/>
  <c r="CII1" i="40" s="1"/>
  <c r="CIJ1" i="40" s="1"/>
  <c r="CIK1" i="40" s="1"/>
  <c r="CIL1" i="40" s="1"/>
  <c r="CIM1" i="40" s="1"/>
  <c r="CIN1" i="40" s="1"/>
  <c r="CIO1" i="40" s="1"/>
  <c r="CIP1" i="40" s="1"/>
  <c r="CIQ1" i="40" s="1"/>
  <c r="CIR1" i="40" s="1"/>
  <c r="CIS1" i="40" s="1"/>
  <c r="CIT1" i="40" s="1"/>
  <c r="CIU1" i="40" s="1"/>
  <c r="CIV1" i="40" s="1"/>
  <c r="CIW1" i="40" s="1"/>
  <c r="CIX1" i="40" s="1"/>
  <c r="CIY1" i="40" s="1"/>
  <c r="CIZ1" i="40" s="1"/>
  <c r="CJA1" i="40" s="1"/>
  <c r="CJB1" i="40" s="1"/>
  <c r="CJC1" i="40" s="1"/>
  <c r="CJD1" i="40" s="1"/>
  <c r="CJE1" i="40" s="1"/>
  <c r="CJF1" i="40" s="1"/>
  <c r="CJG1" i="40" s="1"/>
  <c r="CJH1" i="40" s="1"/>
  <c r="CJI1" i="40" s="1"/>
  <c r="CJJ1" i="40" s="1"/>
  <c r="CJK1" i="40" s="1"/>
  <c r="CJL1" i="40" s="1"/>
  <c r="CJM1" i="40" s="1"/>
  <c r="CJN1" i="40" s="1"/>
  <c r="CJO1" i="40" s="1"/>
  <c r="CJP1" i="40" s="1"/>
  <c r="CJQ1" i="40" s="1"/>
  <c r="CJR1" i="40" s="1"/>
  <c r="CJS1" i="40" s="1"/>
  <c r="CJT1" i="40" s="1"/>
  <c r="CJU1" i="40" s="1"/>
  <c r="CJV1" i="40" s="1"/>
  <c r="CJW1" i="40" s="1"/>
  <c r="CJX1" i="40" s="1"/>
  <c r="CJY1" i="40" s="1"/>
  <c r="CJZ1" i="40" s="1"/>
  <c r="CKA1" i="40" s="1"/>
  <c r="CKB1" i="40" s="1"/>
  <c r="CKC1" i="40" s="1"/>
  <c r="CKD1" i="40" s="1"/>
  <c r="CKE1" i="40" s="1"/>
  <c r="CKF1" i="40" s="1"/>
  <c r="CKG1" i="40" s="1"/>
  <c r="CKH1" i="40" s="1"/>
  <c r="CKI1" i="40" s="1"/>
  <c r="CKJ1" i="40" s="1"/>
  <c r="CKK1" i="40" s="1"/>
  <c r="CKL1" i="40" s="1"/>
  <c r="CKM1" i="40" s="1"/>
  <c r="CKN1" i="40" s="1"/>
  <c r="CKO1" i="40" s="1"/>
  <c r="CKP1" i="40" s="1"/>
  <c r="CKQ1" i="40" s="1"/>
  <c r="CKR1" i="40" s="1"/>
  <c r="CKS1" i="40" s="1"/>
  <c r="CKT1" i="40" s="1"/>
  <c r="CKU1" i="40" s="1"/>
  <c r="CKV1" i="40" s="1"/>
  <c r="CKW1" i="40" s="1"/>
  <c r="CKX1" i="40" s="1"/>
  <c r="CKY1" i="40" s="1"/>
  <c r="CKZ1" i="40" s="1"/>
  <c r="CLA1" i="40" s="1"/>
  <c r="CLB1" i="40" s="1"/>
  <c r="CLC1" i="40" s="1"/>
  <c r="CLD1" i="40" s="1"/>
  <c r="CLE1" i="40" s="1"/>
  <c r="CLF1" i="40" s="1"/>
  <c r="CLG1" i="40" s="1"/>
  <c r="CLH1" i="40" s="1"/>
  <c r="CLI1" i="40" s="1"/>
  <c r="CLJ1" i="40" s="1"/>
  <c r="CLK1" i="40" s="1"/>
  <c r="CLL1" i="40" s="1"/>
  <c r="CLM1" i="40" s="1"/>
  <c r="CLN1" i="40" s="1"/>
  <c r="CLO1" i="40" s="1"/>
  <c r="CLP1" i="40" s="1"/>
  <c r="CLQ1" i="40" s="1"/>
  <c r="CLR1" i="40" s="1"/>
  <c r="CLS1" i="40" s="1"/>
  <c r="CLT1" i="40" s="1"/>
  <c r="CLU1" i="40" s="1"/>
  <c r="CLV1" i="40" s="1"/>
  <c r="CLW1" i="40" s="1"/>
  <c r="CLX1" i="40" s="1"/>
  <c r="CLY1" i="40" s="1"/>
  <c r="CLZ1" i="40" s="1"/>
  <c r="CMA1" i="40" s="1"/>
  <c r="CMB1" i="40" s="1"/>
  <c r="CMC1" i="40" s="1"/>
  <c r="CMD1" i="40" s="1"/>
  <c r="CME1" i="40" s="1"/>
  <c r="CMF1" i="40" s="1"/>
  <c r="CMG1" i="40" s="1"/>
  <c r="CMH1" i="40" s="1"/>
  <c r="CMI1" i="40" s="1"/>
  <c r="CMJ1" i="40" s="1"/>
  <c r="CMK1" i="40" s="1"/>
  <c r="CML1" i="40" s="1"/>
  <c r="CMM1" i="40" s="1"/>
  <c r="CMN1" i="40" s="1"/>
  <c r="CMO1" i="40" s="1"/>
  <c r="CMP1" i="40" s="1"/>
  <c r="CMQ1" i="40" s="1"/>
  <c r="CMR1" i="40" s="1"/>
  <c r="CMS1" i="40" s="1"/>
  <c r="CMT1" i="40" s="1"/>
  <c r="CMU1" i="40" s="1"/>
  <c r="CMV1" i="40" s="1"/>
  <c r="CMW1" i="40" s="1"/>
  <c r="CMX1" i="40" s="1"/>
  <c r="CMY1" i="40" s="1"/>
  <c r="CMZ1" i="40" s="1"/>
  <c r="CNA1" i="40" s="1"/>
  <c r="CNB1" i="40" s="1"/>
  <c r="CNC1" i="40" s="1"/>
  <c r="CND1" i="40" s="1"/>
  <c r="CNE1" i="40" s="1"/>
  <c r="CNF1" i="40" s="1"/>
  <c r="CNG1" i="40" s="1"/>
  <c r="CNH1" i="40" s="1"/>
  <c r="CNI1" i="40" s="1"/>
  <c r="CNJ1" i="40" s="1"/>
  <c r="CNK1" i="40" s="1"/>
  <c r="CNL1" i="40" s="1"/>
  <c r="CNM1" i="40" s="1"/>
  <c r="CNN1" i="40" s="1"/>
  <c r="CNO1" i="40" s="1"/>
  <c r="CNP1" i="40" s="1"/>
  <c r="CNQ1" i="40" s="1"/>
  <c r="CNR1" i="40" s="1"/>
  <c r="CNS1" i="40" s="1"/>
  <c r="CNT1" i="40" s="1"/>
  <c r="CNU1" i="40" s="1"/>
  <c r="CNV1" i="40" s="1"/>
  <c r="CNW1" i="40" s="1"/>
  <c r="CNX1" i="40" s="1"/>
  <c r="CNY1" i="40" s="1"/>
  <c r="CNZ1" i="40" s="1"/>
  <c r="COA1" i="40" s="1"/>
  <c r="COB1" i="40" s="1"/>
  <c r="COC1" i="40" s="1"/>
  <c r="COD1" i="40" s="1"/>
  <c r="COE1" i="40" s="1"/>
  <c r="COF1" i="40" s="1"/>
  <c r="COG1" i="40" s="1"/>
  <c r="COH1" i="40" s="1"/>
  <c r="COI1" i="40" s="1"/>
  <c r="COJ1" i="40" s="1"/>
  <c r="COK1" i="40" s="1"/>
  <c r="COL1" i="40" s="1"/>
  <c r="COM1" i="40" s="1"/>
  <c r="CON1" i="40" s="1"/>
  <c r="COO1" i="40" s="1"/>
  <c r="COP1" i="40" s="1"/>
  <c r="COQ1" i="40" s="1"/>
  <c r="COR1" i="40" s="1"/>
  <c r="COS1" i="40" s="1"/>
  <c r="COT1" i="40" s="1"/>
  <c r="COU1" i="40" s="1"/>
  <c r="COV1" i="40" s="1"/>
  <c r="COW1" i="40" s="1"/>
  <c r="COX1" i="40" s="1"/>
  <c r="COY1" i="40" s="1"/>
  <c r="COZ1" i="40" s="1"/>
  <c r="CPA1" i="40" s="1"/>
  <c r="CPB1" i="40" s="1"/>
  <c r="CPC1" i="40" s="1"/>
  <c r="CPD1" i="40" s="1"/>
  <c r="CPE1" i="40" s="1"/>
  <c r="CPF1" i="40" s="1"/>
  <c r="CPG1" i="40" s="1"/>
  <c r="CPH1" i="40" s="1"/>
  <c r="CPI1" i="40" s="1"/>
  <c r="CPJ1" i="40" s="1"/>
  <c r="CPK1" i="40" s="1"/>
  <c r="CPL1" i="40" s="1"/>
  <c r="CPM1" i="40" s="1"/>
  <c r="CPN1" i="40" s="1"/>
  <c r="CPO1" i="40" s="1"/>
  <c r="CPP1" i="40" s="1"/>
  <c r="CPQ1" i="40" s="1"/>
  <c r="CPR1" i="40" s="1"/>
  <c r="CPS1" i="40" s="1"/>
  <c r="CPT1" i="40" s="1"/>
  <c r="CPU1" i="40" s="1"/>
  <c r="CPV1" i="40" s="1"/>
  <c r="CPW1" i="40" s="1"/>
  <c r="CPX1" i="40" s="1"/>
  <c r="CPY1" i="40" s="1"/>
  <c r="CPZ1" i="40" s="1"/>
  <c r="CQA1" i="40" s="1"/>
  <c r="CQB1" i="40" s="1"/>
  <c r="CQC1" i="40" s="1"/>
  <c r="CQD1" i="40" s="1"/>
  <c r="CQE1" i="40" s="1"/>
  <c r="CQF1" i="40" s="1"/>
  <c r="CQG1" i="40" s="1"/>
  <c r="CQH1" i="40" s="1"/>
  <c r="CQI1" i="40" s="1"/>
  <c r="CQJ1" i="40" s="1"/>
  <c r="CQK1" i="40" s="1"/>
  <c r="CQL1" i="40" s="1"/>
  <c r="CQM1" i="40" s="1"/>
  <c r="CQN1" i="40" s="1"/>
  <c r="CQO1" i="40" s="1"/>
  <c r="CQP1" i="40" s="1"/>
  <c r="CQQ1" i="40" s="1"/>
  <c r="CQR1" i="40" s="1"/>
  <c r="CQS1" i="40" s="1"/>
  <c r="CQT1" i="40" s="1"/>
  <c r="CQU1" i="40" s="1"/>
  <c r="CQV1" i="40" s="1"/>
  <c r="CQW1" i="40" s="1"/>
  <c r="CQX1" i="40" s="1"/>
  <c r="CQY1" i="40" s="1"/>
  <c r="CQZ1" i="40" s="1"/>
  <c r="CRA1" i="40" s="1"/>
  <c r="CRB1" i="40" s="1"/>
  <c r="CRC1" i="40" s="1"/>
  <c r="CRD1" i="40" s="1"/>
  <c r="CRE1" i="40" s="1"/>
  <c r="CRF1" i="40" s="1"/>
  <c r="CRG1" i="40" s="1"/>
  <c r="CRH1" i="40" s="1"/>
  <c r="CRI1" i="40" s="1"/>
  <c r="CRJ1" i="40" s="1"/>
  <c r="CRK1" i="40" s="1"/>
  <c r="CRL1" i="40" s="1"/>
  <c r="CRM1" i="40" s="1"/>
  <c r="CRN1" i="40" s="1"/>
  <c r="CRO1" i="40" s="1"/>
  <c r="CRP1" i="40" s="1"/>
  <c r="CRQ1" i="40" s="1"/>
  <c r="CRR1" i="40" s="1"/>
  <c r="CRS1" i="40" s="1"/>
  <c r="CRT1" i="40" s="1"/>
  <c r="CRU1" i="40" s="1"/>
  <c r="CRV1" i="40" s="1"/>
  <c r="CRW1" i="40" s="1"/>
  <c r="CRX1" i="40" s="1"/>
  <c r="CRY1" i="40" s="1"/>
  <c r="CRZ1" i="40" s="1"/>
  <c r="CSA1" i="40" s="1"/>
  <c r="CSB1" i="40" s="1"/>
  <c r="CSC1" i="40" s="1"/>
  <c r="CSD1" i="40" s="1"/>
  <c r="CSE1" i="40" s="1"/>
  <c r="CSF1" i="40" s="1"/>
  <c r="CSG1" i="40" s="1"/>
  <c r="CSH1" i="40" s="1"/>
  <c r="CSI1" i="40" s="1"/>
  <c r="CSJ1" i="40" s="1"/>
  <c r="CSK1" i="40" s="1"/>
  <c r="CSL1" i="40" s="1"/>
  <c r="CSM1" i="40" s="1"/>
  <c r="CSN1" i="40" s="1"/>
  <c r="CSO1" i="40" s="1"/>
  <c r="CSP1" i="40" s="1"/>
  <c r="CSQ1" i="40" s="1"/>
  <c r="CSR1" i="40" s="1"/>
  <c r="CSS1" i="40" s="1"/>
  <c r="CST1" i="40" s="1"/>
  <c r="CSU1" i="40" s="1"/>
  <c r="CSV1" i="40" s="1"/>
  <c r="CSW1" i="40" s="1"/>
  <c r="CSX1" i="40" s="1"/>
  <c r="CSY1" i="40" s="1"/>
  <c r="CSZ1" i="40" s="1"/>
  <c r="CTA1" i="40" s="1"/>
  <c r="CTB1" i="40" s="1"/>
  <c r="CTC1" i="40" s="1"/>
  <c r="CTD1" i="40" s="1"/>
  <c r="CTE1" i="40" s="1"/>
  <c r="CTF1" i="40" s="1"/>
  <c r="CTG1" i="40" s="1"/>
  <c r="CTH1" i="40" s="1"/>
  <c r="CTI1" i="40" s="1"/>
  <c r="CTJ1" i="40" s="1"/>
  <c r="CTK1" i="40" s="1"/>
  <c r="CTL1" i="40" s="1"/>
  <c r="CTM1" i="40" s="1"/>
  <c r="CTN1" i="40" s="1"/>
  <c r="CTO1" i="40" s="1"/>
  <c r="CTP1" i="40" s="1"/>
  <c r="CTQ1" i="40" s="1"/>
  <c r="CTR1" i="40" s="1"/>
  <c r="CTS1" i="40" s="1"/>
  <c r="CTT1" i="40" s="1"/>
  <c r="CTU1" i="40" s="1"/>
  <c r="CTV1" i="40" s="1"/>
  <c r="CTW1" i="40" s="1"/>
  <c r="CTX1" i="40" s="1"/>
  <c r="CTY1" i="40" s="1"/>
  <c r="CTZ1" i="40" s="1"/>
  <c r="CUA1" i="40" s="1"/>
  <c r="CUB1" i="40" s="1"/>
  <c r="CUC1" i="40" s="1"/>
  <c r="CUD1" i="40" s="1"/>
  <c r="CUE1" i="40" s="1"/>
  <c r="CUF1" i="40" s="1"/>
  <c r="CUG1" i="40" s="1"/>
  <c r="CUH1" i="40" s="1"/>
  <c r="CUI1" i="40" s="1"/>
  <c r="CUJ1" i="40" s="1"/>
  <c r="CUK1" i="40" s="1"/>
  <c r="CUL1" i="40" s="1"/>
  <c r="CUM1" i="40" s="1"/>
  <c r="CUN1" i="40" s="1"/>
  <c r="CUO1" i="40" s="1"/>
  <c r="CUP1" i="40" s="1"/>
  <c r="CUQ1" i="40" s="1"/>
  <c r="CUR1" i="40" s="1"/>
  <c r="CUS1" i="40" s="1"/>
  <c r="CUT1" i="40" s="1"/>
  <c r="CUU1" i="40" s="1"/>
  <c r="CUV1" i="40" s="1"/>
  <c r="CUW1" i="40" s="1"/>
  <c r="CUX1" i="40" s="1"/>
  <c r="CUY1" i="40" s="1"/>
  <c r="CUZ1" i="40" s="1"/>
  <c r="CVA1" i="40" s="1"/>
  <c r="CVB1" i="40" s="1"/>
  <c r="CVC1" i="40" s="1"/>
  <c r="CVD1" i="40" s="1"/>
  <c r="CVE1" i="40" s="1"/>
  <c r="CVF1" i="40" s="1"/>
  <c r="CVG1" i="40" s="1"/>
  <c r="CVH1" i="40" s="1"/>
  <c r="CVI1" i="40" s="1"/>
  <c r="CVJ1" i="40" s="1"/>
  <c r="CVK1" i="40" s="1"/>
  <c r="CVL1" i="40" s="1"/>
  <c r="CVM1" i="40" s="1"/>
  <c r="CVN1" i="40" s="1"/>
  <c r="CVO1" i="40" s="1"/>
  <c r="CVP1" i="40" s="1"/>
  <c r="CVQ1" i="40" s="1"/>
  <c r="CVR1" i="40" s="1"/>
  <c r="CVS1" i="40" s="1"/>
  <c r="CVT1" i="40" s="1"/>
  <c r="CVU1" i="40" s="1"/>
  <c r="CVV1" i="40" s="1"/>
  <c r="CVW1" i="40" s="1"/>
  <c r="CVX1" i="40" s="1"/>
  <c r="CVY1" i="40" s="1"/>
  <c r="CVZ1" i="40" s="1"/>
  <c r="CWA1" i="40" s="1"/>
  <c r="CWB1" i="40" s="1"/>
  <c r="CWC1" i="40" s="1"/>
  <c r="CWD1" i="40" s="1"/>
  <c r="CWE1" i="40" s="1"/>
  <c r="CWF1" i="40" s="1"/>
  <c r="CWG1" i="40" s="1"/>
  <c r="CWH1" i="40" s="1"/>
  <c r="CWI1" i="40" s="1"/>
  <c r="CWJ1" i="40" s="1"/>
  <c r="CWK1" i="40" s="1"/>
  <c r="CWL1" i="40" s="1"/>
  <c r="CWM1" i="40" s="1"/>
  <c r="CWN1" i="40" s="1"/>
  <c r="CWO1" i="40" s="1"/>
  <c r="CWP1" i="40" s="1"/>
  <c r="CWQ1" i="40" s="1"/>
  <c r="CWR1" i="40" s="1"/>
  <c r="CWS1" i="40" s="1"/>
  <c r="CWT1" i="40" s="1"/>
  <c r="CWU1" i="40" s="1"/>
  <c r="CWV1" i="40" s="1"/>
  <c r="CWW1" i="40" s="1"/>
  <c r="CWX1" i="40" s="1"/>
  <c r="CWY1" i="40" s="1"/>
  <c r="CWZ1" i="40" s="1"/>
  <c r="CXA1" i="40" s="1"/>
  <c r="CXB1" i="40" s="1"/>
  <c r="CXC1" i="40" s="1"/>
  <c r="CXD1" i="40" s="1"/>
  <c r="CXE1" i="40" s="1"/>
  <c r="CXF1" i="40" s="1"/>
  <c r="CXG1" i="40" s="1"/>
  <c r="CXH1" i="40" s="1"/>
  <c r="CXI1" i="40" s="1"/>
  <c r="CXJ1" i="40" s="1"/>
  <c r="CXK1" i="40" s="1"/>
  <c r="CXL1" i="40" s="1"/>
  <c r="CXM1" i="40" s="1"/>
  <c r="CXN1" i="40" s="1"/>
  <c r="CXO1" i="40" s="1"/>
  <c r="CXP1" i="40" s="1"/>
  <c r="CXQ1" i="40" s="1"/>
  <c r="CXR1" i="40" s="1"/>
  <c r="CXS1" i="40" s="1"/>
  <c r="CXT1" i="40" s="1"/>
  <c r="CXU1" i="40" s="1"/>
  <c r="CXV1" i="40" s="1"/>
  <c r="CXW1" i="40" s="1"/>
  <c r="CXX1" i="40" s="1"/>
  <c r="CXY1" i="40" s="1"/>
  <c r="CXZ1" i="40" s="1"/>
  <c r="CYA1" i="40" s="1"/>
  <c r="CYB1" i="40" s="1"/>
  <c r="CYC1" i="40" s="1"/>
  <c r="CYD1" i="40" s="1"/>
  <c r="CYE1" i="40" s="1"/>
  <c r="CYF1" i="40" s="1"/>
  <c r="CYG1" i="40" s="1"/>
  <c r="CYH1" i="40" s="1"/>
  <c r="CYI1" i="40" s="1"/>
  <c r="CYJ1" i="40" s="1"/>
  <c r="CYK1" i="40" s="1"/>
  <c r="CYL1" i="40" s="1"/>
  <c r="CYM1" i="40" s="1"/>
  <c r="CYN1" i="40" s="1"/>
  <c r="CYO1" i="40" s="1"/>
  <c r="CYP1" i="40" s="1"/>
  <c r="CYQ1" i="40" s="1"/>
  <c r="CYR1" i="40" s="1"/>
  <c r="CYS1" i="40" s="1"/>
  <c r="CYT1" i="40" s="1"/>
  <c r="CYU1" i="40" s="1"/>
  <c r="CYV1" i="40" s="1"/>
  <c r="CYW1" i="40" s="1"/>
  <c r="CYX1" i="40" s="1"/>
  <c r="CYY1" i="40" s="1"/>
  <c r="CYZ1" i="40" s="1"/>
  <c r="CZA1" i="40" s="1"/>
  <c r="CZB1" i="40" s="1"/>
  <c r="CZC1" i="40" s="1"/>
  <c r="CZD1" i="40" s="1"/>
  <c r="CZE1" i="40" s="1"/>
  <c r="CZF1" i="40" s="1"/>
  <c r="CZG1" i="40" s="1"/>
  <c r="CZH1" i="40" s="1"/>
  <c r="CZI1" i="40" s="1"/>
  <c r="CZJ1" i="40" s="1"/>
  <c r="CZK1" i="40" s="1"/>
  <c r="CZL1" i="40" s="1"/>
  <c r="CZM1" i="40" s="1"/>
  <c r="CZN1" i="40" s="1"/>
  <c r="CZO1" i="40" s="1"/>
  <c r="CZP1" i="40" s="1"/>
  <c r="CZQ1" i="40" s="1"/>
  <c r="CZR1" i="40" s="1"/>
  <c r="CZS1" i="40" s="1"/>
  <c r="CZT1" i="40" s="1"/>
  <c r="CZU1" i="40" s="1"/>
  <c r="CZV1" i="40" s="1"/>
  <c r="CZW1" i="40" s="1"/>
  <c r="CZX1" i="40" s="1"/>
  <c r="CZY1" i="40" s="1"/>
  <c r="CZZ1" i="40" s="1"/>
  <c r="DAA1" i="40" s="1"/>
  <c r="DAB1" i="40" s="1"/>
  <c r="DAC1" i="40" s="1"/>
  <c r="DAD1" i="40" s="1"/>
  <c r="DAE1" i="40" s="1"/>
  <c r="DAF1" i="40" s="1"/>
  <c r="DAG1" i="40" s="1"/>
  <c r="DAH1" i="40" s="1"/>
  <c r="DAI1" i="40" s="1"/>
  <c r="DAJ1" i="40" s="1"/>
  <c r="DAK1" i="40" s="1"/>
  <c r="DAL1" i="40" s="1"/>
  <c r="DAM1" i="40" s="1"/>
  <c r="DAN1" i="40" s="1"/>
  <c r="DAO1" i="40" s="1"/>
  <c r="DAP1" i="40" s="1"/>
  <c r="DAQ1" i="40" s="1"/>
  <c r="DAR1" i="40" s="1"/>
  <c r="DAS1" i="40" s="1"/>
  <c r="DAT1" i="40" s="1"/>
  <c r="DAU1" i="40" s="1"/>
  <c r="DAV1" i="40" s="1"/>
  <c r="DAW1" i="40" s="1"/>
  <c r="DAX1" i="40" s="1"/>
  <c r="DAY1" i="40" s="1"/>
  <c r="DAZ1" i="40" s="1"/>
  <c r="DBA1" i="40" s="1"/>
  <c r="DBB1" i="40" s="1"/>
  <c r="DBC1" i="40" s="1"/>
  <c r="DBD1" i="40" s="1"/>
  <c r="DBE1" i="40" s="1"/>
  <c r="DBF1" i="40" s="1"/>
  <c r="DBG1" i="40" s="1"/>
  <c r="DBH1" i="40" s="1"/>
  <c r="DBI1" i="40" s="1"/>
  <c r="DBJ1" i="40" s="1"/>
  <c r="DBK1" i="40" s="1"/>
  <c r="DBL1" i="40" s="1"/>
  <c r="DBM1" i="40" s="1"/>
  <c r="DBN1" i="40" s="1"/>
  <c r="DBO1" i="40" s="1"/>
  <c r="DBP1" i="40" s="1"/>
  <c r="DBQ1" i="40" s="1"/>
  <c r="DBR1" i="40" s="1"/>
  <c r="DBS1" i="40" s="1"/>
  <c r="DBT1" i="40" s="1"/>
  <c r="DBU1" i="40" s="1"/>
  <c r="DBV1" i="40" s="1"/>
  <c r="DBW1" i="40" s="1"/>
  <c r="DBX1" i="40" s="1"/>
  <c r="DBY1" i="40" s="1"/>
  <c r="DBZ1" i="40" s="1"/>
  <c r="DCA1" i="40" s="1"/>
  <c r="DCB1" i="40" s="1"/>
  <c r="DCC1" i="40" s="1"/>
  <c r="DCD1" i="40" s="1"/>
  <c r="DCE1" i="40" s="1"/>
  <c r="DCF1" i="40" s="1"/>
  <c r="DCG1" i="40" s="1"/>
  <c r="DCH1" i="40" s="1"/>
  <c r="DCI1" i="40" s="1"/>
  <c r="DCJ1" i="40" s="1"/>
  <c r="DCK1" i="40" s="1"/>
  <c r="DCL1" i="40" s="1"/>
  <c r="DCM1" i="40" s="1"/>
  <c r="DCN1" i="40" s="1"/>
  <c r="DCO1" i="40" s="1"/>
  <c r="DCP1" i="40" s="1"/>
  <c r="DCQ1" i="40" s="1"/>
  <c r="DCR1" i="40" s="1"/>
  <c r="DCS1" i="40" s="1"/>
  <c r="DCT1" i="40" s="1"/>
  <c r="DCU1" i="40" s="1"/>
  <c r="DCV1" i="40" s="1"/>
  <c r="DCW1" i="40" s="1"/>
  <c r="DCX1" i="40" s="1"/>
  <c r="DCY1" i="40" s="1"/>
  <c r="DCZ1" i="40" s="1"/>
  <c r="DDA1" i="40" s="1"/>
  <c r="DDB1" i="40" s="1"/>
  <c r="DDC1" i="40" s="1"/>
  <c r="DDD1" i="40" s="1"/>
  <c r="DDE1" i="40" s="1"/>
  <c r="DDF1" i="40" s="1"/>
  <c r="DDG1" i="40" s="1"/>
  <c r="DDH1" i="40" s="1"/>
  <c r="DDI1" i="40" s="1"/>
  <c r="DDJ1" i="40" s="1"/>
  <c r="DDK1" i="40" s="1"/>
  <c r="DDL1" i="40" s="1"/>
  <c r="DDM1" i="40" s="1"/>
  <c r="DDN1" i="40" s="1"/>
  <c r="DDO1" i="40" s="1"/>
  <c r="DDP1" i="40" s="1"/>
  <c r="DDQ1" i="40" s="1"/>
  <c r="DDR1" i="40" s="1"/>
  <c r="DDS1" i="40" s="1"/>
  <c r="DDT1" i="40" s="1"/>
  <c r="DDU1" i="40" s="1"/>
  <c r="DDV1" i="40" s="1"/>
  <c r="DDW1" i="40" s="1"/>
  <c r="DDX1" i="40" s="1"/>
  <c r="DDY1" i="40" s="1"/>
  <c r="DDZ1" i="40" s="1"/>
  <c r="DEA1" i="40" s="1"/>
  <c r="DEB1" i="40" s="1"/>
  <c r="DEC1" i="40" s="1"/>
  <c r="DED1" i="40" s="1"/>
  <c r="DEE1" i="40" s="1"/>
  <c r="DEF1" i="40" s="1"/>
  <c r="DEG1" i="40" s="1"/>
  <c r="DEH1" i="40" s="1"/>
  <c r="DEI1" i="40" s="1"/>
  <c r="DEJ1" i="40" s="1"/>
  <c r="DEK1" i="40" s="1"/>
  <c r="DEL1" i="40" s="1"/>
  <c r="DEM1" i="40" s="1"/>
  <c r="DEN1" i="40" s="1"/>
  <c r="DEO1" i="40" s="1"/>
  <c r="DEP1" i="40" s="1"/>
  <c r="DEQ1" i="40" s="1"/>
  <c r="DER1" i="40" s="1"/>
  <c r="DES1" i="40" s="1"/>
  <c r="DET1" i="40" s="1"/>
  <c r="DEU1" i="40" s="1"/>
  <c r="DEV1" i="40" s="1"/>
  <c r="DEW1" i="40" s="1"/>
  <c r="DEX1" i="40" s="1"/>
  <c r="DEY1" i="40" s="1"/>
  <c r="DEZ1" i="40" s="1"/>
  <c r="DFA1" i="40" s="1"/>
  <c r="DFB1" i="40" s="1"/>
  <c r="DFC1" i="40" s="1"/>
  <c r="DFD1" i="40" s="1"/>
  <c r="DFE1" i="40" s="1"/>
  <c r="DFF1" i="40" s="1"/>
  <c r="DFG1" i="40" s="1"/>
  <c r="DFH1" i="40" s="1"/>
  <c r="DFI1" i="40" s="1"/>
  <c r="DFJ1" i="40" s="1"/>
  <c r="DFK1" i="40" s="1"/>
  <c r="DFL1" i="40" s="1"/>
  <c r="DFM1" i="40" s="1"/>
  <c r="DFN1" i="40" s="1"/>
  <c r="DFO1" i="40" s="1"/>
  <c r="DFP1" i="40" s="1"/>
  <c r="DFQ1" i="40" s="1"/>
  <c r="DFR1" i="40" s="1"/>
  <c r="DFS1" i="40" s="1"/>
  <c r="DFT1" i="40" s="1"/>
  <c r="DFU1" i="40" s="1"/>
  <c r="DFV1" i="40" s="1"/>
  <c r="DFW1" i="40" s="1"/>
  <c r="DFX1" i="40" s="1"/>
  <c r="DFY1" i="40" s="1"/>
  <c r="DFZ1" i="40" s="1"/>
  <c r="DGA1" i="40" s="1"/>
  <c r="DGB1" i="40" s="1"/>
  <c r="DGC1" i="40" s="1"/>
  <c r="DGD1" i="40" s="1"/>
  <c r="DGE1" i="40" s="1"/>
  <c r="DGF1" i="40" s="1"/>
  <c r="DGG1" i="40" s="1"/>
  <c r="DGH1" i="40" s="1"/>
  <c r="DGI1" i="40" s="1"/>
  <c r="DGJ1" i="40" s="1"/>
  <c r="DGK1" i="40" s="1"/>
  <c r="DGL1" i="40" s="1"/>
  <c r="DGM1" i="40" s="1"/>
  <c r="DGN1" i="40" s="1"/>
  <c r="DGO1" i="40" s="1"/>
  <c r="DGP1" i="40" s="1"/>
  <c r="DGQ1" i="40" s="1"/>
  <c r="DGR1" i="40" s="1"/>
  <c r="DGS1" i="40" s="1"/>
  <c r="DGT1" i="40" s="1"/>
  <c r="DGU1" i="40" s="1"/>
  <c r="DGV1" i="40" s="1"/>
  <c r="DGW1" i="40" s="1"/>
  <c r="DGX1" i="40" s="1"/>
  <c r="DGY1" i="40" s="1"/>
  <c r="DGZ1" i="40" s="1"/>
  <c r="DHA1" i="40" s="1"/>
  <c r="DHB1" i="40" s="1"/>
  <c r="DHC1" i="40" s="1"/>
  <c r="DHD1" i="40" s="1"/>
  <c r="DHE1" i="40" s="1"/>
  <c r="DHF1" i="40" s="1"/>
  <c r="DHG1" i="40" s="1"/>
  <c r="DHH1" i="40" s="1"/>
  <c r="DHI1" i="40" s="1"/>
  <c r="DHJ1" i="40" s="1"/>
  <c r="DHK1" i="40" s="1"/>
  <c r="DHL1" i="40" s="1"/>
  <c r="DHM1" i="40" s="1"/>
  <c r="DHN1" i="40" s="1"/>
  <c r="DHO1" i="40" s="1"/>
  <c r="DHP1" i="40" s="1"/>
  <c r="DHQ1" i="40" s="1"/>
  <c r="DHR1" i="40" s="1"/>
  <c r="DHS1" i="40" s="1"/>
  <c r="DHT1" i="40" s="1"/>
  <c r="DHU1" i="40" s="1"/>
  <c r="DHV1" i="40" s="1"/>
  <c r="DHW1" i="40" s="1"/>
  <c r="DHX1" i="40" s="1"/>
  <c r="DHY1" i="40" s="1"/>
  <c r="DHZ1" i="40" s="1"/>
  <c r="DIA1" i="40" s="1"/>
  <c r="DIB1" i="40" s="1"/>
  <c r="DIC1" i="40" s="1"/>
  <c r="DID1" i="40" s="1"/>
  <c r="DIE1" i="40" s="1"/>
  <c r="DIF1" i="40" s="1"/>
  <c r="DIG1" i="40" s="1"/>
  <c r="DIH1" i="40" s="1"/>
  <c r="DII1" i="40" s="1"/>
  <c r="DIJ1" i="40" s="1"/>
  <c r="DIK1" i="40" s="1"/>
  <c r="DIL1" i="40" s="1"/>
  <c r="DIM1" i="40" s="1"/>
  <c r="DIN1" i="40" s="1"/>
  <c r="DIO1" i="40" s="1"/>
  <c r="DIP1" i="40" s="1"/>
  <c r="DIQ1" i="40" s="1"/>
  <c r="DIR1" i="40" s="1"/>
  <c r="DIS1" i="40" s="1"/>
  <c r="DIT1" i="40" s="1"/>
  <c r="DIU1" i="40" s="1"/>
  <c r="DIV1" i="40" s="1"/>
  <c r="DIW1" i="40" s="1"/>
  <c r="DIX1" i="40" s="1"/>
  <c r="DIY1" i="40" s="1"/>
  <c r="DIZ1" i="40" s="1"/>
  <c r="DJA1" i="40" s="1"/>
  <c r="DJB1" i="40" s="1"/>
  <c r="DJC1" i="40" s="1"/>
  <c r="DJD1" i="40" s="1"/>
  <c r="DJE1" i="40" s="1"/>
  <c r="DJF1" i="40" s="1"/>
  <c r="DJG1" i="40" s="1"/>
  <c r="DJH1" i="40" s="1"/>
  <c r="DJI1" i="40" s="1"/>
  <c r="DJJ1" i="40" s="1"/>
  <c r="DJK1" i="40" s="1"/>
  <c r="DJL1" i="40" s="1"/>
  <c r="DJM1" i="40" s="1"/>
  <c r="DJN1" i="40" s="1"/>
  <c r="DJO1" i="40" s="1"/>
  <c r="DJP1" i="40" s="1"/>
  <c r="DJQ1" i="40" s="1"/>
  <c r="DJR1" i="40" s="1"/>
  <c r="DJS1" i="40" s="1"/>
  <c r="DJT1" i="40" s="1"/>
  <c r="DJU1" i="40" s="1"/>
  <c r="DJV1" i="40" s="1"/>
  <c r="DJW1" i="40" s="1"/>
  <c r="DJX1" i="40" s="1"/>
  <c r="DJY1" i="40" s="1"/>
  <c r="DJZ1" i="40" s="1"/>
  <c r="DKA1" i="40" s="1"/>
  <c r="DKB1" i="40" s="1"/>
  <c r="DKC1" i="40" s="1"/>
  <c r="DKD1" i="40" s="1"/>
  <c r="DKE1" i="40" s="1"/>
  <c r="DKF1" i="40" s="1"/>
  <c r="DKG1" i="40" s="1"/>
  <c r="DKH1" i="40" s="1"/>
  <c r="DKI1" i="40" s="1"/>
  <c r="DKJ1" i="40" s="1"/>
  <c r="DKK1" i="40" s="1"/>
  <c r="DKL1" i="40" s="1"/>
  <c r="DKM1" i="40" s="1"/>
  <c r="DKN1" i="40" s="1"/>
  <c r="DKO1" i="40" s="1"/>
  <c r="DKP1" i="40" s="1"/>
  <c r="DKQ1" i="40" s="1"/>
  <c r="DKR1" i="40" s="1"/>
  <c r="DKS1" i="40" s="1"/>
  <c r="DKT1" i="40" s="1"/>
  <c r="DKU1" i="40" s="1"/>
  <c r="DKV1" i="40" s="1"/>
  <c r="DKW1" i="40" s="1"/>
  <c r="DKX1" i="40" s="1"/>
  <c r="DKY1" i="40" s="1"/>
  <c r="DKZ1" i="40" s="1"/>
  <c r="DLA1" i="40" s="1"/>
  <c r="DLB1" i="40" s="1"/>
  <c r="DLC1" i="40" s="1"/>
  <c r="DLD1" i="40" s="1"/>
  <c r="DLE1" i="40" s="1"/>
  <c r="DLF1" i="40" s="1"/>
  <c r="DLG1" i="40" s="1"/>
  <c r="DLH1" i="40" s="1"/>
  <c r="DLI1" i="40" s="1"/>
  <c r="DLJ1" i="40" s="1"/>
  <c r="DLK1" i="40" s="1"/>
  <c r="DLL1" i="40" s="1"/>
  <c r="DLM1" i="40" s="1"/>
  <c r="DLN1" i="40" s="1"/>
  <c r="DLO1" i="40" s="1"/>
  <c r="DLP1" i="40" s="1"/>
  <c r="DLQ1" i="40" s="1"/>
  <c r="DLR1" i="40" s="1"/>
  <c r="DLS1" i="40" s="1"/>
  <c r="DLT1" i="40" s="1"/>
  <c r="DLU1" i="40" s="1"/>
  <c r="DLV1" i="40" s="1"/>
  <c r="DLW1" i="40" s="1"/>
  <c r="DLX1" i="40" s="1"/>
  <c r="DLY1" i="40" s="1"/>
  <c r="DLZ1" i="40" s="1"/>
  <c r="DMA1" i="40" s="1"/>
  <c r="DMB1" i="40" s="1"/>
  <c r="DMC1" i="40" s="1"/>
  <c r="DMD1" i="40" s="1"/>
  <c r="DME1" i="40" s="1"/>
  <c r="DMF1" i="40" s="1"/>
  <c r="DMG1" i="40" s="1"/>
  <c r="DMH1" i="40" s="1"/>
  <c r="DMI1" i="40" s="1"/>
  <c r="DMJ1" i="40" s="1"/>
  <c r="DMK1" i="40" s="1"/>
  <c r="DML1" i="40" s="1"/>
  <c r="DMM1" i="40" s="1"/>
  <c r="DMN1" i="40" s="1"/>
  <c r="DMO1" i="40" s="1"/>
  <c r="DMP1" i="40" s="1"/>
  <c r="DMQ1" i="40" s="1"/>
  <c r="DMR1" i="40" s="1"/>
  <c r="DMS1" i="40" s="1"/>
  <c r="DMT1" i="40" s="1"/>
  <c r="DMU1" i="40" s="1"/>
  <c r="DMV1" i="40" s="1"/>
  <c r="DMW1" i="40" s="1"/>
  <c r="DMX1" i="40" s="1"/>
  <c r="DMY1" i="40" s="1"/>
  <c r="DMZ1" i="40" s="1"/>
  <c r="DNA1" i="40" s="1"/>
  <c r="DNB1" i="40" s="1"/>
  <c r="DNC1" i="40" s="1"/>
  <c r="DND1" i="40" s="1"/>
  <c r="DNE1" i="40" s="1"/>
  <c r="DNF1" i="40" s="1"/>
  <c r="DNG1" i="40" s="1"/>
  <c r="DNH1" i="40" s="1"/>
  <c r="DNI1" i="40" s="1"/>
  <c r="DNJ1" i="40" s="1"/>
  <c r="DNK1" i="40" s="1"/>
  <c r="DNL1" i="40" s="1"/>
  <c r="DNM1" i="40" s="1"/>
  <c r="DNN1" i="40" s="1"/>
  <c r="DNO1" i="40" s="1"/>
  <c r="DNP1" i="40" s="1"/>
  <c r="DNQ1" i="40" s="1"/>
  <c r="DNR1" i="40" s="1"/>
  <c r="DNS1" i="40" s="1"/>
  <c r="DNT1" i="40" s="1"/>
  <c r="DNU1" i="40" s="1"/>
  <c r="DNV1" i="40" s="1"/>
  <c r="DNW1" i="40" s="1"/>
  <c r="DNX1" i="40" s="1"/>
  <c r="DNY1" i="40" s="1"/>
  <c r="DNZ1" i="40" s="1"/>
  <c r="DOA1" i="40" s="1"/>
  <c r="DOB1" i="40" s="1"/>
  <c r="DOC1" i="40" s="1"/>
  <c r="DOD1" i="40" s="1"/>
  <c r="DOE1" i="40" s="1"/>
  <c r="DOF1" i="40" s="1"/>
  <c r="DOG1" i="40" s="1"/>
  <c r="DOH1" i="40" s="1"/>
  <c r="DOI1" i="40" s="1"/>
  <c r="DOJ1" i="40" s="1"/>
  <c r="DOK1" i="40" s="1"/>
  <c r="DOL1" i="40" s="1"/>
  <c r="DOM1" i="40" s="1"/>
  <c r="DON1" i="40" s="1"/>
  <c r="DOO1" i="40" s="1"/>
  <c r="DOP1" i="40" s="1"/>
  <c r="DOQ1" i="40" s="1"/>
  <c r="DOR1" i="40" s="1"/>
  <c r="DOS1" i="40" s="1"/>
  <c r="DOT1" i="40" s="1"/>
  <c r="DOU1" i="40" s="1"/>
  <c r="DOV1" i="40" s="1"/>
  <c r="DOW1" i="40" s="1"/>
  <c r="DOX1" i="40" s="1"/>
  <c r="DOY1" i="40" s="1"/>
  <c r="DOZ1" i="40" s="1"/>
  <c r="DPA1" i="40" s="1"/>
  <c r="DPB1" i="40" s="1"/>
  <c r="DPC1" i="40" s="1"/>
  <c r="DPD1" i="40" s="1"/>
  <c r="DPE1" i="40" s="1"/>
  <c r="DPF1" i="40" s="1"/>
  <c r="DPG1" i="40" s="1"/>
  <c r="DPH1" i="40" s="1"/>
  <c r="DPI1" i="40" s="1"/>
  <c r="DPJ1" i="40" s="1"/>
  <c r="DPK1" i="40" s="1"/>
  <c r="DPL1" i="40" s="1"/>
  <c r="DPM1" i="40" s="1"/>
  <c r="DPN1" i="40" s="1"/>
  <c r="DPO1" i="40" s="1"/>
  <c r="DPP1" i="40" s="1"/>
  <c r="DPQ1" i="40" s="1"/>
  <c r="DPR1" i="40" s="1"/>
  <c r="DPS1" i="40" s="1"/>
  <c r="DPT1" i="40" s="1"/>
  <c r="DPU1" i="40" s="1"/>
  <c r="DPV1" i="40" s="1"/>
  <c r="DPW1" i="40" s="1"/>
  <c r="DPX1" i="40" s="1"/>
  <c r="DPY1" i="40" s="1"/>
  <c r="DPZ1" i="40" s="1"/>
  <c r="DQA1" i="40" s="1"/>
  <c r="DQB1" i="40" s="1"/>
  <c r="DQC1" i="40" s="1"/>
  <c r="DQD1" i="40" s="1"/>
  <c r="DQE1" i="40" s="1"/>
  <c r="DQF1" i="40" s="1"/>
  <c r="DQG1" i="40" s="1"/>
  <c r="DQH1" i="40" s="1"/>
  <c r="DQI1" i="40" s="1"/>
  <c r="DQJ1" i="40" s="1"/>
  <c r="DQK1" i="40" s="1"/>
  <c r="DQL1" i="40" s="1"/>
  <c r="DQM1" i="40" s="1"/>
  <c r="DQN1" i="40" s="1"/>
  <c r="DQO1" i="40" s="1"/>
  <c r="DQP1" i="40" s="1"/>
  <c r="DQQ1" i="40" s="1"/>
  <c r="DQR1" i="40" s="1"/>
  <c r="DQS1" i="40" s="1"/>
  <c r="DQT1" i="40" s="1"/>
  <c r="DQU1" i="40" s="1"/>
  <c r="DQV1" i="40" s="1"/>
  <c r="DQW1" i="40" s="1"/>
  <c r="DQX1" i="40" s="1"/>
  <c r="DQY1" i="40" s="1"/>
  <c r="DQZ1" i="40" s="1"/>
  <c r="DRA1" i="40" s="1"/>
  <c r="DRB1" i="40" s="1"/>
  <c r="DRC1" i="40" s="1"/>
  <c r="DRD1" i="40" s="1"/>
  <c r="DRE1" i="40" s="1"/>
  <c r="DRF1" i="40" s="1"/>
  <c r="DRG1" i="40" s="1"/>
  <c r="DRH1" i="40" s="1"/>
  <c r="DRI1" i="40" s="1"/>
  <c r="DRJ1" i="40" s="1"/>
  <c r="DRK1" i="40" s="1"/>
  <c r="DRL1" i="40" s="1"/>
  <c r="DRM1" i="40" s="1"/>
  <c r="DRN1" i="40" s="1"/>
  <c r="DRO1" i="40" s="1"/>
  <c r="DRP1" i="40" s="1"/>
  <c r="DRQ1" i="40" s="1"/>
  <c r="DRR1" i="40" s="1"/>
  <c r="DRS1" i="40" s="1"/>
  <c r="DRT1" i="40" s="1"/>
  <c r="DRU1" i="40" s="1"/>
  <c r="DRV1" i="40" s="1"/>
  <c r="DRW1" i="40" s="1"/>
  <c r="DRX1" i="40" s="1"/>
  <c r="DRY1" i="40" s="1"/>
  <c r="DRZ1" i="40" s="1"/>
  <c r="DSA1" i="40" s="1"/>
  <c r="DSB1" i="40" s="1"/>
  <c r="DSC1" i="40" s="1"/>
  <c r="DSD1" i="40" s="1"/>
  <c r="DSE1" i="40" s="1"/>
  <c r="DSF1" i="40" s="1"/>
  <c r="DSG1" i="40" s="1"/>
  <c r="DSH1" i="40" s="1"/>
  <c r="DSI1" i="40" s="1"/>
  <c r="DSJ1" i="40" s="1"/>
  <c r="DSK1" i="40" s="1"/>
  <c r="DSL1" i="40" s="1"/>
  <c r="DSM1" i="40" s="1"/>
  <c r="DSN1" i="40" s="1"/>
  <c r="DSO1" i="40" s="1"/>
  <c r="DSP1" i="40" s="1"/>
  <c r="DSQ1" i="40" s="1"/>
  <c r="DSR1" i="40" s="1"/>
  <c r="DSS1" i="40" s="1"/>
  <c r="DST1" i="40" s="1"/>
  <c r="DSU1" i="40" s="1"/>
  <c r="DSV1" i="40" s="1"/>
  <c r="DSW1" i="40" s="1"/>
  <c r="DSX1" i="40" s="1"/>
  <c r="DSY1" i="40" s="1"/>
  <c r="DSZ1" i="40" s="1"/>
  <c r="DTA1" i="40" s="1"/>
  <c r="DTB1" i="40" s="1"/>
  <c r="DTC1" i="40" s="1"/>
  <c r="DTD1" i="40" s="1"/>
  <c r="DTE1" i="40" s="1"/>
  <c r="DTF1" i="40" s="1"/>
  <c r="DTG1" i="40" s="1"/>
  <c r="DTH1" i="40" s="1"/>
  <c r="DTI1" i="40" s="1"/>
  <c r="DTJ1" i="40" s="1"/>
  <c r="DTK1" i="40" s="1"/>
  <c r="DTL1" i="40" s="1"/>
  <c r="DTM1" i="40" s="1"/>
  <c r="DTN1" i="40" s="1"/>
  <c r="DTO1" i="40" s="1"/>
  <c r="DTP1" i="40" s="1"/>
  <c r="DTQ1" i="40" s="1"/>
  <c r="DTR1" i="40" s="1"/>
  <c r="DTS1" i="40" s="1"/>
  <c r="DTT1" i="40" s="1"/>
  <c r="DTU1" i="40" s="1"/>
  <c r="DTV1" i="40" s="1"/>
  <c r="DTW1" i="40" s="1"/>
  <c r="DTX1" i="40" s="1"/>
  <c r="DTY1" i="40" s="1"/>
  <c r="DTZ1" i="40" s="1"/>
  <c r="DUA1" i="40" s="1"/>
  <c r="DUB1" i="40" s="1"/>
  <c r="DUC1" i="40" s="1"/>
  <c r="DUD1" i="40" s="1"/>
  <c r="DUE1" i="40" s="1"/>
  <c r="DUF1" i="40" s="1"/>
  <c r="DUG1" i="40" s="1"/>
  <c r="DUH1" i="40" s="1"/>
  <c r="DUI1" i="40" s="1"/>
  <c r="DUJ1" i="40" s="1"/>
  <c r="DUK1" i="40" s="1"/>
  <c r="DUL1" i="40" s="1"/>
  <c r="DUM1" i="40" s="1"/>
  <c r="DUN1" i="40" s="1"/>
  <c r="DUO1" i="40" s="1"/>
  <c r="DUP1" i="40" s="1"/>
  <c r="DUQ1" i="40" s="1"/>
  <c r="DUR1" i="40" s="1"/>
  <c r="DUS1" i="40" s="1"/>
  <c r="DUT1" i="40" s="1"/>
  <c r="DUU1" i="40" s="1"/>
  <c r="DUV1" i="40" s="1"/>
  <c r="DUW1" i="40" s="1"/>
  <c r="DUX1" i="40" s="1"/>
  <c r="DUY1" i="40" s="1"/>
  <c r="DUZ1" i="40" s="1"/>
  <c r="DVA1" i="40" s="1"/>
  <c r="DVB1" i="40" s="1"/>
  <c r="DVC1" i="40" s="1"/>
  <c r="DVD1" i="40" s="1"/>
  <c r="DVE1" i="40" s="1"/>
  <c r="DVF1" i="40" s="1"/>
  <c r="DVG1" i="40" s="1"/>
  <c r="DVH1" i="40" s="1"/>
  <c r="DVI1" i="40" s="1"/>
  <c r="DVJ1" i="40" s="1"/>
  <c r="DVK1" i="40" s="1"/>
  <c r="DVL1" i="40" s="1"/>
  <c r="DVM1" i="40" s="1"/>
  <c r="DVN1" i="40" s="1"/>
  <c r="DVO1" i="40" s="1"/>
  <c r="DVP1" i="40" s="1"/>
  <c r="DVQ1" i="40" s="1"/>
  <c r="DVR1" i="40" s="1"/>
  <c r="DVS1" i="40" s="1"/>
  <c r="DVT1" i="40" s="1"/>
  <c r="DVU1" i="40" s="1"/>
  <c r="DVV1" i="40" s="1"/>
  <c r="DVW1" i="40" s="1"/>
  <c r="DVX1" i="40" s="1"/>
  <c r="DVY1" i="40" s="1"/>
  <c r="DVZ1" i="40" s="1"/>
  <c r="DWA1" i="40" s="1"/>
  <c r="DWB1" i="40" s="1"/>
  <c r="DWC1" i="40" s="1"/>
  <c r="DWD1" i="40" s="1"/>
  <c r="DWE1" i="40" s="1"/>
  <c r="DWF1" i="40" s="1"/>
  <c r="DWG1" i="40" s="1"/>
  <c r="DWH1" i="40" s="1"/>
  <c r="DWI1" i="40" s="1"/>
  <c r="DWJ1" i="40" s="1"/>
  <c r="DWK1" i="40" s="1"/>
  <c r="DWL1" i="40" s="1"/>
  <c r="DWM1" i="40" s="1"/>
  <c r="DWN1" i="40" s="1"/>
  <c r="DWO1" i="40" s="1"/>
  <c r="DWP1" i="40" s="1"/>
  <c r="DWQ1" i="40" s="1"/>
  <c r="DWR1" i="40" s="1"/>
  <c r="DWS1" i="40" s="1"/>
  <c r="DWT1" i="40" s="1"/>
  <c r="DWU1" i="40" s="1"/>
  <c r="DWV1" i="40" s="1"/>
  <c r="DWW1" i="40" s="1"/>
  <c r="DWX1" i="40" s="1"/>
  <c r="DWY1" i="40" s="1"/>
  <c r="DWZ1" i="40" s="1"/>
  <c r="DXA1" i="40" s="1"/>
  <c r="DXB1" i="40" s="1"/>
  <c r="DXC1" i="40" s="1"/>
  <c r="DXD1" i="40" s="1"/>
  <c r="DXE1" i="40" s="1"/>
  <c r="DXF1" i="40" s="1"/>
  <c r="DXG1" i="40" s="1"/>
  <c r="DXH1" i="40" s="1"/>
  <c r="DXI1" i="40" s="1"/>
  <c r="DXJ1" i="40" s="1"/>
  <c r="DXK1" i="40" s="1"/>
  <c r="DXL1" i="40" s="1"/>
  <c r="DXM1" i="40" s="1"/>
  <c r="DXN1" i="40" s="1"/>
  <c r="DXO1" i="40" s="1"/>
  <c r="DXP1" i="40" s="1"/>
  <c r="DXQ1" i="40" s="1"/>
  <c r="DXR1" i="40" s="1"/>
  <c r="DXS1" i="40" s="1"/>
  <c r="DXT1" i="40" s="1"/>
  <c r="DXU1" i="40" s="1"/>
  <c r="DXV1" i="40" s="1"/>
  <c r="DXW1" i="40" s="1"/>
  <c r="DXX1" i="40" s="1"/>
  <c r="DXY1" i="40" s="1"/>
  <c r="DXZ1" i="40" s="1"/>
  <c r="DYA1" i="40" s="1"/>
  <c r="DYB1" i="40" s="1"/>
  <c r="DYC1" i="40" s="1"/>
  <c r="DYD1" i="40" s="1"/>
  <c r="DYE1" i="40" s="1"/>
  <c r="DYF1" i="40" s="1"/>
  <c r="DYG1" i="40" s="1"/>
  <c r="DYH1" i="40" s="1"/>
  <c r="DYI1" i="40" s="1"/>
  <c r="DYJ1" i="40" s="1"/>
  <c r="DYK1" i="40" s="1"/>
  <c r="DYL1" i="40" s="1"/>
  <c r="DYM1" i="40" s="1"/>
  <c r="DYN1" i="40" s="1"/>
  <c r="DYO1" i="40" s="1"/>
  <c r="DYP1" i="40" s="1"/>
  <c r="DYQ1" i="40" s="1"/>
  <c r="DYR1" i="40" s="1"/>
  <c r="DYS1" i="40" s="1"/>
  <c r="DYT1" i="40" s="1"/>
  <c r="DYU1" i="40" s="1"/>
  <c r="DYV1" i="40" s="1"/>
  <c r="DYW1" i="40" s="1"/>
  <c r="DYX1" i="40" s="1"/>
  <c r="DYY1" i="40" s="1"/>
  <c r="DYZ1" i="40" s="1"/>
  <c r="DZA1" i="40" s="1"/>
  <c r="DZB1" i="40" s="1"/>
  <c r="DZC1" i="40" s="1"/>
  <c r="DZD1" i="40" s="1"/>
  <c r="DZE1" i="40" s="1"/>
  <c r="DZF1" i="40" s="1"/>
  <c r="DZG1" i="40" s="1"/>
  <c r="DZH1" i="40" s="1"/>
  <c r="DZI1" i="40" s="1"/>
  <c r="DZJ1" i="40" s="1"/>
  <c r="DZK1" i="40" s="1"/>
  <c r="DZL1" i="40" s="1"/>
  <c r="DZM1" i="40" s="1"/>
  <c r="DZN1" i="40" s="1"/>
  <c r="DZO1" i="40" s="1"/>
  <c r="DZP1" i="40" s="1"/>
  <c r="DZQ1" i="40" s="1"/>
  <c r="DZR1" i="40" s="1"/>
  <c r="DZS1" i="40" s="1"/>
  <c r="DZT1" i="40" s="1"/>
  <c r="DZU1" i="40" s="1"/>
  <c r="DZV1" i="40" s="1"/>
  <c r="DZW1" i="40" s="1"/>
  <c r="DZX1" i="40" s="1"/>
  <c r="DZY1" i="40" s="1"/>
  <c r="DZZ1" i="40" s="1"/>
  <c r="EAA1" i="40" s="1"/>
  <c r="EAB1" i="40" s="1"/>
  <c r="EAC1" i="40" s="1"/>
  <c r="EAD1" i="40" s="1"/>
  <c r="EAE1" i="40" s="1"/>
  <c r="EAF1" i="40" s="1"/>
  <c r="EAG1" i="40" s="1"/>
  <c r="EAH1" i="40" s="1"/>
  <c r="EAI1" i="40" s="1"/>
  <c r="EAJ1" i="40" s="1"/>
  <c r="EAK1" i="40" s="1"/>
  <c r="EAL1" i="40" s="1"/>
  <c r="EAM1" i="40" s="1"/>
  <c r="EAN1" i="40" s="1"/>
  <c r="EAO1" i="40" s="1"/>
  <c r="EAP1" i="40" s="1"/>
  <c r="EAQ1" i="40" s="1"/>
  <c r="EAR1" i="40" s="1"/>
  <c r="EAS1" i="40" s="1"/>
  <c r="EAT1" i="40" s="1"/>
  <c r="EAU1" i="40" s="1"/>
  <c r="EAV1" i="40" s="1"/>
  <c r="EAW1" i="40" s="1"/>
  <c r="EAX1" i="40" s="1"/>
  <c r="EAY1" i="40" s="1"/>
  <c r="EAZ1" i="40" s="1"/>
  <c r="EBA1" i="40" s="1"/>
  <c r="EBB1" i="40" s="1"/>
  <c r="EBC1" i="40" s="1"/>
  <c r="EBD1" i="40" s="1"/>
  <c r="EBE1" i="40" s="1"/>
  <c r="EBF1" i="40" s="1"/>
  <c r="EBG1" i="40" s="1"/>
  <c r="EBH1" i="40" s="1"/>
  <c r="EBI1" i="40" s="1"/>
  <c r="EBJ1" i="40" s="1"/>
  <c r="EBK1" i="40" s="1"/>
  <c r="EBL1" i="40" s="1"/>
  <c r="EBM1" i="40" s="1"/>
  <c r="EBN1" i="40" s="1"/>
  <c r="EBO1" i="40" s="1"/>
  <c r="EBP1" i="40" s="1"/>
  <c r="EBQ1" i="40" s="1"/>
  <c r="EBR1" i="40" s="1"/>
  <c r="EBS1" i="40" s="1"/>
  <c r="EBT1" i="40" s="1"/>
  <c r="EBU1" i="40" s="1"/>
  <c r="EBV1" i="40" s="1"/>
  <c r="EBW1" i="40" s="1"/>
  <c r="EBX1" i="40" s="1"/>
  <c r="EBY1" i="40" s="1"/>
  <c r="EBZ1" i="40" s="1"/>
  <c r="ECA1" i="40" s="1"/>
  <c r="ECB1" i="40" s="1"/>
  <c r="ECC1" i="40" s="1"/>
  <c r="ECD1" i="40" s="1"/>
  <c r="ECE1" i="40" s="1"/>
  <c r="ECF1" i="40" s="1"/>
  <c r="ECG1" i="40" s="1"/>
  <c r="ECH1" i="40" s="1"/>
  <c r="ECI1" i="40" s="1"/>
  <c r="ECJ1" i="40" s="1"/>
  <c r="ECK1" i="40" s="1"/>
  <c r="ECL1" i="40" s="1"/>
  <c r="ECM1" i="40" s="1"/>
  <c r="ECN1" i="40" s="1"/>
  <c r="ECO1" i="40" s="1"/>
  <c r="ECP1" i="40" s="1"/>
  <c r="ECQ1" i="40" s="1"/>
  <c r="ECR1" i="40" s="1"/>
  <c r="ECS1" i="40" s="1"/>
  <c r="ECT1" i="40" s="1"/>
  <c r="ECU1" i="40" s="1"/>
  <c r="ECV1" i="40" s="1"/>
  <c r="ECW1" i="40" s="1"/>
  <c r="ECX1" i="40" s="1"/>
  <c r="ECY1" i="40" s="1"/>
  <c r="ECZ1" i="40" s="1"/>
  <c r="EDA1" i="40" s="1"/>
  <c r="EDB1" i="40" s="1"/>
  <c r="EDC1" i="40" s="1"/>
  <c r="EDD1" i="40" s="1"/>
  <c r="EDE1" i="40" s="1"/>
  <c r="EDF1" i="40" s="1"/>
  <c r="EDG1" i="40" s="1"/>
  <c r="EDH1" i="40" s="1"/>
  <c r="EDI1" i="40" s="1"/>
  <c r="EDJ1" i="40" s="1"/>
  <c r="EDK1" i="40" s="1"/>
  <c r="EDL1" i="40" s="1"/>
  <c r="EDM1" i="40" s="1"/>
  <c r="EDN1" i="40" s="1"/>
  <c r="EDO1" i="40" s="1"/>
  <c r="EDP1" i="40" s="1"/>
  <c r="EDQ1" i="40" s="1"/>
  <c r="EDR1" i="40" s="1"/>
  <c r="EDS1" i="40" s="1"/>
  <c r="EDT1" i="40" s="1"/>
  <c r="EDU1" i="40" s="1"/>
  <c r="EDV1" i="40" s="1"/>
  <c r="EDW1" i="40" s="1"/>
  <c r="EDX1" i="40" s="1"/>
  <c r="EDY1" i="40" s="1"/>
  <c r="EDZ1" i="40" s="1"/>
  <c r="EEA1" i="40" s="1"/>
  <c r="EEB1" i="40" s="1"/>
  <c r="EEC1" i="40" s="1"/>
  <c r="EED1" i="40" s="1"/>
  <c r="EEE1" i="40" s="1"/>
  <c r="EEF1" i="40" s="1"/>
  <c r="EEG1" i="40" s="1"/>
  <c r="EEH1" i="40" s="1"/>
  <c r="EEI1" i="40" s="1"/>
  <c r="EEJ1" i="40" s="1"/>
  <c r="EEK1" i="40" s="1"/>
  <c r="EEL1" i="40" s="1"/>
  <c r="EEM1" i="40" s="1"/>
  <c r="EEN1" i="40" s="1"/>
  <c r="EEO1" i="40" s="1"/>
  <c r="EEP1" i="40" s="1"/>
  <c r="EEQ1" i="40" s="1"/>
  <c r="EER1" i="40" s="1"/>
  <c r="EES1" i="40" s="1"/>
  <c r="EET1" i="40" s="1"/>
  <c r="EEU1" i="40" s="1"/>
  <c r="EEV1" i="40" s="1"/>
  <c r="EEW1" i="40" s="1"/>
  <c r="EEX1" i="40" s="1"/>
  <c r="EEY1" i="40" s="1"/>
  <c r="EEZ1" i="40" s="1"/>
  <c r="EFA1" i="40" s="1"/>
  <c r="EFB1" i="40" s="1"/>
  <c r="EFC1" i="40" s="1"/>
  <c r="EFD1" i="40" s="1"/>
  <c r="EFE1" i="40" s="1"/>
  <c r="EFF1" i="40" s="1"/>
  <c r="EFG1" i="40" s="1"/>
  <c r="EFH1" i="40" s="1"/>
  <c r="EFI1" i="40" s="1"/>
  <c r="EFJ1" i="40" s="1"/>
  <c r="EFK1" i="40" s="1"/>
  <c r="EFL1" i="40" s="1"/>
  <c r="EFM1" i="40" s="1"/>
  <c r="EFN1" i="40" s="1"/>
  <c r="EFO1" i="40" s="1"/>
  <c r="EFP1" i="40" s="1"/>
  <c r="EFQ1" i="40" s="1"/>
  <c r="EFR1" i="40" s="1"/>
  <c r="EFS1" i="40" s="1"/>
  <c r="EFT1" i="40" s="1"/>
  <c r="EFU1" i="40" s="1"/>
  <c r="EFV1" i="40" s="1"/>
  <c r="EFW1" i="40" s="1"/>
  <c r="EFX1" i="40" s="1"/>
  <c r="EFY1" i="40" s="1"/>
  <c r="EFZ1" i="40" s="1"/>
  <c r="EGA1" i="40" s="1"/>
  <c r="EGB1" i="40" s="1"/>
  <c r="EGC1" i="40" s="1"/>
  <c r="EGD1" i="40" s="1"/>
  <c r="EGE1" i="40" s="1"/>
  <c r="EGF1" i="40" s="1"/>
  <c r="EGG1" i="40" s="1"/>
  <c r="EGH1" i="40" s="1"/>
  <c r="EGI1" i="40" s="1"/>
  <c r="EGJ1" i="40" s="1"/>
  <c r="EGK1" i="40" s="1"/>
  <c r="EGL1" i="40" s="1"/>
  <c r="EGM1" i="40" s="1"/>
  <c r="EGN1" i="40" s="1"/>
  <c r="EGO1" i="40" s="1"/>
  <c r="EGP1" i="40" s="1"/>
  <c r="EGQ1" i="40" s="1"/>
  <c r="EGR1" i="40" s="1"/>
  <c r="EGS1" i="40" s="1"/>
  <c r="EGT1" i="40" s="1"/>
  <c r="EGU1" i="40" s="1"/>
  <c r="EGV1" i="40" s="1"/>
  <c r="EGW1" i="40" s="1"/>
  <c r="EGX1" i="40" s="1"/>
  <c r="EGY1" i="40" s="1"/>
  <c r="EGZ1" i="40" s="1"/>
  <c r="EHA1" i="40" s="1"/>
  <c r="EHB1" i="40" s="1"/>
  <c r="EHC1" i="40" s="1"/>
  <c r="EHD1" i="40" s="1"/>
  <c r="EHE1" i="40" s="1"/>
  <c r="EHF1" i="40" s="1"/>
  <c r="EHG1" i="40" s="1"/>
  <c r="EHH1" i="40" s="1"/>
  <c r="EHI1" i="40" s="1"/>
  <c r="EHJ1" i="40" s="1"/>
  <c r="EHK1" i="40" s="1"/>
  <c r="EHL1" i="40" s="1"/>
  <c r="EHM1" i="40" s="1"/>
  <c r="EHN1" i="40" s="1"/>
  <c r="EHO1" i="40" s="1"/>
  <c r="EHP1" i="40" s="1"/>
  <c r="EHQ1" i="40" s="1"/>
  <c r="EHR1" i="40" s="1"/>
  <c r="EHS1" i="40" s="1"/>
  <c r="EHT1" i="40" s="1"/>
  <c r="EHU1" i="40" s="1"/>
  <c r="EHV1" i="40" s="1"/>
  <c r="EHW1" i="40" s="1"/>
  <c r="EHX1" i="40" s="1"/>
  <c r="EHY1" i="40" s="1"/>
  <c r="EHZ1" i="40" s="1"/>
  <c r="EIA1" i="40" s="1"/>
  <c r="EIB1" i="40" s="1"/>
  <c r="EIC1" i="40" s="1"/>
  <c r="EID1" i="40" s="1"/>
  <c r="EIE1" i="40" s="1"/>
  <c r="EIF1" i="40" s="1"/>
  <c r="EIG1" i="40" s="1"/>
  <c r="EIH1" i="40" s="1"/>
  <c r="EII1" i="40" s="1"/>
  <c r="EIJ1" i="40" s="1"/>
  <c r="EIK1" i="40" s="1"/>
  <c r="EIL1" i="40" s="1"/>
  <c r="EIM1" i="40" s="1"/>
  <c r="EIN1" i="40" s="1"/>
  <c r="EIO1" i="40" s="1"/>
  <c r="EIP1" i="40" s="1"/>
  <c r="EIQ1" i="40" s="1"/>
  <c r="EIR1" i="40" s="1"/>
  <c r="EIS1" i="40" s="1"/>
  <c r="EIT1" i="40" s="1"/>
  <c r="EIU1" i="40" s="1"/>
  <c r="EIV1" i="40" s="1"/>
  <c r="EIW1" i="40" s="1"/>
  <c r="EIX1" i="40" s="1"/>
  <c r="EIY1" i="40" s="1"/>
  <c r="EIZ1" i="40" s="1"/>
  <c r="EJA1" i="40" s="1"/>
  <c r="EJB1" i="40" s="1"/>
  <c r="EJC1" i="40" s="1"/>
  <c r="EJD1" i="40" s="1"/>
  <c r="EJE1" i="40" s="1"/>
  <c r="EJF1" i="40" s="1"/>
  <c r="EJG1" i="40" s="1"/>
  <c r="EJH1" i="40" s="1"/>
  <c r="EJI1" i="40" s="1"/>
  <c r="EJJ1" i="40" s="1"/>
  <c r="EJK1" i="40" s="1"/>
  <c r="EJL1" i="40" s="1"/>
  <c r="EJM1" i="40" s="1"/>
  <c r="EJN1" i="40" s="1"/>
  <c r="EJO1" i="40" s="1"/>
  <c r="EJP1" i="40" s="1"/>
  <c r="EJQ1" i="40" s="1"/>
  <c r="EJR1" i="40" s="1"/>
  <c r="EJS1" i="40" s="1"/>
  <c r="EJT1" i="40" s="1"/>
  <c r="EJU1" i="40" s="1"/>
  <c r="EJV1" i="40" s="1"/>
  <c r="EJW1" i="40" s="1"/>
  <c r="EJX1" i="40" s="1"/>
  <c r="EJY1" i="40" s="1"/>
  <c r="EJZ1" i="40" s="1"/>
  <c r="EKA1" i="40" s="1"/>
  <c r="EKB1" i="40" s="1"/>
  <c r="EKC1" i="40" s="1"/>
  <c r="EKD1" i="40" s="1"/>
  <c r="EKE1" i="40" s="1"/>
  <c r="EKF1" i="40" s="1"/>
  <c r="EKG1" i="40" s="1"/>
  <c r="EKH1" i="40" s="1"/>
  <c r="EKI1" i="40" s="1"/>
  <c r="EKJ1" i="40" s="1"/>
  <c r="EKK1" i="40" s="1"/>
  <c r="EKL1" i="40" s="1"/>
  <c r="EKM1" i="40" s="1"/>
  <c r="EKN1" i="40" s="1"/>
  <c r="EKO1" i="40" s="1"/>
  <c r="EKP1" i="40" s="1"/>
  <c r="EKQ1" i="40" s="1"/>
  <c r="EKR1" i="40" s="1"/>
  <c r="EKS1" i="40" s="1"/>
  <c r="EKT1" i="40" s="1"/>
  <c r="EKU1" i="40" s="1"/>
  <c r="EKV1" i="40" s="1"/>
  <c r="EKW1" i="40" s="1"/>
  <c r="EKX1" i="40" s="1"/>
  <c r="EKY1" i="40" s="1"/>
  <c r="EKZ1" i="40" s="1"/>
  <c r="ELA1" i="40" s="1"/>
  <c r="ELB1" i="40" s="1"/>
  <c r="ELC1" i="40" s="1"/>
  <c r="ELD1" i="40" s="1"/>
  <c r="ELE1" i="40" s="1"/>
  <c r="ELF1" i="40" s="1"/>
  <c r="ELG1" i="40" s="1"/>
  <c r="ELH1" i="40" s="1"/>
  <c r="ELI1" i="40" s="1"/>
  <c r="ELJ1" i="40" s="1"/>
  <c r="ELK1" i="40" s="1"/>
  <c r="ELL1" i="40" s="1"/>
  <c r="ELM1" i="40" s="1"/>
  <c r="ELN1" i="40" s="1"/>
  <c r="ELO1" i="40" s="1"/>
  <c r="ELP1" i="40" s="1"/>
  <c r="ELQ1" i="40" s="1"/>
  <c r="ELR1" i="40" s="1"/>
  <c r="ELS1" i="40" s="1"/>
  <c r="ELT1" i="40" s="1"/>
  <c r="ELU1" i="40" s="1"/>
  <c r="ELV1" i="40" s="1"/>
  <c r="ELW1" i="40" s="1"/>
  <c r="ELX1" i="40" s="1"/>
  <c r="ELY1" i="40" s="1"/>
  <c r="ELZ1" i="40" s="1"/>
  <c r="EMA1" i="40" s="1"/>
  <c r="EMB1" i="40" s="1"/>
  <c r="EMC1" i="40" s="1"/>
  <c r="EMD1" i="40" s="1"/>
  <c r="EME1" i="40" s="1"/>
  <c r="EMF1" i="40" s="1"/>
  <c r="EMG1" i="40" s="1"/>
  <c r="EMH1" i="40" s="1"/>
  <c r="EMI1" i="40" s="1"/>
  <c r="EMJ1" i="40" s="1"/>
  <c r="EMK1" i="40" s="1"/>
  <c r="EML1" i="40" s="1"/>
  <c r="EMM1" i="40" s="1"/>
  <c r="EMN1" i="40" s="1"/>
  <c r="EMO1" i="40" s="1"/>
  <c r="EMP1" i="40" s="1"/>
  <c r="EMQ1" i="40" s="1"/>
  <c r="EMR1" i="40" s="1"/>
  <c r="EMS1" i="40" s="1"/>
  <c r="EMT1" i="40" s="1"/>
  <c r="EMU1" i="40" s="1"/>
  <c r="EMV1" i="40" s="1"/>
  <c r="EMW1" i="40" s="1"/>
  <c r="EMX1" i="40" s="1"/>
  <c r="EMY1" i="40" s="1"/>
  <c r="EMZ1" i="40" s="1"/>
  <c r="ENA1" i="40" s="1"/>
  <c r="ENB1" i="40" s="1"/>
  <c r="ENC1" i="40" s="1"/>
  <c r="END1" i="40" s="1"/>
  <c r="ENE1" i="40" s="1"/>
  <c r="ENF1" i="40" s="1"/>
  <c r="ENG1" i="40" s="1"/>
  <c r="ENH1" i="40" s="1"/>
  <c r="ENI1" i="40" s="1"/>
  <c r="ENJ1" i="40" s="1"/>
  <c r="ENK1" i="40" s="1"/>
  <c r="ENL1" i="40" s="1"/>
  <c r="ENM1" i="40" s="1"/>
  <c r="ENN1" i="40" s="1"/>
  <c r="ENO1" i="40" s="1"/>
  <c r="ENP1" i="40" s="1"/>
  <c r="ENQ1" i="40" s="1"/>
  <c r="ENR1" i="40" s="1"/>
  <c r="ENS1" i="40" s="1"/>
  <c r="ENT1" i="40" s="1"/>
  <c r="ENU1" i="40" s="1"/>
  <c r="ENV1" i="40" s="1"/>
  <c r="ENW1" i="40" s="1"/>
  <c r="ENX1" i="40" s="1"/>
  <c r="ENY1" i="40" s="1"/>
  <c r="ENZ1" i="40" s="1"/>
  <c r="EOA1" i="40" s="1"/>
  <c r="EOB1" i="40" s="1"/>
  <c r="EOC1" i="40" s="1"/>
  <c r="EOD1" i="40" s="1"/>
  <c r="EOE1" i="40" s="1"/>
  <c r="EOF1" i="40" s="1"/>
  <c r="EOG1" i="40" s="1"/>
  <c r="EOH1" i="40" s="1"/>
  <c r="EOI1" i="40" s="1"/>
  <c r="EOJ1" i="40" s="1"/>
  <c r="EOK1" i="40" s="1"/>
  <c r="EOL1" i="40" s="1"/>
  <c r="EOM1" i="40" s="1"/>
  <c r="EON1" i="40" s="1"/>
  <c r="EOO1" i="40" s="1"/>
  <c r="EOP1" i="40" s="1"/>
  <c r="EOQ1" i="40" s="1"/>
  <c r="EOR1" i="40" s="1"/>
  <c r="EOS1" i="40" s="1"/>
  <c r="EOT1" i="40" s="1"/>
  <c r="EOU1" i="40" s="1"/>
  <c r="EOV1" i="40" s="1"/>
  <c r="EOW1" i="40" s="1"/>
  <c r="EOX1" i="40" s="1"/>
  <c r="EOY1" i="40" s="1"/>
  <c r="EOZ1" i="40" s="1"/>
  <c r="EPA1" i="40" s="1"/>
  <c r="EPB1" i="40" s="1"/>
  <c r="EPC1" i="40" s="1"/>
  <c r="EPD1" i="40" s="1"/>
  <c r="EPE1" i="40" s="1"/>
  <c r="EPF1" i="40" s="1"/>
  <c r="EPG1" i="40" s="1"/>
  <c r="EPH1" i="40" s="1"/>
  <c r="EPI1" i="40" s="1"/>
  <c r="EPJ1" i="40" s="1"/>
  <c r="EPK1" i="40" s="1"/>
  <c r="EPL1" i="40" s="1"/>
  <c r="EPM1" i="40" s="1"/>
  <c r="EPN1" i="40" s="1"/>
  <c r="EPO1" i="40" s="1"/>
  <c r="EPP1" i="40" s="1"/>
  <c r="EPQ1" i="40" s="1"/>
  <c r="EPR1" i="40" s="1"/>
  <c r="EPS1" i="40" s="1"/>
  <c r="EPT1" i="40" s="1"/>
  <c r="EPU1" i="40" s="1"/>
  <c r="EPV1" i="40" s="1"/>
  <c r="EPW1" i="40" s="1"/>
  <c r="EPX1" i="40" s="1"/>
  <c r="EPY1" i="40" s="1"/>
  <c r="EPZ1" i="40" s="1"/>
  <c r="EQA1" i="40" s="1"/>
  <c r="EQB1" i="40" s="1"/>
  <c r="EQC1" i="40" s="1"/>
  <c r="EQD1" i="40" s="1"/>
  <c r="EQE1" i="40" s="1"/>
  <c r="EQF1" i="40" s="1"/>
  <c r="EQG1" i="40" s="1"/>
  <c r="EQH1" i="40" s="1"/>
  <c r="EQI1" i="40" s="1"/>
  <c r="EQJ1" i="40" s="1"/>
  <c r="EQK1" i="40" s="1"/>
  <c r="EQL1" i="40" s="1"/>
  <c r="EQM1" i="40" s="1"/>
  <c r="EQN1" i="40" s="1"/>
  <c r="EQO1" i="40" s="1"/>
  <c r="EQP1" i="40" s="1"/>
  <c r="EQQ1" i="40" s="1"/>
  <c r="EQR1" i="40" s="1"/>
  <c r="EQS1" i="40" s="1"/>
  <c r="EQT1" i="40" s="1"/>
  <c r="EQU1" i="40" s="1"/>
  <c r="EQV1" i="40" s="1"/>
  <c r="EQW1" i="40" s="1"/>
  <c r="EQX1" i="40" s="1"/>
  <c r="EQY1" i="40" s="1"/>
  <c r="EQZ1" i="40" s="1"/>
  <c r="ERA1" i="40" s="1"/>
  <c r="ERB1" i="40" s="1"/>
  <c r="ERC1" i="40" s="1"/>
  <c r="ERD1" i="40" s="1"/>
  <c r="ERE1" i="40" s="1"/>
  <c r="ERF1" i="40" s="1"/>
  <c r="ERG1" i="40" s="1"/>
  <c r="ERH1" i="40" s="1"/>
  <c r="ERI1" i="40" s="1"/>
  <c r="ERJ1" i="40" s="1"/>
  <c r="ERK1" i="40" s="1"/>
  <c r="ERL1" i="40" s="1"/>
  <c r="ERM1" i="40" s="1"/>
  <c r="ERN1" i="40" s="1"/>
  <c r="ERO1" i="40" s="1"/>
  <c r="ERP1" i="40" s="1"/>
  <c r="ERQ1" i="40" s="1"/>
  <c r="ERR1" i="40" s="1"/>
  <c r="ERS1" i="40" s="1"/>
  <c r="ERT1" i="40" s="1"/>
  <c r="ERU1" i="40" s="1"/>
  <c r="ERV1" i="40" s="1"/>
  <c r="ERW1" i="40" s="1"/>
  <c r="ERX1" i="40" s="1"/>
  <c r="ERY1" i="40" s="1"/>
  <c r="ERZ1" i="40" s="1"/>
  <c r="ESA1" i="40" s="1"/>
  <c r="ESB1" i="40" s="1"/>
  <c r="ESC1" i="40" s="1"/>
  <c r="ESD1" i="40" s="1"/>
  <c r="ESE1" i="40" s="1"/>
  <c r="ESF1" i="40" s="1"/>
  <c r="ESG1" i="40" s="1"/>
  <c r="ESH1" i="40" s="1"/>
  <c r="ESI1" i="40" s="1"/>
  <c r="ESJ1" i="40" s="1"/>
  <c r="ESK1" i="40" s="1"/>
  <c r="ESL1" i="40" s="1"/>
  <c r="ESM1" i="40" s="1"/>
  <c r="ESN1" i="40" s="1"/>
  <c r="ESO1" i="40" s="1"/>
  <c r="ESP1" i="40" s="1"/>
  <c r="ESQ1" i="40" s="1"/>
  <c r="ESR1" i="40" s="1"/>
  <c r="ESS1" i="40" s="1"/>
  <c r="EST1" i="40" s="1"/>
  <c r="ESU1" i="40" s="1"/>
  <c r="ESV1" i="40" s="1"/>
  <c r="ESW1" i="40" s="1"/>
  <c r="ESX1" i="40" s="1"/>
  <c r="ESY1" i="40" s="1"/>
  <c r="ESZ1" i="40" s="1"/>
  <c r="ETA1" i="40" s="1"/>
  <c r="ETB1" i="40" s="1"/>
  <c r="ETC1" i="40" s="1"/>
  <c r="ETD1" i="40" s="1"/>
  <c r="ETE1" i="40" s="1"/>
  <c r="ETF1" i="40" s="1"/>
  <c r="ETG1" i="40" s="1"/>
  <c r="ETH1" i="40" s="1"/>
  <c r="ETI1" i="40" s="1"/>
  <c r="ETJ1" i="40" s="1"/>
  <c r="ETK1" i="40" s="1"/>
  <c r="ETL1" i="40" s="1"/>
  <c r="ETM1" i="40" s="1"/>
  <c r="ETN1" i="40" s="1"/>
  <c r="ETO1" i="40" s="1"/>
  <c r="ETP1" i="40" s="1"/>
  <c r="ETQ1" i="40" s="1"/>
  <c r="ETR1" i="40" s="1"/>
  <c r="ETS1" i="40" s="1"/>
  <c r="ETT1" i="40" s="1"/>
  <c r="ETU1" i="40" s="1"/>
  <c r="ETV1" i="40" s="1"/>
  <c r="ETW1" i="40" s="1"/>
  <c r="ETX1" i="40" s="1"/>
  <c r="ETY1" i="40" s="1"/>
  <c r="ETZ1" i="40" s="1"/>
  <c r="EUA1" i="40" s="1"/>
  <c r="EUB1" i="40" s="1"/>
  <c r="EUC1" i="40" s="1"/>
  <c r="EUD1" i="40" s="1"/>
  <c r="EUE1" i="40" s="1"/>
  <c r="EUF1" i="40" s="1"/>
  <c r="EUG1" i="40" s="1"/>
  <c r="EUH1" i="40" s="1"/>
  <c r="EUI1" i="40" s="1"/>
  <c r="EUJ1" i="40" s="1"/>
  <c r="EUK1" i="40" s="1"/>
  <c r="EUL1" i="40" s="1"/>
  <c r="EUM1" i="40" s="1"/>
  <c r="EUN1" i="40" s="1"/>
  <c r="EUO1" i="40" s="1"/>
  <c r="EUP1" i="40" s="1"/>
  <c r="EUQ1" i="40" s="1"/>
  <c r="EUR1" i="40" s="1"/>
  <c r="EUS1" i="40" s="1"/>
  <c r="EUT1" i="40" s="1"/>
  <c r="EUU1" i="40" s="1"/>
  <c r="EUV1" i="40" s="1"/>
  <c r="EUW1" i="40" s="1"/>
  <c r="EUX1" i="40" s="1"/>
  <c r="EUY1" i="40" s="1"/>
  <c r="EUZ1" i="40" s="1"/>
  <c r="EVA1" i="40" s="1"/>
  <c r="EVB1" i="40" s="1"/>
  <c r="EVC1" i="40" s="1"/>
  <c r="EVD1" i="40" s="1"/>
  <c r="EVE1" i="40" s="1"/>
  <c r="EVF1" i="40" s="1"/>
  <c r="EVG1" i="40" s="1"/>
  <c r="EVH1" i="40" s="1"/>
  <c r="EVI1" i="40" s="1"/>
  <c r="EVJ1" i="40" s="1"/>
  <c r="EVK1" i="40" s="1"/>
  <c r="EVL1" i="40" s="1"/>
  <c r="EVM1" i="40" s="1"/>
  <c r="EVN1" i="40" s="1"/>
  <c r="EVO1" i="40" s="1"/>
  <c r="EVP1" i="40" s="1"/>
  <c r="EVQ1" i="40" s="1"/>
  <c r="EVR1" i="40" s="1"/>
  <c r="EVS1" i="40" s="1"/>
  <c r="EVT1" i="40" s="1"/>
  <c r="EVU1" i="40" s="1"/>
  <c r="EVV1" i="40" s="1"/>
  <c r="EVW1" i="40" s="1"/>
  <c r="EVX1" i="40" s="1"/>
  <c r="EVY1" i="40" s="1"/>
  <c r="EVZ1" i="40" s="1"/>
  <c r="EWA1" i="40" s="1"/>
  <c r="EWB1" i="40" s="1"/>
  <c r="EWC1" i="40" s="1"/>
  <c r="EWD1" i="40" s="1"/>
  <c r="EWE1" i="40" s="1"/>
  <c r="EWF1" i="40" s="1"/>
  <c r="EWG1" i="40" s="1"/>
  <c r="EWH1" i="40" s="1"/>
  <c r="EWI1" i="40" s="1"/>
  <c r="EWJ1" i="40" s="1"/>
  <c r="EWK1" i="40" s="1"/>
  <c r="EWL1" i="40" s="1"/>
  <c r="EWM1" i="40" s="1"/>
  <c r="EWN1" i="40" s="1"/>
  <c r="EWO1" i="40" s="1"/>
  <c r="EWP1" i="40" s="1"/>
  <c r="EWQ1" i="40" s="1"/>
  <c r="EWR1" i="40" s="1"/>
  <c r="EWS1" i="40" s="1"/>
  <c r="EWT1" i="40" s="1"/>
  <c r="EWU1" i="40" s="1"/>
  <c r="EWV1" i="40" s="1"/>
  <c r="EWW1" i="40" s="1"/>
  <c r="EWX1" i="40" s="1"/>
  <c r="EWY1" i="40" s="1"/>
  <c r="EWZ1" i="40" s="1"/>
  <c r="EXA1" i="40" s="1"/>
  <c r="EXB1" i="40" s="1"/>
  <c r="EXC1" i="40" s="1"/>
  <c r="EXD1" i="40" s="1"/>
  <c r="EXE1" i="40" s="1"/>
  <c r="EXF1" i="40" s="1"/>
  <c r="EXG1" i="40" s="1"/>
  <c r="EXH1" i="40" s="1"/>
  <c r="EXI1" i="40" s="1"/>
  <c r="EXJ1" i="40" s="1"/>
  <c r="EXK1" i="40" s="1"/>
  <c r="EXL1" i="40" s="1"/>
  <c r="EXM1" i="40" s="1"/>
  <c r="EXN1" i="40" s="1"/>
  <c r="EXO1" i="40" s="1"/>
  <c r="EXP1" i="40" s="1"/>
  <c r="EXQ1" i="40" s="1"/>
  <c r="EXR1" i="40" s="1"/>
  <c r="EXS1" i="40" s="1"/>
  <c r="EXT1" i="40" s="1"/>
  <c r="EXU1" i="40" s="1"/>
  <c r="EXV1" i="40" s="1"/>
  <c r="EXW1" i="40" s="1"/>
  <c r="EXX1" i="40" s="1"/>
  <c r="EXY1" i="40" s="1"/>
  <c r="EXZ1" i="40" s="1"/>
  <c r="EYA1" i="40" s="1"/>
  <c r="EYB1" i="40" s="1"/>
  <c r="EYC1" i="40" s="1"/>
  <c r="EYD1" i="40" s="1"/>
  <c r="EYE1" i="40" s="1"/>
  <c r="EYF1" i="40" s="1"/>
  <c r="EYG1" i="40" s="1"/>
  <c r="EYH1" i="40" s="1"/>
  <c r="EYI1" i="40" s="1"/>
  <c r="EYJ1" i="40" s="1"/>
  <c r="EYK1" i="40" s="1"/>
  <c r="EYL1" i="40" s="1"/>
  <c r="EYM1" i="40" s="1"/>
  <c r="EYN1" i="40" s="1"/>
  <c r="EYO1" i="40" s="1"/>
  <c r="EYP1" i="40" s="1"/>
  <c r="EYQ1" i="40" s="1"/>
  <c r="EYR1" i="40" s="1"/>
  <c r="EYS1" i="40" s="1"/>
  <c r="EYT1" i="40" s="1"/>
  <c r="EYU1" i="40" s="1"/>
  <c r="EYV1" i="40" s="1"/>
  <c r="EYW1" i="40" s="1"/>
  <c r="EYX1" i="40" s="1"/>
  <c r="EYY1" i="40" s="1"/>
  <c r="EYZ1" i="40" s="1"/>
  <c r="EZA1" i="40" s="1"/>
  <c r="EZB1" i="40" s="1"/>
  <c r="EZC1" i="40" s="1"/>
  <c r="EZD1" i="40" s="1"/>
  <c r="EZE1" i="40" s="1"/>
  <c r="EZF1" i="40" s="1"/>
  <c r="EZG1" i="40" s="1"/>
  <c r="EZH1" i="40" s="1"/>
  <c r="EZI1" i="40" s="1"/>
  <c r="EZJ1" i="40" s="1"/>
  <c r="EZK1" i="40" s="1"/>
  <c r="EZL1" i="40" s="1"/>
  <c r="EZM1" i="40" s="1"/>
  <c r="EZN1" i="40" s="1"/>
  <c r="EZO1" i="40" s="1"/>
  <c r="EZP1" i="40" s="1"/>
  <c r="EZQ1" i="40" s="1"/>
  <c r="EZR1" i="40" s="1"/>
  <c r="EZS1" i="40" s="1"/>
  <c r="EZT1" i="40" s="1"/>
  <c r="EZU1" i="40" s="1"/>
  <c r="EZV1" i="40" s="1"/>
  <c r="EZW1" i="40" s="1"/>
  <c r="EZX1" i="40" s="1"/>
  <c r="EZY1" i="40" s="1"/>
  <c r="EZZ1" i="40" s="1"/>
  <c r="FAA1" i="40" s="1"/>
  <c r="FAB1" i="40" s="1"/>
  <c r="FAC1" i="40" s="1"/>
  <c r="FAD1" i="40" s="1"/>
  <c r="FAE1" i="40" s="1"/>
  <c r="FAF1" i="40" s="1"/>
  <c r="FAG1" i="40" s="1"/>
  <c r="FAH1" i="40" s="1"/>
  <c r="FAI1" i="40" s="1"/>
  <c r="FAJ1" i="40" s="1"/>
  <c r="FAK1" i="40" s="1"/>
  <c r="FAL1" i="40" s="1"/>
  <c r="FAM1" i="40" s="1"/>
  <c r="FAN1" i="40" s="1"/>
  <c r="FAO1" i="40" s="1"/>
  <c r="FAP1" i="40" s="1"/>
  <c r="FAQ1" i="40" s="1"/>
  <c r="FAR1" i="40" s="1"/>
  <c r="FAS1" i="40" s="1"/>
  <c r="FAT1" i="40" s="1"/>
  <c r="FAU1" i="40" s="1"/>
  <c r="FAV1" i="40" s="1"/>
  <c r="FAW1" i="40" s="1"/>
  <c r="FAX1" i="40" s="1"/>
  <c r="FAY1" i="40" s="1"/>
  <c r="FAZ1" i="40" s="1"/>
  <c r="FBA1" i="40" s="1"/>
  <c r="FBB1" i="40" s="1"/>
  <c r="FBC1" i="40" s="1"/>
  <c r="FBD1" i="40" s="1"/>
  <c r="FBE1" i="40" s="1"/>
  <c r="FBF1" i="40" s="1"/>
  <c r="FBG1" i="40" s="1"/>
  <c r="FBH1" i="40" s="1"/>
  <c r="FBI1" i="40" s="1"/>
  <c r="FBJ1" i="40" s="1"/>
  <c r="FBK1" i="40" s="1"/>
  <c r="FBL1" i="40" s="1"/>
  <c r="FBM1" i="40" s="1"/>
  <c r="FBN1" i="40" s="1"/>
  <c r="FBO1" i="40" s="1"/>
  <c r="FBP1" i="40" s="1"/>
  <c r="FBQ1" i="40" s="1"/>
  <c r="FBR1" i="40" s="1"/>
  <c r="FBS1" i="40" s="1"/>
  <c r="FBT1" i="40" s="1"/>
  <c r="FBU1" i="40" s="1"/>
  <c r="FBV1" i="40" s="1"/>
  <c r="FBW1" i="40" s="1"/>
  <c r="FBX1" i="40" s="1"/>
  <c r="FBY1" i="40" s="1"/>
  <c r="FBZ1" i="40" s="1"/>
  <c r="FCA1" i="40" s="1"/>
  <c r="FCB1" i="40" s="1"/>
  <c r="FCC1" i="40" s="1"/>
  <c r="FCD1" i="40" s="1"/>
  <c r="FCE1" i="40" s="1"/>
  <c r="FCF1" i="40" s="1"/>
  <c r="FCG1" i="40" s="1"/>
  <c r="FCH1" i="40" s="1"/>
  <c r="FCI1" i="40" s="1"/>
  <c r="FCJ1" i="40" s="1"/>
  <c r="FCK1" i="40" s="1"/>
  <c r="FCL1" i="40" s="1"/>
  <c r="FCM1" i="40" s="1"/>
  <c r="FCN1" i="40" s="1"/>
  <c r="FCO1" i="40" s="1"/>
  <c r="FCP1" i="40" s="1"/>
  <c r="FCQ1" i="40" s="1"/>
  <c r="FCR1" i="40" s="1"/>
  <c r="FCS1" i="40" s="1"/>
  <c r="FCT1" i="40" s="1"/>
  <c r="FCU1" i="40" s="1"/>
  <c r="FCV1" i="40" s="1"/>
  <c r="FCW1" i="40" s="1"/>
  <c r="FCX1" i="40" s="1"/>
  <c r="FCY1" i="40" s="1"/>
  <c r="FCZ1" i="40" s="1"/>
  <c r="FDA1" i="40" s="1"/>
  <c r="FDB1" i="40" s="1"/>
  <c r="FDC1" i="40" s="1"/>
  <c r="FDD1" i="40" s="1"/>
  <c r="FDE1" i="40" s="1"/>
  <c r="FDF1" i="40" s="1"/>
  <c r="FDG1" i="40" s="1"/>
  <c r="FDH1" i="40" s="1"/>
  <c r="FDI1" i="40" s="1"/>
  <c r="FDJ1" i="40" s="1"/>
  <c r="FDK1" i="40" s="1"/>
  <c r="FDL1" i="40" s="1"/>
  <c r="FDM1" i="40" s="1"/>
  <c r="FDN1" i="40" s="1"/>
  <c r="FDO1" i="40" s="1"/>
  <c r="FDP1" i="40" s="1"/>
  <c r="FDQ1" i="40" s="1"/>
  <c r="FDR1" i="40" s="1"/>
  <c r="FDS1" i="40" s="1"/>
  <c r="FDT1" i="40" s="1"/>
  <c r="FDU1" i="40" s="1"/>
  <c r="FDV1" i="40" s="1"/>
  <c r="FDW1" i="40" s="1"/>
  <c r="FDX1" i="40" s="1"/>
  <c r="FDY1" i="40" s="1"/>
  <c r="FDZ1" i="40" s="1"/>
  <c r="FEA1" i="40" s="1"/>
  <c r="FEB1" i="40" s="1"/>
  <c r="FEC1" i="40" s="1"/>
  <c r="FED1" i="40" s="1"/>
  <c r="FEE1" i="40" s="1"/>
  <c r="FEF1" i="40" s="1"/>
  <c r="FEG1" i="40" s="1"/>
  <c r="FEH1" i="40" s="1"/>
  <c r="FEI1" i="40" s="1"/>
  <c r="FEJ1" i="40" s="1"/>
  <c r="FEK1" i="40" s="1"/>
  <c r="FEL1" i="40" s="1"/>
  <c r="FEM1" i="40" s="1"/>
  <c r="FEN1" i="40" s="1"/>
  <c r="FEO1" i="40" s="1"/>
  <c r="FEP1" i="40" s="1"/>
  <c r="FEQ1" i="40" s="1"/>
  <c r="FER1" i="40" s="1"/>
  <c r="FES1" i="40" s="1"/>
  <c r="FET1" i="40" s="1"/>
  <c r="FEU1" i="40" s="1"/>
  <c r="FEV1" i="40" s="1"/>
  <c r="FEW1" i="40" s="1"/>
  <c r="FEX1" i="40" s="1"/>
  <c r="FEY1" i="40" s="1"/>
  <c r="FEZ1" i="40" s="1"/>
  <c r="FFA1" i="40" s="1"/>
  <c r="FFB1" i="40" s="1"/>
  <c r="FFC1" i="40" s="1"/>
  <c r="FFD1" i="40" s="1"/>
  <c r="FFE1" i="40" s="1"/>
  <c r="FFF1" i="40" s="1"/>
  <c r="FFG1" i="40" s="1"/>
  <c r="FFH1" i="40" s="1"/>
  <c r="FFI1" i="40" s="1"/>
  <c r="FFJ1" i="40" s="1"/>
  <c r="FFK1" i="40" s="1"/>
  <c r="FFL1" i="40" s="1"/>
  <c r="FFM1" i="40" s="1"/>
  <c r="FFN1" i="40" s="1"/>
  <c r="FFO1" i="40" s="1"/>
  <c r="FFP1" i="40" s="1"/>
  <c r="FFQ1" i="40" s="1"/>
  <c r="FFR1" i="40" s="1"/>
  <c r="FFS1" i="40" s="1"/>
  <c r="FFT1" i="40" s="1"/>
  <c r="FFU1" i="40" s="1"/>
  <c r="FFV1" i="40" s="1"/>
  <c r="FFW1" i="40" s="1"/>
  <c r="FFX1" i="40" s="1"/>
  <c r="FFY1" i="40" s="1"/>
  <c r="FFZ1" i="40" s="1"/>
  <c r="FGA1" i="40" s="1"/>
  <c r="FGB1" i="40" s="1"/>
  <c r="FGC1" i="40" s="1"/>
  <c r="FGD1" i="40" s="1"/>
  <c r="FGE1" i="40" s="1"/>
  <c r="FGF1" i="40" s="1"/>
  <c r="FGG1" i="40" s="1"/>
  <c r="FGH1" i="40" s="1"/>
  <c r="FGI1" i="40" s="1"/>
  <c r="FGJ1" i="40" s="1"/>
  <c r="FGK1" i="40" s="1"/>
  <c r="FGL1" i="40" s="1"/>
  <c r="FGM1" i="40" s="1"/>
  <c r="FGN1" i="40" s="1"/>
  <c r="FGO1" i="40" s="1"/>
  <c r="FGP1" i="40" s="1"/>
  <c r="FGQ1" i="40" s="1"/>
  <c r="FGR1" i="40" s="1"/>
  <c r="FGS1" i="40" s="1"/>
  <c r="FGT1" i="40" s="1"/>
  <c r="FGU1" i="40" s="1"/>
  <c r="FGV1" i="40" s="1"/>
  <c r="FGW1" i="40" s="1"/>
  <c r="FGX1" i="40" s="1"/>
  <c r="FGY1" i="40" s="1"/>
  <c r="FGZ1" i="40" s="1"/>
  <c r="FHA1" i="40" s="1"/>
  <c r="FHB1" i="40" s="1"/>
  <c r="FHC1" i="40" s="1"/>
  <c r="FHD1" i="40" s="1"/>
  <c r="FHE1" i="40" s="1"/>
  <c r="FHF1" i="40" s="1"/>
  <c r="FHG1" i="40" s="1"/>
  <c r="FHH1" i="40" s="1"/>
  <c r="FHI1" i="40" s="1"/>
  <c r="FHJ1" i="40" s="1"/>
  <c r="FHK1" i="40" s="1"/>
  <c r="FHL1" i="40" s="1"/>
  <c r="FHM1" i="40" s="1"/>
  <c r="FHN1" i="40" s="1"/>
  <c r="FHO1" i="40" s="1"/>
  <c r="FHP1" i="40" s="1"/>
  <c r="FHQ1" i="40" s="1"/>
  <c r="FHR1" i="40" s="1"/>
  <c r="FHS1" i="40" s="1"/>
  <c r="FHT1" i="40" s="1"/>
  <c r="FHU1" i="40" s="1"/>
  <c r="FHV1" i="40" s="1"/>
  <c r="FHW1" i="40" s="1"/>
  <c r="FHX1" i="40" s="1"/>
  <c r="FHY1" i="40" s="1"/>
  <c r="FHZ1" i="40" s="1"/>
  <c r="FIA1" i="40" s="1"/>
  <c r="FIB1" i="40" s="1"/>
  <c r="FIC1" i="40" s="1"/>
  <c r="FID1" i="40" s="1"/>
  <c r="FIE1" i="40" s="1"/>
  <c r="FIF1" i="40" s="1"/>
  <c r="FIG1" i="40" s="1"/>
  <c r="FIH1" i="40" s="1"/>
  <c r="FII1" i="40" s="1"/>
  <c r="FIJ1" i="40" s="1"/>
  <c r="FIK1" i="40" s="1"/>
  <c r="FIL1" i="40" s="1"/>
  <c r="FIM1" i="40" s="1"/>
  <c r="FIN1" i="40" s="1"/>
  <c r="FIO1" i="40" s="1"/>
  <c r="FIP1" i="40" s="1"/>
  <c r="FIQ1" i="40" s="1"/>
  <c r="FIR1" i="40" s="1"/>
  <c r="FIS1" i="40" s="1"/>
  <c r="FIT1" i="40" s="1"/>
  <c r="FIU1" i="40" s="1"/>
  <c r="FIV1" i="40" s="1"/>
  <c r="FIW1" i="40" s="1"/>
  <c r="FIX1" i="40" s="1"/>
  <c r="FIY1" i="40" s="1"/>
  <c r="FIZ1" i="40" s="1"/>
  <c r="FJA1" i="40" s="1"/>
  <c r="FJB1" i="40" s="1"/>
  <c r="FJC1" i="40" s="1"/>
  <c r="FJD1" i="40" s="1"/>
  <c r="FJE1" i="40" s="1"/>
  <c r="FJF1" i="40" s="1"/>
  <c r="FJG1" i="40" s="1"/>
  <c r="FJH1" i="40" s="1"/>
  <c r="FJI1" i="40" s="1"/>
  <c r="FJJ1" i="40" s="1"/>
  <c r="FJK1" i="40" s="1"/>
  <c r="FJL1" i="40" s="1"/>
  <c r="FJM1" i="40" s="1"/>
  <c r="FJN1" i="40" s="1"/>
  <c r="FJO1" i="40" s="1"/>
  <c r="FJP1" i="40" s="1"/>
  <c r="FJQ1" i="40" s="1"/>
  <c r="FJR1" i="40" s="1"/>
  <c r="FJS1" i="40" s="1"/>
  <c r="FJT1" i="40" s="1"/>
  <c r="FJU1" i="40" s="1"/>
  <c r="FJV1" i="40" s="1"/>
  <c r="FJW1" i="40" s="1"/>
  <c r="FJX1" i="40" s="1"/>
  <c r="FJY1" i="40" s="1"/>
  <c r="FJZ1" i="40" s="1"/>
  <c r="FKA1" i="40" s="1"/>
  <c r="FKB1" i="40" s="1"/>
  <c r="FKC1" i="40" s="1"/>
  <c r="FKD1" i="40" s="1"/>
  <c r="FKE1" i="40" s="1"/>
  <c r="FKF1" i="40" s="1"/>
  <c r="FKG1" i="40" s="1"/>
  <c r="FKH1" i="40" s="1"/>
  <c r="FKI1" i="40" s="1"/>
  <c r="FKJ1" i="40" s="1"/>
  <c r="FKK1" i="40" s="1"/>
  <c r="FKL1" i="40" s="1"/>
  <c r="FKM1" i="40" s="1"/>
  <c r="FKN1" i="40" s="1"/>
  <c r="FKO1" i="40" s="1"/>
  <c r="FKP1" i="40" s="1"/>
  <c r="FKQ1" i="40" s="1"/>
  <c r="FKR1" i="40" s="1"/>
  <c r="FKS1" i="40" s="1"/>
  <c r="FKT1" i="40" s="1"/>
  <c r="FKU1" i="40" s="1"/>
  <c r="FKV1" i="40" s="1"/>
  <c r="FKW1" i="40" s="1"/>
  <c r="FKX1" i="40" s="1"/>
  <c r="FKY1" i="40" s="1"/>
  <c r="FKZ1" i="40" s="1"/>
  <c r="FLA1" i="40" s="1"/>
  <c r="FLB1" i="40" s="1"/>
  <c r="FLC1" i="40" s="1"/>
  <c r="FLD1" i="40" s="1"/>
  <c r="FLE1" i="40" s="1"/>
  <c r="FLF1" i="40" s="1"/>
  <c r="FLG1" i="40" s="1"/>
  <c r="FLH1" i="40" s="1"/>
  <c r="FLI1" i="40" s="1"/>
  <c r="FLJ1" i="40" s="1"/>
  <c r="FLK1" i="40" s="1"/>
  <c r="FLL1" i="40" s="1"/>
  <c r="FLM1" i="40" s="1"/>
  <c r="FLN1" i="40" s="1"/>
  <c r="FLO1" i="40" s="1"/>
  <c r="FLP1" i="40" s="1"/>
  <c r="FLQ1" i="40" s="1"/>
  <c r="FLR1" i="40" s="1"/>
  <c r="FLS1" i="40" s="1"/>
  <c r="FLT1" i="40" s="1"/>
  <c r="FLU1" i="40" s="1"/>
  <c r="FLV1" i="40" s="1"/>
  <c r="FLW1" i="40" s="1"/>
  <c r="FLX1" i="40" s="1"/>
  <c r="FLY1" i="40" s="1"/>
  <c r="FLZ1" i="40" s="1"/>
  <c r="FMA1" i="40" s="1"/>
  <c r="FMB1" i="40" s="1"/>
  <c r="FMC1" i="40" s="1"/>
  <c r="FMD1" i="40" s="1"/>
  <c r="FME1" i="40" s="1"/>
  <c r="FMF1" i="40" s="1"/>
  <c r="FMG1" i="40" s="1"/>
  <c r="FMH1" i="40" s="1"/>
  <c r="FMI1" i="40" s="1"/>
  <c r="FMJ1" i="40" s="1"/>
  <c r="FMK1" i="40" s="1"/>
  <c r="FML1" i="40" s="1"/>
  <c r="FMM1" i="40" s="1"/>
  <c r="FMN1" i="40" s="1"/>
  <c r="FMO1" i="40" s="1"/>
  <c r="FMP1" i="40" s="1"/>
  <c r="FMQ1" i="40" s="1"/>
  <c r="FMR1" i="40" s="1"/>
  <c r="FMS1" i="40" s="1"/>
  <c r="FMT1" i="40" s="1"/>
  <c r="FMU1" i="40" s="1"/>
  <c r="FMV1" i="40" s="1"/>
  <c r="FMW1" i="40" s="1"/>
  <c r="FMX1" i="40" s="1"/>
  <c r="FMY1" i="40" s="1"/>
  <c r="FMZ1" i="40" s="1"/>
  <c r="FNA1" i="40" s="1"/>
  <c r="FNB1" i="40" s="1"/>
  <c r="FNC1" i="40" s="1"/>
  <c r="FND1" i="40" s="1"/>
  <c r="FNE1" i="40" s="1"/>
  <c r="FNF1" i="40" s="1"/>
  <c r="FNG1" i="40" s="1"/>
  <c r="FNH1" i="40" s="1"/>
  <c r="FNI1" i="40" s="1"/>
  <c r="FNJ1" i="40" s="1"/>
  <c r="FNK1" i="40" s="1"/>
  <c r="FNL1" i="40" s="1"/>
  <c r="FNM1" i="40" s="1"/>
  <c r="FNN1" i="40" s="1"/>
  <c r="FNO1" i="40" s="1"/>
  <c r="FNP1" i="40" s="1"/>
  <c r="FNQ1" i="40" s="1"/>
  <c r="FNR1" i="40" s="1"/>
  <c r="FNS1" i="40" s="1"/>
  <c r="FNT1" i="40" s="1"/>
  <c r="FNU1" i="40" s="1"/>
  <c r="FNV1" i="40" s="1"/>
  <c r="FNW1" i="40" s="1"/>
  <c r="FNX1" i="40" s="1"/>
  <c r="FNY1" i="40" s="1"/>
  <c r="FNZ1" i="40" s="1"/>
  <c r="FOA1" i="40" s="1"/>
  <c r="FOB1" i="40" s="1"/>
  <c r="FOC1" i="40" s="1"/>
  <c r="FOD1" i="40" s="1"/>
  <c r="FOE1" i="40" s="1"/>
  <c r="FOF1" i="40" s="1"/>
  <c r="FOG1" i="40" s="1"/>
  <c r="FOH1" i="40" s="1"/>
  <c r="FOI1" i="40" s="1"/>
  <c r="FOJ1" i="40" s="1"/>
  <c r="FOK1" i="40" s="1"/>
  <c r="FOL1" i="40" s="1"/>
  <c r="FOM1" i="40" s="1"/>
  <c r="FON1" i="40" s="1"/>
  <c r="FOO1" i="40" s="1"/>
  <c r="FOP1" i="40" s="1"/>
  <c r="FOQ1" i="40" s="1"/>
  <c r="FOR1" i="40" s="1"/>
  <c r="FOS1" i="40" s="1"/>
  <c r="FOT1" i="40" s="1"/>
  <c r="FOU1" i="40" s="1"/>
  <c r="FOV1" i="40" s="1"/>
  <c r="FOW1" i="40" s="1"/>
  <c r="FOX1" i="40" s="1"/>
  <c r="FOY1" i="40" s="1"/>
  <c r="FOZ1" i="40" s="1"/>
  <c r="FPA1" i="40" s="1"/>
  <c r="FPB1" i="40" s="1"/>
  <c r="FPC1" i="40" s="1"/>
  <c r="FPD1" i="40" s="1"/>
  <c r="FPE1" i="40" s="1"/>
  <c r="FPF1" i="40" s="1"/>
  <c r="FPG1" i="40" s="1"/>
  <c r="FPH1" i="40" s="1"/>
  <c r="FPI1" i="40" s="1"/>
  <c r="FPJ1" i="40" s="1"/>
  <c r="FPK1" i="40" s="1"/>
  <c r="FPL1" i="40" s="1"/>
  <c r="FPM1" i="40" s="1"/>
  <c r="FPN1" i="40" s="1"/>
  <c r="FPO1" i="40" s="1"/>
  <c r="FPP1" i="40" s="1"/>
  <c r="FPQ1" i="40" s="1"/>
  <c r="FPR1" i="40" s="1"/>
  <c r="FPS1" i="40" s="1"/>
  <c r="FPT1" i="40" s="1"/>
  <c r="FPU1" i="40" s="1"/>
  <c r="FPV1" i="40" s="1"/>
  <c r="FPW1" i="40" s="1"/>
  <c r="FPX1" i="40" s="1"/>
  <c r="FPY1" i="40" s="1"/>
  <c r="FPZ1" i="40" s="1"/>
  <c r="FQA1" i="40" s="1"/>
  <c r="FQB1" i="40" s="1"/>
  <c r="FQC1" i="40" s="1"/>
  <c r="FQD1" i="40" s="1"/>
  <c r="FQE1" i="40" s="1"/>
  <c r="FQF1" i="40" s="1"/>
  <c r="FQG1" i="40" s="1"/>
  <c r="FQH1" i="40" s="1"/>
  <c r="FQI1" i="40" s="1"/>
  <c r="FQJ1" i="40" s="1"/>
  <c r="FQK1" i="40" s="1"/>
  <c r="FQL1" i="40" s="1"/>
  <c r="FQM1" i="40" s="1"/>
  <c r="FQN1" i="40" s="1"/>
  <c r="FQO1" i="40" s="1"/>
  <c r="FQP1" i="40" s="1"/>
  <c r="FQQ1" i="40" s="1"/>
  <c r="FQR1" i="40" s="1"/>
  <c r="FQS1" i="40" s="1"/>
  <c r="FQT1" i="40" s="1"/>
  <c r="FQU1" i="40" s="1"/>
  <c r="FQV1" i="40" s="1"/>
  <c r="FQW1" i="40" s="1"/>
  <c r="FQX1" i="40" s="1"/>
  <c r="FQY1" i="40" s="1"/>
  <c r="FQZ1" i="40" s="1"/>
  <c r="FRA1" i="40" s="1"/>
  <c r="FRB1" i="40" s="1"/>
  <c r="FRC1" i="40" s="1"/>
  <c r="FRD1" i="40" s="1"/>
  <c r="FRE1" i="40" s="1"/>
  <c r="FRF1" i="40" s="1"/>
  <c r="FRG1" i="40" s="1"/>
  <c r="FRH1" i="40" s="1"/>
  <c r="FRI1" i="40" s="1"/>
  <c r="FRJ1" i="40" s="1"/>
  <c r="FRK1" i="40" s="1"/>
  <c r="FRL1" i="40" s="1"/>
  <c r="FRM1" i="40" s="1"/>
  <c r="FRN1" i="40" s="1"/>
  <c r="FRO1" i="40" s="1"/>
  <c r="FRP1" i="40" s="1"/>
  <c r="FRQ1" i="40" s="1"/>
  <c r="FRR1" i="40" s="1"/>
  <c r="FRS1" i="40" s="1"/>
  <c r="FRT1" i="40" s="1"/>
  <c r="FRU1" i="40" s="1"/>
  <c r="FRV1" i="40" s="1"/>
  <c r="FRW1" i="40" s="1"/>
  <c r="FRX1" i="40" s="1"/>
  <c r="FRY1" i="40" s="1"/>
  <c r="FRZ1" i="40" s="1"/>
  <c r="FSA1" i="40" s="1"/>
  <c r="FSB1" i="40" s="1"/>
  <c r="FSC1" i="40" s="1"/>
  <c r="FSD1" i="40" s="1"/>
  <c r="FSE1" i="40" s="1"/>
  <c r="FSF1" i="40" s="1"/>
  <c r="FSG1" i="40" s="1"/>
  <c r="FSH1" i="40" s="1"/>
  <c r="FSI1" i="40" s="1"/>
  <c r="FSJ1" i="40" s="1"/>
  <c r="FSK1" i="40" s="1"/>
  <c r="FSL1" i="40" s="1"/>
  <c r="FSM1" i="40" s="1"/>
  <c r="FSN1" i="40" s="1"/>
  <c r="FSO1" i="40" s="1"/>
  <c r="FSP1" i="40" s="1"/>
  <c r="FSQ1" i="40" s="1"/>
  <c r="FSR1" i="40" s="1"/>
  <c r="FSS1" i="40" s="1"/>
  <c r="FST1" i="40" s="1"/>
  <c r="FSU1" i="40" s="1"/>
  <c r="FSV1" i="40" s="1"/>
  <c r="FSW1" i="40" s="1"/>
  <c r="FSX1" i="40" s="1"/>
  <c r="FSY1" i="40" s="1"/>
  <c r="FSZ1" i="40" s="1"/>
  <c r="FTA1" i="40" s="1"/>
  <c r="FTB1" i="40" s="1"/>
  <c r="FTC1" i="40" s="1"/>
  <c r="FTD1" i="40" s="1"/>
  <c r="FTE1" i="40" s="1"/>
  <c r="FTF1" i="40" s="1"/>
  <c r="FTG1" i="40" s="1"/>
  <c r="FTH1" i="40" s="1"/>
  <c r="FTI1" i="40" s="1"/>
  <c r="FTJ1" i="40" s="1"/>
  <c r="FTK1" i="40" s="1"/>
  <c r="FTL1" i="40" s="1"/>
  <c r="FTM1" i="40" s="1"/>
  <c r="FTN1" i="40" s="1"/>
  <c r="FTO1" i="40" s="1"/>
  <c r="FTP1" i="40" s="1"/>
  <c r="FTQ1" i="40" s="1"/>
  <c r="FTR1" i="40" s="1"/>
  <c r="FTS1" i="40" s="1"/>
  <c r="FTT1" i="40" s="1"/>
  <c r="FTU1" i="40" s="1"/>
  <c r="FTV1" i="40" s="1"/>
  <c r="FTW1" i="40" s="1"/>
  <c r="FTX1" i="40" s="1"/>
  <c r="FTY1" i="40" s="1"/>
  <c r="FTZ1" i="40" s="1"/>
  <c r="FUA1" i="40" s="1"/>
  <c r="FUB1" i="40" s="1"/>
  <c r="FUC1" i="40" s="1"/>
  <c r="FUD1" i="40" s="1"/>
  <c r="FUE1" i="40" s="1"/>
  <c r="FUF1" i="40" s="1"/>
  <c r="FUG1" i="40" s="1"/>
  <c r="FUH1" i="40" s="1"/>
  <c r="FUI1" i="40" s="1"/>
  <c r="FUJ1" i="40" s="1"/>
  <c r="FUK1" i="40" s="1"/>
  <c r="FUL1" i="40" s="1"/>
  <c r="FUM1" i="40" s="1"/>
  <c r="FUN1" i="40" s="1"/>
  <c r="FUO1" i="40" s="1"/>
  <c r="FUP1" i="40" s="1"/>
  <c r="FUQ1" i="40" s="1"/>
  <c r="FUR1" i="40" s="1"/>
  <c r="FUS1" i="40" s="1"/>
  <c r="FUT1" i="40" s="1"/>
  <c r="FUU1" i="40" s="1"/>
  <c r="FUV1" i="40" s="1"/>
  <c r="FUW1" i="40" s="1"/>
  <c r="FUX1" i="40" s="1"/>
  <c r="FUY1" i="40" s="1"/>
  <c r="FUZ1" i="40" s="1"/>
  <c r="FVA1" i="40" s="1"/>
  <c r="FVB1" i="40" s="1"/>
  <c r="FVC1" i="40" s="1"/>
  <c r="FVD1" i="40" s="1"/>
  <c r="FVE1" i="40" s="1"/>
  <c r="FVF1" i="40" s="1"/>
  <c r="FVG1" i="40" s="1"/>
  <c r="FVH1" i="40" s="1"/>
  <c r="FVI1" i="40" s="1"/>
  <c r="FVJ1" i="40" s="1"/>
  <c r="FVK1" i="40" s="1"/>
  <c r="FVL1" i="40" s="1"/>
  <c r="FVM1" i="40" s="1"/>
  <c r="FVN1" i="40" s="1"/>
  <c r="FVO1" i="40" s="1"/>
  <c r="FVP1" i="40" s="1"/>
  <c r="FVQ1" i="40" s="1"/>
  <c r="FVR1" i="40" s="1"/>
  <c r="FVS1" i="40" s="1"/>
  <c r="FVT1" i="40" s="1"/>
  <c r="FVU1" i="40" s="1"/>
  <c r="FVV1" i="40" s="1"/>
  <c r="FVW1" i="40" s="1"/>
  <c r="FVX1" i="40" s="1"/>
  <c r="FVY1" i="40" s="1"/>
  <c r="FVZ1" i="40" s="1"/>
  <c r="FWA1" i="40" s="1"/>
  <c r="FWB1" i="40" s="1"/>
  <c r="FWC1" i="40" s="1"/>
  <c r="FWD1" i="40" s="1"/>
  <c r="FWE1" i="40" s="1"/>
  <c r="FWF1" i="40" s="1"/>
  <c r="FWG1" i="40" s="1"/>
  <c r="FWH1" i="40" s="1"/>
  <c r="FWI1" i="40" s="1"/>
  <c r="FWJ1" i="40" s="1"/>
  <c r="FWK1" i="40" s="1"/>
  <c r="FWL1" i="40" s="1"/>
  <c r="FWM1" i="40" s="1"/>
  <c r="FWN1" i="40" s="1"/>
  <c r="FWO1" i="40" s="1"/>
  <c r="FWP1" i="40" s="1"/>
  <c r="FWQ1" i="40" s="1"/>
  <c r="FWR1" i="40" s="1"/>
  <c r="FWS1" i="40" s="1"/>
  <c r="FWT1" i="40" s="1"/>
  <c r="FWU1" i="40" s="1"/>
  <c r="FWV1" i="40" s="1"/>
  <c r="FWW1" i="40" s="1"/>
  <c r="FWX1" i="40" s="1"/>
  <c r="FWY1" i="40" s="1"/>
  <c r="FWZ1" i="40" s="1"/>
  <c r="FXA1" i="40" s="1"/>
  <c r="FXB1" i="40" s="1"/>
  <c r="FXC1" i="40" s="1"/>
  <c r="FXD1" i="40" s="1"/>
  <c r="FXE1" i="40" s="1"/>
  <c r="FXF1" i="40" s="1"/>
  <c r="FXG1" i="40" s="1"/>
  <c r="FXH1" i="40" s="1"/>
  <c r="FXI1" i="40" s="1"/>
  <c r="FXJ1" i="40" s="1"/>
  <c r="FXK1" i="40" s="1"/>
  <c r="FXL1" i="40" s="1"/>
  <c r="FXM1" i="40" s="1"/>
  <c r="FXN1" i="40" s="1"/>
  <c r="FXO1" i="40" s="1"/>
  <c r="FXP1" i="40" s="1"/>
  <c r="FXQ1" i="40" s="1"/>
  <c r="FXR1" i="40" s="1"/>
  <c r="FXS1" i="40" s="1"/>
  <c r="FXT1" i="40" s="1"/>
  <c r="FXU1" i="40" s="1"/>
  <c r="FXV1" i="40" s="1"/>
  <c r="FXW1" i="40" s="1"/>
  <c r="FXX1" i="40" s="1"/>
  <c r="FXY1" i="40" s="1"/>
  <c r="FXZ1" i="40" s="1"/>
  <c r="FYA1" i="40" s="1"/>
  <c r="FYB1" i="40" s="1"/>
  <c r="FYC1" i="40" s="1"/>
  <c r="FYD1" i="40" s="1"/>
  <c r="FYE1" i="40" s="1"/>
  <c r="FYF1" i="40" s="1"/>
  <c r="FYG1" i="40" s="1"/>
  <c r="FYH1" i="40" s="1"/>
  <c r="FYI1" i="40" s="1"/>
  <c r="FYJ1" i="40" s="1"/>
  <c r="FYK1" i="40" s="1"/>
  <c r="FYL1" i="40" s="1"/>
  <c r="FYM1" i="40" s="1"/>
  <c r="FYN1" i="40" s="1"/>
  <c r="FYO1" i="40" s="1"/>
  <c r="FYP1" i="40" s="1"/>
  <c r="FYQ1" i="40" s="1"/>
  <c r="FYR1" i="40" s="1"/>
  <c r="FYS1" i="40" s="1"/>
  <c r="FYT1" i="40" s="1"/>
  <c r="FYU1" i="40" s="1"/>
  <c r="FYV1" i="40" s="1"/>
  <c r="FYW1" i="40" s="1"/>
  <c r="FYX1" i="40" s="1"/>
  <c r="FYY1" i="40" s="1"/>
  <c r="FYZ1" i="40" s="1"/>
  <c r="FZA1" i="40" s="1"/>
  <c r="FZB1" i="40" s="1"/>
  <c r="FZC1" i="40" s="1"/>
  <c r="FZD1" i="40" s="1"/>
  <c r="FZE1" i="40" s="1"/>
  <c r="FZF1" i="40" s="1"/>
  <c r="FZG1" i="40" s="1"/>
  <c r="FZH1" i="40" s="1"/>
  <c r="FZI1" i="40" s="1"/>
  <c r="FZJ1" i="40" s="1"/>
  <c r="FZK1" i="40" s="1"/>
  <c r="FZL1" i="40" s="1"/>
  <c r="FZM1" i="40" s="1"/>
  <c r="FZN1" i="40" s="1"/>
  <c r="FZO1" i="40" s="1"/>
  <c r="FZP1" i="40" s="1"/>
  <c r="FZQ1" i="40" s="1"/>
  <c r="FZR1" i="40" s="1"/>
  <c r="FZS1" i="40" s="1"/>
  <c r="FZT1" i="40" s="1"/>
  <c r="FZU1" i="40" s="1"/>
  <c r="FZV1" i="40" s="1"/>
  <c r="FZW1" i="40" s="1"/>
  <c r="FZX1" i="40" s="1"/>
  <c r="FZY1" i="40" s="1"/>
  <c r="FZZ1" i="40" s="1"/>
  <c r="GAA1" i="40" s="1"/>
  <c r="GAB1" i="40" s="1"/>
  <c r="GAC1" i="40" s="1"/>
  <c r="GAD1" i="40" s="1"/>
  <c r="GAE1" i="40" s="1"/>
  <c r="GAF1" i="40" s="1"/>
  <c r="GAG1" i="40" s="1"/>
  <c r="GAH1" i="40" s="1"/>
  <c r="GAI1" i="40" s="1"/>
  <c r="GAJ1" i="40" s="1"/>
  <c r="GAK1" i="40" s="1"/>
  <c r="GAL1" i="40" s="1"/>
  <c r="GAM1" i="40" s="1"/>
  <c r="GAN1" i="40" s="1"/>
  <c r="GAO1" i="40" s="1"/>
  <c r="GAP1" i="40" s="1"/>
  <c r="GAQ1" i="40" s="1"/>
  <c r="GAR1" i="40" s="1"/>
  <c r="GAS1" i="40" s="1"/>
  <c r="GAT1" i="40" s="1"/>
  <c r="GAU1" i="40" s="1"/>
  <c r="GAV1" i="40" s="1"/>
  <c r="GAW1" i="40" s="1"/>
  <c r="GAX1" i="40" s="1"/>
  <c r="GAY1" i="40" s="1"/>
  <c r="GAZ1" i="40" s="1"/>
  <c r="GBA1" i="40" s="1"/>
  <c r="GBB1" i="40" s="1"/>
  <c r="GBC1" i="40" s="1"/>
  <c r="GBD1" i="40" s="1"/>
  <c r="GBE1" i="40" s="1"/>
  <c r="GBF1" i="40" s="1"/>
  <c r="GBG1" i="40" s="1"/>
  <c r="GBH1" i="40" s="1"/>
  <c r="GBI1" i="40" s="1"/>
  <c r="GBJ1" i="40" s="1"/>
  <c r="GBK1" i="40" s="1"/>
  <c r="GBL1" i="40" s="1"/>
  <c r="GBM1" i="40" s="1"/>
  <c r="GBN1" i="40" s="1"/>
  <c r="GBO1" i="40" s="1"/>
  <c r="GBP1" i="40" s="1"/>
  <c r="GBQ1" i="40" s="1"/>
  <c r="GBR1" i="40" s="1"/>
  <c r="GBS1" i="40" s="1"/>
  <c r="GBT1" i="40" s="1"/>
  <c r="GBU1" i="40" s="1"/>
  <c r="GBV1" i="40" s="1"/>
  <c r="GBW1" i="40" s="1"/>
  <c r="GBX1" i="40" s="1"/>
  <c r="GBY1" i="40" s="1"/>
  <c r="GBZ1" i="40" s="1"/>
  <c r="GCA1" i="40" s="1"/>
  <c r="GCB1" i="40" s="1"/>
  <c r="GCC1" i="40" s="1"/>
  <c r="GCD1" i="40" s="1"/>
  <c r="GCE1" i="40" s="1"/>
  <c r="GCF1" i="40" s="1"/>
  <c r="GCG1" i="40" s="1"/>
  <c r="GCH1" i="40" s="1"/>
  <c r="GCI1" i="40" s="1"/>
  <c r="GCJ1" i="40" s="1"/>
  <c r="GCK1" i="40" s="1"/>
  <c r="GCL1" i="40" s="1"/>
  <c r="GCM1" i="40" s="1"/>
  <c r="GCN1" i="40" s="1"/>
  <c r="GCO1" i="40" s="1"/>
  <c r="GCP1" i="40" s="1"/>
  <c r="GCQ1" i="40" s="1"/>
  <c r="GCR1" i="40" s="1"/>
  <c r="GCS1" i="40" s="1"/>
  <c r="GCT1" i="40" s="1"/>
  <c r="GCU1" i="40" s="1"/>
  <c r="GCV1" i="40" s="1"/>
  <c r="GCW1" i="40" s="1"/>
  <c r="GCX1" i="40" s="1"/>
  <c r="GCY1" i="40" s="1"/>
  <c r="GCZ1" i="40" s="1"/>
  <c r="GDA1" i="40" s="1"/>
  <c r="GDB1" i="40" s="1"/>
  <c r="GDC1" i="40" s="1"/>
  <c r="GDD1" i="40" s="1"/>
  <c r="GDE1" i="40" s="1"/>
  <c r="GDF1" i="40" s="1"/>
  <c r="GDG1" i="40" s="1"/>
  <c r="GDH1" i="40" s="1"/>
  <c r="GDI1" i="40" s="1"/>
  <c r="GDJ1" i="40" s="1"/>
  <c r="GDK1" i="40" s="1"/>
  <c r="GDL1" i="40" s="1"/>
  <c r="GDM1" i="40" s="1"/>
  <c r="GDN1" i="40" s="1"/>
  <c r="GDO1" i="40" s="1"/>
  <c r="GDP1" i="40" s="1"/>
  <c r="GDQ1" i="40" s="1"/>
  <c r="GDR1" i="40" s="1"/>
  <c r="GDS1" i="40" s="1"/>
  <c r="GDT1" i="40" s="1"/>
  <c r="GDU1" i="40" s="1"/>
  <c r="GDV1" i="40" s="1"/>
  <c r="GDW1" i="40" s="1"/>
  <c r="GDX1" i="40" s="1"/>
  <c r="GDY1" i="40" s="1"/>
  <c r="GDZ1" i="40" s="1"/>
  <c r="GEA1" i="40" s="1"/>
  <c r="GEB1" i="40" s="1"/>
  <c r="GEC1" i="40" s="1"/>
  <c r="GED1" i="40" s="1"/>
  <c r="GEE1" i="40" s="1"/>
  <c r="GEF1" i="40" s="1"/>
  <c r="GEG1" i="40" s="1"/>
  <c r="GEH1" i="40" s="1"/>
  <c r="GEI1" i="40" s="1"/>
  <c r="GEJ1" i="40" s="1"/>
  <c r="GEK1" i="40" s="1"/>
  <c r="GEL1" i="40" s="1"/>
  <c r="GEM1" i="40" s="1"/>
  <c r="GEN1" i="40" s="1"/>
  <c r="GEO1" i="40" s="1"/>
  <c r="GEP1" i="40" s="1"/>
  <c r="GEQ1" i="40" s="1"/>
  <c r="GER1" i="40" s="1"/>
  <c r="GES1" i="40" s="1"/>
  <c r="GET1" i="40" s="1"/>
  <c r="GEU1" i="40" s="1"/>
  <c r="GEV1" i="40" s="1"/>
  <c r="GEW1" i="40" s="1"/>
  <c r="GEX1" i="40" s="1"/>
  <c r="GEY1" i="40" s="1"/>
  <c r="GEZ1" i="40" s="1"/>
  <c r="GFA1" i="40" s="1"/>
  <c r="GFB1" i="40" s="1"/>
  <c r="GFC1" i="40" s="1"/>
  <c r="GFD1" i="40" s="1"/>
  <c r="GFE1" i="40" s="1"/>
  <c r="GFF1" i="40" s="1"/>
  <c r="GFG1" i="40" s="1"/>
  <c r="GFH1" i="40" s="1"/>
  <c r="GFI1" i="40" s="1"/>
  <c r="GFJ1" i="40" s="1"/>
  <c r="GFK1" i="40" s="1"/>
  <c r="GFL1" i="40" s="1"/>
  <c r="GFM1" i="40" s="1"/>
  <c r="GFN1" i="40" s="1"/>
  <c r="GFO1" i="40" s="1"/>
  <c r="GFP1" i="40" s="1"/>
  <c r="GFQ1" i="40" s="1"/>
  <c r="GFR1" i="40" s="1"/>
  <c r="GFS1" i="40" s="1"/>
  <c r="GFT1" i="40" s="1"/>
  <c r="GFU1" i="40" s="1"/>
  <c r="GFV1" i="40" s="1"/>
  <c r="GFW1" i="40" s="1"/>
  <c r="GFX1" i="40" s="1"/>
  <c r="GFY1" i="40" s="1"/>
  <c r="GFZ1" i="40" s="1"/>
  <c r="GGA1" i="40" s="1"/>
  <c r="GGB1" i="40" s="1"/>
  <c r="GGC1" i="40" s="1"/>
  <c r="GGD1" i="40" s="1"/>
  <c r="GGE1" i="40" s="1"/>
  <c r="GGF1" i="40" s="1"/>
  <c r="GGG1" i="40" s="1"/>
  <c r="GGH1" i="40" s="1"/>
  <c r="GGI1" i="40" s="1"/>
  <c r="GGJ1" i="40" s="1"/>
  <c r="GGK1" i="40" s="1"/>
  <c r="GGL1" i="40" s="1"/>
  <c r="GGM1" i="40" s="1"/>
  <c r="GGN1" i="40" s="1"/>
  <c r="GGO1" i="40" s="1"/>
  <c r="GGP1" i="40" s="1"/>
  <c r="GGQ1" i="40" s="1"/>
  <c r="GGR1" i="40" s="1"/>
  <c r="GGS1" i="40" s="1"/>
  <c r="GGT1" i="40" s="1"/>
  <c r="GGU1" i="40" s="1"/>
  <c r="GGV1" i="40" s="1"/>
  <c r="GGW1" i="40" s="1"/>
  <c r="GGX1" i="40" s="1"/>
  <c r="GGY1" i="40" s="1"/>
  <c r="GGZ1" i="40" s="1"/>
  <c r="GHA1" i="40" s="1"/>
  <c r="GHB1" i="40" s="1"/>
  <c r="GHC1" i="40" s="1"/>
  <c r="GHD1" i="40" s="1"/>
  <c r="GHE1" i="40" s="1"/>
  <c r="GHF1" i="40" s="1"/>
  <c r="GHG1" i="40" s="1"/>
  <c r="GHH1" i="40" s="1"/>
  <c r="GHI1" i="40" s="1"/>
  <c r="GHJ1" i="40" s="1"/>
  <c r="GHK1" i="40" s="1"/>
  <c r="GHL1" i="40" s="1"/>
  <c r="GHM1" i="40" s="1"/>
  <c r="GHN1" i="40" s="1"/>
  <c r="GHO1" i="40" s="1"/>
  <c r="GHP1" i="40" s="1"/>
  <c r="GHQ1" i="40" s="1"/>
  <c r="GHR1" i="40" s="1"/>
  <c r="GHS1" i="40" s="1"/>
  <c r="GHT1" i="40" s="1"/>
  <c r="GHU1" i="40" s="1"/>
  <c r="GHV1" i="40" s="1"/>
  <c r="GHW1" i="40" s="1"/>
  <c r="GHX1" i="40" s="1"/>
  <c r="GHY1" i="40" s="1"/>
  <c r="GHZ1" i="40" s="1"/>
  <c r="GIA1" i="40" s="1"/>
  <c r="GIB1" i="40" s="1"/>
  <c r="GIC1" i="40" s="1"/>
  <c r="GID1" i="40" s="1"/>
  <c r="GIE1" i="40" s="1"/>
  <c r="GIF1" i="40" s="1"/>
  <c r="GIG1" i="40" s="1"/>
  <c r="GIH1" i="40" s="1"/>
  <c r="GII1" i="40" s="1"/>
  <c r="GIJ1" i="40" s="1"/>
  <c r="GIK1" i="40" s="1"/>
  <c r="GIL1" i="40" s="1"/>
  <c r="GIM1" i="40" s="1"/>
  <c r="GIN1" i="40" s="1"/>
  <c r="GIO1" i="40" s="1"/>
  <c r="GIP1" i="40" s="1"/>
  <c r="GIQ1" i="40" s="1"/>
  <c r="GIR1" i="40" s="1"/>
  <c r="GIS1" i="40" s="1"/>
  <c r="GIT1" i="40" s="1"/>
  <c r="GIU1" i="40" s="1"/>
  <c r="GIV1" i="40" s="1"/>
  <c r="GIW1" i="40" s="1"/>
  <c r="GIX1" i="40" s="1"/>
  <c r="GIY1" i="40" s="1"/>
  <c r="GIZ1" i="40" s="1"/>
  <c r="GJA1" i="40" s="1"/>
  <c r="GJB1" i="40" s="1"/>
  <c r="GJC1" i="40" s="1"/>
  <c r="GJD1" i="40" s="1"/>
  <c r="GJE1" i="40" s="1"/>
  <c r="GJF1" i="40" s="1"/>
  <c r="GJG1" i="40" s="1"/>
  <c r="GJH1" i="40" s="1"/>
  <c r="GJI1" i="40" s="1"/>
  <c r="GJJ1" i="40" s="1"/>
  <c r="GJK1" i="40" s="1"/>
  <c r="GJL1" i="40" s="1"/>
  <c r="GJM1" i="40" s="1"/>
  <c r="GJN1" i="40" s="1"/>
  <c r="GJO1" i="40" s="1"/>
  <c r="GJP1" i="40" s="1"/>
  <c r="GJQ1" i="40" s="1"/>
  <c r="GJR1" i="40" s="1"/>
  <c r="GJS1" i="40" s="1"/>
  <c r="GJT1" i="40" s="1"/>
  <c r="GJU1" i="40" s="1"/>
  <c r="GJV1" i="40" s="1"/>
  <c r="GJW1" i="40" s="1"/>
  <c r="GJX1" i="40" s="1"/>
  <c r="GJY1" i="40" s="1"/>
  <c r="GJZ1" i="40" s="1"/>
  <c r="GKA1" i="40" s="1"/>
  <c r="GKB1" i="40" s="1"/>
  <c r="GKC1" i="40" s="1"/>
  <c r="GKD1" i="40" s="1"/>
  <c r="GKE1" i="40" s="1"/>
  <c r="GKF1" i="40" s="1"/>
  <c r="GKG1" i="40" s="1"/>
  <c r="GKH1" i="40" s="1"/>
  <c r="GKI1" i="40" s="1"/>
  <c r="GKJ1" i="40" s="1"/>
  <c r="GKK1" i="40" s="1"/>
  <c r="GKL1" i="40" s="1"/>
  <c r="GKM1" i="40" s="1"/>
  <c r="GKN1" i="40" s="1"/>
  <c r="GKO1" i="40" s="1"/>
  <c r="GKP1" i="40" s="1"/>
  <c r="GKQ1" i="40" s="1"/>
  <c r="GKR1" i="40" s="1"/>
  <c r="GKS1" i="40" s="1"/>
  <c r="GKT1" i="40" s="1"/>
  <c r="GKU1" i="40" s="1"/>
  <c r="GKV1" i="40" s="1"/>
  <c r="GKW1" i="40" s="1"/>
  <c r="GKX1" i="40" s="1"/>
  <c r="GKY1" i="40" s="1"/>
  <c r="GKZ1" i="40" s="1"/>
  <c r="GLA1" i="40" s="1"/>
  <c r="GLB1" i="40" s="1"/>
  <c r="GLC1" i="40" s="1"/>
  <c r="GLD1" i="40" s="1"/>
  <c r="GLE1" i="40" s="1"/>
  <c r="GLF1" i="40" s="1"/>
  <c r="GLG1" i="40" s="1"/>
  <c r="GLH1" i="40" s="1"/>
  <c r="GLI1" i="40" s="1"/>
  <c r="GLJ1" i="40" s="1"/>
  <c r="GLK1" i="40" s="1"/>
  <c r="GLL1" i="40" s="1"/>
  <c r="GLM1" i="40" s="1"/>
  <c r="GLN1" i="40" s="1"/>
  <c r="GLO1" i="40" s="1"/>
  <c r="GLP1" i="40" s="1"/>
  <c r="GLQ1" i="40" s="1"/>
  <c r="GLR1" i="40" s="1"/>
  <c r="GLS1" i="40" s="1"/>
  <c r="GLT1" i="40" s="1"/>
  <c r="GLU1" i="40" s="1"/>
  <c r="GLV1" i="40" s="1"/>
  <c r="GLW1" i="40" s="1"/>
  <c r="GLX1" i="40" s="1"/>
  <c r="GLY1" i="40" s="1"/>
  <c r="GLZ1" i="40" s="1"/>
  <c r="GMA1" i="40" s="1"/>
  <c r="GMB1" i="40" s="1"/>
  <c r="GMC1" i="40" s="1"/>
  <c r="GMD1" i="40" s="1"/>
  <c r="GME1" i="40" s="1"/>
  <c r="GMF1" i="40" s="1"/>
  <c r="GMG1" i="40" s="1"/>
  <c r="GMH1" i="40" s="1"/>
  <c r="GMI1" i="40" s="1"/>
  <c r="GMJ1" i="40" s="1"/>
  <c r="GMK1" i="40" s="1"/>
  <c r="GML1" i="40" s="1"/>
  <c r="GMM1" i="40" s="1"/>
  <c r="GMN1" i="40" s="1"/>
  <c r="GMO1" i="40" s="1"/>
  <c r="GMP1" i="40" s="1"/>
  <c r="GMQ1" i="40" s="1"/>
  <c r="GMR1" i="40" s="1"/>
  <c r="GMS1" i="40" s="1"/>
  <c r="GMT1" i="40" s="1"/>
  <c r="GMU1" i="40" s="1"/>
  <c r="GMV1" i="40" s="1"/>
  <c r="GMW1" i="40" s="1"/>
  <c r="GMX1" i="40" s="1"/>
  <c r="GMY1" i="40" s="1"/>
  <c r="GMZ1" i="40" s="1"/>
  <c r="GNA1" i="40" s="1"/>
  <c r="GNB1" i="40" s="1"/>
  <c r="GNC1" i="40" s="1"/>
  <c r="GND1" i="40" s="1"/>
  <c r="GNE1" i="40" s="1"/>
  <c r="GNF1" i="40" s="1"/>
  <c r="GNG1" i="40" s="1"/>
  <c r="GNH1" i="40" s="1"/>
  <c r="GNI1" i="40" s="1"/>
  <c r="GNJ1" i="40" s="1"/>
  <c r="GNK1" i="40" s="1"/>
  <c r="GNL1" i="40" s="1"/>
  <c r="GNM1" i="40" s="1"/>
  <c r="GNN1" i="40" s="1"/>
  <c r="GNO1" i="40" s="1"/>
  <c r="GNP1" i="40" s="1"/>
  <c r="GNQ1" i="40" s="1"/>
  <c r="GNR1" i="40" s="1"/>
  <c r="GNS1" i="40" s="1"/>
  <c r="GNT1" i="40" s="1"/>
  <c r="GNU1" i="40" s="1"/>
  <c r="GNV1" i="40" s="1"/>
  <c r="GNW1" i="40" s="1"/>
  <c r="GNX1" i="40" s="1"/>
  <c r="GNY1" i="40" s="1"/>
  <c r="GNZ1" i="40" s="1"/>
  <c r="GOA1" i="40" s="1"/>
  <c r="GOB1" i="40" s="1"/>
  <c r="GOC1" i="40" s="1"/>
  <c r="GOD1" i="40" s="1"/>
  <c r="GOE1" i="40" s="1"/>
  <c r="GOF1" i="40" s="1"/>
  <c r="GOG1" i="40" s="1"/>
  <c r="GOH1" i="40" s="1"/>
  <c r="GOI1" i="40" s="1"/>
  <c r="GOJ1" i="40" s="1"/>
  <c r="GOK1" i="40" s="1"/>
  <c r="GOL1" i="40" s="1"/>
  <c r="GOM1" i="40" s="1"/>
  <c r="GON1" i="40" s="1"/>
  <c r="GOO1" i="40" s="1"/>
  <c r="GOP1" i="40" s="1"/>
  <c r="GOQ1" i="40" s="1"/>
  <c r="GOR1" i="40" s="1"/>
  <c r="GOS1" i="40" s="1"/>
  <c r="GOT1" i="40" s="1"/>
  <c r="GOU1" i="40" s="1"/>
  <c r="GOV1" i="40" s="1"/>
  <c r="GOW1" i="40" s="1"/>
  <c r="GOX1" i="40" s="1"/>
  <c r="GOY1" i="40" s="1"/>
  <c r="GOZ1" i="40" s="1"/>
  <c r="GPA1" i="40" s="1"/>
  <c r="GPB1" i="40" s="1"/>
  <c r="GPC1" i="40" s="1"/>
  <c r="GPD1" i="40" s="1"/>
  <c r="GPE1" i="40" s="1"/>
  <c r="GPF1" i="40" s="1"/>
  <c r="GPG1" i="40" s="1"/>
  <c r="GPH1" i="40" s="1"/>
  <c r="GPI1" i="40" s="1"/>
  <c r="GPJ1" i="40" s="1"/>
  <c r="GPK1" i="40" s="1"/>
  <c r="GPL1" i="40" s="1"/>
  <c r="GPM1" i="40" s="1"/>
  <c r="GPN1" i="40" s="1"/>
  <c r="GPO1" i="40" s="1"/>
  <c r="GPP1" i="40" s="1"/>
  <c r="GPQ1" i="40" s="1"/>
  <c r="GPR1" i="40" s="1"/>
  <c r="GPS1" i="40" s="1"/>
  <c r="GPT1" i="40" s="1"/>
  <c r="GPU1" i="40" s="1"/>
  <c r="GPV1" i="40" s="1"/>
  <c r="GPW1" i="40" s="1"/>
  <c r="GPX1" i="40" s="1"/>
  <c r="GPY1" i="40" s="1"/>
  <c r="GPZ1" i="40" s="1"/>
  <c r="GQA1" i="40" s="1"/>
  <c r="GQB1" i="40" s="1"/>
  <c r="GQC1" i="40" s="1"/>
  <c r="GQD1" i="40" s="1"/>
  <c r="GQE1" i="40" s="1"/>
  <c r="GQF1" i="40" s="1"/>
  <c r="GQG1" i="40" s="1"/>
  <c r="GQH1" i="40" s="1"/>
  <c r="GQI1" i="40" s="1"/>
  <c r="GQJ1" i="40" s="1"/>
  <c r="GQK1" i="40" s="1"/>
  <c r="GQL1" i="40" s="1"/>
  <c r="GQM1" i="40" s="1"/>
  <c r="GQN1" i="40" s="1"/>
  <c r="GQO1" i="40" s="1"/>
  <c r="GQP1" i="40" s="1"/>
  <c r="GQQ1" i="40" s="1"/>
  <c r="GQR1" i="40" s="1"/>
  <c r="GQS1" i="40" s="1"/>
  <c r="GQT1" i="40" s="1"/>
  <c r="GQU1" i="40" s="1"/>
  <c r="GQV1" i="40" s="1"/>
  <c r="GQW1" i="40" s="1"/>
  <c r="GQX1" i="40" s="1"/>
  <c r="GQY1" i="40" s="1"/>
  <c r="GQZ1" i="40" s="1"/>
  <c r="GRA1" i="40" s="1"/>
  <c r="GRB1" i="40" s="1"/>
  <c r="GRC1" i="40" s="1"/>
  <c r="GRD1" i="40" s="1"/>
  <c r="GRE1" i="40" s="1"/>
  <c r="GRF1" i="40" s="1"/>
  <c r="GRG1" i="40" s="1"/>
  <c r="GRH1" i="40" s="1"/>
  <c r="GRI1" i="40" s="1"/>
  <c r="GRJ1" i="40" s="1"/>
  <c r="GRK1" i="40" s="1"/>
  <c r="GRL1" i="40" s="1"/>
  <c r="GRM1" i="40" s="1"/>
  <c r="GRN1" i="40" s="1"/>
  <c r="GRO1" i="40" s="1"/>
  <c r="GRP1" i="40" s="1"/>
  <c r="GRQ1" i="40" s="1"/>
  <c r="GRR1" i="40" s="1"/>
  <c r="GRS1" i="40" s="1"/>
  <c r="GRT1" i="40" s="1"/>
  <c r="GRU1" i="40" s="1"/>
  <c r="GRV1" i="40" s="1"/>
  <c r="GRW1" i="40" s="1"/>
  <c r="GRX1" i="40" s="1"/>
  <c r="GRY1" i="40" s="1"/>
  <c r="GRZ1" i="40" s="1"/>
  <c r="GSA1" i="40" s="1"/>
  <c r="GSB1" i="40" s="1"/>
  <c r="GSC1" i="40" s="1"/>
  <c r="GSD1" i="40" s="1"/>
  <c r="GSE1" i="40" s="1"/>
  <c r="GSF1" i="40" s="1"/>
  <c r="GSG1" i="40" s="1"/>
  <c r="GSH1" i="40" s="1"/>
  <c r="GSI1" i="40" s="1"/>
  <c r="GSJ1" i="40" s="1"/>
  <c r="GSK1" i="40" s="1"/>
  <c r="GSL1" i="40" s="1"/>
  <c r="GSM1" i="40" s="1"/>
  <c r="GSN1" i="40" s="1"/>
  <c r="GSO1" i="40" s="1"/>
  <c r="GSP1" i="40" s="1"/>
  <c r="GSQ1" i="40" s="1"/>
  <c r="GSR1" i="40" s="1"/>
  <c r="GSS1" i="40" s="1"/>
  <c r="GST1" i="40" s="1"/>
  <c r="GSU1" i="40" s="1"/>
  <c r="GSV1" i="40" s="1"/>
  <c r="GSW1" i="40" s="1"/>
  <c r="GSX1" i="40" s="1"/>
  <c r="GSY1" i="40" s="1"/>
  <c r="GSZ1" i="40" s="1"/>
  <c r="GTA1" i="40" s="1"/>
  <c r="GTB1" i="40" s="1"/>
  <c r="GTC1" i="40" s="1"/>
  <c r="GTD1" i="40" s="1"/>
  <c r="GTE1" i="40" s="1"/>
  <c r="GTF1" i="40" s="1"/>
  <c r="GTG1" i="40" s="1"/>
  <c r="GTH1" i="40" s="1"/>
  <c r="GTI1" i="40" s="1"/>
  <c r="GTJ1" i="40" s="1"/>
  <c r="GTK1" i="40" s="1"/>
  <c r="GTL1" i="40" s="1"/>
  <c r="GTM1" i="40" s="1"/>
  <c r="GTN1" i="40" s="1"/>
  <c r="GTO1" i="40" s="1"/>
  <c r="GTP1" i="40" s="1"/>
  <c r="GTQ1" i="40" s="1"/>
  <c r="GTR1" i="40" s="1"/>
  <c r="GTS1" i="40" s="1"/>
  <c r="GTT1" i="40" s="1"/>
  <c r="GTU1" i="40" s="1"/>
  <c r="GTV1" i="40" s="1"/>
  <c r="GTW1" i="40" s="1"/>
  <c r="GTX1" i="40" s="1"/>
  <c r="GTY1" i="40" s="1"/>
  <c r="GTZ1" i="40" s="1"/>
  <c r="GUA1" i="40" s="1"/>
  <c r="GUB1" i="40" s="1"/>
  <c r="GUC1" i="40" s="1"/>
  <c r="GUD1" i="40" s="1"/>
  <c r="GUE1" i="40" s="1"/>
  <c r="GUF1" i="40" s="1"/>
  <c r="GUG1" i="40" s="1"/>
  <c r="GUH1" i="40" s="1"/>
  <c r="GUI1" i="40" s="1"/>
  <c r="GUJ1" i="40" s="1"/>
  <c r="GUK1" i="40" s="1"/>
  <c r="GUL1" i="40" s="1"/>
  <c r="GUM1" i="40" s="1"/>
  <c r="GUN1" i="40" s="1"/>
  <c r="GUO1" i="40" s="1"/>
  <c r="GUP1" i="40" s="1"/>
  <c r="GUQ1" i="40" s="1"/>
  <c r="GUR1" i="40" s="1"/>
  <c r="GUS1" i="40" s="1"/>
  <c r="GUT1" i="40" s="1"/>
  <c r="GUU1" i="40" s="1"/>
  <c r="GUV1" i="40" s="1"/>
  <c r="GUW1" i="40" s="1"/>
  <c r="GUX1" i="40" s="1"/>
  <c r="GUY1" i="40" s="1"/>
  <c r="GUZ1" i="40" s="1"/>
  <c r="GVA1" i="40" s="1"/>
  <c r="GVB1" i="40" s="1"/>
  <c r="GVC1" i="40" s="1"/>
  <c r="GVD1" i="40" s="1"/>
  <c r="GVE1" i="40" s="1"/>
  <c r="GVF1" i="40" s="1"/>
  <c r="GVG1" i="40" s="1"/>
  <c r="GVH1" i="40" s="1"/>
  <c r="GVI1" i="40" s="1"/>
  <c r="GVJ1" i="40" s="1"/>
  <c r="GVK1" i="40" s="1"/>
  <c r="GVL1" i="40" s="1"/>
  <c r="GVM1" i="40" s="1"/>
  <c r="GVN1" i="40" s="1"/>
  <c r="GVO1" i="40" s="1"/>
  <c r="GVP1" i="40" s="1"/>
  <c r="GVQ1" i="40" s="1"/>
  <c r="GVR1" i="40" s="1"/>
  <c r="GVS1" i="40" s="1"/>
  <c r="GVT1" i="40" s="1"/>
  <c r="GVU1" i="40" s="1"/>
  <c r="GVV1" i="40" s="1"/>
  <c r="GVW1" i="40" s="1"/>
  <c r="GVX1" i="40" s="1"/>
  <c r="GVY1" i="40" s="1"/>
  <c r="GVZ1" i="40" s="1"/>
  <c r="GWA1" i="40" s="1"/>
  <c r="GWB1" i="40" s="1"/>
  <c r="GWC1" i="40" s="1"/>
  <c r="GWD1" i="40" s="1"/>
  <c r="GWE1" i="40" s="1"/>
  <c r="GWF1" i="40" s="1"/>
  <c r="GWG1" i="40" s="1"/>
  <c r="GWH1" i="40" s="1"/>
  <c r="GWI1" i="40" s="1"/>
  <c r="GWJ1" i="40" s="1"/>
  <c r="GWK1" i="40" s="1"/>
  <c r="GWL1" i="40" s="1"/>
  <c r="GWM1" i="40" s="1"/>
  <c r="GWN1" i="40" s="1"/>
  <c r="GWO1" i="40" s="1"/>
  <c r="GWP1" i="40" s="1"/>
  <c r="GWQ1" i="40" s="1"/>
  <c r="GWR1" i="40" s="1"/>
  <c r="GWS1" i="40" s="1"/>
  <c r="GWT1" i="40" s="1"/>
  <c r="GWU1" i="40" s="1"/>
  <c r="GWV1" i="40" s="1"/>
  <c r="GWW1" i="40" s="1"/>
  <c r="GWX1" i="40" s="1"/>
  <c r="GWY1" i="40" s="1"/>
  <c r="GWZ1" i="40" s="1"/>
  <c r="GXA1" i="40" s="1"/>
  <c r="GXB1" i="40" s="1"/>
  <c r="GXC1" i="40" s="1"/>
  <c r="GXD1" i="40" s="1"/>
  <c r="GXE1" i="40" s="1"/>
  <c r="GXF1" i="40" s="1"/>
  <c r="GXG1" i="40" s="1"/>
  <c r="GXH1" i="40" s="1"/>
  <c r="GXI1" i="40" s="1"/>
  <c r="GXJ1" i="40" s="1"/>
  <c r="GXK1" i="40" s="1"/>
  <c r="GXL1" i="40" s="1"/>
  <c r="GXM1" i="40" s="1"/>
  <c r="GXN1" i="40" s="1"/>
  <c r="GXO1" i="40" s="1"/>
  <c r="GXP1" i="40" s="1"/>
  <c r="GXQ1" i="40" s="1"/>
  <c r="GXR1" i="40" s="1"/>
  <c r="GXS1" i="40" s="1"/>
  <c r="GXT1" i="40" s="1"/>
  <c r="GXU1" i="40" s="1"/>
  <c r="GXV1" i="40" s="1"/>
  <c r="GXW1" i="40" s="1"/>
  <c r="GXX1" i="40" s="1"/>
  <c r="GXY1" i="40" s="1"/>
  <c r="GXZ1" i="40" s="1"/>
  <c r="GYA1" i="40" s="1"/>
  <c r="GYB1" i="40" s="1"/>
  <c r="GYC1" i="40" s="1"/>
  <c r="GYD1" i="40" s="1"/>
  <c r="GYE1" i="40" s="1"/>
  <c r="GYF1" i="40" s="1"/>
  <c r="GYG1" i="40" s="1"/>
  <c r="GYH1" i="40" s="1"/>
  <c r="GYI1" i="40" s="1"/>
  <c r="GYJ1" i="40" s="1"/>
  <c r="GYK1" i="40" s="1"/>
  <c r="GYL1" i="40" s="1"/>
  <c r="GYM1" i="40" s="1"/>
  <c r="GYN1" i="40" s="1"/>
  <c r="GYO1" i="40" s="1"/>
  <c r="GYP1" i="40" s="1"/>
  <c r="GYQ1" i="40" s="1"/>
  <c r="GYR1" i="40" s="1"/>
  <c r="GYS1" i="40" s="1"/>
  <c r="GYT1" i="40" s="1"/>
  <c r="GYU1" i="40" s="1"/>
  <c r="GYV1" i="40" s="1"/>
  <c r="GYW1" i="40" s="1"/>
  <c r="GYX1" i="40" s="1"/>
  <c r="GYY1" i="40" s="1"/>
  <c r="GYZ1" i="40" s="1"/>
  <c r="GZA1" i="40" s="1"/>
  <c r="GZB1" i="40" s="1"/>
  <c r="GZC1" i="40" s="1"/>
  <c r="GZD1" i="40" s="1"/>
  <c r="GZE1" i="40" s="1"/>
  <c r="GZF1" i="40" s="1"/>
  <c r="GZG1" i="40" s="1"/>
  <c r="GZH1" i="40" s="1"/>
  <c r="GZI1" i="40" s="1"/>
  <c r="GZJ1" i="40" s="1"/>
  <c r="GZK1" i="40" s="1"/>
  <c r="GZL1" i="40" s="1"/>
  <c r="GZM1" i="40" s="1"/>
  <c r="GZN1" i="40" s="1"/>
  <c r="GZO1" i="40" s="1"/>
  <c r="GZP1" i="40" s="1"/>
  <c r="GZQ1" i="40" s="1"/>
  <c r="GZR1" i="40" s="1"/>
  <c r="GZS1" i="40" s="1"/>
  <c r="GZT1" i="40" s="1"/>
  <c r="GZU1" i="40" s="1"/>
  <c r="GZV1" i="40" s="1"/>
  <c r="GZW1" i="40" s="1"/>
  <c r="GZX1" i="40" s="1"/>
  <c r="GZY1" i="40" s="1"/>
  <c r="GZZ1" i="40" s="1"/>
  <c r="HAA1" i="40" s="1"/>
  <c r="HAB1" i="40" s="1"/>
  <c r="HAC1" i="40" s="1"/>
  <c r="HAD1" i="40" s="1"/>
  <c r="HAE1" i="40" s="1"/>
  <c r="HAF1" i="40" s="1"/>
  <c r="HAG1" i="40" s="1"/>
  <c r="HAH1" i="40" s="1"/>
  <c r="HAI1" i="40" s="1"/>
  <c r="HAJ1" i="40" s="1"/>
  <c r="HAK1" i="40" s="1"/>
  <c r="HAL1" i="40" s="1"/>
  <c r="HAM1" i="40" s="1"/>
  <c r="HAN1" i="40" s="1"/>
  <c r="HAO1" i="40" s="1"/>
  <c r="HAP1" i="40" s="1"/>
  <c r="HAQ1" i="40" s="1"/>
  <c r="HAR1" i="40" s="1"/>
  <c r="HAS1" i="40" s="1"/>
  <c r="HAT1" i="40" s="1"/>
  <c r="HAU1" i="40" s="1"/>
  <c r="HAV1" i="40" s="1"/>
  <c r="HAW1" i="40" s="1"/>
  <c r="HAX1" i="40" s="1"/>
  <c r="HAY1" i="40" s="1"/>
  <c r="HAZ1" i="40" s="1"/>
  <c r="HBA1" i="40" s="1"/>
  <c r="HBB1" i="40" s="1"/>
  <c r="HBC1" i="40" s="1"/>
  <c r="HBD1" i="40" s="1"/>
  <c r="HBE1" i="40" s="1"/>
  <c r="HBF1" i="40" s="1"/>
  <c r="HBG1" i="40" s="1"/>
  <c r="HBH1" i="40" s="1"/>
  <c r="HBI1" i="40" s="1"/>
  <c r="HBJ1" i="40" s="1"/>
  <c r="HBK1" i="40" s="1"/>
  <c r="HBL1" i="40" s="1"/>
  <c r="HBM1" i="40" s="1"/>
  <c r="HBN1" i="40" s="1"/>
  <c r="HBO1" i="40" s="1"/>
  <c r="HBP1" i="40" s="1"/>
  <c r="HBQ1" i="40" s="1"/>
  <c r="HBR1" i="40" s="1"/>
  <c r="HBS1" i="40" s="1"/>
  <c r="HBT1" i="40" s="1"/>
  <c r="HBU1" i="40" s="1"/>
  <c r="HBV1" i="40" s="1"/>
  <c r="HBW1" i="40" s="1"/>
  <c r="HBX1" i="40" s="1"/>
  <c r="HBY1" i="40" s="1"/>
  <c r="HBZ1" i="40" s="1"/>
  <c r="HCA1" i="40" s="1"/>
  <c r="HCB1" i="40" s="1"/>
  <c r="HCC1" i="40" s="1"/>
  <c r="HCD1" i="40" s="1"/>
  <c r="HCE1" i="40" s="1"/>
  <c r="HCF1" i="40" s="1"/>
  <c r="HCG1" i="40" s="1"/>
  <c r="HCH1" i="40" s="1"/>
  <c r="HCI1" i="40" s="1"/>
  <c r="HCJ1" i="40" s="1"/>
  <c r="HCK1" i="40" s="1"/>
  <c r="HCL1" i="40" s="1"/>
  <c r="HCM1" i="40" s="1"/>
  <c r="HCN1" i="40" s="1"/>
  <c r="HCO1" i="40" s="1"/>
  <c r="HCP1" i="40" s="1"/>
  <c r="HCQ1" i="40" s="1"/>
  <c r="HCR1" i="40" s="1"/>
  <c r="HCS1" i="40" s="1"/>
  <c r="HCT1" i="40" s="1"/>
  <c r="HCU1" i="40" s="1"/>
  <c r="HCV1" i="40" s="1"/>
  <c r="HCW1" i="40" s="1"/>
  <c r="HCX1" i="40" s="1"/>
  <c r="HCY1" i="40" s="1"/>
  <c r="HCZ1" i="40" s="1"/>
  <c r="HDA1" i="40" s="1"/>
  <c r="HDB1" i="40" s="1"/>
  <c r="HDC1" i="40" s="1"/>
  <c r="HDD1" i="40" s="1"/>
  <c r="HDE1" i="40" s="1"/>
  <c r="HDF1" i="40" s="1"/>
  <c r="HDG1" i="40" s="1"/>
  <c r="HDH1" i="40" s="1"/>
  <c r="HDI1" i="40" s="1"/>
  <c r="HDJ1" i="40" s="1"/>
  <c r="HDK1" i="40" s="1"/>
  <c r="HDL1" i="40" s="1"/>
  <c r="HDM1" i="40" s="1"/>
  <c r="HDN1" i="40" s="1"/>
  <c r="HDO1" i="40" s="1"/>
  <c r="HDP1" i="40" s="1"/>
  <c r="HDQ1" i="40" s="1"/>
  <c r="HDR1" i="40" s="1"/>
  <c r="HDS1" i="40" s="1"/>
  <c r="HDT1" i="40" s="1"/>
  <c r="HDU1" i="40" s="1"/>
  <c r="HDV1" i="40" s="1"/>
  <c r="HDW1" i="40" s="1"/>
  <c r="HDX1" i="40" s="1"/>
  <c r="HDY1" i="40" s="1"/>
  <c r="HDZ1" i="40" s="1"/>
  <c r="HEA1" i="40" s="1"/>
  <c r="HEB1" i="40" s="1"/>
  <c r="HEC1" i="40" s="1"/>
  <c r="HED1" i="40" s="1"/>
  <c r="HEE1" i="40" s="1"/>
  <c r="HEF1" i="40" s="1"/>
  <c r="HEG1" i="40" s="1"/>
  <c r="HEH1" i="40" s="1"/>
  <c r="HEI1" i="40" s="1"/>
  <c r="HEJ1" i="40" s="1"/>
  <c r="HEK1" i="40" s="1"/>
  <c r="HEL1" i="40" s="1"/>
  <c r="HEM1" i="40" s="1"/>
  <c r="HEN1" i="40" s="1"/>
  <c r="HEO1" i="40" s="1"/>
  <c r="HEP1" i="40" s="1"/>
  <c r="HEQ1" i="40" s="1"/>
  <c r="HER1" i="40" s="1"/>
  <c r="HES1" i="40" s="1"/>
  <c r="HET1" i="40" s="1"/>
  <c r="HEU1" i="40" s="1"/>
  <c r="HEV1" i="40" s="1"/>
  <c r="HEW1" i="40" s="1"/>
  <c r="HEX1" i="40" s="1"/>
  <c r="HEY1" i="40" s="1"/>
  <c r="HEZ1" i="40" s="1"/>
  <c r="HFA1" i="40" s="1"/>
  <c r="HFB1" i="40" s="1"/>
  <c r="HFC1" i="40" s="1"/>
  <c r="HFD1" i="40" s="1"/>
  <c r="HFE1" i="40" s="1"/>
  <c r="HFF1" i="40" s="1"/>
  <c r="HFG1" i="40" s="1"/>
  <c r="HFH1" i="40" s="1"/>
  <c r="HFI1" i="40" s="1"/>
  <c r="HFJ1" i="40" s="1"/>
  <c r="HFK1" i="40" s="1"/>
  <c r="HFL1" i="40" s="1"/>
  <c r="HFM1" i="40" s="1"/>
  <c r="HFN1" i="40" s="1"/>
  <c r="HFO1" i="40" s="1"/>
  <c r="HFP1" i="40" s="1"/>
  <c r="HFQ1" i="40" s="1"/>
  <c r="HFR1" i="40" s="1"/>
  <c r="HFS1" i="40" s="1"/>
  <c r="HFT1" i="40" s="1"/>
  <c r="HFU1" i="40" s="1"/>
  <c r="HFV1" i="40" s="1"/>
  <c r="HFW1" i="40" s="1"/>
  <c r="HFX1" i="40" s="1"/>
  <c r="HFY1" i="40" s="1"/>
  <c r="HFZ1" i="40" s="1"/>
  <c r="HGA1" i="40" s="1"/>
  <c r="HGB1" i="40" s="1"/>
  <c r="HGC1" i="40" s="1"/>
  <c r="HGD1" i="40" s="1"/>
  <c r="HGE1" i="40" s="1"/>
  <c r="HGF1" i="40" s="1"/>
  <c r="HGG1" i="40" s="1"/>
  <c r="HGH1" i="40" s="1"/>
  <c r="HGI1" i="40" s="1"/>
  <c r="HGJ1" i="40" s="1"/>
  <c r="HGK1" i="40" s="1"/>
  <c r="HGL1" i="40" s="1"/>
  <c r="HGM1" i="40" s="1"/>
  <c r="HGN1" i="40" s="1"/>
  <c r="HGO1" i="40" s="1"/>
  <c r="HGP1" i="40" s="1"/>
  <c r="HGQ1" i="40" s="1"/>
  <c r="HGR1" i="40" s="1"/>
  <c r="HGS1" i="40" s="1"/>
  <c r="HGT1" i="40" s="1"/>
  <c r="HGU1" i="40" s="1"/>
  <c r="HGV1" i="40" s="1"/>
  <c r="HGW1" i="40" s="1"/>
  <c r="HGX1" i="40" s="1"/>
  <c r="HGY1" i="40" s="1"/>
  <c r="HGZ1" i="40" s="1"/>
  <c r="HHA1" i="40" s="1"/>
  <c r="HHB1" i="40" s="1"/>
  <c r="HHC1" i="40" s="1"/>
  <c r="HHD1" i="40" s="1"/>
  <c r="HHE1" i="40" s="1"/>
  <c r="HHF1" i="40" s="1"/>
  <c r="HHG1" i="40" s="1"/>
  <c r="HHH1" i="40" s="1"/>
  <c r="HHI1" i="40" s="1"/>
  <c r="HHJ1" i="40" s="1"/>
  <c r="HHK1" i="40" s="1"/>
  <c r="HHL1" i="40" s="1"/>
  <c r="HHM1" i="40" s="1"/>
  <c r="HHN1" i="40" s="1"/>
  <c r="HHO1" i="40" s="1"/>
  <c r="HHP1" i="40" s="1"/>
  <c r="HHQ1" i="40" s="1"/>
  <c r="HHR1" i="40" s="1"/>
  <c r="HHS1" i="40" s="1"/>
  <c r="HHT1" i="40" s="1"/>
  <c r="HHU1" i="40" s="1"/>
  <c r="HHV1" i="40" s="1"/>
  <c r="HHW1" i="40" s="1"/>
  <c r="HHX1" i="40" s="1"/>
  <c r="HHY1" i="40" s="1"/>
  <c r="HHZ1" i="40" s="1"/>
  <c r="HIA1" i="40" s="1"/>
  <c r="HIB1" i="40" s="1"/>
  <c r="HIC1" i="40" s="1"/>
  <c r="HID1" i="40" s="1"/>
  <c r="HIE1" i="40" s="1"/>
  <c r="HIF1" i="40" s="1"/>
  <c r="HIG1" i="40" s="1"/>
  <c r="HIH1" i="40" s="1"/>
  <c r="HII1" i="40" s="1"/>
  <c r="HIJ1" i="40" s="1"/>
  <c r="HIK1" i="40" s="1"/>
  <c r="HIL1" i="40" s="1"/>
  <c r="HIM1" i="40" s="1"/>
  <c r="HIN1" i="40" s="1"/>
  <c r="HIO1" i="40" s="1"/>
  <c r="HIP1" i="40" s="1"/>
  <c r="HIQ1" i="40" s="1"/>
  <c r="HIR1" i="40" s="1"/>
  <c r="HIS1" i="40" s="1"/>
  <c r="HIT1" i="40" s="1"/>
  <c r="HIU1" i="40" s="1"/>
  <c r="HIV1" i="40" s="1"/>
  <c r="HIW1" i="40" s="1"/>
  <c r="HIX1" i="40" s="1"/>
  <c r="HIY1" i="40" s="1"/>
  <c r="HIZ1" i="40" s="1"/>
  <c r="HJA1" i="40" s="1"/>
  <c r="HJB1" i="40" s="1"/>
  <c r="HJC1" i="40" s="1"/>
  <c r="HJD1" i="40" s="1"/>
  <c r="HJE1" i="40" s="1"/>
  <c r="HJF1" i="40" s="1"/>
  <c r="HJG1" i="40" s="1"/>
  <c r="HJH1" i="40" s="1"/>
  <c r="HJI1" i="40" s="1"/>
  <c r="HJJ1" i="40" s="1"/>
  <c r="HJK1" i="40" s="1"/>
  <c r="HJL1" i="40" s="1"/>
  <c r="HJM1" i="40" s="1"/>
  <c r="HJN1" i="40" s="1"/>
  <c r="HJO1" i="40" s="1"/>
  <c r="HJP1" i="40" s="1"/>
  <c r="HJQ1" i="40" s="1"/>
  <c r="HJR1" i="40" s="1"/>
  <c r="HJS1" i="40" s="1"/>
  <c r="HJT1" i="40" s="1"/>
  <c r="HJU1" i="40" s="1"/>
  <c r="HJV1" i="40" s="1"/>
  <c r="HJW1" i="40" s="1"/>
  <c r="HJX1" i="40" s="1"/>
  <c r="HJY1" i="40" s="1"/>
  <c r="HJZ1" i="40" s="1"/>
  <c r="HKA1" i="40" s="1"/>
  <c r="HKB1" i="40" s="1"/>
  <c r="HKC1" i="40" s="1"/>
  <c r="HKD1" i="40" s="1"/>
  <c r="HKE1" i="40" s="1"/>
  <c r="HKF1" i="40" s="1"/>
  <c r="HKG1" i="40" s="1"/>
  <c r="HKH1" i="40" s="1"/>
  <c r="HKI1" i="40" s="1"/>
  <c r="HKJ1" i="40" s="1"/>
  <c r="HKK1" i="40" s="1"/>
  <c r="HKL1" i="40" s="1"/>
  <c r="HKM1" i="40" s="1"/>
  <c r="HKN1" i="40" s="1"/>
  <c r="HKO1" i="40" s="1"/>
  <c r="HKP1" i="40" s="1"/>
  <c r="HKQ1" i="40" s="1"/>
  <c r="HKR1" i="40" s="1"/>
  <c r="HKS1" i="40" s="1"/>
  <c r="HKT1" i="40" s="1"/>
  <c r="HKU1" i="40" s="1"/>
  <c r="HKV1" i="40" s="1"/>
  <c r="HKW1" i="40" s="1"/>
  <c r="HKX1" i="40" s="1"/>
  <c r="HKY1" i="40" s="1"/>
  <c r="HKZ1" i="40" s="1"/>
  <c r="HLA1" i="40" s="1"/>
  <c r="HLB1" i="40" s="1"/>
  <c r="HLC1" i="40" s="1"/>
  <c r="HLD1" i="40" s="1"/>
  <c r="HLE1" i="40" s="1"/>
  <c r="HLF1" i="40" s="1"/>
  <c r="HLG1" i="40" s="1"/>
  <c r="HLH1" i="40" s="1"/>
  <c r="HLI1" i="40" s="1"/>
  <c r="HLJ1" i="40" s="1"/>
  <c r="HLK1" i="40" s="1"/>
  <c r="HLL1" i="40" s="1"/>
  <c r="HLM1" i="40" s="1"/>
  <c r="HLN1" i="40" s="1"/>
  <c r="HLO1" i="40" s="1"/>
  <c r="HLP1" i="40" s="1"/>
  <c r="HLQ1" i="40" s="1"/>
  <c r="HLR1" i="40" s="1"/>
  <c r="HLS1" i="40" s="1"/>
  <c r="HLT1" i="40" s="1"/>
  <c r="HLU1" i="40" s="1"/>
  <c r="HLV1" i="40" s="1"/>
  <c r="HLW1" i="40" s="1"/>
  <c r="HLX1" i="40" s="1"/>
  <c r="HLY1" i="40" s="1"/>
  <c r="HLZ1" i="40" s="1"/>
  <c r="HMA1" i="40" s="1"/>
  <c r="HMB1" i="40" s="1"/>
  <c r="HMC1" i="40" s="1"/>
  <c r="HMD1" i="40" s="1"/>
  <c r="HME1" i="40" s="1"/>
  <c r="HMF1" i="40" s="1"/>
  <c r="HMG1" i="40" s="1"/>
  <c r="HMH1" i="40" s="1"/>
  <c r="HMI1" i="40" s="1"/>
  <c r="HMJ1" i="40" s="1"/>
  <c r="HMK1" i="40" s="1"/>
  <c r="HML1" i="40" s="1"/>
  <c r="HMM1" i="40" s="1"/>
  <c r="HMN1" i="40" s="1"/>
  <c r="HMO1" i="40" s="1"/>
  <c r="HMP1" i="40" s="1"/>
  <c r="HMQ1" i="40" s="1"/>
  <c r="HMR1" i="40" s="1"/>
  <c r="HMS1" i="40" s="1"/>
  <c r="HMT1" i="40" s="1"/>
  <c r="HMU1" i="40" s="1"/>
  <c r="HMV1" i="40" s="1"/>
  <c r="HMW1" i="40" s="1"/>
  <c r="HMX1" i="40" s="1"/>
  <c r="HMY1" i="40" s="1"/>
  <c r="HMZ1" i="40" s="1"/>
  <c r="HNA1" i="40" s="1"/>
  <c r="HNB1" i="40" s="1"/>
  <c r="HNC1" i="40" s="1"/>
  <c r="HND1" i="40" s="1"/>
  <c r="HNE1" i="40" s="1"/>
  <c r="HNF1" i="40" s="1"/>
  <c r="HNG1" i="40" s="1"/>
  <c r="HNH1" i="40" s="1"/>
  <c r="HNI1" i="40" s="1"/>
  <c r="HNJ1" i="40" s="1"/>
  <c r="HNK1" i="40" s="1"/>
  <c r="HNL1" i="40" s="1"/>
  <c r="HNM1" i="40" s="1"/>
  <c r="HNN1" i="40" s="1"/>
  <c r="HNO1" i="40" s="1"/>
  <c r="HNP1" i="40" s="1"/>
  <c r="HNQ1" i="40" s="1"/>
  <c r="HNR1" i="40" s="1"/>
  <c r="HNS1" i="40" s="1"/>
  <c r="HNT1" i="40" s="1"/>
  <c r="HNU1" i="40" s="1"/>
  <c r="HNV1" i="40" s="1"/>
  <c r="HNW1" i="40" s="1"/>
  <c r="HNX1" i="40" s="1"/>
  <c r="HNY1" i="40" s="1"/>
  <c r="HNZ1" i="40" s="1"/>
  <c r="HOA1" i="40" s="1"/>
  <c r="HOB1" i="40" s="1"/>
  <c r="HOC1" i="40" s="1"/>
  <c r="HOD1" i="40" s="1"/>
  <c r="HOE1" i="40" s="1"/>
  <c r="HOF1" i="40" s="1"/>
  <c r="HOG1" i="40" s="1"/>
  <c r="HOH1" i="40" s="1"/>
  <c r="HOI1" i="40" s="1"/>
  <c r="HOJ1" i="40" s="1"/>
  <c r="HOK1" i="40" s="1"/>
  <c r="HOL1" i="40" s="1"/>
  <c r="HOM1" i="40" s="1"/>
  <c r="HON1" i="40" s="1"/>
  <c r="HOO1" i="40" s="1"/>
  <c r="HOP1" i="40" s="1"/>
  <c r="HOQ1" i="40" s="1"/>
  <c r="HOR1" i="40" s="1"/>
  <c r="HOS1" i="40" s="1"/>
  <c r="HOT1" i="40" s="1"/>
  <c r="HOU1" i="40" s="1"/>
  <c r="HOV1" i="40" s="1"/>
  <c r="HOW1" i="40" s="1"/>
  <c r="HOX1" i="40" s="1"/>
  <c r="HOY1" i="40" s="1"/>
  <c r="HOZ1" i="40" s="1"/>
  <c r="HPA1" i="40" s="1"/>
  <c r="HPB1" i="40" s="1"/>
  <c r="HPC1" i="40" s="1"/>
  <c r="HPD1" i="40" s="1"/>
  <c r="HPE1" i="40" s="1"/>
  <c r="HPF1" i="40" s="1"/>
  <c r="HPG1" i="40" s="1"/>
  <c r="HPH1" i="40" s="1"/>
  <c r="HPI1" i="40" s="1"/>
  <c r="HPJ1" i="40" s="1"/>
  <c r="HPK1" i="40" s="1"/>
  <c r="HPL1" i="40" s="1"/>
  <c r="HPM1" i="40" s="1"/>
  <c r="HPN1" i="40" s="1"/>
  <c r="HPO1" i="40" s="1"/>
  <c r="HPP1" i="40" s="1"/>
  <c r="HPQ1" i="40" s="1"/>
  <c r="HPR1" i="40" s="1"/>
  <c r="HPS1" i="40" s="1"/>
  <c r="HPT1" i="40" s="1"/>
  <c r="HPU1" i="40" s="1"/>
  <c r="HPV1" i="40" s="1"/>
  <c r="HPW1" i="40" s="1"/>
  <c r="HPX1" i="40" s="1"/>
  <c r="HPY1" i="40" s="1"/>
  <c r="HPZ1" i="40" s="1"/>
  <c r="HQA1" i="40" s="1"/>
  <c r="HQB1" i="40" s="1"/>
  <c r="HQC1" i="40" s="1"/>
  <c r="HQD1" i="40" s="1"/>
  <c r="HQE1" i="40" s="1"/>
  <c r="HQF1" i="40" s="1"/>
  <c r="HQG1" i="40" s="1"/>
  <c r="HQH1" i="40" s="1"/>
  <c r="HQI1" i="40" s="1"/>
  <c r="HQJ1" i="40" s="1"/>
  <c r="HQK1" i="40" s="1"/>
  <c r="HQL1" i="40" s="1"/>
  <c r="HQM1" i="40" s="1"/>
  <c r="HQN1" i="40" s="1"/>
  <c r="HQO1" i="40" s="1"/>
  <c r="HQP1" i="40" s="1"/>
  <c r="HQQ1" i="40" s="1"/>
  <c r="HQR1" i="40" s="1"/>
  <c r="HQS1" i="40" s="1"/>
  <c r="HQT1" i="40" s="1"/>
  <c r="HQU1" i="40" s="1"/>
  <c r="HQV1" i="40" s="1"/>
  <c r="HQW1" i="40" s="1"/>
  <c r="HQX1" i="40" s="1"/>
  <c r="HQY1" i="40" s="1"/>
  <c r="HQZ1" i="40" s="1"/>
  <c r="HRA1" i="40" s="1"/>
  <c r="HRB1" i="40" s="1"/>
  <c r="HRC1" i="40" s="1"/>
  <c r="HRD1" i="40" s="1"/>
  <c r="HRE1" i="40" s="1"/>
  <c r="HRF1" i="40" s="1"/>
  <c r="HRG1" i="40" s="1"/>
  <c r="HRH1" i="40" s="1"/>
  <c r="HRI1" i="40" s="1"/>
  <c r="HRJ1" i="40" s="1"/>
  <c r="HRK1" i="40" s="1"/>
  <c r="HRL1" i="40" s="1"/>
  <c r="HRM1" i="40" s="1"/>
  <c r="HRN1" i="40" s="1"/>
  <c r="HRO1" i="40" s="1"/>
  <c r="HRP1" i="40" s="1"/>
  <c r="HRQ1" i="40" s="1"/>
  <c r="HRR1" i="40" s="1"/>
  <c r="HRS1" i="40" s="1"/>
  <c r="HRT1" i="40" s="1"/>
  <c r="HRU1" i="40" s="1"/>
  <c r="HRV1" i="40" s="1"/>
  <c r="HRW1" i="40" s="1"/>
  <c r="HRX1" i="40" s="1"/>
  <c r="HRY1" i="40" s="1"/>
  <c r="HRZ1" i="40" s="1"/>
  <c r="HSA1" i="40" s="1"/>
  <c r="HSB1" i="40" s="1"/>
  <c r="HSC1" i="40" s="1"/>
  <c r="HSD1" i="40" s="1"/>
  <c r="HSE1" i="40" s="1"/>
  <c r="HSF1" i="40" s="1"/>
  <c r="HSG1" i="40" s="1"/>
  <c r="HSH1" i="40" s="1"/>
  <c r="HSI1" i="40" s="1"/>
  <c r="HSJ1" i="40" s="1"/>
  <c r="HSK1" i="40" s="1"/>
  <c r="HSL1" i="40" s="1"/>
  <c r="HSM1" i="40" s="1"/>
  <c r="HSN1" i="40" s="1"/>
  <c r="HSO1" i="40" s="1"/>
  <c r="HSP1" i="40" s="1"/>
  <c r="HSQ1" i="40" s="1"/>
  <c r="HSR1" i="40" s="1"/>
  <c r="HSS1" i="40" s="1"/>
  <c r="HST1" i="40" s="1"/>
  <c r="HSU1" i="40" s="1"/>
  <c r="HSV1" i="40" s="1"/>
  <c r="HSW1" i="40" s="1"/>
  <c r="HSX1" i="40" s="1"/>
  <c r="HSY1" i="40" s="1"/>
  <c r="HSZ1" i="40" s="1"/>
  <c r="HTA1" i="40" s="1"/>
  <c r="HTB1" i="40" s="1"/>
  <c r="HTC1" i="40" s="1"/>
  <c r="HTD1" i="40" s="1"/>
  <c r="HTE1" i="40" s="1"/>
  <c r="HTF1" i="40" s="1"/>
  <c r="HTG1" i="40" s="1"/>
  <c r="HTH1" i="40" s="1"/>
  <c r="HTI1" i="40" s="1"/>
  <c r="HTJ1" i="40" s="1"/>
  <c r="HTK1" i="40" s="1"/>
  <c r="HTL1" i="40" s="1"/>
  <c r="HTM1" i="40" s="1"/>
  <c r="HTN1" i="40" s="1"/>
  <c r="HTO1" i="40" s="1"/>
  <c r="HTP1" i="40" s="1"/>
  <c r="HTQ1" i="40" s="1"/>
  <c r="HTR1" i="40" s="1"/>
  <c r="HTS1" i="40" s="1"/>
  <c r="HTT1" i="40" s="1"/>
  <c r="HTU1" i="40" s="1"/>
  <c r="HTV1" i="40" s="1"/>
  <c r="HTW1" i="40" s="1"/>
  <c r="HTX1" i="40" s="1"/>
  <c r="HTY1" i="40" s="1"/>
  <c r="HTZ1" i="40" s="1"/>
  <c r="HUA1" i="40" s="1"/>
  <c r="HUB1" i="40" s="1"/>
  <c r="HUC1" i="40" s="1"/>
  <c r="HUD1" i="40" s="1"/>
  <c r="HUE1" i="40" s="1"/>
  <c r="HUF1" i="40" s="1"/>
  <c r="HUG1" i="40" s="1"/>
  <c r="HUH1" i="40" s="1"/>
  <c r="HUI1" i="40" s="1"/>
  <c r="HUJ1" i="40" s="1"/>
  <c r="HUK1" i="40" s="1"/>
  <c r="HUL1" i="40" s="1"/>
  <c r="HUM1" i="40" s="1"/>
  <c r="HUN1" i="40" s="1"/>
  <c r="HUO1" i="40" s="1"/>
  <c r="HUP1" i="40" s="1"/>
  <c r="HUQ1" i="40" s="1"/>
  <c r="HUR1" i="40" s="1"/>
  <c r="HUS1" i="40" s="1"/>
  <c r="HUT1" i="40" s="1"/>
  <c r="HUU1" i="40" s="1"/>
  <c r="HUV1" i="40" s="1"/>
  <c r="HUW1" i="40" s="1"/>
  <c r="HUX1" i="40" s="1"/>
  <c r="HUY1" i="40" s="1"/>
  <c r="HUZ1" i="40" s="1"/>
  <c r="HVA1" i="40" s="1"/>
  <c r="HVB1" i="40" s="1"/>
  <c r="HVC1" i="40" s="1"/>
  <c r="HVD1" i="40" s="1"/>
  <c r="HVE1" i="40" s="1"/>
  <c r="HVF1" i="40" s="1"/>
  <c r="HVG1" i="40" s="1"/>
  <c r="HVH1" i="40" s="1"/>
  <c r="HVI1" i="40" s="1"/>
  <c r="HVJ1" i="40" s="1"/>
  <c r="HVK1" i="40" s="1"/>
  <c r="HVL1" i="40" s="1"/>
  <c r="HVM1" i="40" s="1"/>
  <c r="HVN1" i="40" s="1"/>
  <c r="HVO1" i="40" s="1"/>
  <c r="HVP1" i="40" s="1"/>
  <c r="HVQ1" i="40" s="1"/>
  <c r="HVR1" i="40" s="1"/>
  <c r="HVS1" i="40" s="1"/>
  <c r="HVT1" i="40" s="1"/>
  <c r="HVU1" i="40" s="1"/>
  <c r="HVV1" i="40" s="1"/>
  <c r="HVW1" i="40" s="1"/>
  <c r="HVX1" i="40" s="1"/>
  <c r="HVY1" i="40" s="1"/>
  <c r="HVZ1" i="40" s="1"/>
  <c r="HWA1" i="40" s="1"/>
  <c r="HWB1" i="40" s="1"/>
  <c r="HWC1" i="40" s="1"/>
  <c r="HWD1" i="40" s="1"/>
  <c r="HWE1" i="40" s="1"/>
  <c r="HWF1" i="40" s="1"/>
  <c r="HWG1" i="40" s="1"/>
  <c r="HWH1" i="40" s="1"/>
  <c r="HWI1" i="40" s="1"/>
  <c r="HWJ1" i="40" s="1"/>
  <c r="HWK1" i="40" s="1"/>
  <c r="HWL1" i="40" s="1"/>
  <c r="HWM1" i="40" s="1"/>
  <c r="HWN1" i="40" s="1"/>
  <c r="HWO1" i="40" s="1"/>
  <c r="HWP1" i="40" s="1"/>
  <c r="HWQ1" i="40" s="1"/>
  <c r="HWR1" i="40" s="1"/>
  <c r="HWS1" i="40" s="1"/>
  <c r="HWT1" i="40" s="1"/>
  <c r="HWU1" i="40" s="1"/>
  <c r="HWV1" i="40" s="1"/>
  <c r="HWW1" i="40" s="1"/>
  <c r="HWX1" i="40" s="1"/>
  <c r="HWY1" i="40" s="1"/>
  <c r="HWZ1" i="40" s="1"/>
  <c r="HXA1" i="40" s="1"/>
  <c r="HXB1" i="40" s="1"/>
  <c r="HXC1" i="40" s="1"/>
  <c r="HXD1" i="40" s="1"/>
  <c r="HXE1" i="40" s="1"/>
  <c r="HXF1" i="40" s="1"/>
  <c r="HXG1" i="40" s="1"/>
  <c r="HXH1" i="40" s="1"/>
  <c r="HXI1" i="40" s="1"/>
  <c r="HXJ1" i="40" s="1"/>
  <c r="HXK1" i="40" s="1"/>
  <c r="HXL1" i="40" s="1"/>
  <c r="HXM1" i="40" s="1"/>
  <c r="HXN1" i="40" s="1"/>
  <c r="HXO1" i="40" s="1"/>
  <c r="HXP1" i="40" s="1"/>
  <c r="HXQ1" i="40" s="1"/>
  <c r="HXR1" i="40" s="1"/>
  <c r="HXS1" i="40" s="1"/>
  <c r="HXT1" i="40" s="1"/>
  <c r="HXU1" i="40" s="1"/>
  <c r="HXV1" i="40" s="1"/>
  <c r="HXW1" i="40" s="1"/>
  <c r="HXX1" i="40" s="1"/>
  <c r="HXY1" i="40" s="1"/>
  <c r="HXZ1" i="40" s="1"/>
  <c r="HYA1" i="40" s="1"/>
  <c r="HYB1" i="40" s="1"/>
  <c r="HYC1" i="40" s="1"/>
  <c r="HYD1" i="40" s="1"/>
  <c r="HYE1" i="40" s="1"/>
  <c r="HYF1" i="40" s="1"/>
  <c r="HYG1" i="40" s="1"/>
  <c r="HYH1" i="40" s="1"/>
  <c r="HYI1" i="40" s="1"/>
  <c r="HYJ1" i="40" s="1"/>
  <c r="HYK1" i="40" s="1"/>
  <c r="HYL1" i="40" s="1"/>
  <c r="HYM1" i="40" s="1"/>
  <c r="HYN1" i="40" s="1"/>
  <c r="HYO1" i="40" s="1"/>
  <c r="HYP1" i="40" s="1"/>
  <c r="HYQ1" i="40" s="1"/>
  <c r="HYR1" i="40" s="1"/>
  <c r="HYS1" i="40" s="1"/>
  <c r="HYT1" i="40" s="1"/>
  <c r="HYU1" i="40" s="1"/>
  <c r="HYV1" i="40" s="1"/>
  <c r="HYW1" i="40" s="1"/>
  <c r="HYX1" i="40" s="1"/>
  <c r="HYY1" i="40" s="1"/>
  <c r="HYZ1" i="40" s="1"/>
  <c r="HZA1" i="40" s="1"/>
  <c r="HZB1" i="40" s="1"/>
  <c r="HZC1" i="40" s="1"/>
  <c r="HZD1" i="40" s="1"/>
  <c r="HZE1" i="40" s="1"/>
  <c r="HZF1" i="40" s="1"/>
  <c r="HZG1" i="40" s="1"/>
  <c r="HZH1" i="40" s="1"/>
  <c r="HZI1" i="40" s="1"/>
  <c r="HZJ1" i="40" s="1"/>
  <c r="HZK1" i="40" s="1"/>
  <c r="HZL1" i="40" s="1"/>
  <c r="HZM1" i="40" s="1"/>
  <c r="HZN1" i="40" s="1"/>
  <c r="HZO1" i="40" s="1"/>
  <c r="HZP1" i="40" s="1"/>
  <c r="HZQ1" i="40" s="1"/>
  <c r="HZR1" i="40" s="1"/>
  <c r="HZS1" i="40" s="1"/>
  <c r="HZT1" i="40" s="1"/>
  <c r="HZU1" i="40" s="1"/>
  <c r="HZV1" i="40" s="1"/>
  <c r="HZW1" i="40" s="1"/>
  <c r="HZX1" i="40" s="1"/>
  <c r="HZY1" i="40" s="1"/>
  <c r="HZZ1" i="40" s="1"/>
  <c r="IAA1" i="40" s="1"/>
  <c r="IAB1" i="40" s="1"/>
  <c r="IAC1" i="40" s="1"/>
  <c r="IAD1" i="40" s="1"/>
  <c r="IAE1" i="40" s="1"/>
  <c r="IAF1" i="40" s="1"/>
  <c r="IAG1" i="40" s="1"/>
  <c r="IAH1" i="40" s="1"/>
  <c r="IAI1" i="40" s="1"/>
  <c r="IAJ1" i="40" s="1"/>
  <c r="IAK1" i="40" s="1"/>
  <c r="IAL1" i="40" s="1"/>
  <c r="IAM1" i="40" s="1"/>
  <c r="IAN1" i="40" s="1"/>
  <c r="IAO1" i="40" s="1"/>
  <c r="IAP1" i="40" s="1"/>
  <c r="IAQ1" i="40" s="1"/>
  <c r="IAR1" i="40" s="1"/>
  <c r="IAS1" i="40" s="1"/>
  <c r="IAT1" i="40" s="1"/>
  <c r="IAU1" i="40" s="1"/>
  <c r="IAV1" i="40" s="1"/>
  <c r="IAW1" i="40" s="1"/>
  <c r="IAX1" i="40" s="1"/>
  <c r="IAY1" i="40" s="1"/>
  <c r="IAZ1" i="40" s="1"/>
  <c r="IBA1" i="40" s="1"/>
  <c r="IBB1" i="40" s="1"/>
  <c r="IBC1" i="40" s="1"/>
  <c r="IBD1" i="40" s="1"/>
  <c r="IBE1" i="40" s="1"/>
  <c r="IBF1" i="40" s="1"/>
  <c r="IBG1" i="40" s="1"/>
  <c r="IBH1" i="40" s="1"/>
  <c r="IBI1" i="40" s="1"/>
  <c r="IBJ1" i="40" s="1"/>
  <c r="IBK1" i="40" s="1"/>
  <c r="IBL1" i="40" s="1"/>
  <c r="IBM1" i="40" s="1"/>
  <c r="IBN1" i="40" s="1"/>
  <c r="IBO1" i="40" s="1"/>
  <c r="IBP1" i="40" s="1"/>
  <c r="IBQ1" i="40" s="1"/>
  <c r="IBR1" i="40" s="1"/>
  <c r="IBS1" i="40" s="1"/>
  <c r="IBT1" i="40" s="1"/>
  <c r="IBU1" i="40" s="1"/>
  <c r="IBV1" i="40" s="1"/>
  <c r="IBW1" i="40" s="1"/>
  <c r="IBX1" i="40" s="1"/>
  <c r="IBY1" i="40" s="1"/>
  <c r="IBZ1" i="40" s="1"/>
  <c r="ICA1" i="40" s="1"/>
  <c r="ICB1" i="40" s="1"/>
  <c r="ICC1" i="40" s="1"/>
  <c r="ICD1" i="40" s="1"/>
  <c r="ICE1" i="40" s="1"/>
  <c r="ICF1" i="40" s="1"/>
  <c r="ICG1" i="40" s="1"/>
  <c r="ICH1" i="40" s="1"/>
  <c r="ICI1" i="40" s="1"/>
  <c r="ICJ1" i="40" s="1"/>
  <c r="ICK1" i="40" s="1"/>
  <c r="ICL1" i="40" s="1"/>
  <c r="ICM1" i="40" s="1"/>
  <c r="ICN1" i="40" s="1"/>
  <c r="ICO1" i="40" s="1"/>
  <c r="ICP1" i="40" s="1"/>
  <c r="ICQ1" i="40" s="1"/>
  <c r="ICR1" i="40" s="1"/>
  <c r="ICS1" i="40" s="1"/>
  <c r="ICT1" i="40" s="1"/>
  <c r="ICU1" i="40" s="1"/>
  <c r="ICV1" i="40" s="1"/>
  <c r="ICW1" i="40" s="1"/>
  <c r="ICX1" i="40" s="1"/>
  <c r="ICY1" i="40" s="1"/>
  <c r="ICZ1" i="40" s="1"/>
  <c r="IDA1" i="40" s="1"/>
  <c r="IDB1" i="40" s="1"/>
  <c r="IDC1" i="40" s="1"/>
  <c r="IDD1" i="40" s="1"/>
  <c r="IDE1" i="40" s="1"/>
  <c r="IDF1" i="40" s="1"/>
  <c r="IDG1" i="40" s="1"/>
  <c r="IDH1" i="40" s="1"/>
  <c r="IDI1" i="40" s="1"/>
  <c r="IDJ1" i="40" s="1"/>
  <c r="IDK1" i="40" s="1"/>
  <c r="IDL1" i="40" s="1"/>
  <c r="IDM1" i="40" s="1"/>
  <c r="IDN1" i="40" s="1"/>
  <c r="IDO1" i="40" s="1"/>
  <c r="IDP1" i="40" s="1"/>
  <c r="IDQ1" i="40" s="1"/>
  <c r="IDR1" i="40" s="1"/>
  <c r="IDS1" i="40" s="1"/>
  <c r="IDT1" i="40" s="1"/>
  <c r="IDU1" i="40" s="1"/>
  <c r="IDV1" i="40" s="1"/>
  <c r="IDW1" i="40" s="1"/>
  <c r="IDX1" i="40" s="1"/>
  <c r="IDY1" i="40" s="1"/>
  <c r="IDZ1" i="40" s="1"/>
  <c r="IEA1" i="40" s="1"/>
  <c r="IEB1" i="40" s="1"/>
  <c r="IEC1" i="40" s="1"/>
  <c r="IED1" i="40" s="1"/>
  <c r="IEE1" i="40" s="1"/>
  <c r="IEF1" i="40" s="1"/>
  <c r="IEG1" i="40" s="1"/>
  <c r="IEH1" i="40" s="1"/>
  <c r="IEI1" i="40" s="1"/>
  <c r="IEJ1" i="40" s="1"/>
  <c r="IEK1" i="40" s="1"/>
  <c r="IEL1" i="40" s="1"/>
  <c r="IEM1" i="40" s="1"/>
  <c r="IEN1" i="40" s="1"/>
  <c r="IEO1" i="40" s="1"/>
  <c r="IEP1" i="40" s="1"/>
  <c r="IEQ1" i="40" s="1"/>
  <c r="IER1" i="40" s="1"/>
  <c r="IES1" i="40" s="1"/>
  <c r="IET1" i="40" s="1"/>
  <c r="IEU1" i="40" s="1"/>
  <c r="IEV1" i="40" s="1"/>
  <c r="IEW1" i="40" s="1"/>
  <c r="IEX1" i="40" s="1"/>
  <c r="IEY1" i="40" s="1"/>
  <c r="IEZ1" i="40" s="1"/>
  <c r="IFA1" i="40" s="1"/>
  <c r="IFB1" i="40" s="1"/>
  <c r="IFC1" i="40" s="1"/>
  <c r="IFD1" i="40" s="1"/>
  <c r="IFE1" i="40" s="1"/>
  <c r="IFF1" i="40" s="1"/>
  <c r="IFG1" i="40" s="1"/>
  <c r="IFH1" i="40" s="1"/>
  <c r="IFI1" i="40" s="1"/>
  <c r="IFJ1" i="40" s="1"/>
  <c r="IFK1" i="40" s="1"/>
  <c r="IFL1" i="40" s="1"/>
  <c r="IFM1" i="40" s="1"/>
  <c r="IFN1" i="40" s="1"/>
  <c r="IFO1" i="40" s="1"/>
  <c r="IFP1" i="40" s="1"/>
  <c r="IFQ1" i="40" s="1"/>
  <c r="IFR1" i="40" s="1"/>
  <c r="IFS1" i="40" s="1"/>
  <c r="IFT1" i="40" s="1"/>
  <c r="IFU1" i="40" s="1"/>
  <c r="IFV1" i="40" s="1"/>
  <c r="IFW1" i="40" s="1"/>
  <c r="IFX1" i="40" s="1"/>
  <c r="IFY1" i="40" s="1"/>
  <c r="IFZ1" i="40" s="1"/>
  <c r="IGA1" i="40" s="1"/>
  <c r="IGB1" i="40" s="1"/>
  <c r="IGC1" i="40" s="1"/>
  <c r="IGD1" i="40" s="1"/>
  <c r="IGE1" i="40" s="1"/>
  <c r="IGF1" i="40" s="1"/>
  <c r="IGG1" i="40" s="1"/>
  <c r="IGH1" i="40" s="1"/>
  <c r="IGI1" i="40" s="1"/>
  <c r="IGJ1" i="40" s="1"/>
  <c r="IGK1" i="40" s="1"/>
  <c r="IGL1" i="40" s="1"/>
  <c r="IGM1" i="40" s="1"/>
  <c r="IGN1" i="40" s="1"/>
  <c r="IGO1" i="40" s="1"/>
  <c r="IGP1" i="40" s="1"/>
  <c r="IGQ1" i="40" s="1"/>
  <c r="IGR1" i="40" s="1"/>
  <c r="IGS1" i="40" s="1"/>
  <c r="IGT1" i="40" s="1"/>
  <c r="IGU1" i="40" s="1"/>
  <c r="IGV1" i="40" s="1"/>
  <c r="IGW1" i="40" s="1"/>
  <c r="IGX1" i="40" s="1"/>
  <c r="IGY1" i="40" s="1"/>
  <c r="IGZ1" i="40" s="1"/>
  <c r="IHA1" i="40" s="1"/>
  <c r="IHB1" i="40" s="1"/>
  <c r="IHC1" i="40" s="1"/>
  <c r="IHD1" i="40" s="1"/>
  <c r="IHE1" i="40" s="1"/>
  <c r="IHF1" i="40" s="1"/>
  <c r="IHG1" i="40" s="1"/>
  <c r="IHH1" i="40" s="1"/>
  <c r="IHI1" i="40" s="1"/>
  <c r="IHJ1" i="40" s="1"/>
  <c r="IHK1" i="40" s="1"/>
  <c r="IHL1" i="40" s="1"/>
  <c r="IHM1" i="40" s="1"/>
  <c r="IHN1" i="40" s="1"/>
  <c r="IHO1" i="40" s="1"/>
  <c r="IHP1" i="40" s="1"/>
  <c r="IHQ1" i="40" s="1"/>
  <c r="IHR1" i="40" s="1"/>
  <c r="IHS1" i="40" s="1"/>
  <c r="IHT1" i="40" s="1"/>
  <c r="IHU1" i="40" s="1"/>
  <c r="IHV1" i="40" s="1"/>
  <c r="IHW1" i="40" s="1"/>
  <c r="IHX1" i="40" s="1"/>
  <c r="IHY1" i="40" s="1"/>
  <c r="IHZ1" i="40" s="1"/>
  <c r="IIA1" i="40" s="1"/>
  <c r="IIB1" i="40" s="1"/>
  <c r="IIC1" i="40" s="1"/>
  <c r="IID1" i="40" s="1"/>
  <c r="IIE1" i="40" s="1"/>
  <c r="IIF1" i="40" s="1"/>
  <c r="IIG1" i="40" s="1"/>
  <c r="IIH1" i="40" s="1"/>
  <c r="III1" i="40" s="1"/>
  <c r="IIJ1" i="40" s="1"/>
  <c r="IIK1" i="40" s="1"/>
  <c r="IIL1" i="40" s="1"/>
  <c r="IIM1" i="40" s="1"/>
  <c r="IIN1" i="40" s="1"/>
  <c r="IIO1" i="40" s="1"/>
  <c r="IIP1" i="40" s="1"/>
  <c r="IIQ1" i="40" s="1"/>
  <c r="IIR1" i="40" s="1"/>
  <c r="IIS1" i="40" s="1"/>
  <c r="IIT1" i="40" s="1"/>
  <c r="IIU1" i="40" s="1"/>
  <c r="IIV1" i="40" s="1"/>
  <c r="IIW1" i="40" s="1"/>
  <c r="IIX1" i="40" s="1"/>
  <c r="IIY1" i="40" s="1"/>
  <c r="IIZ1" i="40" s="1"/>
  <c r="IJA1" i="40" s="1"/>
  <c r="IJB1" i="40" s="1"/>
  <c r="IJC1" i="40" s="1"/>
  <c r="IJD1" i="40" s="1"/>
  <c r="IJE1" i="40" s="1"/>
  <c r="IJF1" i="40" s="1"/>
  <c r="IJG1" i="40" s="1"/>
  <c r="IJH1" i="40" s="1"/>
  <c r="IJI1" i="40" s="1"/>
  <c r="IJJ1" i="40" s="1"/>
  <c r="IJK1" i="40" s="1"/>
  <c r="IJL1" i="40" s="1"/>
  <c r="IJM1" i="40" s="1"/>
  <c r="IJN1" i="40" s="1"/>
  <c r="IJO1" i="40" s="1"/>
  <c r="IJP1" i="40" s="1"/>
  <c r="IJQ1" i="40" s="1"/>
  <c r="IJR1" i="40" s="1"/>
  <c r="IJS1" i="40" s="1"/>
  <c r="IJT1" i="40" s="1"/>
  <c r="IJU1" i="40" s="1"/>
  <c r="IJV1" i="40" s="1"/>
  <c r="IJW1" i="40" s="1"/>
  <c r="IJX1" i="40" s="1"/>
  <c r="IJY1" i="40" s="1"/>
  <c r="IJZ1" i="40" s="1"/>
  <c r="IKA1" i="40" s="1"/>
  <c r="IKB1" i="40" s="1"/>
  <c r="IKC1" i="40" s="1"/>
  <c r="IKD1" i="40" s="1"/>
  <c r="IKE1" i="40" s="1"/>
  <c r="IKF1" i="40" s="1"/>
  <c r="IKG1" i="40" s="1"/>
  <c r="IKH1" i="40" s="1"/>
  <c r="IKI1" i="40" s="1"/>
  <c r="IKJ1" i="40" s="1"/>
  <c r="IKK1" i="40" s="1"/>
  <c r="IKL1" i="40" s="1"/>
  <c r="IKM1" i="40" s="1"/>
  <c r="IKN1" i="40" s="1"/>
  <c r="IKO1" i="40" s="1"/>
  <c r="IKP1" i="40" s="1"/>
  <c r="IKQ1" i="40" s="1"/>
  <c r="IKR1" i="40" s="1"/>
  <c r="IKS1" i="40" s="1"/>
  <c r="IKT1" i="40" s="1"/>
  <c r="IKU1" i="40" s="1"/>
  <c r="IKV1" i="40" s="1"/>
  <c r="IKW1" i="40" s="1"/>
  <c r="IKX1" i="40" s="1"/>
  <c r="IKY1" i="40" s="1"/>
  <c r="IKZ1" i="40" s="1"/>
  <c r="ILA1" i="40" s="1"/>
  <c r="ILB1" i="40" s="1"/>
  <c r="ILC1" i="40" s="1"/>
  <c r="ILD1" i="40" s="1"/>
  <c r="ILE1" i="40" s="1"/>
  <c r="ILF1" i="40" s="1"/>
  <c r="ILG1" i="40" s="1"/>
  <c r="ILH1" i="40" s="1"/>
  <c r="ILI1" i="40" s="1"/>
  <c r="ILJ1" i="40" s="1"/>
  <c r="ILK1" i="40" s="1"/>
  <c r="ILL1" i="40" s="1"/>
  <c r="ILM1" i="40" s="1"/>
  <c r="ILN1" i="40" s="1"/>
  <c r="ILO1" i="40" s="1"/>
  <c r="ILP1" i="40" s="1"/>
  <c r="ILQ1" i="40" s="1"/>
  <c r="ILR1" i="40" s="1"/>
  <c r="ILS1" i="40" s="1"/>
  <c r="ILT1" i="40" s="1"/>
  <c r="ILU1" i="40" s="1"/>
  <c r="ILV1" i="40" s="1"/>
  <c r="ILW1" i="40" s="1"/>
  <c r="ILX1" i="40" s="1"/>
  <c r="ILY1" i="40" s="1"/>
  <c r="ILZ1" i="40" s="1"/>
  <c r="IMA1" i="40" s="1"/>
  <c r="IMB1" i="40" s="1"/>
  <c r="IMC1" i="40" s="1"/>
  <c r="IMD1" i="40" s="1"/>
  <c r="IME1" i="40" s="1"/>
  <c r="IMF1" i="40" s="1"/>
  <c r="IMG1" i="40" s="1"/>
  <c r="IMH1" i="40" s="1"/>
  <c r="IMI1" i="40" s="1"/>
  <c r="IMJ1" i="40" s="1"/>
  <c r="IMK1" i="40" s="1"/>
  <c r="IML1" i="40" s="1"/>
  <c r="IMM1" i="40" s="1"/>
  <c r="IMN1" i="40" s="1"/>
  <c r="IMO1" i="40" s="1"/>
  <c r="IMP1" i="40" s="1"/>
  <c r="IMQ1" i="40" s="1"/>
  <c r="IMR1" i="40" s="1"/>
  <c r="IMS1" i="40" s="1"/>
  <c r="IMT1" i="40" s="1"/>
  <c r="IMU1" i="40" s="1"/>
  <c r="IMV1" i="40" s="1"/>
  <c r="IMW1" i="40" s="1"/>
  <c r="IMX1" i="40" s="1"/>
  <c r="IMY1" i="40" s="1"/>
  <c r="IMZ1" i="40" s="1"/>
  <c r="INA1" i="40" s="1"/>
  <c r="INB1" i="40" s="1"/>
  <c r="INC1" i="40" s="1"/>
  <c r="IND1" i="40" s="1"/>
  <c r="INE1" i="40" s="1"/>
  <c r="INF1" i="40" s="1"/>
  <c r="ING1" i="40" s="1"/>
  <c r="INH1" i="40" s="1"/>
  <c r="INI1" i="40" s="1"/>
  <c r="INJ1" i="40" s="1"/>
  <c r="INK1" i="40" s="1"/>
  <c r="INL1" i="40" s="1"/>
  <c r="INM1" i="40" s="1"/>
  <c r="INN1" i="40" s="1"/>
  <c r="INO1" i="40" s="1"/>
  <c r="INP1" i="40" s="1"/>
  <c r="INQ1" i="40" s="1"/>
  <c r="INR1" i="40" s="1"/>
  <c r="INS1" i="40" s="1"/>
  <c r="INT1" i="40" s="1"/>
  <c r="INU1" i="40" s="1"/>
  <c r="INV1" i="40" s="1"/>
  <c r="INW1" i="40" s="1"/>
  <c r="INX1" i="40" s="1"/>
  <c r="INY1" i="40" s="1"/>
  <c r="INZ1" i="40" s="1"/>
  <c r="IOA1" i="40" s="1"/>
  <c r="IOB1" i="40" s="1"/>
  <c r="IOC1" i="40" s="1"/>
  <c r="IOD1" i="40" s="1"/>
  <c r="IOE1" i="40" s="1"/>
  <c r="IOF1" i="40" s="1"/>
  <c r="IOG1" i="40" s="1"/>
  <c r="IOH1" i="40" s="1"/>
  <c r="IOI1" i="40" s="1"/>
  <c r="IOJ1" i="40" s="1"/>
  <c r="IOK1" i="40" s="1"/>
  <c r="IOL1" i="40" s="1"/>
  <c r="IOM1" i="40" s="1"/>
  <c r="ION1" i="40" s="1"/>
  <c r="IOO1" i="40" s="1"/>
  <c r="IOP1" i="40" s="1"/>
  <c r="IOQ1" i="40" s="1"/>
  <c r="IOR1" i="40" s="1"/>
  <c r="IOS1" i="40" s="1"/>
  <c r="IOT1" i="40" s="1"/>
  <c r="IOU1" i="40" s="1"/>
  <c r="IOV1" i="40" s="1"/>
  <c r="IOW1" i="40" s="1"/>
  <c r="IOX1" i="40" s="1"/>
  <c r="IOY1" i="40" s="1"/>
  <c r="IOZ1" i="40" s="1"/>
  <c r="IPA1" i="40" s="1"/>
  <c r="IPB1" i="40" s="1"/>
  <c r="IPC1" i="40" s="1"/>
  <c r="IPD1" i="40" s="1"/>
  <c r="IPE1" i="40" s="1"/>
  <c r="IPF1" i="40" s="1"/>
  <c r="IPG1" i="40" s="1"/>
  <c r="IPH1" i="40" s="1"/>
  <c r="IPI1" i="40" s="1"/>
  <c r="IPJ1" i="40" s="1"/>
  <c r="IPK1" i="40" s="1"/>
  <c r="IPL1" i="40" s="1"/>
  <c r="IPM1" i="40" s="1"/>
  <c r="IPN1" i="40" s="1"/>
  <c r="IPO1" i="40" s="1"/>
  <c r="IPP1" i="40" s="1"/>
  <c r="IPQ1" i="40" s="1"/>
  <c r="IPR1" i="40" s="1"/>
  <c r="IPS1" i="40" s="1"/>
  <c r="IPT1" i="40" s="1"/>
  <c r="IPU1" i="40" s="1"/>
  <c r="IPV1" i="40" s="1"/>
  <c r="IPW1" i="40" s="1"/>
  <c r="IPX1" i="40" s="1"/>
  <c r="IPY1" i="40" s="1"/>
  <c r="IPZ1" i="40" s="1"/>
  <c r="IQA1" i="40" s="1"/>
  <c r="IQB1" i="40" s="1"/>
  <c r="IQC1" i="40" s="1"/>
  <c r="IQD1" i="40" s="1"/>
  <c r="IQE1" i="40" s="1"/>
  <c r="IQF1" i="40" s="1"/>
  <c r="IQG1" i="40" s="1"/>
  <c r="IQH1" i="40" s="1"/>
  <c r="IQI1" i="40" s="1"/>
  <c r="IQJ1" i="40" s="1"/>
  <c r="IQK1" i="40" s="1"/>
  <c r="IQL1" i="40" s="1"/>
  <c r="IQM1" i="40" s="1"/>
  <c r="IQN1" i="40" s="1"/>
  <c r="IQO1" i="40" s="1"/>
  <c r="IQP1" i="40" s="1"/>
  <c r="IQQ1" i="40" s="1"/>
  <c r="IQR1" i="40" s="1"/>
  <c r="IQS1" i="40" s="1"/>
  <c r="IQT1" i="40" s="1"/>
  <c r="IQU1" i="40" s="1"/>
  <c r="IQV1" i="40" s="1"/>
  <c r="IQW1" i="40" s="1"/>
  <c r="IQX1" i="40" s="1"/>
  <c r="IQY1" i="40" s="1"/>
  <c r="IQZ1" i="40" s="1"/>
  <c r="IRA1" i="40" s="1"/>
  <c r="IRB1" i="40" s="1"/>
  <c r="IRC1" i="40" s="1"/>
  <c r="IRD1" i="40" s="1"/>
  <c r="IRE1" i="40" s="1"/>
  <c r="IRF1" i="40" s="1"/>
  <c r="IRG1" i="40" s="1"/>
  <c r="IRH1" i="40" s="1"/>
  <c r="IRI1" i="40" s="1"/>
  <c r="IRJ1" i="40" s="1"/>
  <c r="IRK1" i="40" s="1"/>
  <c r="IRL1" i="40" s="1"/>
  <c r="IRM1" i="40" s="1"/>
  <c r="IRN1" i="40" s="1"/>
  <c r="IRO1" i="40" s="1"/>
  <c r="IRP1" i="40" s="1"/>
  <c r="IRQ1" i="40" s="1"/>
  <c r="IRR1" i="40" s="1"/>
  <c r="IRS1" i="40" s="1"/>
  <c r="IRT1" i="40" s="1"/>
  <c r="IRU1" i="40" s="1"/>
  <c r="IRV1" i="40" s="1"/>
  <c r="IRW1" i="40" s="1"/>
  <c r="IRX1" i="40" s="1"/>
  <c r="IRY1" i="40" s="1"/>
  <c r="IRZ1" i="40" s="1"/>
  <c r="ISA1" i="40" s="1"/>
  <c r="ISB1" i="40" s="1"/>
  <c r="ISC1" i="40" s="1"/>
  <c r="ISD1" i="40" s="1"/>
  <c r="ISE1" i="40" s="1"/>
  <c r="ISF1" i="40" s="1"/>
  <c r="ISG1" i="40" s="1"/>
  <c r="ISH1" i="40" s="1"/>
  <c r="ISI1" i="40" s="1"/>
  <c r="ISJ1" i="40" s="1"/>
  <c r="ISK1" i="40" s="1"/>
  <c r="ISL1" i="40" s="1"/>
  <c r="ISM1" i="40" s="1"/>
  <c r="ISN1" i="40" s="1"/>
  <c r="ISO1" i="40" s="1"/>
  <c r="ISP1" i="40" s="1"/>
  <c r="ISQ1" i="40" s="1"/>
  <c r="ISR1" i="40" s="1"/>
  <c r="ISS1" i="40" s="1"/>
  <c r="IST1" i="40" s="1"/>
  <c r="ISU1" i="40" s="1"/>
  <c r="ISV1" i="40" s="1"/>
  <c r="ISW1" i="40" s="1"/>
  <c r="ISX1" i="40" s="1"/>
  <c r="ISY1" i="40" s="1"/>
  <c r="ISZ1" i="40" s="1"/>
  <c r="ITA1" i="40" s="1"/>
  <c r="ITB1" i="40" s="1"/>
  <c r="ITC1" i="40" s="1"/>
  <c r="ITD1" i="40" s="1"/>
  <c r="ITE1" i="40" s="1"/>
  <c r="ITF1" i="40" s="1"/>
  <c r="ITG1" i="40" s="1"/>
  <c r="ITH1" i="40" s="1"/>
  <c r="ITI1" i="40" s="1"/>
  <c r="ITJ1" i="40" s="1"/>
  <c r="ITK1" i="40" s="1"/>
  <c r="ITL1" i="40" s="1"/>
  <c r="ITM1" i="40" s="1"/>
  <c r="ITN1" i="40" s="1"/>
  <c r="ITO1" i="40" s="1"/>
  <c r="ITP1" i="40" s="1"/>
  <c r="ITQ1" i="40" s="1"/>
  <c r="ITR1" i="40" s="1"/>
  <c r="ITS1" i="40" s="1"/>
  <c r="ITT1" i="40" s="1"/>
  <c r="ITU1" i="40" s="1"/>
  <c r="ITV1" i="40" s="1"/>
  <c r="ITW1" i="40" s="1"/>
  <c r="ITX1" i="40" s="1"/>
  <c r="ITY1" i="40" s="1"/>
  <c r="ITZ1" i="40" s="1"/>
  <c r="IUA1" i="40" s="1"/>
  <c r="IUB1" i="40" s="1"/>
  <c r="IUC1" i="40" s="1"/>
  <c r="IUD1" i="40" s="1"/>
  <c r="IUE1" i="40" s="1"/>
  <c r="IUF1" i="40" s="1"/>
  <c r="IUG1" i="40" s="1"/>
  <c r="IUH1" i="40" s="1"/>
  <c r="IUI1" i="40" s="1"/>
  <c r="IUJ1" i="40" s="1"/>
  <c r="IUK1" i="40" s="1"/>
  <c r="IUL1" i="40" s="1"/>
  <c r="IUM1" i="40" s="1"/>
  <c r="IUN1" i="40" s="1"/>
  <c r="IUO1" i="40" s="1"/>
  <c r="IUP1" i="40" s="1"/>
  <c r="IUQ1" i="40" s="1"/>
  <c r="IUR1" i="40" s="1"/>
  <c r="IUS1" i="40" s="1"/>
  <c r="IUT1" i="40" s="1"/>
  <c r="IUU1" i="40" s="1"/>
  <c r="IUV1" i="40" s="1"/>
  <c r="IUW1" i="40" s="1"/>
  <c r="IUX1" i="40" s="1"/>
  <c r="IUY1" i="40" s="1"/>
  <c r="IUZ1" i="40" s="1"/>
  <c r="IVA1" i="40" s="1"/>
  <c r="IVB1" i="40" s="1"/>
  <c r="IVC1" i="40" s="1"/>
  <c r="IVD1" i="40" s="1"/>
  <c r="IVE1" i="40" s="1"/>
  <c r="IVF1" i="40" s="1"/>
  <c r="IVG1" i="40" s="1"/>
  <c r="IVH1" i="40" s="1"/>
  <c r="IVI1" i="40" s="1"/>
  <c r="IVJ1" i="40" s="1"/>
  <c r="IVK1" i="40" s="1"/>
  <c r="IVL1" i="40" s="1"/>
  <c r="IVM1" i="40" s="1"/>
  <c r="IVN1" i="40" s="1"/>
  <c r="IVO1" i="40" s="1"/>
  <c r="IVP1" i="40" s="1"/>
  <c r="IVQ1" i="40" s="1"/>
  <c r="IVR1" i="40" s="1"/>
  <c r="IVS1" i="40" s="1"/>
  <c r="IVT1" i="40" s="1"/>
  <c r="IVU1" i="40" s="1"/>
  <c r="IVV1" i="40" s="1"/>
  <c r="IVW1" i="40" s="1"/>
  <c r="IVX1" i="40" s="1"/>
  <c r="IVY1" i="40" s="1"/>
  <c r="IVZ1" i="40" s="1"/>
  <c r="IWA1" i="40" s="1"/>
  <c r="IWB1" i="40" s="1"/>
  <c r="IWC1" i="40" s="1"/>
  <c r="IWD1" i="40" s="1"/>
  <c r="IWE1" i="40" s="1"/>
  <c r="IWF1" i="40" s="1"/>
  <c r="IWG1" i="40" s="1"/>
  <c r="IWH1" i="40" s="1"/>
  <c r="IWI1" i="40" s="1"/>
  <c r="IWJ1" i="40" s="1"/>
  <c r="IWK1" i="40" s="1"/>
  <c r="IWL1" i="40" s="1"/>
  <c r="IWM1" i="40" s="1"/>
  <c r="IWN1" i="40" s="1"/>
  <c r="IWO1" i="40" s="1"/>
  <c r="IWP1" i="40" s="1"/>
  <c r="IWQ1" i="40" s="1"/>
  <c r="IWR1" i="40" s="1"/>
  <c r="IWS1" i="40" s="1"/>
  <c r="IWT1" i="40" s="1"/>
  <c r="IWU1" i="40" s="1"/>
  <c r="IWV1" i="40" s="1"/>
  <c r="IWW1" i="40" s="1"/>
  <c r="IWX1" i="40" s="1"/>
  <c r="IWY1" i="40" s="1"/>
  <c r="IWZ1" i="40" s="1"/>
  <c r="IXA1" i="40" s="1"/>
  <c r="IXB1" i="40" s="1"/>
  <c r="IXC1" i="40" s="1"/>
  <c r="IXD1" i="40" s="1"/>
  <c r="IXE1" i="40" s="1"/>
  <c r="IXF1" i="40" s="1"/>
  <c r="IXG1" i="40" s="1"/>
  <c r="IXH1" i="40" s="1"/>
  <c r="IXI1" i="40" s="1"/>
  <c r="IXJ1" i="40" s="1"/>
  <c r="IXK1" i="40" s="1"/>
  <c r="IXL1" i="40" s="1"/>
  <c r="IXM1" i="40" s="1"/>
  <c r="IXN1" i="40" s="1"/>
  <c r="IXO1" i="40" s="1"/>
  <c r="IXP1" i="40" s="1"/>
  <c r="IXQ1" i="40" s="1"/>
  <c r="IXR1" i="40" s="1"/>
  <c r="IXS1" i="40" s="1"/>
  <c r="IXT1" i="40" s="1"/>
  <c r="IXU1" i="40" s="1"/>
  <c r="IXV1" i="40" s="1"/>
  <c r="IXW1" i="40" s="1"/>
  <c r="IXX1" i="40" s="1"/>
  <c r="IXY1" i="40" s="1"/>
  <c r="IXZ1" i="40" s="1"/>
  <c r="IYA1" i="40" s="1"/>
  <c r="IYB1" i="40" s="1"/>
  <c r="IYC1" i="40" s="1"/>
  <c r="IYD1" i="40" s="1"/>
  <c r="IYE1" i="40" s="1"/>
  <c r="IYF1" i="40" s="1"/>
  <c r="IYG1" i="40" s="1"/>
  <c r="IYH1" i="40" s="1"/>
  <c r="IYI1" i="40" s="1"/>
  <c r="IYJ1" i="40" s="1"/>
  <c r="IYK1" i="40" s="1"/>
  <c r="IYL1" i="40" s="1"/>
  <c r="IYM1" i="40" s="1"/>
  <c r="IYN1" i="40" s="1"/>
  <c r="IYO1" i="40" s="1"/>
  <c r="IYP1" i="40" s="1"/>
  <c r="IYQ1" i="40" s="1"/>
  <c r="IYR1" i="40" s="1"/>
  <c r="IYS1" i="40" s="1"/>
  <c r="IYT1" i="40" s="1"/>
  <c r="IYU1" i="40" s="1"/>
  <c r="IYV1" i="40" s="1"/>
  <c r="IYW1" i="40" s="1"/>
  <c r="IYX1" i="40" s="1"/>
  <c r="IYY1" i="40" s="1"/>
  <c r="IYZ1" i="40" s="1"/>
  <c r="IZA1" i="40" s="1"/>
  <c r="IZB1" i="40" s="1"/>
  <c r="IZC1" i="40" s="1"/>
  <c r="IZD1" i="40" s="1"/>
  <c r="IZE1" i="40" s="1"/>
  <c r="IZF1" i="40" s="1"/>
  <c r="IZG1" i="40" s="1"/>
  <c r="IZH1" i="40" s="1"/>
  <c r="IZI1" i="40" s="1"/>
  <c r="IZJ1" i="40" s="1"/>
  <c r="IZK1" i="40" s="1"/>
  <c r="IZL1" i="40" s="1"/>
  <c r="IZM1" i="40" s="1"/>
  <c r="IZN1" i="40" s="1"/>
  <c r="IZO1" i="40" s="1"/>
  <c r="IZP1" i="40" s="1"/>
  <c r="IZQ1" i="40" s="1"/>
  <c r="IZR1" i="40" s="1"/>
  <c r="IZS1" i="40" s="1"/>
  <c r="IZT1" i="40" s="1"/>
  <c r="IZU1" i="40" s="1"/>
  <c r="IZV1" i="40" s="1"/>
  <c r="IZW1" i="40" s="1"/>
  <c r="IZX1" i="40" s="1"/>
  <c r="IZY1" i="40" s="1"/>
  <c r="IZZ1" i="40" s="1"/>
  <c r="JAA1" i="40" s="1"/>
  <c r="JAB1" i="40" s="1"/>
  <c r="JAC1" i="40" s="1"/>
  <c r="JAD1" i="40" s="1"/>
  <c r="JAE1" i="40" s="1"/>
  <c r="JAF1" i="40" s="1"/>
  <c r="JAG1" i="40" s="1"/>
  <c r="JAH1" i="40" s="1"/>
  <c r="JAI1" i="40" s="1"/>
  <c r="JAJ1" i="40" s="1"/>
  <c r="JAK1" i="40" s="1"/>
  <c r="JAL1" i="40" s="1"/>
  <c r="JAM1" i="40" s="1"/>
  <c r="JAN1" i="40" s="1"/>
  <c r="JAO1" i="40" s="1"/>
  <c r="JAP1" i="40" s="1"/>
  <c r="JAQ1" i="40" s="1"/>
  <c r="JAR1" i="40" s="1"/>
  <c r="JAS1" i="40" s="1"/>
  <c r="JAT1" i="40" s="1"/>
  <c r="JAU1" i="40" s="1"/>
  <c r="JAV1" i="40" s="1"/>
  <c r="JAW1" i="40" s="1"/>
  <c r="JAX1" i="40" s="1"/>
  <c r="JAY1" i="40" s="1"/>
  <c r="JAZ1" i="40" s="1"/>
  <c r="JBA1" i="40" s="1"/>
  <c r="JBB1" i="40" s="1"/>
  <c r="JBC1" i="40" s="1"/>
  <c r="JBD1" i="40" s="1"/>
  <c r="JBE1" i="40" s="1"/>
  <c r="JBF1" i="40" s="1"/>
  <c r="JBG1" i="40" s="1"/>
  <c r="JBH1" i="40" s="1"/>
  <c r="JBI1" i="40" s="1"/>
  <c r="JBJ1" i="40" s="1"/>
  <c r="JBK1" i="40" s="1"/>
  <c r="JBL1" i="40" s="1"/>
  <c r="JBM1" i="40" s="1"/>
  <c r="JBN1" i="40" s="1"/>
  <c r="JBO1" i="40" s="1"/>
  <c r="JBP1" i="40" s="1"/>
  <c r="JBQ1" i="40" s="1"/>
  <c r="JBR1" i="40" s="1"/>
  <c r="JBS1" i="40" s="1"/>
  <c r="JBT1" i="40" s="1"/>
  <c r="JBU1" i="40" s="1"/>
  <c r="JBV1" i="40" s="1"/>
  <c r="JBW1" i="40" s="1"/>
  <c r="JBX1" i="40" s="1"/>
  <c r="JBY1" i="40" s="1"/>
  <c r="JBZ1" i="40" s="1"/>
  <c r="JCA1" i="40" s="1"/>
  <c r="JCB1" i="40" s="1"/>
  <c r="JCC1" i="40" s="1"/>
  <c r="JCD1" i="40" s="1"/>
  <c r="JCE1" i="40" s="1"/>
  <c r="JCF1" i="40" s="1"/>
  <c r="JCG1" i="40" s="1"/>
  <c r="JCH1" i="40" s="1"/>
  <c r="JCI1" i="40" s="1"/>
  <c r="JCJ1" i="40" s="1"/>
  <c r="JCK1" i="40" s="1"/>
  <c r="JCL1" i="40" s="1"/>
  <c r="JCM1" i="40" s="1"/>
  <c r="JCN1" i="40" s="1"/>
  <c r="JCO1" i="40" s="1"/>
  <c r="JCP1" i="40" s="1"/>
  <c r="JCQ1" i="40" s="1"/>
  <c r="JCR1" i="40" s="1"/>
  <c r="JCS1" i="40" s="1"/>
  <c r="JCT1" i="40" s="1"/>
  <c r="JCU1" i="40" s="1"/>
  <c r="JCV1" i="40" s="1"/>
  <c r="JCW1" i="40" s="1"/>
  <c r="JCX1" i="40" s="1"/>
  <c r="JCY1" i="40" s="1"/>
  <c r="JCZ1" i="40" s="1"/>
  <c r="JDA1" i="40" s="1"/>
  <c r="JDB1" i="40" s="1"/>
  <c r="JDC1" i="40" s="1"/>
  <c r="JDD1" i="40" s="1"/>
  <c r="JDE1" i="40" s="1"/>
  <c r="JDF1" i="40" s="1"/>
  <c r="JDG1" i="40" s="1"/>
  <c r="JDH1" i="40" s="1"/>
  <c r="JDI1" i="40" s="1"/>
  <c r="JDJ1" i="40" s="1"/>
  <c r="JDK1" i="40" s="1"/>
  <c r="JDL1" i="40" s="1"/>
  <c r="JDM1" i="40" s="1"/>
  <c r="JDN1" i="40" s="1"/>
  <c r="JDO1" i="40" s="1"/>
  <c r="JDP1" i="40" s="1"/>
  <c r="JDQ1" i="40" s="1"/>
  <c r="JDR1" i="40" s="1"/>
  <c r="JDS1" i="40" s="1"/>
  <c r="JDT1" i="40" s="1"/>
  <c r="JDU1" i="40" s="1"/>
  <c r="JDV1" i="40" s="1"/>
  <c r="JDW1" i="40" s="1"/>
  <c r="JDX1" i="40" s="1"/>
  <c r="JDY1" i="40" s="1"/>
  <c r="JDZ1" i="40" s="1"/>
  <c r="JEA1" i="40" s="1"/>
  <c r="JEB1" i="40" s="1"/>
  <c r="JEC1" i="40" s="1"/>
  <c r="JED1" i="40" s="1"/>
  <c r="JEE1" i="40" s="1"/>
  <c r="JEF1" i="40" s="1"/>
  <c r="JEG1" i="40" s="1"/>
  <c r="JEH1" i="40" s="1"/>
  <c r="JEI1" i="40" s="1"/>
  <c r="JEJ1" i="40" s="1"/>
  <c r="JEK1" i="40" s="1"/>
  <c r="JEL1" i="40" s="1"/>
  <c r="JEM1" i="40" s="1"/>
  <c r="JEN1" i="40" s="1"/>
  <c r="JEO1" i="40" s="1"/>
  <c r="JEP1" i="40" s="1"/>
  <c r="JEQ1" i="40" s="1"/>
  <c r="JER1" i="40" s="1"/>
  <c r="JES1" i="40" s="1"/>
  <c r="JET1" i="40" s="1"/>
  <c r="JEU1" i="40" s="1"/>
  <c r="JEV1" i="40" s="1"/>
  <c r="JEW1" i="40" s="1"/>
  <c r="JEX1" i="40" s="1"/>
  <c r="JEY1" i="40" s="1"/>
  <c r="JEZ1" i="40" s="1"/>
  <c r="JFA1" i="40" s="1"/>
  <c r="JFB1" i="40" s="1"/>
  <c r="JFC1" i="40" s="1"/>
  <c r="JFD1" i="40" s="1"/>
  <c r="JFE1" i="40" s="1"/>
  <c r="JFF1" i="40" s="1"/>
  <c r="JFG1" i="40" s="1"/>
  <c r="JFH1" i="40" s="1"/>
  <c r="JFI1" i="40" s="1"/>
  <c r="JFJ1" i="40" s="1"/>
  <c r="JFK1" i="40" s="1"/>
  <c r="JFL1" i="40" s="1"/>
  <c r="JFM1" i="40" s="1"/>
  <c r="JFN1" i="40" s="1"/>
  <c r="JFO1" i="40" s="1"/>
  <c r="JFP1" i="40" s="1"/>
  <c r="JFQ1" i="40" s="1"/>
  <c r="JFR1" i="40" s="1"/>
  <c r="JFS1" i="40" s="1"/>
  <c r="JFT1" i="40" s="1"/>
  <c r="JFU1" i="40" s="1"/>
  <c r="JFV1" i="40" s="1"/>
  <c r="JFW1" i="40" s="1"/>
  <c r="JFX1" i="40" s="1"/>
  <c r="JFY1" i="40" s="1"/>
  <c r="JFZ1" i="40" s="1"/>
  <c r="JGA1" i="40" s="1"/>
  <c r="JGB1" i="40" s="1"/>
  <c r="JGC1" i="40" s="1"/>
  <c r="JGD1" i="40" s="1"/>
  <c r="JGE1" i="40" s="1"/>
  <c r="JGF1" i="40" s="1"/>
  <c r="JGG1" i="40" s="1"/>
  <c r="JGH1" i="40" s="1"/>
  <c r="JGI1" i="40" s="1"/>
  <c r="JGJ1" i="40" s="1"/>
  <c r="JGK1" i="40" s="1"/>
  <c r="JGL1" i="40" s="1"/>
  <c r="JGM1" i="40" s="1"/>
  <c r="JGN1" i="40" s="1"/>
  <c r="JGO1" i="40" s="1"/>
  <c r="JGP1" i="40" s="1"/>
  <c r="JGQ1" i="40" s="1"/>
  <c r="JGR1" i="40" s="1"/>
  <c r="JGS1" i="40" s="1"/>
  <c r="JGT1" i="40" s="1"/>
  <c r="JGU1" i="40" s="1"/>
  <c r="JGV1" i="40" s="1"/>
  <c r="JGW1" i="40" s="1"/>
  <c r="JGX1" i="40" s="1"/>
  <c r="JGY1" i="40" s="1"/>
  <c r="JGZ1" i="40" s="1"/>
  <c r="JHA1" i="40" s="1"/>
  <c r="JHB1" i="40" s="1"/>
  <c r="JHC1" i="40" s="1"/>
  <c r="JHD1" i="40" s="1"/>
  <c r="JHE1" i="40" s="1"/>
  <c r="JHF1" i="40" s="1"/>
  <c r="JHG1" i="40" s="1"/>
  <c r="JHH1" i="40" s="1"/>
  <c r="JHI1" i="40" s="1"/>
  <c r="JHJ1" i="40" s="1"/>
  <c r="JHK1" i="40" s="1"/>
  <c r="JHL1" i="40" s="1"/>
  <c r="JHM1" i="40" s="1"/>
  <c r="JHN1" i="40" s="1"/>
  <c r="JHO1" i="40" s="1"/>
  <c r="JHP1" i="40" s="1"/>
  <c r="JHQ1" i="40" s="1"/>
  <c r="JHR1" i="40" s="1"/>
  <c r="JHS1" i="40" s="1"/>
  <c r="JHT1" i="40" s="1"/>
  <c r="JHU1" i="40" s="1"/>
  <c r="JHV1" i="40" s="1"/>
  <c r="JHW1" i="40" s="1"/>
  <c r="JHX1" i="40" s="1"/>
  <c r="JHY1" i="40" s="1"/>
  <c r="JHZ1" i="40" s="1"/>
  <c r="JIA1" i="40" s="1"/>
  <c r="JIB1" i="40" s="1"/>
  <c r="JIC1" i="40" s="1"/>
  <c r="JID1" i="40" s="1"/>
  <c r="JIE1" i="40" s="1"/>
  <c r="JIF1" i="40" s="1"/>
  <c r="JIG1" i="40" s="1"/>
  <c r="JIH1" i="40" s="1"/>
  <c r="JII1" i="40" s="1"/>
  <c r="JIJ1" i="40" s="1"/>
  <c r="JIK1" i="40" s="1"/>
  <c r="JIL1" i="40" s="1"/>
  <c r="JIM1" i="40" s="1"/>
  <c r="JIN1" i="40" s="1"/>
  <c r="JIO1" i="40" s="1"/>
  <c r="JIP1" i="40" s="1"/>
  <c r="JIQ1" i="40" s="1"/>
  <c r="JIR1" i="40" s="1"/>
  <c r="JIS1" i="40" s="1"/>
  <c r="JIT1" i="40" s="1"/>
  <c r="JIU1" i="40" s="1"/>
  <c r="JIV1" i="40" s="1"/>
  <c r="JIW1" i="40" s="1"/>
  <c r="JIX1" i="40" s="1"/>
  <c r="JIY1" i="40" s="1"/>
  <c r="JIZ1" i="40" s="1"/>
  <c r="JJA1" i="40" s="1"/>
  <c r="JJB1" i="40" s="1"/>
  <c r="JJC1" i="40" s="1"/>
  <c r="JJD1" i="40" s="1"/>
  <c r="JJE1" i="40" s="1"/>
  <c r="JJF1" i="40" s="1"/>
  <c r="JJG1" i="40" s="1"/>
  <c r="JJH1" i="40" s="1"/>
  <c r="JJI1" i="40" s="1"/>
  <c r="JJJ1" i="40" s="1"/>
  <c r="JJK1" i="40" s="1"/>
  <c r="JJL1" i="40" s="1"/>
  <c r="JJM1" i="40" s="1"/>
  <c r="JJN1" i="40" s="1"/>
  <c r="JJO1" i="40" s="1"/>
  <c r="JJP1" i="40" s="1"/>
  <c r="JJQ1" i="40" s="1"/>
  <c r="JJR1" i="40" s="1"/>
  <c r="JJS1" i="40" s="1"/>
  <c r="JJT1" i="40" s="1"/>
  <c r="JJU1" i="40" s="1"/>
  <c r="JJV1" i="40" s="1"/>
  <c r="JJW1" i="40" s="1"/>
  <c r="JJX1" i="40" s="1"/>
  <c r="JJY1" i="40" s="1"/>
  <c r="JJZ1" i="40" s="1"/>
  <c r="JKA1" i="40" s="1"/>
  <c r="JKB1" i="40" s="1"/>
  <c r="JKC1" i="40" s="1"/>
  <c r="JKD1" i="40" s="1"/>
  <c r="JKE1" i="40" s="1"/>
  <c r="JKF1" i="40" s="1"/>
  <c r="JKG1" i="40" s="1"/>
  <c r="JKH1" i="40" s="1"/>
  <c r="JKI1" i="40" s="1"/>
  <c r="JKJ1" i="40" s="1"/>
  <c r="JKK1" i="40" s="1"/>
  <c r="JKL1" i="40" s="1"/>
  <c r="JKM1" i="40" s="1"/>
  <c r="JKN1" i="40" s="1"/>
  <c r="JKO1" i="40" s="1"/>
  <c r="JKP1" i="40" s="1"/>
  <c r="JKQ1" i="40" s="1"/>
  <c r="JKR1" i="40" s="1"/>
  <c r="JKS1" i="40" s="1"/>
  <c r="JKT1" i="40" s="1"/>
  <c r="JKU1" i="40" s="1"/>
  <c r="JKV1" i="40" s="1"/>
  <c r="JKW1" i="40" s="1"/>
  <c r="JKX1" i="40" s="1"/>
  <c r="JKY1" i="40" s="1"/>
  <c r="JKZ1" i="40" s="1"/>
  <c r="JLA1" i="40" s="1"/>
  <c r="JLB1" i="40" s="1"/>
  <c r="JLC1" i="40" s="1"/>
  <c r="JLD1" i="40" s="1"/>
  <c r="JLE1" i="40" s="1"/>
  <c r="JLF1" i="40" s="1"/>
  <c r="JLG1" i="40" s="1"/>
  <c r="JLH1" i="40" s="1"/>
  <c r="JLI1" i="40" s="1"/>
  <c r="JLJ1" i="40" s="1"/>
  <c r="JLK1" i="40" s="1"/>
  <c r="JLL1" i="40" s="1"/>
  <c r="JLM1" i="40" s="1"/>
  <c r="JLN1" i="40" s="1"/>
  <c r="JLO1" i="40" s="1"/>
  <c r="JLP1" i="40" s="1"/>
  <c r="JLQ1" i="40" s="1"/>
  <c r="JLR1" i="40" s="1"/>
  <c r="JLS1" i="40" s="1"/>
  <c r="JLT1" i="40" s="1"/>
  <c r="JLU1" i="40" s="1"/>
  <c r="JLV1" i="40" s="1"/>
  <c r="JLW1" i="40" s="1"/>
  <c r="JLX1" i="40" s="1"/>
  <c r="JLY1" i="40" s="1"/>
  <c r="JLZ1" i="40" s="1"/>
  <c r="JMA1" i="40" s="1"/>
  <c r="JMB1" i="40" s="1"/>
  <c r="JMC1" i="40" s="1"/>
  <c r="JMD1" i="40" s="1"/>
  <c r="JME1" i="40" s="1"/>
  <c r="JMF1" i="40" s="1"/>
  <c r="JMG1" i="40" s="1"/>
  <c r="JMH1" i="40" s="1"/>
  <c r="JMI1" i="40" s="1"/>
  <c r="JMJ1" i="40" s="1"/>
  <c r="JMK1" i="40" s="1"/>
  <c r="JML1" i="40" s="1"/>
  <c r="JMM1" i="40" s="1"/>
  <c r="JMN1" i="40" s="1"/>
  <c r="JMO1" i="40" s="1"/>
  <c r="JMP1" i="40" s="1"/>
  <c r="JMQ1" i="40" s="1"/>
  <c r="JMR1" i="40" s="1"/>
  <c r="JMS1" i="40" s="1"/>
  <c r="JMT1" i="40" s="1"/>
  <c r="JMU1" i="40" s="1"/>
  <c r="JMV1" i="40" s="1"/>
  <c r="JMW1" i="40" s="1"/>
  <c r="JMX1" i="40" s="1"/>
  <c r="JMY1" i="40" s="1"/>
  <c r="JMZ1" i="40" s="1"/>
  <c r="JNA1" i="40" s="1"/>
  <c r="JNB1" i="40" s="1"/>
  <c r="JNC1" i="40" s="1"/>
  <c r="JND1" i="40" s="1"/>
  <c r="JNE1" i="40" s="1"/>
  <c r="JNF1" i="40" s="1"/>
  <c r="JNG1" i="40" s="1"/>
  <c r="JNH1" i="40" s="1"/>
  <c r="JNI1" i="40" s="1"/>
  <c r="JNJ1" i="40" s="1"/>
  <c r="JNK1" i="40" s="1"/>
  <c r="JNL1" i="40" s="1"/>
  <c r="JNM1" i="40" s="1"/>
  <c r="JNN1" i="40" s="1"/>
  <c r="JNO1" i="40" s="1"/>
  <c r="JNP1" i="40" s="1"/>
  <c r="JNQ1" i="40" s="1"/>
  <c r="JNR1" i="40" s="1"/>
  <c r="JNS1" i="40" s="1"/>
  <c r="JNT1" i="40" s="1"/>
  <c r="JNU1" i="40" s="1"/>
  <c r="JNV1" i="40" s="1"/>
  <c r="JNW1" i="40" s="1"/>
  <c r="JNX1" i="40" s="1"/>
  <c r="JNY1" i="40" s="1"/>
  <c r="JNZ1" i="40" s="1"/>
  <c r="JOA1" i="40" s="1"/>
  <c r="JOB1" i="40" s="1"/>
  <c r="JOC1" i="40" s="1"/>
  <c r="JOD1" i="40" s="1"/>
  <c r="JOE1" i="40" s="1"/>
  <c r="JOF1" i="40" s="1"/>
  <c r="JOG1" i="40" s="1"/>
  <c r="JOH1" i="40" s="1"/>
  <c r="JOI1" i="40" s="1"/>
  <c r="JOJ1" i="40" s="1"/>
  <c r="JOK1" i="40" s="1"/>
  <c r="JOL1" i="40" s="1"/>
  <c r="JOM1" i="40" s="1"/>
  <c r="JON1" i="40" s="1"/>
  <c r="JOO1" i="40" s="1"/>
  <c r="JOP1" i="40" s="1"/>
  <c r="JOQ1" i="40" s="1"/>
  <c r="JOR1" i="40" s="1"/>
  <c r="JOS1" i="40" s="1"/>
  <c r="JOT1" i="40" s="1"/>
  <c r="JOU1" i="40" s="1"/>
  <c r="JOV1" i="40" s="1"/>
  <c r="JOW1" i="40" s="1"/>
  <c r="JOX1" i="40" s="1"/>
  <c r="JOY1" i="40" s="1"/>
  <c r="JOZ1" i="40" s="1"/>
  <c r="JPA1" i="40" s="1"/>
  <c r="JPB1" i="40" s="1"/>
  <c r="JPC1" i="40" s="1"/>
  <c r="JPD1" i="40" s="1"/>
  <c r="JPE1" i="40" s="1"/>
  <c r="JPF1" i="40" s="1"/>
  <c r="JPG1" i="40" s="1"/>
  <c r="JPH1" i="40" s="1"/>
  <c r="JPI1" i="40" s="1"/>
  <c r="JPJ1" i="40" s="1"/>
  <c r="JPK1" i="40" s="1"/>
  <c r="JPL1" i="40" s="1"/>
  <c r="JPM1" i="40" s="1"/>
  <c r="JPN1" i="40" s="1"/>
  <c r="JPO1" i="40" s="1"/>
  <c r="JPP1" i="40" s="1"/>
  <c r="JPQ1" i="40" s="1"/>
  <c r="JPR1" i="40" s="1"/>
  <c r="JPS1" i="40" s="1"/>
  <c r="JPT1" i="40" s="1"/>
  <c r="JPU1" i="40" s="1"/>
  <c r="JPV1" i="40" s="1"/>
  <c r="JPW1" i="40" s="1"/>
  <c r="JPX1" i="40" s="1"/>
  <c r="JPY1" i="40" s="1"/>
  <c r="JPZ1" i="40" s="1"/>
  <c r="JQA1" i="40" s="1"/>
  <c r="JQB1" i="40" s="1"/>
  <c r="JQC1" i="40" s="1"/>
  <c r="JQD1" i="40" s="1"/>
  <c r="JQE1" i="40" s="1"/>
  <c r="JQF1" i="40" s="1"/>
  <c r="JQG1" i="40" s="1"/>
  <c r="JQH1" i="40" s="1"/>
  <c r="JQI1" i="40" s="1"/>
  <c r="JQJ1" i="40" s="1"/>
  <c r="JQK1" i="40" s="1"/>
  <c r="JQL1" i="40" s="1"/>
  <c r="JQM1" i="40" s="1"/>
  <c r="JQN1" i="40" s="1"/>
  <c r="JQO1" i="40" s="1"/>
  <c r="JQP1" i="40" s="1"/>
  <c r="JQQ1" i="40" s="1"/>
  <c r="JQR1" i="40" s="1"/>
  <c r="JQS1" i="40" s="1"/>
  <c r="JQT1" i="40" s="1"/>
  <c r="JQU1" i="40" s="1"/>
  <c r="JQV1" i="40" s="1"/>
  <c r="JQW1" i="40" s="1"/>
  <c r="JQX1" i="40" s="1"/>
  <c r="JQY1" i="40" s="1"/>
  <c r="JQZ1" i="40" s="1"/>
  <c r="JRA1" i="40" s="1"/>
  <c r="JRB1" i="40" s="1"/>
  <c r="JRC1" i="40" s="1"/>
  <c r="JRD1" i="40" s="1"/>
  <c r="JRE1" i="40" s="1"/>
  <c r="JRF1" i="40" s="1"/>
  <c r="JRG1" i="40" s="1"/>
  <c r="JRH1" i="40" s="1"/>
  <c r="JRI1" i="40" s="1"/>
  <c r="JRJ1" i="40" s="1"/>
  <c r="JRK1" i="40" s="1"/>
  <c r="JRL1" i="40" s="1"/>
  <c r="JRM1" i="40" s="1"/>
  <c r="JRN1" i="40" s="1"/>
  <c r="JRO1" i="40" s="1"/>
  <c r="JRP1" i="40" s="1"/>
  <c r="JRQ1" i="40" s="1"/>
  <c r="JRR1" i="40" s="1"/>
  <c r="JRS1" i="40" s="1"/>
  <c r="JRT1" i="40" s="1"/>
  <c r="JRU1" i="40" s="1"/>
  <c r="JRV1" i="40" s="1"/>
  <c r="JRW1" i="40" s="1"/>
  <c r="JRX1" i="40" s="1"/>
  <c r="JRY1" i="40" s="1"/>
  <c r="JRZ1" i="40" s="1"/>
  <c r="JSA1" i="40" s="1"/>
  <c r="JSB1" i="40" s="1"/>
  <c r="JSC1" i="40" s="1"/>
  <c r="JSD1" i="40" s="1"/>
  <c r="JSE1" i="40" s="1"/>
  <c r="JSF1" i="40" s="1"/>
  <c r="JSG1" i="40" s="1"/>
  <c r="JSH1" i="40" s="1"/>
  <c r="JSI1" i="40" s="1"/>
  <c r="JSJ1" i="40" s="1"/>
  <c r="JSK1" i="40" s="1"/>
  <c r="JSL1" i="40" s="1"/>
  <c r="JSM1" i="40" s="1"/>
  <c r="JSN1" i="40" s="1"/>
  <c r="JSO1" i="40" s="1"/>
  <c r="JSP1" i="40" s="1"/>
  <c r="JSQ1" i="40" s="1"/>
  <c r="JSR1" i="40" s="1"/>
  <c r="JSS1" i="40" s="1"/>
  <c r="JST1" i="40" s="1"/>
  <c r="JSU1" i="40" s="1"/>
  <c r="JSV1" i="40" s="1"/>
  <c r="JSW1" i="40" s="1"/>
  <c r="JSX1" i="40" s="1"/>
  <c r="JSY1" i="40" s="1"/>
  <c r="JSZ1" i="40" s="1"/>
  <c r="JTA1" i="40" s="1"/>
  <c r="JTB1" i="40" s="1"/>
  <c r="JTC1" i="40" s="1"/>
  <c r="JTD1" i="40" s="1"/>
  <c r="JTE1" i="40" s="1"/>
  <c r="JTF1" i="40" s="1"/>
  <c r="JTG1" i="40" s="1"/>
  <c r="JTH1" i="40" s="1"/>
  <c r="JTI1" i="40" s="1"/>
  <c r="JTJ1" i="40" s="1"/>
  <c r="JTK1" i="40" s="1"/>
  <c r="JTL1" i="40" s="1"/>
  <c r="JTM1" i="40" s="1"/>
  <c r="JTN1" i="40" s="1"/>
  <c r="JTO1" i="40" s="1"/>
  <c r="JTP1" i="40" s="1"/>
  <c r="JTQ1" i="40" s="1"/>
  <c r="JTR1" i="40" s="1"/>
  <c r="JTS1" i="40" s="1"/>
  <c r="JTT1" i="40" s="1"/>
  <c r="JTU1" i="40" s="1"/>
  <c r="JTV1" i="40" s="1"/>
  <c r="JTW1" i="40" s="1"/>
  <c r="JTX1" i="40" s="1"/>
  <c r="JTY1" i="40" s="1"/>
  <c r="JTZ1" i="40" s="1"/>
  <c r="JUA1" i="40" s="1"/>
  <c r="JUB1" i="40" s="1"/>
  <c r="JUC1" i="40" s="1"/>
  <c r="JUD1" i="40" s="1"/>
  <c r="JUE1" i="40" s="1"/>
  <c r="JUF1" i="40" s="1"/>
  <c r="JUG1" i="40" s="1"/>
  <c r="JUH1" i="40" s="1"/>
  <c r="JUI1" i="40" s="1"/>
  <c r="JUJ1" i="40" s="1"/>
  <c r="JUK1" i="40" s="1"/>
  <c r="JUL1" i="40" s="1"/>
  <c r="JUM1" i="40" s="1"/>
  <c r="JUN1" i="40" s="1"/>
  <c r="JUO1" i="40" s="1"/>
  <c r="JUP1" i="40" s="1"/>
  <c r="JUQ1" i="40" s="1"/>
  <c r="JUR1" i="40" s="1"/>
  <c r="JUS1" i="40" s="1"/>
  <c r="JUT1" i="40" s="1"/>
  <c r="JUU1" i="40" s="1"/>
  <c r="JUV1" i="40" s="1"/>
  <c r="JUW1" i="40" s="1"/>
  <c r="JUX1" i="40" s="1"/>
  <c r="JUY1" i="40" s="1"/>
  <c r="JUZ1" i="40" s="1"/>
  <c r="JVA1" i="40" s="1"/>
  <c r="JVB1" i="40" s="1"/>
  <c r="JVC1" i="40" s="1"/>
  <c r="JVD1" i="40" s="1"/>
  <c r="JVE1" i="40" s="1"/>
  <c r="JVF1" i="40" s="1"/>
  <c r="JVG1" i="40" s="1"/>
  <c r="JVH1" i="40" s="1"/>
  <c r="JVI1" i="40" s="1"/>
  <c r="JVJ1" i="40" s="1"/>
  <c r="JVK1" i="40" s="1"/>
  <c r="JVL1" i="40" s="1"/>
  <c r="JVM1" i="40" s="1"/>
  <c r="JVN1" i="40" s="1"/>
  <c r="JVO1" i="40" s="1"/>
  <c r="JVP1" i="40" s="1"/>
  <c r="JVQ1" i="40" s="1"/>
  <c r="JVR1" i="40" s="1"/>
  <c r="JVS1" i="40" s="1"/>
  <c r="JVT1" i="40" s="1"/>
  <c r="JVU1" i="40" s="1"/>
  <c r="JVV1" i="40" s="1"/>
  <c r="JVW1" i="40" s="1"/>
  <c r="JVX1" i="40" s="1"/>
  <c r="JVY1" i="40" s="1"/>
  <c r="JVZ1" i="40" s="1"/>
  <c r="JWA1" i="40" s="1"/>
  <c r="JWB1" i="40" s="1"/>
  <c r="JWC1" i="40" s="1"/>
  <c r="JWD1" i="40" s="1"/>
  <c r="JWE1" i="40" s="1"/>
  <c r="JWF1" i="40" s="1"/>
  <c r="JWG1" i="40" s="1"/>
  <c r="JWH1" i="40" s="1"/>
  <c r="JWI1" i="40" s="1"/>
  <c r="JWJ1" i="40" s="1"/>
  <c r="JWK1" i="40" s="1"/>
  <c r="JWL1" i="40" s="1"/>
  <c r="JWM1" i="40" s="1"/>
  <c r="JWN1" i="40" s="1"/>
  <c r="JWO1" i="40" s="1"/>
  <c r="JWP1" i="40" s="1"/>
  <c r="JWQ1" i="40" s="1"/>
  <c r="JWR1" i="40" s="1"/>
  <c r="JWS1" i="40" s="1"/>
  <c r="JWT1" i="40" s="1"/>
  <c r="JWU1" i="40" s="1"/>
  <c r="JWV1" i="40" s="1"/>
  <c r="JWW1" i="40" s="1"/>
  <c r="JWX1" i="40" s="1"/>
  <c r="JWY1" i="40" s="1"/>
  <c r="JWZ1" i="40" s="1"/>
  <c r="JXA1" i="40" s="1"/>
  <c r="JXB1" i="40" s="1"/>
  <c r="JXC1" i="40" s="1"/>
  <c r="JXD1" i="40" s="1"/>
  <c r="JXE1" i="40" s="1"/>
  <c r="JXF1" i="40" s="1"/>
  <c r="JXG1" i="40" s="1"/>
  <c r="JXH1" i="40" s="1"/>
  <c r="JXI1" i="40" s="1"/>
  <c r="JXJ1" i="40" s="1"/>
  <c r="JXK1" i="40" s="1"/>
  <c r="JXL1" i="40" s="1"/>
  <c r="JXM1" i="40" s="1"/>
  <c r="JXN1" i="40" s="1"/>
  <c r="JXO1" i="40" s="1"/>
  <c r="JXP1" i="40" s="1"/>
  <c r="JXQ1" i="40" s="1"/>
  <c r="JXR1" i="40" s="1"/>
  <c r="JXS1" i="40" s="1"/>
  <c r="JXT1" i="40" s="1"/>
  <c r="JXU1" i="40" s="1"/>
  <c r="JXV1" i="40" s="1"/>
  <c r="JXW1" i="40" s="1"/>
  <c r="JXX1" i="40" s="1"/>
  <c r="JXY1" i="40" s="1"/>
  <c r="JXZ1" i="40" s="1"/>
  <c r="JYA1" i="40" s="1"/>
  <c r="JYB1" i="40" s="1"/>
  <c r="JYC1" i="40" s="1"/>
  <c r="JYD1" i="40" s="1"/>
  <c r="JYE1" i="40" s="1"/>
  <c r="JYF1" i="40" s="1"/>
  <c r="JYG1" i="40" s="1"/>
  <c r="JYH1" i="40" s="1"/>
  <c r="JYI1" i="40" s="1"/>
  <c r="JYJ1" i="40" s="1"/>
  <c r="JYK1" i="40" s="1"/>
  <c r="JYL1" i="40" s="1"/>
  <c r="JYM1" i="40" s="1"/>
  <c r="JYN1" i="40" s="1"/>
  <c r="JYO1" i="40" s="1"/>
  <c r="JYP1" i="40" s="1"/>
  <c r="JYQ1" i="40" s="1"/>
  <c r="JYR1" i="40" s="1"/>
  <c r="JYS1" i="40" s="1"/>
  <c r="JYT1" i="40" s="1"/>
  <c r="JYU1" i="40" s="1"/>
  <c r="JYV1" i="40" s="1"/>
  <c r="JYW1" i="40" s="1"/>
  <c r="JYX1" i="40" s="1"/>
  <c r="JYY1" i="40" s="1"/>
  <c r="JYZ1" i="40" s="1"/>
  <c r="JZA1" i="40" s="1"/>
  <c r="JZB1" i="40" s="1"/>
  <c r="JZC1" i="40" s="1"/>
  <c r="JZD1" i="40" s="1"/>
  <c r="JZE1" i="40" s="1"/>
  <c r="JZF1" i="40" s="1"/>
  <c r="JZG1" i="40" s="1"/>
  <c r="JZH1" i="40" s="1"/>
  <c r="JZI1" i="40" s="1"/>
  <c r="JZJ1" i="40" s="1"/>
  <c r="JZK1" i="40" s="1"/>
  <c r="JZL1" i="40" s="1"/>
  <c r="JZM1" i="40" s="1"/>
  <c r="JZN1" i="40" s="1"/>
  <c r="JZO1" i="40" s="1"/>
  <c r="JZP1" i="40" s="1"/>
  <c r="JZQ1" i="40" s="1"/>
  <c r="JZR1" i="40" s="1"/>
  <c r="JZS1" i="40" s="1"/>
  <c r="JZT1" i="40" s="1"/>
  <c r="JZU1" i="40" s="1"/>
  <c r="JZV1" i="40" s="1"/>
  <c r="JZW1" i="40" s="1"/>
  <c r="JZX1" i="40" s="1"/>
  <c r="JZY1" i="40" s="1"/>
  <c r="JZZ1" i="40" s="1"/>
  <c r="KAA1" i="40" s="1"/>
  <c r="KAB1" i="40" s="1"/>
  <c r="KAC1" i="40" s="1"/>
  <c r="KAD1" i="40" s="1"/>
  <c r="KAE1" i="40" s="1"/>
  <c r="KAF1" i="40" s="1"/>
  <c r="KAG1" i="40" s="1"/>
  <c r="KAH1" i="40" s="1"/>
  <c r="KAI1" i="40" s="1"/>
  <c r="KAJ1" i="40" s="1"/>
  <c r="KAK1" i="40" s="1"/>
  <c r="KAL1" i="40" s="1"/>
  <c r="KAM1" i="40" s="1"/>
  <c r="KAN1" i="40" s="1"/>
  <c r="KAO1" i="40" s="1"/>
  <c r="KAP1" i="40" s="1"/>
  <c r="KAQ1" i="40" s="1"/>
  <c r="KAR1" i="40" s="1"/>
  <c r="KAS1" i="40" s="1"/>
  <c r="KAT1" i="40" s="1"/>
  <c r="KAU1" i="40" s="1"/>
  <c r="KAV1" i="40" s="1"/>
  <c r="KAW1" i="40" s="1"/>
  <c r="KAX1" i="40" s="1"/>
  <c r="KAY1" i="40" s="1"/>
  <c r="KAZ1" i="40" s="1"/>
  <c r="KBA1" i="40" s="1"/>
  <c r="KBB1" i="40" s="1"/>
  <c r="KBC1" i="40" s="1"/>
  <c r="KBD1" i="40" s="1"/>
  <c r="KBE1" i="40" s="1"/>
  <c r="KBF1" i="40" s="1"/>
  <c r="KBG1" i="40" s="1"/>
  <c r="KBH1" i="40" s="1"/>
  <c r="KBI1" i="40" s="1"/>
  <c r="KBJ1" i="40" s="1"/>
  <c r="KBK1" i="40" s="1"/>
  <c r="KBL1" i="40" s="1"/>
  <c r="KBM1" i="40" s="1"/>
  <c r="KBN1" i="40" s="1"/>
  <c r="KBO1" i="40" s="1"/>
  <c r="KBP1" i="40" s="1"/>
  <c r="KBQ1" i="40" s="1"/>
  <c r="KBR1" i="40" s="1"/>
  <c r="KBS1" i="40" s="1"/>
  <c r="KBT1" i="40" s="1"/>
  <c r="KBU1" i="40" s="1"/>
  <c r="KBV1" i="40" s="1"/>
  <c r="KBW1" i="40" s="1"/>
  <c r="KBX1" i="40" s="1"/>
  <c r="KBY1" i="40" s="1"/>
  <c r="KBZ1" i="40" s="1"/>
  <c r="KCA1" i="40" s="1"/>
  <c r="KCB1" i="40" s="1"/>
  <c r="KCC1" i="40" s="1"/>
  <c r="KCD1" i="40" s="1"/>
  <c r="KCE1" i="40" s="1"/>
  <c r="KCF1" i="40" s="1"/>
  <c r="KCG1" i="40" s="1"/>
  <c r="KCH1" i="40" s="1"/>
  <c r="KCI1" i="40" s="1"/>
  <c r="KCJ1" i="40" s="1"/>
  <c r="KCK1" i="40" s="1"/>
  <c r="KCL1" i="40" s="1"/>
  <c r="KCM1" i="40" s="1"/>
  <c r="KCN1" i="40" s="1"/>
  <c r="KCO1" i="40" s="1"/>
  <c r="KCP1" i="40" s="1"/>
  <c r="KCQ1" i="40" s="1"/>
  <c r="KCR1" i="40" s="1"/>
  <c r="KCS1" i="40" s="1"/>
  <c r="KCT1" i="40" s="1"/>
  <c r="KCU1" i="40" s="1"/>
  <c r="KCV1" i="40" s="1"/>
  <c r="KCW1" i="40" s="1"/>
  <c r="KCX1" i="40" s="1"/>
  <c r="KCY1" i="40" s="1"/>
  <c r="KCZ1" i="40" s="1"/>
  <c r="KDA1" i="40" s="1"/>
  <c r="KDB1" i="40" s="1"/>
  <c r="KDC1" i="40" s="1"/>
  <c r="KDD1" i="40" s="1"/>
  <c r="KDE1" i="40" s="1"/>
  <c r="KDF1" i="40" s="1"/>
  <c r="KDG1" i="40" s="1"/>
  <c r="KDH1" i="40" s="1"/>
  <c r="KDI1" i="40" s="1"/>
  <c r="KDJ1" i="40" s="1"/>
  <c r="KDK1" i="40" s="1"/>
  <c r="KDL1" i="40" s="1"/>
  <c r="KDM1" i="40" s="1"/>
  <c r="KDN1" i="40" s="1"/>
  <c r="KDO1" i="40" s="1"/>
  <c r="KDP1" i="40" s="1"/>
  <c r="KDQ1" i="40" s="1"/>
  <c r="KDR1" i="40" s="1"/>
  <c r="KDS1" i="40" s="1"/>
  <c r="KDT1" i="40" s="1"/>
  <c r="KDU1" i="40" s="1"/>
  <c r="KDV1" i="40" s="1"/>
  <c r="KDW1" i="40" s="1"/>
  <c r="KDX1" i="40" s="1"/>
  <c r="KDY1" i="40" s="1"/>
  <c r="KDZ1" i="40" s="1"/>
  <c r="KEA1" i="40" s="1"/>
  <c r="KEB1" i="40" s="1"/>
  <c r="KEC1" i="40" s="1"/>
  <c r="KED1" i="40" s="1"/>
  <c r="KEE1" i="40" s="1"/>
  <c r="KEF1" i="40" s="1"/>
  <c r="KEG1" i="40" s="1"/>
  <c r="KEH1" i="40" s="1"/>
  <c r="KEI1" i="40" s="1"/>
  <c r="KEJ1" i="40" s="1"/>
  <c r="KEK1" i="40" s="1"/>
  <c r="KEL1" i="40" s="1"/>
  <c r="KEM1" i="40" s="1"/>
  <c r="KEN1" i="40" s="1"/>
  <c r="KEO1" i="40" s="1"/>
  <c r="KEP1" i="40" s="1"/>
  <c r="KEQ1" i="40" s="1"/>
  <c r="KER1" i="40" s="1"/>
  <c r="KES1" i="40" s="1"/>
  <c r="KET1" i="40" s="1"/>
  <c r="KEU1" i="40" s="1"/>
  <c r="KEV1" i="40" s="1"/>
  <c r="KEW1" i="40" s="1"/>
  <c r="KEX1" i="40" s="1"/>
  <c r="KEY1" i="40" s="1"/>
  <c r="KEZ1" i="40" s="1"/>
  <c r="KFA1" i="40" s="1"/>
  <c r="KFB1" i="40" s="1"/>
  <c r="KFC1" i="40" s="1"/>
  <c r="KFD1" i="40" s="1"/>
  <c r="KFE1" i="40" s="1"/>
  <c r="KFF1" i="40" s="1"/>
  <c r="KFG1" i="40" s="1"/>
  <c r="KFH1" i="40" s="1"/>
  <c r="KFI1" i="40" s="1"/>
  <c r="KFJ1" i="40" s="1"/>
  <c r="KFK1" i="40" s="1"/>
  <c r="KFL1" i="40" s="1"/>
  <c r="KFM1" i="40" s="1"/>
  <c r="KFN1" i="40" s="1"/>
  <c r="KFO1" i="40" s="1"/>
  <c r="KFP1" i="40" s="1"/>
  <c r="KFQ1" i="40" s="1"/>
  <c r="KFR1" i="40" s="1"/>
  <c r="KFS1" i="40" s="1"/>
  <c r="KFT1" i="40" s="1"/>
  <c r="KFU1" i="40" s="1"/>
  <c r="KFV1" i="40" s="1"/>
  <c r="KFW1" i="40" s="1"/>
  <c r="KFX1" i="40" s="1"/>
  <c r="KFY1" i="40" s="1"/>
  <c r="KFZ1" i="40" s="1"/>
  <c r="KGA1" i="40" s="1"/>
  <c r="KGB1" i="40" s="1"/>
  <c r="KGC1" i="40" s="1"/>
  <c r="KGD1" i="40" s="1"/>
  <c r="KGE1" i="40" s="1"/>
  <c r="KGF1" i="40" s="1"/>
  <c r="KGG1" i="40" s="1"/>
  <c r="KGH1" i="40" s="1"/>
  <c r="KGI1" i="40" s="1"/>
  <c r="KGJ1" i="40" s="1"/>
  <c r="KGK1" i="40" s="1"/>
  <c r="KGL1" i="40" s="1"/>
  <c r="KGM1" i="40" s="1"/>
  <c r="KGN1" i="40" s="1"/>
  <c r="KGO1" i="40" s="1"/>
  <c r="KGP1" i="40" s="1"/>
  <c r="KGQ1" i="40" s="1"/>
  <c r="KGR1" i="40" s="1"/>
  <c r="KGS1" i="40" s="1"/>
  <c r="KGT1" i="40" s="1"/>
  <c r="KGU1" i="40" s="1"/>
  <c r="KGV1" i="40" s="1"/>
  <c r="KGW1" i="40" s="1"/>
  <c r="KGX1" i="40" s="1"/>
  <c r="KGY1" i="40" s="1"/>
  <c r="KGZ1" i="40" s="1"/>
  <c r="KHA1" i="40" s="1"/>
  <c r="KHB1" i="40" s="1"/>
  <c r="KHC1" i="40" s="1"/>
  <c r="KHD1" i="40" s="1"/>
  <c r="KHE1" i="40" s="1"/>
  <c r="KHF1" i="40" s="1"/>
  <c r="KHG1" i="40" s="1"/>
  <c r="KHH1" i="40" s="1"/>
  <c r="KHI1" i="40" s="1"/>
  <c r="KHJ1" i="40" s="1"/>
  <c r="KHK1" i="40" s="1"/>
  <c r="KHL1" i="40" s="1"/>
  <c r="KHM1" i="40" s="1"/>
  <c r="KHN1" i="40" s="1"/>
  <c r="KHO1" i="40" s="1"/>
  <c r="KHP1" i="40" s="1"/>
  <c r="KHQ1" i="40" s="1"/>
  <c r="KHR1" i="40" s="1"/>
  <c r="KHS1" i="40" s="1"/>
  <c r="KHT1" i="40" s="1"/>
  <c r="KHU1" i="40" s="1"/>
  <c r="KHV1" i="40" s="1"/>
  <c r="KHW1" i="40" s="1"/>
  <c r="KHX1" i="40" s="1"/>
  <c r="KHY1" i="40" s="1"/>
  <c r="KHZ1" i="40" s="1"/>
  <c r="KIA1" i="40" s="1"/>
  <c r="KIB1" i="40" s="1"/>
  <c r="KIC1" i="40" s="1"/>
  <c r="KID1" i="40" s="1"/>
  <c r="KIE1" i="40" s="1"/>
  <c r="KIF1" i="40" s="1"/>
  <c r="KIG1" i="40" s="1"/>
  <c r="KIH1" i="40" s="1"/>
  <c r="KII1" i="40" s="1"/>
  <c r="KIJ1" i="40" s="1"/>
  <c r="KIK1" i="40" s="1"/>
  <c r="KIL1" i="40" s="1"/>
  <c r="KIM1" i="40" s="1"/>
  <c r="KIN1" i="40" s="1"/>
  <c r="KIO1" i="40" s="1"/>
  <c r="KIP1" i="40" s="1"/>
  <c r="KIQ1" i="40" s="1"/>
  <c r="KIR1" i="40" s="1"/>
  <c r="KIS1" i="40" s="1"/>
  <c r="KIT1" i="40" s="1"/>
  <c r="KIU1" i="40" s="1"/>
  <c r="KIV1" i="40" s="1"/>
  <c r="KIW1" i="40" s="1"/>
  <c r="KIX1" i="40" s="1"/>
  <c r="KIY1" i="40" s="1"/>
  <c r="KIZ1" i="40" s="1"/>
  <c r="KJA1" i="40" s="1"/>
  <c r="KJB1" i="40" s="1"/>
  <c r="KJC1" i="40" s="1"/>
  <c r="KJD1" i="40" s="1"/>
  <c r="KJE1" i="40" s="1"/>
  <c r="KJF1" i="40" s="1"/>
  <c r="KJG1" i="40" s="1"/>
  <c r="KJH1" i="40" s="1"/>
  <c r="KJI1" i="40" s="1"/>
  <c r="KJJ1" i="40" s="1"/>
  <c r="KJK1" i="40" s="1"/>
  <c r="KJL1" i="40" s="1"/>
  <c r="KJM1" i="40" s="1"/>
  <c r="KJN1" i="40" s="1"/>
  <c r="KJO1" i="40" s="1"/>
  <c r="KJP1" i="40" s="1"/>
  <c r="KJQ1" i="40" s="1"/>
  <c r="KJR1" i="40" s="1"/>
  <c r="KJS1" i="40" s="1"/>
  <c r="KJT1" i="40" s="1"/>
  <c r="KJU1" i="40" s="1"/>
  <c r="KJV1" i="40" s="1"/>
  <c r="KJW1" i="40" s="1"/>
  <c r="KJX1" i="40" s="1"/>
  <c r="KJY1" i="40" s="1"/>
  <c r="KJZ1" i="40" s="1"/>
  <c r="KKA1" i="40" s="1"/>
  <c r="KKB1" i="40" s="1"/>
  <c r="KKC1" i="40" s="1"/>
  <c r="KKD1" i="40" s="1"/>
  <c r="KKE1" i="40" s="1"/>
  <c r="KKF1" i="40" s="1"/>
  <c r="KKG1" i="40" s="1"/>
  <c r="KKH1" i="40" s="1"/>
  <c r="KKI1" i="40" s="1"/>
  <c r="KKJ1" i="40" s="1"/>
  <c r="KKK1" i="40" s="1"/>
  <c r="KKL1" i="40" s="1"/>
  <c r="KKM1" i="40" s="1"/>
  <c r="KKN1" i="40" s="1"/>
  <c r="KKO1" i="40" s="1"/>
  <c r="KKP1" i="40" s="1"/>
  <c r="KKQ1" i="40" s="1"/>
  <c r="KKR1" i="40" s="1"/>
  <c r="KKS1" i="40" s="1"/>
  <c r="KKT1" i="40" s="1"/>
  <c r="KKU1" i="40" s="1"/>
  <c r="KKV1" i="40" s="1"/>
  <c r="KKW1" i="40" s="1"/>
  <c r="KKX1" i="40" s="1"/>
  <c r="KKY1" i="40" s="1"/>
  <c r="KKZ1" i="40" s="1"/>
  <c r="KLA1" i="40" s="1"/>
  <c r="KLB1" i="40" s="1"/>
  <c r="KLC1" i="40" s="1"/>
  <c r="KLD1" i="40" s="1"/>
  <c r="KLE1" i="40" s="1"/>
  <c r="KLF1" i="40" s="1"/>
  <c r="KLG1" i="40" s="1"/>
  <c r="KLH1" i="40" s="1"/>
  <c r="KLI1" i="40" s="1"/>
  <c r="KLJ1" i="40" s="1"/>
  <c r="KLK1" i="40" s="1"/>
  <c r="KLL1" i="40" s="1"/>
  <c r="KLM1" i="40" s="1"/>
  <c r="KLN1" i="40" s="1"/>
  <c r="KLO1" i="40" s="1"/>
  <c r="KLP1" i="40" s="1"/>
  <c r="KLQ1" i="40" s="1"/>
  <c r="KLR1" i="40" s="1"/>
  <c r="KLS1" i="40" s="1"/>
  <c r="KLT1" i="40" s="1"/>
  <c r="KLU1" i="40" s="1"/>
  <c r="KLV1" i="40" s="1"/>
  <c r="KLW1" i="40" s="1"/>
  <c r="KLX1" i="40" s="1"/>
  <c r="KLY1" i="40" s="1"/>
  <c r="KLZ1" i="40" s="1"/>
  <c r="KMA1" i="40" s="1"/>
  <c r="KMB1" i="40" s="1"/>
  <c r="KMC1" i="40" s="1"/>
  <c r="KMD1" i="40" s="1"/>
  <c r="KME1" i="40" s="1"/>
  <c r="KMF1" i="40" s="1"/>
  <c r="KMG1" i="40" s="1"/>
  <c r="KMH1" i="40" s="1"/>
  <c r="KMI1" i="40" s="1"/>
  <c r="KMJ1" i="40" s="1"/>
  <c r="KMK1" i="40" s="1"/>
  <c r="KML1" i="40" s="1"/>
  <c r="KMM1" i="40" s="1"/>
  <c r="KMN1" i="40" s="1"/>
  <c r="KMO1" i="40" s="1"/>
  <c r="KMP1" i="40" s="1"/>
  <c r="KMQ1" i="40" s="1"/>
  <c r="KMR1" i="40" s="1"/>
  <c r="KMS1" i="40" s="1"/>
  <c r="KMT1" i="40" s="1"/>
  <c r="KMU1" i="40" s="1"/>
  <c r="KMV1" i="40" s="1"/>
  <c r="KMW1" i="40" s="1"/>
  <c r="KMX1" i="40" s="1"/>
  <c r="KMY1" i="40" s="1"/>
  <c r="KMZ1" i="40" s="1"/>
  <c r="KNA1" i="40" s="1"/>
  <c r="KNB1" i="40" s="1"/>
  <c r="KNC1" i="40" s="1"/>
  <c r="KND1" i="40" s="1"/>
  <c r="KNE1" i="40" s="1"/>
  <c r="KNF1" i="40" s="1"/>
  <c r="KNG1" i="40" s="1"/>
  <c r="KNH1" i="40" s="1"/>
  <c r="KNI1" i="40" s="1"/>
  <c r="KNJ1" i="40" s="1"/>
  <c r="KNK1" i="40" s="1"/>
  <c r="KNL1" i="40" s="1"/>
  <c r="KNM1" i="40" s="1"/>
  <c r="KNN1" i="40" s="1"/>
  <c r="KNO1" i="40" s="1"/>
  <c r="KNP1" i="40" s="1"/>
  <c r="KNQ1" i="40" s="1"/>
  <c r="KNR1" i="40" s="1"/>
  <c r="KNS1" i="40" s="1"/>
  <c r="KNT1" i="40" s="1"/>
  <c r="KNU1" i="40" s="1"/>
  <c r="KNV1" i="40" s="1"/>
  <c r="KNW1" i="40" s="1"/>
  <c r="KNX1" i="40" s="1"/>
  <c r="KNY1" i="40" s="1"/>
  <c r="KNZ1" i="40" s="1"/>
  <c r="KOA1" i="40" s="1"/>
  <c r="KOB1" i="40" s="1"/>
  <c r="KOC1" i="40" s="1"/>
  <c r="KOD1" i="40" s="1"/>
  <c r="KOE1" i="40" s="1"/>
  <c r="KOF1" i="40" s="1"/>
  <c r="KOG1" i="40" s="1"/>
  <c r="KOH1" i="40" s="1"/>
  <c r="KOI1" i="40" s="1"/>
  <c r="KOJ1" i="40" s="1"/>
  <c r="KOK1" i="40" s="1"/>
  <c r="KOL1" i="40" s="1"/>
  <c r="KOM1" i="40" s="1"/>
  <c r="KON1" i="40" s="1"/>
  <c r="KOO1" i="40" s="1"/>
  <c r="KOP1" i="40" s="1"/>
  <c r="KOQ1" i="40" s="1"/>
  <c r="KOR1" i="40" s="1"/>
  <c r="KOS1" i="40" s="1"/>
  <c r="KOT1" i="40" s="1"/>
  <c r="KOU1" i="40" s="1"/>
  <c r="KOV1" i="40" s="1"/>
  <c r="KOW1" i="40" s="1"/>
  <c r="KOX1" i="40" s="1"/>
  <c r="KOY1" i="40" s="1"/>
  <c r="KOZ1" i="40" s="1"/>
  <c r="KPA1" i="40" s="1"/>
  <c r="KPB1" i="40" s="1"/>
  <c r="KPC1" i="40" s="1"/>
  <c r="KPD1" i="40" s="1"/>
  <c r="KPE1" i="40" s="1"/>
  <c r="KPF1" i="40" s="1"/>
  <c r="KPG1" i="40" s="1"/>
  <c r="KPH1" i="40" s="1"/>
  <c r="KPI1" i="40" s="1"/>
  <c r="KPJ1" i="40" s="1"/>
  <c r="KPK1" i="40" s="1"/>
  <c r="KPL1" i="40" s="1"/>
  <c r="KPM1" i="40" s="1"/>
  <c r="KPN1" i="40" s="1"/>
  <c r="KPO1" i="40" s="1"/>
  <c r="KPP1" i="40" s="1"/>
  <c r="KPQ1" i="40" s="1"/>
  <c r="KPR1" i="40" s="1"/>
  <c r="KPS1" i="40" s="1"/>
  <c r="KPT1" i="40" s="1"/>
  <c r="KPU1" i="40" s="1"/>
  <c r="KPV1" i="40" s="1"/>
  <c r="KPW1" i="40" s="1"/>
  <c r="KPX1" i="40" s="1"/>
  <c r="KPY1" i="40" s="1"/>
  <c r="KPZ1" i="40" s="1"/>
  <c r="KQA1" i="40" s="1"/>
  <c r="KQB1" i="40" s="1"/>
  <c r="KQC1" i="40" s="1"/>
  <c r="KQD1" i="40" s="1"/>
  <c r="KQE1" i="40" s="1"/>
  <c r="KQF1" i="40" s="1"/>
  <c r="KQG1" i="40" s="1"/>
  <c r="KQH1" i="40" s="1"/>
  <c r="KQI1" i="40" s="1"/>
  <c r="KQJ1" i="40" s="1"/>
  <c r="KQK1" i="40" s="1"/>
  <c r="KQL1" i="40" s="1"/>
  <c r="KQM1" i="40" s="1"/>
  <c r="KQN1" i="40" s="1"/>
  <c r="KQO1" i="40" s="1"/>
  <c r="KQP1" i="40" s="1"/>
  <c r="KQQ1" i="40" s="1"/>
  <c r="KQR1" i="40" s="1"/>
  <c r="KQS1" i="40" s="1"/>
  <c r="KQT1" i="40" s="1"/>
  <c r="KQU1" i="40" s="1"/>
  <c r="KQV1" i="40" s="1"/>
  <c r="KQW1" i="40" s="1"/>
  <c r="KQX1" i="40" s="1"/>
  <c r="KQY1" i="40" s="1"/>
  <c r="KQZ1" i="40" s="1"/>
  <c r="KRA1" i="40" s="1"/>
  <c r="KRB1" i="40" s="1"/>
  <c r="KRC1" i="40" s="1"/>
  <c r="KRD1" i="40" s="1"/>
  <c r="KRE1" i="40" s="1"/>
  <c r="KRF1" i="40" s="1"/>
  <c r="KRG1" i="40" s="1"/>
  <c r="KRH1" i="40" s="1"/>
  <c r="KRI1" i="40" s="1"/>
  <c r="KRJ1" i="40" s="1"/>
  <c r="KRK1" i="40" s="1"/>
  <c r="KRL1" i="40" s="1"/>
  <c r="KRM1" i="40" s="1"/>
  <c r="KRN1" i="40" s="1"/>
  <c r="KRO1" i="40" s="1"/>
  <c r="KRP1" i="40" s="1"/>
  <c r="KRQ1" i="40" s="1"/>
  <c r="KRR1" i="40" s="1"/>
  <c r="KRS1" i="40" s="1"/>
  <c r="KRT1" i="40" s="1"/>
  <c r="KRU1" i="40" s="1"/>
  <c r="KRV1" i="40" s="1"/>
  <c r="KRW1" i="40" s="1"/>
  <c r="KRX1" i="40" s="1"/>
  <c r="KRY1" i="40" s="1"/>
  <c r="KRZ1" i="40" s="1"/>
  <c r="KSA1" i="40" s="1"/>
  <c r="KSB1" i="40" s="1"/>
  <c r="KSC1" i="40" s="1"/>
  <c r="KSD1" i="40" s="1"/>
  <c r="KSE1" i="40" s="1"/>
  <c r="KSF1" i="40" s="1"/>
  <c r="KSG1" i="40" s="1"/>
  <c r="KSH1" i="40" s="1"/>
  <c r="KSI1" i="40" s="1"/>
  <c r="KSJ1" i="40" s="1"/>
  <c r="KSK1" i="40" s="1"/>
  <c r="KSL1" i="40" s="1"/>
  <c r="KSM1" i="40" s="1"/>
  <c r="KSN1" i="40" s="1"/>
  <c r="KSO1" i="40" s="1"/>
  <c r="KSP1" i="40" s="1"/>
  <c r="KSQ1" i="40" s="1"/>
  <c r="KSR1" i="40" s="1"/>
  <c r="KSS1" i="40" s="1"/>
  <c r="KST1" i="40" s="1"/>
  <c r="KSU1" i="40" s="1"/>
  <c r="KSV1" i="40" s="1"/>
  <c r="KSW1" i="40" s="1"/>
  <c r="KSX1" i="40" s="1"/>
  <c r="KSY1" i="40" s="1"/>
  <c r="KSZ1" i="40" s="1"/>
  <c r="KTA1" i="40" s="1"/>
  <c r="KTB1" i="40" s="1"/>
  <c r="KTC1" i="40" s="1"/>
  <c r="KTD1" i="40" s="1"/>
  <c r="KTE1" i="40" s="1"/>
  <c r="KTF1" i="40" s="1"/>
  <c r="KTG1" i="40" s="1"/>
  <c r="KTH1" i="40" s="1"/>
  <c r="KTI1" i="40" s="1"/>
  <c r="KTJ1" i="40" s="1"/>
  <c r="KTK1" i="40" s="1"/>
  <c r="KTL1" i="40" s="1"/>
  <c r="KTM1" i="40" s="1"/>
  <c r="KTN1" i="40" s="1"/>
  <c r="KTO1" i="40" s="1"/>
  <c r="KTP1" i="40" s="1"/>
  <c r="KTQ1" i="40" s="1"/>
  <c r="KTR1" i="40" s="1"/>
  <c r="KTS1" i="40" s="1"/>
  <c r="KTT1" i="40" s="1"/>
  <c r="KTU1" i="40" s="1"/>
  <c r="KTV1" i="40" s="1"/>
  <c r="KTW1" i="40" s="1"/>
  <c r="KTX1" i="40" s="1"/>
  <c r="KTY1" i="40" s="1"/>
  <c r="KTZ1" i="40" s="1"/>
  <c r="KUA1" i="40" s="1"/>
  <c r="KUB1" i="40" s="1"/>
  <c r="KUC1" i="40" s="1"/>
  <c r="KUD1" i="40" s="1"/>
  <c r="KUE1" i="40" s="1"/>
  <c r="KUF1" i="40" s="1"/>
  <c r="KUG1" i="40" s="1"/>
  <c r="KUH1" i="40" s="1"/>
  <c r="KUI1" i="40" s="1"/>
  <c r="KUJ1" i="40" s="1"/>
  <c r="KUK1" i="40" s="1"/>
  <c r="KUL1" i="40" s="1"/>
  <c r="KUM1" i="40" s="1"/>
  <c r="KUN1" i="40" s="1"/>
  <c r="KUO1" i="40" s="1"/>
  <c r="KUP1" i="40" s="1"/>
  <c r="KUQ1" i="40" s="1"/>
  <c r="KUR1" i="40" s="1"/>
  <c r="KUS1" i="40" s="1"/>
  <c r="KUT1" i="40" s="1"/>
  <c r="KUU1" i="40" s="1"/>
  <c r="KUV1" i="40" s="1"/>
  <c r="KUW1" i="40" s="1"/>
  <c r="KUX1" i="40" s="1"/>
  <c r="KUY1" i="40" s="1"/>
  <c r="KUZ1" i="40" s="1"/>
  <c r="KVA1" i="40" s="1"/>
  <c r="KVB1" i="40" s="1"/>
  <c r="KVC1" i="40" s="1"/>
  <c r="KVD1" i="40" s="1"/>
  <c r="KVE1" i="40" s="1"/>
  <c r="KVF1" i="40" s="1"/>
  <c r="KVG1" i="40" s="1"/>
  <c r="KVH1" i="40" s="1"/>
  <c r="KVI1" i="40" s="1"/>
  <c r="KVJ1" i="40" s="1"/>
  <c r="KVK1" i="40" s="1"/>
  <c r="KVL1" i="40" s="1"/>
  <c r="KVM1" i="40" s="1"/>
  <c r="KVN1" i="40" s="1"/>
  <c r="KVO1" i="40" s="1"/>
  <c r="KVP1" i="40" s="1"/>
  <c r="KVQ1" i="40" s="1"/>
  <c r="KVR1" i="40" s="1"/>
  <c r="KVS1" i="40" s="1"/>
  <c r="KVT1" i="40" s="1"/>
  <c r="KVU1" i="40" s="1"/>
  <c r="KVV1" i="40" s="1"/>
  <c r="KVW1" i="40" s="1"/>
  <c r="KVX1" i="40" s="1"/>
  <c r="KVY1" i="40" s="1"/>
  <c r="KVZ1" i="40" s="1"/>
  <c r="KWA1" i="40" s="1"/>
  <c r="KWB1" i="40" s="1"/>
  <c r="KWC1" i="40" s="1"/>
  <c r="KWD1" i="40" s="1"/>
  <c r="KWE1" i="40" s="1"/>
  <c r="KWF1" i="40" s="1"/>
  <c r="KWG1" i="40" s="1"/>
  <c r="KWH1" i="40" s="1"/>
  <c r="KWI1" i="40" s="1"/>
  <c r="KWJ1" i="40" s="1"/>
  <c r="KWK1" i="40" s="1"/>
  <c r="KWL1" i="40" s="1"/>
  <c r="KWM1" i="40" s="1"/>
  <c r="KWN1" i="40" s="1"/>
  <c r="KWO1" i="40" s="1"/>
  <c r="KWP1" i="40" s="1"/>
  <c r="KWQ1" i="40" s="1"/>
  <c r="KWR1" i="40" s="1"/>
  <c r="KWS1" i="40" s="1"/>
  <c r="KWT1" i="40" s="1"/>
  <c r="KWU1" i="40" s="1"/>
  <c r="KWV1" i="40" s="1"/>
  <c r="KWW1" i="40" s="1"/>
  <c r="KWX1" i="40" s="1"/>
  <c r="KWY1" i="40" s="1"/>
  <c r="KWZ1" i="40" s="1"/>
  <c r="KXA1" i="40" s="1"/>
  <c r="KXB1" i="40" s="1"/>
  <c r="KXC1" i="40" s="1"/>
  <c r="KXD1" i="40" s="1"/>
  <c r="KXE1" i="40" s="1"/>
  <c r="KXF1" i="40" s="1"/>
  <c r="KXG1" i="40" s="1"/>
  <c r="KXH1" i="40" s="1"/>
  <c r="KXI1" i="40" s="1"/>
  <c r="KXJ1" i="40" s="1"/>
  <c r="KXK1" i="40" s="1"/>
  <c r="KXL1" i="40" s="1"/>
  <c r="KXM1" i="40" s="1"/>
  <c r="KXN1" i="40" s="1"/>
  <c r="KXO1" i="40" s="1"/>
  <c r="KXP1" i="40" s="1"/>
  <c r="KXQ1" i="40" s="1"/>
  <c r="KXR1" i="40" s="1"/>
  <c r="KXS1" i="40" s="1"/>
  <c r="KXT1" i="40" s="1"/>
  <c r="KXU1" i="40" s="1"/>
  <c r="KXV1" i="40" s="1"/>
  <c r="KXW1" i="40" s="1"/>
  <c r="KXX1" i="40" s="1"/>
  <c r="KXY1" i="40" s="1"/>
  <c r="KXZ1" i="40" s="1"/>
  <c r="KYA1" i="40" s="1"/>
  <c r="KYB1" i="40" s="1"/>
  <c r="KYC1" i="40" s="1"/>
  <c r="KYD1" i="40" s="1"/>
  <c r="KYE1" i="40" s="1"/>
  <c r="KYF1" i="40" s="1"/>
  <c r="KYG1" i="40" s="1"/>
  <c r="KYH1" i="40" s="1"/>
  <c r="KYI1" i="40" s="1"/>
  <c r="KYJ1" i="40" s="1"/>
  <c r="KYK1" i="40" s="1"/>
  <c r="KYL1" i="40" s="1"/>
  <c r="KYM1" i="40" s="1"/>
  <c r="KYN1" i="40" s="1"/>
  <c r="KYO1" i="40" s="1"/>
  <c r="KYP1" i="40" s="1"/>
  <c r="KYQ1" i="40" s="1"/>
  <c r="KYR1" i="40" s="1"/>
  <c r="KYS1" i="40" s="1"/>
  <c r="KYT1" i="40" s="1"/>
  <c r="KYU1" i="40" s="1"/>
  <c r="KYV1" i="40" s="1"/>
  <c r="KYW1" i="40" s="1"/>
  <c r="KYX1" i="40" s="1"/>
  <c r="KYY1" i="40" s="1"/>
  <c r="KYZ1" i="40" s="1"/>
  <c r="KZA1" i="40" s="1"/>
  <c r="KZB1" i="40" s="1"/>
  <c r="KZC1" i="40" s="1"/>
  <c r="KZD1" i="40" s="1"/>
  <c r="KZE1" i="40" s="1"/>
  <c r="KZF1" i="40" s="1"/>
  <c r="KZG1" i="40" s="1"/>
  <c r="KZH1" i="40" s="1"/>
  <c r="KZI1" i="40" s="1"/>
  <c r="KZJ1" i="40" s="1"/>
  <c r="KZK1" i="40" s="1"/>
  <c r="KZL1" i="40" s="1"/>
  <c r="KZM1" i="40" s="1"/>
  <c r="KZN1" i="40" s="1"/>
  <c r="KZO1" i="40" s="1"/>
  <c r="KZP1" i="40" s="1"/>
  <c r="KZQ1" i="40" s="1"/>
  <c r="KZR1" i="40" s="1"/>
  <c r="KZS1" i="40" s="1"/>
  <c r="KZT1" i="40" s="1"/>
  <c r="KZU1" i="40" s="1"/>
  <c r="KZV1" i="40" s="1"/>
  <c r="KZW1" i="40" s="1"/>
  <c r="KZX1" i="40" s="1"/>
  <c r="KZY1" i="40" s="1"/>
  <c r="KZZ1" i="40" s="1"/>
  <c r="LAA1" i="40" s="1"/>
  <c r="LAB1" i="40" s="1"/>
  <c r="LAC1" i="40" s="1"/>
  <c r="LAD1" i="40" s="1"/>
  <c r="LAE1" i="40" s="1"/>
  <c r="LAF1" i="40" s="1"/>
  <c r="LAG1" i="40" s="1"/>
  <c r="LAH1" i="40" s="1"/>
  <c r="LAI1" i="40" s="1"/>
  <c r="LAJ1" i="40" s="1"/>
  <c r="LAK1" i="40" s="1"/>
  <c r="LAL1" i="40" s="1"/>
  <c r="LAM1" i="40" s="1"/>
  <c r="LAN1" i="40" s="1"/>
  <c r="LAO1" i="40" s="1"/>
  <c r="LAP1" i="40" s="1"/>
  <c r="LAQ1" i="40" s="1"/>
  <c r="LAR1" i="40" s="1"/>
  <c r="LAS1" i="40" s="1"/>
  <c r="LAT1" i="40" s="1"/>
  <c r="LAU1" i="40" s="1"/>
  <c r="LAV1" i="40" s="1"/>
  <c r="LAW1" i="40" s="1"/>
  <c r="LAX1" i="40" s="1"/>
  <c r="LAY1" i="40" s="1"/>
  <c r="LAZ1" i="40" s="1"/>
  <c r="LBA1" i="40" s="1"/>
  <c r="LBB1" i="40" s="1"/>
  <c r="LBC1" i="40" s="1"/>
  <c r="LBD1" i="40" s="1"/>
  <c r="LBE1" i="40" s="1"/>
  <c r="LBF1" i="40" s="1"/>
  <c r="LBG1" i="40" s="1"/>
  <c r="LBH1" i="40" s="1"/>
  <c r="LBI1" i="40" s="1"/>
  <c r="LBJ1" i="40" s="1"/>
  <c r="LBK1" i="40" s="1"/>
  <c r="LBL1" i="40" s="1"/>
  <c r="LBM1" i="40" s="1"/>
  <c r="LBN1" i="40" s="1"/>
  <c r="LBO1" i="40" s="1"/>
  <c r="LBP1" i="40" s="1"/>
  <c r="LBQ1" i="40" s="1"/>
  <c r="LBR1" i="40" s="1"/>
  <c r="LBS1" i="40" s="1"/>
  <c r="LBT1" i="40" s="1"/>
  <c r="LBU1" i="40" s="1"/>
  <c r="LBV1" i="40" s="1"/>
  <c r="LBW1" i="40" s="1"/>
  <c r="LBX1" i="40" s="1"/>
  <c r="LBY1" i="40" s="1"/>
  <c r="LBZ1" i="40" s="1"/>
  <c r="LCA1" i="40" s="1"/>
  <c r="LCB1" i="40" s="1"/>
  <c r="LCC1" i="40" s="1"/>
  <c r="LCD1" i="40" s="1"/>
  <c r="LCE1" i="40" s="1"/>
  <c r="LCF1" i="40" s="1"/>
  <c r="LCG1" i="40" s="1"/>
  <c r="LCH1" i="40" s="1"/>
  <c r="LCI1" i="40" s="1"/>
  <c r="LCJ1" i="40" s="1"/>
  <c r="LCK1" i="40" s="1"/>
  <c r="LCL1" i="40" s="1"/>
  <c r="LCM1" i="40" s="1"/>
  <c r="LCN1" i="40" s="1"/>
  <c r="LCO1" i="40" s="1"/>
  <c r="LCP1" i="40" s="1"/>
  <c r="LCQ1" i="40" s="1"/>
  <c r="LCR1" i="40" s="1"/>
  <c r="LCS1" i="40" s="1"/>
  <c r="LCT1" i="40" s="1"/>
  <c r="LCU1" i="40" s="1"/>
  <c r="LCV1" i="40" s="1"/>
  <c r="LCW1" i="40" s="1"/>
  <c r="LCX1" i="40" s="1"/>
  <c r="LCY1" i="40" s="1"/>
  <c r="LCZ1" i="40" s="1"/>
  <c r="LDA1" i="40" s="1"/>
  <c r="LDB1" i="40" s="1"/>
  <c r="LDC1" i="40" s="1"/>
  <c r="LDD1" i="40" s="1"/>
  <c r="LDE1" i="40" s="1"/>
  <c r="LDF1" i="40" s="1"/>
  <c r="LDG1" i="40" s="1"/>
  <c r="LDH1" i="40" s="1"/>
  <c r="LDI1" i="40" s="1"/>
  <c r="LDJ1" i="40" s="1"/>
  <c r="LDK1" i="40" s="1"/>
  <c r="LDL1" i="40" s="1"/>
  <c r="LDM1" i="40" s="1"/>
  <c r="LDN1" i="40" s="1"/>
  <c r="LDO1" i="40" s="1"/>
  <c r="LDP1" i="40" s="1"/>
  <c r="LDQ1" i="40" s="1"/>
  <c r="LDR1" i="40" s="1"/>
  <c r="LDS1" i="40" s="1"/>
  <c r="LDT1" i="40" s="1"/>
  <c r="LDU1" i="40" s="1"/>
  <c r="LDV1" i="40" s="1"/>
  <c r="LDW1" i="40" s="1"/>
  <c r="LDX1" i="40" s="1"/>
  <c r="LDY1" i="40" s="1"/>
  <c r="LDZ1" i="40" s="1"/>
  <c r="LEA1" i="40" s="1"/>
  <c r="LEB1" i="40" s="1"/>
  <c r="LEC1" i="40" s="1"/>
  <c r="LED1" i="40" s="1"/>
  <c r="LEE1" i="40" s="1"/>
  <c r="LEF1" i="40" s="1"/>
  <c r="LEG1" i="40" s="1"/>
  <c r="LEH1" i="40" s="1"/>
  <c r="LEI1" i="40" s="1"/>
  <c r="LEJ1" i="40" s="1"/>
  <c r="LEK1" i="40" s="1"/>
  <c r="LEL1" i="40" s="1"/>
  <c r="LEM1" i="40" s="1"/>
  <c r="LEN1" i="40" s="1"/>
  <c r="LEO1" i="40" s="1"/>
  <c r="LEP1" i="40" s="1"/>
  <c r="LEQ1" i="40" s="1"/>
  <c r="LER1" i="40" s="1"/>
  <c r="LES1" i="40" s="1"/>
  <c r="LET1" i="40" s="1"/>
  <c r="LEU1" i="40" s="1"/>
  <c r="LEV1" i="40" s="1"/>
  <c r="LEW1" i="40" s="1"/>
  <c r="LEX1" i="40" s="1"/>
  <c r="LEY1" i="40" s="1"/>
  <c r="LEZ1" i="40" s="1"/>
  <c r="LFA1" i="40" s="1"/>
  <c r="LFB1" i="40" s="1"/>
  <c r="LFC1" i="40" s="1"/>
  <c r="LFD1" i="40" s="1"/>
  <c r="LFE1" i="40" s="1"/>
  <c r="LFF1" i="40" s="1"/>
  <c r="LFG1" i="40" s="1"/>
  <c r="LFH1" i="40" s="1"/>
  <c r="LFI1" i="40" s="1"/>
  <c r="LFJ1" i="40" s="1"/>
  <c r="LFK1" i="40" s="1"/>
  <c r="LFL1" i="40" s="1"/>
  <c r="LFM1" i="40" s="1"/>
  <c r="LFN1" i="40" s="1"/>
  <c r="LFO1" i="40" s="1"/>
  <c r="LFP1" i="40" s="1"/>
  <c r="LFQ1" i="40" s="1"/>
  <c r="LFR1" i="40" s="1"/>
  <c r="LFS1" i="40" s="1"/>
  <c r="LFT1" i="40" s="1"/>
  <c r="LFU1" i="40" s="1"/>
  <c r="LFV1" i="40" s="1"/>
  <c r="LFW1" i="40" s="1"/>
  <c r="LFX1" i="40" s="1"/>
  <c r="LFY1" i="40" s="1"/>
  <c r="LFZ1" i="40" s="1"/>
  <c r="LGA1" i="40" s="1"/>
  <c r="LGB1" i="40" s="1"/>
  <c r="LGC1" i="40" s="1"/>
  <c r="LGD1" i="40" s="1"/>
  <c r="LGE1" i="40" s="1"/>
  <c r="LGF1" i="40" s="1"/>
  <c r="LGG1" i="40" s="1"/>
  <c r="LGH1" i="40" s="1"/>
  <c r="LGI1" i="40" s="1"/>
  <c r="LGJ1" i="40" s="1"/>
  <c r="LGK1" i="40" s="1"/>
  <c r="LGL1" i="40" s="1"/>
  <c r="LGM1" i="40" s="1"/>
  <c r="LGN1" i="40" s="1"/>
  <c r="LGO1" i="40" s="1"/>
  <c r="LGP1" i="40" s="1"/>
  <c r="LGQ1" i="40" s="1"/>
  <c r="LGR1" i="40" s="1"/>
  <c r="LGS1" i="40" s="1"/>
  <c r="LGT1" i="40" s="1"/>
  <c r="LGU1" i="40" s="1"/>
  <c r="LGV1" i="40" s="1"/>
  <c r="LGW1" i="40" s="1"/>
  <c r="LGX1" i="40" s="1"/>
  <c r="LGY1" i="40" s="1"/>
  <c r="LGZ1" i="40" s="1"/>
  <c r="LHA1" i="40" s="1"/>
  <c r="LHB1" i="40" s="1"/>
  <c r="LHC1" i="40" s="1"/>
  <c r="LHD1" i="40" s="1"/>
  <c r="LHE1" i="40" s="1"/>
  <c r="LHF1" i="40" s="1"/>
  <c r="LHG1" i="40" s="1"/>
  <c r="LHH1" i="40" s="1"/>
  <c r="LHI1" i="40" s="1"/>
  <c r="LHJ1" i="40" s="1"/>
  <c r="LHK1" i="40" s="1"/>
  <c r="LHL1" i="40" s="1"/>
  <c r="LHM1" i="40" s="1"/>
  <c r="LHN1" i="40" s="1"/>
  <c r="LHO1" i="40" s="1"/>
  <c r="LHP1" i="40" s="1"/>
  <c r="LHQ1" i="40" s="1"/>
  <c r="LHR1" i="40" s="1"/>
  <c r="LHS1" i="40" s="1"/>
  <c r="LHT1" i="40" s="1"/>
  <c r="LHU1" i="40" s="1"/>
  <c r="LHV1" i="40" s="1"/>
  <c r="LHW1" i="40" s="1"/>
  <c r="LHX1" i="40" s="1"/>
  <c r="LHY1" i="40" s="1"/>
  <c r="LHZ1" i="40" s="1"/>
  <c r="LIA1" i="40" s="1"/>
  <c r="LIB1" i="40" s="1"/>
  <c r="LIC1" i="40" s="1"/>
  <c r="LID1" i="40" s="1"/>
  <c r="LIE1" i="40" s="1"/>
  <c r="LIF1" i="40" s="1"/>
  <c r="LIG1" i="40" s="1"/>
  <c r="LIH1" i="40" s="1"/>
  <c r="LII1" i="40" s="1"/>
  <c r="LIJ1" i="40" s="1"/>
  <c r="LIK1" i="40" s="1"/>
  <c r="LIL1" i="40" s="1"/>
  <c r="LIM1" i="40" s="1"/>
  <c r="LIN1" i="40" s="1"/>
  <c r="LIO1" i="40" s="1"/>
  <c r="LIP1" i="40" s="1"/>
  <c r="LIQ1" i="40" s="1"/>
  <c r="LIR1" i="40" s="1"/>
  <c r="LIS1" i="40" s="1"/>
  <c r="LIT1" i="40" s="1"/>
  <c r="LIU1" i="40" s="1"/>
  <c r="LIV1" i="40" s="1"/>
  <c r="LIW1" i="40" s="1"/>
  <c r="LIX1" i="40" s="1"/>
  <c r="LIY1" i="40" s="1"/>
  <c r="LIZ1" i="40" s="1"/>
  <c r="LJA1" i="40" s="1"/>
  <c r="LJB1" i="40" s="1"/>
  <c r="LJC1" i="40" s="1"/>
  <c r="LJD1" i="40" s="1"/>
  <c r="LJE1" i="40" s="1"/>
  <c r="LJF1" i="40" s="1"/>
  <c r="LJG1" i="40" s="1"/>
  <c r="LJH1" i="40" s="1"/>
  <c r="LJI1" i="40" s="1"/>
  <c r="LJJ1" i="40" s="1"/>
  <c r="LJK1" i="40" s="1"/>
  <c r="LJL1" i="40" s="1"/>
  <c r="LJM1" i="40" s="1"/>
  <c r="LJN1" i="40" s="1"/>
  <c r="LJO1" i="40" s="1"/>
  <c r="LJP1" i="40" s="1"/>
  <c r="LJQ1" i="40" s="1"/>
  <c r="LJR1" i="40" s="1"/>
  <c r="LJS1" i="40" s="1"/>
  <c r="LJT1" i="40" s="1"/>
  <c r="LJU1" i="40" s="1"/>
  <c r="LJV1" i="40" s="1"/>
  <c r="LJW1" i="40" s="1"/>
  <c r="LJX1" i="40" s="1"/>
  <c r="LJY1" i="40" s="1"/>
  <c r="LJZ1" i="40" s="1"/>
  <c r="LKA1" i="40" s="1"/>
  <c r="LKB1" i="40" s="1"/>
  <c r="LKC1" i="40" s="1"/>
  <c r="LKD1" i="40" s="1"/>
  <c r="LKE1" i="40" s="1"/>
  <c r="LKF1" i="40" s="1"/>
  <c r="LKG1" i="40" s="1"/>
  <c r="LKH1" i="40" s="1"/>
  <c r="LKI1" i="40" s="1"/>
  <c r="LKJ1" i="40" s="1"/>
  <c r="LKK1" i="40" s="1"/>
  <c r="LKL1" i="40" s="1"/>
  <c r="LKM1" i="40" s="1"/>
  <c r="LKN1" i="40" s="1"/>
  <c r="LKO1" i="40" s="1"/>
  <c r="LKP1" i="40" s="1"/>
  <c r="LKQ1" i="40" s="1"/>
  <c r="LKR1" i="40" s="1"/>
  <c r="LKS1" i="40" s="1"/>
  <c r="LKT1" i="40" s="1"/>
  <c r="LKU1" i="40" s="1"/>
  <c r="LKV1" i="40" s="1"/>
  <c r="LKW1" i="40" s="1"/>
  <c r="LKX1" i="40" s="1"/>
  <c r="LKY1" i="40" s="1"/>
  <c r="LKZ1" i="40" s="1"/>
  <c r="LLA1" i="40" s="1"/>
  <c r="LLB1" i="40" s="1"/>
  <c r="LLC1" i="40" s="1"/>
  <c r="LLD1" i="40" s="1"/>
  <c r="LLE1" i="40" s="1"/>
  <c r="LLF1" i="40" s="1"/>
  <c r="LLG1" i="40" s="1"/>
  <c r="LLH1" i="40" s="1"/>
  <c r="LLI1" i="40" s="1"/>
  <c r="LLJ1" i="40" s="1"/>
  <c r="LLK1" i="40" s="1"/>
  <c r="LLL1" i="40" s="1"/>
  <c r="LLM1" i="40" s="1"/>
  <c r="LLN1" i="40" s="1"/>
  <c r="LLO1" i="40" s="1"/>
  <c r="LLP1" i="40" s="1"/>
  <c r="LLQ1" i="40" s="1"/>
  <c r="LLR1" i="40" s="1"/>
  <c r="LLS1" i="40" s="1"/>
  <c r="LLT1" i="40" s="1"/>
  <c r="LLU1" i="40" s="1"/>
  <c r="LLV1" i="40" s="1"/>
  <c r="LLW1" i="40" s="1"/>
  <c r="LLX1" i="40" s="1"/>
  <c r="LLY1" i="40" s="1"/>
  <c r="LLZ1" i="40" s="1"/>
  <c r="LMA1" i="40" s="1"/>
  <c r="LMB1" i="40" s="1"/>
  <c r="LMC1" i="40" s="1"/>
  <c r="LMD1" i="40" s="1"/>
  <c r="LME1" i="40" s="1"/>
  <c r="LMF1" i="40" s="1"/>
  <c r="LMG1" i="40" s="1"/>
  <c r="LMH1" i="40" s="1"/>
  <c r="LMI1" i="40" s="1"/>
  <c r="LMJ1" i="40" s="1"/>
  <c r="LMK1" i="40" s="1"/>
  <c r="LML1" i="40" s="1"/>
  <c r="LMM1" i="40" s="1"/>
  <c r="LMN1" i="40" s="1"/>
  <c r="LMO1" i="40" s="1"/>
  <c r="LMP1" i="40" s="1"/>
  <c r="LMQ1" i="40" s="1"/>
  <c r="LMR1" i="40" s="1"/>
  <c r="LMS1" i="40" s="1"/>
  <c r="LMT1" i="40" s="1"/>
  <c r="LMU1" i="40" s="1"/>
  <c r="LMV1" i="40" s="1"/>
  <c r="LMW1" i="40" s="1"/>
  <c r="LMX1" i="40" s="1"/>
  <c r="LMY1" i="40" s="1"/>
  <c r="LMZ1" i="40" s="1"/>
  <c r="LNA1" i="40" s="1"/>
  <c r="LNB1" i="40" s="1"/>
  <c r="LNC1" i="40" s="1"/>
  <c r="LND1" i="40" s="1"/>
  <c r="LNE1" i="40" s="1"/>
  <c r="LNF1" i="40" s="1"/>
  <c r="LNG1" i="40" s="1"/>
  <c r="LNH1" i="40" s="1"/>
  <c r="LNI1" i="40" s="1"/>
  <c r="LNJ1" i="40" s="1"/>
  <c r="LNK1" i="40" s="1"/>
  <c r="LNL1" i="40" s="1"/>
  <c r="LNM1" i="40" s="1"/>
  <c r="LNN1" i="40" s="1"/>
  <c r="LNO1" i="40" s="1"/>
  <c r="LNP1" i="40" s="1"/>
  <c r="LNQ1" i="40" s="1"/>
  <c r="LNR1" i="40" s="1"/>
  <c r="LNS1" i="40" s="1"/>
  <c r="LNT1" i="40" s="1"/>
  <c r="LNU1" i="40" s="1"/>
  <c r="LNV1" i="40" s="1"/>
  <c r="LNW1" i="40" s="1"/>
  <c r="LNX1" i="40" s="1"/>
  <c r="LNY1" i="40" s="1"/>
  <c r="LNZ1" i="40" s="1"/>
  <c r="LOA1" i="40" s="1"/>
  <c r="LOB1" i="40" s="1"/>
  <c r="LOC1" i="40" s="1"/>
  <c r="LOD1" i="40" s="1"/>
  <c r="LOE1" i="40" s="1"/>
  <c r="LOF1" i="40" s="1"/>
  <c r="LOG1" i="40" s="1"/>
  <c r="LOH1" i="40" s="1"/>
  <c r="LOI1" i="40" s="1"/>
  <c r="LOJ1" i="40" s="1"/>
  <c r="LOK1" i="40" s="1"/>
  <c r="LOL1" i="40" s="1"/>
  <c r="LOM1" i="40" s="1"/>
  <c r="LON1" i="40" s="1"/>
  <c r="LOO1" i="40" s="1"/>
  <c r="LOP1" i="40" s="1"/>
  <c r="LOQ1" i="40" s="1"/>
  <c r="LOR1" i="40" s="1"/>
  <c r="LOS1" i="40" s="1"/>
  <c r="LOT1" i="40" s="1"/>
  <c r="LOU1" i="40" s="1"/>
  <c r="LOV1" i="40" s="1"/>
  <c r="LOW1" i="40" s="1"/>
  <c r="LOX1" i="40" s="1"/>
  <c r="LOY1" i="40" s="1"/>
  <c r="LOZ1" i="40" s="1"/>
  <c r="LPA1" i="40" s="1"/>
  <c r="LPB1" i="40" s="1"/>
  <c r="LPC1" i="40" s="1"/>
  <c r="LPD1" i="40" s="1"/>
  <c r="LPE1" i="40" s="1"/>
  <c r="LPF1" i="40" s="1"/>
  <c r="LPG1" i="40" s="1"/>
  <c r="LPH1" i="40" s="1"/>
  <c r="LPI1" i="40" s="1"/>
  <c r="LPJ1" i="40" s="1"/>
  <c r="LPK1" i="40" s="1"/>
  <c r="LPL1" i="40" s="1"/>
  <c r="LPM1" i="40" s="1"/>
  <c r="LPN1" i="40" s="1"/>
  <c r="LPO1" i="40" s="1"/>
  <c r="LPP1" i="40" s="1"/>
  <c r="LPQ1" i="40" s="1"/>
  <c r="LPR1" i="40" s="1"/>
  <c r="LPS1" i="40" s="1"/>
  <c r="LPT1" i="40" s="1"/>
  <c r="LPU1" i="40" s="1"/>
  <c r="LPV1" i="40" s="1"/>
  <c r="LPW1" i="40" s="1"/>
  <c r="LPX1" i="40" s="1"/>
  <c r="LPY1" i="40" s="1"/>
  <c r="LPZ1" i="40" s="1"/>
  <c r="LQA1" i="40" s="1"/>
  <c r="LQB1" i="40" s="1"/>
  <c r="LQC1" i="40" s="1"/>
  <c r="LQD1" i="40" s="1"/>
  <c r="LQE1" i="40" s="1"/>
  <c r="LQF1" i="40" s="1"/>
  <c r="LQG1" i="40" s="1"/>
  <c r="LQH1" i="40" s="1"/>
  <c r="LQI1" i="40" s="1"/>
  <c r="LQJ1" i="40" s="1"/>
  <c r="LQK1" i="40" s="1"/>
  <c r="LQL1" i="40" s="1"/>
  <c r="LQM1" i="40" s="1"/>
  <c r="LQN1" i="40" s="1"/>
  <c r="LQO1" i="40" s="1"/>
  <c r="LQP1" i="40" s="1"/>
  <c r="LQQ1" i="40" s="1"/>
  <c r="LQR1" i="40" s="1"/>
  <c r="LQS1" i="40" s="1"/>
  <c r="LQT1" i="40" s="1"/>
  <c r="LQU1" i="40" s="1"/>
  <c r="LQV1" i="40" s="1"/>
  <c r="LQW1" i="40" s="1"/>
  <c r="LQX1" i="40" s="1"/>
  <c r="LQY1" i="40" s="1"/>
  <c r="LQZ1" i="40" s="1"/>
  <c r="LRA1" i="40" s="1"/>
  <c r="LRB1" i="40" s="1"/>
  <c r="LRC1" i="40" s="1"/>
  <c r="LRD1" i="40" s="1"/>
  <c r="LRE1" i="40" s="1"/>
  <c r="LRF1" i="40" s="1"/>
  <c r="LRG1" i="40" s="1"/>
  <c r="LRH1" i="40" s="1"/>
  <c r="LRI1" i="40" s="1"/>
  <c r="LRJ1" i="40" s="1"/>
  <c r="LRK1" i="40" s="1"/>
  <c r="LRL1" i="40" s="1"/>
  <c r="LRM1" i="40" s="1"/>
  <c r="LRN1" i="40" s="1"/>
  <c r="LRO1" i="40" s="1"/>
  <c r="LRP1" i="40" s="1"/>
  <c r="LRQ1" i="40" s="1"/>
  <c r="LRR1" i="40" s="1"/>
  <c r="LRS1" i="40" s="1"/>
  <c r="LRT1" i="40" s="1"/>
  <c r="LRU1" i="40" s="1"/>
  <c r="LRV1" i="40" s="1"/>
  <c r="LRW1" i="40" s="1"/>
  <c r="LRX1" i="40" s="1"/>
  <c r="LRY1" i="40" s="1"/>
  <c r="LRZ1" i="40" s="1"/>
  <c r="LSA1" i="40" s="1"/>
  <c r="LSB1" i="40" s="1"/>
  <c r="LSC1" i="40" s="1"/>
  <c r="LSD1" i="40" s="1"/>
  <c r="LSE1" i="40" s="1"/>
  <c r="LSF1" i="40" s="1"/>
  <c r="LSG1" i="40" s="1"/>
  <c r="LSH1" i="40" s="1"/>
  <c r="LSI1" i="40" s="1"/>
  <c r="LSJ1" i="40" s="1"/>
  <c r="LSK1" i="40" s="1"/>
  <c r="LSL1" i="40" s="1"/>
  <c r="LSM1" i="40" s="1"/>
  <c r="LSN1" i="40" s="1"/>
  <c r="LSO1" i="40" s="1"/>
  <c r="LSP1" i="40" s="1"/>
  <c r="LSQ1" i="40" s="1"/>
  <c r="LSR1" i="40" s="1"/>
  <c r="LSS1" i="40" s="1"/>
  <c r="LST1" i="40" s="1"/>
  <c r="LSU1" i="40" s="1"/>
  <c r="LSV1" i="40" s="1"/>
  <c r="LSW1" i="40" s="1"/>
  <c r="LSX1" i="40" s="1"/>
  <c r="LSY1" i="40" s="1"/>
  <c r="LSZ1" i="40" s="1"/>
  <c r="LTA1" i="40" s="1"/>
  <c r="LTB1" i="40" s="1"/>
  <c r="LTC1" i="40" s="1"/>
  <c r="LTD1" i="40" s="1"/>
  <c r="LTE1" i="40" s="1"/>
  <c r="LTF1" i="40" s="1"/>
  <c r="LTG1" i="40" s="1"/>
  <c r="LTH1" i="40" s="1"/>
  <c r="LTI1" i="40" s="1"/>
  <c r="LTJ1" i="40" s="1"/>
  <c r="LTK1" i="40" s="1"/>
  <c r="LTL1" i="40" s="1"/>
  <c r="LTM1" i="40" s="1"/>
  <c r="LTN1" i="40" s="1"/>
  <c r="LTO1" i="40" s="1"/>
  <c r="LTP1" i="40" s="1"/>
  <c r="LTQ1" i="40" s="1"/>
  <c r="LTR1" i="40" s="1"/>
  <c r="LTS1" i="40" s="1"/>
  <c r="LTT1" i="40" s="1"/>
  <c r="LTU1" i="40" s="1"/>
  <c r="LTV1" i="40" s="1"/>
  <c r="LTW1" i="40" s="1"/>
  <c r="LTX1" i="40" s="1"/>
  <c r="LTY1" i="40" s="1"/>
  <c r="LTZ1" i="40" s="1"/>
  <c r="LUA1" i="40" s="1"/>
  <c r="LUB1" i="40" s="1"/>
  <c r="LUC1" i="40" s="1"/>
  <c r="LUD1" i="40" s="1"/>
  <c r="LUE1" i="40" s="1"/>
  <c r="LUF1" i="40" s="1"/>
  <c r="LUG1" i="40" s="1"/>
  <c r="LUH1" i="40" s="1"/>
  <c r="LUI1" i="40" s="1"/>
  <c r="LUJ1" i="40" s="1"/>
  <c r="LUK1" i="40" s="1"/>
  <c r="LUL1" i="40" s="1"/>
  <c r="LUM1" i="40" s="1"/>
  <c r="LUN1" i="40" s="1"/>
  <c r="LUO1" i="40" s="1"/>
  <c r="LUP1" i="40" s="1"/>
  <c r="LUQ1" i="40" s="1"/>
  <c r="LUR1" i="40" s="1"/>
  <c r="LUS1" i="40" s="1"/>
  <c r="LUT1" i="40" s="1"/>
  <c r="LUU1" i="40" s="1"/>
  <c r="LUV1" i="40" s="1"/>
  <c r="LUW1" i="40" s="1"/>
  <c r="LUX1" i="40" s="1"/>
  <c r="LUY1" i="40" s="1"/>
  <c r="LUZ1" i="40" s="1"/>
  <c r="LVA1" i="40" s="1"/>
  <c r="LVB1" i="40" s="1"/>
  <c r="LVC1" i="40" s="1"/>
  <c r="LVD1" i="40" s="1"/>
  <c r="LVE1" i="40" s="1"/>
  <c r="LVF1" i="40" s="1"/>
  <c r="LVG1" i="40" s="1"/>
  <c r="LVH1" i="40" s="1"/>
  <c r="LVI1" i="40" s="1"/>
  <c r="LVJ1" i="40" s="1"/>
  <c r="LVK1" i="40" s="1"/>
  <c r="LVL1" i="40" s="1"/>
  <c r="LVM1" i="40" s="1"/>
  <c r="LVN1" i="40" s="1"/>
  <c r="LVO1" i="40" s="1"/>
  <c r="LVP1" i="40" s="1"/>
  <c r="LVQ1" i="40" s="1"/>
  <c r="LVR1" i="40" s="1"/>
  <c r="LVS1" i="40" s="1"/>
  <c r="LVT1" i="40" s="1"/>
  <c r="LVU1" i="40" s="1"/>
  <c r="LVV1" i="40" s="1"/>
  <c r="LVW1" i="40" s="1"/>
  <c r="LVX1" i="40" s="1"/>
  <c r="LVY1" i="40" s="1"/>
  <c r="LVZ1" i="40" s="1"/>
  <c r="LWA1" i="40" s="1"/>
  <c r="LWB1" i="40" s="1"/>
  <c r="LWC1" i="40" s="1"/>
  <c r="LWD1" i="40" s="1"/>
  <c r="LWE1" i="40" s="1"/>
  <c r="LWF1" i="40" s="1"/>
  <c r="LWG1" i="40" s="1"/>
  <c r="LWH1" i="40" s="1"/>
  <c r="LWI1" i="40" s="1"/>
  <c r="LWJ1" i="40" s="1"/>
  <c r="LWK1" i="40" s="1"/>
  <c r="LWL1" i="40" s="1"/>
  <c r="LWM1" i="40" s="1"/>
  <c r="LWN1" i="40" s="1"/>
  <c r="LWO1" i="40" s="1"/>
  <c r="LWP1" i="40" s="1"/>
  <c r="LWQ1" i="40" s="1"/>
  <c r="LWR1" i="40" s="1"/>
  <c r="LWS1" i="40" s="1"/>
  <c r="LWT1" i="40" s="1"/>
  <c r="LWU1" i="40" s="1"/>
  <c r="LWV1" i="40" s="1"/>
  <c r="LWW1" i="40" s="1"/>
  <c r="LWX1" i="40" s="1"/>
  <c r="LWY1" i="40" s="1"/>
  <c r="LWZ1" i="40" s="1"/>
  <c r="LXA1" i="40" s="1"/>
  <c r="LXB1" i="40" s="1"/>
  <c r="LXC1" i="40" s="1"/>
  <c r="LXD1" i="40" s="1"/>
  <c r="LXE1" i="40" s="1"/>
  <c r="LXF1" i="40" s="1"/>
  <c r="LXG1" i="40" s="1"/>
  <c r="LXH1" i="40" s="1"/>
  <c r="LXI1" i="40" s="1"/>
  <c r="LXJ1" i="40" s="1"/>
  <c r="LXK1" i="40" s="1"/>
  <c r="LXL1" i="40" s="1"/>
  <c r="LXM1" i="40" s="1"/>
  <c r="LXN1" i="40" s="1"/>
  <c r="LXO1" i="40" s="1"/>
  <c r="LXP1" i="40" s="1"/>
  <c r="LXQ1" i="40" s="1"/>
  <c r="LXR1" i="40" s="1"/>
  <c r="LXS1" i="40" s="1"/>
  <c r="LXT1" i="40" s="1"/>
  <c r="LXU1" i="40" s="1"/>
  <c r="LXV1" i="40" s="1"/>
  <c r="LXW1" i="40" s="1"/>
  <c r="LXX1" i="40" s="1"/>
  <c r="LXY1" i="40" s="1"/>
  <c r="LXZ1" i="40" s="1"/>
  <c r="LYA1" i="40" s="1"/>
  <c r="LYB1" i="40" s="1"/>
  <c r="LYC1" i="40" s="1"/>
  <c r="LYD1" i="40" s="1"/>
  <c r="LYE1" i="40" s="1"/>
  <c r="LYF1" i="40" s="1"/>
  <c r="LYG1" i="40" s="1"/>
  <c r="LYH1" i="40" s="1"/>
  <c r="LYI1" i="40" s="1"/>
  <c r="LYJ1" i="40" s="1"/>
  <c r="LYK1" i="40" s="1"/>
  <c r="LYL1" i="40" s="1"/>
  <c r="LYM1" i="40" s="1"/>
  <c r="LYN1" i="40" s="1"/>
  <c r="LYO1" i="40" s="1"/>
  <c r="LYP1" i="40" s="1"/>
  <c r="LYQ1" i="40" s="1"/>
  <c r="LYR1" i="40" s="1"/>
  <c r="LYS1" i="40" s="1"/>
  <c r="LYT1" i="40" s="1"/>
  <c r="LYU1" i="40" s="1"/>
  <c r="LYV1" i="40" s="1"/>
  <c r="LYW1" i="40" s="1"/>
  <c r="LYX1" i="40" s="1"/>
  <c r="LYY1" i="40" s="1"/>
  <c r="LYZ1" i="40" s="1"/>
  <c r="LZA1" i="40" s="1"/>
  <c r="LZB1" i="40" s="1"/>
  <c r="LZC1" i="40" s="1"/>
  <c r="LZD1" i="40" s="1"/>
  <c r="LZE1" i="40" s="1"/>
  <c r="LZF1" i="40" s="1"/>
  <c r="LZG1" i="40" s="1"/>
  <c r="LZH1" i="40" s="1"/>
  <c r="LZI1" i="40" s="1"/>
  <c r="LZJ1" i="40" s="1"/>
  <c r="LZK1" i="40" s="1"/>
  <c r="LZL1" i="40" s="1"/>
  <c r="LZM1" i="40" s="1"/>
  <c r="LZN1" i="40" s="1"/>
  <c r="LZO1" i="40" s="1"/>
  <c r="LZP1" i="40" s="1"/>
  <c r="LZQ1" i="40" s="1"/>
  <c r="LZR1" i="40" s="1"/>
  <c r="LZS1" i="40" s="1"/>
  <c r="LZT1" i="40" s="1"/>
  <c r="LZU1" i="40" s="1"/>
  <c r="LZV1" i="40" s="1"/>
  <c r="LZW1" i="40" s="1"/>
  <c r="LZX1" i="40" s="1"/>
  <c r="LZY1" i="40" s="1"/>
  <c r="LZZ1" i="40" s="1"/>
  <c r="MAA1" i="40" s="1"/>
  <c r="MAB1" i="40" s="1"/>
  <c r="MAC1" i="40" s="1"/>
  <c r="MAD1" i="40" s="1"/>
  <c r="MAE1" i="40" s="1"/>
  <c r="MAF1" i="40" s="1"/>
  <c r="MAG1" i="40" s="1"/>
  <c r="MAH1" i="40" s="1"/>
  <c r="MAI1" i="40" s="1"/>
  <c r="MAJ1" i="40" s="1"/>
  <c r="MAK1" i="40" s="1"/>
  <c r="MAL1" i="40" s="1"/>
  <c r="MAM1" i="40" s="1"/>
  <c r="MAN1" i="40" s="1"/>
  <c r="MAO1" i="40" s="1"/>
  <c r="MAP1" i="40" s="1"/>
  <c r="MAQ1" i="40" s="1"/>
  <c r="MAR1" i="40" s="1"/>
  <c r="MAS1" i="40" s="1"/>
  <c r="MAT1" i="40" s="1"/>
  <c r="MAU1" i="40" s="1"/>
  <c r="MAV1" i="40" s="1"/>
  <c r="MAW1" i="40" s="1"/>
  <c r="MAX1" i="40" s="1"/>
  <c r="MAY1" i="40" s="1"/>
  <c r="MAZ1" i="40" s="1"/>
  <c r="MBA1" i="40" s="1"/>
  <c r="MBB1" i="40" s="1"/>
  <c r="MBC1" i="40" s="1"/>
  <c r="MBD1" i="40" s="1"/>
  <c r="MBE1" i="40" s="1"/>
  <c r="MBF1" i="40" s="1"/>
  <c r="MBG1" i="40" s="1"/>
  <c r="MBH1" i="40" s="1"/>
  <c r="MBI1" i="40" s="1"/>
  <c r="MBJ1" i="40" s="1"/>
  <c r="MBK1" i="40" s="1"/>
  <c r="MBL1" i="40" s="1"/>
  <c r="MBM1" i="40" s="1"/>
  <c r="MBN1" i="40" s="1"/>
  <c r="MBO1" i="40" s="1"/>
  <c r="MBP1" i="40" s="1"/>
  <c r="MBQ1" i="40" s="1"/>
  <c r="MBR1" i="40" s="1"/>
  <c r="MBS1" i="40" s="1"/>
  <c r="MBT1" i="40" s="1"/>
  <c r="MBU1" i="40" s="1"/>
  <c r="MBV1" i="40" s="1"/>
  <c r="MBW1" i="40" s="1"/>
  <c r="MBX1" i="40" s="1"/>
  <c r="MBY1" i="40" s="1"/>
  <c r="MBZ1" i="40" s="1"/>
  <c r="MCA1" i="40" s="1"/>
  <c r="MCB1" i="40" s="1"/>
  <c r="MCC1" i="40" s="1"/>
  <c r="MCD1" i="40" s="1"/>
  <c r="MCE1" i="40" s="1"/>
  <c r="MCF1" i="40" s="1"/>
  <c r="MCG1" i="40" s="1"/>
  <c r="MCH1" i="40" s="1"/>
  <c r="MCI1" i="40" s="1"/>
  <c r="MCJ1" i="40" s="1"/>
  <c r="MCK1" i="40" s="1"/>
  <c r="MCL1" i="40" s="1"/>
  <c r="MCM1" i="40" s="1"/>
  <c r="MCN1" i="40" s="1"/>
  <c r="MCO1" i="40" s="1"/>
  <c r="MCP1" i="40" s="1"/>
  <c r="MCQ1" i="40" s="1"/>
  <c r="MCR1" i="40" s="1"/>
  <c r="MCS1" i="40" s="1"/>
  <c r="MCT1" i="40" s="1"/>
  <c r="MCU1" i="40" s="1"/>
  <c r="MCV1" i="40" s="1"/>
  <c r="MCW1" i="40" s="1"/>
  <c r="MCX1" i="40" s="1"/>
  <c r="MCY1" i="40" s="1"/>
  <c r="MCZ1" i="40" s="1"/>
  <c r="MDA1" i="40" s="1"/>
  <c r="MDB1" i="40" s="1"/>
  <c r="MDC1" i="40" s="1"/>
  <c r="MDD1" i="40" s="1"/>
  <c r="MDE1" i="40" s="1"/>
  <c r="MDF1" i="40" s="1"/>
  <c r="MDG1" i="40" s="1"/>
  <c r="MDH1" i="40" s="1"/>
  <c r="MDI1" i="40" s="1"/>
  <c r="MDJ1" i="40" s="1"/>
  <c r="MDK1" i="40" s="1"/>
  <c r="MDL1" i="40" s="1"/>
  <c r="MDM1" i="40" s="1"/>
  <c r="MDN1" i="40" s="1"/>
  <c r="MDO1" i="40" s="1"/>
  <c r="MDP1" i="40" s="1"/>
  <c r="MDQ1" i="40" s="1"/>
  <c r="MDR1" i="40" s="1"/>
  <c r="MDS1" i="40" s="1"/>
  <c r="MDT1" i="40" s="1"/>
  <c r="MDU1" i="40" s="1"/>
  <c r="MDV1" i="40" s="1"/>
  <c r="MDW1" i="40" s="1"/>
  <c r="MDX1" i="40" s="1"/>
  <c r="MDY1" i="40" s="1"/>
  <c r="MDZ1" i="40" s="1"/>
  <c r="MEA1" i="40" s="1"/>
  <c r="MEB1" i="40" s="1"/>
  <c r="MEC1" i="40" s="1"/>
  <c r="MED1" i="40" s="1"/>
  <c r="MEE1" i="40" s="1"/>
  <c r="MEF1" i="40" s="1"/>
  <c r="MEG1" i="40" s="1"/>
  <c r="MEH1" i="40" s="1"/>
  <c r="MEI1" i="40" s="1"/>
  <c r="MEJ1" i="40" s="1"/>
  <c r="MEK1" i="40" s="1"/>
  <c r="MEL1" i="40" s="1"/>
  <c r="MEM1" i="40" s="1"/>
  <c r="MEN1" i="40" s="1"/>
  <c r="MEO1" i="40" s="1"/>
  <c r="MEP1" i="40" s="1"/>
  <c r="MEQ1" i="40" s="1"/>
  <c r="MER1" i="40" s="1"/>
  <c r="MES1" i="40" s="1"/>
  <c r="MET1" i="40" s="1"/>
  <c r="MEU1" i="40" s="1"/>
  <c r="MEV1" i="40" s="1"/>
  <c r="MEW1" i="40" s="1"/>
  <c r="MEX1" i="40" s="1"/>
  <c r="MEY1" i="40" s="1"/>
  <c r="MEZ1" i="40" s="1"/>
  <c r="MFA1" i="40" s="1"/>
  <c r="MFB1" i="40" s="1"/>
  <c r="MFC1" i="40" s="1"/>
  <c r="MFD1" i="40" s="1"/>
  <c r="MFE1" i="40" s="1"/>
  <c r="MFF1" i="40" s="1"/>
  <c r="MFG1" i="40" s="1"/>
  <c r="MFH1" i="40" s="1"/>
  <c r="MFI1" i="40" s="1"/>
  <c r="MFJ1" i="40" s="1"/>
  <c r="MFK1" i="40" s="1"/>
  <c r="MFL1" i="40" s="1"/>
  <c r="MFM1" i="40" s="1"/>
  <c r="MFN1" i="40" s="1"/>
  <c r="MFO1" i="40" s="1"/>
  <c r="MFP1" i="40" s="1"/>
  <c r="MFQ1" i="40" s="1"/>
  <c r="MFR1" i="40" s="1"/>
  <c r="MFS1" i="40" s="1"/>
  <c r="MFT1" i="40" s="1"/>
  <c r="MFU1" i="40" s="1"/>
  <c r="MFV1" i="40" s="1"/>
  <c r="MFW1" i="40" s="1"/>
  <c r="MFX1" i="40" s="1"/>
  <c r="MFY1" i="40" s="1"/>
  <c r="MFZ1" i="40" s="1"/>
  <c r="MGA1" i="40" s="1"/>
  <c r="MGB1" i="40" s="1"/>
  <c r="MGC1" i="40" s="1"/>
  <c r="MGD1" i="40" s="1"/>
  <c r="MGE1" i="40" s="1"/>
  <c r="MGF1" i="40" s="1"/>
  <c r="MGG1" i="40" s="1"/>
  <c r="MGH1" i="40" s="1"/>
  <c r="MGI1" i="40" s="1"/>
  <c r="MGJ1" i="40" s="1"/>
  <c r="MGK1" i="40" s="1"/>
  <c r="MGL1" i="40" s="1"/>
  <c r="MGM1" i="40" s="1"/>
  <c r="MGN1" i="40" s="1"/>
  <c r="MGO1" i="40" s="1"/>
  <c r="MGP1" i="40" s="1"/>
  <c r="MGQ1" i="40" s="1"/>
  <c r="MGR1" i="40" s="1"/>
  <c r="MGS1" i="40" s="1"/>
  <c r="MGT1" i="40" s="1"/>
  <c r="MGU1" i="40" s="1"/>
  <c r="MGV1" i="40" s="1"/>
  <c r="MGW1" i="40" s="1"/>
  <c r="MGX1" i="40" s="1"/>
  <c r="MGY1" i="40" s="1"/>
  <c r="MGZ1" i="40" s="1"/>
  <c r="MHA1" i="40" s="1"/>
  <c r="MHB1" i="40" s="1"/>
  <c r="MHC1" i="40" s="1"/>
  <c r="MHD1" i="40" s="1"/>
  <c r="MHE1" i="40" s="1"/>
  <c r="MHF1" i="40" s="1"/>
  <c r="MHG1" i="40" s="1"/>
  <c r="MHH1" i="40" s="1"/>
  <c r="MHI1" i="40" s="1"/>
  <c r="MHJ1" i="40" s="1"/>
  <c r="MHK1" i="40" s="1"/>
  <c r="MHL1" i="40" s="1"/>
  <c r="MHM1" i="40" s="1"/>
  <c r="MHN1" i="40" s="1"/>
  <c r="MHO1" i="40" s="1"/>
  <c r="MHP1" i="40" s="1"/>
  <c r="MHQ1" i="40" s="1"/>
  <c r="MHR1" i="40" s="1"/>
  <c r="MHS1" i="40" s="1"/>
  <c r="MHT1" i="40" s="1"/>
  <c r="MHU1" i="40" s="1"/>
  <c r="MHV1" i="40" s="1"/>
  <c r="MHW1" i="40" s="1"/>
  <c r="MHX1" i="40" s="1"/>
  <c r="MHY1" i="40" s="1"/>
  <c r="MHZ1" i="40" s="1"/>
  <c r="MIA1" i="40" s="1"/>
  <c r="MIB1" i="40" s="1"/>
  <c r="MIC1" i="40" s="1"/>
  <c r="MID1" i="40" s="1"/>
  <c r="MIE1" i="40" s="1"/>
  <c r="MIF1" i="40" s="1"/>
  <c r="MIG1" i="40" s="1"/>
  <c r="MIH1" i="40" s="1"/>
  <c r="MII1" i="40" s="1"/>
  <c r="MIJ1" i="40" s="1"/>
  <c r="MIK1" i="40" s="1"/>
  <c r="MIL1" i="40" s="1"/>
  <c r="MIM1" i="40" s="1"/>
  <c r="MIN1" i="40" s="1"/>
  <c r="MIO1" i="40" s="1"/>
  <c r="MIP1" i="40" s="1"/>
  <c r="MIQ1" i="40" s="1"/>
  <c r="MIR1" i="40" s="1"/>
  <c r="MIS1" i="40" s="1"/>
  <c r="MIT1" i="40" s="1"/>
  <c r="MIU1" i="40" s="1"/>
  <c r="MIV1" i="40" s="1"/>
  <c r="MIW1" i="40" s="1"/>
  <c r="MIX1" i="40" s="1"/>
  <c r="MIY1" i="40" s="1"/>
  <c r="MIZ1" i="40" s="1"/>
  <c r="MJA1" i="40" s="1"/>
  <c r="MJB1" i="40" s="1"/>
  <c r="MJC1" i="40" s="1"/>
  <c r="MJD1" i="40" s="1"/>
  <c r="MJE1" i="40" s="1"/>
  <c r="MJF1" i="40" s="1"/>
  <c r="MJG1" i="40" s="1"/>
  <c r="MJH1" i="40" s="1"/>
  <c r="MJI1" i="40" s="1"/>
  <c r="MJJ1" i="40" s="1"/>
  <c r="MJK1" i="40" s="1"/>
  <c r="MJL1" i="40" s="1"/>
  <c r="MJM1" i="40" s="1"/>
  <c r="MJN1" i="40" s="1"/>
  <c r="MJO1" i="40" s="1"/>
  <c r="MJP1" i="40" s="1"/>
  <c r="MJQ1" i="40" s="1"/>
  <c r="MJR1" i="40" s="1"/>
  <c r="MJS1" i="40" s="1"/>
  <c r="MJT1" i="40" s="1"/>
  <c r="MJU1" i="40" s="1"/>
  <c r="MJV1" i="40" s="1"/>
  <c r="MJW1" i="40" s="1"/>
  <c r="MJX1" i="40" s="1"/>
  <c r="MJY1" i="40" s="1"/>
  <c r="MJZ1" i="40" s="1"/>
  <c r="MKA1" i="40" s="1"/>
  <c r="MKB1" i="40" s="1"/>
  <c r="MKC1" i="40" s="1"/>
  <c r="MKD1" i="40" s="1"/>
  <c r="MKE1" i="40" s="1"/>
  <c r="MKF1" i="40" s="1"/>
  <c r="MKG1" i="40" s="1"/>
  <c r="MKH1" i="40" s="1"/>
  <c r="MKI1" i="40" s="1"/>
  <c r="MKJ1" i="40" s="1"/>
  <c r="MKK1" i="40" s="1"/>
  <c r="MKL1" i="40" s="1"/>
  <c r="MKM1" i="40" s="1"/>
  <c r="MKN1" i="40" s="1"/>
  <c r="MKO1" i="40" s="1"/>
  <c r="MKP1" i="40" s="1"/>
  <c r="MKQ1" i="40" s="1"/>
  <c r="MKR1" i="40" s="1"/>
  <c r="MKS1" i="40" s="1"/>
  <c r="MKT1" i="40" s="1"/>
  <c r="MKU1" i="40" s="1"/>
  <c r="MKV1" i="40" s="1"/>
  <c r="MKW1" i="40" s="1"/>
  <c r="MKX1" i="40" s="1"/>
  <c r="MKY1" i="40" s="1"/>
  <c r="MKZ1" i="40" s="1"/>
  <c r="MLA1" i="40" s="1"/>
  <c r="MLB1" i="40" s="1"/>
  <c r="MLC1" i="40" s="1"/>
  <c r="MLD1" i="40" s="1"/>
  <c r="MLE1" i="40" s="1"/>
  <c r="MLF1" i="40" s="1"/>
  <c r="MLG1" i="40" s="1"/>
  <c r="MLH1" i="40" s="1"/>
  <c r="MLI1" i="40" s="1"/>
  <c r="MLJ1" i="40" s="1"/>
  <c r="MLK1" i="40" s="1"/>
  <c r="MLL1" i="40" s="1"/>
  <c r="MLM1" i="40" s="1"/>
  <c r="MLN1" i="40" s="1"/>
  <c r="MLO1" i="40" s="1"/>
  <c r="MLP1" i="40" s="1"/>
  <c r="MLQ1" i="40" s="1"/>
  <c r="MLR1" i="40" s="1"/>
  <c r="MLS1" i="40" s="1"/>
  <c r="MLT1" i="40" s="1"/>
  <c r="MLU1" i="40" s="1"/>
  <c r="MLV1" i="40" s="1"/>
  <c r="MLW1" i="40" s="1"/>
  <c r="MLX1" i="40" s="1"/>
  <c r="MLY1" i="40" s="1"/>
  <c r="MLZ1" i="40" s="1"/>
  <c r="MMA1" i="40" s="1"/>
  <c r="MMB1" i="40" s="1"/>
  <c r="MMC1" i="40" s="1"/>
  <c r="MMD1" i="40" s="1"/>
  <c r="MME1" i="40" s="1"/>
  <c r="MMF1" i="40" s="1"/>
  <c r="MMG1" i="40" s="1"/>
  <c r="MMH1" i="40" s="1"/>
  <c r="MMI1" i="40" s="1"/>
  <c r="MMJ1" i="40" s="1"/>
  <c r="MMK1" i="40" s="1"/>
  <c r="MML1" i="40" s="1"/>
  <c r="MMM1" i="40" s="1"/>
  <c r="MMN1" i="40" s="1"/>
  <c r="MMO1" i="40" s="1"/>
  <c r="MMP1" i="40" s="1"/>
  <c r="MMQ1" i="40" s="1"/>
  <c r="MMR1" i="40" s="1"/>
  <c r="MMS1" i="40" s="1"/>
  <c r="MMT1" i="40" s="1"/>
  <c r="MMU1" i="40" s="1"/>
  <c r="MMV1" i="40" s="1"/>
  <c r="MMW1" i="40" s="1"/>
  <c r="MMX1" i="40" s="1"/>
  <c r="MMY1" i="40" s="1"/>
  <c r="MMZ1" i="40" s="1"/>
  <c r="MNA1" i="40" s="1"/>
  <c r="MNB1" i="40" s="1"/>
  <c r="MNC1" i="40" s="1"/>
  <c r="MND1" i="40" s="1"/>
  <c r="MNE1" i="40" s="1"/>
  <c r="MNF1" i="40" s="1"/>
  <c r="MNG1" i="40" s="1"/>
  <c r="MNH1" i="40" s="1"/>
  <c r="MNI1" i="40" s="1"/>
  <c r="MNJ1" i="40" s="1"/>
  <c r="MNK1" i="40" s="1"/>
  <c r="MNL1" i="40" s="1"/>
  <c r="MNM1" i="40" s="1"/>
  <c r="MNN1" i="40" s="1"/>
  <c r="MNO1" i="40" s="1"/>
  <c r="MNP1" i="40" s="1"/>
  <c r="MNQ1" i="40" s="1"/>
  <c r="MNR1" i="40" s="1"/>
  <c r="MNS1" i="40" s="1"/>
  <c r="MNT1" i="40" s="1"/>
  <c r="MNU1" i="40" s="1"/>
  <c r="MNV1" i="40" s="1"/>
  <c r="MNW1" i="40" s="1"/>
  <c r="MNX1" i="40" s="1"/>
  <c r="MNY1" i="40" s="1"/>
  <c r="MNZ1" i="40" s="1"/>
  <c r="MOA1" i="40" s="1"/>
  <c r="MOB1" i="40" s="1"/>
  <c r="MOC1" i="40" s="1"/>
  <c r="MOD1" i="40" s="1"/>
  <c r="MOE1" i="40" s="1"/>
  <c r="MOF1" i="40" s="1"/>
  <c r="MOG1" i="40" s="1"/>
  <c r="MOH1" i="40" s="1"/>
  <c r="MOI1" i="40" s="1"/>
  <c r="MOJ1" i="40" s="1"/>
  <c r="MOK1" i="40" s="1"/>
  <c r="MOL1" i="40" s="1"/>
  <c r="MOM1" i="40" s="1"/>
  <c r="MON1" i="40" s="1"/>
  <c r="MOO1" i="40" s="1"/>
  <c r="MOP1" i="40" s="1"/>
  <c r="MOQ1" i="40" s="1"/>
  <c r="MOR1" i="40" s="1"/>
  <c r="MOS1" i="40" s="1"/>
  <c r="MOT1" i="40" s="1"/>
  <c r="MOU1" i="40" s="1"/>
  <c r="MOV1" i="40" s="1"/>
  <c r="MOW1" i="40" s="1"/>
  <c r="MOX1" i="40" s="1"/>
  <c r="MOY1" i="40" s="1"/>
  <c r="MOZ1" i="40" s="1"/>
  <c r="MPA1" i="40" s="1"/>
  <c r="MPB1" i="40" s="1"/>
  <c r="MPC1" i="40" s="1"/>
  <c r="MPD1" i="40" s="1"/>
  <c r="MPE1" i="40" s="1"/>
  <c r="MPF1" i="40" s="1"/>
  <c r="MPG1" i="40" s="1"/>
  <c r="MPH1" i="40" s="1"/>
  <c r="MPI1" i="40" s="1"/>
  <c r="MPJ1" i="40" s="1"/>
  <c r="MPK1" i="40" s="1"/>
  <c r="MPL1" i="40" s="1"/>
  <c r="MPM1" i="40" s="1"/>
  <c r="MPN1" i="40" s="1"/>
  <c r="MPO1" i="40" s="1"/>
  <c r="MPP1" i="40" s="1"/>
  <c r="MPQ1" i="40" s="1"/>
  <c r="MPR1" i="40" s="1"/>
  <c r="MPS1" i="40" s="1"/>
  <c r="MPT1" i="40" s="1"/>
  <c r="MPU1" i="40" s="1"/>
  <c r="MPV1" i="40" s="1"/>
  <c r="MPW1" i="40" s="1"/>
  <c r="MPX1" i="40" s="1"/>
  <c r="MPY1" i="40" s="1"/>
  <c r="MPZ1" i="40" s="1"/>
  <c r="MQA1" i="40" s="1"/>
  <c r="MQB1" i="40" s="1"/>
  <c r="MQC1" i="40" s="1"/>
  <c r="MQD1" i="40" s="1"/>
  <c r="MQE1" i="40" s="1"/>
  <c r="MQF1" i="40" s="1"/>
  <c r="MQG1" i="40" s="1"/>
  <c r="MQH1" i="40" s="1"/>
  <c r="MQI1" i="40" s="1"/>
  <c r="MQJ1" i="40" s="1"/>
  <c r="MQK1" i="40" s="1"/>
  <c r="MQL1" i="40" s="1"/>
  <c r="MQM1" i="40" s="1"/>
  <c r="MQN1" i="40" s="1"/>
  <c r="MQO1" i="40" s="1"/>
  <c r="MQP1" i="40" s="1"/>
  <c r="MQQ1" i="40" s="1"/>
  <c r="MQR1" i="40" s="1"/>
  <c r="MQS1" i="40" s="1"/>
  <c r="MQT1" i="40" s="1"/>
  <c r="MQU1" i="40" s="1"/>
  <c r="MQV1" i="40" s="1"/>
  <c r="MQW1" i="40" s="1"/>
  <c r="MQX1" i="40" s="1"/>
  <c r="MQY1" i="40" s="1"/>
  <c r="MQZ1" i="40" s="1"/>
  <c r="MRA1" i="40" s="1"/>
  <c r="MRB1" i="40" s="1"/>
  <c r="MRC1" i="40" s="1"/>
  <c r="MRD1" i="40" s="1"/>
  <c r="MRE1" i="40" s="1"/>
  <c r="MRF1" i="40" s="1"/>
  <c r="MRG1" i="40" s="1"/>
  <c r="MRH1" i="40" s="1"/>
  <c r="MRI1" i="40" s="1"/>
  <c r="MRJ1" i="40" s="1"/>
  <c r="MRK1" i="40" s="1"/>
  <c r="MRL1" i="40" s="1"/>
  <c r="MRM1" i="40" s="1"/>
  <c r="MRN1" i="40" s="1"/>
  <c r="MRO1" i="40" s="1"/>
  <c r="MRP1" i="40" s="1"/>
  <c r="MRQ1" i="40" s="1"/>
  <c r="MRR1" i="40" s="1"/>
  <c r="MRS1" i="40" s="1"/>
  <c r="MRT1" i="40" s="1"/>
  <c r="MRU1" i="40" s="1"/>
  <c r="MRV1" i="40" s="1"/>
  <c r="MRW1" i="40" s="1"/>
  <c r="MRX1" i="40" s="1"/>
  <c r="MRY1" i="40" s="1"/>
  <c r="MRZ1" i="40" s="1"/>
  <c r="MSA1" i="40" s="1"/>
  <c r="MSB1" i="40" s="1"/>
  <c r="MSC1" i="40" s="1"/>
  <c r="MSD1" i="40" s="1"/>
  <c r="MSE1" i="40" s="1"/>
  <c r="MSF1" i="40" s="1"/>
  <c r="MSG1" i="40" s="1"/>
  <c r="MSH1" i="40" s="1"/>
  <c r="MSI1" i="40" s="1"/>
  <c r="MSJ1" i="40" s="1"/>
  <c r="MSK1" i="40" s="1"/>
  <c r="MSL1" i="40" s="1"/>
  <c r="MSM1" i="40" s="1"/>
  <c r="MSN1" i="40" s="1"/>
  <c r="MSO1" i="40" s="1"/>
  <c r="MSP1" i="40" s="1"/>
  <c r="MSQ1" i="40" s="1"/>
  <c r="MSR1" i="40" s="1"/>
  <c r="MSS1" i="40" s="1"/>
  <c r="MST1" i="40" s="1"/>
  <c r="MSU1" i="40" s="1"/>
  <c r="MSV1" i="40" s="1"/>
  <c r="MSW1" i="40" s="1"/>
  <c r="MSX1" i="40" s="1"/>
  <c r="MSY1" i="40" s="1"/>
  <c r="MSZ1" i="40" s="1"/>
  <c r="MTA1" i="40" s="1"/>
  <c r="MTB1" i="40" s="1"/>
  <c r="MTC1" i="40" s="1"/>
  <c r="MTD1" i="40" s="1"/>
  <c r="MTE1" i="40" s="1"/>
  <c r="MTF1" i="40" s="1"/>
  <c r="MTG1" i="40" s="1"/>
  <c r="MTH1" i="40" s="1"/>
  <c r="MTI1" i="40" s="1"/>
  <c r="MTJ1" i="40" s="1"/>
  <c r="MTK1" i="40" s="1"/>
  <c r="MTL1" i="40" s="1"/>
  <c r="MTM1" i="40" s="1"/>
  <c r="MTN1" i="40" s="1"/>
  <c r="MTO1" i="40" s="1"/>
  <c r="MTP1" i="40" s="1"/>
  <c r="MTQ1" i="40" s="1"/>
  <c r="MTR1" i="40" s="1"/>
  <c r="MTS1" i="40" s="1"/>
  <c r="MTT1" i="40" s="1"/>
  <c r="MTU1" i="40" s="1"/>
  <c r="MTV1" i="40" s="1"/>
  <c r="MTW1" i="40" s="1"/>
  <c r="MTX1" i="40" s="1"/>
  <c r="MTY1" i="40" s="1"/>
  <c r="MTZ1" i="40" s="1"/>
  <c r="MUA1" i="40" s="1"/>
  <c r="MUB1" i="40" s="1"/>
  <c r="MUC1" i="40" s="1"/>
  <c r="MUD1" i="40" s="1"/>
  <c r="MUE1" i="40" s="1"/>
  <c r="MUF1" i="40" s="1"/>
  <c r="MUG1" i="40" s="1"/>
  <c r="MUH1" i="40" s="1"/>
  <c r="MUI1" i="40" s="1"/>
  <c r="MUJ1" i="40" s="1"/>
  <c r="MUK1" i="40" s="1"/>
  <c r="MUL1" i="40" s="1"/>
  <c r="MUM1" i="40" s="1"/>
  <c r="MUN1" i="40" s="1"/>
  <c r="MUO1" i="40" s="1"/>
  <c r="MUP1" i="40" s="1"/>
  <c r="MUQ1" i="40" s="1"/>
  <c r="MUR1" i="40" s="1"/>
  <c r="MUS1" i="40" s="1"/>
  <c r="MUT1" i="40" s="1"/>
  <c r="MUU1" i="40" s="1"/>
  <c r="MUV1" i="40" s="1"/>
  <c r="MUW1" i="40" s="1"/>
  <c r="MUX1" i="40" s="1"/>
  <c r="MUY1" i="40" s="1"/>
  <c r="MUZ1" i="40" s="1"/>
  <c r="MVA1" i="40" s="1"/>
  <c r="MVB1" i="40" s="1"/>
  <c r="MVC1" i="40" s="1"/>
  <c r="MVD1" i="40" s="1"/>
  <c r="MVE1" i="40" s="1"/>
  <c r="MVF1" i="40" s="1"/>
  <c r="MVG1" i="40" s="1"/>
  <c r="MVH1" i="40" s="1"/>
  <c r="MVI1" i="40" s="1"/>
  <c r="MVJ1" i="40" s="1"/>
  <c r="MVK1" i="40" s="1"/>
  <c r="MVL1" i="40" s="1"/>
  <c r="MVM1" i="40" s="1"/>
  <c r="MVN1" i="40" s="1"/>
  <c r="MVO1" i="40" s="1"/>
  <c r="MVP1" i="40" s="1"/>
  <c r="MVQ1" i="40" s="1"/>
  <c r="MVR1" i="40" s="1"/>
  <c r="MVS1" i="40" s="1"/>
  <c r="MVT1" i="40" s="1"/>
  <c r="MVU1" i="40" s="1"/>
  <c r="MVV1" i="40" s="1"/>
  <c r="MVW1" i="40" s="1"/>
  <c r="MVX1" i="40" s="1"/>
  <c r="MVY1" i="40" s="1"/>
  <c r="MVZ1" i="40" s="1"/>
  <c r="MWA1" i="40" s="1"/>
  <c r="MWB1" i="40" s="1"/>
  <c r="MWC1" i="40" s="1"/>
  <c r="MWD1" i="40" s="1"/>
  <c r="MWE1" i="40" s="1"/>
  <c r="MWF1" i="40" s="1"/>
  <c r="MWG1" i="40" s="1"/>
  <c r="MWH1" i="40" s="1"/>
  <c r="MWI1" i="40" s="1"/>
  <c r="MWJ1" i="40" s="1"/>
  <c r="MWK1" i="40" s="1"/>
  <c r="MWL1" i="40" s="1"/>
  <c r="MWM1" i="40" s="1"/>
  <c r="MWN1" i="40" s="1"/>
  <c r="MWO1" i="40" s="1"/>
  <c r="MWP1" i="40" s="1"/>
  <c r="MWQ1" i="40" s="1"/>
  <c r="MWR1" i="40" s="1"/>
  <c r="MWS1" i="40" s="1"/>
  <c r="MWT1" i="40" s="1"/>
  <c r="MWU1" i="40" s="1"/>
  <c r="MWV1" i="40" s="1"/>
  <c r="MWW1" i="40" s="1"/>
  <c r="MWX1" i="40" s="1"/>
  <c r="MWY1" i="40" s="1"/>
  <c r="MWZ1" i="40" s="1"/>
  <c r="MXA1" i="40" s="1"/>
  <c r="MXB1" i="40" s="1"/>
  <c r="MXC1" i="40" s="1"/>
  <c r="MXD1" i="40" s="1"/>
  <c r="MXE1" i="40" s="1"/>
  <c r="MXF1" i="40" s="1"/>
  <c r="MXG1" i="40" s="1"/>
  <c r="MXH1" i="40" s="1"/>
  <c r="MXI1" i="40" s="1"/>
  <c r="MXJ1" i="40" s="1"/>
  <c r="MXK1" i="40" s="1"/>
  <c r="MXL1" i="40" s="1"/>
  <c r="MXM1" i="40" s="1"/>
  <c r="MXN1" i="40" s="1"/>
  <c r="MXO1" i="40" s="1"/>
  <c r="MXP1" i="40" s="1"/>
  <c r="MXQ1" i="40" s="1"/>
  <c r="MXR1" i="40" s="1"/>
  <c r="MXS1" i="40" s="1"/>
  <c r="MXT1" i="40" s="1"/>
  <c r="MXU1" i="40" s="1"/>
  <c r="MXV1" i="40" s="1"/>
  <c r="MXW1" i="40" s="1"/>
  <c r="MXX1" i="40" s="1"/>
  <c r="MXY1" i="40" s="1"/>
  <c r="MXZ1" i="40" s="1"/>
  <c r="MYA1" i="40" s="1"/>
  <c r="MYB1" i="40" s="1"/>
  <c r="MYC1" i="40" s="1"/>
  <c r="MYD1" i="40" s="1"/>
  <c r="MYE1" i="40" s="1"/>
  <c r="MYF1" i="40" s="1"/>
  <c r="MYG1" i="40" s="1"/>
  <c r="MYH1" i="40" s="1"/>
  <c r="MYI1" i="40" s="1"/>
  <c r="MYJ1" i="40" s="1"/>
  <c r="MYK1" i="40" s="1"/>
  <c r="MYL1" i="40" s="1"/>
  <c r="MYM1" i="40" s="1"/>
  <c r="MYN1" i="40" s="1"/>
  <c r="MYO1" i="40" s="1"/>
  <c r="MYP1" i="40" s="1"/>
  <c r="MYQ1" i="40" s="1"/>
  <c r="MYR1" i="40" s="1"/>
  <c r="MYS1" i="40" s="1"/>
  <c r="MYT1" i="40" s="1"/>
  <c r="MYU1" i="40" s="1"/>
  <c r="MYV1" i="40" s="1"/>
  <c r="MYW1" i="40" s="1"/>
  <c r="MYX1" i="40" s="1"/>
  <c r="MYY1" i="40" s="1"/>
  <c r="MYZ1" i="40" s="1"/>
  <c r="MZA1" i="40" s="1"/>
  <c r="MZB1" i="40" s="1"/>
  <c r="MZC1" i="40" s="1"/>
  <c r="MZD1" i="40" s="1"/>
  <c r="MZE1" i="40" s="1"/>
  <c r="MZF1" i="40" s="1"/>
  <c r="MZG1" i="40" s="1"/>
  <c r="MZH1" i="40" s="1"/>
  <c r="MZI1" i="40" s="1"/>
  <c r="MZJ1" i="40" s="1"/>
  <c r="MZK1" i="40" s="1"/>
  <c r="MZL1" i="40" s="1"/>
  <c r="MZM1" i="40" s="1"/>
  <c r="MZN1" i="40" s="1"/>
  <c r="MZO1" i="40" s="1"/>
  <c r="MZP1" i="40" s="1"/>
  <c r="MZQ1" i="40" s="1"/>
  <c r="MZR1" i="40" s="1"/>
  <c r="MZS1" i="40" s="1"/>
  <c r="MZT1" i="40" s="1"/>
  <c r="MZU1" i="40" s="1"/>
  <c r="MZV1" i="40" s="1"/>
  <c r="MZW1" i="40" s="1"/>
  <c r="MZX1" i="40" s="1"/>
  <c r="MZY1" i="40" s="1"/>
  <c r="MZZ1" i="40" s="1"/>
  <c r="NAA1" i="40" s="1"/>
  <c r="NAB1" i="40" s="1"/>
  <c r="NAC1" i="40" s="1"/>
  <c r="NAD1" i="40" s="1"/>
  <c r="NAE1" i="40" s="1"/>
  <c r="NAF1" i="40" s="1"/>
  <c r="NAG1" i="40" s="1"/>
  <c r="NAH1" i="40" s="1"/>
  <c r="NAI1" i="40" s="1"/>
  <c r="NAJ1" i="40" s="1"/>
  <c r="NAK1" i="40" s="1"/>
  <c r="NAL1" i="40" s="1"/>
  <c r="NAM1" i="40" s="1"/>
  <c r="NAN1" i="40" s="1"/>
  <c r="NAO1" i="40" s="1"/>
  <c r="NAP1" i="40" s="1"/>
  <c r="NAQ1" i="40" s="1"/>
  <c r="NAR1" i="40" s="1"/>
  <c r="NAS1" i="40" s="1"/>
  <c r="NAT1" i="40" s="1"/>
  <c r="NAU1" i="40" s="1"/>
  <c r="NAV1" i="40" s="1"/>
  <c r="NAW1" i="40" s="1"/>
  <c r="NAX1" i="40" s="1"/>
  <c r="NAY1" i="40" s="1"/>
  <c r="NAZ1" i="40" s="1"/>
  <c r="NBA1" i="40" s="1"/>
  <c r="NBB1" i="40" s="1"/>
  <c r="NBC1" i="40" s="1"/>
  <c r="NBD1" i="40" s="1"/>
  <c r="NBE1" i="40" s="1"/>
  <c r="NBF1" i="40" s="1"/>
  <c r="NBG1" i="40" s="1"/>
  <c r="NBH1" i="40" s="1"/>
  <c r="NBI1" i="40" s="1"/>
  <c r="NBJ1" i="40" s="1"/>
  <c r="NBK1" i="40" s="1"/>
  <c r="NBL1" i="40" s="1"/>
  <c r="NBM1" i="40" s="1"/>
  <c r="NBN1" i="40" s="1"/>
  <c r="NBO1" i="40" s="1"/>
  <c r="NBP1" i="40" s="1"/>
  <c r="NBQ1" i="40" s="1"/>
  <c r="NBR1" i="40" s="1"/>
  <c r="NBS1" i="40" s="1"/>
  <c r="NBT1" i="40" s="1"/>
  <c r="NBU1" i="40" s="1"/>
  <c r="NBV1" i="40" s="1"/>
  <c r="NBW1" i="40" s="1"/>
  <c r="NBX1" i="40" s="1"/>
  <c r="NBY1" i="40" s="1"/>
  <c r="NBZ1" i="40" s="1"/>
  <c r="NCA1" i="40" s="1"/>
  <c r="NCB1" i="40" s="1"/>
  <c r="NCC1" i="40" s="1"/>
  <c r="NCD1" i="40" s="1"/>
  <c r="NCE1" i="40" s="1"/>
  <c r="NCF1" i="40" s="1"/>
  <c r="NCG1" i="40" s="1"/>
  <c r="NCH1" i="40" s="1"/>
  <c r="NCI1" i="40" s="1"/>
  <c r="NCJ1" i="40" s="1"/>
  <c r="NCK1" i="40" s="1"/>
  <c r="NCL1" i="40" s="1"/>
  <c r="NCM1" i="40" s="1"/>
  <c r="NCN1" i="40" s="1"/>
  <c r="NCO1" i="40" s="1"/>
  <c r="NCP1" i="40" s="1"/>
  <c r="NCQ1" i="40" s="1"/>
  <c r="NCR1" i="40" s="1"/>
  <c r="NCS1" i="40" s="1"/>
  <c r="NCT1" i="40" s="1"/>
  <c r="NCU1" i="40" s="1"/>
  <c r="NCV1" i="40" s="1"/>
  <c r="NCW1" i="40" s="1"/>
  <c r="NCX1" i="40" s="1"/>
  <c r="NCY1" i="40" s="1"/>
  <c r="NCZ1" i="40" s="1"/>
  <c r="NDA1" i="40" s="1"/>
  <c r="NDB1" i="40" s="1"/>
  <c r="NDC1" i="40" s="1"/>
  <c r="NDD1" i="40" s="1"/>
  <c r="NDE1" i="40" s="1"/>
  <c r="NDF1" i="40" s="1"/>
  <c r="NDG1" i="40" s="1"/>
  <c r="NDH1" i="40" s="1"/>
  <c r="NDI1" i="40" s="1"/>
  <c r="NDJ1" i="40" s="1"/>
  <c r="NDK1" i="40" s="1"/>
  <c r="NDL1" i="40" s="1"/>
  <c r="NDM1" i="40" s="1"/>
  <c r="NDN1" i="40" s="1"/>
  <c r="NDO1" i="40" s="1"/>
  <c r="NDP1" i="40" s="1"/>
  <c r="NDQ1" i="40" s="1"/>
  <c r="NDR1" i="40" s="1"/>
  <c r="NDS1" i="40" s="1"/>
  <c r="NDT1" i="40" s="1"/>
  <c r="NDU1" i="40" s="1"/>
  <c r="NDV1" i="40" s="1"/>
  <c r="NDW1" i="40" s="1"/>
  <c r="NDX1" i="40" s="1"/>
  <c r="NDY1" i="40" s="1"/>
  <c r="NDZ1" i="40" s="1"/>
  <c r="NEA1" i="40" s="1"/>
  <c r="NEB1" i="40" s="1"/>
  <c r="NEC1" i="40" s="1"/>
  <c r="NED1" i="40" s="1"/>
  <c r="NEE1" i="40" s="1"/>
  <c r="NEF1" i="40" s="1"/>
  <c r="NEG1" i="40" s="1"/>
  <c r="NEH1" i="40" s="1"/>
  <c r="NEI1" i="40" s="1"/>
  <c r="NEJ1" i="40" s="1"/>
  <c r="NEK1" i="40" s="1"/>
  <c r="NEL1" i="40" s="1"/>
  <c r="NEM1" i="40" s="1"/>
  <c r="NEN1" i="40" s="1"/>
  <c r="NEO1" i="40" s="1"/>
  <c r="NEP1" i="40" s="1"/>
  <c r="NEQ1" i="40" s="1"/>
  <c r="NER1" i="40" s="1"/>
  <c r="NES1" i="40" s="1"/>
  <c r="NET1" i="40" s="1"/>
  <c r="NEU1" i="40" s="1"/>
  <c r="NEV1" i="40" s="1"/>
  <c r="NEW1" i="40" s="1"/>
  <c r="NEX1" i="40" s="1"/>
  <c r="NEY1" i="40" s="1"/>
  <c r="NEZ1" i="40" s="1"/>
  <c r="NFA1" i="40" s="1"/>
  <c r="NFB1" i="40" s="1"/>
  <c r="NFC1" i="40" s="1"/>
  <c r="NFD1" i="40" s="1"/>
  <c r="NFE1" i="40" s="1"/>
  <c r="NFF1" i="40" s="1"/>
  <c r="NFG1" i="40" s="1"/>
  <c r="NFH1" i="40" s="1"/>
  <c r="NFI1" i="40" s="1"/>
  <c r="NFJ1" i="40" s="1"/>
  <c r="NFK1" i="40" s="1"/>
  <c r="NFL1" i="40" s="1"/>
  <c r="NFM1" i="40" s="1"/>
  <c r="NFN1" i="40" s="1"/>
  <c r="NFO1" i="40" s="1"/>
  <c r="NFP1" i="40" s="1"/>
  <c r="NFQ1" i="40" s="1"/>
  <c r="NFR1" i="40" s="1"/>
  <c r="NFS1" i="40" s="1"/>
  <c r="NFT1" i="40" s="1"/>
  <c r="NFU1" i="40" s="1"/>
  <c r="NFV1" i="40" s="1"/>
  <c r="NFW1" i="40" s="1"/>
  <c r="NFX1" i="40" s="1"/>
  <c r="NFY1" i="40" s="1"/>
  <c r="NFZ1" i="40" s="1"/>
  <c r="NGA1" i="40" s="1"/>
  <c r="NGB1" i="40" s="1"/>
  <c r="NGC1" i="40" s="1"/>
  <c r="NGD1" i="40" s="1"/>
  <c r="NGE1" i="40" s="1"/>
  <c r="NGF1" i="40" s="1"/>
  <c r="NGG1" i="40" s="1"/>
  <c r="NGH1" i="40" s="1"/>
  <c r="NGI1" i="40" s="1"/>
  <c r="NGJ1" i="40" s="1"/>
  <c r="NGK1" i="40" s="1"/>
  <c r="NGL1" i="40" s="1"/>
  <c r="NGM1" i="40" s="1"/>
  <c r="NGN1" i="40" s="1"/>
  <c r="NGO1" i="40" s="1"/>
  <c r="NGP1" i="40" s="1"/>
  <c r="NGQ1" i="40" s="1"/>
  <c r="NGR1" i="40" s="1"/>
  <c r="NGS1" i="40" s="1"/>
  <c r="NGT1" i="40" s="1"/>
  <c r="NGU1" i="40" s="1"/>
  <c r="NGV1" i="40" s="1"/>
  <c r="NGW1" i="40" s="1"/>
  <c r="NGX1" i="40" s="1"/>
  <c r="NGY1" i="40" s="1"/>
  <c r="NGZ1" i="40" s="1"/>
  <c r="NHA1" i="40" s="1"/>
  <c r="NHB1" i="40" s="1"/>
  <c r="NHC1" i="40" s="1"/>
  <c r="NHD1" i="40" s="1"/>
  <c r="NHE1" i="40" s="1"/>
  <c r="NHF1" i="40" s="1"/>
  <c r="NHG1" i="40" s="1"/>
  <c r="NHH1" i="40" s="1"/>
  <c r="NHI1" i="40" s="1"/>
  <c r="NHJ1" i="40" s="1"/>
  <c r="NHK1" i="40" s="1"/>
  <c r="NHL1" i="40" s="1"/>
  <c r="NHM1" i="40" s="1"/>
  <c r="NHN1" i="40" s="1"/>
  <c r="NHO1" i="40" s="1"/>
  <c r="NHP1" i="40" s="1"/>
  <c r="NHQ1" i="40" s="1"/>
  <c r="NHR1" i="40" s="1"/>
  <c r="NHS1" i="40" s="1"/>
  <c r="NHT1" i="40" s="1"/>
  <c r="NHU1" i="40" s="1"/>
  <c r="NHV1" i="40" s="1"/>
  <c r="NHW1" i="40" s="1"/>
  <c r="NHX1" i="40" s="1"/>
  <c r="NHY1" i="40" s="1"/>
  <c r="NHZ1" i="40" s="1"/>
  <c r="NIA1" i="40" s="1"/>
  <c r="NIB1" i="40" s="1"/>
  <c r="NIC1" i="40" s="1"/>
  <c r="NID1" i="40" s="1"/>
  <c r="NIE1" i="40" s="1"/>
  <c r="NIF1" i="40" s="1"/>
  <c r="NIG1" i="40" s="1"/>
  <c r="NIH1" i="40" s="1"/>
  <c r="NII1" i="40" s="1"/>
  <c r="NIJ1" i="40" s="1"/>
  <c r="NIK1" i="40" s="1"/>
  <c r="NIL1" i="40" s="1"/>
  <c r="NIM1" i="40" s="1"/>
  <c r="NIN1" i="40" s="1"/>
  <c r="NIO1" i="40" s="1"/>
  <c r="NIP1" i="40" s="1"/>
  <c r="NIQ1" i="40" s="1"/>
  <c r="NIR1" i="40" s="1"/>
  <c r="NIS1" i="40" s="1"/>
  <c r="NIT1" i="40" s="1"/>
  <c r="NIU1" i="40" s="1"/>
  <c r="NIV1" i="40" s="1"/>
  <c r="NIW1" i="40" s="1"/>
  <c r="NIX1" i="40" s="1"/>
  <c r="NIY1" i="40" s="1"/>
  <c r="NIZ1" i="40" s="1"/>
  <c r="NJA1" i="40" s="1"/>
  <c r="NJB1" i="40" s="1"/>
  <c r="NJC1" i="40" s="1"/>
  <c r="NJD1" i="40" s="1"/>
  <c r="NJE1" i="40" s="1"/>
  <c r="NJF1" i="40" s="1"/>
  <c r="NJG1" i="40" s="1"/>
  <c r="NJH1" i="40" s="1"/>
  <c r="NJI1" i="40" s="1"/>
  <c r="NJJ1" i="40" s="1"/>
  <c r="NJK1" i="40" s="1"/>
  <c r="NJL1" i="40" s="1"/>
  <c r="NJM1" i="40" s="1"/>
  <c r="NJN1" i="40" s="1"/>
  <c r="NJO1" i="40" s="1"/>
  <c r="NJP1" i="40" s="1"/>
  <c r="NJQ1" i="40" s="1"/>
  <c r="NJR1" i="40" s="1"/>
  <c r="NJS1" i="40" s="1"/>
  <c r="NJT1" i="40" s="1"/>
  <c r="NJU1" i="40" s="1"/>
  <c r="NJV1" i="40" s="1"/>
  <c r="NJW1" i="40" s="1"/>
  <c r="NJX1" i="40" s="1"/>
  <c r="NJY1" i="40" s="1"/>
  <c r="NJZ1" i="40" s="1"/>
  <c r="NKA1" i="40" s="1"/>
  <c r="NKB1" i="40" s="1"/>
  <c r="NKC1" i="40" s="1"/>
  <c r="NKD1" i="40" s="1"/>
  <c r="NKE1" i="40" s="1"/>
  <c r="NKF1" i="40" s="1"/>
  <c r="NKG1" i="40" s="1"/>
  <c r="NKH1" i="40" s="1"/>
  <c r="NKI1" i="40" s="1"/>
  <c r="NKJ1" i="40" s="1"/>
  <c r="NKK1" i="40" s="1"/>
  <c r="NKL1" i="40" s="1"/>
  <c r="NKM1" i="40" s="1"/>
  <c r="NKN1" i="40" s="1"/>
  <c r="NKO1" i="40" s="1"/>
  <c r="NKP1" i="40" s="1"/>
  <c r="NKQ1" i="40" s="1"/>
  <c r="NKR1" i="40" s="1"/>
  <c r="NKS1" i="40" s="1"/>
  <c r="NKT1" i="40" s="1"/>
  <c r="NKU1" i="40" s="1"/>
  <c r="NKV1" i="40" s="1"/>
  <c r="NKW1" i="40" s="1"/>
  <c r="NKX1" i="40" s="1"/>
  <c r="NKY1" i="40" s="1"/>
  <c r="NKZ1" i="40" s="1"/>
  <c r="NLA1" i="40" s="1"/>
  <c r="NLB1" i="40" s="1"/>
  <c r="NLC1" i="40" s="1"/>
  <c r="NLD1" i="40" s="1"/>
  <c r="NLE1" i="40" s="1"/>
  <c r="NLF1" i="40" s="1"/>
  <c r="NLG1" i="40" s="1"/>
  <c r="NLH1" i="40" s="1"/>
  <c r="NLI1" i="40" s="1"/>
  <c r="NLJ1" i="40" s="1"/>
  <c r="NLK1" i="40" s="1"/>
  <c r="NLL1" i="40" s="1"/>
  <c r="NLM1" i="40" s="1"/>
  <c r="NLN1" i="40" s="1"/>
  <c r="NLO1" i="40" s="1"/>
  <c r="NLP1" i="40" s="1"/>
  <c r="NLQ1" i="40" s="1"/>
  <c r="NLR1" i="40" s="1"/>
  <c r="NLS1" i="40" s="1"/>
  <c r="NLT1" i="40" s="1"/>
  <c r="NLU1" i="40" s="1"/>
  <c r="NLV1" i="40" s="1"/>
  <c r="NLW1" i="40" s="1"/>
  <c r="NLX1" i="40" s="1"/>
  <c r="NLY1" i="40" s="1"/>
  <c r="NLZ1" i="40" s="1"/>
  <c r="NMA1" i="40" s="1"/>
  <c r="NMB1" i="40" s="1"/>
  <c r="NMC1" i="40" s="1"/>
  <c r="NMD1" i="40" s="1"/>
  <c r="NME1" i="40" s="1"/>
  <c r="NMF1" i="40" s="1"/>
  <c r="NMG1" i="40" s="1"/>
  <c r="NMH1" i="40" s="1"/>
  <c r="NMI1" i="40" s="1"/>
  <c r="NMJ1" i="40" s="1"/>
  <c r="NMK1" i="40" s="1"/>
  <c r="NML1" i="40" s="1"/>
  <c r="NMM1" i="40" s="1"/>
  <c r="NMN1" i="40" s="1"/>
  <c r="NMO1" i="40" s="1"/>
  <c r="NMP1" i="40" s="1"/>
  <c r="NMQ1" i="40" s="1"/>
  <c r="NMR1" i="40" s="1"/>
  <c r="NMS1" i="40" s="1"/>
  <c r="NMT1" i="40" s="1"/>
  <c r="NMU1" i="40" s="1"/>
  <c r="NMV1" i="40" s="1"/>
  <c r="NMW1" i="40" s="1"/>
  <c r="NMX1" i="40" s="1"/>
  <c r="NMY1" i="40" s="1"/>
  <c r="NMZ1" i="40" s="1"/>
  <c r="NNA1" i="40" s="1"/>
  <c r="NNB1" i="40" s="1"/>
  <c r="NNC1" i="40" s="1"/>
  <c r="NND1" i="40" s="1"/>
  <c r="NNE1" i="40" s="1"/>
  <c r="NNF1" i="40" s="1"/>
  <c r="NNG1" i="40" s="1"/>
  <c r="NNH1" i="40" s="1"/>
  <c r="NNI1" i="40" s="1"/>
  <c r="NNJ1" i="40" s="1"/>
  <c r="NNK1" i="40" s="1"/>
  <c r="NNL1" i="40" s="1"/>
  <c r="NNM1" i="40" s="1"/>
  <c r="NNN1" i="40" s="1"/>
  <c r="NNO1" i="40" s="1"/>
  <c r="NNP1" i="40" s="1"/>
  <c r="NNQ1" i="40" s="1"/>
  <c r="NNR1" i="40" s="1"/>
  <c r="NNS1" i="40" s="1"/>
  <c r="NNT1" i="40" s="1"/>
  <c r="NNU1" i="40" s="1"/>
  <c r="NNV1" i="40" s="1"/>
  <c r="NNW1" i="40" s="1"/>
  <c r="NNX1" i="40" s="1"/>
  <c r="NNY1" i="40" s="1"/>
  <c r="NNZ1" i="40" s="1"/>
  <c r="NOA1" i="40" s="1"/>
  <c r="NOB1" i="40" s="1"/>
  <c r="NOC1" i="40" s="1"/>
  <c r="NOD1" i="40" s="1"/>
  <c r="NOE1" i="40" s="1"/>
  <c r="NOF1" i="40" s="1"/>
  <c r="NOG1" i="40" s="1"/>
  <c r="NOH1" i="40" s="1"/>
  <c r="NOI1" i="40" s="1"/>
  <c r="NOJ1" i="40" s="1"/>
  <c r="NOK1" i="40" s="1"/>
  <c r="NOL1" i="40" s="1"/>
  <c r="NOM1" i="40" s="1"/>
  <c r="NON1" i="40" s="1"/>
  <c r="NOO1" i="40" s="1"/>
  <c r="NOP1" i="40" s="1"/>
  <c r="NOQ1" i="40" s="1"/>
  <c r="NOR1" i="40" s="1"/>
  <c r="NOS1" i="40" s="1"/>
  <c r="NOT1" i="40" s="1"/>
  <c r="NOU1" i="40" s="1"/>
  <c r="NOV1" i="40" s="1"/>
  <c r="NOW1" i="40" s="1"/>
  <c r="NOX1" i="40" s="1"/>
  <c r="NOY1" i="40" s="1"/>
  <c r="NOZ1" i="40" s="1"/>
  <c r="NPA1" i="40" s="1"/>
  <c r="NPB1" i="40" s="1"/>
  <c r="NPC1" i="40" s="1"/>
  <c r="NPD1" i="40" s="1"/>
  <c r="NPE1" i="40" s="1"/>
  <c r="NPF1" i="40" s="1"/>
  <c r="NPG1" i="40" s="1"/>
  <c r="NPH1" i="40" s="1"/>
  <c r="NPI1" i="40" s="1"/>
  <c r="NPJ1" i="40" s="1"/>
  <c r="NPK1" i="40" s="1"/>
  <c r="NPL1" i="40" s="1"/>
  <c r="NPM1" i="40" s="1"/>
  <c r="NPN1" i="40" s="1"/>
  <c r="NPO1" i="40" s="1"/>
  <c r="NPP1" i="40" s="1"/>
  <c r="NPQ1" i="40" s="1"/>
  <c r="NPR1" i="40" s="1"/>
  <c r="NPS1" i="40" s="1"/>
  <c r="NPT1" i="40" s="1"/>
  <c r="NPU1" i="40" s="1"/>
  <c r="NPV1" i="40" s="1"/>
  <c r="NPW1" i="40" s="1"/>
  <c r="NPX1" i="40" s="1"/>
  <c r="NPY1" i="40" s="1"/>
  <c r="NPZ1" i="40" s="1"/>
  <c r="NQA1" i="40" s="1"/>
  <c r="NQB1" i="40" s="1"/>
  <c r="NQC1" i="40" s="1"/>
  <c r="NQD1" i="40" s="1"/>
  <c r="NQE1" i="40" s="1"/>
  <c r="NQF1" i="40" s="1"/>
  <c r="NQG1" i="40" s="1"/>
  <c r="NQH1" i="40" s="1"/>
  <c r="NQI1" i="40" s="1"/>
  <c r="NQJ1" i="40" s="1"/>
  <c r="NQK1" i="40" s="1"/>
  <c r="NQL1" i="40" s="1"/>
  <c r="NQM1" i="40" s="1"/>
  <c r="NQN1" i="40" s="1"/>
  <c r="NQO1" i="40" s="1"/>
  <c r="NQP1" i="40" s="1"/>
  <c r="NQQ1" i="40" s="1"/>
  <c r="NQR1" i="40" s="1"/>
  <c r="NQS1" i="40" s="1"/>
  <c r="NQT1" i="40" s="1"/>
  <c r="NQU1" i="40" s="1"/>
  <c r="NQV1" i="40" s="1"/>
  <c r="NQW1" i="40" s="1"/>
  <c r="NQX1" i="40" s="1"/>
  <c r="NQY1" i="40" s="1"/>
  <c r="NQZ1" i="40" s="1"/>
  <c r="NRA1" i="40" s="1"/>
  <c r="NRB1" i="40" s="1"/>
  <c r="NRC1" i="40" s="1"/>
  <c r="NRD1" i="40" s="1"/>
  <c r="NRE1" i="40" s="1"/>
  <c r="NRF1" i="40" s="1"/>
  <c r="NRG1" i="40" s="1"/>
  <c r="NRH1" i="40" s="1"/>
  <c r="NRI1" i="40" s="1"/>
  <c r="NRJ1" i="40" s="1"/>
  <c r="NRK1" i="40" s="1"/>
  <c r="NRL1" i="40" s="1"/>
  <c r="NRM1" i="40" s="1"/>
  <c r="NRN1" i="40" s="1"/>
  <c r="NRO1" i="40" s="1"/>
  <c r="NRP1" i="40" s="1"/>
  <c r="NRQ1" i="40" s="1"/>
  <c r="NRR1" i="40" s="1"/>
  <c r="NRS1" i="40" s="1"/>
  <c r="NRT1" i="40" s="1"/>
  <c r="NRU1" i="40" s="1"/>
  <c r="NRV1" i="40" s="1"/>
  <c r="NRW1" i="40" s="1"/>
  <c r="NRX1" i="40" s="1"/>
  <c r="NRY1" i="40" s="1"/>
  <c r="NRZ1" i="40" s="1"/>
  <c r="NSA1" i="40" s="1"/>
  <c r="NSB1" i="40" s="1"/>
  <c r="NSC1" i="40" s="1"/>
  <c r="NSD1" i="40" s="1"/>
  <c r="NSE1" i="40" s="1"/>
  <c r="NSF1" i="40" s="1"/>
  <c r="NSG1" i="40" s="1"/>
  <c r="NSH1" i="40" s="1"/>
  <c r="NSI1" i="40" s="1"/>
  <c r="NSJ1" i="40" s="1"/>
  <c r="NSK1" i="40" s="1"/>
  <c r="NSL1" i="40" s="1"/>
  <c r="NSM1" i="40" s="1"/>
  <c r="NSN1" i="40" s="1"/>
  <c r="NSO1" i="40" s="1"/>
  <c r="NSP1" i="40" s="1"/>
  <c r="NSQ1" i="40" s="1"/>
  <c r="NSR1" i="40" s="1"/>
  <c r="NSS1" i="40" s="1"/>
  <c r="NST1" i="40" s="1"/>
  <c r="NSU1" i="40" s="1"/>
  <c r="NSV1" i="40" s="1"/>
  <c r="NSW1" i="40" s="1"/>
  <c r="NSX1" i="40" s="1"/>
  <c r="NSY1" i="40" s="1"/>
  <c r="NSZ1" i="40" s="1"/>
  <c r="NTA1" i="40" s="1"/>
  <c r="NTB1" i="40" s="1"/>
  <c r="NTC1" i="40" s="1"/>
  <c r="NTD1" i="40" s="1"/>
  <c r="NTE1" i="40" s="1"/>
  <c r="NTF1" i="40" s="1"/>
  <c r="NTG1" i="40" s="1"/>
  <c r="NTH1" i="40" s="1"/>
  <c r="NTI1" i="40" s="1"/>
  <c r="NTJ1" i="40" s="1"/>
  <c r="NTK1" i="40" s="1"/>
  <c r="NTL1" i="40" s="1"/>
  <c r="NTM1" i="40" s="1"/>
  <c r="NTN1" i="40" s="1"/>
  <c r="NTO1" i="40" s="1"/>
  <c r="NTP1" i="40" s="1"/>
  <c r="NTQ1" i="40" s="1"/>
  <c r="NTR1" i="40" s="1"/>
  <c r="NTS1" i="40" s="1"/>
  <c r="NTT1" i="40" s="1"/>
  <c r="NTU1" i="40" s="1"/>
  <c r="NTV1" i="40" s="1"/>
  <c r="NTW1" i="40" s="1"/>
  <c r="NTX1" i="40" s="1"/>
  <c r="NTY1" i="40" s="1"/>
  <c r="NTZ1" i="40" s="1"/>
  <c r="NUA1" i="40" s="1"/>
  <c r="NUB1" i="40" s="1"/>
  <c r="NUC1" i="40" s="1"/>
  <c r="NUD1" i="40" s="1"/>
  <c r="NUE1" i="40" s="1"/>
  <c r="NUF1" i="40" s="1"/>
  <c r="NUG1" i="40" s="1"/>
  <c r="NUH1" i="40" s="1"/>
  <c r="NUI1" i="40" s="1"/>
  <c r="NUJ1" i="40" s="1"/>
  <c r="NUK1" i="40" s="1"/>
  <c r="NUL1" i="40" s="1"/>
  <c r="NUM1" i="40" s="1"/>
  <c r="NUN1" i="40" s="1"/>
  <c r="NUO1" i="40" s="1"/>
  <c r="NUP1" i="40" s="1"/>
  <c r="NUQ1" i="40" s="1"/>
  <c r="NUR1" i="40" s="1"/>
  <c r="NUS1" i="40" s="1"/>
  <c r="NUT1" i="40" s="1"/>
  <c r="NUU1" i="40" s="1"/>
  <c r="NUV1" i="40" s="1"/>
  <c r="NUW1" i="40" s="1"/>
  <c r="NUX1" i="40" s="1"/>
  <c r="NUY1" i="40" s="1"/>
  <c r="NUZ1" i="40" s="1"/>
  <c r="NVA1" i="40" s="1"/>
  <c r="NVB1" i="40" s="1"/>
  <c r="NVC1" i="40" s="1"/>
  <c r="NVD1" i="40" s="1"/>
  <c r="NVE1" i="40" s="1"/>
  <c r="NVF1" i="40" s="1"/>
  <c r="NVG1" i="40" s="1"/>
  <c r="NVH1" i="40" s="1"/>
  <c r="NVI1" i="40" s="1"/>
  <c r="NVJ1" i="40" s="1"/>
  <c r="NVK1" i="40" s="1"/>
  <c r="NVL1" i="40" s="1"/>
  <c r="NVM1" i="40" s="1"/>
  <c r="NVN1" i="40" s="1"/>
  <c r="NVO1" i="40" s="1"/>
  <c r="NVP1" i="40" s="1"/>
  <c r="NVQ1" i="40" s="1"/>
  <c r="NVR1" i="40" s="1"/>
  <c r="NVS1" i="40" s="1"/>
  <c r="NVT1" i="40" s="1"/>
  <c r="NVU1" i="40" s="1"/>
  <c r="NVV1" i="40" s="1"/>
  <c r="NVW1" i="40" s="1"/>
  <c r="NVX1" i="40" s="1"/>
  <c r="NVY1" i="40" s="1"/>
  <c r="NVZ1" i="40" s="1"/>
  <c r="NWA1" i="40" s="1"/>
  <c r="NWB1" i="40" s="1"/>
  <c r="NWC1" i="40" s="1"/>
  <c r="NWD1" i="40" s="1"/>
  <c r="NWE1" i="40" s="1"/>
  <c r="NWF1" i="40" s="1"/>
  <c r="NWG1" i="40" s="1"/>
  <c r="NWH1" i="40" s="1"/>
  <c r="NWI1" i="40" s="1"/>
  <c r="NWJ1" i="40" s="1"/>
  <c r="NWK1" i="40" s="1"/>
  <c r="NWL1" i="40" s="1"/>
  <c r="NWM1" i="40" s="1"/>
  <c r="NWN1" i="40" s="1"/>
  <c r="NWO1" i="40" s="1"/>
  <c r="NWP1" i="40" s="1"/>
  <c r="NWQ1" i="40" s="1"/>
  <c r="NWR1" i="40" s="1"/>
  <c r="NWS1" i="40" s="1"/>
  <c r="NWT1" i="40" s="1"/>
  <c r="NWU1" i="40" s="1"/>
  <c r="NWV1" i="40" s="1"/>
  <c r="NWW1" i="40" s="1"/>
  <c r="NWX1" i="40" s="1"/>
  <c r="NWY1" i="40" s="1"/>
  <c r="NWZ1" i="40" s="1"/>
  <c r="NXA1" i="40" s="1"/>
  <c r="NXB1" i="40" s="1"/>
  <c r="NXC1" i="40" s="1"/>
  <c r="NXD1" i="40" s="1"/>
  <c r="NXE1" i="40" s="1"/>
  <c r="NXF1" i="40" s="1"/>
  <c r="NXG1" i="40" s="1"/>
  <c r="NXH1" i="40" s="1"/>
  <c r="NXI1" i="40" s="1"/>
  <c r="NXJ1" i="40" s="1"/>
  <c r="NXK1" i="40" s="1"/>
  <c r="NXL1" i="40" s="1"/>
  <c r="NXM1" i="40" s="1"/>
  <c r="NXN1" i="40" s="1"/>
  <c r="NXO1" i="40" s="1"/>
  <c r="NXP1" i="40" s="1"/>
  <c r="NXQ1" i="40" s="1"/>
  <c r="NXR1" i="40" s="1"/>
  <c r="NXS1" i="40" s="1"/>
  <c r="NXT1" i="40" s="1"/>
  <c r="NXU1" i="40" s="1"/>
  <c r="NXV1" i="40" s="1"/>
  <c r="NXW1" i="40" s="1"/>
  <c r="NXX1" i="40" s="1"/>
  <c r="NXY1" i="40" s="1"/>
  <c r="NXZ1" i="40" s="1"/>
  <c r="NYA1" i="40" s="1"/>
  <c r="NYB1" i="40" s="1"/>
  <c r="NYC1" i="40" s="1"/>
  <c r="NYD1" i="40" s="1"/>
  <c r="NYE1" i="40" s="1"/>
  <c r="NYF1" i="40" s="1"/>
  <c r="NYG1" i="40" s="1"/>
  <c r="NYH1" i="40" s="1"/>
  <c r="NYI1" i="40" s="1"/>
  <c r="NYJ1" i="40" s="1"/>
  <c r="NYK1" i="40" s="1"/>
  <c r="NYL1" i="40" s="1"/>
  <c r="NYM1" i="40" s="1"/>
  <c r="NYN1" i="40" s="1"/>
  <c r="NYO1" i="40" s="1"/>
  <c r="NYP1" i="40" s="1"/>
  <c r="NYQ1" i="40" s="1"/>
  <c r="NYR1" i="40" s="1"/>
  <c r="NYS1" i="40" s="1"/>
  <c r="NYT1" i="40" s="1"/>
  <c r="NYU1" i="40" s="1"/>
  <c r="NYV1" i="40" s="1"/>
  <c r="NYW1" i="40" s="1"/>
  <c r="NYX1" i="40" s="1"/>
  <c r="NYY1" i="40" s="1"/>
  <c r="NYZ1" i="40" s="1"/>
  <c r="NZA1" i="40" s="1"/>
  <c r="NZB1" i="40" s="1"/>
  <c r="NZC1" i="40" s="1"/>
  <c r="NZD1" i="40" s="1"/>
  <c r="NZE1" i="40" s="1"/>
  <c r="NZF1" i="40" s="1"/>
  <c r="NZG1" i="40" s="1"/>
  <c r="NZH1" i="40" s="1"/>
  <c r="NZI1" i="40" s="1"/>
  <c r="NZJ1" i="40" s="1"/>
  <c r="NZK1" i="40" s="1"/>
  <c r="NZL1" i="40" s="1"/>
  <c r="NZM1" i="40" s="1"/>
  <c r="NZN1" i="40" s="1"/>
  <c r="NZO1" i="40" s="1"/>
  <c r="NZP1" i="40" s="1"/>
  <c r="NZQ1" i="40" s="1"/>
  <c r="NZR1" i="40" s="1"/>
  <c r="NZS1" i="40" s="1"/>
  <c r="NZT1" i="40" s="1"/>
  <c r="NZU1" i="40" s="1"/>
  <c r="NZV1" i="40" s="1"/>
  <c r="NZW1" i="40" s="1"/>
  <c r="NZX1" i="40" s="1"/>
  <c r="NZY1" i="40" s="1"/>
  <c r="NZZ1" i="40" s="1"/>
  <c r="OAA1" i="40" s="1"/>
  <c r="OAB1" i="40" s="1"/>
  <c r="OAC1" i="40" s="1"/>
  <c r="OAD1" i="40" s="1"/>
  <c r="OAE1" i="40" s="1"/>
  <c r="OAF1" i="40" s="1"/>
  <c r="OAG1" i="40" s="1"/>
  <c r="OAH1" i="40" s="1"/>
  <c r="OAI1" i="40" s="1"/>
  <c r="OAJ1" i="40" s="1"/>
  <c r="OAK1" i="40" s="1"/>
  <c r="OAL1" i="40" s="1"/>
  <c r="OAM1" i="40" s="1"/>
  <c r="OAN1" i="40" s="1"/>
  <c r="OAO1" i="40" s="1"/>
  <c r="OAP1" i="40" s="1"/>
  <c r="OAQ1" i="40" s="1"/>
  <c r="OAR1" i="40" s="1"/>
  <c r="OAS1" i="40" s="1"/>
  <c r="OAT1" i="40" s="1"/>
  <c r="OAU1" i="40" s="1"/>
  <c r="OAV1" i="40" s="1"/>
  <c r="OAW1" i="40" s="1"/>
  <c r="OAX1" i="40" s="1"/>
  <c r="OAY1" i="40" s="1"/>
  <c r="OAZ1" i="40" s="1"/>
  <c r="OBA1" i="40" s="1"/>
  <c r="OBB1" i="40" s="1"/>
  <c r="OBC1" i="40" s="1"/>
  <c r="OBD1" i="40" s="1"/>
  <c r="OBE1" i="40" s="1"/>
  <c r="OBF1" i="40" s="1"/>
  <c r="OBG1" i="40" s="1"/>
  <c r="OBH1" i="40" s="1"/>
  <c r="OBI1" i="40" s="1"/>
  <c r="OBJ1" i="40" s="1"/>
  <c r="OBK1" i="40" s="1"/>
  <c r="OBL1" i="40" s="1"/>
  <c r="OBM1" i="40" s="1"/>
  <c r="OBN1" i="40" s="1"/>
  <c r="OBO1" i="40" s="1"/>
  <c r="OBP1" i="40" s="1"/>
  <c r="OBQ1" i="40" s="1"/>
  <c r="OBR1" i="40" s="1"/>
  <c r="OBS1" i="40" s="1"/>
  <c r="OBT1" i="40" s="1"/>
  <c r="OBU1" i="40" s="1"/>
  <c r="OBV1" i="40" s="1"/>
  <c r="OBW1" i="40" s="1"/>
  <c r="OBX1" i="40" s="1"/>
  <c r="OBY1" i="40" s="1"/>
  <c r="OBZ1" i="40" s="1"/>
  <c r="OCA1" i="40" s="1"/>
  <c r="OCB1" i="40" s="1"/>
  <c r="OCC1" i="40" s="1"/>
  <c r="OCD1" i="40" s="1"/>
  <c r="OCE1" i="40" s="1"/>
  <c r="OCF1" i="40" s="1"/>
  <c r="OCG1" i="40" s="1"/>
  <c r="OCH1" i="40" s="1"/>
  <c r="OCI1" i="40" s="1"/>
  <c r="OCJ1" i="40" s="1"/>
  <c r="OCK1" i="40" s="1"/>
  <c r="OCL1" i="40" s="1"/>
  <c r="OCM1" i="40" s="1"/>
  <c r="OCN1" i="40" s="1"/>
  <c r="OCO1" i="40" s="1"/>
  <c r="OCP1" i="40" s="1"/>
  <c r="OCQ1" i="40" s="1"/>
  <c r="OCR1" i="40" s="1"/>
  <c r="OCS1" i="40" s="1"/>
  <c r="OCT1" i="40" s="1"/>
  <c r="OCU1" i="40" s="1"/>
  <c r="OCV1" i="40" s="1"/>
  <c r="OCW1" i="40" s="1"/>
  <c r="OCX1" i="40" s="1"/>
  <c r="OCY1" i="40" s="1"/>
  <c r="OCZ1" i="40" s="1"/>
  <c r="ODA1" i="40" s="1"/>
  <c r="ODB1" i="40" s="1"/>
  <c r="ODC1" i="40" s="1"/>
  <c r="ODD1" i="40" s="1"/>
  <c r="ODE1" i="40" s="1"/>
  <c r="ODF1" i="40" s="1"/>
  <c r="ODG1" i="40" s="1"/>
  <c r="ODH1" i="40" s="1"/>
  <c r="ODI1" i="40" s="1"/>
  <c r="ODJ1" i="40" s="1"/>
  <c r="ODK1" i="40" s="1"/>
  <c r="ODL1" i="40" s="1"/>
  <c r="ODM1" i="40" s="1"/>
  <c r="ODN1" i="40" s="1"/>
  <c r="ODO1" i="40" s="1"/>
  <c r="ODP1" i="40" s="1"/>
  <c r="ODQ1" i="40" s="1"/>
  <c r="ODR1" i="40" s="1"/>
  <c r="ODS1" i="40" s="1"/>
  <c r="ODT1" i="40" s="1"/>
  <c r="ODU1" i="40" s="1"/>
  <c r="ODV1" i="40" s="1"/>
  <c r="ODW1" i="40" s="1"/>
  <c r="ODX1" i="40" s="1"/>
  <c r="ODY1" i="40" s="1"/>
  <c r="ODZ1" i="40" s="1"/>
  <c r="OEA1" i="40" s="1"/>
  <c r="OEB1" i="40" s="1"/>
  <c r="OEC1" i="40" s="1"/>
  <c r="OED1" i="40" s="1"/>
  <c r="OEE1" i="40" s="1"/>
  <c r="OEF1" i="40" s="1"/>
  <c r="OEG1" i="40" s="1"/>
  <c r="OEH1" i="40" s="1"/>
  <c r="OEI1" i="40" s="1"/>
  <c r="OEJ1" i="40" s="1"/>
  <c r="OEK1" i="40" s="1"/>
  <c r="OEL1" i="40" s="1"/>
  <c r="OEM1" i="40" s="1"/>
  <c r="OEN1" i="40" s="1"/>
  <c r="OEO1" i="40" s="1"/>
  <c r="OEP1" i="40" s="1"/>
  <c r="OEQ1" i="40" s="1"/>
  <c r="OER1" i="40" s="1"/>
  <c r="OES1" i="40" s="1"/>
  <c r="OET1" i="40" s="1"/>
  <c r="OEU1" i="40" s="1"/>
  <c r="OEV1" i="40" s="1"/>
  <c r="OEW1" i="40" s="1"/>
  <c r="OEX1" i="40" s="1"/>
  <c r="OEY1" i="40" s="1"/>
  <c r="OEZ1" i="40" s="1"/>
  <c r="OFA1" i="40" s="1"/>
  <c r="OFB1" i="40" s="1"/>
  <c r="OFC1" i="40" s="1"/>
  <c r="OFD1" i="40" s="1"/>
  <c r="OFE1" i="40" s="1"/>
  <c r="OFF1" i="40" s="1"/>
  <c r="OFG1" i="40" s="1"/>
  <c r="OFH1" i="40" s="1"/>
  <c r="OFI1" i="40" s="1"/>
  <c r="OFJ1" i="40" s="1"/>
  <c r="OFK1" i="40" s="1"/>
  <c r="OFL1" i="40" s="1"/>
  <c r="OFM1" i="40" s="1"/>
  <c r="OFN1" i="40" s="1"/>
  <c r="OFO1" i="40" s="1"/>
  <c r="OFP1" i="40" s="1"/>
  <c r="OFQ1" i="40" s="1"/>
  <c r="OFR1" i="40" s="1"/>
  <c r="OFS1" i="40" s="1"/>
  <c r="OFT1" i="40" s="1"/>
  <c r="OFU1" i="40" s="1"/>
  <c r="OFV1" i="40" s="1"/>
  <c r="OFW1" i="40" s="1"/>
  <c r="OFX1" i="40" s="1"/>
  <c r="OFY1" i="40" s="1"/>
  <c r="OFZ1" i="40" s="1"/>
  <c r="OGA1" i="40" s="1"/>
  <c r="OGB1" i="40" s="1"/>
  <c r="OGC1" i="40" s="1"/>
  <c r="OGD1" i="40" s="1"/>
  <c r="OGE1" i="40" s="1"/>
  <c r="OGF1" i="40" s="1"/>
  <c r="OGG1" i="40" s="1"/>
  <c r="OGH1" i="40" s="1"/>
  <c r="OGI1" i="40" s="1"/>
  <c r="OGJ1" i="40" s="1"/>
  <c r="OGK1" i="40" s="1"/>
  <c r="OGL1" i="40" s="1"/>
  <c r="OGM1" i="40" s="1"/>
  <c r="OGN1" i="40" s="1"/>
  <c r="OGO1" i="40" s="1"/>
  <c r="OGP1" i="40" s="1"/>
  <c r="OGQ1" i="40" s="1"/>
  <c r="OGR1" i="40" s="1"/>
  <c r="OGS1" i="40" s="1"/>
  <c r="OGT1" i="40" s="1"/>
  <c r="OGU1" i="40" s="1"/>
  <c r="OGV1" i="40" s="1"/>
  <c r="OGW1" i="40" s="1"/>
  <c r="OGX1" i="40" s="1"/>
  <c r="OGY1" i="40" s="1"/>
  <c r="OGZ1" i="40" s="1"/>
  <c r="OHA1" i="40" s="1"/>
  <c r="OHB1" i="40" s="1"/>
  <c r="OHC1" i="40" s="1"/>
  <c r="OHD1" i="40" s="1"/>
  <c r="OHE1" i="40" s="1"/>
  <c r="OHF1" i="40" s="1"/>
  <c r="OHG1" i="40" s="1"/>
  <c r="OHH1" i="40" s="1"/>
  <c r="OHI1" i="40" s="1"/>
  <c r="OHJ1" i="40" s="1"/>
  <c r="OHK1" i="40" s="1"/>
  <c r="OHL1" i="40" s="1"/>
  <c r="OHM1" i="40" s="1"/>
  <c r="OHN1" i="40" s="1"/>
  <c r="OHO1" i="40" s="1"/>
  <c r="OHP1" i="40" s="1"/>
  <c r="OHQ1" i="40" s="1"/>
  <c r="OHR1" i="40" s="1"/>
  <c r="OHS1" i="40" s="1"/>
  <c r="OHT1" i="40" s="1"/>
  <c r="OHU1" i="40" s="1"/>
  <c r="OHV1" i="40" s="1"/>
  <c r="OHW1" i="40" s="1"/>
  <c r="OHX1" i="40" s="1"/>
  <c r="OHY1" i="40" s="1"/>
  <c r="OHZ1" i="40" s="1"/>
  <c r="OIA1" i="40" s="1"/>
  <c r="OIB1" i="40" s="1"/>
  <c r="OIC1" i="40" s="1"/>
  <c r="OID1" i="40" s="1"/>
  <c r="OIE1" i="40" s="1"/>
  <c r="OIF1" i="40" s="1"/>
  <c r="OIG1" i="40" s="1"/>
  <c r="OIH1" i="40" s="1"/>
  <c r="OII1" i="40" s="1"/>
  <c r="OIJ1" i="40" s="1"/>
  <c r="OIK1" i="40" s="1"/>
  <c r="OIL1" i="40" s="1"/>
  <c r="OIM1" i="40" s="1"/>
  <c r="OIN1" i="40" s="1"/>
  <c r="OIO1" i="40" s="1"/>
  <c r="OIP1" i="40" s="1"/>
  <c r="OIQ1" i="40" s="1"/>
  <c r="OIR1" i="40" s="1"/>
  <c r="OIS1" i="40" s="1"/>
  <c r="OIT1" i="40" s="1"/>
  <c r="OIU1" i="40" s="1"/>
  <c r="OIV1" i="40" s="1"/>
  <c r="OIW1" i="40" s="1"/>
  <c r="OIX1" i="40" s="1"/>
  <c r="OIY1" i="40" s="1"/>
  <c r="OIZ1" i="40" s="1"/>
  <c r="OJA1" i="40" s="1"/>
  <c r="OJB1" i="40" s="1"/>
  <c r="OJC1" i="40" s="1"/>
  <c r="OJD1" i="40" s="1"/>
  <c r="OJE1" i="40" s="1"/>
  <c r="OJF1" i="40" s="1"/>
  <c r="OJG1" i="40" s="1"/>
  <c r="OJH1" i="40" s="1"/>
  <c r="OJI1" i="40" s="1"/>
  <c r="OJJ1" i="40" s="1"/>
  <c r="OJK1" i="40" s="1"/>
  <c r="OJL1" i="40" s="1"/>
  <c r="OJM1" i="40" s="1"/>
  <c r="OJN1" i="40" s="1"/>
  <c r="OJO1" i="40" s="1"/>
  <c r="OJP1" i="40" s="1"/>
  <c r="OJQ1" i="40" s="1"/>
  <c r="OJR1" i="40" s="1"/>
  <c r="OJS1" i="40" s="1"/>
  <c r="OJT1" i="40" s="1"/>
  <c r="OJU1" i="40" s="1"/>
  <c r="OJV1" i="40" s="1"/>
  <c r="OJW1" i="40" s="1"/>
  <c r="OJX1" i="40" s="1"/>
  <c r="OJY1" i="40" s="1"/>
  <c r="OJZ1" i="40" s="1"/>
  <c r="OKA1" i="40" s="1"/>
  <c r="OKB1" i="40" s="1"/>
  <c r="OKC1" i="40" s="1"/>
  <c r="OKD1" i="40" s="1"/>
  <c r="OKE1" i="40" s="1"/>
  <c r="OKF1" i="40" s="1"/>
  <c r="OKG1" i="40" s="1"/>
  <c r="OKH1" i="40" s="1"/>
  <c r="OKI1" i="40" s="1"/>
  <c r="OKJ1" i="40" s="1"/>
  <c r="OKK1" i="40" s="1"/>
  <c r="OKL1" i="40" s="1"/>
  <c r="OKM1" i="40" s="1"/>
  <c r="OKN1" i="40" s="1"/>
  <c r="OKO1" i="40" s="1"/>
  <c r="OKP1" i="40" s="1"/>
  <c r="OKQ1" i="40" s="1"/>
  <c r="OKR1" i="40" s="1"/>
  <c r="OKS1" i="40" s="1"/>
  <c r="OKT1" i="40" s="1"/>
  <c r="OKU1" i="40" s="1"/>
  <c r="OKV1" i="40" s="1"/>
  <c r="OKW1" i="40" s="1"/>
  <c r="OKX1" i="40" s="1"/>
  <c r="OKY1" i="40" s="1"/>
  <c r="OKZ1" i="40" s="1"/>
  <c r="OLA1" i="40" s="1"/>
  <c r="OLB1" i="40" s="1"/>
  <c r="OLC1" i="40" s="1"/>
  <c r="OLD1" i="40" s="1"/>
  <c r="OLE1" i="40" s="1"/>
  <c r="OLF1" i="40" s="1"/>
  <c r="OLG1" i="40" s="1"/>
  <c r="OLH1" i="40" s="1"/>
  <c r="OLI1" i="40" s="1"/>
  <c r="OLJ1" i="40" s="1"/>
  <c r="OLK1" i="40" s="1"/>
  <c r="OLL1" i="40" s="1"/>
  <c r="OLM1" i="40" s="1"/>
  <c r="OLN1" i="40" s="1"/>
  <c r="OLO1" i="40" s="1"/>
  <c r="OLP1" i="40" s="1"/>
  <c r="OLQ1" i="40" s="1"/>
  <c r="OLR1" i="40" s="1"/>
  <c r="OLS1" i="40" s="1"/>
  <c r="OLT1" i="40" s="1"/>
  <c r="OLU1" i="40" s="1"/>
  <c r="OLV1" i="40" s="1"/>
  <c r="OLW1" i="40" s="1"/>
  <c r="OLX1" i="40" s="1"/>
  <c r="OLY1" i="40" s="1"/>
  <c r="OLZ1" i="40" s="1"/>
  <c r="OMA1" i="40" s="1"/>
  <c r="OMB1" i="40" s="1"/>
  <c r="OMC1" i="40" s="1"/>
  <c r="OMD1" i="40" s="1"/>
  <c r="OME1" i="40" s="1"/>
  <c r="OMF1" i="40" s="1"/>
  <c r="OMG1" i="40" s="1"/>
  <c r="OMH1" i="40" s="1"/>
  <c r="OMI1" i="40" s="1"/>
  <c r="OMJ1" i="40" s="1"/>
  <c r="OMK1" i="40" s="1"/>
  <c r="OML1" i="40" s="1"/>
  <c r="OMM1" i="40" s="1"/>
  <c r="OMN1" i="40" s="1"/>
  <c r="OMO1" i="40" s="1"/>
  <c r="OMP1" i="40" s="1"/>
  <c r="OMQ1" i="40" s="1"/>
  <c r="OMR1" i="40" s="1"/>
  <c r="OMS1" i="40" s="1"/>
  <c r="OMT1" i="40" s="1"/>
  <c r="OMU1" i="40" s="1"/>
  <c r="OMV1" i="40" s="1"/>
  <c r="OMW1" i="40" s="1"/>
  <c r="OMX1" i="40" s="1"/>
  <c r="OMY1" i="40" s="1"/>
  <c r="OMZ1" i="40" s="1"/>
  <c r="ONA1" i="40" s="1"/>
  <c r="ONB1" i="40" s="1"/>
  <c r="ONC1" i="40" s="1"/>
  <c r="OND1" i="40" s="1"/>
  <c r="ONE1" i="40" s="1"/>
  <c r="ONF1" i="40" s="1"/>
  <c r="ONG1" i="40" s="1"/>
  <c r="ONH1" i="40" s="1"/>
  <c r="ONI1" i="40" s="1"/>
  <c r="ONJ1" i="40" s="1"/>
  <c r="ONK1" i="40" s="1"/>
  <c r="ONL1" i="40" s="1"/>
  <c r="ONM1" i="40" s="1"/>
  <c r="ONN1" i="40" s="1"/>
  <c r="ONO1" i="40" s="1"/>
  <c r="ONP1" i="40" s="1"/>
  <c r="ONQ1" i="40" s="1"/>
  <c r="ONR1" i="40" s="1"/>
  <c r="ONS1" i="40" s="1"/>
  <c r="ONT1" i="40" s="1"/>
  <c r="ONU1" i="40" s="1"/>
  <c r="ONV1" i="40" s="1"/>
  <c r="ONW1" i="40" s="1"/>
  <c r="ONX1" i="40" s="1"/>
  <c r="ONY1" i="40" s="1"/>
  <c r="ONZ1" i="40" s="1"/>
  <c r="OOA1" i="40" s="1"/>
  <c r="OOB1" i="40" s="1"/>
  <c r="OOC1" i="40" s="1"/>
  <c r="OOD1" i="40" s="1"/>
  <c r="OOE1" i="40" s="1"/>
  <c r="OOF1" i="40" s="1"/>
  <c r="OOG1" i="40" s="1"/>
  <c r="OOH1" i="40" s="1"/>
  <c r="OOI1" i="40" s="1"/>
  <c r="OOJ1" i="40" s="1"/>
  <c r="OOK1" i="40" s="1"/>
  <c r="OOL1" i="40" s="1"/>
  <c r="OOM1" i="40" s="1"/>
  <c r="OON1" i="40" s="1"/>
  <c r="OOO1" i="40" s="1"/>
  <c r="OOP1" i="40" s="1"/>
  <c r="OOQ1" i="40" s="1"/>
  <c r="OOR1" i="40" s="1"/>
  <c r="OOS1" i="40" s="1"/>
  <c r="OOT1" i="40" s="1"/>
  <c r="OOU1" i="40" s="1"/>
  <c r="OOV1" i="40" s="1"/>
  <c r="OOW1" i="40" s="1"/>
  <c r="OOX1" i="40" s="1"/>
  <c r="OOY1" i="40" s="1"/>
  <c r="OOZ1" i="40" s="1"/>
  <c r="OPA1" i="40" s="1"/>
  <c r="OPB1" i="40" s="1"/>
  <c r="OPC1" i="40" s="1"/>
  <c r="OPD1" i="40" s="1"/>
  <c r="OPE1" i="40" s="1"/>
  <c r="OPF1" i="40" s="1"/>
  <c r="OPG1" i="40" s="1"/>
  <c r="OPH1" i="40" s="1"/>
  <c r="OPI1" i="40" s="1"/>
  <c r="OPJ1" i="40" s="1"/>
  <c r="OPK1" i="40" s="1"/>
  <c r="OPL1" i="40" s="1"/>
  <c r="OPM1" i="40" s="1"/>
  <c r="OPN1" i="40" s="1"/>
  <c r="OPO1" i="40" s="1"/>
  <c r="OPP1" i="40" s="1"/>
  <c r="OPQ1" i="40" s="1"/>
  <c r="OPR1" i="40" s="1"/>
  <c r="OPS1" i="40" s="1"/>
  <c r="OPT1" i="40" s="1"/>
  <c r="OPU1" i="40" s="1"/>
  <c r="OPV1" i="40" s="1"/>
  <c r="OPW1" i="40" s="1"/>
  <c r="OPX1" i="40" s="1"/>
  <c r="OPY1" i="40" s="1"/>
  <c r="OPZ1" i="40" s="1"/>
  <c r="OQA1" i="40" s="1"/>
  <c r="OQB1" i="40" s="1"/>
  <c r="OQC1" i="40" s="1"/>
  <c r="OQD1" i="40" s="1"/>
  <c r="OQE1" i="40" s="1"/>
  <c r="OQF1" i="40" s="1"/>
  <c r="OQG1" i="40" s="1"/>
  <c r="OQH1" i="40" s="1"/>
  <c r="OQI1" i="40" s="1"/>
  <c r="OQJ1" i="40" s="1"/>
  <c r="OQK1" i="40" s="1"/>
  <c r="OQL1" i="40" s="1"/>
  <c r="OQM1" i="40" s="1"/>
  <c r="OQN1" i="40" s="1"/>
  <c r="OQO1" i="40" s="1"/>
  <c r="OQP1" i="40" s="1"/>
  <c r="OQQ1" i="40" s="1"/>
  <c r="OQR1" i="40" s="1"/>
  <c r="OQS1" i="40" s="1"/>
  <c r="OQT1" i="40" s="1"/>
  <c r="OQU1" i="40" s="1"/>
  <c r="OQV1" i="40" s="1"/>
  <c r="OQW1" i="40" s="1"/>
  <c r="OQX1" i="40" s="1"/>
  <c r="OQY1" i="40" s="1"/>
  <c r="OQZ1" i="40" s="1"/>
  <c r="ORA1" i="40" s="1"/>
  <c r="ORB1" i="40" s="1"/>
  <c r="ORC1" i="40" s="1"/>
  <c r="ORD1" i="40" s="1"/>
  <c r="ORE1" i="40" s="1"/>
  <c r="ORF1" i="40" s="1"/>
  <c r="ORG1" i="40" s="1"/>
  <c r="ORH1" i="40" s="1"/>
  <c r="ORI1" i="40" s="1"/>
  <c r="ORJ1" i="40" s="1"/>
  <c r="ORK1" i="40" s="1"/>
  <c r="ORL1" i="40" s="1"/>
  <c r="ORM1" i="40" s="1"/>
  <c r="ORN1" i="40" s="1"/>
  <c r="ORO1" i="40" s="1"/>
  <c r="ORP1" i="40" s="1"/>
  <c r="ORQ1" i="40" s="1"/>
  <c r="ORR1" i="40" s="1"/>
  <c r="ORS1" i="40" s="1"/>
  <c r="ORT1" i="40" s="1"/>
  <c r="ORU1" i="40" s="1"/>
  <c r="ORV1" i="40" s="1"/>
  <c r="ORW1" i="40" s="1"/>
  <c r="ORX1" i="40" s="1"/>
  <c r="ORY1" i="40" s="1"/>
  <c r="ORZ1" i="40" s="1"/>
  <c r="OSA1" i="40" s="1"/>
  <c r="OSB1" i="40" s="1"/>
  <c r="OSC1" i="40" s="1"/>
  <c r="OSD1" i="40" s="1"/>
  <c r="OSE1" i="40" s="1"/>
  <c r="OSF1" i="40" s="1"/>
  <c r="OSG1" i="40" s="1"/>
  <c r="OSH1" i="40" s="1"/>
  <c r="OSI1" i="40" s="1"/>
  <c r="OSJ1" i="40" s="1"/>
  <c r="OSK1" i="40" s="1"/>
  <c r="OSL1" i="40" s="1"/>
  <c r="OSM1" i="40" s="1"/>
  <c r="OSN1" i="40" s="1"/>
  <c r="OSO1" i="40" s="1"/>
  <c r="OSP1" i="40" s="1"/>
  <c r="OSQ1" i="40" s="1"/>
  <c r="OSR1" i="40" s="1"/>
  <c r="OSS1" i="40" s="1"/>
  <c r="OST1" i="40" s="1"/>
  <c r="OSU1" i="40" s="1"/>
  <c r="OSV1" i="40" s="1"/>
  <c r="OSW1" i="40" s="1"/>
  <c r="OSX1" i="40" s="1"/>
  <c r="OSY1" i="40" s="1"/>
  <c r="OSZ1" i="40" s="1"/>
  <c r="OTA1" i="40" s="1"/>
  <c r="OTB1" i="40" s="1"/>
  <c r="OTC1" i="40" s="1"/>
  <c r="OTD1" i="40" s="1"/>
  <c r="OTE1" i="40" s="1"/>
  <c r="OTF1" i="40" s="1"/>
  <c r="OTG1" i="40" s="1"/>
  <c r="OTH1" i="40" s="1"/>
  <c r="OTI1" i="40" s="1"/>
  <c r="OTJ1" i="40" s="1"/>
  <c r="OTK1" i="40" s="1"/>
  <c r="OTL1" i="40" s="1"/>
  <c r="OTM1" i="40" s="1"/>
  <c r="OTN1" i="40" s="1"/>
  <c r="OTO1" i="40" s="1"/>
  <c r="OTP1" i="40" s="1"/>
  <c r="OTQ1" i="40" s="1"/>
  <c r="OTR1" i="40" s="1"/>
  <c r="OTS1" i="40" s="1"/>
  <c r="OTT1" i="40" s="1"/>
  <c r="OTU1" i="40" s="1"/>
  <c r="OTV1" i="40" s="1"/>
  <c r="OTW1" i="40" s="1"/>
  <c r="OTX1" i="40" s="1"/>
  <c r="OTY1" i="40" s="1"/>
  <c r="OTZ1" i="40" s="1"/>
  <c r="OUA1" i="40" s="1"/>
  <c r="OUB1" i="40" s="1"/>
  <c r="OUC1" i="40" s="1"/>
  <c r="OUD1" i="40" s="1"/>
  <c r="OUE1" i="40" s="1"/>
  <c r="OUF1" i="40" s="1"/>
  <c r="OUG1" i="40" s="1"/>
  <c r="OUH1" i="40" s="1"/>
  <c r="OUI1" i="40" s="1"/>
  <c r="OUJ1" i="40" s="1"/>
  <c r="OUK1" i="40" s="1"/>
  <c r="OUL1" i="40" s="1"/>
  <c r="OUM1" i="40" s="1"/>
  <c r="OUN1" i="40" s="1"/>
  <c r="OUO1" i="40" s="1"/>
  <c r="OUP1" i="40" s="1"/>
  <c r="OUQ1" i="40" s="1"/>
  <c r="OUR1" i="40" s="1"/>
  <c r="OUS1" i="40" s="1"/>
  <c r="OUT1" i="40" s="1"/>
  <c r="OUU1" i="40" s="1"/>
  <c r="OUV1" i="40" s="1"/>
  <c r="OUW1" i="40" s="1"/>
  <c r="OUX1" i="40" s="1"/>
  <c r="OUY1" i="40" s="1"/>
  <c r="OUZ1" i="40" s="1"/>
  <c r="OVA1" i="40" s="1"/>
  <c r="OVB1" i="40" s="1"/>
  <c r="OVC1" i="40" s="1"/>
  <c r="OVD1" i="40" s="1"/>
  <c r="OVE1" i="40" s="1"/>
  <c r="OVF1" i="40" s="1"/>
  <c r="OVG1" i="40" s="1"/>
  <c r="OVH1" i="40" s="1"/>
  <c r="OVI1" i="40" s="1"/>
  <c r="OVJ1" i="40" s="1"/>
  <c r="OVK1" i="40" s="1"/>
  <c r="OVL1" i="40" s="1"/>
  <c r="OVM1" i="40" s="1"/>
  <c r="OVN1" i="40" s="1"/>
  <c r="OVO1" i="40" s="1"/>
  <c r="OVP1" i="40" s="1"/>
  <c r="OVQ1" i="40" s="1"/>
  <c r="OVR1" i="40" s="1"/>
  <c r="OVS1" i="40" s="1"/>
  <c r="OVT1" i="40" s="1"/>
  <c r="OVU1" i="40" s="1"/>
  <c r="OVV1" i="40" s="1"/>
  <c r="OVW1" i="40" s="1"/>
  <c r="OVX1" i="40" s="1"/>
  <c r="OVY1" i="40" s="1"/>
  <c r="OVZ1" i="40" s="1"/>
  <c r="OWA1" i="40" s="1"/>
  <c r="OWB1" i="40" s="1"/>
  <c r="OWC1" i="40" s="1"/>
  <c r="OWD1" i="40" s="1"/>
  <c r="OWE1" i="40" s="1"/>
  <c r="OWF1" i="40" s="1"/>
  <c r="OWG1" i="40" s="1"/>
  <c r="OWH1" i="40" s="1"/>
  <c r="OWI1" i="40" s="1"/>
  <c r="OWJ1" i="40" s="1"/>
  <c r="OWK1" i="40" s="1"/>
  <c r="OWL1" i="40" s="1"/>
  <c r="OWM1" i="40" s="1"/>
  <c r="OWN1" i="40" s="1"/>
  <c r="OWO1" i="40" s="1"/>
  <c r="OWP1" i="40" s="1"/>
  <c r="OWQ1" i="40" s="1"/>
  <c r="OWR1" i="40" s="1"/>
  <c r="OWS1" i="40" s="1"/>
  <c r="OWT1" i="40" s="1"/>
  <c r="OWU1" i="40" s="1"/>
  <c r="OWV1" i="40" s="1"/>
  <c r="OWW1" i="40" s="1"/>
  <c r="OWX1" i="40" s="1"/>
  <c r="OWY1" i="40" s="1"/>
  <c r="OWZ1" i="40" s="1"/>
  <c r="OXA1" i="40" s="1"/>
  <c r="OXB1" i="40" s="1"/>
  <c r="OXC1" i="40" s="1"/>
  <c r="OXD1" i="40" s="1"/>
  <c r="OXE1" i="40" s="1"/>
  <c r="OXF1" i="40" s="1"/>
  <c r="OXG1" i="40" s="1"/>
  <c r="OXH1" i="40" s="1"/>
  <c r="OXI1" i="40" s="1"/>
  <c r="OXJ1" i="40" s="1"/>
  <c r="OXK1" i="40" s="1"/>
  <c r="OXL1" i="40" s="1"/>
  <c r="OXM1" i="40" s="1"/>
  <c r="OXN1" i="40" s="1"/>
  <c r="OXO1" i="40" s="1"/>
  <c r="OXP1" i="40" s="1"/>
  <c r="OXQ1" i="40" s="1"/>
  <c r="OXR1" i="40" s="1"/>
  <c r="OXS1" i="40" s="1"/>
  <c r="OXT1" i="40" s="1"/>
  <c r="OXU1" i="40" s="1"/>
  <c r="OXV1" i="40" s="1"/>
  <c r="OXW1" i="40" s="1"/>
  <c r="OXX1" i="40" s="1"/>
  <c r="OXY1" i="40" s="1"/>
  <c r="OXZ1" i="40" s="1"/>
  <c r="OYA1" i="40" s="1"/>
  <c r="OYB1" i="40" s="1"/>
  <c r="OYC1" i="40" s="1"/>
  <c r="OYD1" i="40" s="1"/>
  <c r="OYE1" i="40" s="1"/>
  <c r="OYF1" i="40" s="1"/>
  <c r="OYG1" i="40" s="1"/>
  <c r="OYH1" i="40" s="1"/>
  <c r="OYI1" i="40" s="1"/>
  <c r="OYJ1" i="40" s="1"/>
  <c r="OYK1" i="40" s="1"/>
  <c r="OYL1" i="40" s="1"/>
  <c r="OYM1" i="40" s="1"/>
  <c r="OYN1" i="40" s="1"/>
  <c r="OYO1" i="40" s="1"/>
  <c r="OYP1" i="40" s="1"/>
  <c r="OYQ1" i="40" s="1"/>
  <c r="OYR1" i="40" s="1"/>
  <c r="OYS1" i="40" s="1"/>
  <c r="OYT1" i="40" s="1"/>
  <c r="OYU1" i="40" s="1"/>
  <c r="OYV1" i="40" s="1"/>
  <c r="OYW1" i="40" s="1"/>
  <c r="OYX1" i="40" s="1"/>
  <c r="OYY1" i="40" s="1"/>
  <c r="OYZ1" i="40" s="1"/>
  <c r="OZA1" i="40" s="1"/>
  <c r="OZB1" i="40" s="1"/>
  <c r="OZC1" i="40" s="1"/>
  <c r="OZD1" i="40" s="1"/>
  <c r="OZE1" i="40" s="1"/>
  <c r="OZF1" i="40" s="1"/>
  <c r="OZG1" i="40" s="1"/>
  <c r="OZH1" i="40" s="1"/>
  <c r="OZI1" i="40" s="1"/>
  <c r="OZJ1" i="40" s="1"/>
  <c r="OZK1" i="40" s="1"/>
  <c r="OZL1" i="40" s="1"/>
  <c r="OZM1" i="40" s="1"/>
  <c r="OZN1" i="40" s="1"/>
  <c r="OZO1" i="40" s="1"/>
  <c r="OZP1" i="40" s="1"/>
  <c r="OZQ1" i="40" s="1"/>
  <c r="OZR1" i="40" s="1"/>
  <c r="OZS1" i="40" s="1"/>
  <c r="OZT1" i="40" s="1"/>
  <c r="OZU1" i="40" s="1"/>
  <c r="OZV1" i="40" s="1"/>
  <c r="OZW1" i="40" s="1"/>
  <c r="OZX1" i="40" s="1"/>
  <c r="OZY1" i="40" s="1"/>
  <c r="OZZ1" i="40" s="1"/>
  <c r="PAA1" i="40" s="1"/>
  <c r="PAB1" i="40" s="1"/>
  <c r="PAC1" i="40" s="1"/>
  <c r="PAD1" i="40" s="1"/>
  <c r="PAE1" i="40" s="1"/>
  <c r="PAF1" i="40" s="1"/>
  <c r="PAG1" i="40" s="1"/>
  <c r="PAH1" i="40" s="1"/>
  <c r="PAI1" i="40" s="1"/>
  <c r="PAJ1" i="40" s="1"/>
  <c r="PAK1" i="40" s="1"/>
  <c r="PAL1" i="40" s="1"/>
  <c r="PAM1" i="40" s="1"/>
  <c r="PAN1" i="40" s="1"/>
  <c r="PAO1" i="40" s="1"/>
  <c r="PAP1" i="40" s="1"/>
  <c r="PAQ1" i="40" s="1"/>
  <c r="PAR1" i="40" s="1"/>
  <c r="PAS1" i="40" s="1"/>
  <c r="PAT1" i="40" s="1"/>
  <c r="PAU1" i="40" s="1"/>
  <c r="PAV1" i="40" s="1"/>
  <c r="PAW1" i="40" s="1"/>
  <c r="PAX1" i="40" s="1"/>
  <c r="PAY1" i="40" s="1"/>
  <c r="PAZ1" i="40" s="1"/>
  <c r="PBA1" i="40" s="1"/>
  <c r="PBB1" i="40" s="1"/>
  <c r="PBC1" i="40" s="1"/>
  <c r="PBD1" i="40" s="1"/>
  <c r="PBE1" i="40" s="1"/>
  <c r="PBF1" i="40" s="1"/>
  <c r="PBG1" i="40" s="1"/>
  <c r="PBH1" i="40" s="1"/>
  <c r="PBI1" i="40" s="1"/>
  <c r="PBJ1" i="40" s="1"/>
  <c r="PBK1" i="40" s="1"/>
  <c r="PBL1" i="40" s="1"/>
  <c r="PBM1" i="40" s="1"/>
  <c r="PBN1" i="40" s="1"/>
  <c r="PBO1" i="40" s="1"/>
  <c r="PBP1" i="40" s="1"/>
  <c r="PBQ1" i="40" s="1"/>
  <c r="PBR1" i="40" s="1"/>
  <c r="PBS1" i="40" s="1"/>
  <c r="PBT1" i="40" s="1"/>
  <c r="PBU1" i="40" s="1"/>
  <c r="PBV1" i="40" s="1"/>
  <c r="PBW1" i="40" s="1"/>
  <c r="PBX1" i="40" s="1"/>
  <c r="PBY1" i="40" s="1"/>
  <c r="PBZ1" i="40" s="1"/>
  <c r="PCA1" i="40" s="1"/>
  <c r="PCB1" i="40" s="1"/>
  <c r="PCC1" i="40" s="1"/>
  <c r="PCD1" i="40" s="1"/>
  <c r="PCE1" i="40" s="1"/>
  <c r="PCF1" i="40" s="1"/>
  <c r="PCG1" i="40" s="1"/>
  <c r="PCH1" i="40" s="1"/>
  <c r="PCI1" i="40" s="1"/>
  <c r="PCJ1" i="40" s="1"/>
  <c r="PCK1" i="40" s="1"/>
  <c r="PCL1" i="40" s="1"/>
  <c r="PCM1" i="40" s="1"/>
  <c r="PCN1" i="40" s="1"/>
  <c r="PCO1" i="40" s="1"/>
  <c r="PCP1" i="40" s="1"/>
  <c r="PCQ1" i="40" s="1"/>
  <c r="PCR1" i="40" s="1"/>
  <c r="PCS1" i="40" s="1"/>
  <c r="PCT1" i="40" s="1"/>
  <c r="PCU1" i="40" s="1"/>
  <c r="PCV1" i="40" s="1"/>
  <c r="PCW1" i="40" s="1"/>
  <c r="PCX1" i="40" s="1"/>
  <c r="PCY1" i="40" s="1"/>
  <c r="PCZ1" i="40" s="1"/>
  <c r="PDA1" i="40" s="1"/>
  <c r="PDB1" i="40" s="1"/>
  <c r="PDC1" i="40" s="1"/>
  <c r="PDD1" i="40" s="1"/>
  <c r="PDE1" i="40" s="1"/>
  <c r="PDF1" i="40" s="1"/>
  <c r="PDG1" i="40" s="1"/>
  <c r="PDH1" i="40" s="1"/>
  <c r="PDI1" i="40" s="1"/>
  <c r="PDJ1" i="40" s="1"/>
  <c r="PDK1" i="40" s="1"/>
  <c r="PDL1" i="40" s="1"/>
  <c r="PDM1" i="40" s="1"/>
  <c r="PDN1" i="40" s="1"/>
  <c r="PDO1" i="40" s="1"/>
  <c r="PDP1" i="40" s="1"/>
  <c r="PDQ1" i="40" s="1"/>
  <c r="PDR1" i="40" s="1"/>
  <c r="PDS1" i="40" s="1"/>
  <c r="PDT1" i="40" s="1"/>
  <c r="PDU1" i="40" s="1"/>
  <c r="PDV1" i="40" s="1"/>
  <c r="PDW1" i="40" s="1"/>
  <c r="PDX1" i="40" s="1"/>
  <c r="PDY1" i="40" s="1"/>
  <c r="PDZ1" i="40" s="1"/>
  <c r="PEA1" i="40" s="1"/>
  <c r="PEB1" i="40" s="1"/>
  <c r="PEC1" i="40" s="1"/>
  <c r="PED1" i="40" s="1"/>
  <c r="PEE1" i="40" s="1"/>
  <c r="PEF1" i="40" s="1"/>
  <c r="PEG1" i="40" s="1"/>
  <c r="PEH1" i="40" s="1"/>
  <c r="PEI1" i="40" s="1"/>
  <c r="PEJ1" i="40" s="1"/>
  <c r="PEK1" i="40" s="1"/>
  <c r="PEL1" i="40" s="1"/>
  <c r="PEM1" i="40" s="1"/>
  <c r="PEN1" i="40" s="1"/>
  <c r="PEO1" i="40" s="1"/>
  <c r="PEP1" i="40" s="1"/>
  <c r="PEQ1" i="40" s="1"/>
  <c r="PER1" i="40" s="1"/>
  <c r="PES1" i="40" s="1"/>
  <c r="PET1" i="40" s="1"/>
  <c r="PEU1" i="40" s="1"/>
  <c r="PEV1" i="40" s="1"/>
  <c r="PEW1" i="40" s="1"/>
  <c r="PEX1" i="40" s="1"/>
  <c r="PEY1" i="40" s="1"/>
  <c r="PEZ1" i="40" s="1"/>
  <c r="PFA1" i="40" s="1"/>
  <c r="PFB1" i="40" s="1"/>
  <c r="PFC1" i="40" s="1"/>
  <c r="PFD1" i="40" s="1"/>
  <c r="PFE1" i="40" s="1"/>
  <c r="PFF1" i="40" s="1"/>
  <c r="PFG1" i="40" s="1"/>
  <c r="PFH1" i="40" s="1"/>
  <c r="PFI1" i="40" s="1"/>
  <c r="PFJ1" i="40" s="1"/>
  <c r="PFK1" i="40" s="1"/>
  <c r="PFL1" i="40" s="1"/>
  <c r="PFM1" i="40" s="1"/>
  <c r="PFN1" i="40" s="1"/>
  <c r="PFO1" i="40" s="1"/>
  <c r="PFP1" i="40" s="1"/>
  <c r="PFQ1" i="40" s="1"/>
  <c r="PFR1" i="40" s="1"/>
  <c r="PFS1" i="40" s="1"/>
  <c r="PFT1" i="40" s="1"/>
  <c r="PFU1" i="40" s="1"/>
  <c r="PFV1" i="40" s="1"/>
  <c r="PFW1" i="40" s="1"/>
  <c r="PFX1" i="40" s="1"/>
  <c r="PFY1" i="40" s="1"/>
  <c r="PFZ1" i="40" s="1"/>
  <c r="PGA1" i="40" s="1"/>
  <c r="PGB1" i="40" s="1"/>
  <c r="PGC1" i="40" s="1"/>
  <c r="PGD1" i="40" s="1"/>
  <c r="PGE1" i="40" s="1"/>
  <c r="PGF1" i="40" s="1"/>
  <c r="PGG1" i="40" s="1"/>
  <c r="PGH1" i="40" s="1"/>
  <c r="PGI1" i="40" s="1"/>
  <c r="PGJ1" i="40" s="1"/>
  <c r="PGK1" i="40" s="1"/>
  <c r="PGL1" i="40" s="1"/>
  <c r="PGM1" i="40" s="1"/>
  <c r="PGN1" i="40" s="1"/>
  <c r="PGO1" i="40" s="1"/>
  <c r="PGP1" i="40" s="1"/>
  <c r="PGQ1" i="40" s="1"/>
  <c r="PGR1" i="40" s="1"/>
  <c r="PGS1" i="40" s="1"/>
  <c r="PGT1" i="40" s="1"/>
  <c r="PGU1" i="40" s="1"/>
  <c r="PGV1" i="40" s="1"/>
  <c r="PGW1" i="40" s="1"/>
  <c r="PGX1" i="40" s="1"/>
  <c r="PGY1" i="40" s="1"/>
  <c r="PGZ1" i="40" s="1"/>
  <c r="PHA1" i="40" s="1"/>
  <c r="PHB1" i="40" s="1"/>
  <c r="PHC1" i="40" s="1"/>
  <c r="PHD1" i="40" s="1"/>
  <c r="PHE1" i="40" s="1"/>
  <c r="PHF1" i="40" s="1"/>
  <c r="PHG1" i="40" s="1"/>
  <c r="PHH1" i="40" s="1"/>
  <c r="PHI1" i="40" s="1"/>
  <c r="PHJ1" i="40" s="1"/>
  <c r="PHK1" i="40" s="1"/>
  <c r="PHL1" i="40" s="1"/>
  <c r="PHM1" i="40" s="1"/>
  <c r="PHN1" i="40" s="1"/>
  <c r="PHO1" i="40" s="1"/>
  <c r="PHP1" i="40" s="1"/>
  <c r="PHQ1" i="40" s="1"/>
  <c r="PHR1" i="40" s="1"/>
  <c r="PHS1" i="40" s="1"/>
  <c r="PHT1" i="40" s="1"/>
  <c r="PHU1" i="40" s="1"/>
  <c r="PHV1" i="40" s="1"/>
  <c r="PHW1" i="40" s="1"/>
  <c r="PHX1" i="40" s="1"/>
  <c r="PHY1" i="40" s="1"/>
  <c r="PHZ1" i="40" s="1"/>
  <c r="PIA1" i="40" s="1"/>
  <c r="PIB1" i="40" s="1"/>
  <c r="PIC1" i="40" s="1"/>
  <c r="PID1" i="40" s="1"/>
  <c r="PIE1" i="40" s="1"/>
  <c r="PIF1" i="40" s="1"/>
  <c r="PIG1" i="40" s="1"/>
  <c r="PIH1" i="40" s="1"/>
  <c r="PII1" i="40" s="1"/>
  <c r="PIJ1" i="40" s="1"/>
  <c r="PIK1" i="40" s="1"/>
  <c r="PIL1" i="40" s="1"/>
  <c r="PIM1" i="40" s="1"/>
  <c r="PIN1" i="40" s="1"/>
  <c r="PIO1" i="40" s="1"/>
  <c r="PIP1" i="40" s="1"/>
  <c r="PIQ1" i="40" s="1"/>
  <c r="PIR1" i="40" s="1"/>
  <c r="PIS1" i="40" s="1"/>
  <c r="PIT1" i="40" s="1"/>
  <c r="PIU1" i="40" s="1"/>
  <c r="PIV1" i="40" s="1"/>
  <c r="PIW1" i="40" s="1"/>
  <c r="PIX1" i="40" s="1"/>
  <c r="PIY1" i="40" s="1"/>
  <c r="PIZ1" i="40" s="1"/>
  <c r="PJA1" i="40" s="1"/>
  <c r="PJB1" i="40" s="1"/>
  <c r="PJC1" i="40" s="1"/>
  <c r="PJD1" i="40" s="1"/>
  <c r="PJE1" i="40" s="1"/>
  <c r="PJF1" i="40" s="1"/>
  <c r="PJG1" i="40" s="1"/>
  <c r="PJH1" i="40" s="1"/>
  <c r="PJI1" i="40" s="1"/>
  <c r="PJJ1" i="40" s="1"/>
  <c r="PJK1" i="40" s="1"/>
  <c r="PJL1" i="40" s="1"/>
  <c r="PJM1" i="40" s="1"/>
  <c r="PJN1" i="40" s="1"/>
  <c r="PJO1" i="40" s="1"/>
  <c r="PJP1" i="40" s="1"/>
  <c r="PJQ1" i="40" s="1"/>
  <c r="PJR1" i="40" s="1"/>
  <c r="PJS1" i="40" s="1"/>
  <c r="PJT1" i="40" s="1"/>
  <c r="PJU1" i="40" s="1"/>
  <c r="PJV1" i="40" s="1"/>
  <c r="PJW1" i="40" s="1"/>
  <c r="PJX1" i="40" s="1"/>
  <c r="PJY1" i="40" s="1"/>
  <c r="PJZ1" i="40" s="1"/>
  <c r="PKA1" i="40" s="1"/>
  <c r="PKB1" i="40" s="1"/>
  <c r="PKC1" i="40" s="1"/>
  <c r="PKD1" i="40" s="1"/>
  <c r="PKE1" i="40" s="1"/>
  <c r="PKF1" i="40" s="1"/>
  <c r="PKG1" i="40" s="1"/>
  <c r="PKH1" i="40" s="1"/>
  <c r="PKI1" i="40" s="1"/>
  <c r="PKJ1" i="40" s="1"/>
  <c r="PKK1" i="40" s="1"/>
  <c r="PKL1" i="40" s="1"/>
  <c r="PKM1" i="40" s="1"/>
  <c r="PKN1" i="40" s="1"/>
  <c r="PKO1" i="40" s="1"/>
  <c r="PKP1" i="40" s="1"/>
  <c r="PKQ1" i="40" s="1"/>
  <c r="PKR1" i="40" s="1"/>
  <c r="PKS1" i="40" s="1"/>
  <c r="PKT1" i="40" s="1"/>
  <c r="PKU1" i="40" s="1"/>
  <c r="PKV1" i="40" s="1"/>
  <c r="PKW1" i="40" s="1"/>
  <c r="PKX1" i="40" s="1"/>
  <c r="PKY1" i="40" s="1"/>
  <c r="PKZ1" i="40" s="1"/>
  <c r="PLA1" i="40" s="1"/>
  <c r="PLB1" i="40" s="1"/>
  <c r="PLC1" i="40" s="1"/>
  <c r="PLD1" i="40" s="1"/>
  <c r="PLE1" i="40" s="1"/>
  <c r="PLF1" i="40" s="1"/>
  <c r="PLG1" i="40" s="1"/>
  <c r="PLH1" i="40" s="1"/>
  <c r="PLI1" i="40" s="1"/>
  <c r="PLJ1" i="40" s="1"/>
  <c r="PLK1" i="40" s="1"/>
  <c r="PLL1" i="40" s="1"/>
  <c r="PLM1" i="40" s="1"/>
  <c r="PLN1" i="40" s="1"/>
  <c r="PLO1" i="40" s="1"/>
  <c r="PLP1" i="40" s="1"/>
  <c r="PLQ1" i="40" s="1"/>
  <c r="PLR1" i="40" s="1"/>
  <c r="PLS1" i="40" s="1"/>
  <c r="PLT1" i="40" s="1"/>
  <c r="PLU1" i="40" s="1"/>
  <c r="PLV1" i="40" s="1"/>
  <c r="PLW1" i="40" s="1"/>
  <c r="PLX1" i="40" s="1"/>
  <c r="PLY1" i="40" s="1"/>
  <c r="PLZ1" i="40" s="1"/>
  <c r="PMA1" i="40" s="1"/>
  <c r="PMB1" i="40" s="1"/>
  <c r="PMC1" i="40" s="1"/>
  <c r="PMD1" i="40" s="1"/>
  <c r="PME1" i="40" s="1"/>
  <c r="PMF1" i="40" s="1"/>
  <c r="PMG1" i="40" s="1"/>
  <c r="PMH1" i="40" s="1"/>
  <c r="PMI1" i="40" s="1"/>
  <c r="PMJ1" i="40" s="1"/>
  <c r="PMK1" i="40" s="1"/>
  <c r="PML1" i="40" s="1"/>
  <c r="PMM1" i="40" s="1"/>
  <c r="PMN1" i="40" s="1"/>
  <c r="PMO1" i="40" s="1"/>
  <c r="PMP1" i="40" s="1"/>
  <c r="PMQ1" i="40" s="1"/>
  <c r="PMR1" i="40" s="1"/>
  <c r="PMS1" i="40" s="1"/>
  <c r="PMT1" i="40" s="1"/>
  <c r="PMU1" i="40" s="1"/>
  <c r="PMV1" i="40" s="1"/>
  <c r="PMW1" i="40" s="1"/>
  <c r="PMX1" i="40" s="1"/>
  <c r="PMY1" i="40" s="1"/>
  <c r="PMZ1" i="40" s="1"/>
  <c r="PNA1" i="40" s="1"/>
  <c r="PNB1" i="40" s="1"/>
  <c r="PNC1" i="40" s="1"/>
  <c r="PND1" i="40" s="1"/>
  <c r="PNE1" i="40" s="1"/>
  <c r="PNF1" i="40" s="1"/>
  <c r="PNG1" i="40" s="1"/>
  <c r="PNH1" i="40" s="1"/>
  <c r="PNI1" i="40" s="1"/>
  <c r="PNJ1" i="40" s="1"/>
  <c r="PNK1" i="40" s="1"/>
  <c r="PNL1" i="40" s="1"/>
  <c r="PNM1" i="40" s="1"/>
  <c r="PNN1" i="40" s="1"/>
  <c r="PNO1" i="40" s="1"/>
  <c r="PNP1" i="40" s="1"/>
  <c r="PNQ1" i="40" s="1"/>
  <c r="PNR1" i="40" s="1"/>
  <c r="PNS1" i="40" s="1"/>
  <c r="PNT1" i="40" s="1"/>
  <c r="PNU1" i="40" s="1"/>
  <c r="PNV1" i="40" s="1"/>
  <c r="PNW1" i="40" s="1"/>
  <c r="PNX1" i="40" s="1"/>
  <c r="PNY1" i="40" s="1"/>
  <c r="PNZ1" i="40" s="1"/>
  <c r="POA1" i="40" s="1"/>
  <c r="POB1" i="40" s="1"/>
  <c r="POC1" i="40" s="1"/>
  <c r="POD1" i="40" s="1"/>
  <c r="POE1" i="40" s="1"/>
  <c r="POF1" i="40" s="1"/>
  <c r="POG1" i="40" s="1"/>
  <c r="POH1" i="40" s="1"/>
  <c r="POI1" i="40" s="1"/>
  <c r="POJ1" i="40" s="1"/>
  <c r="POK1" i="40" s="1"/>
  <c r="POL1" i="40" s="1"/>
  <c r="POM1" i="40" s="1"/>
  <c r="PON1" i="40" s="1"/>
  <c r="POO1" i="40" s="1"/>
  <c r="POP1" i="40" s="1"/>
  <c r="POQ1" i="40" s="1"/>
  <c r="POR1" i="40" s="1"/>
  <c r="POS1" i="40" s="1"/>
  <c r="POT1" i="40" s="1"/>
  <c r="POU1" i="40" s="1"/>
  <c r="POV1" i="40" s="1"/>
  <c r="POW1" i="40" s="1"/>
  <c r="POX1" i="40" s="1"/>
  <c r="POY1" i="40" s="1"/>
  <c r="POZ1" i="40" s="1"/>
  <c r="PPA1" i="40" s="1"/>
  <c r="PPB1" i="40" s="1"/>
  <c r="PPC1" i="40" s="1"/>
  <c r="PPD1" i="40" s="1"/>
  <c r="PPE1" i="40" s="1"/>
  <c r="PPF1" i="40" s="1"/>
  <c r="PPG1" i="40" s="1"/>
  <c r="PPH1" i="40" s="1"/>
  <c r="PPI1" i="40" s="1"/>
  <c r="PPJ1" i="40" s="1"/>
  <c r="PPK1" i="40" s="1"/>
  <c r="PPL1" i="40" s="1"/>
  <c r="PPM1" i="40" s="1"/>
  <c r="PPN1" i="40" s="1"/>
  <c r="PPO1" i="40" s="1"/>
  <c r="PPP1" i="40" s="1"/>
  <c r="PPQ1" i="40" s="1"/>
  <c r="PPR1" i="40" s="1"/>
  <c r="PPS1" i="40" s="1"/>
  <c r="PPT1" i="40" s="1"/>
  <c r="PPU1" i="40" s="1"/>
  <c r="PPV1" i="40" s="1"/>
  <c r="PPW1" i="40" s="1"/>
  <c r="PPX1" i="40" s="1"/>
  <c r="PPY1" i="40" s="1"/>
  <c r="PPZ1" i="40" s="1"/>
  <c r="PQA1" i="40" s="1"/>
  <c r="PQB1" i="40" s="1"/>
  <c r="PQC1" i="40" s="1"/>
  <c r="PQD1" i="40" s="1"/>
  <c r="PQE1" i="40" s="1"/>
  <c r="PQF1" i="40" s="1"/>
  <c r="PQG1" i="40" s="1"/>
  <c r="PQH1" i="40" s="1"/>
  <c r="PQI1" i="40" s="1"/>
  <c r="PQJ1" i="40" s="1"/>
  <c r="PQK1" i="40" s="1"/>
  <c r="PQL1" i="40" s="1"/>
  <c r="PQM1" i="40" s="1"/>
  <c r="PQN1" i="40" s="1"/>
  <c r="PQO1" i="40" s="1"/>
  <c r="PQP1" i="40" s="1"/>
  <c r="PQQ1" i="40" s="1"/>
  <c r="PQR1" i="40" s="1"/>
  <c r="PQS1" i="40" s="1"/>
  <c r="PQT1" i="40" s="1"/>
  <c r="PQU1" i="40" s="1"/>
  <c r="PQV1" i="40" s="1"/>
  <c r="PQW1" i="40" s="1"/>
  <c r="PQX1" i="40" s="1"/>
  <c r="PQY1" i="40" s="1"/>
  <c r="PQZ1" i="40" s="1"/>
  <c r="PRA1" i="40" s="1"/>
  <c r="PRB1" i="40" s="1"/>
  <c r="PRC1" i="40" s="1"/>
  <c r="PRD1" i="40" s="1"/>
  <c r="PRE1" i="40" s="1"/>
  <c r="PRF1" i="40" s="1"/>
  <c r="PRG1" i="40" s="1"/>
  <c r="PRH1" i="40" s="1"/>
  <c r="PRI1" i="40" s="1"/>
  <c r="PRJ1" i="40" s="1"/>
  <c r="PRK1" i="40" s="1"/>
  <c r="PRL1" i="40" s="1"/>
  <c r="PRM1" i="40" s="1"/>
  <c r="PRN1" i="40" s="1"/>
  <c r="PRO1" i="40" s="1"/>
  <c r="PRP1" i="40" s="1"/>
  <c r="PRQ1" i="40" s="1"/>
  <c r="PRR1" i="40" s="1"/>
  <c r="PRS1" i="40" s="1"/>
  <c r="PRT1" i="40" s="1"/>
  <c r="PRU1" i="40" s="1"/>
  <c r="PRV1" i="40" s="1"/>
  <c r="PRW1" i="40" s="1"/>
  <c r="PRX1" i="40" s="1"/>
  <c r="PRY1" i="40" s="1"/>
  <c r="PRZ1" i="40" s="1"/>
  <c r="PSA1" i="40" s="1"/>
  <c r="PSB1" i="40" s="1"/>
  <c r="PSC1" i="40" s="1"/>
  <c r="PSD1" i="40" s="1"/>
  <c r="PSE1" i="40" s="1"/>
  <c r="PSF1" i="40" s="1"/>
  <c r="PSG1" i="40" s="1"/>
  <c r="PSH1" i="40" s="1"/>
  <c r="PSI1" i="40" s="1"/>
  <c r="PSJ1" i="40" s="1"/>
  <c r="PSK1" i="40" s="1"/>
  <c r="PSL1" i="40" s="1"/>
  <c r="PSM1" i="40" s="1"/>
  <c r="PSN1" i="40" s="1"/>
  <c r="PSO1" i="40" s="1"/>
  <c r="PSP1" i="40" s="1"/>
  <c r="PSQ1" i="40" s="1"/>
  <c r="PSR1" i="40" s="1"/>
  <c r="PSS1" i="40" s="1"/>
  <c r="PST1" i="40" s="1"/>
  <c r="PSU1" i="40" s="1"/>
  <c r="PSV1" i="40" s="1"/>
  <c r="PSW1" i="40" s="1"/>
  <c r="PSX1" i="40" s="1"/>
  <c r="PSY1" i="40" s="1"/>
  <c r="PSZ1" i="40" s="1"/>
  <c r="PTA1" i="40" s="1"/>
  <c r="PTB1" i="40" s="1"/>
  <c r="PTC1" i="40" s="1"/>
  <c r="PTD1" i="40" s="1"/>
  <c r="PTE1" i="40" s="1"/>
  <c r="PTF1" i="40" s="1"/>
  <c r="PTG1" i="40" s="1"/>
  <c r="PTH1" i="40" s="1"/>
  <c r="PTI1" i="40" s="1"/>
  <c r="PTJ1" i="40" s="1"/>
  <c r="PTK1" i="40" s="1"/>
  <c r="PTL1" i="40" s="1"/>
  <c r="PTM1" i="40" s="1"/>
  <c r="PTN1" i="40" s="1"/>
  <c r="PTO1" i="40" s="1"/>
  <c r="PTP1" i="40" s="1"/>
  <c r="PTQ1" i="40" s="1"/>
  <c r="PTR1" i="40" s="1"/>
  <c r="PTS1" i="40" s="1"/>
  <c r="PTT1" i="40" s="1"/>
  <c r="PTU1" i="40" s="1"/>
  <c r="PTV1" i="40" s="1"/>
  <c r="PTW1" i="40" s="1"/>
  <c r="PTX1" i="40" s="1"/>
  <c r="PTY1" i="40" s="1"/>
  <c r="PTZ1" i="40" s="1"/>
  <c r="PUA1" i="40" s="1"/>
  <c r="PUB1" i="40" s="1"/>
  <c r="PUC1" i="40" s="1"/>
  <c r="PUD1" i="40" s="1"/>
  <c r="PUE1" i="40" s="1"/>
  <c r="PUF1" i="40" s="1"/>
  <c r="PUG1" i="40" s="1"/>
  <c r="PUH1" i="40" s="1"/>
  <c r="PUI1" i="40" s="1"/>
  <c r="PUJ1" i="40" s="1"/>
  <c r="PUK1" i="40" s="1"/>
  <c r="PUL1" i="40" s="1"/>
  <c r="PUM1" i="40" s="1"/>
  <c r="PUN1" i="40" s="1"/>
  <c r="PUO1" i="40" s="1"/>
  <c r="PUP1" i="40" s="1"/>
  <c r="PUQ1" i="40" s="1"/>
  <c r="PUR1" i="40" s="1"/>
  <c r="PUS1" i="40" s="1"/>
  <c r="PUT1" i="40" s="1"/>
  <c r="PUU1" i="40" s="1"/>
  <c r="PUV1" i="40" s="1"/>
  <c r="PUW1" i="40" s="1"/>
  <c r="PUX1" i="40" s="1"/>
  <c r="PUY1" i="40" s="1"/>
  <c r="PUZ1" i="40" s="1"/>
  <c r="PVA1" i="40" s="1"/>
  <c r="PVB1" i="40" s="1"/>
  <c r="PVC1" i="40" s="1"/>
  <c r="PVD1" i="40" s="1"/>
  <c r="PVE1" i="40" s="1"/>
  <c r="PVF1" i="40" s="1"/>
  <c r="PVG1" i="40" s="1"/>
  <c r="PVH1" i="40" s="1"/>
  <c r="PVI1" i="40" s="1"/>
  <c r="PVJ1" i="40" s="1"/>
  <c r="PVK1" i="40" s="1"/>
  <c r="PVL1" i="40" s="1"/>
  <c r="PVM1" i="40" s="1"/>
  <c r="PVN1" i="40" s="1"/>
  <c r="PVO1" i="40" s="1"/>
  <c r="PVP1" i="40" s="1"/>
  <c r="PVQ1" i="40" s="1"/>
  <c r="PVR1" i="40" s="1"/>
  <c r="PVS1" i="40" s="1"/>
  <c r="PVT1" i="40" s="1"/>
  <c r="PVU1" i="40" s="1"/>
  <c r="PVV1" i="40" s="1"/>
  <c r="PVW1" i="40" s="1"/>
  <c r="PVX1" i="40" s="1"/>
  <c r="PVY1" i="40" s="1"/>
  <c r="PVZ1" i="40" s="1"/>
  <c r="PWA1" i="40" s="1"/>
  <c r="PWB1" i="40" s="1"/>
  <c r="PWC1" i="40" s="1"/>
  <c r="PWD1" i="40" s="1"/>
  <c r="PWE1" i="40" s="1"/>
  <c r="PWF1" i="40" s="1"/>
  <c r="PWG1" i="40" s="1"/>
  <c r="PWH1" i="40" s="1"/>
  <c r="PWI1" i="40" s="1"/>
  <c r="PWJ1" i="40" s="1"/>
  <c r="PWK1" i="40" s="1"/>
  <c r="PWL1" i="40" s="1"/>
  <c r="PWM1" i="40" s="1"/>
  <c r="PWN1" i="40" s="1"/>
  <c r="PWO1" i="40" s="1"/>
  <c r="PWP1" i="40" s="1"/>
  <c r="PWQ1" i="40" s="1"/>
  <c r="PWR1" i="40" s="1"/>
  <c r="PWS1" i="40" s="1"/>
  <c r="PWT1" i="40" s="1"/>
  <c r="PWU1" i="40" s="1"/>
  <c r="PWV1" i="40" s="1"/>
  <c r="PWW1" i="40" s="1"/>
  <c r="PWX1" i="40" s="1"/>
  <c r="PWY1" i="40" s="1"/>
  <c r="PWZ1" i="40" s="1"/>
  <c r="PXA1" i="40" s="1"/>
  <c r="PXB1" i="40" s="1"/>
  <c r="PXC1" i="40" s="1"/>
  <c r="PXD1" i="40" s="1"/>
  <c r="PXE1" i="40" s="1"/>
  <c r="PXF1" i="40" s="1"/>
  <c r="PXG1" i="40" s="1"/>
  <c r="PXH1" i="40" s="1"/>
  <c r="PXI1" i="40" s="1"/>
  <c r="PXJ1" i="40" s="1"/>
  <c r="PXK1" i="40" s="1"/>
  <c r="PXL1" i="40" s="1"/>
  <c r="PXM1" i="40" s="1"/>
  <c r="PXN1" i="40" s="1"/>
  <c r="PXO1" i="40" s="1"/>
  <c r="PXP1" i="40" s="1"/>
  <c r="PXQ1" i="40" s="1"/>
  <c r="PXR1" i="40" s="1"/>
  <c r="PXS1" i="40" s="1"/>
  <c r="PXT1" i="40" s="1"/>
  <c r="PXU1" i="40" s="1"/>
  <c r="PXV1" i="40" s="1"/>
  <c r="PXW1" i="40" s="1"/>
  <c r="PXX1" i="40" s="1"/>
  <c r="PXY1" i="40" s="1"/>
  <c r="PXZ1" i="40" s="1"/>
  <c r="PYA1" i="40" s="1"/>
  <c r="PYB1" i="40" s="1"/>
  <c r="PYC1" i="40" s="1"/>
  <c r="PYD1" i="40" s="1"/>
  <c r="PYE1" i="40" s="1"/>
  <c r="PYF1" i="40" s="1"/>
  <c r="PYG1" i="40" s="1"/>
  <c r="PYH1" i="40" s="1"/>
  <c r="PYI1" i="40" s="1"/>
  <c r="PYJ1" i="40" s="1"/>
  <c r="PYK1" i="40" s="1"/>
  <c r="PYL1" i="40" s="1"/>
  <c r="PYM1" i="40" s="1"/>
  <c r="PYN1" i="40" s="1"/>
  <c r="PYO1" i="40" s="1"/>
  <c r="PYP1" i="40" s="1"/>
  <c r="PYQ1" i="40" s="1"/>
  <c r="PYR1" i="40" s="1"/>
  <c r="PYS1" i="40" s="1"/>
  <c r="PYT1" i="40" s="1"/>
  <c r="PYU1" i="40" s="1"/>
  <c r="PYV1" i="40" s="1"/>
  <c r="PYW1" i="40" s="1"/>
  <c r="PYX1" i="40" s="1"/>
  <c r="PYY1" i="40" s="1"/>
  <c r="PYZ1" i="40" s="1"/>
  <c r="PZA1" i="40" s="1"/>
  <c r="PZB1" i="40" s="1"/>
  <c r="PZC1" i="40" s="1"/>
  <c r="PZD1" i="40" s="1"/>
  <c r="PZE1" i="40" s="1"/>
  <c r="PZF1" i="40" s="1"/>
  <c r="PZG1" i="40" s="1"/>
  <c r="PZH1" i="40" s="1"/>
  <c r="PZI1" i="40" s="1"/>
  <c r="PZJ1" i="40" s="1"/>
  <c r="PZK1" i="40" s="1"/>
  <c r="PZL1" i="40" s="1"/>
  <c r="PZM1" i="40" s="1"/>
  <c r="PZN1" i="40" s="1"/>
  <c r="PZO1" i="40" s="1"/>
  <c r="PZP1" i="40" s="1"/>
  <c r="PZQ1" i="40" s="1"/>
  <c r="PZR1" i="40" s="1"/>
  <c r="PZS1" i="40" s="1"/>
  <c r="PZT1" i="40" s="1"/>
  <c r="PZU1" i="40" s="1"/>
  <c r="PZV1" i="40" s="1"/>
  <c r="PZW1" i="40" s="1"/>
  <c r="PZX1" i="40" s="1"/>
  <c r="PZY1" i="40" s="1"/>
  <c r="PZZ1" i="40" s="1"/>
  <c r="QAA1" i="40" s="1"/>
  <c r="QAB1" i="40" s="1"/>
  <c r="QAC1" i="40" s="1"/>
  <c r="QAD1" i="40" s="1"/>
  <c r="QAE1" i="40" s="1"/>
  <c r="QAF1" i="40" s="1"/>
  <c r="QAG1" i="40" s="1"/>
  <c r="QAH1" i="40" s="1"/>
  <c r="QAI1" i="40" s="1"/>
  <c r="QAJ1" i="40" s="1"/>
  <c r="QAK1" i="40" s="1"/>
  <c r="QAL1" i="40" s="1"/>
  <c r="QAM1" i="40" s="1"/>
  <c r="QAN1" i="40" s="1"/>
  <c r="QAO1" i="40" s="1"/>
  <c r="QAP1" i="40" s="1"/>
  <c r="QAQ1" i="40" s="1"/>
  <c r="QAR1" i="40" s="1"/>
  <c r="QAS1" i="40" s="1"/>
  <c r="QAT1" i="40" s="1"/>
  <c r="QAU1" i="40" s="1"/>
  <c r="QAV1" i="40" s="1"/>
  <c r="QAW1" i="40" s="1"/>
  <c r="QAX1" i="40" s="1"/>
  <c r="QAY1" i="40" s="1"/>
  <c r="QAZ1" i="40" s="1"/>
  <c r="QBA1" i="40" s="1"/>
  <c r="QBB1" i="40" s="1"/>
  <c r="QBC1" i="40" s="1"/>
  <c r="QBD1" i="40" s="1"/>
  <c r="QBE1" i="40" s="1"/>
  <c r="QBF1" i="40" s="1"/>
  <c r="QBG1" i="40" s="1"/>
  <c r="QBH1" i="40" s="1"/>
  <c r="QBI1" i="40" s="1"/>
  <c r="QBJ1" i="40" s="1"/>
  <c r="QBK1" i="40" s="1"/>
  <c r="QBL1" i="40" s="1"/>
  <c r="QBM1" i="40" s="1"/>
  <c r="QBN1" i="40" s="1"/>
  <c r="QBO1" i="40" s="1"/>
  <c r="QBP1" i="40" s="1"/>
  <c r="QBQ1" i="40" s="1"/>
  <c r="QBR1" i="40" s="1"/>
  <c r="QBS1" i="40" s="1"/>
  <c r="QBT1" i="40" s="1"/>
  <c r="QBU1" i="40" s="1"/>
  <c r="QBV1" i="40" s="1"/>
  <c r="QBW1" i="40" s="1"/>
  <c r="QBX1" i="40" s="1"/>
  <c r="QBY1" i="40" s="1"/>
  <c r="QBZ1" i="40" s="1"/>
  <c r="QCA1" i="40" s="1"/>
  <c r="QCB1" i="40" s="1"/>
  <c r="QCC1" i="40" s="1"/>
  <c r="QCD1" i="40" s="1"/>
  <c r="QCE1" i="40" s="1"/>
  <c r="QCF1" i="40" s="1"/>
  <c r="QCG1" i="40" s="1"/>
  <c r="QCH1" i="40" s="1"/>
  <c r="QCI1" i="40" s="1"/>
  <c r="QCJ1" i="40" s="1"/>
  <c r="QCK1" i="40" s="1"/>
  <c r="QCL1" i="40" s="1"/>
  <c r="QCM1" i="40" s="1"/>
  <c r="QCN1" i="40" s="1"/>
  <c r="QCO1" i="40" s="1"/>
  <c r="QCP1" i="40" s="1"/>
  <c r="QCQ1" i="40" s="1"/>
  <c r="QCR1" i="40" s="1"/>
  <c r="QCS1" i="40" s="1"/>
  <c r="QCT1" i="40" s="1"/>
  <c r="QCU1" i="40" s="1"/>
  <c r="QCV1" i="40" s="1"/>
  <c r="QCW1" i="40" s="1"/>
  <c r="QCX1" i="40" s="1"/>
  <c r="QCY1" i="40" s="1"/>
  <c r="QCZ1" i="40" s="1"/>
  <c r="QDA1" i="40" s="1"/>
  <c r="QDB1" i="40" s="1"/>
  <c r="QDC1" i="40" s="1"/>
  <c r="QDD1" i="40" s="1"/>
  <c r="QDE1" i="40" s="1"/>
  <c r="QDF1" i="40" s="1"/>
  <c r="QDG1" i="40" s="1"/>
  <c r="QDH1" i="40" s="1"/>
  <c r="QDI1" i="40" s="1"/>
  <c r="QDJ1" i="40" s="1"/>
  <c r="QDK1" i="40" s="1"/>
  <c r="QDL1" i="40" s="1"/>
  <c r="QDM1" i="40" s="1"/>
  <c r="QDN1" i="40" s="1"/>
  <c r="QDO1" i="40" s="1"/>
  <c r="QDP1" i="40" s="1"/>
  <c r="QDQ1" i="40" s="1"/>
  <c r="QDR1" i="40" s="1"/>
  <c r="QDS1" i="40" s="1"/>
  <c r="QDT1" i="40" s="1"/>
  <c r="QDU1" i="40" s="1"/>
  <c r="QDV1" i="40" s="1"/>
  <c r="QDW1" i="40" s="1"/>
  <c r="QDX1" i="40" s="1"/>
  <c r="QDY1" i="40" s="1"/>
  <c r="QDZ1" i="40" s="1"/>
  <c r="QEA1" i="40" s="1"/>
  <c r="QEB1" i="40" s="1"/>
  <c r="QEC1" i="40" s="1"/>
  <c r="QED1" i="40" s="1"/>
  <c r="QEE1" i="40" s="1"/>
  <c r="QEF1" i="40" s="1"/>
  <c r="QEG1" i="40" s="1"/>
  <c r="QEH1" i="40" s="1"/>
  <c r="QEI1" i="40" s="1"/>
  <c r="QEJ1" i="40" s="1"/>
  <c r="QEK1" i="40" s="1"/>
  <c r="QEL1" i="40" s="1"/>
  <c r="QEM1" i="40" s="1"/>
  <c r="QEN1" i="40" s="1"/>
  <c r="QEO1" i="40" s="1"/>
  <c r="QEP1" i="40" s="1"/>
  <c r="QEQ1" i="40" s="1"/>
  <c r="QER1" i="40" s="1"/>
  <c r="QES1" i="40" s="1"/>
  <c r="QET1" i="40" s="1"/>
  <c r="QEU1" i="40" s="1"/>
  <c r="QEV1" i="40" s="1"/>
  <c r="QEW1" i="40" s="1"/>
  <c r="QEX1" i="40" s="1"/>
  <c r="QEY1" i="40" s="1"/>
  <c r="QEZ1" i="40" s="1"/>
  <c r="QFA1" i="40" s="1"/>
  <c r="QFB1" i="40" s="1"/>
  <c r="QFC1" i="40" s="1"/>
  <c r="QFD1" i="40" s="1"/>
  <c r="QFE1" i="40" s="1"/>
  <c r="QFF1" i="40" s="1"/>
  <c r="QFG1" i="40" s="1"/>
  <c r="QFH1" i="40" s="1"/>
  <c r="QFI1" i="40" s="1"/>
  <c r="QFJ1" i="40" s="1"/>
  <c r="QFK1" i="40" s="1"/>
  <c r="QFL1" i="40" s="1"/>
  <c r="QFM1" i="40" s="1"/>
  <c r="QFN1" i="40" s="1"/>
  <c r="QFO1" i="40" s="1"/>
  <c r="QFP1" i="40" s="1"/>
  <c r="QFQ1" i="40" s="1"/>
  <c r="QFR1" i="40" s="1"/>
  <c r="QFS1" i="40" s="1"/>
  <c r="QFT1" i="40" s="1"/>
  <c r="QFU1" i="40" s="1"/>
  <c r="QFV1" i="40" s="1"/>
  <c r="QFW1" i="40" s="1"/>
  <c r="QFX1" i="40" s="1"/>
  <c r="QFY1" i="40" s="1"/>
  <c r="QFZ1" i="40" s="1"/>
  <c r="QGA1" i="40" s="1"/>
  <c r="QGB1" i="40" s="1"/>
  <c r="QGC1" i="40" s="1"/>
  <c r="QGD1" i="40" s="1"/>
  <c r="QGE1" i="40" s="1"/>
  <c r="QGF1" i="40" s="1"/>
  <c r="QGG1" i="40" s="1"/>
  <c r="QGH1" i="40" s="1"/>
  <c r="QGI1" i="40" s="1"/>
  <c r="QGJ1" i="40" s="1"/>
  <c r="QGK1" i="40" s="1"/>
  <c r="QGL1" i="40" s="1"/>
  <c r="QGM1" i="40" s="1"/>
  <c r="QGN1" i="40" s="1"/>
  <c r="QGO1" i="40" s="1"/>
  <c r="QGP1" i="40" s="1"/>
  <c r="QGQ1" i="40" s="1"/>
  <c r="QGR1" i="40" s="1"/>
  <c r="QGS1" i="40" s="1"/>
  <c r="QGT1" i="40" s="1"/>
  <c r="QGU1" i="40" s="1"/>
  <c r="QGV1" i="40" s="1"/>
  <c r="QGW1" i="40" s="1"/>
  <c r="QGX1" i="40" s="1"/>
  <c r="QGY1" i="40" s="1"/>
  <c r="QGZ1" i="40" s="1"/>
  <c r="QHA1" i="40" s="1"/>
  <c r="QHB1" i="40" s="1"/>
  <c r="QHC1" i="40" s="1"/>
  <c r="QHD1" i="40" s="1"/>
  <c r="QHE1" i="40" s="1"/>
  <c r="QHF1" i="40" s="1"/>
  <c r="QHG1" i="40" s="1"/>
  <c r="QHH1" i="40" s="1"/>
  <c r="QHI1" i="40" s="1"/>
  <c r="QHJ1" i="40" s="1"/>
  <c r="QHK1" i="40" s="1"/>
  <c r="QHL1" i="40" s="1"/>
  <c r="QHM1" i="40" s="1"/>
  <c r="QHN1" i="40" s="1"/>
  <c r="QHO1" i="40" s="1"/>
  <c r="QHP1" i="40" s="1"/>
  <c r="QHQ1" i="40" s="1"/>
  <c r="QHR1" i="40" s="1"/>
  <c r="QHS1" i="40" s="1"/>
  <c r="QHT1" i="40" s="1"/>
  <c r="QHU1" i="40" s="1"/>
  <c r="QHV1" i="40" s="1"/>
  <c r="QHW1" i="40" s="1"/>
  <c r="QHX1" i="40" s="1"/>
  <c r="QHY1" i="40" s="1"/>
  <c r="QHZ1" i="40" s="1"/>
  <c r="QIA1" i="40" s="1"/>
  <c r="QIB1" i="40" s="1"/>
  <c r="QIC1" i="40" s="1"/>
  <c r="QID1" i="40" s="1"/>
  <c r="QIE1" i="40" s="1"/>
  <c r="QIF1" i="40" s="1"/>
  <c r="QIG1" i="40" s="1"/>
  <c r="QIH1" i="40" s="1"/>
  <c r="QII1" i="40" s="1"/>
  <c r="QIJ1" i="40" s="1"/>
  <c r="QIK1" i="40" s="1"/>
  <c r="QIL1" i="40" s="1"/>
  <c r="QIM1" i="40" s="1"/>
  <c r="QIN1" i="40" s="1"/>
  <c r="QIO1" i="40" s="1"/>
  <c r="QIP1" i="40" s="1"/>
  <c r="QIQ1" i="40" s="1"/>
  <c r="QIR1" i="40" s="1"/>
  <c r="QIS1" i="40" s="1"/>
  <c r="QIT1" i="40" s="1"/>
  <c r="QIU1" i="40" s="1"/>
  <c r="QIV1" i="40" s="1"/>
  <c r="QIW1" i="40" s="1"/>
  <c r="QIX1" i="40" s="1"/>
  <c r="QIY1" i="40" s="1"/>
  <c r="QIZ1" i="40" s="1"/>
  <c r="QJA1" i="40" s="1"/>
  <c r="QJB1" i="40" s="1"/>
  <c r="QJC1" i="40" s="1"/>
  <c r="QJD1" i="40" s="1"/>
  <c r="QJE1" i="40" s="1"/>
  <c r="QJF1" i="40" s="1"/>
  <c r="QJG1" i="40" s="1"/>
  <c r="QJH1" i="40" s="1"/>
  <c r="QJI1" i="40" s="1"/>
  <c r="QJJ1" i="40" s="1"/>
  <c r="QJK1" i="40" s="1"/>
  <c r="QJL1" i="40" s="1"/>
  <c r="QJM1" i="40" s="1"/>
  <c r="QJN1" i="40" s="1"/>
  <c r="QJO1" i="40" s="1"/>
  <c r="QJP1" i="40" s="1"/>
  <c r="QJQ1" i="40" s="1"/>
  <c r="QJR1" i="40" s="1"/>
  <c r="QJS1" i="40" s="1"/>
  <c r="QJT1" i="40" s="1"/>
  <c r="QJU1" i="40" s="1"/>
  <c r="QJV1" i="40" s="1"/>
  <c r="QJW1" i="40" s="1"/>
  <c r="QJX1" i="40" s="1"/>
  <c r="QJY1" i="40" s="1"/>
  <c r="QJZ1" i="40" s="1"/>
  <c r="QKA1" i="40" s="1"/>
  <c r="QKB1" i="40" s="1"/>
  <c r="QKC1" i="40" s="1"/>
  <c r="QKD1" i="40" s="1"/>
  <c r="QKE1" i="40" s="1"/>
  <c r="QKF1" i="40" s="1"/>
  <c r="QKG1" i="40" s="1"/>
  <c r="QKH1" i="40" s="1"/>
  <c r="QKI1" i="40" s="1"/>
  <c r="QKJ1" i="40" s="1"/>
  <c r="QKK1" i="40" s="1"/>
  <c r="QKL1" i="40" s="1"/>
  <c r="QKM1" i="40" s="1"/>
  <c r="QKN1" i="40" s="1"/>
  <c r="QKO1" i="40" s="1"/>
  <c r="QKP1" i="40" s="1"/>
  <c r="QKQ1" i="40" s="1"/>
  <c r="QKR1" i="40" s="1"/>
  <c r="QKS1" i="40" s="1"/>
  <c r="QKT1" i="40" s="1"/>
  <c r="QKU1" i="40" s="1"/>
  <c r="QKV1" i="40" s="1"/>
  <c r="QKW1" i="40" s="1"/>
  <c r="QKX1" i="40" s="1"/>
  <c r="QKY1" i="40" s="1"/>
  <c r="QKZ1" i="40" s="1"/>
  <c r="QLA1" i="40" s="1"/>
  <c r="QLB1" i="40" s="1"/>
  <c r="QLC1" i="40" s="1"/>
  <c r="QLD1" i="40" s="1"/>
  <c r="QLE1" i="40" s="1"/>
  <c r="QLF1" i="40" s="1"/>
  <c r="QLG1" i="40" s="1"/>
  <c r="QLH1" i="40" s="1"/>
  <c r="QLI1" i="40" s="1"/>
  <c r="QLJ1" i="40" s="1"/>
  <c r="QLK1" i="40" s="1"/>
  <c r="QLL1" i="40" s="1"/>
  <c r="QLM1" i="40" s="1"/>
  <c r="QLN1" i="40" s="1"/>
  <c r="QLO1" i="40" s="1"/>
  <c r="QLP1" i="40" s="1"/>
  <c r="QLQ1" i="40" s="1"/>
  <c r="QLR1" i="40" s="1"/>
  <c r="QLS1" i="40" s="1"/>
  <c r="QLT1" i="40" s="1"/>
  <c r="QLU1" i="40" s="1"/>
  <c r="QLV1" i="40" s="1"/>
  <c r="QLW1" i="40" s="1"/>
  <c r="QLX1" i="40" s="1"/>
  <c r="QLY1" i="40" s="1"/>
  <c r="QLZ1" i="40" s="1"/>
  <c r="QMA1" i="40" s="1"/>
  <c r="QMB1" i="40" s="1"/>
  <c r="QMC1" i="40" s="1"/>
  <c r="QMD1" i="40" s="1"/>
  <c r="QME1" i="40" s="1"/>
  <c r="QMF1" i="40" s="1"/>
  <c r="QMG1" i="40" s="1"/>
  <c r="QMH1" i="40" s="1"/>
  <c r="QMI1" i="40" s="1"/>
  <c r="QMJ1" i="40" s="1"/>
  <c r="QMK1" i="40" s="1"/>
  <c r="QML1" i="40" s="1"/>
  <c r="QMM1" i="40" s="1"/>
  <c r="QMN1" i="40" s="1"/>
  <c r="QMO1" i="40" s="1"/>
  <c r="QMP1" i="40" s="1"/>
  <c r="QMQ1" i="40" s="1"/>
  <c r="QMR1" i="40" s="1"/>
  <c r="QMS1" i="40" s="1"/>
  <c r="QMT1" i="40" s="1"/>
  <c r="QMU1" i="40" s="1"/>
  <c r="QMV1" i="40" s="1"/>
  <c r="QMW1" i="40" s="1"/>
  <c r="QMX1" i="40" s="1"/>
  <c r="QMY1" i="40" s="1"/>
  <c r="QMZ1" i="40" s="1"/>
  <c r="QNA1" i="40" s="1"/>
  <c r="QNB1" i="40" s="1"/>
  <c r="QNC1" i="40" s="1"/>
  <c r="QND1" i="40" s="1"/>
  <c r="QNE1" i="40" s="1"/>
  <c r="QNF1" i="40" s="1"/>
  <c r="QNG1" i="40" s="1"/>
  <c r="QNH1" i="40" s="1"/>
  <c r="QNI1" i="40" s="1"/>
  <c r="QNJ1" i="40" s="1"/>
  <c r="QNK1" i="40" s="1"/>
  <c r="QNL1" i="40" s="1"/>
  <c r="QNM1" i="40" s="1"/>
  <c r="QNN1" i="40" s="1"/>
  <c r="QNO1" i="40" s="1"/>
  <c r="QNP1" i="40" s="1"/>
  <c r="QNQ1" i="40" s="1"/>
  <c r="QNR1" i="40" s="1"/>
  <c r="QNS1" i="40" s="1"/>
  <c r="QNT1" i="40" s="1"/>
  <c r="QNU1" i="40" s="1"/>
  <c r="QNV1" i="40" s="1"/>
  <c r="QNW1" i="40" s="1"/>
  <c r="QNX1" i="40" s="1"/>
  <c r="QNY1" i="40" s="1"/>
  <c r="QNZ1" i="40" s="1"/>
  <c r="QOA1" i="40" s="1"/>
  <c r="QOB1" i="40" s="1"/>
  <c r="QOC1" i="40" s="1"/>
  <c r="QOD1" i="40" s="1"/>
  <c r="QOE1" i="40" s="1"/>
  <c r="QOF1" i="40" s="1"/>
  <c r="QOG1" i="40" s="1"/>
  <c r="QOH1" i="40" s="1"/>
  <c r="QOI1" i="40" s="1"/>
  <c r="QOJ1" i="40" s="1"/>
  <c r="QOK1" i="40" s="1"/>
  <c r="QOL1" i="40" s="1"/>
  <c r="QOM1" i="40" s="1"/>
  <c r="QON1" i="40" s="1"/>
  <c r="QOO1" i="40" s="1"/>
  <c r="QOP1" i="40" s="1"/>
  <c r="QOQ1" i="40" s="1"/>
  <c r="QOR1" i="40" s="1"/>
  <c r="QOS1" i="40" s="1"/>
  <c r="QOT1" i="40" s="1"/>
  <c r="QOU1" i="40" s="1"/>
  <c r="QOV1" i="40" s="1"/>
  <c r="QOW1" i="40" s="1"/>
  <c r="QOX1" i="40" s="1"/>
  <c r="QOY1" i="40" s="1"/>
  <c r="QOZ1" i="40" s="1"/>
  <c r="QPA1" i="40" s="1"/>
  <c r="QPB1" i="40" s="1"/>
  <c r="QPC1" i="40" s="1"/>
  <c r="QPD1" i="40" s="1"/>
  <c r="QPE1" i="40" s="1"/>
  <c r="QPF1" i="40" s="1"/>
  <c r="QPG1" i="40" s="1"/>
  <c r="QPH1" i="40" s="1"/>
  <c r="QPI1" i="40" s="1"/>
  <c r="QPJ1" i="40" s="1"/>
  <c r="QPK1" i="40" s="1"/>
  <c r="QPL1" i="40" s="1"/>
  <c r="QPM1" i="40" s="1"/>
  <c r="QPN1" i="40" s="1"/>
  <c r="QPO1" i="40" s="1"/>
  <c r="QPP1" i="40" s="1"/>
  <c r="QPQ1" i="40" s="1"/>
  <c r="QPR1" i="40" s="1"/>
  <c r="QPS1" i="40" s="1"/>
  <c r="QPT1" i="40" s="1"/>
  <c r="QPU1" i="40" s="1"/>
  <c r="QPV1" i="40" s="1"/>
  <c r="QPW1" i="40" s="1"/>
  <c r="QPX1" i="40" s="1"/>
  <c r="QPY1" i="40" s="1"/>
  <c r="QPZ1" i="40" s="1"/>
  <c r="QQA1" i="40" s="1"/>
  <c r="QQB1" i="40" s="1"/>
  <c r="QQC1" i="40" s="1"/>
  <c r="QQD1" i="40" s="1"/>
  <c r="QQE1" i="40" s="1"/>
  <c r="QQF1" i="40" s="1"/>
  <c r="QQG1" i="40" s="1"/>
  <c r="QQH1" i="40" s="1"/>
  <c r="QQI1" i="40" s="1"/>
  <c r="QQJ1" i="40" s="1"/>
  <c r="QQK1" i="40" s="1"/>
  <c r="QQL1" i="40" s="1"/>
  <c r="QQM1" i="40" s="1"/>
  <c r="QQN1" i="40" s="1"/>
  <c r="QQO1" i="40" s="1"/>
  <c r="QQP1" i="40" s="1"/>
  <c r="QQQ1" i="40" s="1"/>
  <c r="QQR1" i="40" s="1"/>
  <c r="QQS1" i="40" s="1"/>
  <c r="QQT1" i="40" s="1"/>
  <c r="QQU1" i="40" s="1"/>
  <c r="QQV1" i="40" s="1"/>
  <c r="QQW1" i="40" s="1"/>
  <c r="QQX1" i="40" s="1"/>
  <c r="QQY1" i="40" s="1"/>
  <c r="QQZ1" i="40" s="1"/>
  <c r="QRA1" i="40" s="1"/>
  <c r="QRB1" i="40" s="1"/>
  <c r="QRC1" i="40" s="1"/>
  <c r="QRD1" i="40" s="1"/>
  <c r="QRE1" i="40" s="1"/>
  <c r="QRF1" i="40" s="1"/>
  <c r="QRG1" i="40" s="1"/>
  <c r="QRH1" i="40" s="1"/>
  <c r="QRI1" i="40" s="1"/>
  <c r="QRJ1" i="40" s="1"/>
  <c r="QRK1" i="40" s="1"/>
  <c r="QRL1" i="40" s="1"/>
  <c r="QRM1" i="40" s="1"/>
  <c r="QRN1" i="40" s="1"/>
  <c r="QRO1" i="40" s="1"/>
  <c r="QRP1" i="40" s="1"/>
  <c r="QRQ1" i="40" s="1"/>
  <c r="QRR1" i="40" s="1"/>
  <c r="QRS1" i="40" s="1"/>
  <c r="QRT1" i="40" s="1"/>
  <c r="QRU1" i="40" s="1"/>
  <c r="QRV1" i="40" s="1"/>
  <c r="QRW1" i="40" s="1"/>
  <c r="QRX1" i="40" s="1"/>
  <c r="QRY1" i="40" s="1"/>
  <c r="QRZ1" i="40" s="1"/>
  <c r="QSA1" i="40" s="1"/>
  <c r="QSB1" i="40" s="1"/>
  <c r="QSC1" i="40" s="1"/>
  <c r="QSD1" i="40" s="1"/>
  <c r="QSE1" i="40" s="1"/>
  <c r="QSF1" i="40" s="1"/>
  <c r="QSG1" i="40" s="1"/>
  <c r="QSH1" i="40" s="1"/>
  <c r="QSI1" i="40" s="1"/>
  <c r="QSJ1" i="40" s="1"/>
  <c r="QSK1" i="40" s="1"/>
  <c r="QSL1" i="40" s="1"/>
  <c r="QSM1" i="40" s="1"/>
  <c r="QSN1" i="40" s="1"/>
  <c r="QSO1" i="40" s="1"/>
  <c r="QSP1" i="40" s="1"/>
  <c r="QSQ1" i="40" s="1"/>
  <c r="QSR1" i="40" s="1"/>
  <c r="QSS1" i="40" s="1"/>
  <c r="QST1" i="40" s="1"/>
  <c r="QSU1" i="40" s="1"/>
  <c r="QSV1" i="40" s="1"/>
  <c r="QSW1" i="40" s="1"/>
  <c r="QSX1" i="40" s="1"/>
  <c r="QSY1" i="40" s="1"/>
  <c r="QSZ1" i="40" s="1"/>
  <c r="QTA1" i="40" s="1"/>
  <c r="QTB1" i="40" s="1"/>
  <c r="QTC1" i="40" s="1"/>
  <c r="QTD1" i="40" s="1"/>
  <c r="QTE1" i="40" s="1"/>
  <c r="QTF1" i="40" s="1"/>
  <c r="QTG1" i="40" s="1"/>
  <c r="QTH1" i="40" s="1"/>
  <c r="QTI1" i="40" s="1"/>
  <c r="QTJ1" i="40" s="1"/>
  <c r="QTK1" i="40" s="1"/>
  <c r="QTL1" i="40" s="1"/>
  <c r="QTM1" i="40" s="1"/>
  <c r="QTN1" i="40" s="1"/>
  <c r="QTO1" i="40" s="1"/>
  <c r="QTP1" i="40" s="1"/>
  <c r="QTQ1" i="40" s="1"/>
  <c r="QTR1" i="40" s="1"/>
  <c r="QTS1" i="40" s="1"/>
  <c r="QTT1" i="40" s="1"/>
  <c r="QTU1" i="40" s="1"/>
  <c r="QTV1" i="40" s="1"/>
  <c r="QTW1" i="40" s="1"/>
  <c r="QTX1" i="40" s="1"/>
  <c r="QTY1" i="40" s="1"/>
  <c r="QTZ1" i="40" s="1"/>
  <c r="QUA1" i="40" s="1"/>
  <c r="QUB1" i="40" s="1"/>
  <c r="QUC1" i="40" s="1"/>
  <c r="QUD1" i="40" s="1"/>
  <c r="QUE1" i="40" s="1"/>
  <c r="QUF1" i="40" s="1"/>
  <c r="QUG1" i="40" s="1"/>
  <c r="QUH1" i="40" s="1"/>
  <c r="QUI1" i="40" s="1"/>
  <c r="QUJ1" i="40" s="1"/>
  <c r="QUK1" i="40" s="1"/>
  <c r="QUL1" i="40" s="1"/>
  <c r="QUM1" i="40" s="1"/>
  <c r="QUN1" i="40" s="1"/>
  <c r="QUO1" i="40" s="1"/>
  <c r="QUP1" i="40" s="1"/>
  <c r="QUQ1" i="40" s="1"/>
  <c r="QUR1" i="40" s="1"/>
  <c r="QUS1" i="40" s="1"/>
  <c r="QUT1" i="40" s="1"/>
  <c r="QUU1" i="40" s="1"/>
  <c r="QUV1" i="40" s="1"/>
  <c r="QUW1" i="40" s="1"/>
  <c r="QUX1" i="40" s="1"/>
  <c r="QUY1" i="40" s="1"/>
  <c r="QUZ1" i="40" s="1"/>
  <c r="QVA1" i="40" s="1"/>
  <c r="QVB1" i="40" s="1"/>
  <c r="QVC1" i="40" s="1"/>
  <c r="QVD1" i="40" s="1"/>
  <c r="QVE1" i="40" s="1"/>
  <c r="QVF1" i="40" s="1"/>
  <c r="QVG1" i="40" s="1"/>
  <c r="QVH1" i="40" s="1"/>
  <c r="QVI1" i="40" s="1"/>
  <c r="QVJ1" i="40" s="1"/>
  <c r="QVK1" i="40" s="1"/>
  <c r="QVL1" i="40" s="1"/>
  <c r="QVM1" i="40" s="1"/>
  <c r="QVN1" i="40" s="1"/>
  <c r="QVO1" i="40" s="1"/>
  <c r="QVP1" i="40" s="1"/>
  <c r="QVQ1" i="40" s="1"/>
  <c r="QVR1" i="40" s="1"/>
  <c r="QVS1" i="40" s="1"/>
  <c r="QVT1" i="40" s="1"/>
  <c r="QVU1" i="40" s="1"/>
  <c r="QVV1" i="40" s="1"/>
  <c r="QVW1" i="40" s="1"/>
  <c r="QVX1" i="40" s="1"/>
  <c r="QVY1" i="40" s="1"/>
  <c r="QVZ1" i="40" s="1"/>
  <c r="QWA1" i="40" s="1"/>
  <c r="QWB1" i="40" s="1"/>
  <c r="QWC1" i="40" s="1"/>
  <c r="QWD1" i="40" s="1"/>
  <c r="QWE1" i="40" s="1"/>
  <c r="QWF1" i="40" s="1"/>
  <c r="QWG1" i="40" s="1"/>
  <c r="QWH1" i="40" s="1"/>
  <c r="QWI1" i="40" s="1"/>
  <c r="QWJ1" i="40" s="1"/>
  <c r="QWK1" i="40" s="1"/>
  <c r="QWL1" i="40" s="1"/>
  <c r="QWM1" i="40" s="1"/>
  <c r="QWN1" i="40" s="1"/>
  <c r="QWO1" i="40" s="1"/>
  <c r="QWP1" i="40" s="1"/>
  <c r="QWQ1" i="40" s="1"/>
  <c r="QWR1" i="40" s="1"/>
  <c r="QWS1" i="40" s="1"/>
  <c r="QWT1" i="40" s="1"/>
  <c r="QWU1" i="40" s="1"/>
  <c r="QWV1" i="40" s="1"/>
  <c r="QWW1" i="40" s="1"/>
  <c r="QWX1" i="40" s="1"/>
  <c r="QWY1" i="40" s="1"/>
  <c r="QWZ1" i="40" s="1"/>
  <c r="QXA1" i="40" s="1"/>
  <c r="QXB1" i="40" s="1"/>
  <c r="QXC1" i="40" s="1"/>
  <c r="QXD1" i="40" s="1"/>
  <c r="QXE1" i="40" s="1"/>
  <c r="QXF1" i="40" s="1"/>
  <c r="QXG1" i="40" s="1"/>
  <c r="QXH1" i="40" s="1"/>
  <c r="QXI1" i="40" s="1"/>
  <c r="QXJ1" i="40" s="1"/>
  <c r="QXK1" i="40" s="1"/>
  <c r="QXL1" i="40" s="1"/>
  <c r="QXM1" i="40" s="1"/>
  <c r="QXN1" i="40" s="1"/>
  <c r="QXO1" i="40" s="1"/>
  <c r="QXP1" i="40" s="1"/>
  <c r="QXQ1" i="40" s="1"/>
  <c r="QXR1" i="40" s="1"/>
  <c r="QXS1" i="40" s="1"/>
  <c r="QXT1" i="40" s="1"/>
  <c r="QXU1" i="40" s="1"/>
  <c r="QXV1" i="40" s="1"/>
  <c r="QXW1" i="40" s="1"/>
  <c r="QXX1" i="40" s="1"/>
  <c r="QXY1" i="40" s="1"/>
  <c r="QXZ1" i="40" s="1"/>
  <c r="QYA1" i="40" s="1"/>
  <c r="QYB1" i="40" s="1"/>
  <c r="QYC1" i="40" s="1"/>
  <c r="QYD1" i="40" s="1"/>
  <c r="QYE1" i="40" s="1"/>
  <c r="QYF1" i="40" s="1"/>
  <c r="QYG1" i="40" s="1"/>
  <c r="QYH1" i="40" s="1"/>
  <c r="QYI1" i="40" s="1"/>
  <c r="QYJ1" i="40" s="1"/>
  <c r="QYK1" i="40" s="1"/>
  <c r="QYL1" i="40" s="1"/>
  <c r="QYM1" i="40" s="1"/>
  <c r="QYN1" i="40" s="1"/>
  <c r="QYO1" i="40" s="1"/>
  <c r="QYP1" i="40" s="1"/>
  <c r="QYQ1" i="40" s="1"/>
  <c r="QYR1" i="40" s="1"/>
  <c r="QYS1" i="40" s="1"/>
  <c r="QYT1" i="40" s="1"/>
  <c r="QYU1" i="40" s="1"/>
  <c r="QYV1" i="40" s="1"/>
  <c r="QYW1" i="40" s="1"/>
  <c r="QYX1" i="40" s="1"/>
  <c r="QYY1" i="40" s="1"/>
  <c r="QYZ1" i="40" s="1"/>
  <c r="QZA1" i="40" s="1"/>
  <c r="QZB1" i="40" s="1"/>
  <c r="QZC1" i="40" s="1"/>
  <c r="QZD1" i="40" s="1"/>
  <c r="QZE1" i="40" s="1"/>
  <c r="QZF1" i="40" s="1"/>
  <c r="QZG1" i="40" s="1"/>
  <c r="QZH1" i="40" s="1"/>
  <c r="QZI1" i="40" s="1"/>
  <c r="QZJ1" i="40" s="1"/>
  <c r="QZK1" i="40" s="1"/>
  <c r="QZL1" i="40" s="1"/>
  <c r="QZM1" i="40" s="1"/>
  <c r="QZN1" i="40" s="1"/>
  <c r="QZO1" i="40" s="1"/>
  <c r="QZP1" i="40" s="1"/>
  <c r="QZQ1" i="40" s="1"/>
  <c r="QZR1" i="40" s="1"/>
  <c r="QZS1" i="40" s="1"/>
  <c r="QZT1" i="40" s="1"/>
  <c r="QZU1" i="40" s="1"/>
  <c r="QZV1" i="40" s="1"/>
  <c r="QZW1" i="40" s="1"/>
  <c r="QZX1" i="40" s="1"/>
  <c r="QZY1" i="40" s="1"/>
  <c r="QZZ1" i="40" s="1"/>
  <c r="RAA1" i="40" s="1"/>
  <c r="RAB1" i="40" s="1"/>
  <c r="RAC1" i="40" s="1"/>
  <c r="RAD1" i="40" s="1"/>
  <c r="RAE1" i="40" s="1"/>
  <c r="RAF1" i="40" s="1"/>
  <c r="RAG1" i="40" s="1"/>
  <c r="RAH1" i="40" s="1"/>
  <c r="RAI1" i="40" s="1"/>
  <c r="RAJ1" i="40" s="1"/>
  <c r="RAK1" i="40" s="1"/>
  <c r="RAL1" i="40" s="1"/>
  <c r="RAM1" i="40" s="1"/>
  <c r="RAN1" i="40" s="1"/>
  <c r="RAO1" i="40" s="1"/>
  <c r="RAP1" i="40" s="1"/>
  <c r="RAQ1" i="40" s="1"/>
  <c r="RAR1" i="40" s="1"/>
  <c r="RAS1" i="40" s="1"/>
  <c r="RAT1" i="40" s="1"/>
  <c r="RAU1" i="40" s="1"/>
  <c r="RAV1" i="40" s="1"/>
  <c r="RAW1" i="40" s="1"/>
  <c r="RAX1" i="40" s="1"/>
  <c r="RAY1" i="40" s="1"/>
  <c r="RAZ1" i="40" s="1"/>
  <c r="RBA1" i="40" s="1"/>
  <c r="RBB1" i="40" s="1"/>
  <c r="RBC1" i="40" s="1"/>
  <c r="RBD1" i="40" s="1"/>
  <c r="RBE1" i="40" s="1"/>
  <c r="RBF1" i="40" s="1"/>
  <c r="RBG1" i="40" s="1"/>
  <c r="RBH1" i="40" s="1"/>
  <c r="RBI1" i="40" s="1"/>
  <c r="RBJ1" i="40" s="1"/>
  <c r="RBK1" i="40" s="1"/>
  <c r="RBL1" i="40" s="1"/>
  <c r="RBM1" i="40" s="1"/>
  <c r="RBN1" i="40" s="1"/>
  <c r="RBO1" i="40" s="1"/>
  <c r="RBP1" i="40" s="1"/>
  <c r="RBQ1" i="40" s="1"/>
  <c r="RBR1" i="40" s="1"/>
  <c r="RBS1" i="40" s="1"/>
  <c r="RBT1" i="40" s="1"/>
  <c r="RBU1" i="40" s="1"/>
  <c r="RBV1" i="40" s="1"/>
  <c r="RBW1" i="40" s="1"/>
  <c r="RBX1" i="40" s="1"/>
  <c r="RBY1" i="40" s="1"/>
  <c r="RBZ1" i="40" s="1"/>
  <c r="RCA1" i="40" s="1"/>
  <c r="RCB1" i="40" s="1"/>
  <c r="RCC1" i="40" s="1"/>
  <c r="RCD1" i="40" s="1"/>
  <c r="RCE1" i="40" s="1"/>
  <c r="RCF1" i="40" s="1"/>
  <c r="RCG1" i="40" s="1"/>
  <c r="RCH1" i="40" s="1"/>
  <c r="RCI1" i="40" s="1"/>
  <c r="RCJ1" i="40" s="1"/>
  <c r="RCK1" i="40" s="1"/>
  <c r="RCL1" i="40" s="1"/>
  <c r="RCM1" i="40" s="1"/>
  <c r="RCN1" i="40" s="1"/>
  <c r="RCO1" i="40" s="1"/>
  <c r="RCP1" i="40" s="1"/>
  <c r="RCQ1" i="40" s="1"/>
  <c r="RCR1" i="40" s="1"/>
  <c r="RCS1" i="40" s="1"/>
  <c r="RCT1" i="40" s="1"/>
  <c r="RCU1" i="40" s="1"/>
  <c r="RCV1" i="40" s="1"/>
  <c r="RCW1" i="40" s="1"/>
  <c r="RCX1" i="40" s="1"/>
  <c r="RCY1" i="40" s="1"/>
  <c r="RCZ1" i="40" s="1"/>
  <c r="RDA1" i="40" s="1"/>
  <c r="RDB1" i="40" s="1"/>
  <c r="RDC1" i="40" s="1"/>
  <c r="RDD1" i="40" s="1"/>
  <c r="RDE1" i="40" s="1"/>
  <c r="RDF1" i="40" s="1"/>
  <c r="RDG1" i="40" s="1"/>
  <c r="RDH1" i="40" s="1"/>
  <c r="RDI1" i="40" s="1"/>
  <c r="RDJ1" i="40" s="1"/>
  <c r="RDK1" i="40" s="1"/>
  <c r="RDL1" i="40" s="1"/>
  <c r="RDM1" i="40" s="1"/>
  <c r="RDN1" i="40" s="1"/>
  <c r="RDO1" i="40" s="1"/>
  <c r="RDP1" i="40" s="1"/>
  <c r="RDQ1" i="40" s="1"/>
  <c r="RDR1" i="40" s="1"/>
  <c r="RDS1" i="40" s="1"/>
  <c r="RDT1" i="40" s="1"/>
  <c r="RDU1" i="40" s="1"/>
  <c r="RDV1" i="40" s="1"/>
  <c r="RDW1" i="40" s="1"/>
  <c r="RDX1" i="40" s="1"/>
  <c r="RDY1" i="40" s="1"/>
  <c r="RDZ1" i="40" s="1"/>
  <c r="REA1" i="40" s="1"/>
  <c r="REB1" i="40" s="1"/>
  <c r="REC1" i="40" s="1"/>
  <c r="RED1" i="40" s="1"/>
  <c r="REE1" i="40" s="1"/>
  <c r="REF1" i="40" s="1"/>
  <c r="REG1" i="40" s="1"/>
  <c r="REH1" i="40" s="1"/>
  <c r="REI1" i="40" s="1"/>
  <c r="REJ1" i="40" s="1"/>
  <c r="REK1" i="40" s="1"/>
  <c r="REL1" i="40" s="1"/>
  <c r="REM1" i="40" s="1"/>
  <c r="REN1" i="40" s="1"/>
  <c r="REO1" i="40" s="1"/>
  <c r="REP1" i="40" s="1"/>
  <c r="REQ1" i="40" s="1"/>
  <c r="RER1" i="40" s="1"/>
  <c r="RES1" i="40" s="1"/>
  <c r="RET1" i="40" s="1"/>
  <c r="REU1" i="40" s="1"/>
  <c r="REV1" i="40" s="1"/>
  <c r="REW1" i="40" s="1"/>
  <c r="REX1" i="40" s="1"/>
  <c r="REY1" i="40" s="1"/>
  <c r="REZ1" i="40" s="1"/>
  <c r="RFA1" i="40" s="1"/>
  <c r="RFB1" i="40" s="1"/>
  <c r="RFC1" i="40" s="1"/>
  <c r="RFD1" i="40" s="1"/>
  <c r="RFE1" i="40" s="1"/>
  <c r="RFF1" i="40" s="1"/>
  <c r="RFG1" i="40" s="1"/>
  <c r="RFH1" i="40" s="1"/>
  <c r="RFI1" i="40" s="1"/>
  <c r="RFJ1" i="40" s="1"/>
  <c r="RFK1" i="40" s="1"/>
  <c r="RFL1" i="40" s="1"/>
  <c r="RFM1" i="40" s="1"/>
  <c r="RFN1" i="40" s="1"/>
  <c r="RFO1" i="40" s="1"/>
  <c r="RFP1" i="40" s="1"/>
  <c r="RFQ1" i="40" s="1"/>
  <c r="RFR1" i="40" s="1"/>
  <c r="RFS1" i="40" s="1"/>
  <c r="RFT1" i="40" s="1"/>
  <c r="RFU1" i="40" s="1"/>
  <c r="RFV1" i="40" s="1"/>
  <c r="RFW1" i="40" s="1"/>
  <c r="RFX1" i="40" s="1"/>
  <c r="RFY1" i="40" s="1"/>
  <c r="RFZ1" i="40" s="1"/>
  <c r="RGA1" i="40" s="1"/>
  <c r="RGB1" i="40" s="1"/>
  <c r="RGC1" i="40" s="1"/>
  <c r="RGD1" i="40" s="1"/>
  <c r="RGE1" i="40" s="1"/>
  <c r="RGF1" i="40" s="1"/>
  <c r="RGG1" i="40" s="1"/>
  <c r="RGH1" i="40" s="1"/>
  <c r="RGI1" i="40" s="1"/>
  <c r="RGJ1" i="40" s="1"/>
  <c r="RGK1" i="40" s="1"/>
  <c r="RGL1" i="40" s="1"/>
  <c r="RGM1" i="40" s="1"/>
  <c r="RGN1" i="40" s="1"/>
  <c r="RGO1" i="40" s="1"/>
  <c r="RGP1" i="40" s="1"/>
  <c r="RGQ1" i="40" s="1"/>
  <c r="RGR1" i="40" s="1"/>
  <c r="RGS1" i="40" s="1"/>
  <c r="RGT1" i="40" s="1"/>
  <c r="RGU1" i="40" s="1"/>
  <c r="RGV1" i="40" s="1"/>
  <c r="RGW1" i="40" s="1"/>
  <c r="RGX1" i="40" s="1"/>
  <c r="RGY1" i="40" s="1"/>
  <c r="RGZ1" i="40" s="1"/>
  <c r="RHA1" i="40" s="1"/>
  <c r="RHB1" i="40" s="1"/>
  <c r="RHC1" i="40" s="1"/>
  <c r="RHD1" i="40" s="1"/>
  <c r="RHE1" i="40" s="1"/>
  <c r="RHF1" i="40" s="1"/>
  <c r="RHG1" i="40" s="1"/>
  <c r="RHH1" i="40" s="1"/>
  <c r="RHI1" i="40" s="1"/>
  <c r="RHJ1" i="40" s="1"/>
  <c r="RHK1" i="40" s="1"/>
  <c r="RHL1" i="40" s="1"/>
  <c r="RHM1" i="40" s="1"/>
  <c r="RHN1" i="40" s="1"/>
  <c r="RHO1" i="40" s="1"/>
  <c r="RHP1" i="40" s="1"/>
  <c r="RHQ1" i="40" s="1"/>
  <c r="RHR1" i="40" s="1"/>
  <c r="RHS1" i="40" s="1"/>
  <c r="RHT1" i="40" s="1"/>
  <c r="RHU1" i="40" s="1"/>
  <c r="RHV1" i="40" s="1"/>
  <c r="RHW1" i="40" s="1"/>
  <c r="RHX1" i="40" s="1"/>
  <c r="RHY1" i="40" s="1"/>
  <c r="RHZ1" i="40" s="1"/>
  <c r="RIA1" i="40" s="1"/>
  <c r="RIB1" i="40" s="1"/>
  <c r="RIC1" i="40" s="1"/>
  <c r="RID1" i="40" s="1"/>
  <c r="RIE1" i="40" s="1"/>
  <c r="RIF1" i="40" s="1"/>
  <c r="RIG1" i="40" s="1"/>
  <c r="RIH1" i="40" s="1"/>
  <c r="RII1" i="40" s="1"/>
  <c r="RIJ1" i="40" s="1"/>
  <c r="RIK1" i="40" s="1"/>
  <c r="RIL1" i="40" s="1"/>
  <c r="RIM1" i="40" s="1"/>
  <c r="RIN1" i="40" s="1"/>
  <c r="RIO1" i="40" s="1"/>
  <c r="RIP1" i="40" s="1"/>
  <c r="RIQ1" i="40" s="1"/>
  <c r="RIR1" i="40" s="1"/>
  <c r="RIS1" i="40" s="1"/>
  <c r="RIT1" i="40" s="1"/>
  <c r="RIU1" i="40" s="1"/>
  <c r="RIV1" i="40" s="1"/>
  <c r="RIW1" i="40" s="1"/>
  <c r="RIX1" i="40" s="1"/>
  <c r="RIY1" i="40" s="1"/>
  <c r="RIZ1" i="40" s="1"/>
  <c r="RJA1" i="40" s="1"/>
  <c r="RJB1" i="40" s="1"/>
  <c r="RJC1" i="40" s="1"/>
  <c r="RJD1" i="40" s="1"/>
  <c r="RJE1" i="40" s="1"/>
  <c r="RJF1" i="40" s="1"/>
  <c r="RJG1" i="40" s="1"/>
  <c r="RJH1" i="40" s="1"/>
  <c r="RJI1" i="40" s="1"/>
  <c r="RJJ1" i="40" s="1"/>
  <c r="RJK1" i="40" s="1"/>
  <c r="RJL1" i="40" s="1"/>
  <c r="RJM1" i="40" s="1"/>
  <c r="RJN1" i="40" s="1"/>
  <c r="RJO1" i="40" s="1"/>
  <c r="RJP1" i="40" s="1"/>
  <c r="RJQ1" i="40" s="1"/>
  <c r="RJR1" i="40" s="1"/>
  <c r="RJS1" i="40" s="1"/>
  <c r="RJT1" i="40" s="1"/>
  <c r="RJU1" i="40" s="1"/>
  <c r="RJV1" i="40" s="1"/>
  <c r="RJW1" i="40" s="1"/>
  <c r="RJX1" i="40" s="1"/>
  <c r="RJY1" i="40" s="1"/>
  <c r="RJZ1" i="40" s="1"/>
  <c r="RKA1" i="40" s="1"/>
  <c r="RKB1" i="40" s="1"/>
  <c r="RKC1" i="40" s="1"/>
  <c r="RKD1" i="40" s="1"/>
  <c r="RKE1" i="40" s="1"/>
  <c r="RKF1" i="40" s="1"/>
  <c r="RKG1" i="40" s="1"/>
  <c r="RKH1" i="40" s="1"/>
  <c r="RKI1" i="40" s="1"/>
  <c r="RKJ1" i="40" s="1"/>
  <c r="RKK1" i="40" s="1"/>
  <c r="RKL1" i="40" s="1"/>
  <c r="RKM1" i="40" s="1"/>
  <c r="RKN1" i="40" s="1"/>
  <c r="RKO1" i="40" s="1"/>
  <c r="RKP1" i="40" s="1"/>
  <c r="RKQ1" i="40" s="1"/>
  <c r="RKR1" i="40" s="1"/>
  <c r="RKS1" i="40" s="1"/>
  <c r="RKT1" i="40" s="1"/>
  <c r="RKU1" i="40" s="1"/>
  <c r="RKV1" i="40" s="1"/>
  <c r="RKW1" i="40" s="1"/>
  <c r="RKX1" i="40" s="1"/>
  <c r="RKY1" i="40" s="1"/>
  <c r="RKZ1" i="40" s="1"/>
  <c r="RLA1" i="40" s="1"/>
  <c r="RLB1" i="40" s="1"/>
  <c r="RLC1" i="40" s="1"/>
  <c r="RLD1" i="40" s="1"/>
  <c r="RLE1" i="40" s="1"/>
  <c r="RLF1" i="40" s="1"/>
  <c r="RLG1" i="40" s="1"/>
  <c r="RLH1" i="40" s="1"/>
  <c r="RLI1" i="40" s="1"/>
  <c r="RLJ1" i="40" s="1"/>
  <c r="RLK1" i="40" s="1"/>
  <c r="RLL1" i="40" s="1"/>
  <c r="RLM1" i="40" s="1"/>
  <c r="RLN1" i="40" s="1"/>
  <c r="RLO1" i="40" s="1"/>
  <c r="RLP1" i="40" s="1"/>
  <c r="RLQ1" i="40" s="1"/>
  <c r="RLR1" i="40" s="1"/>
  <c r="RLS1" i="40" s="1"/>
  <c r="RLT1" i="40" s="1"/>
  <c r="RLU1" i="40" s="1"/>
  <c r="RLV1" i="40" s="1"/>
  <c r="RLW1" i="40" s="1"/>
  <c r="RLX1" i="40" s="1"/>
  <c r="RLY1" i="40" s="1"/>
  <c r="RLZ1" i="40" s="1"/>
  <c r="RMA1" i="40" s="1"/>
  <c r="RMB1" i="40" s="1"/>
  <c r="RMC1" i="40" s="1"/>
  <c r="RMD1" i="40" s="1"/>
  <c r="RME1" i="40" s="1"/>
  <c r="RMF1" i="40" s="1"/>
  <c r="RMG1" i="40" s="1"/>
  <c r="RMH1" i="40" s="1"/>
  <c r="RMI1" i="40" s="1"/>
  <c r="RMJ1" i="40" s="1"/>
  <c r="RMK1" i="40" s="1"/>
  <c r="RML1" i="40" s="1"/>
  <c r="RMM1" i="40" s="1"/>
  <c r="RMN1" i="40" s="1"/>
  <c r="RMO1" i="40" s="1"/>
  <c r="RMP1" i="40" s="1"/>
  <c r="RMQ1" i="40" s="1"/>
  <c r="RMR1" i="40" s="1"/>
  <c r="RMS1" i="40" s="1"/>
  <c r="RMT1" i="40" s="1"/>
  <c r="RMU1" i="40" s="1"/>
  <c r="RMV1" i="40" s="1"/>
  <c r="RMW1" i="40" s="1"/>
  <c r="RMX1" i="40" s="1"/>
  <c r="RMY1" i="40" s="1"/>
  <c r="RMZ1" i="40" s="1"/>
  <c r="RNA1" i="40" s="1"/>
  <c r="RNB1" i="40" s="1"/>
  <c r="RNC1" i="40" s="1"/>
  <c r="RND1" i="40" s="1"/>
  <c r="RNE1" i="40" s="1"/>
  <c r="RNF1" i="40" s="1"/>
  <c r="RNG1" i="40" s="1"/>
  <c r="RNH1" i="40" s="1"/>
  <c r="RNI1" i="40" s="1"/>
  <c r="RNJ1" i="40" s="1"/>
  <c r="RNK1" i="40" s="1"/>
  <c r="RNL1" i="40" s="1"/>
  <c r="RNM1" i="40" s="1"/>
  <c r="RNN1" i="40" s="1"/>
  <c r="RNO1" i="40" s="1"/>
  <c r="RNP1" i="40" s="1"/>
  <c r="RNQ1" i="40" s="1"/>
  <c r="RNR1" i="40" s="1"/>
  <c r="RNS1" i="40" s="1"/>
  <c r="RNT1" i="40" s="1"/>
  <c r="RNU1" i="40" s="1"/>
  <c r="RNV1" i="40" s="1"/>
  <c r="RNW1" i="40" s="1"/>
  <c r="RNX1" i="40" s="1"/>
  <c r="RNY1" i="40" s="1"/>
  <c r="RNZ1" i="40" s="1"/>
  <c r="ROA1" i="40" s="1"/>
  <c r="ROB1" i="40" s="1"/>
  <c r="ROC1" i="40" s="1"/>
  <c r="ROD1" i="40" s="1"/>
  <c r="ROE1" i="40" s="1"/>
  <c r="ROF1" i="40" s="1"/>
  <c r="ROG1" i="40" s="1"/>
  <c r="ROH1" i="40" s="1"/>
  <c r="ROI1" i="40" s="1"/>
  <c r="ROJ1" i="40" s="1"/>
  <c r="ROK1" i="40" s="1"/>
  <c r="ROL1" i="40" s="1"/>
  <c r="ROM1" i="40" s="1"/>
  <c r="RON1" i="40" s="1"/>
  <c r="ROO1" i="40" s="1"/>
  <c r="ROP1" i="40" s="1"/>
  <c r="ROQ1" i="40" s="1"/>
  <c r="ROR1" i="40" s="1"/>
  <c r="ROS1" i="40" s="1"/>
  <c r="ROT1" i="40" s="1"/>
  <c r="ROU1" i="40" s="1"/>
  <c r="ROV1" i="40" s="1"/>
  <c r="ROW1" i="40" s="1"/>
  <c r="ROX1" i="40" s="1"/>
  <c r="ROY1" i="40" s="1"/>
  <c r="ROZ1" i="40" s="1"/>
  <c r="RPA1" i="40" s="1"/>
  <c r="RPB1" i="40" s="1"/>
  <c r="RPC1" i="40" s="1"/>
  <c r="RPD1" i="40" s="1"/>
  <c r="RPE1" i="40" s="1"/>
  <c r="RPF1" i="40" s="1"/>
  <c r="RPG1" i="40" s="1"/>
  <c r="RPH1" i="40" s="1"/>
  <c r="RPI1" i="40" s="1"/>
  <c r="RPJ1" i="40" s="1"/>
  <c r="RPK1" i="40" s="1"/>
  <c r="RPL1" i="40" s="1"/>
  <c r="RPM1" i="40" s="1"/>
  <c r="RPN1" i="40" s="1"/>
  <c r="RPO1" i="40" s="1"/>
  <c r="RPP1" i="40" s="1"/>
  <c r="RPQ1" i="40" s="1"/>
  <c r="RPR1" i="40" s="1"/>
  <c r="RPS1" i="40" s="1"/>
  <c r="RPT1" i="40" s="1"/>
  <c r="RPU1" i="40" s="1"/>
  <c r="RPV1" i="40" s="1"/>
  <c r="RPW1" i="40" s="1"/>
  <c r="RPX1" i="40" s="1"/>
  <c r="RPY1" i="40" s="1"/>
  <c r="RPZ1" i="40" s="1"/>
  <c r="RQA1" i="40" s="1"/>
  <c r="RQB1" i="40" s="1"/>
  <c r="RQC1" i="40" s="1"/>
  <c r="RQD1" i="40" s="1"/>
  <c r="RQE1" i="40" s="1"/>
  <c r="RQF1" i="40" s="1"/>
  <c r="RQG1" i="40" s="1"/>
  <c r="RQH1" i="40" s="1"/>
  <c r="RQI1" i="40" s="1"/>
  <c r="RQJ1" i="40" s="1"/>
  <c r="RQK1" i="40" s="1"/>
  <c r="RQL1" i="40" s="1"/>
  <c r="RQM1" i="40" s="1"/>
  <c r="RQN1" i="40" s="1"/>
  <c r="RQO1" i="40" s="1"/>
  <c r="RQP1" i="40" s="1"/>
  <c r="RQQ1" i="40" s="1"/>
  <c r="RQR1" i="40" s="1"/>
  <c r="RQS1" i="40" s="1"/>
  <c r="RQT1" i="40" s="1"/>
  <c r="RQU1" i="40" s="1"/>
  <c r="RQV1" i="40" s="1"/>
  <c r="RQW1" i="40" s="1"/>
  <c r="RQX1" i="40" s="1"/>
  <c r="RQY1" i="40" s="1"/>
  <c r="RQZ1" i="40" s="1"/>
  <c r="RRA1" i="40" s="1"/>
  <c r="RRB1" i="40" s="1"/>
  <c r="RRC1" i="40" s="1"/>
  <c r="RRD1" i="40" s="1"/>
  <c r="RRE1" i="40" s="1"/>
  <c r="RRF1" i="40" s="1"/>
  <c r="RRG1" i="40" s="1"/>
  <c r="RRH1" i="40" s="1"/>
  <c r="RRI1" i="40" s="1"/>
  <c r="RRJ1" i="40" s="1"/>
  <c r="RRK1" i="40" s="1"/>
  <c r="RRL1" i="40" s="1"/>
  <c r="RRM1" i="40" s="1"/>
  <c r="RRN1" i="40" s="1"/>
  <c r="RRO1" i="40" s="1"/>
  <c r="RRP1" i="40" s="1"/>
  <c r="RRQ1" i="40" s="1"/>
  <c r="RRR1" i="40" s="1"/>
  <c r="RRS1" i="40" s="1"/>
  <c r="RRT1" i="40" s="1"/>
  <c r="RRU1" i="40" s="1"/>
  <c r="RRV1" i="40" s="1"/>
  <c r="RRW1" i="40" s="1"/>
  <c r="RRX1" i="40" s="1"/>
  <c r="RRY1" i="40" s="1"/>
  <c r="RRZ1" i="40" s="1"/>
  <c r="RSA1" i="40" s="1"/>
  <c r="RSB1" i="40" s="1"/>
  <c r="RSC1" i="40" s="1"/>
  <c r="RSD1" i="40" s="1"/>
  <c r="RSE1" i="40" s="1"/>
  <c r="RSF1" i="40" s="1"/>
  <c r="RSG1" i="40" s="1"/>
  <c r="RSH1" i="40" s="1"/>
  <c r="RSI1" i="40" s="1"/>
  <c r="RSJ1" i="40" s="1"/>
  <c r="RSK1" i="40" s="1"/>
  <c r="RSL1" i="40" s="1"/>
  <c r="RSM1" i="40" s="1"/>
  <c r="RSN1" i="40" s="1"/>
  <c r="RSO1" i="40" s="1"/>
  <c r="RSP1" i="40" s="1"/>
  <c r="RSQ1" i="40" s="1"/>
  <c r="RSR1" i="40" s="1"/>
  <c r="RSS1" i="40" s="1"/>
  <c r="RST1" i="40" s="1"/>
  <c r="RSU1" i="40" s="1"/>
  <c r="RSV1" i="40" s="1"/>
  <c r="RSW1" i="40" s="1"/>
  <c r="RSX1" i="40" s="1"/>
  <c r="RSY1" i="40" s="1"/>
  <c r="RSZ1" i="40" s="1"/>
  <c r="RTA1" i="40" s="1"/>
  <c r="RTB1" i="40" s="1"/>
  <c r="RTC1" i="40" s="1"/>
  <c r="RTD1" i="40" s="1"/>
  <c r="RTE1" i="40" s="1"/>
  <c r="RTF1" i="40" s="1"/>
  <c r="RTG1" i="40" s="1"/>
  <c r="RTH1" i="40" s="1"/>
  <c r="RTI1" i="40" s="1"/>
  <c r="RTJ1" i="40" s="1"/>
  <c r="RTK1" i="40" s="1"/>
  <c r="RTL1" i="40" s="1"/>
  <c r="RTM1" i="40" s="1"/>
  <c r="RTN1" i="40" s="1"/>
  <c r="RTO1" i="40" s="1"/>
  <c r="RTP1" i="40" s="1"/>
  <c r="RTQ1" i="40" s="1"/>
  <c r="RTR1" i="40" s="1"/>
  <c r="RTS1" i="40" s="1"/>
  <c r="RTT1" i="40" s="1"/>
  <c r="RTU1" i="40" s="1"/>
  <c r="RTV1" i="40" s="1"/>
  <c r="RTW1" i="40" s="1"/>
  <c r="RTX1" i="40" s="1"/>
  <c r="RTY1" i="40" s="1"/>
  <c r="RTZ1" i="40" s="1"/>
  <c r="RUA1" i="40" s="1"/>
  <c r="RUB1" i="40" s="1"/>
  <c r="RUC1" i="40" s="1"/>
  <c r="RUD1" i="40" s="1"/>
  <c r="RUE1" i="40" s="1"/>
  <c r="RUF1" i="40" s="1"/>
  <c r="RUG1" i="40" s="1"/>
  <c r="RUH1" i="40" s="1"/>
  <c r="RUI1" i="40" s="1"/>
  <c r="RUJ1" i="40" s="1"/>
  <c r="RUK1" i="40" s="1"/>
  <c r="RUL1" i="40" s="1"/>
  <c r="RUM1" i="40" s="1"/>
  <c r="RUN1" i="40" s="1"/>
  <c r="RUO1" i="40" s="1"/>
  <c r="RUP1" i="40" s="1"/>
  <c r="RUQ1" i="40" s="1"/>
  <c r="RUR1" i="40" s="1"/>
  <c r="RUS1" i="40" s="1"/>
  <c r="RUT1" i="40" s="1"/>
  <c r="RUU1" i="40" s="1"/>
  <c r="RUV1" i="40" s="1"/>
  <c r="RUW1" i="40" s="1"/>
  <c r="RUX1" i="40" s="1"/>
  <c r="RUY1" i="40" s="1"/>
  <c r="RUZ1" i="40" s="1"/>
  <c r="RVA1" i="40" s="1"/>
  <c r="RVB1" i="40" s="1"/>
  <c r="RVC1" i="40" s="1"/>
  <c r="RVD1" i="40" s="1"/>
  <c r="RVE1" i="40" s="1"/>
  <c r="RVF1" i="40" s="1"/>
  <c r="RVG1" i="40" s="1"/>
  <c r="RVH1" i="40" s="1"/>
  <c r="RVI1" i="40" s="1"/>
  <c r="RVJ1" i="40" s="1"/>
  <c r="RVK1" i="40" s="1"/>
  <c r="RVL1" i="40" s="1"/>
  <c r="RVM1" i="40" s="1"/>
  <c r="RVN1" i="40" s="1"/>
  <c r="RVO1" i="40" s="1"/>
  <c r="RVP1" i="40" s="1"/>
  <c r="RVQ1" i="40" s="1"/>
  <c r="RVR1" i="40" s="1"/>
  <c r="RVS1" i="40" s="1"/>
  <c r="RVT1" i="40" s="1"/>
  <c r="RVU1" i="40" s="1"/>
  <c r="RVV1" i="40" s="1"/>
  <c r="RVW1" i="40" s="1"/>
  <c r="RVX1" i="40" s="1"/>
  <c r="RVY1" i="40" s="1"/>
  <c r="RVZ1" i="40" s="1"/>
  <c r="RWA1" i="40" s="1"/>
  <c r="RWB1" i="40" s="1"/>
  <c r="RWC1" i="40" s="1"/>
  <c r="RWD1" i="40" s="1"/>
  <c r="RWE1" i="40" s="1"/>
  <c r="RWF1" i="40" s="1"/>
  <c r="RWG1" i="40" s="1"/>
  <c r="RWH1" i="40" s="1"/>
  <c r="RWI1" i="40" s="1"/>
  <c r="RWJ1" i="40" s="1"/>
  <c r="RWK1" i="40" s="1"/>
  <c r="RWL1" i="40" s="1"/>
  <c r="RWM1" i="40" s="1"/>
  <c r="RWN1" i="40" s="1"/>
  <c r="RWO1" i="40" s="1"/>
  <c r="RWP1" i="40" s="1"/>
  <c r="RWQ1" i="40" s="1"/>
  <c r="RWR1" i="40" s="1"/>
  <c r="RWS1" i="40" s="1"/>
  <c r="RWT1" i="40" s="1"/>
  <c r="RWU1" i="40" s="1"/>
  <c r="RWV1" i="40" s="1"/>
  <c r="RWW1" i="40" s="1"/>
  <c r="RWX1" i="40" s="1"/>
  <c r="RWY1" i="40" s="1"/>
  <c r="RWZ1" i="40" s="1"/>
  <c r="RXA1" i="40" s="1"/>
  <c r="RXB1" i="40" s="1"/>
  <c r="RXC1" i="40" s="1"/>
  <c r="RXD1" i="40" s="1"/>
  <c r="RXE1" i="40" s="1"/>
  <c r="RXF1" i="40" s="1"/>
  <c r="RXG1" i="40" s="1"/>
  <c r="RXH1" i="40" s="1"/>
  <c r="RXI1" i="40" s="1"/>
  <c r="RXJ1" i="40" s="1"/>
  <c r="RXK1" i="40" s="1"/>
  <c r="RXL1" i="40" s="1"/>
  <c r="RXM1" i="40" s="1"/>
  <c r="RXN1" i="40" s="1"/>
  <c r="RXO1" i="40" s="1"/>
  <c r="RXP1" i="40" s="1"/>
  <c r="RXQ1" i="40" s="1"/>
  <c r="RXR1" i="40" s="1"/>
  <c r="RXS1" i="40" s="1"/>
  <c r="RXT1" i="40" s="1"/>
  <c r="RXU1" i="40" s="1"/>
  <c r="RXV1" i="40" s="1"/>
  <c r="RXW1" i="40" s="1"/>
  <c r="RXX1" i="40" s="1"/>
  <c r="RXY1" i="40" s="1"/>
  <c r="RXZ1" i="40" s="1"/>
  <c r="RYA1" i="40" s="1"/>
  <c r="RYB1" i="40" s="1"/>
  <c r="RYC1" i="40" s="1"/>
  <c r="RYD1" i="40" s="1"/>
  <c r="RYE1" i="40" s="1"/>
  <c r="RYF1" i="40" s="1"/>
  <c r="RYG1" i="40" s="1"/>
  <c r="RYH1" i="40" s="1"/>
  <c r="RYI1" i="40" s="1"/>
  <c r="RYJ1" i="40" s="1"/>
  <c r="RYK1" i="40" s="1"/>
  <c r="RYL1" i="40" s="1"/>
  <c r="RYM1" i="40" s="1"/>
  <c r="RYN1" i="40" s="1"/>
  <c r="RYO1" i="40" s="1"/>
  <c r="RYP1" i="40" s="1"/>
  <c r="RYQ1" i="40" s="1"/>
  <c r="RYR1" i="40" s="1"/>
  <c r="RYS1" i="40" s="1"/>
  <c r="RYT1" i="40" s="1"/>
  <c r="RYU1" i="40" s="1"/>
  <c r="RYV1" i="40" s="1"/>
  <c r="RYW1" i="40" s="1"/>
  <c r="RYX1" i="40" s="1"/>
  <c r="RYY1" i="40" s="1"/>
  <c r="RYZ1" i="40" s="1"/>
  <c r="RZA1" i="40" s="1"/>
  <c r="RZB1" i="40" s="1"/>
  <c r="RZC1" i="40" s="1"/>
  <c r="RZD1" i="40" s="1"/>
  <c r="RZE1" i="40" s="1"/>
  <c r="RZF1" i="40" s="1"/>
  <c r="RZG1" i="40" s="1"/>
  <c r="RZH1" i="40" s="1"/>
  <c r="RZI1" i="40" s="1"/>
  <c r="RZJ1" i="40" s="1"/>
  <c r="RZK1" i="40" s="1"/>
  <c r="RZL1" i="40" s="1"/>
  <c r="RZM1" i="40" s="1"/>
  <c r="RZN1" i="40" s="1"/>
  <c r="RZO1" i="40" s="1"/>
  <c r="RZP1" i="40" s="1"/>
  <c r="RZQ1" i="40" s="1"/>
  <c r="RZR1" i="40" s="1"/>
  <c r="RZS1" i="40" s="1"/>
  <c r="RZT1" i="40" s="1"/>
  <c r="RZU1" i="40" s="1"/>
  <c r="RZV1" i="40" s="1"/>
  <c r="RZW1" i="40" s="1"/>
  <c r="RZX1" i="40" s="1"/>
  <c r="RZY1" i="40" s="1"/>
  <c r="RZZ1" i="40" s="1"/>
  <c r="SAA1" i="40" s="1"/>
  <c r="SAB1" i="40" s="1"/>
  <c r="SAC1" i="40" s="1"/>
  <c r="SAD1" i="40" s="1"/>
  <c r="SAE1" i="40" s="1"/>
  <c r="SAF1" i="40" s="1"/>
  <c r="SAG1" i="40" s="1"/>
  <c r="SAH1" i="40" s="1"/>
  <c r="SAI1" i="40" s="1"/>
  <c r="SAJ1" i="40" s="1"/>
  <c r="SAK1" i="40" s="1"/>
  <c r="SAL1" i="40" s="1"/>
  <c r="SAM1" i="40" s="1"/>
  <c r="SAN1" i="40" s="1"/>
  <c r="SAO1" i="40" s="1"/>
  <c r="SAP1" i="40" s="1"/>
  <c r="SAQ1" i="40" s="1"/>
  <c r="SAR1" i="40" s="1"/>
  <c r="SAS1" i="40" s="1"/>
  <c r="SAT1" i="40" s="1"/>
  <c r="SAU1" i="40" s="1"/>
  <c r="SAV1" i="40" s="1"/>
  <c r="SAW1" i="40" s="1"/>
  <c r="SAX1" i="40" s="1"/>
  <c r="SAY1" i="40" s="1"/>
  <c r="SAZ1" i="40" s="1"/>
  <c r="SBA1" i="40" s="1"/>
  <c r="SBB1" i="40" s="1"/>
  <c r="SBC1" i="40" s="1"/>
  <c r="SBD1" i="40" s="1"/>
  <c r="SBE1" i="40" s="1"/>
  <c r="SBF1" i="40" s="1"/>
  <c r="SBG1" i="40" s="1"/>
  <c r="SBH1" i="40" s="1"/>
  <c r="SBI1" i="40" s="1"/>
  <c r="SBJ1" i="40" s="1"/>
  <c r="SBK1" i="40" s="1"/>
  <c r="SBL1" i="40" s="1"/>
  <c r="SBM1" i="40" s="1"/>
  <c r="SBN1" i="40" s="1"/>
  <c r="SBO1" i="40" s="1"/>
  <c r="SBP1" i="40" s="1"/>
  <c r="SBQ1" i="40" s="1"/>
  <c r="SBR1" i="40" s="1"/>
  <c r="SBS1" i="40" s="1"/>
  <c r="SBT1" i="40" s="1"/>
  <c r="SBU1" i="40" s="1"/>
  <c r="SBV1" i="40" s="1"/>
  <c r="SBW1" i="40" s="1"/>
  <c r="SBX1" i="40" s="1"/>
  <c r="SBY1" i="40" s="1"/>
  <c r="SBZ1" i="40" s="1"/>
  <c r="SCA1" i="40" s="1"/>
  <c r="SCB1" i="40" s="1"/>
  <c r="SCC1" i="40" s="1"/>
  <c r="SCD1" i="40" s="1"/>
  <c r="SCE1" i="40" s="1"/>
  <c r="SCF1" i="40" s="1"/>
  <c r="SCG1" i="40" s="1"/>
  <c r="SCH1" i="40" s="1"/>
  <c r="SCI1" i="40" s="1"/>
  <c r="SCJ1" i="40" s="1"/>
  <c r="SCK1" i="40" s="1"/>
  <c r="SCL1" i="40" s="1"/>
  <c r="SCM1" i="40" s="1"/>
  <c r="SCN1" i="40" s="1"/>
  <c r="SCO1" i="40" s="1"/>
  <c r="SCP1" i="40" s="1"/>
  <c r="SCQ1" i="40" s="1"/>
  <c r="SCR1" i="40" s="1"/>
  <c r="SCS1" i="40" s="1"/>
  <c r="SCT1" i="40" s="1"/>
  <c r="SCU1" i="40" s="1"/>
  <c r="SCV1" i="40" s="1"/>
  <c r="SCW1" i="40" s="1"/>
  <c r="SCX1" i="40" s="1"/>
  <c r="SCY1" i="40" s="1"/>
  <c r="SCZ1" i="40" s="1"/>
  <c r="SDA1" i="40" s="1"/>
  <c r="SDB1" i="40" s="1"/>
  <c r="SDC1" i="40" s="1"/>
  <c r="SDD1" i="40" s="1"/>
  <c r="SDE1" i="40" s="1"/>
  <c r="SDF1" i="40" s="1"/>
  <c r="SDG1" i="40" s="1"/>
  <c r="SDH1" i="40" s="1"/>
  <c r="SDI1" i="40" s="1"/>
  <c r="SDJ1" i="40" s="1"/>
  <c r="SDK1" i="40" s="1"/>
  <c r="SDL1" i="40" s="1"/>
  <c r="SDM1" i="40" s="1"/>
  <c r="SDN1" i="40" s="1"/>
  <c r="SDO1" i="40" s="1"/>
  <c r="SDP1" i="40" s="1"/>
  <c r="SDQ1" i="40" s="1"/>
  <c r="SDR1" i="40" s="1"/>
  <c r="SDS1" i="40" s="1"/>
  <c r="SDT1" i="40" s="1"/>
  <c r="SDU1" i="40" s="1"/>
  <c r="SDV1" i="40" s="1"/>
  <c r="SDW1" i="40" s="1"/>
  <c r="SDX1" i="40" s="1"/>
  <c r="SDY1" i="40" s="1"/>
  <c r="SDZ1" i="40" s="1"/>
  <c r="SEA1" i="40" s="1"/>
  <c r="SEB1" i="40" s="1"/>
  <c r="SEC1" i="40" s="1"/>
  <c r="SED1" i="40" s="1"/>
  <c r="SEE1" i="40" s="1"/>
  <c r="SEF1" i="40" s="1"/>
  <c r="SEG1" i="40" s="1"/>
  <c r="SEH1" i="40" s="1"/>
  <c r="SEI1" i="40" s="1"/>
  <c r="SEJ1" i="40" s="1"/>
  <c r="SEK1" i="40" s="1"/>
  <c r="SEL1" i="40" s="1"/>
  <c r="SEM1" i="40" s="1"/>
  <c r="SEN1" i="40" s="1"/>
  <c r="SEO1" i="40" s="1"/>
  <c r="SEP1" i="40" s="1"/>
  <c r="SEQ1" i="40" s="1"/>
  <c r="SER1" i="40" s="1"/>
  <c r="SES1" i="40" s="1"/>
  <c r="SET1" i="40" s="1"/>
  <c r="SEU1" i="40" s="1"/>
  <c r="SEV1" i="40" s="1"/>
  <c r="SEW1" i="40" s="1"/>
  <c r="SEX1" i="40" s="1"/>
  <c r="SEY1" i="40" s="1"/>
  <c r="SEZ1" i="40" s="1"/>
  <c r="SFA1" i="40" s="1"/>
  <c r="SFB1" i="40" s="1"/>
  <c r="SFC1" i="40" s="1"/>
  <c r="SFD1" i="40" s="1"/>
  <c r="SFE1" i="40" s="1"/>
  <c r="SFF1" i="40" s="1"/>
  <c r="SFG1" i="40" s="1"/>
  <c r="SFH1" i="40" s="1"/>
  <c r="SFI1" i="40" s="1"/>
  <c r="SFJ1" i="40" s="1"/>
  <c r="SFK1" i="40" s="1"/>
  <c r="SFL1" i="40" s="1"/>
  <c r="SFM1" i="40" s="1"/>
  <c r="SFN1" i="40" s="1"/>
  <c r="SFO1" i="40" s="1"/>
  <c r="SFP1" i="40" s="1"/>
  <c r="SFQ1" i="40" s="1"/>
  <c r="SFR1" i="40" s="1"/>
  <c r="SFS1" i="40" s="1"/>
  <c r="SFT1" i="40" s="1"/>
  <c r="SFU1" i="40" s="1"/>
  <c r="SFV1" i="40" s="1"/>
  <c r="SFW1" i="40" s="1"/>
  <c r="SFX1" i="40" s="1"/>
  <c r="SFY1" i="40" s="1"/>
  <c r="SFZ1" i="40" s="1"/>
  <c r="SGA1" i="40" s="1"/>
  <c r="SGB1" i="40" s="1"/>
  <c r="SGC1" i="40" s="1"/>
  <c r="SGD1" i="40" s="1"/>
  <c r="SGE1" i="40" s="1"/>
  <c r="SGF1" i="40" s="1"/>
  <c r="SGG1" i="40" s="1"/>
  <c r="SGH1" i="40" s="1"/>
  <c r="SGI1" i="40" s="1"/>
  <c r="SGJ1" i="40" s="1"/>
  <c r="SGK1" i="40" s="1"/>
  <c r="SGL1" i="40" s="1"/>
  <c r="SGM1" i="40" s="1"/>
  <c r="SGN1" i="40" s="1"/>
  <c r="SGO1" i="40" s="1"/>
  <c r="SGP1" i="40" s="1"/>
  <c r="SGQ1" i="40" s="1"/>
  <c r="SGR1" i="40" s="1"/>
  <c r="SGS1" i="40" s="1"/>
  <c r="SGT1" i="40" s="1"/>
  <c r="SGU1" i="40" s="1"/>
  <c r="SGV1" i="40" s="1"/>
  <c r="SGW1" i="40" s="1"/>
  <c r="SGX1" i="40" s="1"/>
  <c r="SGY1" i="40" s="1"/>
  <c r="SGZ1" i="40" s="1"/>
  <c r="SHA1" i="40" s="1"/>
  <c r="SHB1" i="40" s="1"/>
  <c r="SHC1" i="40" s="1"/>
  <c r="SHD1" i="40" s="1"/>
  <c r="SHE1" i="40" s="1"/>
  <c r="SHF1" i="40" s="1"/>
  <c r="SHG1" i="40" s="1"/>
  <c r="SHH1" i="40" s="1"/>
  <c r="SHI1" i="40" s="1"/>
  <c r="SHJ1" i="40" s="1"/>
  <c r="SHK1" i="40" s="1"/>
  <c r="SHL1" i="40" s="1"/>
  <c r="SHM1" i="40" s="1"/>
  <c r="SHN1" i="40" s="1"/>
  <c r="SHO1" i="40" s="1"/>
  <c r="SHP1" i="40" s="1"/>
  <c r="SHQ1" i="40" s="1"/>
  <c r="SHR1" i="40" s="1"/>
  <c r="SHS1" i="40" s="1"/>
  <c r="SHT1" i="40" s="1"/>
  <c r="SHU1" i="40" s="1"/>
  <c r="SHV1" i="40" s="1"/>
  <c r="SHW1" i="40" s="1"/>
  <c r="SHX1" i="40" s="1"/>
  <c r="SHY1" i="40" s="1"/>
  <c r="SHZ1" i="40" s="1"/>
  <c r="SIA1" i="40" s="1"/>
  <c r="SIB1" i="40" s="1"/>
  <c r="SIC1" i="40" s="1"/>
  <c r="SID1" i="40" s="1"/>
  <c r="SIE1" i="40" s="1"/>
  <c r="SIF1" i="40" s="1"/>
  <c r="SIG1" i="40" s="1"/>
  <c r="SIH1" i="40" s="1"/>
  <c r="SII1" i="40" s="1"/>
  <c r="SIJ1" i="40" s="1"/>
  <c r="SIK1" i="40" s="1"/>
  <c r="SIL1" i="40" s="1"/>
  <c r="SIM1" i="40" s="1"/>
  <c r="SIN1" i="40" s="1"/>
  <c r="SIO1" i="40" s="1"/>
  <c r="SIP1" i="40" s="1"/>
  <c r="SIQ1" i="40" s="1"/>
  <c r="SIR1" i="40" s="1"/>
  <c r="SIS1" i="40" s="1"/>
  <c r="SIT1" i="40" s="1"/>
  <c r="SIU1" i="40" s="1"/>
  <c r="SIV1" i="40" s="1"/>
  <c r="SIW1" i="40" s="1"/>
  <c r="SIX1" i="40" s="1"/>
  <c r="SIY1" i="40" s="1"/>
  <c r="SIZ1" i="40" s="1"/>
  <c r="SJA1" i="40" s="1"/>
  <c r="SJB1" i="40" s="1"/>
  <c r="SJC1" i="40" s="1"/>
  <c r="SJD1" i="40" s="1"/>
  <c r="SJE1" i="40" s="1"/>
  <c r="SJF1" i="40" s="1"/>
  <c r="SJG1" i="40" s="1"/>
  <c r="SJH1" i="40" s="1"/>
  <c r="SJI1" i="40" s="1"/>
  <c r="SJJ1" i="40" s="1"/>
  <c r="SJK1" i="40" s="1"/>
  <c r="SJL1" i="40" s="1"/>
  <c r="SJM1" i="40" s="1"/>
  <c r="SJN1" i="40" s="1"/>
  <c r="SJO1" i="40" s="1"/>
  <c r="SJP1" i="40" s="1"/>
  <c r="SJQ1" i="40" s="1"/>
  <c r="SJR1" i="40" s="1"/>
  <c r="SJS1" i="40" s="1"/>
  <c r="SJT1" i="40" s="1"/>
  <c r="SJU1" i="40" s="1"/>
  <c r="SJV1" i="40" s="1"/>
  <c r="SJW1" i="40" s="1"/>
  <c r="SJX1" i="40" s="1"/>
  <c r="SJY1" i="40" s="1"/>
  <c r="SJZ1" i="40" s="1"/>
  <c r="SKA1" i="40" s="1"/>
  <c r="SKB1" i="40" s="1"/>
  <c r="SKC1" i="40" s="1"/>
  <c r="SKD1" i="40" s="1"/>
  <c r="SKE1" i="40" s="1"/>
  <c r="SKF1" i="40" s="1"/>
  <c r="SKG1" i="40" s="1"/>
  <c r="SKH1" i="40" s="1"/>
  <c r="SKI1" i="40" s="1"/>
  <c r="SKJ1" i="40" s="1"/>
  <c r="SKK1" i="40" s="1"/>
  <c r="SKL1" i="40" s="1"/>
  <c r="SKM1" i="40" s="1"/>
  <c r="SKN1" i="40" s="1"/>
  <c r="SKO1" i="40" s="1"/>
  <c r="SKP1" i="40" s="1"/>
  <c r="SKQ1" i="40" s="1"/>
  <c r="SKR1" i="40" s="1"/>
  <c r="SKS1" i="40" s="1"/>
  <c r="SKT1" i="40" s="1"/>
  <c r="SKU1" i="40" s="1"/>
  <c r="SKV1" i="40" s="1"/>
  <c r="SKW1" i="40" s="1"/>
  <c r="SKX1" i="40" s="1"/>
  <c r="SKY1" i="40" s="1"/>
  <c r="SKZ1" i="40" s="1"/>
  <c r="SLA1" i="40" s="1"/>
  <c r="SLB1" i="40" s="1"/>
  <c r="SLC1" i="40" s="1"/>
  <c r="SLD1" i="40" s="1"/>
  <c r="SLE1" i="40" s="1"/>
  <c r="SLF1" i="40" s="1"/>
  <c r="SLG1" i="40" s="1"/>
  <c r="SLH1" i="40" s="1"/>
  <c r="SLI1" i="40" s="1"/>
  <c r="SLJ1" i="40" s="1"/>
  <c r="SLK1" i="40" s="1"/>
  <c r="SLL1" i="40" s="1"/>
  <c r="SLM1" i="40" s="1"/>
  <c r="SLN1" i="40" s="1"/>
  <c r="SLO1" i="40" s="1"/>
  <c r="SLP1" i="40" s="1"/>
  <c r="SLQ1" i="40" s="1"/>
  <c r="SLR1" i="40" s="1"/>
  <c r="SLS1" i="40" s="1"/>
  <c r="SLT1" i="40" s="1"/>
  <c r="SLU1" i="40" s="1"/>
  <c r="SLV1" i="40" s="1"/>
  <c r="SLW1" i="40" s="1"/>
  <c r="SLX1" i="40" s="1"/>
  <c r="SLY1" i="40" s="1"/>
  <c r="SLZ1" i="40" s="1"/>
  <c r="SMA1" i="40" s="1"/>
  <c r="SMB1" i="40" s="1"/>
  <c r="SMC1" i="40" s="1"/>
  <c r="SMD1" i="40" s="1"/>
  <c r="SME1" i="40" s="1"/>
  <c r="SMF1" i="40" s="1"/>
  <c r="SMG1" i="40" s="1"/>
  <c r="SMH1" i="40" s="1"/>
  <c r="SMI1" i="40" s="1"/>
  <c r="SMJ1" i="40" s="1"/>
  <c r="SMK1" i="40" s="1"/>
  <c r="SML1" i="40" s="1"/>
  <c r="SMM1" i="40" s="1"/>
  <c r="SMN1" i="40" s="1"/>
  <c r="SMO1" i="40" s="1"/>
  <c r="SMP1" i="40" s="1"/>
  <c r="SMQ1" i="40" s="1"/>
  <c r="SMR1" i="40" s="1"/>
  <c r="SMS1" i="40" s="1"/>
  <c r="SMT1" i="40" s="1"/>
  <c r="SMU1" i="40" s="1"/>
  <c r="SMV1" i="40" s="1"/>
  <c r="SMW1" i="40" s="1"/>
  <c r="SMX1" i="40" s="1"/>
  <c r="SMY1" i="40" s="1"/>
  <c r="SMZ1" i="40" s="1"/>
  <c r="SNA1" i="40" s="1"/>
  <c r="SNB1" i="40" s="1"/>
  <c r="SNC1" i="40" s="1"/>
  <c r="SND1" i="40" s="1"/>
  <c r="SNE1" i="40" s="1"/>
  <c r="SNF1" i="40" s="1"/>
  <c r="SNG1" i="40" s="1"/>
  <c r="SNH1" i="40" s="1"/>
  <c r="SNI1" i="40" s="1"/>
  <c r="SNJ1" i="40" s="1"/>
  <c r="SNK1" i="40" s="1"/>
  <c r="SNL1" i="40" s="1"/>
  <c r="SNM1" i="40" s="1"/>
  <c r="SNN1" i="40" s="1"/>
  <c r="SNO1" i="40" s="1"/>
  <c r="SNP1" i="40" s="1"/>
  <c r="SNQ1" i="40" s="1"/>
  <c r="SNR1" i="40" s="1"/>
  <c r="SNS1" i="40" s="1"/>
  <c r="SNT1" i="40" s="1"/>
  <c r="SNU1" i="40" s="1"/>
  <c r="SNV1" i="40" s="1"/>
  <c r="SNW1" i="40" s="1"/>
  <c r="SNX1" i="40" s="1"/>
  <c r="SNY1" i="40" s="1"/>
  <c r="SNZ1" i="40" s="1"/>
  <c r="SOA1" i="40" s="1"/>
  <c r="SOB1" i="40" s="1"/>
  <c r="SOC1" i="40" s="1"/>
  <c r="SOD1" i="40" s="1"/>
  <c r="SOE1" i="40" s="1"/>
  <c r="SOF1" i="40" s="1"/>
  <c r="SOG1" i="40" s="1"/>
  <c r="SOH1" i="40" s="1"/>
  <c r="SOI1" i="40" s="1"/>
  <c r="SOJ1" i="40" s="1"/>
  <c r="SOK1" i="40" s="1"/>
  <c r="SOL1" i="40" s="1"/>
  <c r="SOM1" i="40" s="1"/>
  <c r="SON1" i="40" s="1"/>
  <c r="SOO1" i="40" s="1"/>
  <c r="SOP1" i="40" s="1"/>
  <c r="SOQ1" i="40" s="1"/>
  <c r="SOR1" i="40" s="1"/>
  <c r="SOS1" i="40" s="1"/>
  <c r="SOT1" i="40" s="1"/>
  <c r="SOU1" i="40" s="1"/>
  <c r="SOV1" i="40" s="1"/>
  <c r="SOW1" i="40" s="1"/>
  <c r="SOX1" i="40" s="1"/>
  <c r="SOY1" i="40" s="1"/>
  <c r="SOZ1" i="40" s="1"/>
  <c r="SPA1" i="40" s="1"/>
  <c r="SPB1" i="40" s="1"/>
  <c r="SPC1" i="40" s="1"/>
  <c r="SPD1" i="40" s="1"/>
  <c r="SPE1" i="40" s="1"/>
  <c r="SPF1" i="40" s="1"/>
  <c r="SPG1" i="40" s="1"/>
  <c r="SPH1" i="40" s="1"/>
  <c r="SPI1" i="40" s="1"/>
  <c r="SPJ1" i="40" s="1"/>
  <c r="SPK1" i="40" s="1"/>
  <c r="SPL1" i="40" s="1"/>
  <c r="SPM1" i="40" s="1"/>
  <c r="SPN1" i="40" s="1"/>
  <c r="SPO1" i="40" s="1"/>
  <c r="SPP1" i="40" s="1"/>
  <c r="SPQ1" i="40" s="1"/>
  <c r="SPR1" i="40" s="1"/>
  <c r="SPS1" i="40" s="1"/>
  <c r="SPT1" i="40" s="1"/>
  <c r="SPU1" i="40" s="1"/>
  <c r="SPV1" i="40" s="1"/>
  <c r="SPW1" i="40" s="1"/>
  <c r="SPX1" i="40" s="1"/>
  <c r="SPY1" i="40" s="1"/>
  <c r="SPZ1" i="40" s="1"/>
  <c r="SQA1" i="40" s="1"/>
  <c r="SQB1" i="40" s="1"/>
  <c r="SQC1" i="40" s="1"/>
  <c r="SQD1" i="40" s="1"/>
  <c r="SQE1" i="40" s="1"/>
  <c r="SQF1" i="40" s="1"/>
  <c r="SQG1" i="40" s="1"/>
  <c r="SQH1" i="40" s="1"/>
  <c r="SQI1" i="40" s="1"/>
  <c r="SQJ1" i="40" s="1"/>
  <c r="SQK1" i="40" s="1"/>
  <c r="SQL1" i="40" s="1"/>
  <c r="SQM1" i="40" s="1"/>
  <c r="SQN1" i="40" s="1"/>
  <c r="SQO1" i="40" s="1"/>
  <c r="SQP1" i="40" s="1"/>
  <c r="SQQ1" i="40" s="1"/>
  <c r="SQR1" i="40" s="1"/>
  <c r="SQS1" i="40" s="1"/>
  <c r="SQT1" i="40" s="1"/>
  <c r="SQU1" i="40" s="1"/>
  <c r="SQV1" i="40" s="1"/>
  <c r="SQW1" i="40" s="1"/>
  <c r="SQX1" i="40" s="1"/>
  <c r="SQY1" i="40" s="1"/>
  <c r="SQZ1" i="40" s="1"/>
  <c r="SRA1" i="40" s="1"/>
  <c r="SRB1" i="40" s="1"/>
  <c r="SRC1" i="40" s="1"/>
  <c r="SRD1" i="40" s="1"/>
  <c r="SRE1" i="40" s="1"/>
  <c r="SRF1" i="40" s="1"/>
  <c r="SRG1" i="40" s="1"/>
  <c r="SRH1" i="40" s="1"/>
  <c r="SRI1" i="40" s="1"/>
  <c r="SRJ1" i="40" s="1"/>
  <c r="SRK1" i="40" s="1"/>
  <c r="SRL1" i="40" s="1"/>
  <c r="SRM1" i="40" s="1"/>
  <c r="SRN1" i="40" s="1"/>
  <c r="SRO1" i="40" s="1"/>
  <c r="SRP1" i="40" s="1"/>
  <c r="SRQ1" i="40" s="1"/>
  <c r="SRR1" i="40" s="1"/>
  <c r="SRS1" i="40" s="1"/>
  <c r="SRT1" i="40" s="1"/>
  <c r="SRU1" i="40" s="1"/>
  <c r="SRV1" i="40" s="1"/>
  <c r="SRW1" i="40" s="1"/>
  <c r="SRX1" i="40" s="1"/>
  <c r="SRY1" i="40" s="1"/>
  <c r="SRZ1" i="40" s="1"/>
  <c r="SSA1" i="40" s="1"/>
  <c r="SSB1" i="40" s="1"/>
  <c r="SSC1" i="40" s="1"/>
  <c r="SSD1" i="40" s="1"/>
  <c r="SSE1" i="40" s="1"/>
  <c r="SSF1" i="40" s="1"/>
  <c r="SSG1" i="40" s="1"/>
  <c r="SSH1" i="40" s="1"/>
  <c r="SSI1" i="40" s="1"/>
  <c r="SSJ1" i="40" s="1"/>
  <c r="SSK1" i="40" s="1"/>
  <c r="SSL1" i="40" s="1"/>
  <c r="SSM1" i="40" s="1"/>
  <c r="SSN1" i="40" s="1"/>
  <c r="SSO1" i="40" s="1"/>
  <c r="SSP1" i="40" s="1"/>
  <c r="SSQ1" i="40" s="1"/>
  <c r="SSR1" i="40" s="1"/>
  <c r="SSS1" i="40" s="1"/>
  <c r="SST1" i="40" s="1"/>
  <c r="SSU1" i="40" s="1"/>
  <c r="SSV1" i="40" s="1"/>
  <c r="SSW1" i="40" s="1"/>
  <c r="SSX1" i="40" s="1"/>
  <c r="SSY1" i="40" s="1"/>
  <c r="SSZ1" i="40" s="1"/>
  <c r="STA1" i="40" s="1"/>
  <c r="STB1" i="40" s="1"/>
  <c r="STC1" i="40" s="1"/>
  <c r="STD1" i="40" s="1"/>
  <c r="STE1" i="40" s="1"/>
  <c r="STF1" i="40" s="1"/>
  <c r="STG1" i="40" s="1"/>
  <c r="STH1" i="40" s="1"/>
  <c r="STI1" i="40" s="1"/>
  <c r="STJ1" i="40" s="1"/>
  <c r="STK1" i="40" s="1"/>
  <c r="STL1" i="40" s="1"/>
  <c r="STM1" i="40" s="1"/>
  <c r="STN1" i="40" s="1"/>
  <c r="STO1" i="40" s="1"/>
  <c r="STP1" i="40" s="1"/>
  <c r="STQ1" i="40" s="1"/>
  <c r="STR1" i="40" s="1"/>
  <c r="STS1" i="40" s="1"/>
  <c r="STT1" i="40" s="1"/>
  <c r="STU1" i="40" s="1"/>
  <c r="STV1" i="40" s="1"/>
  <c r="STW1" i="40" s="1"/>
  <c r="STX1" i="40" s="1"/>
  <c r="STY1" i="40" s="1"/>
  <c r="STZ1" i="40" s="1"/>
  <c r="SUA1" i="40" s="1"/>
  <c r="SUB1" i="40" s="1"/>
  <c r="SUC1" i="40" s="1"/>
  <c r="SUD1" i="40" s="1"/>
  <c r="SUE1" i="40" s="1"/>
  <c r="SUF1" i="40" s="1"/>
  <c r="SUG1" i="40" s="1"/>
  <c r="SUH1" i="40" s="1"/>
  <c r="SUI1" i="40" s="1"/>
  <c r="SUJ1" i="40" s="1"/>
  <c r="SUK1" i="40" s="1"/>
  <c r="SUL1" i="40" s="1"/>
  <c r="SUM1" i="40" s="1"/>
  <c r="SUN1" i="40" s="1"/>
  <c r="SUO1" i="40" s="1"/>
  <c r="SUP1" i="40" s="1"/>
  <c r="SUQ1" i="40" s="1"/>
  <c r="SUR1" i="40" s="1"/>
  <c r="SUS1" i="40" s="1"/>
  <c r="SUT1" i="40" s="1"/>
  <c r="SUU1" i="40" s="1"/>
  <c r="SUV1" i="40" s="1"/>
  <c r="SUW1" i="40" s="1"/>
  <c r="SUX1" i="40" s="1"/>
  <c r="SUY1" i="40" s="1"/>
  <c r="SUZ1" i="40" s="1"/>
  <c r="SVA1" i="40" s="1"/>
  <c r="SVB1" i="40" s="1"/>
  <c r="SVC1" i="40" s="1"/>
  <c r="SVD1" i="40" s="1"/>
  <c r="SVE1" i="40" s="1"/>
  <c r="SVF1" i="40" s="1"/>
  <c r="SVG1" i="40" s="1"/>
  <c r="SVH1" i="40" s="1"/>
  <c r="SVI1" i="40" s="1"/>
  <c r="SVJ1" i="40" s="1"/>
  <c r="SVK1" i="40" s="1"/>
  <c r="SVL1" i="40" s="1"/>
  <c r="SVM1" i="40" s="1"/>
  <c r="SVN1" i="40" s="1"/>
  <c r="SVO1" i="40" s="1"/>
  <c r="SVP1" i="40" s="1"/>
  <c r="SVQ1" i="40" s="1"/>
  <c r="SVR1" i="40" s="1"/>
  <c r="SVS1" i="40" s="1"/>
  <c r="SVT1" i="40" s="1"/>
  <c r="SVU1" i="40" s="1"/>
  <c r="SVV1" i="40" s="1"/>
  <c r="SVW1" i="40" s="1"/>
  <c r="SVX1" i="40" s="1"/>
  <c r="SVY1" i="40" s="1"/>
  <c r="SVZ1" i="40" s="1"/>
  <c r="SWA1" i="40" s="1"/>
  <c r="SWB1" i="40" s="1"/>
  <c r="SWC1" i="40" s="1"/>
  <c r="SWD1" i="40" s="1"/>
  <c r="SWE1" i="40" s="1"/>
  <c r="SWF1" i="40" s="1"/>
  <c r="SWG1" i="40" s="1"/>
  <c r="SWH1" i="40" s="1"/>
  <c r="SWI1" i="40" s="1"/>
  <c r="SWJ1" i="40" s="1"/>
  <c r="SWK1" i="40" s="1"/>
  <c r="SWL1" i="40" s="1"/>
  <c r="SWM1" i="40" s="1"/>
  <c r="SWN1" i="40" s="1"/>
  <c r="SWO1" i="40" s="1"/>
  <c r="SWP1" i="40" s="1"/>
  <c r="SWQ1" i="40" s="1"/>
  <c r="SWR1" i="40" s="1"/>
  <c r="SWS1" i="40" s="1"/>
  <c r="SWT1" i="40" s="1"/>
  <c r="SWU1" i="40" s="1"/>
  <c r="SWV1" i="40" s="1"/>
  <c r="SWW1" i="40" s="1"/>
  <c r="SWX1" i="40" s="1"/>
  <c r="SWY1" i="40" s="1"/>
  <c r="SWZ1" i="40" s="1"/>
  <c r="SXA1" i="40" s="1"/>
  <c r="SXB1" i="40" s="1"/>
  <c r="SXC1" i="40" s="1"/>
  <c r="SXD1" i="40" s="1"/>
  <c r="SXE1" i="40" s="1"/>
  <c r="SXF1" i="40" s="1"/>
  <c r="SXG1" i="40" s="1"/>
  <c r="SXH1" i="40" s="1"/>
  <c r="SXI1" i="40" s="1"/>
  <c r="SXJ1" i="40" s="1"/>
  <c r="SXK1" i="40" s="1"/>
  <c r="SXL1" i="40" s="1"/>
  <c r="SXM1" i="40" s="1"/>
  <c r="SXN1" i="40" s="1"/>
  <c r="SXO1" i="40" s="1"/>
  <c r="SXP1" i="40" s="1"/>
  <c r="SXQ1" i="40" s="1"/>
  <c r="SXR1" i="40" s="1"/>
  <c r="SXS1" i="40" s="1"/>
  <c r="SXT1" i="40" s="1"/>
  <c r="SXU1" i="40" s="1"/>
  <c r="SXV1" i="40" s="1"/>
  <c r="SXW1" i="40" s="1"/>
  <c r="SXX1" i="40" s="1"/>
  <c r="SXY1" i="40" s="1"/>
  <c r="SXZ1" i="40" s="1"/>
  <c r="SYA1" i="40" s="1"/>
  <c r="SYB1" i="40" s="1"/>
  <c r="SYC1" i="40" s="1"/>
  <c r="SYD1" i="40" s="1"/>
  <c r="SYE1" i="40" s="1"/>
  <c r="SYF1" i="40" s="1"/>
  <c r="SYG1" i="40" s="1"/>
  <c r="SYH1" i="40" s="1"/>
  <c r="SYI1" i="40" s="1"/>
  <c r="SYJ1" i="40" s="1"/>
  <c r="SYK1" i="40" s="1"/>
  <c r="SYL1" i="40" s="1"/>
  <c r="SYM1" i="40" s="1"/>
  <c r="SYN1" i="40" s="1"/>
  <c r="SYO1" i="40" s="1"/>
  <c r="SYP1" i="40" s="1"/>
  <c r="SYQ1" i="40" s="1"/>
  <c r="SYR1" i="40" s="1"/>
  <c r="SYS1" i="40" s="1"/>
  <c r="SYT1" i="40" s="1"/>
  <c r="SYU1" i="40" s="1"/>
  <c r="SYV1" i="40" s="1"/>
  <c r="SYW1" i="40" s="1"/>
  <c r="SYX1" i="40" s="1"/>
  <c r="SYY1" i="40" s="1"/>
  <c r="SYZ1" i="40" s="1"/>
  <c r="SZA1" i="40" s="1"/>
  <c r="SZB1" i="40" s="1"/>
  <c r="SZC1" i="40" s="1"/>
  <c r="SZD1" i="40" s="1"/>
  <c r="SZE1" i="40" s="1"/>
  <c r="SZF1" i="40" s="1"/>
  <c r="SZG1" i="40" s="1"/>
  <c r="SZH1" i="40" s="1"/>
  <c r="SZI1" i="40" s="1"/>
  <c r="SZJ1" i="40" s="1"/>
  <c r="SZK1" i="40" s="1"/>
  <c r="SZL1" i="40" s="1"/>
  <c r="SZM1" i="40" s="1"/>
  <c r="SZN1" i="40" s="1"/>
  <c r="SZO1" i="40" s="1"/>
  <c r="SZP1" i="40" s="1"/>
  <c r="SZQ1" i="40" s="1"/>
  <c r="SZR1" i="40" s="1"/>
  <c r="SZS1" i="40" s="1"/>
  <c r="SZT1" i="40" s="1"/>
  <c r="SZU1" i="40" s="1"/>
  <c r="SZV1" i="40" s="1"/>
  <c r="SZW1" i="40" s="1"/>
  <c r="SZX1" i="40" s="1"/>
  <c r="SZY1" i="40" s="1"/>
  <c r="SZZ1" i="40" s="1"/>
  <c r="TAA1" i="40" s="1"/>
  <c r="TAB1" i="40" s="1"/>
  <c r="TAC1" i="40" s="1"/>
  <c r="TAD1" i="40" s="1"/>
  <c r="TAE1" i="40" s="1"/>
  <c r="TAF1" i="40" s="1"/>
  <c r="TAG1" i="40" s="1"/>
  <c r="TAH1" i="40" s="1"/>
  <c r="TAI1" i="40" s="1"/>
  <c r="TAJ1" i="40" s="1"/>
  <c r="TAK1" i="40" s="1"/>
  <c r="TAL1" i="40" s="1"/>
  <c r="TAM1" i="40" s="1"/>
  <c r="TAN1" i="40" s="1"/>
  <c r="TAO1" i="40" s="1"/>
  <c r="TAP1" i="40" s="1"/>
  <c r="TAQ1" i="40" s="1"/>
  <c r="TAR1" i="40" s="1"/>
  <c r="TAS1" i="40" s="1"/>
  <c r="TAT1" i="40" s="1"/>
  <c r="TAU1" i="40" s="1"/>
  <c r="TAV1" i="40" s="1"/>
  <c r="TAW1" i="40" s="1"/>
  <c r="TAX1" i="40" s="1"/>
  <c r="TAY1" i="40" s="1"/>
  <c r="TAZ1" i="40" s="1"/>
  <c r="TBA1" i="40" s="1"/>
  <c r="TBB1" i="40" s="1"/>
  <c r="TBC1" i="40" s="1"/>
  <c r="TBD1" i="40" s="1"/>
  <c r="TBE1" i="40" s="1"/>
  <c r="TBF1" i="40" s="1"/>
  <c r="TBG1" i="40" s="1"/>
  <c r="TBH1" i="40" s="1"/>
  <c r="TBI1" i="40" s="1"/>
  <c r="TBJ1" i="40" s="1"/>
  <c r="TBK1" i="40" s="1"/>
  <c r="TBL1" i="40" s="1"/>
  <c r="TBM1" i="40" s="1"/>
  <c r="TBN1" i="40" s="1"/>
  <c r="TBO1" i="40" s="1"/>
  <c r="TBP1" i="40" s="1"/>
  <c r="TBQ1" i="40" s="1"/>
  <c r="TBR1" i="40" s="1"/>
  <c r="TBS1" i="40" s="1"/>
  <c r="TBT1" i="40" s="1"/>
  <c r="TBU1" i="40" s="1"/>
  <c r="TBV1" i="40" s="1"/>
  <c r="TBW1" i="40" s="1"/>
  <c r="TBX1" i="40" s="1"/>
  <c r="TBY1" i="40" s="1"/>
  <c r="TBZ1" i="40" s="1"/>
  <c r="TCA1" i="40" s="1"/>
  <c r="TCB1" i="40" s="1"/>
  <c r="TCC1" i="40" s="1"/>
  <c r="TCD1" i="40" s="1"/>
  <c r="TCE1" i="40" s="1"/>
  <c r="TCF1" i="40" s="1"/>
  <c r="TCG1" i="40" s="1"/>
  <c r="TCH1" i="40" s="1"/>
  <c r="TCI1" i="40" s="1"/>
  <c r="TCJ1" i="40" s="1"/>
  <c r="TCK1" i="40" s="1"/>
  <c r="TCL1" i="40" s="1"/>
  <c r="TCM1" i="40" s="1"/>
  <c r="TCN1" i="40" s="1"/>
  <c r="TCO1" i="40" s="1"/>
  <c r="TCP1" i="40" s="1"/>
  <c r="TCQ1" i="40" s="1"/>
  <c r="TCR1" i="40" s="1"/>
  <c r="TCS1" i="40" s="1"/>
  <c r="TCT1" i="40" s="1"/>
  <c r="TCU1" i="40" s="1"/>
  <c r="TCV1" i="40" s="1"/>
  <c r="TCW1" i="40" s="1"/>
  <c r="TCX1" i="40" s="1"/>
  <c r="TCY1" i="40" s="1"/>
  <c r="TCZ1" i="40" s="1"/>
  <c r="TDA1" i="40" s="1"/>
  <c r="TDB1" i="40" s="1"/>
  <c r="TDC1" i="40" s="1"/>
  <c r="TDD1" i="40" s="1"/>
  <c r="TDE1" i="40" s="1"/>
  <c r="TDF1" i="40" s="1"/>
  <c r="TDG1" i="40" s="1"/>
  <c r="TDH1" i="40" s="1"/>
  <c r="TDI1" i="40" s="1"/>
  <c r="TDJ1" i="40" s="1"/>
  <c r="TDK1" i="40" s="1"/>
  <c r="TDL1" i="40" s="1"/>
  <c r="TDM1" i="40" s="1"/>
  <c r="TDN1" i="40" s="1"/>
  <c r="TDO1" i="40" s="1"/>
  <c r="TDP1" i="40" s="1"/>
  <c r="TDQ1" i="40" s="1"/>
  <c r="TDR1" i="40" s="1"/>
  <c r="TDS1" i="40" s="1"/>
  <c r="TDT1" i="40" s="1"/>
  <c r="TDU1" i="40" s="1"/>
  <c r="TDV1" i="40" s="1"/>
  <c r="TDW1" i="40" s="1"/>
  <c r="TDX1" i="40" s="1"/>
  <c r="TDY1" i="40" s="1"/>
  <c r="TDZ1" i="40" s="1"/>
  <c r="TEA1" i="40" s="1"/>
  <c r="TEB1" i="40" s="1"/>
  <c r="TEC1" i="40" s="1"/>
  <c r="TED1" i="40" s="1"/>
  <c r="TEE1" i="40" s="1"/>
  <c r="TEF1" i="40" s="1"/>
  <c r="TEG1" i="40" s="1"/>
  <c r="TEH1" i="40" s="1"/>
  <c r="TEI1" i="40" s="1"/>
  <c r="TEJ1" i="40" s="1"/>
  <c r="TEK1" i="40" s="1"/>
  <c r="TEL1" i="40" s="1"/>
  <c r="TEM1" i="40" s="1"/>
  <c r="TEN1" i="40" s="1"/>
  <c r="TEO1" i="40" s="1"/>
  <c r="TEP1" i="40" s="1"/>
  <c r="TEQ1" i="40" s="1"/>
  <c r="TER1" i="40" s="1"/>
  <c r="TES1" i="40" s="1"/>
  <c r="TET1" i="40" s="1"/>
  <c r="TEU1" i="40" s="1"/>
  <c r="TEV1" i="40" s="1"/>
  <c r="TEW1" i="40" s="1"/>
  <c r="TEX1" i="40" s="1"/>
  <c r="TEY1" i="40" s="1"/>
  <c r="TEZ1" i="40" s="1"/>
  <c r="TFA1" i="40" s="1"/>
  <c r="TFB1" i="40" s="1"/>
  <c r="TFC1" i="40" s="1"/>
  <c r="TFD1" i="40" s="1"/>
  <c r="TFE1" i="40" s="1"/>
  <c r="TFF1" i="40" s="1"/>
  <c r="TFG1" i="40" s="1"/>
  <c r="TFH1" i="40" s="1"/>
  <c r="TFI1" i="40" s="1"/>
  <c r="TFJ1" i="40" s="1"/>
  <c r="TFK1" i="40" s="1"/>
  <c r="TFL1" i="40" s="1"/>
  <c r="TFM1" i="40" s="1"/>
  <c r="TFN1" i="40" s="1"/>
  <c r="TFO1" i="40" s="1"/>
  <c r="TFP1" i="40" s="1"/>
  <c r="TFQ1" i="40" s="1"/>
  <c r="TFR1" i="40" s="1"/>
  <c r="TFS1" i="40" s="1"/>
  <c r="TFT1" i="40" s="1"/>
  <c r="TFU1" i="40" s="1"/>
  <c r="TFV1" i="40" s="1"/>
  <c r="TFW1" i="40" s="1"/>
  <c r="TFX1" i="40" s="1"/>
  <c r="TFY1" i="40" s="1"/>
  <c r="TFZ1" i="40" s="1"/>
  <c r="TGA1" i="40" s="1"/>
  <c r="TGB1" i="40" s="1"/>
  <c r="TGC1" i="40" s="1"/>
  <c r="TGD1" i="40" s="1"/>
  <c r="TGE1" i="40" s="1"/>
  <c r="TGF1" i="40" s="1"/>
  <c r="TGG1" i="40" s="1"/>
  <c r="TGH1" i="40" s="1"/>
  <c r="TGI1" i="40" s="1"/>
  <c r="TGJ1" i="40" s="1"/>
  <c r="TGK1" i="40" s="1"/>
  <c r="TGL1" i="40" s="1"/>
  <c r="TGM1" i="40" s="1"/>
  <c r="TGN1" i="40" s="1"/>
  <c r="TGO1" i="40" s="1"/>
  <c r="TGP1" i="40" s="1"/>
  <c r="TGQ1" i="40" s="1"/>
  <c r="TGR1" i="40" s="1"/>
  <c r="TGS1" i="40" s="1"/>
  <c r="TGT1" i="40" s="1"/>
  <c r="TGU1" i="40" s="1"/>
  <c r="TGV1" i="40" s="1"/>
  <c r="TGW1" i="40" s="1"/>
  <c r="TGX1" i="40" s="1"/>
  <c r="TGY1" i="40" s="1"/>
  <c r="TGZ1" i="40" s="1"/>
  <c r="THA1" i="40" s="1"/>
  <c r="THB1" i="40" s="1"/>
  <c r="THC1" i="40" s="1"/>
  <c r="THD1" i="40" s="1"/>
  <c r="THE1" i="40" s="1"/>
  <c r="THF1" i="40" s="1"/>
  <c r="THG1" i="40" s="1"/>
  <c r="THH1" i="40" s="1"/>
  <c r="THI1" i="40" s="1"/>
  <c r="THJ1" i="40" s="1"/>
  <c r="THK1" i="40" s="1"/>
  <c r="THL1" i="40" s="1"/>
  <c r="THM1" i="40" s="1"/>
  <c r="THN1" i="40" s="1"/>
  <c r="THO1" i="40" s="1"/>
  <c r="THP1" i="40" s="1"/>
  <c r="THQ1" i="40" s="1"/>
  <c r="THR1" i="40" s="1"/>
  <c r="THS1" i="40" s="1"/>
  <c r="THT1" i="40" s="1"/>
  <c r="THU1" i="40" s="1"/>
  <c r="THV1" i="40" s="1"/>
  <c r="THW1" i="40" s="1"/>
  <c r="THX1" i="40" s="1"/>
  <c r="THY1" i="40" s="1"/>
  <c r="THZ1" i="40" s="1"/>
  <c r="TIA1" i="40" s="1"/>
  <c r="TIB1" i="40" s="1"/>
  <c r="TIC1" i="40" s="1"/>
  <c r="TID1" i="40" s="1"/>
  <c r="TIE1" i="40" s="1"/>
  <c r="TIF1" i="40" s="1"/>
  <c r="TIG1" i="40" s="1"/>
  <c r="TIH1" i="40" s="1"/>
  <c r="TII1" i="40" s="1"/>
  <c r="TIJ1" i="40" s="1"/>
  <c r="TIK1" i="40" s="1"/>
  <c r="TIL1" i="40" s="1"/>
  <c r="TIM1" i="40" s="1"/>
  <c r="TIN1" i="40" s="1"/>
  <c r="TIO1" i="40" s="1"/>
  <c r="TIP1" i="40" s="1"/>
  <c r="TIQ1" i="40" s="1"/>
  <c r="TIR1" i="40" s="1"/>
  <c r="TIS1" i="40" s="1"/>
  <c r="TIT1" i="40" s="1"/>
  <c r="TIU1" i="40" s="1"/>
  <c r="TIV1" i="40" s="1"/>
  <c r="TIW1" i="40" s="1"/>
  <c r="TIX1" i="40" s="1"/>
  <c r="TIY1" i="40" s="1"/>
  <c r="TIZ1" i="40" s="1"/>
  <c r="TJA1" i="40" s="1"/>
  <c r="TJB1" i="40" s="1"/>
  <c r="TJC1" i="40" s="1"/>
  <c r="TJD1" i="40" s="1"/>
  <c r="TJE1" i="40" s="1"/>
  <c r="TJF1" i="40" s="1"/>
  <c r="TJG1" i="40" s="1"/>
  <c r="TJH1" i="40" s="1"/>
  <c r="TJI1" i="40" s="1"/>
  <c r="TJJ1" i="40" s="1"/>
  <c r="TJK1" i="40" s="1"/>
  <c r="TJL1" i="40" s="1"/>
  <c r="TJM1" i="40" s="1"/>
  <c r="TJN1" i="40" s="1"/>
  <c r="TJO1" i="40" s="1"/>
  <c r="TJP1" i="40" s="1"/>
  <c r="TJQ1" i="40" s="1"/>
  <c r="TJR1" i="40" s="1"/>
  <c r="TJS1" i="40" s="1"/>
  <c r="TJT1" i="40" s="1"/>
  <c r="TJU1" i="40" s="1"/>
  <c r="TJV1" i="40" s="1"/>
  <c r="TJW1" i="40" s="1"/>
  <c r="TJX1" i="40" s="1"/>
  <c r="TJY1" i="40" s="1"/>
  <c r="TJZ1" i="40" s="1"/>
  <c r="TKA1" i="40" s="1"/>
  <c r="TKB1" i="40" s="1"/>
  <c r="TKC1" i="40" s="1"/>
  <c r="TKD1" i="40" s="1"/>
  <c r="TKE1" i="40" s="1"/>
  <c r="TKF1" i="40" s="1"/>
  <c r="TKG1" i="40" s="1"/>
  <c r="TKH1" i="40" s="1"/>
  <c r="TKI1" i="40" s="1"/>
  <c r="TKJ1" i="40" s="1"/>
  <c r="TKK1" i="40" s="1"/>
  <c r="TKL1" i="40" s="1"/>
  <c r="TKM1" i="40" s="1"/>
  <c r="TKN1" i="40" s="1"/>
  <c r="TKO1" i="40" s="1"/>
  <c r="TKP1" i="40" s="1"/>
  <c r="TKQ1" i="40" s="1"/>
  <c r="TKR1" i="40" s="1"/>
  <c r="TKS1" i="40" s="1"/>
  <c r="TKT1" i="40" s="1"/>
  <c r="TKU1" i="40" s="1"/>
  <c r="TKV1" i="40" s="1"/>
  <c r="TKW1" i="40" s="1"/>
  <c r="TKX1" i="40" s="1"/>
  <c r="TKY1" i="40" s="1"/>
  <c r="TKZ1" i="40" s="1"/>
  <c r="TLA1" i="40" s="1"/>
  <c r="TLB1" i="40" s="1"/>
  <c r="TLC1" i="40" s="1"/>
  <c r="TLD1" i="40" s="1"/>
  <c r="TLE1" i="40" s="1"/>
  <c r="TLF1" i="40" s="1"/>
  <c r="TLG1" i="40" s="1"/>
  <c r="TLH1" i="40" s="1"/>
  <c r="TLI1" i="40" s="1"/>
  <c r="TLJ1" i="40" s="1"/>
  <c r="TLK1" i="40" s="1"/>
  <c r="TLL1" i="40" s="1"/>
  <c r="TLM1" i="40" s="1"/>
  <c r="TLN1" i="40" s="1"/>
  <c r="TLO1" i="40" s="1"/>
  <c r="TLP1" i="40" s="1"/>
  <c r="TLQ1" i="40" s="1"/>
  <c r="TLR1" i="40" s="1"/>
  <c r="TLS1" i="40" s="1"/>
  <c r="TLT1" i="40" s="1"/>
  <c r="TLU1" i="40" s="1"/>
  <c r="TLV1" i="40" s="1"/>
  <c r="TLW1" i="40" s="1"/>
  <c r="TLX1" i="40" s="1"/>
  <c r="TLY1" i="40" s="1"/>
  <c r="TLZ1" i="40" s="1"/>
  <c r="TMA1" i="40" s="1"/>
  <c r="TMB1" i="40" s="1"/>
  <c r="TMC1" i="40" s="1"/>
  <c r="TMD1" i="40" s="1"/>
  <c r="TME1" i="40" s="1"/>
  <c r="TMF1" i="40" s="1"/>
  <c r="TMG1" i="40" s="1"/>
  <c r="TMH1" i="40" s="1"/>
  <c r="TMI1" i="40" s="1"/>
  <c r="TMJ1" i="40" s="1"/>
  <c r="TMK1" i="40" s="1"/>
  <c r="TML1" i="40" s="1"/>
  <c r="TMM1" i="40" s="1"/>
  <c r="TMN1" i="40" s="1"/>
  <c r="TMO1" i="40" s="1"/>
  <c r="TMP1" i="40" s="1"/>
  <c r="TMQ1" i="40" s="1"/>
  <c r="TMR1" i="40" s="1"/>
  <c r="TMS1" i="40" s="1"/>
  <c r="TMT1" i="40" s="1"/>
  <c r="TMU1" i="40" s="1"/>
  <c r="TMV1" i="40" s="1"/>
  <c r="TMW1" i="40" s="1"/>
  <c r="TMX1" i="40" s="1"/>
  <c r="TMY1" i="40" s="1"/>
  <c r="TMZ1" i="40" s="1"/>
  <c r="TNA1" i="40" s="1"/>
  <c r="TNB1" i="40" s="1"/>
  <c r="TNC1" i="40" s="1"/>
  <c r="TND1" i="40" s="1"/>
  <c r="TNE1" i="40" s="1"/>
  <c r="TNF1" i="40" s="1"/>
  <c r="TNG1" i="40" s="1"/>
  <c r="TNH1" i="40" s="1"/>
  <c r="TNI1" i="40" s="1"/>
  <c r="TNJ1" i="40" s="1"/>
  <c r="TNK1" i="40" s="1"/>
  <c r="TNL1" i="40" s="1"/>
  <c r="TNM1" i="40" s="1"/>
  <c r="TNN1" i="40" s="1"/>
  <c r="TNO1" i="40" s="1"/>
  <c r="TNP1" i="40" s="1"/>
  <c r="TNQ1" i="40" s="1"/>
  <c r="TNR1" i="40" s="1"/>
  <c r="TNS1" i="40" s="1"/>
  <c r="TNT1" i="40" s="1"/>
  <c r="TNU1" i="40" s="1"/>
  <c r="TNV1" i="40" s="1"/>
  <c r="TNW1" i="40" s="1"/>
  <c r="TNX1" i="40" s="1"/>
  <c r="TNY1" i="40" s="1"/>
  <c r="TNZ1" i="40" s="1"/>
  <c r="TOA1" i="40" s="1"/>
  <c r="TOB1" i="40" s="1"/>
  <c r="TOC1" i="40" s="1"/>
  <c r="TOD1" i="40" s="1"/>
  <c r="TOE1" i="40" s="1"/>
  <c r="TOF1" i="40" s="1"/>
  <c r="TOG1" i="40" s="1"/>
  <c r="TOH1" i="40" s="1"/>
  <c r="TOI1" i="40" s="1"/>
  <c r="TOJ1" i="40" s="1"/>
  <c r="TOK1" i="40" s="1"/>
  <c r="TOL1" i="40" s="1"/>
  <c r="TOM1" i="40" s="1"/>
  <c r="TON1" i="40" s="1"/>
  <c r="TOO1" i="40" s="1"/>
  <c r="TOP1" i="40" s="1"/>
  <c r="TOQ1" i="40" s="1"/>
  <c r="TOR1" i="40" s="1"/>
  <c r="TOS1" i="40" s="1"/>
  <c r="TOT1" i="40" s="1"/>
  <c r="TOU1" i="40" s="1"/>
  <c r="TOV1" i="40" s="1"/>
  <c r="TOW1" i="40" s="1"/>
  <c r="TOX1" i="40" s="1"/>
  <c r="TOY1" i="40" s="1"/>
  <c r="TOZ1" i="40" s="1"/>
  <c r="TPA1" i="40" s="1"/>
  <c r="TPB1" i="40" s="1"/>
  <c r="TPC1" i="40" s="1"/>
  <c r="TPD1" i="40" s="1"/>
  <c r="TPE1" i="40" s="1"/>
  <c r="TPF1" i="40" s="1"/>
  <c r="TPG1" i="40" s="1"/>
  <c r="TPH1" i="40" s="1"/>
  <c r="TPI1" i="40" s="1"/>
  <c r="TPJ1" i="40" s="1"/>
  <c r="TPK1" i="40" s="1"/>
  <c r="TPL1" i="40" s="1"/>
  <c r="TPM1" i="40" s="1"/>
  <c r="TPN1" i="40" s="1"/>
  <c r="TPO1" i="40" s="1"/>
  <c r="TPP1" i="40" s="1"/>
  <c r="TPQ1" i="40" s="1"/>
  <c r="TPR1" i="40" s="1"/>
  <c r="TPS1" i="40" s="1"/>
  <c r="TPT1" i="40" s="1"/>
  <c r="TPU1" i="40" s="1"/>
  <c r="TPV1" i="40" s="1"/>
  <c r="TPW1" i="40" s="1"/>
  <c r="TPX1" i="40" s="1"/>
  <c r="TPY1" i="40" s="1"/>
  <c r="TPZ1" i="40" s="1"/>
  <c r="TQA1" i="40" s="1"/>
  <c r="TQB1" i="40" s="1"/>
  <c r="TQC1" i="40" s="1"/>
  <c r="TQD1" i="40" s="1"/>
  <c r="TQE1" i="40" s="1"/>
  <c r="TQF1" i="40" s="1"/>
  <c r="TQG1" i="40" s="1"/>
  <c r="TQH1" i="40" s="1"/>
  <c r="TQI1" i="40" s="1"/>
  <c r="TQJ1" i="40" s="1"/>
  <c r="TQK1" i="40" s="1"/>
  <c r="TQL1" i="40" s="1"/>
  <c r="TQM1" i="40" s="1"/>
  <c r="TQN1" i="40" s="1"/>
  <c r="TQO1" i="40" s="1"/>
  <c r="TQP1" i="40" s="1"/>
  <c r="TQQ1" i="40" s="1"/>
  <c r="TQR1" i="40" s="1"/>
  <c r="TQS1" i="40" s="1"/>
  <c r="TQT1" i="40" s="1"/>
  <c r="TQU1" i="40" s="1"/>
  <c r="TQV1" i="40" s="1"/>
  <c r="TQW1" i="40" s="1"/>
  <c r="TQX1" i="40" s="1"/>
  <c r="TQY1" i="40" s="1"/>
  <c r="TQZ1" i="40" s="1"/>
  <c r="TRA1" i="40" s="1"/>
  <c r="TRB1" i="40" s="1"/>
  <c r="TRC1" i="40" s="1"/>
  <c r="TRD1" i="40" s="1"/>
  <c r="TRE1" i="40" s="1"/>
  <c r="TRF1" i="40" s="1"/>
  <c r="TRG1" i="40" s="1"/>
  <c r="TRH1" i="40" s="1"/>
  <c r="TRI1" i="40" s="1"/>
  <c r="TRJ1" i="40" s="1"/>
  <c r="TRK1" i="40" s="1"/>
  <c r="TRL1" i="40" s="1"/>
  <c r="TRM1" i="40" s="1"/>
  <c r="TRN1" i="40" s="1"/>
  <c r="TRO1" i="40" s="1"/>
  <c r="TRP1" i="40" s="1"/>
  <c r="TRQ1" i="40" s="1"/>
  <c r="TRR1" i="40" s="1"/>
  <c r="TRS1" i="40" s="1"/>
  <c r="TRT1" i="40" s="1"/>
  <c r="TRU1" i="40" s="1"/>
  <c r="TRV1" i="40" s="1"/>
  <c r="TRW1" i="40" s="1"/>
  <c r="TRX1" i="40" s="1"/>
  <c r="TRY1" i="40" s="1"/>
  <c r="TRZ1" i="40" s="1"/>
  <c r="TSA1" i="40" s="1"/>
  <c r="TSB1" i="40" s="1"/>
  <c r="TSC1" i="40" s="1"/>
  <c r="TSD1" i="40" s="1"/>
  <c r="TSE1" i="40" s="1"/>
  <c r="TSF1" i="40" s="1"/>
  <c r="TSG1" i="40" s="1"/>
  <c r="TSH1" i="40" s="1"/>
  <c r="TSI1" i="40" s="1"/>
  <c r="TSJ1" i="40" s="1"/>
  <c r="TSK1" i="40" s="1"/>
  <c r="TSL1" i="40" s="1"/>
  <c r="TSM1" i="40" s="1"/>
  <c r="TSN1" i="40" s="1"/>
  <c r="TSO1" i="40" s="1"/>
  <c r="TSP1" i="40" s="1"/>
  <c r="TSQ1" i="40" s="1"/>
  <c r="TSR1" i="40" s="1"/>
  <c r="TSS1" i="40" s="1"/>
  <c r="TST1" i="40" s="1"/>
  <c r="TSU1" i="40" s="1"/>
  <c r="TSV1" i="40" s="1"/>
  <c r="TSW1" i="40" s="1"/>
  <c r="TSX1" i="40" s="1"/>
  <c r="TSY1" i="40" s="1"/>
  <c r="TSZ1" i="40" s="1"/>
  <c r="TTA1" i="40" s="1"/>
  <c r="TTB1" i="40" s="1"/>
  <c r="TTC1" i="40" s="1"/>
  <c r="TTD1" i="40" s="1"/>
  <c r="TTE1" i="40" s="1"/>
  <c r="TTF1" i="40" s="1"/>
  <c r="TTG1" i="40" s="1"/>
  <c r="TTH1" i="40" s="1"/>
  <c r="TTI1" i="40" s="1"/>
  <c r="TTJ1" i="40" s="1"/>
  <c r="TTK1" i="40" s="1"/>
  <c r="TTL1" i="40" s="1"/>
  <c r="TTM1" i="40" s="1"/>
  <c r="TTN1" i="40" s="1"/>
  <c r="TTO1" i="40" s="1"/>
  <c r="TTP1" i="40" s="1"/>
  <c r="TTQ1" i="40" s="1"/>
  <c r="TTR1" i="40" s="1"/>
  <c r="TTS1" i="40" s="1"/>
  <c r="TTT1" i="40" s="1"/>
  <c r="TTU1" i="40" s="1"/>
  <c r="TTV1" i="40" s="1"/>
  <c r="TTW1" i="40" s="1"/>
  <c r="TTX1" i="40" s="1"/>
  <c r="TTY1" i="40" s="1"/>
  <c r="TTZ1" i="40" s="1"/>
  <c r="TUA1" i="40" s="1"/>
  <c r="TUB1" i="40" s="1"/>
  <c r="TUC1" i="40" s="1"/>
  <c r="TUD1" i="40" s="1"/>
  <c r="TUE1" i="40" s="1"/>
  <c r="TUF1" i="40" s="1"/>
  <c r="TUG1" i="40" s="1"/>
  <c r="TUH1" i="40" s="1"/>
  <c r="TUI1" i="40" s="1"/>
  <c r="TUJ1" i="40" s="1"/>
  <c r="TUK1" i="40" s="1"/>
  <c r="TUL1" i="40" s="1"/>
  <c r="TUM1" i="40" s="1"/>
  <c r="TUN1" i="40" s="1"/>
  <c r="TUO1" i="40" s="1"/>
  <c r="TUP1" i="40" s="1"/>
  <c r="TUQ1" i="40" s="1"/>
  <c r="TUR1" i="40" s="1"/>
  <c r="TUS1" i="40" s="1"/>
  <c r="TUT1" i="40" s="1"/>
  <c r="TUU1" i="40" s="1"/>
  <c r="TUV1" i="40" s="1"/>
  <c r="TUW1" i="40" s="1"/>
  <c r="TUX1" i="40" s="1"/>
  <c r="TUY1" i="40" s="1"/>
  <c r="TUZ1" i="40" s="1"/>
  <c r="TVA1" i="40" s="1"/>
  <c r="TVB1" i="40" s="1"/>
  <c r="TVC1" i="40" s="1"/>
  <c r="TVD1" i="40" s="1"/>
  <c r="TVE1" i="40" s="1"/>
  <c r="TVF1" i="40" s="1"/>
  <c r="TVG1" i="40" s="1"/>
  <c r="TVH1" i="40" s="1"/>
  <c r="TVI1" i="40" s="1"/>
  <c r="TVJ1" i="40" s="1"/>
  <c r="TVK1" i="40" s="1"/>
  <c r="TVL1" i="40" s="1"/>
  <c r="TVM1" i="40" s="1"/>
  <c r="TVN1" i="40" s="1"/>
  <c r="TVO1" i="40" s="1"/>
  <c r="TVP1" i="40" s="1"/>
  <c r="TVQ1" i="40" s="1"/>
  <c r="TVR1" i="40" s="1"/>
  <c r="TVS1" i="40" s="1"/>
  <c r="TVT1" i="40" s="1"/>
  <c r="TVU1" i="40" s="1"/>
  <c r="TVV1" i="40" s="1"/>
  <c r="TVW1" i="40" s="1"/>
  <c r="TVX1" i="40" s="1"/>
  <c r="TVY1" i="40" s="1"/>
  <c r="TVZ1" i="40" s="1"/>
  <c r="TWA1" i="40" s="1"/>
  <c r="TWB1" i="40" s="1"/>
  <c r="TWC1" i="40" s="1"/>
  <c r="TWD1" i="40" s="1"/>
  <c r="TWE1" i="40" s="1"/>
  <c r="TWF1" i="40" s="1"/>
  <c r="TWG1" i="40" s="1"/>
  <c r="TWH1" i="40" s="1"/>
  <c r="TWI1" i="40" s="1"/>
  <c r="TWJ1" i="40" s="1"/>
  <c r="TWK1" i="40" s="1"/>
  <c r="TWL1" i="40" s="1"/>
  <c r="TWM1" i="40" s="1"/>
  <c r="TWN1" i="40" s="1"/>
  <c r="TWO1" i="40" s="1"/>
  <c r="TWP1" i="40" s="1"/>
  <c r="TWQ1" i="40" s="1"/>
  <c r="TWR1" i="40" s="1"/>
  <c r="TWS1" i="40" s="1"/>
  <c r="TWT1" i="40" s="1"/>
  <c r="TWU1" i="40" s="1"/>
  <c r="TWV1" i="40" s="1"/>
  <c r="TWW1" i="40" s="1"/>
  <c r="TWX1" i="40" s="1"/>
  <c r="TWY1" i="40" s="1"/>
  <c r="TWZ1" i="40" s="1"/>
  <c r="TXA1" i="40" s="1"/>
  <c r="TXB1" i="40" s="1"/>
  <c r="TXC1" i="40" s="1"/>
  <c r="TXD1" i="40" s="1"/>
  <c r="TXE1" i="40" s="1"/>
  <c r="TXF1" i="40" s="1"/>
  <c r="TXG1" i="40" s="1"/>
  <c r="TXH1" i="40" s="1"/>
  <c r="TXI1" i="40" s="1"/>
  <c r="TXJ1" i="40" s="1"/>
  <c r="TXK1" i="40" s="1"/>
  <c r="TXL1" i="40" s="1"/>
  <c r="TXM1" i="40" s="1"/>
  <c r="TXN1" i="40" s="1"/>
  <c r="TXO1" i="40" s="1"/>
  <c r="TXP1" i="40" s="1"/>
  <c r="TXQ1" i="40" s="1"/>
  <c r="TXR1" i="40" s="1"/>
  <c r="TXS1" i="40" s="1"/>
  <c r="TXT1" i="40" s="1"/>
  <c r="TXU1" i="40" s="1"/>
  <c r="TXV1" i="40" s="1"/>
  <c r="TXW1" i="40" s="1"/>
  <c r="TXX1" i="40" s="1"/>
  <c r="TXY1" i="40" s="1"/>
  <c r="TXZ1" i="40" s="1"/>
  <c r="TYA1" i="40" s="1"/>
  <c r="TYB1" i="40" s="1"/>
  <c r="TYC1" i="40" s="1"/>
  <c r="TYD1" i="40" s="1"/>
  <c r="TYE1" i="40" s="1"/>
  <c r="TYF1" i="40" s="1"/>
  <c r="TYG1" i="40" s="1"/>
  <c r="TYH1" i="40" s="1"/>
  <c r="TYI1" i="40" s="1"/>
  <c r="TYJ1" i="40" s="1"/>
  <c r="TYK1" i="40" s="1"/>
  <c r="TYL1" i="40" s="1"/>
  <c r="TYM1" i="40" s="1"/>
  <c r="TYN1" i="40" s="1"/>
  <c r="TYO1" i="40" s="1"/>
  <c r="TYP1" i="40" s="1"/>
  <c r="TYQ1" i="40" s="1"/>
  <c r="TYR1" i="40" s="1"/>
  <c r="TYS1" i="40" s="1"/>
  <c r="TYT1" i="40" s="1"/>
  <c r="TYU1" i="40" s="1"/>
  <c r="TYV1" i="40" s="1"/>
  <c r="TYW1" i="40" s="1"/>
  <c r="TYX1" i="40" s="1"/>
  <c r="TYY1" i="40" s="1"/>
  <c r="TYZ1" i="40" s="1"/>
  <c r="TZA1" i="40" s="1"/>
  <c r="TZB1" i="40" s="1"/>
  <c r="TZC1" i="40" s="1"/>
  <c r="TZD1" i="40" s="1"/>
  <c r="TZE1" i="40" s="1"/>
  <c r="TZF1" i="40" s="1"/>
  <c r="TZG1" i="40" s="1"/>
  <c r="TZH1" i="40" s="1"/>
  <c r="TZI1" i="40" s="1"/>
  <c r="TZJ1" i="40" s="1"/>
  <c r="TZK1" i="40" s="1"/>
  <c r="TZL1" i="40" s="1"/>
  <c r="TZM1" i="40" s="1"/>
  <c r="TZN1" i="40" s="1"/>
  <c r="TZO1" i="40" s="1"/>
  <c r="TZP1" i="40" s="1"/>
  <c r="TZQ1" i="40" s="1"/>
  <c r="TZR1" i="40" s="1"/>
  <c r="TZS1" i="40" s="1"/>
  <c r="TZT1" i="40" s="1"/>
  <c r="TZU1" i="40" s="1"/>
  <c r="TZV1" i="40" s="1"/>
  <c r="TZW1" i="40" s="1"/>
  <c r="TZX1" i="40" s="1"/>
  <c r="TZY1" i="40" s="1"/>
  <c r="TZZ1" i="40" s="1"/>
  <c r="UAA1" i="40" s="1"/>
  <c r="UAB1" i="40" s="1"/>
  <c r="UAC1" i="40" s="1"/>
  <c r="UAD1" i="40" s="1"/>
  <c r="UAE1" i="40" s="1"/>
  <c r="UAF1" i="40" s="1"/>
  <c r="UAG1" i="40" s="1"/>
  <c r="UAH1" i="40" s="1"/>
  <c r="UAI1" i="40" s="1"/>
  <c r="UAJ1" i="40" s="1"/>
  <c r="UAK1" i="40" s="1"/>
  <c r="UAL1" i="40" s="1"/>
  <c r="UAM1" i="40" s="1"/>
  <c r="UAN1" i="40" s="1"/>
  <c r="UAO1" i="40" s="1"/>
  <c r="UAP1" i="40" s="1"/>
  <c r="UAQ1" i="40" s="1"/>
  <c r="UAR1" i="40" s="1"/>
  <c r="UAS1" i="40" s="1"/>
  <c r="UAT1" i="40" s="1"/>
  <c r="UAU1" i="40" s="1"/>
  <c r="UAV1" i="40" s="1"/>
  <c r="UAW1" i="40" s="1"/>
  <c r="UAX1" i="40" s="1"/>
  <c r="UAY1" i="40" s="1"/>
  <c r="UAZ1" i="40" s="1"/>
  <c r="UBA1" i="40" s="1"/>
  <c r="UBB1" i="40" s="1"/>
  <c r="UBC1" i="40" s="1"/>
  <c r="UBD1" i="40" s="1"/>
  <c r="UBE1" i="40" s="1"/>
  <c r="UBF1" i="40" s="1"/>
  <c r="UBG1" i="40" s="1"/>
  <c r="UBH1" i="40" s="1"/>
  <c r="UBI1" i="40" s="1"/>
  <c r="UBJ1" i="40" s="1"/>
  <c r="UBK1" i="40" s="1"/>
  <c r="UBL1" i="40" s="1"/>
  <c r="UBM1" i="40" s="1"/>
  <c r="UBN1" i="40" s="1"/>
  <c r="UBO1" i="40" s="1"/>
  <c r="UBP1" i="40" s="1"/>
  <c r="UBQ1" i="40" s="1"/>
  <c r="UBR1" i="40" s="1"/>
  <c r="UBS1" i="40" s="1"/>
  <c r="UBT1" i="40" s="1"/>
  <c r="UBU1" i="40" s="1"/>
  <c r="UBV1" i="40" s="1"/>
  <c r="UBW1" i="40" s="1"/>
  <c r="UBX1" i="40" s="1"/>
  <c r="UBY1" i="40" s="1"/>
  <c r="UBZ1" i="40" s="1"/>
  <c r="UCA1" i="40" s="1"/>
  <c r="UCB1" i="40" s="1"/>
  <c r="UCC1" i="40" s="1"/>
  <c r="UCD1" i="40" s="1"/>
  <c r="UCE1" i="40" s="1"/>
  <c r="UCF1" i="40" s="1"/>
  <c r="UCG1" i="40" s="1"/>
  <c r="UCH1" i="40" s="1"/>
  <c r="UCI1" i="40" s="1"/>
  <c r="UCJ1" i="40" s="1"/>
  <c r="UCK1" i="40" s="1"/>
  <c r="UCL1" i="40" s="1"/>
  <c r="UCM1" i="40" s="1"/>
  <c r="UCN1" i="40" s="1"/>
  <c r="UCO1" i="40" s="1"/>
  <c r="UCP1" i="40" s="1"/>
  <c r="UCQ1" i="40" s="1"/>
  <c r="UCR1" i="40" s="1"/>
  <c r="UCS1" i="40" s="1"/>
  <c r="UCT1" i="40" s="1"/>
  <c r="UCU1" i="40" s="1"/>
  <c r="UCV1" i="40" s="1"/>
  <c r="UCW1" i="40" s="1"/>
  <c r="UCX1" i="40" s="1"/>
  <c r="UCY1" i="40" s="1"/>
  <c r="UCZ1" i="40" s="1"/>
  <c r="UDA1" i="40" s="1"/>
  <c r="UDB1" i="40" s="1"/>
  <c r="UDC1" i="40" s="1"/>
  <c r="UDD1" i="40" s="1"/>
  <c r="UDE1" i="40" s="1"/>
  <c r="UDF1" i="40" s="1"/>
  <c r="UDG1" i="40" s="1"/>
  <c r="UDH1" i="40" s="1"/>
  <c r="UDI1" i="40" s="1"/>
  <c r="UDJ1" i="40" s="1"/>
  <c r="UDK1" i="40" s="1"/>
  <c r="UDL1" i="40" s="1"/>
  <c r="UDM1" i="40" s="1"/>
  <c r="UDN1" i="40" s="1"/>
  <c r="UDO1" i="40" s="1"/>
  <c r="UDP1" i="40" s="1"/>
  <c r="UDQ1" i="40" s="1"/>
  <c r="UDR1" i="40" s="1"/>
  <c r="UDS1" i="40" s="1"/>
  <c r="UDT1" i="40" s="1"/>
  <c r="UDU1" i="40" s="1"/>
  <c r="UDV1" i="40" s="1"/>
  <c r="UDW1" i="40" s="1"/>
  <c r="UDX1" i="40" s="1"/>
  <c r="UDY1" i="40" s="1"/>
  <c r="UDZ1" i="40" s="1"/>
  <c r="UEA1" i="40" s="1"/>
  <c r="UEB1" i="40" s="1"/>
  <c r="UEC1" i="40" s="1"/>
  <c r="UED1" i="40" s="1"/>
  <c r="UEE1" i="40" s="1"/>
  <c r="UEF1" i="40" s="1"/>
  <c r="UEG1" i="40" s="1"/>
  <c r="UEH1" i="40" s="1"/>
  <c r="UEI1" i="40" s="1"/>
  <c r="UEJ1" i="40" s="1"/>
  <c r="UEK1" i="40" s="1"/>
  <c r="UEL1" i="40" s="1"/>
  <c r="UEM1" i="40" s="1"/>
  <c r="UEN1" i="40" s="1"/>
  <c r="UEO1" i="40" s="1"/>
  <c r="UEP1" i="40" s="1"/>
  <c r="UEQ1" i="40" s="1"/>
  <c r="UER1" i="40" s="1"/>
  <c r="UES1" i="40" s="1"/>
  <c r="UET1" i="40" s="1"/>
  <c r="UEU1" i="40" s="1"/>
  <c r="UEV1" i="40" s="1"/>
  <c r="UEW1" i="40" s="1"/>
  <c r="UEX1" i="40" s="1"/>
  <c r="UEY1" i="40" s="1"/>
  <c r="UEZ1" i="40" s="1"/>
  <c r="UFA1" i="40" s="1"/>
  <c r="UFB1" i="40" s="1"/>
  <c r="UFC1" i="40" s="1"/>
  <c r="UFD1" i="40" s="1"/>
  <c r="UFE1" i="40" s="1"/>
  <c r="UFF1" i="40" s="1"/>
  <c r="UFG1" i="40" s="1"/>
  <c r="UFH1" i="40" s="1"/>
  <c r="UFI1" i="40" s="1"/>
  <c r="UFJ1" i="40" s="1"/>
  <c r="UFK1" i="40" s="1"/>
  <c r="UFL1" i="40" s="1"/>
  <c r="UFM1" i="40" s="1"/>
  <c r="UFN1" i="40" s="1"/>
  <c r="UFO1" i="40" s="1"/>
  <c r="UFP1" i="40" s="1"/>
  <c r="UFQ1" i="40" s="1"/>
  <c r="UFR1" i="40" s="1"/>
  <c r="UFS1" i="40" s="1"/>
  <c r="UFT1" i="40" s="1"/>
  <c r="UFU1" i="40" s="1"/>
  <c r="UFV1" i="40" s="1"/>
  <c r="UFW1" i="40" s="1"/>
  <c r="UFX1" i="40" s="1"/>
  <c r="UFY1" i="40" s="1"/>
  <c r="UFZ1" i="40" s="1"/>
  <c r="UGA1" i="40" s="1"/>
  <c r="UGB1" i="40" s="1"/>
  <c r="UGC1" i="40" s="1"/>
  <c r="UGD1" i="40" s="1"/>
  <c r="UGE1" i="40" s="1"/>
  <c r="UGF1" i="40" s="1"/>
  <c r="UGG1" i="40" s="1"/>
  <c r="UGH1" i="40" s="1"/>
  <c r="UGI1" i="40" s="1"/>
  <c r="UGJ1" i="40" s="1"/>
  <c r="UGK1" i="40" s="1"/>
  <c r="UGL1" i="40" s="1"/>
  <c r="UGM1" i="40" s="1"/>
  <c r="UGN1" i="40" s="1"/>
  <c r="UGO1" i="40" s="1"/>
  <c r="UGP1" i="40" s="1"/>
  <c r="UGQ1" i="40" s="1"/>
  <c r="UGR1" i="40" s="1"/>
  <c r="UGS1" i="40" s="1"/>
  <c r="UGT1" i="40" s="1"/>
  <c r="UGU1" i="40" s="1"/>
  <c r="UGV1" i="40" s="1"/>
  <c r="UGW1" i="40" s="1"/>
  <c r="UGX1" i="40" s="1"/>
  <c r="UGY1" i="40" s="1"/>
  <c r="UGZ1" i="40" s="1"/>
  <c r="UHA1" i="40" s="1"/>
  <c r="UHB1" i="40" s="1"/>
  <c r="UHC1" i="40" s="1"/>
  <c r="UHD1" i="40" s="1"/>
  <c r="UHE1" i="40" s="1"/>
  <c r="UHF1" i="40" s="1"/>
  <c r="UHG1" i="40" s="1"/>
  <c r="UHH1" i="40" s="1"/>
  <c r="UHI1" i="40" s="1"/>
  <c r="UHJ1" i="40" s="1"/>
  <c r="UHK1" i="40" s="1"/>
  <c r="UHL1" i="40" s="1"/>
  <c r="UHM1" i="40" s="1"/>
  <c r="UHN1" i="40" s="1"/>
  <c r="UHO1" i="40" s="1"/>
  <c r="UHP1" i="40" s="1"/>
  <c r="UHQ1" i="40" s="1"/>
  <c r="UHR1" i="40" s="1"/>
  <c r="UHS1" i="40" s="1"/>
  <c r="UHT1" i="40" s="1"/>
  <c r="UHU1" i="40" s="1"/>
  <c r="UHV1" i="40" s="1"/>
  <c r="UHW1" i="40" s="1"/>
  <c r="UHX1" i="40" s="1"/>
  <c r="UHY1" i="40" s="1"/>
  <c r="UHZ1" i="40" s="1"/>
  <c r="UIA1" i="40" s="1"/>
  <c r="UIB1" i="40" s="1"/>
  <c r="UIC1" i="40" s="1"/>
  <c r="UID1" i="40" s="1"/>
  <c r="UIE1" i="40" s="1"/>
  <c r="UIF1" i="40" s="1"/>
  <c r="UIG1" i="40" s="1"/>
  <c r="UIH1" i="40" s="1"/>
  <c r="UII1" i="40" s="1"/>
  <c r="UIJ1" i="40" s="1"/>
  <c r="UIK1" i="40" s="1"/>
  <c r="UIL1" i="40" s="1"/>
  <c r="UIM1" i="40" s="1"/>
  <c r="UIN1" i="40" s="1"/>
  <c r="UIO1" i="40" s="1"/>
  <c r="UIP1" i="40" s="1"/>
  <c r="UIQ1" i="40" s="1"/>
  <c r="UIR1" i="40" s="1"/>
  <c r="UIS1" i="40" s="1"/>
  <c r="UIT1" i="40" s="1"/>
  <c r="UIU1" i="40" s="1"/>
  <c r="UIV1" i="40" s="1"/>
  <c r="UIW1" i="40" s="1"/>
  <c r="UIX1" i="40" s="1"/>
  <c r="UIY1" i="40" s="1"/>
  <c r="UIZ1" i="40" s="1"/>
  <c r="UJA1" i="40" s="1"/>
  <c r="UJB1" i="40" s="1"/>
  <c r="UJC1" i="40" s="1"/>
  <c r="UJD1" i="40" s="1"/>
  <c r="UJE1" i="40" s="1"/>
  <c r="UJF1" i="40" s="1"/>
  <c r="UJG1" i="40" s="1"/>
  <c r="UJH1" i="40" s="1"/>
  <c r="UJI1" i="40" s="1"/>
  <c r="UJJ1" i="40" s="1"/>
  <c r="UJK1" i="40" s="1"/>
  <c r="UJL1" i="40" s="1"/>
  <c r="UJM1" i="40" s="1"/>
  <c r="UJN1" i="40" s="1"/>
  <c r="UJO1" i="40" s="1"/>
  <c r="UJP1" i="40" s="1"/>
  <c r="UJQ1" i="40" s="1"/>
  <c r="UJR1" i="40" s="1"/>
  <c r="UJS1" i="40" s="1"/>
  <c r="UJT1" i="40" s="1"/>
  <c r="UJU1" i="40" s="1"/>
  <c r="UJV1" i="40" s="1"/>
  <c r="UJW1" i="40" s="1"/>
  <c r="UJX1" i="40" s="1"/>
  <c r="UJY1" i="40" s="1"/>
  <c r="UJZ1" i="40" s="1"/>
  <c r="UKA1" i="40" s="1"/>
  <c r="UKB1" i="40" s="1"/>
  <c r="UKC1" i="40" s="1"/>
  <c r="UKD1" i="40" s="1"/>
  <c r="UKE1" i="40" s="1"/>
  <c r="UKF1" i="40" s="1"/>
  <c r="UKG1" i="40" s="1"/>
  <c r="UKH1" i="40" s="1"/>
  <c r="UKI1" i="40" s="1"/>
  <c r="UKJ1" i="40" s="1"/>
  <c r="UKK1" i="40" s="1"/>
  <c r="UKL1" i="40" s="1"/>
  <c r="UKM1" i="40" s="1"/>
  <c r="UKN1" i="40" s="1"/>
  <c r="UKO1" i="40" s="1"/>
  <c r="UKP1" i="40" s="1"/>
  <c r="UKQ1" i="40" s="1"/>
  <c r="UKR1" i="40" s="1"/>
  <c r="UKS1" i="40" s="1"/>
  <c r="UKT1" i="40" s="1"/>
  <c r="UKU1" i="40" s="1"/>
  <c r="UKV1" i="40" s="1"/>
  <c r="UKW1" i="40" s="1"/>
  <c r="UKX1" i="40" s="1"/>
  <c r="UKY1" i="40" s="1"/>
  <c r="UKZ1" i="40" s="1"/>
  <c r="ULA1" i="40" s="1"/>
  <c r="ULB1" i="40" s="1"/>
  <c r="ULC1" i="40" s="1"/>
  <c r="ULD1" i="40" s="1"/>
  <c r="ULE1" i="40" s="1"/>
  <c r="ULF1" i="40" s="1"/>
  <c r="ULG1" i="40" s="1"/>
  <c r="ULH1" i="40" s="1"/>
  <c r="ULI1" i="40" s="1"/>
  <c r="ULJ1" i="40" s="1"/>
  <c r="ULK1" i="40" s="1"/>
  <c r="ULL1" i="40" s="1"/>
  <c r="ULM1" i="40" s="1"/>
  <c r="ULN1" i="40" s="1"/>
  <c r="ULO1" i="40" s="1"/>
  <c r="ULP1" i="40" s="1"/>
  <c r="ULQ1" i="40" s="1"/>
  <c r="ULR1" i="40" s="1"/>
  <c r="ULS1" i="40" s="1"/>
  <c r="ULT1" i="40" s="1"/>
  <c r="ULU1" i="40" s="1"/>
  <c r="ULV1" i="40" s="1"/>
  <c r="ULW1" i="40" s="1"/>
  <c r="ULX1" i="40" s="1"/>
  <c r="ULY1" i="40" s="1"/>
  <c r="ULZ1" i="40" s="1"/>
  <c r="UMA1" i="40" s="1"/>
  <c r="UMB1" i="40" s="1"/>
  <c r="UMC1" i="40" s="1"/>
  <c r="UMD1" i="40" s="1"/>
  <c r="UME1" i="40" s="1"/>
  <c r="UMF1" i="40" s="1"/>
  <c r="UMG1" i="40" s="1"/>
  <c r="UMH1" i="40" s="1"/>
  <c r="UMI1" i="40" s="1"/>
  <c r="UMJ1" i="40" s="1"/>
  <c r="UMK1" i="40" s="1"/>
  <c r="UML1" i="40" s="1"/>
  <c r="UMM1" i="40" s="1"/>
  <c r="UMN1" i="40" s="1"/>
  <c r="UMO1" i="40" s="1"/>
  <c r="UMP1" i="40" s="1"/>
  <c r="UMQ1" i="40" s="1"/>
  <c r="UMR1" i="40" s="1"/>
  <c r="UMS1" i="40" s="1"/>
  <c r="UMT1" i="40" s="1"/>
  <c r="UMU1" i="40" s="1"/>
  <c r="UMV1" i="40" s="1"/>
  <c r="UMW1" i="40" s="1"/>
  <c r="UMX1" i="40" s="1"/>
  <c r="UMY1" i="40" s="1"/>
  <c r="UMZ1" i="40" s="1"/>
  <c r="UNA1" i="40" s="1"/>
  <c r="UNB1" i="40" s="1"/>
  <c r="UNC1" i="40" s="1"/>
  <c r="UND1" i="40" s="1"/>
  <c r="UNE1" i="40" s="1"/>
  <c r="UNF1" i="40" s="1"/>
  <c r="UNG1" i="40" s="1"/>
  <c r="UNH1" i="40" s="1"/>
  <c r="UNI1" i="40" s="1"/>
  <c r="UNJ1" i="40" s="1"/>
  <c r="UNK1" i="40" s="1"/>
  <c r="UNL1" i="40" s="1"/>
  <c r="UNM1" i="40" s="1"/>
  <c r="UNN1" i="40" s="1"/>
  <c r="UNO1" i="40" s="1"/>
  <c r="UNP1" i="40" s="1"/>
  <c r="UNQ1" i="40" s="1"/>
  <c r="UNR1" i="40" s="1"/>
  <c r="UNS1" i="40" s="1"/>
  <c r="UNT1" i="40" s="1"/>
  <c r="UNU1" i="40" s="1"/>
  <c r="UNV1" i="40" s="1"/>
  <c r="UNW1" i="40" s="1"/>
  <c r="UNX1" i="40" s="1"/>
  <c r="UNY1" i="40" s="1"/>
  <c r="UNZ1" i="40" s="1"/>
  <c r="UOA1" i="40" s="1"/>
  <c r="UOB1" i="40" s="1"/>
  <c r="UOC1" i="40" s="1"/>
  <c r="UOD1" i="40" s="1"/>
  <c r="UOE1" i="40" s="1"/>
  <c r="UOF1" i="40" s="1"/>
  <c r="UOG1" i="40" s="1"/>
  <c r="UOH1" i="40" s="1"/>
  <c r="UOI1" i="40" s="1"/>
  <c r="UOJ1" i="40" s="1"/>
  <c r="UOK1" i="40" s="1"/>
  <c r="UOL1" i="40" s="1"/>
  <c r="UOM1" i="40" s="1"/>
  <c r="UON1" i="40" s="1"/>
  <c r="UOO1" i="40" s="1"/>
  <c r="UOP1" i="40" s="1"/>
  <c r="UOQ1" i="40" s="1"/>
  <c r="UOR1" i="40" s="1"/>
  <c r="UOS1" i="40" s="1"/>
  <c r="UOT1" i="40" s="1"/>
  <c r="UOU1" i="40" s="1"/>
  <c r="UOV1" i="40" s="1"/>
  <c r="UOW1" i="40" s="1"/>
  <c r="UOX1" i="40" s="1"/>
  <c r="UOY1" i="40" s="1"/>
  <c r="UOZ1" i="40" s="1"/>
  <c r="UPA1" i="40" s="1"/>
  <c r="UPB1" i="40" s="1"/>
  <c r="UPC1" i="40" s="1"/>
  <c r="UPD1" i="40" s="1"/>
  <c r="UPE1" i="40" s="1"/>
  <c r="UPF1" i="40" s="1"/>
  <c r="UPG1" i="40" s="1"/>
  <c r="UPH1" i="40" s="1"/>
  <c r="UPI1" i="40" s="1"/>
  <c r="UPJ1" i="40" s="1"/>
  <c r="UPK1" i="40" s="1"/>
  <c r="UPL1" i="40" s="1"/>
  <c r="UPM1" i="40" s="1"/>
  <c r="UPN1" i="40" s="1"/>
  <c r="UPO1" i="40" s="1"/>
  <c r="UPP1" i="40" s="1"/>
  <c r="UPQ1" i="40" s="1"/>
  <c r="UPR1" i="40" s="1"/>
  <c r="UPS1" i="40" s="1"/>
  <c r="UPT1" i="40" s="1"/>
  <c r="UPU1" i="40" s="1"/>
  <c r="UPV1" i="40" s="1"/>
  <c r="UPW1" i="40" s="1"/>
  <c r="UPX1" i="40" s="1"/>
  <c r="UPY1" i="40" s="1"/>
  <c r="UPZ1" i="40" s="1"/>
  <c r="UQA1" i="40" s="1"/>
  <c r="UQB1" i="40" s="1"/>
  <c r="UQC1" i="40" s="1"/>
  <c r="UQD1" i="40" s="1"/>
  <c r="UQE1" i="40" s="1"/>
  <c r="UQF1" i="40" s="1"/>
  <c r="UQG1" i="40" s="1"/>
  <c r="UQH1" i="40" s="1"/>
  <c r="UQI1" i="40" s="1"/>
  <c r="UQJ1" i="40" s="1"/>
  <c r="UQK1" i="40" s="1"/>
  <c r="UQL1" i="40" s="1"/>
  <c r="UQM1" i="40" s="1"/>
  <c r="UQN1" i="40" s="1"/>
  <c r="UQO1" i="40" s="1"/>
  <c r="UQP1" i="40" s="1"/>
  <c r="UQQ1" i="40" s="1"/>
  <c r="UQR1" i="40" s="1"/>
  <c r="UQS1" i="40" s="1"/>
  <c r="UQT1" i="40" s="1"/>
  <c r="UQU1" i="40" s="1"/>
  <c r="UQV1" i="40" s="1"/>
  <c r="UQW1" i="40" s="1"/>
  <c r="UQX1" i="40" s="1"/>
  <c r="UQY1" i="40" s="1"/>
  <c r="UQZ1" i="40" s="1"/>
  <c r="URA1" i="40" s="1"/>
  <c r="URB1" i="40" s="1"/>
  <c r="URC1" i="40" s="1"/>
  <c r="URD1" i="40" s="1"/>
  <c r="URE1" i="40" s="1"/>
  <c r="URF1" i="40" s="1"/>
  <c r="URG1" i="40" s="1"/>
  <c r="URH1" i="40" s="1"/>
  <c r="URI1" i="40" s="1"/>
  <c r="URJ1" i="40" s="1"/>
  <c r="URK1" i="40" s="1"/>
  <c r="URL1" i="40" s="1"/>
  <c r="URM1" i="40" s="1"/>
  <c r="URN1" i="40" s="1"/>
  <c r="URO1" i="40" s="1"/>
  <c r="URP1" i="40" s="1"/>
  <c r="URQ1" i="40" s="1"/>
  <c r="URR1" i="40" s="1"/>
  <c r="URS1" i="40" s="1"/>
  <c r="URT1" i="40" s="1"/>
  <c r="URU1" i="40" s="1"/>
  <c r="URV1" i="40" s="1"/>
  <c r="URW1" i="40" s="1"/>
  <c r="URX1" i="40" s="1"/>
  <c r="URY1" i="40" s="1"/>
  <c r="URZ1" i="40" s="1"/>
  <c r="USA1" i="40" s="1"/>
  <c r="USB1" i="40" s="1"/>
  <c r="USC1" i="40" s="1"/>
  <c r="USD1" i="40" s="1"/>
  <c r="USE1" i="40" s="1"/>
  <c r="USF1" i="40" s="1"/>
  <c r="USG1" i="40" s="1"/>
  <c r="USH1" i="40" s="1"/>
  <c r="USI1" i="40" s="1"/>
  <c r="USJ1" i="40" s="1"/>
  <c r="USK1" i="40" s="1"/>
  <c r="USL1" i="40" s="1"/>
  <c r="USM1" i="40" s="1"/>
  <c r="USN1" i="40" s="1"/>
  <c r="USO1" i="40" s="1"/>
  <c r="USP1" i="40" s="1"/>
  <c r="USQ1" i="40" s="1"/>
  <c r="USR1" i="40" s="1"/>
  <c r="USS1" i="40" s="1"/>
  <c r="UST1" i="40" s="1"/>
  <c r="USU1" i="40" s="1"/>
  <c r="USV1" i="40" s="1"/>
  <c r="USW1" i="40" s="1"/>
  <c r="USX1" i="40" s="1"/>
  <c r="USY1" i="40" s="1"/>
  <c r="USZ1" i="40" s="1"/>
  <c r="UTA1" i="40" s="1"/>
  <c r="UTB1" i="40" s="1"/>
  <c r="UTC1" i="40" s="1"/>
  <c r="UTD1" i="40" s="1"/>
  <c r="UTE1" i="40" s="1"/>
  <c r="UTF1" i="40" s="1"/>
  <c r="UTG1" i="40" s="1"/>
  <c r="UTH1" i="40" s="1"/>
  <c r="UTI1" i="40" s="1"/>
  <c r="UTJ1" i="40" s="1"/>
  <c r="UTK1" i="40" s="1"/>
  <c r="UTL1" i="40" s="1"/>
  <c r="UTM1" i="40" s="1"/>
  <c r="UTN1" i="40" s="1"/>
  <c r="UTO1" i="40" s="1"/>
  <c r="UTP1" i="40" s="1"/>
  <c r="UTQ1" i="40" s="1"/>
  <c r="UTR1" i="40" s="1"/>
  <c r="UTS1" i="40" s="1"/>
  <c r="UTT1" i="40" s="1"/>
  <c r="UTU1" i="40" s="1"/>
  <c r="UTV1" i="40" s="1"/>
  <c r="UTW1" i="40" s="1"/>
  <c r="UTX1" i="40" s="1"/>
  <c r="UTY1" i="40" s="1"/>
  <c r="UTZ1" i="40" s="1"/>
  <c r="UUA1" i="40" s="1"/>
  <c r="UUB1" i="40" s="1"/>
  <c r="UUC1" i="40" s="1"/>
  <c r="UUD1" i="40" s="1"/>
  <c r="UUE1" i="40" s="1"/>
  <c r="UUF1" i="40" s="1"/>
  <c r="UUG1" i="40" s="1"/>
  <c r="UUH1" i="40" s="1"/>
  <c r="UUI1" i="40" s="1"/>
  <c r="UUJ1" i="40" s="1"/>
  <c r="UUK1" i="40" s="1"/>
  <c r="UUL1" i="40" s="1"/>
  <c r="UUM1" i="40" s="1"/>
  <c r="UUN1" i="40" s="1"/>
  <c r="UUO1" i="40" s="1"/>
  <c r="UUP1" i="40" s="1"/>
  <c r="UUQ1" i="40" s="1"/>
  <c r="UUR1" i="40" s="1"/>
  <c r="UUS1" i="40" s="1"/>
  <c r="UUT1" i="40" s="1"/>
  <c r="UUU1" i="40" s="1"/>
  <c r="UUV1" i="40" s="1"/>
  <c r="UUW1" i="40" s="1"/>
  <c r="UUX1" i="40" s="1"/>
  <c r="UUY1" i="40" s="1"/>
  <c r="UUZ1" i="40" s="1"/>
  <c r="UVA1" i="40" s="1"/>
  <c r="UVB1" i="40" s="1"/>
  <c r="UVC1" i="40" s="1"/>
  <c r="UVD1" i="40" s="1"/>
  <c r="UVE1" i="40" s="1"/>
  <c r="UVF1" i="40" s="1"/>
  <c r="UVG1" i="40" s="1"/>
  <c r="UVH1" i="40" s="1"/>
  <c r="UVI1" i="40" s="1"/>
  <c r="UVJ1" i="40" s="1"/>
  <c r="UVK1" i="40" s="1"/>
  <c r="UVL1" i="40" s="1"/>
  <c r="UVM1" i="40" s="1"/>
  <c r="UVN1" i="40" s="1"/>
  <c r="UVO1" i="40" s="1"/>
  <c r="UVP1" i="40" s="1"/>
  <c r="UVQ1" i="40" s="1"/>
  <c r="UVR1" i="40" s="1"/>
  <c r="UVS1" i="40" s="1"/>
  <c r="UVT1" i="40" s="1"/>
  <c r="UVU1" i="40" s="1"/>
  <c r="UVV1" i="40" s="1"/>
  <c r="UVW1" i="40" s="1"/>
  <c r="UVX1" i="40" s="1"/>
  <c r="UVY1" i="40" s="1"/>
  <c r="UVZ1" i="40" s="1"/>
  <c r="UWA1" i="40" s="1"/>
  <c r="UWB1" i="40" s="1"/>
  <c r="UWC1" i="40" s="1"/>
  <c r="UWD1" i="40" s="1"/>
  <c r="UWE1" i="40" s="1"/>
  <c r="UWF1" i="40" s="1"/>
  <c r="UWG1" i="40" s="1"/>
  <c r="UWH1" i="40" s="1"/>
  <c r="UWI1" i="40" s="1"/>
  <c r="UWJ1" i="40" s="1"/>
  <c r="UWK1" i="40" s="1"/>
  <c r="UWL1" i="40" s="1"/>
  <c r="UWM1" i="40" s="1"/>
  <c r="UWN1" i="40" s="1"/>
  <c r="UWO1" i="40" s="1"/>
  <c r="UWP1" i="40" s="1"/>
  <c r="UWQ1" i="40" s="1"/>
  <c r="UWR1" i="40" s="1"/>
  <c r="UWS1" i="40" s="1"/>
  <c r="UWT1" i="40" s="1"/>
  <c r="UWU1" i="40" s="1"/>
  <c r="UWV1" i="40" s="1"/>
  <c r="UWW1" i="40" s="1"/>
  <c r="UWX1" i="40" s="1"/>
  <c r="UWY1" i="40" s="1"/>
  <c r="UWZ1" i="40" s="1"/>
  <c r="UXA1" i="40" s="1"/>
  <c r="UXB1" i="40" s="1"/>
  <c r="UXC1" i="40" s="1"/>
  <c r="UXD1" i="40" s="1"/>
  <c r="UXE1" i="40" s="1"/>
  <c r="UXF1" i="40" s="1"/>
  <c r="UXG1" i="40" s="1"/>
  <c r="UXH1" i="40" s="1"/>
  <c r="UXI1" i="40" s="1"/>
  <c r="UXJ1" i="40" s="1"/>
  <c r="UXK1" i="40" s="1"/>
  <c r="UXL1" i="40" s="1"/>
  <c r="UXM1" i="40" s="1"/>
  <c r="UXN1" i="40" s="1"/>
  <c r="UXO1" i="40" s="1"/>
  <c r="UXP1" i="40" s="1"/>
  <c r="UXQ1" i="40" s="1"/>
  <c r="UXR1" i="40" s="1"/>
  <c r="UXS1" i="40" s="1"/>
  <c r="UXT1" i="40" s="1"/>
  <c r="UXU1" i="40" s="1"/>
  <c r="UXV1" i="40" s="1"/>
  <c r="UXW1" i="40" s="1"/>
  <c r="UXX1" i="40" s="1"/>
  <c r="UXY1" i="40" s="1"/>
  <c r="UXZ1" i="40" s="1"/>
  <c r="UYA1" i="40" s="1"/>
  <c r="UYB1" i="40" s="1"/>
  <c r="UYC1" i="40" s="1"/>
  <c r="UYD1" i="40" s="1"/>
  <c r="UYE1" i="40" s="1"/>
  <c r="UYF1" i="40" s="1"/>
  <c r="UYG1" i="40" s="1"/>
  <c r="UYH1" i="40" s="1"/>
  <c r="UYI1" i="40" s="1"/>
  <c r="UYJ1" i="40" s="1"/>
  <c r="UYK1" i="40" s="1"/>
  <c r="UYL1" i="40" s="1"/>
  <c r="UYM1" i="40" s="1"/>
  <c r="UYN1" i="40" s="1"/>
  <c r="UYO1" i="40" s="1"/>
  <c r="UYP1" i="40" s="1"/>
  <c r="UYQ1" i="40" s="1"/>
  <c r="UYR1" i="40" s="1"/>
  <c r="UYS1" i="40" s="1"/>
  <c r="UYT1" i="40" s="1"/>
  <c r="UYU1" i="40" s="1"/>
  <c r="UYV1" i="40" s="1"/>
  <c r="UYW1" i="40" s="1"/>
  <c r="UYX1" i="40" s="1"/>
  <c r="UYY1" i="40" s="1"/>
  <c r="UYZ1" i="40" s="1"/>
  <c r="UZA1" i="40" s="1"/>
  <c r="UZB1" i="40" s="1"/>
  <c r="UZC1" i="40" s="1"/>
  <c r="UZD1" i="40" s="1"/>
  <c r="UZE1" i="40" s="1"/>
  <c r="UZF1" i="40" s="1"/>
  <c r="UZG1" i="40" s="1"/>
  <c r="UZH1" i="40" s="1"/>
  <c r="UZI1" i="40" s="1"/>
  <c r="UZJ1" i="40" s="1"/>
  <c r="UZK1" i="40" s="1"/>
  <c r="UZL1" i="40" s="1"/>
  <c r="UZM1" i="40" s="1"/>
  <c r="UZN1" i="40" s="1"/>
  <c r="UZO1" i="40" s="1"/>
  <c r="UZP1" i="40" s="1"/>
  <c r="UZQ1" i="40" s="1"/>
  <c r="UZR1" i="40" s="1"/>
  <c r="UZS1" i="40" s="1"/>
  <c r="UZT1" i="40" s="1"/>
  <c r="UZU1" i="40" s="1"/>
  <c r="UZV1" i="40" s="1"/>
  <c r="UZW1" i="40" s="1"/>
  <c r="UZX1" i="40" s="1"/>
  <c r="UZY1" i="40" s="1"/>
  <c r="UZZ1" i="40" s="1"/>
  <c r="VAA1" i="40" s="1"/>
  <c r="VAB1" i="40" s="1"/>
  <c r="VAC1" i="40" s="1"/>
  <c r="VAD1" i="40" s="1"/>
  <c r="VAE1" i="40" s="1"/>
  <c r="VAF1" i="40" s="1"/>
  <c r="VAG1" i="40" s="1"/>
  <c r="VAH1" i="40" s="1"/>
  <c r="VAI1" i="40" s="1"/>
  <c r="VAJ1" i="40" s="1"/>
  <c r="VAK1" i="40" s="1"/>
  <c r="VAL1" i="40" s="1"/>
  <c r="VAM1" i="40" s="1"/>
  <c r="VAN1" i="40" s="1"/>
  <c r="VAO1" i="40" s="1"/>
  <c r="VAP1" i="40" s="1"/>
  <c r="VAQ1" i="40" s="1"/>
  <c r="VAR1" i="40" s="1"/>
  <c r="VAS1" i="40" s="1"/>
  <c r="VAT1" i="40" s="1"/>
  <c r="VAU1" i="40" s="1"/>
  <c r="VAV1" i="40" s="1"/>
  <c r="VAW1" i="40" s="1"/>
  <c r="VAX1" i="40" s="1"/>
  <c r="VAY1" i="40" s="1"/>
  <c r="VAZ1" i="40" s="1"/>
  <c r="VBA1" i="40" s="1"/>
  <c r="VBB1" i="40" s="1"/>
  <c r="VBC1" i="40" s="1"/>
  <c r="VBD1" i="40" s="1"/>
  <c r="VBE1" i="40" s="1"/>
  <c r="VBF1" i="40" s="1"/>
  <c r="VBG1" i="40" s="1"/>
  <c r="VBH1" i="40" s="1"/>
  <c r="VBI1" i="40" s="1"/>
  <c r="VBJ1" i="40" s="1"/>
  <c r="VBK1" i="40" s="1"/>
  <c r="VBL1" i="40" s="1"/>
  <c r="VBM1" i="40" s="1"/>
  <c r="VBN1" i="40" s="1"/>
  <c r="VBO1" i="40" s="1"/>
  <c r="VBP1" i="40" s="1"/>
  <c r="VBQ1" i="40" s="1"/>
  <c r="VBR1" i="40" s="1"/>
  <c r="VBS1" i="40" s="1"/>
  <c r="VBT1" i="40" s="1"/>
  <c r="VBU1" i="40" s="1"/>
  <c r="VBV1" i="40" s="1"/>
  <c r="VBW1" i="40" s="1"/>
  <c r="VBX1" i="40" s="1"/>
  <c r="VBY1" i="40" s="1"/>
  <c r="VBZ1" i="40" s="1"/>
  <c r="VCA1" i="40" s="1"/>
  <c r="VCB1" i="40" s="1"/>
  <c r="VCC1" i="40" s="1"/>
  <c r="VCD1" i="40" s="1"/>
  <c r="VCE1" i="40" s="1"/>
  <c r="VCF1" i="40" s="1"/>
  <c r="VCG1" i="40" s="1"/>
  <c r="VCH1" i="40" s="1"/>
  <c r="VCI1" i="40" s="1"/>
  <c r="VCJ1" i="40" s="1"/>
  <c r="VCK1" i="40" s="1"/>
  <c r="VCL1" i="40" s="1"/>
  <c r="VCM1" i="40" s="1"/>
  <c r="VCN1" i="40" s="1"/>
  <c r="VCO1" i="40" s="1"/>
  <c r="VCP1" i="40" s="1"/>
  <c r="VCQ1" i="40" s="1"/>
  <c r="VCR1" i="40" s="1"/>
  <c r="VCS1" i="40" s="1"/>
  <c r="VCT1" i="40" s="1"/>
  <c r="VCU1" i="40" s="1"/>
  <c r="VCV1" i="40" s="1"/>
  <c r="VCW1" i="40" s="1"/>
  <c r="VCX1" i="40" s="1"/>
  <c r="VCY1" i="40" s="1"/>
  <c r="VCZ1" i="40" s="1"/>
  <c r="VDA1" i="40" s="1"/>
  <c r="VDB1" i="40" s="1"/>
  <c r="VDC1" i="40" s="1"/>
  <c r="VDD1" i="40" s="1"/>
  <c r="VDE1" i="40" s="1"/>
  <c r="VDF1" i="40" s="1"/>
  <c r="VDG1" i="40" s="1"/>
  <c r="VDH1" i="40" s="1"/>
  <c r="VDI1" i="40" s="1"/>
  <c r="VDJ1" i="40" s="1"/>
  <c r="VDK1" i="40" s="1"/>
  <c r="VDL1" i="40" s="1"/>
  <c r="VDM1" i="40" s="1"/>
  <c r="VDN1" i="40" s="1"/>
  <c r="VDO1" i="40" s="1"/>
  <c r="VDP1" i="40" s="1"/>
  <c r="VDQ1" i="40" s="1"/>
  <c r="VDR1" i="40" s="1"/>
  <c r="VDS1" i="40" s="1"/>
  <c r="VDT1" i="40" s="1"/>
  <c r="VDU1" i="40" s="1"/>
  <c r="VDV1" i="40" s="1"/>
  <c r="VDW1" i="40" s="1"/>
  <c r="VDX1" i="40" s="1"/>
  <c r="VDY1" i="40" s="1"/>
  <c r="VDZ1" i="40" s="1"/>
  <c r="VEA1" i="40" s="1"/>
  <c r="VEB1" i="40" s="1"/>
  <c r="VEC1" i="40" s="1"/>
  <c r="VED1" i="40" s="1"/>
  <c r="VEE1" i="40" s="1"/>
  <c r="VEF1" i="40" s="1"/>
  <c r="VEG1" i="40" s="1"/>
  <c r="VEH1" i="40" s="1"/>
  <c r="VEI1" i="40" s="1"/>
  <c r="VEJ1" i="40" s="1"/>
  <c r="VEK1" i="40" s="1"/>
  <c r="VEL1" i="40" s="1"/>
  <c r="VEM1" i="40" s="1"/>
  <c r="VEN1" i="40" s="1"/>
  <c r="VEO1" i="40" s="1"/>
  <c r="VEP1" i="40" s="1"/>
  <c r="VEQ1" i="40" s="1"/>
  <c r="VER1" i="40" s="1"/>
  <c r="VES1" i="40" s="1"/>
  <c r="VET1" i="40" s="1"/>
  <c r="VEU1" i="40" s="1"/>
  <c r="VEV1" i="40" s="1"/>
  <c r="VEW1" i="40" s="1"/>
  <c r="VEX1" i="40" s="1"/>
  <c r="VEY1" i="40" s="1"/>
  <c r="VEZ1" i="40" s="1"/>
  <c r="VFA1" i="40" s="1"/>
  <c r="VFB1" i="40" s="1"/>
  <c r="VFC1" i="40" s="1"/>
  <c r="VFD1" i="40" s="1"/>
  <c r="VFE1" i="40" s="1"/>
  <c r="VFF1" i="40" s="1"/>
  <c r="VFG1" i="40" s="1"/>
  <c r="VFH1" i="40" s="1"/>
  <c r="VFI1" i="40" s="1"/>
  <c r="VFJ1" i="40" s="1"/>
  <c r="VFK1" i="40" s="1"/>
  <c r="VFL1" i="40" s="1"/>
  <c r="VFM1" i="40" s="1"/>
  <c r="VFN1" i="40" s="1"/>
  <c r="VFO1" i="40" s="1"/>
  <c r="VFP1" i="40" s="1"/>
  <c r="VFQ1" i="40" s="1"/>
  <c r="VFR1" i="40" s="1"/>
  <c r="VFS1" i="40" s="1"/>
  <c r="VFT1" i="40" s="1"/>
  <c r="VFU1" i="40" s="1"/>
  <c r="VFV1" i="40" s="1"/>
  <c r="VFW1" i="40" s="1"/>
  <c r="VFX1" i="40" s="1"/>
  <c r="VFY1" i="40" s="1"/>
  <c r="VFZ1" i="40" s="1"/>
  <c r="VGA1" i="40" s="1"/>
  <c r="VGB1" i="40" s="1"/>
  <c r="VGC1" i="40" s="1"/>
  <c r="VGD1" i="40" s="1"/>
  <c r="VGE1" i="40" s="1"/>
  <c r="VGF1" i="40" s="1"/>
  <c r="VGG1" i="40" s="1"/>
  <c r="VGH1" i="40" s="1"/>
  <c r="VGI1" i="40" s="1"/>
  <c r="VGJ1" i="40" s="1"/>
  <c r="VGK1" i="40" s="1"/>
  <c r="VGL1" i="40" s="1"/>
  <c r="VGM1" i="40" s="1"/>
  <c r="VGN1" i="40" s="1"/>
  <c r="VGO1" i="40" s="1"/>
  <c r="VGP1" i="40" s="1"/>
  <c r="VGQ1" i="40" s="1"/>
  <c r="VGR1" i="40" s="1"/>
  <c r="VGS1" i="40" s="1"/>
  <c r="VGT1" i="40" s="1"/>
  <c r="VGU1" i="40" s="1"/>
  <c r="VGV1" i="40" s="1"/>
  <c r="VGW1" i="40" s="1"/>
  <c r="VGX1" i="40" s="1"/>
  <c r="VGY1" i="40" s="1"/>
  <c r="VGZ1" i="40" s="1"/>
  <c r="VHA1" i="40" s="1"/>
  <c r="VHB1" i="40" s="1"/>
  <c r="VHC1" i="40" s="1"/>
  <c r="VHD1" i="40" s="1"/>
  <c r="VHE1" i="40" s="1"/>
  <c r="VHF1" i="40" s="1"/>
  <c r="VHG1" i="40" s="1"/>
  <c r="VHH1" i="40" s="1"/>
  <c r="VHI1" i="40" s="1"/>
  <c r="VHJ1" i="40" s="1"/>
  <c r="VHK1" i="40" s="1"/>
  <c r="VHL1" i="40" s="1"/>
  <c r="VHM1" i="40" s="1"/>
  <c r="VHN1" i="40" s="1"/>
  <c r="VHO1" i="40" s="1"/>
  <c r="VHP1" i="40" s="1"/>
  <c r="VHQ1" i="40" s="1"/>
  <c r="VHR1" i="40" s="1"/>
  <c r="VHS1" i="40" s="1"/>
  <c r="VHT1" i="40" s="1"/>
  <c r="VHU1" i="40" s="1"/>
  <c r="VHV1" i="40" s="1"/>
  <c r="VHW1" i="40" s="1"/>
  <c r="VHX1" i="40" s="1"/>
  <c r="VHY1" i="40" s="1"/>
  <c r="VHZ1" i="40" s="1"/>
  <c r="VIA1" i="40" s="1"/>
  <c r="VIB1" i="40" s="1"/>
  <c r="VIC1" i="40" s="1"/>
  <c r="VID1" i="40" s="1"/>
  <c r="VIE1" i="40" s="1"/>
  <c r="VIF1" i="40" s="1"/>
  <c r="VIG1" i="40" s="1"/>
  <c r="VIH1" i="40" s="1"/>
  <c r="VII1" i="40" s="1"/>
  <c r="VIJ1" i="40" s="1"/>
  <c r="VIK1" i="40" s="1"/>
  <c r="VIL1" i="40" s="1"/>
  <c r="VIM1" i="40" s="1"/>
  <c r="VIN1" i="40" s="1"/>
  <c r="VIO1" i="40" s="1"/>
  <c r="VIP1" i="40" s="1"/>
  <c r="VIQ1" i="40" s="1"/>
  <c r="VIR1" i="40" s="1"/>
  <c r="VIS1" i="40" s="1"/>
  <c r="VIT1" i="40" s="1"/>
  <c r="VIU1" i="40" s="1"/>
  <c r="VIV1" i="40" s="1"/>
  <c r="VIW1" i="40" s="1"/>
  <c r="VIX1" i="40" s="1"/>
  <c r="VIY1" i="40" s="1"/>
  <c r="VIZ1" i="40" s="1"/>
  <c r="VJA1" i="40" s="1"/>
  <c r="VJB1" i="40" s="1"/>
  <c r="VJC1" i="40" s="1"/>
  <c r="VJD1" i="40" s="1"/>
  <c r="VJE1" i="40" s="1"/>
  <c r="VJF1" i="40" s="1"/>
  <c r="VJG1" i="40" s="1"/>
  <c r="VJH1" i="40" s="1"/>
  <c r="VJI1" i="40" s="1"/>
  <c r="VJJ1" i="40" s="1"/>
  <c r="VJK1" i="40" s="1"/>
  <c r="VJL1" i="40" s="1"/>
  <c r="VJM1" i="40" s="1"/>
  <c r="VJN1" i="40" s="1"/>
  <c r="VJO1" i="40" s="1"/>
  <c r="VJP1" i="40" s="1"/>
  <c r="VJQ1" i="40" s="1"/>
  <c r="VJR1" i="40" s="1"/>
  <c r="VJS1" i="40" s="1"/>
  <c r="VJT1" i="40" s="1"/>
  <c r="VJU1" i="40" s="1"/>
  <c r="VJV1" i="40" s="1"/>
  <c r="VJW1" i="40" s="1"/>
  <c r="VJX1" i="40" s="1"/>
  <c r="VJY1" i="40" s="1"/>
  <c r="VJZ1" i="40" s="1"/>
  <c r="VKA1" i="40" s="1"/>
  <c r="VKB1" i="40" s="1"/>
  <c r="VKC1" i="40" s="1"/>
  <c r="VKD1" i="40" s="1"/>
  <c r="VKE1" i="40" s="1"/>
  <c r="VKF1" i="40" s="1"/>
  <c r="VKG1" i="40" s="1"/>
  <c r="VKH1" i="40" s="1"/>
  <c r="VKI1" i="40" s="1"/>
  <c r="VKJ1" i="40" s="1"/>
  <c r="VKK1" i="40" s="1"/>
  <c r="VKL1" i="40" s="1"/>
  <c r="VKM1" i="40" s="1"/>
  <c r="VKN1" i="40" s="1"/>
  <c r="VKO1" i="40" s="1"/>
  <c r="VKP1" i="40" s="1"/>
  <c r="VKQ1" i="40" s="1"/>
  <c r="VKR1" i="40" s="1"/>
  <c r="VKS1" i="40" s="1"/>
  <c r="VKT1" i="40" s="1"/>
  <c r="VKU1" i="40" s="1"/>
  <c r="VKV1" i="40" s="1"/>
  <c r="VKW1" i="40" s="1"/>
  <c r="VKX1" i="40" s="1"/>
  <c r="VKY1" i="40" s="1"/>
  <c r="VKZ1" i="40" s="1"/>
  <c r="VLA1" i="40" s="1"/>
  <c r="VLB1" i="40" s="1"/>
  <c r="VLC1" i="40" s="1"/>
  <c r="VLD1" i="40" s="1"/>
  <c r="VLE1" i="40" s="1"/>
  <c r="VLF1" i="40" s="1"/>
  <c r="VLG1" i="40" s="1"/>
  <c r="VLH1" i="40" s="1"/>
  <c r="VLI1" i="40" s="1"/>
  <c r="VLJ1" i="40" s="1"/>
  <c r="VLK1" i="40" s="1"/>
  <c r="VLL1" i="40" s="1"/>
  <c r="VLM1" i="40" s="1"/>
  <c r="VLN1" i="40" s="1"/>
  <c r="VLO1" i="40" s="1"/>
  <c r="VLP1" i="40" s="1"/>
  <c r="VLQ1" i="40" s="1"/>
  <c r="VLR1" i="40" s="1"/>
  <c r="VLS1" i="40" s="1"/>
  <c r="VLT1" i="40" s="1"/>
  <c r="VLU1" i="40" s="1"/>
  <c r="VLV1" i="40" s="1"/>
  <c r="VLW1" i="40" s="1"/>
  <c r="VLX1" i="40" s="1"/>
  <c r="VLY1" i="40" s="1"/>
  <c r="VLZ1" i="40" s="1"/>
  <c r="VMA1" i="40" s="1"/>
  <c r="VMB1" i="40" s="1"/>
  <c r="VMC1" i="40" s="1"/>
  <c r="VMD1" i="40" s="1"/>
  <c r="VME1" i="40" s="1"/>
  <c r="VMF1" i="40" s="1"/>
  <c r="VMG1" i="40" s="1"/>
  <c r="VMH1" i="40" s="1"/>
  <c r="VMI1" i="40" s="1"/>
  <c r="VMJ1" i="40" s="1"/>
  <c r="VMK1" i="40" s="1"/>
  <c r="VML1" i="40" s="1"/>
  <c r="VMM1" i="40" s="1"/>
  <c r="VMN1" i="40" s="1"/>
  <c r="VMO1" i="40" s="1"/>
  <c r="VMP1" i="40" s="1"/>
  <c r="VMQ1" i="40" s="1"/>
  <c r="VMR1" i="40" s="1"/>
  <c r="VMS1" i="40" s="1"/>
  <c r="VMT1" i="40" s="1"/>
  <c r="VMU1" i="40" s="1"/>
  <c r="VMV1" i="40" s="1"/>
  <c r="VMW1" i="40" s="1"/>
  <c r="VMX1" i="40" s="1"/>
  <c r="VMY1" i="40" s="1"/>
  <c r="VMZ1" i="40" s="1"/>
  <c r="VNA1" i="40" s="1"/>
  <c r="VNB1" i="40" s="1"/>
  <c r="VNC1" i="40" s="1"/>
  <c r="VND1" i="40" s="1"/>
  <c r="VNE1" i="40" s="1"/>
  <c r="VNF1" i="40" s="1"/>
  <c r="VNG1" i="40" s="1"/>
  <c r="VNH1" i="40" s="1"/>
  <c r="VNI1" i="40" s="1"/>
  <c r="VNJ1" i="40" s="1"/>
  <c r="VNK1" i="40" s="1"/>
  <c r="VNL1" i="40" s="1"/>
  <c r="VNM1" i="40" s="1"/>
  <c r="VNN1" i="40" s="1"/>
  <c r="VNO1" i="40" s="1"/>
  <c r="VNP1" i="40" s="1"/>
  <c r="VNQ1" i="40" s="1"/>
  <c r="VNR1" i="40" s="1"/>
  <c r="VNS1" i="40" s="1"/>
  <c r="VNT1" i="40" s="1"/>
  <c r="VNU1" i="40" s="1"/>
  <c r="VNV1" i="40" s="1"/>
  <c r="VNW1" i="40" s="1"/>
  <c r="VNX1" i="40" s="1"/>
  <c r="VNY1" i="40" s="1"/>
  <c r="VNZ1" i="40" s="1"/>
  <c r="VOA1" i="40" s="1"/>
  <c r="VOB1" i="40" s="1"/>
  <c r="VOC1" i="40" s="1"/>
  <c r="VOD1" i="40" s="1"/>
  <c r="VOE1" i="40" s="1"/>
  <c r="VOF1" i="40" s="1"/>
  <c r="VOG1" i="40" s="1"/>
  <c r="VOH1" i="40" s="1"/>
  <c r="VOI1" i="40" s="1"/>
  <c r="VOJ1" i="40" s="1"/>
  <c r="VOK1" i="40" s="1"/>
  <c r="VOL1" i="40" s="1"/>
  <c r="VOM1" i="40" s="1"/>
  <c r="VON1" i="40" s="1"/>
  <c r="VOO1" i="40" s="1"/>
  <c r="VOP1" i="40" s="1"/>
  <c r="VOQ1" i="40" s="1"/>
  <c r="VOR1" i="40" s="1"/>
  <c r="VOS1" i="40" s="1"/>
  <c r="VOT1" i="40" s="1"/>
  <c r="VOU1" i="40" s="1"/>
  <c r="VOV1" i="40" s="1"/>
  <c r="VOW1" i="40" s="1"/>
  <c r="VOX1" i="40" s="1"/>
  <c r="VOY1" i="40" s="1"/>
  <c r="VOZ1" i="40" s="1"/>
  <c r="VPA1" i="40" s="1"/>
  <c r="VPB1" i="40" s="1"/>
  <c r="VPC1" i="40" s="1"/>
  <c r="VPD1" i="40" s="1"/>
  <c r="VPE1" i="40" s="1"/>
  <c r="VPF1" i="40" s="1"/>
  <c r="VPG1" i="40" s="1"/>
  <c r="VPH1" i="40" s="1"/>
  <c r="VPI1" i="40" s="1"/>
  <c r="VPJ1" i="40" s="1"/>
  <c r="VPK1" i="40" s="1"/>
  <c r="VPL1" i="40" s="1"/>
  <c r="VPM1" i="40" s="1"/>
  <c r="VPN1" i="40" s="1"/>
  <c r="VPO1" i="40" s="1"/>
  <c r="VPP1" i="40" s="1"/>
  <c r="VPQ1" i="40" s="1"/>
  <c r="VPR1" i="40" s="1"/>
  <c r="VPS1" i="40" s="1"/>
  <c r="VPT1" i="40" s="1"/>
  <c r="VPU1" i="40" s="1"/>
  <c r="VPV1" i="40" s="1"/>
  <c r="VPW1" i="40" s="1"/>
  <c r="VPX1" i="40" s="1"/>
  <c r="VPY1" i="40" s="1"/>
  <c r="VPZ1" i="40" s="1"/>
  <c r="VQA1" i="40" s="1"/>
  <c r="VQB1" i="40" s="1"/>
  <c r="VQC1" i="40" s="1"/>
  <c r="VQD1" i="40" s="1"/>
  <c r="VQE1" i="40" s="1"/>
  <c r="VQF1" i="40" s="1"/>
  <c r="VQG1" i="40" s="1"/>
  <c r="VQH1" i="40" s="1"/>
  <c r="VQI1" i="40" s="1"/>
  <c r="VQJ1" i="40" s="1"/>
  <c r="VQK1" i="40" s="1"/>
  <c r="VQL1" i="40" s="1"/>
  <c r="VQM1" i="40" s="1"/>
  <c r="VQN1" i="40" s="1"/>
  <c r="VQO1" i="40" s="1"/>
  <c r="VQP1" i="40" s="1"/>
  <c r="VQQ1" i="40" s="1"/>
  <c r="VQR1" i="40" s="1"/>
  <c r="VQS1" i="40" s="1"/>
  <c r="VQT1" i="40" s="1"/>
  <c r="VQU1" i="40" s="1"/>
  <c r="VQV1" i="40" s="1"/>
  <c r="VQW1" i="40" s="1"/>
  <c r="VQX1" i="40" s="1"/>
  <c r="VQY1" i="40" s="1"/>
  <c r="VQZ1" i="40" s="1"/>
  <c r="VRA1" i="40" s="1"/>
  <c r="VRB1" i="40" s="1"/>
  <c r="VRC1" i="40" s="1"/>
  <c r="VRD1" i="40" s="1"/>
  <c r="VRE1" i="40" s="1"/>
  <c r="VRF1" i="40" s="1"/>
  <c r="VRG1" i="40" s="1"/>
  <c r="VRH1" i="40" s="1"/>
  <c r="VRI1" i="40" s="1"/>
  <c r="VRJ1" i="40" s="1"/>
  <c r="VRK1" i="40" s="1"/>
  <c r="VRL1" i="40" s="1"/>
  <c r="VRM1" i="40" s="1"/>
  <c r="VRN1" i="40" s="1"/>
  <c r="VRO1" i="40" s="1"/>
  <c r="VRP1" i="40" s="1"/>
  <c r="VRQ1" i="40" s="1"/>
  <c r="VRR1" i="40" s="1"/>
  <c r="VRS1" i="40" s="1"/>
  <c r="VRT1" i="40" s="1"/>
  <c r="VRU1" i="40" s="1"/>
  <c r="VRV1" i="40" s="1"/>
  <c r="VRW1" i="40" s="1"/>
  <c r="VRX1" i="40" s="1"/>
  <c r="VRY1" i="40" s="1"/>
  <c r="VRZ1" i="40" s="1"/>
  <c r="VSA1" i="40" s="1"/>
  <c r="VSB1" i="40" s="1"/>
  <c r="VSC1" i="40" s="1"/>
  <c r="VSD1" i="40" s="1"/>
  <c r="VSE1" i="40" s="1"/>
  <c r="VSF1" i="40" s="1"/>
  <c r="VSG1" i="40" s="1"/>
  <c r="VSH1" i="40" s="1"/>
  <c r="VSI1" i="40" s="1"/>
  <c r="VSJ1" i="40" s="1"/>
  <c r="VSK1" i="40" s="1"/>
  <c r="VSL1" i="40" s="1"/>
  <c r="VSM1" i="40" s="1"/>
  <c r="VSN1" i="40" s="1"/>
  <c r="VSO1" i="40" s="1"/>
  <c r="VSP1" i="40" s="1"/>
  <c r="VSQ1" i="40" s="1"/>
  <c r="VSR1" i="40" s="1"/>
  <c r="VSS1" i="40" s="1"/>
  <c r="VST1" i="40" s="1"/>
  <c r="VSU1" i="40" s="1"/>
  <c r="VSV1" i="40" s="1"/>
  <c r="VSW1" i="40" s="1"/>
  <c r="VSX1" i="40" s="1"/>
  <c r="VSY1" i="40" s="1"/>
  <c r="VSZ1" i="40" s="1"/>
  <c r="VTA1" i="40" s="1"/>
  <c r="VTB1" i="40" s="1"/>
  <c r="VTC1" i="40" s="1"/>
  <c r="VTD1" i="40" s="1"/>
  <c r="VTE1" i="40" s="1"/>
  <c r="VTF1" i="40" s="1"/>
  <c r="VTG1" i="40" s="1"/>
  <c r="VTH1" i="40" s="1"/>
  <c r="VTI1" i="40" s="1"/>
  <c r="VTJ1" i="40" s="1"/>
  <c r="VTK1" i="40" s="1"/>
  <c r="VTL1" i="40" s="1"/>
  <c r="VTM1" i="40" s="1"/>
  <c r="VTN1" i="40" s="1"/>
  <c r="VTO1" i="40" s="1"/>
  <c r="VTP1" i="40" s="1"/>
  <c r="VTQ1" i="40" s="1"/>
  <c r="VTR1" i="40" s="1"/>
  <c r="VTS1" i="40" s="1"/>
  <c r="VTT1" i="40" s="1"/>
  <c r="VTU1" i="40" s="1"/>
  <c r="VTV1" i="40" s="1"/>
  <c r="VTW1" i="40" s="1"/>
  <c r="VTX1" i="40" s="1"/>
  <c r="VTY1" i="40" s="1"/>
  <c r="VTZ1" i="40" s="1"/>
  <c r="VUA1" i="40" s="1"/>
  <c r="VUB1" i="40" s="1"/>
  <c r="VUC1" i="40" s="1"/>
  <c r="VUD1" i="40" s="1"/>
  <c r="VUE1" i="40" s="1"/>
  <c r="VUF1" i="40" s="1"/>
  <c r="VUG1" i="40" s="1"/>
  <c r="VUH1" i="40" s="1"/>
  <c r="VUI1" i="40" s="1"/>
  <c r="VUJ1" i="40" s="1"/>
  <c r="VUK1" i="40" s="1"/>
  <c r="VUL1" i="40" s="1"/>
  <c r="VUM1" i="40" s="1"/>
  <c r="VUN1" i="40" s="1"/>
  <c r="VUO1" i="40" s="1"/>
  <c r="VUP1" i="40" s="1"/>
  <c r="VUQ1" i="40" s="1"/>
  <c r="VUR1" i="40" s="1"/>
  <c r="VUS1" i="40" s="1"/>
  <c r="VUT1" i="40" s="1"/>
  <c r="VUU1" i="40" s="1"/>
  <c r="VUV1" i="40" s="1"/>
  <c r="VUW1" i="40" s="1"/>
  <c r="VUX1" i="40" s="1"/>
  <c r="VUY1" i="40" s="1"/>
  <c r="VUZ1" i="40" s="1"/>
  <c r="VVA1" i="40" s="1"/>
  <c r="VVB1" i="40" s="1"/>
  <c r="VVC1" i="40" s="1"/>
  <c r="VVD1" i="40" s="1"/>
  <c r="VVE1" i="40" s="1"/>
  <c r="VVF1" i="40" s="1"/>
  <c r="VVG1" i="40" s="1"/>
  <c r="VVH1" i="40" s="1"/>
  <c r="VVI1" i="40" s="1"/>
  <c r="VVJ1" i="40" s="1"/>
  <c r="VVK1" i="40" s="1"/>
  <c r="VVL1" i="40" s="1"/>
  <c r="VVM1" i="40" s="1"/>
  <c r="VVN1" i="40" s="1"/>
  <c r="VVO1" i="40" s="1"/>
  <c r="VVP1" i="40" s="1"/>
  <c r="VVQ1" i="40" s="1"/>
  <c r="VVR1" i="40" s="1"/>
  <c r="VVS1" i="40" s="1"/>
  <c r="VVT1" i="40" s="1"/>
  <c r="VVU1" i="40" s="1"/>
  <c r="VVV1" i="40" s="1"/>
  <c r="VVW1" i="40" s="1"/>
  <c r="VVX1" i="40" s="1"/>
  <c r="VVY1" i="40" s="1"/>
  <c r="VVZ1" i="40" s="1"/>
  <c r="VWA1" i="40" s="1"/>
  <c r="VWB1" i="40" s="1"/>
  <c r="VWC1" i="40" s="1"/>
  <c r="VWD1" i="40" s="1"/>
  <c r="VWE1" i="40" s="1"/>
  <c r="VWF1" i="40" s="1"/>
  <c r="VWG1" i="40" s="1"/>
  <c r="VWH1" i="40" s="1"/>
  <c r="VWI1" i="40" s="1"/>
  <c r="VWJ1" i="40" s="1"/>
  <c r="VWK1" i="40" s="1"/>
  <c r="VWL1" i="40" s="1"/>
  <c r="VWM1" i="40" s="1"/>
  <c r="VWN1" i="40" s="1"/>
  <c r="VWO1" i="40" s="1"/>
  <c r="VWP1" i="40" s="1"/>
  <c r="VWQ1" i="40" s="1"/>
  <c r="VWR1" i="40" s="1"/>
  <c r="VWS1" i="40" s="1"/>
  <c r="VWT1" i="40" s="1"/>
  <c r="VWU1" i="40" s="1"/>
  <c r="VWV1" i="40" s="1"/>
  <c r="VWW1" i="40" s="1"/>
  <c r="VWX1" i="40" s="1"/>
  <c r="VWY1" i="40" s="1"/>
  <c r="VWZ1" i="40" s="1"/>
  <c r="VXA1" i="40" s="1"/>
  <c r="VXB1" i="40" s="1"/>
  <c r="VXC1" i="40" s="1"/>
  <c r="VXD1" i="40" s="1"/>
  <c r="VXE1" i="40" s="1"/>
  <c r="VXF1" i="40" s="1"/>
  <c r="VXG1" i="40" s="1"/>
  <c r="VXH1" i="40" s="1"/>
  <c r="VXI1" i="40" s="1"/>
  <c r="VXJ1" i="40" s="1"/>
  <c r="VXK1" i="40" s="1"/>
  <c r="VXL1" i="40" s="1"/>
  <c r="VXM1" i="40" s="1"/>
  <c r="VXN1" i="40" s="1"/>
  <c r="VXO1" i="40" s="1"/>
  <c r="VXP1" i="40" s="1"/>
  <c r="VXQ1" i="40" s="1"/>
  <c r="VXR1" i="40" s="1"/>
  <c r="VXS1" i="40" s="1"/>
  <c r="VXT1" i="40" s="1"/>
  <c r="VXU1" i="40" s="1"/>
  <c r="VXV1" i="40" s="1"/>
  <c r="VXW1" i="40" s="1"/>
  <c r="VXX1" i="40" s="1"/>
  <c r="VXY1" i="40" s="1"/>
  <c r="VXZ1" i="40" s="1"/>
  <c r="VYA1" i="40" s="1"/>
  <c r="VYB1" i="40" s="1"/>
  <c r="VYC1" i="40" s="1"/>
  <c r="VYD1" i="40" s="1"/>
  <c r="VYE1" i="40" s="1"/>
  <c r="VYF1" i="40" s="1"/>
  <c r="VYG1" i="40" s="1"/>
  <c r="VYH1" i="40" s="1"/>
  <c r="VYI1" i="40" s="1"/>
  <c r="VYJ1" i="40" s="1"/>
  <c r="VYK1" i="40" s="1"/>
  <c r="VYL1" i="40" s="1"/>
  <c r="VYM1" i="40" s="1"/>
  <c r="VYN1" i="40" s="1"/>
  <c r="VYO1" i="40" s="1"/>
  <c r="VYP1" i="40" s="1"/>
  <c r="VYQ1" i="40" s="1"/>
  <c r="VYR1" i="40" s="1"/>
  <c r="VYS1" i="40" s="1"/>
  <c r="VYT1" i="40" s="1"/>
  <c r="VYU1" i="40" s="1"/>
  <c r="VYV1" i="40" s="1"/>
  <c r="VYW1" i="40" s="1"/>
  <c r="VYX1" i="40" s="1"/>
  <c r="VYY1" i="40" s="1"/>
  <c r="VYZ1" i="40" s="1"/>
  <c r="VZA1" i="40" s="1"/>
  <c r="VZB1" i="40" s="1"/>
  <c r="VZC1" i="40" s="1"/>
  <c r="VZD1" i="40" s="1"/>
  <c r="VZE1" i="40" s="1"/>
  <c r="VZF1" i="40" s="1"/>
  <c r="VZG1" i="40" s="1"/>
  <c r="VZH1" i="40" s="1"/>
  <c r="VZI1" i="40" s="1"/>
  <c r="VZJ1" i="40" s="1"/>
  <c r="VZK1" i="40" s="1"/>
  <c r="VZL1" i="40" s="1"/>
  <c r="VZM1" i="40" s="1"/>
  <c r="VZN1" i="40" s="1"/>
  <c r="VZO1" i="40" s="1"/>
  <c r="VZP1" i="40" s="1"/>
  <c r="VZQ1" i="40" s="1"/>
  <c r="VZR1" i="40" s="1"/>
  <c r="VZS1" i="40" s="1"/>
  <c r="VZT1" i="40" s="1"/>
  <c r="VZU1" i="40" s="1"/>
  <c r="VZV1" i="40" s="1"/>
  <c r="VZW1" i="40" s="1"/>
  <c r="VZX1" i="40" s="1"/>
  <c r="VZY1" i="40" s="1"/>
  <c r="VZZ1" i="40" s="1"/>
  <c r="WAA1" i="40" s="1"/>
  <c r="WAB1" i="40" s="1"/>
  <c r="WAC1" i="40" s="1"/>
  <c r="WAD1" i="40" s="1"/>
  <c r="WAE1" i="40" s="1"/>
  <c r="WAF1" i="40" s="1"/>
  <c r="WAG1" i="40" s="1"/>
  <c r="WAH1" i="40" s="1"/>
  <c r="WAI1" i="40" s="1"/>
  <c r="WAJ1" i="40" s="1"/>
  <c r="WAK1" i="40" s="1"/>
  <c r="WAL1" i="40" s="1"/>
  <c r="WAM1" i="40" s="1"/>
  <c r="WAN1" i="40" s="1"/>
  <c r="WAO1" i="40" s="1"/>
  <c r="WAP1" i="40" s="1"/>
  <c r="WAQ1" i="40" s="1"/>
  <c r="WAR1" i="40" s="1"/>
  <c r="WAS1" i="40" s="1"/>
  <c r="WAT1" i="40" s="1"/>
  <c r="WAU1" i="40" s="1"/>
  <c r="WAV1" i="40" s="1"/>
  <c r="WAW1" i="40" s="1"/>
  <c r="WAX1" i="40" s="1"/>
  <c r="WAY1" i="40" s="1"/>
  <c r="WAZ1" i="40" s="1"/>
  <c r="WBA1" i="40" s="1"/>
  <c r="WBB1" i="40" s="1"/>
  <c r="WBC1" i="40" s="1"/>
  <c r="WBD1" i="40" s="1"/>
  <c r="WBE1" i="40" s="1"/>
  <c r="WBF1" i="40" s="1"/>
  <c r="WBG1" i="40" s="1"/>
  <c r="WBH1" i="40" s="1"/>
  <c r="WBI1" i="40" s="1"/>
  <c r="WBJ1" i="40" s="1"/>
  <c r="WBK1" i="40" s="1"/>
  <c r="WBL1" i="40" s="1"/>
  <c r="WBM1" i="40" s="1"/>
  <c r="WBN1" i="40" s="1"/>
  <c r="WBO1" i="40" s="1"/>
  <c r="WBP1" i="40" s="1"/>
  <c r="WBQ1" i="40" s="1"/>
  <c r="WBR1" i="40" s="1"/>
  <c r="WBS1" i="40" s="1"/>
  <c r="WBT1" i="40" s="1"/>
  <c r="WBU1" i="40" s="1"/>
  <c r="WBV1" i="40" s="1"/>
  <c r="WBW1" i="40" s="1"/>
  <c r="WBX1" i="40" s="1"/>
  <c r="WBY1" i="40" s="1"/>
  <c r="WBZ1" i="40" s="1"/>
  <c r="WCA1" i="40" s="1"/>
  <c r="WCB1" i="40" s="1"/>
  <c r="WCC1" i="40" s="1"/>
  <c r="WCD1" i="40" s="1"/>
  <c r="WCE1" i="40" s="1"/>
  <c r="WCF1" i="40" s="1"/>
  <c r="WCG1" i="40" s="1"/>
  <c r="WCH1" i="40" s="1"/>
  <c r="WCI1" i="40" s="1"/>
  <c r="WCJ1" i="40" s="1"/>
  <c r="WCK1" i="40" s="1"/>
  <c r="WCL1" i="40" s="1"/>
  <c r="WCM1" i="40" s="1"/>
  <c r="WCN1" i="40" s="1"/>
  <c r="WCO1" i="40" s="1"/>
  <c r="WCP1" i="40" s="1"/>
  <c r="WCQ1" i="40" s="1"/>
  <c r="WCR1" i="40" s="1"/>
  <c r="WCS1" i="40" s="1"/>
  <c r="WCT1" i="40" s="1"/>
  <c r="WCU1" i="40" s="1"/>
  <c r="WCV1" i="40" s="1"/>
  <c r="WCW1" i="40" s="1"/>
  <c r="WCX1" i="40" s="1"/>
  <c r="WCY1" i="40" s="1"/>
  <c r="WCZ1" i="40" s="1"/>
  <c r="WDA1" i="40" s="1"/>
  <c r="WDB1" i="40" s="1"/>
  <c r="WDC1" i="40" s="1"/>
  <c r="WDD1" i="40" s="1"/>
  <c r="WDE1" i="40" s="1"/>
  <c r="WDF1" i="40" s="1"/>
  <c r="WDG1" i="40" s="1"/>
  <c r="WDH1" i="40" s="1"/>
  <c r="WDI1" i="40" s="1"/>
  <c r="WDJ1" i="40" s="1"/>
  <c r="WDK1" i="40" s="1"/>
  <c r="WDL1" i="40" s="1"/>
  <c r="WDM1" i="40" s="1"/>
  <c r="WDN1" i="40" s="1"/>
  <c r="WDO1" i="40" s="1"/>
  <c r="WDP1" i="40" s="1"/>
  <c r="WDQ1" i="40" s="1"/>
  <c r="WDR1" i="40" s="1"/>
  <c r="WDS1" i="40" s="1"/>
  <c r="WDT1" i="40" s="1"/>
  <c r="WDU1" i="40" s="1"/>
  <c r="WDV1" i="40" s="1"/>
  <c r="WDW1" i="40" s="1"/>
  <c r="WDX1" i="40" s="1"/>
  <c r="WDY1" i="40" s="1"/>
  <c r="WDZ1" i="40" s="1"/>
  <c r="WEA1" i="40" s="1"/>
  <c r="WEB1" i="40" s="1"/>
  <c r="WEC1" i="40" s="1"/>
  <c r="WED1" i="40" s="1"/>
  <c r="WEE1" i="40" s="1"/>
  <c r="WEF1" i="40" s="1"/>
  <c r="WEG1" i="40" s="1"/>
  <c r="WEH1" i="40" s="1"/>
  <c r="WEI1" i="40" s="1"/>
  <c r="WEJ1" i="40" s="1"/>
  <c r="WEK1" i="40" s="1"/>
  <c r="WEL1" i="40" s="1"/>
  <c r="WEM1" i="40" s="1"/>
  <c r="WEN1" i="40" s="1"/>
  <c r="WEO1" i="40" s="1"/>
  <c r="WEP1" i="40" s="1"/>
  <c r="WEQ1" i="40" s="1"/>
  <c r="WER1" i="40" s="1"/>
  <c r="WES1" i="40" s="1"/>
  <c r="WET1" i="40" s="1"/>
  <c r="WEU1" i="40" s="1"/>
  <c r="WEV1" i="40" s="1"/>
  <c r="WEW1" i="40" s="1"/>
  <c r="WEX1" i="40" s="1"/>
  <c r="WEY1" i="40" s="1"/>
  <c r="WEZ1" i="40" s="1"/>
  <c r="WFA1" i="40" s="1"/>
  <c r="WFB1" i="40" s="1"/>
  <c r="WFC1" i="40" s="1"/>
  <c r="WFD1" i="40" s="1"/>
  <c r="WFE1" i="40" s="1"/>
  <c r="WFF1" i="40" s="1"/>
  <c r="WFG1" i="40" s="1"/>
  <c r="WFH1" i="40" s="1"/>
  <c r="WFI1" i="40" s="1"/>
  <c r="WFJ1" i="40" s="1"/>
  <c r="WFK1" i="40" s="1"/>
  <c r="WFL1" i="40" s="1"/>
  <c r="WFM1" i="40" s="1"/>
  <c r="WFN1" i="40" s="1"/>
  <c r="WFO1" i="40" s="1"/>
  <c r="WFP1" i="40" s="1"/>
  <c r="WFQ1" i="40" s="1"/>
  <c r="WFR1" i="40" s="1"/>
  <c r="WFS1" i="40" s="1"/>
  <c r="WFT1" i="40" s="1"/>
  <c r="WFU1" i="40" s="1"/>
  <c r="WFV1" i="40" s="1"/>
  <c r="WFW1" i="40" s="1"/>
  <c r="WFX1" i="40" s="1"/>
  <c r="WFY1" i="40" s="1"/>
  <c r="WFZ1" i="40" s="1"/>
  <c r="WGA1" i="40" s="1"/>
  <c r="WGB1" i="40" s="1"/>
  <c r="WGC1" i="40" s="1"/>
  <c r="WGD1" i="40" s="1"/>
  <c r="WGE1" i="40" s="1"/>
  <c r="WGF1" i="40" s="1"/>
  <c r="WGG1" i="40" s="1"/>
  <c r="WGH1" i="40" s="1"/>
  <c r="WGI1" i="40" s="1"/>
  <c r="WGJ1" i="40" s="1"/>
  <c r="WGK1" i="40" s="1"/>
  <c r="WGL1" i="40" s="1"/>
  <c r="WGM1" i="40" s="1"/>
  <c r="WGN1" i="40" s="1"/>
  <c r="WGO1" i="40" s="1"/>
  <c r="WGP1" i="40" s="1"/>
  <c r="WGQ1" i="40" s="1"/>
  <c r="WGR1" i="40" s="1"/>
  <c r="WGS1" i="40" s="1"/>
  <c r="WGT1" i="40" s="1"/>
  <c r="WGU1" i="40" s="1"/>
  <c r="WGV1" i="40" s="1"/>
  <c r="WGW1" i="40" s="1"/>
  <c r="WGX1" i="40" s="1"/>
  <c r="WGY1" i="40" s="1"/>
  <c r="WGZ1" i="40" s="1"/>
  <c r="WHA1" i="40" s="1"/>
  <c r="WHB1" i="40" s="1"/>
  <c r="WHC1" i="40" s="1"/>
  <c r="WHD1" i="40" s="1"/>
  <c r="WHE1" i="40" s="1"/>
  <c r="WHF1" i="40" s="1"/>
  <c r="WHG1" i="40" s="1"/>
  <c r="WHH1" i="40" s="1"/>
  <c r="WHI1" i="40" s="1"/>
  <c r="WHJ1" i="40" s="1"/>
  <c r="WHK1" i="40" s="1"/>
  <c r="WHL1" i="40" s="1"/>
  <c r="WHM1" i="40" s="1"/>
  <c r="WHN1" i="40" s="1"/>
  <c r="WHO1" i="40" s="1"/>
  <c r="WHP1" i="40" s="1"/>
  <c r="WHQ1" i="40" s="1"/>
  <c r="WHR1" i="40" s="1"/>
  <c r="WHS1" i="40" s="1"/>
  <c r="WHT1" i="40" s="1"/>
  <c r="WHU1" i="40" s="1"/>
  <c r="WHV1" i="40" s="1"/>
  <c r="WHW1" i="40" s="1"/>
  <c r="WHX1" i="40" s="1"/>
  <c r="WHY1" i="40" s="1"/>
  <c r="WHZ1" i="40" s="1"/>
  <c r="WIA1" i="40" s="1"/>
  <c r="WIB1" i="40" s="1"/>
  <c r="WIC1" i="40" s="1"/>
  <c r="WID1" i="40" s="1"/>
  <c r="WIE1" i="40" s="1"/>
  <c r="WIF1" i="40" s="1"/>
  <c r="WIG1" i="40" s="1"/>
  <c r="WIH1" i="40" s="1"/>
  <c r="WII1" i="40" s="1"/>
  <c r="WIJ1" i="40" s="1"/>
  <c r="WIK1" i="40" s="1"/>
  <c r="WIL1" i="40" s="1"/>
  <c r="WIM1" i="40" s="1"/>
  <c r="WIN1" i="40" s="1"/>
  <c r="WIO1" i="40" s="1"/>
  <c r="WIP1" i="40" s="1"/>
  <c r="WIQ1" i="40" s="1"/>
  <c r="WIR1" i="40" s="1"/>
  <c r="WIS1" i="40" s="1"/>
  <c r="WIT1" i="40" s="1"/>
  <c r="WIU1" i="40" s="1"/>
  <c r="WIV1" i="40" s="1"/>
  <c r="WIW1" i="40" s="1"/>
  <c r="WIX1" i="40" s="1"/>
  <c r="WIY1" i="40" s="1"/>
  <c r="WIZ1" i="40" s="1"/>
  <c r="WJA1" i="40" s="1"/>
  <c r="WJB1" i="40" s="1"/>
  <c r="WJC1" i="40" s="1"/>
  <c r="WJD1" i="40" s="1"/>
  <c r="WJE1" i="40" s="1"/>
  <c r="WJF1" i="40" s="1"/>
  <c r="WJG1" i="40" s="1"/>
  <c r="WJH1" i="40" s="1"/>
  <c r="WJI1" i="40" s="1"/>
  <c r="WJJ1" i="40" s="1"/>
  <c r="WJK1" i="40" s="1"/>
  <c r="WJL1" i="40" s="1"/>
  <c r="WJM1" i="40" s="1"/>
  <c r="WJN1" i="40" s="1"/>
  <c r="WJO1" i="40" s="1"/>
  <c r="WJP1" i="40" s="1"/>
  <c r="WJQ1" i="40" s="1"/>
  <c r="WJR1" i="40" s="1"/>
  <c r="WJS1" i="40" s="1"/>
  <c r="WJT1" i="40" s="1"/>
  <c r="WJU1" i="40" s="1"/>
  <c r="WJV1" i="40" s="1"/>
  <c r="WJW1" i="40" s="1"/>
  <c r="WJX1" i="40" s="1"/>
  <c r="WJY1" i="40" s="1"/>
  <c r="WJZ1" i="40" s="1"/>
  <c r="WKA1" i="40" s="1"/>
  <c r="WKB1" i="40" s="1"/>
  <c r="WKC1" i="40" s="1"/>
  <c r="WKD1" i="40" s="1"/>
  <c r="WKE1" i="40" s="1"/>
  <c r="WKF1" i="40" s="1"/>
  <c r="WKG1" i="40" s="1"/>
  <c r="WKH1" i="40" s="1"/>
  <c r="WKI1" i="40" s="1"/>
  <c r="WKJ1" i="40" s="1"/>
  <c r="WKK1" i="40" s="1"/>
  <c r="WKL1" i="40" s="1"/>
  <c r="WKM1" i="40" s="1"/>
  <c r="WKN1" i="40" s="1"/>
  <c r="WKO1" i="40" s="1"/>
  <c r="WKP1" i="40" s="1"/>
  <c r="WKQ1" i="40" s="1"/>
  <c r="WKR1" i="40" s="1"/>
  <c r="WKS1" i="40" s="1"/>
  <c r="WKT1" i="40" s="1"/>
  <c r="WKU1" i="40" s="1"/>
  <c r="WKV1" i="40" s="1"/>
  <c r="WKW1" i="40" s="1"/>
  <c r="WKX1" i="40" s="1"/>
  <c r="WKY1" i="40" s="1"/>
  <c r="WKZ1" i="40" s="1"/>
  <c r="WLA1" i="40" s="1"/>
  <c r="WLB1" i="40" s="1"/>
  <c r="WLC1" i="40" s="1"/>
  <c r="WLD1" i="40" s="1"/>
  <c r="WLE1" i="40" s="1"/>
  <c r="WLF1" i="40" s="1"/>
  <c r="WLG1" i="40" s="1"/>
  <c r="WLH1" i="40" s="1"/>
  <c r="WLI1" i="40" s="1"/>
  <c r="WLJ1" i="40" s="1"/>
  <c r="WLK1" i="40" s="1"/>
  <c r="WLL1" i="40" s="1"/>
  <c r="WLM1" i="40" s="1"/>
  <c r="WLN1" i="40" s="1"/>
  <c r="WLO1" i="40" s="1"/>
  <c r="WLP1" i="40" s="1"/>
  <c r="WLQ1" i="40" s="1"/>
  <c r="WLR1" i="40" s="1"/>
  <c r="WLS1" i="40" s="1"/>
  <c r="WLT1" i="40" s="1"/>
  <c r="WLU1" i="40" s="1"/>
  <c r="WLV1" i="40" s="1"/>
  <c r="WLW1" i="40" s="1"/>
  <c r="WLX1" i="40" s="1"/>
  <c r="WLY1" i="40" s="1"/>
  <c r="WLZ1" i="40" s="1"/>
  <c r="WMA1" i="40" s="1"/>
  <c r="WMB1" i="40" s="1"/>
  <c r="WMC1" i="40" s="1"/>
  <c r="WMD1" i="40" s="1"/>
  <c r="WME1" i="40" s="1"/>
  <c r="WMF1" i="40" s="1"/>
  <c r="WMG1" i="40" s="1"/>
  <c r="WMH1" i="40" s="1"/>
  <c r="WMI1" i="40" s="1"/>
  <c r="WMJ1" i="40" s="1"/>
  <c r="WMK1" i="40" s="1"/>
  <c r="WML1" i="40" s="1"/>
  <c r="WMM1" i="40" s="1"/>
  <c r="WMN1" i="40" s="1"/>
  <c r="WMO1" i="40" s="1"/>
  <c r="WMP1" i="40" s="1"/>
  <c r="WMQ1" i="40" s="1"/>
  <c r="WMR1" i="40" s="1"/>
  <c r="WMS1" i="40" s="1"/>
  <c r="WMT1" i="40" s="1"/>
  <c r="WMU1" i="40" s="1"/>
  <c r="WMV1" i="40" s="1"/>
  <c r="WMW1" i="40" s="1"/>
  <c r="WMX1" i="40" s="1"/>
  <c r="WMY1" i="40" s="1"/>
  <c r="WMZ1" i="40" s="1"/>
  <c r="WNA1" i="40" s="1"/>
  <c r="WNB1" i="40" s="1"/>
  <c r="WNC1" i="40" s="1"/>
  <c r="WND1" i="40" s="1"/>
  <c r="WNE1" i="40" s="1"/>
  <c r="WNF1" i="40" s="1"/>
  <c r="WNG1" i="40" s="1"/>
  <c r="WNH1" i="40" s="1"/>
  <c r="WNI1" i="40" s="1"/>
  <c r="WNJ1" i="40" s="1"/>
  <c r="WNK1" i="40" s="1"/>
  <c r="WNL1" i="40" s="1"/>
  <c r="WNM1" i="40" s="1"/>
  <c r="WNN1" i="40" s="1"/>
  <c r="WNO1" i="40" s="1"/>
  <c r="WNP1" i="40" s="1"/>
  <c r="WNQ1" i="40" s="1"/>
  <c r="WNR1" i="40" s="1"/>
  <c r="WNS1" i="40" s="1"/>
  <c r="WNT1" i="40" s="1"/>
  <c r="WNU1" i="40" s="1"/>
  <c r="WNV1" i="40" s="1"/>
  <c r="WNW1" i="40" s="1"/>
  <c r="WNX1" i="40" s="1"/>
  <c r="WNY1" i="40" s="1"/>
  <c r="WNZ1" i="40" s="1"/>
  <c r="WOA1" i="40" s="1"/>
  <c r="WOB1" i="40" s="1"/>
  <c r="WOC1" i="40" s="1"/>
  <c r="WOD1" i="40" s="1"/>
  <c r="WOE1" i="40" s="1"/>
  <c r="WOF1" i="40" s="1"/>
  <c r="WOG1" i="40" s="1"/>
  <c r="WOH1" i="40" s="1"/>
  <c r="WOI1" i="40" s="1"/>
  <c r="WOJ1" i="40" s="1"/>
  <c r="WOK1" i="40" s="1"/>
  <c r="WOL1" i="40" s="1"/>
  <c r="WOM1" i="40" s="1"/>
  <c r="WON1" i="40" s="1"/>
  <c r="WOO1" i="40" s="1"/>
  <c r="WOP1" i="40" s="1"/>
  <c r="WOQ1" i="40" s="1"/>
  <c r="WOR1" i="40" s="1"/>
  <c r="WOS1" i="40" s="1"/>
  <c r="WOT1" i="40" s="1"/>
  <c r="WOU1" i="40" s="1"/>
  <c r="WOV1" i="40" s="1"/>
  <c r="WOW1" i="40" s="1"/>
  <c r="WOX1" i="40" s="1"/>
  <c r="WOY1" i="40" s="1"/>
  <c r="WOZ1" i="40" s="1"/>
  <c r="WPA1" i="40" s="1"/>
  <c r="WPB1" i="40" s="1"/>
  <c r="WPC1" i="40" s="1"/>
  <c r="WPD1" i="40" s="1"/>
  <c r="WPE1" i="40" s="1"/>
  <c r="WPF1" i="40" s="1"/>
  <c r="WPG1" i="40" s="1"/>
  <c r="WPH1" i="40" s="1"/>
  <c r="WPI1" i="40" s="1"/>
  <c r="WPJ1" i="40" s="1"/>
  <c r="WPK1" i="40" s="1"/>
  <c r="WPL1" i="40" s="1"/>
  <c r="WPM1" i="40" s="1"/>
  <c r="WPN1" i="40" s="1"/>
  <c r="WPO1" i="40" s="1"/>
  <c r="WPP1" i="40" s="1"/>
  <c r="WPQ1" i="40" s="1"/>
  <c r="WPR1" i="40" s="1"/>
  <c r="WPS1" i="40" s="1"/>
  <c r="WPT1" i="40" s="1"/>
  <c r="WPU1" i="40" s="1"/>
  <c r="WPV1" i="40" s="1"/>
  <c r="WPW1" i="40" s="1"/>
  <c r="WPX1" i="40" s="1"/>
  <c r="WPY1" i="40" s="1"/>
  <c r="WPZ1" i="40" s="1"/>
  <c r="WQA1" i="40" s="1"/>
  <c r="WQB1" i="40" s="1"/>
  <c r="WQC1" i="40" s="1"/>
  <c r="WQD1" i="40" s="1"/>
  <c r="WQE1" i="40" s="1"/>
  <c r="WQF1" i="40" s="1"/>
  <c r="WQG1" i="40" s="1"/>
  <c r="WQH1" i="40" s="1"/>
  <c r="WQI1" i="40" s="1"/>
  <c r="WQJ1" i="40" s="1"/>
  <c r="WQK1" i="40" s="1"/>
  <c r="WQL1" i="40" s="1"/>
  <c r="WQM1" i="40" s="1"/>
  <c r="WQN1" i="40" s="1"/>
  <c r="WQO1" i="40" s="1"/>
  <c r="WQP1" i="40" s="1"/>
  <c r="WQQ1" i="40" s="1"/>
  <c r="WQR1" i="40" s="1"/>
  <c r="WQS1" i="40" s="1"/>
  <c r="WQT1" i="40" s="1"/>
  <c r="WQU1" i="40" s="1"/>
  <c r="WQV1" i="40" s="1"/>
  <c r="WQW1" i="40" s="1"/>
  <c r="WQX1" i="40" s="1"/>
  <c r="WQY1" i="40" s="1"/>
  <c r="WQZ1" i="40" s="1"/>
  <c r="WRA1" i="40" s="1"/>
  <c r="WRB1" i="40" s="1"/>
  <c r="WRC1" i="40" s="1"/>
  <c r="WRD1" i="40" s="1"/>
  <c r="WRE1" i="40" s="1"/>
  <c r="WRF1" i="40" s="1"/>
  <c r="WRG1" i="40" s="1"/>
  <c r="WRH1" i="40" s="1"/>
  <c r="WRI1" i="40" s="1"/>
  <c r="WRJ1" i="40" s="1"/>
  <c r="WRK1" i="40" s="1"/>
  <c r="WRL1" i="40" s="1"/>
  <c r="WRM1" i="40" s="1"/>
  <c r="WRN1" i="40" s="1"/>
  <c r="WRO1" i="40" s="1"/>
  <c r="WRP1" i="40" s="1"/>
  <c r="WRQ1" i="40" s="1"/>
  <c r="WRR1" i="40" s="1"/>
  <c r="WRS1" i="40" s="1"/>
  <c r="WRT1" i="40" s="1"/>
  <c r="WRU1" i="40" s="1"/>
  <c r="WRV1" i="40" s="1"/>
  <c r="WRW1" i="40" s="1"/>
  <c r="WRX1" i="40" s="1"/>
  <c r="WRY1" i="40" s="1"/>
  <c r="WRZ1" i="40" s="1"/>
  <c r="WSA1" i="40" s="1"/>
  <c r="WSB1" i="40" s="1"/>
  <c r="WSC1" i="40" s="1"/>
  <c r="WSD1" i="40" s="1"/>
  <c r="WSE1" i="40" s="1"/>
  <c r="WSF1" i="40" s="1"/>
  <c r="WSG1" i="40" s="1"/>
  <c r="WSH1" i="40" s="1"/>
  <c r="WSI1" i="40" s="1"/>
  <c r="WSJ1" i="40" s="1"/>
  <c r="WSK1" i="40" s="1"/>
  <c r="WSL1" i="40" s="1"/>
  <c r="WSM1" i="40" s="1"/>
  <c r="WSN1" i="40" s="1"/>
  <c r="WSO1" i="40" s="1"/>
  <c r="WSP1" i="40" s="1"/>
  <c r="WSQ1" i="40" s="1"/>
  <c r="WSR1" i="40" s="1"/>
  <c r="WSS1" i="40" s="1"/>
  <c r="WST1" i="40" s="1"/>
  <c r="WSU1" i="40" s="1"/>
  <c r="WSV1" i="40" s="1"/>
  <c r="WSW1" i="40" s="1"/>
  <c r="WSX1" i="40" s="1"/>
  <c r="WSY1" i="40" s="1"/>
  <c r="WSZ1" i="40" s="1"/>
  <c r="WTA1" i="40" s="1"/>
  <c r="WTB1" i="40" s="1"/>
  <c r="WTC1" i="40" s="1"/>
  <c r="WTD1" i="40" s="1"/>
  <c r="WTE1" i="40" s="1"/>
  <c r="WTF1" i="40" s="1"/>
  <c r="WTG1" i="40" s="1"/>
  <c r="WTH1" i="40" s="1"/>
  <c r="WTI1" i="40" s="1"/>
  <c r="WTJ1" i="40" s="1"/>
  <c r="WTK1" i="40" s="1"/>
  <c r="WTL1" i="40" s="1"/>
  <c r="WTM1" i="40" s="1"/>
  <c r="WTN1" i="40" s="1"/>
  <c r="WTO1" i="40" s="1"/>
  <c r="WTP1" i="40" s="1"/>
  <c r="WTQ1" i="40" s="1"/>
  <c r="WTR1" i="40" s="1"/>
  <c r="WTS1" i="40" s="1"/>
  <c r="WTT1" i="40" s="1"/>
  <c r="WTU1" i="40" s="1"/>
  <c r="WTV1" i="40" s="1"/>
  <c r="WTW1" i="40" s="1"/>
  <c r="WTX1" i="40" s="1"/>
  <c r="WTY1" i="40" s="1"/>
  <c r="WTZ1" i="40" s="1"/>
  <c r="WUA1" i="40" s="1"/>
  <c r="WUB1" i="40" s="1"/>
  <c r="WUC1" i="40" s="1"/>
  <c r="WUD1" i="40" s="1"/>
  <c r="WUE1" i="40" s="1"/>
  <c r="WUF1" i="40" s="1"/>
  <c r="WUG1" i="40" s="1"/>
  <c r="WUH1" i="40" s="1"/>
  <c r="WUI1" i="40" s="1"/>
  <c r="WUJ1" i="40" s="1"/>
  <c r="WUK1" i="40" s="1"/>
  <c r="WUL1" i="40" s="1"/>
  <c r="WUM1" i="40" s="1"/>
  <c r="WUN1" i="40" s="1"/>
  <c r="WUO1" i="40" s="1"/>
  <c r="WUP1" i="40" s="1"/>
  <c r="WUQ1" i="40" s="1"/>
  <c r="WUR1" i="40" s="1"/>
  <c r="WUS1" i="40" s="1"/>
  <c r="WUT1" i="40" s="1"/>
  <c r="WUU1" i="40" s="1"/>
  <c r="WUV1" i="40" s="1"/>
  <c r="WUW1" i="40" s="1"/>
  <c r="WUX1" i="40" s="1"/>
  <c r="WUY1" i="40" s="1"/>
  <c r="WUZ1" i="40" s="1"/>
  <c r="WVA1" i="40" s="1"/>
  <c r="WVB1" i="40" s="1"/>
  <c r="WVC1" i="40" s="1"/>
  <c r="WVD1" i="40" s="1"/>
  <c r="WVE1" i="40" s="1"/>
  <c r="WVF1" i="40" s="1"/>
  <c r="WVG1" i="40" s="1"/>
  <c r="WVH1" i="40" s="1"/>
  <c r="WVI1" i="40" s="1"/>
  <c r="WVJ1" i="40" s="1"/>
  <c r="WVK1" i="40" s="1"/>
  <c r="WVL1" i="40" s="1"/>
  <c r="WVM1" i="40" s="1"/>
  <c r="WVN1" i="40" s="1"/>
  <c r="WVO1" i="40" s="1"/>
  <c r="WVP1" i="40" s="1"/>
  <c r="WVQ1" i="40" s="1"/>
  <c r="WVR1" i="40" s="1"/>
  <c r="WVS1" i="40" s="1"/>
  <c r="WVT1" i="40" s="1"/>
  <c r="WVU1" i="40" s="1"/>
  <c r="WVV1" i="40" s="1"/>
  <c r="WVW1" i="40" s="1"/>
  <c r="WVX1" i="40" s="1"/>
  <c r="WVY1" i="40" s="1"/>
  <c r="WVZ1" i="40" s="1"/>
  <c r="WWA1" i="40" s="1"/>
  <c r="WWB1" i="40" s="1"/>
  <c r="WWC1" i="40" s="1"/>
  <c r="WWD1" i="40" s="1"/>
  <c r="WWE1" i="40" s="1"/>
  <c r="WWF1" i="40" s="1"/>
  <c r="WWG1" i="40" s="1"/>
  <c r="WWH1" i="40" s="1"/>
  <c r="WWI1" i="40" s="1"/>
  <c r="WWJ1" i="40" s="1"/>
  <c r="WWK1" i="40" s="1"/>
  <c r="WWL1" i="40" s="1"/>
  <c r="WWM1" i="40" s="1"/>
  <c r="WWN1" i="40" s="1"/>
  <c r="WWO1" i="40" s="1"/>
  <c r="WWP1" i="40" s="1"/>
  <c r="WWQ1" i="40" s="1"/>
  <c r="WWR1" i="40" s="1"/>
  <c r="WWS1" i="40" s="1"/>
  <c r="WWT1" i="40" s="1"/>
  <c r="WWU1" i="40" s="1"/>
  <c r="WWV1" i="40" s="1"/>
  <c r="WWW1" i="40" s="1"/>
  <c r="WWX1" i="40" s="1"/>
  <c r="WWY1" i="40" s="1"/>
  <c r="WWZ1" i="40" s="1"/>
  <c r="WXA1" i="40" s="1"/>
  <c r="WXB1" i="40" s="1"/>
  <c r="WXC1" i="40" s="1"/>
  <c r="WXD1" i="40" s="1"/>
  <c r="WXE1" i="40" s="1"/>
  <c r="WXF1" i="40" s="1"/>
  <c r="WXG1" i="40" s="1"/>
  <c r="WXH1" i="40" s="1"/>
  <c r="WXI1" i="40" s="1"/>
  <c r="WXJ1" i="40" s="1"/>
  <c r="WXK1" i="40" s="1"/>
  <c r="WXL1" i="40" s="1"/>
  <c r="WXM1" i="40" s="1"/>
  <c r="WXN1" i="40" s="1"/>
  <c r="WXO1" i="40" s="1"/>
  <c r="WXP1" i="40" s="1"/>
  <c r="WXQ1" i="40" s="1"/>
  <c r="WXR1" i="40" s="1"/>
  <c r="WXS1" i="40" s="1"/>
  <c r="WXT1" i="40" s="1"/>
  <c r="WXU1" i="40" s="1"/>
  <c r="WXV1" i="40" s="1"/>
  <c r="WXW1" i="40" s="1"/>
  <c r="WXX1" i="40" s="1"/>
  <c r="WXY1" i="40" s="1"/>
  <c r="WXZ1" i="40" s="1"/>
  <c r="WYA1" i="40" s="1"/>
  <c r="WYB1" i="40" s="1"/>
  <c r="WYC1" i="40" s="1"/>
  <c r="WYD1" i="40" s="1"/>
  <c r="WYE1" i="40" s="1"/>
  <c r="WYF1" i="40" s="1"/>
  <c r="WYG1" i="40" s="1"/>
  <c r="WYH1" i="40" s="1"/>
  <c r="WYI1" i="40" s="1"/>
  <c r="WYJ1" i="40" s="1"/>
  <c r="WYK1" i="40" s="1"/>
  <c r="WYL1" i="40" s="1"/>
  <c r="WYM1" i="40" s="1"/>
  <c r="WYN1" i="40" s="1"/>
  <c r="WYO1" i="40" s="1"/>
  <c r="WYP1" i="40" s="1"/>
  <c r="WYQ1" i="40" s="1"/>
  <c r="WYR1" i="40" s="1"/>
  <c r="WYS1" i="40" s="1"/>
  <c r="WYT1" i="40" s="1"/>
  <c r="WYU1" i="40" s="1"/>
  <c r="WYV1" i="40" s="1"/>
  <c r="WYW1" i="40" s="1"/>
  <c r="WYX1" i="40" s="1"/>
  <c r="WYY1" i="40" s="1"/>
  <c r="WYZ1" i="40" s="1"/>
  <c r="WZA1" i="40" s="1"/>
  <c r="WZB1" i="40" s="1"/>
  <c r="WZC1" i="40" s="1"/>
  <c r="WZD1" i="40" s="1"/>
  <c r="WZE1" i="40" s="1"/>
  <c r="WZF1" i="40" s="1"/>
  <c r="WZG1" i="40" s="1"/>
  <c r="WZH1" i="40" s="1"/>
  <c r="WZI1" i="40" s="1"/>
  <c r="WZJ1" i="40" s="1"/>
  <c r="WZK1" i="40" s="1"/>
  <c r="WZL1" i="40" s="1"/>
  <c r="WZM1" i="40" s="1"/>
  <c r="WZN1" i="40" s="1"/>
  <c r="WZO1" i="40" s="1"/>
  <c r="WZP1" i="40" s="1"/>
  <c r="WZQ1" i="40" s="1"/>
  <c r="WZR1" i="40" s="1"/>
  <c r="WZS1" i="40" s="1"/>
  <c r="WZT1" i="40" s="1"/>
  <c r="WZU1" i="40" s="1"/>
  <c r="WZV1" i="40" s="1"/>
  <c r="WZW1" i="40" s="1"/>
  <c r="WZX1" i="40" s="1"/>
  <c r="WZY1" i="40" s="1"/>
  <c r="WZZ1" i="40" s="1"/>
  <c r="XAA1" i="40" s="1"/>
  <c r="XAB1" i="40" s="1"/>
  <c r="XAC1" i="40" s="1"/>
  <c r="XAD1" i="40" s="1"/>
  <c r="XAE1" i="40" s="1"/>
  <c r="XAF1" i="40" s="1"/>
  <c r="XAG1" i="40" s="1"/>
  <c r="XAH1" i="40" s="1"/>
  <c r="XAI1" i="40" s="1"/>
  <c r="XAJ1" i="40" s="1"/>
  <c r="XAK1" i="40" s="1"/>
  <c r="XAL1" i="40" s="1"/>
  <c r="XAM1" i="40" s="1"/>
  <c r="XAN1" i="40" s="1"/>
  <c r="XAO1" i="40" s="1"/>
  <c r="XAP1" i="40" s="1"/>
  <c r="XAQ1" i="40" s="1"/>
  <c r="XAR1" i="40" s="1"/>
  <c r="XAS1" i="40" s="1"/>
  <c r="XAT1" i="40" s="1"/>
  <c r="XAU1" i="40" s="1"/>
  <c r="XAV1" i="40" s="1"/>
  <c r="XAW1" i="40" s="1"/>
  <c r="XAX1" i="40" s="1"/>
  <c r="XAY1" i="40" s="1"/>
  <c r="XAZ1" i="40" s="1"/>
  <c r="XBA1" i="40" s="1"/>
  <c r="XBB1" i="40" s="1"/>
  <c r="XBC1" i="40" s="1"/>
  <c r="XBD1" i="40" s="1"/>
  <c r="XBE1" i="40" s="1"/>
  <c r="XBF1" i="40" s="1"/>
  <c r="XBG1" i="40" s="1"/>
  <c r="XBH1" i="40" s="1"/>
  <c r="XBI1" i="40" s="1"/>
  <c r="XBJ1" i="40" s="1"/>
  <c r="XBK1" i="40" s="1"/>
  <c r="XBL1" i="40" s="1"/>
  <c r="XBM1" i="40" s="1"/>
  <c r="XBN1" i="40" s="1"/>
  <c r="XBO1" i="40" s="1"/>
  <c r="XBP1" i="40" s="1"/>
  <c r="XBQ1" i="40" s="1"/>
  <c r="XBR1" i="40" s="1"/>
  <c r="XBS1" i="40" s="1"/>
  <c r="XBT1" i="40" s="1"/>
  <c r="XBU1" i="40" s="1"/>
  <c r="XBV1" i="40" s="1"/>
  <c r="XBW1" i="40" s="1"/>
  <c r="XBX1" i="40" s="1"/>
  <c r="XBY1" i="40" s="1"/>
  <c r="XBZ1" i="40" s="1"/>
  <c r="XCA1" i="40" s="1"/>
  <c r="XCB1" i="40" s="1"/>
  <c r="XCC1" i="40" s="1"/>
  <c r="XCD1" i="40" s="1"/>
  <c r="XCE1" i="40" s="1"/>
  <c r="XCF1" i="40" s="1"/>
  <c r="XCG1" i="40" s="1"/>
  <c r="XCH1" i="40" s="1"/>
  <c r="XCI1" i="40" s="1"/>
  <c r="XCJ1" i="40" s="1"/>
  <c r="XCK1" i="40" s="1"/>
  <c r="XCL1" i="40" s="1"/>
  <c r="XCM1" i="40" s="1"/>
  <c r="XCN1" i="40" s="1"/>
  <c r="XCO1" i="40" s="1"/>
  <c r="XCP1" i="40" s="1"/>
  <c r="XCQ1" i="40" s="1"/>
  <c r="XCR1" i="40" s="1"/>
  <c r="XCS1" i="40" s="1"/>
  <c r="XCT1" i="40" s="1"/>
  <c r="XCU1" i="40" s="1"/>
  <c r="XCV1" i="40" s="1"/>
  <c r="XCW1" i="40" s="1"/>
  <c r="XCX1" i="40" s="1"/>
  <c r="XCY1" i="40" s="1"/>
  <c r="XCZ1" i="40" s="1"/>
  <c r="XDA1" i="40" s="1"/>
  <c r="XDB1" i="40" s="1"/>
  <c r="XDC1" i="40" s="1"/>
  <c r="XDD1" i="40" s="1"/>
  <c r="XDE1" i="40" s="1"/>
  <c r="XDF1" i="40" s="1"/>
  <c r="XDG1" i="40" s="1"/>
  <c r="XDH1" i="40" s="1"/>
  <c r="XDI1" i="40" s="1"/>
  <c r="XDJ1" i="40" s="1"/>
  <c r="XDK1" i="40" s="1"/>
  <c r="XDL1" i="40" s="1"/>
  <c r="XDM1" i="40" s="1"/>
  <c r="XDN1" i="40" s="1"/>
  <c r="XDO1" i="40" s="1"/>
  <c r="XDP1" i="40" s="1"/>
  <c r="XDQ1" i="40" s="1"/>
  <c r="XDR1" i="40" s="1"/>
  <c r="XDS1" i="40" s="1"/>
  <c r="XDT1" i="40" s="1"/>
  <c r="XDU1" i="40" s="1"/>
  <c r="XDV1" i="40" s="1"/>
  <c r="XDW1" i="40" s="1"/>
  <c r="XDX1" i="40" s="1"/>
  <c r="XDY1" i="40" s="1"/>
  <c r="XDZ1" i="40" s="1"/>
  <c r="XEA1" i="40" s="1"/>
  <c r="XEB1" i="40" s="1"/>
  <c r="XEC1" i="40" s="1"/>
  <c r="XED1" i="40" s="1"/>
  <c r="XEE1" i="40" s="1"/>
  <c r="XEF1" i="40" s="1"/>
  <c r="XEG1" i="40" s="1"/>
  <c r="XEH1" i="40" s="1"/>
  <c r="XEI1" i="40" s="1"/>
  <c r="XEJ1" i="40" s="1"/>
  <c r="XEK1" i="40" s="1"/>
  <c r="XEL1" i="40" s="1"/>
  <c r="XEM1" i="40" s="1"/>
  <c r="XEN1" i="40" s="1"/>
  <c r="XEO1" i="40" s="1"/>
  <c r="XEP1" i="40" s="1"/>
  <c r="XEQ1" i="40" s="1"/>
  <c r="XER1" i="40" s="1"/>
  <c r="XES1" i="40" s="1"/>
  <c r="XET1" i="40" s="1"/>
  <c r="XEU1" i="40" s="1"/>
  <c r="XEV1" i="40" s="1"/>
  <c r="XEW1" i="40" s="1"/>
  <c r="XEX1" i="40" s="1"/>
  <c r="XEY1" i="40" s="1"/>
  <c r="XEZ1" i="40" s="1"/>
  <c r="XFA1" i="40" s="1"/>
  <c r="XFB1" i="40" s="1"/>
  <c r="XFC1" i="40" s="1"/>
  <c r="XFD1" i="40" s="1"/>
  <c r="BG5" i="5" l="1"/>
  <c r="BI5" i="5" s="1"/>
  <c r="J25" i="13" s="1"/>
  <c r="X344" i="5"/>
  <c r="BH344" i="5" s="1"/>
  <c r="BJ344" i="5" s="1"/>
  <c r="X345" i="5"/>
  <c r="AT343" i="5"/>
  <c r="AT344" i="5"/>
  <c r="AT345" i="5"/>
  <c r="AT346" i="5"/>
  <c r="X343" i="5"/>
  <c r="BF343" i="5"/>
  <c r="AC343" i="5"/>
  <c r="AC344" i="5"/>
  <c r="AC345" i="5"/>
  <c r="AC346" i="5"/>
  <c r="X346" i="5"/>
  <c r="BK5" i="5"/>
  <c r="BL343" i="5" l="1"/>
  <c r="BN343" i="5" s="1"/>
  <c r="BH343" i="5"/>
  <c r="BJ343" i="5" s="1"/>
  <c r="BL346" i="5"/>
  <c r="BN346" i="5" s="1"/>
  <c r="BH346" i="5"/>
  <c r="BJ346" i="5" s="1"/>
  <c r="BL345" i="5"/>
  <c r="BN345" i="5" s="1"/>
  <c r="BH345" i="5"/>
  <c r="BJ345" i="5" s="1"/>
  <c r="BL344" i="5"/>
  <c r="BN344" i="5" s="1"/>
  <c r="K40" i="43" l="1"/>
  <c r="L40" i="43"/>
  <c r="J40" i="43"/>
  <c r="X341" i="5"/>
  <c r="X333" i="5"/>
  <c r="X325" i="5"/>
  <c r="X317" i="5"/>
  <c r="X309" i="5"/>
  <c r="X301" i="5"/>
  <c r="X293" i="5"/>
  <c r="X285" i="5"/>
  <c r="X278" i="5"/>
  <c r="X272" i="5"/>
  <c r="X264" i="5"/>
  <c r="X256" i="5"/>
  <c r="X248" i="5"/>
  <c r="X240" i="5"/>
  <c r="X232" i="5"/>
  <c r="X225" i="5"/>
  <c r="X217" i="5"/>
  <c r="X440" i="5"/>
  <c r="BH440" i="5" s="1"/>
  <c r="BJ440" i="5" s="1"/>
  <c r="X340" i="5"/>
  <c r="X332" i="5"/>
  <c r="X324" i="5"/>
  <c r="X316" i="5"/>
  <c r="X308" i="5"/>
  <c r="X300" i="5"/>
  <c r="X292" i="5"/>
  <c r="X284" i="5"/>
  <c r="X444" i="5"/>
  <c r="BH444" i="5" s="1"/>
  <c r="BJ444" i="5" s="1"/>
  <c r="X271" i="5"/>
  <c r="X263" i="5"/>
  <c r="X255" i="5"/>
  <c r="X247" i="5"/>
  <c r="X239" i="5"/>
  <c r="X231" i="5"/>
  <c r="X224" i="5"/>
  <c r="X441" i="5"/>
  <c r="BH441" i="5" s="1"/>
  <c r="BJ441" i="5" s="1"/>
  <c r="X211" i="5"/>
  <c r="X203" i="5"/>
  <c r="X196" i="5"/>
  <c r="X188" i="5"/>
  <c r="X180" i="5"/>
  <c r="X173" i="5"/>
  <c r="X165" i="5"/>
  <c r="X157" i="5"/>
  <c r="X150" i="5"/>
  <c r="X143" i="5"/>
  <c r="X136" i="5"/>
  <c r="X129" i="5"/>
  <c r="X122" i="5"/>
  <c r="X114" i="5"/>
  <c r="X107" i="5"/>
  <c r="X99" i="5"/>
  <c r="X91" i="5"/>
  <c r="X83" i="5"/>
  <c r="X75" i="5"/>
  <c r="X67" i="5"/>
  <c r="X59" i="5"/>
  <c r="X51" i="5"/>
  <c r="X43" i="5"/>
  <c r="X35" i="5"/>
  <c r="X27" i="5"/>
  <c r="X19" i="5"/>
  <c r="X11" i="5"/>
  <c r="X431" i="5"/>
  <c r="X281" i="5"/>
  <c r="X259" i="5"/>
  <c r="X228" i="5"/>
  <c r="X200" i="5"/>
  <c r="X176" i="5"/>
  <c r="X154" i="5"/>
  <c r="X132" i="5"/>
  <c r="X87" i="5"/>
  <c r="X55" i="5"/>
  <c r="X7" i="5"/>
  <c r="X167" i="5"/>
  <c r="X124" i="5"/>
  <c r="X85" i="5"/>
  <c r="X29" i="5"/>
  <c r="X197" i="5"/>
  <c r="X158" i="5"/>
  <c r="X144" i="5"/>
  <c r="X108" i="5"/>
  <c r="X60" i="5"/>
  <c r="X12" i="5"/>
  <c r="X339" i="5"/>
  <c r="X331" i="5"/>
  <c r="X323" i="5"/>
  <c r="X315" i="5"/>
  <c r="X307" i="5"/>
  <c r="X299" i="5"/>
  <c r="X291" i="5"/>
  <c r="X445" i="5"/>
  <c r="BH445" i="5" s="1"/>
  <c r="BJ445" i="5" s="1"/>
  <c r="X443" i="5"/>
  <c r="BH443" i="5" s="1"/>
  <c r="BJ443" i="5" s="1"/>
  <c r="X270" i="5"/>
  <c r="X262" i="5"/>
  <c r="X254" i="5"/>
  <c r="X246" i="5"/>
  <c r="X238" i="5"/>
  <c r="X230" i="5"/>
  <c r="X223" i="5"/>
  <c r="X216" i="5"/>
  <c r="X210" i="5"/>
  <c r="X202" i="5"/>
  <c r="X195" i="5"/>
  <c r="X187" i="5"/>
  <c r="X179" i="5"/>
  <c r="X172" i="5"/>
  <c r="X164" i="5"/>
  <c r="X156" i="5"/>
  <c r="X149" i="5"/>
  <c r="X142" i="5"/>
  <c r="X135" i="5"/>
  <c r="X128" i="5"/>
  <c r="X121" i="5"/>
  <c r="X113" i="5"/>
  <c r="X106" i="5"/>
  <c r="X98" i="5"/>
  <c r="X90" i="5"/>
  <c r="X82" i="5"/>
  <c r="X74" i="5"/>
  <c r="X66" i="5"/>
  <c r="X58" i="5"/>
  <c r="X50" i="5"/>
  <c r="X42" i="5"/>
  <c r="X34" i="5"/>
  <c r="X26" i="5"/>
  <c r="X18" i="5"/>
  <c r="X10" i="5"/>
  <c r="X33" i="5"/>
  <c r="X17" i="5"/>
  <c r="X275" i="5"/>
  <c r="X235" i="5"/>
  <c r="X220" i="5"/>
  <c r="X192" i="5"/>
  <c r="X169" i="5"/>
  <c r="X147" i="5"/>
  <c r="X140" i="5"/>
  <c r="X103" i="5"/>
  <c r="X95" i="5"/>
  <c r="X63" i="5"/>
  <c r="X39" i="5"/>
  <c r="X15" i="5"/>
  <c r="X182" i="5"/>
  <c r="X437" i="5"/>
  <c r="BH437" i="5" s="1"/>
  <c r="BJ437" i="5" s="1"/>
  <c r="X101" i="5"/>
  <c r="X77" i="5"/>
  <c r="X45" i="5"/>
  <c r="X6" i="5"/>
  <c r="X189" i="5"/>
  <c r="X130" i="5"/>
  <c r="X84" i="5"/>
  <c r="X68" i="5"/>
  <c r="X36" i="5"/>
  <c r="X20" i="5"/>
  <c r="X338" i="5"/>
  <c r="X330" i="5"/>
  <c r="X322" i="5"/>
  <c r="X314" i="5"/>
  <c r="X306" i="5"/>
  <c r="X298" i="5"/>
  <c r="X290" i="5"/>
  <c r="X283" i="5"/>
  <c r="X277" i="5"/>
  <c r="X269" i="5"/>
  <c r="X261" i="5"/>
  <c r="X253" i="5"/>
  <c r="X245" i="5"/>
  <c r="X237" i="5"/>
  <c r="X229" i="5"/>
  <c r="X222" i="5"/>
  <c r="X215" i="5"/>
  <c r="X209" i="5"/>
  <c r="X201" i="5"/>
  <c r="X194" i="5"/>
  <c r="X186" i="5"/>
  <c r="X178" i="5"/>
  <c r="X171" i="5"/>
  <c r="X163" i="5"/>
  <c r="X155" i="5"/>
  <c r="X148" i="5"/>
  <c r="X438" i="5"/>
  <c r="BH438" i="5" s="1"/>
  <c r="BJ438" i="5" s="1"/>
  <c r="X134" i="5"/>
  <c r="X127" i="5"/>
  <c r="X120" i="5"/>
  <c r="X435" i="5"/>
  <c r="BH435" i="5" s="1"/>
  <c r="BJ435" i="5" s="1"/>
  <c r="X105" i="5"/>
  <c r="X97" i="5"/>
  <c r="X89" i="5"/>
  <c r="X81" i="5"/>
  <c r="X73" i="5"/>
  <c r="X65" i="5"/>
  <c r="X57" i="5"/>
  <c r="X49" i="5"/>
  <c r="X41" i="5"/>
  <c r="X25" i="5"/>
  <c r="X9" i="5"/>
  <c r="X213" i="5"/>
  <c r="X125" i="5"/>
  <c r="X71" i="5"/>
  <c r="X23" i="5"/>
  <c r="X159" i="5"/>
  <c r="X166" i="5"/>
  <c r="X115" i="5"/>
  <c r="X337" i="5"/>
  <c r="X329" i="5"/>
  <c r="X321" i="5"/>
  <c r="X313" i="5"/>
  <c r="X305" i="5"/>
  <c r="X297" i="5"/>
  <c r="X289" i="5"/>
  <c r="X282" i="5"/>
  <c r="X276" i="5"/>
  <c r="X268" i="5"/>
  <c r="X260" i="5"/>
  <c r="X252" i="5"/>
  <c r="X244" i="5"/>
  <c r="X236" i="5"/>
  <c r="X442" i="5"/>
  <c r="BH442" i="5" s="1"/>
  <c r="BJ442" i="5" s="1"/>
  <c r="X221" i="5"/>
  <c r="X214" i="5"/>
  <c r="X208" i="5"/>
  <c r="X439" i="5"/>
  <c r="BH439" i="5" s="1"/>
  <c r="BJ439" i="5" s="1"/>
  <c r="X193" i="5"/>
  <c r="X185" i="5"/>
  <c r="X177" i="5"/>
  <c r="X170" i="5"/>
  <c r="X162" i="5"/>
  <c r="X448" i="5"/>
  <c r="X447" i="5"/>
  <c r="X141" i="5"/>
  <c r="X133" i="5"/>
  <c r="X126" i="5"/>
  <c r="X119" i="5"/>
  <c r="X112" i="5"/>
  <c r="X104" i="5"/>
  <c r="X96" i="5"/>
  <c r="X88" i="5"/>
  <c r="X80" i="5"/>
  <c r="X72" i="5"/>
  <c r="X64" i="5"/>
  <c r="X56" i="5"/>
  <c r="X48" i="5"/>
  <c r="X40" i="5"/>
  <c r="X32" i="5"/>
  <c r="X24" i="5"/>
  <c r="X16" i="5"/>
  <c r="X8" i="5"/>
  <c r="X296" i="5"/>
  <c r="X243" i="5"/>
  <c r="X207" i="5"/>
  <c r="X184" i="5"/>
  <c r="X161" i="5"/>
  <c r="X111" i="5"/>
  <c r="X79" i="5"/>
  <c r="X47" i="5"/>
  <c r="X190" i="5"/>
  <c r="X145" i="5"/>
  <c r="X109" i="5"/>
  <c r="X69" i="5"/>
  <c r="X37" i="5"/>
  <c r="X204" i="5"/>
  <c r="X151" i="5"/>
  <c r="X100" i="5"/>
  <c r="X52" i="5"/>
  <c r="X432" i="5"/>
  <c r="X336" i="5"/>
  <c r="X328" i="5"/>
  <c r="X320" i="5"/>
  <c r="X312" i="5"/>
  <c r="X304" i="5"/>
  <c r="X288" i="5"/>
  <c r="X267" i="5"/>
  <c r="X251" i="5"/>
  <c r="X118" i="5"/>
  <c r="X31" i="5"/>
  <c r="X53" i="5"/>
  <c r="X13" i="5"/>
  <c r="X174" i="5"/>
  <c r="X123" i="5"/>
  <c r="X335" i="5"/>
  <c r="X327" i="5"/>
  <c r="X319" i="5"/>
  <c r="X311" i="5"/>
  <c r="X303" i="5"/>
  <c r="X295" i="5"/>
  <c r="X287" i="5"/>
  <c r="X280" i="5"/>
  <c r="X274" i="5"/>
  <c r="X266" i="5"/>
  <c r="X258" i="5"/>
  <c r="X250" i="5"/>
  <c r="X242" i="5"/>
  <c r="X234" i="5"/>
  <c r="X227" i="5"/>
  <c r="X219" i="5"/>
  <c r="X212" i="5"/>
  <c r="X206" i="5"/>
  <c r="X199" i="5"/>
  <c r="X191" i="5"/>
  <c r="X183" i="5"/>
  <c r="X175" i="5"/>
  <c r="X168" i="5"/>
  <c r="X160" i="5"/>
  <c r="X153" i="5"/>
  <c r="X146" i="5"/>
  <c r="X139" i="5"/>
  <c r="X131" i="5"/>
  <c r="X436" i="5"/>
  <c r="BH436" i="5" s="1"/>
  <c r="BJ436" i="5" s="1"/>
  <c r="X117" i="5"/>
  <c r="X110" i="5"/>
  <c r="X102" i="5"/>
  <c r="X94" i="5"/>
  <c r="X86" i="5"/>
  <c r="X78" i="5"/>
  <c r="X70" i="5"/>
  <c r="X62" i="5"/>
  <c r="X54" i="5"/>
  <c r="X46" i="5"/>
  <c r="X38" i="5"/>
  <c r="X30" i="5"/>
  <c r="X22" i="5"/>
  <c r="X14" i="5"/>
  <c r="X433" i="5"/>
  <c r="X279" i="5"/>
  <c r="X273" i="5"/>
  <c r="X265" i="5"/>
  <c r="X257" i="5"/>
  <c r="X249" i="5"/>
  <c r="X241" i="5"/>
  <c r="X233" i="5"/>
  <c r="X226" i="5"/>
  <c r="X218" i="5"/>
  <c r="X430" i="5"/>
  <c r="X205" i="5"/>
  <c r="X198" i="5"/>
  <c r="X449" i="5"/>
  <c r="X152" i="5"/>
  <c r="X138" i="5"/>
  <c r="X116" i="5"/>
  <c r="X93" i="5"/>
  <c r="X61" i="5"/>
  <c r="X21" i="5"/>
  <c r="X181" i="5"/>
  <c r="X137" i="5"/>
  <c r="X92" i="5"/>
  <c r="X76" i="5"/>
  <c r="X44" i="5"/>
  <c r="X28" i="5"/>
  <c r="X342" i="5"/>
  <c r="X334" i="5"/>
  <c r="X326" i="5"/>
  <c r="X318" i="5"/>
  <c r="X310" i="5"/>
  <c r="X302" i="5"/>
  <c r="X294" i="5"/>
  <c r="X286" i="5"/>
  <c r="X347" i="5" l="1"/>
  <c r="X5" i="5"/>
  <c r="F2" i="39"/>
  <c r="L360" i="38" l="1"/>
  <c r="L359" i="38"/>
  <c r="L358" i="38"/>
  <c r="L357" i="38"/>
  <c r="L356" i="38"/>
  <c r="L355" i="38"/>
  <c r="L354" i="38"/>
  <c r="L353" i="38"/>
  <c r="L352" i="38"/>
  <c r="L351" i="38"/>
  <c r="L350" i="38"/>
  <c r="L349" i="38"/>
  <c r="L348" i="38"/>
  <c r="L347" i="38"/>
  <c r="L346" i="38"/>
  <c r="L345" i="38"/>
  <c r="L344" i="38"/>
  <c r="L343" i="38"/>
  <c r="L342" i="38"/>
  <c r="L341" i="38"/>
  <c r="L340" i="38"/>
  <c r="L339" i="38"/>
  <c r="L338" i="38"/>
  <c r="L337" i="38"/>
  <c r="L336" i="38"/>
  <c r="L335" i="38"/>
  <c r="L334" i="38"/>
  <c r="L333" i="38"/>
  <c r="L332" i="38"/>
  <c r="L331" i="38"/>
  <c r="L330" i="38"/>
  <c r="L329" i="38"/>
  <c r="L328" i="38"/>
  <c r="L327" i="38"/>
  <c r="L326" i="38"/>
  <c r="L325" i="38"/>
  <c r="L324" i="38"/>
  <c r="L323" i="38"/>
  <c r="L322" i="38"/>
  <c r="L321" i="38"/>
  <c r="L320" i="38"/>
  <c r="L319" i="38"/>
  <c r="L318" i="38"/>
  <c r="L317" i="38"/>
  <c r="L316" i="38"/>
  <c r="L315" i="38"/>
  <c r="L314" i="38"/>
  <c r="L313" i="38"/>
  <c r="L312" i="38"/>
  <c r="L311" i="38"/>
  <c r="L310" i="38"/>
  <c r="L309" i="38"/>
  <c r="L308" i="38"/>
  <c r="L307" i="38"/>
  <c r="L306" i="38"/>
  <c r="L305" i="38"/>
  <c r="L304" i="38"/>
  <c r="L303" i="38"/>
  <c r="L302" i="38"/>
  <c r="L301" i="38"/>
  <c r="L300" i="38"/>
  <c r="L299" i="38"/>
  <c r="L298" i="38"/>
  <c r="L297" i="38"/>
  <c r="L296" i="38"/>
  <c r="L295" i="38"/>
  <c r="L294" i="38"/>
  <c r="L293" i="38"/>
  <c r="L292" i="38"/>
  <c r="L291" i="38"/>
  <c r="L290" i="38"/>
  <c r="L289" i="38"/>
  <c r="L288" i="38"/>
  <c r="L287" i="38"/>
  <c r="L286" i="38"/>
  <c r="L285" i="38"/>
  <c r="L284" i="38"/>
  <c r="L283" i="38"/>
  <c r="L282" i="38"/>
  <c r="L281" i="38"/>
  <c r="L280" i="38"/>
  <c r="L279" i="38"/>
  <c r="L278" i="38"/>
  <c r="L277" i="38"/>
  <c r="L276" i="38"/>
  <c r="L275" i="38"/>
  <c r="L274" i="38"/>
  <c r="L273" i="38"/>
  <c r="L272" i="38"/>
  <c r="L271" i="38"/>
  <c r="L270" i="38"/>
  <c r="L269" i="38"/>
  <c r="L268" i="38"/>
  <c r="L267" i="38"/>
  <c r="L266" i="38"/>
  <c r="L265" i="38"/>
  <c r="L264" i="38"/>
  <c r="L263" i="38"/>
  <c r="L262" i="38"/>
  <c r="L261" i="38"/>
  <c r="L260" i="38"/>
  <c r="L259" i="38"/>
  <c r="L258" i="38"/>
  <c r="L257" i="38"/>
  <c r="L256" i="38"/>
  <c r="L255" i="38"/>
  <c r="L254" i="38"/>
  <c r="L253" i="38"/>
  <c r="L252" i="38"/>
  <c r="L251" i="38"/>
  <c r="L250" i="38"/>
  <c r="L249" i="38"/>
  <c r="L248" i="38"/>
  <c r="L247" i="38"/>
  <c r="L246" i="38"/>
  <c r="L245" i="38"/>
  <c r="L244" i="38"/>
  <c r="L243" i="38"/>
  <c r="L242" i="38"/>
  <c r="L241" i="38"/>
  <c r="L240" i="38"/>
  <c r="L239" i="38"/>
  <c r="L238" i="38"/>
  <c r="L237" i="38"/>
  <c r="L236" i="38"/>
  <c r="L235" i="38"/>
  <c r="L234" i="38"/>
  <c r="L233" i="38"/>
  <c r="L232" i="38"/>
  <c r="L231" i="38"/>
  <c r="L230" i="38"/>
  <c r="L229" i="38"/>
  <c r="L228" i="38"/>
  <c r="L227" i="38"/>
  <c r="L226" i="38"/>
  <c r="L225" i="38"/>
  <c r="L224" i="38"/>
  <c r="L223" i="38"/>
  <c r="L222" i="38"/>
  <c r="L221" i="38"/>
  <c r="L220" i="38"/>
  <c r="L219" i="38"/>
  <c r="L218" i="38"/>
  <c r="L217" i="38"/>
  <c r="L216" i="38"/>
  <c r="L215" i="38"/>
  <c r="L214" i="38"/>
  <c r="L213" i="38"/>
  <c r="L212" i="38"/>
  <c r="L211" i="38"/>
  <c r="L210" i="38"/>
  <c r="L209" i="38"/>
  <c r="L208" i="38"/>
  <c r="L207" i="38"/>
  <c r="L206" i="38"/>
  <c r="L205" i="38"/>
  <c r="L204" i="38"/>
  <c r="L203" i="38"/>
  <c r="L202" i="38"/>
  <c r="L201" i="38"/>
  <c r="L200" i="38"/>
  <c r="L199" i="38"/>
  <c r="L198" i="38"/>
  <c r="L197" i="38"/>
  <c r="L196" i="38"/>
  <c r="L195" i="38"/>
  <c r="L194" i="38"/>
  <c r="L193" i="38"/>
  <c r="L192" i="38"/>
  <c r="L191" i="38"/>
  <c r="L190" i="38"/>
  <c r="L189" i="38"/>
  <c r="L188" i="38"/>
  <c r="L187" i="38"/>
  <c r="L186" i="38"/>
  <c r="L185" i="38"/>
  <c r="L184" i="38"/>
  <c r="L183" i="38"/>
  <c r="L182" i="38"/>
  <c r="L181" i="38"/>
  <c r="L180" i="38"/>
  <c r="L179" i="38"/>
  <c r="L178" i="38"/>
  <c r="L177" i="38"/>
  <c r="L176" i="38"/>
  <c r="L175" i="38"/>
  <c r="L174" i="38"/>
  <c r="L173" i="38"/>
  <c r="L172" i="38"/>
  <c r="L171" i="38"/>
  <c r="L170" i="38"/>
  <c r="L169" i="38"/>
  <c r="L168" i="38"/>
  <c r="L167" i="38"/>
  <c r="L166" i="38"/>
  <c r="L165" i="38"/>
  <c r="L164" i="38"/>
  <c r="L163" i="38"/>
  <c r="L162" i="38"/>
  <c r="L161" i="38"/>
  <c r="L160" i="38"/>
  <c r="L159" i="38"/>
  <c r="L158" i="38"/>
  <c r="L157" i="38"/>
  <c r="L156" i="38"/>
  <c r="L155" i="38"/>
  <c r="L154" i="38"/>
  <c r="L153" i="38"/>
  <c r="L152" i="38"/>
  <c r="L151" i="38"/>
  <c r="L150" i="38"/>
  <c r="L149" i="38"/>
  <c r="L148" i="38"/>
  <c r="L147" i="38"/>
  <c r="L146" i="38"/>
  <c r="L145" i="38"/>
  <c r="L144" i="38"/>
  <c r="L143" i="38"/>
  <c r="L142" i="38"/>
  <c r="L141" i="38"/>
  <c r="L140" i="38"/>
  <c r="L139" i="38"/>
  <c r="L138" i="38"/>
  <c r="L137" i="38"/>
  <c r="L136" i="38"/>
  <c r="L135" i="38"/>
  <c r="L134" i="38"/>
  <c r="L133" i="38"/>
  <c r="L132" i="38"/>
  <c r="L131" i="38"/>
  <c r="L130" i="38"/>
  <c r="L129" i="38"/>
  <c r="L128" i="38"/>
  <c r="L127" i="38"/>
  <c r="L126" i="38"/>
  <c r="L125" i="38"/>
  <c r="L124" i="38"/>
  <c r="L123" i="38"/>
  <c r="L122" i="38"/>
  <c r="L121" i="38"/>
  <c r="L120" i="38"/>
  <c r="L119" i="38"/>
  <c r="L118" i="38"/>
  <c r="L117" i="38"/>
  <c r="L116" i="38"/>
  <c r="L115" i="38"/>
  <c r="L114" i="38"/>
  <c r="L113" i="38"/>
  <c r="L112" i="38"/>
  <c r="L111" i="38"/>
  <c r="L110" i="38"/>
  <c r="L109" i="38"/>
  <c r="L108" i="38"/>
  <c r="L107" i="38"/>
  <c r="L106" i="38"/>
  <c r="L105" i="38"/>
  <c r="L104" i="38"/>
  <c r="L103" i="38"/>
  <c r="L102" i="38"/>
  <c r="L101" i="38"/>
  <c r="L100" i="38"/>
  <c r="L99" i="38"/>
  <c r="L98" i="38"/>
  <c r="L97" i="38"/>
  <c r="L96" i="38"/>
  <c r="L95" i="38"/>
  <c r="L94" i="38"/>
  <c r="L93" i="38"/>
  <c r="L92" i="38"/>
  <c r="L91" i="38"/>
  <c r="L90" i="38"/>
  <c r="L89" i="38"/>
  <c r="L88" i="38"/>
  <c r="L87" i="38"/>
  <c r="L86" i="38"/>
  <c r="L85" i="38"/>
  <c r="L84" i="38"/>
  <c r="L83" i="38"/>
  <c r="L82" i="38"/>
  <c r="L81" i="38"/>
  <c r="L80" i="38"/>
  <c r="L79" i="38"/>
  <c r="L78" i="38"/>
  <c r="L77" i="38"/>
  <c r="L76" i="38"/>
  <c r="L75" i="38"/>
  <c r="L74" i="38"/>
  <c r="L73" i="38"/>
  <c r="L72" i="38"/>
  <c r="L71" i="38"/>
  <c r="L70" i="38"/>
  <c r="L69" i="38"/>
  <c r="L68" i="38"/>
  <c r="L67" i="38"/>
  <c r="L66" i="38"/>
  <c r="L65" i="38"/>
  <c r="L64" i="38"/>
  <c r="L63" i="38"/>
  <c r="L62" i="38"/>
  <c r="L61" i="38"/>
  <c r="L60" i="38"/>
  <c r="L59" i="38"/>
  <c r="L58" i="38"/>
  <c r="L57" i="38"/>
  <c r="L56" i="38"/>
  <c r="L55" i="38"/>
  <c r="L54" i="38"/>
  <c r="L53" i="38"/>
  <c r="L52" i="38"/>
  <c r="L51" i="38"/>
  <c r="L50" i="38"/>
  <c r="L49" i="38"/>
  <c r="L48" i="38"/>
  <c r="L47" i="38"/>
  <c r="L46" i="38"/>
  <c r="L45" i="38"/>
  <c r="L44" i="38"/>
  <c r="L43" i="38"/>
  <c r="L42" i="38"/>
  <c r="L41" i="38"/>
  <c r="L40" i="38"/>
  <c r="L39" i="38"/>
  <c r="L38" i="38"/>
  <c r="L37" i="38"/>
  <c r="L36" i="38"/>
  <c r="L35" i="38"/>
  <c r="L34" i="38"/>
  <c r="L33" i="38"/>
  <c r="L32" i="38"/>
  <c r="L31" i="38"/>
  <c r="L30" i="38"/>
  <c r="L29" i="38"/>
  <c r="L28" i="38"/>
  <c r="L27" i="38"/>
  <c r="L26" i="38"/>
  <c r="L25" i="38"/>
  <c r="L24" i="38"/>
  <c r="L23" i="38"/>
  <c r="L22" i="38"/>
  <c r="L21" i="38"/>
  <c r="L20" i="38"/>
  <c r="L19" i="38"/>
  <c r="L18" i="38"/>
  <c r="L17" i="38"/>
  <c r="L16" i="38"/>
  <c r="L15" i="38"/>
  <c r="L14" i="38"/>
  <c r="L13" i="38"/>
  <c r="L12" i="38"/>
  <c r="L11" i="38"/>
  <c r="L10" i="38"/>
  <c r="L9" i="38"/>
  <c r="L8" i="38"/>
  <c r="L7" i="38"/>
  <c r="L6" i="38"/>
  <c r="A2" i="38"/>
  <c r="BP419" i="15"/>
  <c r="BP418" i="15"/>
  <c r="BP417" i="15"/>
  <c r="BP416" i="15"/>
  <c r="BP415" i="15"/>
  <c r="BP414" i="15"/>
  <c r="BP413" i="15"/>
  <c r="BP412" i="15"/>
  <c r="BP411" i="15"/>
  <c r="BP410" i="15"/>
  <c r="BP409" i="15"/>
  <c r="BP408" i="15"/>
  <c r="BP407" i="15"/>
  <c r="BP406" i="15"/>
  <c r="BP405" i="15"/>
  <c r="BP404" i="15"/>
  <c r="BP403" i="15"/>
  <c r="BP402" i="15"/>
  <c r="BP401" i="15"/>
  <c r="BP400" i="15"/>
  <c r="BP399" i="15"/>
  <c r="BP398" i="15"/>
  <c r="BP397" i="15"/>
  <c r="BP396" i="15"/>
  <c r="BP395" i="15"/>
  <c r="BP394" i="15"/>
  <c r="BP393" i="15"/>
  <c r="BP392" i="15"/>
  <c r="BP391" i="15"/>
  <c r="BP390" i="15"/>
  <c r="BP389" i="15"/>
  <c r="BP388" i="15"/>
  <c r="BP387" i="15"/>
  <c r="BP386" i="15"/>
  <c r="BP383" i="15"/>
  <c r="BP382" i="15"/>
  <c r="BP381" i="15"/>
  <c r="BP380" i="15"/>
  <c r="BP379" i="15"/>
  <c r="BP378" i="15"/>
  <c r="BP377" i="15"/>
  <c r="BP376" i="15"/>
  <c r="BP375" i="15"/>
  <c r="BP374" i="15"/>
  <c r="BP373" i="15"/>
  <c r="BP422" i="15"/>
  <c r="BP423" i="15"/>
  <c r="BP7" i="15"/>
  <c r="BP8" i="15"/>
  <c r="BP9" i="15"/>
  <c r="BP10" i="15"/>
  <c r="BP11" i="15"/>
  <c r="BP12" i="15"/>
  <c r="BP13" i="15"/>
  <c r="BP14" i="15"/>
  <c r="BP16" i="15"/>
  <c r="BP17" i="15"/>
  <c r="BP18" i="15"/>
  <c r="BP19" i="15"/>
  <c r="BP20" i="15"/>
  <c r="BP21" i="15"/>
  <c r="BP22" i="15"/>
  <c r="BP23" i="15"/>
  <c r="BP24" i="15"/>
  <c r="BP25" i="15"/>
  <c r="BP26" i="15"/>
  <c r="BP27" i="15"/>
  <c r="BP28" i="15"/>
  <c r="BP29" i="15"/>
  <c r="BP30" i="15"/>
  <c r="BP31" i="15"/>
  <c r="BP32" i="15"/>
  <c r="BP33" i="15"/>
  <c r="BP34" i="15"/>
  <c r="BP35" i="15"/>
  <c r="BP36" i="15"/>
  <c r="BP37" i="15"/>
  <c r="BP38" i="15"/>
  <c r="BP39" i="15"/>
  <c r="BP40" i="15"/>
  <c r="BP41" i="15"/>
  <c r="BP42" i="15"/>
  <c r="BP43" i="15"/>
  <c r="BP44" i="15"/>
  <c r="BP45" i="15"/>
  <c r="BP46" i="15"/>
  <c r="BP47" i="15"/>
  <c r="BP48" i="15"/>
  <c r="BP49" i="15"/>
  <c r="BP50" i="15"/>
  <c r="BP51" i="15"/>
  <c r="BP52" i="15"/>
  <c r="BP53" i="15"/>
  <c r="BP54" i="15"/>
  <c r="BP55" i="15"/>
  <c r="BP56" i="15"/>
  <c r="BP57" i="15"/>
  <c r="BP58" i="15"/>
  <c r="BP59" i="15"/>
  <c r="BP60" i="15"/>
  <c r="BP61" i="15"/>
  <c r="BP62" i="15"/>
  <c r="BP63" i="15"/>
  <c r="BP64" i="15"/>
  <c r="BP65" i="15"/>
  <c r="BP66" i="15"/>
  <c r="BP67" i="15"/>
  <c r="BP68" i="15"/>
  <c r="BP69" i="15"/>
  <c r="BP70" i="15"/>
  <c r="BP71" i="15"/>
  <c r="BP72" i="15"/>
  <c r="BP73" i="15"/>
  <c r="BP74" i="15"/>
  <c r="BP75" i="15"/>
  <c r="BP76" i="15"/>
  <c r="BP77" i="15"/>
  <c r="BP78" i="15"/>
  <c r="BP79" i="15"/>
  <c r="BP80" i="15"/>
  <c r="BP81" i="15"/>
  <c r="BP82" i="15"/>
  <c r="BP83" i="15"/>
  <c r="BP84" i="15"/>
  <c r="BP86" i="15"/>
  <c r="BP87" i="15"/>
  <c r="BP88" i="15"/>
  <c r="BP89" i="15"/>
  <c r="BP90" i="15"/>
  <c r="BP91" i="15"/>
  <c r="BP92" i="15"/>
  <c r="BP93" i="15"/>
  <c r="BP94" i="15"/>
  <c r="BP95" i="15"/>
  <c r="BP96" i="15"/>
  <c r="BP97" i="15"/>
  <c r="BP98" i="15"/>
  <c r="BP99" i="15"/>
  <c r="BP100" i="15"/>
  <c r="BP101" i="15"/>
  <c r="BP102" i="15"/>
  <c r="BP103" i="15"/>
  <c r="BP104" i="15"/>
  <c r="BP105" i="15"/>
  <c r="BP106" i="15"/>
  <c r="BP107" i="15"/>
  <c r="BP108" i="15"/>
  <c r="BP109" i="15"/>
  <c r="BP111" i="15"/>
  <c r="BP112" i="15"/>
  <c r="BP425" i="15"/>
  <c r="BP113" i="15"/>
  <c r="BP114" i="15"/>
  <c r="BP115" i="15"/>
  <c r="BP116" i="15"/>
  <c r="BP117" i="15"/>
  <c r="BP118" i="15"/>
  <c r="BP120" i="15"/>
  <c r="BP121" i="15"/>
  <c r="BP123" i="15"/>
  <c r="BP124" i="15"/>
  <c r="BP426" i="15"/>
  <c r="BP125" i="15"/>
  <c r="BP126" i="15"/>
  <c r="BP127" i="15"/>
  <c r="BP128" i="15"/>
  <c r="BP129" i="15"/>
  <c r="BP130" i="15"/>
  <c r="BP427" i="15"/>
  <c r="BP131" i="15"/>
  <c r="BP132" i="15"/>
  <c r="BP133" i="15"/>
  <c r="BP134" i="15"/>
  <c r="BP135" i="15"/>
  <c r="BP136" i="15"/>
  <c r="BP137" i="15"/>
  <c r="BP138" i="15"/>
  <c r="BP139" i="15"/>
  <c r="BP140" i="15"/>
  <c r="BP141" i="15"/>
  <c r="BP428" i="15"/>
  <c r="BP142" i="15"/>
  <c r="BP143" i="15"/>
  <c r="BP144" i="15"/>
  <c r="BP145" i="15"/>
  <c r="BP146" i="15"/>
  <c r="BP147" i="15"/>
  <c r="BP437" i="15"/>
  <c r="BP148" i="15"/>
  <c r="BP149" i="15"/>
  <c r="BP150" i="15"/>
  <c r="BP151" i="15"/>
  <c r="BP152" i="15"/>
  <c r="BP153" i="15"/>
  <c r="BP154" i="15"/>
  <c r="BP438" i="15"/>
  <c r="BP155" i="15"/>
  <c r="BP156" i="15"/>
  <c r="BP157" i="15"/>
  <c r="BP158" i="15"/>
  <c r="BP159" i="15"/>
  <c r="BP160" i="15"/>
  <c r="BP161" i="15"/>
  <c r="BP162" i="15"/>
  <c r="BP163" i="15"/>
  <c r="BP164" i="15"/>
  <c r="BP166" i="15"/>
  <c r="BP167" i="15"/>
  <c r="BP168" i="15"/>
  <c r="BP169" i="15"/>
  <c r="BP170" i="15"/>
  <c r="BP171" i="15"/>
  <c r="BP172" i="15"/>
  <c r="BP173" i="15"/>
  <c r="BP174" i="15"/>
  <c r="BP439" i="15"/>
  <c r="BP175" i="15"/>
  <c r="BP176" i="15"/>
  <c r="BP177" i="15"/>
  <c r="BP178" i="15"/>
  <c r="BP179" i="15"/>
  <c r="BP180" i="15"/>
  <c r="BP181" i="15"/>
  <c r="BP182" i="15"/>
  <c r="BP183" i="15"/>
  <c r="BP184" i="15"/>
  <c r="BP185" i="15"/>
  <c r="BP186" i="15"/>
  <c r="BP187" i="15"/>
  <c r="BP188" i="15"/>
  <c r="BP189" i="15"/>
  <c r="BP190" i="15"/>
  <c r="BP191" i="15"/>
  <c r="BP192" i="15"/>
  <c r="BP193" i="15"/>
  <c r="BP194" i="15"/>
  <c r="BP195" i="15"/>
  <c r="BP196" i="15"/>
  <c r="BP197" i="15"/>
  <c r="BP198" i="15"/>
  <c r="BP199" i="15"/>
  <c r="BP200" i="15"/>
  <c r="BP429" i="15"/>
  <c r="BP201" i="15"/>
  <c r="BP202" i="15"/>
  <c r="BP203" i="15"/>
  <c r="BP204" i="15"/>
  <c r="BP205" i="15"/>
  <c r="BP206" i="15"/>
  <c r="BP207" i="15"/>
  <c r="BP208" i="15"/>
  <c r="BP209" i="15"/>
  <c r="BP210" i="15"/>
  <c r="BP211" i="15"/>
  <c r="BP430" i="15"/>
  <c r="BP420" i="15"/>
  <c r="BP212" i="15"/>
  <c r="BP213" i="15"/>
  <c r="BP214" i="15"/>
  <c r="BP215" i="15"/>
  <c r="BP216" i="15"/>
  <c r="BP431" i="15"/>
  <c r="BP217" i="15"/>
  <c r="BP218" i="15"/>
  <c r="BP219" i="15"/>
  <c r="BP220" i="15"/>
  <c r="BP222" i="15"/>
  <c r="BP223" i="15"/>
  <c r="BP224" i="15"/>
  <c r="BP225" i="15"/>
  <c r="BP226" i="15"/>
  <c r="BP227" i="15"/>
  <c r="BP228" i="15"/>
  <c r="BP432" i="15"/>
  <c r="BP229" i="15"/>
  <c r="BP230" i="15"/>
  <c r="BP231" i="15"/>
  <c r="BP232" i="15"/>
  <c r="BP233" i="15"/>
  <c r="BP234" i="15"/>
  <c r="BP235" i="15"/>
  <c r="BP236" i="15"/>
  <c r="BP237" i="15"/>
  <c r="BP238" i="15"/>
  <c r="BP239" i="15"/>
  <c r="BP240" i="15"/>
  <c r="BP241" i="15"/>
  <c r="BP242" i="15"/>
  <c r="BP243" i="15"/>
  <c r="BP244" i="15"/>
  <c r="BP245" i="15"/>
  <c r="BP246" i="15"/>
  <c r="BP247" i="15"/>
  <c r="BP248" i="15"/>
  <c r="BP249" i="15"/>
  <c r="BP250" i="15"/>
  <c r="BP251" i="15"/>
  <c r="BP252" i="15"/>
  <c r="BP253" i="15"/>
  <c r="BP254" i="15"/>
  <c r="BP255" i="15"/>
  <c r="BP256" i="15"/>
  <c r="BP257" i="15"/>
  <c r="BP258" i="15"/>
  <c r="BP259" i="15"/>
  <c r="BP260" i="15"/>
  <c r="BP261" i="15"/>
  <c r="BP262" i="15"/>
  <c r="BP263" i="15"/>
  <c r="BP264" i="15"/>
  <c r="BP265" i="15"/>
  <c r="BP266" i="15"/>
  <c r="BP267" i="15"/>
  <c r="BP268" i="15"/>
  <c r="BP269" i="15"/>
  <c r="BP270" i="15"/>
  <c r="BP271" i="15"/>
  <c r="BP272" i="15"/>
  <c r="BP273" i="15"/>
  <c r="BP274" i="15"/>
  <c r="BP275" i="15"/>
  <c r="BP276" i="15"/>
  <c r="BP277" i="15"/>
  <c r="BP433" i="15"/>
  <c r="BP434" i="15"/>
  <c r="BP278" i="15"/>
  <c r="BP279" i="15"/>
  <c r="BP280" i="15"/>
  <c r="BP281" i="15"/>
  <c r="BP282" i="15"/>
  <c r="BP283" i="15"/>
  <c r="BP435" i="15"/>
  <c r="BP284" i="15"/>
  <c r="BP285" i="15"/>
  <c r="BP286" i="15"/>
  <c r="BP287" i="15"/>
  <c r="BP288" i="15"/>
  <c r="BP289" i="15"/>
  <c r="BP290" i="15"/>
  <c r="BP291" i="15"/>
  <c r="BP292" i="15"/>
  <c r="BP293" i="15"/>
  <c r="BP294" i="15"/>
  <c r="BP295" i="15"/>
  <c r="BP296" i="15"/>
  <c r="BP297" i="15"/>
  <c r="BP298" i="15"/>
  <c r="BP299" i="15"/>
  <c r="BP300" i="15"/>
  <c r="BP301" i="15"/>
  <c r="BP302" i="15"/>
  <c r="BP303" i="15"/>
  <c r="BP304" i="15"/>
  <c r="BP305" i="15"/>
  <c r="BP306" i="15"/>
  <c r="BP307" i="15"/>
  <c r="BP308" i="15"/>
  <c r="BP309" i="15"/>
  <c r="BP310" i="15"/>
  <c r="BP311" i="15"/>
  <c r="BP312" i="15"/>
  <c r="BP313" i="15"/>
  <c r="BP314" i="15"/>
  <c r="BP315" i="15"/>
  <c r="BP316" i="15"/>
  <c r="BP317" i="15"/>
  <c r="BP318" i="15"/>
  <c r="BP319" i="15"/>
  <c r="BP320" i="15"/>
  <c r="BP321" i="15"/>
  <c r="BP322" i="15"/>
  <c r="BP323" i="15"/>
  <c r="BP334" i="15"/>
  <c r="BP421" i="15"/>
  <c r="Z165" i="15"/>
  <c r="Z122" i="15"/>
  <c r="AD6" i="15"/>
  <c r="AE343" i="15" s="1"/>
  <c r="Z6" i="15"/>
  <c r="G50" i="13" l="1"/>
  <c r="H50" i="13"/>
  <c r="F50" i="13"/>
  <c r="AV421" i="15" l="1"/>
  <c r="CI428" i="5" l="1"/>
  <c r="CK428" i="5" s="1"/>
  <c r="BW428" i="5"/>
  <c r="BY428" i="5" s="1"/>
  <c r="BS428" i="5"/>
  <c r="BU428" i="5" s="1"/>
  <c r="CI427" i="5"/>
  <c r="CK427" i="5" s="1"/>
  <c r="BW427" i="5"/>
  <c r="BY427" i="5" s="1"/>
  <c r="BS427" i="5"/>
  <c r="BU427" i="5" s="1"/>
  <c r="CA427" i="5"/>
  <c r="CC427" i="5" s="1"/>
  <c r="CI426" i="5"/>
  <c r="CK426" i="5" s="1"/>
  <c r="BW426" i="5"/>
  <c r="BY426" i="5" s="1"/>
  <c r="BS426" i="5"/>
  <c r="BU426" i="5" s="1"/>
  <c r="CI425" i="5"/>
  <c r="CK425" i="5" s="1"/>
  <c r="BW425" i="5"/>
  <c r="BY425" i="5" s="1"/>
  <c r="BS425" i="5"/>
  <c r="BU425" i="5" s="1"/>
  <c r="CI424" i="5"/>
  <c r="CK424" i="5" s="1"/>
  <c r="BW424" i="5"/>
  <c r="BY424" i="5" s="1"/>
  <c r="BS424" i="5"/>
  <c r="BU424" i="5" s="1"/>
  <c r="CI423" i="5"/>
  <c r="CK423" i="5" s="1"/>
  <c r="BW423" i="5"/>
  <c r="BY423" i="5" s="1"/>
  <c r="BS423" i="5"/>
  <c r="BU423" i="5" s="1"/>
  <c r="CA423" i="5"/>
  <c r="CC423" i="5" s="1"/>
  <c r="CI422" i="5"/>
  <c r="CK422" i="5" s="1"/>
  <c r="BW422" i="5"/>
  <c r="BY422" i="5" s="1"/>
  <c r="BS422" i="5"/>
  <c r="BU422" i="5" s="1"/>
  <c r="CI421" i="5"/>
  <c r="CK421" i="5" s="1"/>
  <c r="BW421" i="5"/>
  <c r="BY421" i="5" s="1"/>
  <c r="BS421" i="5"/>
  <c r="BU421" i="5" s="1"/>
  <c r="CA421" i="5"/>
  <c r="CC421" i="5" s="1"/>
  <c r="CI420" i="5"/>
  <c r="CK420" i="5" s="1"/>
  <c r="BW420" i="5"/>
  <c r="BY420" i="5" s="1"/>
  <c r="BS420" i="5"/>
  <c r="BU420" i="5" s="1"/>
  <c r="CI419" i="5"/>
  <c r="CK419" i="5" s="1"/>
  <c r="BW419" i="5"/>
  <c r="BY419" i="5" s="1"/>
  <c r="BS419" i="5"/>
  <c r="BU419" i="5" s="1"/>
  <c r="CI418" i="5"/>
  <c r="CK418" i="5" s="1"/>
  <c r="BW418" i="5"/>
  <c r="BY418" i="5" s="1"/>
  <c r="BS418" i="5"/>
  <c r="BU418" i="5" s="1"/>
  <c r="CI417" i="5"/>
  <c r="CK417" i="5" s="1"/>
  <c r="BW417" i="5"/>
  <c r="BY417" i="5" s="1"/>
  <c r="BS417" i="5"/>
  <c r="BU417" i="5" s="1"/>
  <c r="CI416" i="5"/>
  <c r="CK416" i="5" s="1"/>
  <c r="BW416" i="5"/>
  <c r="BY416" i="5" s="1"/>
  <c r="BS416" i="5"/>
  <c r="BU416" i="5" s="1"/>
  <c r="CI415" i="5"/>
  <c r="CK415" i="5" s="1"/>
  <c r="BW415" i="5"/>
  <c r="BY415" i="5" s="1"/>
  <c r="BS415" i="5"/>
  <c r="BU415" i="5" s="1"/>
  <c r="CI414" i="5"/>
  <c r="CK414" i="5" s="1"/>
  <c r="BW414" i="5"/>
  <c r="BY414" i="5" s="1"/>
  <c r="BS414" i="5"/>
  <c r="BU414" i="5" s="1"/>
  <c r="CI413" i="5"/>
  <c r="CK413" i="5" s="1"/>
  <c r="BW413" i="5"/>
  <c r="BY413" i="5" s="1"/>
  <c r="BS413" i="5"/>
  <c r="BU413" i="5" s="1"/>
  <c r="CA413" i="5"/>
  <c r="CC413" i="5" s="1"/>
  <c r="CI412" i="5"/>
  <c r="CK412" i="5" s="1"/>
  <c r="BW412" i="5"/>
  <c r="BY412" i="5" s="1"/>
  <c r="BS412" i="5"/>
  <c r="BU412" i="5" s="1"/>
  <c r="CI411" i="5"/>
  <c r="CK411" i="5" s="1"/>
  <c r="BW411" i="5"/>
  <c r="BY411" i="5" s="1"/>
  <c r="BS411" i="5"/>
  <c r="BU411" i="5" s="1"/>
  <c r="CE411" i="5"/>
  <c r="CG411" i="5" s="1"/>
  <c r="CI410" i="5"/>
  <c r="CK410" i="5" s="1"/>
  <c r="BW410" i="5"/>
  <c r="BY410" i="5" s="1"/>
  <c r="BS410" i="5"/>
  <c r="BU410" i="5" s="1"/>
  <c r="CI409" i="5"/>
  <c r="CK409" i="5" s="1"/>
  <c r="BW409" i="5"/>
  <c r="BY409" i="5" s="1"/>
  <c r="BS409" i="5"/>
  <c r="BU409" i="5" s="1"/>
  <c r="CI408" i="5"/>
  <c r="CK408" i="5" s="1"/>
  <c r="BW408" i="5"/>
  <c r="BY408" i="5" s="1"/>
  <c r="BS408" i="5"/>
  <c r="BU408" i="5" s="1"/>
  <c r="CI407" i="5"/>
  <c r="CK407" i="5" s="1"/>
  <c r="BW407" i="5"/>
  <c r="BY407" i="5" s="1"/>
  <c r="BS407" i="5"/>
  <c r="BU407" i="5" s="1"/>
  <c r="CE407" i="5"/>
  <c r="CG407" i="5" s="1"/>
  <c r="CI406" i="5"/>
  <c r="CK406" i="5" s="1"/>
  <c r="BW406" i="5"/>
  <c r="BY406" i="5" s="1"/>
  <c r="BS406" i="5"/>
  <c r="BU406" i="5" s="1"/>
  <c r="CI405" i="5"/>
  <c r="CK405" i="5" s="1"/>
  <c r="BW405" i="5"/>
  <c r="BY405" i="5" s="1"/>
  <c r="BS405" i="5"/>
  <c r="BU405" i="5" s="1"/>
  <c r="CI404" i="5"/>
  <c r="CK404" i="5" s="1"/>
  <c r="BW404" i="5"/>
  <c r="BY404" i="5" s="1"/>
  <c r="BS404" i="5"/>
  <c r="BU404" i="5" s="1"/>
  <c r="CI403" i="5"/>
  <c r="CK403" i="5" s="1"/>
  <c r="BW403" i="5"/>
  <c r="BY403" i="5" s="1"/>
  <c r="BS403" i="5"/>
  <c r="BU403" i="5" s="1"/>
  <c r="CE403" i="5"/>
  <c r="CG403" i="5" s="1"/>
  <c r="CI402" i="5"/>
  <c r="CK402" i="5" s="1"/>
  <c r="BW402" i="5"/>
  <c r="BY402" i="5" s="1"/>
  <c r="BS402" i="5"/>
  <c r="BU402" i="5" s="1"/>
  <c r="CI401" i="5"/>
  <c r="CK401" i="5" s="1"/>
  <c r="BW401" i="5"/>
  <c r="BY401" i="5" s="1"/>
  <c r="BS401" i="5"/>
  <c r="BU401" i="5" s="1"/>
  <c r="CA401" i="5"/>
  <c r="CC401" i="5" s="1"/>
  <c r="CI400" i="5"/>
  <c r="CK400" i="5" s="1"/>
  <c r="BW400" i="5"/>
  <c r="BY400" i="5" s="1"/>
  <c r="BS400" i="5"/>
  <c r="BU400" i="5" s="1"/>
  <c r="CI399" i="5"/>
  <c r="CK399" i="5" s="1"/>
  <c r="BW399" i="5"/>
  <c r="BY399" i="5" s="1"/>
  <c r="BS399" i="5"/>
  <c r="BU399" i="5" s="1"/>
  <c r="CI398" i="5"/>
  <c r="CK398" i="5" s="1"/>
  <c r="BW398" i="5"/>
  <c r="BY398" i="5" s="1"/>
  <c r="BS398" i="5"/>
  <c r="BU398" i="5" s="1"/>
  <c r="CI397" i="5"/>
  <c r="CK397" i="5" s="1"/>
  <c r="BW397" i="5"/>
  <c r="BY397" i="5" s="1"/>
  <c r="BS397" i="5"/>
  <c r="BU397" i="5" s="1"/>
  <c r="CE397" i="5"/>
  <c r="CG397" i="5" s="1"/>
  <c r="CI396" i="5"/>
  <c r="CK396" i="5" s="1"/>
  <c r="BW396" i="5"/>
  <c r="BY396" i="5" s="1"/>
  <c r="BS396" i="5"/>
  <c r="BU396" i="5" s="1"/>
  <c r="CI395" i="5"/>
  <c r="CK395" i="5" s="1"/>
  <c r="BW395" i="5"/>
  <c r="BY395" i="5" s="1"/>
  <c r="BS395" i="5"/>
  <c r="BU395" i="5" s="1"/>
  <c r="CE395" i="5"/>
  <c r="CG395" i="5" s="1"/>
  <c r="BW393" i="5"/>
  <c r="BY393" i="5" s="1"/>
  <c r="CE393" i="5"/>
  <c r="CG393" i="5" s="1"/>
  <c r="CI392" i="5"/>
  <c r="CK392" i="5" s="1"/>
  <c r="BW392" i="5"/>
  <c r="BY392" i="5" s="1"/>
  <c r="BS392" i="5"/>
  <c r="BU392" i="5" s="1"/>
  <c r="CI391" i="5"/>
  <c r="CK391" i="5" s="1"/>
  <c r="BW391" i="5"/>
  <c r="BY391" i="5" s="1"/>
  <c r="BS391" i="5"/>
  <c r="BU391" i="5" s="1"/>
  <c r="CE391" i="5"/>
  <c r="CG391" i="5" s="1"/>
  <c r="CI390" i="5"/>
  <c r="CK390" i="5" s="1"/>
  <c r="BW390" i="5"/>
  <c r="BY390" i="5" s="1"/>
  <c r="BS390" i="5"/>
  <c r="BU390" i="5" s="1"/>
  <c r="CE390" i="5"/>
  <c r="CG390" i="5" s="1"/>
  <c r="CI389" i="5"/>
  <c r="CK389" i="5" s="1"/>
  <c r="BW389" i="5"/>
  <c r="BY389" i="5" s="1"/>
  <c r="BS389" i="5"/>
  <c r="BU389" i="5" s="1"/>
  <c r="CA389" i="5"/>
  <c r="CC389" i="5" s="1"/>
  <c r="CI388" i="5"/>
  <c r="CK388" i="5" s="1"/>
  <c r="BW388" i="5"/>
  <c r="BY388" i="5" s="1"/>
  <c r="BS388" i="5"/>
  <c r="BU388" i="5" s="1"/>
  <c r="CA388" i="5"/>
  <c r="CC388" i="5" s="1"/>
  <c r="CI387" i="5"/>
  <c r="CK387" i="5" s="1"/>
  <c r="BW387" i="5"/>
  <c r="BY387" i="5" s="1"/>
  <c r="BS387" i="5"/>
  <c r="BU387" i="5" s="1"/>
  <c r="CA387" i="5"/>
  <c r="CC387" i="5" s="1"/>
  <c r="CI386" i="5"/>
  <c r="CK386" i="5" s="1"/>
  <c r="BW386" i="5"/>
  <c r="BY386" i="5" s="1"/>
  <c r="BS386" i="5"/>
  <c r="BU386" i="5" s="1"/>
  <c r="CA386" i="5"/>
  <c r="CC386" i="5" s="1"/>
  <c r="CI385" i="5"/>
  <c r="CK385" i="5" s="1"/>
  <c r="BW385" i="5"/>
  <c r="BY385" i="5" s="1"/>
  <c r="BS385" i="5"/>
  <c r="BU385" i="5" s="1"/>
  <c r="CI384" i="5"/>
  <c r="CK384" i="5" s="1"/>
  <c r="BW384" i="5"/>
  <c r="BY384" i="5" s="1"/>
  <c r="BS384" i="5"/>
  <c r="BU384" i="5" s="1"/>
  <c r="CE384" i="5"/>
  <c r="CG384" i="5" s="1"/>
  <c r="CI383" i="5"/>
  <c r="CK383" i="5" s="1"/>
  <c r="CE383" i="5"/>
  <c r="CG383" i="5" s="1"/>
  <c r="CA383" i="5"/>
  <c r="CC383" i="5" s="1"/>
  <c r="BW383" i="5"/>
  <c r="BY383" i="5" s="1"/>
  <c r="BS383" i="5"/>
  <c r="BU383" i="5" s="1"/>
  <c r="BM342" i="5"/>
  <c r="AW342" i="5"/>
  <c r="CI342" i="5" s="1"/>
  <c r="AO342" i="5"/>
  <c r="AK342" i="5"/>
  <c r="AG342" i="5"/>
  <c r="BO342" i="5" s="1"/>
  <c r="BQ342" i="5" s="1"/>
  <c r="BM341" i="5"/>
  <c r="AW341" i="5"/>
  <c r="CI341" i="5" s="1"/>
  <c r="AO341" i="5"/>
  <c r="AK341" i="5"/>
  <c r="AG341" i="5"/>
  <c r="BS393" i="5" s="1"/>
  <c r="BU393" i="5" s="1"/>
  <c r="BM340" i="5"/>
  <c r="AW340" i="5"/>
  <c r="CI340" i="5" s="1"/>
  <c r="AO340" i="5"/>
  <c r="AK340" i="5"/>
  <c r="AG340" i="5"/>
  <c r="BM339" i="5"/>
  <c r="AW339" i="5"/>
  <c r="CI339" i="5" s="1"/>
  <c r="AO339" i="5"/>
  <c r="AK339" i="5"/>
  <c r="AG339" i="5"/>
  <c r="BO339" i="5" s="1"/>
  <c r="BQ339" i="5" s="1"/>
  <c r="BM338" i="5"/>
  <c r="AW338" i="5"/>
  <c r="CI338" i="5" s="1"/>
  <c r="AO338" i="5"/>
  <c r="AK338" i="5"/>
  <c r="AG338" i="5"/>
  <c r="BM337" i="5"/>
  <c r="AW337" i="5"/>
  <c r="CI337" i="5" s="1"/>
  <c r="AO337" i="5"/>
  <c r="AK337" i="5"/>
  <c r="AG337" i="5"/>
  <c r="BM336" i="5"/>
  <c r="AW336" i="5"/>
  <c r="CI336" i="5" s="1"/>
  <c r="AO336" i="5"/>
  <c r="AK336" i="5"/>
  <c r="AG336" i="5"/>
  <c r="BO336" i="5" s="1"/>
  <c r="BQ336" i="5" s="1"/>
  <c r="BM335" i="5"/>
  <c r="AW335" i="5"/>
  <c r="CI335" i="5" s="1"/>
  <c r="AO335" i="5"/>
  <c r="AK335" i="5"/>
  <c r="AG335" i="5"/>
  <c r="BO335" i="5" s="1"/>
  <c r="BQ335" i="5" s="1"/>
  <c r="BM334" i="5"/>
  <c r="AW334" i="5"/>
  <c r="CI334" i="5" s="1"/>
  <c r="AO334" i="5"/>
  <c r="AK334" i="5"/>
  <c r="AG334" i="5"/>
  <c r="CK333" i="5"/>
  <c r="BW333" i="5"/>
  <c r="BY333" i="5" s="1"/>
  <c r="BS333" i="5"/>
  <c r="BU333" i="5" s="1"/>
  <c r="BO333" i="5"/>
  <c r="BQ333" i="5" s="1"/>
  <c r="BM333" i="5"/>
  <c r="CA333" i="5"/>
  <c r="CC333" i="5" s="1"/>
  <c r="BO332" i="5"/>
  <c r="BQ332" i="5" s="1"/>
  <c r="BM332" i="5"/>
  <c r="AW332" i="5"/>
  <c r="CI332" i="5" s="1"/>
  <c r="AO332" i="5"/>
  <c r="AK332" i="5"/>
  <c r="BS332" i="5" s="1"/>
  <c r="BU332" i="5" s="1"/>
  <c r="BO331" i="5"/>
  <c r="BQ331" i="5" s="1"/>
  <c r="BM331" i="5"/>
  <c r="AW331" i="5"/>
  <c r="CI331" i="5" s="1"/>
  <c r="AO331" i="5"/>
  <c r="AK331" i="5"/>
  <c r="BS331" i="5" s="1"/>
  <c r="BU331" i="5" s="1"/>
  <c r="BO330" i="5"/>
  <c r="BQ330" i="5" s="1"/>
  <c r="BM330" i="5"/>
  <c r="AW330" i="5"/>
  <c r="CI330" i="5" s="1"/>
  <c r="AO330" i="5"/>
  <c r="AK330" i="5"/>
  <c r="BS330" i="5" s="1"/>
  <c r="BU330" i="5" s="1"/>
  <c r="BS329" i="5"/>
  <c r="BU329" i="5" s="1"/>
  <c r="BO329" i="5"/>
  <c r="BQ329" i="5" s="1"/>
  <c r="BM329" i="5"/>
  <c r="AW329" i="5"/>
  <c r="CI329" i="5" s="1"/>
  <c r="AO329" i="5"/>
  <c r="BW328" i="5"/>
  <c r="BY328" i="5" s="1"/>
  <c r="BS328" i="5"/>
  <c r="BU328" i="5" s="1"/>
  <c r="BO328" i="5"/>
  <c r="BQ328" i="5" s="1"/>
  <c r="BM328" i="5"/>
  <c r="AW328" i="5"/>
  <c r="CI328" i="5" s="1"/>
  <c r="CA328" i="5"/>
  <c r="CC328" i="5" s="1"/>
  <c r="BW327" i="5"/>
  <c r="BY327" i="5" s="1"/>
  <c r="BS327" i="5"/>
  <c r="BU327" i="5" s="1"/>
  <c r="BO327" i="5"/>
  <c r="BQ327" i="5" s="1"/>
  <c r="BM327" i="5"/>
  <c r="AW327" i="5"/>
  <c r="CI327" i="5" s="1"/>
  <c r="BW326" i="5"/>
  <c r="BY326" i="5" s="1"/>
  <c r="BS326" i="5"/>
  <c r="BU326" i="5" s="1"/>
  <c r="BO326" i="5"/>
  <c r="BQ326" i="5" s="1"/>
  <c r="BM326" i="5"/>
  <c r="AW326" i="5"/>
  <c r="CI326" i="5" s="1"/>
  <c r="BW325" i="5"/>
  <c r="BY325" i="5" s="1"/>
  <c r="BS325" i="5"/>
  <c r="BU325" i="5" s="1"/>
  <c r="BO325" i="5"/>
  <c r="BQ325" i="5" s="1"/>
  <c r="BM325" i="5"/>
  <c r="AW325" i="5"/>
  <c r="CI325" i="5" s="1"/>
  <c r="CA325" i="5"/>
  <c r="CC325" i="5" s="1"/>
  <c r="BW324" i="5"/>
  <c r="BY324" i="5" s="1"/>
  <c r="BS324" i="5"/>
  <c r="BU324" i="5" s="1"/>
  <c r="BO324" i="5"/>
  <c r="BQ324" i="5" s="1"/>
  <c r="BM324" i="5"/>
  <c r="AW324" i="5"/>
  <c r="CI324" i="5" s="1"/>
  <c r="CA324" i="5"/>
  <c r="CC324" i="5" s="1"/>
  <c r="CK323" i="5"/>
  <c r="BW323" i="5"/>
  <c r="BY323" i="5" s="1"/>
  <c r="BS323" i="5"/>
  <c r="BU323" i="5" s="1"/>
  <c r="BO323" i="5"/>
  <c r="BQ323" i="5" s="1"/>
  <c r="BM323" i="5"/>
  <c r="CA323" i="5"/>
  <c r="CC323" i="5" s="1"/>
  <c r="CK322" i="5"/>
  <c r="BW322" i="5"/>
  <c r="BY322" i="5" s="1"/>
  <c r="BS322" i="5"/>
  <c r="BU322" i="5" s="1"/>
  <c r="BO322" i="5"/>
  <c r="BQ322" i="5" s="1"/>
  <c r="BM322" i="5"/>
  <c r="CE322" i="5"/>
  <c r="CG322" i="5" s="1"/>
  <c r="CK321" i="5"/>
  <c r="BW321" i="5"/>
  <c r="BY321" i="5" s="1"/>
  <c r="BS321" i="5"/>
  <c r="BU321" i="5" s="1"/>
  <c r="BO321" i="5"/>
  <c r="BQ321" i="5" s="1"/>
  <c r="BM321" i="5"/>
  <c r="CA321" i="5"/>
  <c r="CC321" i="5" s="1"/>
  <c r="CK320" i="5"/>
  <c r="BW320" i="5"/>
  <c r="BY320" i="5" s="1"/>
  <c r="BS320" i="5"/>
  <c r="BU320" i="5" s="1"/>
  <c r="BO320" i="5"/>
  <c r="BQ320" i="5" s="1"/>
  <c r="BM320" i="5"/>
  <c r="CE320" i="5"/>
  <c r="CG320" i="5" s="1"/>
  <c r="CK319" i="5"/>
  <c r="BW319" i="5"/>
  <c r="BY319" i="5" s="1"/>
  <c r="BS319" i="5"/>
  <c r="BU319" i="5" s="1"/>
  <c r="BO319" i="5"/>
  <c r="BQ319" i="5" s="1"/>
  <c r="BM319" i="5"/>
  <c r="CE319" i="5"/>
  <c r="CG319" i="5" s="1"/>
  <c r="CK318" i="5"/>
  <c r="BW318" i="5"/>
  <c r="BY318" i="5" s="1"/>
  <c r="BS318" i="5"/>
  <c r="BU318" i="5" s="1"/>
  <c r="BO318" i="5"/>
  <c r="BQ318" i="5" s="1"/>
  <c r="BM318" i="5"/>
  <c r="CE318" i="5"/>
  <c r="CG318" i="5" s="1"/>
  <c r="CK317" i="5"/>
  <c r="BW317" i="5"/>
  <c r="BY317" i="5" s="1"/>
  <c r="BS317" i="5"/>
  <c r="BU317" i="5" s="1"/>
  <c r="BO317" i="5"/>
  <c r="BQ317" i="5" s="1"/>
  <c r="BM317" i="5"/>
  <c r="CE317" i="5"/>
  <c r="CG317" i="5" s="1"/>
  <c r="CK316" i="5"/>
  <c r="BW316" i="5"/>
  <c r="BY316" i="5" s="1"/>
  <c r="BS316" i="5"/>
  <c r="BU316" i="5" s="1"/>
  <c r="BO316" i="5"/>
  <c r="BQ316" i="5" s="1"/>
  <c r="BM316" i="5"/>
  <c r="CE316" i="5"/>
  <c r="CG316" i="5" s="1"/>
  <c r="CK315" i="5"/>
  <c r="BW315" i="5"/>
  <c r="BY315" i="5" s="1"/>
  <c r="BS315" i="5"/>
  <c r="BU315" i="5" s="1"/>
  <c r="BO315" i="5"/>
  <c r="BQ315" i="5" s="1"/>
  <c r="BM315" i="5"/>
  <c r="CE315" i="5"/>
  <c r="CG315" i="5" s="1"/>
  <c r="CK314" i="5"/>
  <c r="BW314" i="5"/>
  <c r="BY314" i="5" s="1"/>
  <c r="BS314" i="5"/>
  <c r="BU314" i="5" s="1"/>
  <c r="BO314" i="5"/>
  <c r="BQ314" i="5" s="1"/>
  <c r="BM314" i="5"/>
  <c r="CE314" i="5"/>
  <c r="CG314" i="5" s="1"/>
  <c r="CK313" i="5"/>
  <c r="BW313" i="5"/>
  <c r="BY313" i="5" s="1"/>
  <c r="BS313" i="5"/>
  <c r="BU313" i="5" s="1"/>
  <c r="BO313" i="5"/>
  <c r="BQ313" i="5" s="1"/>
  <c r="BM313" i="5"/>
  <c r="CA313" i="5"/>
  <c r="CC313" i="5" s="1"/>
  <c r="CK312" i="5"/>
  <c r="BW312" i="5"/>
  <c r="BY312" i="5" s="1"/>
  <c r="BS312" i="5"/>
  <c r="BU312" i="5" s="1"/>
  <c r="BO312" i="5"/>
  <c r="BQ312" i="5" s="1"/>
  <c r="BM312" i="5"/>
  <c r="CK311" i="5"/>
  <c r="BW311" i="5"/>
  <c r="BY311" i="5" s="1"/>
  <c r="BS311" i="5"/>
  <c r="BU311" i="5" s="1"/>
  <c r="BO311" i="5"/>
  <c r="BQ311" i="5" s="1"/>
  <c r="BM311" i="5"/>
  <c r="CA311" i="5"/>
  <c r="CC311" i="5" s="1"/>
  <c r="CK310" i="5"/>
  <c r="BW310" i="5"/>
  <c r="BY310" i="5" s="1"/>
  <c r="BS310" i="5"/>
  <c r="BU310" i="5" s="1"/>
  <c r="BO310" i="5"/>
  <c r="BQ310" i="5" s="1"/>
  <c r="BM310" i="5"/>
  <c r="CE310" i="5"/>
  <c r="CG310" i="5" s="1"/>
  <c r="CK309" i="5"/>
  <c r="BW309" i="5"/>
  <c r="BY309" i="5" s="1"/>
  <c r="BS309" i="5"/>
  <c r="BU309" i="5" s="1"/>
  <c r="BO309" i="5"/>
  <c r="BQ309" i="5" s="1"/>
  <c r="BM309" i="5"/>
  <c r="CA309" i="5"/>
  <c r="CC309" i="5" s="1"/>
  <c r="CK308" i="5"/>
  <c r="BW308" i="5"/>
  <c r="BY308" i="5" s="1"/>
  <c r="BS308" i="5"/>
  <c r="BU308" i="5" s="1"/>
  <c r="BO308" i="5"/>
  <c r="BQ308" i="5" s="1"/>
  <c r="BM308" i="5"/>
  <c r="CE308" i="5"/>
  <c r="CG308" i="5" s="1"/>
  <c r="CK307" i="5"/>
  <c r="BW307" i="5"/>
  <c r="BY307" i="5" s="1"/>
  <c r="BS307" i="5"/>
  <c r="BU307" i="5" s="1"/>
  <c r="BO307" i="5"/>
  <c r="BQ307" i="5" s="1"/>
  <c r="BM307" i="5"/>
  <c r="CE307" i="5"/>
  <c r="CG307" i="5" s="1"/>
  <c r="CK306" i="5"/>
  <c r="BW306" i="5"/>
  <c r="BY306" i="5" s="1"/>
  <c r="BS306" i="5"/>
  <c r="BU306" i="5" s="1"/>
  <c r="BO306" i="5"/>
  <c r="BQ306" i="5" s="1"/>
  <c r="BM306" i="5"/>
  <c r="CK305" i="5"/>
  <c r="BW305" i="5"/>
  <c r="BY305" i="5" s="1"/>
  <c r="BS305" i="5"/>
  <c r="BU305" i="5" s="1"/>
  <c r="BO305" i="5"/>
  <c r="BQ305" i="5" s="1"/>
  <c r="BM305" i="5"/>
  <c r="CK304" i="5"/>
  <c r="BW304" i="5"/>
  <c r="BY304" i="5" s="1"/>
  <c r="BS304" i="5"/>
  <c r="BU304" i="5" s="1"/>
  <c r="BO304" i="5"/>
  <c r="BQ304" i="5" s="1"/>
  <c r="BM304" i="5"/>
  <c r="CE304" i="5"/>
  <c r="CG304" i="5" s="1"/>
  <c r="CK303" i="5"/>
  <c r="BW303" i="5"/>
  <c r="BY303" i="5" s="1"/>
  <c r="BS303" i="5"/>
  <c r="BU303" i="5" s="1"/>
  <c r="BO303" i="5"/>
  <c r="BQ303" i="5" s="1"/>
  <c r="BM303" i="5"/>
  <c r="CA303" i="5"/>
  <c r="CC303" i="5" s="1"/>
  <c r="CK302" i="5"/>
  <c r="BW302" i="5"/>
  <c r="BY302" i="5" s="1"/>
  <c r="BS302" i="5"/>
  <c r="BU302" i="5" s="1"/>
  <c r="BO302" i="5"/>
  <c r="BQ302" i="5" s="1"/>
  <c r="BM302" i="5"/>
  <c r="CE302" i="5"/>
  <c r="CG302" i="5" s="1"/>
  <c r="CK301" i="5"/>
  <c r="BW301" i="5"/>
  <c r="BY301" i="5" s="1"/>
  <c r="BS301" i="5"/>
  <c r="BU301" i="5" s="1"/>
  <c r="BO301" i="5"/>
  <c r="BQ301" i="5" s="1"/>
  <c r="BM301" i="5"/>
  <c r="CK300" i="5"/>
  <c r="BW300" i="5"/>
  <c r="BY300" i="5" s="1"/>
  <c r="BS300" i="5"/>
  <c r="BU300" i="5" s="1"/>
  <c r="BO300" i="5"/>
  <c r="BQ300" i="5" s="1"/>
  <c r="BM300" i="5"/>
  <c r="CA300" i="5"/>
  <c r="CC300" i="5" s="1"/>
  <c r="CK299" i="5"/>
  <c r="BW299" i="5"/>
  <c r="BY299" i="5" s="1"/>
  <c r="BS299" i="5"/>
  <c r="BU299" i="5" s="1"/>
  <c r="BO299" i="5"/>
  <c r="BQ299" i="5" s="1"/>
  <c r="BM299" i="5"/>
  <c r="CA299" i="5"/>
  <c r="CC299" i="5" s="1"/>
  <c r="CK298" i="5"/>
  <c r="BW298" i="5"/>
  <c r="BY298" i="5" s="1"/>
  <c r="BS298" i="5"/>
  <c r="BU298" i="5" s="1"/>
  <c r="BO298" i="5"/>
  <c r="BQ298" i="5" s="1"/>
  <c r="BM298" i="5"/>
  <c r="CE298" i="5"/>
  <c r="CG298" i="5" s="1"/>
  <c r="CK297" i="5"/>
  <c r="BW297" i="5"/>
  <c r="BY297" i="5" s="1"/>
  <c r="BS297" i="5"/>
  <c r="BU297" i="5" s="1"/>
  <c r="BO297" i="5"/>
  <c r="BQ297" i="5" s="1"/>
  <c r="BM297" i="5"/>
  <c r="CE297" i="5"/>
  <c r="CG297" i="5" s="1"/>
  <c r="CK296" i="5"/>
  <c r="BW296" i="5"/>
  <c r="BY296" i="5" s="1"/>
  <c r="BS296" i="5"/>
  <c r="BU296" i="5" s="1"/>
  <c r="BO296" i="5"/>
  <c r="BQ296" i="5" s="1"/>
  <c r="BM296" i="5"/>
  <c r="CE296" i="5"/>
  <c r="CG296" i="5" s="1"/>
  <c r="CK295" i="5"/>
  <c r="BW295" i="5"/>
  <c r="BY295" i="5" s="1"/>
  <c r="BS295" i="5"/>
  <c r="BU295" i="5" s="1"/>
  <c r="BO295" i="5"/>
  <c r="BQ295" i="5" s="1"/>
  <c r="BM295" i="5"/>
  <c r="CA295" i="5"/>
  <c r="CC295" i="5" s="1"/>
  <c r="CK294" i="5"/>
  <c r="BW294" i="5"/>
  <c r="BY294" i="5" s="1"/>
  <c r="BS294" i="5"/>
  <c r="BU294" i="5" s="1"/>
  <c r="BO294" i="5"/>
  <c r="BQ294" i="5" s="1"/>
  <c r="BM294" i="5"/>
  <c r="CE294" i="5"/>
  <c r="CG294" i="5" s="1"/>
  <c r="CK293" i="5"/>
  <c r="BW293" i="5"/>
  <c r="BY293" i="5" s="1"/>
  <c r="BS293" i="5"/>
  <c r="BU293" i="5" s="1"/>
  <c r="BO293" i="5"/>
  <c r="BQ293" i="5" s="1"/>
  <c r="BM293" i="5"/>
  <c r="CE293" i="5"/>
  <c r="CG293" i="5" s="1"/>
  <c r="CK292" i="5"/>
  <c r="BW292" i="5"/>
  <c r="BY292" i="5" s="1"/>
  <c r="BS292" i="5"/>
  <c r="BU292" i="5" s="1"/>
  <c r="BO292" i="5"/>
  <c r="BQ292" i="5" s="1"/>
  <c r="BM292" i="5"/>
  <c r="CE292" i="5"/>
  <c r="CG292" i="5" s="1"/>
  <c r="CK291" i="5"/>
  <c r="BW291" i="5"/>
  <c r="BY291" i="5" s="1"/>
  <c r="BS291" i="5"/>
  <c r="BU291" i="5" s="1"/>
  <c r="BO291" i="5"/>
  <c r="BQ291" i="5" s="1"/>
  <c r="BM291" i="5"/>
  <c r="CE291" i="5"/>
  <c r="CG291" i="5" s="1"/>
  <c r="CK290" i="5"/>
  <c r="BW290" i="5"/>
  <c r="BY290" i="5" s="1"/>
  <c r="BS290" i="5"/>
  <c r="BU290" i="5" s="1"/>
  <c r="BO290" i="5"/>
  <c r="BQ290" i="5" s="1"/>
  <c r="BM290" i="5"/>
  <c r="CA290" i="5"/>
  <c r="CC290" i="5" s="1"/>
  <c r="CK289" i="5"/>
  <c r="BW289" i="5"/>
  <c r="BY289" i="5" s="1"/>
  <c r="BS289" i="5"/>
  <c r="BU289" i="5" s="1"/>
  <c r="BO289" i="5"/>
  <c r="BQ289" i="5" s="1"/>
  <c r="BM289" i="5"/>
  <c r="CE289" i="5"/>
  <c r="CG289" i="5" s="1"/>
  <c r="CK288" i="5"/>
  <c r="BW288" i="5"/>
  <c r="BY288" i="5" s="1"/>
  <c r="BS288" i="5"/>
  <c r="BU288" i="5" s="1"/>
  <c r="BO288" i="5"/>
  <c r="BQ288" i="5" s="1"/>
  <c r="BM288" i="5"/>
  <c r="CE288" i="5"/>
  <c r="CG288" i="5" s="1"/>
  <c r="CK287" i="5"/>
  <c r="BW287" i="5"/>
  <c r="BY287" i="5" s="1"/>
  <c r="BS287" i="5"/>
  <c r="BU287" i="5" s="1"/>
  <c r="BO287" i="5"/>
  <c r="BQ287" i="5" s="1"/>
  <c r="BM287" i="5"/>
  <c r="CK286" i="5"/>
  <c r="BW286" i="5"/>
  <c r="BY286" i="5" s="1"/>
  <c r="BS286" i="5"/>
  <c r="BU286" i="5" s="1"/>
  <c r="BO286" i="5"/>
  <c r="BQ286" i="5" s="1"/>
  <c r="BM286" i="5"/>
  <c r="CE286" i="5"/>
  <c r="CG286" i="5" s="1"/>
  <c r="CK285" i="5"/>
  <c r="BW285" i="5"/>
  <c r="BY285" i="5" s="1"/>
  <c r="BS285" i="5"/>
  <c r="BU285" i="5" s="1"/>
  <c r="BO285" i="5"/>
  <c r="BQ285" i="5" s="1"/>
  <c r="BM285" i="5"/>
  <c r="CK284" i="5"/>
  <c r="BW284" i="5"/>
  <c r="BY284" i="5" s="1"/>
  <c r="BS284" i="5"/>
  <c r="BU284" i="5" s="1"/>
  <c r="BO284" i="5"/>
  <c r="BQ284" i="5" s="1"/>
  <c r="BM284" i="5"/>
  <c r="CE284" i="5"/>
  <c r="CG284" i="5" s="1"/>
  <c r="CI445" i="5"/>
  <c r="CK445" i="5" s="1"/>
  <c r="BW445" i="5"/>
  <c r="BY445" i="5" s="1"/>
  <c r="BS445" i="5"/>
  <c r="BU445" i="5" s="1"/>
  <c r="BO445" i="5"/>
  <c r="BQ445" i="5" s="1"/>
  <c r="BM445" i="5"/>
  <c r="CK283" i="5"/>
  <c r="BW283" i="5"/>
  <c r="BY283" i="5" s="1"/>
  <c r="BS283" i="5"/>
  <c r="BU283" i="5" s="1"/>
  <c r="BO283" i="5"/>
  <c r="BQ283" i="5" s="1"/>
  <c r="BM283" i="5"/>
  <c r="CE283" i="5"/>
  <c r="CG283" i="5" s="1"/>
  <c r="CK282" i="5"/>
  <c r="BW282" i="5"/>
  <c r="BY282" i="5" s="1"/>
  <c r="BS282" i="5"/>
  <c r="BU282" i="5" s="1"/>
  <c r="BO282" i="5"/>
  <c r="BQ282" i="5" s="1"/>
  <c r="BM282" i="5"/>
  <c r="CK281" i="5"/>
  <c r="BW281" i="5"/>
  <c r="BY281" i="5" s="1"/>
  <c r="BS281" i="5"/>
  <c r="BU281" i="5" s="1"/>
  <c r="BO281" i="5"/>
  <c r="BQ281" i="5" s="1"/>
  <c r="BM281" i="5"/>
  <c r="CE281" i="5"/>
  <c r="CG281" i="5" s="1"/>
  <c r="CK280" i="5"/>
  <c r="BW280" i="5"/>
  <c r="BY280" i="5" s="1"/>
  <c r="BS280" i="5"/>
  <c r="BU280" i="5" s="1"/>
  <c r="BO280" i="5"/>
  <c r="BQ280" i="5" s="1"/>
  <c r="BM280" i="5"/>
  <c r="CE280" i="5"/>
  <c r="CG280" i="5" s="1"/>
  <c r="CK279" i="5"/>
  <c r="BW279" i="5"/>
  <c r="BY279" i="5" s="1"/>
  <c r="BS279" i="5"/>
  <c r="BU279" i="5" s="1"/>
  <c r="BO279" i="5"/>
  <c r="BQ279" i="5" s="1"/>
  <c r="BM279" i="5"/>
  <c r="CE279" i="5"/>
  <c r="CG279" i="5" s="1"/>
  <c r="CK278" i="5"/>
  <c r="BW278" i="5"/>
  <c r="BY278" i="5" s="1"/>
  <c r="BS278" i="5"/>
  <c r="BU278" i="5" s="1"/>
  <c r="BO278" i="5"/>
  <c r="BQ278" i="5" s="1"/>
  <c r="BM278" i="5"/>
  <c r="CI444" i="5"/>
  <c r="CK444" i="5" s="1"/>
  <c r="BW444" i="5"/>
  <c r="BY444" i="5" s="1"/>
  <c r="BS444" i="5"/>
  <c r="BU444" i="5" s="1"/>
  <c r="BO444" i="5"/>
  <c r="BQ444" i="5" s="1"/>
  <c r="BM444" i="5"/>
  <c r="CE444" i="5"/>
  <c r="CG444" i="5" s="1"/>
  <c r="CI443" i="5"/>
  <c r="CK443" i="5" s="1"/>
  <c r="BW443" i="5"/>
  <c r="BY443" i="5" s="1"/>
  <c r="BS443" i="5"/>
  <c r="BU443" i="5" s="1"/>
  <c r="BO443" i="5"/>
  <c r="BQ443" i="5" s="1"/>
  <c r="BM443" i="5"/>
  <c r="CK277" i="5"/>
  <c r="BW277" i="5"/>
  <c r="BY277" i="5" s="1"/>
  <c r="BS277" i="5"/>
  <c r="BU277" i="5" s="1"/>
  <c r="BO277" i="5"/>
  <c r="BQ277" i="5" s="1"/>
  <c r="BM277" i="5"/>
  <c r="CE277" i="5"/>
  <c r="CG277" i="5" s="1"/>
  <c r="CK276" i="5"/>
  <c r="BW276" i="5"/>
  <c r="BY276" i="5" s="1"/>
  <c r="BS276" i="5"/>
  <c r="BU276" i="5" s="1"/>
  <c r="BO276" i="5"/>
  <c r="BQ276" i="5" s="1"/>
  <c r="BM276" i="5"/>
  <c r="CK275" i="5"/>
  <c r="BW275" i="5"/>
  <c r="BY275" i="5" s="1"/>
  <c r="BS275" i="5"/>
  <c r="BU275" i="5" s="1"/>
  <c r="BO275" i="5"/>
  <c r="BQ275" i="5" s="1"/>
  <c r="BM275" i="5"/>
  <c r="CK274" i="5"/>
  <c r="BW274" i="5"/>
  <c r="BY274" i="5" s="1"/>
  <c r="BS274" i="5"/>
  <c r="BU274" i="5" s="1"/>
  <c r="BO274" i="5"/>
  <c r="BQ274" i="5" s="1"/>
  <c r="BM274" i="5"/>
  <c r="CA274" i="5"/>
  <c r="CC274" i="5" s="1"/>
  <c r="CK273" i="5"/>
  <c r="BW273" i="5"/>
  <c r="BY273" i="5" s="1"/>
  <c r="BS273" i="5"/>
  <c r="BU273" i="5" s="1"/>
  <c r="BO273" i="5"/>
  <c r="BQ273" i="5" s="1"/>
  <c r="BM273" i="5"/>
  <c r="CK272" i="5"/>
  <c r="BW272" i="5"/>
  <c r="BY272" i="5" s="1"/>
  <c r="BS272" i="5"/>
  <c r="BU272" i="5" s="1"/>
  <c r="BO272" i="5"/>
  <c r="BQ272" i="5" s="1"/>
  <c r="BM272" i="5"/>
  <c r="CA272" i="5"/>
  <c r="CC272" i="5" s="1"/>
  <c r="CK271" i="5"/>
  <c r="BW271" i="5"/>
  <c r="BY271" i="5" s="1"/>
  <c r="BS271" i="5"/>
  <c r="BU271" i="5" s="1"/>
  <c r="BO271" i="5"/>
  <c r="BQ271" i="5" s="1"/>
  <c r="BM271" i="5"/>
  <c r="CE271" i="5"/>
  <c r="CG271" i="5" s="1"/>
  <c r="CK270" i="5"/>
  <c r="BW270" i="5"/>
  <c r="BY270" i="5" s="1"/>
  <c r="BS270" i="5"/>
  <c r="BU270" i="5" s="1"/>
  <c r="BO270" i="5"/>
  <c r="BQ270" i="5" s="1"/>
  <c r="BM270" i="5"/>
  <c r="CA270" i="5"/>
  <c r="CC270" i="5" s="1"/>
  <c r="CK269" i="5"/>
  <c r="BW269" i="5"/>
  <c r="BY269" i="5" s="1"/>
  <c r="BS269" i="5"/>
  <c r="BU269" i="5" s="1"/>
  <c r="BO269" i="5"/>
  <c r="BQ269" i="5" s="1"/>
  <c r="BM269" i="5"/>
  <c r="CK268" i="5"/>
  <c r="BW268" i="5"/>
  <c r="BY268" i="5" s="1"/>
  <c r="BS268" i="5"/>
  <c r="BU268" i="5" s="1"/>
  <c r="BO268" i="5"/>
  <c r="BQ268" i="5" s="1"/>
  <c r="BM268" i="5"/>
  <c r="CA268" i="5"/>
  <c r="CC268" i="5" s="1"/>
  <c r="CK267" i="5"/>
  <c r="BW267" i="5"/>
  <c r="BY267" i="5" s="1"/>
  <c r="BS267" i="5"/>
  <c r="BU267" i="5" s="1"/>
  <c r="BO267" i="5"/>
  <c r="BQ267" i="5" s="1"/>
  <c r="BM267" i="5"/>
  <c r="CE267" i="5"/>
  <c r="CG267" i="5" s="1"/>
  <c r="CK266" i="5"/>
  <c r="BW266" i="5"/>
  <c r="BY266" i="5" s="1"/>
  <c r="BS266" i="5"/>
  <c r="BU266" i="5" s="1"/>
  <c r="BO266" i="5"/>
  <c r="BQ266" i="5" s="1"/>
  <c r="BM266" i="5"/>
  <c r="CA266" i="5"/>
  <c r="CC266" i="5" s="1"/>
  <c r="CK265" i="5"/>
  <c r="BW265" i="5"/>
  <c r="BY265" i="5" s="1"/>
  <c r="BS265" i="5"/>
  <c r="BU265" i="5" s="1"/>
  <c r="BO265" i="5"/>
  <c r="BQ265" i="5" s="1"/>
  <c r="BM265" i="5"/>
  <c r="CK264" i="5"/>
  <c r="BW264" i="5"/>
  <c r="BY264" i="5" s="1"/>
  <c r="BS264" i="5"/>
  <c r="BU264" i="5" s="1"/>
  <c r="BO264" i="5"/>
  <c r="BQ264" i="5" s="1"/>
  <c r="BM264" i="5"/>
  <c r="CK263" i="5"/>
  <c r="BW263" i="5"/>
  <c r="BY263" i="5" s="1"/>
  <c r="BS263" i="5"/>
  <c r="BU263" i="5" s="1"/>
  <c r="BO263" i="5"/>
  <c r="BQ263" i="5" s="1"/>
  <c r="BM263" i="5"/>
  <c r="CE263" i="5"/>
  <c r="CG263" i="5" s="1"/>
  <c r="CK262" i="5"/>
  <c r="BW262" i="5"/>
  <c r="BY262" i="5" s="1"/>
  <c r="BS262" i="5"/>
  <c r="BU262" i="5" s="1"/>
  <c r="BO262" i="5"/>
  <c r="BQ262" i="5" s="1"/>
  <c r="BM262" i="5"/>
  <c r="CK261" i="5"/>
  <c r="BW261" i="5"/>
  <c r="BY261" i="5" s="1"/>
  <c r="BS261" i="5"/>
  <c r="BU261" i="5" s="1"/>
  <c r="BO261" i="5"/>
  <c r="BQ261" i="5" s="1"/>
  <c r="BM261" i="5"/>
  <c r="CK260" i="5"/>
  <c r="BW260" i="5"/>
  <c r="BY260" i="5" s="1"/>
  <c r="BS260" i="5"/>
  <c r="BU260" i="5" s="1"/>
  <c r="BO260" i="5"/>
  <c r="BQ260" i="5" s="1"/>
  <c r="BM260" i="5"/>
  <c r="CE260" i="5"/>
  <c r="CG260" i="5" s="1"/>
  <c r="CK259" i="5"/>
  <c r="BW259" i="5"/>
  <c r="BY259" i="5" s="1"/>
  <c r="BS259" i="5"/>
  <c r="BU259" i="5" s="1"/>
  <c r="BO259" i="5"/>
  <c r="BQ259" i="5" s="1"/>
  <c r="BM259" i="5"/>
  <c r="CK258" i="5"/>
  <c r="BW258" i="5"/>
  <c r="BY258" i="5" s="1"/>
  <c r="BS258" i="5"/>
  <c r="BU258" i="5" s="1"/>
  <c r="BO258" i="5"/>
  <c r="BQ258" i="5" s="1"/>
  <c r="BM258" i="5"/>
  <c r="CE258" i="5"/>
  <c r="CG258" i="5" s="1"/>
  <c r="CK257" i="5"/>
  <c r="BW257" i="5"/>
  <c r="BY257" i="5" s="1"/>
  <c r="BS257" i="5"/>
  <c r="BU257" i="5" s="1"/>
  <c r="BO257" i="5"/>
  <c r="BQ257" i="5" s="1"/>
  <c r="BM257" i="5"/>
  <c r="CK256" i="5"/>
  <c r="BW256" i="5"/>
  <c r="BY256" i="5" s="1"/>
  <c r="BS256" i="5"/>
  <c r="BU256" i="5" s="1"/>
  <c r="BO256" i="5"/>
  <c r="BQ256" i="5" s="1"/>
  <c r="BM256" i="5"/>
  <c r="CE256" i="5"/>
  <c r="CG256" i="5" s="1"/>
  <c r="CK255" i="5"/>
  <c r="BW255" i="5"/>
  <c r="BY255" i="5" s="1"/>
  <c r="BS255" i="5"/>
  <c r="BU255" i="5" s="1"/>
  <c r="BO255" i="5"/>
  <c r="BQ255" i="5" s="1"/>
  <c r="BM255" i="5"/>
  <c r="CK254" i="5"/>
  <c r="BW254" i="5"/>
  <c r="BY254" i="5" s="1"/>
  <c r="BS254" i="5"/>
  <c r="BU254" i="5" s="1"/>
  <c r="BO254" i="5"/>
  <c r="BQ254" i="5" s="1"/>
  <c r="BM254" i="5"/>
  <c r="CE254" i="5"/>
  <c r="CG254" i="5" s="1"/>
  <c r="CK253" i="5"/>
  <c r="BW253" i="5"/>
  <c r="BY253" i="5" s="1"/>
  <c r="BS253" i="5"/>
  <c r="BU253" i="5" s="1"/>
  <c r="BO253" i="5"/>
  <c r="BQ253" i="5" s="1"/>
  <c r="BM253" i="5"/>
  <c r="CK252" i="5"/>
  <c r="BW252" i="5"/>
  <c r="BY252" i="5" s="1"/>
  <c r="BS252" i="5"/>
  <c r="BU252" i="5" s="1"/>
  <c r="BO252" i="5"/>
  <c r="BQ252" i="5" s="1"/>
  <c r="BM252" i="5"/>
  <c r="CE252" i="5"/>
  <c r="CG252" i="5" s="1"/>
  <c r="CK251" i="5"/>
  <c r="BW251" i="5"/>
  <c r="BY251" i="5" s="1"/>
  <c r="BS251" i="5"/>
  <c r="BU251" i="5" s="1"/>
  <c r="BO251" i="5"/>
  <c r="BQ251" i="5" s="1"/>
  <c r="BM251" i="5"/>
  <c r="CK250" i="5"/>
  <c r="BW250" i="5"/>
  <c r="BY250" i="5" s="1"/>
  <c r="BS250" i="5"/>
  <c r="BU250" i="5" s="1"/>
  <c r="BO250" i="5"/>
  <c r="BQ250" i="5" s="1"/>
  <c r="BM250" i="5"/>
  <c r="CE250" i="5"/>
  <c r="CG250" i="5" s="1"/>
  <c r="CK249" i="5"/>
  <c r="BW249" i="5"/>
  <c r="BY249" i="5" s="1"/>
  <c r="BS249" i="5"/>
  <c r="BU249" i="5" s="1"/>
  <c r="BO249" i="5"/>
  <c r="BQ249" i="5" s="1"/>
  <c r="BM249" i="5"/>
  <c r="CE249" i="5"/>
  <c r="CG249" i="5" s="1"/>
  <c r="CK248" i="5"/>
  <c r="BW248" i="5"/>
  <c r="BY248" i="5" s="1"/>
  <c r="BS248" i="5"/>
  <c r="BU248" i="5" s="1"/>
  <c r="BO248" i="5"/>
  <c r="BQ248" i="5" s="1"/>
  <c r="BM248" i="5"/>
  <c r="CE248" i="5"/>
  <c r="CG248" i="5" s="1"/>
  <c r="CK247" i="5"/>
  <c r="BW247" i="5"/>
  <c r="BY247" i="5" s="1"/>
  <c r="BS247" i="5"/>
  <c r="BU247" i="5" s="1"/>
  <c r="BO247" i="5"/>
  <c r="BQ247" i="5" s="1"/>
  <c r="BM247" i="5"/>
  <c r="CK246" i="5"/>
  <c r="BW246" i="5"/>
  <c r="BY246" i="5" s="1"/>
  <c r="BS246" i="5"/>
  <c r="BU246" i="5" s="1"/>
  <c r="BO246" i="5"/>
  <c r="BQ246" i="5" s="1"/>
  <c r="BM246" i="5"/>
  <c r="CE246" i="5"/>
  <c r="CG246" i="5" s="1"/>
  <c r="CK245" i="5"/>
  <c r="BW245" i="5"/>
  <c r="BY245" i="5" s="1"/>
  <c r="BS245" i="5"/>
  <c r="BU245" i="5" s="1"/>
  <c r="BO245" i="5"/>
  <c r="BQ245" i="5" s="1"/>
  <c r="BM245" i="5"/>
  <c r="CK244" i="5"/>
  <c r="BW244" i="5"/>
  <c r="BY244" i="5" s="1"/>
  <c r="BS244" i="5"/>
  <c r="BU244" i="5" s="1"/>
  <c r="BO244" i="5"/>
  <c r="BQ244" i="5" s="1"/>
  <c r="BM244" i="5"/>
  <c r="CK243" i="5"/>
  <c r="BW243" i="5"/>
  <c r="BY243" i="5" s="1"/>
  <c r="BS243" i="5"/>
  <c r="BU243" i="5" s="1"/>
  <c r="BO243" i="5"/>
  <c r="BQ243" i="5" s="1"/>
  <c r="BM243" i="5"/>
  <c r="CE243" i="5"/>
  <c r="CG243" i="5" s="1"/>
  <c r="CK242" i="5"/>
  <c r="BW242" i="5"/>
  <c r="BY242" i="5" s="1"/>
  <c r="BS242" i="5"/>
  <c r="BU242" i="5" s="1"/>
  <c r="BO242" i="5"/>
  <c r="BQ242" i="5" s="1"/>
  <c r="BM242" i="5"/>
  <c r="CE242" i="5"/>
  <c r="CG242" i="5" s="1"/>
  <c r="CK241" i="5"/>
  <c r="BW241" i="5"/>
  <c r="BY241" i="5" s="1"/>
  <c r="BS241" i="5"/>
  <c r="BU241" i="5" s="1"/>
  <c r="BO241" i="5"/>
  <c r="BQ241" i="5" s="1"/>
  <c r="BM241" i="5"/>
  <c r="CK240" i="5"/>
  <c r="BW240" i="5"/>
  <c r="BY240" i="5" s="1"/>
  <c r="BS240" i="5"/>
  <c r="BU240" i="5" s="1"/>
  <c r="BO240" i="5"/>
  <c r="BQ240" i="5" s="1"/>
  <c r="BM240" i="5"/>
  <c r="CK239" i="5"/>
  <c r="BW239" i="5"/>
  <c r="BY239" i="5" s="1"/>
  <c r="BS239" i="5"/>
  <c r="BU239" i="5" s="1"/>
  <c r="BO239" i="5"/>
  <c r="BQ239" i="5" s="1"/>
  <c r="BM239" i="5"/>
  <c r="CK238" i="5"/>
  <c r="BW238" i="5"/>
  <c r="BY238" i="5" s="1"/>
  <c r="BS238" i="5"/>
  <c r="BU238" i="5" s="1"/>
  <c r="BO238" i="5"/>
  <c r="BQ238" i="5" s="1"/>
  <c r="BM238" i="5"/>
  <c r="CE238" i="5"/>
  <c r="CG238" i="5" s="1"/>
  <c r="CK237" i="5"/>
  <c r="BW237" i="5"/>
  <c r="BY237" i="5" s="1"/>
  <c r="BS237" i="5"/>
  <c r="BU237" i="5" s="1"/>
  <c r="BO237" i="5"/>
  <c r="BQ237" i="5" s="1"/>
  <c r="BM237" i="5"/>
  <c r="CE237" i="5"/>
  <c r="CG237" i="5" s="1"/>
  <c r="CK236" i="5"/>
  <c r="BW236" i="5"/>
  <c r="BY236" i="5" s="1"/>
  <c r="BS236" i="5"/>
  <c r="BU236" i="5" s="1"/>
  <c r="BO236" i="5"/>
  <c r="BQ236" i="5" s="1"/>
  <c r="BM236" i="5"/>
  <c r="CE236" i="5"/>
  <c r="CG236" i="5" s="1"/>
  <c r="CK235" i="5"/>
  <c r="BW235" i="5"/>
  <c r="BY235" i="5" s="1"/>
  <c r="BS235" i="5"/>
  <c r="BU235" i="5" s="1"/>
  <c r="BO235" i="5"/>
  <c r="BQ235" i="5" s="1"/>
  <c r="BM235" i="5"/>
  <c r="CE235" i="5"/>
  <c r="CG235" i="5" s="1"/>
  <c r="CK234" i="5"/>
  <c r="BW234" i="5"/>
  <c r="BY234" i="5" s="1"/>
  <c r="BS234" i="5"/>
  <c r="BU234" i="5" s="1"/>
  <c r="BO234" i="5"/>
  <c r="BQ234" i="5" s="1"/>
  <c r="BM234" i="5"/>
  <c r="CE234" i="5"/>
  <c r="CG234" i="5" s="1"/>
  <c r="CK233" i="5"/>
  <c r="BW233" i="5"/>
  <c r="BY233" i="5" s="1"/>
  <c r="BS233" i="5"/>
  <c r="BU233" i="5" s="1"/>
  <c r="BO233" i="5"/>
  <c r="BQ233" i="5" s="1"/>
  <c r="BM233" i="5"/>
  <c r="CE233" i="5"/>
  <c r="CG233" i="5" s="1"/>
  <c r="CK232" i="5"/>
  <c r="BW232" i="5"/>
  <c r="BY232" i="5" s="1"/>
  <c r="BS232" i="5"/>
  <c r="BU232" i="5" s="1"/>
  <c r="BO232" i="5"/>
  <c r="BQ232" i="5" s="1"/>
  <c r="BM232" i="5"/>
  <c r="CE232" i="5"/>
  <c r="CG232" i="5" s="1"/>
  <c r="CK231" i="5"/>
  <c r="BW231" i="5"/>
  <c r="BY231" i="5" s="1"/>
  <c r="BS231" i="5"/>
  <c r="BU231" i="5" s="1"/>
  <c r="BO231" i="5"/>
  <c r="BQ231" i="5" s="1"/>
  <c r="BM231" i="5"/>
  <c r="CK230" i="5"/>
  <c r="BW230" i="5"/>
  <c r="BY230" i="5" s="1"/>
  <c r="BS230" i="5"/>
  <c r="BU230" i="5" s="1"/>
  <c r="BO230" i="5"/>
  <c r="BQ230" i="5" s="1"/>
  <c r="BM230" i="5"/>
  <c r="CE230" i="5"/>
  <c r="CG230" i="5" s="1"/>
  <c r="CK229" i="5"/>
  <c r="BW229" i="5"/>
  <c r="BY229" i="5" s="1"/>
  <c r="BS229" i="5"/>
  <c r="BU229" i="5" s="1"/>
  <c r="BO229" i="5"/>
  <c r="BQ229" i="5" s="1"/>
  <c r="BM229" i="5"/>
  <c r="CE229" i="5"/>
  <c r="CG229" i="5" s="1"/>
  <c r="CI442" i="5"/>
  <c r="CK442" i="5" s="1"/>
  <c r="BW442" i="5"/>
  <c r="BY442" i="5" s="1"/>
  <c r="BS442" i="5"/>
  <c r="BU442" i="5" s="1"/>
  <c r="BO442" i="5"/>
  <c r="BQ442" i="5" s="1"/>
  <c r="BM442" i="5"/>
  <c r="CA442" i="5"/>
  <c r="CC442" i="5" s="1"/>
  <c r="CK228" i="5"/>
  <c r="BW228" i="5"/>
  <c r="BY228" i="5" s="1"/>
  <c r="BS228" i="5"/>
  <c r="BU228" i="5" s="1"/>
  <c r="BO228" i="5"/>
  <c r="BQ228" i="5" s="1"/>
  <c r="BM228" i="5"/>
  <c r="CA228" i="5"/>
  <c r="CC228" i="5" s="1"/>
  <c r="CK227" i="5"/>
  <c r="BW227" i="5"/>
  <c r="BY227" i="5" s="1"/>
  <c r="BS227" i="5"/>
  <c r="BU227" i="5" s="1"/>
  <c r="BO227" i="5"/>
  <c r="BQ227" i="5" s="1"/>
  <c r="BM227" i="5"/>
  <c r="CE227" i="5"/>
  <c r="CG227" i="5" s="1"/>
  <c r="CK226" i="5"/>
  <c r="BW226" i="5"/>
  <c r="BY226" i="5" s="1"/>
  <c r="BS226" i="5"/>
  <c r="BU226" i="5" s="1"/>
  <c r="BO226" i="5"/>
  <c r="BQ226" i="5" s="1"/>
  <c r="BM226" i="5"/>
  <c r="CE226" i="5"/>
  <c r="CG226" i="5" s="1"/>
  <c r="CK225" i="5"/>
  <c r="BW225" i="5"/>
  <c r="BY225" i="5" s="1"/>
  <c r="BS225" i="5"/>
  <c r="BU225" i="5" s="1"/>
  <c r="BO225" i="5"/>
  <c r="BQ225" i="5" s="1"/>
  <c r="BM225" i="5"/>
  <c r="CA225" i="5"/>
  <c r="CC225" i="5" s="1"/>
  <c r="CK224" i="5"/>
  <c r="BW224" i="5"/>
  <c r="BY224" i="5" s="1"/>
  <c r="BS224" i="5"/>
  <c r="BU224" i="5" s="1"/>
  <c r="BO224" i="5"/>
  <c r="BQ224" i="5" s="1"/>
  <c r="BM224" i="5"/>
  <c r="CA224" i="5"/>
  <c r="CC224" i="5" s="1"/>
  <c r="CK223" i="5"/>
  <c r="BW223" i="5"/>
  <c r="BY223" i="5" s="1"/>
  <c r="BS223" i="5"/>
  <c r="BU223" i="5" s="1"/>
  <c r="BO223" i="5"/>
  <c r="BQ223" i="5" s="1"/>
  <c r="BM223" i="5"/>
  <c r="CE223" i="5"/>
  <c r="CG223" i="5" s="1"/>
  <c r="CK222" i="5"/>
  <c r="BW222" i="5"/>
  <c r="BY222" i="5" s="1"/>
  <c r="BS222" i="5"/>
  <c r="BU222" i="5" s="1"/>
  <c r="BO222" i="5"/>
  <c r="BQ222" i="5" s="1"/>
  <c r="BM222" i="5"/>
  <c r="CA222" i="5"/>
  <c r="CC222" i="5" s="1"/>
  <c r="BW221" i="5"/>
  <c r="BY221" i="5" s="1"/>
  <c r="BS221" i="5"/>
  <c r="BU221" i="5" s="1"/>
  <c r="BO221" i="5"/>
  <c r="BQ221" i="5" s="1"/>
  <c r="BM221" i="5"/>
  <c r="AW221" i="5"/>
  <c r="CI221" i="5" s="1"/>
  <c r="CK220" i="5"/>
  <c r="BW220" i="5"/>
  <c r="BY220" i="5" s="1"/>
  <c r="BS220" i="5"/>
  <c r="BU220" i="5" s="1"/>
  <c r="BO220" i="5"/>
  <c r="BQ220" i="5" s="1"/>
  <c r="BM220" i="5"/>
  <c r="CA220" i="5"/>
  <c r="CC220" i="5" s="1"/>
  <c r="CK219" i="5"/>
  <c r="BW219" i="5"/>
  <c r="BY219" i="5" s="1"/>
  <c r="BS219" i="5"/>
  <c r="BU219" i="5" s="1"/>
  <c r="BO219" i="5"/>
  <c r="BQ219" i="5" s="1"/>
  <c r="BM219" i="5"/>
  <c r="CK218" i="5"/>
  <c r="BW218" i="5"/>
  <c r="BY218" i="5" s="1"/>
  <c r="BS218" i="5"/>
  <c r="BU218" i="5" s="1"/>
  <c r="BO218" i="5"/>
  <c r="BQ218" i="5" s="1"/>
  <c r="BM218" i="5"/>
  <c r="CA218" i="5"/>
  <c r="CC218" i="5" s="1"/>
  <c r="CK217" i="5"/>
  <c r="BW217" i="5"/>
  <c r="BY217" i="5" s="1"/>
  <c r="BS217" i="5"/>
  <c r="BU217" i="5" s="1"/>
  <c r="BO217" i="5"/>
  <c r="BQ217" i="5" s="1"/>
  <c r="BM217" i="5"/>
  <c r="CA217" i="5"/>
  <c r="CC217" i="5" s="1"/>
  <c r="CI441" i="5"/>
  <c r="CK441" i="5" s="1"/>
  <c r="BW441" i="5"/>
  <c r="BY441" i="5" s="1"/>
  <c r="BS441" i="5"/>
  <c r="BU441" i="5" s="1"/>
  <c r="BO441" i="5"/>
  <c r="BQ441" i="5" s="1"/>
  <c r="BM441" i="5"/>
  <c r="CK216" i="5"/>
  <c r="BW216" i="5"/>
  <c r="BY216" i="5" s="1"/>
  <c r="BS216" i="5"/>
  <c r="BU216" i="5" s="1"/>
  <c r="BO216" i="5"/>
  <c r="BQ216" i="5" s="1"/>
  <c r="BM216" i="5"/>
  <c r="CE216" i="5"/>
  <c r="CG216" i="5" s="1"/>
  <c r="CK215" i="5"/>
  <c r="BW215" i="5"/>
  <c r="BY215" i="5" s="1"/>
  <c r="BS215" i="5"/>
  <c r="BU215" i="5" s="1"/>
  <c r="BO215" i="5"/>
  <c r="BQ215" i="5" s="1"/>
  <c r="BM215" i="5"/>
  <c r="CE215" i="5"/>
  <c r="CG215" i="5" s="1"/>
  <c r="CK214" i="5"/>
  <c r="BW214" i="5"/>
  <c r="BY214" i="5" s="1"/>
  <c r="BS214" i="5"/>
  <c r="BU214" i="5" s="1"/>
  <c r="BO214" i="5"/>
  <c r="BQ214" i="5" s="1"/>
  <c r="BM214" i="5"/>
  <c r="CK213" i="5"/>
  <c r="BW213" i="5"/>
  <c r="BY213" i="5" s="1"/>
  <c r="BS213" i="5"/>
  <c r="BU213" i="5" s="1"/>
  <c r="BO213" i="5"/>
  <c r="BQ213" i="5" s="1"/>
  <c r="BM213" i="5"/>
  <c r="CA213" i="5"/>
  <c r="CC213" i="5" s="1"/>
  <c r="CK212" i="5"/>
  <c r="BW212" i="5"/>
  <c r="BY212" i="5" s="1"/>
  <c r="BS212" i="5"/>
  <c r="BU212" i="5" s="1"/>
  <c r="BO212" i="5"/>
  <c r="BQ212" i="5" s="1"/>
  <c r="BM212" i="5"/>
  <c r="CE212" i="5"/>
  <c r="CG212" i="5" s="1"/>
  <c r="CI430" i="5"/>
  <c r="CK430" i="5" s="1"/>
  <c r="BW430" i="5"/>
  <c r="BY430" i="5" s="1"/>
  <c r="BS430" i="5"/>
  <c r="BU430" i="5" s="1"/>
  <c r="BO430" i="5"/>
  <c r="BQ430" i="5" s="1"/>
  <c r="BK430" i="5"/>
  <c r="BM430" i="5" s="1"/>
  <c r="CE430" i="5"/>
  <c r="CG430" i="5" s="1"/>
  <c r="CI440" i="5"/>
  <c r="CK440" i="5" s="1"/>
  <c r="BW440" i="5"/>
  <c r="BY440" i="5" s="1"/>
  <c r="BS440" i="5"/>
  <c r="BU440" i="5" s="1"/>
  <c r="BO440" i="5"/>
  <c r="BQ440" i="5" s="1"/>
  <c r="BM440" i="5"/>
  <c r="CK211" i="5"/>
  <c r="BW211" i="5"/>
  <c r="BY211" i="5" s="1"/>
  <c r="BS211" i="5"/>
  <c r="BU211" i="5" s="1"/>
  <c r="BO211" i="5"/>
  <c r="BQ211" i="5" s="1"/>
  <c r="BM211" i="5"/>
  <c r="CE211" i="5"/>
  <c r="CG211" i="5" s="1"/>
  <c r="CK210" i="5"/>
  <c r="BW210" i="5"/>
  <c r="BY210" i="5" s="1"/>
  <c r="BS210" i="5"/>
  <c r="BU210" i="5" s="1"/>
  <c r="BO210" i="5"/>
  <c r="BQ210" i="5" s="1"/>
  <c r="BM210" i="5"/>
  <c r="CK209" i="5"/>
  <c r="BW209" i="5"/>
  <c r="BY209" i="5" s="1"/>
  <c r="BS209" i="5"/>
  <c r="BU209" i="5" s="1"/>
  <c r="BO209" i="5"/>
  <c r="BQ209" i="5" s="1"/>
  <c r="BM209" i="5"/>
  <c r="CE209" i="5"/>
  <c r="CG209" i="5" s="1"/>
  <c r="CK208" i="5"/>
  <c r="BW208" i="5"/>
  <c r="BY208" i="5" s="1"/>
  <c r="BS208" i="5"/>
  <c r="BU208" i="5" s="1"/>
  <c r="BO208" i="5"/>
  <c r="BQ208" i="5" s="1"/>
  <c r="BM208" i="5"/>
  <c r="CE208" i="5"/>
  <c r="CG208" i="5" s="1"/>
  <c r="CK207" i="5"/>
  <c r="CA207" i="5"/>
  <c r="CC207" i="5" s="1"/>
  <c r="BW207" i="5"/>
  <c r="BY207" i="5" s="1"/>
  <c r="BS207" i="5"/>
  <c r="BU207" i="5" s="1"/>
  <c r="BO207" i="5"/>
  <c r="BQ207" i="5" s="1"/>
  <c r="BM207" i="5"/>
  <c r="CE207" i="5"/>
  <c r="CG207" i="5" s="1"/>
  <c r="CK206" i="5"/>
  <c r="BW206" i="5"/>
  <c r="BY206" i="5" s="1"/>
  <c r="BS206" i="5"/>
  <c r="BU206" i="5" s="1"/>
  <c r="BO206" i="5"/>
  <c r="BQ206" i="5" s="1"/>
  <c r="BM206" i="5"/>
  <c r="CK205" i="5"/>
  <c r="BW205" i="5"/>
  <c r="BY205" i="5" s="1"/>
  <c r="BS205" i="5"/>
  <c r="BU205" i="5" s="1"/>
  <c r="BO205" i="5"/>
  <c r="BQ205" i="5" s="1"/>
  <c r="BM205" i="5"/>
  <c r="CE205" i="5"/>
  <c r="CG205" i="5" s="1"/>
  <c r="CK204" i="5"/>
  <c r="BW204" i="5"/>
  <c r="BY204" i="5" s="1"/>
  <c r="BS204" i="5"/>
  <c r="BU204" i="5" s="1"/>
  <c r="BO204" i="5"/>
  <c r="BQ204" i="5" s="1"/>
  <c r="BM204" i="5"/>
  <c r="CE204" i="5"/>
  <c r="CG204" i="5" s="1"/>
  <c r="CK203" i="5"/>
  <c r="BW203" i="5"/>
  <c r="BY203" i="5" s="1"/>
  <c r="BS203" i="5"/>
  <c r="BU203" i="5" s="1"/>
  <c r="BO203" i="5"/>
  <c r="BQ203" i="5" s="1"/>
  <c r="BM203" i="5"/>
  <c r="CE203" i="5"/>
  <c r="CG203" i="5" s="1"/>
  <c r="CK202" i="5"/>
  <c r="BW202" i="5"/>
  <c r="BY202" i="5" s="1"/>
  <c r="BS202" i="5"/>
  <c r="BU202" i="5" s="1"/>
  <c r="BO202" i="5"/>
  <c r="BQ202" i="5" s="1"/>
  <c r="BM202" i="5"/>
  <c r="CE202" i="5"/>
  <c r="CG202" i="5" s="1"/>
  <c r="CK201" i="5"/>
  <c r="BW201" i="5"/>
  <c r="BY201" i="5" s="1"/>
  <c r="BS201" i="5"/>
  <c r="BU201" i="5" s="1"/>
  <c r="BO201" i="5"/>
  <c r="BQ201" i="5" s="1"/>
  <c r="BM201" i="5"/>
  <c r="CE201" i="5"/>
  <c r="CG201" i="5" s="1"/>
  <c r="CI439" i="5"/>
  <c r="CK439" i="5" s="1"/>
  <c r="BW439" i="5"/>
  <c r="BY439" i="5" s="1"/>
  <c r="BS439" i="5"/>
  <c r="BU439" i="5" s="1"/>
  <c r="BO439" i="5"/>
  <c r="BQ439" i="5" s="1"/>
  <c r="BM439" i="5"/>
  <c r="CK200" i="5"/>
  <c r="BW200" i="5"/>
  <c r="BY200" i="5" s="1"/>
  <c r="BS200" i="5"/>
  <c r="BU200" i="5" s="1"/>
  <c r="BO200" i="5"/>
  <c r="BQ200" i="5" s="1"/>
  <c r="BM200" i="5"/>
  <c r="CK199" i="5"/>
  <c r="BW199" i="5"/>
  <c r="BY199" i="5" s="1"/>
  <c r="BS199" i="5"/>
  <c r="BU199" i="5" s="1"/>
  <c r="BO199" i="5"/>
  <c r="BQ199" i="5" s="1"/>
  <c r="BM199" i="5"/>
  <c r="CA199" i="5"/>
  <c r="CC199" i="5" s="1"/>
  <c r="CK198" i="5"/>
  <c r="BW198" i="5"/>
  <c r="BY198" i="5" s="1"/>
  <c r="BS198" i="5"/>
  <c r="BU198" i="5" s="1"/>
  <c r="BO198" i="5"/>
  <c r="BQ198" i="5" s="1"/>
  <c r="BM198" i="5"/>
  <c r="CE198" i="5"/>
  <c r="CG198" i="5" s="1"/>
  <c r="CK197" i="5"/>
  <c r="BW197" i="5"/>
  <c r="BY197" i="5" s="1"/>
  <c r="BS197" i="5"/>
  <c r="BU197" i="5" s="1"/>
  <c r="BO197" i="5"/>
  <c r="BQ197" i="5" s="1"/>
  <c r="BM197" i="5"/>
  <c r="CK196" i="5"/>
  <c r="BW196" i="5"/>
  <c r="BY196" i="5" s="1"/>
  <c r="BS196" i="5"/>
  <c r="BU196" i="5" s="1"/>
  <c r="BO196" i="5"/>
  <c r="BQ196" i="5" s="1"/>
  <c r="BM196" i="5"/>
  <c r="CE196" i="5"/>
  <c r="CG196" i="5" s="1"/>
  <c r="CK195" i="5"/>
  <c r="BW195" i="5"/>
  <c r="BY195" i="5" s="1"/>
  <c r="BS195" i="5"/>
  <c r="BU195" i="5" s="1"/>
  <c r="BO195" i="5"/>
  <c r="BQ195" i="5" s="1"/>
  <c r="BM195" i="5"/>
  <c r="CE195" i="5"/>
  <c r="CG195" i="5" s="1"/>
  <c r="CK194" i="5"/>
  <c r="BW194" i="5"/>
  <c r="BY194" i="5" s="1"/>
  <c r="BS194" i="5"/>
  <c r="BU194" i="5" s="1"/>
  <c r="BO194" i="5"/>
  <c r="BQ194" i="5" s="1"/>
  <c r="BM194" i="5"/>
  <c r="CK193" i="5"/>
  <c r="BW193" i="5"/>
  <c r="BY193" i="5" s="1"/>
  <c r="BS193" i="5"/>
  <c r="BU193" i="5" s="1"/>
  <c r="BO193" i="5"/>
  <c r="BQ193" i="5" s="1"/>
  <c r="BM193" i="5"/>
  <c r="CK192" i="5"/>
  <c r="BW192" i="5"/>
  <c r="BY192" i="5" s="1"/>
  <c r="BS192" i="5"/>
  <c r="BU192" i="5" s="1"/>
  <c r="BO192" i="5"/>
  <c r="BQ192" i="5" s="1"/>
  <c r="BM192" i="5"/>
  <c r="CK191" i="5"/>
  <c r="BW191" i="5"/>
  <c r="BY191" i="5" s="1"/>
  <c r="BS191" i="5"/>
  <c r="BU191" i="5" s="1"/>
  <c r="BO191" i="5"/>
  <c r="BQ191" i="5" s="1"/>
  <c r="BM191" i="5"/>
  <c r="CE191" i="5"/>
  <c r="CG191" i="5" s="1"/>
  <c r="CK190" i="5"/>
  <c r="BW190" i="5"/>
  <c r="BY190" i="5" s="1"/>
  <c r="BS190" i="5"/>
  <c r="BU190" i="5" s="1"/>
  <c r="BO190" i="5"/>
  <c r="BQ190" i="5" s="1"/>
  <c r="BM190" i="5"/>
  <c r="CE190" i="5"/>
  <c r="CG190" i="5" s="1"/>
  <c r="CK189" i="5"/>
  <c r="BW189" i="5"/>
  <c r="BY189" i="5" s="1"/>
  <c r="BS189" i="5"/>
  <c r="BU189" i="5" s="1"/>
  <c r="BO189" i="5"/>
  <c r="BQ189" i="5" s="1"/>
  <c r="BM189" i="5"/>
  <c r="CE189" i="5"/>
  <c r="CG189" i="5" s="1"/>
  <c r="CK188" i="5"/>
  <c r="BW188" i="5"/>
  <c r="BY188" i="5" s="1"/>
  <c r="BS188" i="5"/>
  <c r="BU188" i="5" s="1"/>
  <c r="BO188" i="5"/>
  <c r="BQ188" i="5" s="1"/>
  <c r="BM188" i="5"/>
  <c r="CE188" i="5"/>
  <c r="CG188" i="5" s="1"/>
  <c r="CK187" i="5"/>
  <c r="BW187" i="5"/>
  <c r="BY187" i="5" s="1"/>
  <c r="BS187" i="5"/>
  <c r="BU187" i="5" s="1"/>
  <c r="BO187" i="5"/>
  <c r="BQ187" i="5" s="1"/>
  <c r="BM187" i="5"/>
  <c r="CE187" i="5"/>
  <c r="CG187" i="5" s="1"/>
  <c r="CK186" i="5"/>
  <c r="BW186" i="5"/>
  <c r="BY186" i="5" s="1"/>
  <c r="BS186" i="5"/>
  <c r="BU186" i="5" s="1"/>
  <c r="BO186" i="5"/>
  <c r="BQ186" i="5" s="1"/>
  <c r="BM186" i="5"/>
  <c r="CA186" i="5"/>
  <c r="CC186" i="5" s="1"/>
  <c r="CK185" i="5"/>
  <c r="BW185" i="5"/>
  <c r="BY185" i="5" s="1"/>
  <c r="BS185" i="5"/>
  <c r="BU185" i="5" s="1"/>
  <c r="BO185" i="5"/>
  <c r="BQ185" i="5" s="1"/>
  <c r="BM185" i="5"/>
  <c r="CE185" i="5"/>
  <c r="CG185" i="5" s="1"/>
  <c r="CK184" i="5"/>
  <c r="BW184" i="5"/>
  <c r="BY184" i="5" s="1"/>
  <c r="BS184" i="5"/>
  <c r="BU184" i="5" s="1"/>
  <c r="BO184" i="5"/>
  <c r="BQ184" i="5" s="1"/>
  <c r="BM184" i="5"/>
  <c r="CA184" i="5"/>
  <c r="CC184" i="5" s="1"/>
  <c r="CK183" i="5"/>
  <c r="BW183" i="5"/>
  <c r="BY183" i="5" s="1"/>
  <c r="BS183" i="5"/>
  <c r="BU183" i="5" s="1"/>
  <c r="BO183" i="5"/>
  <c r="BQ183" i="5" s="1"/>
  <c r="BM183" i="5"/>
  <c r="CE183" i="5"/>
  <c r="CG183" i="5" s="1"/>
  <c r="CK182" i="5"/>
  <c r="BW182" i="5"/>
  <c r="BY182" i="5" s="1"/>
  <c r="BS182" i="5"/>
  <c r="BU182" i="5" s="1"/>
  <c r="BO182" i="5"/>
  <c r="BQ182" i="5" s="1"/>
  <c r="BM182" i="5"/>
  <c r="CE182" i="5"/>
  <c r="CG182" i="5" s="1"/>
  <c r="CK181" i="5"/>
  <c r="BW181" i="5"/>
  <c r="BY181" i="5" s="1"/>
  <c r="BS181" i="5"/>
  <c r="BU181" i="5" s="1"/>
  <c r="BO181" i="5"/>
  <c r="BQ181" i="5" s="1"/>
  <c r="BM181" i="5"/>
  <c r="CK180" i="5"/>
  <c r="BW180" i="5"/>
  <c r="BY180" i="5" s="1"/>
  <c r="BS180" i="5"/>
  <c r="BU180" i="5" s="1"/>
  <c r="BO180" i="5"/>
  <c r="BQ180" i="5" s="1"/>
  <c r="BM180" i="5"/>
  <c r="CK179" i="5"/>
  <c r="BW179" i="5"/>
  <c r="BY179" i="5" s="1"/>
  <c r="BS179" i="5"/>
  <c r="BU179" i="5" s="1"/>
  <c r="BO179" i="5"/>
  <c r="BQ179" i="5" s="1"/>
  <c r="BM179" i="5"/>
  <c r="CA179" i="5"/>
  <c r="CC179" i="5" s="1"/>
  <c r="CK178" i="5"/>
  <c r="BW178" i="5"/>
  <c r="BY178" i="5" s="1"/>
  <c r="BS178" i="5"/>
  <c r="BU178" i="5" s="1"/>
  <c r="BO178" i="5"/>
  <c r="BQ178" i="5" s="1"/>
  <c r="BM178" i="5"/>
  <c r="CK177" i="5"/>
  <c r="BW177" i="5"/>
  <c r="BY177" i="5" s="1"/>
  <c r="BS177" i="5"/>
  <c r="BU177" i="5" s="1"/>
  <c r="BO177" i="5"/>
  <c r="BQ177" i="5" s="1"/>
  <c r="BM177" i="5"/>
  <c r="CA177" i="5"/>
  <c r="CC177" i="5" s="1"/>
  <c r="CK176" i="5"/>
  <c r="BW176" i="5"/>
  <c r="BY176" i="5" s="1"/>
  <c r="BS176" i="5"/>
  <c r="BU176" i="5" s="1"/>
  <c r="BO176" i="5"/>
  <c r="BQ176" i="5" s="1"/>
  <c r="BM176" i="5"/>
  <c r="CK175" i="5"/>
  <c r="BW175" i="5"/>
  <c r="BY175" i="5" s="1"/>
  <c r="BS175" i="5"/>
  <c r="BU175" i="5" s="1"/>
  <c r="BO175" i="5"/>
  <c r="BQ175" i="5" s="1"/>
  <c r="BM175" i="5"/>
  <c r="CK449" i="5"/>
  <c r="BW449" i="5"/>
  <c r="BY449" i="5" s="1"/>
  <c r="BS449" i="5"/>
  <c r="BU449" i="5" s="1"/>
  <c r="BO449" i="5"/>
  <c r="BQ449" i="5" s="1"/>
  <c r="BM449" i="5"/>
  <c r="CK174" i="5"/>
  <c r="BW174" i="5"/>
  <c r="BY174" i="5" s="1"/>
  <c r="BS174" i="5"/>
  <c r="BU174" i="5" s="1"/>
  <c r="BO174" i="5"/>
  <c r="BQ174" i="5" s="1"/>
  <c r="BM174" i="5"/>
  <c r="CE174" i="5"/>
  <c r="CG174" i="5" s="1"/>
  <c r="CK173" i="5"/>
  <c r="BW173" i="5"/>
  <c r="BY173" i="5" s="1"/>
  <c r="BS173" i="5"/>
  <c r="BU173" i="5" s="1"/>
  <c r="BO173" i="5"/>
  <c r="BQ173" i="5" s="1"/>
  <c r="BM173" i="5"/>
  <c r="CE173" i="5"/>
  <c r="CG173" i="5" s="1"/>
  <c r="CK172" i="5"/>
  <c r="BW172" i="5"/>
  <c r="BY172" i="5" s="1"/>
  <c r="BS172" i="5"/>
  <c r="BU172" i="5" s="1"/>
  <c r="BO172" i="5"/>
  <c r="BQ172" i="5" s="1"/>
  <c r="BM172" i="5"/>
  <c r="CE172" i="5"/>
  <c r="CG172" i="5" s="1"/>
  <c r="CK171" i="5"/>
  <c r="BW171" i="5"/>
  <c r="BY171" i="5" s="1"/>
  <c r="BS171" i="5"/>
  <c r="BU171" i="5" s="1"/>
  <c r="BO171" i="5"/>
  <c r="BQ171" i="5" s="1"/>
  <c r="BM171" i="5"/>
  <c r="CA171" i="5"/>
  <c r="CC171" i="5" s="1"/>
  <c r="CK170" i="5"/>
  <c r="BW170" i="5"/>
  <c r="BY170" i="5" s="1"/>
  <c r="BS170" i="5"/>
  <c r="BU170" i="5" s="1"/>
  <c r="BO170" i="5"/>
  <c r="BQ170" i="5" s="1"/>
  <c r="BM170" i="5"/>
  <c r="CE170" i="5"/>
  <c r="CG170" i="5" s="1"/>
  <c r="CK169" i="5"/>
  <c r="BW169" i="5"/>
  <c r="BY169" i="5" s="1"/>
  <c r="BS169" i="5"/>
  <c r="BU169" i="5" s="1"/>
  <c r="BO169" i="5"/>
  <c r="BQ169" i="5" s="1"/>
  <c r="BM169" i="5"/>
  <c r="CA169" i="5"/>
  <c r="CC169" i="5" s="1"/>
  <c r="CK168" i="5"/>
  <c r="BW168" i="5"/>
  <c r="BY168" i="5" s="1"/>
  <c r="BS168" i="5"/>
  <c r="BU168" i="5" s="1"/>
  <c r="BO168" i="5"/>
  <c r="BQ168" i="5" s="1"/>
  <c r="BM168" i="5"/>
  <c r="CE168" i="5"/>
  <c r="CG168" i="5" s="1"/>
  <c r="CK167" i="5"/>
  <c r="BW167" i="5"/>
  <c r="BY167" i="5" s="1"/>
  <c r="BS167" i="5"/>
  <c r="BU167" i="5" s="1"/>
  <c r="BO167" i="5"/>
  <c r="BQ167" i="5" s="1"/>
  <c r="BM167" i="5"/>
  <c r="CE167" i="5"/>
  <c r="CG167" i="5" s="1"/>
  <c r="CK166" i="5"/>
  <c r="BW166" i="5"/>
  <c r="BY166" i="5" s="1"/>
  <c r="BS166" i="5"/>
  <c r="BU166" i="5" s="1"/>
  <c r="BO166" i="5"/>
  <c r="BQ166" i="5" s="1"/>
  <c r="BM166" i="5"/>
  <c r="CE166" i="5"/>
  <c r="CG166" i="5" s="1"/>
  <c r="BM165" i="5"/>
  <c r="AW165" i="5"/>
  <c r="CI165" i="5" s="1"/>
  <c r="AO165" i="5"/>
  <c r="AK165" i="5"/>
  <c r="AG165" i="5"/>
  <c r="CK164" i="5"/>
  <c r="BW164" i="5"/>
  <c r="BY164" i="5" s="1"/>
  <c r="BS164" i="5"/>
  <c r="BU164" i="5" s="1"/>
  <c r="BO164" i="5"/>
  <c r="BQ164" i="5" s="1"/>
  <c r="BM164" i="5"/>
  <c r="CE164" i="5"/>
  <c r="CG164" i="5" s="1"/>
  <c r="CK163" i="5"/>
  <c r="BW163" i="5"/>
  <c r="BY163" i="5" s="1"/>
  <c r="BS163" i="5"/>
  <c r="BU163" i="5" s="1"/>
  <c r="BO163" i="5"/>
  <c r="BQ163" i="5" s="1"/>
  <c r="BM163" i="5"/>
  <c r="CE163" i="5"/>
  <c r="CG163" i="5" s="1"/>
  <c r="CK162" i="5"/>
  <c r="BW162" i="5"/>
  <c r="BY162" i="5" s="1"/>
  <c r="BS162" i="5"/>
  <c r="BU162" i="5" s="1"/>
  <c r="BO162" i="5"/>
  <c r="BQ162" i="5" s="1"/>
  <c r="BM162" i="5"/>
  <c r="CK161" i="5"/>
  <c r="BW161" i="5"/>
  <c r="BY161" i="5" s="1"/>
  <c r="BS161" i="5"/>
  <c r="BU161" i="5" s="1"/>
  <c r="BO161" i="5"/>
  <c r="BQ161" i="5" s="1"/>
  <c r="BM161" i="5"/>
  <c r="CE161" i="5"/>
  <c r="CG161" i="5" s="1"/>
  <c r="CK160" i="5"/>
  <c r="BW160" i="5"/>
  <c r="BY160" i="5" s="1"/>
  <c r="BS160" i="5"/>
  <c r="BU160" i="5" s="1"/>
  <c r="BO160" i="5"/>
  <c r="BQ160" i="5" s="1"/>
  <c r="BM160" i="5"/>
  <c r="CK159" i="5"/>
  <c r="BW159" i="5"/>
  <c r="BY159" i="5" s="1"/>
  <c r="BS159" i="5"/>
  <c r="BU159" i="5" s="1"/>
  <c r="BO159" i="5"/>
  <c r="BQ159" i="5" s="1"/>
  <c r="BM159" i="5"/>
  <c r="CK158" i="5"/>
  <c r="BW158" i="5"/>
  <c r="BY158" i="5" s="1"/>
  <c r="BS158" i="5"/>
  <c r="BU158" i="5" s="1"/>
  <c r="BO158" i="5"/>
  <c r="BQ158" i="5" s="1"/>
  <c r="BM158" i="5"/>
  <c r="CK157" i="5"/>
  <c r="BW157" i="5"/>
  <c r="BY157" i="5" s="1"/>
  <c r="BS157" i="5"/>
  <c r="BU157" i="5" s="1"/>
  <c r="BO157" i="5"/>
  <c r="BQ157" i="5" s="1"/>
  <c r="BM157" i="5"/>
  <c r="CA157" i="5"/>
  <c r="CC157" i="5" s="1"/>
  <c r="CK156" i="5"/>
  <c r="BW156" i="5"/>
  <c r="BY156" i="5" s="1"/>
  <c r="BS156" i="5"/>
  <c r="BU156" i="5" s="1"/>
  <c r="BO156" i="5"/>
  <c r="BQ156" i="5" s="1"/>
  <c r="BM156" i="5"/>
  <c r="CE156" i="5"/>
  <c r="CG156" i="5" s="1"/>
  <c r="CK155" i="5"/>
  <c r="BW155" i="5"/>
  <c r="BY155" i="5" s="1"/>
  <c r="BS155" i="5"/>
  <c r="BU155" i="5" s="1"/>
  <c r="BO155" i="5"/>
  <c r="BQ155" i="5" s="1"/>
  <c r="BM155" i="5"/>
  <c r="CA155" i="5"/>
  <c r="CC155" i="5" s="1"/>
  <c r="CK448" i="5"/>
  <c r="BW448" i="5"/>
  <c r="BY448" i="5" s="1"/>
  <c r="BS448" i="5"/>
  <c r="BU448" i="5" s="1"/>
  <c r="BO448" i="5"/>
  <c r="BQ448" i="5" s="1"/>
  <c r="BM448" i="5"/>
  <c r="CE448" i="5"/>
  <c r="CG448" i="5" s="1"/>
  <c r="CK154" i="5"/>
  <c r="BW154" i="5"/>
  <c r="BY154" i="5" s="1"/>
  <c r="BS154" i="5"/>
  <c r="BU154" i="5" s="1"/>
  <c r="BO154" i="5"/>
  <c r="BQ154" i="5" s="1"/>
  <c r="BM154" i="5"/>
  <c r="CE154" i="5"/>
  <c r="CG154" i="5" s="1"/>
  <c r="CK153" i="5"/>
  <c r="BW153" i="5"/>
  <c r="BY153" i="5" s="1"/>
  <c r="BS153" i="5"/>
  <c r="BU153" i="5" s="1"/>
  <c r="BO153" i="5"/>
  <c r="BQ153" i="5" s="1"/>
  <c r="BM153" i="5"/>
  <c r="CE153" i="5"/>
  <c r="CG153" i="5" s="1"/>
  <c r="CK152" i="5"/>
  <c r="BW152" i="5"/>
  <c r="BY152" i="5" s="1"/>
  <c r="BS152" i="5"/>
  <c r="BU152" i="5" s="1"/>
  <c r="BO152" i="5"/>
  <c r="BQ152" i="5" s="1"/>
  <c r="BM152" i="5"/>
  <c r="CK151" i="5"/>
  <c r="BW151" i="5"/>
  <c r="BY151" i="5" s="1"/>
  <c r="BS151" i="5"/>
  <c r="BU151" i="5" s="1"/>
  <c r="BO151" i="5"/>
  <c r="BQ151" i="5" s="1"/>
  <c r="BM151" i="5"/>
  <c r="CA151" i="5"/>
  <c r="CC151" i="5" s="1"/>
  <c r="CK150" i="5"/>
  <c r="BW150" i="5"/>
  <c r="BY150" i="5" s="1"/>
  <c r="BS150" i="5"/>
  <c r="BU150" i="5" s="1"/>
  <c r="BO150" i="5"/>
  <c r="BQ150" i="5" s="1"/>
  <c r="BM150" i="5"/>
  <c r="CK149" i="5"/>
  <c r="BW149" i="5"/>
  <c r="BY149" i="5" s="1"/>
  <c r="BS149" i="5"/>
  <c r="BU149" i="5" s="1"/>
  <c r="BO149" i="5"/>
  <c r="BQ149" i="5" s="1"/>
  <c r="BM149" i="5"/>
  <c r="CE149" i="5"/>
  <c r="CG149" i="5" s="1"/>
  <c r="CK148" i="5"/>
  <c r="BW148" i="5"/>
  <c r="BY148" i="5" s="1"/>
  <c r="BS148" i="5"/>
  <c r="BU148" i="5" s="1"/>
  <c r="BO148" i="5"/>
  <c r="BQ148" i="5" s="1"/>
  <c r="BM148" i="5"/>
  <c r="CA148" i="5"/>
  <c r="CC148" i="5" s="1"/>
  <c r="CK447" i="5"/>
  <c r="BW447" i="5"/>
  <c r="BY447" i="5" s="1"/>
  <c r="BS447" i="5"/>
  <c r="BU447" i="5" s="1"/>
  <c r="BO447" i="5"/>
  <c r="BQ447" i="5" s="1"/>
  <c r="BM447" i="5"/>
  <c r="CE447" i="5"/>
  <c r="CG447" i="5" s="1"/>
  <c r="CK147" i="5"/>
  <c r="BW147" i="5"/>
  <c r="BY147" i="5" s="1"/>
  <c r="BS147" i="5"/>
  <c r="BU147" i="5" s="1"/>
  <c r="BO147" i="5"/>
  <c r="BQ147" i="5" s="1"/>
  <c r="BM147" i="5"/>
  <c r="CK146" i="5"/>
  <c r="BW146" i="5"/>
  <c r="BY146" i="5" s="1"/>
  <c r="BS146" i="5"/>
  <c r="BU146" i="5" s="1"/>
  <c r="BO146" i="5"/>
  <c r="BQ146" i="5" s="1"/>
  <c r="BM146" i="5"/>
  <c r="CA146" i="5"/>
  <c r="CC146" i="5" s="1"/>
  <c r="CK145" i="5"/>
  <c r="BW145" i="5"/>
  <c r="BY145" i="5" s="1"/>
  <c r="BS145" i="5"/>
  <c r="BU145" i="5" s="1"/>
  <c r="BO145" i="5"/>
  <c r="BQ145" i="5" s="1"/>
  <c r="BM145" i="5"/>
  <c r="CE145" i="5"/>
  <c r="CG145" i="5" s="1"/>
  <c r="CK144" i="5"/>
  <c r="BW144" i="5"/>
  <c r="BY144" i="5" s="1"/>
  <c r="BS144" i="5"/>
  <c r="BU144" i="5" s="1"/>
  <c r="BO144" i="5"/>
  <c r="BQ144" i="5" s="1"/>
  <c r="BM144" i="5"/>
  <c r="CK143" i="5"/>
  <c r="BW143" i="5"/>
  <c r="BY143" i="5" s="1"/>
  <c r="BS143" i="5"/>
  <c r="BU143" i="5" s="1"/>
  <c r="BO143" i="5"/>
  <c r="BQ143" i="5" s="1"/>
  <c r="BM143" i="5"/>
  <c r="CE143" i="5"/>
  <c r="CG143" i="5" s="1"/>
  <c r="CK142" i="5"/>
  <c r="BW142" i="5"/>
  <c r="BY142" i="5" s="1"/>
  <c r="BS142" i="5"/>
  <c r="BU142" i="5" s="1"/>
  <c r="BO142" i="5"/>
  <c r="BQ142" i="5" s="1"/>
  <c r="BM142" i="5"/>
  <c r="CI438" i="5"/>
  <c r="CK438" i="5" s="1"/>
  <c r="BW438" i="5"/>
  <c r="BY438" i="5" s="1"/>
  <c r="BS438" i="5"/>
  <c r="BU438" i="5" s="1"/>
  <c r="BO438" i="5"/>
  <c r="BQ438" i="5" s="1"/>
  <c r="BM438" i="5"/>
  <c r="CE438" i="5"/>
  <c r="CG438" i="5" s="1"/>
  <c r="CK141" i="5"/>
  <c r="BW141" i="5"/>
  <c r="BY141" i="5" s="1"/>
  <c r="BS141" i="5"/>
  <c r="BU141" i="5" s="1"/>
  <c r="BO141" i="5"/>
  <c r="BQ141" i="5" s="1"/>
  <c r="BM141" i="5"/>
  <c r="CA141" i="5"/>
  <c r="CC141" i="5" s="1"/>
  <c r="CK140" i="5"/>
  <c r="BW140" i="5"/>
  <c r="BY140" i="5" s="1"/>
  <c r="BS140" i="5"/>
  <c r="BU140" i="5" s="1"/>
  <c r="BO140" i="5"/>
  <c r="BQ140" i="5" s="1"/>
  <c r="BM140" i="5"/>
  <c r="CK139" i="5"/>
  <c r="BW139" i="5"/>
  <c r="BY139" i="5" s="1"/>
  <c r="BS139" i="5"/>
  <c r="BU139" i="5" s="1"/>
  <c r="BO139" i="5"/>
  <c r="BQ139" i="5" s="1"/>
  <c r="BM139" i="5"/>
  <c r="CA139" i="5"/>
  <c r="CC139" i="5" s="1"/>
  <c r="CK138" i="5"/>
  <c r="BW138" i="5"/>
  <c r="BY138" i="5" s="1"/>
  <c r="BS138" i="5"/>
  <c r="BU138" i="5" s="1"/>
  <c r="BO138" i="5"/>
  <c r="BQ138" i="5" s="1"/>
  <c r="BM138" i="5"/>
  <c r="CE138" i="5"/>
  <c r="CG138" i="5" s="1"/>
  <c r="CK137" i="5"/>
  <c r="BW137" i="5"/>
  <c r="BY137" i="5" s="1"/>
  <c r="BS137" i="5"/>
  <c r="BU137" i="5" s="1"/>
  <c r="BO137" i="5"/>
  <c r="BQ137" i="5" s="1"/>
  <c r="BM137" i="5"/>
  <c r="CK136" i="5"/>
  <c r="BW136" i="5"/>
  <c r="BY136" i="5" s="1"/>
  <c r="BS136" i="5"/>
  <c r="BU136" i="5" s="1"/>
  <c r="BO136" i="5"/>
  <c r="BQ136" i="5" s="1"/>
  <c r="BM136" i="5"/>
  <c r="CE136" i="5"/>
  <c r="CG136" i="5" s="1"/>
  <c r="CK135" i="5"/>
  <c r="BW135" i="5"/>
  <c r="BY135" i="5" s="1"/>
  <c r="BS135" i="5"/>
  <c r="BU135" i="5" s="1"/>
  <c r="BO135" i="5"/>
  <c r="BQ135" i="5" s="1"/>
  <c r="BM135" i="5"/>
  <c r="CK134" i="5"/>
  <c r="BW134" i="5"/>
  <c r="BY134" i="5" s="1"/>
  <c r="BS134" i="5"/>
  <c r="BU134" i="5" s="1"/>
  <c r="BO134" i="5"/>
  <c r="BQ134" i="5" s="1"/>
  <c r="BM134" i="5"/>
  <c r="CA134" i="5"/>
  <c r="CC134" i="5" s="1"/>
  <c r="CK133" i="5"/>
  <c r="BW133" i="5"/>
  <c r="BY133" i="5" s="1"/>
  <c r="BS133" i="5"/>
  <c r="BU133" i="5" s="1"/>
  <c r="BO133" i="5"/>
  <c r="BQ133" i="5" s="1"/>
  <c r="BM133" i="5"/>
  <c r="CE133" i="5"/>
  <c r="CG133" i="5" s="1"/>
  <c r="CK132" i="5"/>
  <c r="BW132" i="5"/>
  <c r="BY132" i="5" s="1"/>
  <c r="BS132" i="5"/>
  <c r="BU132" i="5" s="1"/>
  <c r="BO132" i="5"/>
  <c r="BQ132" i="5" s="1"/>
  <c r="BM132" i="5"/>
  <c r="CE132" i="5"/>
  <c r="CG132" i="5" s="1"/>
  <c r="CK131" i="5"/>
  <c r="BW131" i="5"/>
  <c r="BY131" i="5" s="1"/>
  <c r="BS131" i="5"/>
  <c r="BU131" i="5" s="1"/>
  <c r="BO131" i="5"/>
  <c r="BQ131" i="5" s="1"/>
  <c r="BM131" i="5"/>
  <c r="CE131" i="5"/>
  <c r="CG131" i="5" s="1"/>
  <c r="CI437" i="5"/>
  <c r="CK437" i="5" s="1"/>
  <c r="BW437" i="5"/>
  <c r="BY437" i="5" s="1"/>
  <c r="BS437" i="5"/>
  <c r="BU437" i="5" s="1"/>
  <c r="BO437" i="5"/>
  <c r="BQ437" i="5" s="1"/>
  <c r="BM437" i="5"/>
  <c r="CE437" i="5"/>
  <c r="CG437" i="5" s="1"/>
  <c r="CK130" i="5"/>
  <c r="BW130" i="5"/>
  <c r="BY130" i="5" s="1"/>
  <c r="BS130" i="5"/>
  <c r="BU130" i="5" s="1"/>
  <c r="BO130" i="5"/>
  <c r="BQ130" i="5" s="1"/>
  <c r="BM130" i="5"/>
  <c r="CA130" i="5"/>
  <c r="CC130" i="5" s="1"/>
  <c r="CK129" i="5"/>
  <c r="BW129" i="5"/>
  <c r="BY129" i="5" s="1"/>
  <c r="BS129" i="5"/>
  <c r="BU129" i="5" s="1"/>
  <c r="BO129" i="5"/>
  <c r="BQ129" i="5" s="1"/>
  <c r="BM129" i="5"/>
  <c r="CK128" i="5"/>
  <c r="BW128" i="5"/>
  <c r="BY128" i="5" s="1"/>
  <c r="BS128" i="5"/>
  <c r="BU128" i="5" s="1"/>
  <c r="BO128" i="5"/>
  <c r="BQ128" i="5" s="1"/>
  <c r="BM128" i="5"/>
  <c r="CE128" i="5"/>
  <c r="CG128" i="5" s="1"/>
  <c r="CK127" i="5"/>
  <c r="BW127" i="5"/>
  <c r="BY127" i="5" s="1"/>
  <c r="BS127" i="5"/>
  <c r="BU127" i="5" s="1"/>
  <c r="BO127" i="5"/>
  <c r="BQ127" i="5" s="1"/>
  <c r="BM127" i="5"/>
  <c r="CE127" i="5"/>
  <c r="CG127" i="5" s="1"/>
  <c r="CK126" i="5"/>
  <c r="BW126" i="5"/>
  <c r="BY126" i="5" s="1"/>
  <c r="BS126" i="5"/>
  <c r="BU126" i="5" s="1"/>
  <c r="BO126" i="5"/>
  <c r="BQ126" i="5" s="1"/>
  <c r="BM126" i="5"/>
  <c r="CK125" i="5"/>
  <c r="BW125" i="5"/>
  <c r="BY125" i="5" s="1"/>
  <c r="BS125" i="5"/>
  <c r="BU125" i="5" s="1"/>
  <c r="BO125" i="5"/>
  <c r="BQ125" i="5" s="1"/>
  <c r="BM125" i="5"/>
  <c r="CI436" i="5"/>
  <c r="CK436" i="5" s="1"/>
  <c r="BW436" i="5"/>
  <c r="BY436" i="5" s="1"/>
  <c r="BS436" i="5"/>
  <c r="BU436" i="5" s="1"/>
  <c r="BO436" i="5"/>
  <c r="BQ436" i="5" s="1"/>
  <c r="BM436" i="5"/>
  <c r="CE436" i="5"/>
  <c r="CG436" i="5" s="1"/>
  <c r="CK124" i="5"/>
  <c r="BW124" i="5"/>
  <c r="BY124" i="5" s="1"/>
  <c r="BS124" i="5"/>
  <c r="BU124" i="5" s="1"/>
  <c r="BO124" i="5"/>
  <c r="BQ124" i="5" s="1"/>
  <c r="BM124" i="5"/>
  <c r="CE124" i="5"/>
  <c r="CG124" i="5" s="1"/>
  <c r="CK123" i="5"/>
  <c r="BW123" i="5"/>
  <c r="BY123" i="5" s="1"/>
  <c r="BS123" i="5"/>
  <c r="BU123" i="5" s="1"/>
  <c r="BO123" i="5"/>
  <c r="BQ123" i="5" s="1"/>
  <c r="BM123" i="5"/>
  <c r="CE123" i="5"/>
  <c r="CG123" i="5" s="1"/>
  <c r="BM122" i="5"/>
  <c r="AW122" i="5"/>
  <c r="CI122" i="5" s="1"/>
  <c r="AO122" i="5"/>
  <c r="AK122" i="5"/>
  <c r="AG122" i="5"/>
  <c r="CK121" i="5"/>
  <c r="BW121" i="5"/>
  <c r="BY121" i="5" s="1"/>
  <c r="BS121" i="5"/>
  <c r="BU121" i="5" s="1"/>
  <c r="BO121" i="5"/>
  <c r="BQ121" i="5" s="1"/>
  <c r="BM121" i="5"/>
  <c r="CK120" i="5"/>
  <c r="BW120" i="5"/>
  <c r="BY120" i="5" s="1"/>
  <c r="BS120" i="5"/>
  <c r="BU120" i="5" s="1"/>
  <c r="BO120" i="5"/>
  <c r="BQ120" i="5" s="1"/>
  <c r="BM120" i="5"/>
  <c r="CE120" i="5"/>
  <c r="CG120" i="5" s="1"/>
  <c r="BW119" i="5"/>
  <c r="BY119" i="5" s="1"/>
  <c r="BS119" i="5"/>
  <c r="BU119" i="5" s="1"/>
  <c r="BO119" i="5"/>
  <c r="BQ119" i="5" s="1"/>
  <c r="BM119" i="5"/>
  <c r="AW119" i="5"/>
  <c r="CI119" i="5" s="1"/>
  <c r="CK118" i="5"/>
  <c r="BW118" i="5"/>
  <c r="BY118" i="5" s="1"/>
  <c r="BS118" i="5"/>
  <c r="BU118" i="5" s="1"/>
  <c r="BO118" i="5"/>
  <c r="BQ118" i="5" s="1"/>
  <c r="BM118" i="5"/>
  <c r="CE118" i="5"/>
  <c r="CG118" i="5" s="1"/>
  <c r="CK117" i="5"/>
  <c r="BW117" i="5"/>
  <c r="BY117" i="5" s="1"/>
  <c r="BS117" i="5"/>
  <c r="BU117" i="5" s="1"/>
  <c r="BO117" i="5"/>
  <c r="BQ117" i="5" s="1"/>
  <c r="BM117" i="5"/>
  <c r="CK116" i="5"/>
  <c r="BW116" i="5"/>
  <c r="BY116" i="5" s="1"/>
  <c r="BS116" i="5"/>
  <c r="BU116" i="5" s="1"/>
  <c r="BO116" i="5"/>
  <c r="BQ116" i="5" s="1"/>
  <c r="BM116" i="5"/>
  <c r="CA116" i="5"/>
  <c r="CC116" i="5" s="1"/>
  <c r="CK115" i="5"/>
  <c r="BW115" i="5"/>
  <c r="BY115" i="5" s="1"/>
  <c r="BS115" i="5"/>
  <c r="BU115" i="5" s="1"/>
  <c r="BO115" i="5"/>
  <c r="BQ115" i="5" s="1"/>
  <c r="BM115" i="5"/>
  <c r="CK114" i="5"/>
  <c r="CA114" i="5"/>
  <c r="CC114" i="5" s="1"/>
  <c r="BW114" i="5"/>
  <c r="BY114" i="5" s="1"/>
  <c r="BS114" i="5"/>
  <c r="BU114" i="5" s="1"/>
  <c r="BO114" i="5"/>
  <c r="BQ114" i="5" s="1"/>
  <c r="BM114" i="5"/>
  <c r="CE114" i="5"/>
  <c r="CG114" i="5" s="1"/>
  <c r="CK113" i="5"/>
  <c r="BW113" i="5"/>
  <c r="BY113" i="5" s="1"/>
  <c r="BS113" i="5"/>
  <c r="BU113" i="5" s="1"/>
  <c r="BO113" i="5"/>
  <c r="BQ113" i="5" s="1"/>
  <c r="BM113" i="5"/>
  <c r="CE113" i="5"/>
  <c r="CG113" i="5" s="1"/>
  <c r="CI435" i="5"/>
  <c r="CK435" i="5" s="1"/>
  <c r="BW435" i="5"/>
  <c r="BY435" i="5" s="1"/>
  <c r="BS435" i="5"/>
  <c r="BU435" i="5" s="1"/>
  <c r="BO435" i="5"/>
  <c r="BQ435" i="5" s="1"/>
  <c r="BM435" i="5"/>
  <c r="CE435" i="5"/>
  <c r="CG435" i="5" s="1"/>
  <c r="CK112" i="5"/>
  <c r="BW112" i="5"/>
  <c r="BY112" i="5" s="1"/>
  <c r="BS112" i="5"/>
  <c r="BU112" i="5" s="1"/>
  <c r="BO112" i="5"/>
  <c r="BQ112" i="5" s="1"/>
  <c r="BM112" i="5"/>
  <c r="CK111" i="5"/>
  <c r="BW111" i="5"/>
  <c r="BY111" i="5" s="1"/>
  <c r="BS111" i="5"/>
  <c r="BU111" i="5" s="1"/>
  <c r="BO111" i="5"/>
  <c r="BQ111" i="5" s="1"/>
  <c r="BM111" i="5"/>
  <c r="CE111" i="5"/>
  <c r="CG111" i="5" s="1"/>
  <c r="BW110" i="5"/>
  <c r="BY110" i="5" s="1"/>
  <c r="BS110" i="5"/>
  <c r="BU110" i="5" s="1"/>
  <c r="BO110" i="5"/>
  <c r="BQ110" i="5" s="1"/>
  <c r="BM110" i="5"/>
  <c r="AW110" i="5"/>
  <c r="CI110" i="5" s="1"/>
  <c r="CK109" i="5"/>
  <c r="BW109" i="5"/>
  <c r="BY109" i="5" s="1"/>
  <c r="BS109" i="5"/>
  <c r="BU109" i="5" s="1"/>
  <c r="BO109" i="5"/>
  <c r="BQ109" i="5" s="1"/>
  <c r="BM109" i="5"/>
  <c r="CE109" i="5"/>
  <c r="CG109" i="5" s="1"/>
  <c r="CK108" i="5"/>
  <c r="BW108" i="5"/>
  <c r="BY108" i="5" s="1"/>
  <c r="BS108" i="5"/>
  <c r="BU108" i="5" s="1"/>
  <c r="BO108" i="5"/>
  <c r="BQ108" i="5" s="1"/>
  <c r="BM108" i="5"/>
  <c r="CE108" i="5"/>
  <c r="CG108" i="5" s="1"/>
  <c r="CK107" i="5"/>
  <c r="BW107" i="5"/>
  <c r="BY107" i="5" s="1"/>
  <c r="BS107" i="5"/>
  <c r="BU107" i="5" s="1"/>
  <c r="BO107" i="5"/>
  <c r="BQ107" i="5" s="1"/>
  <c r="BM107" i="5"/>
  <c r="CK106" i="5"/>
  <c r="BW106" i="5"/>
  <c r="BY106" i="5" s="1"/>
  <c r="BS106" i="5"/>
  <c r="BU106" i="5" s="1"/>
  <c r="BO106" i="5"/>
  <c r="BQ106" i="5" s="1"/>
  <c r="BM106" i="5"/>
  <c r="CA106" i="5"/>
  <c r="CC106" i="5" s="1"/>
  <c r="CK105" i="5"/>
  <c r="BW105" i="5"/>
  <c r="BY105" i="5" s="1"/>
  <c r="BS105" i="5"/>
  <c r="BU105" i="5" s="1"/>
  <c r="BO105" i="5"/>
  <c r="BQ105" i="5" s="1"/>
  <c r="BM105" i="5"/>
  <c r="CE105" i="5"/>
  <c r="CG105" i="5" s="1"/>
  <c r="CK104" i="5"/>
  <c r="BW104" i="5"/>
  <c r="BY104" i="5" s="1"/>
  <c r="BS104" i="5"/>
  <c r="BU104" i="5" s="1"/>
  <c r="BO104" i="5"/>
  <c r="BQ104" i="5" s="1"/>
  <c r="BM104" i="5"/>
  <c r="CK103" i="5"/>
  <c r="BW103" i="5"/>
  <c r="BY103" i="5" s="1"/>
  <c r="BS103" i="5"/>
  <c r="BU103" i="5" s="1"/>
  <c r="BO103" i="5"/>
  <c r="BQ103" i="5" s="1"/>
  <c r="BM103" i="5"/>
  <c r="CK102" i="5"/>
  <c r="BW102" i="5"/>
  <c r="BY102" i="5" s="1"/>
  <c r="BS102" i="5"/>
  <c r="BU102" i="5" s="1"/>
  <c r="BO102" i="5"/>
  <c r="BQ102" i="5" s="1"/>
  <c r="BM102" i="5"/>
  <c r="CK101" i="5"/>
  <c r="BW101" i="5"/>
  <c r="BY101" i="5" s="1"/>
  <c r="BS101" i="5"/>
  <c r="BU101" i="5" s="1"/>
  <c r="BO101" i="5"/>
  <c r="BQ101" i="5" s="1"/>
  <c r="BM101" i="5"/>
  <c r="CE101" i="5"/>
  <c r="CG101" i="5" s="1"/>
  <c r="CK100" i="5"/>
  <c r="BW100" i="5"/>
  <c r="BY100" i="5" s="1"/>
  <c r="BS100" i="5"/>
  <c r="BU100" i="5" s="1"/>
  <c r="BO100" i="5"/>
  <c r="BQ100" i="5" s="1"/>
  <c r="BM100" i="5"/>
  <c r="CE100" i="5"/>
  <c r="CG100" i="5" s="1"/>
  <c r="CK99" i="5"/>
  <c r="BW99" i="5"/>
  <c r="BY99" i="5" s="1"/>
  <c r="BS99" i="5"/>
  <c r="BU99" i="5" s="1"/>
  <c r="BO99" i="5"/>
  <c r="BQ99" i="5" s="1"/>
  <c r="BM99" i="5"/>
  <c r="CE99" i="5"/>
  <c r="CG99" i="5" s="1"/>
  <c r="CK98" i="5"/>
  <c r="BW98" i="5"/>
  <c r="BY98" i="5" s="1"/>
  <c r="BS98" i="5"/>
  <c r="BU98" i="5" s="1"/>
  <c r="BO98" i="5"/>
  <c r="BQ98" i="5" s="1"/>
  <c r="BM98" i="5"/>
  <c r="CA98" i="5"/>
  <c r="CC98" i="5" s="1"/>
  <c r="CK97" i="5"/>
  <c r="BW97" i="5"/>
  <c r="BY97" i="5" s="1"/>
  <c r="BS97" i="5"/>
  <c r="BU97" i="5" s="1"/>
  <c r="BO97" i="5"/>
  <c r="BQ97" i="5" s="1"/>
  <c r="BM97" i="5"/>
  <c r="CK96" i="5"/>
  <c r="BW96" i="5"/>
  <c r="BY96" i="5" s="1"/>
  <c r="BS96" i="5"/>
  <c r="BU96" i="5" s="1"/>
  <c r="BO96" i="5"/>
  <c r="BQ96" i="5" s="1"/>
  <c r="BM96" i="5"/>
  <c r="CA96" i="5"/>
  <c r="CC96" i="5" s="1"/>
  <c r="CK95" i="5"/>
  <c r="BW95" i="5"/>
  <c r="BY95" i="5" s="1"/>
  <c r="BS95" i="5"/>
  <c r="BU95" i="5" s="1"/>
  <c r="BO95" i="5"/>
  <c r="BQ95" i="5" s="1"/>
  <c r="BM95" i="5"/>
  <c r="CA95" i="5"/>
  <c r="CC95" i="5" s="1"/>
  <c r="CK94" i="5"/>
  <c r="BW94" i="5"/>
  <c r="BY94" i="5" s="1"/>
  <c r="BS94" i="5"/>
  <c r="BU94" i="5" s="1"/>
  <c r="BO94" i="5"/>
  <c r="BQ94" i="5" s="1"/>
  <c r="BM94" i="5"/>
  <c r="CK93" i="5"/>
  <c r="BW93" i="5"/>
  <c r="BY93" i="5" s="1"/>
  <c r="BS93" i="5"/>
  <c r="BU93" i="5" s="1"/>
  <c r="BO93" i="5"/>
  <c r="BQ93" i="5" s="1"/>
  <c r="BM93" i="5"/>
  <c r="CK92" i="5"/>
  <c r="BW92" i="5"/>
  <c r="BY92" i="5" s="1"/>
  <c r="BS92" i="5"/>
  <c r="BU92" i="5" s="1"/>
  <c r="BO92" i="5"/>
  <c r="BQ92" i="5" s="1"/>
  <c r="BM92" i="5"/>
  <c r="CA92" i="5"/>
  <c r="CC92" i="5" s="1"/>
  <c r="CK91" i="5"/>
  <c r="BW91" i="5"/>
  <c r="BY91" i="5" s="1"/>
  <c r="BS91" i="5"/>
  <c r="BU91" i="5" s="1"/>
  <c r="BO91" i="5"/>
  <c r="BQ91" i="5" s="1"/>
  <c r="BM91" i="5"/>
  <c r="CK90" i="5"/>
  <c r="BW90" i="5"/>
  <c r="BY90" i="5" s="1"/>
  <c r="BS90" i="5"/>
  <c r="BU90" i="5" s="1"/>
  <c r="BO90" i="5"/>
  <c r="BQ90" i="5" s="1"/>
  <c r="BM90" i="5"/>
  <c r="CA90" i="5"/>
  <c r="CC90" i="5" s="1"/>
  <c r="CK89" i="5"/>
  <c r="BW89" i="5"/>
  <c r="BY89" i="5" s="1"/>
  <c r="BS89" i="5"/>
  <c r="BU89" i="5" s="1"/>
  <c r="BO89" i="5"/>
  <c r="BQ89" i="5" s="1"/>
  <c r="BM89" i="5"/>
  <c r="CE89" i="5"/>
  <c r="CG89" i="5" s="1"/>
  <c r="CK88" i="5"/>
  <c r="BW88" i="5"/>
  <c r="BY88" i="5" s="1"/>
  <c r="BS88" i="5"/>
  <c r="BU88" i="5" s="1"/>
  <c r="BO88" i="5"/>
  <c r="BQ88" i="5" s="1"/>
  <c r="BM88" i="5"/>
  <c r="CA88" i="5"/>
  <c r="CC88" i="5" s="1"/>
  <c r="CK87" i="5"/>
  <c r="BW87" i="5"/>
  <c r="BY87" i="5" s="1"/>
  <c r="BS87" i="5"/>
  <c r="BU87" i="5" s="1"/>
  <c r="BO87" i="5"/>
  <c r="BQ87" i="5" s="1"/>
  <c r="BM87" i="5"/>
  <c r="CK86" i="5"/>
  <c r="BW86" i="5"/>
  <c r="BY86" i="5" s="1"/>
  <c r="BS86" i="5"/>
  <c r="BU86" i="5" s="1"/>
  <c r="BO86" i="5"/>
  <c r="BQ86" i="5" s="1"/>
  <c r="BM86" i="5"/>
  <c r="CE86" i="5"/>
  <c r="CG86" i="5" s="1"/>
  <c r="BO85" i="5"/>
  <c r="BQ85" i="5" s="1"/>
  <c r="BM85" i="5"/>
  <c r="AW85" i="5"/>
  <c r="CI85" i="5" s="1"/>
  <c r="AO85" i="5"/>
  <c r="AK85" i="5"/>
  <c r="CK84" i="5"/>
  <c r="BW84" i="5"/>
  <c r="BY84" i="5" s="1"/>
  <c r="BS84" i="5"/>
  <c r="BU84" i="5" s="1"/>
  <c r="BO84" i="5"/>
  <c r="BQ84" i="5" s="1"/>
  <c r="BM84" i="5"/>
  <c r="CE84" i="5"/>
  <c r="CG84" i="5" s="1"/>
  <c r="CK83" i="5"/>
  <c r="BW83" i="5"/>
  <c r="BY83" i="5" s="1"/>
  <c r="BS83" i="5"/>
  <c r="BU83" i="5" s="1"/>
  <c r="BO83" i="5"/>
  <c r="BQ83" i="5" s="1"/>
  <c r="BM83" i="5"/>
  <c r="CK82" i="5"/>
  <c r="BW82" i="5"/>
  <c r="BY82" i="5" s="1"/>
  <c r="BS82" i="5"/>
  <c r="BU82" i="5" s="1"/>
  <c r="BO82" i="5"/>
  <c r="BQ82" i="5" s="1"/>
  <c r="BM82" i="5"/>
  <c r="CE82" i="5"/>
  <c r="CG82" i="5" s="1"/>
  <c r="CK81" i="5"/>
  <c r="BW81" i="5"/>
  <c r="BY81" i="5" s="1"/>
  <c r="BS81" i="5"/>
  <c r="BU81" i="5" s="1"/>
  <c r="BO81" i="5"/>
  <c r="BQ81" i="5" s="1"/>
  <c r="BM81" i="5"/>
  <c r="CA81" i="5"/>
  <c r="CC81" i="5" s="1"/>
  <c r="CK80" i="5"/>
  <c r="BW80" i="5"/>
  <c r="BY80" i="5" s="1"/>
  <c r="BS80" i="5"/>
  <c r="BU80" i="5" s="1"/>
  <c r="BO80" i="5"/>
  <c r="BQ80" i="5" s="1"/>
  <c r="BM80" i="5"/>
  <c r="CA80" i="5"/>
  <c r="CC80" i="5" s="1"/>
  <c r="CK79" i="5"/>
  <c r="BW79" i="5"/>
  <c r="BY79" i="5" s="1"/>
  <c r="BS79" i="5"/>
  <c r="BU79" i="5" s="1"/>
  <c r="BO79" i="5"/>
  <c r="BQ79" i="5" s="1"/>
  <c r="BM79" i="5"/>
  <c r="CA79" i="5"/>
  <c r="CC79" i="5" s="1"/>
  <c r="CK78" i="5"/>
  <c r="BW78" i="5"/>
  <c r="BY78" i="5" s="1"/>
  <c r="BS78" i="5"/>
  <c r="BU78" i="5" s="1"/>
  <c r="BO78" i="5"/>
  <c r="BQ78" i="5" s="1"/>
  <c r="BM78" i="5"/>
  <c r="CE78" i="5"/>
  <c r="CG78" i="5" s="1"/>
  <c r="CK77" i="5"/>
  <c r="BW77" i="5"/>
  <c r="BY77" i="5" s="1"/>
  <c r="BS77" i="5"/>
  <c r="BU77" i="5" s="1"/>
  <c r="BO77" i="5"/>
  <c r="BQ77" i="5" s="1"/>
  <c r="BM77" i="5"/>
  <c r="CK76" i="5"/>
  <c r="BW76" i="5"/>
  <c r="BY76" i="5" s="1"/>
  <c r="BS76" i="5"/>
  <c r="BU76" i="5" s="1"/>
  <c r="BO76" i="5"/>
  <c r="BQ76" i="5" s="1"/>
  <c r="BM76" i="5"/>
  <c r="CK75" i="5"/>
  <c r="BW75" i="5"/>
  <c r="BY75" i="5" s="1"/>
  <c r="BS75" i="5"/>
  <c r="BU75" i="5" s="1"/>
  <c r="BO75" i="5"/>
  <c r="BQ75" i="5" s="1"/>
  <c r="BM75" i="5"/>
  <c r="CE75" i="5"/>
  <c r="CG75" i="5" s="1"/>
  <c r="CK74" i="5"/>
  <c r="BW74" i="5"/>
  <c r="BY74" i="5" s="1"/>
  <c r="BS74" i="5"/>
  <c r="BU74" i="5" s="1"/>
  <c r="BO74" i="5"/>
  <c r="BQ74" i="5" s="1"/>
  <c r="BM74" i="5"/>
  <c r="CE74" i="5"/>
  <c r="CG74" i="5" s="1"/>
  <c r="CK73" i="5"/>
  <c r="BW73" i="5"/>
  <c r="BY73" i="5" s="1"/>
  <c r="BS73" i="5"/>
  <c r="BU73" i="5" s="1"/>
  <c r="BO73" i="5"/>
  <c r="BQ73" i="5" s="1"/>
  <c r="BM73" i="5"/>
  <c r="CE73" i="5"/>
  <c r="CG73" i="5" s="1"/>
  <c r="CK72" i="5"/>
  <c r="BW72" i="5"/>
  <c r="BY72" i="5" s="1"/>
  <c r="BS72" i="5"/>
  <c r="BU72" i="5" s="1"/>
  <c r="BO72" i="5"/>
  <c r="BQ72" i="5" s="1"/>
  <c r="BM72" i="5"/>
  <c r="CE72" i="5"/>
  <c r="CG72" i="5" s="1"/>
  <c r="CK71" i="5"/>
  <c r="BW71" i="5"/>
  <c r="BY71" i="5" s="1"/>
  <c r="BS71" i="5"/>
  <c r="BU71" i="5" s="1"/>
  <c r="BO71" i="5"/>
  <c r="BQ71" i="5" s="1"/>
  <c r="BM71" i="5"/>
  <c r="CE71" i="5"/>
  <c r="CG71" i="5" s="1"/>
  <c r="CK70" i="5"/>
  <c r="BW70" i="5"/>
  <c r="BY70" i="5" s="1"/>
  <c r="BS70" i="5"/>
  <c r="BU70" i="5" s="1"/>
  <c r="BO70" i="5"/>
  <c r="BQ70" i="5" s="1"/>
  <c r="BM70" i="5"/>
  <c r="CE70" i="5"/>
  <c r="CG70" i="5" s="1"/>
  <c r="CK69" i="5"/>
  <c r="BW69" i="5"/>
  <c r="BY69" i="5" s="1"/>
  <c r="BS69" i="5"/>
  <c r="BU69" i="5" s="1"/>
  <c r="BO69" i="5"/>
  <c r="BQ69" i="5" s="1"/>
  <c r="BM69" i="5"/>
  <c r="CE69" i="5"/>
  <c r="CG69" i="5" s="1"/>
  <c r="CK68" i="5"/>
  <c r="BW68" i="5"/>
  <c r="BY68" i="5" s="1"/>
  <c r="BS68" i="5"/>
  <c r="BU68" i="5" s="1"/>
  <c r="BO68" i="5"/>
  <c r="BQ68" i="5" s="1"/>
  <c r="BM68" i="5"/>
  <c r="CE68" i="5"/>
  <c r="CG68" i="5" s="1"/>
  <c r="CK67" i="5"/>
  <c r="BW67" i="5"/>
  <c r="BY67" i="5" s="1"/>
  <c r="BS67" i="5"/>
  <c r="BU67" i="5" s="1"/>
  <c r="BO67" i="5"/>
  <c r="BQ67" i="5" s="1"/>
  <c r="BM67" i="5"/>
  <c r="CA67" i="5"/>
  <c r="CC67" i="5" s="1"/>
  <c r="CK66" i="5"/>
  <c r="BW66" i="5"/>
  <c r="BY66" i="5" s="1"/>
  <c r="BS66" i="5"/>
  <c r="BU66" i="5" s="1"/>
  <c r="BO66" i="5"/>
  <c r="BQ66" i="5" s="1"/>
  <c r="BM66" i="5"/>
  <c r="CE66" i="5"/>
  <c r="CG66" i="5" s="1"/>
  <c r="CK65" i="5"/>
  <c r="BW65" i="5"/>
  <c r="BY65" i="5" s="1"/>
  <c r="BS65" i="5"/>
  <c r="BU65" i="5" s="1"/>
  <c r="BO65" i="5"/>
  <c r="BQ65" i="5" s="1"/>
  <c r="BM65" i="5"/>
  <c r="CA65" i="5"/>
  <c r="CC65" i="5" s="1"/>
  <c r="CK64" i="5"/>
  <c r="BW64" i="5"/>
  <c r="BY64" i="5" s="1"/>
  <c r="BS64" i="5"/>
  <c r="BU64" i="5" s="1"/>
  <c r="BO64" i="5"/>
  <c r="BQ64" i="5" s="1"/>
  <c r="BM64" i="5"/>
  <c r="CE64" i="5"/>
  <c r="CG64" i="5" s="1"/>
  <c r="CK63" i="5"/>
  <c r="BW63" i="5"/>
  <c r="BY63" i="5" s="1"/>
  <c r="BS63" i="5"/>
  <c r="BU63" i="5" s="1"/>
  <c r="BO63" i="5"/>
  <c r="BQ63" i="5" s="1"/>
  <c r="BM63" i="5"/>
  <c r="CA63" i="5"/>
  <c r="CC63" i="5" s="1"/>
  <c r="CK62" i="5"/>
  <c r="BW62" i="5"/>
  <c r="BY62" i="5" s="1"/>
  <c r="BS62" i="5"/>
  <c r="BU62" i="5" s="1"/>
  <c r="BO62" i="5"/>
  <c r="BQ62" i="5" s="1"/>
  <c r="BM62" i="5"/>
  <c r="CK61" i="5"/>
  <c r="BW61" i="5"/>
  <c r="BY61" i="5" s="1"/>
  <c r="BS61" i="5"/>
  <c r="BU61" i="5" s="1"/>
  <c r="BO61" i="5"/>
  <c r="BQ61" i="5" s="1"/>
  <c r="BM61" i="5"/>
  <c r="CA61" i="5"/>
  <c r="CC61" i="5" s="1"/>
  <c r="CK60" i="5"/>
  <c r="BW60" i="5"/>
  <c r="BY60" i="5" s="1"/>
  <c r="BS60" i="5"/>
  <c r="BU60" i="5" s="1"/>
  <c r="BO60" i="5"/>
  <c r="BQ60" i="5" s="1"/>
  <c r="BM60" i="5"/>
  <c r="CK59" i="5"/>
  <c r="BW59" i="5"/>
  <c r="BY59" i="5" s="1"/>
  <c r="BS59" i="5"/>
  <c r="BU59" i="5" s="1"/>
  <c r="BO59" i="5"/>
  <c r="BQ59" i="5" s="1"/>
  <c r="BM59" i="5"/>
  <c r="CE59" i="5"/>
  <c r="CG59" i="5" s="1"/>
  <c r="CK58" i="5"/>
  <c r="BW58" i="5"/>
  <c r="BY58" i="5" s="1"/>
  <c r="BS58" i="5"/>
  <c r="BU58" i="5" s="1"/>
  <c r="BO58" i="5"/>
  <c r="BQ58" i="5" s="1"/>
  <c r="BM58" i="5"/>
  <c r="CA58" i="5"/>
  <c r="CC58" i="5" s="1"/>
  <c r="CK57" i="5"/>
  <c r="BW57" i="5"/>
  <c r="BY57" i="5" s="1"/>
  <c r="BS57" i="5"/>
  <c r="BU57" i="5" s="1"/>
  <c r="BO57" i="5"/>
  <c r="BQ57" i="5" s="1"/>
  <c r="BM57" i="5"/>
  <c r="CE57" i="5"/>
  <c r="CG57" i="5" s="1"/>
  <c r="CK56" i="5"/>
  <c r="BW56" i="5"/>
  <c r="BY56" i="5" s="1"/>
  <c r="BS56" i="5"/>
  <c r="BU56" i="5" s="1"/>
  <c r="BO56" i="5"/>
  <c r="BQ56" i="5" s="1"/>
  <c r="BM56" i="5"/>
  <c r="CK55" i="5"/>
  <c r="BW55" i="5"/>
  <c r="BY55" i="5" s="1"/>
  <c r="BS55" i="5"/>
  <c r="BU55" i="5" s="1"/>
  <c r="BO55" i="5"/>
  <c r="BQ55" i="5" s="1"/>
  <c r="BM55" i="5"/>
  <c r="CE55" i="5"/>
  <c r="CG55" i="5" s="1"/>
  <c r="CK54" i="5"/>
  <c r="BW54" i="5"/>
  <c r="BY54" i="5" s="1"/>
  <c r="BS54" i="5"/>
  <c r="BU54" i="5" s="1"/>
  <c r="BO54" i="5"/>
  <c r="BQ54" i="5" s="1"/>
  <c r="BM54" i="5"/>
  <c r="CA54" i="5"/>
  <c r="CC54" i="5" s="1"/>
  <c r="CK53" i="5"/>
  <c r="BW53" i="5"/>
  <c r="BY53" i="5" s="1"/>
  <c r="BS53" i="5"/>
  <c r="BU53" i="5" s="1"/>
  <c r="BO53" i="5"/>
  <c r="BQ53" i="5" s="1"/>
  <c r="BM53" i="5"/>
  <c r="CE53" i="5"/>
  <c r="CG53" i="5" s="1"/>
  <c r="CK52" i="5"/>
  <c r="BW52" i="5"/>
  <c r="BY52" i="5" s="1"/>
  <c r="BS52" i="5"/>
  <c r="BU52" i="5" s="1"/>
  <c r="BO52" i="5"/>
  <c r="BQ52" i="5" s="1"/>
  <c r="BM52" i="5"/>
  <c r="CK51" i="5"/>
  <c r="BW51" i="5"/>
  <c r="BY51" i="5" s="1"/>
  <c r="BS51" i="5"/>
  <c r="BU51" i="5" s="1"/>
  <c r="BO51" i="5"/>
  <c r="BQ51" i="5" s="1"/>
  <c r="BM51" i="5"/>
  <c r="CE51" i="5"/>
  <c r="CG51" i="5" s="1"/>
  <c r="CK50" i="5"/>
  <c r="BW50" i="5"/>
  <c r="BY50" i="5" s="1"/>
  <c r="BS50" i="5"/>
  <c r="BU50" i="5" s="1"/>
  <c r="BO50" i="5"/>
  <c r="BQ50" i="5" s="1"/>
  <c r="BM50" i="5"/>
  <c r="CK49" i="5"/>
  <c r="BW49" i="5"/>
  <c r="BY49" i="5" s="1"/>
  <c r="BS49" i="5"/>
  <c r="BU49" i="5" s="1"/>
  <c r="BO49" i="5"/>
  <c r="BQ49" i="5" s="1"/>
  <c r="BM49" i="5"/>
  <c r="CE49" i="5"/>
  <c r="CG49" i="5" s="1"/>
  <c r="CK48" i="5"/>
  <c r="BW48" i="5"/>
  <c r="BY48" i="5" s="1"/>
  <c r="BS48" i="5"/>
  <c r="BU48" i="5" s="1"/>
  <c r="BO48" i="5"/>
  <c r="BQ48" i="5" s="1"/>
  <c r="BM48" i="5"/>
  <c r="CA48" i="5"/>
  <c r="CC48" i="5" s="1"/>
  <c r="CK47" i="5"/>
  <c r="BW47" i="5"/>
  <c r="BY47" i="5" s="1"/>
  <c r="BS47" i="5"/>
  <c r="BU47" i="5" s="1"/>
  <c r="BO47" i="5"/>
  <c r="BQ47" i="5" s="1"/>
  <c r="BM47" i="5"/>
  <c r="CE47" i="5"/>
  <c r="CG47" i="5" s="1"/>
  <c r="CK46" i="5"/>
  <c r="BW46" i="5"/>
  <c r="BY46" i="5" s="1"/>
  <c r="BS46" i="5"/>
  <c r="BU46" i="5" s="1"/>
  <c r="BO46" i="5"/>
  <c r="BQ46" i="5" s="1"/>
  <c r="BM46" i="5"/>
  <c r="CK45" i="5"/>
  <c r="BW45" i="5"/>
  <c r="BY45" i="5" s="1"/>
  <c r="BS45" i="5"/>
  <c r="BU45" i="5" s="1"/>
  <c r="BO45" i="5"/>
  <c r="BQ45" i="5" s="1"/>
  <c r="BM45" i="5"/>
  <c r="CE45" i="5"/>
  <c r="CG45" i="5" s="1"/>
  <c r="CK44" i="5"/>
  <c r="BW44" i="5"/>
  <c r="BY44" i="5" s="1"/>
  <c r="BS44" i="5"/>
  <c r="BU44" i="5" s="1"/>
  <c r="BO44" i="5"/>
  <c r="BQ44" i="5" s="1"/>
  <c r="BM44" i="5"/>
  <c r="CA44" i="5"/>
  <c r="CC44" i="5" s="1"/>
  <c r="CK43" i="5"/>
  <c r="BW43" i="5"/>
  <c r="BY43" i="5" s="1"/>
  <c r="BS43" i="5"/>
  <c r="BU43" i="5" s="1"/>
  <c r="BO43" i="5"/>
  <c r="BQ43" i="5" s="1"/>
  <c r="BM43" i="5"/>
  <c r="CE43" i="5"/>
  <c r="CG43" i="5" s="1"/>
  <c r="CK42" i="5"/>
  <c r="BW42" i="5"/>
  <c r="BY42" i="5" s="1"/>
  <c r="BS42" i="5"/>
  <c r="BU42" i="5" s="1"/>
  <c r="BO42" i="5"/>
  <c r="BQ42" i="5" s="1"/>
  <c r="BM42" i="5"/>
  <c r="CK41" i="5"/>
  <c r="BW41" i="5"/>
  <c r="BY41" i="5" s="1"/>
  <c r="BS41" i="5"/>
  <c r="BU41" i="5" s="1"/>
  <c r="BO41" i="5"/>
  <c r="BQ41" i="5" s="1"/>
  <c r="BM41" i="5"/>
  <c r="CE41" i="5"/>
  <c r="CG41" i="5" s="1"/>
  <c r="CK40" i="5"/>
  <c r="BW40" i="5"/>
  <c r="BY40" i="5" s="1"/>
  <c r="BS40" i="5"/>
  <c r="BU40" i="5" s="1"/>
  <c r="BO40" i="5"/>
  <c r="BQ40" i="5" s="1"/>
  <c r="BM40" i="5"/>
  <c r="CE40" i="5"/>
  <c r="CG40" i="5" s="1"/>
  <c r="CK39" i="5"/>
  <c r="BW39" i="5"/>
  <c r="BY39" i="5" s="1"/>
  <c r="BS39" i="5"/>
  <c r="BU39" i="5" s="1"/>
  <c r="BO39" i="5"/>
  <c r="BQ39" i="5" s="1"/>
  <c r="BM39" i="5"/>
  <c r="CE39" i="5"/>
  <c r="CG39" i="5" s="1"/>
  <c r="CK38" i="5"/>
  <c r="BW38" i="5"/>
  <c r="BY38" i="5" s="1"/>
  <c r="BS38" i="5"/>
  <c r="BU38" i="5" s="1"/>
  <c r="BO38" i="5"/>
  <c r="BQ38" i="5" s="1"/>
  <c r="BM38" i="5"/>
  <c r="CE38" i="5"/>
  <c r="CG38" i="5" s="1"/>
  <c r="CK37" i="5"/>
  <c r="BW37" i="5"/>
  <c r="BY37" i="5" s="1"/>
  <c r="BS37" i="5"/>
  <c r="BU37" i="5" s="1"/>
  <c r="BO37" i="5"/>
  <c r="BQ37" i="5" s="1"/>
  <c r="BM37" i="5"/>
  <c r="CE37" i="5"/>
  <c r="CG37" i="5" s="1"/>
  <c r="CK36" i="5"/>
  <c r="BW36" i="5"/>
  <c r="BY36" i="5" s="1"/>
  <c r="BS36" i="5"/>
  <c r="BU36" i="5" s="1"/>
  <c r="BO36" i="5"/>
  <c r="BQ36" i="5" s="1"/>
  <c r="BM36" i="5"/>
  <c r="CA36" i="5"/>
  <c r="CC36" i="5" s="1"/>
  <c r="CK35" i="5"/>
  <c r="BW35" i="5"/>
  <c r="BY35" i="5" s="1"/>
  <c r="BS35" i="5"/>
  <c r="BU35" i="5" s="1"/>
  <c r="BO35" i="5"/>
  <c r="BQ35" i="5" s="1"/>
  <c r="BM35" i="5"/>
  <c r="CE35" i="5"/>
  <c r="CG35" i="5" s="1"/>
  <c r="CK34" i="5"/>
  <c r="BW34" i="5"/>
  <c r="BY34" i="5" s="1"/>
  <c r="BS34" i="5"/>
  <c r="BU34" i="5" s="1"/>
  <c r="BO34" i="5"/>
  <c r="BQ34" i="5" s="1"/>
  <c r="BM34" i="5"/>
  <c r="CE34" i="5"/>
  <c r="CG34" i="5" s="1"/>
  <c r="CK33" i="5"/>
  <c r="BW33" i="5"/>
  <c r="BY33" i="5" s="1"/>
  <c r="BS33" i="5"/>
  <c r="BU33" i="5" s="1"/>
  <c r="BO33" i="5"/>
  <c r="BQ33" i="5" s="1"/>
  <c r="BM33" i="5"/>
  <c r="CE33" i="5"/>
  <c r="CG33" i="5" s="1"/>
  <c r="CK32" i="5"/>
  <c r="BW32" i="5"/>
  <c r="BY32" i="5" s="1"/>
  <c r="BS32" i="5"/>
  <c r="BU32" i="5" s="1"/>
  <c r="BO32" i="5"/>
  <c r="BQ32" i="5" s="1"/>
  <c r="BM32" i="5"/>
  <c r="CE32" i="5"/>
  <c r="CG32" i="5" s="1"/>
  <c r="CK31" i="5"/>
  <c r="BW31" i="5"/>
  <c r="BY31" i="5" s="1"/>
  <c r="BS31" i="5"/>
  <c r="BU31" i="5" s="1"/>
  <c r="BO31" i="5"/>
  <c r="BQ31" i="5" s="1"/>
  <c r="BM31" i="5"/>
  <c r="CE31" i="5"/>
  <c r="CG31" i="5" s="1"/>
  <c r="CK30" i="5"/>
  <c r="BW30" i="5"/>
  <c r="BY30" i="5" s="1"/>
  <c r="BS30" i="5"/>
  <c r="BU30" i="5" s="1"/>
  <c r="BO30" i="5"/>
  <c r="BQ30" i="5" s="1"/>
  <c r="BM30" i="5"/>
  <c r="CA30" i="5"/>
  <c r="CC30" i="5" s="1"/>
  <c r="CK29" i="5"/>
  <c r="BW29" i="5"/>
  <c r="BY29" i="5" s="1"/>
  <c r="BS29" i="5"/>
  <c r="BU29" i="5" s="1"/>
  <c r="BO29" i="5"/>
  <c r="BQ29" i="5" s="1"/>
  <c r="BM29" i="5"/>
  <c r="CE29" i="5"/>
  <c r="CG29" i="5" s="1"/>
  <c r="CK28" i="5"/>
  <c r="BW28" i="5"/>
  <c r="BY28" i="5" s="1"/>
  <c r="BS28" i="5"/>
  <c r="BU28" i="5" s="1"/>
  <c r="BO28" i="5"/>
  <c r="BQ28" i="5" s="1"/>
  <c r="BM28" i="5"/>
  <c r="CE28" i="5"/>
  <c r="CG28" i="5" s="1"/>
  <c r="CK27" i="5"/>
  <c r="BW27" i="5"/>
  <c r="BY27" i="5" s="1"/>
  <c r="BS27" i="5"/>
  <c r="BU27" i="5" s="1"/>
  <c r="BO27" i="5"/>
  <c r="BQ27" i="5" s="1"/>
  <c r="BM27" i="5"/>
  <c r="CE27" i="5"/>
  <c r="CG27" i="5" s="1"/>
  <c r="CK26" i="5"/>
  <c r="BW26" i="5"/>
  <c r="BY26" i="5" s="1"/>
  <c r="BS26" i="5"/>
  <c r="BU26" i="5" s="1"/>
  <c r="BO26" i="5"/>
  <c r="BQ26" i="5" s="1"/>
  <c r="BM26" i="5"/>
  <c r="CE26" i="5"/>
  <c r="CG26" i="5" s="1"/>
  <c r="CK25" i="5"/>
  <c r="CA25" i="5"/>
  <c r="CC25" i="5" s="1"/>
  <c r="BW25" i="5"/>
  <c r="BY25" i="5" s="1"/>
  <c r="BS25" i="5"/>
  <c r="BU25" i="5" s="1"/>
  <c r="BO25" i="5"/>
  <c r="BQ25" i="5" s="1"/>
  <c r="BM25" i="5"/>
  <c r="CE25" i="5"/>
  <c r="CG25" i="5" s="1"/>
  <c r="CK24" i="5"/>
  <c r="BW24" i="5"/>
  <c r="BY24" i="5" s="1"/>
  <c r="BS24" i="5"/>
  <c r="BU24" i="5" s="1"/>
  <c r="BO24" i="5"/>
  <c r="BQ24" i="5" s="1"/>
  <c r="BM24" i="5"/>
  <c r="CE24" i="5"/>
  <c r="CG24" i="5" s="1"/>
  <c r="CK23" i="5"/>
  <c r="BW23" i="5"/>
  <c r="BY23" i="5" s="1"/>
  <c r="BS23" i="5"/>
  <c r="BU23" i="5" s="1"/>
  <c r="BO23" i="5"/>
  <c r="BQ23" i="5" s="1"/>
  <c r="BM23" i="5"/>
  <c r="CE23" i="5"/>
  <c r="CG23" i="5" s="1"/>
  <c r="CK22" i="5"/>
  <c r="BW22" i="5"/>
  <c r="BY22" i="5" s="1"/>
  <c r="BS22" i="5"/>
  <c r="BU22" i="5" s="1"/>
  <c r="BO22" i="5"/>
  <c r="BQ22" i="5" s="1"/>
  <c r="BM22" i="5"/>
  <c r="CA22" i="5"/>
  <c r="CC22" i="5" s="1"/>
  <c r="CK21" i="5"/>
  <c r="BW21" i="5"/>
  <c r="BY21" i="5" s="1"/>
  <c r="BS21" i="5"/>
  <c r="BU21" i="5" s="1"/>
  <c r="BO21" i="5"/>
  <c r="BQ21" i="5" s="1"/>
  <c r="BM21" i="5"/>
  <c r="CA21" i="5"/>
  <c r="CC21" i="5" s="1"/>
  <c r="CK20" i="5"/>
  <c r="BW20" i="5"/>
  <c r="BY20" i="5" s="1"/>
  <c r="BS20" i="5"/>
  <c r="BU20" i="5" s="1"/>
  <c r="BO20" i="5"/>
  <c r="BQ20" i="5" s="1"/>
  <c r="BM20" i="5"/>
  <c r="CA20" i="5"/>
  <c r="CC20" i="5" s="1"/>
  <c r="CK19" i="5"/>
  <c r="BW19" i="5"/>
  <c r="BY19" i="5" s="1"/>
  <c r="BS19" i="5"/>
  <c r="BU19" i="5" s="1"/>
  <c r="BO19" i="5"/>
  <c r="BQ19" i="5" s="1"/>
  <c r="BM19" i="5"/>
  <c r="CA19" i="5"/>
  <c r="CC19" i="5" s="1"/>
  <c r="CK18" i="5"/>
  <c r="BW18" i="5"/>
  <c r="BY18" i="5" s="1"/>
  <c r="BS18" i="5"/>
  <c r="BU18" i="5" s="1"/>
  <c r="BO18" i="5"/>
  <c r="BQ18" i="5" s="1"/>
  <c r="BM18" i="5"/>
  <c r="CE18" i="5"/>
  <c r="CG18" i="5" s="1"/>
  <c r="CK17" i="5"/>
  <c r="BW17" i="5"/>
  <c r="BY17" i="5" s="1"/>
  <c r="BS17" i="5"/>
  <c r="BU17" i="5" s="1"/>
  <c r="BO17" i="5"/>
  <c r="BQ17" i="5" s="1"/>
  <c r="BM17" i="5"/>
  <c r="CE17" i="5"/>
  <c r="CG17" i="5" s="1"/>
  <c r="CK16" i="5"/>
  <c r="BW16" i="5"/>
  <c r="BY16" i="5" s="1"/>
  <c r="BS16" i="5"/>
  <c r="BU16" i="5" s="1"/>
  <c r="BO16" i="5"/>
  <c r="BQ16" i="5" s="1"/>
  <c r="BM16" i="5"/>
  <c r="CE16" i="5"/>
  <c r="CG16" i="5" s="1"/>
  <c r="BO15" i="5"/>
  <c r="BQ15" i="5" s="1"/>
  <c r="BM15" i="5"/>
  <c r="AW15" i="5"/>
  <c r="CI15" i="5" s="1"/>
  <c r="AO15" i="5"/>
  <c r="AK15" i="5"/>
  <c r="CK14" i="5"/>
  <c r="BW14" i="5"/>
  <c r="BY14" i="5" s="1"/>
  <c r="BS14" i="5"/>
  <c r="BU14" i="5" s="1"/>
  <c r="BO14" i="5"/>
  <c r="BQ14" i="5" s="1"/>
  <c r="BM14" i="5"/>
  <c r="CK13" i="5"/>
  <c r="BW13" i="5"/>
  <c r="BY13" i="5" s="1"/>
  <c r="BS13" i="5"/>
  <c r="BU13" i="5" s="1"/>
  <c r="BO13" i="5"/>
  <c r="BQ13" i="5" s="1"/>
  <c r="BM13" i="5"/>
  <c r="CA13" i="5"/>
  <c r="CC13" i="5" s="1"/>
  <c r="CK12" i="5"/>
  <c r="BW12" i="5"/>
  <c r="BY12" i="5" s="1"/>
  <c r="BS12" i="5"/>
  <c r="BU12" i="5" s="1"/>
  <c r="BO12" i="5"/>
  <c r="BQ12" i="5" s="1"/>
  <c r="BM12" i="5"/>
  <c r="CK11" i="5"/>
  <c r="BW11" i="5"/>
  <c r="BY11" i="5" s="1"/>
  <c r="BS11" i="5"/>
  <c r="BU11" i="5" s="1"/>
  <c r="BO11" i="5"/>
  <c r="BQ11" i="5" s="1"/>
  <c r="BM11" i="5"/>
  <c r="CE11" i="5"/>
  <c r="CG11" i="5" s="1"/>
  <c r="CK10" i="5"/>
  <c r="BW10" i="5"/>
  <c r="BY10" i="5" s="1"/>
  <c r="BS10" i="5"/>
  <c r="BU10" i="5" s="1"/>
  <c r="BO10" i="5"/>
  <c r="BQ10" i="5" s="1"/>
  <c r="BM10" i="5"/>
  <c r="CK9" i="5"/>
  <c r="BW9" i="5"/>
  <c r="BY9" i="5" s="1"/>
  <c r="BS9" i="5"/>
  <c r="BU9" i="5" s="1"/>
  <c r="BO9" i="5"/>
  <c r="BQ9" i="5" s="1"/>
  <c r="BM9" i="5"/>
  <c r="CE9" i="5"/>
  <c r="CG9" i="5" s="1"/>
  <c r="CK8" i="5"/>
  <c r="BW8" i="5"/>
  <c r="BY8" i="5" s="1"/>
  <c r="BS8" i="5"/>
  <c r="BU8" i="5" s="1"/>
  <c r="BO8" i="5"/>
  <c r="BQ8" i="5" s="1"/>
  <c r="BM8" i="5"/>
  <c r="CK7" i="5"/>
  <c r="BW7" i="5"/>
  <c r="BY7" i="5" s="1"/>
  <c r="BS7" i="5"/>
  <c r="BU7" i="5" s="1"/>
  <c r="BO7" i="5"/>
  <c r="BQ7" i="5" s="1"/>
  <c r="BM7" i="5"/>
  <c r="CA7" i="5"/>
  <c r="CC7" i="5" s="1"/>
  <c r="CI433" i="5"/>
  <c r="CK433" i="5" s="1"/>
  <c r="BW433" i="5"/>
  <c r="BY433" i="5" s="1"/>
  <c r="BS433" i="5"/>
  <c r="BU433" i="5" s="1"/>
  <c r="BO433" i="5"/>
  <c r="BQ433" i="5" s="1"/>
  <c r="BK433" i="5"/>
  <c r="BM433" i="5" s="1"/>
  <c r="BM6" i="5"/>
  <c r="AW6" i="5"/>
  <c r="AO6" i="5"/>
  <c r="AK6" i="5"/>
  <c r="AG6" i="5"/>
  <c r="CI432" i="5"/>
  <c r="CK432" i="5" s="1"/>
  <c r="BW432" i="5"/>
  <c r="BY432" i="5" s="1"/>
  <c r="BS432" i="5"/>
  <c r="BU432" i="5" s="1"/>
  <c r="BO432" i="5"/>
  <c r="BQ432" i="5" s="1"/>
  <c r="BK432" i="5"/>
  <c r="BM432" i="5" s="1"/>
  <c r="CA432" i="5"/>
  <c r="CC432" i="5" s="1"/>
  <c r="CI431" i="5"/>
  <c r="CK431" i="5" s="1"/>
  <c r="BW431" i="5"/>
  <c r="BY431" i="5" s="1"/>
  <c r="BS431" i="5"/>
  <c r="BU431" i="5" s="1"/>
  <c r="BO431" i="5"/>
  <c r="BQ431" i="5" s="1"/>
  <c r="BK431" i="5"/>
  <c r="BM431" i="5" s="1"/>
  <c r="AC19" i="5"/>
  <c r="BL19" i="5" s="1"/>
  <c r="V30" i="5"/>
  <c r="BD30" i="5" s="1"/>
  <c r="C2" i="13"/>
  <c r="AG5" i="5" l="1"/>
  <c r="AK5" i="5"/>
  <c r="CI6" i="5"/>
  <c r="CK6" i="5" s="1"/>
  <c r="AW5" i="5"/>
  <c r="AX331" i="5" s="1"/>
  <c r="CJ331" i="5" s="1"/>
  <c r="AO5" i="5"/>
  <c r="CK341" i="5"/>
  <c r="CK221" i="5"/>
  <c r="CK329" i="5"/>
  <c r="CK332" i="5"/>
  <c r="CK85" i="5"/>
  <c r="BH30" i="5"/>
  <c r="BJ30" i="5" s="1"/>
  <c r="BF30" i="5"/>
  <c r="CK325" i="5"/>
  <c r="CK328" i="5"/>
  <c r="CK110" i="5"/>
  <c r="CK331" i="5"/>
  <c r="CK327" i="5"/>
  <c r="CK330" i="5"/>
  <c r="AP430" i="5"/>
  <c r="BW334" i="5"/>
  <c r="BY334" i="5" s="1"/>
  <c r="BW15" i="5"/>
  <c r="BY15" i="5" s="1"/>
  <c r="BW85" i="5"/>
  <c r="BY85" i="5" s="1"/>
  <c r="BW336" i="5"/>
  <c r="BY336" i="5" s="1"/>
  <c r="BS340" i="5"/>
  <c r="BU340" i="5" s="1"/>
  <c r="AC16" i="5"/>
  <c r="BL16" i="5" s="1"/>
  <c r="AC40" i="5"/>
  <c r="BL40" i="5" s="1"/>
  <c r="BW337" i="5"/>
  <c r="BY337" i="5" s="1"/>
  <c r="AC432" i="5"/>
  <c r="V26" i="5"/>
  <c r="BD26" i="5" s="1"/>
  <c r="AC107" i="5"/>
  <c r="BL107" i="5" s="1"/>
  <c r="AC24" i="5"/>
  <c r="BL24" i="5" s="1"/>
  <c r="AC22" i="5"/>
  <c r="BL22" i="5" s="1"/>
  <c r="F3" i="39"/>
  <c r="V28" i="5"/>
  <c r="BD28" i="5" s="1"/>
  <c r="V20" i="5"/>
  <c r="BD20" i="5" s="1"/>
  <c r="V432" i="5"/>
  <c r="V9" i="5"/>
  <c r="BD9" i="5" s="1"/>
  <c r="V13" i="5"/>
  <c r="BD13" i="5" s="1"/>
  <c r="V17" i="5"/>
  <c r="BD17" i="5" s="1"/>
  <c r="L8" i="19"/>
  <c r="E38" i="13" s="1"/>
  <c r="CA38" i="5"/>
  <c r="CC38" i="5" s="1"/>
  <c r="CA318" i="5"/>
  <c r="CC318" i="5" s="1"/>
  <c r="BS85" i="5"/>
  <c r="BU85" i="5" s="1"/>
  <c r="CA31" i="5"/>
  <c r="CC31" i="5" s="1"/>
  <c r="V16" i="5"/>
  <c r="BD16" i="5" s="1"/>
  <c r="CE159" i="5"/>
  <c r="CG159" i="5" s="1"/>
  <c r="CA159" i="5"/>
  <c r="CC159" i="5" s="1"/>
  <c r="CA111" i="5"/>
  <c r="CC111" i="5" s="1"/>
  <c r="CA127" i="5"/>
  <c r="CC127" i="5" s="1"/>
  <c r="BW6" i="5"/>
  <c r="BY6" i="5" s="1"/>
  <c r="CE22" i="5"/>
  <c r="CG22" i="5" s="1"/>
  <c r="BS338" i="5"/>
  <c r="BU338" i="5" s="1"/>
  <c r="CA149" i="5"/>
  <c r="CC149" i="5" s="1"/>
  <c r="CA403" i="5"/>
  <c r="CC403" i="5" s="1"/>
  <c r="CA304" i="5"/>
  <c r="CC304" i="5" s="1"/>
  <c r="CA165" i="5"/>
  <c r="CC165" i="5" s="1"/>
  <c r="CE81" i="5"/>
  <c r="CG81" i="5" s="1"/>
  <c r="CA132" i="5"/>
  <c r="CC132" i="5" s="1"/>
  <c r="CA18" i="5"/>
  <c r="CC18" i="5" s="1"/>
  <c r="CE48" i="5"/>
  <c r="CG48" i="5" s="1"/>
  <c r="CE337" i="5"/>
  <c r="CG337" i="5" s="1"/>
  <c r="CA136" i="5"/>
  <c r="CC136" i="5" s="1"/>
  <c r="CA167" i="5"/>
  <c r="CC167" i="5" s="1"/>
  <c r="CA33" i="5"/>
  <c r="CC33" i="5" s="1"/>
  <c r="CA64" i="5"/>
  <c r="CC64" i="5" s="1"/>
  <c r="CA124" i="5"/>
  <c r="CC124" i="5" s="1"/>
  <c r="CA174" i="5"/>
  <c r="CC174" i="5" s="1"/>
  <c r="CA190" i="5"/>
  <c r="CC190" i="5" s="1"/>
  <c r="CE311" i="5"/>
  <c r="CG311" i="5" s="1"/>
  <c r="CA254" i="5"/>
  <c r="CC254" i="5" s="1"/>
  <c r="CA15" i="5"/>
  <c r="CC15" i="5" s="1"/>
  <c r="CE335" i="5"/>
  <c r="CG335" i="5" s="1"/>
  <c r="CA338" i="5"/>
  <c r="CC338" i="5" s="1"/>
  <c r="CA40" i="5"/>
  <c r="CC40" i="5" s="1"/>
  <c r="CA108" i="5"/>
  <c r="CC108" i="5" s="1"/>
  <c r="CE134" i="5"/>
  <c r="CG134" i="5" s="1"/>
  <c r="CE15" i="5"/>
  <c r="CG15" i="5" s="1"/>
  <c r="CA385" i="5"/>
  <c r="CC385" i="5" s="1"/>
  <c r="CE385" i="5"/>
  <c r="CG385" i="5" s="1"/>
  <c r="AC25" i="5"/>
  <c r="BL25" i="5" s="1"/>
  <c r="AC17" i="5"/>
  <c r="BL17" i="5" s="1"/>
  <c r="V18" i="5"/>
  <c r="BD18" i="5" s="1"/>
  <c r="V23" i="5"/>
  <c r="BD23" i="5" s="1"/>
  <c r="AC26" i="5"/>
  <c r="CA26" i="5"/>
  <c r="CC26" i="5" s="1"/>
  <c r="AC34" i="5"/>
  <c r="BL34" i="5" s="1"/>
  <c r="AC36" i="5"/>
  <c r="BL36" i="5" s="1"/>
  <c r="AC47" i="5"/>
  <c r="BL47" i="5" s="1"/>
  <c r="CE54" i="5"/>
  <c r="CG54" i="5" s="1"/>
  <c r="CE58" i="5"/>
  <c r="CG58" i="5" s="1"/>
  <c r="CE94" i="5"/>
  <c r="CG94" i="5" s="1"/>
  <c r="CA94" i="5"/>
  <c r="CC94" i="5" s="1"/>
  <c r="CE162" i="5"/>
  <c r="CG162" i="5" s="1"/>
  <c r="CA162" i="5"/>
  <c r="CC162" i="5" s="1"/>
  <c r="CE119" i="5"/>
  <c r="CG119" i="5" s="1"/>
  <c r="AC32" i="5"/>
  <c r="BL32" i="5" s="1"/>
  <c r="AC44" i="5"/>
  <c r="BL44" i="5" s="1"/>
  <c r="BM5" i="5"/>
  <c r="V11" i="5"/>
  <c r="BD11" i="5" s="1"/>
  <c r="V15" i="5"/>
  <c r="BD15" i="5" s="1"/>
  <c r="AC18" i="5"/>
  <c r="BL18" i="5" s="1"/>
  <c r="V21" i="5"/>
  <c r="BD21" i="5" s="1"/>
  <c r="AC23" i="5"/>
  <c r="AC38" i="5"/>
  <c r="BL38" i="5" s="1"/>
  <c r="CA82" i="5"/>
  <c r="CC82" i="5" s="1"/>
  <c r="CE103" i="5"/>
  <c r="CG103" i="5" s="1"/>
  <c r="CA103" i="5"/>
  <c r="CC103" i="5" s="1"/>
  <c r="CE97" i="5"/>
  <c r="CG97" i="5" s="1"/>
  <c r="CA97" i="5"/>
  <c r="CC97" i="5" s="1"/>
  <c r="V7" i="5"/>
  <c r="BD7" i="5" s="1"/>
  <c r="AC7" i="5"/>
  <c r="BL7" i="5" s="1"/>
  <c r="AC11" i="5"/>
  <c r="BL11" i="5" s="1"/>
  <c r="AC15" i="5"/>
  <c r="BL15" i="5" s="1"/>
  <c r="AC21" i="5"/>
  <c r="BL21" i="5" s="1"/>
  <c r="CA23" i="5"/>
  <c r="CC23" i="5" s="1"/>
  <c r="CE44" i="5"/>
  <c r="CG44" i="5" s="1"/>
  <c r="AC48" i="5"/>
  <c r="BL48" i="5" s="1"/>
  <c r="AC51" i="5"/>
  <c r="BL51" i="5" s="1"/>
  <c r="CE65" i="5"/>
  <c r="CG65" i="5" s="1"/>
  <c r="V68" i="5"/>
  <c r="BD68" i="5" s="1"/>
  <c r="AC73" i="5"/>
  <c r="BL73" i="5" s="1"/>
  <c r="CA437" i="5"/>
  <c r="CC437" i="5" s="1"/>
  <c r="CE158" i="5"/>
  <c r="CG158" i="5" s="1"/>
  <c r="CA158" i="5"/>
  <c r="CC158" i="5" s="1"/>
  <c r="V19" i="5"/>
  <c r="BD19" i="5" s="1"/>
  <c r="CE19" i="5"/>
  <c r="CG19" i="5" s="1"/>
  <c r="AC30" i="5"/>
  <c r="AC65" i="5"/>
  <c r="BL65" i="5" s="1"/>
  <c r="CE90" i="5"/>
  <c r="CG90" i="5" s="1"/>
  <c r="AC101" i="5"/>
  <c r="BL101" i="5" s="1"/>
  <c r="CA109" i="5"/>
  <c r="CC109" i="5" s="1"/>
  <c r="AC43" i="5"/>
  <c r="BL43" i="5" s="1"/>
  <c r="CA43" i="5"/>
  <c r="CC43" i="5" s="1"/>
  <c r="CA121" i="5"/>
  <c r="CC121" i="5" s="1"/>
  <c r="CE121" i="5"/>
  <c r="CG121" i="5" s="1"/>
  <c r="CE432" i="5"/>
  <c r="CG432" i="5" s="1"/>
  <c r="AC9" i="5"/>
  <c r="BL9" i="5" s="1"/>
  <c r="AC13" i="5"/>
  <c r="BL13" i="5" s="1"/>
  <c r="AC20" i="5"/>
  <c r="AC28" i="5"/>
  <c r="BL28" i="5" s="1"/>
  <c r="CE107" i="5"/>
  <c r="CG107" i="5" s="1"/>
  <c r="CA107" i="5"/>
  <c r="CC107" i="5" s="1"/>
  <c r="CE194" i="5"/>
  <c r="CG194" i="5" s="1"/>
  <c r="CA194" i="5"/>
  <c r="CC194" i="5" s="1"/>
  <c r="CE309" i="5"/>
  <c r="CG309" i="5" s="1"/>
  <c r="CE217" i="5"/>
  <c r="CG217" i="5" s="1"/>
  <c r="CE442" i="5"/>
  <c r="CG442" i="5" s="1"/>
  <c r="CA334" i="5"/>
  <c r="CC334" i="5" s="1"/>
  <c r="CA339" i="5"/>
  <c r="CC339" i="5" s="1"/>
  <c r="CA340" i="5"/>
  <c r="CC340" i="5" s="1"/>
  <c r="CE218" i="5"/>
  <c r="CG218" i="5" s="1"/>
  <c r="CA284" i="5"/>
  <c r="CC284" i="5" s="1"/>
  <c r="BW330" i="5"/>
  <c r="BY330" i="5" s="1"/>
  <c r="BO340" i="5"/>
  <c r="BQ340" i="5" s="1"/>
  <c r="CA203" i="5"/>
  <c r="CC203" i="5" s="1"/>
  <c r="CA212" i="5"/>
  <c r="CC212" i="5" s="1"/>
  <c r="CA256" i="5"/>
  <c r="CC256" i="5" s="1"/>
  <c r="BO341" i="5"/>
  <c r="BQ341" i="5" s="1"/>
  <c r="CE266" i="5"/>
  <c r="CG266" i="5" s="1"/>
  <c r="CE389" i="5"/>
  <c r="CG389" i="5" s="1"/>
  <c r="CA435" i="5"/>
  <c r="CC435" i="5" s="1"/>
  <c r="BW122" i="5"/>
  <c r="BY122" i="5" s="1"/>
  <c r="CA205" i="5"/>
  <c r="CC205" i="5" s="1"/>
  <c r="CA236" i="5"/>
  <c r="CC236" i="5" s="1"/>
  <c r="CA258" i="5"/>
  <c r="CC258" i="5" s="1"/>
  <c r="CA444" i="5"/>
  <c r="CC444" i="5" s="1"/>
  <c r="BS342" i="5"/>
  <c r="BU342" i="5" s="1"/>
  <c r="CA153" i="5"/>
  <c r="CC153" i="5" s="1"/>
  <c r="CA9" i="5"/>
  <c r="CC9" i="5" s="1"/>
  <c r="CA11" i="5"/>
  <c r="CC11" i="5" s="1"/>
  <c r="CA27" i="5"/>
  <c r="CC27" i="5" s="1"/>
  <c r="CE30" i="5"/>
  <c r="CG30" i="5" s="1"/>
  <c r="CA34" i="5"/>
  <c r="CC34" i="5" s="1"/>
  <c r="CA57" i="5"/>
  <c r="CC57" i="5" s="1"/>
  <c r="CA74" i="5"/>
  <c r="CC74" i="5" s="1"/>
  <c r="CA105" i="5"/>
  <c r="CC105" i="5" s="1"/>
  <c r="CE151" i="5"/>
  <c r="CG151" i="5" s="1"/>
  <c r="CA154" i="5"/>
  <c r="CC154" i="5" s="1"/>
  <c r="CE169" i="5"/>
  <c r="CG169" i="5" s="1"/>
  <c r="CA201" i="5"/>
  <c r="CC201" i="5" s="1"/>
  <c r="CA209" i="5"/>
  <c r="CC209" i="5" s="1"/>
  <c r="CA430" i="5"/>
  <c r="CC430" i="5" s="1"/>
  <c r="CA215" i="5"/>
  <c r="CC215" i="5" s="1"/>
  <c r="CA226" i="5"/>
  <c r="CC226" i="5" s="1"/>
  <c r="CA252" i="5"/>
  <c r="CC252" i="5" s="1"/>
  <c r="CE270" i="5"/>
  <c r="CG270" i="5" s="1"/>
  <c r="CA315" i="5"/>
  <c r="CC315" i="5" s="1"/>
  <c r="CA322" i="5"/>
  <c r="CC322" i="5" s="1"/>
  <c r="CA327" i="5"/>
  <c r="CC327" i="5" s="1"/>
  <c r="CA384" i="5"/>
  <c r="CC384" i="5" s="1"/>
  <c r="CA336" i="5"/>
  <c r="CC336" i="5" s="1"/>
  <c r="CE80" i="5"/>
  <c r="CG80" i="5" s="1"/>
  <c r="CE116" i="5"/>
  <c r="CG116" i="5" s="1"/>
  <c r="CE157" i="5"/>
  <c r="CG157" i="5" s="1"/>
  <c r="CA6" i="5"/>
  <c r="CC6" i="5" s="1"/>
  <c r="CA16" i="5"/>
  <c r="CC16" i="5" s="1"/>
  <c r="CA37" i="5"/>
  <c r="CC37" i="5" s="1"/>
  <c r="CA39" i="5"/>
  <c r="CC39" i="5" s="1"/>
  <c r="CA47" i="5"/>
  <c r="CC47" i="5" s="1"/>
  <c r="CA86" i="5"/>
  <c r="CC86" i="5" s="1"/>
  <c r="CA99" i="5"/>
  <c r="CC99" i="5" s="1"/>
  <c r="CA447" i="5"/>
  <c r="CC447" i="5" s="1"/>
  <c r="CA448" i="5"/>
  <c r="CC448" i="5" s="1"/>
  <c r="CE171" i="5"/>
  <c r="CG171" i="5" s="1"/>
  <c r="CA238" i="5"/>
  <c r="CC238" i="5" s="1"/>
  <c r="CA260" i="5"/>
  <c r="CC260" i="5" s="1"/>
  <c r="CE274" i="5"/>
  <c r="CG274" i="5" s="1"/>
  <c r="CA310" i="5"/>
  <c r="CC310" i="5" s="1"/>
  <c r="CE333" i="5"/>
  <c r="CG333" i="5" s="1"/>
  <c r="CA55" i="5"/>
  <c r="CC55" i="5" s="1"/>
  <c r="CA68" i="5"/>
  <c r="CC68" i="5" s="1"/>
  <c r="CA85" i="5"/>
  <c r="CC85" i="5" s="1"/>
  <c r="CA118" i="5"/>
  <c r="CC118" i="5" s="1"/>
  <c r="CA182" i="5"/>
  <c r="CC182" i="5" s="1"/>
  <c r="CA234" i="5"/>
  <c r="CC234" i="5" s="1"/>
  <c r="CA248" i="5"/>
  <c r="CC248" i="5" s="1"/>
  <c r="CA267" i="5"/>
  <c r="CC267" i="5" s="1"/>
  <c r="CA271" i="5"/>
  <c r="CC271" i="5" s="1"/>
  <c r="CA320" i="5"/>
  <c r="CC320" i="5" s="1"/>
  <c r="CE329" i="5"/>
  <c r="CG329" i="5" s="1"/>
  <c r="CA425" i="5"/>
  <c r="CC425" i="5" s="1"/>
  <c r="CE20" i="5"/>
  <c r="CG20" i="5" s="1"/>
  <c r="CE7" i="5"/>
  <c r="CG7" i="5" s="1"/>
  <c r="CA28" i="5"/>
  <c r="CC28" i="5" s="1"/>
  <c r="CA29" i="5"/>
  <c r="CC29" i="5" s="1"/>
  <c r="CA35" i="5"/>
  <c r="CC35" i="5" s="1"/>
  <c r="CA66" i="5"/>
  <c r="CC66" i="5" s="1"/>
  <c r="CE88" i="5"/>
  <c r="CG88" i="5" s="1"/>
  <c r="CA89" i="5"/>
  <c r="CC89" i="5" s="1"/>
  <c r="CA100" i="5"/>
  <c r="CC100" i="5" s="1"/>
  <c r="CE184" i="5"/>
  <c r="CG184" i="5" s="1"/>
  <c r="CA298" i="5"/>
  <c r="CC298" i="5" s="1"/>
  <c r="CE387" i="5"/>
  <c r="CG387" i="5" s="1"/>
  <c r="CA390" i="5"/>
  <c r="CC390" i="5" s="1"/>
  <c r="CA391" i="5"/>
  <c r="CC391" i="5" s="1"/>
  <c r="CA395" i="5"/>
  <c r="CC395" i="5" s="1"/>
  <c r="CE13" i="5"/>
  <c r="CG13" i="5" s="1"/>
  <c r="CE36" i="5"/>
  <c r="CG36" i="5" s="1"/>
  <c r="CA17" i="5"/>
  <c r="CC17" i="5" s="1"/>
  <c r="CE21" i="5"/>
  <c r="CG21" i="5" s="1"/>
  <c r="CA24" i="5"/>
  <c r="CC24" i="5" s="1"/>
  <c r="CA32" i="5"/>
  <c r="CC32" i="5" s="1"/>
  <c r="CA53" i="5"/>
  <c r="CC53" i="5" s="1"/>
  <c r="CA84" i="5"/>
  <c r="CC84" i="5" s="1"/>
  <c r="CE92" i="5"/>
  <c r="CG92" i="5" s="1"/>
  <c r="CA101" i="5"/>
  <c r="CC101" i="5" s="1"/>
  <c r="CE148" i="5"/>
  <c r="CG148" i="5" s="1"/>
  <c r="CA211" i="5"/>
  <c r="CC211" i="5" s="1"/>
  <c r="CE213" i="5"/>
  <c r="CG213" i="5" s="1"/>
  <c r="CA263" i="5"/>
  <c r="CC263" i="5" s="1"/>
  <c r="CA277" i="5"/>
  <c r="CC277" i="5" s="1"/>
  <c r="CE290" i="5"/>
  <c r="CG290" i="5" s="1"/>
  <c r="CA293" i="5"/>
  <c r="CC293" i="5" s="1"/>
  <c r="CA294" i="5"/>
  <c r="CC294" i="5" s="1"/>
  <c r="CA296" i="5"/>
  <c r="CC296" i="5" s="1"/>
  <c r="CA302" i="5"/>
  <c r="CC302" i="5" s="1"/>
  <c r="CA316" i="5"/>
  <c r="CC316" i="5" s="1"/>
  <c r="CA70" i="5"/>
  <c r="CC70" i="5" s="1"/>
  <c r="CA78" i="5"/>
  <c r="CC78" i="5" s="1"/>
  <c r="CE141" i="5"/>
  <c r="CG141" i="5" s="1"/>
  <c r="CA143" i="5"/>
  <c r="CC143" i="5" s="1"/>
  <c r="CE186" i="5"/>
  <c r="CG186" i="5" s="1"/>
  <c r="CA283" i="5"/>
  <c r="CC283" i="5" s="1"/>
  <c r="CE300" i="5"/>
  <c r="CG300" i="5" s="1"/>
  <c r="CA314" i="5"/>
  <c r="CC314" i="5" s="1"/>
  <c r="CE321" i="5"/>
  <c r="CG321" i="5" s="1"/>
  <c r="CA393" i="5"/>
  <c r="CC393" i="5" s="1"/>
  <c r="CA51" i="5"/>
  <c r="CC51" i="5" s="1"/>
  <c r="CA59" i="5"/>
  <c r="CC59" i="5" s="1"/>
  <c r="CE96" i="5"/>
  <c r="CG96" i="5" s="1"/>
  <c r="CA123" i="5"/>
  <c r="CC123" i="5" s="1"/>
  <c r="CA250" i="5"/>
  <c r="CC250" i="5" s="1"/>
  <c r="CE332" i="5"/>
  <c r="CG332" i="5" s="1"/>
  <c r="CE423" i="5"/>
  <c r="CG423" i="5" s="1"/>
  <c r="CE427" i="5"/>
  <c r="CG427" i="5" s="1"/>
  <c r="BS6" i="5"/>
  <c r="BU6" i="5" s="1"/>
  <c r="CA10" i="5"/>
  <c r="CC10" i="5" s="1"/>
  <c r="AP73" i="5"/>
  <c r="CA431" i="5"/>
  <c r="CC431" i="5" s="1"/>
  <c r="CE431" i="5"/>
  <c r="CG431" i="5" s="1"/>
  <c r="V22" i="5"/>
  <c r="BD22" i="5" s="1"/>
  <c r="V24" i="5"/>
  <c r="BD24" i="5" s="1"/>
  <c r="CE60" i="5"/>
  <c r="CG60" i="5" s="1"/>
  <c r="CA60" i="5"/>
  <c r="CC60" i="5" s="1"/>
  <c r="CE273" i="5"/>
  <c r="CG273" i="5" s="1"/>
  <c r="CA273" i="5"/>
  <c r="CC273" i="5" s="1"/>
  <c r="CA8" i="5"/>
  <c r="CC8" i="5" s="1"/>
  <c r="CA433" i="5"/>
  <c r="CC433" i="5" s="1"/>
  <c r="CE433" i="5"/>
  <c r="CG433" i="5" s="1"/>
  <c r="CE62" i="5"/>
  <c r="CG62" i="5" s="1"/>
  <c r="CA62" i="5"/>
  <c r="CC62" i="5" s="1"/>
  <c r="CE87" i="5"/>
  <c r="CG87" i="5" s="1"/>
  <c r="CA87" i="5"/>
  <c r="CC87" i="5" s="1"/>
  <c r="CE10" i="5"/>
  <c r="CG10" i="5" s="1"/>
  <c r="CA14" i="5"/>
  <c r="CC14" i="5" s="1"/>
  <c r="CE14" i="5"/>
  <c r="CG14" i="5" s="1"/>
  <c r="BO6" i="5"/>
  <c r="BQ6" i="5" s="1"/>
  <c r="AH337" i="5"/>
  <c r="V340" i="5"/>
  <c r="BD340" i="5" s="1"/>
  <c r="V333" i="5"/>
  <c r="BD333" i="5" s="1"/>
  <c r="V328" i="5"/>
  <c r="BD328" i="5" s="1"/>
  <c r="V339" i="5"/>
  <c r="BD339" i="5" s="1"/>
  <c r="V332" i="5"/>
  <c r="BD332" i="5" s="1"/>
  <c r="V325" i="5"/>
  <c r="BD325" i="5" s="1"/>
  <c r="V323" i="5"/>
  <c r="BD323" i="5" s="1"/>
  <c r="V335" i="5"/>
  <c r="BD335" i="5" s="1"/>
  <c r="V337" i="5"/>
  <c r="BD337" i="5" s="1"/>
  <c r="V321" i="5"/>
  <c r="BD321" i="5" s="1"/>
  <c r="V336" i="5"/>
  <c r="BD336" i="5" s="1"/>
  <c r="V327" i="5"/>
  <c r="BD327" i="5" s="1"/>
  <c r="V326" i="5"/>
  <c r="BD326" i="5" s="1"/>
  <c r="V312" i="5"/>
  <c r="BD312" i="5" s="1"/>
  <c r="V311" i="5"/>
  <c r="BD311" i="5" s="1"/>
  <c r="V331" i="5"/>
  <c r="BD331" i="5" s="1"/>
  <c r="V314" i="5"/>
  <c r="BD314" i="5" s="1"/>
  <c r="V313" i="5"/>
  <c r="BD313" i="5" s="1"/>
  <c r="V338" i="5"/>
  <c r="BD338" i="5" s="1"/>
  <c r="V341" i="5"/>
  <c r="BD341" i="5" s="1"/>
  <c r="V324" i="5"/>
  <c r="BD324" i="5" s="1"/>
  <c r="V318" i="5"/>
  <c r="BD318" i="5" s="1"/>
  <c r="V317" i="5"/>
  <c r="BD317" i="5" s="1"/>
  <c r="V302" i="5"/>
  <c r="BD302" i="5" s="1"/>
  <c r="V315" i="5"/>
  <c r="BD315" i="5" s="1"/>
  <c r="V310" i="5"/>
  <c r="BD310" i="5" s="1"/>
  <c r="V309" i="5"/>
  <c r="BD309" i="5" s="1"/>
  <c r="V320" i="5"/>
  <c r="BD320" i="5" s="1"/>
  <c r="V316" i="5"/>
  <c r="BD316" i="5" s="1"/>
  <c r="V304" i="5"/>
  <c r="BD304" i="5" s="1"/>
  <c r="V329" i="5"/>
  <c r="BD329" i="5" s="1"/>
  <c r="V342" i="5"/>
  <c r="BD342" i="5" s="1"/>
  <c r="V298" i="5"/>
  <c r="BD298" i="5" s="1"/>
  <c r="V294" i="5"/>
  <c r="BD294" i="5" s="1"/>
  <c r="V293" i="5"/>
  <c r="BD293" i="5" s="1"/>
  <c r="V289" i="5"/>
  <c r="BD289" i="5" s="1"/>
  <c r="V287" i="5"/>
  <c r="BD287" i="5" s="1"/>
  <c r="V285" i="5"/>
  <c r="BD285" i="5" s="1"/>
  <c r="V445" i="5"/>
  <c r="V282" i="5"/>
  <c r="BD282" i="5" s="1"/>
  <c r="V280" i="5"/>
  <c r="BD280" i="5" s="1"/>
  <c r="V278" i="5"/>
  <c r="BD278" i="5" s="1"/>
  <c r="V443" i="5"/>
  <c r="V276" i="5"/>
  <c r="BD276" i="5" s="1"/>
  <c r="V274" i="5"/>
  <c r="BD274" i="5" s="1"/>
  <c r="V272" i="5"/>
  <c r="BD272" i="5" s="1"/>
  <c r="V270" i="5"/>
  <c r="BD270" i="5" s="1"/>
  <c r="V268" i="5"/>
  <c r="BD268" i="5" s="1"/>
  <c r="V266" i="5"/>
  <c r="BD266" i="5" s="1"/>
  <c r="V264" i="5"/>
  <c r="BD264" i="5" s="1"/>
  <c r="V262" i="5"/>
  <c r="BD262" i="5" s="1"/>
  <c r="V319" i="5"/>
  <c r="BD319" i="5" s="1"/>
  <c r="V308" i="5"/>
  <c r="BD308" i="5" s="1"/>
  <c r="V307" i="5"/>
  <c r="BD307" i="5" s="1"/>
  <c r="V306" i="5"/>
  <c r="BD306" i="5" s="1"/>
  <c r="V303" i="5"/>
  <c r="BD303" i="5" s="1"/>
  <c r="V296" i="5"/>
  <c r="BD296" i="5" s="1"/>
  <c r="V295" i="5"/>
  <c r="BD295" i="5" s="1"/>
  <c r="V330" i="5"/>
  <c r="BD330" i="5" s="1"/>
  <c r="V322" i="5"/>
  <c r="BD322" i="5" s="1"/>
  <c r="V300" i="5"/>
  <c r="BD300" i="5" s="1"/>
  <c r="V283" i="5"/>
  <c r="BD283" i="5" s="1"/>
  <c r="V297" i="5"/>
  <c r="BD297" i="5" s="1"/>
  <c r="V290" i="5"/>
  <c r="BD290" i="5" s="1"/>
  <c r="V288" i="5"/>
  <c r="BD288" i="5" s="1"/>
  <c r="V281" i="5"/>
  <c r="BD281" i="5" s="1"/>
  <c r="V273" i="5"/>
  <c r="BD273" i="5" s="1"/>
  <c r="V269" i="5"/>
  <c r="BD269" i="5" s="1"/>
  <c r="V265" i="5"/>
  <c r="BD265" i="5" s="1"/>
  <c r="V305" i="5"/>
  <c r="BD305" i="5" s="1"/>
  <c r="V291" i="5"/>
  <c r="BD291" i="5" s="1"/>
  <c r="V286" i="5"/>
  <c r="BD286" i="5" s="1"/>
  <c r="V279" i="5"/>
  <c r="BD279" i="5" s="1"/>
  <c r="V261" i="5"/>
  <c r="BD261" i="5" s="1"/>
  <c r="V259" i="5"/>
  <c r="BD259" i="5" s="1"/>
  <c r="V257" i="5"/>
  <c r="BD257" i="5" s="1"/>
  <c r="V255" i="5"/>
  <c r="BD255" i="5" s="1"/>
  <c r="V253" i="5"/>
  <c r="BD253" i="5" s="1"/>
  <c r="V251" i="5"/>
  <c r="BD251" i="5" s="1"/>
  <c r="V249" i="5"/>
  <c r="BD249" i="5" s="1"/>
  <c r="V247" i="5"/>
  <c r="BD247" i="5" s="1"/>
  <c r="V245" i="5"/>
  <c r="BD245" i="5" s="1"/>
  <c r="V243" i="5"/>
  <c r="BD243" i="5" s="1"/>
  <c r="V241" i="5"/>
  <c r="BD241" i="5" s="1"/>
  <c r="V239" i="5"/>
  <c r="BD239" i="5" s="1"/>
  <c r="V237" i="5"/>
  <c r="BD237" i="5" s="1"/>
  <c r="V235" i="5"/>
  <c r="BD235" i="5" s="1"/>
  <c r="V233" i="5"/>
  <c r="BD233" i="5" s="1"/>
  <c r="V231" i="5"/>
  <c r="BD231" i="5" s="1"/>
  <c r="V301" i="5"/>
  <c r="BD301" i="5" s="1"/>
  <c r="V299" i="5"/>
  <c r="BD299" i="5" s="1"/>
  <c r="V292" i="5"/>
  <c r="BD292" i="5" s="1"/>
  <c r="V284" i="5"/>
  <c r="BD284" i="5" s="1"/>
  <c r="V444" i="5"/>
  <c r="V256" i="5"/>
  <c r="BD256" i="5" s="1"/>
  <c r="V240" i="5"/>
  <c r="BD240" i="5" s="1"/>
  <c r="V260" i="5"/>
  <c r="BD260" i="5" s="1"/>
  <c r="V254" i="5"/>
  <c r="BD254" i="5" s="1"/>
  <c r="V238" i="5"/>
  <c r="BD238" i="5" s="1"/>
  <c r="V219" i="5"/>
  <c r="BD219" i="5" s="1"/>
  <c r="V218" i="5"/>
  <c r="BD218" i="5" s="1"/>
  <c r="V334" i="5"/>
  <c r="BD334" i="5" s="1"/>
  <c r="V271" i="5"/>
  <c r="BD271" i="5" s="1"/>
  <c r="V248" i="5"/>
  <c r="BD248" i="5" s="1"/>
  <c r="V232" i="5"/>
  <c r="BD232" i="5" s="1"/>
  <c r="V223" i="5"/>
  <c r="BD223" i="5" s="1"/>
  <c r="V222" i="5"/>
  <c r="BD222" i="5" s="1"/>
  <c r="V221" i="5"/>
  <c r="BD221" i="5" s="1"/>
  <c r="V220" i="5"/>
  <c r="BD220" i="5" s="1"/>
  <c r="V258" i="5"/>
  <c r="BD258" i="5" s="1"/>
  <c r="V252" i="5"/>
  <c r="BD252" i="5" s="1"/>
  <c r="V236" i="5"/>
  <c r="BD236" i="5" s="1"/>
  <c r="V227" i="5"/>
  <c r="BD227" i="5" s="1"/>
  <c r="V226" i="5"/>
  <c r="BD226" i="5" s="1"/>
  <c r="V442" i="5"/>
  <c r="V216" i="5"/>
  <c r="BD216" i="5" s="1"/>
  <c r="V214" i="5"/>
  <c r="BD214" i="5" s="1"/>
  <c r="V430" i="5"/>
  <c r="V211" i="5"/>
  <c r="BD211" i="5" s="1"/>
  <c r="V275" i="5"/>
  <c r="BD275" i="5" s="1"/>
  <c r="V267" i="5"/>
  <c r="BD267" i="5" s="1"/>
  <c r="V242" i="5"/>
  <c r="BD242" i="5" s="1"/>
  <c r="V229" i="5"/>
  <c r="BD229" i="5" s="1"/>
  <c r="V244" i="5"/>
  <c r="BD244" i="5" s="1"/>
  <c r="V230" i="5"/>
  <c r="BD230" i="5" s="1"/>
  <c r="V234" i="5"/>
  <c r="BD234" i="5" s="1"/>
  <c r="V246" i="5"/>
  <c r="BD246" i="5" s="1"/>
  <c r="V441" i="5"/>
  <c r="V212" i="5"/>
  <c r="BD212" i="5" s="1"/>
  <c r="V440" i="5"/>
  <c r="V210" i="5"/>
  <c r="BD210" i="5" s="1"/>
  <c r="V208" i="5"/>
  <c r="BD208" i="5" s="1"/>
  <c r="V206" i="5"/>
  <c r="BD206" i="5" s="1"/>
  <c r="V204" i="5"/>
  <c r="BD204" i="5" s="1"/>
  <c r="V202" i="5"/>
  <c r="BD202" i="5" s="1"/>
  <c r="V263" i="5"/>
  <c r="BD263" i="5" s="1"/>
  <c r="V215" i="5"/>
  <c r="BD215" i="5" s="1"/>
  <c r="V213" i="5"/>
  <c r="BD213" i="5" s="1"/>
  <c r="V277" i="5"/>
  <c r="BD277" i="5" s="1"/>
  <c r="V250" i="5"/>
  <c r="BD250" i="5" s="1"/>
  <c r="V228" i="5"/>
  <c r="BD228" i="5" s="1"/>
  <c r="V224" i="5"/>
  <c r="BD224" i="5" s="1"/>
  <c r="V205" i="5"/>
  <c r="BD205" i="5" s="1"/>
  <c r="V439" i="5"/>
  <c r="V198" i="5"/>
  <c r="BD198" i="5" s="1"/>
  <c r="V182" i="5"/>
  <c r="BD182" i="5" s="1"/>
  <c r="V181" i="5"/>
  <c r="BD181" i="5" s="1"/>
  <c r="V209" i="5"/>
  <c r="BD209" i="5" s="1"/>
  <c r="V200" i="5"/>
  <c r="BD200" i="5" s="1"/>
  <c r="V186" i="5"/>
  <c r="BD186" i="5" s="1"/>
  <c r="V185" i="5"/>
  <c r="BD185" i="5" s="1"/>
  <c r="V203" i="5"/>
  <c r="BD203" i="5" s="1"/>
  <c r="V197" i="5"/>
  <c r="BD197" i="5" s="1"/>
  <c r="V190" i="5"/>
  <c r="BD190" i="5" s="1"/>
  <c r="V189" i="5"/>
  <c r="BD189" i="5" s="1"/>
  <c r="V449" i="5"/>
  <c r="V174" i="5"/>
  <c r="BD174" i="5" s="1"/>
  <c r="V217" i="5"/>
  <c r="BD217" i="5" s="1"/>
  <c r="V207" i="5"/>
  <c r="BD207" i="5" s="1"/>
  <c r="V201" i="5"/>
  <c r="BD201" i="5" s="1"/>
  <c r="V192" i="5"/>
  <c r="BD192" i="5" s="1"/>
  <c r="V191" i="5"/>
  <c r="BD191" i="5" s="1"/>
  <c r="V176" i="5"/>
  <c r="BD176" i="5" s="1"/>
  <c r="V175" i="5"/>
  <c r="BD175" i="5" s="1"/>
  <c r="V225" i="5"/>
  <c r="BD225" i="5" s="1"/>
  <c r="V199" i="5"/>
  <c r="BD199" i="5" s="1"/>
  <c r="V194" i="5"/>
  <c r="BD194" i="5" s="1"/>
  <c r="V193" i="5"/>
  <c r="BD193" i="5" s="1"/>
  <c r="V178" i="5"/>
  <c r="BD178" i="5" s="1"/>
  <c r="V177" i="5"/>
  <c r="BD177" i="5" s="1"/>
  <c r="V183" i="5"/>
  <c r="BD183" i="5" s="1"/>
  <c r="V195" i="5"/>
  <c r="BD195" i="5" s="1"/>
  <c r="V196" i="5"/>
  <c r="BD196" i="5" s="1"/>
  <c r="V169" i="5"/>
  <c r="BD169" i="5" s="1"/>
  <c r="V160" i="5"/>
  <c r="BD160" i="5" s="1"/>
  <c r="V187" i="5"/>
  <c r="BD187" i="5" s="1"/>
  <c r="V163" i="5"/>
  <c r="BD163" i="5" s="1"/>
  <c r="V158" i="5"/>
  <c r="BD158" i="5" s="1"/>
  <c r="V179" i="5"/>
  <c r="BD179" i="5" s="1"/>
  <c r="V156" i="5"/>
  <c r="BD156" i="5" s="1"/>
  <c r="V162" i="5"/>
  <c r="BD162" i="5" s="1"/>
  <c r="V448" i="5"/>
  <c r="V447" i="5"/>
  <c r="V145" i="5"/>
  <c r="BD145" i="5" s="1"/>
  <c r="V141" i="5"/>
  <c r="BD141" i="5" s="1"/>
  <c r="V138" i="5"/>
  <c r="BD138" i="5" s="1"/>
  <c r="V134" i="5"/>
  <c r="BD134" i="5" s="1"/>
  <c r="V133" i="5"/>
  <c r="BD133" i="5" s="1"/>
  <c r="V118" i="5"/>
  <c r="BD118" i="5" s="1"/>
  <c r="V170" i="5"/>
  <c r="BD170" i="5" s="1"/>
  <c r="V150" i="5"/>
  <c r="BD150" i="5" s="1"/>
  <c r="V180" i="5"/>
  <c r="BD180" i="5" s="1"/>
  <c r="V165" i="5"/>
  <c r="BD165" i="5" s="1"/>
  <c r="V149" i="5"/>
  <c r="BD149" i="5" s="1"/>
  <c r="V147" i="5"/>
  <c r="BD147" i="5" s="1"/>
  <c r="V142" i="5"/>
  <c r="BD142" i="5" s="1"/>
  <c r="V140" i="5"/>
  <c r="BD140" i="5" s="1"/>
  <c r="V135" i="5"/>
  <c r="BD135" i="5" s="1"/>
  <c r="V157" i="5"/>
  <c r="BD157" i="5" s="1"/>
  <c r="V152" i="5"/>
  <c r="BD152" i="5" s="1"/>
  <c r="V125" i="5"/>
  <c r="BD125" i="5" s="1"/>
  <c r="V436" i="5"/>
  <c r="V124" i="5"/>
  <c r="BD124" i="5" s="1"/>
  <c r="V121" i="5"/>
  <c r="BD121" i="5" s="1"/>
  <c r="V168" i="5"/>
  <c r="BD168" i="5" s="1"/>
  <c r="V164" i="5"/>
  <c r="BD164" i="5" s="1"/>
  <c r="V151" i="5"/>
  <c r="BD151" i="5" s="1"/>
  <c r="V144" i="5"/>
  <c r="BD144" i="5" s="1"/>
  <c r="V438" i="5"/>
  <c r="V137" i="5"/>
  <c r="BD137" i="5" s="1"/>
  <c r="V127" i="5"/>
  <c r="BD127" i="5" s="1"/>
  <c r="V126" i="5"/>
  <c r="BD126" i="5" s="1"/>
  <c r="V119" i="5"/>
  <c r="BD119" i="5" s="1"/>
  <c r="V117" i="5"/>
  <c r="BD117" i="5" s="1"/>
  <c r="V115" i="5"/>
  <c r="BD115" i="5" s="1"/>
  <c r="V113" i="5"/>
  <c r="BD113" i="5" s="1"/>
  <c r="V112" i="5"/>
  <c r="BD112" i="5" s="1"/>
  <c r="V184" i="5"/>
  <c r="BD184" i="5" s="1"/>
  <c r="V173" i="5"/>
  <c r="BD173" i="5" s="1"/>
  <c r="V167" i="5"/>
  <c r="BD167" i="5" s="1"/>
  <c r="V161" i="5"/>
  <c r="BD161" i="5" s="1"/>
  <c r="V154" i="5"/>
  <c r="BD154" i="5" s="1"/>
  <c r="V129" i="5"/>
  <c r="BD129" i="5" s="1"/>
  <c r="V128" i="5"/>
  <c r="BD128" i="5" s="1"/>
  <c r="V155" i="5"/>
  <c r="BD155" i="5" s="1"/>
  <c r="V153" i="5"/>
  <c r="BD153" i="5" s="1"/>
  <c r="V146" i="5"/>
  <c r="BD146" i="5" s="1"/>
  <c r="V143" i="5"/>
  <c r="BD143" i="5" s="1"/>
  <c r="V139" i="5"/>
  <c r="BD139" i="5" s="1"/>
  <c r="V136" i="5"/>
  <c r="BD136" i="5" s="1"/>
  <c r="V437" i="5"/>
  <c r="V130" i="5"/>
  <c r="BD130" i="5" s="1"/>
  <c r="V171" i="5"/>
  <c r="BD171" i="5" s="1"/>
  <c r="V159" i="5"/>
  <c r="BD159" i="5" s="1"/>
  <c r="V108" i="5"/>
  <c r="BD108" i="5" s="1"/>
  <c r="V107" i="5"/>
  <c r="BD107" i="5" s="1"/>
  <c r="V100" i="5"/>
  <c r="BD100" i="5" s="1"/>
  <c r="V99" i="5"/>
  <c r="BD99" i="5" s="1"/>
  <c r="V92" i="5"/>
  <c r="BD92" i="5" s="1"/>
  <c r="V85" i="5"/>
  <c r="BD85" i="5" s="1"/>
  <c r="V66" i="5"/>
  <c r="BD66" i="5" s="1"/>
  <c r="V65" i="5"/>
  <c r="BD65" i="5" s="1"/>
  <c r="V166" i="5"/>
  <c r="BD166" i="5" s="1"/>
  <c r="V114" i="5"/>
  <c r="BD114" i="5" s="1"/>
  <c r="V188" i="5"/>
  <c r="BD188" i="5" s="1"/>
  <c r="V110" i="5"/>
  <c r="BD110" i="5" s="1"/>
  <c r="V109" i="5"/>
  <c r="BD109" i="5" s="1"/>
  <c r="V102" i="5"/>
  <c r="BD102" i="5" s="1"/>
  <c r="V101" i="5"/>
  <c r="BD101" i="5" s="1"/>
  <c r="V94" i="5"/>
  <c r="BD94" i="5" s="1"/>
  <c r="V86" i="5"/>
  <c r="BD86" i="5" s="1"/>
  <c r="V80" i="5"/>
  <c r="BD80" i="5" s="1"/>
  <c r="V70" i="5"/>
  <c r="BD70" i="5" s="1"/>
  <c r="V69" i="5"/>
  <c r="BD69" i="5" s="1"/>
  <c r="V131" i="5"/>
  <c r="BD131" i="5" s="1"/>
  <c r="V148" i="5"/>
  <c r="BD148" i="5" s="1"/>
  <c r="V122" i="5"/>
  <c r="BD122" i="5" s="1"/>
  <c r="V435" i="5"/>
  <c r="V104" i="5"/>
  <c r="BD104" i="5" s="1"/>
  <c r="V103" i="5"/>
  <c r="BD103" i="5" s="1"/>
  <c r="V96" i="5"/>
  <c r="BD96" i="5" s="1"/>
  <c r="V88" i="5"/>
  <c r="BD88" i="5" s="1"/>
  <c r="V84" i="5"/>
  <c r="BD84" i="5" s="1"/>
  <c r="V74" i="5"/>
  <c r="BD74" i="5" s="1"/>
  <c r="V73" i="5"/>
  <c r="BD73" i="5" s="1"/>
  <c r="V93" i="5"/>
  <c r="BD93" i="5" s="1"/>
  <c r="V76" i="5"/>
  <c r="BD76" i="5" s="1"/>
  <c r="V75" i="5"/>
  <c r="BD75" i="5" s="1"/>
  <c r="V132" i="5"/>
  <c r="BD132" i="5" s="1"/>
  <c r="V123" i="5"/>
  <c r="BD123" i="5" s="1"/>
  <c r="V120" i="5"/>
  <c r="BD120" i="5" s="1"/>
  <c r="V116" i="5"/>
  <c r="BD116" i="5" s="1"/>
  <c r="V106" i="5"/>
  <c r="BD106" i="5" s="1"/>
  <c r="V105" i="5"/>
  <c r="BD105" i="5" s="1"/>
  <c r="V98" i="5"/>
  <c r="BD98" i="5" s="1"/>
  <c r="V90" i="5"/>
  <c r="BD90" i="5" s="1"/>
  <c r="V81" i="5"/>
  <c r="BD81" i="5" s="1"/>
  <c r="V78" i="5"/>
  <c r="BD78" i="5" s="1"/>
  <c r="V77" i="5"/>
  <c r="BD77" i="5" s="1"/>
  <c r="V62" i="5"/>
  <c r="BD62" i="5" s="1"/>
  <c r="V61" i="5"/>
  <c r="BD61" i="5" s="1"/>
  <c r="V60" i="5"/>
  <c r="BD60" i="5" s="1"/>
  <c r="V58" i="5"/>
  <c r="BD58" i="5" s="1"/>
  <c r="V56" i="5"/>
  <c r="BD56" i="5" s="1"/>
  <c r="V54" i="5"/>
  <c r="BD54" i="5" s="1"/>
  <c r="V52" i="5"/>
  <c r="BD52" i="5" s="1"/>
  <c r="V50" i="5"/>
  <c r="BD50" i="5" s="1"/>
  <c r="V48" i="5"/>
  <c r="BD48" i="5" s="1"/>
  <c r="V46" i="5"/>
  <c r="BD46" i="5" s="1"/>
  <c r="V44" i="5"/>
  <c r="BD44" i="5" s="1"/>
  <c r="V42" i="5"/>
  <c r="BD42" i="5" s="1"/>
  <c r="V87" i="5"/>
  <c r="BD87" i="5" s="1"/>
  <c r="V72" i="5"/>
  <c r="BD72" i="5" s="1"/>
  <c r="V64" i="5"/>
  <c r="BD64" i="5" s="1"/>
  <c r="V111" i="5"/>
  <c r="BD111" i="5" s="1"/>
  <c r="V97" i="5"/>
  <c r="BD97" i="5" s="1"/>
  <c r="V95" i="5"/>
  <c r="BD95" i="5" s="1"/>
  <c r="V63" i="5"/>
  <c r="BD63" i="5" s="1"/>
  <c r="V59" i="5"/>
  <c r="BD59" i="5" s="1"/>
  <c r="V55" i="5"/>
  <c r="BD55" i="5" s="1"/>
  <c r="V51" i="5"/>
  <c r="BD51" i="5" s="1"/>
  <c r="V47" i="5"/>
  <c r="BD47" i="5" s="1"/>
  <c r="V43" i="5"/>
  <c r="BD43" i="5" s="1"/>
  <c r="V40" i="5"/>
  <c r="BD40" i="5" s="1"/>
  <c r="V38" i="5"/>
  <c r="BD38" i="5" s="1"/>
  <c r="V67" i="5"/>
  <c r="BD67" i="5" s="1"/>
  <c r="V172" i="5"/>
  <c r="BD172" i="5" s="1"/>
  <c r="V12" i="5"/>
  <c r="BD12" i="5" s="1"/>
  <c r="V10" i="5"/>
  <c r="BD10" i="5" s="1"/>
  <c r="V8" i="5"/>
  <c r="BD8" i="5" s="1"/>
  <c r="V433" i="5"/>
  <c r="V83" i="5"/>
  <c r="BD83" i="5" s="1"/>
  <c r="V71" i="5"/>
  <c r="BD71" i="5" s="1"/>
  <c r="V14" i="5"/>
  <c r="BD14" i="5" s="1"/>
  <c r="V6" i="5"/>
  <c r="V431" i="5"/>
  <c r="V29" i="5"/>
  <c r="BD29" i="5" s="1"/>
  <c r="V25" i="5"/>
  <c r="BD25" i="5" s="1"/>
  <c r="V89" i="5"/>
  <c r="BD89" i="5" s="1"/>
  <c r="V82" i="5"/>
  <c r="BD82" i="5" s="1"/>
  <c r="V57" i="5"/>
  <c r="BD57" i="5" s="1"/>
  <c r="V53" i="5"/>
  <c r="BD53" i="5" s="1"/>
  <c r="V49" i="5"/>
  <c r="BD49" i="5" s="1"/>
  <c r="V45" i="5"/>
  <c r="BD45" i="5" s="1"/>
  <c r="V41" i="5"/>
  <c r="BD41" i="5" s="1"/>
  <c r="V39" i="5"/>
  <c r="BD39" i="5" s="1"/>
  <c r="V37" i="5"/>
  <c r="BD37" i="5" s="1"/>
  <c r="V35" i="5"/>
  <c r="BD35" i="5" s="1"/>
  <c r="V33" i="5"/>
  <c r="BD33" i="5" s="1"/>
  <c r="V31" i="5"/>
  <c r="BD31" i="5" s="1"/>
  <c r="V27" i="5"/>
  <c r="BD27" i="5" s="1"/>
  <c r="V91" i="5"/>
  <c r="BD91" i="5" s="1"/>
  <c r="V79" i="5"/>
  <c r="BD79" i="5" s="1"/>
  <c r="AP12" i="5"/>
  <c r="BS15" i="5"/>
  <c r="BU15" i="5" s="1"/>
  <c r="V32" i="5"/>
  <c r="BD32" i="5" s="1"/>
  <c r="V36" i="5"/>
  <c r="BD36" i="5" s="1"/>
  <c r="CA42" i="5"/>
  <c r="CC42" i="5" s="1"/>
  <c r="CE42" i="5"/>
  <c r="CG42" i="5" s="1"/>
  <c r="CA46" i="5"/>
  <c r="CC46" i="5" s="1"/>
  <c r="CE46" i="5"/>
  <c r="CG46" i="5" s="1"/>
  <c r="CA50" i="5"/>
  <c r="CC50" i="5" s="1"/>
  <c r="CE50" i="5"/>
  <c r="CG50" i="5" s="1"/>
  <c r="CE8" i="5"/>
  <c r="CG8" i="5" s="1"/>
  <c r="CA12" i="5"/>
  <c r="CC12" i="5" s="1"/>
  <c r="CE12" i="5"/>
  <c r="CG12" i="5" s="1"/>
  <c r="CA56" i="5"/>
  <c r="CC56" i="5" s="1"/>
  <c r="CE56" i="5"/>
  <c r="CG56" i="5" s="1"/>
  <c r="CK15" i="5"/>
  <c r="AP25" i="5"/>
  <c r="V34" i="5"/>
  <c r="BD34" i="5" s="1"/>
  <c r="CA52" i="5"/>
  <c r="CC52" i="5" s="1"/>
  <c r="CE52" i="5"/>
  <c r="CG52" i="5" s="1"/>
  <c r="AC342" i="5"/>
  <c r="BL342" i="5" s="1"/>
  <c r="AC337" i="5"/>
  <c r="BL337" i="5" s="1"/>
  <c r="AC336" i="5"/>
  <c r="BL336" i="5" s="1"/>
  <c r="AC335" i="5"/>
  <c r="BL335" i="5" s="1"/>
  <c r="AC334" i="5"/>
  <c r="BL334" i="5" s="1"/>
  <c r="AC333" i="5"/>
  <c r="BL333" i="5" s="1"/>
  <c r="AC323" i="5"/>
  <c r="BL323" i="5" s="1"/>
  <c r="AC339" i="5"/>
  <c r="BL339" i="5" s="1"/>
  <c r="AC338" i="5"/>
  <c r="BL338" i="5" s="1"/>
  <c r="AC329" i="5"/>
  <c r="BL329" i="5" s="1"/>
  <c r="AC326" i="5"/>
  <c r="BL326" i="5" s="1"/>
  <c r="AC322" i="5"/>
  <c r="BL322" i="5" s="1"/>
  <c r="AC331" i="5"/>
  <c r="BL331" i="5" s="1"/>
  <c r="AC314" i="5"/>
  <c r="BL314" i="5" s="1"/>
  <c r="AC313" i="5"/>
  <c r="BL313" i="5" s="1"/>
  <c r="AC325" i="5"/>
  <c r="BL325" i="5" s="1"/>
  <c r="AC316" i="5"/>
  <c r="BL316" i="5" s="1"/>
  <c r="AC315" i="5"/>
  <c r="BL315" i="5" s="1"/>
  <c r="AC341" i="5"/>
  <c r="BL341" i="5" s="1"/>
  <c r="AC324" i="5"/>
  <c r="BL324" i="5" s="1"/>
  <c r="AC332" i="5"/>
  <c r="BL332" i="5" s="1"/>
  <c r="AC320" i="5"/>
  <c r="BL320" i="5" s="1"/>
  <c r="AC319" i="5"/>
  <c r="BL319" i="5" s="1"/>
  <c r="AC321" i="5"/>
  <c r="BL321" i="5" s="1"/>
  <c r="AC311" i="5"/>
  <c r="BL311" i="5" s="1"/>
  <c r="AC310" i="5"/>
  <c r="BL310" i="5" s="1"/>
  <c r="AC309" i="5"/>
  <c r="BL309" i="5" s="1"/>
  <c r="AC299" i="5"/>
  <c r="BL299" i="5" s="1"/>
  <c r="AC304" i="5"/>
  <c r="BL304" i="5" s="1"/>
  <c r="AC328" i="5"/>
  <c r="BL328" i="5" s="1"/>
  <c r="AC327" i="5"/>
  <c r="BL327" i="5" s="1"/>
  <c r="AC317" i="5"/>
  <c r="BL317" i="5" s="1"/>
  <c r="AC312" i="5"/>
  <c r="BL312" i="5" s="1"/>
  <c r="AC340" i="5"/>
  <c r="BL340" i="5" s="1"/>
  <c r="AC308" i="5"/>
  <c r="BL308" i="5" s="1"/>
  <c r="AC307" i="5"/>
  <c r="BL307" i="5" s="1"/>
  <c r="AC306" i="5"/>
  <c r="BL306" i="5" s="1"/>
  <c r="AC303" i="5"/>
  <c r="BL303" i="5" s="1"/>
  <c r="AC296" i="5"/>
  <c r="BL296" i="5" s="1"/>
  <c r="AC295" i="5"/>
  <c r="BL295" i="5" s="1"/>
  <c r="AC330" i="5"/>
  <c r="BL330" i="5" s="1"/>
  <c r="AC300" i="5"/>
  <c r="BL300" i="5" s="1"/>
  <c r="AC318" i="5"/>
  <c r="BL318" i="5" s="1"/>
  <c r="AC305" i="5"/>
  <c r="BL305" i="5" s="1"/>
  <c r="AC297" i="5"/>
  <c r="BL297" i="5" s="1"/>
  <c r="AC298" i="5"/>
  <c r="BL298" i="5" s="1"/>
  <c r="AC445" i="5"/>
  <c r="BL445" i="5" s="1"/>
  <c r="AC294" i="5"/>
  <c r="BL294" i="5" s="1"/>
  <c r="AC290" i="5"/>
  <c r="BL290" i="5" s="1"/>
  <c r="AC288" i="5"/>
  <c r="BL288" i="5" s="1"/>
  <c r="AC281" i="5"/>
  <c r="BL281" i="5" s="1"/>
  <c r="AC275" i="5"/>
  <c r="BL275" i="5" s="1"/>
  <c r="AC274" i="5"/>
  <c r="BL274" i="5" s="1"/>
  <c r="AC270" i="5"/>
  <c r="BL270" i="5" s="1"/>
  <c r="AC289" i="5"/>
  <c r="BL289" i="5" s="1"/>
  <c r="AC282" i="5"/>
  <c r="BL282" i="5" s="1"/>
  <c r="AC291" i="5"/>
  <c r="BL291" i="5" s="1"/>
  <c r="AC286" i="5"/>
  <c r="BL286" i="5" s="1"/>
  <c r="AC279" i="5"/>
  <c r="BL279" i="5" s="1"/>
  <c r="AC261" i="5"/>
  <c r="BL261" i="5" s="1"/>
  <c r="AC259" i="5"/>
  <c r="BL259" i="5" s="1"/>
  <c r="AC257" i="5"/>
  <c r="BL257" i="5" s="1"/>
  <c r="AC255" i="5"/>
  <c r="BL255" i="5" s="1"/>
  <c r="AC253" i="5"/>
  <c r="BL253" i="5" s="1"/>
  <c r="AC251" i="5"/>
  <c r="BL251" i="5" s="1"/>
  <c r="AC249" i="5"/>
  <c r="BL249" i="5" s="1"/>
  <c r="AC302" i="5"/>
  <c r="BL302" i="5" s="1"/>
  <c r="AC301" i="5"/>
  <c r="BL301" i="5" s="1"/>
  <c r="AC292" i="5"/>
  <c r="BL292" i="5" s="1"/>
  <c r="AC287" i="5"/>
  <c r="BL287" i="5" s="1"/>
  <c r="AC280" i="5"/>
  <c r="BL280" i="5" s="1"/>
  <c r="AC284" i="5"/>
  <c r="BL284" i="5" s="1"/>
  <c r="AC444" i="5"/>
  <c r="BL444" i="5" s="1"/>
  <c r="AC272" i="5"/>
  <c r="BL272" i="5" s="1"/>
  <c r="AC268" i="5"/>
  <c r="BL268" i="5" s="1"/>
  <c r="AC285" i="5"/>
  <c r="BL285" i="5" s="1"/>
  <c r="AC278" i="5"/>
  <c r="BL278" i="5" s="1"/>
  <c r="AC271" i="5"/>
  <c r="BL271" i="5" s="1"/>
  <c r="AC267" i="5"/>
  <c r="BL267" i="5" s="1"/>
  <c r="AC263" i="5"/>
  <c r="BL263" i="5" s="1"/>
  <c r="AC276" i="5"/>
  <c r="BL276" i="5" s="1"/>
  <c r="AC262" i="5"/>
  <c r="BL262" i="5" s="1"/>
  <c r="AC250" i="5"/>
  <c r="BL250" i="5" s="1"/>
  <c r="AC243" i="5"/>
  <c r="BL243" i="5" s="1"/>
  <c r="AC273" i="5"/>
  <c r="BL273" i="5" s="1"/>
  <c r="AC269" i="5"/>
  <c r="BL269" i="5" s="1"/>
  <c r="AC260" i="5"/>
  <c r="BL260" i="5" s="1"/>
  <c r="AC254" i="5"/>
  <c r="BL254" i="5" s="1"/>
  <c r="AC248" i="5"/>
  <c r="BL248" i="5" s="1"/>
  <c r="AC241" i="5"/>
  <c r="BL241" i="5" s="1"/>
  <c r="AC232" i="5"/>
  <c r="BL232" i="5" s="1"/>
  <c r="AC223" i="5"/>
  <c r="BL223" i="5" s="1"/>
  <c r="AC222" i="5"/>
  <c r="BL222" i="5" s="1"/>
  <c r="AC221" i="5"/>
  <c r="BL221" i="5" s="1"/>
  <c r="AC220" i="5"/>
  <c r="BL220" i="5" s="1"/>
  <c r="AC258" i="5"/>
  <c r="BL258" i="5" s="1"/>
  <c r="AC242" i="5"/>
  <c r="BL242" i="5" s="1"/>
  <c r="AC235" i="5"/>
  <c r="BL235" i="5" s="1"/>
  <c r="AC225" i="5"/>
  <c r="BL225" i="5" s="1"/>
  <c r="AC224" i="5"/>
  <c r="BL224" i="5" s="1"/>
  <c r="AC266" i="5"/>
  <c r="BL266" i="5" s="1"/>
  <c r="AC252" i="5"/>
  <c r="BL252" i="5" s="1"/>
  <c r="AC293" i="5"/>
  <c r="BL293" i="5" s="1"/>
  <c r="AC283" i="5"/>
  <c r="BL283" i="5" s="1"/>
  <c r="AC277" i="5"/>
  <c r="BL277" i="5" s="1"/>
  <c r="AC265" i="5"/>
  <c r="BL265" i="5" s="1"/>
  <c r="AC246" i="5"/>
  <c r="BL246" i="5" s="1"/>
  <c r="AC239" i="5"/>
  <c r="BL239" i="5" s="1"/>
  <c r="AC442" i="5"/>
  <c r="BL442" i="5" s="1"/>
  <c r="AC228" i="5"/>
  <c r="BL228" i="5" s="1"/>
  <c r="AC245" i="5"/>
  <c r="BL245" i="5" s="1"/>
  <c r="AC233" i="5"/>
  <c r="BL233" i="5" s="1"/>
  <c r="AC229" i="5"/>
  <c r="BL229" i="5" s="1"/>
  <c r="AC226" i="5"/>
  <c r="BL226" i="5" s="1"/>
  <c r="AC218" i="5"/>
  <c r="BL218" i="5" s="1"/>
  <c r="AC217" i="5"/>
  <c r="BL217" i="5" s="1"/>
  <c r="AC244" i="5"/>
  <c r="BL244" i="5" s="1"/>
  <c r="AC230" i="5"/>
  <c r="BL230" i="5" s="1"/>
  <c r="AC264" i="5"/>
  <c r="BL264" i="5" s="1"/>
  <c r="AC234" i="5"/>
  <c r="BL234" i="5" s="1"/>
  <c r="AC227" i="5"/>
  <c r="BL227" i="5" s="1"/>
  <c r="AC219" i="5"/>
  <c r="BL219" i="5" s="1"/>
  <c r="AC443" i="5"/>
  <c r="BL443" i="5" s="1"/>
  <c r="AC247" i="5"/>
  <c r="BL247" i="5" s="1"/>
  <c r="AC238" i="5"/>
  <c r="BL238" i="5" s="1"/>
  <c r="AC441" i="5"/>
  <c r="BL441" i="5" s="1"/>
  <c r="AC212" i="5"/>
  <c r="BL212" i="5" s="1"/>
  <c r="AC440" i="5"/>
  <c r="BL440" i="5" s="1"/>
  <c r="AC210" i="5"/>
  <c r="BL210" i="5" s="1"/>
  <c r="AC208" i="5"/>
  <c r="BL208" i="5" s="1"/>
  <c r="AC206" i="5"/>
  <c r="BL206" i="5" s="1"/>
  <c r="AC204" i="5"/>
  <c r="BL204" i="5" s="1"/>
  <c r="AC202" i="5"/>
  <c r="BL202" i="5" s="1"/>
  <c r="AC215" i="5"/>
  <c r="BL215" i="5" s="1"/>
  <c r="AC213" i="5"/>
  <c r="BL213" i="5" s="1"/>
  <c r="AC256" i="5"/>
  <c r="BL256" i="5" s="1"/>
  <c r="AC240" i="5"/>
  <c r="BL240" i="5" s="1"/>
  <c r="AC231" i="5"/>
  <c r="BL231" i="5" s="1"/>
  <c r="AC236" i="5"/>
  <c r="BL236" i="5" s="1"/>
  <c r="AC184" i="5"/>
  <c r="BL184" i="5" s="1"/>
  <c r="AC183" i="5"/>
  <c r="BL183" i="5" s="1"/>
  <c r="AC430" i="5"/>
  <c r="AC211" i="5"/>
  <c r="BL211" i="5" s="1"/>
  <c r="AC209" i="5"/>
  <c r="BL209" i="5" s="1"/>
  <c r="AC200" i="5"/>
  <c r="BL200" i="5" s="1"/>
  <c r="AC203" i="5"/>
  <c r="BL203" i="5" s="1"/>
  <c r="AC188" i="5"/>
  <c r="BL188" i="5" s="1"/>
  <c r="AC187" i="5"/>
  <c r="BL187" i="5" s="1"/>
  <c r="AC197" i="5"/>
  <c r="BL197" i="5" s="1"/>
  <c r="AC207" i="5"/>
  <c r="BL207" i="5" s="1"/>
  <c r="AC201" i="5"/>
  <c r="BL201" i="5" s="1"/>
  <c r="AC192" i="5"/>
  <c r="BL192" i="5" s="1"/>
  <c r="AC191" i="5"/>
  <c r="BL191" i="5" s="1"/>
  <c r="AC176" i="5"/>
  <c r="BL176" i="5" s="1"/>
  <c r="AC175" i="5"/>
  <c r="BL175" i="5" s="1"/>
  <c r="AC199" i="5"/>
  <c r="BL199" i="5" s="1"/>
  <c r="AC194" i="5"/>
  <c r="BL194" i="5" s="1"/>
  <c r="AC193" i="5"/>
  <c r="BL193" i="5" s="1"/>
  <c r="AC178" i="5"/>
  <c r="BL178" i="5" s="1"/>
  <c r="AC177" i="5"/>
  <c r="BL177" i="5" s="1"/>
  <c r="AC237" i="5"/>
  <c r="BL237" i="5" s="1"/>
  <c r="AC216" i="5"/>
  <c r="BL216" i="5" s="1"/>
  <c r="AC196" i="5"/>
  <c r="BL196" i="5" s="1"/>
  <c r="AC195" i="5"/>
  <c r="BL195" i="5" s="1"/>
  <c r="AC180" i="5"/>
  <c r="BL180" i="5" s="1"/>
  <c r="AC179" i="5"/>
  <c r="BL179" i="5" s="1"/>
  <c r="AC156" i="5"/>
  <c r="BL156" i="5" s="1"/>
  <c r="AC155" i="5"/>
  <c r="BL155" i="5" s="1"/>
  <c r="AC205" i="5"/>
  <c r="BL205" i="5" s="1"/>
  <c r="AC439" i="5"/>
  <c r="BL439" i="5" s="1"/>
  <c r="AC214" i="5"/>
  <c r="BL214" i="5" s="1"/>
  <c r="AC189" i="5"/>
  <c r="BL189" i="5" s="1"/>
  <c r="AC174" i="5"/>
  <c r="BL174" i="5" s="1"/>
  <c r="AC163" i="5"/>
  <c r="BL163" i="5" s="1"/>
  <c r="AC158" i="5"/>
  <c r="BL158" i="5" s="1"/>
  <c r="AC186" i="5"/>
  <c r="BL186" i="5" s="1"/>
  <c r="AC449" i="5"/>
  <c r="BL449" i="5" s="1"/>
  <c r="AC171" i="5"/>
  <c r="BL171" i="5" s="1"/>
  <c r="AC170" i="5"/>
  <c r="BL170" i="5" s="1"/>
  <c r="AC162" i="5"/>
  <c r="BL162" i="5" s="1"/>
  <c r="AC154" i="5"/>
  <c r="BL154" i="5" s="1"/>
  <c r="AC152" i="5"/>
  <c r="BL152" i="5" s="1"/>
  <c r="AC150" i="5"/>
  <c r="BL150" i="5" s="1"/>
  <c r="AC148" i="5"/>
  <c r="BL148" i="5" s="1"/>
  <c r="AC182" i="5"/>
  <c r="BL182" i="5" s="1"/>
  <c r="AC169" i="5"/>
  <c r="BL169" i="5" s="1"/>
  <c r="AC165" i="5"/>
  <c r="BL165" i="5" s="1"/>
  <c r="AC160" i="5"/>
  <c r="BL160" i="5" s="1"/>
  <c r="AC149" i="5"/>
  <c r="BL149" i="5" s="1"/>
  <c r="AC147" i="5"/>
  <c r="BL147" i="5" s="1"/>
  <c r="AC142" i="5"/>
  <c r="BL142" i="5" s="1"/>
  <c r="AC140" i="5"/>
  <c r="BL140" i="5" s="1"/>
  <c r="AC185" i="5"/>
  <c r="BL185" i="5" s="1"/>
  <c r="AC157" i="5"/>
  <c r="BL157" i="5" s="1"/>
  <c r="AC168" i="5"/>
  <c r="BL168" i="5" s="1"/>
  <c r="AC164" i="5"/>
  <c r="BL164" i="5" s="1"/>
  <c r="AC151" i="5"/>
  <c r="BL151" i="5" s="1"/>
  <c r="AC144" i="5"/>
  <c r="BL144" i="5" s="1"/>
  <c r="AC438" i="5"/>
  <c r="BL438" i="5" s="1"/>
  <c r="AC137" i="5"/>
  <c r="BL137" i="5" s="1"/>
  <c r="AC127" i="5"/>
  <c r="BL127" i="5" s="1"/>
  <c r="AC126" i="5"/>
  <c r="BL126" i="5" s="1"/>
  <c r="AC119" i="5"/>
  <c r="BL119" i="5" s="1"/>
  <c r="AC117" i="5"/>
  <c r="BL117" i="5" s="1"/>
  <c r="AC115" i="5"/>
  <c r="BL115" i="5" s="1"/>
  <c r="AC113" i="5"/>
  <c r="BL113" i="5" s="1"/>
  <c r="AC112" i="5"/>
  <c r="BL112" i="5" s="1"/>
  <c r="AC85" i="5"/>
  <c r="BL85" i="5" s="1"/>
  <c r="AC83" i="5"/>
  <c r="BL83" i="5" s="1"/>
  <c r="AC81" i="5"/>
  <c r="BL81" i="5" s="1"/>
  <c r="AC173" i="5"/>
  <c r="BL173" i="5" s="1"/>
  <c r="AC167" i="5"/>
  <c r="BL167" i="5" s="1"/>
  <c r="AC161" i="5"/>
  <c r="BL161" i="5" s="1"/>
  <c r="AC129" i="5"/>
  <c r="BL129" i="5" s="1"/>
  <c r="AC128" i="5"/>
  <c r="BL128" i="5" s="1"/>
  <c r="AC110" i="5"/>
  <c r="BL110" i="5" s="1"/>
  <c r="AC108" i="5"/>
  <c r="BL108" i="5" s="1"/>
  <c r="AC106" i="5"/>
  <c r="BL106" i="5" s="1"/>
  <c r="AC104" i="5"/>
  <c r="BL104" i="5" s="1"/>
  <c r="AC102" i="5"/>
  <c r="BL102" i="5" s="1"/>
  <c r="AC100" i="5"/>
  <c r="BL100" i="5" s="1"/>
  <c r="AC98" i="5"/>
  <c r="BL98" i="5" s="1"/>
  <c r="AC181" i="5"/>
  <c r="BL181" i="5" s="1"/>
  <c r="AC153" i="5"/>
  <c r="BL153" i="5" s="1"/>
  <c r="AC146" i="5"/>
  <c r="BL146" i="5" s="1"/>
  <c r="AC143" i="5"/>
  <c r="BL143" i="5" s="1"/>
  <c r="AC139" i="5"/>
  <c r="BL139" i="5" s="1"/>
  <c r="AC136" i="5"/>
  <c r="BL136" i="5" s="1"/>
  <c r="AC437" i="5"/>
  <c r="BL437" i="5" s="1"/>
  <c r="AC130" i="5"/>
  <c r="BL130" i="5" s="1"/>
  <c r="AC172" i="5"/>
  <c r="BL172" i="5" s="1"/>
  <c r="AC166" i="5"/>
  <c r="BL166" i="5" s="1"/>
  <c r="AC159" i="5"/>
  <c r="BL159" i="5" s="1"/>
  <c r="AC132" i="5"/>
  <c r="BL132" i="5" s="1"/>
  <c r="AC131" i="5"/>
  <c r="BL131" i="5" s="1"/>
  <c r="AC123" i="5"/>
  <c r="BL123" i="5" s="1"/>
  <c r="AC122" i="5"/>
  <c r="BL122" i="5" s="1"/>
  <c r="AC120" i="5"/>
  <c r="BL120" i="5" s="1"/>
  <c r="AC190" i="5"/>
  <c r="BL190" i="5" s="1"/>
  <c r="AC447" i="5"/>
  <c r="AC114" i="5"/>
  <c r="BL114" i="5" s="1"/>
  <c r="AC97" i="5"/>
  <c r="BL97" i="5" s="1"/>
  <c r="AC89" i="5"/>
  <c r="BL89" i="5" s="1"/>
  <c r="AC68" i="5"/>
  <c r="BL68" i="5" s="1"/>
  <c r="AC67" i="5"/>
  <c r="BL67" i="5" s="1"/>
  <c r="AC134" i="5"/>
  <c r="BL134" i="5" s="1"/>
  <c r="AC109" i="5"/>
  <c r="BL109" i="5" s="1"/>
  <c r="AC125" i="5"/>
  <c r="BL125" i="5" s="1"/>
  <c r="AC124" i="5"/>
  <c r="BL124" i="5" s="1"/>
  <c r="AC121" i="5"/>
  <c r="BL121" i="5" s="1"/>
  <c r="AC91" i="5"/>
  <c r="BL91" i="5" s="1"/>
  <c r="AC82" i="5"/>
  <c r="BL82" i="5" s="1"/>
  <c r="AC72" i="5"/>
  <c r="BL72" i="5" s="1"/>
  <c r="AC71" i="5"/>
  <c r="BL71" i="5" s="1"/>
  <c r="AC198" i="5"/>
  <c r="BL198" i="5" s="1"/>
  <c r="AC138" i="5"/>
  <c r="BL138" i="5" s="1"/>
  <c r="AC435" i="5"/>
  <c r="BL435" i="5" s="1"/>
  <c r="AC103" i="5"/>
  <c r="BL103" i="5" s="1"/>
  <c r="AC96" i="5"/>
  <c r="BL96" i="5" s="1"/>
  <c r="AC135" i="5"/>
  <c r="BL135" i="5" s="1"/>
  <c r="AC118" i="5"/>
  <c r="BL118" i="5" s="1"/>
  <c r="AC93" i="5"/>
  <c r="BL93" i="5" s="1"/>
  <c r="AC76" i="5"/>
  <c r="BL76" i="5" s="1"/>
  <c r="AC75" i="5"/>
  <c r="BL75" i="5" s="1"/>
  <c r="AC145" i="5"/>
  <c r="BL145" i="5" s="1"/>
  <c r="AC436" i="5"/>
  <c r="BL436" i="5" s="1"/>
  <c r="AC116" i="5"/>
  <c r="BL116" i="5" s="1"/>
  <c r="AC105" i="5"/>
  <c r="BL105" i="5" s="1"/>
  <c r="AC90" i="5"/>
  <c r="BL90" i="5" s="1"/>
  <c r="AC78" i="5"/>
  <c r="BL78" i="5" s="1"/>
  <c r="AC77" i="5"/>
  <c r="BL77" i="5" s="1"/>
  <c r="AC62" i="5"/>
  <c r="BL62" i="5" s="1"/>
  <c r="AC61" i="5"/>
  <c r="BL61" i="5" s="1"/>
  <c r="AC60" i="5"/>
  <c r="BL60" i="5" s="1"/>
  <c r="AC58" i="5"/>
  <c r="BL58" i="5" s="1"/>
  <c r="AC56" i="5"/>
  <c r="BL56" i="5" s="1"/>
  <c r="AC54" i="5"/>
  <c r="BL54" i="5" s="1"/>
  <c r="AC52" i="5"/>
  <c r="BL52" i="5" s="1"/>
  <c r="AC448" i="5"/>
  <c r="BL448" i="5" s="1"/>
  <c r="AC141" i="5"/>
  <c r="BL141" i="5" s="1"/>
  <c r="AC111" i="5"/>
  <c r="BL111" i="5" s="1"/>
  <c r="AC95" i="5"/>
  <c r="BL95" i="5" s="1"/>
  <c r="AC87" i="5"/>
  <c r="BL87" i="5" s="1"/>
  <c r="AC79" i="5"/>
  <c r="BL79" i="5" s="1"/>
  <c r="AC64" i="5"/>
  <c r="BL64" i="5" s="1"/>
  <c r="AC63" i="5"/>
  <c r="BL63" i="5" s="1"/>
  <c r="CA41" i="5"/>
  <c r="CC41" i="5" s="1"/>
  <c r="CA45" i="5"/>
  <c r="CC45" i="5" s="1"/>
  <c r="CA49" i="5"/>
  <c r="CC49" i="5" s="1"/>
  <c r="CE61" i="5"/>
  <c r="CG61" i="5" s="1"/>
  <c r="CE63" i="5"/>
  <c r="CG63" i="5" s="1"/>
  <c r="CA72" i="5"/>
  <c r="CC72" i="5" s="1"/>
  <c r="AC74" i="5"/>
  <c r="BL74" i="5" s="1"/>
  <c r="AC133" i="5"/>
  <c r="BL133" i="5" s="1"/>
  <c r="AC80" i="5"/>
  <c r="BL80" i="5" s="1"/>
  <c r="CA110" i="5"/>
  <c r="CC110" i="5" s="1"/>
  <c r="CE110" i="5"/>
  <c r="CG110" i="5" s="1"/>
  <c r="CE122" i="5"/>
  <c r="CG122" i="5" s="1"/>
  <c r="AC27" i="5"/>
  <c r="BL27" i="5" s="1"/>
  <c r="AC29" i="5"/>
  <c r="BL29" i="5" s="1"/>
  <c r="AC31" i="5"/>
  <c r="BL31" i="5" s="1"/>
  <c r="AC33" i="5"/>
  <c r="BL33" i="5" s="1"/>
  <c r="AC35" i="5"/>
  <c r="BL35" i="5" s="1"/>
  <c r="AC37" i="5"/>
  <c r="BL37" i="5" s="1"/>
  <c r="AC39" i="5"/>
  <c r="BL39" i="5" s="1"/>
  <c r="AC41" i="5"/>
  <c r="BL41" i="5" s="1"/>
  <c r="AC45" i="5"/>
  <c r="BL45" i="5" s="1"/>
  <c r="AC49" i="5"/>
  <c r="BL49" i="5" s="1"/>
  <c r="AC53" i="5"/>
  <c r="BL53" i="5" s="1"/>
  <c r="AC57" i="5"/>
  <c r="BL57" i="5" s="1"/>
  <c r="CE77" i="5"/>
  <c r="CG77" i="5" s="1"/>
  <c r="CA77" i="5"/>
  <c r="CC77" i="5" s="1"/>
  <c r="AC88" i="5"/>
  <c r="BL88" i="5" s="1"/>
  <c r="CE91" i="5"/>
  <c r="CG91" i="5" s="1"/>
  <c r="CA91" i="5"/>
  <c r="CC91" i="5" s="1"/>
  <c r="AC431" i="5"/>
  <c r="AC6" i="5"/>
  <c r="AC433" i="5"/>
  <c r="AC8" i="5"/>
  <c r="BL8" i="5" s="1"/>
  <c r="AC10" i="5"/>
  <c r="BL10" i="5" s="1"/>
  <c r="AC12" i="5"/>
  <c r="BL12" i="5" s="1"/>
  <c r="AC14" i="5"/>
  <c r="BL14" i="5" s="1"/>
  <c r="AC42" i="5"/>
  <c r="BL42" i="5" s="1"/>
  <c r="AC46" i="5"/>
  <c r="BL46" i="5" s="1"/>
  <c r="AC50" i="5"/>
  <c r="BL50" i="5" s="1"/>
  <c r="AC66" i="5"/>
  <c r="BL66" i="5" s="1"/>
  <c r="AC69" i="5"/>
  <c r="BL69" i="5" s="1"/>
  <c r="CA73" i="5"/>
  <c r="CC73" i="5" s="1"/>
  <c r="CE83" i="5"/>
  <c r="CG83" i="5" s="1"/>
  <c r="CA83" i="5"/>
  <c r="CC83" i="5" s="1"/>
  <c r="CK119" i="5"/>
  <c r="CA76" i="5"/>
  <c r="CC76" i="5" s="1"/>
  <c r="CE76" i="5"/>
  <c r="CG76" i="5" s="1"/>
  <c r="CE93" i="5"/>
  <c r="CG93" i="5" s="1"/>
  <c r="CA93" i="5"/>
  <c r="CC93" i="5" s="1"/>
  <c r="CE102" i="5"/>
  <c r="CG102" i="5" s="1"/>
  <c r="CA102" i="5"/>
  <c r="CC102" i="5" s="1"/>
  <c r="CA140" i="5"/>
  <c r="CC140" i="5" s="1"/>
  <c r="CE140" i="5"/>
  <c r="CG140" i="5" s="1"/>
  <c r="CE150" i="5"/>
  <c r="CG150" i="5" s="1"/>
  <c r="CA150" i="5"/>
  <c r="CC150" i="5" s="1"/>
  <c r="CA144" i="5"/>
  <c r="CC144" i="5" s="1"/>
  <c r="CE144" i="5"/>
  <c r="CG144" i="5" s="1"/>
  <c r="AC55" i="5"/>
  <c r="BL55" i="5" s="1"/>
  <c r="AC59" i="5"/>
  <c r="BL59" i="5" s="1"/>
  <c r="CE67" i="5"/>
  <c r="CG67" i="5" s="1"/>
  <c r="AC70" i="5"/>
  <c r="BL70" i="5" s="1"/>
  <c r="AC84" i="5"/>
  <c r="BL84" i="5" s="1"/>
  <c r="AC86" i="5"/>
  <c r="BL86" i="5" s="1"/>
  <c r="AC92" i="5"/>
  <c r="BL92" i="5" s="1"/>
  <c r="AC94" i="5"/>
  <c r="BL94" i="5" s="1"/>
  <c r="AC99" i="5"/>
  <c r="BL99" i="5" s="1"/>
  <c r="CA113" i="5"/>
  <c r="CC113" i="5" s="1"/>
  <c r="CA71" i="5"/>
  <c r="CC71" i="5" s="1"/>
  <c r="CK122" i="5"/>
  <c r="CA69" i="5"/>
  <c r="CC69" i="5" s="1"/>
  <c r="CE98" i="5"/>
  <c r="CG98" i="5" s="1"/>
  <c r="CA104" i="5"/>
  <c r="CC104" i="5" s="1"/>
  <c r="CE106" i="5"/>
  <c r="CG106" i="5" s="1"/>
  <c r="CA137" i="5"/>
  <c r="CC137" i="5" s="1"/>
  <c r="CE137" i="5"/>
  <c r="CG137" i="5" s="1"/>
  <c r="CA156" i="5"/>
  <c r="CC156" i="5" s="1"/>
  <c r="AP85" i="5"/>
  <c r="CA115" i="5"/>
  <c r="CC115" i="5" s="1"/>
  <c r="CE115" i="5"/>
  <c r="CG115" i="5" s="1"/>
  <c r="CE130" i="5"/>
  <c r="CG130" i="5" s="1"/>
  <c r="CE160" i="5"/>
  <c r="CG160" i="5" s="1"/>
  <c r="CA160" i="5"/>
  <c r="CC160" i="5" s="1"/>
  <c r="CE178" i="5"/>
  <c r="CG178" i="5" s="1"/>
  <c r="CA178" i="5"/>
  <c r="CC178" i="5" s="1"/>
  <c r="CE104" i="5"/>
  <c r="CG104" i="5" s="1"/>
  <c r="BS122" i="5"/>
  <c r="BU122" i="5" s="1"/>
  <c r="AH122" i="5"/>
  <c r="CE95" i="5"/>
  <c r="CG95" i="5" s="1"/>
  <c r="CA112" i="5"/>
  <c r="CC112" i="5" s="1"/>
  <c r="CE112" i="5"/>
  <c r="CG112" i="5" s="1"/>
  <c r="BO122" i="5"/>
  <c r="BQ122" i="5" s="1"/>
  <c r="CE117" i="5"/>
  <c r="CG117" i="5" s="1"/>
  <c r="CA117" i="5"/>
  <c r="CC117" i="5" s="1"/>
  <c r="CE126" i="5"/>
  <c r="CG126" i="5" s="1"/>
  <c r="CA129" i="5"/>
  <c r="CC129" i="5" s="1"/>
  <c r="CE129" i="5"/>
  <c r="CG129" i="5" s="1"/>
  <c r="CA147" i="5"/>
  <c r="CC147" i="5" s="1"/>
  <c r="CE147" i="5"/>
  <c r="CG147" i="5" s="1"/>
  <c r="CA75" i="5"/>
  <c r="CC75" i="5" s="1"/>
  <c r="CE79" i="5"/>
  <c r="CG79" i="5" s="1"/>
  <c r="CA119" i="5"/>
  <c r="CC119" i="5" s="1"/>
  <c r="CA120" i="5"/>
  <c r="CC120" i="5" s="1"/>
  <c r="AP122" i="5"/>
  <c r="CA122" i="5"/>
  <c r="CC122" i="5" s="1"/>
  <c r="CE125" i="5"/>
  <c r="CG125" i="5" s="1"/>
  <c r="CA125" i="5"/>
  <c r="CC125" i="5" s="1"/>
  <c r="CA126" i="5"/>
  <c r="CC126" i="5" s="1"/>
  <c r="CA436" i="5"/>
  <c r="CC436" i="5" s="1"/>
  <c r="CA138" i="5"/>
  <c r="CC138" i="5" s="1"/>
  <c r="CA145" i="5"/>
  <c r="CC145" i="5" s="1"/>
  <c r="BW165" i="5"/>
  <c r="BY165" i="5" s="1"/>
  <c r="CA176" i="5"/>
  <c r="CC176" i="5" s="1"/>
  <c r="CE176" i="5"/>
  <c r="CG176" i="5" s="1"/>
  <c r="CA188" i="5"/>
  <c r="CC188" i="5" s="1"/>
  <c r="CA166" i="5"/>
  <c r="CC166" i="5" s="1"/>
  <c r="CE135" i="5"/>
  <c r="CG135" i="5" s="1"/>
  <c r="CE142" i="5"/>
  <c r="CG142" i="5" s="1"/>
  <c r="CA152" i="5"/>
  <c r="CC152" i="5" s="1"/>
  <c r="CA181" i="5"/>
  <c r="CC181" i="5" s="1"/>
  <c r="CE181" i="5"/>
  <c r="CG181" i="5" s="1"/>
  <c r="CA133" i="5"/>
  <c r="CC133" i="5" s="1"/>
  <c r="CE152" i="5"/>
  <c r="CG152" i="5" s="1"/>
  <c r="CA131" i="5"/>
  <c r="CC131" i="5" s="1"/>
  <c r="CA438" i="5"/>
  <c r="CC438" i="5" s="1"/>
  <c r="CK165" i="5"/>
  <c r="CE165" i="5"/>
  <c r="CG165" i="5" s="1"/>
  <c r="CE449" i="5"/>
  <c r="CG449" i="5" s="1"/>
  <c r="CA449" i="5"/>
  <c r="CC449" i="5" s="1"/>
  <c r="CA180" i="5"/>
  <c r="CC180" i="5" s="1"/>
  <c r="CE180" i="5"/>
  <c r="CG180" i="5" s="1"/>
  <c r="CA128" i="5"/>
  <c r="CC128" i="5" s="1"/>
  <c r="CA135" i="5"/>
  <c r="CC135" i="5" s="1"/>
  <c r="CE139" i="5"/>
  <c r="CG139" i="5" s="1"/>
  <c r="CA142" i="5"/>
  <c r="CC142" i="5" s="1"/>
  <c r="CE146" i="5"/>
  <c r="CG146" i="5" s="1"/>
  <c r="CA164" i="5"/>
  <c r="CC164" i="5" s="1"/>
  <c r="BO165" i="5"/>
  <c r="BQ165" i="5" s="1"/>
  <c r="BS165" i="5"/>
  <c r="BU165" i="5" s="1"/>
  <c r="CE155" i="5"/>
  <c r="CG155" i="5" s="1"/>
  <c r="CA173" i="5"/>
  <c r="CC173" i="5" s="1"/>
  <c r="CE179" i="5"/>
  <c r="CG179" i="5" s="1"/>
  <c r="CA200" i="5"/>
  <c r="CC200" i="5" s="1"/>
  <c r="CE200" i="5"/>
  <c r="CG200" i="5" s="1"/>
  <c r="CA206" i="5"/>
  <c r="CC206" i="5" s="1"/>
  <c r="CE206" i="5"/>
  <c r="CG206" i="5" s="1"/>
  <c r="CE193" i="5"/>
  <c r="CG193" i="5" s="1"/>
  <c r="CA193" i="5"/>
  <c r="CC193" i="5" s="1"/>
  <c r="CA192" i="5"/>
  <c r="CC192" i="5" s="1"/>
  <c r="CE192" i="5"/>
  <c r="CG192" i="5" s="1"/>
  <c r="CA197" i="5"/>
  <c r="CC197" i="5" s="1"/>
  <c r="CE197" i="5"/>
  <c r="CG197" i="5" s="1"/>
  <c r="CE177" i="5"/>
  <c r="CG177" i="5" s="1"/>
  <c r="CA189" i="5"/>
  <c r="CC189" i="5" s="1"/>
  <c r="CA163" i="5"/>
  <c r="CC163" i="5" s="1"/>
  <c r="CA172" i="5"/>
  <c r="CC172" i="5" s="1"/>
  <c r="CA187" i="5"/>
  <c r="CC187" i="5" s="1"/>
  <c r="CA198" i="5"/>
  <c r="CC198" i="5" s="1"/>
  <c r="CA161" i="5"/>
  <c r="CC161" i="5" s="1"/>
  <c r="CA170" i="5"/>
  <c r="CC170" i="5" s="1"/>
  <c r="CA185" i="5"/>
  <c r="CC185" i="5" s="1"/>
  <c r="CA202" i="5"/>
  <c r="CC202" i="5" s="1"/>
  <c r="CA168" i="5"/>
  <c r="CC168" i="5" s="1"/>
  <c r="CE175" i="5"/>
  <c r="CG175" i="5" s="1"/>
  <c r="CA183" i="5"/>
  <c r="CC183" i="5" s="1"/>
  <c r="CA196" i="5"/>
  <c r="CC196" i="5" s="1"/>
  <c r="CA208" i="5"/>
  <c r="CC208" i="5" s="1"/>
  <c r="CA439" i="5"/>
  <c r="CC439" i="5" s="1"/>
  <c r="CE439" i="5"/>
  <c r="CG439" i="5" s="1"/>
  <c r="CE219" i="5"/>
  <c r="CG219" i="5" s="1"/>
  <c r="CA219" i="5"/>
  <c r="CC219" i="5" s="1"/>
  <c r="CA195" i="5"/>
  <c r="CC195" i="5" s="1"/>
  <c r="CA204" i="5"/>
  <c r="CC204" i="5" s="1"/>
  <c r="CE210" i="5"/>
  <c r="CG210" i="5" s="1"/>
  <c r="CA210" i="5"/>
  <c r="CC210" i="5" s="1"/>
  <c r="CE440" i="5"/>
  <c r="CG440" i="5" s="1"/>
  <c r="CA440" i="5"/>
  <c r="CC440" i="5" s="1"/>
  <c r="CA239" i="5"/>
  <c r="CC239" i="5" s="1"/>
  <c r="CE239" i="5"/>
  <c r="CG239" i="5" s="1"/>
  <c r="CA175" i="5"/>
  <c r="CC175" i="5" s="1"/>
  <c r="CA191" i="5"/>
  <c r="CC191" i="5" s="1"/>
  <c r="CE199" i="5"/>
  <c r="CG199" i="5" s="1"/>
  <c r="CA441" i="5"/>
  <c r="CC441" i="5" s="1"/>
  <c r="CE441" i="5"/>
  <c r="CG441" i="5" s="1"/>
  <c r="CE222" i="5"/>
  <c r="CG222" i="5" s="1"/>
  <c r="CA232" i="5"/>
  <c r="CC232" i="5" s="1"/>
  <c r="CA245" i="5"/>
  <c r="CC245" i="5" s="1"/>
  <c r="CE245" i="5"/>
  <c r="CG245" i="5" s="1"/>
  <c r="CE221" i="5"/>
  <c r="CG221" i="5" s="1"/>
  <c r="CA221" i="5"/>
  <c r="CC221" i="5" s="1"/>
  <c r="CE225" i="5"/>
  <c r="CG225" i="5" s="1"/>
  <c r="CA227" i="5"/>
  <c r="CC227" i="5" s="1"/>
  <c r="CA214" i="5"/>
  <c r="CC214" i="5" s="1"/>
  <c r="CA216" i="5"/>
  <c r="CC216" i="5" s="1"/>
  <c r="CA223" i="5"/>
  <c r="CC223" i="5" s="1"/>
  <c r="CE228" i="5"/>
  <c r="CG228" i="5" s="1"/>
  <c r="CA237" i="5"/>
  <c r="CC237" i="5" s="1"/>
  <c r="CE240" i="5"/>
  <c r="CG240" i="5" s="1"/>
  <c r="CA240" i="5"/>
  <c r="CC240" i="5" s="1"/>
  <c r="CA242" i="5"/>
  <c r="CC242" i="5" s="1"/>
  <c r="CA249" i="5"/>
  <c r="CC249" i="5" s="1"/>
  <c r="CE214" i="5"/>
  <c r="CG214" i="5" s="1"/>
  <c r="CE224" i="5"/>
  <c r="CG224" i="5" s="1"/>
  <c r="CE269" i="5"/>
  <c r="CG269" i="5" s="1"/>
  <c r="CA269" i="5"/>
  <c r="CC269" i="5" s="1"/>
  <c r="CA280" i="5"/>
  <c r="CC280" i="5" s="1"/>
  <c r="CE220" i="5"/>
  <c r="CG220" i="5" s="1"/>
  <c r="CA235" i="5"/>
  <c r="CC235" i="5" s="1"/>
  <c r="CA241" i="5"/>
  <c r="CC241" i="5" s="1"/>
  <c r="CE241" i="5"/>
  <c r="CG241" i="5" s="1"/>
  <c r="CE244" i="5"/>
  <c r="CG244" i="5" s="1"/>
  <c r="CA244" i="5"/>
  <c r="CC244" i="5" s="1"/>
  <c r="CA231" i="5"/>
  <c r="CC231" i="5" s="1"/>
  <c r="CA247" i="5"/>
  <c r="CC247" i="5" s="1"/>
  <c r="CA255" i="5"/>
  <c r="CC255" i="5" s="1"/>
  <c r="CE255" i="5"/>
  <c r="CG255" i="5" s="1"/>
  <c r="CE275" i="5"/>
  <c r="CG275" i="5" s="1"/>
  <c r="CA275" i="5"/>
  <c r="CC275" i="5" s="1"/>
  <c r="CE261" i="5"/>
  <c r="CG261" i="5" s="1"/>
  <c r="CA261" i="5"/>
  <c r="CC261" i="5" s="1"/>
  <c r="CA262" i="5"/>
  <c r="CC262" i="5" s="1"/>
  <c r="CE262" i="5"/>
  <c r="CG262" i="5" s="1"/>
  <c r="CA264" i="5"/>
  <c r="CC264" i="5" s="1"/>
  <c r="CE264" i="5"/>
  <c r="CG264" i="5" s="1"/>
  <c r="CA243" i="5"/>
  <c r="CC243" i="5" s="1"/>
  <c r="CA251" i="5"/>
  <c r="CC251" i="5" s="1"/>
  <c r="CE251" i="5"/>
  <c r="CG251" i="5" s="1"/>
  <c r="CA229" i="5"/>
  <c r="CC229" i="5" s="1"/>
  <c r="CA230" i="5"/>
  <c r="CC230" i="5" s="1"/>
  <c r="CE231" i="5"/>
  <c r="CG231" i="5" s="1"/>
  <c r="CA233" i="5"/>
  <c r="CC233" i="5" s="1"/>
  <c r="CA246" i="5"/>
  <c r="CC246" i="5" s="1"/>
  <c r="CE247" i="5"/>
  <c r="CG247" i="5" s="1"/>
  <c r="CA257" i="5"/>
  <c r="CC257" i="5" s="1"/>
  <c r="CE257" i="5"/>
  <c r="CG257" i="5" s="1"/>
  <c r="CE265" i="5"/>
  <c r="CG265" i="5" s="1"/>
  <c r="CA265" i="5"/>
  <c r="CC265" i="5" s="1"/>
  <c r="CA253" i="5"/>
  <c r="CC253" i="5" s="1"/>
  <c r="CE253" i="5"/>
  <c r="CG253" i="5" s="1"/>
  <c r="CA259" i="5"/>
  <c r="CC259" i="5" s="1"/>
  <c r="CE259" i="5"/>
  <c r="CG259" i="5" s="1"/>
  <c r="CA276" i="5"/>
  <c r="CC276" i="5" s="1"/>
  <c r="CE276" i="5"/>
  <c r="CG276" i="5" s="1"/>
  <c r="CA282" i="5"/>
  <c r="CC282" i="5" s="1"/>
  <c r="CE282" i="5"/>
  <c r="CG282" i="5" s="1"/>
  <c r="CA289" i="5"/>
  <c r="CC289" i="5" s="1"/>
  <c r="CA443" i="5"/>
  <c r="CC443" i="5" s="1"/>
  <c r="CE443" i="5"/>
  <c r="CG443" i="5" s="1"/>
  <c r="CA445" i="5"/>
  <c r="CC445" i="5" s="1"/>
  <c r="CE445" i="5"/>
  <c r="CG445" i="5" s="1"/>
  <c r="CE268" i="5"/>
  <c r="CG268" i="5" s="1"/>
  <c r="CE272" i="5"/>
  <c r="CG272" i="5" s="1"/>
  <c r="CA279" i="5"/>
  <c r="CC279" i="5" s="1"/>
  <c r="CA286" i="5"/>
  <c r="CC286" i="5" s="1"/>
  <c r="CA278" i="5"/>
  <c r="CC278" i="5" s="1"/>
  <c r="CE278" i="5"/>
  <c r="CG278" i="5" s="1"/>
  <c r="CA285" i="5"/>
  <c r="CC285" i="5" s="1"/>
  <c r="CE285" i="5"/>
  <c r="CG285" i="5" s="1"/>
  <c r="CE301" i="5"/>
  <c r="CG301" i="5" s="1"/>
  <c r="CK324" i="5"/>
  <c r="CA281" i="5"/>
  <c r="CC281" i="5" s="1"/>
  <c r="CA288" i="5"/>
  <c r="CC288" i="5" s="1"/>
  <c r="CA292" i="5"/>
  <c r="CC292" i="5" s="1"/>
  <c r="CA301" i="5"/>
  <c r="CC301" i="5" s="1"/>
  <c r="CA287" i="5"/>
  <c r="CC287" i="5" s="1"/>
  <c r="CE287" i="5"/>
  <c r="CG287" i="5" s="1"/>
  <c r="CE295" i="5"/>
  <c r="CG295" i="5" s="1"/>
  <c r="CA297" i="5"/>
  <c r="CC297" i="5" s="1"/>
  <c r="CE312" i="5"/>
  <c r="CG312" i="5" s="1"/>
  <c r="CA312" i="5"/>
  <c r="CC312" i="5" s="1"/>
  <c r="CK340" i="5"/>
  <c r="CA291" i="5"/>
  <c r="CC291" i="5" s="1"/>
  <c r="BW331" i="5"/>
  <c r="BY331" i="5" s="1"/>
  <c r="CK337" i="5"/>
  <c r="CA428" i="5"/>
  <c r="CC428" i="5" s="1"/>
  <c r="CE428" i="5"/>
  <c r="CG428" i="5" s="1"/>
  <c r="CA342" i="5"/>
  <c r="CC342" i="5" s="1"/>
  <c r="CA326" i="5"/>
  <c r="CC326" i="5" s="1"/>
  <c r="CE326" i="5"/>
  <c r="CG326" i="5" s="1"/>
  <c r="BS336" i="5"/>
  <c r="BU336" i="5" s="1"/>
  <c r="AH336" i="5"/>
  <c r="CE299" i="5"/>
  <c r="CG299" i="5" s="1"/>
  <c r="CA317" i="5"/>
  <c r="CC317" i="5" s="1"/>
  <c r="CK326" i="5"/>
  <c r="CK338" i="5"/>
  <c r="CA305" i="5"/>
  <c r="CC305" i="5" s="1"/>
  <c r="BW339" i="5"/>
  <c r="BY339" i="5" s="1"/>
  <c r="AP339" i="5"/>
  <c r="CE305" i="5"/>
  <c r="CG305" i="5" s="1"/>
  <c r="CA306" i="5"/>
  <c r="CC306" i="5" s="1"/>
  <c r="CE306" i="5"/>
  <c r="CG306" i="5" s="1"/>
  <c r="CA308" i="5"/>
  <c r="CC308" i="5" s="1"/>
  <c r="CE313" i="5"/>
  <c r="CG313" i="5" s="1"/>
  <c r="BS337" i="5"/>
  <c r="BU337" i="5" s="1"/>
  <c r="BO337" i="5"/>
  <c r="BQ337" i="5" s="1"/>
  <c r="CA319" i="5"/>
  <c r="CC319" i="5" s="1"/>
  <c r="CE303" i="5"/>
  <c r="CG303" i="5" s="1"/>
  <c r="CE328" i="5"/>
  <c r="CG328" i="5" s="1"/>
  <c r="CE338" i="5"/>
  <c r="CG338" i="5" s="1"/>
  <c r="CK342" i="5"/>
  <c r="CA307" i="5"/>
  <c r="CC307" i="5" s="1"/>
  <c r="CE323" i="5"/>
  <c r="CG323" i="5" s="1"/>
  <c r="BW332" i="5"/>
  <c r="BY332" i="5" s="1"/>
  <c r="CK334" i="5"/>
  <c r="CK339" i="5"/>
  <c r="CA392" i="5"/>
  <c r="CC392" i="5" s="1"/>
  <c r="CE392" i="5"/>
  <c r="CG392" i="5" s="1"/>
  <c r="CE324" i="5"/>
  <c r="CG324" i="5" s="1"/>
  <c r="AL332" i="5"/>
  <c r="CE334" i="5"/>
  <c r="CG334" i="5" s="1"/>
  <c r="CA335" i="5"/>
  <c r="CC335" i="5" s="1"/>
  <c r="BW335" i="5"/>
  <c r="BY335" i="5" s="1"/>
  <c r="CE325" i="5"/>
  <c r="CG325" i="5" s="1"/>
  <c r="BS334" i="5"/>
  <c r="BU334" i="5" s="1"/>
  <c r="AH334" i="5"/>
  <c r="BO334" i="5"/>
  <c r="BQ334" i="5" s="1"/>
  <c r="CK335" i="5"/>
  <c r="CE341" i="5"/>
  <c r="CG341" i="5" s="1"/>
  <c r="CA341" i="5"/>
  <c r="CC341" i="5" s="1"/>
  <c r="AP331" i="5"/>
  <c r="BS335" i="5"/>
  <c r="BU335" i="5" s="1"/>
  <c r="AH335" i="5"/>
  <c r="BO338" i="5"/>
  <c r="BQ338" i="5" s="1"/>
  <c r="CE410" i="5"/>
  <c r="CG410" i="5" s="1"/>
  <c r="CA410" i="5"/>
  <c r="CC410" i="5" s="1"/>
  <c r="BW329" i="5"/>
  <c r="BY329" i="5" s="1"/>
  <c r="CK336" i="5"/>
  <c r="CA337" i="5"/>
  <c r="CC337" i="5" s="1"/>
  <c r="BW338" i="5"/>
  <c r="BY338" i="5" s="1"/>
  <c r="BW340" i="5"/>
  <c r="BY340" i="5" s="1"/>
  <c r="BW342" i="5"/>
  <c r="BY342" i="5" s="1"/>
  <c r="CE399" i="5"/>
  <c r="CG399" i="5" s="1"/>
  <c r="CA399" i="5"/>
  <c r="CC399" i="5" s="1"/>
  <c r="CA415" i="5"/>
  <c r="CC415" i="5" s="1"/>
  <c r="CE415" i="5"/>
  <c r="CG415" i="5" s="1"/>
  <c r="BS341" i="5"/>
  <c r="BU341" i="5" s="1"/>
  <c r="CA396" i="5"/>
  <c r="CC396" i="5" s="1"/>
  <c r="CE396" i="5"/>
  <c r="CG396" i="5" s="1"/>
  <c r="CE401" i="5"/>
  <c r="CG401" i="5" s="1"/>
  <c r="CE406" i="5"/>
  <c r="CG406" i="5" s="1"/>
  <c r="CA406" i="5"/>
  <c r="CC406" i="5" s="1"/>
  <c r="CE414" i="5"/>
  <c r="CG414" i="5" s="1"/>
  <c r="CA414" i="5"/>
  <c r="CC414" i="5" s="1"/>
  <c r="BS339" i="5"/>
  <c r="BU339" i="5" s="1"/>
  <c r="AL341" i="5"/>
  <c r="CE398" i="5"/>
  <c r="CG398" i="5" s="1"/>
  <c r="CA398" i="5"/>
  <c r="CC398" i="5" s="1"/>
  <c r="BW341" i="5"/>
  <c r="BY341" i="5" s="1"/>
  <c r="CE386" i="5"/>
  <c r="CG386" i="5" s="1"/>
  <c r="CI393" i="5"/>
  <c r="CK393" i="5" s="1"/>
  <c r="CA419" i="5"/>
  <c r="CC419" i="5" s="1"/>
  <c r="CE419" i="5"/>
  <c r="CG419" i="5" s="1"/>
  <c r="CA424" i="5"/>
  <c r="CC424" i="5" s="1"/>
  <c r="CE424" i="5"/>
  <c r="CG424" i="5" s="1"/>
  <c r="CE388" i="5"/>
  <c r="CG388" i="5" s="1"/>
  <c r="CA411" i="5"/>
  <c r="CC411" i="5" s="1"/>
  <c r="CA404" i="5"/>
  <c r="CC404" i="5" s="1"/>
  <c r="CE404" i="5"/>
  <c r="CG404" i="5" s="1"/>
  <c r="CA408" i="5"/>
  <c r="CC408" i="5" s="1"/>
  <c r="CE408" i="5"/>
  <c r="CG408" i="5" s="1"/>
  <c r="CE413" i="5"/>
  <c r="CG413" i="5" s="1"/>
  <c r="CA416" i="5"/>
  <c r="CC416" i="5" s="1"/>
  <c r="CE416" i="5"/>
  <c r="CG416" i="5" s="1"/>
  <c r="CA412" i="5"/>
  <c r="CC412" i="5" s="1"/>
  <c r="CE412" i="5"/>
  <c r="CG412" i="5" s="1"/>
  <c r="CE422" i="5"/>
  <c r="CG422" i="5" s="1"/>
  <c r="CA422" i="5"/>
  <c r="CC422" i="5" s="1"/>
  <c r="CA400" i="5"/>
  <c r="CC400" i="5" s="1"/>
  <c r="CE400" i="5"/>
  <c r="CG400" i="5" s="1"/>
  <c r="CE409" i="5"/>
  <c r="CG409" i="5" s="1"/>
  <c r="CA409" i="5"/>
  <c r="CC409" i="5" s="1"/>
  <c r="CE402" i="5"/>
  <c r="CG402" i="5" s="1"/>
  <c r="CA402" i="5"/>
  <c r="CC402" i="5" s="1"/>
  <c r="CA407" i="5"/>
  <c r="CC407" i="5" s="1"/>
  <c r="CE417" i="5"/>
  <c r="CG417" i="5" s="1"/>
  <c r="CA417" i="5"/>
  <c r="CC417" i="5" s="1"/>
  <c r="CA397" i="5"/>
  <c r="CC397" i="5" s="1"/>
  <c r="CE405" i="5"/>
  <c r="CG405" i="5" s="1"/>
  <c r="CA405" i="5"/>
  <c r="CC405" i="5" s="1"/>
  <c r="CE418" i="5"/>
  <c r="CG418" i="5" s="1"/>
  <c r="CA418" i="5"/>
  <c r="CC418" i="5" s="1"/>
  <c r="CA420" i="5"/>
  <c r="CC420" i="5" s="1"/>
  <c r="CE420" i="5"/>
  <c r="CG420" i="5" s="1"/>
  <c r="CA426" i="5"/>
  <c r="CC426" i="5" s="1"/>
  <c r="CE421" i="5"/>
  <c r="CG421" i="5" s="1"/>
  <c r="CE425" i="5"/>
  <c r="CG425" i="5" s="1"/>
  <c r="CE426" i="5"/>
  <c r="CG426" i="5" s="1"/>
  <c r="H38" i="13" l="1"/>
  <c r="H39" i="13" s="1"/>
  <c r="G38" i="13"/>
  <c r="G39" i="13" s="1"/>
  <c r="F38" i="13"/>
  <c r="F39" i="13" s="1"/>
  <c r="K55" i="19"/>
  <c r="BD6" i="5"/>
  <c r="E52" i="13"/>
  <c r="CI5" i="5"/>
  <c r="C52" i="13"/>
  <c r="V347" i="5"/>
  <c r="BD347" i="5" s="1"/>
  <c r="BF347" i="5" s="1"/>
  <c r="BL447" i="5"/>
  <c r="AC347" i="5"/>
  <c r="AC5" i="5" s="1"/>
  <c r="J27" i="13"/>
  <c r="BL23" i="5"/>
  <c r="AP243" i="5"/>
  <c r="BH27" i="5"/>
  <c r="BJ27" i="5" s="1"/>
  <c r="BF27" i="5"/>
  <c r="BH49" i="5"/>
  <c r="BJ49" i="5" s="1"/>
  <c r="BF49" i="5"/>
  <c r="BH6" i="5"/>
  <c r="BJ6" i="5" s="1"/>
  <c r="BF6" i="5"/>
  <c r="BH172" i="5"/>
  <c r="BJ172" i="5" s="1"/>
  <c r="BF172" i="5"/>
  <c r="BH59" i="5"/>
  <c r="BJ59" i="5" s="1"/>
  <c r="BF59" i="5"/>
  <c r="BH42" i="5"/>
  <c r="BJ42" i="5" s="1"/>
  <c r="BF42" i="5"/>
  <c r="BH58" i="5"/>
  <c r="BJ58" i="5" s="1"/>
  <c r="BF58" i="5"/>
  <c r="BH98" i="5"/>
  <c r="BJ98" i="5" s="1"/>
  <c r="BF98" i="5"/>
  <c r="BH76" i="5"/>
  <c r="BJ76" i="5" s="1"/>
  <c r="BF76" i="5"/>
  <c r="BH104" i="5"/>
  <c r="BJ104" i="5" s="1"/>
  <c r="BF104" i="5"/>
  <c r="BH86" i="5"/>
  <c r="BJ86" i="5" s="1"/>
  <c r="BF86" i="5"/>
  <c r="BH166" i="5"/>
  <c r="BJ166" i="5" s="1"/>
  <c r="BF166" i="5"/>
  <c r="BH108" i="5"/>
  <c r="BJ108" i="5" s="1"/>
  <c r="BF108" i="5"/>
  <c r="BH146" i="5"/>
  <c r="BJ146" i="5" s="1"/>
  <c r="BF146" i="5"/>
  <c r="BH173" i="5"/>
  <c r="BJ173" i="5" s="1"/>
  <c r="BF173" i="5"/>
  <c r="BH127" i="5"/>
  <c r="BJ127" i="5" s="1"/>
  <c r="BF127" i="5"/>
  <c r="BH124" i="5"/>
  <c r="BJ124" i="5" s="1"/>
  <c r="BF124" i="5"/>
  <c r="BH147" i="5"/>
  <c r="BJ147" i="5" s="1"/>
  <c r="BF147" i="5"/>
  <c r="BH134" i="5"/>
  <c r="BJ134" i="5" s="1"/>
  <c r="BF134" i="5"/>
  <c r="BH179" i="5"/>
  <c r="BJ179" i="5" s="1"/>
  <c r="BF179" i="5"/>
  <c r="BH183" i="5"/>
  <c r="BJ183" i="5" s="1"/>
  <c r="BF183" i="5"/>
  <c r="BH176" i="5"/>
  <c r="BJ176" i="5" s="1"/>
  <c r="BF176" i="5"/>
  <c r="BH189" i="5"/>
  <c r="BJ189" i="5" s="1"/>
  <c r="BF189" i="5"/>
  <c r="BH181" i="5"/>
  <c r="BJ181" i="5" s="1"/>
  <c r="BF181" i="5"/>
  <c r="BH277" i="5"/>
  <c r="BJ277" i="5" s="1"/>
  <c r="BF277" i="5"/>
  <c r="BH210" i="5"/>
  <c r="BJ210" i="5" s="1"/>
  <c r="BF210" i="5"/>
  <c r="BH229" i="5"/>
  <c r="BJ229" i="5" s="1"/>
  <c r="BF229" i="5"/>
  <c r="BH222" i="5"/>
  <c r="BJ222" i="5" s="1"/>
  <c r="BF222" i="5"/>
  <c r="BH238" i="5"/>
  <c r="BJ238" i="5" s="1"/>
  <c r="BF238" i="5"/>
  <c r="BH299" i="5"/>
  <c r="BJ299" i="5" s="1"/>
  <c r="BF299" i="5"/>
  <c r="BH243" i="5"/>
  <c r="BJ243" i="5" s="1"/>
  <c r="BF243" i="5"/>
  <c r="BH259" i="5"/>
  <c r="BJ259" i="5" s="1"/>
  <c r="BF259" i="5"/>
  <c r="BH273" i="5"/>
  <c r="BJ273" i="5" s="1"/>
  <c r="BF273" i="5"/>
  <c r="BH330" i="5"/>
  <c r="BJ330" i="5" s="1"/>
  <c r="BF330" i="5"/>
  <c r="BH262" i="5"/>
  <c r="BJ262" i="5" s="1"/>
  <c r="BF262" i="5"/>
  <c r="BH293" i="5"/>
  <c r="BJ293" i="5" s="1"/>
  <c r="BF293" i="5"/>
  <c r="BH309" i="5"/>
  <c r="BJ309" i="5" s="1"/>
  <c r="BF309" i="5"/>
  <c r="BH338" i="5"/>
  <c r="BJ338" i="5" s="1"/>
  <c r="BF338" i="5"/>
  <c r="BH336" i="5"/>
  <c r="BJ336" i="5" s="1"/>
  <c r="BF336" i="5"/>
  <c r="BH328" i="5"/>
  <c r="BJ328" i="5" s="1"/>
  <c r="BF328" i="5"/>
  <c r="BH68" i="5"/>
  <c r="BJ68" i="5" s="1"/>
  <c r="BF68" i="5"/>
  <c r="BH26" i="5"/>
  <c r="BJ26" i="5" s="1"/>
  <c r="BF26" i="5"/>
  <c r="BH31" i="5"/>
  <c r="BJ31" i="5" s="1"/>
  <c r="BF31" i="5"/>
  <c r="BH53" i="5"/>
  <c r="BJ53" i="5" s="1"/>
  <c r="BF53" i="5"/>
  <c r="BH14" i="5"/>
  <c r="BJ14" i="5" s="1"/>
  <c r="BF14" i="5"/>
  <c r="BH67" i="5"/>
  <c r="BJ67" i="5" s="1"/>
  <c r="BF67" i="5"/>
  <c r="BH63" i="5"/>
  <c r="BJ63" i="5" s="1"/>
  <c r="BF63" i="5"/>
  <c r="BH44" i="5"/>
  <c r="BJ44" i="5" s="1"/>
  <c r="BF44" i="5"/>
  <c r="BH60" i="5"/>
  <c r="BJ60" i="5" s="1"/>
  <c r="BF60" i="5"/>
  <c r="BH105" i="5"/>
  <c r="BJ105" i="5" s="1"/>
  <c r="BF105" i="5"/>
  <c r="BH93" i="5"/>
  <c r="BJ93" i="5" s="1"/>
  <c r="BF93" i="5"/>
  <c r="BH94" i="5"/>
  <c r="BJ94" i="5" s="1"/>
  <c r="BF94" i="5"/>
  <c r="BH65" i="5"/>
  <c r="BJ65" i="5" s="1"/>
  <c r="BF65" i="5"/>
  <c r="BH159" i="5"/>
  <c r="BJ159" i="5" s="1"/>
  <c r="BF159" i="5"/>
  <c r="BH153" i="5"/>
  <c r="BJ153" i="5" s="1"/>
  <c r="BF153" i="5"/>
  <c r="BH184" i="5"/>
  <c r="BJ184" i="5" s="1"/>
  <c r="BF184" i="5"/>
  <c r="BH137" i="5"/>
  <c r="BJ137" i="5" s="1"/>
  <c r="BF137" i="5"/>
  <c r="BH149" i="5"/>
  <c r="BJ149" i="5" s="1"/>
  <c r="BF149" i="5"/>
  <c r="BH138" i="5"/>
  <c r="BJ138" i="5" s="1"/>
  <c r="BF138" i="5"/>
  <c r="BH158" i="5"/>
  <c r="BJ158" i="5" s="1"/>
  <c r="BF158" i="5"/>
  <c r="BH177" i="5"/>
  <c r="BJ177" i="5" s="1"/>
  <c r="BF177" i="5"/>
  <c r="BH191" i="5"/>
  <c r="BJ191" i="5" s="1"/>
  <c r="BF191" i="5"/>
  <c r="BH190" i="5"/>
  <c r="BJ190" i="5" s="1"/>
  <c r="BF190" i="5"/>
  <c r="BH182" i="5"/>
  <c r="BJ182" i="5" s="1"/>
  <c r="BF182" i="5"/>
  <c r="BH213" i="5"/>
  <c r="BJ213" i="5" s="1"/>
  <c r="BF213" i="5"/>
  <c r="BH242" i="5"/>
  <c r="BJ242" i="5" s="1"/>
  <c r="BF242" i="5"/>
  <c r="BH226" i="5"/>
  <c r="BJ226" i="5" s="1"/>
  <c r="BF226" i="5"/>
  <c r="BH223" i="5"/>
  <c r="BJ223" i="5" s="1"/>
  <c r="BF223" i="5"/>
  <c r="BH254" i="5"/>
  <c r="BJ254" i="5" s="1"/>
  <c r="BF254" i="5"/>
  <c r="BH301" i="5"/>
  <c r="BJ301" i="5" s="1"/>
  <c r="BF301" i="5"/>
  <c r="BH245" i="5"/>
  <c r="BJ245" i="5" s="1"/>
  <c r="BF245" i="5"/>
  <c r="BH261" i="5"/>
  <c r="BJ261" i="5" s="1"/>
  <c r="BF261" i="5"/>
  <c r="BH281" i="5"/>
  <c r="BJ281" i="5" s="1"/>
  <c r="BF281" i="5"/>
  <c r="BH295" i="5"/>
  <c r="BJ295" i="5" s="1"/>
  <c r="BF295" i="5"/>
  <c r="BH264" i="5"/>
  <c r="BJ264" i="5" s="1"/>
  <c r="BF264" i="5"/>
  <c r="BH278" i="5"/>
  <c r="BJ278" i="5" s="1"/>
  <c r="BF278" i="5"/>
  <c r="BH294" i="5"/>
  <c r="BJ294" i="5" s="1"/>
  <c r="BF294" i="5"/>
  <c r="BH310" i="5"/>
  <c r="BJ310" i="5" s="1"/>
  <c r="BF310" i="5"/>
  <c r="BH313" i="5"/>
  <c r="BJ313" i="5" s="1"/>
  <c r="BF313" i="5"/>
  <c r="BH321" i="5"/>
  <c r="BJ321" i="5" s="1"/>
  <c r="BF321" i="5"/>
  <c r="BH333" i="5"/>
  <c r="BJ333" i="5" s="1"/>
  <c r="BF333" i="5"/>
  <c r="BH17" i="5"/>
  <c r="BJ17" i="5" s="1"/>
  <c r="BF17" i="5"/>
  <c r="BH36" i="5"/>
  <c r="BJ36" i="5" s="1"/>
  <c r="BF36" i="5"/>
  <c r="BH33" i="5"/>
  <c r="BJ33" i="5" s="1"/>
  <c r="BF33" i="5"/>
  <c r="BH57" i="5"/>
  <c r="BJ57" i="5" s="1"/>
  <c r="BF57" i="5"/>
  <c r="BH71" i="5"/>
  <c r="BJ71" i="5" s="1"/>
  <c r="BF71" i="5"/>
  <c r="BH38" i="5"/>
  <c r="BJ38" i="5" s="1"/>
  <c r="BF38" i="5"/>
  <c r="BH95" i="5"/>
  <c r="BJ95" i="5" s="1"/>
  <c r="BF95" i="5"/>
  <c r="BH46" i="5"/>
  <c r="BJ46" i="5" s="1"/>
  <c r="BF46" i="5"/>
  <c r="BH61" i="5"/>
  <c r="BJ61" i="5" s="1"/>
  <c r="BF61" i="5"/>
  <c r="BH106" i="5"/>
  <c r="BJ106" i="5" s="1"/>
  <c r="BF106" i="5"/>
  <c r="BH73" i="5"/>
  <c r="BJ73" i="5" s="1"/>
  <c r="BF73" i="5"/>
  <c r="BH122" i="5"/>
  <c r="BJ122" i="5" s="1"/>
  <c r="BF122" i="5"/>
  <c r="BH101" i="5"/>
  <c r="BJ101" i="5" s="1"/>
  <c r="BF101" i="5"/>
  <c r="BH66" i="5"/>
  <c r="BJ66" i="5" s="1"/>
  <c r="BF66" i="5"/>
  <c r="BH171" i="5"/>
  <c r="BJ171" i="5" s="1"/>
  <c r="BF171" i="5"/>
  <c r="BH155" i="5"/>
  <c r="BJ155" i="5" s="1"/>
  <c r="BF155" i="5"/>
  <c r="BH112" i="5"/>
  <c r="BJ112" i="5" s="1"/>
  <c r="BF112" i="5"/>
  <c r="BH125" i="5"/>
  <c r="BJ125" i="5" s="1"/>
  <c r="BF125" i="5"/>
  <c r="BH165" i="5"/>
  <c r="BJ165" i="5" s="1"/>
  <c r="BF165" i="5"/>
  <c r="BH141" i="5"/>
  <c r="BJ141" i="5" s="1"/>
  <c r="BF141" i="5"/>
  <c r="BH163" i="5"/>
  <c r="BJ163" i="5" s="1"/>
  <c r="BF163" i="5"/>
  <c r="BH178" i="5"/>
  <c r="BJ178" i="5" s="1"/>
  <c r="BF178" i="5"/>
  <c r="BH192" i="5"/>
  <c r="BJ192" i="5" s="1"/>
  <c r="BF192" i="5"/>
  <c r="BH197" i="5"/>
  <c r="BJ197" i="5" s="1"/>
  <c r="BF197" i="5"/>
  <c r="BH198" i="5"/>
  <c r="BJ198" i="5" s="1"/>
  <c r="BF198" i="5"/>
  <c r="BH215" i="5"/>
  <c r="BJ215" i="5" s="1"/>
  <c r="BF215" i="5"/>
  <c r="BH212" i="5"/>
  <c r="BJ212" i="5" s="1"/>
  <c r="BF212" i="5"/>
  <c r="BH267" i="5"/>
  <c r="BJ267" i="5" s="1"/>
  <c r="BF267" i="5"/>
  <c r="BH227" i="5"/>
  <c r="BJ227" i="5" s="1"/>
  <c r="BF227" i="5"/>
  <c r="BH232" i="5"/>
  <c r="BJ232" i="5" s="1"/>
  <c r="BF232" i="5"/>
  <c r="BH260" i="5"/>
  <c r="BJ260" i="5" s="1"/>
  <c r="BF260" i="5"/>
  <c r="BH231" i="5"/>
  <c r="BJ231" i="5" s="1"/>
  <c r="BF231" i="5"/>
  <c r="BH247" i="5"/>
  <c r="BJ247" i="5" s="1"/>
  <c r="BF247" i="5"/>
  <c r="BH279" i="5"/>
  <c r="BJ279" i="5" s="1"/>
  <c r="BF279" i="5"/>
  <c r="BH288" i="5"/>
  <c r="BJ288" i="5" s="1"/>
  <c r="BF288" i="5"/>
  <c r="BH296" i="5"/>
  <c r="BJ296" i="5" s="1"/>
  <c r="BF296" i="5"/>
  <c r="BH266" i="5"/>
  <c r="BJ266" i="5" s="1"/>
  <c r="BF266" i="5"/>
  <c r="BH280" i="5"/>
  <c r="BJ280" i="5" s="1"/>
  <c r="BF280" i="5"/>
  <c r="BH298" i="5"/>
  <c r="BJ298" i="5" s="1"/>
  <c r="BF298" i="5"/>
  <c r="BH315" i="5"/>
  <c r="BJ315" i="5" s="1"/>
  <c r="BF315" i="5"/>
  <c r="BH314" i="5"/>
  <c r="BJ314" i="5" s="1"/>
  <c r="BF314" i="5"/>
  <c r="BH337" i="5"/>
  <c r="BJ337" i="5" s="1"/>
  <c r="BF337" i="5"/>
  <c r="BH340" i="5"/>
  <c r="BJ340" i="5" s="1"/>
  <c r="BF340" i="5"/>
  <c r="BH7" i="5"/>
  <c r="BJ7" i="5" s="1"/>
  <c r="BF7" i="5"/>
  <c r="BH21" i="5"/>
  <c r="BJ21" i="5" s="1"/>
  <c r="BF21" i="5"/>
  <c r="BH13" i="5"/>
  <c r="BJ13" i="5" s="1"/>
  <c r="BF13" i="5"/>
  <c r="AX345" i="5"/>
  <c r="CJ345" i="5" s="1"/>
  <c r="AX344" i="5"/>
  <c r="CJ344" i="5" s="1"/>
  <c r="AX346" i="5"/>
  <c r="CJ346" i="5" s="1"/>
  <c r="BH32" i="5"/>
  <c r="BJ32" i="5" s="1"/>
  <c r="BF32" i="5"/>
  <c r="BH35" i="5"/>
  <c r="BJ35" i="5" s="1"/>
  <c r="BF35" i="5"/>
  <c r="BH82" i="5"/>
  <c r="BJ82" i="5" s="1"/>
  <c r="BF82" i="5"/>
  <c r="BH83" i="5"/>
  <c r="BJ83" i="5" s="1"/>
  <c r="BF83" i="5"/>
  <c r="BH40" i="5"/>
  <c r="BJ40" i="5" s="1"/>
  <c r="BF40" i="5"/>
  <c r="BH97" i="5"/>
  <c r="BJ97" i="5" s="1"/>
  <c r="BF97" i="5"/>
  <c r="BH48" i="5"/>
  <c r="BJ48" i="5" s="1"/>
  <c r="BF48" i="5"/>
  <c r="BH62" i="5"/>
  <c r="BJ62" i="5" s="1"/>
  <c r="BF62" i="5"/>
  <c r="BH116" i="5"/>
  <c r="BJ116" i="5" s="1"/>
  <c r="BF116" i="5"/>
  <c r="BH74" i="5"/>
  <c r="BJ74" i="5" s="1"/>
  <c r="BF74" i="5"/>
  <c r="BH148" i="5"/>
  <c r="BJ148" i="5" s="1"/>
  <c r="BF148" i="5"/>
  <c r="BH102" i="5"/>
  <c r="BJ102" i="5" s="1"/>
  <c r="BF102" i="5"/>
  <c r="BH85" i="5"/>
  <c r="BJ85" i="5" s="1"/>
  <c r="BF85" i="5"/>
  <c r="BH130" i="5"/>
  <c r="BJ130" i="5" s="1"/>
  <c r="BF130" i="5"/>
  <c r="BH128" i="5"/>
  <c r="BJ128" i="5" s="1"/>
  <c r="BF128" i="5"/>
  <c r="BH113" i="5"/>
  <c r="BJ113" i="5" s="1"/>
  <c r="BF113" i="5"/>
  <c r="BH144" i="5"/>
  <c r="BJ144" i="5" s="1"/>
  <c r="BF144" i="5"/>
  <c r="BH152" i="5"/>
  <c r="BJ152" i="5" s="1"/>
  <c r="BF152" i="5"/>
  <c r="BH180" i="5"/>
  <c r="BJ180" i="5" s="1"/>
  <c r="BF180" i="5"/>
  <c r="BH145" i="5"/>
  <c r="BJ145" i="5" s="1"/>
  <c r="BF145" i="5"/>
  <c r="BH187" i="5"/>
  <c r="BJ187" i="5" s="1"/>
  <c r="BF187" i="5"/>
  <c r="BH193" i="5"/>
  <c r="BJ193" i="5" s="1"/>
  <c r="BF193" i="5"/>
  <c r="BH201" i="5"/>
  <c r="BJ201" i="5" s="1"/>
  <c r="BF201" i="5"/>
  <c r="BH203" i="5"/>
  <c r="BJ203" i="5" s="1"/>
  <c r="BF203" i="5"/>
  <c r="BH263" i="5"/>
  <c r="BJ263" i="5" s="1"/>
  <c r="BF263" i="5"/>
  <c r="BH275" i="5"/>
  <c r="BJ275" i="5" s="1"/>
  <c r="BF275" i="5"/>
  <c r="BH236" i="5"/>
  <c r="BJ236" i="5" s="1"/>
  <c r="BF236" i="5"/>
  <c r="BH248" i="5"/>
  <c r="BJ248" i="5" s="1"/>
  <c r="BF248" i="5"/>
  <c r="BH240" i="5"/>
  <c r="BJ240" i="5" s="1"/>
  <c r="BF240" i="5"/>
  <c r="BH233" i="5"/>
  <c r="BJ233" i="5" s="1"/>
  <c r="BF233" i="5"/>
  <c r="BH249" i="5"/>
  <c r="BJ249" i="5" s="1"/>
  <c r="BF249" i="5"/>
  <c r="BH286" i="5"/>
  <c r="BJ286" i="5" s="1"/>
  <c r="BF286" i="5"/>
  <c r="BH290" i="5"/>
  <c r="BJ290" i="5" s="1"/>
  <c r="BF290" i="5"/>
  <c r="BH303" i="5"/>
  <c r="BJ303" i="5" s="1"/>
  <c r="BF303" i="5"/>
  <c r="BH268" i="5"/>
  <c r="BJ268" i="5" s="1"/>
  <c r="BF268" i="5"/>
  <c r="BH282" i="5"/>
  <c r="BJ282" i="5" s="1"/>
  <c r="BF282" i="5"/>
  <c r="BH342" i="5"/>
  <c r="BJ342" i="5" s="1"/>
  <c r="BF342" i="5"/>
  <c r="BH302" i="5"/>
  <c r="BJ302" i="5" s="1"/>
  <c r="BF302" i="5"/>
  <c r="BH331" i="5"/>
  <c r="BJ331" i="5" s="1"/>
  <c r="BF331" i="5"/>
  <c r="BH335" i="5"/>
  <c r="BJ335" i="5" s="1"/>
  <c r="BF335" i="5"/>
  <c r="BH24" i="5"/>
  <c r="BJ24" i="5" s="1"/>
  <c r="BF24" i="5"/>
  <c r="BN19" i="5"/>
  <c r="BH19" i="5"/>
  <c r="BJ19" i="5" s="1"/>
  <c r="BF19" i="5"/>
  <c r="BH16" i="5"/>
  <c r="BJ16" i="5" s="1"/>
  <c r="BF16" i="5"/>
  <c r="BH9" i="5"/>
  <c r="BJ9" i="5" s="1"/>
  <c r="BF9" i="5"/>
  <c r="BH34" i="5"/>
  <c r="BJ34" i="5" s="1"/>
  <c r="BF34" i="5"/>
  <c r="BH37" i="5"/>
  <c r="BJ37" i="5" s="1"/>
  <c r="BF37" i="5"/>
  <c r="BH89" i="5"/>
  <c r="BJ89" i="5" s="1"/>
  <c r="BF89" i="5"/>
  <c r="BH43" i="5"/>
  <c r="BJ43" i="5" s="1"/>
  <c r="BF43" i="5"/>
  <c r="BH111" i="5"/>
  <c r="BJ111" i="5" s="1"/>
  <c r="BF111" i="5"/>
  <c r="BH50" i="5"/>
  <c r="BJ50" i="5" s="1"/>
  <c r="BF50" i="5"/>
  <c r="BH77" i="5"/>
  <c r="BJ77" i="5" s="1"/>
  <c r="BF77" i="5"/>
  <c r="BH120" i="5"/>
  <c r="BJ120" i="5" s="1"/>
  <c r="BF120" i="5"/>
  <c r="BH84" i="5"/>
  <c r="BJ84" i="5" s="1"/>
  <c r="BF84" i="5"/>
  <c r="BH131" i="5"/>
  <c r="BJ131" i="5" s="1"/>
  <c r="BF131" i="5"/>
  <c r="BH109" i="5"/>
  <c r="BJ109" i="5" s="1"/>
  <c r="BF109" i="5"/>
  <c r="BH92" i="5"/>
  <c r="BJ92" i="5" s="1"/>
  <c r="BF92" i="5"/>
  <c r="BH129" i="5"/>
  <c r="BJ129" i="5" s="1"/>
  <c r="BF129" i="5"/>
  <c r="BH115" i="5"/>
  <c r="BJ115" i="5" s="1"/>
  <c r="BF115" i="5"/>
  <c r="BH151" i="5"/>
  <c r="BJ151" i="5" s="1"/>
  <c r="BF151" i="5"/>
  <c r="BH157" i="5"/>
  <c r="BJ157" i="5" s="1"/>
  <c r="BF157" i="5"/>
  <c r="BH150" i="5"/>
  <c r="BJ150" i="5" s="1"/>
  <c r="BF150" i="5"/>
  <c r="BH447" i="5"/>
  <c r="BJ447" i="5" s="1"/>
  <c r="BD447" i="5"/>
  <c r="BF447" i="5" s="1"/>
  <c r="BH160" i="5"/>
  <c r="BJ160" i="5" s="1"/>
  <c r="BF160" i="5"/>
  <c r="BH194" i="5"/>
  <c r="BJ194" i="5" s="1"/>
  <c r="BF194" i="5"/>
  <c r="BH207" i="5"/>
  <c r="BJ207" i="5" s="1"/>
  <c r="BF207" i="5"/>
  <c r="BH185" i="5"/>
  <c r="BJ185" i="5" s="1"/>
  <c r="BF185" i="5"/>
  <c r="BH205" i="5"/>
  <c r="BJ205" i="5" s="1"/>
  <c r="BF205" i="5"/>
  <c r="BH202" i="5"/>
  <c r="BJ202" i="5" s="1"/>
  <c r="BF202" i="5"/>
  <c r="BH246" i="5"/>
  <c r="BJ246" i="5" s="1"/>
  <c r="BF246" i="5"/>
  <c r="BH211" i="5"/>
  <c r="BJ211" i="5" s="1"/>
  <c r="BF211" i="5"/>
  <c r="BH252" i="5"/>
  <c r="BJ252" i="5" s="1"/>
  <c r="BF252" i="5"/>
  <c r="BH271" i="5"/>
  <c r="BJ271" i="5" s="1"/>
  <c r="BF271" i="5"/>
  <c r="BH256" i="5"/>
  <c r="BJ256" i="5" s="1"/>
  <c r="BF256" i="5"/>
  <c r="BH235" i="5"/>
  <c r="BJ235" i="5" s="1"/>
  <c r="BF235" i="5"/>
  <c r="BH251" i="5"/>
  <c r="BJ251" i="5" s="1"/>
  <c r="BF251" i="5"/>
  <c r="BH291" i="5"/>
  <c r="BJ291" i="5" s="1"/>
  <c r="BF291" i="5"/>
  <c r="BH297" i="5"/>
  <c r="BJ297" i="5" s="1"/>
  <c r="BF297" i="5"/>
  <c r="BH306" i="5"/>
  <c r="BJ306" i="5" s="1"/>
  <c r="BF306" i="5"/>
  <c r="BH270" i="5"/>
  <c r="BJ270" i="5" s="1"/>
  <c r="BF270" i="5"/>
  <c r="BH329" i="5"/>
  <c r="BJ329" i="5" s="1"/>
  <c r="BF329" i="5"/>
  <c r="BH317" i="5"/>
  <c r="BJ317" i="5" s="1"/>
  <c r="BF317" i="5"/>
  <c r="BH311" i="5"/>
  <c r="BJ311" i="5" s="1"/>
  <c r="BF311" i="5"/>
  <c r="BH323" i="5"/>
  <c r="BJ323" i="5" s="1"/>
  <c r="BF323" i="5"/>
  <c r="BH22" i="5"/>
  <c r="BJ22" i="5" s="1"/>
  <c r="BF22" i="5"/>
  <c r="BH15" i="5"/>
  <c r="BJ15" i="5" s="1"/>
  <c r="BF15" i="5"/>
  <c r="AL343" i="5"/>
  <c r="AL344" i="5"/>
  <c r="AL345" i="5"/>
  <c r="AL346" i="5"/>
  <c r="BH39" i="5"/>
  <c r="BJ39" i="5" s="1"/>
  <c r="BF39" i="5"/>
  <c r="BH25" i="5"/>
  <c r="BJ25" i="5" s="1"/>
  <c r="BF25" i="5"/>
  <c r="BH8" i="5"/>
  <c r="BJ8" i="5" s="1"/>
  <c r="BF8" i="5"/>
  <c r="BH47" i="5"/>
  <c r="BJ47" i="5" s="1"/>
  <c r="BF47" i="5"/>
  <c r="BH64" i="5"/>
  <c r="BJ64" i="5" s="1"/>
  <c r="BF64" i="5"/>
  <c r="BH52" i="5"/>
  <c r="BJ52" i="5" s="1"/>
  <c r="BF52" i="5"/>
  <c r="BH78" i="5"/>
  <c r="BJ78" i="5" s="1"/>
  <c r="BF78" i="5"/>
  <c r="BH123" i="5"/>
  <c r="BJ123" i="5" s="1"/>
  <c r="BF123" i="5"/>
  <c r="BH88" i="5"/>
  <c r="BJ88" i="5" s="1"/>
  <c r="BF88" i="5"/>
  <c r="BH69" i="5"/>
  <c r="BJ69" i="5" s="1"/>
  <c r="BF69" i="5"/>
  <c r="BH110" i="5"/>
  <c r="BJ110" i="5" s="1"/>
  <c r="BF110" i="5"/>
  <c r="BH99" i="5"/>
  <c r="BJ99" i="5" s="1"/>
  <c r="BF99" i="5"/>
  <c r="BH136" i="5"/>
  <c r="BJ136" i="5" s="1"/>
  <c r="BF136" i="5"/>
  <c r="BH154" i="5"/>
  <c r="BJ154" i="5" s="1"/>
  <c r="BF154" i="5"/>
  <c r="BH117" i="5"/>
  <c r="BJ117" i="5" s="1"/>
  <c r="BF117" i="5"/>
  <c r="BH164" i="5"/>
  <c r="BJ164" i="5" s="1"/>
  <c r="BF164" i="5"/>
  <c r="BH135" i="5"/>
  <c r="BJ135" i="5" s="1"/>
  <c r="BF135" i="5"/>
  <c r="BH170" i="5"/>
  <c r="BJ170" i="5" s="1"/>
  <c r="BF170" i="5"/>
  <c r="BH448" i="5"/>
  <c r="BJ448" i="5" s="1"/>
  <c r="BD448" i="5"/>
  <c r="BF448" i="5" s="1"/>
  <c r="BH169" i="5"/>
  <c r="BJ169" i="5" s="1"/>
  <c r="BF169" i="5"/>
  <c r="BH199" i="5"/>
  <c r="BJ199" i="5" s="1"/>
  <c r="BF199" i="5"/>
  <c r="BH217" i="5"/>
  <c r="BJ217" i="5" s="1"/>
  <c r="BF217" i="5"/>
  <c r="BH186" i="5"/>
  <c r="BJ186" i="5" s="1"/>
  <c r="BF186" i="5"/>
  <c r="BH224" i="5"/>
  <c r="BJ224" i="5" s="1"/>
  <c r="BF224" i="5"/>
  <c r="BH204" i="5"/>
  <c r="BJ204" i="5" s="1"/>
  <c r="BF204" i="5"/>
  <c r="BH234" i="5"/>
  <c r="BJ234" i="5" s="1"/>
  <c r="BF234" i="5"/>
  <c r="BH258" i="5"/>
  <c r="BJ258" i="5" s="1"/>
  <c r="BF258" i="5"/>
  <c r="BH334" i="5"/>
  <c r="BJ334" i="5" s="1"/>
  <c r="BF334" i="5"/>
  <c r="BH237" i="5"/>
  <c r="BJ237" i="5" s="1"/>
  <c r="BF237" i="5"/>
  <c r="BH253" i="5"/>
  <c r="BJ253" i="5" s="1"/>
  <c r="BF253" i="5"/>
  <c r="BH305" i="5"/>
  <c r="BJ305" i="5" s="1"/>
  <c r="BF305" i="5"/>
  <c r="BH283" i="5"/>
  <c r="BJ283" i="5" s="1"/>
  <c r="BF283" i="5"/>
  <c r="BH307" i="5"/>
  <c r="BJ307" i="5" s="1"/>
  <c r="BF307" i="5"/>
  <c r="BH272" i="5"/>
  <c r="BJ272" i="5" s="1"/>
  <c r="BF272" i="5"/>
  <c r="BH285" i="5"/>
  <c r="BJ285" i="5" s="1"/>
  <c r="BF285" i="5"/>
  <c r="BH304" i="5"/>
  <c r="BJ304" i="5" s="1"/>
  <c r="BF304" i="5"/>
  <c r="BH318" i="5"/>
  <c r="BJ318" i="5" s="1"/>
  <c r="BF318" i="5"/>
  <c r="BH312" i="5"/>
  <c r="BJ312" i="5" s="1"/>
  <c r="BF312" i="5"/>
  <c r="BH325" i="5"/>
  <c r="BJ325" i="5" s="1"/>
  <c r="BF325" i="5"/>
  <c r="BH11" i="5"/>
  <c r="BJ11" i="5" s="1"/>
  <c r="BF11" i="5"/>
  <c r="BH23" i="5"/>
  <c r="BJ23" i="5" s="1"/>
  <c r="BF23" i="5"/>
  <c r="BH20" i="5"/>
  <c r="BJ20" i="5" s="1"/>
  <c r="BF20" i="5"/>
  <c r="BH79" i="5"/>
  <c r="BJ79" i="5" s="1"/>
  <c r="BF79" i="5"/>
  <c r="BH41" i="5"/>
  <c r="BJ41" i="5" s="1"/>
  <c r="BF41" i="5"/>
  <c r="BH29" i="5"/>
  <c r="BJ29" i="5" s="1"/>
  <c r="BF29" i="5"/>
  <c r="BH10" i="5"/>
  <c r="BJ10" i="5" s="1"/>
  <c r="BF10" i="5"/>
  <c r="BH51" i="5"/>
  <c r="BJ51" i="5" s="1"/>
  <c r="BF51" i="5"/>
  <c r="BH72" i="5"/>
  <c r="BJ72" i="5" s="1"/>
  <c r="BF72" i="5"/>
  <c r="BH54" i="5"/>
  <c r="BJ54" i="5" s="1"/>
  <c r="BF54" i="5"/>
  <c r="BH81" i="5"/>
  <c r="BJ81" i="5" s="1"/>
  <c r="BF81" i="5"/>
  <c r="BH132" i="5"/>
  <c r="BJ132" i="5" s="1"/>
  <c r="BF132" i="5"/>
  <c r="BH96" i="5"/>
  <c r="BJ96" i="5" s="1"/>
  <c r="BF96" i="5"/>
  <c r="BH70" i="5"/>
  <c r="BJ70" i="5" s="1"/>
  <c r="BF70" i="5"/>
  <c r="BH188" i="5"/>
  <c r="BJ188" i="5" s="1"/>
  <c r="BF188" i="5"/>
  <c r="BH100" i="5"/>
  <c r="BJ100" i="5" s="1"/>
  <c r="BF100" i="5"/>
  <c r="BH139" i="5"/>
  <c r="BJ139" i="5" s="1"/>
  <c r="BF139" i="5"/>
  <c r="BH161" i="5"/>
  <c r="BJ161" i="5" s="1"/>
  <c r="BF161" i="5"/>
  <c r="BH119" i="5"/>
  <c r="BJ119" i="5" s="1"/>
  <c r="BF119" i="5"/>
  <c r="BH168" i="5"/>
  <c r="BJ168" i="5" s="1"/>
  <c r="BF168" i="5"/>
  <c r="BH140" i="5"/>
  <c r="BJ140" i="5" s="1"/>
  <c r="BF140" i="5"/>
  <c r="BH118" i="5"/>
  <c r="BJ118" i="5" s="1"/>
  <c r="BF118" i="5"/>
  <c r="BH162" i="5"/>
  <c r="BJ162" i="5" s="1"/>
  <c r="BF162" i="5"/>
  <c r="BH196" i="5"/>
  <c r="BJ196" i="5" s="1"/>
  <c r="BF196" i="5"/>
  <c r="BH225" i="5"/>
  <c r="BJ225" i="5" s="1"/>
  <c r="BF225" i="5"/>
  <c r="BH174" i="5"/>
  <c r="BJ174" i="5" s="1"/>
  <c r="BF174" i="5"/>
  <c r="BH200" i="5"/>
  <c r="BJ200" i="5" s="1"/>
  <c r="BF200" i="5"/>
  <c r="BH228" i="5"/>
  <c r="BJ228" i="5" s="1"/>
  <c r="BF228" i="5"/>
  <c r="BH206" i="5"/>
  <c r="BJ206" i="5" s="1"/>
  <c r="BF206" i="5"/>
  <c r="BH230" i="5"/>
  <c r="BJ230" i="5" s="1"/>
  <c r="BF230" i="5"/>
  <c r="BH214" i="5"/>
  <c r="BJ214" i="5" s="1"/>
  <c r="BF214" i="5"/>
  <c r="BH220" i="5"/>
  <c r="BJ220" i="5" s="1"/>
  <c r="BF220" i="5"/>
  <c r="BH218" i="5"/>
  <c r="BJ218" i="5" s="1"/>
  <c r="BF218" i="5"/>
  <c r="BH284" i="5"/>
  <c r="BJ284" i="5" s="1"/>
  <c r="BF284" i="5"/>
  <c r="BH239" i="5"/>
  <c r="BJ239" i="5" s="1"/>
  <c r="BF239" i="5"/>
  <c r="BH255" i="5"/>
  <c r="BJ255" i="5" s="1"/>
  <c r="BF255" i="5"/>
  <c r="BH265" i="5"/>
  <c r="BJ265" i="5" s="1"/>
  <c r="BF265" i="5"/>
  <c r="BH300" i="5"/>
  <c r="BJ300" i="5" s="1"/>
  <c r="BF300" i="5"/>
  <c r="BH308" i="5"/>
  <c r="BJ308" i="5" s="1"/>
  <c r="BF308" i="5"/>
  <c r="BH274" i="5"/>
  <c r="BJ274" i="5" s="1"/>
  <c r="BF274" i="5"/>
  <c r="BH287" i="5"/>
  <c r="BJ287" i="5" s="1"/>
  <c r="BF287" i="5"/>
  <c r="BH316" i="5"/>
  <c r="BJ316" i="5" s="1"/>
  <c r="BF316" i="5"/>
  <c r="BH324" i="5"/>
  <c r="BJ324" i="5" s="1"/>
  <c r="BF324" i="5"/>
  <c r="BH326" i="5"/>
  <c r="BJ326" i="5" s="1"/>
  <c r="BF326" i="5"/>
  <c r="BH332" i="5"/>
  <c r="BJ332" i="5" s="1"/>
  <c r="BF332" i="5"/>
  <c r="BH18" i="5"/>
  <c r="BJ18" i="5" s="1"/>
  <c r="BF18" i="5"/>
  <c r="BH28" i="5"/>
  <c r="BJ28" i="5" s="1"/>
  <c r="BF28" i="5"/>
  <c r="AP343" i="5"/>
  <c r="CB343" i="5" s="1"/>
  <c r="CD343" i="5" s="1"/>
  <c r="AP344" i="5"/>
  <c r="CB344" i="5" s="1"/>
  <c r="CD344" i="5" s="1"/>
  <c r="AP345" i="5"/>
  <c r="CB345" i="5" s="1"/>
  <c r="CD345" i="5" s="1"/>
  <c r="AP346" i="5"/>
  <c r="CB346" i="5" s="1"/>
  <c r="CD346" i="5" s="1"/>
  <c r="BH91" i="5"/>
  <c r="BJ91" i="5" s="1"/>
  <c r="BF91" i="5"/>
  <c r="BH45" i="5"/>
  <c r="BJ45" i="5" s="1"/>
  <c r="BF45" i="5"/>
  <c r="BH12" i="5"/>
  <c r="BJ12" i="5" s="1"/>
  <c r="BF12" i="5"/>
  <c r="BH55" i="5"/>
  <c r="BJ55" i="5" s="1"/>
  <c r="BF55" i="5"/>
  <c r="BH87" i="5"/>
  <c r="BJ87" i="5" s="1"/>
  <c r="BF87" i="5"/>
  <c r="BH56" i="5"/>
  <c r="BJ56" i="5" s="1"/>
  <c r="BF56" i="5"/>
  <c r="BH90" i="5"/>
  <c r="BJ90" i="5" s="1"/>
  <c r="BF90" i="5"/>
  <c r="BH75" i="5"/>
  <c r="BJ75" i="5" s="1"/>
  <c r="BF75" i="5"/>
  <c r="BH103" i="5"/>
  <c r="BJ103" i="5" s="1"/>
  <c r="BF103" i="5"/>
  <c r="BH80" i="5"/>
  <c r="BJ80" i="5" s="1"/>
  <c r="BF80" i="5"/>
  <c r="BH114" i="5"/>
  <c r="BJ114" i="5" s="1"/>
  <c r="BF114" i="5"/>
  <c r="BH107" i="5"/>
  <c r="BJ107" i="5" s="1"/>
  <c r="BF107" i="5"/>
  <c r="BH143" i="5"/>
  <c r="BJ143" i="5" s="1"/>
  <c r="BF143" i="5"/>
  <c r="BH167" i="5"/>
  <c r="BJ167" i="5" s="1"/>
  <c r="BF167" i="5"/>
  <c r="BH126" i="5"/>
  <c r="BJ126" i="5" s="1"/>
  <c r="BF126" i="5"/>
  <c r="BH121" i="5"/>
  <c r="BJ121" i="5" s="1"/>
  <c r="BF121" i="5"/>
  <c r="BH142" i="5"/>
  <c r="BJ142" i="5" s="1"/>
  <c r="BF142" i="5"/>
  <c r="BH133" i="5"/>
  <c r="BJ133" i="5" s="1"/>
  <c r="BF133" i="5"/>
  <c r="BH156" i="5"/>
  <c r="BJ156" i="5" s="1"/>
  <c r="BF156" i="5"/>
  <c r="BH195" i="5"/>
  <c r="BJ195" i="5" s="1"/>
  <c r="BF195" i="5"/>
  <c r="BH175" i="5"/>
  <c r="BJ175" i="5" s="1"/>
  <c r="BF175" i="5"/>
  <c r="BH449" i="5"/>
  <c r="BJ449" i="5" s="1"/>
  <c r="BD449" i="5"/>
  <c r="BF449" i="5" s="1"/>
  <c r="BH209" i="5"/>
  <c r="BJ209" i="5" s="1"/>
  <c r="BF209" i="5"/>
  <c r="BH250" i="5"/>
  <c r="BJ250" i="5" s="1"/>
  <c r="BF250" i="5"/>
  <c r="BH208" i="5"/>
  <c r="BJ208" i="5" s="1"/>
  <c r="BF208" i="5"/>
  <c r="BH244" i="5"/>
  <c r="BJ244" i="5" s="1"/>
  <c r="BF244" i="5"/>
  <c r="BH216" i="5"/>
  <c r="BJ216" i="5" s="1"/>
  <c r="BF216" i="5"/>
  <c r="BH221" i="5"/>
  <c r="BJ221" i="5" s="1"/>
  <c r="BF221" i="5"/>
  <c r="BH219" i="5"/>
  <c r="BJ219" i="5" s="1"/>
  <c r="BF219" i="5"/>
  <c r="BH292" i="5"/>
  <c r="BJ292" i="5" s="1"/>
  <c r="BF292" i="5"/>
  <c r="BH241" i="5"/>
  <c r="BJ241" i="5" s="1"/>
  <c r="BF241" i="5"/>
  <c r="BH257" i="5"/>
  <c r="BJ257" i="5" s="1"/>
  <c r="BF257" i="5"/>
  <c r="BH269" i="5"/>
  <c r="BJ269" i="5" s="1"/>
  <c r="BF269" i="5"/>
  <c r="BH322" i="5"/>
  <c r="BJ322" i="5" s="1"/>
  <c r="BF322" i="5"/>
  <c r="BH319" i="5"/>
  <c r="BJ319" i="5" s="1"/>
  <c r="BF319" i="5"/>
  <c r="BH276" i="5"/>
  <c r="BJ276" i="5" s="1"/>
  <c r="BF276" i="5"/>
  <c r="BH289" i="5"/>
  <c r="BJ289" i="5" s="1"/>
  <c r="BF289" i="5"/>
  <c r="BH320" i="5"/>
  <c r="BJ320" i="5" s="1"/>
  <c r="BF320" i="5"/>
  <c r="BH341" i="5"/>
  <c r="BJ341" i="5" s="1"/>
  <c r="BF341" i="5"/>
  <c r="BH327" i="5"/>
  <c r="BJ327" i="5" s="1"/>
  <c r="BF327" i="5"/>
  <c r="BH339" i="5"/>
  <c r="BJ339" i="5" s="1"/>
  <c r="BF339" i="5"/>
  <c r="AH343" i="5"/>
  <c r="BP343" i="5" s="1"/>
  <c r="BR343" i="5" s="1"/>
  <c r="AH344" i="5"/>
  <c r="AH345" i="5"/>
  <c r="AH346" i="5"/>
  <c r="AP311" i="5"/>
  <c r="AP393" i="5"/>
  <c r="AP41" i="5"/>
  <c r="AP319" i="5"/>
  <c r="AP104" i="5"/>
  <c r="AP161" i="5"/>
  <c r="AP136" i="5"/>
  <c r="AP257" i="5"/>
  <c r="AP405" i="5"/>
  <c r="AP36" i="5"/>
  <c r="AP131" i="5"/>
  <c r="AP241" i="5"/>
  <c r="AP409" i="5"/>
  <c r="AP40" i="5"/>
  <c r="AP438" i="5"/>
  <c r="AP262" i="5"/>
  <c r="AP421" i="5"/>
  <c r="AP39" i="5"/>
  <c r="AP156" i="5"/>
  <c r="AP285" i="5"/>
  <c r="AP47" i="5"/>
  <c r="AP200" i="5"/>
  <c r="AP312" i="5"/>
  <c r="AP406" i="5"/>
  <c r="AL6" i="5"/>
  <c r="AP98" i="5"/>
  <c r="AP198" i="5"/>
  <c r="AP335" i="5"/>
  <c r="BL6" i="5"/>
  <c r="BN6" i="5" s="1"/>
  <c r="AX343" i="5"/>
  <c r="CJ343" i="5" s="1"/>
  <c r="I27" i="13"/>
  <c r="BL26" i="5"/>
  <c r="BN26" i="5" s="1"/>
  <c r="BL20" i="5"/>
  <c r="BN20" i="5" s="1"/>
  <c r="BL432" i="5"/>
  <c r="BN432" i="5" s="1"/>
  <c r="BL30" i="5"/>
  <c r="BN30" i="5" s="1"/>
  <c r="AL340" i="5"/>
  <c r="AP332" i="5"/>
  <c r="BX332" i="5" s="1"/>
  <c r="BZ332" i="5" s="1"/>
  <c r="AP336" i="5"/>
  <c r="AL331" i="5"/>
  <c r="BX331" i="5" s="1"/>
  <c r="BZ331" i="5" s="1"/>
  <c r="AP96" i="5"/>
  <c r="AP46" i="5"/>
  <c r="AP76" i="5"/>
  <c r="AP120" i="5"/>
  <c r="AP171" i="5"/>
  <c r="AP217" i="5"/>
  <c r="AP290" i="5"/>
  <c r="AP287" i="5"/>
  <c r="AP395" i="5"/>
  <c r="AP416" i="5"/>
  <c r="AP8" i="5"/>
  <c r="AP33" i="5"/>
  <c r="AP44" i="5"/>
  <c r="AP53" i="5"/>
  <c r="AP110" i="5"/>
  <c r="AP164" i="5"/>
  <c r="AP222" i="5"/>
  <c r="AP235" i="5"/>
  <c r="AP315" i="5"/>
  <c r="AP273" i="5"/>
  <c r="AP324" i="5"/>
  <c r="AP422" i="5"/>
  <c r="AP334" i="5"/>
  <c r="AL330" i="5"/>
  <c r="AP342" i="5"/>
  <c r="AH6" i="5"/>
  <c r="AP80" i="5"/>
  <c r="AP89" i="5"/>
  <c r="AP135" i="5"/>
  <c r="AP117" i="5"/>
  <c r="AP180" i="5"/>
  <c r="AP210" i="5"/>
  <c r="AP240" i="5"/>
  <c r="AP284" i="5"/>
  <c r="AP384" i="5"/>
  <c r="AP427" i="5"/>
  <c r="AL342" i="5"/>
  <c r="AP338" i="5"/>
  <c r="AP32" i="5"/>
  <c r="AP108" i="5"/>
  <c r="AP191" i="5"/>
  <c r="AP137" i="5"/>
  <c r="AP215" i="5"/>
  <c r="AP261" i="5"/>
  <c r="AP244" i="5"/>
  <c r="AP288" i="5"/>
  <c r="AP392" i="5"/>
  <c r="AP88" i="5"/>
  <c r="AP67" i="5"/>
  <c r="AP118" i="5"/>
  <c r="AP172" i="5"/>
  <c r="AP192" i="5"/>
  <c r="AP294" i="5"/>
  <c r="AP260" i="5"/>
  <c r="AP307" i="5"/>
  <c r="AP390" i="5"/>
  <c r="BN16" i="5"/>
  <c r="BN15" i="5"/>
  <c r="AX324" i="5"/>
  <c r="CJ324" i="5" s="1"/>
  <c r="AP86" i="5"/>
  <c r="AP63" i="5"/>
  <c r="AP79" i="5"/>
  <c r="AP7" i="5"/>
  <c r="AP52" i="5"/>
  <c r="AP55" i="5"/>
  <c r="AP83" i="5"/>
  <c r="AP176" i="5"/>
  <c r="AP138" i="5"/>
  <c r="AP141" i="5"/>
  <c r="AP146" i="5"/>
  <c r="AP144" i="5"/>
  <c r="AP190" i="5"/>
  <c r="AP182" i="5"/>
  <c r="AP193" i="5"/>
  <c r="AP201" i="5"/>
  <c r="AP440" i="5"/>
  <c r="AP227" i="5"/>
  <c r="AP274" i="5"/>
  <c r="AP246" i="5"/>
  <c r="AP304" i="5"/>
  <c r="AP275" i="5"/>
  <c r="AP325" i="5"/>
  <c r="AP321" i="5"/>
  <c r="AP386" i="5"/>
  <c r="AP391" i="5"/>
  <c r="AP425" i="5"/>
  <c r="AX336" i="5"/>
  <c r="CJ336" i="5" s="1"/>
  <c r="AP84" i="5"/>
  <c r="AP94" i="5"/>
  <c r="AP61" i="5"/>
  <c r="AP81" i="5"/>
  <c r="AP9" i="5"/>
  <c r="AP56" i="5"/>
  <c r="AP59" i="5"/>
  <c r="AP87" i="5"/>
  <c r="AP128" i="5"/>
  <c r="AP148" i="5"/>
  <c r="AP143" i="5"/>
  <c r="AP152" i="5"/>
  <c r="AP147" i="5"/>
  <c r="AP245" i="5"/>
  <c r="AP208" i="5"/>
  <c r="AP188" i="5"/>
  <c r="AP203" i="5"/>
  <c r="AP441" i="5"/>
  <c r="AP228" i="5"/>
  <c r="AP443" i="5"/>
  <c r="AP256" i="5"/>
  <c r="AP310" i="5"/>
  <c r="AP277" i="5"/>
  <c r="AP316" i="5"/>
  <c r="AP337" i="5"/>
  <c r="AP399" i="5"/>
  <c r="AP400" i="5"/>
  <c r="AP410" i="5"/>
  <c r="AP65" i="5"/>
  <c r="AP432" i="5"/>
  <c r="AP11" i="5"/>
  <c r="AP109" i="5"/>
  <c r="AP69" i="5"/>
  <c r="AP95" i="5"/>
  <c r="AP72" i="5"/>
  <c r="AP134" i="5"/>
  <c r="AP448" i="5"/>
  <c r="AP153" i="5"/>
  <c r="AP151" i="5"/>
  <c r="AP160" i="5"/>
  <c r="AP166" i="5"/>
  <c r="AP197" i="5"/>
  <c r="AP209" i="5"/>
  <c r="AP219" i="5"/>
  <c r="AP239" i="5"/>
  <c r="AP296" i="5"/>
  <c r="AP258" i="5"/>
  <c r="AP326" i="5"/>
  <c r="AP281" i="5"/>
  <c r="AP317" i="5"/>
  <c r="AP318" i="5"/>
  <c r="AP401" i="5"/>
  <c r="AP412" i="5"/>
  <c r="AP418" i="5"/>
  <c r="BN9" i="5"/>
  <c r="AP29" i="5"/>
  <c r="AP101" i="5"/>
  <c r="AP54" i="5"/>
  <c r="AP37" i="5"/>
  <c r="AP43" i="5"/>
  <c r="AP100" i="5"/>
  <c r="AP112" i="5"/>
  <c r="AP82" i="5"/>
  <c r="AP111" i="5"/>
  <c r="AP437" i="5"/>
  <c r="AP174" i="5"/>
  <c r="AP179" i="5"/>
  <c r="AP184" i="5"/>
  <c r="AP181" i="5"/>
  <c r="AP206" i="5"/>
  <c r="AP224" i="5"/>
  <c r="AP251" i="5"/>
  <c r="AP282" i="5"/>
  <c r="AP236" i="5"/>
  <c r="AP293" i="5"/>
  <c r="AP302" i="5"/>
  <c r="AP286" i="5"/>
  <c r="AP309" i="5"/>
  <c r="AP322" i="5"/>
  <c r="AP403" i="5"/>
  <c r="AP420" i="5"/>
  <c r="AP426" i="5"/>
  <c r="AX119" i="5"/>
  <c r="CJ119" i="5" s="1"/>
  <c r="AX335" i="5"/>
  <c r="CJ335" i="5" s="1"/>
  <c r="AP38" i="5"/>
  <c r="AP26" i="5"/>
  <c r="AP42" i="5"/>
  <c r="AP49" i="5"/>
  <c r="AP66" i="5"/>
  <c r="AP77" i="5"/>
  <c r="AP124" i="5"/>
  <c r="AP133" i="5"/>
  <c r="AP130" i="5"/>
  <c r="AP119" i="5"/>
  <c r="AP162" i="5"/>
  <c r="AP202" i="5"/>
  <c r="AP212" i="5"/>
  <c r="AP218" i="5"/>
  <c r="AP247" i="5"/>
  <c r="AP442" i="5"/>
  <c r="AP249" i="5"/>
  <c r="AP242" i="5"/>
  <c r="AP280" i="5"/>
  <c r="AP267" i="5"/>
  <c r="AP313" i="5"/>
  <c r="AP407" i="5"/>
  <c r="AP328" i="5"/>
  <c r="AP397" i="5"/>
  <c r="AP417" i="5"/>
  <c r="BN28" i="5"/>
  <c r="BN13" i="5"/>
  <c r="BN17" i="5"/>
  <c r="BN11" i="5"/>
  <c r="BN21" i="5"/>
  <c r="BN23" i="5"/>
  <c r="CE336" i="5"/>
  <c r="CG336" i="5" s="1"/>
  <c r="AX337" i="5"/>
  <c r="CJ337" i="5" s="1"/>
  <c r="F52" i="13"/>
  <c r="G52" i="13"/>
  <c r="H52" i="13"/>
  <c r="AX328" i="5"/>
  <c r="CJ328" i="5" s="1"/>
  <c r="AX325" i="5"/>
  <c r="CJ325" i="5" s="1"/>
  <c r="AL339" i="5"/>
  <c r="BX339" i="5" s="1"/>
  <c r="BZ339" i="5" s="1"/>
  <c r="AX326" i="5"/>
  <c r="CJ326" i="5" s="1"/>
  <c r="CK5" i="5"/>
  <c r="AL338" i="5"/>
  <c r="AH339" i="5"/>
  <c r="BP339" i="5" s="1"/>
  <c r="BR339" i="5" s="1"/>
  <c r="AX334" i="5"/>
  <c r="CJ334" i="5" s="1"/>
  <c r="AX342" i="5"/>
  <c r="AH338" i="5"/>
  <c r="BP338" i="5" s="1"/>
  <c r="BR338" i="5" s="1"/>
  <c r="AX341" i="5"/>
  <c r="CJ341" i="5" s="1"/>
  <c r="AX122" i="5"/>
  <c r="CJ122" i="5" s="1"/>
  <c r="AP18" i="5"/>
  <c r="AP34" i="5"/>
  <c r="AP48" i="5"/>
  <c r="AP75" i="5"/>
  <c r="AP62" i="5"/>
  <c r="AP57" i="5"/>
  <c r="AP107" i="5"/>
  <c r="AP93" i="5"/>
  <c r="AP121" i="5"/>
  <c r="AP435" i="5"/>
  <c r="AP123" i="5"/>
  <c r="AP177" i="5"/>
  <c r="AP150" i="5"/>
  <c r="AP178" i="5"/>
  <c r="AP165" i="5"/>
  <c r="AP226" i="5"/>
  <c r="AP214" i="5"/>
  <c r="AP220" i="5"/>
  <c r="AP276" i="5"/>
  <c r="AP268" i="5"/>
  <c r="AP445" i="5"/>
  <c r="AP252" i="5"/>
  <c r="AP295" i="5"/>
  <c r="AP271" i="5"/>
  <c r="AP297" i="5"/>
  <c r="AP330" i="5"/>
  <c r="AP387" i="5"/>
  <c r="AP383" i="5"/>
  <c r="AP408" i="5"/>
  <c r="AP398" i="5"/>
  <c r="CE327" i="5"/>
  <c r="CG327" i="5" s="1"/>
  <c r="CE339" i="5"/>
  <c r="CG339" i="5" s="1"/>
  <c r="CE340" i="5"/>
  <c r="CG340" i="5" s="1"/>
  <c r="CA329" i="5"/>
  <c r="CC329" i="5" s="1"/>
  <c r="CE85" i="5"/>
  <c r="CG85" i="5" s="1"/>
  <c r="CA332" i="5"/>
  <c r="CC332" i="5" s="1"/>
  <c r="AX339" i="5"/>
  <c r="CJ339" i="5" s="1"/>
  <c r="AX340" i="5"/>
  <c r="CJ340" i="5" s="1"/>
  <c r="AP19" i="5"/>
  <c r="AP78" i="5"/>
  <c r="AP74" i="5"/>
  <c r="AP58" i="5"/>
  <c r="AP13" i="5"/>
  <c r="AP50" i="5"/>
  <c r="AP45" i="5"/>
  <c r="AP68" i="5"/>
  <c r="AP92" i="5"/>
  <c r="AP106" i="5"/>
  <c r="AP127" i="5"/>
  <c r="AP91" i="5"/>
  <c r="AP142" i="5"/>
  <c r="AP114" i="5"/>
  <c r="AP447" i="5"/>
  <c r="AP155" i="5"/>
  <c r="AP173" i="5"/>
  <c r="AP125" i="5"/>
  <c r="AP157" i="5"/>
  <c r="AP186" i="5"/>
  <c r="AP169" i="5"/>
  <c r="AP167" i="5"/>
  <c r="AP196" i="5"/>
  <c r="AP199" i="5"/>
  <c r="AP221" i="5"/>
  <c r="AP205" i="5"/>
  <c r="AP223" i="5"/>
  <c r="AP230" i="5"/>
  <c r="AP229" i="5"/>
  <c r="AP272" i="5"/>
  <c r="AP266" i="5"/>
  <c r="AP232" i="5"/>
  <c r="AP248" i="5"/>
  <c r="AP300" i="5"/>
  <c r="AP291" i="5"/>
  <c r="AP263" i="5"/>
  <c r="AP444" i="5"/>
  <c r="AP305" i="5"/>
  <c r="AP329" i="5"/>
  <c r="AP323" i="5"/>
  <c r="AP340" i="5"/>
  <c r="AP385" i="5"/>
  <c r="AP423" i="5"/>
  <c r="AP415" i="5"/>
  <c r="AP424" i="5"/>
  <c r="AP402" i="5"/>
  <c r="BN18" i="5"/>
  <c r="AP99" i="5"/>
  <c r="AP105" i="5"/>
  <c r="AP129" i="5"/>
  <c r="AP102" i="5"/>
  <c r="AP145" i="5"/>
  <c r="AP116" i="5"/>
  <c r="AP154" i="5"/>
  <c r="AP163" i="5"/>
  <c r="AP449" i="5"/>
  <c r="AP126" i="5"/>
  <c r="AP159" i="5"/>
  <c r="AP194" i="5"/>
  <c r="AP170" i="5"/>
  <c r="AP168" i="5"/>
  <c r="AP439" i="5"/>
  <c r="AP213" i="5"/>
  <c r="AP225" i="5"/>
  <c r="AP207" i="5"/>
  <c r="AP231" i="5"/>
  <c r="AP237" i="5"/>
  <c r="AP233" i="5"/>
  <c r="AP253" i="5"/>
  <c r="AP270" i="5"/>
  <c r="AP234" i="5"/>
  <c r="AP250" i="5"/>
  <c r="AP278" i="5"/>
  <c r="AP299" i="5"/>
  <c r="AP265" i="5"/>
  <c r="AP279" i="5"/>
  <c r="AP306" i="5"/>
  <c r="AP301" i="5"/>
  <c r="AP333" i="5"/>
  <c r="AP341" i="5"/>
  <c r="BX341" i="5" s="1"/>
  <c r="BZ341" i="5" s="1"/>
  <c r="AP411" i="5"/>
  <c r="AP388" i="5"/>
  <c r="AP396" i="5"/>
  <c r="AP428" i="5"/>
  <c r="AX15" i="5"/>
  <c r="CJ15" i="5" s="1"/>
  <c r="AP16" i="5"/>
  <c r="AP15" i="5"/>
  <c r="AP27" i="5"/>
  <c r="AP21" i="5"/>
  <c r="AP6" i="5"/>
  <c r="AP31" i="5"/>
  <c r="AP24" i="5"/>
  <c r="AP23" i="5"/>
  <c r="AP431" i="5"/>
  <c r="AP22" i="5"/>
  <c r="AP70" i="5"/>
  <c r="AP64" i="5"/>
  <c r="AP17" i="5"/>
  <c r="AP20" i="5"/>
  <c r="AP35" i="5"/>
  <c r="AP10" i="5"/>
  <c r="AP433" i="5"/>
  <c r="AP14" i="5"/>
  <c r="AX329" i="5"/>
  <c r="CJ329" i="5" s="1"/>
  <c r="AX338" i="5"/>
  <c r="CJ338" i="5" s="1"/>
  <c r="AP30" i="5"/>
  <c r="AP90" i="5"/>
  <c r="AP28" i="5"/>
  <c r="AP71" i="5"/>
  <c r="AP60" i="5"/>
  <c r="AP51" i="5"/>
  <c r="AP97" i="5"/>
  <c r="AP115" i="5"/>
  <c r="AP436" i="5"/>
  <c r="AP103" i="5"/>
  <c r="AP113" i="5"/>
  <c r="AP149" i="5"/>
  <c r="AP132" i="5"/>
  <c r="AP158" i="5"/>
  <c r="AP139" i="5"/>
  <c r="AP187" i="5"/>
  <c r="AP140" i="5"/>
  <c r="AP175" i="5"/>
  <c r="AP195" i="5"/>
  <c r="AP185" i="5"/>
  <c r="AP183" i="5"/>
  <c r="AP204" i="5"/>
  <c r="AP189" i="5"/>
  <c r="AP216" i="5"/>
  <c r="AP211" i="5"/>
  <c r="AP255" i="5"/>
  <c r="AP264" i="5"/>
  <c r="AP289" i="5"/>
  <c r="AP259" i="5"/>
  <c r="AP298" i="5"/>
  <c r="AP238" i="5"/>
  <c r="AP254" i="5"/>
  <c r="AP292" i="5"/>
  <c r="AP314" i="5"/>
  <c r="AP269" i="5"/>
  <c r="AP283" i="5"/>
  <c r="AP303" i="5"/>
  <c r="AP308" i="5"/>
  <c r="AP320" i="5"/>
  <c r="AP327" i="5"/>
  <c r="AP389" i="5"/>
  <c r="AP419" i="5"/>
  <c r="AP404" i="5"/>
  <c r="AP413" i="5"/>
  <c r="AP414" i="5"/>
  <c r="CA331" i="5"/>
  <c r="CC331" i="5" s="1"/>
  <c r="CE331" i="5"/>
  <c r="CG331" i="5" s="1"/>
  <c r="BN7" i="5"/>
  <c r="CE330" i="5"/>
  <c r="CG330" i="5" s="1"/>
  <c r="CA330" i="5"/>
  <c r="CC330" i="5" s="1"/>
  <c r="CE6" i="5"/>
  <c r="CG6" i="5" s="1"/>
  <c r="AL165" i="5"/>
  <c r="BP335" i="5"/>
  <c r="BR335" i="5" s="1"/>
  <c r="BN79" i="5"/>
  <c r="BN41" i="5"/>
  <c r="BN29" i="5"/>
  <c r="BN10" i="5"/>
  <c r="BN51" i="5"/>
  <c r="BN72" i="5"/>
  <c r="BN54" i="5"/>
  <c r="BN81" i="5"/>
  <c r="BN132" i="5"/>
  <c r="BN96" i="5"/>
  <c r="BN70" i="5"/>
  <c r="BN188" i="5"/>
  <c r="BN100" i="5"/>
  <c r="BN139" i="5"/>
  <c r="BN161" i="5"/>
  <c r="BN119" i="5"/>
  <c r="BN168" i="5"/>
  <c r="BN140" i="5"/>
  <c r="BN118" i="5"/>
  <c r="BN162" i="5"/>
  <c r="BN196" i="5"/>
  <c r="BN225" i="5"/>
  <c r="BN174" i="5"/>
  <c r="BN200" i="5"/>
  <c r="BN228" i="5"/>
  <c r="BN206" i="5"/>
  <c r="BN230" i="5"/>
  <c r="BN214" i="5"/>
  <c r="BN220" i="5"/>
  <c r="BN218" i="5"/>
  <c r="BN284" i="5"/>
  <c r="BN239" i="5"/>
  <c r="BN255" i="5"/>
  <c r="BN265" i="5"/>
  <c r="BN300" i="5"/>
  <c r="BN308" i="5"/>
  <c r="BN274" i="5"/>
  <c r="BN287" i="5"/>
  <c r="BN316" i="5"/>
  <c r="BN324" i="5"/>
  <c r="BN326" i="5"/>
  <c r="BN332" i="5"/>
  <c r="BP336" i="5"/>
  <c r="BR336" i="5" s="1"/>
  <c r="BN91" i="5"/>
  <c r="BN45" i="5"/>
  <c r="BL431" i="5"/>
  <c r="BN431" i="5" s="1"/>
  <c r="BN12" i="5"/>
  <c r="BN55" i="5"/>
  <c r="BN87" i="5"/>
  <c r="BN56" i="5"/>
  <c r="BN90" i="5"/>
  <c r="BN75" i="5"/>
  <c r="BN103" i="5"/>
  <c r="BN80" i="5"/>
  <c r="BN114" i="5"/>
  <c r="BN107" i="5"/>
  <c r="BN143" i="5"/>
  <c r="BN167" i="5"/>
  <c r="BN126" i="5"/>
  <c r="BN121" i="5"/>
  <c r="BN142" i="5"/>
  <c r="BN133" i="5"/>
  <c r="BN156" i="5"/>
  <c r="BN195" i="5"/>
  <c r="BN175" i="5"/>
  <c r="BN449" i="5"/>
  <c r="BN209" i="5"/>
  <c r="BN250" i="5"/>
  <c r="BN208" i="5"/>
  <c r="BN244" i="5"/>
  <c r="BN216" i="5"/>
  <c r="BN221" i="5"/>
  <c r="BN219" i="5"/>
  <c r="BN292" i="5"/>
  <c r="BN241" i="5"/>
  <c r="BN257" i="5"/>
  <c r="BN269" i="5"/>
  <c r="BN322" i="5"/>
  <c r="BN319" i="5"/>
  <c r="BN276" i="5"/>
  <c r="BN289" i="5"/>
  <c r="BN320" i="5"/>
  <c r="BN341" i="5"/>
  <c r="BN327" i="5"/>
  <c r="BN339" i="5"/>
  <c r="AL15" i="5"/>
  <c r="BP337" i="5"/>
  <c r="BR337" i="5" s="1"/>
  <c r="BN27" i="5"/>
  <c r="BN49" i="5"/>
  <c r="BN172" i="5"/>
  <c r="BN59" i="5"/>
  <c r="BN42" i="5"/>
  <c r="BN58" i="5"/>
  <c r="BN98" i="5"/>
  <c r="BN76" i="5"/>
  <c r="BN104" i="5"/>
  <c r="BN86" i="5"/>
  <c r="BN166" i="5"/>
  <c r="BN108" i="5"/>
  <c r="BN146" i="5"/>
  <c r="BN173" i="5"/>
  <c r="BN127" i="5"/>
  <c r="BN124" i="5"/>
  <c r="BN147" i="5"/>
  <c r="BN134" i="5"/>
  <c r="BN179" i="5"/>
  <c r="BN183" i="5"/>
  <c r="BN176" i="5"/>
  <c r="BN189" i="5"/>
  <c r="BN181" i="5"/>
  <c r="BN277" i="5"/>
  <c r="BN210" i="5"/>
  <c r="BN229" i="5"/>
  <c r="BN442" i="5"/>
  <c r="BN222" i="5"/>
  <c r="BN238" i="5"/>
  <c r="BN299" i="5"/>
  <c r="BN243" i="5"/>
  <c r="BN259" i="5"/>
  <c r="BN273" i="5"/>
  <c r="BN330" i="5"/>
  <c r="BN262" i="5"/>
  <c r="BN443" i="5"/>
  <c r="BN293" i="5"/>
  <c r="BN309" i="5"/>
  <c r="BN338" i="5"/>
  <c r="BN336" i="5"/>
  <c r="BN328" i="5"/>
  <c r="BN68" i="5"/>
  <c r="BN31" i="5"/>
  <c r="BN53" i="5"/>
  <c r="BN14" i="5"/>
  <c r="BN67" i="5"/>
  <c r="BN63" i="5"/>
  <c r="BN44" i="5"/>
  <c r="BN60" i="5"/>
  <c r="BN105" i="5"/>
  <c r="BN93" i="5"/>
  <c r="BN435" i="5"/>
  <c r="BN94" i="5"/>
  <c r="BN65" i="5"/>
  <c r="BN159" i="5"/>
  <c r="BN153" i="5"/>
  <c r="BN184" i="5"/>
  <c r="BN137" i="5"/>
  <c r="BN436" i="5"/>
  <c r="BN149" i="5"/>
  <c r="BN138" i="5"/>
  <c r="BN158" i="5"/>
  <c r="BN177" i="5"/>
  <c r="BN191" i="5"/>
  <c r="BN190" i="5"/>
  <c r="BN182" i="5"/>
  <c r="BN213" i="5"/>
  <c r="BN440" i="5"/>
  <c r="BN242" i="5"/>
  <c r="BN226" i="5"/>
  <c r="BN223" i="5"/>
  <c r="BN254" i="5"/>
  <c r="BN301" i="5"/>
  <c r="BN245" i="5"/>
  <c r="BN261" i="5"/>
  <c r="BN281" i="5"/>
  <c r="BN295" i="5"/>
  <c r="BN264" i="5"/>
  <c r="BN278" i="5"/>
  <c r="BN294" i="5"/>
  <c r="BN310" i="5"/>
  <c r="BN313" i="5"/>
  <c r="BN321" i="5"/>
  <c r="BN333" i="5"/>
  <c r="AX426" i="5"/>
  <c r="AX428" i="5"/>
  <c r="AX424" i="5"/>
  <c r="AX417" i="5"/>
  <c r="AX410" i="5"/>
  <c r="AX407" i="5"/>
  <c r="AX388" i="5"/>
  <c r="AX374" i="5"/>
  <c r="AX364" i="5"/>
  <c r="AX425" i="5"/>
  <c r="AX419" i="5"/>
  <c r="AX412" i="5"/>
  <c r="AX403" i="5"/>
  <c r="AX400" i="5"/>
  <c r="AX387" i="5"/>
  <c r="AX421" i="5"/>
  <c r="AX414" i="5"/>
  <c r="AX411" i="5"/>
  <c r="AX401" i="5"/>
  <c r="AX398" i="5"/>
  <c r="AX393" i="5"/>
  <c r="AX420" i="5"/>
  <c r="AX416" i="5"/>
  <c r="AX413" i="5"/>
  <c r="AX408" i="5"/>
  <c r="AX405" i="5"/>
  <c r="AX390" i="5"/>
  <c r="AX386" i="5"/>
  <c r="AX373" i="5"/>
  <c r="AX366" i="5"/>
  <c r="AX363" i="5"/>
  <c r="AX395" i="5"/>
  <c r="AX385" i="5"/>
  <c r="AX379" i="5"/>
  <c r="AX370" i="5"/>
  <c r="AX365" i="5"/>
  <c r="AX362" i="5"/>
  <c r="AX402" i="5"/>
  <c r="AX375" i="5"/>
  <c r="AX418" i="5"/>
  <c r="AX396" i="5"/>
  <c r="AX383" i="5"/>
  <c r="AX372" i="5"/>
  <c r="AX361" i="5"/>
  <c r="AX333" i="5"/>
  <c r="CJ333" i="5" s="1"/>
  <c r="AX427" i="5"/>
  <c r="AX423" i="5"/>
  <c r="AX397" i="5"/>
  <c r="AX391" i="5"/>
  <c r="AX389" i="5"/>
  <c r="AX381" i="5"/>
  <c r="AX369" i="5"/>
  <c r="AX406" i="5"/>
  <c r="AX404" i="5"/>
  <c r="AX409" i="5"/>
  <c r="AX371" i="5"/>
  <c r="AX368" i="5"/>
  <c r="AX422" i="5"/>
  <c r="AX367" i="5"/>
  <c r="AX323" i="5"/>
  <c r="CJ323" i="5" s="1"/>
  <c r="AX321" i="5"/>
  <c r="CJ321" i="5" s="1"/>
  <c r="AX319" i="5"/>
  <c r="CJ319" i="5" s="1"/>
  <c r="AX317" i="5"/>
  <c r="CJ317" i="5" s="1"/>
  <c r="AX315" i="5"/>
  <c r="CJ315" i="5" s="1"/>
  <c r="AX313" i="5"/>
  <c r="CJ313" i="5" s="1"/>
  <c r="AX311" i="5"/>
  <c r="AX309" i="5"/>
  <c r="CJ309" i="5" s="1"/>
  <c r="AX307" i="5"/>
  <c r="CJ307" i="5" s="1"/>
  <c r="AX377" i="5"/>
  <c r="AX318" i="5"/>
  <c r="CJ318" i="5" s="1"/>
  <c r="AX376" i="5"/>
  <c r="AX392" i="5"/>
  <c r="AX384" i="5"/>
  <c r="AX308" i="5"/>
  <c r="CJ308" i="5" s="1"/>
  <c r="AX399" i="5"/>
  <c r="AX322" i="5"/>
  <c r="CJ322" i="5" s="1"/>
  <c r="AX310" i="5"/>
  <c r="CJ310" i="5" s="1"/>
  <c r="AX415" i="5"/>
  <c r="AX380" i="5"/>
  <c r="AX327" i="5"/>
  <c r="CJ327" i="5" s="1"/>
  <c r="AX314" i="5"/>
  <c r="CJ314" i="5" s="1"/>
  <c r="AX304" i="5"/>
  <c r="AX302" i="5"/>
  <c r="CJ302" i="5" s="1"/>
  <c r="AX300" i="5"/>
  <c r="CJ300" i="5" s="1"/>
  <c r="AX298" i="5"/>
  <c r="CJ298" i="5" s="1"/>
  <c r="AX330" i="5"/>
  <c r="CJ330" i="5" s="1"/>
  <c r="AX303" i="5"/>
  <c r="CJ303" i="5" s="1"/>
  <c r="AX306" i="5"/>
  <c r="CJ306" i="5" s="1"/>
  <c r="AX305" i="5"/>
  <c r="CJ305" i="5" s="1"/>
  <c r="AX378" i="5"/>
  <c r="AX299" i="5"/>
  <c r="CJ299" i="5" s="1"/>
  <c r="AX290" i="5"/>
  <c r="CJ290" i="5" s="1"/>
  <c r="AX292" i="5"/>
  <c r="CJ292" i="5" s="1"/>
  <c r="AX291" i="5"/>
  <c r="CJ291" i="5" s="1"/>
  <c r="AX289" i="5"/>
  <c r="CJ289" i="5" s="1"/>
  <c r="AX287" i="5"/>
  <c r="CJ287" i="5" s="1"/>
  <c r="AX285" i="5"/>
  <c r="CJ285" i="5" s="1"/>
  <c r="AX445" i="5"/>
  <c r="CJ445" i="5" s="1"/>
  <c r="CL445" i="5" s="1"/>
  <c r="AX282" i="5"/>
  <c r="CJ282" i="5" s="1"/>
  <c r="AX280" i="5"/>
  <c r="CJ280" i="5" s="1"/>
  <c r="AX278" i="5"/>
  <c r="CJ278" i="5" s="1"/>
  <c r="AX443" i="5"/>
  <c r="CJ443" i="5" s="1"/>
  <c r="CL443" i="5" s="1"/>
  <c r="AX276" i="5"/>
  <c r="CJ276" i="5" s="1"/>
  <c r="AX316" i="5"/>
  <c r="CJ316" i="5" s="1"/>
  <c r="AX312" i="5"/>
  <c r="CJ312" i="5" s="1"/>
  <c r="AX301" i="5"/>
  <c r="CJ301" i="5" s="1"/>
  <c r="AX294" i="5"/>
  <c r="CJ294" i="5" s="1"/>
  <c r="AX293" i="5"/>
  <c r="CJ293" i="5" s="1"/>
  <c r="AX286" i="5"/>
  <c r="CJ286" i="5" s="1"/>
  <c r="AX271" i="5"/>
  <c r="CJ271" i="5" s="1"/>
  <c r="AX296" i="5"/>
  <c r="CJ296" i="5" s="1"/>
  <c r="AX284" i="5"/>
  <c r="CJ284" i="5" s="1"/>
  <c r="AX274" i="5"/>
  <c r="CJ274" i="5" s="1"/>
  <c r="AX270" i="5"/>
  <c r="AX266" i="5"/>
  <c r="CJ266" i="5" s="1"/>
  <c r="AX262" i="5"/>
  <c r="CJ262" i="5" s="1"/>
  <c r="AX283" i="5"/>
  <c r="CJ283" i="5" s="1"/>
  <c r="AX277" i="5"/>
  <c r="CJ277" i="5" s="1"/>
  <c r="AX332" i="5"/>
  <c r="CJ332" i="5" s="1"/>
  <c r="AX273" i="5"/>
  <c r="CJ273" i="5" s="1"/>
  <c r="AX269" i="5"/>
  <c r="CJ269" i="5" s="1"/>
  <c r="AX320" i="5"/>
  <c r="CJ320" i="5" s="1"/>
  <c r="AX288" i="5"/>
  <c r="CJ288" i="5" s="1"/>
  <c r="AX281" i="5"/>
  <c r="CJ281" i="5" s="1"/>
  <c r="AX275" i="5"/>
  <c r="CJ275" i="5" s="1"/>
  <c r="AX220" i="5"/>
  <c r="CJ220" i="5" s="1"/>
  <c r="AX218" i="5"/>
  <c r="CJ218" i="5" s="1"/>
  <c r="AX441" i="5"/>
  <c r="CJ441" i="5" s="1"/>
  <c r="CL441" i="5" s="1"/>
  <c r="AX215" i="5"/>
  <c r="CJ215" i="5" s="1"/>
  <c r="AX213" i="5"/>
  <c r="CJ213" i="5" s="1"/>
  <c r="AX272" i="5"/>
  <c r="CJ272" i="5" s="1"/>
  <c r="AX268" i="5"/>
  <c r="CJ268" i="5" s="1"/>
  <c r="AX258" i="5"/>
  <c r="AX253" i="5"/>
  <c r="CJ253" i="5" s="1"/>
  <c r="AX245" i="5"/>
  <c r="CJ245" i="5" s="1"/>
  <c r="AX242" i="5"/>
  <c r="CJ242" i="5" s="1"/>
  <c r="AX295" i="5"/>
  <c r="CJ295" i="5" s="1"/>
  <c r="AX279" i="5"/>
  <c r="AX265" i="5"/>
  <c r="CJ265" i="5" s="1"/>
  <c r="AX257" i="5"/>
  <c r="CJ257" i="5" s="1"/>
  <c r="AX264" i="5"/>
  <c r="CJ264" i="5" s="1"/>
  <c r="AX263" i="5"/>
  <c r="CJ263" i="5" s="1"/>
  <c r="AX256" i="5"/>
  <c r="CJ256" i="5" s="1"/>
  <c r="AX251" i="5"/>
  <c r="CJ251" i="5" s="1"/>
  <c r="AX243" i="5"/>
  <c r="CJ243" i="5" s="1"/>
  <c r="AX240" i="5"/>
  <c r="CJ240" i="5" s="1"/>
  <c r="AX216" i="5"/>
  <c r="CJ216" i="5" s="1"/>
  <c r="AX267" i="5"/>
  <c r="CJ267" i="5" s="1"/>
  <c r="AX261" i="5"/>
  <c r="CJ261" i="5" s="1"/>
  <c r="AX250" i="5"/>
  <c r="CJ250" i="5" s="1"/>
  <c r="AX237" i="5"/>
  <c r="CJ237" i="5" s="1"/>
  <c r="AX234" i="5"/>
  <c r="CJ234" i="5" s="1"/>
  <c r="AX217" i="5"/>
  <c r="CJ217" i="5" s="1"/>
  <c r="AX444" i="5"/>
  <c r="CJ444" i="5" s="1"/>
  <c r="CL444" i="5" s="1"/>
  <c r="AX260" i="5"/>
  <c r="CJ260" i="5" s="1"/>
  <c r="AX255" i="5"/>
  <c r="CJ255" i="5" s="1"/>
  <c r="AX297" i="5"/>
  <c r="AX254" i="5"/>
  <c r="CJ254" i="5" s="1"/>
  <c r="AX249" i="5"/>
  <c r="CJ249" i="5" s="1"/>
  <c r="AX241" i="5"/>
  <c r="CJ241" i="5" s="1"/>
  <c r="AX238" i="5"/>
  <c r="CJ238" i="5" s="1"/>
  <c r="AX223" i="5"/>
  <c r="CJ223" i="5" s="1"/>
  <c r="AX222" i="5"/>
  <c r="CJ222" i="5" s="1"/>
  <c r="AX231" i="5"/>
  <c r="CJ231" i="5" s="1"/>
  <c r="AX246" i="5"/>
  <c r="AX235" i="5"/>
  <c r="CJ235" i="5" s="1"/>
  <c r="AX259" i="5"/>
  <c r="CJ259" i="5" s="1"/>
  <c r="AX232" i="5"/>
  <c r="CJ232" i="5" s="1"/>
  <c r="AX224" i="5"/>
  <c r="CJ224" i="5" s="1"/>
  <c r="AX221" i="5"/>
  <c r="CJ221" i="5" s="1"/>
  <c r="AX252" i="5"/>
  <c r="CJ252" i="5" s="1"/>
  <c r="AX248" i="5"/>
  <c r="CJ248" i="5" s="1"/>
  <c r="AX236" i="5"/>
  <c r="CJ236" i="5" s="1"/>
  <c r="AX228" i="5"/>
  <c r="CJ228" i="5" s="1"/>
  <c r="AX225" i="5"/>
  <c r="CJ225" i="5" s="1"/>
  <c r="AX214" i="5"/>
  <c r="CJ214" i="5" s="1"/>
  <c r="AX442" i="5"/>
  <c r="CJ442" i="5" s="1"/>
  <c r="CL442" i="5" s="1"/>
  <c r="AX233" i="5"/>
  <c r="AX229" i="5"/>
  <c r="CJ229" i="5" s="1"/>
  <c r="AX226" i="5"/>
  <c r="CJ226" i="5" s="1"/>
  <c r="AX440" i="5"/>
  <c r="CJ440" i="5" s="1"/>
  <c r="CL440" i="5" s="1"/>
  <c r="AX210" i="5"/>
  <c r="CJ210" i="5" s="1"/>
  <c r="AX208" i="5"/>
  <c r="CJ208" i="5" s="1"/>
  <c r="AX206" i="5"/>
  <c r="CJ206" i="5" s="1"/>
  <c r="AX204" i="5"/>
  <c r="CJ204" i="5" s="1"/>
  <c r="AX202" i="5"/>
  <c r="AX439" i="5"/>
  <c r="CJ439" i="5" s="1"/>
  <c r="CL439" i="5" s="1"/>
  <c r="AX199" i="5"/>
  <c r="CJ199" i="5" s="1"/>
  <c r="AX197" i="5"/>
  <c r="CJ197" i="5" s="1"/>
  <c r="AX239" i="5"/>
  <c r="CJ239" i="5" s="1"/>
  <c r="AX230" i="5"/>
  <c r="CJ230" i="5" s="1"/>
  <c r="AX219" i="5"/>
  <c r="CJ219" i="5" s="1"/>
  <c r="AX212" i="5"/>
  <c r="CJ212" i="5" s="1"/>
  <c r="AX247" i="5"/>
  <c r="CJ247" i="5" s="1"/>
  <c r="AX227" i="5"/>
  <c r="CJ227" i="5" s="1"/>
  <c r="AX194" i="5"/>
  <c r="CJ194" i="5" s="1"/>
  <c r="AX193" i="5"/>
  <c r="CJ193" i="5" s="1"/>
  <c r="AX178" i="5"/>
  <c r="CJ178" i="5" s="1"/>
  <c r="AX177" i="5"/>
  <c r="CJ177" i="5" s="1"/>
  <c r="AX207" i="5"/>
  <c r="CJ207" i="5" s="1"/>
  <c r="AX201" i="5"/>
  <c r="CJ201" i="5" s="1"/>
  <c r="AX196" i="5"/>
  <c r="CJ196" i="5" s="1"/>
  <c r="AX182" i="5"/>
  <c r="CJ182" i="5" s="1"/>
  <c r="AX181" i="5"/>
  <c r="CJ181" i="5" s="1"/>
  <c r="AX198" i="5"/>
  <c r="CJ198" i="5" s="1"/>
  <c r="AX205" i="5"/>
  <c r="CJ205" i="5" s="1"/>
  <c r="AX186" i="5"/>
  <c r="CJ186" i="5" s="1"/>
  <c r="AX185" i="5"/>
  <c r="CJ185" i="5" s="1"/>
  <c r="AX171" i="5"/>
  <c r="CJ171" i="5" s="1"/>
  <c r="AX170" i="5"/>
  <c r="AX200" i="5"/>
  <c r="CJ200" i="5" s="1"/>
  <c r="AX188" i="5"/>
  <c r="CJ188" i="5" s="1"/>
  <c r="AX187" i="5"/>
  <c r="CJ187" i="5" s="1"/>
  <c r="AX173" i="5"/>
  <c r="CJ173" i="5" s="1"/>
  <c r="AX172" i="5"/>
  <c r="CJ172" i="5" s="1"/>
  <c r="AX164" i="5"/>
  <c r="CJ164" i="5" s="1"/>
  <c r="AX163" i="5"/>
  <c r="CJ163" i="5" s="1"/>
  <c r="AX430" i="5"/>
  <c r="CJ430" i="5" s="1"/>
  <c r="CL430" i="5" s="1"/>
  <c r="AX211" i="5"/>
  <c r="CJ211" i="5" s="1"/>
  <c r="AX209" i="5"/>
  <c r="CJ209" i="5" s="1"/>
  <c r="AX190" i="5"/>
  <c r="CJ190" i="5" s="1"/>
  <c r="AX189" i="5"/>
  <c r="CJ189" i="5" s="1"/>
  <c r="AX449" i="5"/>
  <c r="AX174" i="5"/>
  <c r="CJ174" i="5" s="1"/>
  <c r="AX244" i="5"/>
  <c r="CJ244" i="5" s="1"/>
  <c r="AX195" i="5"/>
  <c r="CJ195" i="5" s="1"/>
  <c r="AX192" i="5"/>
  <c r="CJ192" i="5" s="1"/>
  <c r="AX180" i="5"/>
  <c r="CJ180" i="5" s="1"/>
  <c r="AX184" i="5"/>
  <c r="CJ184" i="5" s="1"/>
  <c r="AX161" i="5"/>
  <c r="CJ161" i="5" s="1"/>
  <c r="AX159" i="5"/>
  <c r="CJ159" i="5" s="1"/>
  <c r="AX448" i="5"/>
  <c r="AX153" i="5"/>
  <c r="CJ153" i="5" s="1"/>
  <c r="AX151" i="5"/>
  <c r="AX149" i="5"/>
  <c r="CJ149" i="5" s="1"/>
  <c r="AX447" i="5"/>
  <c r="AX146" i="5"/>
  <c r="CJ146" i="5" s="1"/>
  <c r="AX144" i="5"/>
  <c r="CJ144" i="5" s="1"/>
  <c r="AX142" i="5"/>
  <c r="CJ142" i="5" s="1"/>
  <c r="AX141" i="5"/>
  <c r="CJ141" i="5" s="1"/>
  <c r="AX139" i="5"/>
  <c r="CJ139" i="5" s="1"/>
  <c r="AX137" i="5"/>
  <c r="CJ137" i="5" s="1"/>
  <c r="AX135" i="5"/>
  <c r="CJ135" i="5" s="1"/>
  <c r="AX183" i="5"/>
  <c r="CJ183" i="5" s="1"/>
  <c r="AX157" i="5"/>
  <c r="AX155" i="5"/>
  <c r="CJ155" i="5" s="1"/>
  <c r="AX203" i="5"/>
  <c r="CJ203" i="5" s="1"/>
  <c r="AX167" i="5"/>
  <c r="CJ167" i="5" s="1"/>
  <c r="AX166" i="5"/>
  <c r="CJ166" i="5" s="1"/>
  <c r="AX168" i="5"/>
  <c r="CJ168" i="5" s="1"/>
  <c r="AX437" i="5"/>
  <c r="CJ437" i="5" s="1"/>
  <c r="CL437" i="5" s="1"/>
  <c r="AX130" i="5"/>
  <c r="CJ130" i="5" s="1"/>
  <c r="AX123" i="5"/>
  <c r="AX120" i="5"/>
  <c r="CJ120" i="5" s="1"/>
  <c r="AX165" i="5"/>
  <c r="CJ165" i="5" s="1"/>
  <c r="AX158" i="5"/>
  <c r="CJ158" i="5" s="1"/>
  <c r="AX154" i="5"/>
  <c r="CJ154" i="5" s="1"/>
  <c r="AX143" i="5"/>
  <c r="CJ143" i="5" s="1"/>
  <c r="AX175" i="5"/>
  <c r="CJ175" i="5" s="1"/>
  <c r="AX134" i="5"/>
  <c r="CJ134" i="5" s="1"/>
  <c r="AX133" i="5"/>
  <c r="CJ133" i="5" s="1"/>
  <c r="AX191" i="5"/>
  <c r="CJ191" i="5" s="1"/>
  <c r="AX148" i="5"/>
  <c r="CJ148" i="5" s="1"/>
  <c r="AX145" i="5"/>
  <c r="CJ145" i="5" s="1"/>
  <c r="AX138" i="5"/>
  <c r="CJ138" i="5" s="1"/>
  <c r="AX124" i="5"/>
  <c r="CJ124" i="5" s="1"/>
  <c r="AX121" i="5"/>
  <c r="CJ121" i="5" s="1"/>
  <c r="AX176" i="5"/>
  <c r="CJ176" i="5" s="1"/>
  <c r="AX160" i="5"/>
  <c r="CJ160" i="5" s="1"/>
  <c r="AX156" i="5"/>
  <c r="CJ156" i="5" s="1"/>
  <c r="AX150" i="5"/>
  <c r="CJ150" i="5" s="1"/>
  <c r="AX147" i="5"/>
  <c r="CJ147" i="5" s="1"/>
  <c r="AX140" i="5"/>
  <c r="CJ140" i="5" s="1"/>
  <c r="AX169" i="5"/>
  <c r="AX162" i="5"/>
  <c r="CJ162" i="5" s="1"/>
  <c r="AX127" i="5"/>
  <c r="CJ127" i="5" s="1"/>
  <c r="AX126" i="5"/>
  <c r="CJ126" i="5" s="1"/>
  <c r="AX108" i="5"/>
  <c r="CJ108" i="5" s="1"/>
  <c r="AX106" i="5"/>
  <c r="CJ106" i="5" s="1"/>
  <c r="AX104" i="5"/>
  <c r="CJ104" i="5" s="1"/>
  <c r="AX102" i="5"/>
  <c r="CJ102" i="5" s="1"/>
  <c r="AX100" i="5"/>
  <c r="CJ100" i="5" s="1"/>
  <c r="AX98" i="5"/>
  <c r="CJ98" i="5" s="1"/>
  <c r="AX96" i="5"/>
  <c r="CJ96" i="5" s="1"/>
  <c r="AX94" i="5"/>
  <c r="CJ94" i="5" s="1"/>
  <c r="AX92" i="5"/>
  <c r="CJ92" i="5" s="1"/>
  <c r="AX90" i="5"/>
  <c r="CJ90" i="5" s="1"/>
  <c r="AX88" i="5"/>
  <c r="CJ88" i="5" s="1"/>
  <c r="AX86" i="5"/>
  <c r="CJ86" i="5" s="1"/>
  <c r="AX129" i="5"/>
  <c r="AX118" i="5"/>
  <c r="CJ118" i="5" s="1"/>
  <c r="AX117" i="5"/>
  <c r="CJ117" i="5" s="1"/>
  <c r="AX93" i="5"/>
  <c r="CJ93" i="5" s="1"/>
  <c r="AX85" i="5"/>
  <c r="CJ85" i="5" s="1"/>
  <c r="AX78" i="5"/>
  <c r="CJ78" i="5" s="1"/>
  <c r="AX77" i="5"/>
  <c r="CJ77" i="5" s="1"/>
  <c r="AX438" i="5"/>
  <c r="CJ438" i="5" s="1"/>
  <c r="CL438" i="5" s="1"/>
  <c r="AX131" i="5"/>
  <c r="AX436" i="5"/>
  <c r="CJ436" i="5" s="1"/>
  <c r="CL436" i="5" s="1"/>
  <c r="AX116" i="5"/>
  <c r="CJ116" i="5" s="1"/>
  <c r="AX112" i="5"/>
  <c r="CJ112" i="5" s="1"/>
  <c r="AX105" i="5"/>
  <c r="CJ105" i="5" s="1"/>
  <c r="AX152" i="5"/>
  <c r="CJ152" i="5" s="1"/>
  <c r="AX111" i="5"/>
  <c r="CJ111" i="5" s="1"/>
  <c r="AX95" i="5"/>
  <c r="CJ95" i="5" s="1"/>
  <c r="AX87" i="5"/>
  <c r="CJ87" i="5" s="1"/>
  <c r="AX83" i="5"/>
  <c r="CJ83" i="5" s="1"/>
  <c r="AX66" i="5"/>
  <c r="CJ66" i="5" s="1"/>
  <c r="AX179" i="5"/>
  <c r="CJ179" i="5" s="1"/>
  <c r="AX136" i="5"/>
  <c r="CJ136" i="5" s="1"/>
  <c r="AX115" i="5"/>
  <c r="CJ115" i="5" s="1"/>
  <c r="AX107" i="5"/>
  <c r="CJ107" i="5" s="1"/>
  <c r="AX99" i="5"/>
  <c r="CJ99" i="5" s="1"/>
  <c r="AX132" i="5"/>
  <c r="CJ132" i="5" s="1"/>
  <c r="AX114" i="5"/>
  <c r="CJ114" i="5" s="1"/>
  <c r="AX110" i="5"/>
  <c r="CJ110" i="5" s="1"/>
  <c r="AX97" i="5"/>
  <c r="CJ97" i="5" s="1"/>
  <c r="AX89" i="5"/>
  <c r="CJ89" i="5" s="1"/>
  <c r="AX80" i="5"/>
  <c r="CJ80" i="5" s="1"/>
  <c r="AX109" i="5"/>
  <c r="CJ109" i="5" s="1"/>
  <c r="AX101" i="5"/>
  <c r="CJ101" i="5" s="1"/>
  <c r="AX82" i="5"/>
  <c r="CJ82" i="5" s="1"/>
  <c r="AX72" i="5"/>
  <c r="CJ72" i="5" s="1"/>
  <c r="AX71" i="5"/>
  <c r="CJ71" i="5" s="1"/>
  <c r="AX113" i="5"/>
  <c r="CJ113" i="5" s="1"/>
  <c r="AX91" i="5"/>
  <c r="CJ91" i="5" s="1"/>
  <c r="AX84" i="5"/>
  <c r="CJ84" i="5" s="1"/>
  <c r="AX74" i="5"/>
  <c r="CJ74" i="5" s="1"/>
  <c r="AX73" i="5"/>
  <c r="CJ73" i="5" s="1"/>
  <c r="AX69" i="5"/>
  <c r="AX76" i="5"/>
  <c r="CJ76" i="5" s="1"/>
  <c r="AX75" i="5"/>
  <c r="CJ75" i="5" s="1"/>
  <c r="AX58" i="5"/>
  <c r="CJ58" i="5" s="1"/>
  <c r="AX54" i="5"/>
  <c r="CJ54" i="5" s="1"/>
  <c r="AX48" i="5"/>
  <c r="CJ48" i="5" s="1"/>
  <c r="AX44" i="5"/>
  <c r="CJ44" i="5" s="1"/>
  <c r="AX40" i="5"/>
  <c r="CJ40" i="5" s="1"/>
  <c r="AX38" i="5"/>
  <c r="CJ38" i="5" s="1"/>
  <c r="AX36" i="5"/>
  <c r="CJ36" i="5" s="1"/>
  <c r="AX34" i="5"/>
  <c r="CJ34" i="5" s="1"/>
  <c r="AX32" i="5"/>
  <c r="CJ32" i="5" s="1"/>
  <c r="AX128" i="5"/>
  <c r="CJ128" i="5" s="1"/>
  <c r="AX435" i="5"/>
  <c r="CJ435" i="5" s="1"/>
  <c r="CL435" i="5" s="1"/>
  <c r="AX81" i="5"/>
  <c r="CJ81" i="5" s="1"/>
  <c r="AX79" i="5"/>
  <c r="CJ79" i="5" s="1"/>
  <c r="AX68" i="5"/>
  <c r="CJ68" i="5" s="1"/>
  <c r="AX59" i="5"/>
  <c r="CJ59" i="5" s="1"/>
  <c r="AX55" i="5"/>
  <c r="CJ55" i="5" s="1"/>
  <c r="AX51" i="5"/>
  <c r="CJ51" i="5" s="1"/>
  <c r="AX47" i="5"/>
  <c r="CJ47" i="5" s="1"/>
  <c r="AX43" i="5"/>
  <c r="CJ43" i="5" s="1"/>
  <c r="AX65" i="5"/>
  <c r="CJ65" i="5" s="1"/>
  <c r="AX64" i="5"/>
  <c r="CJ64" i="5" s="1"/>
  <c r="AX125" i="5"/>
  <c r="CJ125" i="5" s="1"/>
  <c r="AX70" i="5"/>
  <c r="CJ70" i="5" s="1"/>
  <c r="AX63" i="5"/>
  <c r="CJ63" i="5" s="1"/>
  <c r="AX62" i="5"/>
  <c r="CJ62" i="5" s="1"/>
  <c r="AX61" i="5"/>
  <c r="CJ61" i="5" s="1"/>
  <c r="AX60" i="5"/>
  <c r="CJ60" i="5" s="1"/>
  <c r="AX56" i="5"/>
  <c r="CJ56" i="5" s="1"/>
  <c r="AX52" i="5"/>
  <c r="CJ52" i="5" s="1"/>
  <c r="AX50" i="5"/>
  <c r="CJ50" i="5" s="1"/>
  <c r="AX46" i="5"/>
  <c r="CJ46" i="5" s="1"/>
  <c r="AX42" i="5"/>
  <c r="CJ42" i="5" s="1"/>
  <c r="AX39" i="5"/>
  <c r="CJ39" i="5" s="1"/>
  <c r="AX37" i="5"/>
  <c r="CJ37" i="5" s="1"/>
  <c r="AX35" i="5"/>
  <c r="CJ35" i="5" s="1"/>
  <c r="AX33" i="5"/>
  <c r="CJ33" i="5" s="1"/>
  <c r="AX31" i="5"/>
  <c r="CJ31" i="5" s="1"/>
  <c r="AX29" i="5"/>
  <c r="CJ29" i="5" s="1"/>
  <c r="AX27" i="5"/>
  <c r="CJ27" i="5" s="1"/>
  <c r="AX25" i="5"/>
  <c r="CJ25" i="5" s="1"/>
  <c r="AX23" i="5"/>
  <c r="CJ23" i="5" s="1"/>
  <c r="AX21" i="5"/>
  <c r="CJ21" i="5" s="1"/>
  <c r="AX19" i="5"/>
  <c r="CJ19" i="5" s="1"/>
  <c r="AX17" i="5"/>
  <c r="CJ17" i="5" s="1"/>
  <c r="AX57" i="5"/>
  <c r="CJ57" i="5" s="1"/>
  <c r="AX49" i="5"/>
  <c r="CJ49" i="5" s="1"/>
  <c r="AX45" i="5"/>
  <c r="CJ45" i="5" s="1"/>
  <c r="AX41" i="5"/>
  <c r="CJ41" i="5" s="1"/>
  <c r="AX13" i="5"/>
  <c r="CJ13" i="5" s="1"/>
  <c r="AX9" i="5"/>
  <c r="CJ9" i="5" s="1"/>
  <c r="AX24" i="5"/>
  <c r="CJ24" i="5" s="1"/>
  <c r="AX103" i="5"/>
  <c r="CJ103" i="5" s="1"/>
  <c r="AX30" i="5"/>
  <c r="CJ30" i="5" s="1"/>
  <c r="AX22" i="5"/>
  <c r="CJ22" i="5" s="1"/>
  <c r="AX67" i="5"/>
  <c r="CJ67" i="5" s="1"/>
  <c r="AX12" i="5"/>
  <c r="CJ12" i="5" s="1"/>
  <c r="AX26" i="5"/>
  <c r="CJ26" i="5" s="1"/>
  <c r="AX16" i="5"/>
  <c r="CJ16" i="5" s="1"/>
  <c r="AX53" i="5"/>
  <c r="CJ53" i="5" s="1"/>
  <c r="AX18" i="5"/>
  <c r="CJ18" i="5" s="1"/>
  <c r="AX11" i="5"/>
  <c r="CJ11" i="5" s="1"/>
  <c r="AX7" i="5"/>
  <c r="CJ7" i="5" s="1"/>
  <c r="AX6" i="5"/>
  <c r="CJ6" i="5" s="1"/>
  <c r="AX8" i="5"/>
  <c r="CJ8" i="5" s="1"/>
  <c r="AX432" i="5"/>
  <c r="CJ432" i="5" s="1"/>
  <c r="CL432" i="5" s="1"/>
  <c r="AX20" i="5"/>
  <c r="CJ20" i="5" s="1"/>
  <c r="AX431" i="5"/>
  <c r="CJ431" i="5" s="1"/>
  <c r="CL431" i="5" s="1"/>
  <c r="AX28" i="5"/>
  <c r="CJ28" i="5" s="1"/>
  <c r="AX14" i="5"/>
  <c r="CJ14" i="5" s="1"/>
  <c r="AX10" i="5"/>
  <c r="CJ10" i="5" s="1"/>
  <c r="AX433" i="5"/>
  <c r="CJ433" i="5" s="1"/>
  <c r="CL433" i="5" s="1"/>
  <c r="CE342" i="5"/>
  <c r="CG342" i="5" s="1"/>
  <c r="BN34" i="5"/>
  <c r="BN36" i="5"/>
  <c r="BN33" i="5"/>
  <c r="BN57" i="5"/>
  <c r="BN71" i="5"/>
  <c r="BN38" i="5"/>
  <c r="BN95" i="5"/>
  <c r="BN46" i="5"/>
  <c r="BN61" i="5"/>
  <c r="BN106" i="5"/>
  <c r="BN73" i="5"/>
  <c r="BN122" i="5"/>
  <c r="BN101" i="5"/>
  <c r="BN66" i="5"/>
  <c r="BN171" i="5"/>
  <c r="BN155" i="5"/>
  <c r="BN112" i="5"/>
  <c r="BN438" i="5"/>
  <c r="BN125" i="5"/>
  <c r="BN165" i="5"/>
  <c r="BN141" i="5"/>
  <c r="BN163" i="5"/>
  <c r="BN178" i="5"/>
  <c r="BN192" i="5"/>
  <c r="BN197" i="5"/>
  <c r="BN198" i="5"/>
  <c r="BN215" i="5"/>
  <c r="BN212" i="5"/>
  <c r="BN267" i="5"/>
  <c r="BN227" i="5"/>
  <c r="BN232" i="5"/>
  <c r="BN260" i="5"/>
  <c r="BN231" i="5"/>
  <c r="BN247" i="5"/>
  <c r="BN279" i="5"/>
  <c r="BN288" i="5"/>
  <c r="BN296" i="5"/>
  <c r="BN266" i="5"/>
  <c r="BN280" i="5"/>
  <c r="BN298" i="5"/>
  <c r="BN315" i="5"/>
  <c r="BN314" i="5"/>
  <c r="BN337" i="5"/>
  <c r="BN340" i="5"/>
  <c r="BN24" i="5"/>
  <c r="BN32" i="5"/>
  <c r="BN35" i="5"/>
  <c r="BN82" i="5"/>
  <c r="BN83" i="5"/>
  <c r="BN40" i="5"/>
  <c r="BN97" i="5"/>
  <c r="BN48" i="5"/>
  <c r="BN62" i="5"/>
  <c r="BN116" i="5"/>
  <c r="BN74" i="5"/>
  <c r="BN148" i="5"/>
  <c r="BN102" i="5"/>
  <c r="BN85" i="5"/>
  <c r="BN130" i="5"/>
  <c r="BN128" i="5"/>
  <c r="BN113" i="5"/>
  <c r="BN144" i="5"/>
  <c r="BN152" i="5"/>
  <c r="BN180" i="5"/>
  <c r="BN145" i="5"/>
  <c r="BN187" i="5"/>
  <c r="BN193" i="5"/>
  <c r="BN201" i="5"/>
  <c r="BN203" i="5"/>
  <c r="BN439" i="5"/>
  <c r="BN263" i="5"/>
  <c r="BN441" i="5"/>
  <c r="BN275" i="5"/>
  <c r="BN236" i="5"/>
  <c r="BN248" i="5"/>
  <c r="BN240" i="5"/>
  <c r="BN233" i="5"/>
  <c r="BN249" i="5"/>
  <c r="BN286" i="5"/>
  <c r="BN290" i="5"/>
  <c r="BN303" i="5"/>
  <c r="BN268" i="5"/>
  <c r="BN282" i="5"/>
  <c r="BN342" i="5"/>
  <c r="BN302" i="5"/>
  <c r="CL331" i="5"/>
  <c r="BN331" i="5"/>
  <c r="BN335" i="5"/>
  <c r="BN22" i="5"/>
  <c r="AL428" i="5"/>
  <c r="AL424" i="5"/>
  <c r="AL427" i="5"/>
  <c r="AL426" i="5"/>
  <c r="AL422" i="5"/>
  <c r="AL408" i="5"/>
  <c r="AL406" i="5"/>
  <c r="AL404" i="5"/>
  <c r="AL399" i="5"/>
  <c r="AL396" i="5"/>
  <c r="AL392" i="5"/>
  <c r="AL384" i="5"/>
  <c r="AL383" i="5"/>
  <c r="AL420" i="5"/>
  <c r="AL418" i="5"/>
  <c r="AL415" i="5"/>
  <c r="AL391" i="5"/>
  <c r="AL425" i="5"/>
  <c r="AL412" i="5"/>
  <c r="AL410" i="5"/>
  <c r="AL407" i="5"/>
  <c r="AL389" i="5"/>
  <c r="AL397" i="5"/>
  <c r="AL423" i="5"/>
  <c r="AL409" i="5"/>
  <c r="AL417" i="5"/>
  <c r="AL390" i="5"/>
  <c r="AL405" i="5"/>
  <c r="AL329" i="5"/>
  <c r="AL421" i="5"/>
  <c r="AL400" i="5"/>
  <c r="AL414" i="5"/>
  <c r="AL403" i="5"/>
  <c r="AL393" i="5"/>
  <c r="BX393" i="5" s="1"/>
  <c r="BZ393" i="5" s="1"/>
  <c r="AL387" i="5"/>
  <c r="AL419" i="5"/>
  <c r="AL416" i="5"/>
  <c r="AL411" i="5"/>
  <c r="AL398" i="5"/>
  <c r="AL388" i="5"/>
  <c r="AL326" i="5"/>
  <c r="AL385" i="5"/>
  <c r="AL337" i="5"/>
  <c r="AL328" i="5"/>
  <c r="AL402" i="5"/>
  <c r="AL401" i="5"/>
  <c r="AL334" i="5"/>
  <c r="AL324" i="5"/>
  <c r="AL322" i="5"/>
  <c r="AL320" i="5"/>
  <c r="AL318" i="5"/>
  <c r="AL316" i="5"/>
  <c r="AL314" i="5"/>
  <c r="AL312" i="5"/>
  <c r="AL310" i="5"/>
  <c r="AL308" i="5"/>
  <c r="BX308" i="5" s="1"/>
  <c r="BZ308" i="5" s="1"/>
  <c r="AL306" i="5"/>
  <c r="AL386" i="5"/>
  <c r="AL336" i="5"/>
  <c r="AL327" i="5"/>
  <c r="AL413" i="5"/>
  <c r="AL317" i="5"/>
  <c r="AL335" i="5"/>
  <c r="AL319" i="5"/>
  <c r="AL321" i="5"/>
  <c r="AL333" i="5"/>
  <c r="AL323" i="5"/>
  <c r="AL307" i="5"/>
  <c r="AL305" i="5"/>
  <c r="AL303" i="5"/>
  <c r="AL301" i="5"/>
  <c r="AL299" i="5"/>
  <c r="AL297" i="5"/>
  <c r="AL315" i="5"/>
  <c r="BX315" i="5" s="1"/>
  <c r="BZ315" i="5" s="1"/>
  <c r="AL304" i="5"/>
  <c r="AL325" i="5"/>
  <c r="AL395" i="5"/>
  <c r="AL313" i="5"/>
  <c r="AL300" i="5"/>
  <c r="AL288" i="5"/>
  <c r="AL286" i="5"/>
  <c r="AL284" i="5"/>
  <c r="AL283" i="5"/>
  <c r="AL281" i="5"/>
  <c r="AL279" i="5"/>
  <c r="AL444" i="5"/>
  <c r="AL277" i="5"/>
  <c r="AL275" i="5"/>
  <c r="AL311" i="5"/>
  <c r="AL309" i="5"/>
  <c r="AL302" i="5"/>
  <c r="AL294" i="5"/>
  <c r="AL290" i="5"/>
  <c r="AL289" i="5"/>
  <c r="AL282" i="5"/>
  <c r="AL291" i="5"/>
  <c r="AL295" i="5"/>
  <c r="AL287" i="5"/>
  <c r="AL280" i="5"/>
  <c r="AL292" i="5"/>
  <c r="AL272" i="5"/>
  <c r="AL268" i="5"/>
  <c r="AL264" i="5"/>
  <c r="AL285" i="5"/>
  <c r="AL278" i="5"/>
  <c r="AL271" i="5"/>
  <c r="AL267" i="5"/>
  <c r="AL263" i="5"/>
  <c r="AL293" i="5"/>
  <c r="AL296" i="5"/>
  <c r="AL445" i="5"/>
  <c r="AL443" i="5"/>
  <c r="AL221" i="5"/>
  <c r="AL219" i="5"/>
  <c r="AL217" i="5"/>
  <c r="AL216" i="5"/>
  <c r="AL214" i="5"/>
  <c r="AL212" i="5"/>
  <c r="AL298" i="5"/>
  <c r="AL273" i="5"/>
  <c r="AL269" i="5"/>
  <c r="AL260" i="5"/>
  <c r="AL255" i="5"/>
  <c r="AL247" i="5"/>
  <c r="AL244" i="5"/>
  <c r="AL254" i="5"/>
  <c r="AL259" i="5"/>
  <c r="AL266" i="5"/>
  <c r="BX266" i="5" s="1"/>
  <c r="BZ266" i="5" s="1"/>
  <c r="AL258" i="5"/>
  <c r="AL253" i="5"/>
  <c r="AL245" i="5"/>
  <c r="AL242" i="5"/>
  <c r="AL226" i="5"/>
  <c r="AL225" i="5"/>
  <c r="AL265" i="5"/>
  <c r="AL252" i="5"/>
  <c r="AL239" i="5"/>
  <c r="AL236" i="5"/>
  <c r="AL228" i="5"/>
  <c r="AL227" i="5"/>
  <c r="AL257" i="5"/>
  <c r="AL274" i="5"/>
  <c r="AL270" i="5"/>
  <c r="AL262" i="5"/>
  <c r="AL256" i="5"/>
  <c r="AL251" i="5"/>
  <c r="AL243" i="5"/>
  <c r="AL240" i="5"/>
  <c r="AL230" i="5"/>
  <c r="AL276" i="5"/>
  <c r="AL222" i="5"/>
  <c r="AL234" i="5"/>
  <c r="AL241" i="5"/>
  <c r="AL238" i="5"/>
  <c r="AL215" i="5"/>
  <c r="AL246" i="5"/>
  <c r="AL231" i="5"/>
  <c r="AL223" i="5"/>
  <c r="AL235" i="5"/>
  <c r="AL220" i="5"/>
  <c r="AL261" i="5"/>
  <c r="AL250" i="5"/>
  <c r="AL249" i="5"/>
  <c r="AL248" i="5"/>
  <c r="AL237" i="5"/>
  <c r="AL232" i="5"/>
  <c r="AL224" i="5"/>
  <c r="AL430" i="5"/>
  <c r="BX430" i="5" s="1"/>
  <c r="BZ430" i="5" s="1"/>
  <c r="AL211" i="5"/>
  <c r="AL209" i="5"/>
  <c r="AL207" i="5"/>
  <c r="AL205" i="5"/>
  <c r="AL203" i="5"/>
  <c r="AL201" i="5"/>
  <c r="AL200" i="5"/>
  <c r="AL198" i="5"/>
  <c r="BX198" i="5" s="1"/>
  <c r="BZ198" i="5" s="1"/>
  <c r="AL218" i="5"/>
  <c r="AL187" i="5"/>
  <c r="AL186" i="5"/>
  <c r="AL441" i="5"/>
  <c r="AL206" i="5"/>
  <c r="AL197" i="5"/>
  <c r="AL213" i="5"/>
  <c r="AL191" i="5"/>
  <c r="AL190" i="5"/>
  <c r="AL229" i="5"/>
  <c r="AL440" i="5"/>
  <c r="AL210" i="5"/>
  <c r="AL199" i="5"/>
  <c r="AL204" i="5"/>
  <c r="AL195" i="5"/>
  <c r="AL194" i="5"/>
  <c r="AL179" i="5"/>
  <c r="AL178" i="5"/>
  <c r="AL233" i="5"/>
  <c r="AL439" i="5"/>
  <c r="AL196" i="5"/>
  <c r="AL181" i="5"/>
  <c r="AL180" i="5"/>
  <c r="AL166" i="5"/>
  <c r="AL208" i="5"/>
  <c r="AL183" i="5"/>
  <c r="AL182" i="5"/>
  <c r="AL168" i="5"/>
  <c r="AL167" i="5"/>
  <c r="AL159" i="5"/>
  <c r="AL158" i="5"/>
  <c r="AL442" i="5"/>
  <c r="AL192" i="5"/>
  <c r="AL188" i="5"/>
  <c r="AL202" i="5"/>
  <c r="AL176" i="5"/>
  <c r="AL449" i="5"/>
  <c r="AL170" i="5"/>
  <c r="AL154" i="5"/>
  <c r="AL152" i="5"/>
  <c r="AL150" i="5"/>
  <c r="AL148" i="5"/>
  <c r="AL147" i="5"/>
  <c r="AL145" i="5"/>
  <c r="AL143" i="5"/>
  <c r="AL438" i="5"/>
  <c r="AL140" i="5"/>
  <c r="AL138" i="5"/>
  <c r="AL136" i="5"/>
  <c r="AL171" i="5"/>
  <c r="AL162" i="5"/>
  <c r="AL156" i="5"/>
  <c r="BX156" i="5" s="1"/>
  <c r="BZ156" i="5" s="1"/>
  <c r="AL185" i="5"/>
  <c r="AL184" i="5"/>
  <c r="AL175" i="5"/>
  <c r="AL172" i="5"/>
  <c r="AL161" i="5"/>
  <c r="AL169" i="5"/>
  <c r="AL160" i="5"/>
  <c r="AL436" i="5"/>
  <c r="AL124" i="5"/>
  <c r="AL121" i="5"/>
  <c r="AL193" i="5"/>
  <c r="AL157" i="5"/>
  <c r="AL151" i="5"/>
  <c r="AL144" i="5"/>
  <c r="AL137" i="5"/>
  <c r="AL174" i="5"/>
  <c r="AL164" i="5"/>
  <c r="AL189" i="5"/>
  <c r="AL177" i="5"/>
  <c r="AL173" i="5"/>
  <c r="AL153" i="5"/>
  <c r="AL146" i="5"/>
  <c r="AL139" i="5"/>
  <c r="AL130" i="5"/>
  <c r="AL129" i="5"/>
  <c r="AL163" i="5"/>
  <c r="AL155" i="5"/>
  <c r="AL131" i="5"/>
  <c r="BX131" i="5" s="1"/>
  <c r="BZ131" i="5" s="1"/>
  <c r="AL437" i="5"/>
  <c r="AL123" i="5"/>
  <c r="AL120" i="5"/>
  <c r="AL448" i="5"/>
  <c r="AL447" i="5"/>
  <c r="AL141" i="5"/>
  <c r="AL133" i="5"/>
  <c r="AL132" i="5"/>
  <c r="AL134" i="5"/>
  <c r="AL109" i="5"/>
  <c r="AL107" i="5"/>
  <c r="AL105" i="5"/>
  <c r="AL103" i="5"/>
  <c r="AL101" i="5"/>
  <c r="AL99" i="5"/>
  <c r="AL97" i="5"/>
  <c r="AL95" i="5"/>
  <c r="AL93" i="5"/>
  <c r="AL91" i="5"/>
  <c r="AL89" i="5"/>
  <c r="AL87" i="5"/>
  <c r="AL94" i="5"/>
  <c r="AL86" i="5"/>
  <c r="AL80" i="5"/>
  <c r="AL71" i="5"/>
  <c r="AL70" i="5"/>
  <c r="AL125" i="5"/>
  <c r="AL122" i="5"/>
  <c r="BX122" i="5" s="1"/>
  <c r="BZ122" i="5" s="1"/>
  <c r="AL119" i="5"/>
  <c r="AL113" i="5"/>
  <c r="AL110" i="5"/>
  <c r="AL102" i="5"/>
  <c r="AL149" i="5"/>
  <c r="AL128" i="5"/>
  <c r="AL126" i="5"/>
  <c r="AL117" i="5"/>
  <c r="AL435" i="5"/>
  <c r="AL96" i="5"/>
  <c r="AL88" i="5"/>
  <c r="AL84" i="5"/>
  <c r="AL75" i="5"/>
  <c r="AL74" i="5"/>
  <c r="AL135" i="5"/>
  <c r="AL127" i="5"/>
  <c r="AL118" i="5"/>
  <c r="AL104" i="5"/>
  <c r="BX104" i="5" s="1"/>
  <c r="BZ104" i="5" s="1"/>
  <c r="AL116" i="5"/>
  <c r="AL112" i="5"/>
  <c r="AL90" i="5"/>
  <c r="AL81" i="5"/>
  <c r="AL79" i="5"/>
  <c r="AL78" i="5"/>
  <c r="AL111" i="5"/>
  <c r="AL106" i="5"/>
  <c r="AL98" i="5"/>
  <c r="AL85" i="5"/>
  <c r="BX85" i="5" s="1"/>
  <c r="BZ85" i="5" s="1"/>
  <c r="AL83" i="5"/>
  <c r="AL65" i="5"/>
  <c r="AL64" i="5"/>
  <c r="AL115" i="5"/>
  <c r="AL92" i="5"/>
  <c r="AL67" i="5"/>
  <c r="AL66" i="5"/>
  <c r="AL63" i="5"/>
  <c r="AL61" i="5"/>
  <c r="AL100" i="5"/>
  <c r="AL62" i="5"/>
  <c r="AL60" i="5"/>
  <c r="AL56" i="5"/>
  <c r="AL52" i="5"/>
  <c r="AL50" i="5"/>
  <c r="AL46" i="5"/>
  <c r="AL42" i="5"/>
  <c r="AL108" i="5"/>
  <c r="AL69" i="5"/>
  <c r="AL57" i="5"/>
  <c r="AL53" i="5"/>
  <c r="AL49" i="5"/>
  <c r="AL45" i="5"/>
  <c r="AL41" i="5"/>
  <c r="BX41" i="5" s="1"/>
  <c r="BZ41" i="5" s="1"/>
  <c r="AL39" i="5"/>
  <c r="AL37" i="5"/>
  <c r="AL35" i="5"/>
  <c r="AL33" i="5"/>
  <c r="AL142" i="5"/>
  <c r="AL76" i="5"/>
  <c r="AL82" i="5"/>
  <c r="BW5" i="5"/>
  <c r="BY5" i="5" s="1"/>
  <c r="F25" i="13" s="1"/>
  <c r="AL77" i="5"/>
  <c r="AL58" i="5"/>
  <c r="AL54" i="5"/>
  <c r="AL48" i="5"/>
  <c r="AL44" i="5"/>
  <c r="AL114" i="5"/>
  <c r="AL73" i="5"/>
  <c r="BX73" i="5" s="1"/>
  <c r="BZ73" i="5" s="1"/>
  <c r="AL68" i="5"/>
  <c r="AL59" i="5"/>
  <c r="AL55" i="5"/>
  <c r="AL51" i="5"/>
  <c r="AL47" i="5"/>
  <c r="AL43" i="5"/>
  <c r="AL40" i="5"/>
  <c r="AL38" i="5"/>
  <c r="AL36" i="5"/>
  <c r="AL34" i="5"/>
  <c r="AL32" i="5"/>
  <c r="AL30" i="5"/>
  <c r="AL28" i="5"/>
  <c r="AL26" i="5"/>
  <c r="AL24" i="5"/>
  <c r="AL22" i="5"/>
  <c r="AL20" i="5"/>
  <c r="AL18" i="5"/>
  <c r="AL16" i="5"/>
  <c r="AL7" i="5"/>
  <c r="AL23" i="5"/>
  <c r="AL21" i="5"/>
  <c r="AL431" i="5"/>
  <c r="AL25" i="5"/>
  <c r="BX25" i="5" s="1"/>
  <c r="BZ25" i="5" s="1"/>
  <c r="AL72" i="5"/>
  <c r="AL14" i="5"/>
  <c r="AL31" i="5"/>
  <c r="AL9" i="5"/>
  <c r="AL13" i="5"/>
  <c r="AL27" i="5"/>
  <c r="AL12" i="5"/>
  <c r="BX12" i="5" s="1"/>
  <c r="BZ12" i="5" s="1"/>
  <c r="AL8" i="5"/>
  <c r="AL19" i="5"/>
  <c r="AL17" i="5"/>
  <c r="AL432" i="5"/>
  <c r="AL29" i="5"/>
  <c r="AL11" i="5"/>
  <c r="AL10" i="5"/>
  <c r="AL433" i="5"/>
  <c r="BN37" i="5"/>
  <c r="BN89" i="5"/>
  <c r="BL433" i="5"/>
  <c r="BN433" i="5" s="1"/>
  <c r="BN43" i="5"/>
  <c r="BN111" i="5"/>
  <c r="BN50" i="5"/>
  <c r="BN77" i="5"/>
  <c r="BN120" i="5"/>
  <c r="BN84" i="5"/>
  <c r="BN131" i="5"/>
  <c r="BN109" i="5"/>
  <c r="BN92" i="5"/>
  <c r="BN437" i="5"/>
  <c r="BN129" i="5"/>
  <c r="BN115" i="5"/>
  <c r="BN151" i="5"/>
  <c r="BN157" i="5"/>
  <c r="BN150" i="5"/>
  <c r="BN447" i="5"/>
  <c r="BN160" i="5"/>
  <c r="BN194" i="5"/>
  <c r="BN207" i="5"/>
  <c r="BN185" i="5"/>
  <c r="BN205" i="5"/>
  <c r="BN202" i="5"/>
  <c r="BN246" i="5"/>
  <c r="BN211" i="5"/>
  <c r="BN252" i="5"/>
  <c r="BN271" i="5"/>
  <c r="BN256" i="5"/>
  <c r="BN235" i="5"/>
  <c r="BN251" i="5"/>
  <c r="BN291" i="5"/>
  <c r="BN297" i="5"/>
  <c r="BN306" i="5"/>
  <c r="BN270" i="5"/>
  <c r="BN445" i="5"/>
  <c r="BN329" i="5"/>
  <c r="BN317" i="5"/>
  <c r="BN311" i="5"/>
  <c r="BN323" i="5"/>
  <c r="AH428" i="5"/>
  <c r="AH427" i="5"/>
  <c r="AH423" i="5"/>
  <c r="AH419" i="5"/>
  <c r="AH415" i="5"/>
  <c r="AH411" i="5"/>
  <c r="AH407" i="5"/>
  <c r="AH403" i="5"/>
  <c r="AH399" i="5"/>
  <c r="AH426" i="5"/>
  <c r="AH422" i="5"/>
  <c r="AH418" i="5"/>
  <c r="AH414" i="5"/>
  <c r="AH410" i="5"/>
  <c r="AH406" i="5"/>
  <c r="AH425" i="5"/>
  <c r="AH421" i="5"/>
  <c r="AH417" i="5"/>
  <c r="AH413" i="5"/>
  <c r="AH409" i="5"/>
  <c r="AH405" i="5"/>
  <c r="AH401" i="5"/>
  <c r="AH397" i="5"/>
  <c r="AH424" i="5"/>
  <c r="AH408" i="5"/>
  <c r="AH404" i="5"/>
  <c r="AH396" i="5"/>
  <c r="AH402" i="5"/>
  <c r="AH412" i="5"/>
  <c r="AH416" i="5"/>
  <c r="AH398" i="5"/>
  <c r="AH420" i="5"/>
  <c r="AH400" i="5"/>
  <c r="AH342" i="5"/>
  <c r="AH341" i="5"/>
  <c r="BP341" i="5" s="1"/>
  <c r="BR341" i="5" s="1"/>
  <c r="AH340" i="5"/>
  <c r="AH329" i="5"/>
  <c r="AH326" i="5"/>
  <c r="AH330" i="5"/>
  <c r="AH328" i="5"/>
  <c r="BP328" i="5" s="1"/>
  <c r="BR328" i="5" s="1"/>
  <c r="AH395" i="5"/>
  <c r="AH325" i="5"/>
  <c r="AH316" i="5"/>
  <c r="AH315" i="5"/>
  <c r="AH304" i="5"/>
  <c r="BP304" i="5" s="1"/>
  <c r="BR304" i="5" s="1"/>
  <c r="AH302" i="5"/>
  <c r="AH300" i="5"/>
  <c r="AH298" i="5"/>
  <c r="AH296" i="5"/>
  <c r="AH294" i="5"/>
  <c r="AH292" i="5"/>
  <c r="AH290" i="5"/>
  <c r="AH324" i="5"/>
  <c r="AH318" i="5"/>
  <c r="AH317" i="5"/>
  <c r="AH332" i="5"/>
  <c r="BT332" i="5" s="1"/>
  <c r="BV332" i="5" s="1"/>
  <c r="AH320" i="5"/>
  <c r="AH321" i="5"/>
  <c r="AH306" i="5"/>
  <c r="AH327" i="5"/>
  <c r="AH312" i="5"/>
  <c r="AH308" i="5"/>
  <c r="AH307" i="5"/>
  <c r="AH319" i="5"/>
  <c r="AH333" i="5"/>
  <c r="AH322" i="5"/>
  <c r="AH313" i="5"/>
  <c r="AH305" i="5"/>
  <c r="AH297" i="5"/>
  <c r="AH288" i="5"/>
  <c r="AH286" i="5"/>
  <c r="AH284" i="5"/>
  <c r="AH283" i="5"/>
  <c r="AH281" i="5"/>
  <c r="AH279" i="5"/>
  <c r="AH444" i="5"/>
  <c r="AH277" i="5"/>
  <c r="AH275" i="5"/>
  <c r="AH314" i="5"/>
  <c r="AH289" i="5"/>
  <c r="AH282" i="5"/>
  <c r="AH276" i="5"/>
  <c r="AH273" i="5"/>
  <c r="AH269" i="5"/>
  <c r="AH331" i="5"/>
  <c r="AH311" i="5"/>
  <c r="AH291" i="5"/>
  <c r="AH301" i="5"/>
  <c r="AH295" i="5"/>
  <c r="AH287" i="5"/>
  <c r="AH280" i="5"/>
  <c r="AH309" i="5"/>
  <c r="AH299" i="5"/>
  <c r="AH272" i="5"/>
  <c r="AH268" i="5"/>
  <c r="AH264" i="5"/>
  <c r="AH323" i="5"/>
  <c r="AH303" i="5"/>
  <c r="AH285" i="5"/>
  <c r="AH278" i="5"/>
  <c r="AH271" i="5"/>
  <c r="AH267" i="5"/>
  <c r="AH293" i="5"/>
  <c r="AH260" i="5"/>
  <c r="AH258" i="5"/>
  <c r="AH256" i="5"/>
  <c r="AH254" i="5"/>
  <c r="AH252" i="5"/>
  <c r="AH250" i="5"/>
  <c r="AH248" i="5"/>
  <c r="AH246" i="5"/>
  <c r="AH244" i="5"/>
  <c r="AH242" i="5"/>
  <c r="AH240" i="5"/>
  <c r="AH238" i="5"/>
  <c r="BP238" i="5" s="1"/>
  <c r="BR238" i="5" s="1"/>
  <c r="AH236" i="5"/>
  <c r="AH234" i="5"/>
  <c r="AH232" i="5"/>
  <c r="AH230" i="5"/>
  <c r="AH442" i="5"/>
  <c r="AH227" i="5"/>
  <c r="AH225" i="5"/>
  <c r="AH223" i="5"/>
  <c r="AH310" i="5"/>
  <c r="AH261" i="5"/>
  <c r="AH255" i="5"/>
  <c r="AH249" i="5"/>
  <c r="AH445" i="5"/>
  <c r="AH259" i="5"/>
  <c r="AH235" i="5"/>
  <c r="AH224" i="5"/>
  <c r="AH266" i="5"/>
  <c r="AH253" i="5"/>
  <c r="AH245" i="5"/>
  <c r="AH226" i="5"/>
  <c r="AH265" i="5"/>
  <c r="AH443" i="5"/>
  <c r="AH263" i="5"/>
  <c r="AH257" i="5"/>
  <c r="AH233" i="5"/>
  <c r="AH229" i="5"/>
  <c r="AH251" i="5"/>
  <c r="AH239" i="5"/>
  <c r="AH270" i="5"/>
  <c r="AH262" i="5"/>
  <c r="AH247" i="5"/>
  <c r="AH441" i="5"/>
  <c r="AH241" i="5"/>
  <c r="AH215" i="5"/>
  <c r="AH213" i="5"/>
  <c r="AH231" i="5"/>
  <c r="AH274" i="5"/>
  <c r="AH228" i="5"/>
  <c r="AH220" i="5"/>
  <c r="AH243" i="5"/>
  <c r="AH237" i="5"/>
  <c r="AH216" i="5"/>
  <c r="AH214" i="5"/>
  <c r="AH430" i="5"/>
  <c r="AH211" i="5"/>
  <c r="AH209" i="5"/>
  <c r="AH207" i="5"/>
  <c r="AH205" i="5"/>
  <c r="AH203" i="5"/>
  <c r="AH201" i="5"/>
  <c r="AH200" i="5"/>
  <c r="AH198" i="5"/>
  <c r="AH196" i="5"/>
  <c r="AH194" i="5"/>
  <c r="AH192" i="5"/>
  <c r="AH190" i="5"/>
  <c r="AH188" i="5"/>
  <c r="AH186" i="5"/>
  <c r="AH184" i="5"/>
  <c r="AH182" i="5"/>
  <c r="AH180" i="5"/>
  <c r="AH178" i="5"/>
  <c r="AH176" i="5"/>
  <c r="AH449" i="5"/>
  <c r="AH173" i="5"/>
  <c r="AH171" i="5"/>
  <c r="AH169" i="5"/>
  <c r="AH167" i="5"/>
  <c r="AH164" i="5"/>
  <c r="AH162" i="5"/>
  <c r="AH160" i="5"/>
  <c r="AH158" i="5"/>
  <c r="AH156" i="5"/>
  <c r="AH202" i="5"/>
  <c r="AH185" i="5"/>
  <c r="AH221" i="5"/>
  <c r="AH206" i="5"/>
  <c r="AH197" i="5"/>
  <c r="AH189" i="5"/>
  <c r="AH219" i="5"/>
  <c r="AH217" i="5"/>
  <c r="AH212" i="5"/>
  <c r="AH440" i="5"/>
  <c r="AH210" i="5"/>
  <c r="AH199" i="5"/>
  <c r="AH193" i="5"/>
  <c r="AH177" i="5"/>
  <c r="AH204" i="5"/>
  <c r="AH195" i="5"/>
  <c r="AH179" i="5"/>
  <c r="AH218" i="5"/>
  <c r="AH439" i="5"/>
  <c r="AH181" i="5"/>
  <c r="AH166" i="5"/>
  <c r="AH157" i="5"/>
  <c r="AH191" i="5"/>
  <c r="AH208" i="5"/>
  <c r="AH187" i="5"/>
  <c r="AH170" i="5"/>
  <c r="AH154" i="5"/>
  <c r="AH152" i="5"/>
  <c r="AH150" i="5"/>
  <c r="AH148" i="5"/>
  <c r="AH147" i="5"/>
  <c r="AH145" i="5"/>
  <c r="AH143" i="5"/>
  <c r="AH438" i="5"/>
  <c r="AH140" i="5"/>
  <c r="AH138" i="5"/>
  <c r="AH136" i="5"/>
  <c r="AH134" i="5"/>
  <c r="AH132" i="5"/>
  <c r="AH437" i="5"/>
  <c r="AH129" i="5"/>
  <c r="AH127" i="5"/>
  <c r="AH125" i="5"/>
  <c r="AH222" i="5"/>
  <c r="AH149" i="5"/>
  <c r="AH142" i="5"/>
  <c r="AH135" i="5"/>
  <c r="AH183" i="5"/>
  <c r="BP183" i="5" s="1"/>
  <c r="BR183" i="5" s="1"/>
  <c r="AH168" i="5"/>
  <c r="AH151" i="5"/>
  <c r="BP151" i="5" s="1"/>
  <c r="BR151" i="5" s="1"/>
  <c r="AH144" i="5"/>
  <c r="AH137" i="5"/>
  <c r="AH174" i="5"/>
  <c r="AH161" i="5"/>
  <c r="BP161" i="5" s="1"/>
  <c r="BR161" i="5" s="1"/>
  <c r="AH128" i="5"/>
  <c r="AH110" i="5"/>
  <c r="AH108" i="5"/>
  <c r="AH106" i="5"/>
  <c r="AH104" i="5"/>
  <c r="AH102" i="5"/>
  <c r="AH100" i="5"/>
  <c r="AH98" i="5"/>
  <c r="AH96" i="5"/>
  <c r="AH94" i="5"/>
  <c r="AH92" i="5"/>
  <c r="AH90" i="5"/>
  <c r="BP90" i="5" s="1"/>
  <c r="BR90" i="5" s="1"/>
  <c r="AH88" i="5"/>
  <c r="AH86" i="5"/>
  <c r="AH175" i="5"/>
  <c r="AH153" i="5"/>
  <c r="AH146" i="5"/>
  <c r="AH139" i="5"/>
  <c r="AH130" i="5"/>
  <c r="AH172" i="5"/>
  <c r="AH163" i="5"/>
  <c r="AH159" i="5"/>
  <c r="AH155" i="5"/>
  <c r="AH131" i="5"/>
  <c r="AH448" i="5"/>
  <c r="AH447" i="5"/>
  <c r="AH141" i="5"/>
  <c r="AH133" i="5"/>
  <c r="AH118" i="5"/>
  <c r="AH116" i="5"/>
  <c r="AH114" i="5"/>
  <c r="AH435" i="5"/>
  <c r="AH111" i="5"/>
  <c r="AH84" i="5"/>
  <c r="AH82" i="5"/>
  <c r="AH80" i="5"/>
  <c r="AH78" i="5"/>
  <c r="AH76" i="5"/>
  <c r="AH74" i="5"/>
  <c r="AH72" i="5"/>
  <c r="BP72" i="5" s="1"/>
  <c r="BR72" i="5" s="1"/>
  <c r="AH70" i="5"/>
  <c r="AH68" i="5"/>
  <c r="AH66" i="5"/>
  <c r="AH64" i="5"/>
  <c r="AH62" i="5"/>
  <c r="AH109" i="5"/>
  <c r="AH101" i="5"/>
  <c r="AH69" i="5"/>
  <c r="AH165" i="5"/>
  <c r="AH124" i="5"/>
  <c r="AH121" i="5"/>
  <c r="AH119" i="5"/>
  <c r="AH113" i="5"/>
  <c r="AH103" i="5"/>
  <c r="AH73" i="5"/>
  <c r="AH126" i="5"/>
  <c r="AH117" i="5"/>
  <c r="AH93" i="5"/>
  <c r="AH436" i="5"/>
  <c r="AH105" i="5"/>
  <c r="AH77" i="5"/>
  <c r="AH123" i="5"/>
  <c r="AH120" i="5"/>
  <c r="AH112" i="5"/>
  <c r="AH95" i="5"/>
  <c r="AH87" i="5"/>
  <c r="AH81" i="5"/>
  <c r="AH79" i="5"/>
  <c r="AH63" i="5"/>
  <c r="AH107" i="5"/>
  <c r="AH99" i="5"/>
  <c r="AH83" i="5"/>
  <c r="AH65" i="5"/>
  <c r="AH97" i="5"/>
  <c r="AH67" i="5"/>
  <c r="AH61" i="5"/>
  <c r="AH60" i="5"/>
  <c r="AH56" i="5"/>
  <c r="BP56" i="5" s="1"/>
  <c r="BR56" i="5" s="1"/>
  <c r="AH52" i="5"/>
  <c r="AH50" i="5"/>
  <c r="AH46" i="5"/>
  <c r="AH42" i="5"/>
  <c r="AH115" i="5"/>
  <c r="AH71" i="5"/>
  <c r="AH57" i="5"/>
  <c r="AH53" i="5"/>
  <c r="AH49" i="5"/>
  <c r="AH45" i="5"/>
  <c r="AH41" i="5"/>
  <c r="AH39" i="5"/>
  <c r="AH37" i="5"/>
  <c r="AH35" i="5"/>
  <c r="AH33" i="5"/>
  <c r="AH31" i="5"/>
  <c r="AH29" i="5"/>
  <c r="AH27" i="5"/>
  <c r="AH25" i="5"/>
  <c r="AH23" i="5"/>
  <c r="AH21" i="5"/>
  <c r="AH19" i="5"/>
  <c r="AH17" i="5"/>
  <c r="AH89" i="5"/>
  <c r="AH75" i="5"/>
  <c r="AH91" i="5"/>
  <c r="AH58" i="5"/>
  <c r="AH54" i="5"/>
  <c r="AH48" i="5"/>
  <c r="AH44" i="5"/>
  <c r="AH15" i="5"/>
  <c r="AH13" i="5"/>
  <c r="AH11" i="5"/>
  <c r="AH9" i="5"/>
  <c r="AH7" i="5"/>
  <c r="AH432" i="5"/>
  <c r="BS5" i="5"/>
  <c r="BU5" i="5" s="1"/>
  <c r="AH51" i="5"/>
  <c r="AH47" i="5"/>
  <c r="AH43" i="5"/>
  <c r="AH38" i="5"/>
  <c r="AH28" i="5"/>
  <c r="AH20" i="5"/>
  <c r="BO5" i="5"/>
  <c r="BQ5" i="5" s="1"/>
  <c r="AH55" i="5"/>
  <c r="AH36" i="5"/>
  <c r="AH32" i="5"/>
  <c r="AH14" i="5"/>
  <c r="AH10" i="5"/>
  <c r="AH433" i="5"/>
  <c r="BP433" i="5" s="1"/>
  <c r="BR433" i="5" s="1"/>
  <c r="AH30" i="5"/>
  <c r="AH85" i="5"/>
  <c r="AH24" i="5"/>
  <c r="AH22" i="5"/>
  <c r="AH59" i="5"/>
  <c r="AH26" i="5"/>
  <c r="AH431" i="5"/>
  <c r="BP431" i="5" s="1"/>
  <c r="BR431" i="5" s="1"/>
  <c r="AH40" i="5"/>
  <c r="AH34" i="5"/>
  <c r="AH16" i="5"/>
  <c r="AH12" i="5"/>
  <c r="AH8" i="5"/>
  <c r="AH18" i="5"/>
  <c r="BP122" i="5"/>
  <c r="BR122" i="5" s="1"/>
  <c r="BP334" i="5"/>
  <c r="BR334" i="5" s="1"/>
  <c r="BN39" i="5"/>
  <c r="BN25" i="5"/>
  <c r="BN8" i="5"/>
  <c r="BN47" i="5"/>
  <c r="BN64" i="5"/>
  <c r="BN52" i="5"/>
  <c r="BN78" i="5"/>
  <c r="BN123" i="5"/>
  <c r="BN88" i="5"/>
  <c r="BN69" i="5"/>
  <c r="BN110" i="5"/>
  <c r="BN99" i="5"/>
  <c r="BN136" i="5"/>
  <c r="BN154" i="5"/>
  <c r="BN117" i="5"/>
  <c r="BN164" i="5"/>
  <c r="BN135" i="5"/>
  <c r="BN170" i="5"/>
  <c r="BN448" i="5"/>
  <c r="BN169" i="5"/>
  <c r="BN199" i="5"/>
  <c r="BN217" i="5"/>
  <c r="BN186" i="5"/>
  <c r="BN224" i="5"/>
  <c r="BN204" i="5"/>
  <c r="BN234" i="5"/>
  <c r="BL430" i="5"/>
  <c r="BN430" i="5" s="1"/>
  <c r="BN258" i="5"/>
  <c r="BN334" i="5"/>
  <c r="BN444" i="5"/>
  <c r="BN237" i="5"/>
  <c r="BN253" i="5"/>
  <c r="BN305" i="5"/>
  <c r="CL283" i="5"/>
  <c r="BN283" i="5"/>
  <c r="BN307" i="5"/>
  <c r="BN272" i="5"/>
  <c r="BN285" i="5"/>
  <c r="BN304" i="5"/>
  <c r="BN318" i="5"/>
  <c r="BN312" i="5"/>
  <c r="BN325" i="5"/>
  <c r="E39" i="13" l="1"/>
  <c r="D21" i="47" s="1"/>
  <c r="V5" i="5"/>
  <c r="BX191" i="5"/>
  <c r="BZ191" i="5" s="1"/>
  <c r="BX275" i="5"/>
  <c r="BZ275" i="5" s="1"/>
  <c r="BX338" i="5"/>
  <c r="BZ338" i="5" s="1"/>
  <c r="D58" i="19"/>
  <c r="H58" i="19" s="1"/>
  <c r="C102" i="19"/>
  <c r="I102" i="19" s="1"/>
  <c r="D59" i="19"/>
  <c r="H59" i="19" s="1"/>
  <c r="C103" i="19"/>
  <c r="I103" i="19" s="1"/>
  <c r="D60" i="19"/>
  <c r="H60" i="19" s="1"/>
  <c r="C104" i="19"/>
  <c r="I104" i="19" s="1"/>
  <c r="E103" i="19"/>
  <c r="K103" i="19" s="1"/>
  <c r="E104" i="19"/>
  <c r="K104" i="19" s="1"/>
  <c r="E102" i="19"/>
  <c r="K102" i="19" s="1"/>
  <c r="E101" i="19"/>
  <c r="K101" i="19" s="1"/>
  <c r="CJ342" i="5"/>
  <c r="CL342" i="5" s="1"/>
  <c r="CJ123" i="5"/>
  <c r="CL123" i="5" s="1"/>
  <c r="CJ157" i="5"/>
  <c r="CL157" i="5" s="1"/>
  <c r="CJ246" i="5"/>
  <c r="CL246" i="5" s="1"/>
  <c r="CJ297" i="5"/>
  <c r="CL297" i="5" s="1"/>
  <c r="CJ258" i="5"/>
  <c r="CL258" i="5" s="1"/>
  <c r="CJ69" i="5"/>
  <c r="CL69" i="5" s="1"/>
  <c r="CJ131" i="5"/>
  <c r="CL131" i="5" s="1"/>
  <c r="CJ129" i="5"/>
  <c r="CL129" i="5" s="1"/>
  <c r="CJ169" i="5"/>
  <c r="CL169" i="5" s="1"/>
  <c r="CJ151" i="5"/>
  <c r="CL151" i="5" s="1"/>
  <c r="CJ170" i="5"/>
  <c r="CL170" i="5" s="1"/>
  <c r="CJ202" i="5"/>
  <c r="CL202" i="5" s="1"/>
  <c r="CJ233" i="5"/>
  <c r="CL233" i="5" s="1"/>
  <c r="CJ279" i="5"/>
  <c r="CL279" i="5" s="1"/>
  <c r="CJ270" i="5"/>
  <c r="CL270" i="5" s="1"/>
  <c r="CJ304" i="5"/>
  <c r="CL304" i="5" s="1"/>
  <c r="CJ311" i="5"/>
  <c r="CL311" i="5" s="1"/>
  <c r="D5" i="47"/>
  <c r="G21" i="47"/>
  <c r="G5" i="47"/>
  <c r="F21" i="47"/>
  <c r="F5" i="47"/>
  <c r="E21" i="47"/>
  <c r="E5" i="47"/>
  <c r="AX5" i="5"/>
  <c r="BH347" i="5"/>
  <c r="BJ347" i="5" s="1"/>
  <c r="AP347" i="5"/>
  <c r="AP5" i="5" s="1"/>
  <c r="BX234" i="5"/>
  <c r="BZ234" i="5" s="1"/>
  <c r="BX55" i="5"/>
  <c r="BZ55" i="5" s="1"/>
  <c r="BX148" i="5"/>
  <c r="BZ148" i="5" s="1"/>
  <c r="BX236" i="5"/>
  <c r="BZ236" i="5" s="1"/>
  <c r="BX333" i="5"/>
  <c r="BZ333" i="5" s="1"/>
  <c r="BX14" i="5"/>
  <c r="BZ14" i="5" s="1"/>
  <c r="BX77" i="5"/>
  <c r="BZ77" i="5" s="1"/>
  <c r="BX95" i="5"/>
  <c r="BZ95" i="5" s="1"/>
  <c r="BX150" i="5"/>
  <c r="BZ150" i="5" s="1"/>
  <c r="BX218" i="5"/>
  <c r="BZ218" i="5" s="1"/>
  <c r="BX399" i="5"/>
  <c r="BZ399" i="5" s="1"/>
  <c r="BX45" i="5"/>
  <c r="BZ45" i="5" s="1"/>
  <c r="BX213" i="5"/>
  <c r="BZ213" i="5" s="1"/>
  <c r="BX222" i="5"/>
  <c r="BZ222" i="5" s="1"/>
  <c r="BX445" i="5"/>
  <c r="BZ445" i="5" s="1"/>
  <c r="BX67" i="5"/>
  <c r="BZ67" i="5" s="1"/>
  <c r="BX96" i="5"/>
  <c r="BZ96" i="5" s="1"/>
  <c r="BX94" i="5"/>
  <c r="BZ94" i="5" s="1"/>
  <c r="BX163" i="5"/>
  <c r="BZ163" i="5" s="1"/>
  <c r="BX197" i="5"/>
  <c r="BZ197" i="5" s="1"/>
  <c r="BX317" i="5"/>
  <c r="BZ317" i="5" s="1"/>
  <c r="BX408" i="5"/>
  <c r="BZ408" i="5" s="1"/>
  <c r="AX347" i="5"/>
  <c r="BL347" i="5"/>
  <c r="BN347" i="5" s="1"/>
  <c r="BX447" i="5"/>
  <c r="BZ447" i="5" s="1"/>
  <c r="AL347" i="5"/>
  <c r="AL5" i="5" s="1"/>
  <c r="BX196" i="5"/>
  <c r="BZ196" i="5" s="1"/>
  <c r="BX395" i="5"/>
  <c r="BZ395" i="5" s="1"/>
  <c r="BX441" i="5"/>
  <c r="BZ441" i="5" s="1"/>
  <c r="BX240" i="5"/>
  <c r="BZ240" i="5" s="1"/>
  <c r="BX426" i="5"/>
  <c r="BZ426" i="5" s="1"/>
  <c r="BX174" i="5"/>
  <c r="BZ174" i="5" s="1"/>
  <c r="AH347" i="5"/>
  <c r="BT347" i="5" s="1"/>
  <c r="BV347" i="5" s="1"/>
  <c r="BX54" i="5"/>
  <c r="BZ54" i="5" s="1"/>
  <c r="BX62" i="5"/>
  <c r="BZ62" i="5" s="1"/>
  <c r="BX182" i="5"/>
  <c r="BZ182" i="5" s="1"/>
  <c r="BX47" i="5"/>
  <c r="BZ47" i="5" s="1"/>
  <c r="BX409" i="5"/>
  <c r="BZ409" i="5" s="1"/>
  <c r="BX39" i="5"/>
  <c r="BZ39" i="5" s="1"/>
  <c r="BX384" i="5"/>
  <c r="BZ384" i="5" s="1"/>
  <c r="BX215" i="5"/>
  <c r="BZ215" i="5" s="1"/>
  <c r="BX243" i="5"/>
  <c r="BZ243" i="5" s="1"/>
  <c r="BX19" i="5"/>
  <c r="BZ19" i="5" s="1"/>
  <c r="BX36" i="5"/>
  <c r="BZ36" i="5" s="1"/>
  <c r="BX80" i="5"/>
  <c r="BZ80" i="5" s="1"/>
  <c r="BX173" i="5"/>
  <c r="BZ173" i="5" s="1"/>
  <c r="BX172" i="5"/>
  <c r="BZ172" i="5" s="1"/>
  <c r="BX152" i="5"/>
  <c r="BZ152" i="5" s="1"/>
  <c r="BX442" i="5"/>
  <c r="BZ442" i="5" s="1"/>
  <c r="BX443" i="5"/>
  <c r="BZ443" i="5" s="1"/>
  <c r="BX8" i="5"/>
  <c r="BZ8" i="5" s="1"/>
  <c r="BX98" i="5"/>
  <c r="BZ98" i="5" s="1"/>
  <c r="BX76" i="5"/>
  <c r="BZ76" i="5" s="1"/>
  <c r="BX255" i="5"/>
  <c r="BZ255" i="5" s="1"/>
  <c r="BX241" i="5"/>
  <c r="BZ241" i="5" s="1"/>
  <c r="BX285" i="5"/>
  <c r="BZ285" i="5" s="1"/>
  <c r="BX319" i="5"/>
  <c r="BZ319" i="5" s="1"/>
  <c r="BX335" i="5"/>
  <c r="BZ335" i="5" s="1"/>
  <c r="CL6" i="5"/>
  <c r="BX90" i="5"/>
  <c r="BZ90" i="5" s="1"/>
  <c r="BX136" i="5"/>
  <c r="BZ136" i="5" s="1"/>
  <c r="BX35" i="5"/>
  <c r="BZ35" i="5" s="1"/>
  <c r="BX29" i="5"/>
  <c r="BZ29" i="5" s="1"/>
  <c r="BX7" i="5"/>
  <c r="BZ7" i="5" s="1"/>
  <c r="BX160" i="5"/>
  <c r="BZ160" i="5" s="1"/>
  <c r="BX202" i="5"/>
  <c r="BZ202" i="5" s="1"/>
  <c r="BX267" i="5"/>
  <c r="BZ267" i="5" s="1"/>
  <c r="BX336" i="5"/>
  <c r="BZ336" i="5" s="1"/>
  <c r="BX387" i="5"/>
  <c r="BZ387" i="5" s="1"/>
  <c r="BX392" i="5"/>
  <c r="BZ392" i="5" s="1"/>
  <c r="BX144" i="5"/>
  <c r="BZ144" i="5" s="1"/>
  <c r="BX188" i="5"/>
  <c r="BZ188" i="5" s="1"/>
  <c r="BX251" i="5"/>
  <c r="BZ251" i="5" s="1"/>
  <c r="BX343" i="5"/>
  <c r="BZ343" i="5" s="1"/>
  <c r="BX229" i="5"/>
  <c r="BZ229" i="5" s="1"/>
  <c r="BX311" i="5"/>
  <c r="BZ311" i="5" s="1"/>
  <c r="BX403" i="5"/>
  <c r="BZ403" i="5" s="1"/>
  <c r="BX20" i="5"/>
  <c r="BZ20" i="5" s="1"/>
  <c r="BX63" i="5"/>
  <c r="BZ63" i="5" s="1"/>
  <c r="BX112" i="5"/>
  <c r="BZ112" i="5" s="1"/>
  <c r="BX102" i="5"/>
  <c r="BZ102" i="5" s="1"/>
  <c r="BX157" i="5"/>
  <c r="BZ157" i="5" s="1"/>
  <c r="BX194" i="5"/>
  <c r="BZ194" i="5" s="1"/>
  <c r="BX220" i="5"/>
  <c r="BZ220" i="5" s="1"/>
  <c r="BX262" i="5"/>
  <c r="BZ262" i="5" s="1"/>
  <c r="BX291" i="5"/>
  <c r="BZ291" i="5" s="1"/>
  <c r="BX288" i="5"/>
  <c r="BZ288" i="5" s="1"/>
  <c r="BX324" i="5"/>
  <c r="BZ324" i="5" s="1"/>
  <c r="BX423" i="5"/>
  <c r="BZ423" i="5" s="1"/>
  <c r="BX415" i="5"/>
  <c r="BZ415" i="5" s="1"/>
  <c r="BX404" i="5"/>
  <c r="BZ404" i="5" s="1"/>
  <c r="BX116" i="5"/>
  <c r="BZ116" i="5" s="1"/>
  <c r="BX110" i="5"/>
  <c r="BZ110" i="5" s="1"/>
  <c r="BX175" i="5"/>
  <c r="BZ175" i="5" s="1"/>
  <c r="BX180" i="5"/>
  <c r="BZ180" i="5" s="1"/>
  <c r="BX265" i="5"/>
  <c r="BZ265" i="5" s="1"/>
  <c r="BX310" i="5"/>
  <c r="BZ310" i="5" s="1"/>
  <c r="BX334" i="5"/>
  <c r="BZ334" i="5" s="1"/>
  <c r="BX418" i="5"/>
  <c r="BZ418" i="5" s="1"/>
  <c r="BX32" i="5"/>
  <c r="BZ32" i="5" s="1"/>
  <c r="BX109" i="5"/>
  <c r="BZ109" i="5" s="1"/>
  <c r="BX169" i="5"/>
  <c r="BZ169" i="5" s="1"/>
  <c r="BX306" i="5"/>
  <c r="BZ306" i="5" s="1"/>
  <c r="BX24" i="5"/>
  <c r="BZ24" i="5" s="1"/>
  <c r="BX49" i="5"/>
  <c r="BZ49" i="5" s="1"/>
  <c r="BX438" i="5"/>
  <c r="BZ438" i="5" s="1"/>
  <c r="BX276" i="5"/>
  <c r="BZ276" i="5" s="1"/>
  <c r="BX289" i="5"/>
  <c r="BZ289" i="5" s="1"/>
  <c r="BX444" i="5"/>
  <c r="BZ444" i="5" s="1"/>
  <c r="BX312" i="5"/>
  <c r="BZ312" i="5" s="1"/>
  <c r="BX421" i="5"/>
  <c r="BZ421" i="5" s="1"/>
  <c r="BX123" i="5"/>
  <c r="BZ123" i="5" s="1"/>
  <c r="BX253" i="5"/>
  <c r="BZ253" i="5" s="1"/>
  <c r="BX142" i="5"/>
  <c r="BZ142" i="5" s="1"/>
  <c r="BX111" i="5"/>
  <c r="BZ111" i="5" s="1"/>
  <c r="BX87" i="5"/>
  <c r="BZ87" i="5" s="1"/>
  <c r="BX103" i="5"/>
  <c r="BZ103" i="5" s="1"/>
  <c r="BX290" i="5"/>
  <c r="BZ290" i="5" s="1"/>
  <c r="BX326" i="5"/>
  <c r="BZ326" i="5" s="1"/>
  <c r="BX13" i="5"/>
  <c r="BZ13" i="5" s="1"/>
  <c r="BX48" i="5"/>
  <c r="BZ48" i="5" s="1"/>
  <c r="BX168" i="5"/>
  <c r="BZ168" i="5" s="1"/>
  <c r="BX246" i="5"/>
  <c r="BZ246" i="5" s="1"/>
  <c r="BX307" i="5"/>
  <c r="BZ307" i="5" s="1"/>
  <c r="BX316" i="5"/>
  <c r="BZ316" i="5" s="1"/>
  <c r="BX419" i="5"/>
  <c r="BZ419" i="5" s="1"/>
  <c r="BX405" i="5"/>
  <c r="BZ405" i="5" s="1"/>
  <c r="CL10" i="5"/>
  <c r="CL7" i="5"/>
  <c r="CL22" i="5"/>
  <c r="CL49" i="5"/>
  <c r="CL29" i="5"/>
  <c r="CL50" i="5"/>
  <c r="CL125" i="5"/>
  <c r="CL68" i="5"/>
  <c r="CL38" i="5"/>
  <c r="CL82" i="5"/>
  <c r="CL132" i="5"/>
  <c r="CL87" i="5"/>
  <c r="CL100" i="5"/>
  <c r="CL124" i="5"/>
  <c r="CL143" i="5"/>
  <c r="CL168" i="5"/>
  <c r="CL137" i="5"/>
  <c r="CL195" i="5"/>
  <c r="CL196" i="5"/>
  <c r="CL247" i="5"/>
  <c r="CL221" i="5"/>
  <c r="CL223" i="5"/>
  <c r="CL240" i="5"/>
  <c r="CL213" i="5"/>
  <c r="CL320" i="5"/>
  <c r="CL301" i="5"/>
  <c r="CL308" i="5"/>
  <c r="BX345" i="5"/>
  <c r="BZ345" i="5" s="1"/>
  <c r="CL344" i="5"/>
  <c r="CF344" i="5"/>
  <c r="CH344" i="5" s="1"/>
  <c r="CL14" i="5"/>
  <c r="CL11" i="5"/>
  <c r="CL30" i="5"/>
  <c r="CL57" i="5"/>
  <c r="CL31" i="5"/>
  <c r="CL52" i="5"/>
  <c r="CL64" i="5"/>
  <c r="CL79" i="5"/>
  <c r="CL40" i="5"/>
  <c r="CL73" i="5"/>
  <c r="CL101" i="5"/>
  <c r="CL99" i="5"/>
  <c r="CL95" i="5"/>
  <c r="CL86" i="5"/>
  <c r="CL102" i="5"/>
  <c r="CL140" i="5"/>
  <c r="CL138" i="5"/>
  <c r="CL154" i="5"/>
  <c r="CL166" i="5"/>
  <c r="CL139" i="5"/>
  <c r="CL153" i="5"/>
  <c r="CL244" i="5"/>
  <c r="CL163" i="5"/>
  <c r="CL171" i="5"/>
  <c r="CL201" i="5"/>
  <c r="CL212" i="5"/>
  <c r="CL204" i="5"/>
  <c r="CL224" i="5"/>
  <c r="CL238" i="5"/>
  <c r="CL217" i="5"/>
  <c r="CL243" i="5"/>
  <c r="CL295" i="5"/>
  <c r="CL215" i="5"/>
  <c r="CL269" i="5"/>
  <c r="CL274" i="5"/>
  <c r="CL312" i="5"/>
  <c r="CL285" i="5"/>
  <c r="CL305" i="5"/>
  <c r="CL314" i="5"/>
  <c r="CL313" i="5"/>
  <c r="CL122" i="5"/>
  <c r="CL326" i="5"/>
  <c r="CL337" i="5"/>
  <c r="BT343" i="5"/>
  <c r="BV343" i="5" s="1"/>
  <c r="BT346" i="5"/>
  <c r="BV346" i="5" s="1"/>
  <c r="BP346" i="5"/>
  <c r="BR346" i="5" s="1"/>
  <c r="BX344" i="5"/>
  <c r="BZ344" i="5" s="1"/>
  <c r="CL345" i="5"/>
  <c r="CF345" i="5"/>
  <c r="CH345" i="5" s="1"/>
  <c r="CL28" i="5"/>
  <c r="CL18" i="5"/>
  <c r="CL103" i="5"/>
  <c r="CL17" i="5"/>
  <c r="CL33" i="5"/>
  <c r="CL56" i="5"/>
  <c r="CL65" i="5"/>
  <c r="CL81" i="5"/>
  <c r="CL44" i="5"/>
  <c r="CL74" i="5"/>
  <c r="CL109" i="5"/>
  <c r="CL107" i="5"/>
  <c r="CL111" i="5"/>
  <c r="CL77" i="5"/>
  <c r="CL88" i="5"/>
  <c r="CL104" i="5"/>
  <c r="CL147" i="5"/>
  <c r="CL145" i="5"/>
  <c r="CL158" i="5"/>
  <c r="CL167" i="5"/>
  <c r="CL141" i="5"/>
  <c r="CJ448" i="5"/>
  <c r="CL448" i="5" s="1"/>
  <c r="CL174" i="5"/>
  <c r="CL164" i="5"/>
  <c r="CL185" i="5"/>
  <c r="CL207" i="5"/>
  <c r="CL219" i="5"/>
  <c r="CL206" i="5"/>
  <c r="CL214" i="5"/>
  <c r="CL232" i="5"/>
  <c r="CL241" i="5"/>
  <c r="CL234" i="5"/>
  <c r="CL251" i="5"/>
  <c r="CL242" i="5"/>
  <c r="CL273" i="5"/>
  <c r="CL284" i="5"/>
  <c r="CL316" i="5"/>
  <c r="CL287" i="5"/>
  <c r="CL306" i="5"/>
  <c r="CL327" i="5"/>
  <c r="CL315" i="5"/>
  <c r="CL338" i="5"/>
  <c r="CL341" i="5"/>
  <c r="CL335" i="5"/>
  <c r="CL324" i="5"/>
  <c r="BT345" i="5"/>
  <c r="BV345" i="5" s="1"/>
  <c r="BP345" i="5"/>
  <c r="BR345" i="5" s="1"/>
  <c r="CL53" i="5"/>
  <c r="CL24" i="5"/>
  <c r="CL19" i="5"/>
  <c r="CL35" i="5"/>
  <c r="CL60" i="5"/>
  <c r="CL43" i="5"/>
  <c r="CL48" i="5"/>
  <c r="CL84" i="5"/>
  <c r="CL80" i="5"/>
  <c r="CL115" i="5"/>
  <c r="CL152" i="5"/>
  <c r="CL78" i="5"/>
  <c r="CL90" i="5"/>
  <c r="CL106" i="5"/>
  <c r="CL150" i="5"/>
  <c r="CL148" i="5"/>
  <c r="CL165" i="5"/>
  <c r="CL203" i="5"/>
  <c r="CL142" i="5"/>
  <c r="CL159" i="5"/>
  <c r="CJ449" i="5"/>
  <c r="CL449" i="5" s="1"/>
  <c r="CL172" i="5"/>
  <c r="CL186" i="5"/>
  <c r="CL177" i="5"/>
  <c r="CL230" i="5"/>
  <c r="CL208" i="5"/>
  <c r="CL225" i="5"/>
  <c r="CL259" i="5"/>
  <c r="CL249" i="5"/>
  <c r="CL237" i="5"/>
  <c r="CL256" i="5"/>
  <c r="CL245" i="5"/>
  <c r="CL218" i="5"/>
  <c r="CL332" i="5"/>
  <c r="CL296" i="5"/>
  <c r="CL276" i="5"/>
  <c r="CL289" i="5"/>
  <c r="CL303" i="5"/>
  <c r="CL317" i="5"/>
  <c r="CL329" i="5"/>
  <c r="CL340" i="5"/>
  <c r="CL325" i="5"/>
  <c r="CL119" i="5"/>
  <c r="BT344" i="5"/>
  <c r="BV344" i="5" s="1"/>
  <c r="BP344" i="5"/>
  <c r="BR344" i="5" s="1"/>
  <c r="CL20" i="5"/>
  <c r="CL16" i="5"/>
  <c r="CL9" i="5"/>
  <c r="CL21" i="5"/>
  <c r="CL37" i="5"/>
  <c r="CL61" i="5"/>
  <c r="CL47" i="5"/>
  <c r="CL128" i="5"/>
  <c r="CL54" i="5"/>
  <c r="CL91" i="5"/>
  <c r="CL89" i="5"/>
  <c r="CL136" i="5"/>
  <c r="CL105" i="5"/>
  <c r="CL85" i="5"/>
  <c r="CL92" i="5"/>
  <c r="CL108" i="5"/>
  <c r="CL156" i="5"/>
  <c r="CL191" i="5"/>
  <c r="CL120" i="5"/>
  <c r="CL155" i="5"/>
  <c r="CL144" i="5"/>
  <c r="CL161" i="5"/>
  <c r="CL189" i="5"/>
  <c r="CL173" i="5"/>
  <c r="CL205" i="5"/>
  <c r="CL178" i="5"/>
  <c r="CL239" i="5"/>
  <c r="CL210" i="5"/>
  <c r="CL228" i="5"/>
  <c r="CL235" i="5"/>
  <c r="CL254" i="5"/>
  <c r="CL250" i="5"/>
  <c r="CL263" i="5"/>
  <c r="CL253" i="5"/>
  <c r="CL220" i="5"/>
  <c r="CL277" i="5"/>
  <c r="CL271" i="5"/>
  <c r="CL291" i="5"/>
  <c r="CL330" i="5"/>
  <c r="CL318" i="5"/>
  <c r="CL319" i="5"/>
  <c r="CL339" i="5"/>
  <c r="CL328" i="5"/>
  <c r="CL26" i="5"/>
  <c r="CL13" i="5"/>
  <c r="CL23" i="5"/>
  <c r="CL39" i="5"/>
  <c r="CL62" i="5"/>
  <c r="CL51" i="5"/>
  <c r="CL32" i="5"/>
  <c r="CL58" i="5"/>
  <c r="CL113" i="5"/>
  <c r="CL97" i="5"/>
  <c r="CL179" i="5"/>
  <c r="CL112" i="5"/>
  <c r="CL93" i="5"/>
  <c r="CL94" i="5"/>
  <c r="CL126" i="5"/>
  <c r="CL160" i="5"/>
  <c r="CL133" i="5"/>
  <c r="CL146" i="5"/>
  <c r="CL184" i="5"/>
  <c r="CL190" i="5"/>
  <c r="CL187" i="5"/>
  <c r="CL198" i="5"/>
  <c r="CL193" i="5"/>
  <c r="CL197" i="5"/>
  <c r="CL236" i="5"/>
  <c r="CL261" i="5"/>
  <c r="CL264" i="5"/>
  <c r="CL275" i="5"/>
  <c r="CL286" i="5"/>
  <c r="CL278" i="5"/>
  <c r="CL292" i="5"/>
  <c r="CL298" i="5"/>
  <c r="CL310" i="5"/>
  <c r="CL321" i="5"/>
  <c r="CL333" i="5"/>
  <c r="CL334" i="5"/>
  <c r="CL8" i="5"/>
  <c r="CL12" i="5"/>
  <c r="CL41" i="5"/>
  <c r="CL25" i="5"/>
  <c r="CL42" i="5"/>
  <c r="CL63" i="5"/>
  <c r="CL55" i="5"/>
  <c r="CL34" i="5"/>
  <c r="CL75" i="5"/>
  <c r="CL71" i="5"/>
  <c r="CL110" i="5"/>
  <c r="CL66" i="5"/>
  <c r="CL116" i="5"/>
  <c r="CL117" i="5"/>
  <c r="CL96" i="5"/>
  <c r="CL127" i="5"/>
  <c r="CL176" i="5"/>
  <c r="CL134" i="5"/>
  <c r="CL130" i="5"/>
  <c r="CL183" i="5"/>
  <c r="CJ447" i="5"/>
  <c r="CL447" i="5" s="1"/>
  <c r="CL180" i="5"/>
  <c r="CL209" i="5"/>
  <c r="CL188" i="5"/>
  <c r="CL181" i="5"/>
  <c r="CL194" i="5"/>
  <c r="CL199" i="5"/>
  <c r="CL226" i="5"/>
  <c r="CL248" i="5"/>
  <c r="CL231" i="5"/>
  <c r="CL255" i="5"/>
  <c r="CL267" i="5"/>
  <c r="CL257" i="5"/>
  <c r="CL268" i="5"/>
  <c r="CL281" i="5"/>
  <c r="CL262" i="5"/>
  <c r="CL293" i="5"/>
  <c r="CL280" i="5"/>
  <c r="CL290" i="5"/>
  <c r="CL300" i="5"/>
  <c r="CL322" i="5"/>
  <c r="CL307" i="5"/>
  <c r="CL323" i="5"/>
  <c r="CL15" i="5"/>
  <c r="CL336" i="5"/>
  <c r="CL67" i="5"/>
  <c r="CL45" i="5"/>
  <c r="CL27" i="5"/>
  <c r="CL46" i="5"/>
  <c r="CL70" i="5"/>
  <c r="CL59" i="5"/>
  <c r="CL36" i="5"/>
  <c r="CL76" i="5"/>
  <c r="CL72" i="5"/>
  <c r="CL114" i="5"/>
  <c r="CL83" i="5"/>
  <c r="CL118" i="5"/>
  <c r="CL98" i="5"/>
  <c r="CL162" i="5"/>
  <c r="CL121" i="5"/>
  <c r="CL175" i="5"/>
  <c r="CL135" i="5"/>
  <c r="CL149" i="5"/>
  <c r="CL192" i="5"/>
  <c r="CL211" i="5"/>
  <c r="CL200" i="5"/>
  <c r="CL182" i="5"/>
  <c r="CL227" i="5"/>
  <c r="CL229" i="5"/>
  <c r="CL252" i="5"/>
  <c r="CL222" i="5"/>
  <c r="CL260" i="5"/>
  <c r="CL216" i="5"/>
  <c r="CL265" i="5"/>
  <c r="CL272" i="5"/>
  <c r="CL288" i="5"/>
  <c r="CL266" i="5"/>
  <c r="CL294" i="5"/>
  <c r="CL282" i="5"/>
  <c r="CL299" i="5"/>
  <c r="CL302" i="5"/>
  <c r="CL309" i="5"/>
  <c r="BX346" i="5"/>
  <c r="BZ346" i="5" s="1"/>
  <c r="CL346" i="5"/>
  <c r="CF346" i="5"/>
  <c r="CH346" i="5" s="1"/>
  <c r="BX118" i="5"/>
  <c r="BZ118" i="5" s="1"/>
  <c r="BX416" i="5"/>
  <c r="BZ416" i="5" s="1"/>
  <c r="BX161" i="5"/>
  <c r="BZ161" i="5" s="1"/>
  <c r="BX406" i="5"/>
  <c r="BZ406" i="5" s="1"/>
  <c r="BX257" i="5"/>
  <c r="BZ257" i="5" s="1"/>
  <c r="BX33" i="5"/>
  <c r="BZ33" i="5" s="1"/>
  <c r="BX78" i="5"/>
  <c r="BZ78" i="5" s="1"/>
  <c r="BX89" i="5"/>
  <c r="BZ89" i="5" s="1"/>
  <c r="BX448" i="5"/>
  <c r="BZ448" i="5" s="1"/>
  <c r="BX130" i="5"/>
  <c r="BZ130" i="5" s="1"/>
  <c r="BX205" i="5"/>
  <c r="BZ205" i="5" s="1"/>
  <c r="BX314" i="5"/>
  <c r="BZ314" i="5" s="1"/>
  <c r="BX329" i="5"/>
  <c r="BZ329" i="5" s="1"/>
  <c r="BX407" i="5"/>
  <c r="BZ407" i="5" s="1"/>
  <c r="BT6" i="5"/>
  <c r="BV6" i="5" s="1"/>
  <c r="BX137" i="5"/>
  <c r="BZ137" i="5" s="1"/>
  <c r="BX228" i="5"/>
  <c r="BZ228" i="5" s="1"/>
  <c r="BX284" i="5"/>
  <c r="BZ284" i="5" s="1"/>
  <c r="BX61" i="5"/>
  <c r="BZ61" i="5" s="1"/>
  <c r="BX83" i="5"/>
  <c r="BZ83" i="5" s="1"/>
  <c r="BX179" i="5"/>
  <c r="BZ179" i="5" s="1"/>
  <c r="BX46" i="5"/>
  <c r="BZ46" i="5" s="1"/>
  <c r="BX200" i="5"/>
  <c r="BZ200" i="5" s="1"/>
  <c r="BX235" i="5"/>
  <c r="BZ235" i="5" s="1"/>
  <c r="BX40" i="5"/>
  <c r="BZ40" i="5" s="1"/>
  <c r="BT87" i="5"/>
  <c r="BV87" i="5" s="1"/>
  <c r="BT124" i="5"/>
  <c r="BV124" i="5" s="1"/>
  <c r="BT447" i="5"/>
  <c r="BV447" i="5" s="1"/>
  <c r="BT203" i="5"/>
  <c r="BV203" i="5" s="1"/>
  <c r="BT237" i="5"/>
  <c r="BV237" i="5" s="1"/>
  <c r="BT305" i="5"/>
  <c r="BV305" i="5" s="1"/>
  <c r="BT290" i="5"/>
  <c r="BV290" i="5" s="1"/>
  <c r="BX424" i="5"/>
  <c r="BZ424" i="5" s="1"/>
  <c r="BX433" i="5"/>
  <c r="BZ433" i="5" s="1"/>
  <c r="BT331" i="5"/>
  <c r="BV331" i="5" s="1"/>
  <c r="BX185" i="5"/>
  <c r="BZ185" i="5" s="1"/>
  <c r="BX413" i="5"/>
  <c r="BZ413" i="5" s="1"/>
  <c r="BX283" i="5"/>
  <c r="BZ283" i="5" s="1"/>
  <c r="BX16" i="5"/>
  <c r="BZ16" i="5" s="1"/>
  <c r="BX149" i="5"/>
  <c r="BZ149" i="5" s="1"/>
  <c r="BX71" i="5"/>
  <c r="BZ71" i="5" s="1"/>
  <c r="BX84" i="5"/>
  <c r="BZ84" i="5" s="1"/>
  <c r="BX166" i="5"/>
  <c r="BZ166" i="5" s="1"/>
  <c r="BX432" i="5"/>
  <c r="BZ432" i="5" s="1"/>
  <c r="BX31" i="5"/>
  <c r="BZ31" i="5" s="1"/>
  <c r="BX58" i="5"/>
  <c r="BZ58" i="5" s="1"/>
  <c r="BX74" i="5"/>
  <c r="BZ74" i="5" s="1"/>
  <c r="BX146" i="5"/>
  <c r="BZ146" i="5" s="1"/>
  <c r="BX171" i="5"/>
  <c r="BZ171" i="5" s="1"/>
  <c r="BX187" i="5"/>
  <c r="BZ187" i="5" s="1"/>
  <c r="BX260" i="5"/>
  <c r="BZ260" i="5" s="1"/>
  <c r="BX309" i="5"/>
  <c r="BZ309" i="5" s="1"/>
  <c r="BX425" i="5"/>
  <c r="BZ425" i="5" s="1"/>
  <c r="BX396" i="5"/>
  <c r="BZ396" i="5" s="1"/>
  <c r="BX330" i="5"/>
  <c r="BZ330" i="5" s="1"/>
  <c r="BX17" i="5"/>
  <c r="BZ17" i="5" s="1"/>
  <c r="BX18" i="5"/>
  <c r="BZ18" i="5" s="1"/>
  <c r="BX34" i="5"/>
  <c r="BZ34" i="5" s="1"/>
  <c r="BX59" i="5"/>
  <c r="BZ59" i="5" s="1"/>
  <c r="BX42" i="5"/>
  <c r="BZ42" i="5" s="1"/>
  <c r="BX153" i="5"/>
  <c r="BZ153" i="5" s="1"/>
  <c r="BX151" i="5"/>
  <c r="BZ151" i="5" s="1"/>
  <c r="BX208" i="5"/>
  <c r="BZ208" i="5" s="1"/>
  <c r="BX211" i="5"/>
  <c r="BZ211" i="5" s="1"/>
  <c r="BX258" i="5"/>
  <c r="BZ258" i="5" s="1"/>
  <c r="BX297" i="5"/>
  <c r="BZ297" i="5" s="1"/>
  <c r="BX322" i="5"/>
  <c r="BZ322" i="5" s="1"/>
  <c r="BX391" i="5"/>
  <c r="BZ391" i="5" s="1"/>
  <c r="BX428" i="5"/>
  <c r="BZ428" i="5" s="1"/>
  <c r="BX140" i="5"/>
  <c r="BZ140" i="5" s="1"/>
  <c r="BX277" i="5"/>
  <c r="BZ277" i="5" s="1"/>
  <c r="BT340" i="5"/>
  <c r="BV340" i="5" s="1"/>
  <c r="BX141" i="5"/>
  <c r="BZ141" i="5" s="1"/>
  <c r="BX121" i="5"/>
  <c r="BZ121" i="5" s="1"/>
  <c r="BX170" i="5"/>
  <c r="BZ170" i="5" s="1"/>
  <c r="BX223" i="5"/>
  <c r="BZ223" i="5" s="1"/>
  <c r="BX274" i="5"/>
  <c r="BZ274" i="5" s="1"/>
  <c r="BX254" i="5"/>
  <c r="BZ254" i="5" s="1"/>
  <c r="BX296" i="5"/>
  <c r="BZ296" i="5" s="1"/>
  <c r="BX389" i="5"/>
  <c r="BZ389" i="5" s="1"/>
  <c r="BX26" i="5"/>
  <c r="BZ26" i="5" s="1"/>
  <c r="BX44" i="5"/>
  <c r="BZ44" i="5" s="1"/>
  <c r="BX53" i="5"/>
  <c r="BZ53" i="5" s="1"/>
  <c r="BX435" i="5"/>
  <c r="BZ435" i="5" s="1"/>
  <c r="BX119" i="5"/>
  <c r="BZ119" i="5" s="1"/>
  <c r="BX206" i="5"/>
  <c r="BZ206" i="5" s="1"/>
  <c r="BX237" i="5"/>
  <c r="BZ237" i="5" s="1"/>
  <c r="BX230" i="5"/>
  <c r="BZ230" i="5" s="1"/>
  <c r="BX244" i="5"/>
  <c r="BZ244" i="5" s="1"/>
  <c r="BX214" i="5"/>
  <c r="BZ214" i="5" s="1"/>
  <c r="BX279" i="5"/>
  <c r="BZ279" i="5" s="1"/>
  <c r="BX422" i="5"/>
  <c r="BZ422" i="5" s="1"/>
  <c r="BX340" i="5"/>
  <c r="BZ340" i="5" s="1"/>
  <c r="BX82" i="5"/>
  <c r="BZ82" i="5" s="1"/>
  <c r="BX224" i="5"/>
  <c r="BZ224" i="5" s="1"/>
  <c r="BT342" i="5"/>
  <c r="BV342" i="5" s="1"/>
  <c r="BX11" i="5"/>
  <c r="BZ11" i="5" s="1"/>
  <c r="BX115" i="5"/>
  <c r="BZ115" i="5" s="1"/>
  <c r="BX127" i="5"/>
  <c r="BZ127" i="5" s="1"/>
  <c r="BX117" i="5"/>
  <c r="BZ117" i="5" s="1"/>
  <c r="BX436" i="5"/>
  <c r="BZ436" i="5" s="1"/>
  <c r="BX145" i="5"/>
  <c r="BZ145" i="5" s="1"/>
  <c r="BX227" i="5"/>
  <c r="BZ227" i="5" s="1"/>
  <c r="BX242" i="5"/>
  <c r="BZ242" i="5" s="1"/>
  <c r="BX216" i="5"/>
  <c r="BZ216" i="5" s="1"/>
  <c r="BX263" i="5"/>
  <c r="BZ263" i="5" s="1"/>
  <c r="BX292" i="5"/>
  <c r="BZ292" i="5" s="1"/>
  <c r="BX294" i="5"/>
  <c r="BZ294" i="5" s="1"/>
  <c r="BX327" i="5"/>
  <c r="BZ327" i="5" s="1"/>
  <c r="BX56" i="5"/>
  <c r="BZ56" i="5" s="1"/>
  <c r="BT10" i="5"/>
  <c r="BV10" i="5" s="1"/>
  <c r="BX30" i="5"/>
  <c r="BZ30" i="5" s="1"/>
  <c r="BX79" i="5"/>
  <c r="BZ79" i="5" s="1"/>
  <c r="BX135" i="5"/>
  <c r="BZ135" i="5" s="1"/>
  <c r="BX91" i="5"/>
  <c r="BZ91" i="5" s="1"/>
  <c r="BX162" i="5"/>
  <c r="BZ162" i="5" s="1"/>
  <c r="BX233" i="5"/>
  <c r="BZ233" i="5" s="1"/>
  <c r="BX186" i="5"/>
  <c r="BZ186" i="5" s="1"/>
  <c r="BX245" i="5"/>
  <c r="BZ245" i="5" s="1"/>
  <c r="BX217" i="5"/>
  <c r="BZ217" i="5" s="1"/>
  <c r="BX280" i="5"/>
  <c r="BZ280" i="5" s="1"/>
  <c r="BX69" i="5"/>
  <c r="BZ69" i="5" s="1"/>
  <c r="BX304" i="5"/>
  <c r="BZ304" i="5" s="1"/>
  <c r="BX337" i="5"/>
  <c r="BZ337" i="5" s="1"/>
  <c r="BX390" i="5"/>
  <c r="BZ390" i="5" s="1"/>
  <c r="BT330" i="5"/>
  <c r="BV330" i="5" s="1"/>
  <c r="BX342" i="5"/>
  <c r="BZ342" i="5" s="1"/>
  <c r="BT110" i="5"/>
  <c r="BV110" i="5" s="1"/>
  <c r="BT195" i="5"/>
  <c r="BV195" i="5" s="1"/>
  <c r="BT310" i="5"/>
  <c r="BV310" i="5" s="1"/>
  <c r="CF343" i="5"/>
  <c r="CH343" i="5" s="1"/>
  <c r="CL343" i="5"/>
  <c r="BT339" i="5"/>
  <c r="BV339" i="5" s="1"/>
  <c r="BX50" i="5"/>
  <c r="BZ50" i="5" s="1"/>
  <c r="BX66" i="5"/>
  <c r="BZ66" i="5" s="1"/>
  <c r="BX88" i="5"/>
  <c r="BZ88" i="5" s="1"/>
  <c r="BX177" i="5"/>
  <c r="BZ177" i="5" s="1"/>
  <c r="BX154" i="5"/>
  <c r="BZ154" i="5" s="1"/>
  <c r="BX195" i="5"/>
  <c r="BZ195" i="5" s="1"/>
  <c r="BX270" i="5"/>
  <c r="BZ270" i="5" s="1"/>
  <c r="BX264" i="5"/>
  <c r="BZ264" i="5" s="1"/>
  <c r="BX282" i="5"/>
  <c r="BZ282" i="5" s="1"/>
  <c r="BX301" i="5"/>
  <c r="BZ301" i="5" s="1"/>
  <c r="BX114" i="5"/>
  <c r="BZ114" i="5" s="1"/>
  <c r="BX52" i="5"/>
  <c r="BZ52" i="5" s="1"/>
  <c r="BX113" i="5"/>
  <c r="BZ113" i="5" s="1"/>
  <c r="BX101" i="5"/>
  <c r="BZ101" i="5" s="1"/>
  <c r="BX212" i="5"/>
  <c r="BZ212" i="5" s="1"/>
  <c r="BX268" i="5"/>
  <c r="BZ268" i="5" s="1"/>
  <c r="BX313" i="5"/>
  <c r="BZ313" i="5" s="1"/>
  <c r="BX420" i="5"/>
  <c r="BZ420" i="5" s="1"/>
  <c r="BX6" i="5"/>
  <c r="BZ6" i="5" s="1"/>
  <c r="BX10" i="5"/>
  <c r="BZ10" i="5" s="1"/>
  <c r="BX164" i="5"/>
  <c r="BZ164" i="5" s="1"/>
  <c r="BX167" i="5"/>
  <c r="BZ167" i="5" s="1"/>
  <c r="BX203" i="5"/>
  <c r="BZ203" i="5" s="1"/>
  <c r="BX272" i="5"/>
  <c r="BZ272" i="5" s="1"/>
  <c r="BX305" i="5"/>
  <c r="BZ305" i="5" s="1"/>
  <c r="BX402" i="5"/>
  <c r="BZ402" i="5" s="1"/>
  <c r="BX23" i="5"/>
  <c r="BZ23" i="5" s="1"/>
  <c r="BX28" i="5"/>
  <c r="BZ28" i="5" s="1"/>
  <c r="BX439" i="5"/>
  <c r="BZ439" i="5" s="1"/>
  <c r="BX210" i="5"/>
  <c r="BZ210" i="5" s="1"/>
  <c r="BX281" i="5"/>
  <c r="BZ281" i="5" s="1"/>
  <c r="BX108" i="5"/>
  <c r="BZ108" i="5" s="1"/>
  <c r="BX128" i="5"/>
  <c r="BZ128" i="5" s="1"/>
  <c r="BX287" i="5"/>
  <c r="BZ287" i="5" s="1"/>
  <c r="BX75" i="5"/>
  <c r="BZ75" i="5" s="1"/>
  <c r="BX437" i="5"/>
  <c r="BZ437" i="5" s="1"/>
  <c r="BX190" i="5"/>
  <c r="BZ190" i="5" s="1"/>
  <c r="BX269" i="5"/>
  <c r="BZ269" i="5" s="1"/>
  <c r="BT99" i="5"/>
  <c r="BV99" i="5" s="1"/>
  <c r="BT155" i="5"/>
  <c r="BV155" i="5" s="1"/>
  <c r="BT175" i="5"/>
  <c r="BV175" i="5" s="1"/>
  <c r="BT193" i="5"/>
  <c r="BV193" i="5" s="1"/>
  <c r="BT259" i="5"/>
  <c r="BV259" i="5" s="1"/>
  <c r="BT282" i="5"/>
  <c r="BV282" i="5" s="1"/>
  <c r="BT116" i="5"/>
  <c r="BV116" i="5" s="1"/>
  <c r="BT86" i="5"/>
  <c r="BV86" i="5" s="1"/>
  <c r="BT222" i="5"/>
  <c r="BV222" i="5" s="1"/>
  <c r="BT180" i="5"/>
  <c r="BV180" i="5" s="1"/>
  <c r="BT270" i="5"/>
  <c r="BV270" i="5" s="1"/>
  <c r="BT265" i="5"/>
  <c r="BV265" i="5" s="1"/>
  <c r="BT445" i="5"/>
  <c r="BV445" i="5" s="1"/>
  <c r="BT264" i="5"/>
  <c r="BV264" i="5" s="1"/>
  <c r="BT301" i="5"/>
  <c r="BV301" i="5" s="1"/>
  <c r="BT298" i="5"/>
  <c r="BV298" i="5" s="1"/>
  <c r="BT140" i="5"/>
  <c r="BV140" i="5" s="1"/>
  <c r="BT300" i="5"/>
  <c r="BV300" i="5" s="1"/>
  <c r="BT88" i="5"/>
  <c r="BV88" i="5" s="1"/>
  <c r="BT154" i="5"/>
  <c r="BV154" i="5" s="1"/>
  <c r="BP6" i="5"/>
  <c r="BR6" i="5" s="1"/>
  <c r="BX249" i="5"/>
  <c r="BZ249" i="5" s="1"/>
  <c r="BX9" i="5"/>
  <c r="BZ9" i="5" s="1"/>
  <c r="BX125" i="5"/>
  <c r="BZ125" i="5" s="1"/>
  <c r="BX147" i="5"/>
  <c r="BZ147" i="5" s="1"/>
  <c r="BX412" i="5"/>
  <c r="BZ412" i="5" s="1"/>
  <c r="BX65" i="5"/>
  <c r="BZ65" i="5" s="1"/>
  <c r="BX93" i="5"/>
  <c r="BZ93" i="5" s="1"/>
  <c r="BX238" i="5"/>
  <c r="BZ238" i="5" s="1"/>
  <c r="BX271" i="5"/>
  <c r="BZ271" i="5" s="1"/>
  <c r="BX386" i="5"/>
  <c r="BZ386" i="5" s="1"/>
  <c r="BX320" i="5"/>
  <c r="BZ320" i="5" s="1"/>
  <c r="BX385" i="5"/>
  <c r="BZ385" i="5" s="1"/>
  <c r="BX417" i="5"/>
  <c r="BZ417" i="5" s="1"/>
  <c r="BX100" i="5"/>
  <c r="BZ100" i="5" s="1"/>
  <c r="BT8" i="5"/>
  <c r="BV8" i="5" s="1"/>
  <c r="BT133" i="5"/>
  <c r="BV133" i="5" s="1"/>
  <c r="BT200" i="5"/>
  <c r="BV200" i="5" s="1"/>
  <c r="BT213" i="5"/>
  <c r="BV213" i="5" s="1"/>
  <c r="BX192" i="5"/>
  <c r="BZ192" i="5" s="1"/>
  <c r="BX239" i="5"/>
  <c r="BZ239" i="5" s="1"/>
  <c r="BX64" i="5"/>
  <c r="BZ64" i="5" s="1"/>
  <c r="BX120" i="5"/>
  <c r="BZ120" i="5" s="1"/>
  <c r="BX440" i="5"/>
  <c r="BZ440" i="5" s="1"/>
  <c r="BX261" i="5"/>
  <c r="BZ261" i="5" s="1"/>
  <c r="BX256" i="5"/>
  <c r="BZ256" i="5" s="1"/>
  <c r="BX286" i="5"/>
  <c r="BZ286" i="5" s="1"/>
  <c r="BX97" i="5"/>
  <c r="BZ97" i="5" s="1"/>
  <c r="BX138" i="5"/>
  <c r="BZ138" i="5" s="1"/>
  <c r="BX273" i="5"/>
  <c r="BZ273" i="5" s="1"/>
  <c r="BX299" i="5"/>
  <c r="BZ299" i="5" s="1"/>
  <c r="BX388" i="5"/>
  <c r="BZ388" i="5" s="1"/>
  <c r="BX38" i="5"/>
  <c r="BZ38" i="5" s="1"/>
  <c r="BX139" i="5"/>
  <c r="BZ139" i="5" s="1"/>
  <c r="BX427" i="5"/>
  <c r="BZ427" i="5" s="1"/>
  <c r="BT165" i="5"/>
  <c r="BV165" i="5" s="1"/>
  <c r="BX106" i="5"/>
  <c r="BZ106" i="5" s="1"/>
  <c r="BX189" i="5"/>
  <c r="BZ189" i="5" s="1"/>
  <c r="BX159" i="5"/>
  <c r="BZ159" i="5" s="1"/>
  <c r="BX181" i="5"/>
  <c r="BZ181" i="5" s="1"/>
  <c r="BX86" i="5"/>
  <c r="BZ86" i="5" s="1"/>
  <c r="BX300" i="5"/>
  <c r="BZ300" i="5" s="1"/>
  <c r="BX21" i="5"/>
  <c r="BZ21" i="5" s="1"/>
  <c r="BX129" i="5"/>
  <c r="BZ129" i="5" s="1"/>
  <c r="BX231" i="5"/>
  <c r="BZ231" i="5" s="1"/>
  <c r="BX226" i="5"/>
  <c r="BZ226" i="5" s="1"/>
  <c r="BT76" i="5"/>
  <c r="BV76" i="5" s="1"/>
  <c r="BT159" i="5"/>
  <c r="BV159" i="5" s="1"/>
  <c r="BT181" i="5"/>
  <c r="BV181" i="5" s="1"/>
  <c r="BT274" i="5"/>
  <c r="BV274" i="5" s="1"/>
  <c r="BT289" i="5"/>
  <c r="BV289" i="5" s="1"/>
  <c r="BT14" i="5"/>
  <c r="BV14" i="5" s="1"/>
  <c r="BT53" i="5"/>
  <c r="BV53" i="5" s="1"/>
  <c r="BT103" i="5"/>
  <c r="BV103" i="5" s="1"/>
  <c r="BT137" i="5"/>
  <c r="BV137" i="5" s="1"/>
  <c r="BT199" i="5"/>
  <c r="BV199" i="5" s="1"/>
  <c r="BT206" i="5"/>
  <c r="BV206" i="5" s="1"/>
  <c r="BT164" i="5"/>
  <c r="BV164" i="5" s="1"/>
  <c r="BT196" i="5"/>
  <c r="BV196" i="5" s="1"/>
  <c r="BT211" i="5"/>
  <c r="BV211" i="5" s="1"/>
  <c r="BT244" i="5"/>
  <c r="BV244" i="5" s="1"/>
  <c r="BT329" i="5"/>
  <c r="BV329" i="5" s="1"/>
  <c r="BX57" i="5"/>
  <c r="BZ57" i="5" s="1"/>
  <c r="BX60" i="5"/>
  <c r="BZ60" i="5" s="1"/>
  <c r="BX247" i="5"/>
  <c r="BZ247" i="5" s="1"/>
  <c r="BX325" i="5"/>
  <c r="BZ325" i="5" s="1"/>
  <c r="BX328" i="5"/>
  <c r="BZ328" i="5" s="1"/>
  <c r="BX323" i="5"/>
  <c r="BZ323" i="5" s="1"/>
  <c r="BX318" i="5"/>
  <c r="BZ318" i="5" s="1"/>
  <c r="BT75" i="5"/>
  <c r="BV75" i="5" s="1"/>
  <c r="BT29" i="5"/>
  <c r="BV29" i="5" s="1"/>
  <c r="BT120" i="5"/>
  <c r="BV120" i="5" s="1"/>
  <c r="BT174" i="5"/>
  <c r="BV174" i="5" s="1"/>
  <c r="BT149" i="5"/>
  <c r="BV149" i="5" s="1"/>
  <c r="BT136" i="5"/>
  <c r="BV136" i="5" s="1"/>
  <c r="BT150" i="5"/>
  <c r="BV150" i="5" s="1"/>
  <c r="BT162" i="5"/>
  <c r="BV162" i="5" s="1"/>
  <c r="BT228" i="5"/>
  <c r="BV228" i="5" s="1"/>
  <c r="BT227" i="5"/>
  <c r="BV227" i="5" s="1"/>
  <c r="BT242" i="5"/>
  <c r="BV242" i="5" s="1"/>
  <c r="BT258" i="5"/>
  <c r="BV258" i="5" s="1"/>
  <c r="BT323" i="5"/>
  <c r="BV323" i="5" s="1"/>
  <c r="BT295" i="5"/>
  <c r="BV295" i="5" s="1"/>
  <c r="BT283" i="5"/>
  <c r="BV283" i="5" s="1"/>
  <c r="BX37" i="5"/>
  <c r="BZ37" i="5" s="1"/>
  <c r="BX183" i="5"/>
  <c r="BZ183" i="5" s="1"/>
  <c r="BX178" i="5"/>
  <c r="BZ178" i="5" s="1"/>
  <c r="BX209" i="5"/>
  <c r="BZ209" i="5" s="1"/>
  <c r="BX250" i="5"/>
  <c r="BZ250" i="5" s="1"/>
  <c r="BX72" i="5"/>
  <c r="BZ72" i="5" s="1"/>
  <c r="BX68" i="5"/>
  <c r="BZ68" i="5" s="1"/>
  <c r="BX132" i="5"/>
  <c r="BZ132" i="5" s="1"/>
  <c r="BX252" i="5"/>
  <c r="BZ252" i="5" s="1"/>
  <c r="BX414" i="5"/>
  <c r="BZ414" i="5" s="1"/>
  <c r="BT79" i="5"/>
  <c r="BV79" i="5" s="1"/>
  <c r="BT105" i="5"/>
  <c r="BV105" i="5" s="1"/>
  <c r="BT64" i="5"/>
  <c r="BV64" i="5" s="1"/>
  <c r="BT440" i="5"/>
  <c r="BV440" i="5" s="1"/>
  <c r="BT245" i="5"/>
  <c r="BV245" i="5" s="1"/>
  <c r="BT255" i="5"/>
  <c r="BV255" i="5" s="1"/>
  <c r="BT267" i="5"/>
  <c r="BV267" i="5" s="1"/>
  <c r="BT318" i="5"/>
  <c r="BV318" i="5" s="1"/>
  <c r="BT302" i="5"/>
  <c r="BV302" i="5" s="1"/>
  <c r="BX22" i="5"/>
  <c r="BZ22" i="5" s="1"/>
  <c r="BX99" i="5"/>
  <c r="BZ99" i="5" s="1"/>
  <c r="BX155" i="5"/>
  <c r="BZ155" i="5" s="1"/>
  <c r="BX193" i="5"/>
  <c r="BZ193" i="5" s="1"/>
  <c r="BX259" i="5"/>
  <c r="BZ259" i="5" s="1"/>
  <c r="BX398" i="5"/>
  <c r="BZ398" i="5" s="1"/>
  <c r="BX400" i="5"/>
  <c r="BZ400" i="5" s="1"/>
  <c r="BT179" i="5"/>
  <c r="BV179" i="5" s="1"/>
  <c r="BT261" i="5"/>
  <c r="BV261" i="5" s="1"/>
  <c r="BT297" i="5"/>
  <c r="BV297" i="5" s="1"/>
  <c r="BX232" i="5"/>
  <c r="BZ232" i="5" s="1"/>
  <c r="BX225" i="5"/>
  <c r="BZ225" i="5" s="1"/>
  <c r="BX303" i="5"/>
  <c r="BZ303" i="5" s="1"/>
  <c r="BT122" i="5"/>
  <c r="BV122" i="5" s="1"/>
  <c r="BT89" i="5"/>
  <c r="BV89" i="5" s="1"/>
  <c r="BP297" i="5"/>
  <c r="BR297" i="5" s="1"/>
  <c r="BT54" i="5"/>
  <c r="BV54" i="5" s="1"/>
  <c r="BT39" i="5"/>
  <c r="BV39" i="5" s="1"/>
  <c r="BT42" i="5"/>
  <c r="BV42" i="5" s="1"/>
  <c r="BT139" i="5"/>
  <c r="BV139" i="5" s="1"/>
  <c r="BT437" i="5"/>
  <c r="BV437" i="5" s="1"/>
  <c r="BT145" i="5"/>
  <c r="BV145" i="5" s="1"/>
  <c r="BT208" i="5"/>
  <c r="BV208" i="5" s="1"/>
  <c r="BT217" i="5"/>
  <c r="BV217" i="5" s="1"/>
  <c r="BT156" i="5"/>
  <c r="BV156" i="5" s="1"/>
  <c r="BT241" i="5"/>
  <c r="BV241" i="5" s="1"/>
  <c r="BT233" i="5"/>
  <c r="BV233" i="5" s="1"/>
  <c r="BT278" i="5"/>
  <c r="BV278" i="5" s="1"/>
  <c r="BT269" i="5"/>
  <c r="BV269" i="5" s="1"/>
  <c r="BT327" i="5"/>
  <c r="BV327" i="5" s="1"/>
  <c r="BX124" i="5"/>
  <c r="BZ124" i="5" s="1"/>
  <c r="BX143" i="5"/>
  <c r="BZ143" i="5" s="1"/>
  <c r="BX449" i="5"/>
  <c r="BZ449" i="5" s="1"/>
  <c r="BX199" i="5"/>
  <c r="BZ199" i="5" s="1"/>
  <c r="BX293" i="5"/>
  <c r="BZ293" i="5" s="1"/>
  <c r="BT102" i="5"/>
  <c r="BV102" i="5" s="1"/>
  <c r="BT138" i="5"/>
  <c r="BV138" i="5" s="1"/>
  <c r="BT152" i="5"/>
  <c r="BV152" i="5" s="1"/>
  <c r="BT442" i="5"/>
  <c r="BV442" i="5" s="1"/>
  <c r="BT319" i="5"/>
  <c r="BV319" i="5" s="1"/>
  <c r="BX133" i="5"/>
  <c r="BZ133" i="5" s="1"/>
  <c r="BX158" i="5"/>
  <c r="BZ158" i="5" s="1"/>
  <c r="BX298" i="5"/>
  <c r="BZ298" i="5" s="1"/>
  <c r="BX397" i="5"/>
  <c r="BZ397" i="5" s="1"/>
  <c r="BX184" i="5"/>
  <c r="BZ184" i="5" s="1"/>
  <c r="BX204" i="5"/>
  <c r="BZ204" i="5" s="1"/>
  <c r="BX201" i="5"/>
  <c r="BZ201" i="5" s="1"/>
  <c r="BX401" i="5"/>
  <c r="BZ401" i="5" s="1"/>
  <c r="BX411" i="5"/>
  <c r="BZ411" i="5" s="1"/>
  <c r="BX27" i="5"/>
  <c r="BZ27" i="5" s="1"/>
  <c r="BX43" i="5"/>
  <c r="BZ43" i="5" s="1"/>
  <c r="BX92" i="5"/>
  <c r="BZ92" i="5" s="1"/>
  <c r="BT92" i="5"/>
  <c r="BV92" i="5" s="1"/>
  <c r="BT129" i="5"/>
  <c r="BV129" i="5" s="1"/>
  <c r="BT143" i="5"/>
  <c r="BV143" i="5" s="1"/>
  <c r="BX105" i="5"/>
  <c r="BZ105" i="5" s="1"/>
  <c r="BX176" i="5"/>
  <c r="BZ176" i="5" s="1"/>
  <c r="BX248" i="5"/>
  <c r="BZ248" i="5" s="1"/>
  <c r="BX410" i="5"/>
  <c r="BZ410" i="5" s="1"/>
  <c r="BX51" i="5"/>
  <c r="BZ51" i="5" s="1"/>
  <c r="BX126" i="5"/>
  <c r="BZ126" i="5" s="1"/>
  <c r="BX107" i="5"/>
  <c r="BZ107" i="5" s="1"/>
  <c r="BX207" i="5"/>
  <c r="BZ207" i="5" s="1"/>
  <c r="BX302" i="5"/>
  <c r="BZ302" i="5" s="1"/>
  <c r="BX81" i="5"/>
  <c r="BZ81" i="5" s="1"/>
  <c r="BX70" i="5"/>
  <c r="BZ70" i="5" s="1"/>
  <c r="BX219" i="5"/>
  <c r="BZ219" i="5" s="1"/>
  <c r="BX134" i="5"/>
  <c r="BZ134" i="5" s="1"/>
  <c r="BX221" i="5"/>
  <c r="BZ221" i="5" s="1"/>
  <c r="BX278" i="5"/>
  <c r="BZ278" i="5" s="1"/>
  <c r="BX295" i="5"/>
  <c r="BZ295" i="5" s="1"/>
  <c r="BX321" i="5"/>
  <c r="BZ321" i="5" s="1"/>
  <c r="BT338" i="5"/>
  <c r="BV338" i="5" s="1"/>
  <c r="BT66" i="5"/>
  <c r="BV66" i="5" s="1"/>
  <c r="BT82" i="5"/>
  <c r="BV82" i="5" s="1"/>
  <c r="BT277" i="5"/>
  <c r="BV277" i="5" s="1"/>
  <c r="BT95" i="5"/>
  <c r="BV95" i="5" s="1"/>
  <c r="BT117" i="5"/>
  <c r="BV117" i="5" s="1"/>
  <c r="BT111" i="5"/>
  <c r="BV111" i="5" s="1"/>
  <c r="BT448" i="5"/>
  <c r="BV448" i="5" s="1"/>
  <c r="BT135" i="5"/>
  <c r="BV135" i="5" s="1"/>
  <c r="BT147" i="5"/>
  <c r="BV147" i="5" s="1"/>
  <c r="BT449" i="5"/>
  <c r="BV449" i="5" s="1"/>
  <c r="BT190" i="5"/>
  <c r="BV190" i="5" s="1"/>
  <c r="BT205" i="5"/>
  <c r="BV205" i="5" s="1"/>
  <c r="BT243" i="5"/>
  <c r="BV243" i="5" s="1"/>
  <c r="BT441" i="5"/>
  <c r="BV441" i="5" s="1"/>
  <c r="BT257" i="5"/>
  <c r="BV257" i="5" s="1"/>
  <c r="BT280" i="5"/>
  <c r="BV280" i="5" s="1"/>
  <c r="BT279" i="5"/>
  <c r="BV279" i="5" s="1"/>
  <c r="BT306" i="5"/>
  <c r="BV306" i="5" s="1"/>
  <c r="BT292" i="5"/>
  <c r="BV292" i="5" s="1"/>
  <c r="BT316" i="5"/>
  <c r="BV316" i="5" s="1"/>
  <c r="BP331" i="5"/>
  <c r="BR331" i="5" s="1"/>
  <c r="BT49" i="5"/>
  <c r="BV49" i="5" s="1"/>
  <c r="BT52" i="5"/>
  <c r="BV52" i="5" s="1"/>
  <c r="BT114" i="5"/>
  <c r="BV114" i="5" s="1"/>
  <c r="BT166" i="5"/>
  <c r="BV166" i="5" s="1"/>
  <c r="BT197" i="5"/>
  <c r="BV197" i="5" s="1"/>
  <c r="BT194" i="5"/>
  <c r="BV194" i="5" s="1"/>
  <c r="BT262" i="5"/>
  <c r="BV262" i="5" s="1"/>
  <c r="BT443" i="5"/>
  <c r="BV443" i="5" s="1"/>
  <c r="BT296" i="5"/>
  <c r="BV296" i="5" s="1"/>
  <c r="BX165" i="5"/>
  <c r="BZ165" i="5" s="1"/>
  <c r="BP244" i="5"/>
  <c r="BR244" i="5" s="1"/>
  <c r="BT59" i="5"/>
  <c r="BV59" i="5" s="1"/>
  <c r="BT77" i="5"/>
  <c r="BV77" i="5" s="1"/>
  <c r="BT113" i="5"/>
  <c r="BV113" i="5" s="1"/>
  <c r="BT118" i="5"/>
  <c r="BV118" i="5" s="1"/>
  <c r="BT163" i="5"/>
  <c r="BV163" i="5" s="1"/>
  <c r="BT221" i="5"/>
  <c r="BV221" i="5" s="1"/>
  <c r="BT167" i="5"/>
  <c r="BV167" i="5" s="1"/>
  <c r="BT231" i="5"/>
  <c r="BV231" i="5" s="1"/>
  <c r="BT239" i="5"/>
  <c r="BV239" i="5" s="1"/>
  <c r="BT226" i="5"/>
  <c r="BV226" i="5" s="1"/>
  <c r="BT230" i="5"/>
  <c r="BV230" i="5" s="1"/>
  <c r="BT293" i="5"/>
  <c r="BV293" i="5" s="1"/>
  <c r="BT268" i="5"/>
  <c r="BV268" i="5" s="1"/>
  <c r="BT291" i="5"/>
  <c r="BV291" i="5" s="1"/>
  <c r="BT314" i="5"/>
  <c r="BV314" i="5" s="1"/>
  <c r="BT286" i="5"/>
  <c r="BV286" i="5" s="1"/>
  <c r="BT317" i="5"/>
  <c r="BV317" i="5" s="1"/>
  <c r="BT67" i="5"/>
  <c r="BV67" i="5" s="1"/>
  <c r="BT121" i="5"/>
  <c r="BV121" i="5" s="1"/>
  <c r="BT141" i="5"/>
  <c r="BV141" i="5" s="1"/>
  <c r="BT212" i="5"/>
  <c r="BV212" i="5" s="1"/>
  <c r="BT201" i="5"/>
  <c r="BV201" i="5" s="1"/>
  <c r="BT299" i="5"/>
  <c r="BV299" i="5" s="1"/>
  <c r="BT312" i="5"/>
  <c r="BV312" i="5" s="1"/>
  <c r="BT324" i="5"/>
  <c r="BV324" i="5" s="1"/>
  <c r="BT85" i="5"/>
  <c r="BV85" i="5" s="1"/>
  <c r="BT97" i="5"/>
  <c r="BV97" i="5" s="1"/>
  <c r="BT68" i="5"/>
  <c r="BV68" i="5" s="1"/>
  <c r="BT84" i="5"/>
  <c r="BV84" i="5" s="1"/>
  <c r="BT94" i="5"/>
  <c r="BV94" i="5" s="1"/>
  <c r="BT173" i="5"/>
  <c r="BV173" i="5" s="1"/>
  <c r="BT266" i="5"/>
  <c r="BV266" i="5" s="1"/>
  <c r="BT252" i="5"/>
  <c r="BV252" i="5" s="1"/>
  <c r="BT444" i="5"/>
  <c r="BV444" i="5" s="1"/>
  <c r="BP67" i="5"/>
  <c r="BR67" i="5" s="1"/>
  <c r="BT41" i="5"/>
  <c r="BV41" i="5" s="1"/>
  <c r="BT46" i="5"/>
  <c r="BV46" i="5" s="1"/>
  <c r="BT96" i="5"/>
  <c r="BV96" i="5" s="1"/>
  <c r="BT132" i="5"/>
  <c r="BV132" i="5" s="1"/>
  <c r="BT191" i="5"/>
  <c r="BV191" i="5" s="1"/>
  <c r="BT204" i="5"/>
  <c r="BV204" i="5" s="1"/>
  <c r="BT223" i="5"/>
  <c r="BV223" i="5" s="1"/>
  <c r="BT254" i="5"/>
  <c r="BV254" i="5" s="1"/>
  <c r="BT285" i="5"/>
  <c r="BV285" i="5" s="1"/>
  <c r="BT273" i="5"/>
  <c r="BV273" i="5" s="1"/>
  <c r="BT313" i="5"/>
  <c r="BV313" i="5" s="1"/>
  <c r="BP94" i="5"/>
  <c r="BR94" i="5" s="1"/>
  <c r="BT33" i="5"/>
  <c r="BV33" i="5" s="1"/>
  <c r="BT57" i="5"/>
  <c r="BV57" i="5" s="1"/>
  <c r="BT60" i="5"/>
  <c r="BV60" i="5" s="1"/>
  <c r="BT63" i="5"/>
  <c r="BV63" i="5" s="1"/>
  <c r="BT62" i="5"/>
  <c r="BV62" i="5" s="1"/>
  <c r="BT78" i="5"/>
  <c r="BV78" i="5" s="1"/>
  <c r="BT104" i="5"/>
  <c r="BV104" i="5" s="1"/>
  <c r="BT125" i="5"/>
  <c r="BV125" i="5" s="1"/>
  <c r="BT439" i="5"/>
  <c r="BV439" i="5" s="1"/>
  <c r="BT210" i="5"/>
  <c r="BV210" i="5" s="1"/>
  <c r="BT182" i="5"/>
  <c r="BV182" i="5" s="1"/>
  <c r="BT198" i="5"/>
  <c r="BV198" i="5" s="1"/>
  <c r="BT430" i="5"/>
  <c r="BV430" i="5" s="1"/>
  <c r="BT249" i="5"/>
  <c r="BV249" i="5" s="1"/>
  <c r="BT246" i="5"/>
  <c r="BV246" i="5" s="1"/>
  <c r="BT307" i="5"/>
  <c r="BV307" i="5" s="1"/>
  <c r="BP332" i="5"/>
  <c r="BR332" i="5" s="1"/>
  <c r="BT12" i="5"/>
  <c r="BV12" i="5" s="1"/>
  <c r="BT115" i="5"/>
  <c r="BV115" i="5" s="1"/>
  <c r="BT436" i="5"/>
  <c r="BV436" i="5" s="1"/>
  <c r="BT130" i="5"/>
  <c r="BV130" i="5" s="1"/>
  <c r="BT168" i="5"/>
  <c r="BV168" i="5" s="1"/>
  <c r="BT202" i="5"/>
  <c r="BV202" i="5" s="1"/>
  <c r="BT186" i="5"/>
  <c r="BV186" i="5" s="1"/>
  <c r="BT216" i="5"/>
  <c r="BV216" i="5" s="1"/>
  <c r="BT215" i="5"/>
  <c r="BV215" i="5" s="1"/>
  <c r="BT234" i="5"/>
  <c r="BV234" i="5" s="1"/>
  <c r="BT304" i="5"/>
  <c r="BV304" i="5" s="1"/>
  <c r="BP64" i="5"/>
  <c r="BR64" i="5" s="1"/>
  <c r="BP273" i="5"/>
  <c r="BR273" i="5" s="1"/>
  <c r="BT91" i="5"/>
  <c r="BV91" i="5" s="1"/>
  <c r="BT45" i="5"/>
  <c r="BV45" i="5" s="1"/>
  <c r="BT50" i="5"/>
  <c r="BV50" i="5" s="1"/>
  <c r="BT126" i="5"/>
  <c r="BV126" i="5" s="1"/>
  <c r="BT69" i="5"/>
  <c r="BV69" i="5" s="1"/>
  <c r="BT98" i="5"/>
  <c r="BV98" i="5" s="1"/>
  <c r="BT177" i="5"/>
  <c r="BV177" i="5" s="1"/>
  <c r="BT160" i="5"/>
  <c r="BV160" i="5" s="1"/>
  <c r="BT207" i="5"/>
  <c r="BV207" i="5" s="1"/>
  <c r="BT247" i="5"/>
  <c r="BV247" i="5" s="1"/>
  <c r="BT263" i="5"/>
  <c r="BV263" i="5" s="1"/>
  <c r="BT235" i="5"/>
  <c r="BV235" i="5" s="1"/>
  <c r="BT281" i="5"/>
  <c r="BV281" i="5" s="1"/>
  <c r="BT31" i="5"/>
  <c r="BV31" i="5" s="1"/>
  <c r="BT123" i="5"/>
  <c r="BV123" i="5" s="1"/>
  <c r="BT109" i="5"/>
  <c r="BV109" i="5" s="1"/>
  <c r="BT260" i="5"/>
  <c r="BV260" i="5" s="1"/>
  <c r="BT284" i="5"/>
  <c r="BV284" i="5" s="1"/>
  <c r="BT144" i="5"/>
  <c r="BV144" i="5" s="1"/>
  <c r="BP118" i="5"/>
  <c r="BR118" i="5" s="1"/>
  <c r="BP174" i="5"/>
  <c r="BR174" i="5" s="1"/>
  <c r="BT55" i="5"/>
  <c r="BV55" i="5" s="1"/>
  <c r="BT37" i="5"/>
  <c r="BV37" i="5" s="1"/>
  <c r="BT81" i="5"/>
  <c r="BV81" i="5" s="1"/>
  <c r="BT108" i="5"/>
  <c r="BV108" i="5" s="1"/>
  <c r="BT187" i="5"/>
  <c r="BV187" i="5" s="1"/>
  <c r="BT171" i="5"/>
  <c r="BV171" i="5" s="1"/>
  <c r="BT229" i="5"/>
  <c r="BV229" i="5" s="1"/>
  <c r="BT253" i="5"/>
  <c r="BV253" i="5" s="1"/>
  <c r="BT250" i="5"/>
  <c r="BV250" i="5" s="1"/>
  <c r="BT271" i="5"/>
  <c r="BV271" i="5" s="1"/>
  <c r="BP274" i="5"/>
  <c r="BR274" i="5" s="1"/>
  <c r="BP154" i="5"/>
  <c r="BR154" i="5" s="1"/>
  <c r="BT93" i="5"/>
  <c r="BV93" i="5" s="1"/>
  <c r="BT183" i="5"/>
  <c r="BV183" i="5" s="1"/>
  <c r="BT188" i="5"/>
  <c r="BV188" i="5" s="1"/>
  <c r="BT236" i="5"/>
  <c r="BV236" i="5" s="1"/>
  <c r="BT309" i="5"/>
  <c r="BV309" i="5" s="1"/>
  <c r="BT315" i="5"/>
  <c r="BV315" i="5" s="1"/>
  <c r="BP278" i="5"/>
  <c r="BR278" i="5" s="1"/>
  <c r="BP45" i="5"/>
  <c r="BR45" i="5" s="1"/>
  <c r="BT58" i="5"/>
  <c r="BV58" i="5" s="1"/>
  <c r="BT70" i="5"/>
  <c r="BV70" i="5" s="1"/>
  <c r="BT146" i="5"/>
  <c r="BV146" i="5" s="1"/>
  <c r="BT128" i="5"/>
  <c r="BV128" i="5" s="1"/>
  <c r="BT219" i="5"/>
  <c r="BV219" i="5" s="1"/>
  <c r="BT158" i="5"/>
  <c r="BV158" i="5" s="1"/>
  <c r="BT224" i="5"/>
  <c r="BV224" i="5" s="1"/>
  <c r="BT238" i="5"/>
  <c r="BV238" i="5" s="1"/>
  <c r="BP442" i="5"/>
  <c r="BR442" i="5" s="1"/>
  <c r="BT74" i="5"/>
  <c r="BV74" i="5" s="1"/>
  <c r="BT100" i="5"/>
  <c r="BV100" i="5" s="1"/>
  <c r="BT178" i="5"/>
  <c r="BV178" i="5" s="1"/>
  <c r="BT209" i="5"/>
  <c r="BV209" i="5" s="1"/>
  <c r="BT333" i="5"/>
  <c r="BV333" i="5" s="1"/>
  <c r="BT320" i="5"/>
  <c r="BV320" i="5" s="1"/>
  <c r="BP292" i="5"/>
  <c r="BR292" i="5" s="1"/>
  <c r="BP202" i="5"/>
  <c r="BR202" i="5" s="1"/>
  <c r="BT71" i="5"/>
  <c r="BV71" i="5" s="1"/>
  <c r="BT61" i="5"/>
  <c r="BV61" i="5" s="1"/>
  <c r="BT119" i="5"/>
  <c r="BV119" i="5" s="1"/>
  <c r="BT80" i="5"/>
  <c r="BV80" i="5" s="1"/>
  <c r="BT172" i="5"/>
  <c r="BV172" i="5" s="1"/>
  <c r="BT90" i="5"/>
  <c r="BV90" i="5" s="1"/>
  <c r="BT106" i="5"/>
  <c r="BV106" i="5" s="1"/>
  <c r="BT151" i="5"/>
  <c r="BV151" i="5" s="1"/>
  <c r="BT127" i="5"/>
  <c r="BV127" i="5" s="1"/>
  <c r="BT438" i="5"/>
  <c r="BV438" i="5" s="1"/>
  <c r="BT170" i="5"/>
  <c r="BV170" i="5" s="1"/>
  <c r="BT218" i="5"/>
  <c r="BV218" i="5" s="1"/>
  <c r="BT185" i="5"/>
  <c r="BV185" i="5" s="1"/>
  <c r="BT169" i="5"/>
  <c r="BV169" i="5" s="1"/>
  <c r="BT184" i="5"/>
  <c r="BV184" i="5" s="1"/>
  <c r="BT214" i="5"/>
  <c r="BV214" i="5" s="1"/>
  <c r="BT251" i="5"/>
  <c r="BV251" i="5" s="1"/>
  <c r="BT232" i="5"/>
  <c r="BV232" i="5" s="1"/>
  <c r="BT248" i="5"/>
  <c r="BV248" i="5" s="1"/>
  <c r="BT272" i="5"/>
  <c r="BV272" i="5" s="1"/>
  <c r="BT311" i="5"/>
  <c r="BV311" i="5" s="1"/>
  <c r="BT275" i="5"/>
  <c r="BV275" i="5" s="1"/>
  <c r="BT288" i="5"/>
  <c r="BV288" i="5" s="1"/>
  <c r="BT308" i="5"/>
  <c r="BV308" i="5" s="1"/>
  <c r="BT326" i="5"/>
  <c r="BV326" i="5" s="1"/>
  <c r="BX15" i="5"/>
  <c r="BZ15" i="5" s="1"/>
  <c r="BP54" i="5"/>
  <c r="BR54" i="5" s="1"/>
  <c r="BP100" i="5"/>
  <c r="BR100" i="5" s="1"/>
  <c r="BP222" i="5"/>
  <c r="BR222" i="5" s="1"/>
  <c r="BP197" i="5"/>
  <c r="BR197" i="5" s="1"/>
  <c r="BP194" i="5"/>
  <c r="BR194" i="5" s="1"/>
  <c r="BP437" i="5"/>
  <c r="BR437" i="5" s="1"/>
  <c r="BP306" i="5"/>
  <c r="BR306" i="5" s="1"/>
  <c r="BP266" i="5"/>
  <c r="BR266" i="5" s="1"/>
  <c r="BP180" i="5"/>
  <c r="BR180" i="5" s="1"/>
  <c r="BT27" i="5"/>
  <c r="BV27" i="5" s="1"/>
  <c r="BT83" i="5"/>
  <c r="BV83" i="5" s="1"/>
  <c r="BT112" i="5"/>
  <c r="BV112" i="5" s="1"/>
  <c r="BT72" i="5"/>
  <c r="BV72" i="5" s="1"/>
  <c r="BT435" i="5"/>
  <c r="BV435" i="5" s="1"/>
  <c r="BT131" i="5"/>
  <c r="BV131" i="5" s="1"/>
  <c r="BT153" i="5"/>
  <c r="BV153" i="5" s="1"/>
  <c r="BT161" i="5"/>
  <c r="BV161" i="5" s="1"/>
  <c r="BT142" i="5"/>
  <c r="BV142" i="5" s="1"/>
  <c r="BT134" i="5"/>
  <c r="BV134" i="5" s="1"/>
  <c r="BT148" i="5"/>
  <c r="BV148" i="5" s="1"/>
  <c r="BT157" i="5"/>
  <c r="BV157" i="5" s="1"/>
  <c r="BT189" i="5"/>
  <c r="BV189" i="5" s="1"/>
  <c r="BT176" i="5"/>
  <c r="BV176" i="5" s="1"/>
  <c r="BT192" i="5"/>
  <c r="BV192" i="5" s="1"/>
  <c r="BT220" i="5"/>
  <c r="BV220" i="5" s="1"/>
  <c r="BT225" i="5"/>
  <c r="BV225" i="5" s="1"/>
  <c r="BT240" i="5"/>
  <c r="BV240" i="5" s="1"/>
  <c r="BT256" i="5"/>
  <c r="BV256" i="5" s="1"/>
  <c r="BT303" i="5"/>
  <c r="BV303" i="5" s="1"/>
  <c r="BT287" i="5"/>
  <c r="BV287" i="5" s="1"/>
  <c r="BT276" i="5"/>
  <c r="BV276" i="5" s="1"/>
  <c r="BT322" i="5"/>
  <c r="BV322" i="5" s="1"/>
  <c r="BT321" i="5"/>
  <c r="BV321" i="5" s="1"/>
  <c r="BT294" i="5"/>
  <c r="BV294" i="5" s="1"/>
  <c r="BT325" i="5"/>
  <c r="BV325" i="5" s="1"/>
  <c r="BP259" i="5"/>
  <c r="BR259" i="5" s="1"/>
  <c r="BP149" i="5"/>
  <c r="BR149" i="5" s="1"/>
  <c r="BP29" i="5"/>
  <c r="BR29" i="5" s="1"/>
  <c r="BT18" i="5"/>
  <c r="BV18" i="5" s="1"/>
  <c r="BP18" i="5"/>
  <c r="BR18" i="5" s="1"/>
  <c r="BT32" i="5"/>
  <c r="BV32" i="5" s="1"/>
  <c r="BP32" i="5"/>
  <c r="BR32" i="5" s="1"/>
  <c r="BT47" i="5"/>
  <c r="BV47" i="5" s="1"/>
  <c r="BP47" i="5"/>
  <c r="BR47" i="5" s="1"/>
  <c r="BT15" i="5"/>
  <c r="BV15" i="5" s="1"/>
  <c r="BP15" i="5"/>
  <c r="BR15" i="5" s="1"/>
  <c r="BT388" i="5"/>
  <c r="BV388" i="5" s="1"/>
  <c r="CJ388" i="5"/>
  <c r="CL388" i="5" s="1"/>
  <c r="BT17" i="5"/>
  <c r="BV17" i="5" s="1"/>
  <c r="BP17" i="5"/>
  <c r="BR17" i="5" s="1"/>
  <c r="BT398" i="5"/>
  <c r="BV398" i="5" s="1"/>
  <c r="CJ398" i="5"/>
  <c r="CL398" i="5" s="1"/>
  <c r="CJ397" i="5"/>
  <c r="CL397" i="5" s="1"/>
  <c r="BT397" i="5"/>
  <c r="BV397" i="5" s="1"/>
  <c r="BT406" i="5"/>
  <c r="BV406" i="5" s="1"/>
  <c r="CJ406" i="5"/>
  <c r="CL406" i="5" s="1"/>
  <c r="CJ407" i="5"/>
  <c r="CL407" i="5" s="1"/>
  <c r="BT407" i="5"/>
  <c r="BV407" i="5" s="1"/>
  <c r="BP333" i="5"/>
  <c r="BR333" i="5" s="1"/>
  <c r="BP287" i="5"/>
  <c r="BR287" i="5" s="1"/>
  <c r="BP215" i="5"/>
  <c r="BR215" i="5" s="1"/>
  <c r="BP144" i="5"/>
  <c r="BR144" i="5" s="1"/>
  <c r="BP93" i="5"/>
  <c r="BR93" i="5" s="1"/>
  <c r="BP99" i="5"/>
  <c r="BR99" i="5" s="1"/>
  <c r="BP323" i="5"/>
  <c r="BR323" i="5" s="1"/>
  <c r="BP280" i="5"/>
  <c r="BR280" i="5" s="1"/>
  <c r="BP213" i="5"/>
  <c r="BR213" i="5" s="1"/>
  <c r="BP438" i="5"/>
  <c r="BR438" i="5" s="1"/>
  <c r="BP76" i="5"/>
  <c r="BR76" i="5" s="1"/>
  <c r="BP325" i="5"/>
  <c r="BR325" i="5" s="1"/>
  <c r="BP263" i="5"/>
  <c r="BR263" i="5" s="1"/>
  <c r="BP209" i="5"/>
  <c r="BR209" i="5" s="1"/>
  <c r="BP85" i="5"/>
  <c r="BR85" i="5" s="1"/>
  <c r="BP62" i="5"/>
  <c r="BR62" i="5" s="1"/>
  <c r="BT337" i="5"/>
  <c r="BV337" i="5" s="1"/>
  <c r="BP342" i="5"/>
  <c r="BR342" i="5" s="1"/>
  <c r="BP251" i="5"/>
  <c r="BR251" i="5" s="1"/>
  <c r="BP210" i="5"/>
  <c r="BR210" i="5" s="1"/>
  <c r="BP185" i="5"/>
  <c r="BR185" i="5" s="1"/>
  <c r="BP435" i="5"/>
  <c r="BR435" i="5" s="1"/>
  <c r="BP70" i="5"/>
  <c r="BR70" i="5" s="1"/>
  <c r="BP315" i="5"/>
  <c r="BR315" i="5" s="1"/>
  <c r="BP262" i="5"/>
  <c r="BR262" i="5" s="1"/>
  <c r="BP203" i="5"/>
  <c r="BR203" i="5" s="1"/>
  <c r="BP81" i="5"/>
  <c r="BR81" i="5" s="1"/>
  <c r="BP60" i="5"/>
  <c r="BR60" i="5" s="1"/>
  <c r="BP250" i="5"/>
  <c r="BR250" i="5" s="1"/>
  <c r="BP188" i="5"/>
  <c r="BR188" i="5" s="1"/>
  <c r="BP173" i="5"/>
  <c r="BR173" i="5" s="1"/>
  <c r="BP58" i="5"/>
  <c r="BR58" i="5" s="1"/>
  <c r="BP305" i="5"/>
  <c r="BR305" i="5" s="1"/>
  <c r="BP239" i="5"/>
  <c r="BR239" i="5" s="1"/>
  <c r="BP189" i="5"/>
  <c r="BR189" i="5" s="1"/>
  <c r="BP123" i="5"/>
  <c r="BR123" i="5" s="1"/>
  <c r="BP27" i="5"/>
  <c r="BR27" i="5" s="1"/>
  <c r="BT389" i="5"/>
  <c r="BV389" i="5" s="1"/>
  <c r="CJ389" i="5"/>
  <c r="CL389" i="5" s="1"/>
  <c r="BT22" i="5"/>
  <c r="BV22" i="5" s="1"/>
  <c r="BP22" i="5"/>
  <c r="BR22" i="5" s="1"/>
  <c r="BT36" i="5"/>
  <c r="BV36" i="5" s="1"/>
  <c r="BP36" i="5"/>
  <c r="BR36" i="5" s="1"/>
  <c r="BT51" i="5"/>
  <c r="BV51" i="5" s="1"/>
  <c r="BP51" i="5"/>
  <c r="BR51" i="5" s="1"/>
  <c r="BT44" i="5"/>
  <c r="BV44" i="5" s="1"/>
  <c r="BP44" i="5"/>
  <c r="BR44" i="5" s="1"/>
  <c r="BT19" i="5"/>
  <c r="BV19" i="5" s="1"/>
  <c r="BP19" i="5"/>
  <c r="BR19" i="5" s="1"/>
  <c r="CJ390" i="5"/>
  <c r="CL390" i="5" s="1"/>
  <c r="BT390" i="5"/>
  <c r="BV390" i="5" s="1"/>
  <c r="BT35" i="5"/>
  <c r="BV35" i="5" s="1"/>
  <c r="CJ416" i="5"/>
  <c r="CL416" i="5" s="1"/>
  <c r="BT416" i="5"/>
  <c r="BV416" i="5" s="1"/>
  <c r="BT401" i="5"/>
  <c r="BV401" i="5" s="1"/>
  <c r="CJ401" i="5"/>
  <c r="CL401" i="5" s="1"/>
  <c r="CJ410" i="5"/>
  <c r="CL410" i="5" s="1"/>
  <c r="BT410" i="5"/>
  <c r="BV410" i="5" s="1"/>
  <c r="BT411" i="5"/>
  <c r="BV411" i="5" s="1"/>
  <c r="CJ411" i="5"/>
  <c r="CL411" i="5" s="1"/>
  <c r="BP314" i="5"/>
  <c r="BR314" i="5" s="1"/>
  <c r="BP271" i="5"/>
  <c r="BR271" i="5" s="1"/>
  <c r="BP430" i="5"/>
  <c r="BR430" i="5" s="1"/>
  <c r="BP113" i="5"/>
  <c r="BR113" i="5" s="1"/>
  <c r="BP78" i="5"/>
  <c r="BR78" i="5" s="1"/>
  <c r="BP313" i="5"/>
  <c r="BR313" i="5" s="1"/>
  <c r="BP267" i="5"/>
  <c r="BR267" i="5" s="1"/>
  <c r="BP211" i="5"/>
  <c r="BR211" i="5" s="1"/>
  <c r="BP112" i="5"/>
  <c r="BR112" i="5" s="1"/>
  <c r="BP77" i="5"/>
  <c r="BR77" i="5" s="1"/>
  <c r="BP321" i="5"/>
  <c r="BR321" i="5" s="1"/>
  <c r="BP254" i="5"/>
  <c r="BR254" i="5" s="1"/>
  <c r="BP192" i="5"/>
  <c r="BR192" i="5" s="1"/>
  <c r="BP110" i="5"/>
  <c r="BR110" i="5" s="1"/>
  <c r="BP141" i="5"/>
  <c r="BR141" i="5" s="1"/>
  <c r="BT335" i="5"/>
  <c r="BV335" i="5" s="1"/>
  <c r="BP444" i="5"/>
  <c r="BR444" i="5" s="1"/>
  <c r="BP240" i="5"/>
  <c r="BR240" i="5" s="1"/>
  <c r="BP127" i="5"/>
  <c r="BR127" i="5" s="1"/>
  <c r="BP145" i="5"/>
  <c r="BR145" i="5" s="1"/>
  <c r="BP310" i="5"/>
  <c r="BR310" i="5" s="1"/>
  <c r="BP241" i="5"/>
  <c r="BR241" i="5" s="1"/>
  <c r="BP176" i="5"/>
  <c r="BR176" i="5" s="1"/>
  <c r="BP106" i="5"/>
  <c r="BR106" i="5" s="1"/>
  <c r="BP95" i="5"/>
  <c r="BR95" i="5" s="1"/>
  <c r="BP309" i="5"/>
  <c r="BR309" i="5" s="1"/>
  <c r="BP232" i="5"/>
  <c r="BR232" i="5" s="1"/>
  <c r="BP175" i="5"/>
  <c r="BR175" i="5" s="1"/>
  <c r="BP104" i="5"/>
  <c r="BR104" i="5" s="1"/>
  <c r="BP87" i="5"/>
  <c r="BR87" i="5" s="1"/>
  <c r="BP275" i="5"/>
  <c r="BR275" i="5" s="1"/>
  <c r="BP217" i="5"/>
  <c r="BR217" i="5" s="1"/>
  <c r="BP162" i="5"/>
  <c r="BR162" i="5" s="1"/>
  <c r="BP68" i="5"/>
  <c r="BR68" i="5" s="1"/>
  <c r="BT24" i="5"/>
  <c r="BV24" i="5" s="1"/>
  <c r="BP24" i="5"/>
  <c r="BR24" i="5" s="1"/>
  <c r="BT48" i="5"/>
  <c r="BV48" i="5" s="1"/>
  <c r="BP48" i="5"/>
  <c r="BR48" i="5" s="1"/>
  <c r="BP21" i="5"/>
  <c r="BR21" i="5" s="1"/>
  <c r="BT21" i="5"/>
  <c r="BV21" i="5" s="1"/>
  <c r="CJ412" i="5"/>
  <c r="CL412" i="5" s="1"/>
  <c r="BT412" i="5"/>
  <c r="BV412" i="5" s="1"/>
  <c r="CJ405" i="5"/>
  <c r="CL405" i="5" s="1"/>
  <c r="BT405" i="5"/>
  <c r="BV405" i="5" s="1"/>
  <c r="BT414" i="5"/>
  <c r="BV414" i="5" s="1"/>
  <c r="CJ414" i="5"/>
  <c r="CL414" i="5" s="1"/>
  <c r="CJ415" i="5"/>
  <c r="CL415" i="5" s="1"/>
  <c r="CJ385" i="5"/>
  <c r="CL385" i="5" s="1"/>
  <c r="BT385" i="5"/>
  <c r="BV385" i="5" s="1"/>
  <c r="BT415" i="5"/>
  <c r="BV415" i="5" s="1"/>
  <c r="BX431" i="5"/>
  <c r="BZ431" i="5" s="1"/>
  <c r="BP320" i="5"/>
  <c r="BR320" i="5" s="1"/>
  <c r="BP269" i="5"/>
  <c r="BR269" i="5" s="1"/>
  <c r="BP207" i="5"/>
  <c r="BR207" i="5" s="1"/>
  <c r="BP129" i="5"/>
  <c r="BR129" i="5" s="1"/>
  <c r="BP52" i="5"/>
  <c r="BR52" i="5" s="1"/>
  <c r="BP319" i="5"/>
  <c r="BR319" i="5" s="1"/>
  <c r="BP260" i="5"/>
  <c r="BR260" i="5" s="1"/>
  <c r="BP201" i="5"/>
  <c r="BR201" i="5" s="1"/>
  <c r="BP128" i="5"/>
  <c r="BR128" i="5" s="1"/>
  <c r="BP448" i="5"/>
  <c r="BR448" i="5" s="1"/>
  <c r="BP317" i="5"/>
  <c r="BR317" i="5" s="1"/>
  <c r="BP258" i="5"/>
  <c r="BR258" i="5" s="1"/>
  <c r="BP177" i="5"/>
  <c r="BR177" i="5" s="1"/>
  <c r="BP153" i="5"/>
  <c r="BR153" i="5" s="1"/>
  <c r="BP74" i="5"/>
  <c r="BR74" i="5" s="1"/>
  <c r="BP316" i="5"/>
  <c r="BR316" i="5" s="1"/>
  <c r="BP276" i="5"/>
  <c r="BR276" i="5" s="1"/>
  <c r="BP200" i="5"/>
  <c r="BR200" i="5" s="1"/>
  <c r="BP83" i="5"/>
  <c r="BR83" i="5" s="1"/>
  <c r="BP61" i="5"/>
  <c r="BR61" i="5" s="1"/>
  <c r="BP340" i="5"/>
  <c r="BR340" i="5" s="1"/>
  <c r="BP235" i="5"/>
  <c r="BR235" i="5" s="1"/>
  <c r="BP216" i="5"/>
  <c r="BR216" i="5" s="1"/>
  <c r="BP143" i="5"/>
  <c r="BR143" i="5" s="1"/>
  <c r="BP39" i="5"/>
  <c r="BR39" i="5" s="1"/>
  <c r="BP308" i="5"/>
  <c r="BR308" i="5" s="1"/>
  <c r="BP225" i="5"/>
  <c r="BR225" i="5" s="1"/>
  <c r="BP196" i="5"/>
  <c r="BR196" i="5" s="1"/>
  <c r="BP139" i="5"/>
  <c r="BR139" i="5" s="1"/>
  <c r="BP41" i="5"/>
  <c r="BR41" i="5" s="1"/>
  <c r="BP261" i="5"/>
  <c r="BR261" i="5" s="1"/>
  <c r="BP247" i="5"/>
  <c r="BR247" i="5" s="1"/>
  <c r="BP160" i="5"/>
  <c r="BR160" i="5" s="1"/>
  <c r="BP82" i="5"/>
  <c r="BR82" i="5" s="1"/>
  <c r="BP50" i="5"/>
  <c r="BR50" i="5" s="1"/>
  <c r="BP66" i="5"/>
  <c r="BR66" i="5" s="1"/>
  <c r="BT387" i="5"/>
  <c r="BV387" i="5" s="1"/>
  <c r="CJ387" i="5"/>
  <c r="CL387" i="5" s="1"/>
  <c r="BT16" i="5"/>
  <c r="BV16" i="5" s="1"/>
  <c r="BP16" i="5"/>
  <c r="BR16" i="5" s="1"/>
  <c r="BT432" i="5"/>
  <c r="BV432" i="5" s="1"/>
  <c r="BP432" i="5"/>
  <c r="BR432" i="5" s="1"/>
  <c r="BP23" i="5"/>
  <c r="BR23" i="5" s="1"/>
  <c r="BT23" i="5"/>
  <c r="BV23" i="5" s="1"/>
  <c r="BT402" i="5"/>
  <c r="BV402" i="5" s="1"/>
  <c r="CJ402" i="5"/>
  <c r="CL402" i="5" s="1"/>
  <c r="BT409" i="5"/>
  <c r="BV409" i="5" s="1"/>
  <c r="CJ409" i="5"/>
  <c r="CL409" i="5" s="1"/>
  <c r="CJ418" i="5"/>
  <c r="CL418" i="5" s="1"/>
  <c r="BT418" i="5"/>
  <c r="BV418" i="5" s="1"/>
  <c r="CJ419" i="5"/>
  <c r="CL419" i="5" s="1"/>
  <c r="BT419" i="5"/>
  <c r="BV419" i="5" s="1"/>
  <c r="BX383" i="5"/>
  <c r="BZ383" i="5" s="1"/>
  <c r="BT383" i="5"/>
  <c r="BV383" i="5" s="1"/>
  <c r="BP221" i="5"/>
  <c r="BR221" i="5" s="1"/>
  <c r="BP193" i="5"/>
  <c r="BR193" i="5" s="1"/>
  <c r="BP98" i="5"/>
  <c r="BR98" i="5" s="1"/>
  <c r="BP63" i="5"/>
  <c r="BR63" i="5" s="1"/>
  <c r="BP327" i="5"/>
  <c r="BR327" i="5" s="1"/>
  <c r="BP220" i="5"/>
  <c r="BR220" i="5" s="1"/>
  <c r="BP178" i="5"/>
  <c r="BR178" i="5" s="1"/>
  <c r="BP181" i="5"/>
  <c r="BR181" i="5" s="1"/>
  <c r="BP33" i="5"/>
  <c r="BR33" i="5" s="1"/>
  <c r="BP295" i="5"/>
  <c r="BR295" i="5" s="1"/>
  <c r="BP283" i="5"/>
  <c r="BR283" i="5" s="1"/>
  <c r="BP155" i="5"/>
  <c r="BR155" i="5" s="1"/>
  <c r="BP166" i="5"/>
  <c r="BR166" i="5" s="1"/>
  <c r="BP35" i="5"/>
  <c r="BR35" i="5" s="1"/>
  <c r="BP311" i="5"/>
  <c r="BR311" i="5" s="1"/>
  <c r="BP248" i="5"/>
  <c r="BR248" i="5" s="1"/>
  <c r="BP191" i="5"/>
  <c r="BR191" i="5" s="1"/>
  <c r="BP108" i="5"/>
  <c r="BR108" i="5" s="1"/>
  <c r="BP111" i="5"/>
  <c r="BR111" i="5" s="1"/>
  <c r="BP300" i="5"/>
  <c r="BR300" i="5" s="1"/>
  <c r="BP265" i="5"/>
  <c r="BR265" i="5" s="1"/>
  <c r="BP439" i="5"/>
  <c r="BR439" i="5" s="1"/>
  <c r="BP132" i="5"/>
  <c r="BR132" i="5" s="1"/>
  <c r="BP42" i="5"/>
  <c r="BR42" i="5" s="1"/>
  <c r="BP318" i="5"/>
  <c r="BR318" i="5" s="1"/>
  <c r="BP246" i="5"/>
  <c r="BR246" i="5" s="1"/>
  <c r="BP214" i="5"/>
  <c r="BR214" i="5" s="1"/>
  <c r="BP131" i="5"/>
  <c r="BR131" i="5" s="1"/>
  <c r="BP301" i="5"/>
  <c r="BR301" i="5" s="1"/>
  <c r="BP204" i="5"/>
  <c r="BR204" i="5" s="1"/>
  <c r="BP164" i="5"/>
  <c r="BR164" i="5" s="1"/>
  <c r="BP135" i="5"/>
  <c r="BR135" i="5" s="1"/>
  <c r="BP92" i="5"/>
  <c r="BR92" i="5" s="1"/>
  <c r="BP55" i="5"/>
  <c r="BR55" i="5" s="1"/>
  <c r="BT34" i="5"/>
  <c r="BV34" i="5" s="1"/>
  <c r="BP34" i="5"/>
  <c r="BR34" i="5" s="1"/>
  <c r="BT30" i="5"/>
  <c r="BV30" i="5" s="1"/>
  <c r="BP30" i="5"/>
  <c r="BR30" i="5" s="1"/>
  <c r="BT20" i="5"/>
  <c r="BV20" i="5" s="1"/>
  <c r="BP20" i="5"/>
  <c r="BR20" i="5" s="1"/>
  <c r="BT7" i="5"/>
  <c r="BV7" i="5" s="1"/>
  <c r="BP7" i="5"/>
  <c r="BR7" i="5" s="1"/>
  <c r="BP25" i="5"/>
  <c r="BR25" i="5" s="1"/>
  <c r="BT25" i="5"/>
  <c r="BV25" i="5" s="1"/>
  <c r="BT65" i="5"/>
  <c r="BV65" i="5" s="1"/>
  <c r="BP65" i="5"/>
  <c r="BR65" i="5" s="1"/>
  <c r="CJ393" i="5"/>
  <c r="CL393" i="5" s="1"/>
  <c r="BT393" i="5"/>
  <c r="BV393" i="5" s="1"/>
  <c r="BT341" i="5"/>
  <c r="BV341" i="5" s="1"/>
  <c r="BT396" i="5"/>
  <c r="BV396" i="5" s="1"/>
  <c r="CJ396" i="5"/>
  <c r="CL396" i="5" s="1"/>
  <c r="CJ413" i="5"/>
  <c r="CL413" i="5" s="1"/>
  <c r="BT413" i="5"/>
  <c r="BV413" i="5" s="1"/>
  <c r="CJ386" i="5"/>
  <c r="CL386" i="5" s="1"/>
  <c r="BT386" i="5"/>
  <c r="BV386" i="5" s="1"/>
  <c r="CJ422" i="5"/>
  <c r="CL422" i="5" s="1"/>
  <c r="BT422" i="5"/>
  <c r="BV422" i="5" s="1"/>
  <c r="CJ423" i="5"/>
  <c r="CL423" i="5" s="1"/>
  <c r="BT423" i="5"/>
  <c r="BV423" i="5" s="1"/>
  <c r="BP303" i="5"/>
  <c r="BR303" i="5" s="1"/>
  <c r="BP252" i="5"/>
  <c r="BR252" i="5" s="1"/>
  <c r="BP179" i="5"/>
  <c r="BR179" i="5" s="1"/>
  <c r="BP130" i="5"/>
  <c r="BR130" i="5" s="1"/>
  <c r="BP31" i="5"/>
  <c r="BR31" i="5" s="1"/>
  <c r="BP296" i="5"/>
  <c r="BR296" i="5" s="1"/>
  <c r="BP293" i="5"/>
  <c r="BR293" i="5" s="1"/>
  <c r="BP156" i="5"/>
  <c r="BR156" i="5" s="1"/>
  <c r="BP172" i="5"/>
  <c r="BR172" i="5" s="1"/>
  <c r="BP49" i="5"/>
  <c r="BR49" i="5" s="1"/>
  <c r="BP294" i="5"/>
  <c r="BR294" i="5" s="1"/>
  <c r="BP233" i="5"/>
  <c r="BR233" i="5" s="1"/>
  <c r="BP186" i="5"/>
  <c r="BR186" i="5" s="1"/>
  <c r="BP447" i="5"/>
  <c r="BR447" i="5" s="1"/>
  <c r="BP53" i="5"/>
  <c r="BR53" i="5" s="1"/>
  <c r="BP312" i="5"/>
  <c r="BR312" i="5" s="1"/>
  <c r="BP242" i="5"/>
  <c r="BR242" i="5" s="1"/>
  <c r="BP237" i="5"/>
  <c r="BR237" i="5" s="1"/>
  <c r="BP146" i="5"/>
  <c r="BR146" i="5" s="1"/>
  <c r="BP133" i="5"/>
  <c r="BR133" i="5" s="1"/>
  <c r="BP288" i="5"/>
  <c r="BR288" i="5" s="1"/>
  <c r="BP226" i="5"/>
  <c r="BR226" i="5" s="1"/>
  <c r="BP171" i="5"/>
  <c r="BR171" i="5" s="1"/>
  <c r="BP97" i="5"/>
  <c r="BR97" i="5" s="1"/>
  <c r="BP84" i="5"/>
  <c r="BR84" i="5" s="1"/>
  <c r="BP281" i="5"/>
  <c r="BR281" i="5" s="1"/>
  <c r="BP218" i="5"/>
  <c r="BR218" i="5" s="1"/>
  <c r="BP170" i="5"/>
  <c r="BR170" i="5" s="1"/>
  <c r="BP89" i="5"/>
  <c r="BR89" i="5" s="1"/>
  <c r="BP322" i="5"/>
  <c r="BR322" i="5" s="1"/>
  <c r="BP285" i="5"/>
  <c r="BR285" i="5" s="1"/>
  <c r="BP184" i="5"/>
  <c r="BR184" i="5" s="1"/>
  <c r="BP117" i="5"/>
  <c r="BR117" i="5" s="1"/>
  <c r="BP105" i="5"/>
  <c r="BR105" i="5" s="1"/>
  <c r="BP115" i="5"/>
  <c r="BR115" i="5" s="1"/>
  <c r="BT40" i="5"/>
  <c r="BV40" i="5" s="1"/>
  <c r="BP40" i="5"/>
  <c r="BR40" i="5" s="1"/>
  <c r="CJ384" i="5"/>
  <c r="CL384" i="5" s="1"/>
  <c r="BT384" i="5"/>
  <c r="BV384" i="5" s="1"/>
  <c r="BT433" i="5"/>
  <c r="BV433" i="5" s="1"/>
  <c r="BT28" i="5"/>
  <c r="BV28" i="5" s="1"/>
  <c r="BP28" i="5"/>
  <c r="BR28" i="5" s="1"/>
  <c r="BT9" i="5"/>
  <c r="BV9" i="5" s="1"/>
  <c r="BP9" i="5"/>
  <c r="BR9" i="5" s="1"/>
  <c r="BT404" i="5"/>
  <c r="BV404" i="5" s="1"/>
  <c r="CJ404" i="5"/>
  <c r="CL404" i="5" s="1"/>
  <c r="CJ417" i="5"/>
  <c r="CL417" i="5" s="1"/>
  <c r="BT417" i="5"/>
  <c r="BV417" i="5" s="1"/>
  <c r="CJ383" i="5"/>
  <c r="CL383" i="5" s="1"/>
  <c r="CJ426" i="5"/>
  <c r="CL426" i="5" s="1"/>
  <c r="BT426" i="5"/>
  <c r="BV426" i="5" s="1"/>
  <c r="CJ427" i="5"/>
  <c r="CL427" i="5" s="1"/>
  <c r="BT427" i="5"/>
  <c r="BV427" i="5" s="1"/>
  <c r="BP298" i="5"/>
  <c r="BR298" i="5" s="1"/>
  <c r="BP228" i="5"/>
  <c r="BR228" i="5" s="1"/>
  <c r="BP163" i="5"/>
  <c r="BR163" i="5" s="1"/>
  <c r="BP120" i="5"/>
  <c r="BR120" i="5" s="1"/>
  <c r="BP8" i="5"/>
  <c r="BR8" i="5" s="1"/>
  <c r="BP445" i="5"/>
  <c r="BR445" i="5" s="1"/>
  <c r="BP245" i="5"/>
  <c r="BR245" i="5" s="1"/>
  <c r="BP158" i="5"/>
  <c r="BR158" i="5" s="1"/>
  <c r="BP190" i="5"/>
  <c r="BR190" i="5" s="1"/>
  <c r="BP88" i="5"/>
  <c r="BR88" i="5" s="1"/>
  <c r="BP282" i="5"/>
  <c r="BR282" i="5" s="1"/>
  <c r="BP234" i="5"/>
  <c r="BR234" i="5" s="1"/>
  <c r="BP148" i="5"/>
  <c r="BR148" i="5" s="1"/>
  <c r="BP125" i="5"/>
  <c r="BR125" i="5" s="1"/>
  <c r="BP12" i="5"/>
  <c r="BR12" i="5" s="1"/>
  <c r="BP330" i="5"/>
  <c r="BR330" i="5" s="1"/>
  <c r="BP277" i="5"/>
  <c r="BR277" i="5" s="1"/>
  <c r="BP205" i="5"/>
  <c r="BR205" i="5" s="1"/>
  <c r="BP159" i="5"/>
  <c r="BR159" i="5" s="1"/>
  <c r="BP37" i="5"/>
  <c r="BR37" i="5" s="1"/>
  <c r="BP286" i="5"/>
  <c r="BR286" i="5" s="1"/>
  <c r="BP219" i="5"/>
  <c r="BR219" i="5" s="1"/>
  <c r="BP169" i="5"/>
  <c r="BR169" i="5" s="1"/>
  <c r="BP121" i="5"/>
  <c r="BR121" i="5" s="1"/>
  <c r="BP279" i="5"/>
  <c r="BR279" i="5" s="1"/>
  <c r="BP443" i="5"/>
  <c r="BR443" i="5" s="1"/>
  <c r="BP165" i="5"/>
  <c r="BR165" i="5" s="1"/>
  <c r="BP91" i="5"/>
  <c r="BR91" i="5" s="1"/>
  <c r="BP46" i="5"/>
  <c r="BR46" i="5" s="1"/>
  <c r="BP324" i="5"/>
  <c r="BR324" i="5" s="1"/>
  <c r="BP243" i="5"/>
  <c r="BR243" i="5" s="1"/>
  <c r="BP187" i="5"/>
  <c r="BR187" i="5" s="1"/>
  <c r="BP167" i="5"/>
  <c r="BR167" i="5" s="1"/>
  <c r="BT431" i="5"/>
  <c r="BV431" i="5" s="1"/>
  <c r="BT38" i="5"/>
  <c r="BV38" i="5" s="1"/>
  <c r="BP38" i="5"/>
  <c r="BR38" i="5" s="1"/>
  <c r="BT11" i="5"/>
  <c r="BV11" i="5" s="1"/>
  <c r="BP11" i="5"/>
  <c r="BR11" i="5" s="1"/>
  <c r="BT73" i="5"/>
  <c r="BV73" i="5" s="1"/>
  <c r="BP73" i="5"/>
  <c r="BR73" i="5" s="1"/>
  <c r="BT101" i="5"/>
  <c r="BV101" i="5" s="1"/>
  <c r="BP101" i="5"/>
  <c r="BR101" i="5" s="1"/>
  <c r="BT395" i="5"/>
  <c r="BV395" i="5" s="1"/>
  <c r="CJ395" i="5"/>
  <c r="CL395" i="5" s="1"/>
  <c r="CJ400" i="5"/>
  <c r="CL400" i="5" s="1"/>
  <c r="BT400" i="5"/>
  <c r="BV400" i="5" s="1"/>
  <c r="BT408" i="5"/>
  <c r="BV408" i="5" s="1"/>
  <c r="CJ408" i="5"/>
  <c r="CL408" i="5" s="1"/>
  <c r="CJ421" i="5"/>
  <c r="CL421" i="5" s="1"/>
  <c r="BT421" i="5"/>
  <c r="BV421" i="5" s="1"/>
  <c r="BT399" i="5"/>
  <c r="BV399" i="5" s="1"/>
  <c r="CJ399" i="5"/>
  <c r="CL399" i="5" s="1"/>
  <c r="CJ428" i="5"/>
  <c r="CL428" i="5" s="1"/>
  <c r="BT428" i="5"/>
  <c r="BV428" i="5" s="1"/>
  <c r="BP270" i="5"/>
  <c r="BR270" i="5" s="1"/>
  <c r="BP230" i="5"/>
  <c r="BR230" i="5" s="1"/>
  <c r="BP152" i="5"/>
  <c r="BR152" i="5" s="1"/>
  <c r="BP134" i="5"/>
  <c r="BR134" i="5" s="1"/>
  <c r="BP69" i="5"/>
  <c r="BR69" i="5" s="1"/>
  <c r="AT422" i="5"/>
  <c r="AT387" i="5"/>
  <c r="AT418" i="5"/>
  <c r="AT391" i="5"/>
  <c r="AT396" i="5"/>
  <c r="AT332" i="5"/>
  <c r="AT327" i="5"/>
  <c r="AT362" i="5"/>
  <c r="AT361" i="5"/>
  <c r="AT366" i="5"/>
  <c r="AT333" i="5"/>
  <c r="AT384" i="5"/>
  <c r="AT383" i="5"/>
  <c r="AT328" i="5"/>
  <c r="AT322" i="5"/>
  <c r="AT400" i="5"/>
  <c r="AT331" i="5"/>
  <c r="AT324" i="5"/>
  <c r="AT320" i="5"/>
  <c r="AT385" i="5"/>
  <c r="AT311" i="5"/>
  <c r="AT341" i="5"/>
  <c r="AT310" i="5"/>
  <c r="AT390" i="5"/>
  <c r="AT315" i="5"/>
  <c r="AT304" i="5"/>
  <c r="AT321" i="5"/>
  <c r="AT302" i="5"/>
  <c r="AT300" i="5"/>
  <c r="AT298" i="5"/>
  <c r="AT294" i="5"/>
  <c r="AT283" i="5"/>
  <c r="AT277" i="5"/>
  <c r="AT316" i="5"/>
  <c r="AT317" i="5"/>
  <c r="AT248" i="5"/>
  <c r="AT272" i="5"/>
  <c r="AT268" i="5"/>
  <c r="AT258" i="5"/>
  <c r="AT281" i="5"/>
  <c r="AT271" i="5"/>
  <c r="AT252" i="5"/>
  <c r="AT263" i="5"/>
  <c r="AT256" i="5"/>
  <c r="AT288" i="5"/>
  <c r="AT275" i="5"/>
  <c r="AT267" i="5"/>
  <c r="AT260" i="5"/>
  <c r="AT238" i="5"/>
  <c r="AT254" i="5"/>
  <c r="AT250" i="5"/>
  <c r="AT218" i="5"/>
  <c r="AT236" i="5"/>
  <c r="AT217" i="5"/>
  <c r="AT442" i="5"/>
  <c r="AT203" i="5"/>
  <c r="AT212" i="5"/>
  <c r="AT207" i="5"/>
  <c r="AT201" i="5"/>
  <c r="AT242" i="5"/>
  <c r="AT205" i="5"/>
  <c r="AT162" i="5"/>
  <c r="AT190" i="5"/>
  <c r="AT194" i="5"/>
  <c r="AT430" i="5"/>
  <c r="AT448" i="5"/>
  <c r="AT234" i="5"/>
  <c r="AT213" i="5"/>
  <c r="AT211" i="5"/>
  <c r="AT167" i="5"/>
  <c r="AT158" i="5"/>
  <c r="AT154" i="5"/>
  <c r="AT143" i="5"/>
  <c r="AT136" i="5"/>
  <c r="AT132" i="5"/>
  <c r="AT165" i="5"/>
  <c r="AT209" i="5"/>
  <c r="AT182" i="5"/>
  <c r="AT127" i="5"/>
  <c r="AT435" i="5"/>
  <c r="AT118" i="5"/>
  <c r="AT116" i="5"/>
  <c r="AT123" i="5"/>
  <c r="AT120" i="5"/>
  <c r="AT111" i="5"/>
  <c r="AT108" i="5"/>
  <c r="AT100" i="5"/>
  <c r="AT114" i="5"/>
  <c r="AT94" i="5"/>
  <c r="AT86" i="5"/>
  <c r="AT80" i="5"/>
  <c r="AT70" i="5"/>
  <c r="AT124" i="5"/>
  <c r="AT121" i="5"/>
  <c r="AT82" i="5"/>
  <c r="AT57" i="5"/>
  <c r="AT53" i="5"/>
  <c r="AT437" i="5"/>
  <c r="AT88" i="5"/>
  <c r="AT58" i="5"/>
  <c r="AT54" i="5"/>
  <c r="AT48" i="5"/>
  <c r="AT44" i="5"/>
  <c r="AT90" i="5"/>
  <c r="AT74" i="5"/>
  <c r="AT96" i="5"/>
  <c r="AT78" i="5"/>
  <c r="AT68" i="5"/>
  <c r="AT59" i="5"/>
  <c r="AT55" i="5"/>
  <c r="AT51" i="5"/>
  <c r="AT84" i="5"/>
  <c r="AT64" i="5"/>
  <c r="AT92" i="5"/>
  <c r="AT35" i="5"/>
  <c r="AT13" i="5"/>
  <c r="AT27" i="5"/>
  <c r="AT39" i="5"/>
  <c r="AT33" i="5"/>
  <c r="AT17" i="5"/>
  <c r="AT15" i="5"/>
  <c r="AT37" i="5"/>
  <c r="AT29" i="5"/>
  <c r="AT432" i="5"/>
  <c r="CE5" i="5"/>
  <c r="CG5" i="5" s="1"/>
  <c r="AT11" i="5"/>
  <c r="AT7" i="5"/>
  <c r="AT9" i="5"/>
  <c r="AT23" i="5"/>
  <c r="AT21" i="5"/>
  <c r="AT25" i="5"/>
  <c r="AT31" i="5"/>
  <c r="AT19" i="5"/>
  <c r="AT60" i="5"/>
  <c r="AT8" i="5"/>
  <c r="AT26" i="5"/>
  <c r="AT30" i="5"/>
  <c r="AT104" i="5"/>
  <c r="AT66" i="5"/>
  <c r="AT99" i="5"/>
  <c r="AT129" i="5"/>
  <c r="AT103" i="5"/>
  <c r="AT125" i="5"/>
  <c r="AT166" i="5"/>
  <c r="AT181" i="5"/>
  <c r="AT153" i="5"/>
  <c r="AT174" i="5"/>
  <c r="AT159" i="5"/>
  <c r="AT206" i="5"/>
  <c r="AT170" i="5"/>
  <c r="AT216" i="5"/>
  <c r="AT184" i="5"/>
  <c r="AT239" i="5"/>
  <c r="AT441" i="5"/>
  <c r="AT244" i="5"/>
  <c r="AT229" i="5"/>
  <c r="AT266" i="5"/>
  <c r="AT293" i="5"/>
  <c r="AT301" i="5"/>
  <c r="AT297" i="5"/>
  <c r="AT305" i="5"/>
  <c r="AT306" i="5"/>
  <c r="AT363" i="5"/>
  <c r="AT406" i="5"/>
  <c r="AT416" i="5"/>
  <c r="AT402" i="5"/>
  <c r="AT431" i="5"/>
  <c r="AT20" i="5"/>
  <c r="AT34" i="5"/>
  <c r="AT46" i="5"/>
  <c r="AT36" i="5"/>
  <c r="AT47" i="5"/>
  <c r="AT85" i="5"/>
  <c r="AT76" i="5"/>
  <c r="AT102" i="5"/>
  <c r="AT144" i="5"/>
  <c r="AT107" i="5"/>
  <c r="AT160" i="5"/>
  <c r="AT152" i="5"/>
  <c r="AT176" i="5"/>
  <c r="AT131" i="5"/>
  <c r="AT438" i="5"/>
  <c r="AT449" i="5"/>
  <c r="AT175" i="5"/>
  <c r="AT197" i="5"/>
  <c r="AT172" i="5"/>
  <c r="AT225" i="5"/>
  <c r="AT222" i="5"/>
  <c r="AT228" i="5"/>
  <c r="AT269" i="5"/>
  <c r="AT241" i="5"/>
  <c r="AT253" i="5"/>
  <c r="AT270" i="5"/>
  <c r="AT303" i="5"/>
  <c r="AT296" i="5"/>
  <c r="AT292" i="5"/>
  <c r="AT428" i="5"/>
  <c r="AT326" i="5"/>
  <c r="AT318" i="5"/>
  <c r="AT334" i="5"/>
  <c r="AT426" i="5"/>
  <c r="AT425" i="5"/>
  <c r="AT398" i="5"/>
  <c r="AT395" i="5"/>
  <c r="AT405" i="5"/>
  <c r="AT423" i="5"/>
  <c r="AT433" i="5"/>
  <c r="AT40" i="5"/>
  <c r="AT6" i="5"/>
  <c r="AT12" i="5"/>
  <c r="AT22" i="5"/>
  <c r="AT72" i="5"/>
  <c r="AT67" i="5"/>
  <c r="AT151" i="5"/>
  <c r="AT137" i="5"/>
  <c r="AT79" i="5"/>
  <c r="AT119" i="5"/>
  <c r="AT436" i="5"/>
  <c r="AT180" i="5"/>
  <c r="AT179" i="5"/>
  <c r="AT189" i="5"/>
  <c r="AT171" i="5"/>
  <c r="AT168" i="5"/>
  <c r="AT198" i="5"/>
  <c r="AT219" i="5"/>
  <c r="AT210" i="5"/>
  <c r="AT249" i="5"/>
  <c r="AT231" i="5"/>
  <c r="AT230" i="5"/>
  <c r="AT282" i="5"/>
  <c r="AT274" i="5"/>
  <c r="AT335" i="5"/>
  <c r="AT339" i="5"/>
  <c r="AT393" i="5"/>
  <c r="AT337" i="5"/>
  <c r="AT410" i="5"/>
  <c r="AT403" i="5"/>
  <c r="AT424" i="5"/>
  <c r="AT421" i="5"/>
  <c r="AT407" i="5"/>
  <c r="AT28" i="5"/>
  <c r="AT56" i="5"/>
  <c r="AT110" i="5"/>
  <c r="AT91" i="5"/>
  <c r="AT83" i="5"/>
  <c r="AT93" i="5"/>
  <c r="AT113" i="5"/>
  <c r="AT69" i="5"/>
  <c r="AT115" i="5"/>
  <c r="AT178" i="5"/>
  <c r="AT81" i="5"/>
  <c r="AT138" i="5"/>
  <c r="AT133" i="5"/>
  <c r="AT155" i="5"/>
  <c r="AT193" i="5"/>
  <c r="AT187" i="5"/>
  <c r="AT185" i="5"/>
  <c r="AT195" i="5"/>
  <c r="AT191" i="5"/>
  <c r="AT226" i="5"/>
  <c r="AT280" i="5"/>
  <c r="AT215" i="5"/>
  <c r="AT243" i="5"/>
  <c r="AT257" i="5"/>
  <c r="AT278" i="5"/>
  <c r="AT308" i="5"/>
  <c r="AT323" i="5"/>
  <c r="AT392" i="5"/>
  <c r="AT338" i="5"/>
  <c r="AT399" i="5"/>
  <c r="AT386" i="5"/>
  <c r="AT408" i="5"/>
  <c r="AT404" i="5"/>
  <c r="AT417" i="5"/>
  <c r="AT427" i="5"/>
  <c r="AT50" i="5"/>
  <c r="AT122" i="5"/>
  <c r="AT140" i="5"/>
  <c r="AT41" i="5"/>
  <c r="AT71" i="5"/>
  <c r="AT117" i="5"/>
  <c r="AT147" i="5"/>
  <c r="AT188" i="5"/>
  <c r="AT177" i="5"/>
  <c r="AT169" i="5"/>
  <c r="AT208" i="5"/>
  <c r="AT237" i="5"/>
  <c r="AT224" i="5"/>
  <c r="AT223" i="5"/>
  <c r="AT247" i="5"/>
  <c r="AT261" i="5"/>
  <c r="AT259" i="5"/>
  <c r="AT443" i="5"/>
  <c r="AT444" i="5"/>
  <c r="AT279" i="5"/>
  <c r="AT287" i="5"/>
  <c r="AT312" i="5"/>
  <c r="AT290" i="5"/>
  <c r="AT325" i="5"/>
  <c r="AT401" i="5"/>
  <c r="AT414" i="5"/>
  <c r="AT388" i="5"/>
  <c r="AT409" i="5"/>
  <c r="AT10" i="5"/>
  <c r="AT38" i="5"/>
  <c r="AT18" i="5"/>
  <c r="AT62" i="5"/>
  <c r="AT14" i="5"/>
  <c r="AT24" i="5"/>
  <c r="AT61" i="5"/>
  <c r="AT65" i="5"/>
  <c r="AT77" i="5"/>
  <c r="AT45" i="5"/>
  <c r="AT89" i="5"/>
  <c r="AT130" i="5"/>
  <c r="AT95" i="5"/>
  <c r="AT105" i="5"/>
  <c r="AT126" i="5"/>
  <c r="AT75" i="5"/>
  <c r="AT135" i="5"/>
  <c r="AT145" i="5"/>
  <c r="AT134" i="5"/>
  <c r="AT128" i="5"/>
  <c r="AT164" i="5"/>
  <c r="AT157" i="5"/>
  <c r="AT186" i="5"/>
  <c r="AT196" i="5"/>
  <c r="AT440" i="5"/>
  <c r="AT214" i="5"/>
  <c r="AT220" i="5"/>
  <c r="AT227" i="5"/>
  <c r="AT251" i="5"/>
  <c r="AT289" i="5"/>
  <c r="AT299" i="5"/>
  <c r="AT313" i="5"/>
  <c r="AT307" i="5"/>
  <c r="AT413" i="5"/>
  <c r="AT412" i="5"/>
  <c r="AT273" i="5"/>
  <c r="AT87" i="5"/>
  <c r="AT42" i="5"/>
  <c r="AT106" i="5"/>
  <c r="AT52" i="5"/>
  <c r="AT73" i="5"/>
  <c r="AT98" i="5"/>
  <c r="AT49" i="5"/>
  <c r="AT101" i="5"/>
  <c r="AT97" i="5"/>
  <c r="AT156" i="5"/>
  <c r="AT142" i="5"/>
  <c r="AT148" i="5"/>
  <c r="AT141" i="5"/>
  <c r="AT139" i="5"/>
  <c r="AT200" i="5"/>
  <c r="AT161" i="5"/>
  <c r="AT183" i="5"/>
  <c r="AT439" i="5"/>
  <c r="AT199" i="5"/>
  <c r="AT245" i="5"/>
  <c r="AT232" i="5"/>
  <c r="AT255" i="5"/>
  <c r="AT262" i="5"/>
  <c r="AT233" i="5"/>
  <c r="AT336" i="5"/>
  <c r="AT284" i="5"/>
  <c r="AT285" i="5"/>
  <c r="AT286" i="5"/>
  <c r="AT295" i="5"/>
  <c r="AT309" i="5"/>
  <c r="AT367" i="5"/>
  <c r="AT319" i="5"/>
  <c r="AT364" i="5"/>
  <c r="AT365" i="5"/>
  <c r="AT389" i="5"/>
  <c r="AT397" i="5"/>
  <c r="CA5" i="5"/>
  <c r="CC5" i="5" s="1"/>
  <c r="AT16" i="5"/>
  <c r="AT32" i="5"/>
  <c r="AT63" i="5"/>
  <c r="AT43" i="5"/>
  <c r="AT150" i="5"/>
  <c r="AT109" i="5"/>
  <c r="AT112" i="5"/>
  <c r="AT149" i="5"/>
  <c r="AT447" i="5"/>
  <c r="AT146" i="5"/>
  <c r="AT173" i="5"/>
  <c r="AT192" i="5"/>
  <c r="AT163" i="5"/>
  <c r="AT202" i="5"/>
  <c r="AT204" i="5"/>
  <c r="AT221" i="5"/>
  <c r="AT240" i="5"/>
  <c r="AT235" i="5"/>
  <c r="AT264" i="5"/>
  <c r="AT246" i="5"/>
  <c r="AT265" i="5"/>
  <c r="AT276" i="5"/>
  <c r="AT445" i="5"/>
  <c r="AT291" i="5"/>
  <c r="AT329" i="5"/>
  <c r="AT314" i="5"/>
  <c r="AT330" i="5"/>
  <c r="AT340" i="5"/>
  <c r="AT415" i="5"/>
  <c r="AT419" i="5"/>
  <c r="AT411" i="5"/>
  <c r="AT420" i="5"/>
  <c r="BP289" i="5"/>
  <c r="BR289" i="5" s="1"/>
  <c r="BP264" i="5"/>
  <c r="BR264" i="5" s="1"/>
  <c r="BP150" i="5"/>
  <c r="BR150" i="5" s="1"/>
  <c r="BP109" i="5"/>
  <c r="BR109" i="5" s="1"/>
  <c r="BP10" i="5"/>
  <c r="BR10" i="5" s="1"/>
  <c r="BP253" i="5"/>
  <c r="BR253" i="5" s="1"/>
  <c r="BP440" i="5"/>
  <c r="BR440" i="5" s="1"/>
  <c r="BP140" i="5"/>
  <c r="BR140" i="5" s="1"/>
  <c r="BP138" i="5"/>
  <c r="BR138" i="5" s="1"/>
  <c r="AT342" i="5"/>
  <c r="BP290" i="5"/>
  <c r="BR290" i="5" s="1"/>
  <c r="BP229" i="5"/>
  <c r="BR229" i="5" s="1"/>
  <c r="BP449" i="5"/>
  <c r="BR449" i="5" s="1"/>
  <c r="BP114" i="5"/>
  <c r="BR114" i="5" s="1"/>
  <c r="BP57" i="5"/>
  <c r="BR57" i="5" s="1"/>
  <c r="BP249" i="5"/>
  <c r="BR249" i="5" s="1"/>
  <c r="BP208" i="5"/>
  <c r="BR208" i="5" s="1"/>
  <c r="BP157" i="5"/>
  <c r="BR157" i="5" s="1"/>
  <c r="BP103" i="5"/>
  <c r="BR103" i="5" s="1"/>
  <c r="BT336" i="5"/>
  <c r="BV336" i="5" s="1"/>
  <c r="BP302" i="5"/>
  <c r="BR302" i="5" s="1"/>
  <c r="BP206" i="5"/>
  <c r="BR206" i="5" s="1"/>
  <c r="BP168" i="5"/>
  <c r="BR168" i="5" s="1"/>
  <c r="BP96" i="5"/>
  <c r="BR96" i="5" s="1"/>
  <c r="BP86" i="5"/>
  <c r="BR86" i="5" s="1"/>
  <c r="BP299" i="5"/>
  <c r="BR299" i="5" s="1"/>
  <c r="BP223" i="5"/>
  <c r="BR223" i="5" s="1"/>
  <c r="BP199" i="5"/>
  <c r="BR199" i="5" s="1"/>
  <c r="BP102" i="5"/>
  <c r="BR102" i="5" s="1"/>
  <c r="BP79" i="5"/>
  <c r="BR79" i="5" s="1"/>
  <c r="BT334" i="5"/>
  <c r="BV334" i="5" s="1"/>
  <c r="BT26" i="5"/>
  <c r="BV26" i="5" s="1"/>
  <c r="BP26" i="5"/>
  <c r="BR26" i="5" s="1"/>
  <c r="BT43" i="5"/>
  <c r="BV43" i="5" s="1"/>
  <c r="BP43" i="5"/>
  <c r="BR43" i="5" s="1"/>
  <c r="BT13" i="5"/>
  <c r="BV13" i="5" s="1"/>
  <c r="BP13" i="5"/>
  <c r="BR13" i="5" s="1"/>
  <c r="CJ391" i="5"/>
  <c r="CL391" i="5" s="1"/>
  <c r="BT391" i="5"/>
  <c r="BV391" i="5" s="1"/>
  <c r="BT56" i="5"/>
  <c r="BV56" i="5" s="1"/>
  <c r="BT107" i="5"/>
  <c r="BV107" i="5" s="1"/>
  <c r="BP107" i="5"/>
  <c r="BR107" i="5" s="1"/>
  <c r="CJ392" i="5"/>
  <c r="CL392" i="5" s="1"/>
  <c r="BT392" i="5"/>
  <c r="BV392" i="5" s="1"/>
  <c r="BT328" i="5"/>
  <c r="BV328" i="5" s="1"/>
  <c r="CJ420" i="5"/>
  <c r="CL420" i="5" s="1"/>
  <c r="BT420" i="5"/>
  <c r="BV420" i="5" s="1"/>
  <c r="CJ424" i="5"/>
  <c r="CL424" i="5" s="1"/>
  <c r="BT424" i="5"/>
  <c r="BV424" i="5" s="1"/>
  <c r="CJ425" i="5"/>
  <c r="CL425" i="5" s="1"/>
  <c r="BT425" i="5"/>
  <c r="BV425" i="5" s="1"/>
  <c r="CJ403" i="5"/>
  <c r="CL403" i="5" s="1"/>
  <c r="BT403" i="5"/>
  <c r="BV403" i="5" s="1"/>
  <c r="BP257" i="5"/>
  <c r="BR257" i="5" s="1"/>
  <c r="BP441" i="5"/>
  <c r="BR441" i="5" s="1"/>
  <c r="BP147" i="5"/>
  <c r="BR147" i="5" s="1"/>
  <c r="BP71" i="5"/>
  <c r="BR71" i="5" s="1"/>
  <c r="BP59" i="5"/>
  <c r="BR59" i="5" s="1"/>
  <c r="BP255" i="5"/>
  <c r="BR255" i="5" s="1"/>
  <c r="BP212" i="5"/>
  <c r="BR212" i="5" s="1"/>
  <c r="BP142" i="5"/>
  <c r="BR142" i="5" s="1"/>
  <c r="BP198" i="5"/>
  <c r="BR198" i="5" s="1"/>
  <c r="BP284" i="5"/>
  <c r="BR284" i="5" s="1"/>
  <c r="BP256" i="5"/>
  <c r="BR256" i="5" s="1"/>
  <c r="BP137" i="5"/>
  <c r="BR137" i="5" s="1"/>
  <c r="BP75" i="5"/>
  <c r="BR75" i="5" s="1"/>
  <c r="BP291" i="5"/>
  <c r="BR291" i="5" s="1"/>
  <c r="BP227" i="5"/>
  <c r="BR227" i="5" s="1"/>
  <c r="BP182" i="5"/>
  <c r="BR182" i="5" s="1"/>
  <c r="BP124" i="5"/>
  <c r="BR124" i="5" s="1"/>
  <c r="BP14" i="5"/>
  <c r="BR14" i="5" s="1"/>
  <c r="BP329" i="5"/>
  <c r="BR329" i="5" s="1"/>
  <c r="BP272" i="5"/>
  <c r="BR272" i="5" s="1"/>
  <c r="BP231" i="5"/>
  <c r="BR231" i="5" s="1"/>
  <c r="BP126" i="5"/>
  <c r="BR126" i="5" s="1"/>
  <c r="BP436" i="5"/>
  <c r="BR436" i="5" s="1"/>
  <c r="BP326" i="5"/>
  <c r="BR326" i="5" s="1"/>
  <c r="BP268" i="5"/>
  <c r="BR268" i="5" s="1"/>
  <c r="BP236" i="5"/>
  <c r="BR236" i="5" s="1"/>
  <c r="BP119" i="5"/>
  <c r="BR119" i="5" s="1"/>
  <c r="BP116" i="5"/>
  <c r="BR116" i="5" s="1"/>
  <c r="BP307" i="5"/>
  <c r="BR307" i="5" s="1"/>
  <c r="BP224" i="5"/>
  <c r="BR224" i="5" s="1"/>
  <c r="BP195" i="5"/>
  <c r="BR195" i="5" s="1"/>
  <c r="BP136" i="5"/>
  <c r="BR136" i="5" s="1"/>
  <c r="BP80" i="5"/>
  <c r="BR80" i="5" s="1"/>
  <c r="C101" i="19" l="1"/>
  <c r="I101" i="19" s="1"/>
  <c r="D57" i="19"/>
  <c r="H57" i="19" s="1"/>
  <c r="AH5" i="5"/>
  <c r="BX347" i="5"/>
  <c r="BZ347" i="5" s="1"/>
  <c r="CJ347" i="5"/>
  <c r="CL347" i="5" s="1"/>
  <c r="AT5" i="5"/>
  <c r="BP347" i="5"/>
  <c r="BR347" i="5" s="1"/>
  <c r="AT347" i="5"/>
  <c r="CF420" i="5"/>
  <c r="CH420" i="5" s="1"/>
  <c r="CB420" i="5"/>
  <c r="CD420" i="5" s="1"/>
  <c r="CF291" i="5"/>
  <c r="CH291" i="5" s="1"/>
  <c r="CB291" i="5"/>
  <c r="CD291" i="5" s="1"/>
  <c r="CF221" i="5"/>
  <c r="CH221" i="5" s="1"/>
  <c r="CB221" i="5"/>
  <c r="CD221" i="5" s="1"/>
  <c r="CF149" i="5"/>
  <c r="CH149" i="5" s="1"/>
  <c r="CB149" i="5"/>
  <c r="CD149" i="5" s="1"/>
  <c r="CF295" i="5"/>
  <c r="CH295" i="5" s="1"/>
  <c r="CB295" i="5"/>
  <c r="CD295" i="5" s="1"/>
  <c r="CF232" i="5"/>
  <c r="CH232" i="5" s="1"/>
  <c r="CB232" i="5"/>
  <c r="CD232" i="5" s="1"/>
  <c r="CF141" i="5"/>
  <c r="CH141" i="5" s="1"/>
  <c r="CB141" i="5"/>
  <c r="CD141" i="5" s="1"/>
  <c r="CF73" i="5"/>
  <c r="CH73" i="5" s="1"/>
  <c r="CB73" i="5"/>
  <c r="CD73" i="5" s="1"/>
  <c r="CF307" i="5"/>
  <c r="CH307" i="5" s="1"/>
  <c r="CB307" i="5"/>
  <c r="CD307" i="5" s="1"/>
  <c r="CF440" i="5"/>
  <c r="CH440" i="5" s="1"/>
  <c r="CB440" i="5"/>
  <c r="CD440" i="5" s="1"/>
  <c r="CF135" i="5"/>
  <c r="CH135" i="5" s="1"/>
  <c r="CB135" i="5"/>
  <c r="CD135" i="5" s="1"/>
  <c r="CF77" i="5"/>
  <c r="CH77" i="5" s="1"/>
  <c r="CB77" i="5"/>
  <c r="CD77" i="5" s="1"/>
  <c r="CF10" i="5"/>
  <c r="CH10" i="5" s="1"/>
  <c r="CB10" i="5"/>
  <c r="CD10" i="5" s="1"/>
  <c r="CF287" i="5"/>
  <c r="CH287" i="5" s="1"/>
  <c r="CB287" i="5"/>
  <c r="CD287" i="5" s="1"/>
  <c r="CF224" i="5"/>
  <c r="CH224" i="5" s="1"/>
  <c r="CB224" i="5"/>
  <c r="CD224" i="5" s="1"/>
  <c r="CF71" i="5"/>
  <c r="CH71" i="5" s="1"/>
  <c r="CB71" i="5"/>
  <c r="CD71" i="5" s="1"/>
  <c r="CF408" i="5"/>
  <c r="CH408" i="5" s="1"/>
  <c r="CB408" i="5"/>
  <c r="CD408" i="5" s="1"/>
  <c r="CF257" i="5"/>
  <c r="CH257" i="5" s="1"/>
  <c r="CB257" i="5"/>
  <c r="CD257" i="5" s="1"/>
  <c r="CF187" i="5"/>
  <c r="CH187" i="5" s="1"/>
  <c r="CB187" i="5"/>
  <c r="CD187" i="5" s="1"/>
  <c r="CF69" i="5"/>
  <c r="CH69" i="5" s="1"/>
  <c r="CB69" i="5"/>
  <c r="CD69" i="5" s="1"/>
  <c r="CF407" i="5"/>
  <c r="CH407" i="5" s="1"/>
  <c r="CB407" i="5"/>
  <c r="CD407" i="5" s="1"/>
  <c r="CF335" i="5"/>
  <c r="CH335" i="5" s="1"/>
  <c r="CB335" i="5"/>
  <c r="CD335" i="5" s="1"/>
  <c r="CF198" i="5"/>
  <c r="CH198" i="5" s="1"/>
  <c r="CB198" i="5"/>
  <c r="CD198" i="5" s="1"/>
  <c r="CF79" i="5"/>
  <c r="CH79" i="5" s="1"/>
  <c r="CB79" i="5"/>
  <c r="CD79" i="5" s="1"/>
  <c r="CF40" i="5"/>
  <c r="CH40" i="5" s="1"/>
  <c r="CB40" i="5"/>
  <c r="CD40" i="5" s="1"/>
  <c r="CF334" i="5"/>
  <c r="CH334" i="5" s="1"/>
  <c r="CB334" i="5"/>
  <c r="CD334" i="5" s="1"/>
  <c r="CF253" i="5"/>
  <c r="CH253" i="5" s="1"/>
  <c r="CB253" i="5"/>
  <c r="CD253" i="5" s="1"/>
  <c r="CF175" i="5"/>
  <c r="CH175" i="5" s="1"/>
  <c r="CB175" i="5"/>
  <c r="CD175" i="5" s="1"/>
  <c r="CF144" i="5"/>
  <c r="CH144" i="5" s="1"/>
  <c r="CB144" i="5"/>
  <c r="CD144" i="5" s="1"/>
  <c r="CF20" i="5"/>
  <c r="CH20" i="5" s="1"/>
  <c r="CB20" i="5"/>
  <c r="CD20" i="5" s="1"/>
  <c r="CF297" i="5"/>
  <c r="CH297" i="5" s="1"/>
  <c r="CB297" i="5"/>
  <c r="CD297" i="5" s="1"/>
  <c r="CF184" i="5"/>
  <c r="CH184" i="5" s="1"/>
  <c r="CB184" i="5"/>
  <c r="CD184" i="5" s="1"/>
  <c r="CF166" i="5"/>
  <c r="CH166" i="5" s="1"/>
  <c r="CB166" i="5"/>
  <c r="CD166" i="5" s="1"/>
  <c r="CF26" i="5"/>
  <c r="CH26" i="5" s="1"/>
  <c r="CB26" i="5"/>
  <c r="CD26" i="5" s="1"/>
  <c r="CF9" i="5"/>
  <c r="CH9" i="5" s="1"/>
  <c r="CB9" i="5"/>
  <c r="CD9" i="5" s="1"/>
  <c r="CF17" i="5"/>
  <c r="CH17" i="5" s="1"/>
  <c r="CB17" i="5"/>
  <c r="CD17" i="5" s="1"/>
  <c r="CF84" i="5"/>
  <c r="CH84" i="5" s="1"/>
  <c r="CB84" i="5"/>
  <c r="CD84" i="5" s="1"/>
  <c r="CF90" i="5"/>
  <c r="CH90" i="5" s="1"/>
  <c r="CB90" i="5"/>
  <c r="CD90" i="5" s="1"/>
  <c r="CF57" i="5"/>
  <c r="CH57" i="5" s="1"/>
  <c r="CB57" i="5"/>
  <c r="CD57" i="5" s="1"/>
  <c r="CF114" i="5"/>
  <c r="CH114" i="5" s="1"/>
  <c r="CB114" i="5"/>
  <c r="CD114" i="5" s="1"/>
  <c r="CF435" i="5"/>
  <c r="CH435" i="5" s="1"/>
  <c r="CB435" i="5"/>
  <c r="CD435" i="5" s="1"/>
  <c r="CF154" i="5"/>
  <c r="CH154" i="5" s="1"/>
  <c r="CB154" i="5"/>
  <c r="CD154" i="5" s="1"/>
  <c r="CF194" i="5"/>
  <c r="CH194" i="5" s="1"/>
  <c r="CB194" i="5"/>
  <c r="CD194" i="5" s="1"/>
  <c r="CF203" i="5"/>
  <c r="CH203" i="5" s="1"/>
  <c r="CB203" i="5"/>
  <c r="CD203" i="5" s="1"/>
  <c r="CF260" i="5"/>
  <c r="CH260" i="5" s="1"/>
  <c r="CB260" i="5"/>
  <c r="CD260" i="5" s="1"/>
  <c r="CF281" i="5"/>
  <c r="CH281" i="5" s="1"/>
  <c r="CB281" i="5"/>
  <c r="CD281" i="5" s="1"/>
  <c r="CF283" i="5"/>
  <c r="CH283" i="5" s="1"/>
  <c r="CB283" i="5"/>
  <c r="CD283" i="5" s="1"/>
  <c r="CF390" i="5"/>
  <c r="CH390" i="5" s="1"/>
  <c r="CB390" i="5"/>
  <c r="CD390" i="5" s="1"/>
  <c r="CF400" i="5"/>
  <c r="CH400" i="5" s="1"/>
  <c r="CB400" i="5"/>
  <c r="CD400" i="5" s="1"/>
  <c r="CF411" i="5"/>
  <c r="CH411" i="5" s="1"/>
  <c r="CB411" i="5"/>
  <c r="CD411" i="5" s="1"/>
  <c r="CF445" i="5"/>
  <c r="CH445" i="5" s="1"/>
  <c r="CB445" i="5"/>
  <c r="CD445" i="5" s="1"/>
  <c r="CF204" i="5"/>
  <c r="CH204" i="5" s="1"/>
  <c r="CB204" i="5"/>
  <c r="CD204" i="5" s="1"/>
  <c r="CF112" i="5"/>
  <c r="CH112" i="5" s="1"/>
  <c r="CB112" i="5"/>
  <c r="CD112" i="5" s="1"/>
  <c r="CF397" i="5"/>
  <c r="CH397" i="5" s="1"/>
  <c r="CB397" i="5"/>
  <c r="CD397" i="5" s="1"/>
  <c r="CF286" i="5"/>
  <c r="CH286" i="5" s="1"/>
  <c r="CB286" i="5"/>
  <c r="CD286" i="5" s="1"/>
  <c r="CF245" i="5"/>
  <c r="CH245" i="5" s="1"/>
  <c r="CB245" i="5"/>
  <c r="CD245" i="5" s="1"/>
  <c r="CF148" i="5"/>
  <c r="CH148" i="5" s="1"/>
  <c r="CB148" i="5"/>
  <c r="CD148" i="5" s="1"/>
  <c r="CF52" i="5"/>
  <c r="CH52" i="5" s="1"/>
  <c r="CB52" i="5"/>
  <c r="CD52" i="5" s="1"/>
  <c r="CF313" i="5"/>
  <c r="CH313" i="5" s="1"/>
  <c r="CB313" i="5"/>
  <c r="CD313" i="5" s="1"/>
  <c r="CF196" i="5"/>
  <c r="CH196" i="5" s="1"/>
  <c r="CB196" i="5"/>
  <c r="CD196" i="5" s="1"/>
  <c r="CF75" i="5"/>
  <c r="CH75" i="5" s="1"/>
  <c r="CB75" i="5"/>
  <c r="CD75" i="5" s="1"/>
  <c r="CF65" i="5"/>
  <c r="CH65" i="5" s="1"/>
  <c r="CB65" i="5"/>
  <c r="CD65" i="5" s="1"/>
  <c r="CF409" i="5"/>
  <c r="CH409" i="5" s="1"/>
  <c r="CB409" i="5"/>
  <c r="CD409" i="5" s="1"/>
  <c r="CF279" i="5"/>
  <c r="CH279" i="5" s="1"/>
  <c r="CB279" i="5"/>
  <c r="CD279" i="5" s="1"/>
  <c r="CF237" i="5"/>
  <c r="CH237" i="5" s="1"/>
  <c r="CB237" i="5"/>
  <c r="CD237" i="5" s="1"/>
  <c r="CF41" i="5"/>
  <c r="CH41" i="5" s="1"/>
  <c r="CB41" i="5"/>
  <c r="CD41" i="5" s="1"/>
  <c r="CF386" i="5"/>
  <c r="CH386" i="5" s="1"/>
  <c r="CB386" i="5"/>
  <c r="CD386" i="5" s="1"/>
  <c r="CF243" i="5"/>
  <c r="CH243" i="5" s="1"/>
  <c r="CB243" i="5"/>
  <c r="CD243" i="5" s="1"/>
  <c r="CF193" i="5"/>
  <c r="CH193" i="5" s="1"/>
  <c r="CB193" i="5"/>
  <c r="CD193" i="5" s="1"/>
  <c r="CF113" i="5"/>
  <c r="CH113" i="5" s="1"/>
  <c r="CB113" i="5"/>
  <c r="CD113" i="5" s="1"/>
  <c r="CF421" i="5"/>
  <c r="CH421" i="5" s="1"/>
  <c r="CB421" i="5"/>
  <c r="CD421" i="5" s="1"/>
  <c r="CF274" i="5"/>
  <c r="CH274" i="5" s="1"/>
  <c r="CB274" i="5"/>
  <c r="CD274" i="5" s="1"/>
  <c r="CF168" i="5"/>
  <c r="CH168" i="5" s="1"/>
  <c r="CB168" i="5"/>
  <c r="CD168" i="5" s="1"/>
  <c r="CF137" i="5"/>
  <c r="CH137" i="5" s="1"/>
  <c r="CB137" i="5"/>
  <c r="CD137" i="5" s="1"/>
  <c r="CF433" i="5"/>
  <c r="CH433" i="5" s="1"/>
  <c r="CB433" i="5"/>
  <c r="CD433" i="5" s="1"/>
  <c r="CF318" i="5"/>
  <c r="CH318" i="5" s="1"/>
  <c r="CB318" i="5"/>
  <c r="CD318" i="5" s="1"/>
  <c r="CF241" i="5"/>
  <c r="CH241" i="5" s="1"/>
  <c r="CB241" i="5"/>
  <c r="CD241" i="5" s="1"/>
  <c r="CF449" i="5"/>
  <c r="CH449" i="5" s="1"/>
  <c r="CB449" i="5"/>
  <c r="CD449" i="5" s="1"/>
  <c r="CF102" i="5"/>
  <c r="CH102" i="5" s="1"/>
  <c r="CB102" i="5"/>
  <c r="CD102" i="5" s="1"/>
  <c r="CF431" i="5"/>
  <c r="CH431" i="5" s="1"/>
  <c r="CB431" i="5"/>
  <c r="CD431" i="5" s="1"/>
  <c r="CF301" i="5"/>
  <c r="CH301" i="5" s="1"/>
  <c r="CB301" i="5"/>
  <c r="CD301" i="5" s="1"/>
  <c r="CF216" i="5"/>
  <c r="CH216" i="5" s="1"/>
  <c r="CB216" i="5"/>
  <c r="CD216" i="5" s="1"/>
  <c r="CF125" i="5"/>
  <c r="CH125" i="5" s="1"/>
  <c r="CB125" i="5"/>
  <c r="CD125" i="5" s="1"/>
  <c r="CF8" i="5"/>
  <c r="CH8" i="5" s="1"/>
  <c r="CB8" i="5"/>
  <c r="CD8" i="5" s="1"/>
  <c r="CF7" i="5"/>
  <c r="CH7" i="5" s="1"/>
  <c r="CB7" i="5"/>
  <c r="CD7" i="5" s="1"/>
  <c r="CF33" i="5"/>
  <c r="CH33" i="5" s="1"/>
  <c r="CB33" i="5"/>
  <c r="CD33" i="5" s="1"/>
  <c r="CF51" i="5"/>
  <c r="CH51" i="5" s="1"/>
  <c r="CB51" i="5"/>
  <c r="CD51" i="5" s="1"/>
  <c r="CF44" i="5"/>
  <c r="CH44" i="5" s="1"/>
  <c r="CB44" i="5"/>
  <c r="CD44" i="5" s="1"/>
  <c r="CF82" i="5"/>
  <c r="CH82" i="5" s="1"/>
  <c r="CB82" i="5"/>
  <c r="CD82" i="5" s="1"/>
  <c r="CF100" i="5"/>
  <c r="CH100" i="5" s="1"/>
  <c r="CB100" i="5"/>
  <c r="CD100" i="5" s="1"/>
  <c r="CF127" i="5"/>
  <c r="CH127" i="5" s="1"/>
  <c r="CB127" i="5"/>
  <c r="CD127" i="5" s="1"/>
  <c r="CF158" i="5"/>
  <c r="CH158" i="5" s="1"/>
  <c r="CB158" i="5"/>
  <c r="CD158" i="5" s="1"/>
  <c r="CF190" i="5"/>
  <c r="CH190" i="5" s="1"/>
  <c r="CB190" i="5"/>
  <c r="CD190" i="5" s="1"/>
  <c r="CF442" i="5"/>
  <c r="CH442" i="5" s="1"/>
  <c r="CB442" i="5"/>
  <c r="CD442" i="5" s="1"/>
  <c r="CF267" i="5"/>
  <c r="CH267" i="5" s="1"/>
  <c r="CB267" i="5"/>
  <c r="CD267" i="5" s="1"/>
  <c r="CF258" i="5"/>
  <c r="CH258" i="5" s="1"/>
  <c r="CB258" i="5"/>
  <c r="CD258" i="5" s="1"/>
  <c r="CF294" i="5"/>
  <c r="CH294" i="5" s="1"/>
  <c r="CB294" i="5"/>
  <c r="CD294" i="5" s="1"/>
  <c r="CF310" i="5"/>
  <c r="CH310" i="5" s="1"/>
  <c r="CB310" i="5"/>
  <c r="CD310" i="5" s="1"/>
  <c r="CF322" i="5"/>
  <c r="CH322" i="5" s="1"/>
  <c r="CB322" i="5"/>
  <c r="CD322" i="5" s="1"/>
  <c r="CF327" i="5"/>
  <c r="CH327" i="5" s="1"/>
  <c r="CB327" i="5"/>
  <c r="CD327" i="5" s="1"/>
  <c r="CF419" i="5"/>
  <c r="CH419" i="5" s="1"/>
  <c r="CB419" i="5"/>
  <c r="CD419" i="5" s="1"/>
  <c r="CF276" i="5"/>
  <c r="CH276" i="5" s="1"/>
  <c r="CB276" i="5"/>
  <c r="CD276" i="5" s="1"/>
  <c r="CF202" i="5"/>
  <c r="CH202" i="5" s="1"/>
  <c r="CB202" i="5"/>
  <c r="CD202" i="5" s="1"/>
  <c r="CF109" i="5"/>
  <c r="CH109" i="5" s="1"/>
  <c r="CB109" i="5"/>
  <c r="CD109" i="5" s="1"/>
  <c r="CF389" i="5"/>
  <c r="CH389" i="5" s="1"/>
  <c r="CB389" i="5"/>
  <c r="CD389" i="5" s="1"/>
  <c r="CF285" i="5"/>
  <c r="CH285" i="5" s="1"/>
  <c r="CB285" i="5"/>
  <c r="CD285" i="5" s="1"/>
  <c r="CF199" i="5"/>
  <c r="CH199" i="5" s="1"/>
  <c r="CB199" i="5"/>
  <c r="CD199" i="5" s="1"/>
  <c r="CF142" i="5"/>
  <c r="CH142" i="5" s="1"/>
  <c r="CB142" i="5"/>
  <c r="CD142" i="5" s="1"/>
  <c r="CF106" i="5"/>
  <c r="CH106" i="5" s="1"/>
  <c r="CB106" i="5"/>
  <c r="CD106" i="5" s="1"/>
  <c r="CF299" i="5"/>
  <c r="CH299" i="5" s="1"/>
  <c r="CB299" i="5"/>
  <c r="CD299" i="5" s="1"/>
  <c r="CF186" i="5"/>
  <c r="CH186" i="5" s="1"/>
  <c r="CB186" i="5"/>
  <c r="CD186" i="5" s="1"/>
  <c r="CF126" i="5"/>
  <c r="CH126" i="5" s="1"/>
  <c r="CB126" i="5"/>
  <c r="CD126" i="5" s="1"/>
  <c r="CF61" i="5"/>
  <c r="CH61" i="5" s="1"/>
  <c r="CB61" i="5"/>
  <c r="CD61" i="5" s="1"/>
  <c r="CF388" i="5"/>
  <c r="CH388" i="5" s="1"/>
  <c r="CB388" i="5"/>
  <c r="CD388" i="5" s="1"/>
  <c r="CF444" i="5"/>
  <c r="CH444" i="5" s="1"/>
  <c r="CB444" i="5"/>
  <c r="CD444" i="5" s="1"/>
  <c r="CF208" i="5"/>
  <c r="CH208" i="5" s="1"/>
  <c r="CB208" i="5"/>
  <c r="CD208" i="5" s="1"/>
  <c r="CF140" i="5"/>
  <c r="CH140" i="5" s="1"/>
  <c r="CB140" i="5"/>
  <c r="CD140" i="5" s="1"/>
  <c r="CF399" i="5"/>
  <c r="CH399" i="5" s="1"/>
  <c r="CB399" i="5"/>
  <c r="CD399" i="5" s="1"/>
  <c r="CF215" i="5"/>
  <c r="CH215" i="5" s="1"/>
  <c r="CB215" i="5"/>
  <c r="CD215" i="5" s="1"/>
  <c r="CF155" i="5"/>
  <c r="CH155" i="5" s="1"/>
  <c r="CB155" i="5"/>
  <c r="CD155" i="5" s="1"/>
  <c r="CF93" i="5"/>
  <c r="CH93" i="5" s="1"/>
  <c r="CB93" i="5"/>
  <c r="CD93" i="5" s="1"/>
  <c r="CF424" i="5"/>
  <c r="CH424" i="5" s="1"/>
  <c r="CB424" i="5"/>
  <c r="CD424" i="5" s="1"/>
  <c r="CF282" i="5"/>
  <c r="CH282" i="5" s="1"/>
  <c r="CB282" i="5"/>
  <c r="CD282" i="5" s="1"/>
  <c r="CF171" i="5"/>
  <c r="CH171" i="5" s="1"/>
  <c r="CB171" i="5"/>
  <c r="CD171" i="5" s="1"/>
  <c r="CF151" i="5"/>
  <c r="CH151" i="5" s="1"/>
  <c r="CB151" i="5"/>
  <c r="CD151" i="5" s="1"/>
  <c r="CF423" i="5"/>
  <c r="CH423" i="5" s="1"/>
  <c r="CB423" i="5"/>
  <c r="CD423" i="5" s="1"/>
  <c r="CF326" i="5"/>
  <c r="CH326" i="5" s="1"/>
  <c r="CB326" i="5"/>
  <c r="CD326" i="5" s="1"/>
  <c r="CF269" i="5"/>
  <c r="CH269" i="5" s="1"/>
  <c r="CB269" i="5"/>
  <c r="CD269" i="5" s="1"/>
  <c r="CF438" i="5"/>
  <c r="CH438" i="5" s="1"/>
  <c r="CB438" i="5"/>
  <c r="CD438" i="5" s="1"/>
  <c r="CF76" i="5"/>
  <c r="CH76" i="5" s="1"/>
  <c r="CB76" i="5"/>
  <c r="CD76" i="5" s="1"/>
  <c r="CF402" i="5"/>
  <c r="CH402" i="5" s="1"/>
  <c r="CB402" i="5"/>
  <c r="CD402" i="5" s="1"/>
  <c r="CF293" i="5"/>
  <c r="CH293" i="5" s="1"/>
  <c r="CB293" i="5"/>
  <c r="CD293" i="5" s="1"/>
  <c r="CF170" i="5"/>
  <c r="CH170" i="5" s="1"/>
  <c r="CB170" i="5"/>
  <c r="CD170" i="5" s="1"/>
  <c r="CF103" i="5"/>
  <c r="CH103" i="5" s="1"/>
  <c r="CB103" i="5"/>
  <c r="CD103" i="5" s="1"/>
  <c r="CF60" i="5"/>
  <c r="CH60" i="5" s="1"/>
  <c r="CB60" i="5"/>
  <c r="CD60" i="5" s="1"/>
  <c r="CF11" i="5"/>
  <c r="CH11" i="5" s="1"/>
  <c r="CB11" i="5"/>
  <c r="CD11" i="5" s="1"/>
  <c r="CF39" i="5"/>
  <c r="CH39" i="5" s="1"/>
  <c r="CB39" i="5"/>
  <c r="CD39" i="5" s="1"/>
  <c r="CF55" i="5"/>
  <c r="CH55" i="5" s="1"/>
  <c r="CB55" i="5"/>
  <c r="CD55" i="5" s="1"/>
  <c r="CF48" i="5"/>
  <c r="CH48" i="5" s="1"/>
  <c r="CB48" i="5"/>
  <c r="CD48" i="5" s="1"/>
  <c r="CF121" i="5"/>
  <c r="CH121" i="5" s="1"/>
  <c r="CB121" i="5"/>
  <c r="CD121" i="5" s="1"/>
  <c r="CF108" i="5"/>
  <c r="CH108" i="5" s="1"/>
  <c r="CB108" i="5"/>
  <c r="CD108" i="5" s="1"/>
  <c r="CF182" i="5"/>
  <c r="CH182" i="5" s="1"/>
  <c r="CB182" i="5"/>
  <c r="CD182" i="5" s="1"/>
  <c r="CF167" i="5"/>
  <c r="CH167" i="5" s="1"/>
  <c r="CB167" i="5"/>
  <c r="CD167" i="5" s="1"/>
  <c r="CF162" i="5"/>
  <c r="CH162" i="5" s="1"/>
  <c r="CB162" i="5"/>
  <c r="CD162" i="5" s="1"/>
  <c r="CF217" i="5"/>
  <c r="CH217" i="5" s="1"/>
  <c r="CB217" i="5"/>
  <c r="CD217" i="5" s="1"/>
  <c r="CF275" i="5"/>
  <c r="CH275" i="5" s="1"/>
  <c r="CB275" i="5"/>
  <c r="CD275" i="5" s="1"/>
  <c r="CF268" i="5"/>
  <c r="CH268" i="5" s="1"/>
  <c r="CB268" i="5"/>
  <c r="CD268" i="5" s="1"/>
  <c r="CF298" i="5"/>
  <c r="CH298" i="5" s="1"/>
  <c r="CB298" i="5"/>
  <c r="CD298" i="5" s="1"/>
  <c r="CF341" i="5"/>
  <c r="CH341" i="5" s="1"/>
  <c r="CB341" i="5"/>
  <c r="CD341" i="5" s="1"/>
  <c r="CF328" i="5"/>
  <c r="CH328" i="5" s="1"/>
  <c r="CB328" i="5"/>
  <c r="CD328" i="5" s="1"/>
  <c r="CF332" i="5"/>
  <c r="CH332" i="5" s="1"/>
  <c r="CB332" i="5"/>
  <c r="CD332" i="5" s="1"/>
  <c r="CF415" i="5"/>
  <c r="CH415" i="5" s="1"/>
  <c r="CB415" i="5"/>
  <c r="CD415" i="5" s="1"/>
  <c r="CF265" i="5"/>
  <c r="CH265" i="5" s="1"/>
  <c r="CB265" i="5"/>
  <c r="CD265" i="5" s="1"/>
  <c r="CF163" i="5"/>
  <c r="CH163" i="5" s="1"/>
  <c r="CB163" i="5"/>
  <c r="CD163" i="5" s="1"/>
  <c r="CF150" i="5"/>
  <c r="CH150" i="5" s="1"/>
  <c r="CB150" i="5"/>
  <c r="CD150" i="5" s="1"/>
  <c r="CF284" i="5"/>
  <c r="CH284" i="5" s="1"/>
  <c r="CB284" i="5"/>
  <c r="CD284" i="5" s="1"/>
  <c r="CF439" i="5"/>
  <c r="CH439" i="5" s="1"/>
  <c r="CB439" i="5"/>
  <c r="CD439" i="5" s="1"/>
  <c r="CF156" i="5"/>
  <c r="CH156" i="5" s="1"/>
  <c r="CB156" i="5"/>
  <c r="CD156" i="5" s="1"/>
  <c r="CF42" i="5"/>
  <c r="CH42" i="5" s="1"/>
  <c r="CB42" i="5"/>
  <c r="CD42" i="5" s="1"/>
  <c r="CF289" i="5"/>
  <c r="CH289" i="5" s="1"/>
  <c r="CB289" i="5"/>
  <c r="CD289" i="5" s="1"/>
  <c r="CF157" i="5"/>
  <c r="CH157" i="5" s="1"/>
  <c r="CB157" i="5"/>
  <c r="CD157" i="5" s="1"/>
  <c r="CF105" i="5"/>
  <c r="CH105" i="5" s="1"/>
  <c r="CB105" i="5"/>
  <c r="CD105" i="5" s="1"/>
  <c r="CF24" i="5"/>
  <c r="CH24" i="5" s="1"/>
  <c r="CB24" i="5"/>
  <c r="CD24" i="5" s="1"/>
  <c r="CF414" i="5"/>
  <c r="CH414" i="5" s="1"/>
  <c r="CB414" i="5"/>
  <c r="CD414" i="5" s="1"/>
  <c r="CF443" i="5"/>
  <c r="CH443" i="5" s="1"/>
  <c r="CB443" i="5"/>
  <c r="CD443" i="5" s="1"/>
  <c r="CF169" i="5"/>
  <c r="CH169" i="5" s="1"/>
  <c r="CB169" i="5"/>
  <c r="CD169" i="5" s="1"/>
  <c r="CF122" i="5"/>
  <c r="CH122" i="5" s="1"/>
  <c r="CB122" i="5"/>
  <c r="CD122" i="5" s="1"/>
  <c r="CF338" i="5"/>
  <c r="CH338" i="5" s="1"/>
  <c r="CB338" i="5"/>
  <c r="CD338" i="5" s="1"/>
  <c r="CF280" i="5"/>
  <c r="CH280" i="5" s="1"/>
  <c r="CB280" i="5"/>
  <c r="CD280" i="5" s="1"/>
  <c r="CF133" i="5"/>
  <c r="CH133" i="5" s="1"/>
  <c r="CB133" i="5"/>
  <c r="CD133" i="5" s="1"/>
  <c r="CF83" i="5"/>
  <c r="CH83" i="5" s="1"/>
  <c r="CB83" i="5"/>
  <c r="CD83" i="5" s="1"/>
  <c r="CF403" i="5"/>
  <c r="CH403" i="5" s="1"/>
  <c r="CB403" i="5"/>
  <c r="CD403" i="5" s="1"/>
  <c r="CF230" i="5"/>
  <c r="CH230" i="5" s="1"/>
  <c r="CB230" i="5"/>
  <c r="CD230" i="5" s="1"/>
  <c r="CF189" i="5"/>
  <c r="CH189" i="5" s="1"/>
  <c r="CB189" i="5"/>
  <c r="CD189" i="5" s="1"/>
  <c r="CF67" i="5"/>
  <c r="CH67" i="5" s="1"/>
  <c r="CB67" i="5"/>
  <c r="CD67" i="5" s="1"/>
  <c r="CF405" i="5"/>
  <c r="CH405" i="5" s="1"/>
  <c r="CB405" i="5"/>
  <c r="CD405" i="5" s="1"/>
  <c r="CF428" i="5"/>
  <c r="CH428" i="5" s="1"/>
  <c r="CB428" i="5"/>
  <c r="CD428" i="5" s="1"/>
  <c r="CF228" i="5"/>
  <c r="CH228" i="5" s="1"/>
  <c r="CB228" i="5"/>
  <c r="CD228" i="5" s="1"/>
  <c r="CF131" i="5"/>
  <c r="CH131" i="5" s="1"/>
  <c r="CB131" i="5"/>
  <c r="CD131" i="5" s="1"/>
  <c r="CF85" i="5"/>
  <c r="CH85" i="5" s="1"/>
  <c r="CB85" i="5"/>
  <c r="CD85" i="5" s="1"/>
  <c r="CF416" i="5"/>
  <c r="CH416" i="5" s="1"/>
  <c r="CB416" i="5"/>
  <c r="CD416" i="5" s="1"/>
  <c r="CF266" i="5"/>
  <c r="CH266" i="5" s="1"/>
  <c r="CB266" i="5"/>
  <c r="CD266" i="5" s="1"/>
  <c r="CF206" i="5"/>
  <c r="CH206" i="5" s="1"/>
  <c r="CB206" i="5"/>
  <c r="CD206" i="5" s="1"/>
  <c r="CF129" i="5"/>
  <c r="CH129" i="5" s="1"/>
  <c r="CB129" i="5"/>
  <c r="CD129" i="5" s="1"/>
  <c r="CF19" i="5"/>
  <c r="CH19" i="5" s="1"/>
  <c r="CB19" i="5"/>
  <c r="CD19" i="5" s="1"/>
  <c r="CF27" i="5"/>
  <c r="CH27" i="5" s="1"/>
  <c r="CB27" i="5"/>
  <c r="CD27" i="5" s="1"/>
  <c r="CF59" i="5"/>
  <c r="CH59" i="5" s="1"/>
  <c r="CB59" i="5"/>
  <c r="CD59" i="5" s="1"/>
  <c r="CF54" i="5"/>
  <c r="CH54" i="5" s="1"/>
  <c r="CB54" i="5"/>
  <c r="CD54" i="5" s="1"/>
  <c r="CF124" i="5"/>
  <c r="CH124" i="5" s="1"/>
  <c r="CB124" i="5"/>
  <c r="CD124" i="5" s="1"/>
  <c r="CF111" i="5"/>
  <c r="CH111" i="5" s="1"/>
  <c r="CB111" i="5"/>
  <c r="CD111" i="5" s="1"/>
  <c r="CF209" i="5"/>
  <c r="CH209" i="5" s="1"/>
  <c r="CB209" i="5"/>
  <c r="CD209" i="5" s="1"/>
  <c r="CF211" i="5"/>
  <c r="CH211" i="5" s="1"/>
  <c r="CB211" i="5"/>
  <c r="CD211" i="5" s="1"/>
  <c r="CF205" i="5"/>
  <c r="CH205" i="5" s="1"/>
  <c r="CB205" i="5"/>
  <c r="CD205" i="5" s="1"/>
  <c r="CF236" i="5"/>
  <c r="CH236" i="5" s="1"/>
  <c r="CB236" i="5"/>
  <c r="CD236" i="5" s="1"/>
  <c r="CF288" i="5"/>
  <c r="CH288" i="5" s="1"/>
  <c r="CB288" i="5"/>
  <c r="CD288" i="5" s="1"/>
  <c r="CF272" i="5"/>
  <c r="CH272" i="5" s="1"/>
  <c r="CB272" i="5"/>
  <c r="CD272" i="5" s="1"/>
  <c r="CF300" i="5"/>
  <c r="CH300" i="5" s="1"/>
  <c r="CB300" i="5"/>
  <c r="CD300" i="5" s="1"/>
  <c r="CF311" i="5"/>
  <c r="CH311" i="5" s="1"/>
  <c r="CB311" i="5"/>
  <c r="CD311" i="5" s="1"/>
  <c r="CF383" i="5"/>
  <c r="CH383" i="5" s="1"/>
  <c r="CB383" i="5"/>
  <c r="CD383" i="5" s="1"/>
  <c r="CF396" i="5"/>
  <c r="CH396" i="5" s="1"/>
  <c r="CB396" i="5"/>
  <c r="CD396" i="5" s="1"/>
  <c r="CF340" i="5"/>
  <c r="CH340" i="5" s="1"/>
  <c r="CB340" i="5"/>
  <c r="CD340" i="5" s="1"/>
  <c r="CF246" i="5"/>
  <c r="CH246" i="5" s="1"/>
  <c r="CB246" i="5"/>
  <c r="CD246" i="5" s="1"/>
  <c r="CF192" i="5"/>
  <c r="CH192" i="5" s="1"/>
  <c r="CB192" i="5"/>
  <c r="CD192" i="5" s="1"/>
  <c r="CF43" i="5"/>
  <c r="CH43" i="5" s="1"/>
  <c r="CB43" i="5"/>
  <c r="CD43" i="5" s="1"/>
  <c r="CF336" i="5"/>
  <c r="CH336" i="5" s="1"/>
  <c r="CB336" i="5"/>
  <c r="CD336" i="5" s="1"/>
  <c r="CF183" i="5"/>
  <c r="CH183" i="5" s="1"/>
  <c r="CB183" i="5"/>
  <c r="CD183" i="5" s="1"/>
  <c r="CF97" i="5"/>
  <c r="CH97" i="5" s="1"/>
  <c r="CB97" i="5"/>
  <c r="CD97" i="5" s="1"/>
  <c r="CF87" i="5"/>
  <c r="CH87" i="5" s="1"/>
  <c r="CB87" i="5"/>
  <c r="CD87" i="5" s="1"/>
  <c r="CF251" i="5"/>
  <c r="CH251" i="5" s="1"/>
  <c r="CB251" i="5"/>
  <c r="CD251" i="5" s="1"/>
  <c r="CF164" i="5"/>
  <c r="CH164" i="5" s="1"/>
  <c r="CB164" i="5"/>
  <c r="CD164" i="5" s="1"/>
  <c r="CF95" i="5"/>
  <c r="CH95" i="5" s="1"/>
  <c r="CB95" i="5"/>
  <c r="CD95" i="5" s="1"/>
  <c r="CF14" i="5"/>
  <c r="CH14" i="5" s="1"/>
  <c r="CB14" i="5"/>
  <c r="CD14" i="5" s="1"/>
  <c r="CF401" i="5"/>
  <c r="CH401" i="5" s="1"/>
  <c r="CB401" i="5"/>
  <c r="CD401" i="5" s="1"/>
  <c r="CF259" i="5"/>
  <c r="CH259" i="5" s="1"/>
  <c r="CB259" i="5"/>
  <c r="CD259" i="5" s="1"/>
  <c r="CF177" i="5"/>
  <c r="CH177" i="5" s="1"/>
  <c r="CB177" i="5"/>
  <c r="CD177" i="5" s="1"/>
  <c r="CF50" i="5"/>
  <c r="CH50" i="5" s="1"/>
  <c r="CB50" i="5"/>
  <c r="CD50" i="5" s="1"/>
  <c r="CF392" i="5"/>
  <c r="CH392" i="5" s="1"/>
  <c r="CB392" i="5"/>
  <c r="CD392" i="5" s="1"/>
  <c r="CF226" i="5"/>
  <c r="CH226" i="5" s="1"/>
  <c r="CB226" i="5"/>
  <c r="CD226" i="5" s="1"/>
  <c r="CF138" i="5"/>
  <c r="CH138" i="5" s="1"/>
  <c r="CB138" i="5"/>
  <c r="CD138" i="5" s="1"/>
  <c r="CF91" i="5"/>
  <c r="CH91" i="5" s="1"/>
  <c r="CB91" i="5"/>
  <c r="CD91" i="5" s="1"/>
  <c r="CF410" i="5"/>
  <c r="CH410" i="5" s="1"/>
  <c r="CB410" i="5"/>
  <c r="CD410" i="5" s="1"/>
  <c r="CF231" i="5"/>
  <c r="CH231" i="5" s="1"/>
  <c r="CB231" i="5"/>
  <c r="CD231" i="5" s="1"/>
  <c r="CF179" i="5"/>
  <c r="CH179" i="5" s="1"/>
  <c r="CB179" i="5"/>
  <c r="CD179" i="5" s="1"/>
  <c r="CF72" i="5"/>
  <c r="CH72" i="5" s="1"/>
  <c r="CB72" i="5"/>
  <c r="CD72" i="5" s="1"/>
  <c r="CF395" i="5"/>
  <c r="CH395" i="5" s="1"/>
  <c r="CB395" i="5"/>
  <c r="CD395" i="5" s="1"/>
  <c r="CF292" i="5"/>
  <c r="CH292" i="5" s="1"/>
  <c r="CB292" i="5"/>
  <c r="CD292" i="5" s="1"/>
  <c r="CF222" i="5"/>
  <c r="CH222" i="5" s="1"/>
  <c r="CB222" i="5"/>
  <c r="CD222" i="5" s="1"/>
  <c r="CF176" i="5"/>
  <c r="CH176" i="5" s="1"/>
  <c r="CB176" i="5"/>
  <c r="CD176" i="5" s="1"/>
  <c r="CF47" i="5"/>
  <c r="CH47" i="5" s="1"/>
  <c r="CB47" i="5"/>
  <c r="CD47" i="5" s="1"/>
  <c r="CF406" i="5"/>
  <c r="CH406" i="5" s="1"/>
  <c r="CB406" i="5"/>
  <c r="CD406" i="5" s="1"/>
  <c r="CF229" i="5"/>
  <c r="CH229" i="5" s="1"/>
  <c r="CB229" i="5"/>
  <c r="CD229" i="5" s="1"/>
  <c r="CF159" i="5"/>
  <c r="CH159" i="5" s="1"/>
  <c r="CB159" i="5"/>
  <c r="CD159" i="5" s="1"/>
  <c r="CF99" i="5"/>
  <c r="CH99" i="5" s="1"/>
  <c r="CB99" i="5"/>
  <c r="CD99" i="5" s="1"/>
  <c r="CF31" i="5"/>
  <c r="CH31" i="5" s="1"/>
  <c r="CB31" i="5"/>
  <c r="CD31" i="5" s="1"/>
  <c r="CF432" i="5"/>
  <c r="CH432" i="5" s="1"/>
  <c r="CB432" i="5"/>
  <c r="CD432" i="5" s="1"/>
  <c r="CF13" i="5"/>
  <c r="CH13" i="5" s="1"/>
  <c r="CB13" i="5"/>
  <c r="CD13" i="5" s="1"/>
  <c r="CF68" i="5"/>
  <c r="CH68" i="5" s="1"/>
  <c r="CB68" i="5"/>
  <c r="CD68" i="5" s="1"/>
  <c r="CF58" i="5"/>
  <c r="CH58" i="5" s="1"/>
  <c r="CB58" i="5"/>
  <c r="CD58" i="5" s="1"/>
  <c r="CF70" i="5"/>
  <c r="CH70" i="5" s="1"/>
  <c r="CB70" i="5"/>
  <c r="CD70" i="5" s="1"/>
  <c r="CF120" i="5"/>
  <c r="CH120" i="5" s="1"/>
  <c r="CB120" i="5"/>
  <c r="CD120" i="5" s="1"/>
  <c r="CF165" i="5"/>
  <c r="CH165" i="5" s="1"/>
  <c r="CB165" i="5"/>
  <c r="CD165" i="5" s="1"/>
  <c r="CF213" i="5"/>
  <c r="CH213" i="5" s="1"/>
  <c r="CB213" i="5"/>
  <c r="CD213" i="5" s="1"/>
  <c r="CF242" i="5"/>
  <c r="CH242" i="5" s="1"/>
  <c r="CB242" i="5"/>
  <c r="CD242" i="5" s="1"/>
  <c r="CF218" i="5"/>
  <c r="CH218" i="5" s="1"/>
  <c r="CB218" i="5"/>
  <c r="CD218" i="5" s="1"/>
  <c r="CF256" i="5"/>
  <c r="CH256" i="5" s="1"/>
  <c r="CB256" i="5"/>
  <c r="CD256" i="5" s="1"/>
  <c r="CF248" i="5"/>
  <c r="CH248" i="5" s="1"/>
  <c r="CB248" i="5"/>
  <c r="CD248" i="5" s="1"/>
  <c r="CF302" i="5"/>
  <c r="CH302" i="5" s="1"/>
  <c r="CB302" i="5"/>
  <c r="CD302" i="5" s="1"/>
  <c r="CF385" i="5"/>
  <c r="CH385" i="5" s="1"/>
  <c r="CB385" i="5"/>
  <c r="CD385" i="5" s="1"/>
  <c r="CF384" i="5"/>
  <c r="CH384" i="5" s="1"/>
  <c r="CB384" i="5"/>
  <c r="CD384" i="5" s="1"/>
  <c r="CF391" i="5"/>
  <c r="CH391" i="5" s="1"/>
  <c r="CB391" i="5"/>
  <c r="CD391" i="5" s="1"/>
  <c r="CF330" i="5"/>
  <c r="CH330" i="5" s="1"/>
  <c r="CB330" i="5"/>
  <c r="CD330" i="5" s="1"/>
  <c r="CF264" i="5"/>
  <c r="CH264" i="5" s="1"/>
  <c r="CB264" i="5"/>
  <c r="CD264" i="5" s="1"/>
  <c r="CF173" i="5"/>
  <c r="CH173" i="5" s="1"/>
  <c r="CB173" i="5"/>
  <c r="CD173" i="5" s="1"/>
  <c r="CF63" i="5"/>
  <c r="CH63" i="5" s="1"/>
  <c r="CB63" i="5"/>
  <c r="CD63" i="5" s="1"/>
  <c r="CF319" i="5"/>
  <c r="CH319" i="5" s="1"/>
  <c r="CB319" i="5"/>
  <c r="CD319" i="5" s="1"/>
  <c r="CF233" i="5"/>
  <c r="CH233" i="5" s="1"/>
  <c r="CB233" i="5"/>
  <c r="CD233" i="5" s="1"/>
  <c r="CF161" i="5"/>
  <c r="CH161" i="5" s="1"/>
  <c r="CB161" i="5"/>
  <c r="CD161" i="5" s="1"/>
  <c r="CF101" i="5"/>
  <c r="CH101" i="5" s="1"/>
  <c r="CB101" i="5"/>
  <c r="CD101" i="5" s="1"/>
  <c r="CF273" i="5"/>
  <c r="CH273" i="5" s="1"/>
  <c r="CB273" i="5"/>
  <c r="CD273" i="5" s="1"/>
  <c r="CF227" i="5"/>
  <c r="CH227" i="5" s="1"/>
  <c r="CB227" i="5"/>
  <c r="CD227" i="5" s="1"/>
  <c r="CF128" i="5"/>
  <c r="CH128" i="5" s="1"/>
  <c r="CB128" i="5"/>
  <c r="CD128" i="5" s="1"/>
  <c r="CF130" i="5"/>
  <c r="CH130" i="5" s="1"/>
  <c r="CB130" i="5"/>
  <c r="CD130" i="5" s="1"/>
  <c r="CF62" i="5"/>
  <c r="CH62" i="5" s="1"/>
  <c r="CB62" i="5"/>
  <c r="CD62" i="5" s="1"/>
  <c r="CF325" i="5"/>
  <c r="CH325" i="5" s="1"/>
  <c r="CB325" i="5"/>
  <c r="CD325" i="5" s="1"/>
  <c r="CF261" i="5"/>
  <c r="CH261" i="5" s="1"/>
  <c r="CB261" i="5"/>
  <c r="CD261" i="5" s="1"/>
  <c r="CF188" i="5"/>
  <c r="CH188" i="5" s="1"/>
  <c r="CB188" i="5"/>
  <c r="CD188" i="5" s="1"/>
  <c r="CF427" i="5"/>
  <c r="CH427" i="5" s="1"/>
  <c r="CB427" i="5"/>
  <c r="CD427" i="5" s="1"/>
  <c r="CF323" i="5"/>
  <c r="CH323" i="5" s="1"/>
  <c r="CB323" i="5"/>
  <c r="CD323" i="5" s="1"/>
  <c r="CF191" i="5"/>
  <c r="CH191" i="5" s="1"/>
  <c r="CB191" i="5"/>
  <c r="CD191" i="5" s="1"/>
  <c r="CF81" i="5"/>
  <c r="CH81" i="5" s="1"/>
  <c r="CB81" i="5"/>
  <c r="CD81" i="5" s="1"/>
  <c r="CF110" i="5"/>
  <c r="CH110" i="5" s="1"/>
  <c r="CB110" i="5"/>
  <c r="CD110" i="5" s="1"/>
  <c r="CF337" i="5"/>
  <c r="CH337" i="5" s="1"/>
  <c r="CB337" i="5"/>
  <c r="CD337" i="5" s="1"/>
  <c r="CF249" i="5"/>
  <c r="CH249" i="5" s="1"/>
  <c r="CB249" i="5"/>
  <c r="CD249" i="5" s="1"/>
  <c r="CF180" i="5"/>
  <c r="CH180" i="5" s="1"/>
  <c r="CB180" i="5"/>
  <c r="CD180" i="5" s="1"/>
  <c r="CF22" i="5"/>
  <c r="CH22" i="5" s="1"/>
  <c r="CB22" i="5"/>
  <c r="CD22" i="5" s="1"/>
  <c r="CF398" i="5"/>
  <c r="CH398" i="5" s="1"/>
  <c r="CB398" i="5"/>
  <c r="CD398" i="5" s="1"/>
  <c r="CF296" i="5"/>
  <c r="CH296" i="5" s="1"/>
  <c r="CB296" i="5"/>
  <c r="CD296" i="5" s="1"/>
  <c r="CF225" i="5"/>
  <c r="CH225" i="5" s="1"/>
  <c r="CB225" i="5"/>
  <c r="CD225" i="5" s="1"/>
  <c r="CF152" i="5"/>
  <c r="CH152" i="5" s="1"/>
  <c r="CB152" i="5"/>
  <c r="CD152" i="5" s="1"/>
  <c r="CF36" i="5"/>
  <c r="CH36" i="5" s="1"/>
  <c r="CB36" i="5"/>
  <c r="CD36" i="5" s="1"/>
  <c r="CF244" i="5"/>
  <c r="CH244" i="5" s="1"/>
  <c r="CB244" i="5"/>
  <c r="CD244" i="5" s="1"/>
  <c r="CF174" i="5"/>
  <c r="CH174" i="5" s="1"/>
  <c r="CB174" i="5"/>
  <c r="CD174" i="5" s="1"/>
  <c r="CF66" i="5"/>
  <c r="CH66" i="5" s="1"/>
  <c r="CB66" i="5"/>
  <c r="CD66" i="5" s="1"/>
  <c r="CF25" i="5"/>
  <c r="CH25" i="5" s="1"/>
  <c r="CB25" i="5"/>
  <c r="CD25" i="5" s="1"/>
  <c r="CF29" i="5"/>
  <c r="CH29" i="5" s="1"/>
  <c r="CB29" i="5"/>
  <c r="CD29" i="5" s="1"/>
  <c r="CF35" i="5"/>
  <c r="CH35" i="5" s="1"/>
  <c r="CB35" i="5"/>
  <c r="CD35" i="5" s="1"/>
  <c r="CF78" i="5"/>
  <c r="CH78" i="5" s="1"/>
  <c r="CB78" i="5"/>
  <c r="CD78" i="5" s="1"/>
  <c r="CF88" i="5"/>
  <c r="CH88" i="5" s="1"/>
  <c r="CB88" i="5"/>
  <c r="CD88" i="5" s="1"/>
  <c r="CF80" i="5"/>
  <c r="CH80" i="5" s="1"/>
  <c r="CB80" i="5"/>
  <c r="CD80" i="5" s="1"/>
  <c r="CF123" i="5"/>
  <c r="CH123" i="5" s="1"/>
  <c r="CB123" i="5"/>
  <c r="CD123" i="5" s="1"/>
  <c r="CF132" i="5"/>
  <c r="CH132" i="5" s="1"/>
  <c r="CB132" i="5"/>
  <c r="CD132" i="5" s="1"/>
  <c r="CF234" i="5"/>
  <c r="CH234" i="5" s="1"/>
  <c r="CB234" i="5"/>
  <c r="CD234" i="5" s="1"/>
  <c r="CF201" i="5"/>
  <c r="CH201" i="5" s="1"/>
  <c r="CB201" i="5"/>
  <c r="CD201" i="5" s="1"/>
  <c r="CF250" i="5"/>
  <c r="CH250" i="5" s="1"/>
  <c r="CB250" i="5"/>
  <c r="CD250" i="5" s="1"/>
  <c r="CF263" i="5"/>
  <c r="CH263" i="5" s="1"/>
  <c r="CB263" i="5"/>
  <c r="CD263" i="5" s="1"/>
  <c r="CF317" i="5"/>
  <c r="CH317" i="5" s="1"/>
  <c r="CB317" i="5"/>
  <c r="CD317" i="5" s="1"/>
  <c r="CF321" i="5"/>
  <c r="CH321" i="5" s="1"/>
  <c r="CB321" i="5"/>
  <c r="CD321" i="5" s="1"/>
  <c r="CF320" i="5"/>
  <c r="CH320" i="5" s="1"/>
  <c r="CB320" i="5"/>
  <c r="CD320" i="5" s="1"/>
  <c r="CF333" i="5"/>
  <c r="CH333" i="5" s="1"/>
  <c r="CB333" i="5"/>
  <c r="CD333" i="5" s="1"/>
  <c r="CF418" i="5"/>
  <c r="CH418" i="5" s="1"/>
  <c r="CB418" i="5"/>
  <c r="CD418" i="5" s="1"/>
  <c r="CF342" i="5"/>
  <c r="CH342" i="5" s="1"/>
  <c r="CB342" i="5"/>
  <c r="CD342" i="5" s="1"/>
  <c r="CF314" i="5"/>
  <c r="CH314" i="5" s="1"/>
  <c r="CB314" i="5"/>
  <c r="CD314" i="5" s="1"/>
  <c r="CF235" i="5"/>
  <c r="CH235" i="5" s="1"/>
  <c r="CB235" i="5"/>
  <c r="CD235" i="5" s="1"/>
  <c r="CF146" i="5"/>
  <c r="CH146" i="5" s="1"/>
  <c r="CB146" i="5"/>
  <c r="CD146" i="5" s="1"/>
  <c r="CF32" i="5"/>
  <c r="CH32" i="5" s="1"/>
  <c r="CB32" i="5"/>
  <c r="CD32" i="5" s="1"/>
  <c r="CF262" i="5"/>
  <c r="CH262" i="5" s="1"/>
  <c r="CB262" i="5"/>
  <c r="CD262" i="5" s="1"/>
  <c r="CF200" i="5"/>
  <c r="CH200" i="5" s="1"/>
  <c r="CB200" i="5"/>
  <c r="CD200" i="5" s="1"/>
  <c r="CF49" i="5"/>
  <c r="CH49" i="5" s="1"/>
  <c r="CB49" i="5"/>
  <c r="CD49" i="5" s="1"/>
  <c r="CF412" i="5"/>
  <c r="CH412" i="5" s="1"/>
  <c r="CB412" i="5"/>
  <c r="CD412" i="5" s="1"/>
  <c r="CF220" i="5"/>
  <c r="CH220" i="5" s="1"/>
  <c r="CB220" i="5"/>
  <c r="CD220" i="5" s="1"/>
  <c r="CF134" i="5"/>
  <c r="CH134" i="5" s="1"/>
  <c r="CB134" i="5"/>
  <c r="CD134" i="5" s="1"/>
  <c r="CF89" i="5"/>
  <c r="CH89" i="5" s="1"/>
  <c r="CB89" i="5"/>
  <c r="CD89" i="5" s="1"/>
  <c r="CF18" i="5"/>
  <c r="CH18" i="5" s="1"/>
  <c r="CB18" i="5"/>
  <c r="CD18" i="5" s="1"/>
  <c r="CF290" i="5"/>
  <c r="CH290" i="5" s="1"/>
  <c r="CB290" i="5"/>
  <c r="CD290" i="5" s="1"/>
  <c r="CF247" i="5"/>
  <c r="CH247" i="5" s="1"/>
  <c r="CB247" i="5"/>
  <c r="CD247" i="5" s="1"/>
  <c r="CF147" i="5"/>
  <c r="CH147" i="5" s="1"/>
  <c r="CB147" i="5"/>
  <c r="CD147" i="5" s="1"/>
  <c r="CF417" i="5"/>
  <c r="CH417" i="5" s="1"/>
  <c r="CB417" i="5"/>
  <c r="CD417" i="5" s="1"/>
  <c r="CF308" i="5"/>
  <c r="CH308" i="5" s="1"/>
  <c r="CB308" i="5"/>
  <c r="CD308" i="5" s="1"/>
  <c r="CF195" i="5"/>
  <c r="CH195" i="5" s="1"/>
  <c r="CB195" i="5"/>
  <c r="CD195" i="5" s="1"/>
  <c r="CF178" i="5"/>
  <c r="CH178" i="5" s="1"/>
  <c r="CB178" i="5"/>
  <c r="CD178" i="5" s="1"/>
  <c r="CF56" i="5"/>
  <c r="CH56" i="5" s="1"/>
  <c r="CB56" i="5"/>
  <c r="CD56" i="5" s="1"/>
  <c r="CF393" i="5"/>
  <c r="CH393" i="5" s="1"/>
  <c r="CB393" i="5"/>
  <c r="CD393" i="5" s="1"/>
  <c r="CF210" i="5"/>
  <c r="CH210" i="5" s="1"/>
  <c r="CB210" i="5"/>
  <c r="CD210" i="5" s="1"/>
  <c r="CF436" i="5"/>
  <c r="CH436" i="5" s="1"/>
  <c r="CB436" i="5"/>
  <c r="CD436" i="5" s="1"/>
  <c r="CF12" i="5"/>
  <c r="CH12" i="5" s="1"/>
  <c r="CB12" i="5"/>
  <c r="CD12" i="5" s="1"/>
  <c r="CF425" i="5"/>
  <c r="CH425" i="5" s="1"/>
  <c r="CB425" i="5"/>
  <c r="CD425" i="5" s="1"/>
  <c r="CF303" i="5"/>
  <c r="CH303" i="5" s="1"/>
  <c r="CB303" i="5"/>
  <c r="CD303" i="5" s="1"/>
  <c r="CF172" i="5"/>
  <c r="CH172" i="5" s="1"/>
  <c r="CB172" i="5"/>
  <c r="CD172" i="5" s="1"/>
  <c r="CF160" i="5"/>
  <c r="CH160" i="5" s="1"/>
  <c r="CB160" i="5"/>
  <c r="CD160" i="5" s="1"/>
  <c r="CF46" i="5"/>
  <c r="CH46" i="5" s="1"/>
  <c r="CB46" i="5"/>
  <c r="CD46" i="5" s="1"/>
  <c r="CF306" i="5"/>
  <c r="CH306" i="5" s="1"/>
  <c r="CB306" i="5"/>
  <c r="CD306" i="5" s="1"/>
  <c r="CF441" i="5"/>
  <c r="CH441" i="5" s="1"/>
  <c r="CB441" i="5"/>
  <c r="CD441" i="5" s="1"/>
  <c r="CF153" i="5"/>
  <c r="CH153" i="5" s="1"/>
  <c r="CB153" i="5"/>
  <c r="CD153" i="5" s="1"/>
  <c r="CF104" i="5"/>
  <c r="CH104" i="5" s="1"/>
  <c r="CB104" i="5"/>
  <c r="CD104" i="5" s="1"/>
  <c r="CF21" i="5"/>
  <c r="CH21" i="5" s="1"/>
  <c r="CB21" i="5"/>
  <c r="CD21" i="5" s="1"/>
  <c r="CF37" i="5"/>
  <c r="CH37" i="5" s="1"/>
  <c r="CB37" i="5"/>
  <c r="CD37" i="5" s="1"/>
  <c r="CF92" i="5"/>
  <c r="CH92" i="5" s="1"/>
  <c r="CB92" i="5"/>
  <c r="CD92" i="5" s="1"/>
  <c r="CF96" i="5"/>
  <c r="CH96" i="5" s="1"/>
  <c r="CB96" i="5"/>
  <c r="CD96" i="5" s="1"/>
  <c r="CF437" i="5"/>
  <c r="CH437" i="5" s="1"/>
  <c r="CB437" i="5"/>
  <c r="CD437" i="5" s="1"/>
  <c r="CF86" i="5"/>
  <c r="CH86" i="5" s="1"/>
  <c r="CB86" i="5"/>
  <c r="CD86" i="5" s="1"/>
  <c r="CF116" i="5"/>
  <c r="CH116" i="5" s="1"/>
  <c r="CB116" i="5"/>
  <c r="CD116" i="5" s="1"/>
  <c r="CF136" i="5"/>
  <c r="CH136" i="5" s="1"/>
  <c r="CB136" i="5"/>
  <c r="CD136" i="5" s="1"/>
  <c r="CF448" i="5"/>
  <c r="CH448" i="5" s="1"/>
  <c r="CB448" i="5"/>
  <c r="CD448" i="5" s="1"/>
  <c r="CF207" i="5"/>
  <c r="CH207" i="5" s="1"/>
  <c r="CB207" i="5"/>
  <c r="CD207" i="5" s="1"/>
  <c r="CF254" i="5"/>
  <c r="CH254" i="5" s="1"/>
  <c r="CB254" i="5"/>
  <c r="CD254" i="5" s="1"/>
  <c r="CF252" i="5"/>
  <c r="CH252" i="5" s="1"/>
  <c r="CB252" i="5"/>
  <c r="CD252" i="5" s="1"/>
  <c r="CF316" i="5"/>
  <c r="CH316" i="5" s="1"/>
  <c r="CB316" i="5"/>
  <c r="CD316" i="5" s="1"/>
  <c r="CF304" i="5"/>
  <c r="CH304" i="5" s="1"/>
  <c r="CB304" i="5"/>
  <c r="CD304" i="5" s="1"/>
  <c r="CF324" i="5"/>
  <c r="CH324" i="5" s="1"/>
  <c r="CB324" i="5"/>
  <c r="CD324" i="5" s="1"/>
  <c r="CF387" i="5"/>
  <c r="CH387" i="5" s="1"/>
  <c r="CB387" i="5"/>
  <c r="CD387" i="5" s="1"/>
  <c r="CF329" i="5"/>
  <c r="CH329" i="5" s="1"/>
  <c r="CB329" i="5"/>
  <c r="CD329" i="5" s="1"/>
  <c r="CF240" i="5"/>
  <c r="CH240" i="5" s="1"/>
  <c r="CB240" i="5"/>
  <c r="CD240" i="5" s="1"/>
  <c r="CF447" i="5"/>
  <c r="CH447" i="5" s="1"/>
  <c r="CB447" i="5"/>
  <c r="CD447" i="5" s="1"/>
  <c r="CF16" i="5"/>
  <c r="CH16" i="5" s="1"/>
  <c r="CB16" i="5"/>
  <c r="CD16" i="5" s="1"/>
  <c r="CF309" i="5"/>
  <c r="CH309" i="5" s="1"/>
  <c r="CB309" i="5"/>
  <c r="CD309" i="5" s="1"/>
  <c r="CF255" i="5"/>
  <c r="CH255" i="5" s="1"/>
  <c r="CB255" i="5"/>
  <c r="CD255" i="5" s="1"/>
  <c r="CF139" i="5"/>
  <c r="CH139" i="5" s="1"/>
  <c r="CB139" i="5"/>
  <c r="CD139" i="5" s="1"/>
  <c r="CF98" i="5"/>
  <c r="CH98" i="5" s="1"/>
  <c r="CB98" i="5"/>
  <c r="CD98" i="5" s="1"/>
  <c r="CF413" i="5"/>
  <c r="CH413" i="5" s="1"/>
  <c r="CB413" i="5"/>
  <c r="CD413" i="5" s="1"/>
  <c r="CF214" i="5"/>
  <c r="CH214" i="5" s="1"/>
  <c r="CB214" i="5"/>
  <c r="CD214" i="5" s="1"/>
  <c r="CF145" i="5"/>
  <c r="CH145" i="5" s="1"/>
  <c r="CB145" i="5"/>
  <c r="CD145" i="5" s="1"/>
  <c r="CF45" i="5"/>
  <c r="CH45" i="5" s="1"/>
  <c r="CB45" i="5"/>
  <c r="CD45" i="5" s="1"/>
  <c r="CF38" i="5"/>
  <c r="CH38" i="5" s="1"/>
  <c r="CB38" i="5"/>
  <c r="CD38" i="5" s="1"/>
  <c r="CF312" i="5"/>
  <c r="CH312" i="5" s="1"/>
  <c r="CB312" i="5"/>
  <c r="CD312" i="5" s="1"/>
  <c r="CF223" i="5"/>
  <c r="CH223" i="5" s="1"/>
  <c r="CB223" i="5"/>
  <c r="CD223" i="5" s="1"/>
  <c r="CF117" i="5"/>
  <c r="CH117" i="5" s="1"/>
  <c r="CB117" i="5"/>
  <c r="CD117" i="5" s="1"/>
  <c r="CF404" i="5"/>
  <c r="CH404" i="5" s="1"/>
  <c r="CB404" i="5"/>
  <c r="CD404" i="5" s="1"/>
  <c r="CF278" i="5"/>
  <c r="CH278" i="5" s="1"/>
  <c r="CB278" i="5"/>
  <c r="CD278" i="5" s="1"/>
  <c r="CF185" i="5"/>
  <c r="CH185" i="5" s="1"/>
  <c r="CB185" i="5"/>
  <c r="CD185" i="5" s="1"/>
  <c r="CF115" i="5"/>
  <c r="CH115" i="5" s="1"/>
  <c r="CB115" i="5"/>
  <c r="CD115" i="5" s="1"/>
  <c r="CF28" i="5"/>
  <c r="CH28" i="5" s="1"/>
  <c r="CB28" i="5"/>
  <c r="CD28" i="5" s="1"/>
  <c r="CF339" i="5"/>
  <c r="CH339" i="5" s="1"/>
  <c r="CB339" i="5"/>
  <c r="CD339" i="5" s="1"/>
  <c r="CF219" i="5"/>
  <c r="CH219" i="5" s="1"/>
  <c r="CB219" i="5"/>
  <c r="CD219" i="5" s="1"/>
  <c r="CF119" i="5"/>
  <c r="CH119" i="5" s="1"/>
  <c r="CB119" i="5"/>
  <c r="CD119" i="5" s="1"/>
  <c r="CF6" i="5"/>
  <c r="CH6" i="5" s="1"/>
  <c r="CB6" i="5"/>
  <c r="CD6" i="5" s="1"/>
  <c r="CF426" i="5"/>
  <c r="CH426" i="5" s="1"/>
  <c r="CB426" i="5"/>
  <c r="CD426" i="5" s="1"/>
  <c r="CF270" i="5"/>
  <c r="CH270" i="5" s="1"/>
  <c r="CB270" i="5"/>
  <c r="CD270" i="5" s="1"/>
  <c r="CF197" i="5"/>
  <c r="CH197" i="5" s="1"/>
  <c r="CB197" i="5"/>
  <c r="CD197" i="5" s="1"/>
  <c r="CF107" i="5"/>
  <c r="CH107" i="5" s="1"/>
  <c r="CB107" i="5"/>
  <c r="CD107" i="5" s="1"/>
  <c r="CF34" i="5"/>
  <c r="CH34" i="5" s="1"/>
  <c r="CB34" i="5"/>
  <c r="CD34" i="5" s="1"/>
  <c r="CF305" i="5"/>
  <c r="CH305" i="5" s="1"/>
  <c r="CB305" i="5"/>
  <c r="CD305" i="5" s="1"/>
  <c r="CF239" i="5"/>
  <c r="CH239" i="5" s="1"/>
  <c r="CB239" i="5"/>
  <c r="CD239" i="5" s="1"/>
  <c r="CF181" i="5"/>
  <c r="CH181" i="5" s="1"/>
  <c r="CB181" i="5"/>
  <c r="CD181" i="5" s="1"/>
  <c r="CF30" i="5"/>
  <c r="CH30" i="5" s="1"/>
  <c r="CB30" i="5"/>
  <c r="CD30" i="5" s="1"/>
  <c r="CF23" i="5"/>
  <c r="CH23" i="5" s="1"/>
  <c r="CB23" i="5"/>
  <c r="CD23" i="5" s="1"/>
  <c r="CF15" i="5"/>
  <c r="CH15" i="5" s="1"/>
  <c r="CB15" i="5"/>
  <c r="CD15" i="5" s="1"/>
  <c r="CF64" i="5"/>
  <c r="CH64" i="5" s="1"/>
  <c r="CB64" i="5"/>
  <c r="CD64" i="5" s="1"/>
  <c r="CF74" i="5"/>
  <c r="CH74" i="5" s="1"/>
  <c r="CB74" i="5"/>
  <c r="CD74" i="5" s="1"/>
  <c r="CF53" i="5"/>
  <c r="CH53" i="5" s="1"/>
  <c r="CB53" i="5"/>
  <c r="CD53" i="5" s="1"/>
  <c r="CF94" i="5"/>
  <c r="CH94" i="5" s="1"/>
  <c r="CB94" i="5"/>
  <c r="CD94" i="5" s="1"/>
  <c r="CF118" i="5"/>
  <c r="CH118" i="5" s="1"/>
  <c r="CB118" i="5"/>
  <c r="CD118" i="5" s="1"/>
  <c r="CF143" i="5"/>
  <c r="CH143" i="5" s="1"/>
  <c r="CB143" i="5"/>
  <c r="CD143" i="5" s="1"/>
  <c r="CF430" i="5"/>
  <c r="CH430" i="5" s="1"/>
  <c r="CB430" i="5"/>
  <c r="CD430" i="5" s="1"/>
  <c r="CF212" i="5"/>
  <c r="CH212" i="5" s="1"/>
  <c r="CB212" i="5"/>
  <c r="CD212" i="5" s="1"/>
  <c r="CF238" i="5"/>
  <c r="CH238" i="5" s="1"/>
  <c r="CB238" i="5"/>
  <c r="CD238" i="5" s="1"/>
  <c r="CF271" i="5"/>
  <c r="CH271" i="5" s="1"/>
  <c r="CB271" i="5"/>
  <c r="CD271" i="5" s="1"/>
  <c r="CF277" i="5"/>
  <c r="CH277" i="5" s="1"/>
  <c r="CB277" i="5"/>
  <c r="CD277" i="5" s="1"/>
  <c r="CF315" i="5"/>
  <c r="CH315" i="5" s="1"/>
  <c r="CB315" i="5"/>
  <c r="CD315" i="5" s="1"/>
  <c r="CF331" i="5"/>
  <c r="CH331" i="5" s="1"/>
  <c r="CB331" i="5"/>
  <c r="CD331" i="5" s="1"/>
  <c r="CF422" i="5"/>
  <c r="CH422" i="5" s="1"/>
  <c r="CB422" i="5"/>
  <c r="CD422" i="5" s="1"/>
  <c r="CF347" i="5" l="1"/>
  <c r="CH347" i="5" s="1"/>
  <c r="CB347" i="5"/>
  <c r="CD347" i="5" s="1"/>
  <c r="BR419" i="15"/>
  <c r="BL419" i="15"/>
  <c r="BN419" i="15" s="1"/>
  <c r="BH419" i="15"/>
  <c r="BJ419" i="15" s="1"/>
  <c r="BR418" i="15"/>
  <c r="BL418" i="15"/>
  <c r="BN418" i="15" s="1"/>
  <c r="BH418" i="15"/>
  <c r="BJ418" i="15" s="1"/>
  <c r="BD418" i="15"/>
  <c r="BF418" i="15" s="1"/>
  <c r="BR417" i="15"/>
  <c r="BL417" i="15"/>
  <c r="BN417" i="15" s="1"/>
  <c r="BH417" i="15"/>
  <c r="BJ417" i="15" s="1"/>
  <c r="BD417" i="15"/>
  <c r="BF417" i="15" s="1"/>
  <c r="BR416" i="15"/>
  <c r="BL416" i="15"/>
  <c r="BN416" i="15" s="1"/>
  <c r="BH416" i="15"/>
  <c r="BJ416" i="15" s="1"/>
  <c r="AZ416" i="15"/>
  <c r="BB416" i="15" s="1"/>
  <c r="BR415" i="15"/>
  <c r="BL415" i="15"/>
  <c r="BN415" i="15" s="1"/>
  <c r="BH415" i="15"/>
  <c r="BJ415" i="15" s="1"/>
  <c r="AZ415" i="15"/>
  <c r="BB415" i="15" s="1"/>
  <c r="BR414" i="15"/>
  <c r="BL414" i="15"/>
  <c r="BN414" i="15" s="1"/>
  <c r="BH414" i="15"/>
  <c r="BJ414" i="15" s="1"/>
  <c r="BR413" i="15"/>
  <c r="BL413" i="15"/>
  <c r="BN413" i="15" s="1"/>
  <c r="BH413" i="15"/>
  <c r="BJ413" i="15" s="1"/>
  <c r="AZ413" i="15"/>
  <c r="BB413" i="15" s="1"/>
  <c r="BR412" i="15"/>
  <c r="BL412" i="15"/>
  <c r="BN412" i="15" s="1"/>
  <c r="BH412" i="15"/>
  <c r="BJ412" i="15" s="1"/>
  <c r="BR411" i="15"/>
  <c r="BL411" i="15"/>
  <c r="BN411" i="15" s="1"/>
  <c r="BH411" i="15"/>
  <c r="BJ411" i="15" s="1"/>
  <c r="AZ411" i="15"/>
  <c r="BB411" i="15" s="1"/>
  <c r="BR410" i="15"/>
  <c r="BL410" i="15"/>
  <c r="BN410" i="15" s="1"/>
  <c r="BH410" i="15"/>
  <c r="BJ410" i="15" s="1"/>
  <c r="BR409" i="15"/>
  <c r="BL409" i="15"/>
  <c r="BN409" i="15" s="1"/>
  <c r="BH409" i="15"/>
  <c r="BJ409" i="15" s="1"/>
  <c r="AZ409" i="15"/>
  <c r="BB409" i="15" s="1"/>
  <c r="BR408" i="15"/>
  <c r="BL408" i="15"/>
  <c r="BN408" i="15" s="1"/>
  <c r="BH408" i="15"/>
  <c r="BJ408" i="15" s="1"/>
  <c r="BD408" i="15"/>
  <c r="BF408" i="15" s="1"/>
  <c r="BR407" i="15"/>
  <c r="BL407" i="15"/>
  <c r="BN407" i="15" s="1"/>
  <c r="BH407" i="15"/>
  <c r="BJ407" i="15" s="1"/>
  <c r="AZ407" i="15"/>
  <c r="BB407" i="15" s="1"/>
  <c r="BR406" i="15"/>
  <c r="BL406" i="15"/>
  <c r="BN406" i="15" s="1"/>
  <c r="BH406" i="15"/>
  <c r="BJ406" i="15" s="1"/>
  <c r="AZ406" i="15"/>
  <c r="BB406" i="15" s="1"/>
  <c r="BR405" i="15"/>
  <c r="BL405" i="15"/>
  <c r="BN405" i="15" s="1"/>
  <c r="BH405" i="15"/>
  <c r="BJ405" i="15" s="1"/>
  <c r="BR404" i="15"/>
  <c r="BL404" i="15"/>
  <c r="BN404" i="15" s="1"/>
  <c r="BH404" i="15"/>
  <c r="BJ404" i="15" s="1"/>
  <c r="BD404" i="15"/>
  <c r="BF404" i="15" s="1"/>
  <c r="BR403" i="15"/>
  <c r="BL403" i="15"/>
  <c r="BN403" i="15" s="1"/>
  <c r="BH403" i="15"/>
  <c r="BJ403" i="15" s="1"/>
  <c r="BR402" i="15"/>
  <c r="BL402" i="15"/>
  <c r="BN402" i="15" s="1"/>
  <c r="BH402" i="15"/>
  <c r="BJ402" i="15" s="1"/>
  <c r="BD402" i="15"/>
  <c r="BF402" i="15" s="1"/>
  <c r="BR401" i="15"/>
  <c r="BL401" i="15"/>
  <c r="BN401" i="15" s="1"/>
  <c r="BH401" i="15"/>
  <c r="BJ401" i="15" s="1"/>
  <c r="BR400" i="15"/>
  <c r="BL400" i="15"/>
  <c r="BN400" i="15" s="1"/>
  <c r="BH400" i="15"/>
  <c r="BJ400" i="15" s="1"/>
  <c r="BD400" i="15"/>
  <c r="BF400" i="15" s="1"/>
  <c r="BR399" i="15"/>
  <c r="BL399" i="15"/>
  <c r="BN399" i="15" s="1"/>
  <c r="BH399" i="15"/>
  <c r="BJ399" i="15" s="1"/>
  <c r="BR398" i="15"/>
  <c r="BL398" i="15"/>
  <c r="BN398" i="15" s="1"/>
  <c r="BH398" i="15"/>
  <c r="BJ398" i="15" s="1"/>
  <c r="BD398" i="15"/>
  <c r="BF398" i="15" s="1"/>
  <c r="BR397" i="15"/>
  <c r="BL397" i="15"/>
  <c r="BN397" i="15" s="1"/>
  <c r="BH397" i="15"/>
  <c r="BJ397" i="15" s="1"/>
  <c r="AZ397" i="15"/>
  <c r="BB397" i="15" s="1"/>
  <c r="BR396" i="15"/>
  <c r="BL396" i="15"/>
  <c r="BN396" i="15" s="1"/>
  <c r="BH396" i="15"/>
  <c r="BJ396" i="15" s="1"/>
  <c r="BR395" i="15"/>
  <c r="BL395" i="15"/>
  <c r="BN395" i="15" s="1"/>
  <c r="BH395" i="15"/>
  <c r="BJ395" i="15" s="1"/>
  <c r="AZ395" i="15"/>
  <c r="BB395" i="15" s="1"/>
  <c r="BR394" i="15"/>
  <c r="BL394" i="15"/>
  <c r="BN394" i="15" s="1"/>
  <c r="BH394" i="15"/>
  <c r="BJ394" i="15" s="1"/>
  <c r="BR393" i="15"/>
  <c r="BL393" i="15"/>
  <c r="BN393" i="15" s="1"/>
  <c r="BH393" i="15"/>
  <c r="BJ393" i="15" s="1"/>
  <c r="AZ393" i="15"/>
  <c r="BB393" i="15" s="1"/>
  <c r="BR392" i="15"/>
  <c r="BL392" i="15"/>
  <c r="BN392" i="15" s="1"/>
  <c r="BH392" i="15"/>
  <c r="BJ392" i="15" s="1"/>
  <c r="AZ392" i="15"/>
  <c r="BB392" i="15" s="1"/>
  <c r="BR391" i="15"/>
  <c r="BL391" i="15"/>
  <c r="BN391" i="15" s="1"/>
  <c r="BH391" i="15"/>
  <c r="BJ391" i="15" s="1"/>
  <c r="AZ391" i="15"/>
  <c r="BB391" i="15" s="1"/>
  <c r="BR390" i="15"/>
  <c r="BL390" i="15"/>
  <c r="BN390" i="15" s="1"/>
  <c r="BH390" i="15"/>
  <c r="BJ390" i="15" s="1"/>
  <c r="BD390" i="15"/>
  <c r="BF390" i="15" s="1"/>
  <c r="BR389" i="15"/>
  <c r="BL389" i="15"/>
  <c r="BN389" i="15" s="1"/>
  <c r="BH389" i="15"/>
  <c r="BJ389" i="15" s="1"/>
  <c r="BR388" i="15"/>
  <c r="BL388" i="15"/>
  <c r="BN388" i="15" s="1"/>
  <c r="BH388" i="15"/>
  <c r="BJ388" i="15" s="1"/>
  <c r="BD388" i="15"/>
  <c r="BF388" i="15" s="1"/>
  <c r="BR387" i="15"/>
  <c r="BL387" i="15"/>
  <c r="BN387" i="15" s="1"/>
  <c r="BH387" i="15"/>
  <c r="BJ387" i="15" s="1"/>
  <c r="BR386" i="15"/>
  <c r="BL386" i="15"/>
  <c r="BN386" i="15" s="1"/>
  <c r="BH386" i="15"/>
  <c r="BJ386" i="15" s="1"/>
  <c r="BD386" i="15"/>
  <c r="BF386" i="15" s="1"/>
  <c r="BL383" i="15"/>
  <c r="BN383" i="15" s="1"/>
  <c r="BH383" i="15"/>
  <c r="BJ383" i="15" s="1"/>
  <c r="BD383" i="15"/>
  <c r="BF383" i="15" s="1"/>
  <c r="BR382" i="15"/>
  <c r="BL382" i="15"/>
  <c r="BN382" i="15" s="1"/>
  <c r="BH382" i="15"/>
  <c r="BJ382" i="15" s="1"/>
  <c r="AZ382" i="15"/>
  <c r="BB382" i="15" s="1"/>
  <c r="BR381" i="15"/>
  <c r="BL381" i="15"/>
  <c r="BN381" i="15" s="1"/>
  <c r="BH381" i="15"/>
  <c r="BJ381" i="15" s="1"/>
  <c r="AZ381" i="15"/>
  <c r="BB381" i="15" s="1"/>
  <c r="BR380" i="15"/>
  <c r="BL380" i="15"/>
  <c r="BN380" i="15" s="1"/>
  <c r="BH380" i="15"/>
  <c r="BJ380" i="15" s="1"/>
  <c r="AZ380" i="15"/>
  <c r="BB380" i="15" s="1"/>
  <c r="BR379" i="15"/>
  <c r="BL379" i="15"/>
  <c r="BN379" i="15" s="1"/>
  <c r="BH379" i="15"/>
  <c r="BJ379" i="15" s="1"/>
  <c r="BD379" i="15"/>
  <c r="BF379" i="15" s="1"/>
  <c r="BR378" i="15"/>
  <c r="BL378" i="15"/>
  <c r="BN378" i="15" s="1"/>
  <c r="BH378" i="15"/>
  <c r="BJ378" i="15" s="1"/>
  <c r="AZ378" i="15"/>
  <c r="BB378" i="15" s="1"/>
  <c r="BR377" i="15"/>
  <c r="BL377" i="15"/>
  <c r="BN377" i="15" s="1"/>
  <c r="BH377" i="15"/>
  <c r="BJ377" i="15" s="1"/>
  <c r="AZ377" i="15"/>
  <c r="BB377" i="15" s="1"/>
  <c r="BR376" i="15"/>
  <c r="BL376" i="15"/>
  <c r="BN376" i="15" s="1"/>
  <c r="BH376" i="15"/>
  <c r="BJ376" i="15" s="1"/>
  <c r="BD376" i="15"/>
  <c r="BF376" i="15" s="1"/>
  <c r="BR375" i="15"/>
  <c r="BL375" i="15"/>
  <c r="BN375" i="15" s="1"/>
  <c r="BH375" i="15"/>
  <c r="BJ375" i="15" s="1"/>
  <c r="AZ375" i="15"/>
  <c r="BB375" i="15" s="1"/>
  <c r="BR374" i="15"/>
  <c r="BL374" i="15"/>
  <c r="BN374" i="15" s="1"/>
  <c r="BH374" i="15"/>
  <c r="BJ374" i="15" s="1"/>
  <c r="BR373" i="15"/>
  <c r="BL373" i="15"/>
  <c r="BN373" i="15" s="1"/>
  <c r="BH373" i="15"/>
  <c r="BJ373" i="15" s="1"/>
  <c r="BD373" i="15"/>
  <c r="BF373" i="15" s="1"/>
  <c r="AR342" i="15"/>
  <c r="AT342" i="15" s="1"/>
  <c r="AP342" i="15"/>
  <c r="BP342" i="15" s="1"/>
  <c r="AL342" i="15"/>
  <c r="AH342" i="15"/>
  <c r="Z342" i="15"/>
  <c r="AR341" i="15"/>
  <c r="AT341" i="15" s="1"/>
  <c r="AP341" i="15"/>
  <c r="BP341" i="15" s="1"/>
  <c r="AL341" i="15"/>
  <c r="AH341" i="15"/>
  <c r="Z341" i="15"/>
  <c r="AR340" i="15"/>
  <c r="AT340" i="15" s="1"/>
  <c r="AP340" i="15"/>
  <c r="BP340" i="15" s="1"/>
  <c r="AL340" i="15"/>
  <c r="AH340" i="15"/>
  <c r="Z340" i="15"/>
  <c r="AR339" i="15"/>
  <c r="AT339" i="15" s="1"/>
  <c r="AP339" i="15"/>
  <c r="BP339" i="15" s="1"/>
  <c r="AL339" i="15"/>
  <c r="AH339" i="15"/>
  <c r="Z339" i="15"/>
  <c r="AV339" i="15" s="1"/>
  <c r="AX339" i="15" s="1"/>
  <c r="AR338" i="15"/>
  <c r="AT338" i="15" s="1"/>
  <c r="AP338" i="15"/>
  <c r="BP338" i="15" s="1"/>
  <c r="AL338" i="15"/>
  <c r="AH338" i="15"/>
  <c r="Z338" i="15"/>
  <c r="AV338" i="15" s="1"/>
  <c r="AX338" i="15" s="1"/>
  <c r="AR337" i="15"/>
  <c r="AT337" i="15" s="1"/>
  <c r="AP337" i="15"/>
  <c r="BP337" i="15" s="1"/>
  <c r="AL337" i="15"/>
  <c r="AH337" i="15"/>
  <c r="Z337" i="15"/>
  <c r="AR336" i="15"/>
  <c r="AT336" i="15" s="1"/>
  <c r="AP336" i="15"/>
  <c r="BP336" i="15" s="1"/>
  <c r="AL336" i="15"/>
  <c r="AH336" i="15"/>
  <c r="Z336" i="15"/>
  <c r="AV336" i="15" s="1"/>
  <c r="AX336" i="15" s="1"/>
  <c r="AR335" i="15"/>
  <c r="AT335" i="15" s="1"/>
  <c r="AP335" i="15"/>
  <c r="BP335" i="15" s="1"/>
  <c r="AL335" i="15"/>
  <c r="AH335" i="15"/>
  <c r="Z335" i="15"/>
  <c r="AV335" i="15" s="1"/>
  <c r="AX335" i="15" s="1"/>
  <c r="AR333" i="15"/>
  <c r="AT333" i="15" s="1"/>
  <c r="AP333" i="15"/>
  <c r="BP333" i="15" s="1"/>
  <c r="AL333" i="15"/>
  <c r="AH333" i="15"/>
  <c r="Z333" i="15"/>
  <c r="BR334" i="15"/>
  <c r="BL334" i="15"/>
  <c r="BN334" i="15" s="1"/>
  <c r="BH334" i="15"/>
  <c r="BJ334" i="15" s="1"/>
  <c r="BD334" i="15"/>
  <c r="BF334" i="15" s="1"/>
  <c r="AZ334" i="15"/>
  <c r="BB334" i="15" s="1"/>
  <c r="AV334" i="15"/>
  <c r="AX334" i="15" s="1"/>
  <c r="AR334" i="15"/>
  <c r="AT334" i="15" s="1"/>
  <c r="AV332" i="15"/>
  <c r="AX332" i="15" s="1"/>
  <c r="AR332" i="15"/>
  <c r="AT332" i="15" s="1"/>
  <c r="AP332" i="15"/>
  <c r="BP332" i="15" s="1"/>
  <c r="AL332" i="15"/>
  <c r="AH332" i="15"/>
  <c r="AV331" i="15"/>
  <c r="AX331" i="15" s="1"/>
  <c r="AR331" i="15"/>
  <c r="AT331" i="15" s="1"/>
  <c r="AP331" i="15"/>
  <c r="BP331" i="15" s="1"/>
  <c r="AL331" i="15"/>
  <c r="AH331" i="15"/>
  <c r="AV330" i="15"/>
  <c r="AX330" i="15" s="1"/>
  <c r="AR330" i="15"/>
  <c r="AT330" i="15" s="1"/>
  <c r="AP330" i="15"/>
  <c r="AL330" i="15"/>
  <c r="AH330" i="15"/>
  <c r="AV329" i="15"/>
  <c r="AX329" i="15" s="1"/>
  <c r="AR329" i="15"/>
  <c r="AT329" i="15" s="1"/>
  <c r="AP329" i="15"/>
  <c r="AL329" i="15"/>
  <c r="AH329" i="15"/>
  <c r="AZ329" i="15"/>
  <c r="BB329" i="15" s="1"/>
  <c r="BH328" i="15"/>
  <c r="BJ328" i="15" s="1"/>
  <c r="AV328" i="15"/>
  <c r="AX328" i="15" s="1"/>
  <c r="AR328" i="15"/>
  <c r="AT328" i="15" s="1"/>
  <c r="AP328" i="15"/>
  <c r="BP328" i="15" s="1"/>
  <c r="AV327" i="15"/>
  <c r="AX327" i="15" s="1"/>
  <c r="AR327" i="15"/>
  <c r="AT327" i="15" s="1"/>
  <c r="AP327" i="15"/>
  <c r="BP327" i="15" s="1"/>
  <c r="AL327" i="15"/>
  <c r="BD327" i="15"/>
  <c r="BF327" i="15" s="1"/>
  <c r="BH326" i="15"/>
  <c r="BJ326" i="15" s="1"/>
  <c r="AV326" i="15"/>
  <c r="AX326" i="15" s="1"/>
  <c r="AR326" i="15"/>
  <c r="AT326" i="15" s="1"/>
  <c r="AP326" i="15"/>
  <c r="BP326" i="15" s="1"/>
  <c r="AZ326" i="15"/>
  <c r="BB326" i="15" s="1"/>
  <c r="BH325" i="15"/>
  <c r="BJ325" i="15" s="1"/>
  <c r="AV325" i="15"/>
  <c r="AX325" i="15" s="1"/>
  <c r="AR325" i="15"/>
  <c r="AT325" i="15" s="1"/>
  <c r="AP325" i="15"/>
  <c r="BP325" i="15" s="1"/>
  <c r="AZ325" i="15"/>
  <c r="BB325" i="15" s="1"/>
  <c r="BH324" i="15"/>
  <c r="BJ324" i="15" s="1"/>
  <c r="AV324" i="15"/>
  <c r="AX324" i="15" s="1"/>
  <c r="AR324" i="15"/>
  <c r="AT324" i="15" s="1"/>
  <c r="AP324" i="15"/>
  <c r="BP324" i="15" s="1"/>
  <c r="AZ324" i="15"/>
  <c r="BB324" i="15" s="1"/>
  <c r="BR323" i="15"/>
  <c r="BL323" i="15"/>
  <c r="BN323" i="15" s="1"/>
  <c r="BH323" i="15"/>
  <c r="BJ323" i="15" s="1"/>
  <c r="AV323" i="15"/>
  <c r="AX323" i="15" s="1"/>
  <c r="AR323" i="15"/>
  <c r="AT323" i="15" s="1"/>
  <c r="AZ323" i="15"/>
  <c r="BB323" i="15" s="1"/>
  <c r="BR322" i="15"/>
  <c r="BL322" i="15"/>
  <c r="BN322" i="15" s="1"/>
  <c r="BH322" i="15"/>
  <c r="BJ322" i="15" s="1"/>
  <c r="AV322" i="15"/>
  <c r="AX322" i="15" s="1"/>
  <c r="AR322" i="15"/>
  <c r="AT322" i="15" s="1"/>
  <c r="BD322" i="15"/>
  <c r="BF322" i="15" s="1"/>
  <c r="BR321" i="15"/>
  <c r="BL321" i="15"/>
  <c r="BN321" i="15" s="1"/>
  <c r="BH321" i="15"/>
  <c r="BJ321" i="15" s="1"/>
  <c r="AV321" i="15"/>
  <c r="AX321" i="15" s="1"/>
  <c r="AR321" i="15"/>
  <c r="AT321" i="15" s="1"/>
  <c r="AZ321" i="15"/>
  <c r="BB321" i="15" s="1"/>
  <c r="BR320" i="15"/>
  <c r="BL320" i="15"/>
  <c r="BN320" i="15" s="1"/>
  <c r="BH320" i="15"/>
  <c r="BJ320" i="15" s="1"/>
  <c r="AV320" i="15"/>
  <c r="AX320" i="15" s="1"/>
  <c r="AR320" i="15"/>
  <c r="AT320" i="15" s="1"/>
  <c r="BR319" i="15"/>
  <c r="BL319" i="15"/>
  <c r="BN319" i="15" s="1"/>
  <c r="BH319" i="15"/>
  <c r="BJ319" i="15" s="1"/>
  <c r="AV319" i="15"/>
  <c r="AX319" i="15" s="1"/>
  <c r="AR319" i="15"/>
  <c r="AT319" i="15" s="1"/>
  <c r="BD319" i="15"/>
  <c r="BF319" i="15" s="1"/>
  <c r="BR318" i="15"/>
  <c r="BL318" i="15"/>
  <c r="BN318" i="15" s="1"/>
  <c r="BH318" i="15"/>
  <c r="BJ318" i="15" s="1"/>
  <c r="AV318" i="15"/>
  <c r="AX318" i="15" s="1"/>
  <c r="AR318" i="15"/>
  <c r="AT318" i="15" s="1"/>
  <c r="AZ318" i="15"/>
  <c r="BB318" i="15" s="1"/>
  <c r="BR317" i="15"/>
  <c r="BL317" i="15"/>
  <c r="BN317" i="15" s="1"/>
  <c r="BH317" i="15"/>
  <c r="BJ317" i="15" s="1"/>
  <c r="AV317" i="15"/>
  <c r="AX317" i="15" s="1"/>
  <c r="AR317" i="15"/>
  <c r="AT317" i="15" s="1"/>
  <c r="BR316" i="15"/>
  <c r="BL316" i="15"/>
  <c r="BN316" i="15" s="1"/>
  <c r="BH316" i="15"/>
  <c r="BJ316" i="15" s="1"/>
  <c r="AV316" i="15"/>
  <c r="AX316" i="15" s="1"/>
  <c r="AR316" i="15"/>
  <c r="AT316" i="15" s="1"/>
  <c r="BR315" i="15"/>
  <c r="BL315" i="15"/>
  <c r="BN315" i="15" s="1"/>
  <c r="BH315" i="15"/>
  <c r="BJ315" i="15" s="1"/>
  <c r="AV315" i="15"/>
  <c r="AX315" i="15" s="1"/>
  <c r="AR315" i="15"/>
  <c r="AT315" i="15" s="1"/>
  <c r="BD315" i="15"/>
  <c r="BF315" i="15" s="1"/>
  <c r="BR314" i="15"/>
  <c r="BL314" i="15"/>
  <c r="BN314" i="15" s="1"/>
  <c r="BH314" i="15"/>
  <c r="BJ314" i="15" s="1"/>
  <c r="AV314" i="15"/>
  <c r="AX314" i="15" s="1"/>
  <c r="AR314" i="15"/>
  <c r="AT314" i="15" s="1"/>
  <c r="BR313" i="15"/>
  <c r="BL313" i="15"/>
  <c r="BN313" i="15" s="1"/>
  <c r="BH313" i="15"/>
  <c r="BJ313" i="15" s="1"/>
  <c r="AV313" i="15"/>
  <c r="AX313" i="15" s="1"/>
  <c r="AR313" i="15"/>
  <c r="AT313" i="15" s="1"/>
  <c r="BR312" i="15"/>
  <c r="BL312" i="15"/>
  <c r="BN312" i="15" s="1"/>
  <c r="BH312" i="15"/>
  <c r="BJ312" i="15" s="1"/>
  <c r="AV312" i="15"/>
  <c r="AX312" i="15" s="1"/>
  <c r="AR312" i="15"/>
  <c r="AT312" i="15" s="1"/>
  <c r="BR311" i="15"/>
  <c r="BL311" i="15"/>
  <c r="BN311" i="15" s="1"/>
  <c r="BH311" i="15"/>
  <c r="BJ311" i="15" s="1"/>
  <c r="AV311" i="15"/>
  <c r="AX311" i="15" s="1"/>
  <c r="AR311" i="15"/>
  <c r="AT311" i="15" s="1"/>
  <c r="BD311" i="15"/>
  <c r="BF311" i="15" s="1"/>
  <c r="BR310" i="15"/>
  <c r="BL310" i="15"/>
  <c r="BN310" i="15" s="1"/>
  <c r="BH310" i="15"/>
  <c r="BJ310" i="15" s="1"/>
  <c r="AV310" i="15"/>
  <c r="AX310" i="15" s="1"/>
  <c r="AR310" i="15"/>
  <c r="AT310" i="15" s="1"/>
  <c r="AZ310" i="15"/>
  <c r="BB310" i="15" s="1"/>
  <c r="BR309" i="15"/>
  <c r="BL309" i="15"/>
  <c r="BN309" i="15" s="1"/>
  <c r="BH309" i="15"/>
  <c r="BJ309" i="15" s="1"/>
  <c r="AV309" i="15"/>
  <c r="AX309" i="15" s="1"/>
  <c r="AR309" i="15"/>
  <c r="AT309" i="15" s="1"/>
  <c r="BD309" i="15"/>
  <c r="BF309" i="15" s="1"/>
  <c r="BR308" i="15"/>
  <c r="BL308" i="15"/>
  <c r="BN308" i="15" s="1"/>
  <c r="BH308" i="15"/>
  <c r="BJ308" i="15" s="1"/>
  <c r="AV308" i="15"/>
  <c r="AX308" i="15" s="1"/>
  <c r="AR308" i="15"/>
  <c r="AT308" i="15" s="1"/>
  <c r="AZ308" i="15"/>
  <c r="BB308" i="15" s="1"/>
  <c r="BR307" i="15"/>
  <c r="BL307" i="15"/>
  <c r="BN307" i="15" s="1"/>
  <c r="BH307" i="15"/>
  <c r="BJ307" i="15" s="1"/>
  <c r="BD307" i="15"/>
  <c r="BF307" i="15" s="1"/>
  <c r="AV307" i="15"/>
  <c r="AX307" i="15" s="1"/>
  <c r="AR307" i="15"/>
  <c r="AT307" i="15" s="1"/>
  <c r="AZ307" i="15"/>
  <c r="BB307" i="15" s="1"/>
  <c r="BR306" i="15"/>
  <c r="BL306" i="15"/>
  <c r="BN306" i="15" s="1"/>
  <c r="BH306" i="15"/>
  <c r="BJ306" i="15" s="1"/>
  <c r="AV306" i="15"/>
  <c r="AX306" i="15" s="1"/>
  <c r="AR306" i="15"/>
  <c r="AT306" i="15" s="1"/>
  <c r="AZ306" i="15"/>
  <c r="BB306" i="15" s="1"/>
  <c r="BR305" i="15"/>
  <c r="BL305" i="15"/>
  <c r="BN305" i="15" s="1"/>
  <c r="BH305" i="15"/>
  <c r="BJ305" i="15" s="1"/>
  <c r="AV305" i="15"/>
  <c r="AX305" i="15" s="1"/>
  <c r="AR305" i="15"/>
  <c r="AT305" i="15" s="1"/>
  <c r="AZ305" i="15"/>
  <c r="BB305" i="15" s="1"/>
  <c r="BR304" i="15"/>
  <c r="BL304" i="15"/>
  <c r="BN304" i="15" s="1"/>
  <c r="BH304" i="15"/>
  <c r="BJ304" i="15" s="1"/>
  <c r="AV304" i="15"/>
  <c r="AX304" i="15" s="1"/>
  <c r="AR304" i="15"/>
  <c r="AT304" i="15" s="1"/>
  <c r="BD304" i="15"/>
  <c r="BF304" i="15" s="1"/>
  <c r="BR303" i="15"/>
  <c r="BL303" i="15"/>
  <c r="BN303" i="15" s="1"/>
  <c r="BH303" i="15"/>
  <c r="BJ303" i="15" s="1"/>
  <c r="AV303" i="15"/>
  <c r="AX303" i="15" s="1"/>
  <c r="AR303" i="15"/>
  <c r="AT303" i="15" s="1"/>
  <c r="AZ303" i="15"/>
  <c r="BB303" i="15" s="1"/>
  <c r="BR302" i="15"/>
  <c r="BL302" i="15"/>
  <c r="BN302" i="15" s="1"/>
  <c r="BH302" i="15"/>
  <c r="BJ302" i="15" s="1"/>
  <c r="AV302" i="15"/>
  <c r="AX302" i="15" s="1"/>
  <c r="AR302" i="15"/>
  <c r="AT302" i="15" s="1"/>
  <c r="BD302" i="15"/>
  <c r="BF302" i="15" s="1"/>
  <c r="BR301" i="15"/>
  <c r="BL301" i="15"/>
  <c r="BN301" i="15" s="1"/>
  <c r="BH301" i="15"/>
  <c r="BJ301" i="15" s="1"/>
  <c r="AV301" i="15"/>
  <c r="AX301" i="15" s="1"/>
  <c r="AR301" i="15"/>
  <c r="AT301" i="15" s="1"/>
  <c r="AZ301" i="15"/>
  <c r="BB301" i="15" s="1"/>
  <c r="BR300" i="15"/>
  <c r="BL300" i="15"/>
  <c r="BN300" i="15" s="1"/>
  <c r="BH300" i="15"/>
  <c r="BJ300" i="15" s="1"/>
  <c r="AV300" i="15"/>
  <c r="AX300" i="15" s="1"/>
  <c r="AR300" i="15"/>
  <c r="AT300" i="15" s="1"/>
  <c r="BD300" i="15"/>
  <c r="BF300" i="15" s="1"/>
  <c r="BR299" i="15"/>
  <c r="BL299" i="15"/>
  <c r="BN299" i="15" s="1"/>
  <c r="BH299" i="15"/>
  <c r="BJ299" i="15" s="1"/>
  <c r="AV299" i="15"/>
  <c r="AX299" i="15" s="1"/>
  <c r="AR299" i="15"/>
  <c r="AT299" i="15" s="1"/>
  <c r="BR298" i="15"/>
  <c r="BL298" i="15"/>
  <c r="BN298" i="15" s="1"/>
  <c r="BH298" i="15"/>
  <c r="BJ298" i="15" s="1"/>
  <c r="AV298" i="15"/>
  <c r="AX298" i="15" s="1"/>
  <c r="AR298" i="15"/>
  <c r="AT298" i="15" s="1"/>
  <c r="AZ298" i="15"/>
  <c r="BB298" i="15" s="1"/>
  <c r="BR297" i="15"/>
  <c r="BL297" i="15"/>
  <c r="BN297" i="15" s="1"/>
  <c r="BH297" i="15"/>
  <c r="BJ297" i="15" s="1"/>
  <c r="AV297" i="15"/>
  <c r="AX297" i="15" s="1"/>
  <c r="AR297" i="15"/>
  <c r="AT297" i="15" s="1"/>
  <c r="BD297" i="15"/>
  <c r="BF297" i="15" s="1"/>
  <c r="BR296" i="15"/>
  <c r="BL296" i="15"/>
  <c r="BN296" i="15" s="1"/>
  <c r="BH296" i="15"/>
  <c r="BJ296" i="15" s="1"/>
  <c r="AV296" i="15"/>
  <c r="AX296" i="15" s="1"/>
  <c r="AR296" i="15"/>
  <c r="AT296" i="15" s="1"/>
  <c r="BD296" i="15"/>
  <c r="BF296" i="15" s="1"/>
  <c r="BR295" i="15"/>
  <c r="BL295" i="15"/>
  <c r="BN295" i="15" s="1"/>
  <c r="BH295" i="15"/>
  <c r="BJ295" i="15" s="1"/>
  <c r="AV295" i="15"/>
  <c r="AX295" i="15" s="1"/>
  <c r="AR295" i="15"/>
  <c r="AT295" i="15" s="1"/>
  <c r="BD295" i="15"/>
  <c r="BF295" i="15" s="1"/>
  <c r="BR294" i="15"/>
  <c r="BL294" i="15"/>
  <c r="BN294" i="15" s="1"/>
  <c r="BH294" i="15"/>
  <c r="BJ294" i="15" s="1"/>
  <c r="AV294" i="15"/>
  <c r="AX294" i="15" s="1"/>
  <c r="AR294" i="15"/>
  <c r="AT294" i="15" s="1"/>
  <c r="BR293" i="15"/>
  <c r="BL293" i="15"/>
  <c r="BN293" i="15" s="1"/>
  <c r="BH293" i="15"/>
  <c r="BJ293" i="15" s="1"/>
  <c r="AV293" i="15"/>
  <c r="AX293" i="15" s="1"/>
  <c r="AR293" i="15"/>
  <c r="AT293" i="15" s="1"/>
  <c r="BD293" i="15"/>
  <c r="BF293" i="15" s="1"/>
  <c r="BR292" i="15"/>
  <c r="BL292" i="15"/>
  <c r="BN292" i="15" s="1"/>
  <c r="BH292" i="15"/>
  <c r="BJ292" i="15" s="1"/>
  <c r="AV292" i="15"/>
  <c r="AX292" i="15" s="1"/>
  <c r="AR292" i="15"/>
  <c r="AT292" i="15" s="1"/>
  <c r="BD292" i="15"/>
  <c r="BF292" i="15" s="1"/>
  <c r="BR291" i="15"/>
  <c r="BL291" i="15"/>
  <c r="BN291" i="15" s="1"/>
  <c r="BH291" i="15"/>
  <c r="BJ291" i="15" s="1"/>
  <c r="AV291" i="15"/>
  <c r="AX291" i="15" s="1"/>
  <c r="AR291" i="15"/>
  <c r="AT291" i="15" s="1"/>
  <c r="BD291" i="15"/>
  <c r="BF291" i="15" s="1"/>
  <c r="BR290" i="15"/>
  <c r="BL290" i="15"/>
  <c r="BN290" i="15" s="1"/>
  <c r="BH290" i="15"/>
  <c r="BJ290" i="15" s="1"/>
  <c r="AV290" i="15"/>
  <c r="AX290" i="15" s="1"/>
  <c r="AR290" i="15"/>
  <c r="AT290" i="15" s="1"/>
  <c r="AZ290" i="15"/>
  <c r="BB290" i="15" s="1"/>
  <c r="BR289" i="15"/>
  <c r="BL289" i="15"/>
  <c r="BN289" i="15" s="1"/>
  <c r="BH289" i="15"/>
  <c r="BJ289" i="15" s="1"/>
  <c r="AV289" i="15"/>
  <c r="AX289" i="15" s="1"/>
  <c r="AR289" i="15"/>
  <c r="AT289" i="15" s="1"/>
  <c r="BD289" i="15"/>
  <c r="BF289" i="15" s="1"/>
  <c r="BR288" i="15"/>
  <c r="BL288" i="15"/>
  <c r="BN288" i="15" s="1"/>
  <c r="BH288" i="15"/>
  <c r="BJ288" i="15" s="1"/>
  <c r="AV288" i="15"/>
  <c r="AX288" i="15" s="1"/>
  <c r="AR288" i="15"/>
  <c r="AT288" i="15" s="1"/>
  <c r="BR287" i="15"/>
  <c r="BL287" i="15"/>
  <c r="BN287" i="15" s="1"/>
  <c r="BH287" i="15"/>
  <c r="BJ287" i="15" s="1"/>
  <c r="AV287" i="15"/>
  <c r="AX287" i="15" s="1"/>
  <c r="AR287" i="15"/>
  <c r="AT287" i="15" s="1"/>
  <c r="BR286" i="15"/>
  <c r="BL286" i="15"/>
  <c r="BN286" i="15" s="1"/>
  <c r="BH286" i="15"/>
  <c r="BJ286" i="15" s="1"/>
  <c r="AV286" i="15"/>
  <c r="AX286" i="15" s="1"/>
  <c r="AR286" i="15"/>
  <c r="AT286" i="15" s="1"/>
  <c r="BD286" i="15"/>
  <c r="BF286" i="15" s="1"/>
  <c r="BR285" i="15"/>
  <c r="BL285" i="15"/>
  <c r="BN285" i="15" s="1"/>
  <c r="BH285" i="15"/>
  <c r="BJ285" i="15" s="1"/>
  <c r="AV285" i="15"/>
  <c r="AX285" i="15" s="1"/>
  <c r="AR285" i="15"/>
  <c r="AT285" i="15" s="1"/>
  <c r="BD285" i="15"/>
  <c r="BF285" i="15" s="1"/>
  <c r="BR284" i="15"/>
  <c r="BL284" i="15"/>
  <c r="BN284" i="15" s="1"/>
  <c r="BH284" i="15"/>
  <c r="BJ284" i="15" s="1"/>
  <c r="AV284" i="15"/>
  <c r="AX284" i="15" s="1"/>
  <c r="AR284" i="15"/>
  <c r="AT284" i="15" s="1"/>
  <c r="AZ284" i="15"/>
  <c r="BB284" i="15" s="1"/>
  <c r="BR435" i="15"/>
  <c r="BL435" i="15"/>
  <c r="BN435" i="15" s="1"/>
  <c r="BH435" i="15"/>
  <c r="BJ435" i="15" s="1"/>
  <c r="AV435" i="15"/>
  <c r="AX435" i="15" s="1"/>
  <c r="AR435" i="15"/>
  <c r="AT435" i="15" s="1"/>
  <c r="AZ435" i="15"/>
  <c r="BB435" i="15" s="1"/>
  <c r="BR283" i="15"/>
  <c r="BL283" i="15"/>
  <c r="BN283" i="15" s="1"/>
  <c r="BH283" i="15"/>
  <c r="BJ283" i="15" s="1"/>
  <c r="AV283" i="15"/>
  <c r="AX283" i="15" s="1"/>
  <c r="AR283" i="15"/>
  <c r="AT283" i="15" s="1"/>
  <c r="AZ283" i="15"/>
  <c r="BB283" i="15" s="1"/>
  <c r="BR282" i="15"/>
  <c r="BL282" i="15"/>
  <c r="BN282" i="15" s="1"/>
  <c r="BH282" i="15"/>
  <c r="BJ282" i="15" s="1"/>
  <c r="AV282" i="15"/>
  <c r="AX282" i="15" s="1"/>
  <c r="AR282" i="15"/>
  <c r="AT282" i="15" s="1"/>
  <c r="BD282" i="15"/>
  <c r="BF282" i="15" s="1"/>
  <c r="BR281" i="15"/>
  <c r="BL281" i="15"/>
  <c r="BN281" i="15" s="1"/>
  <c r="BH281" i="15"/>
  <c r="BJ281" i="15" s="1"/>
  <c r="AV281" i="15"/>
  <c r="AX281" i="15" s="1"/>
  <c r="AR281" i="15"/>
  <c r="AT281" i="15" s="1"/>
  <c r="BD281" i="15"/>
  <c r="BF281" i="15" s="1"/>
  <c r="BR280" i="15"/>
  <c r="BL280" i="15"/>
  <c r="BN280" i="15" s="1"/>
  <c r="BH280" i="15"/>
  <c r="BJ280" i="15" s="1"/>
  <c r="AV280" i="15"/>
  <c r="AX280" i="15" s="1"/>
  <c r="AR280" i="15"/>
  <c r="AT280" i="15" s="1"/>
  <c r="AZ280" i="15"/>
  <c r="BB280" i="15" s="1"/>
  <c r="BR279" i="15"/>
  <c r="BL279" i="15"/>
  <c r="BN279" i="15" s="1"/>
  <c r="BH279" i="15"/>
  <c r="BJ279" i="15" s="1"/>
  <c r="AV279" i="15"/>
  <c r="AX279" i="15" s="1"/>
  <c r="AR279" i="15"/>
  <c r="AT279" i="15" s="1"/>
  <c r="AZ279" i="15"/>
  <c r="BB279" i="15" s="1"/>
  <c r="BR278" i="15"/>
  <c r="BL278" i="15"/>
  <c r="BN278" i="15" s="1"/>
  <c r="BH278" i="15"/>
  <c r="BJ278" i="15" s="1"/>
  <c r="AV278" i="15"/>
  <c r="AX278" i="15" s="1"/>
  <c r="AR278" i="15"/>
  <c r="AT278" i="15" s="1"/>
  <c r="BD278" i="15"/>
  <c r="BF278" i="15" s="1"/>
  <c r="BR434" i="15"/>
  <c r="BL434" i="15"/>
  <c r="BN434" i="15" s="1"/>
  <c r="BH434" i="15"/>
  <c r="BJ434" i="15" s="1"/>
  <c r="AV434" i="15"/>
  <c r="AX434" i="15" s="1"/>
  <c r="AR434" i="15"/>
  <c r="AT434" i="15" s="1"/>
  <c r="AZ434" i="15"/>
  <c r="BB434" i="15" s="1"/>
  <c r="BR433" i="15"/>
  <c r="BL433" i="15"/>
  <c r="BN433" i="15" s="1"/>
  <c r="BH433" i="15"/>
  <c r="BJ433" i="15" s="1"/>
  <c r="AV433" i="15"/>
  <c r="AX433" i="15" s="1"/>
  <c r="AR433" i="15"/>
  <c r="AT433" i="15" s="1"/>
  <c r="BR277" i="15"/>
  <c r="BL277" i="15"/>
  <c r="BN277" i="15" s="1"/>
  <c r="BH277" i="15"/>
  <c r="BJ277" i="15" s="1"/>
  <c r="AV277" i="15"/>
  <c r="AX277" i="15" s="1"/>
  <c r="AR277" i="15"/>
  <c r="AT277" i="15" s="1"/>
  <c r="BR276" i="15"/>
  <c r="BL276" i="15"/>
  <c r="BN276" i="15" s="1"/>
  <c r="BH276" i="15"/>
  <c r="BJ276" i="15" s="1"/>
  <c r="AV276" i="15"/>
  <c r="AX276" i="15" s="1"/>
  <c r="AR276" i="15"/>
  <c r="AT276" i="15" s="1"/>
  <c r="AZ276" i="15"/>
  <c r="BB276" i="15" s="1"/>
  <c r="BR275" i="15"/>
  <c r="BL275" i="15"/>
  <c r="BN275" i="15" s="1"/>
  <c r="BH275" i="15"/>
  <c r="BJ275" i="15" s="1"/>
  <c r="AV275" i="15"/>
  <c r="AX275" i="15" s="1"/>
  <c r="AR275" i="15"/>
  <c r="AT275" i="15" s="1"/>
  <c r="BR274" i="15"/>
  <c r="BL274" i="15"/>
  <c r="BN274" i="15" s="1"/>
  <c r="BH274" i="15"/>
  <c r="BJ274" i="15" s="1"/>
  <c r="AV274" i="15"/>
  <c r="AX274" i="15" s="1"/>
  <c r="AR274" i="15"/>
  <c r="AT274" i="15" s="1"/>
  <c r="AZ274" i="15"/>
  <c r="BB274" i="15" s="1"/>
  <c r="BR273" i="15"/>
  <c r="BL273" i="15"/>
  <c r="BN273" i="15" s="1"/>
  <c r="BH273" i="15"/>
  <c r="BJ273" i="15" s="1"/>
  <c r="AV273" i="15"/>
  <c r="AX273" i="15" s="1"/>
  <c r="AR273" i="15"/>
  <c r="AT273" i="15" s="1"/>
  <c r="BD273" i="15"/>
  <c r="BF273" i="15" s="1"/>
  <c r="BR272" i="15"/>
  <c r="BL272" i="15"/>
  <c r="BN272" i="15" s="1"/>
  <c r="BH272" i="15"/>
  <c r="BJ272" i="15" s="1"/>
  <c r="AV272" i="15"/>
  <c r="AX272" i="15" s="1"/>
  <c r="AR272" i="15"/>
  <c r="AT272" i="15" s="1"/>
  <c r="BR271" i="15"/>
  <c r="BL271" i="15"/>
  <c r="BN271" i="15" s="1"/>
  <c r="BH271" i="15"/>
  <c r="BJ271" i="15" s="1"/>
  <c r="AV271" i="15"/>
  <c r="AX271" i="15" s="1"/>
  <c r="AR271" i="15"/>
  <c r="AT271" i="15" s="1"/>
  <c r="BD271" i="15"/>
  <c r="BF271" i="15" s="1"/>
  <c r="BR270" i="15"/>
  <c r="BL270" i="15"/>
  <c r="BN270" i="15" s="1"/>
  <c r="BH270" i="15"/>
  <c r="BJ270" i="15" s="1"/>
  <c r="AV270" i="15"/>
  <c r="AX270" i="15" s="1"/>
  <c r="AR270" i="15"/>
  <c r="AT270" i="15" s="1"/>
  <c r="AZ270" i="15"/>
  <c r="BB270" i="15" s="1"/>
  <c r="BR269" i="15"/>
  <c r="BL269" i="15"/>
  <c r="BN269" i="15" s="1"/>
  <c r="BH269" i="15"/>
  <c r="BJ269" i="15" s="1"/>
  <c r="AZ269" i="15"/>
  <c r="BB269" i="15" s="1"/>
  <c r="AV269" i="15"/>
  <c r="AX269" i="15" s="1"/>
  <c r="AR269" i="15"/>
  <c r="AT269" i="15" s="1"/>
  <c r="BD269" i="15"/>
  <c r="BF269" i="15" s="1"/>
  <c r="BR268" i="15"/>
  <c r="BL268" i="15"/>
  <c r="BN268" i="15" s="1"/>
  <c r="BH268" i="15"/>
  <c r="BJ268" i="15" s="1"/>
  <c r="AV268" i="15"/>
  <c r="AX268" i="15" s="1"/>
  <c r="AR268" i="15"/>
  <c r="AT268" i="15" s="1"/>
  <c r="BR267" i="15"/>
  <c r="BL267" i="15"/>
  <c r="BN267" i="15" s="1"/>
  <c r="BH267" i="15"/>
  <c r="BJ267" i="15" s="1"/>
  <c r="AV267" i="15"/>
  <c r="AX267" i="15" s="1"/>
  <c r="AR267" i="15"/>
  <c r="AT267" i="15" s="1"/>
  <c r="BD267" i="15"/>
  <c r="BF267" i="15" s="1"/>
  <c r="BR266" i="15"/>
  <c r="BL266" i="15"/>
  <c r="BN266" i="15" s="1"/>
  <c r="BH266" i="15"/>
  <c r="BJ266" i="15" s="1"/>
  <c r="AV266" i="15"/>
  <c r="AX266" i="15" s="1"/>
  <c r="AR266" i="15"/>
  <c r="AT266" i="15" s="1"/>
  <c r="BD266" i="15"/>
  <c r="BF266" i="15" s="1"/>
  <c r="BR265" i="15"/>
  <c r="BL265" i="15"/>
  <c r="BN265" i="15" s="1"/>
  <c r="BH265" i="15"/>
  <c r="BJ265" i="15" s="1"/>
  <c r="AV265" i="15"/>
  <c r="AX265" i="15" s="1"/>
  <c r="AR265" i="15"/>
  <c r="AT265" i="15" s="1"/>
  <c r="BR264" i="15"/>
  <c r="BL264" i="15"/>
  <c r="BN264" i="15" s="1"/>
  <c r="BH264" i="15"/>
  <c r="BJ264" i="15" s="1"/>
  <c r="AZ264" i="15"/>
  <c r="BB264" i="15" s="1"/>
  <c r="AV264" i="15"/>
  <c r="AX264" i="15" s="1"/>
  <c r="AR264" i="15"/>
  <c r="AT264" i="15" s="1"/>
  <c r="BR263" i="15"/>
  <c r="BL263" i="15"/>
  <c r="BN263" i="15" s="1"/>
  <c r="BH263" i="15"/>
  <c r="BJ263" i="15" s="1"/>
  <c r="AZ263" i="15"/>
  <c r="BB263" i="15" s="1"/>
  <c r="AV263" i="15"/>
  <c r="AX263" i="15" s="1"/>
  <c r="AR263" i="15"/>
  <c r="AT263" i="15" s="1"/>
  <c r="BD263" i="15"/>
  <c r="BF263" i="15" s="1"/>
  <c r="BR262" i="15"/>
  <c r="BL262" i="15"/>
  <c r="BN262" i="15" s="1"/>
  <c r="BH262" i="15"/>
  <c r="BJ262" i="15" s="1"/>
  <c r="AZ262" i="15"/>
  <c r="BB262" i="15" s="1"/>
  <c r="AV262" i="15"/>
  <c r="AX262" i="15" s="1"/>
  <c r="AR262" i="15"/>
  <c r="AT262" i="15" s="1"/>
  <c r="BD262" i="15"/>
  <c r="BF262" i="15" s="1"/>
  <c r="BR261" i="15"/>
  <c r="BL261" i="15"/>
  <c r="BN261" i="15" s="1"/>
  <c r="BH261" i="15"/>
  <c r="BJ261" i="15" s="1"/>
  <c r="BD261" i="15"/>
  <c r="BF261" i="15" s="1"/>
  <c r="AV261" i="15"/>
  <c r="AX261" i="15" s="1"/>
  <c r="AR261" i="15"/>
  <c r="AT261" i="15" s="1"/>
  <c r="AZ261" i="15"/>
  <c r="BB261" i="15" s="1"/>
  <c r="BR260" i="15"/>
  <c r="BL260" i="15"/>
  <c r="BN260" i="15" s="1"/>
  <c r="BH260" i="15"/>
  <c r="BJ260" i="15" s="1"/>
  <c r="AV260" i="15"/>
  <c r="AX260" i="15" s="1"/>
  <c r="AR260" i="15"/>
  <c r="AT260" i="15" s="1"/>
  <c r="BR259" i="15"/>
  <c r="BL259" i="15"/>
  <c r="BN259" i="15" s="1"/>
  <c r="BH259" i="15"/>
  <c r="BJ259" i="15" s="1"/>
  <c r="AV259" i="15"/>
  <c r="AX259" i="15" s="1"/>
  <c r="AR259" i="15"/>
  <c r="AT259" i="15" s="1"/>
  <c r="BD259" i="15"/>
  <c r="BF259" i="15" s="1"/>
  <c r="BR258" i="15"/>
  <c r="BL258" i="15"/>
  <c r="BN258" i="15" s="1"/>
  <c r="BH258" i="15"/>
  <c r="BJ258" i="15" s="1"/>
  <c r="AV258" i="15"/>
  <c r="AX258" i="15" s="1"/>
  <c r="AR258" i="15"/>
  <c r="AT258" i="15" s="1"/>
  <c r="BD258" i="15"/>
  <c r="BF258" i="15" s="1"/>
  <c r="BR257" i="15"/>
  <c r="BL257" i="15"/>
  <c r="BN257" i="15" s="1"/>
  <c r="BH257" i="15"/>
  <c r="BJ257" i="15" s="1"/>
  <c r="AV257" i="15"/>
  <c r="AX257" i="15" s="1"/>
  <c r="AR257" i="15"/>
  <c r="AT257" i="15" s="1"/>
  <c r="BD257" i="15"/>
  <c r="BF257" i="15" s="1"/>
  <c r="BR256" i="15"/>
  <c r="BL256" i="15"/>
  <c r="BN256" i="15" s="1"/>
  <c r="BH256" i="15"/>
  <c r="BJ256" i="15" s="1"/>
  <c r="AV256" i="15"/>
  <c r="AX256" i="15" s="1"/>
  <c r="AR256" i="15"/>
  <c r="AT256" i="15" s="1"/>
  <c r="AZ256" i="15"/>
  <c r="BB256" i="15" s="1"/>
  <c r="BR255" i="15"/>
  <c r="BL255" i="15"/>
  <c r="BN255" i="15" s="1"/>
  <c r="BH255" i="15"/>
  <c r="BJ255" i="15" s="1"/>
  <c r="BD255" i="15"/>
  <c r="BF255" i="15" s="1"/>
  <c r="AV255" i="15"/>
  <c r="AX255" i="15" s="1"/>
  <c r="AR255" i="15"/>
  <c r="AT255" i="15" s="1"/>
  <c r="AZ255" i="15"/>
  <c r="BB255" i="15" s="1"/>
  <c r="BR254" i="15"/>
  <c r="BL254" i="15"/>
  <c r="BN254" i="15" s="1"/>
  <c r="BH254" i="15"/>
  <c r="BJ254" i="15" s="1"/>
  <c r="AV254" i="15"/>
  <c r="AX254" i="15" s="1"/>
  <c r="AR254" i="15"/>
  <c r="AT254" i="15" s="1"/>
  <c r="BD254" i="15"/>
  <c r="BF254" i="15" s="1"/>
  <c r="BR253" i="15"/>
  <c r="BL253" i="15"/>
  <c r="BN253" i="15" s="1"/>
  <c r="BH253" i="15"/>
  <c r="BJ253" i="15" s="1"/>
  <c r="AV253" i="15"/>
  <c r="AX253" i="15" s="1"/>
  <c r="AR253" i="15"/>
  <c r="AT253" i="15" s="1"/>
  <c r="AZ253" i="15"/>
  <c r="BB253" i="15" s="1"/>
  <c r="BR252" i="15"/>
  <c r="BL252" i="15"/>
  <c r="BN252" i="15" s="1"/>
  <c r="BH252" i="15"/>
  <c r="BJ252" i="15" s="1"/>
  <c r="AV252" i="15"/>
  <c r="AX252" i="15" s="1"/>
  <c r="AR252" i="15"/>
  <c r="AT252" i="15" s="1"/>
  <c r="BD252" i="15"/>
  <c r="BF252" i="15" s="1"/>
  <c r="BR251" i="15"/>
  <c r="BL251" i="15"/>
  <c r="BN251" i="15" s="1"/>
  <c r="BH251" i="15"/>
  <c r="BJ251" i="15" s="1"/>
  <c r="AV251" i="15"/>
  <c r="AX251" i="15" s="1"/>
  <c r="AR251" i="15"/>
  <c r="AT251" i="15" s="1"/>
  <c r="AZ251" i="15"/>
  <c r="BB251" i="15" s="1"/>
  <c r="BR250" i="15"/>
  <c r="BL250" i="15"/>
  <c r="BN250" i="15" s="1"/>
  <c r="BH250" i="15"/>
  <c r="BJ250" i="15" s="1"/>
  <c r="AV250" i="15"/>
  <c r="AX250" i="15" s="1"/>
  <c r="AR250" i="15"/>
  <c r="AT250" i="15" s="1"/>
  <c r="BD250" i="15"/>
  <c r="BF250" i="15" s="1"/>
  <c r="BR249" i="15"/>
  <c r="BL249" i="15"/>
  <c r="BN249" i="15" s="1"/>
  <c r="BH249" i="15"/>
  <c r="BJ249" i="15" s="1"/>
  <c r="AV249" i="15"/>
  <c r="AX249" i="15" s="1"/>
  <c r="AR249" i="15"/>
  <c r="AT249" i="15" s="1"/>
  <c r="AZ249" i="15"/>
  <c r="BB249" i="15" s="1"/>
  <c r="BR248" i="15"/>
  <c r="BL248" i="15"/>
  <c r="BN248" i="15" s="1"/>
  <c r="BH248" i="15"/>
  <c r="BJ248" i="15" s="1"/>
  <c r="AV248" i="15"/>
  <c r="AX248" i="15" s="1"/>
  <c r="AR248" i="15"/>
  <c r="AT248" i="15" s="1"/>
  <c r="BD248" i="15"/>
  <c r="BF248" i="15" s="1"/>
  <c r="BR247" i="15"/>
  <c r="BL247" i="15"/>
  <c r="BN247" i="15" s="1"/>
  <c r="BH247" i="15"/>
  <c r="BJ247" i="15" s="1"/>
  <c r="AV247" i="15"/>
  <c r="AX247" i="15" s="1"/>
  <c r="AR247" i="15"/>
  <c r="AT247" i="15" s="1"/>
  <c r="AZ247" i="15"/>
  <c r="BB247" i="15" s="1"/>
  <c r="BR246" i="15"/>
  <c r="BL246" i="15"/>
  <c r="BN246" i="15" s="1"/>
  <c r="BH246" i="15"/>
  <c r="BJ246" i="15" s="1"/>
  <c r="AV246" i="15"/>
  <c r="AX246" i="15" s="1"/>
  <c r="AR246" i="15"/>
  <c r="AT246" i="15" s="1"/>
  <c r="BD246" i="15"/>
  <c r="BF246" i="15" s="1"/>
  <c r="BR245" i="15"/>
  <c r="BL245" i="15"/>
  <c r="BN245" i="15" s="1"/>
  <c r="BH245" i="15"/>
  <c r="BJ245" i="15" s="1"/>
  <c r="AV245" i="15"/>
  <c r="AX245" i="15" s="1"/>
  <c r="AR245" i="15"/>
  <c r="AT245" i="15" s="1"/>
  <c r="AZ245" i="15"/>
  <c r="BB245" i="15" s="1"/>
  <c r="BR244" i="15"/>
  <c r="BL244" i="15"/>
  <c r="BN244" i="15" s="1"/>
  <c r="BH244" i="15"/>
  <c r="BJ244" i="15" s="1"/>
  <c r="AV244" i="15"/>
  <c r="AX244" i="15" s="1"/>
  <c r="AR244" i="15"/>
  <c r="AT244" i="15" s="1"/>
  <c r="BD244" i="15"/>
  <c r="BF244" i="15" s="1"/>
  <c r="BR243" i="15"/>
  <c r="BL243" i="15"/>
  <c r="BN243" i="15" s="1"/>
  <c r="BH243" i="15"/>
  <c r="BJ243" i="15" s="1"/>
  <c r="AV243" i="15"/>
  <c r="AX243" i="15" s="1"/>
  <c r="AR243" i="15"/>
  <c r="AT243" i="15" s="1"/>
  <c r="BR242" i="15"/>
  <c r="BL242" i="15"/>
  <c r="BN242" i="15" s="1"/>
  <c r="BH242" i="15"/>
  <c r="BJ242" i="15" s="1"/>
  <c r="AV242" i="15"/>
  <c r="AX242" i="15" s="1"/>
  <c r="AR242" i="15"/>
  <c r="AT242" i="15" s="1"/>
  <c r="BD242" i="15"/>
  <c r="BF242" i="15" s="1"/>
  <c r="BR241" i="15"/>
  <c r="BL241" i="15"/>
  <c r="BN241" i="15" s="1"/>
  <c r="BH241" i="15"/>
  <c r="BJ241" i="15" s="1"/>
  <c r="AV241" i="15"/>
  <c r="AX241" i="15" s="1"/>
  <c r="AR241" i="15"/>
  <c r="AT241" i="15" s="1"/>
  <c r="BR240" i="15"/>
  <c r="BL240" i="15"/>
  <c r="BN240" i="15" s="1"/>
  <c r="BH240" i="15"/>
  <c r="BJ240" i="15" s="1"/>
  <c r="AV240" i="15"/>
  <c r="AX240" i="15" s="1"/>
  <c r="AR240" i="15"/>
  <c r="AT240" i="15" s="1"/>
  <c r="BR239" i="15"/>
  <c r="BL239" i="15"/>
  <c r="BN239" i="15" s="1"/>
  <c r="BH239" i="15"/>
  <c r="BJ239" i="15" s="1"/>
  <c r="AV239" i="15"/>
  <c r="AX239" i="15" s="1"/>
  <c r="AR239" i="15"/>
  <c r="AT239" i="15" s="1"/>
  <c r="AZ239" i="15"/>
  <c r="BB239" i="15" s="1"/>
  <c r="BR238" i="15"/>
  <c r="BL238" i="15"/>
  <c r="BN238" i="15" s="1"/>
  <c r="BH238" i="15"/>
  <c r="BJ238" i="15" s="1"/>
  <c r="AV238" i="15"/>
  <c r="AX238" i="15" s="1"/>
  <c r="AR238" i="15"/>
  <c r="AT238" i="15" s="1"/>
  <c r="BR237" i="15"/>
  <c r="BL237" i="15"/>
  <c r="BN237" i="15" s="1"/>
  <c r="BH237" i="15"/>
  <c r="BJ237" i="15" s="1"/>
  <c r="AV237" i="15"/>
  <c r="AX237" i="15" s="1"/>
  <c r="AR237" i="15"/>
  <c r="AT237" i="15" s="1"/>
  <c r="AZ237" i="15"/>
  <c r="BB237" i="15" s="1"/>
  <c r="BR236" i="15"/>
  <c r="BL236" i="15"/>
  <c r="BN236" i="15" s="1"/>
  <c r="BH236" i="15"/>
  <c r="BJ236" i="15" s="1"/>
  <c r="AV236" i="15"/>
  <c r="AX236" i="15" s="1"/>
  <c r="AR236" i="15"/>
  <c r="AT236" i="15" s="1"/>
  <c r="AZ236" i="15"/>
  <c r="BB236" i="15" s="1"/>
  <c r="BR235" i="15"/>
  <c r="BL235" i="15"/>
  <c r="BN235" i="15" s="1"/>
  <c r="BH235" i="15"/>
  <c r="BJ235" i="15" s="1"/>
  <c r="AV235" i="15"/>
  <c r="AX235" i="15" s="1"/>
  <c r="AR235" i="15"/>
  <c r="AT235" i="15" s="1"/>
  <c r="BR234" i="15"/>
  <c r="BL234" i="15"/>
  <c r="BN234" i="15" s="1"/>
  <c r="BH234" i="15"/>
  <c r="BJ234" i="15" s="1"/>
  <c r="AV234" i="15"/>
  <c r="AX234" i="15" s="1"/>
  <c r="AR234" i="15"/>
  <c r="AT234" i="15" s="1"/>
  <c r="AZ234" i="15"/>
  <c r="BB234" i="15" s="1"/>
  <c r="BR233" i="15"/>
  <c r="BL233" i="15"/>
  <c r="BN233" i="15" s="1"/>
  <c r="BH233" i="15"/>
  <c r="BJ233" i="15" s="1"/>
  <c r="AV233" i="15"/>
  <c r="AX233" i="15" s="1"/>
  <c r="AR233" i="15"/>
  <c r="AT233" i="15" s="1"/>
  <c r="BR232" i="15"/>
  <c r="BL232" i="15"/>
  <c r="BN232" i="15" s="1"/>
  <c r="BH232" i="15"/>
  <c r="BJ232" i="15" s="1"/>
  <c r="AV232" i="15"/>
  <c r="AX232" i="15" s="1"/>
  <c r="AR232" i="15"/>
  <c r="AT232" i="15" s="1"/>
  <c r="BR231" i="15"/>
  <c r="BL231" i="15"/>
  <c r="BN231" i="15" s="1"/>
  <c r="BH231" i="15"/>
  <c r="BJ231" i="15" s="1"/>
  <c r="BD231" i="15"/>
  <c r="BF231" i="15" s="1"/>
  <c r="AV231" i="15"/>
  <c r="AX231" i="15" s="1"/>
  <c r="AR231" i="15"/>
  <c r="AT231" i="15" s="1"/>
  <c r="BR230" i="15"/>
  <c r="BL230" i="15"/>
  <c r="BN230" i="15" s="1"/>
  <c r="BH230" i="15"/>
  <c r="BJ230" i="15" s="1"/>
  <c r="AV230" i="15"/>
  <c r="AX230" i="15" s="1"/>
  <c r="AR230" i="15"/>
  <c r="AT230" i="15" s="1"/>
  <c r="AZ230" i="15"/>
  <c r="BB230" i="15" s="1"/>
  <c r="BR229" i="15"/>
  <c r="BL229" i="15"/>
  <c r="BN229" i="15" s="1"/>
  <c r="BH229" i="15"/>
  <c r="BJ229" i="15" s="1"/>
  <c r="AV229" i="15"/>
  <c r="AX229" i="15" s="1"/>
  <c r="AR229" i="15"/>
  <c r="AT229" i="15" s="1"/>
  <c r="AZ229" i="15"/>
  <c r="BB229" i="15" s="1"/>
  <c r="BR432" i="15"/>
  <c r="BL432" i="15"/>
  <c r="BN432" i="15" s="1"/>
  <c r="BH432" i="15"/>
  <c r="BJ432" i="15" s="1"/>
  <c r="AV432" i="15"/>
  <c r="AX432" i="15" s="1"/>
  <c r="AR432" i="15"/>
  <c r="AT432" i="15" s="1"/>
  <c r="AZ432" i="15"/>
  <c r="BB432" i="15" s="1"/>
  <c r="BR228" i="15"/>
  <c r="BL228" i="15"/>
  <c r="BN228" i="15" s="1"/>
  <c r="BH228" i="15"/>
  <c r="BJ228" i="15" s="1"/>
  <c r="AV228" i="15"/>
  <c r="AX228" i="15" s="1"/>
  <c r="AR228" i="15"/>
  <c r="AT228" i="15" s="1"/>
  <c r="AZ228" i="15"/>
  <c r="BB228" i="15" s="1"/>
  <c r="BR227" i="15"/>
  <c r="BL227" i="15"/>
  <c r="BN227" i="15" s="1"/>
  <c r="BH227" i="15"/>
  <c r="BJ227" i="15" s="1"/>
  <c r="AV227" i="15"/>
  <c r="AX227" i="15" s="1"/>
  <c r="AR227" i="15"/>
  <c r="AT227" i="15" s="1"/>
  <c r="BR226" i="15"/>
  <c r="BL226" i="15"/>
  <c r="BN226" i="15" s="1"/>
  <c r="BH226" i="15"/>
  <c r="BJ226" i="15" s="1"/>
  <c r="AV226" i="15"/>
  <c r="AX226" i="15" s="1"/>
  <c r="AR226" i="15"/>
  <c r="AT226" i="15" s="1"/>
  <c r="BR225" i="15"/>
  <c r="BL225" i="15"/>
  <c r="BN225" i="15" s="1"/>
  <c r="BH225" i="15"/>
  <c r="BJ225" i="15" s="1"/>
  <c r="AV225" i="15"/>
  <c r="AX225" i="15" s="1"/>
  <c r="AR225" i="15"/>
  <c r="AT225" i="15" s="1"/>
  <c r="BR224" i="15"/>
  <c r="BL224" i="15"/>
  <c r="BN224" i="15" s="1"/>
  <c r="BH224" i="15"/>
  <c r="BJ224" i="15" s="1"/>
  <c r="AV224" i="15"/>
  <c r="AX224" i="15" s="1"/>
  <c r="AR224" i="15"/>
  <c r="AT224" i="15" s="1"/>
  <c r="AZ224" i="15"/>
  <c r="BB224" i="15" s="1"/>
  <c r="BR223" i="15"/>
  <c r="BL223" i="15"/>
  <c r="BN223" i="15" s="1"/>
  <c r="BH223" i="15"/>
  <c r="BJ223" i="15" s="1"/>
  <c r="AV223" i="15"/>
  <c r="AX223" i="15" s="1"/>
  <c r="AR223" i="15"/>
  <c r="AT223" i="15" s="1"/>
  <c r="BD223" i="15"/>
  <c r="BF223" i="15" s="1"/>
  <c r="BR222" i="15"/>
  <c r="BL222" i="15"/>
  <c r="BN222" i="15" s="1"/>
  <c r="BH222" i="15"/>
  <c r="BJ222" i="15" s="1"/>
  <c r="AV222" i="15"/>
  <c r="AX222" i="15" s="1"/>
  <c r="AR222" i="15"/>
  <c r="AT222" i="15" s="1"/>
  <c r="AZ222" i="15"/>
  <c r="BB222" i="15" s="1"/>
  <c r="BH221" i="15"/>
  <c r="BJ221" i="15" s="1"/>
  <c r="AV221" i="15"/>
  <c r="AX221" i="15" s="1"/>
  <c r="AR221" i="15"/>
  <c r="AT221" i="15" s="1"/>
  <c r="AP221" i="15"/>
  <c r="BP221" i="15" s="1"/>
  <c r="AZ221" i="15"/>
  <c r="BB221" i="15" s="1"/>
  <c r="BR220" i="15"/>
  <c r="BL220" i="15"/>
  <c r="BN220" i="15" s="1"/>
  <c r="BH220" i="15"/>
  <c r="BJ220" i="15" s="1"/>
  <c r="AV220" i="15"/>
  <c r="AX220" i="15" s="1"/>
  <c r="AR220" i="15"/>
  <c r="AT220" i="15" s="1"/>
  <c r="BR219" i="15"/>
  <c r="BL219" i="15"/>
  <c r="BN219" i="15" s="1"/>
  <c r="BH219" i="15"/>
  <c r="BJ219" i="15" s="1"/>
  <c r="AV219" i="15"/>
  <c r="AX219" i="15" s="1"/>
  <c r="AR219" i="15"/>
  <c r="AT219" i="15" s="1"/>
  <c r="BR218" i="15"/>
  <c r="BL218" i="15"/>
  <c r="BN218" i="15" s="1"/>
  <c r="BH218" i="15"/>
  <c r="BJ218" i="15" s="1"/>
  <c r="AV218" i="15"/>
  <c r="AX218" i="15" s="1"/>
  <c r="AR218" i="15"/>
  <c r="AT218" i="15" s="1"/>
  <c r="AZ218" i="15"/>
  <c r="BB218" i="15" s="1"/>
  <c r="BR217" i="15"/>
  <c r="BL217" i="15"/>
  <c r="BN217" i="15" s="1"/>
  <c r="BH217" i="15"/>
  <c r="BJ217" i="15" s="1"/>
  <c r="AV217" i="15"/>
  <c r="AX217" i="15" s="1"/>
  <c r="AR217" i="15"/>
  <c r="AT217" i="15" s="1"/>
  <c r="BR431" i="15"/>
  <c r="BL431" i="15"/>
  <c r="BN431" i="15" s="1"/>
  <c r="BH431" i="15"/>
  <c r="BJ431" i="15" s="1"/>
  <c r="AV431" i="15"/>
  <c r="AX431" i="15" s="1"/>
  <c r="AR431" i="15"/>
  <c r="AT431" i="15" s="1"/>
  <c r="BR216" i="15"/>
  <c r="BL216" i="15"/>
  <c r="BN216" i="15" s="1"/>
  <c r="BH216" i="15"/>
  <c r="BJ216" i="15" s="1"/>
  <c r="AV216" i="15"/>
  <c r="AX216" i="15" s="1"/>
  <c r="AR216" i="15"/>
  <c r="AT216" i="15" s="1"/>
  <c r="BR215" i="15"/>
  <c r="BL215" i="15"/>
  <c r="BN215" i="15" s="1"/>
  <c r="BH215" i="15"/>
  <c r="BJ215" i="15" s="1"/>
  <c r="AV215" i="15"/>
  <c r="AX215" i="15" s="1"/>
  <c r="AR215" i="15"/>
  <c r="AT215" i="15" s="1"/>
  <c r="BR214" i="15"/>
  <c r="BL214" i="15"/>
  <c r="BN214" i="15" s="1"/>
  <c r="BH214" i="15"/>
  <c r="BJ214" i="15" s="1"/>
  <c r="AV214" i="15"/>
  <c r="AX214" i="15" s="1"/>
  <c r="AR214" i="15"/>
  <c r="AT214" i="15" s="1"/>
  <c r="AZ214" i="15"/>
  <c r="BB214" i="15" s="1"/>
  <c r="BR213" i="15"/>
  <c r="BL213" i="15"/>
  <c r="BN213" i="15" s="1"/>
  <c r="BH213" i="15"/>
  <c r="BJ213" i="15" s="1"/>
  <c r="AV213" i="15"/>
  <c r="AX213" i="15" s="1"/>
  <c r="AR213" i="15"/>
  <c r="AT213" i="15" s="1"/>
  <c r="BR212" i="15"/>
  <c r="BL212" i="15"/>
  <c r="BN212" i="15" s="1"/>
  <c r="BH212" i="15"/>
  <c r="BJ212" i="15" s="1"/>
  <c r="AV212" i="15"/>
  <c r="AX212" i="15" s="1"/>
  <c r="AR212" i="15"/>
  <c r="AT212" i="15" s="1"/>
  <c r="AZ212" i="15"/>
  <c r="BB212" i="15" s="1"/>
  <c r="BR420" i="15"/>
  <c r="BL420" i="15"/>
  <c r="BN420" i="15" s="1"/>
  <c r="BH420" i="15"/>
  <c r="BJ420" i="15" s="1"/>
  <c r="AV420" i="15"/>
  <c r="AX420" i="15" s="1"/>
  <c r="AR420" i="15"/>
  <c r="AT420" i="15" s="1"/>
  <c r="BR430" i="15"/>
  <c r="BL430" i="15"/>
  <c r="BN430" i="15" s="1"/>
  <c r="BH430" i="15"/>
  <c r="BJ430" i="15" s="1"/>
  <c r="AV430" i="15"/>
  <c r="AX430" i="15" s="1"/>
  <c r="AR430" i="15"/>
  <c r="AT430" i="15" s="1"/>
  <c r="AZ430" i="15"/>
  <c r="BB430" i="15" s="1"/>
  <c r="BR211" i="15"/>
  <c r="BL211" i="15"/>
  <c r="BN211" i="15" s="1"/>
  <c r="BH211" i="15"/>
  <c r="BJ211" i="15" s="1"/>
  <c r="AV211" i="15"/>
  <c r="AX211" i="15" s="1"/>
  <c r="AR211" i="15"/>
  <c r="AT211" i="15" s="1"/>
  <c r="BR210" i="15"/>
  <c r="BL210" i="15"/>
  <c r="BN210" i="15" s="1"/>
  <c r="BH210" i="15"/>
  <c r="BJ210" i="15" s="1"/>
  <c r="AV210" i="15"/>
  <c r="AX210" i="15" s="1"/>
  <c r="AR210" i="15"/>
  <c r="AT210" i="15" s="1"/>
  <c r="BD210" i="15"/>
  <c r="BF210" i="15" s="1"/>
  <c r="BR209" i="15"/>
  <c r="BL209" i="15"/>
  <c r="BN209" i="15" s="1"/>
  <c r="BH209" i="15"/>
  <c r="BJ209" i="15" s="1"/>
  <c r="AV209" i="15"/>
  <c r="AX209" i="15" s="1"/>
  <c r="AR209" i="15"/>
  <c r="AT209" i="15" s="1"/>
  <c r="BD209" i="15"/>
  <c r="BF209" i="15" s="1"/>
  <c r="BR208" i="15"/>
  <c r="BL208" i="15"/>
  <c r="BN208" i="15" s="1"/>
  <c r="BH208" i="15"/>
  <c r="BJ208" i="15" s="1"/>
  <c r="AV208" i="15"/>
  <c r="AX208" i="15" s="1"/>
  <c r="AR208" i="15"/>
  <c r="AT208" i="15" s="1"/>
  <c r="BD208" i="15"/>
  <c r="BF208" i="15" s="1"/>
  <c r="BR207" i="15"/>
  <c r="BL207" i="15"/>
  <c r="BN207" i="15" s="1"/>
  <c r="BH207" i="15"/>
  <c r="BJ207" i="15" s="1"/>
  <c r="AV207" i="15"/>
  <c r="AX207" i="15" s="1"/>
  <c r="AR207" i="15"/>
  <c r="AT207" i="15" s="1"/>
  <c r="AZ207" i="15"/>
  <c r="BB207" i="15" s="1"/>
  <c r="BR206" i="15"/>
  <c r="BL206" i="15"/>
  <c r="BN206" i="15" s="1"/>
  <c r="BH206" i="15"/>
  <c r="BJ206" i="15" s="1"/>
  <c r="AV206" i="15"/>
  <c r="AX206" i="15" s="1"/>
  <c r="AR206" i="15"/>
  <c r="AT206" i="15" s="1"/>
  <c r="BR205" i="15"/>
  <c r="BL205" i="15"/>
  <c r="BN205" i="15" s="1"/>
  <c r="BH205" i="15"/>
  <c r="BJ205" i="15" s="1"/>
  <c r="AV205" i="15"/>
  <c r="AX205" i="15" s="1"/>
  <c r="AR205" i="15"/>
  <c r="AT205" i="15" s="1"/>
  <c r="BR204" i="15"/>
  <c r="BL204" i="15"/>
  <c r="BN204" i="15" s="1"/>
  <c r="BH204" i="15"/>
  <c r="BJ204" i="15" s="1"/>
  <c r="AV204" i="15"/>
  <c r="AX204" i="15" s="1"/>
  <c r="AR204" i="15"/>
  <c r="AT204" i="15" s="1"/>
  <c r="AZ204" i="15"/>
  <c r="BB204" i="15" s="1"/>
  <c r="BR203" i="15"/>
  <c r="BL203" i="15"/>
  <c r="BN203" i="15" s="1"/>
  <c r="BH203" i="15"/>
  <c r="BJ203" i="15" s="1"/>
  <c r="AV203" i="15"/>
  <c r="AX203" i="15" s="1"/>
  <c r="AR203" i="15"/>
  <c r="AT203" i="15" s="1"/>
  <c r="BD203" i="15"/>
  <c r="BF203" i="15" s="1"/>
  <c r="BR202" i="15"/>
  <c r="BL202" i="15"/>
  <c r="BN202" i="15" s="1"/>
  <c r="BH202" i="15"/>
  <c r="BJ202" i="15" s="1"/>
  <c r="AV202" i="15"/>
  <c r="AX202" i="15" s="1"/>
  <c r="AR202" i="15"/>
  <c r="AT202" i="15" s="1"/>
  <c r="BD202" i="15"/>
  <c r="BF202" i="15" s="1"/>
  <c r="BR201" i="15"/>
  <c r="BL201" i="15"/>
  <c r="BN201" i="15" s="1"/>
  <c r="BH201" i="15"/>
  <c r="BJ201" i="15" s="1"/>
  <c r="AV201" i="15"/>
  <c r="AX201" i="15" s="1"/>
  <c r="AR201" i="15"/>
  <c r="AT201" i="15" s="1"/>
  <c r="BD201" i="15"/>
  <c r="BF201" i="15" s="1"/>
  <c r="BR429" i="15"/>
  <c r="BL429" i="15"/>
  <c r="BN429" i="15" s="1"/>
  <c r="BH429" i="15"/>
  <c r="BJ429" i="15" s="1"/>
  <c r="AV429" i="15"/>
  <c r="AX429" i="15" s="1"/>
  <c r="AR429" i="15"/>
  <c r="AT429" i="15" s="1"/>
  <c r="BD429" i="15"/>
  <c r="BF429" i="15" s="1"/>
  <c r="BR200" i="15"/>
  <c r="BL200" i="15"/>
  <c r="BN200" i="15" s="1"/>
  <c r="BH200" i="15"/>
  <c r="BJ200" i="15" s="1"/>
  <c r="AV200" i="15"/>
  <c r="AX200" i="15" s="1"/>
  <c r="AR200" i="15"/>
  <c r="AT200" i="15" s="1"/>
  <c r="BD200" i="15"/>
  <c r="BF200" i="15" s="1"/>
  <c r="BR199" i="15"/>
  <c r="BL199" i="15"/>
  <c r="BN199" i="15" s="1"/>
  <c r="BH199" i="15"/>
  <c r="BJ199" i="15" s="1"/>
  <c r="AZ199" i="15"/>
  <c r="BB199" i="15" s="1"/>
  <c r="AV199" i="15"/>
  <c r="AX199" i="15" s="1"/>
  <c r="AR199" i="15"/>
  <c r="AT199" i="15" s="1"/>
  <c r="BD199" i="15"/>
  <c r="BF199" i="15" s="1"/>
  <c r="BR198" i="15"/>
  <c r="BL198" i="15"/>
  <c r="BN198" i="15" s="1"/>
  <c r="BH198" i="15"/>
  <c r="BJ198" i="15" s="1"/>
  <c r="AV198" i="15"/>
  <c r="AX198" i="15" s="1"/>
  <c r="AR198" i="15"/>
  <c r="AT198" i="15" s="1"/>
  <c r="BD198" i="15"/>
  <c r="BF198" i="15" s="1"/>
  <c r="BR197" i="15"/>
  <c r="BL197" i="15"/>
  <c r="BN197" i="15" s="1"/>
  <c r="BH197" i="15"/>
  <c r="BJ197" i="15" s="1"/>
  <c r="AV197" i="15"/>
  <c r="AX197" i="15" s="1"/>
  <c r="AR197" i="15"/>
  <c r="AT197" i="15" s="1"/>
  <c r="BD197" i="15"/>
  <c r="BF197" i="15" s="1"/>
  <c r="BR196" i="15"/>
  <c r="BL196" i="15"/>
  <c r="BN196" i="15" s="1"/>
  <c r="BH196" i="15"/>
  <c r="BJ196" i="15" s="1"/>
  <c r="AV196" i="15"/>
  <c r="AX196" i="15" s="1"/>
  <c r="AR196" i="15"/>
  <c r="AT196" i="15" s="1"/>
  <c r="BR195" i="15"/>
  <c r="BL195" i="15"/>
  <c r="BN195" i="15" s="1"/>
  <c r="BH195" i="15"/>
  <c r="BJ195" i="15" s="1"/>
  <c r="AV195" i="15"/>
  <c r="AX195" i="15" s="1"/>
  <c r="AR195" i="15"/>
  <c r="AT195" i="15" s="1"/>
  <c r="AZ195" i="15"/>
  <c r="BB195" i="15" s="1"/>
  <c r="BR194" i="15"/>
  <c r="BL194" i="15"/>
  <c r="BN194" i="15" s="1"/>
  <c r="BH194" i="15"/>
  <c r="BJ194" i="15" s="1"/>
  <c r="BD194" i="15"/>
  <c r="BF194" i="15" s="1"/>
  <c r="AV194" i="15"/>
  <c r="AX194" i="15" s="1"/>
  <c r="AR194" i="15"/>
  <c r="AT194" i="15" s="1"/>
  <c r="AZ194" i="15"/>
  <c r="BB194" i="15" s="1"/>
  <c r="BR193" i="15"/>
  <c r="BL193" i="15"/>
  <c r="BN193" i="15" s="1"/>
  <c r="BH193" i="15"/>
  <c r="BJ193" i="15" s="1"/>
  <c r="BD193" i="15"/>
  <c r="BF193" i="15" s="1"/>
  <c r="AV193" i="15"/>
  <c r="AX193" i="15" s="1"/>
  <c r="AR193" i="15"/>
  <c r="AT193" i="15" s="1"/>
  <c r="BR192" i="15"/>
  <c r="BL192" i="15"/>
  <c r="BN192" i="15" s="1"/>
  <c r="BH192" i="15"/>
  <c r="BJ192" i="15" s="1"/>
  <c r="AV192" i="15"/>
  <c r="AX192" i="15" s="1"/>
  <c r="AR192" i="15"/>
  <c r="AT192" i="15" s="1"/>
  <c r="BD192" i="15"/>
  <c r="BF192" i="15" s="1"/>
  <c r="BR191" i="15"/>
  <c r="BL191" i="15"/>
  <c r="BN191" i="15" s="1"/>
  <c r="BH191" i="15"/>
  <c r="BJ191" i="15" s="1"/>
  <c r="AZ191" i="15"/>
  <c r="BB191" i="15" s="1"/>
  <c r="AV191" i="15"/>
  <c r="AX191" i="15" s="1"/>
  <c r="AR191" i="15"/>
  <c r="AT191" i="15" s="1"/>
  <c r="BD191" i="15"/>
  <c r="BF191" i="15" s="1"/>
  <c r="BR190" i="15"/>
  <c r="BL190" i="15"/>
  <c r="BN190" i="15" s="1"/>
  <c r="BH190" i="15"/>
  <c r="BJ190" i="15" s="1"/>
  <c r="AV190" i="15"/>
  <c r="AX190" i="15" s="1"/>
  <c r="AR190" i="15"/>
  <c r="AT190" i="15" s="1"/>
  <c r="BD190" i="15"/>
  <c r="BF190" i="15" s="1"/>
  <c r="BR189" i="15"/>
  <c r="BL189" i="15"/>
  <c r="BN189" i="15" s="1"/>
  <c r="BH189" i="15"/>
  <c r="BJ189" i="15" s="1"/>
  <c r="AV189" i="15"/>
  <c r="AX189" i="15" s="1"/>
  <c r="AR189" i="15"/>
  <c r="AT189" i="15" s="1"/>
  <c r="AZ189" i="15"/>
  <c r="BB189" i="15" s="1"/>
  <c r="BR188" i="15"/>
  <c r="BL188" i="15"/>
  <c r="BN188" i="15" s="1"/>
  <c r="BH188" i="15"/>
  <c r="BJ188" i="15" s="1"/>
  <c r="AZ188" i="15"/>
  <c r="BB188" i="15" s="1"/>
  <c r="AV188" i="15"/>
  <c r="AX188" i="15" s="1"/>
  <c r="AR188" i="15"/>
  <c r="AT188" i="15" s="1"/>
  <c r="BD188" i="15"/>
  <c r="BF188" i="15" s="1"/>
  <c r="BR187" i="15"/>
  <c r="BL187" i="15"/>
  <c r="BN187" i="15" s="1"/>
  <c r="BH187" i="15"/>
  <c r="BJ187" i="15" s="1"/>
  <c r="AV187" i="15"/>
  <c r="AX187" i="15" s="1"/>
  <c r="AR187" i="15"/>
  <c r="AT187" i="15" s="1"/>
  <c r="BD187" i="15"/>
  <c r="BF187" i="15" s="1"/>
  <c r="BR186" i="15"/>
  <c r="BL186" i="15"/>
  <c r="BN186" i="15" s="1"/>
  <c r="BH186" i="15"/>
  <c r="BJ186" i="15" s="1"/>
  <c r="AV186" i="15"/>
  <c r="AX186" i="15" s="1"/>
  <c r="AR186" i="15"/>
  <c r="AT186" i="15" s="1"/>
  <c r="BD186" i="15"/>
  <c r="BF186" i="15" s="1"/>
  <c r="BR185" i="15"/>
  <c r="BL185" i="15"/>
  <c r="BN185" i="15" s="1"/>
  <c r="BH185" i="15"/>
  <c r="BJ185" i="15" s="1"/>
  <c r="AV185" i="15"/>
  <c r="AX185" i="15" s="1"/>
  <c r="AR185" i="15"/>
  <c r="AT185" i="15" s="1"/>
  <c r="BR184" i="15"/>
  <c r="BL184" i="15"/>
  <c r="BN184" i="15" s="1"/>
  <c r="BH184" i="15"/>
  <c r="BJ184" i="15" s="1"/>
  <c r="AV184" i="15"/>
  <c r="AX184" i="15" s="1"/>
  <c r="AR184" i="15"/>
  <c r="AT184" i="15" s="1"/>
  <c r="BD184" i="15"/>
  <c r="BF184" i="15" s="1"/>
  <c r="BR183" i="15"/>
  <c r="BL183" i="15"/>
  <c r="BN183" i="15" s="1"/>
  <c r="BH183" i="15"/>
  <c r="BJ183" i="15" s="1"/>
  <c r="AV183" i="15"/>
  <c r="AX183" i="15" s="1"/>
  <c r="AR183" i="15"/>
  <c r="AT183" i="15" s="1"/>
  <c r="BD183" i="15"/>
  <c r="BF183" i="15" s="1"/>
  <c r="BR182" i="15"/>
  <c r="BL182" i="15"/>
  <c r="BN182" i="15" s="1"/>
  <c r="BH182" i="15"/>
  <c r="BJ182" i="15" s="1"/>
  <c r="AV182" i="15"/>
  <c r="AX182" i="15" s="1"/>
  <c r="AR182" i="15"/>
  <c r="AT182" i="15" s="1"/>
  <c r="BD182" i="15"/>
  <c r="BF182" i="15" s="1"/>
  <c r="BR181" i="15"/>
  <c r="BL181" i="15"/>
  <c r="BN181" i="15" s="1"/>
  <c r="BH181" i="15"/>
  <c r="BJ181" i="15" s="1"/>
  <c r="AV181" i="15"/>
  <c r="AX181" i="15" s="1"/>
  <c r="AR181" i="15"/>
  <c r="AT181" i="15" s="1"/>
  <c r="BD181" i="15"/>
  <c r="BF181" i="15" s="1"/>
  <c r="BR180" i="15"/>
  <c r="BL180" i="15"/>
  <c r="BN180" i="15" s="1"/>
  <c r="BH180" i="15"/>
  <c r="BJ180" i="15" s="1"/>
  <c r="AV180" i="15"/>
  <c r="AX180" i="15" s="1"/>
  <c r="AR180" i="15"/>
  <c r="AT180" i="15" s="1"/>
  <c r="BR179" i="15"/>
  <c r="BL179" i="15"/>
  <c r="BN179" i="15" s="1"/>
  <c r="BH179" i="15"/>
  <c r="BJ179" i="15" s="1"/>
  <c r="AV179" i="15"/>
  <c r="AX179" i="15" s="1"/>
  <c r="AR179" i="15"/>
  <c r="AT179" i="15" s="1"/>
  <c r="BR178" i="15"/>
  <c r="BL178" i="15"/>
  <c r="BN178" i="15" s="1"/>
  <c r="BH178" i="15"/>
  <c r="BJ178" i="15" s="1"/>
  <c r="AV178" i="15"/>
  <c r="AX178" i="15" s="1"/>
  <c r="AR178" i="15"/>
  <c r="AT178" i="15" s="1"/>
  <c r="BD178" i="15"/>
  <c r="BF178" i="15" s="1"/>
  <c r="BR177" i="15"/>
  <c r="BL177" i="15"/>
  <c r="BN177" i="15" s="1"/>
  <c r="BH177" i="15"/>
  <c r="BJ177" i="15" s="1"/>
  <c r="AV177" i="15"/>
  <c r="AX177" i="15" s="1"/>
  <c r="AR177" i="15"/>
  <c r="AT177" i="15" s="1"/>
  <c r="BR176" i="15"/>
  <c r="BL176" i="15"/>
  <c r="BN176" i="15" s="1"/>
  <c r="BH176" i="15"/>
  <c r="BJ176" i="15" s="1"/>
  <c r="AV176" i="15"/>
  <c r="AX176" i="15" s="1"/>
  <c r="AR176" i="15"/>
  <c r="AT176" i="15" s="1"/>
  <c r="BD176" i="15"/>
  <c r="BF176" i="15" s="1"/>
  <c r="BR175" i="15"/>
  <c r="BL175" i="15"/>
  <c r="BN175" i="15" s="1"/>
  <c r="BH175" i="15"/>
  <c r="BJ175" i="15" s="1"/>
  <c r="AV175" i="15"/>
  <c r="AX175" i="15" s="1"/>
  <c r="AR175" i="15"/>
  <c r="AT175" i="15" s="1"/>
  <c r="BR439" i="15"/>
  <c r="BL439" i="15"/>
  <c r="BN439" i="15" s="1"/>
  <c r="BH439" i="15"/>
  <c r="BJ439" i="15" s="1"/>
  <c r="AV439" i="15"/>
  <c r="AX439" i="15" s="1"/>
  <c r="AR439" i="15"/>
  <c r="AT439" i="15" s="1"/>
  <c r="BD439" i="15"/>
  <c r="BF439" i="15" s="1"/>
  <c r="BR174" i="15"/>
  <c r="BL174" i="15"/>
  <c r="BN174" i="15" s="1"/>
  <c r="BH174" i="15"/>
  <c r="BJ174" i="15" s="1"/>
  <c r="AV174" i="15"/>
  <c r="AX174" i="15" s="1"/>
  <c r="AR174" i="15"/>
  <c r="AT174" i="15" s="1"/>
  <c r="BR173" i="15"/>
  <c r="BL173" i="15"/>
  <c r="BN173" i="15" s="1"/>
  <c r="BH173" i="15"/>
  <c r="BJ173" i="15" s="1"/>
  <c r="AV173" i="15"/>
  <c r="AX173" i="15" s="1"/>
  <c r="AR173" i="15"/>
  <c r="AT173" i="15" s="1"/>
  <c r="BD173" i="15"/>
  <c r="BF173" i="15" s="1"/>
  <c r="BR172" i="15"/>
  <c r="BL172" i="15"/>
  <c r="BN172" i="15" s="1"/>
  <c r="BH172" i="15"/>
  <c r="BJ172" i="15" s="1"/>
  <c r="AV172" i="15"/>
  <c r="AX172" i="15" s="1"/>
  <c r="AR172" i="15"/>
  <c r="AT172" i="15" s="1"/>
  <c r="BR171" i="15"/>
  <c r="BL171" i="15"/>
  <c r="BN171" i="15" s="1"/>
  <c r="BH171" i="15"/>
  <c r="BJ171" i="15" s="1"/>
  <c r="AV171" i="15"/>
  <c r="AX171" i="15" s="1"/>
  <c r="AR171" i="15"/>
  <c r="AT171" i="15" s="1"/>
  <c r="BD171" i="15"/>
  <c r="BF171" i="15" s="1"/>
  <c r="BR170" i="15"/>
  <c r="BL170" i="15"/>
  <c r="BN170" i="15" s="1"/>
  <c r="BH170" i="15"/>
  <c r="BJ170" i="15" s="1"/>
  <c r="AV170" i="15"/>
  <c r="AX170" i="15" s="1"/>
  <c r="AR170" i="15"/>
  <c r="AT170" i="15" s="1"/>
  <c r="BR169" i="15"/>
  <c r="BL169" i="15"/>
  <c r="BN169" i="15" s="1"/>
  <c r="BH169" i="15"/>
  <c r="BJ169" i="15" s="1"/>
  <c r="AV169" i="15"/>
  <c r="AX169" i="15" s="1"/>
  <c r="AR169" i="15"/>
  <c r="AT169" i="15" s="1"/>
  <c r="BR168" i="15"/>
  <c r="BL168" i="15"/>
  <c r="BN168" i="15" s="1"/>
  <c r="BH168" i="15"/>
  <c r="BJ168" i="15" s="1"/>
  <c r="AV168" i="15"/>
  <c r="AX168" i="15" s="1"/>
  <c r="AR168" i="15"/>
  <c r="AT168" i="15" s="1"/>
  <c r="BR167" i="15"/>
  <c r="BL167" i="15"/>
  <c r="BN167" i="15" s="1"/>
  <c r="BH167" i="15"/>
  <c r="BJ167" i="15" s="1"/>
  <c r="AV167" i="15"/>
  <c r="AX167" i="15" s="1"/>
  <c r="AR167" i="15"/>
  <c r="AT167" i="15" s="1"/>
  <c r="BR166" i="15"/>
  <c r="BL166" i="15"/>
  <c r="BN166" i="15" s="1"/>
  <c r="BH166" i="15"/>
  <c r="BJ166" i="15" s="1"/>
  <c r="AV166" i="15"/>
  <c r="AX166" i="15" s="1"/>
  <c r="AR166" i="15"/>
  <c r="AT166" i="15" s="1"/>
  <c r="AR165" i="15"/>
  <c r="AT165" i="15" s="1"/>
  <c r="AP165" i="15"/>
  <c r="BP165" i="15" s="1"/>
  <c r="AL165" i="15"/>
  <c r="AH165" i="15"/>
  <c r="BD165" i="15" s="1"/>
  <c r="BF165" i="15" s="1"/>
  <c r="BR164" i="15"/>
  <c r="BL164" i="15"/>
  <c r="BN164" i="15" s="1"/>
  <c r="BH164" i="15"/>
  <c r="BJ164" i="15" s="1"/>
  <c r="AV164" i="15"/>
  <c r="AX164" i="15" s="1"/>
  <c r="AR164" i="15"/>
  <c r="AT164" i="15" s="1"/>
  <c r="BR163" i="15"/>
  <c r="BL163" i="15"/>
  <c r="BN163" i="15" s="1"/>
  <c r="BH163" i="15"/>
  <c r="BJ163" i="15" s="1"/>
  <c r="AV163" i="15"/>
  <c r="AX163" i="15" s="1"/>
  <c r="AR163" i="15"/>
  <c r="AT163" i="15" s="1"/>
  <c r="BD163" i="15"/>
  <c r="BF163" i="15" s="1"/>
  <c r="BR162" i="15"/>
  <c r="BL162" i="15"/>
  <c r="BN162" i="15" s="1"/>
  <c r="BH162" i="15"/>
  <c r="BJ162" i="15" s="1"/>
  <c r="AV162" i="15"/>
  <c r="AX162" i="15" s="1"/>
  <c r="AR162" i="15"/>
  <c r="AT162" i="15" s="1"/>
  <c r="BD162" i="15"/>
  <c r="BF162" i="15" s="1"/>
  <c r="BR161" i="15"/>
  <c r="BL161" i="15"/>
  <c r="BN161" i="15" s="1"/>
  <c r="BH161" i="15"/>
  <c r="BJ161" i="15" s="1"/>
  <c r="AV161" i="15"/>
  <c r="AX161" i="15" s="1"/>
  <c r="AR161" i="15"/>
  <c r="AT161" i="15" s="1"/>
  <c r="BD161" i="15"/>
  <c r="BF161" i="15" s="1"/>
  <c r="BR160" i="15"/>
  <c r="BL160" i="15"/>
  <c r="BN160" i="15" s="1"/>
  <c r="BH160" i="15"/>
  <c r="BJ160" i="15" s="1"/>
  <c r="AV160" i="15"/>
  <c r="AX160" i="15" s="1"/>
  <c r="AR160" i="15"/>
  <c r="AT160" i="15" s="1"/>
  <c r="AZ160" i="15"/>
  <c r="BB160" i="15" s="1"/>
  <c r="BR159" i="15"/>
  <c r="BL159" i="15"/>
  <c r="BN159" i="15" s="1"/>
  <c r="BH159" i="15"/>
  <c r="BJ159" i="15" s="1"/>
  <c r="AV159" i="15"/>
  <c r="AX159" i="15" s="1"/>
  <c r="AR159" i="15"/>
  <c r="AT159" i="15" s="1"/>
  <c r="BD159" i="15"/>
  <c r="BF159" i="15" s="1"/>
  <c r="BR158" i="15"/>
  <c r="BL158" i="15"/>
  <c r="BN158" i="15" s="1"/>
  <c r="BH158" i="15"/>
  <c r="BJ158" i="15" s="1"/>
  <c r="AV158" i="15"/>
  <c r="AX158" i="15" s="1"/>
  <c r="AR158" i="15"/>
  <c r="AT158" i="15" s="1"/>
  <c r="AZ158" i="15"/>
  <c r="BB158" i="15" s="1"/>
  <c r="BR157" i="15"/>
  <c r="BL157" i="15"/>
  <c r="BN157" i="15" s="1"/>
  <c r="BH157" i="15"/>
  <c r="BJ157" i="15" s="1"/>
  <c r="AZ157" i="15"/>
  <c r="BB157" i="15" s="1"/>
  <c r="AV157" i="15"/>
  <c r="AX157" i="15" s="1"/>
  <c r="AR157" i="15"/>
  <c r="AT157" i="15" s="1"/>
  <c r="BD157" i="15"/>
  <c r="BF157" i="15" s="1"/>
  <c r="BR156" i="15"/>
  <c r="BL156" i="15"/>
  <c r="BN156" i="15" s="1"/>
  <c r="BH156" i="15"/>
  <c r="BJ156" i="15" s="1"/>
  <c r="AV156" i="15"/>
  <c r="AX156" i="15" s="1"/>
  <c r="AR156" i="15"/>
  <c r="AT156" i="15" s="1"/>
  <c r="AZ156" i="15"/>
  <c r="BB156" i="15" s="1"/>
  <c r="BR155" i="15"/>
  <c r="BL155" i="15"/>
  <c r="BN155" i="15" s="1"/>
  <c r="BH155" i="15"/>
  <c r="BJ155" i="15" s="1"/>
  <c r="AV155" i="15"/>
  <c r="AX155" i="15" s="1"/>
  <c r="AR155" i="15"/>
  <c r="AT155" i="15" s="1"/>
  <c r="BD155" i="15"/>
  <c r="BF155" i="15" s="1"/>
  <c r="BR438" i="15"/>
  <c r="BL438" i="15"/>
  <c r="BN438" i="15" s="1"/>
  <c r="BH438" i="15"/>
  <c r="BJ438" i="15" s="1"/>
  <c r="AV438" i="15"/>
  <c r="AX438" i="15" s="1"/>
  <c r="AR438" i="15"/>
  <c r="AT438" i="15" s="1"/>
  <c r="AZ438" i="15"/>
  <c r="BB438" i="15" s="1"/>
  <c r="BR154" i="15"/>
  <c r="BL154" i="15"/>
  <c r="BN154" i="15" s="1"/>
  <c r="BH154" i="15"/>
  <c r="BJ154" i="15" s="1"/>
  <c r="AV154" i="15"/>
  <c r="AX154" i="15" s="1"/>
  <c r="AR154" i="15"/>
  <c r="AT154" i="15" s="1"/>
  <c r="BD154" i="15"/>
  <c r="BF154" i="15" s="1"/>
  <c r="BR153" i="15"/>
  <c r="BL153" i="15"/>
  <c r="BN153" i="15" s="1"/>
  <c r="BH153" i="15"/>
  <c r="BJ153" i="15" s="1"/>
  <c r="AV153" i="15"/>
  <c r="AX153" i="15" s="1"/>
  <c r="AR153" i="15"/>
  <c r="AT153" i="15" s="1"/>
  <c r="AZ153" i="15"/>
  <c r="BB153" i="15" s="1"/>
  <c r="BR152" i="15"/>
  <c r="BL152" i="15"/>
  <c r="BN152" i="15" s="1"/>
  <c r="BH152" i="15"/>
  <c r="BJ152" i="15" s="1"/>
  <c r="AV152" i="15"/>
  <c r="AX152" i="15" s="1"/>
  <c r="AR152" i="15"/>
  <c r="AT152" i="15" s="1"/>
  <c r="BD152" i="15"/>
  <c r="BF152" i="15" s="1"/>
  <c r="BR151" i="15"/>
  <c r="BL151" i="15"/>
  <c r="BN151" i="15" s="1"/>
  <c r="BH151" i="15"/>
  <c r="BJ151" i="15" s="1"/>
  <c r="AV151" i="15"/>
  <c r="AX151" i="15" s="1"/>
  <c r="AR151" i="15"/>
  <c r="AT151" i="15" s="1"/>
  <c r="AZ151" i="15"/>
  <c r="BB151" i="15" s="1"/>
  <c r="BR150" i="15"/>
  <c r="BL150" i="15"/>
  <c r="BN150" i="15" s="1"/>
  <c r="BH150" i="15"/>
  <c r="BJ150" i="15" s="1"/>
  <c r="AV150" i="15"/>
  <c r="AX150" i="15" s="1"/>
  <c r="AR150" i="15"/>
  <c r="AT150" i="15" s="1"/>
  <c r="BD150" i="15"/>
  <c r="BF150" i="15" s="1"/>
  <c r="BR149" i="15"/>
  <c r="BL149" i="15"/>
  <c r="BN149" i="15" s="1"/>
  <c r="BH149" i="15"/>
  <c r="BJ149" i="15" s="1"/>
  <c r="AV149" i="15"/>
  <c r="AX149" i="15" s="1"/>
  <c r="AR149" i="15"/>
  <c r="AT149" i="15" s="1"/>
  <c r="AZ149" i="15"/>
  <c r="BB149" i="15" s="1"/>
  <c r="BR148" i="15"/>
  <c r="BL148" i="15"/>
  <c r="BN148" i="15" s="1"/>
  <c r="BH148" i="15"/>
  <c r="BJ148" i="15" s="1"/>
  <c r="AV148" i="15"/>
  <c r="AX148" i="15" s="1"/>
  <c r="AR148" i="15"/>
  <c r="AT148" i="15" s="1"/>
  <c r="BD148" i="15"/>
  <c r="BF148" i="15" s="1"/>
  <c r="BR437" i="15"/>
  <c r="BL437" i="15"/>
  <c r="BN437" i="15" s="1"/>
  <c r="BH437" i="15"/>
  <c r="BJ437" i="15" s="1"/>
  <c r="AV437" i="15"/>
  <c r="AX437" i="15" s="1"/>
  <c r="AR437" i="15"/>
  <c r="AT437" i="15" s="1"/>
  <c r="AZ437" i="15"/>
  <c r="BB437" i="15" s="1"/>
  <c r="BR147" i="15"/>
  <c r="BL147" i="15"/>
  <c r="BN147" i="15" s="1"/>
  <c r="BH147" i="15"/>
  <c r="BJ147" i="15" s="1"/>
  <c r="AV147" i="15"/>
  <c r="AX147" i="15" s="1"/>
  <c r="AR147" i="15"/>
  <c r="AT147" i="15" s="1"/>
  <c r="BD147" i="15"/>
  <c r="BF147" i="15" s="1"/>
  <c r="BR146" i="15"/>
  <c r="BL146" i="15"/>
  <c r="BN146" i="15" s="1"/>
  <c r="BH146" i="15"/>
  <c r="BJ146" i="15" s="1"/>
  <c r="AV146" i="15"/>
  <c r="AX146" i="15" s="1"/>
  <c r="AR146" i="15"/>
  <c r="AT146" i="15" s="1"/>
  <c r="AZ146" i="15"/>
  <c r="BB146" i="15" s="1"/>
  <c r="BR145" i="15"/>
  <c r="BL145" i="15"/>
  <c r="BN145" i="15" s="1"/>
  <c r="BH145" i="15"/>
  <c r="BJ145" i="15" s="1"/>
  <c r="AV145" i="15"/>
  <c r="AX145" i="15" s="1"/>
  <c r="AR145" i="15"/>
  <c r="AT145" i="15" s="1"/>
  <c r="BD145" i="15"/>
  <c r="BF145" i="15" s="1"/>
  <c r="BR144" i="15"/>
  <c r="BL144" i="15"/>
  <c r="BN144" i="15" s="1"/>
  <c r="BH144" i="15"/>
  <c r="BJ144" i="15" s="1"/>
  <c r="AV144" i="15"/>
  <c r="AX144" i="15" s="1"/>
  <c r="AR144" i="15"/>
  <c r="AT144" i="15" s="1"/>
  <c r="AZ144" i="15"/>
  <c r="BB144" i="15" s="1"/>
  <c r="BR143" i="15"/>
  <c r="BL143" i="15"/>
  <c r="BN143" i="15" s="1"/>
  <c r="BH143" i="15"/>
  <c r="BJ143" i="15" s="1"/>
  <c r="AV143" i="15"/>
  <c r="AX143" i="15" s="1"/>
  <c r="AR143" i="15"/>
  <c r="AT143" i="15" s="1"/>
  <c r="BR142" i="15"/>
  <c r="BL142" i="15"/>
  <c r="BN142" i="15" s="1"/>
  <c r="BH142" i="15"/>
  <c r="BJ142" i="15" s="1"/>
  <c r="BD142" i="15"/>
  <c r="BF142" i="15" s="1"/>
  <c r="AV142" i="15"/>
  <c r="AX142" i="15" s="1"/>
  <c r="AR142" i="15"/>
  <c r="AT142" i="15" s="1"/>
  <c r="AZ142" i="15"/>
  <c r="BB142" i="15" s="1"/>
  <c r="BR428" i="15"/>
  <c r="BL428" i="15"/>
  <c r="BN428" i="15" s="1"/>
  <c r="BH428" i="15"/>
  <c r="BJ428" i="15" s="1"/>
  <c r="AV428" i="15"/>
  <c r="AX428" i="15" s="1"/>
  <c r="AR428" i="15"/>
  <c r="AT428" i="15" s="1"/>
  <c r="AZ428" i="15"/>
  <c r="BB428" i="15" s="1"/>
  <c r="BR141" i="15"/>
  <c r="BL141" i="15"/>
  <c r="BN141" i="15" s="1"/>
  <c r="BH141" i="15"/>
  <c r="BJ141" i="15" s="1"/>
  <c r="AV141" i="15"/>
  <c r="AX141" i="15" s="1"/>
  <c r="AR141" i="15"/>
  <c r="AT141" i="15" s="1"/>
  <c r="BR140" i="15"/>
  <c r="BL140" i="15"/>
  <c r="BN140" i="15" s="1"/>
  <c r="BH140" i="15"/>
  <c r="BJ140" i="15" s="1"/>
  <c r="AV140" i="15"/>
  <c r="AX140" i="15" s="1"/>
  <c r="AR140" i="15"/>
  <c r="AT140" i="15" s="1"/>
  <c r="BD140" i="15"/>
  <c r="BF140" i="15" s="1"/>
  <c r="BR139" i="15"/>
  <c r="BL139" i="15"/>
  <c r="BN139" i="15" s="1"/>
  <c r="BH139" i="15"/>
  <c r="BJ139" i="15" s="1"/>
  <c r="AV139" i="15"/>
  <c r="AX139" i="15" s="1"/>
  <c r="AR139" i="15"/>
  <c r="AT139" i="15" s="1"/>
  <c r="BD139" i="15"/>
  <c r="BF139" i="15" s="1"/>
  <c r="BR138" i="15"/>
  <c r="BL138" i="15"/>
  <c r="BN138" i="15" s="1"/>
  <c r="BH138" i="15"/>
  <c r="BJ138" i="15" s="1"/>
  <c r="AV138" i="15"/>
  <c r="AX138" i="15" s="1"/>
  <c r="AR138" i="15"/>
  <c r="AT138" i="15" s="1"/>
  <c r="AZ138" i="15"/>
  <c r="BB138" i="15" s="1"/>
  <c r="BR137" i="15"/>
  <c r="BL137" i="15"/>
  <c r="BN137" i="15" s="1"/>
  <c r="BH137" i="15"/>
  <c r="BJ137" i="15" s="1"/>
  <c r="AV137" i="15"/>
  <c r="AX137" i="15" s="1"/>
  <c r="AR137" i="15"/>
  <c r="AT137" i="15" s="1"/>
  <c r="BD137" i="15"/>
  <c r="BF137" i="15" s="1"/>
  <c r="BR136" i="15"/>
  <c r="BL136" i="15"/>
  <c r="BN136" i="15" s="1"/>
  <c r="BH136" i="15"/>
  <c r="BJ136" i="15" s="1"/>
  <c r="AV136" i="15"/>
  <c r="AX136" i="15" s="1"/>
  <c r="AR136" i="15"/>
  <c r="AT136" i="15" s="1"/>
  <c r="AZ136" i="15"/>
  <c r="BB136" i="15" s="1"/>
  <c r="BR135" i="15"/>
  <c r="BL135" i="15"/>
  <c r="BN135" i="15" s="1"/>
  <c r="BH135" i="15"/>
  <c r="BJ135" i="15" s="1"/>
  <c r="AV135" i="15"/>
  <c r="AX135" i="15" s="1"/>
  <c r="AR135" i="15"/>
  <c r="AT135" i="15" s="1"/>
  <c r="BD135" i="15"/>
  <c r="BF135" i="15" s="1"/>
  <c r="BR134" i="15"/>
  <c r="BL134" i="15"/>
  <c r="BN134" i="15" s="1"/>
  <c r="BH134" i="15"/>
  <c r="BJ134" i="15" s="1"/>
  <c r="AV134" i="15"/>
  <c r="AX134" i="15" s="1"/>
  <c r="AR134" i="15"/>
  <c r="AT134" i="15" s="1"/>
  <c r="AZ134" i="15"/>
  <c r="BB134" i="15" s="1"/>
  <c r="BR133" i="15"/>
  <c r="BL133" i="15"/>
  <c r="BN133" i="15" s="1"/>
  <c r="BH133" i="15"/>
  <c r="BJ133" i="15" s="1"/>
  <c r="AZ133" i="15"/>
  <c r="BB133" i="15" s="1"/>
  <c r="AV133" i="15"/>
  <c r="AX133" i="15" s="1"/>
  <c r="AR133" i="15"/>
  <c r="AT133" i="15" s="1"/>
  <c r="BD133" i="15"/>
  <c r="BF133" i="15" s="1"/>
  <c r="BR132" i="15"/>
  <c r="BL132" i="15"/>
  <c r="BN132" i="15" s="1"/>
  <c r="BH132" i="15"/>
  <c r="BJ132" i="15" s="1"/>
  <c r="AV132" i="15"/>
  <c r="AX132" i="15" s="1"/>
  <c r="AR132" i="15"/>
  <c r="AT132" i="15" s="1"/>
  <c r="AZ132" i="15"/>
  <c r="BB132" i="15" s="1"/>
  <c r="BR131" i="15"/>
  <c r="BL131" i="15"/>
  <c r="BN131" i="15" s="1"/>
  <c r="BH131" i="15"/>
  <c r="BJ131" i="15" s="1"/>
  <c r="AV131" i="15"/>
  <c r="AX131" i="15" s="1"/>
  <c r="AR131" i="15"/>
  <c r="AT131" i="15" s="1"/>
  <c r="BD131" i="15"/>
  <c r="BF131" i="15" s="1"/>
  <c r="BR427" i="15"/>
  <c r="BL427" i="15"/>
  <c r="BN427" i="15" s="1"/>
  <c r="BH427" i="15"/>
  <c r="BJ427" i="15" s="1"/>
  <c r="AV427" i="15"/>
  <c r="AX427" i="15" s="1"/>
  <c r="AR427" i="15"/>
  <c r="AT427" i="15" s="1"/>
  <c r="AZ427" i="15"/>
  <c r="BB427" i="15" s="1"/>
  <c r="BR130" i="15"/>
  <c r="BL130" i="15"/>
  <c r="BN130" i="15" s="1"/>
  <c r="BH130" i="15"/>
  <c r="BJ130" i="15" s="1"/>
  <c r="AV130" i="15"/>
  <c r="AX130" i="15" s="1"/>
  <c r="AR130" i="15"/>
  <c r="AT130" i="15" s="1"/>
  <c r="BD130" i="15"/>
  <c r="BF130" i="15" s="1"/>
  <c r="BR129" i="15"/>
  <c r="BL129" i="15"/>
  <c r="BN129" i="15" s="1"/>
  <c r="BH129" i="15"/>
  <c r="BJ129" i="15" s="1"/>
  <c r="AV129" i="15"/>
  <c r="AX129" i="15" s="1"/>
  <c r="AR129" i="15"/>
  <c r="AT129" i="15" s="1"/>
  <c r="AZ129" i="15"/>
  <c r="BB129" i="15" s="1"/>
  <c r="BR128" i="15"/>
  <c r="BL128" i="15"/>
  <c r="BN128" i="15" s="1"/>
  <c r="BH128" i="15"/>
  <c r="BJ128" i="15" s="1"/>
  <c r="AV128" i="15"/>
  <c r="AX128" i="15" s="1"/>
  <c r="AR128" i="15"/>
  <c r="AT128" i="15" s="1"/>
  <c r="BD128" i="15"/>
  <c r="BF128" i="15" s="1"/>
  <c r="BR127" i="15"/>
  <c r="BL127" i="15"/>
  <c r="BN127" i="15" s="1"/>
  <c r="BH127" i="15"/>
  <c r="BJ127" i="15" s="1"/>
  <c r="BD127" i="15"/>
  <c r="BF127" i="15" s="1"/>
  <c r="AV127" i="15"/>
  <c r="AX127" i="15" s="1"/>
  <c r="AR127" i="15"/>
  <c r="AT127" i="15" s="1"/>
  <c r="AZ127" i="15"/>
  <c r="BB127" i="15" s="1"/>
  <c r="BR126" i="15"/>
  <c r="BL126" i="15"/>
  <c r="BN126" i="15" s="1"/>
  <c r="BH126" i="15"/>
  <c r="BJ126" i="15" s="1"/>
  <c r="AZ126" i="15"/>
  <c r="BB126" i="15" s="1"/>
  <c r="AV126" i="15"/>
  <c r="AX126" i="15" s="1"/>
  <c r="AR126" i="15"/>
  <c r="AT126" i="15" s="1"/>
  <c r="BD126" i="15"/>
  <c r="BF126" i="15" s="1"/>
  <c r="BR125" i="15"/>
  <c r="BL125" i="15"/>
  <c r="BN125" i="15" s="1"/>
  <c r="BH125" i="15"/>
  <c r="BJ125" i="15" s="1"/>
  <c r="AV125" i="15"/>
  <c r="AX125" i="15" s="1"/>
  <c r="AR125" i="15"/>
  <c r="AT125" i="15" s="1"/>
  <c r="AZ125" i="15"/>
  <c r="BB125" i="15" s="1"/>
  <c r="BR426" i="15"/>
  <c r="BL426" i="15"/>
  <c r="BN426" i="15" s="1"/>
  <c r="BH426" i="15"/>
  <c r="BJ426" i="15" s="1"/>
  <c r="AZ426" i="15"/>
  <c r="BB426" i="15" s="1"/>
  <c r="AV426" i="15"/>
  <c r="AX426" i="15" s="1"/>
  <c r="AR426" i="15"/>
  <c r="AT426" i="15" s="1"/>
  <c r="BR124" i="15"/>
  <c r="BL124" i="15"/>
  <c r="BN124" i="15" s="1"/>
  <c r="BH124" i="15"/>
  <c r="BJ124" i="15" s="1"/>
  <c r="AV124" i="15"/>
  <c r="AX124" i="15" s="1"/>
  <c r="AR124" i="15"/>
  <c r="AT124" i="15" s="1"/>
  <c r="AZ124" i="15"/>
  <c r="BB124" i="15" s="1"/>
  <c r="BR123" i="15"/>
  <c r="BL123" i="15"/>
  <c r="BN123" i="15" s="1"/>
  <c r="BH123" i="15"/>
  <c r="BJ123" i="15" s="1"/>
  <c r="AV123" i="15"/>
  <c r="AX123" i="15" s="1"/>
  <c r="AR123" i="15"/>
  <c r="AT123" i="15" s="1"/>
  <c r="AZ123" i="15"/>
  <c r="BB123" i="15" s="1"/>
  <c r="AR122" i="15"/>
  <c r="AT122" i="15" s="1"/>
  <c r="AP122" i="15"/>
  <c r="BP122" i="15" s="1"/>
  <c r="AL122" i="15"/>
  <c r="AH122" i="15"/>
  <c r="BR121" i="15"/>
  <c r="BL121" i="15"/>
  <c r="BN121" i="15" s="1"/>
  <c r="BH121" i="15"/>
  <c r="BJ121" i="15" s="1"/>
  <c r="AV121" i="15"/>
  <c r="AX121" i="15" s="1"/>
  <c r="AR121" i="15"/>
  <c r="AT121" i="15" s="1"/>
  <c r="AZ121" i="15"/>
  <c r="BB121" i="15" s="1"/>
  <c r="BR120" i="15"/>
  <c r="BL120" i="15"/>
  <c r="BN120" i="15" s="1"/>
  <c r="BH120" i="15"/>
  <c r="BJ120" i="15" s="1"/>
  <c r="AV120" i="15"/>
  <c r="AX120" i="15" s="1"/>
  <c r="AR120" i="15"/>
  <c r="AT120" i="15" s="1"/>
  <c r="AV119" i="15"/>
  <c r="AX119" i="15" s="1"/>
  <c r="AR119" i="15"/>
  <c r="AT119" i="15" s="1"/>
  <c r="AP119" i="15"/>
  <c r="BP119" i="15" s="1"/>
  <c r="AL119" i="15"/>
  <c r="BD119" i="15"/>
  <c r="BF119" i="15" s="1"/>
  <c r="BR118" i="15"/>
  <c r="BL118" i="15"/>
  <c r="BN118" i="15" s="1"/>
  <c r="BH118" i="15"/>
  <c r="BJ118" i="15" s="1"/>
  <c r="AV118" i="15"/>
  <c r="AX118" i="15" s="1"/>
  <c r="AR118" i="15"/>
  <c r="AT118" i="15" s="1"/>
  <c r="AZ118" i="15"/>
  <c r="BB118" i="15" s="1"/>
  <c r="BR117" i="15"/>
  <c r="BL117" i="15"/>
  <c r="BN117" i="15" s="1"/>
  <c r="BH117" i="15"/>
  <c r="BJ117" i="15" s="1"/>
  <c r="AV117" i="15"/>
  <c r="AX117" i="15" s="1"/>
  <c r="AR117" i="15"/>
  <c r="AT117" i="15" s="1"/>
  <c r="BD117" i="15"/>
  <c r="BF117" i="15" s="1"/>
  <c r="BR116" i="15"/>
  <c r="BL116" i="15"/>
  <c r="BN116" i="15" s="1"/>
  <c r="BH116" i="15"/>
  <c r="BJ116" i="15" s="1"/>
  <c r="AV116" i="15"/>
  <c r="AX116" i="15" s="1"/>
  <c r="AR116" i="15"/>
  <c r="AT116" i="15" s="1"/>
  <c r="BR115" i="15"/>
  <c r="BL115" i="15"/>
  <c r="BN115" i="15" s="1"/>
  <c r="BH115" i="15"/>
  <c r="BJ115" i="15" s="1"/>
  <c r="AV115" i="15"/>
  <c r="AX115" i="15" s="1"/>
  <c r="AR115" i="15"/>
  <c r="AT115" i="15" s="1"/>
  <c r="BD115" i="15"/>
  <c r="BF115" i="15" s="1"/>
  <c r="BR114" i="15"/>
  <c r="BL114" i="15"/>
  <c r="BN114" i="15" s="1"/>
  <c r="BH114" i="15"/>
  <c r="BJ114" i="15" s="1"/>
  <c r="AV114" i="15"/>
  <c r="AX114" i="15" s="1"/>
  <c r="AR114" i="15"/>
  <c r="AT114" i="15" s="1"/>
  <c r="AZ114" i="15"/>
  <c r="BB114" i="15" s="1"/>
  <c r="BR113" i="15"/>
  <c r="BL113" i="15"/>
  <c r="BN113" i="15" s="1"/>
  <c r="BH113" i="15"/>
  <c r="BJ113" i="15" s="1"/>
  <c r="AV113" i="15"/>
  <c r="AX113" i="15" s="1"/>
  <c r="AR113" i="15"/>
  <c r="AT113" i="15" s="1"/>
  <c r="BD113" i="15"/>
  <c r="BF113" i="15" s="1"/>
  <c r="BR425" i="15"/>
  <c r="BL425" i="15"/>
  <c r="BN425" i="15" s="1"/>
  <c r="BH425" i="15"/>
  <c r="BJ425" i="15" s="1"/>
  <c r="AV425" i="15"/>
  <c r="AX425" i="15" s="1"/>
  <c r="AR425" i="15"/>
  <c r="AT425" i="15" s="1"/>
  <c r="AZ425" i="15"/>
  <c r="BB425" i="15" s="1"/>
  <c r="BR112" i="15"/>
  <c r="BL112" i="15"/>
  <c r="BN112" i="15" s="1"/>
  <c r="BH112" i="15"/>
  <c r="BJ112" i="15" s="1"/>
  <c r="AV112" i="15"/>
  <c r="AX112" i="15" s="1"/>
  <c r="AR112" i="15"/>
  <c r="AT112" i="15" s="1"/>
  <c r="BR111" i="15"/>
  <c r="BL111" i="15"/>
  <c r="BN111" i="15" s="1"/>
  <c r="BH111" i="15"/>
  <c r="BJ111" i="15" s="1"/>
  <c r="AV111" i="15"/>
  <c r="AX111" i="15" s="1"/>
  <c r="AR111" i="15"/>
  <c r="AT111" i="15" s="1"/>
  <c r="AZ111" i="15"/>
  <c r="BB111" i="15" s="1"/>
  <c r="BH110" i="15"/>
  <c r="BJ110" i="15" s="1"/>
  <c r="AV110" i="15"/>
  <c r="AX110" i="15" s="1"/>
  <c r="AR110" i="15"/>
  <c r="AT110" i="15" s="1"/>
  <c r="AP110" i="15"/>
  <c r="BP110" i="15" s="1"/>
  <c r="AZ110" i="15"/>
  <c r="BB110" i="15" s="1"/>
  <c r="BR109" i="15"/>
  <c r="BL109" i="15"/>
  <c r="BN109" i="15" s="1"/>
  <c r="BH109" i="15"/>
  <c r="BJ109" i="15" s="1"/>
  <c r="AV109" i="15"/>
  <c r="AX109" i="15" s="1"/>
  <c r="AR109" i="15"/>
  <c r="AT109" i="15" s="1"/>
  <c r="BD109" i="15"/>
  <c r="BF109" i="15" s="1"/>
  <c r="BR108" i="15"/>
  <c r="BL108" i="15"/>
  <c r="BN108" i="15" s="1"/>
  <c r="BH108" i="15"/>
  <c r="BJ108" i="15" s="1"/>
  <c r="AV108" i="15"/>
  <c r="AX108" i="15" s="1"/>
  <c r="AR108" i="15"/>
  <c r="AT108" i="15" s="1"/>
  <c r="BR107" i="15"/>
  <c r="BL107" i="15"/>
  <c r="BN107" i="15" s="1"/>
  <c r="BH107" i="15"/>
  <c r="BJ107" i="15" s="1"/>
  <c r="AV107" i="15"/>
  <c r="AX107" i="15" s="1"/>
  <c r="AR107" i="15"/>
  <c r="AT107" i="15" s="1"/>
  <c r="BD107" i="15"/>
  <c r="BF107" i="15" s="1"/>
  <c r="BR106" i="15"/>
  <c r="BL106" i="15"/>
  <c r="BN106" i="15" s="1"/>
  <c r="BH106" i="15"/>
  <c r="BJ106" i="15" s="1"/>
  <c r="AV106" i="15"/>
  <c r="AX106" i="15" s="1"/>
  <c r="AR106" i="15"/>
  <c r="AT106" i="15" s="1"/>
  <c r="BR105" i="15"/>
  <c r="BL105" i="15"/>
  <c r="BN105" i="15" s="1"/>
  <c r="BH105" i="15"/>
  <c r="BJ105" i="15" s="1"/>
  <c r="AV105" i="15"/>
  <c r="AX105" i="15" s="1"/>
  <c r="AR105" i="15"/>
  <c r="AT105" i="15" s="1"/>
  <c r="BD105" i="15"/>
  <c r="BF105" i="15" s="1"/>
  <c r="BR104" i="15"/>
  <c r="BL104" i="15"/>
  <c r="BN104" i="15" s="1"/>
  <c r="BH104" i="15"/>
  <c r="BJ104" i="15" s="1"/>
  <c r="AV104" i="15"/>
  <c r="AX104" i="15" s="1"/>
  <c r="AR104" i="15"/>
  <c r="AT104" i="15" s="1"/>
  <c r="BR103" i="15"/>
  <c r="BL103" i="15"/>
  <c r="BN103" i="15" s="1"/>
  <c r="BH103" i="15"/>
  <c r="BJ103" i="15" s="1"/>
  <c r="AV103" i="15"/>
  <c r="AX103" i="15" s="1"/>
  <c r="AR103" i="15"/>
  <c r="AT103" i="15" s="1"/>
  <c r="BD103" i="15"/>
  <c r="BF103" i="15" s="1"/>
  <c r="BR102" i="15"/>
  <c r="BL102" i="15"/>
  <c r="BN102" i="15" s="1"/>
  <c r="BH102" i="15"/>
  <c r="BJ102" i="15" s="1"/>
  <c r="AV102" i="15"/>
  <c r="AX102" i="15" s="1"/>
  <c r="AR102" i="15"/>
  <c r="AT102" i="15" s="1"/>
  <c r="BR101" i="15"/>
  <c r="BL101" i="15"/>
  <c r="BN101" i="15" s="1"/>
  <c r="BH101" i="15"/>
  <c r="BJ101" i="15" s="1"/>
  <c r="AV101" i="15"/>
  <c r="AX101" i="15" s="1"/>
  <c r="AR101" i="15"/>
  <c r="AT101" i="15" s="1"/>
  <c r="BD101" i="15"/>
  <c r="BF101" i="15" s="1"/>
  <c r="BR100" i="15"/>
  <c r="BL100" i="15"/>
  <c r="BN100" i="15" s="1"/>
  <c r="BH100" i="15"/>
  <c r="BJ100" i="15" s="1"/>
  <c r="AV100" i="15"/>
  <c r="AX100" i="15" s="1"/>
  <c r="AR100" i="15"/>
  <c r="AT100" i="15" s="1"/>
  <c r="BR99" i="15"/>
  <c r="BL99" i="15"/>
  <c r="BN99" i="15" s="1"/>
  <c r="BH99" i="15"/>
  <c r="BJ99" i="15" s="1"/>
  <c r="AV99" i="15"/>
  <c r="AX99" i="15" s="1"/>
  <c r="AR99" i="15"/>
  <c r="AT99" i="15" s="1"/>
  <c r="BD99" i="15"/>
  <c r="BF99" i="15" s="1"/>
  <c r="BR98" i="15"/>
  <c r="BL98" i="15"/>
  <c r="BN98" i="15" s="1"/>
  <c r="BH98" i="15"/>
  <c r="BJ98" i="15" s="1"/>
  <c r="AV98" i="15"/>
  <c r="AX98" i="15" s="1"/>
  <c r="AR98" i="15"/>
  <c r="AT98" i="15" s="1"/>
  <c r="BR97" i="15"/>
  <c r="BL97" i="15"/>
  <c r="BN97" i="15" s="1"/>
  <c r="BH97" i="15"/>
  <c r="BJ97" i="15" s="1"/>
  <c r="AV97" i="15"/>
  <c r="AX97" i="15" s="1"/>
  <c r="AR97" i="15"/>
  <c r="AT97" i="15" s="1"/>
  <c r="BD97" i="15"/>
  <c r="BF97" i="15" s="1"/>
  <c r="BR96" i="15"/>
  <c r="BL96" i="15"/>
  <c r="BN96" i="15" s="1"/>
  <c r="BH96" i="15"/>
  <c r="BJ96" i="15" s="1"/>
  <c r="AV96" i="15"/>
  <c r="AX96" i="15" s="1"/>
  <c r="AR96" i="15"/>
  <c r="AT96" i="15" s="1"/>
  <c r="BR95" i="15"/>
  <c r="BL95" i="15"/>
  <c r="BN95" i="15" s="1"/>
  <c r="BH95" i="15"/>
  <c r="BJ95" i="15" s="1"/>
  <c r="AV95" i="15"/>
  <c r="AX95" i="15" s="1"/>
  <c r="AR95" i="15"/>
  <c r="AT95" i="15" s="1"/>
  <c r="BD95" i="15"/>
  <c r="BF95" i="15" s="1"/>
  <c r="BR94" i="15"/>
  <c r="BL94" i="15"/>
  <c r="BN94" i="15" s="1"/>
  <c r="BH94" i="15"/>
  <c r="BJ94" i="15" s="1"/>
  <c r="AV94" i="15"/>
  <c r="AX94" i="15" s="1"/>
  <c r="AR94" i="15"/>
  <c r="AT94" i="15" s="1"/>
  <c r="BR93" i="15"/>
  <c r="BL93" i="15"/>
  <c r="BN93" i="15" s="1"/>
  <c r="BH93" i="15"/>
  <c r="BJ93" i="15" s="1"/>
  <c r="AV93" i="15"/>
  <c r="AX93" i="15" s="1"/>
  <c r="AR93" i="15"/>
  <c r="AT93" i="15" s="1"/>
  <c r="BD93" i="15"/>
  <c r="BF93" i="15" s="1"/>
  <c r="BR92" i="15"/>
  <c r="BL92" i="15"/>
  <c r="BN92" i="15" s="1"/>
  <c r="BH92" i="15"/>
  <c r="BJ92" i="15" s="1"/>
  <c r="AV92" i="15"/>
  <c r="AX92" i="15" s="1"/>
  <c r="AR92" i="15"/>
  <c r="AT92" i="15" s="1"/>
  <c r="BR91" i="15"/>
  <c r="BL91" i="15"/>
  <c r="BN91" i="15" s="1"/>
  <c r="BH91" i="15"/>
  <c r="BJ91" i="15" s="1"/>
  <c r="AV91" i="15"/>
  <c r="AX91" i="15" s="1"/>
  <c r="AR91" i="15"/>
  <c r="AT91" i="15" s="1"/>
  <c r="BD91" i="15"/>
  <c r="BF91" i="15" s="1"/>
  <c r="BR90" i="15"/>
  <c r="BL90" i="15"/>
  <c r="BN90" i="15" s="1"/>
  <c r="BH90" i="15"/>
  <c r="BJ90" i="15" s="1"/>
  <c r="AV90" i="15"/>
  <c r="AX90" i="15" s="1"/>
  <c r="AR90" i="15"/>
  <c r="AT90" i="15" s="1"/>
  <c r="BR89" i="15"/>
  <c r="BL89" i="15"/>
  <c r="BN89" i="15" s="1"/>
  <c r="BH89" i="15"/>
  <c r="BJ89" i="15" s="1"/>
  <c r="AV89" i="15"/>
  <c r="AX89" i="15" s="1"/>
  <c r="AR89" i="15"/>
  <c r="AT89" i="15" s="1"/>
  <c r="BD89" i="15"/>
  <c r="BF89" i="15" s="1"/>
  <c r="BR88" i="15"/>
  <c r="BL88" i="15"/>
  <c r="BN88" i="15" s="1"/>
  <c r="BH88" i="15"/>
  <c r="BJ88" i="15" s="1"/>
  <c r="AV88" i="15"/>
  <c r="AX88" i="15" s="1"/>
  <c r="AR88" i="15"/>
  <c r="AT88" i="15" s="1"/>
  <c r="BR87" i="15"/>
  <c r="BL87" i="15"/>
  <c r="BN87" i="15" s="1"/>
  <c r="BH87" i="15"/>
  <c r="BJ87" i="15" s="1"/>
  <c r="AV87" i="15"/>
  <c r="AX87" i="15" s="1"/>
  <c r="AR87" i="15"/>
  <c r="AT87" i="15" s="1"/>
  <c r="BR86" i="15"/>
  <c r="BL86" i="15"/>
  <c r="BN86" i="15" s="1"/>
  <c r="BH86" i="15"/>
  <c r="BJ86" i="15" s="1"/>
  <c r="AV86" i="15"/>
  <c r="AX86" i="15" s="1"/>
  <c r="AR86" i="15"/>
  <c r="AT86" i="15" s="1"/>
  <c r="AV85" i="15"/>
  <c r="AX85" i="15" s="1"/>
  <c r="AR85" i="15"/>
  <c r="AT85" i="15" s="1"/>
  <c r="AP85" i="15"/>
  <c r="BP85" i="15" s="1"/>
  <c r="AL85" i="15"/>
  <c r="AH85" i="15"/>
  <c r="BR84" i="15"/>
  <c r="BL84" i="15"/>
  <c r="BN84" i="15" s="1"/>
  <c r="BH84" i="15"/>
  <c r="BJ84" i="15" s="1"/>
  <c r="AV84" i="15"/>
  <c r="AX84" i="15" s="1"/>
  <c r="AR84" i="15"/>
  <c r="AT84" i="15" s="1"/>
  <c r="AZ84" i="15"/>
  <c r="BB84" i="15" s="1"/>
  <c r="BR83" i="15"/>
  <c r="BL83" i="15"/>
  <c r="BN83" i="15" s="1"/>
  <c r="BH83" i="15"/>
  <c r="BJ83" i="15" s="1"/>
  <c r="AZ83" i="15"/>
  <c r="BB83" i="15" s="1"/>
  <c r="AV83" i="15"/>
  <c r="AX83" i="15" s="1"/>
  <c r="AR83" i="15"/>
  <c r="AT83" i="15" s="1"/>
  <c r="BD83" i="15"/>
  <c r="BF83" i="15" s="1"/>
  <c r="BR82" i="15"/>
  <c r="BL82" i="15"/>
  <c r="BN82" i="15" s="1"/>
  <c r="BH82" i="15"/>
  <c r="BJ82" i="15" s="1"/>
  <c r="AV82" i="15"/>
  <c r="AX82" i="15" s="1"/>
  <c r="AR82" i="15"/>
  <c r="AT82" i="15" s="1"/>
  <c r="AZ82" i="15"/>
  <c r="BB82" i="15" s="1"/>
  <c r="BR81" i="15"/>
  <c r="BL81" i="15"/>
  <c r="BN81" i="15" s="1"/>
  <c r="BH81" i="15"/>
  <c r="BJ81" i="15" s="1"/>
  <c r="AV81" i="15"/>
  <c r="AX81" i="15" s="1"/>
  <c r="AR81" i="15"/>
  <c r="AT81" i="15" s="1"/>
  <c r="BR80" i="15"/>
  <c r="BL80" i="15"/>
  <c r="BN80" i="15" s="1"/>
  <c r="BH80" i="15"/>
  <c r="BJ80" i="15" s="1"/>
  <c r="AV80" i="15"/>
  <c r="AX80" i="15" s="1"/>
  <c r="AR80" i="15"/>
  <c r="AT80" i="15" s="1"/>
  <c r="AZ80" i="15"/>
  <c r="BB80" i="15" s="1"/>
  <c r="BR79" i="15"/>
  <c r="BL79" i="15"/>
  <c r="BN79" i="15" s="1"/>
  <c r="BH79" i="15"/>
  <c r="BJ79" i="15" s="1"/>
  <c r="AV79" i="15"/>
  <c r="AX79" i="15" s="1"/>
  <c r="AR79" i="15"/>
  <c r="AT79" i="15" s="1"/>
  <c r="BR78" i="15"/>
  <c r="BL78" i="15"/>
  <c r="BN78" i="15" s="1"/>
  <c r="BH78" i="15"/>
  <c r="BJ78" i="15" s="1"/>
  <c r="AV78" i="15"/>
  <c r="AX78" i="15" s="1"/>
  <c r="AR78" i="15"/>
  <c r="AT78" i="15" s="1"/>
  <c r="BR77" i="15"/>
  <c r="BL77" i="15"/>
  <c r="BN77" i="15" s="1"/>
  <c r="BH77" i="15"/>
  <c r="BJ77" i="15" s="1"/>
  <c r="AV77" i="15"/>
  <c r="AX77" i="15" s="1"/>
  <c r="AR77" i="15"/>
  <c r="AT77" i="15" s="1"/>
  <c r="BR76" i="15"/>
  <c r="BL76" i="15"/>
  <c r="BN76" i="15" s="1"/>
  <c r="BH76" i="15"/>
  <c r="BJ76" i="15" s="1"/>
  <c r="AV76" i="15"/>
  <c r="AX76" i="15" s="1"/>
  <c r="AR76" i="15"/>
  <c r="AT76" i="15" s="1"/>
  <c r="AZ76" i="15"/>
  <c r="BB76" i="15" s="1"/>
  <c r="BR75" i="15"/>
  <c r="BL75" i="15"/>
  <c r="BN75" i="15" s="1"/>
  <c r="BH75" i="15"/>
  <c r="BJ75" i="15" s="1"/>
  <c r="AV75" i="15"/>
  <c r="AX75" i="15" s="1"/>
  <c r="AR75" i="15"/>
  <c r="AT75" i="15" s="1"/>
  <c r="AZ75" i="15"/>
  <c r="BB75" i="15" s="1"/>
  <c r="BR74" i="15"/>
  <c r="BL74" i="15"/>
  <c r="BN74" i="15" s="1"/>
  <c r="BH74" i="15"/>
  <c r="BJ74" i="15" s="1"/>
  <c r="AV74" i="15"/>
  <c r="AX74" i="15" s="1"/>
  <c r="AR74" i="15"/>
  <c r="AT74" i="15" s="1"/>
  <c r="AZ74" i="15"/>
  <c r="BB74" i="15" s="1"/>
  <c r="BR73" i="15"/>
  <c r="BL73" i="15"/>
  <c r="BN73" i="15" s="1"/>
  <c r="BH73" i="15"/>
  <c r="BJ73" i="15" s="1"/>
  <c r="AZ73" i="15"/>
  <c r="BB73" i="15" s="1"/>
  <c r="AV73" i="15"/>
  <c r="AX73" i="15" s="1"/>
  <c r="AR73" i="15"/>
  <c r="AT73" i="15" s="1"/>
  <c r="BR72" i="15"/>
  <c r="BL72" i="15"/>
  <c r="BN72" i="15" s="1"/>
  <c r="BH72" i="15"/>
  <c r="BJ72" i="15" s="1"/>
  <c r="AV72" i="15"/>
  <c r="AX72" i="15" s="1"/>
  <c r="AR72" i="15"/>
  <c r="AT72" i="15" s="1"/>
  <c r="BR71" i="15"/>
  <c r="BL71" i="15"/>
  <c r="BN71" i="15" s="1"/>
  <c r="BH71" i="15"/>
  <c r="BJ71" i="15" s="1"/>
  <c r="AV71" i="15"/>
  <c r="AX71" i="15" s="1"/>
  <c r="AR71" i="15"/>
  <c r="AT71" i="15" s="1"/>
  <c r="BR70" i="15"/>
  <c r="BL70" i="15"/>
  <c r="BN70" i="15" s="1"/>
  <c r="BH70" i="15"/>
  <c r="BJ70" i="15" s="1"/>
  <c r="AV70" i="15"/>
  <c r="AX70" i="15" s="1"/>
  <c r="AR70" i="15"/>
  <c r="AT70" i="15" s="1"/>
  <c r="BR69" i="15"/>
  <c r="BL69" i="15"/>
  <c r="BN69" i="15" s="1"/>
  <c r="BH69" i="15"/>
  <c r="BJ69" i="15" s="1"/>
  <c r="AV69" i="15"/>
  <c r="AX69" i="15" s="1"/>
  <c r="AR69" i="15"/>
  <c r="AT69" i="15" s="1"/>
  <c r="BR68" i="15"/>
  <c r="BL68" i="15"/>
  <c r="BN68" i="15" s="1"/>
  <c r="BH68" i="15"/>
  <c r="BJ68" i="15" s="1"/>
  <c r="AV68" i="15"/>
  <c r="AX68" i="15" s="1"/>
  <c r="AR68" i="15"/>
  <c r="AT68" i="15" s="1"/>
  <c r="AZ68" i="15"/>
  <c r="BB68" i="15" s="1"/>
  <c r="BR67" i="15"/>
  <c r="BL67" i="15"/>
  <c r="BN67" i="15" s="1"/>
  <c r="BH67" i="15"/>
  <c r="BJ67" i="15" s="1"/>
  <c r="AV67" i="15"/>
  <c r="AX67" i="15" s="1"/>
  <c r="AR67" i="15"/>
  <c r="AT67" i="15" s="1"/>
  <c r="AZ67" i="15"/>
  <c r="BB67" i="15" s="1"/>
  <c r="BR66" i="15"/>
  <c r="BL66" i="15"/>
  <c r="BN66" i="15" s="1"/>
  <c r="BH66" i="15"/>
  <c r="BJ66" i="15" s="1"/>
  <c r="AV66" i="15"/>
  <c r="AX66" i="15" s="1"/>
  <c r="AR66" i="15"/>
  <c r="AT66" i="15" s="1"/>
  <c r="AZ66" i="15"/>
  <c r="BB66" i="15" s="1"/>
  <c r="BR65" i="15"/>
  <c r="BL65" i="15"/>
  <c r="BN65" i="15" s="1"/>
  <c r="BH65" i="15"/>
  <c r="BJ65" i="15" s="1"/>
  <c r="AV65" i="15"/>
  <c r="AX65" i="15" s="1"/>
  <c r="AR65" i="15"/>
  <c r="AT65" i="15" s="1"/>
  <c r="AZ65" i="15"/>
  <c r="BB65" i="15" s="1"/>
  <c r="BR64" i="15"/>
  <c r="BL64" i="15"/>
  <c r="BN64" i="15" s="1"/>
  <c r="BH64" i="15"/>
  <c r="BJ64" i="15" s="1"/>
  <c r="AV64" i="15"/>
  <c r="AX64" i="15" s="1"/>
  <c r="AR64" i="15"/>
  <c r="AT64" i="15" s="1"/>
  <c r="BD64" i="15"/>
  <c r="BF64" i="15" s="1"/>
  <c r="BR63" i="15"/>
  <c r="BL63" i="15"/>
  <c r="BN63" i="15" s="1"/>
  <c r="BH63" i="15"/>
  <c r="BJ63" i="15" s="1"/>
  <c r="AV63" i="15"/>
  <c r="AX63" i="15" s="1"/>
  <c r="AR63" i="15"/>
  <c r="AT63" i="15" s="1"/>
  <c r="AZ63" i="15"/>
  <c r="BB63" i="15" s="1"/>
  <c r="BR62" i="15"/>
  <c r="BL62" i="15"/>
  <c r="BN62" i="15" s="1"/>
  <c r="BH62" i="15"/>
  <c r="BJ62" i="15" s="1"/>
  <c r="AZ62" i="15"/>
  <c r="BB62" i="15" s="1"/>
  <c r="AV62" i="15"/>
  <c r="AX62" i="15" s="1"/>
  <c r="AR62" i="15"/>
  <c r="AT62" i="15" s="1"/>
  <c r="BD62" i="15"/>
  <c r="BF62" i="15" s="1"/>
  <c r="BR61" i="15"/>
  <c r="BL61" i="15"/>
  <c r="BN61" i="15" s="1"/>
  <c r="BH61" i="15"/>
  <c r="BJ61" i="15" s="1"/>
  <c r="AZ61" i="15"/>
  <c r="BB61" i="15" s="1"/>
  <c r="AV61" i="15"/>
  <c r="AX61" i="15" s="1"/>
  <c r="AR61" i="15"/>
  <c r="AT61" i="15" s="1"/>
  <c r="BR60" i="15"/>
  <c r="BL60" i="15"/>
  <c r="BN60" i="15" s="1"/>
  <c r="BH60" i="15"/>
  <c r="BJ60" i="15" s="1"/>
  <c r="AV60" i="15"/>
  <c r="AX60" i="15" s="1"/>
  <c r="AR60" i="15"/>
  <c r="AT60" i="15" s="1"/>
  <c r="BR59" i="15"/>
  <c r="BL59" i="15"/>
  <c r="BN59" i="15" s="1"/>
  <c r="BH59" i="15"/>
  <c r="BJ59" i="15" s="1"/>
  <c r="AV59" i="15"/>
  <c r="AX59" i="15" s="1"/>
  <c r="AR59" i="15"/>
  <c r="AT59" i="15" s="1"/>
  <c r="BD59" i="15"/>
  <c r="BF59" i="15" s="1"/>
  <c r="BR58" i="15"/>
  <c r="BL58" i="15"/>
  <c r="BN58" i="15" s="1"/>
  <c r="BH58" i="15"/>
  <c r="BJ58" i="15" s="1"/>
  <c r="AV58" i="15"/>
  <c r="AX58" i="15" s="1"/>
  <c r="AR58" i="15"/>
  <c r="AT58" i="15" s="1"/>
  <c r="AZ58" i="15"/>
  <c r="BB58" i="15" s="1"/>
  <c r="BR57" i="15"/>
  <c r="BL57" i="15"/>
  <c r="BN57" i="15" s="1"/>
  <c r="BH57" i="15"/>
  <c r="BJ57" i="15" s="1"/>
  <c r="AV57" i="15"/>
  <c r="AX57" i="15" s="1"/>
  <c r="AR57" i="15"/>
  <c r="AT57" i="15" s="1"/>
  <c r="BD57" i="15"/>
  <c r="BF57" i="15" s="1"/>
  <c r="BR56" i="15"/>
  <c r="BL56" i="15"/>
  <c r="BN56" i="15" s="1"/>
  <c r="BH56" i="15"/>
  <c r="BJ56" i="15" s="1"/>
  <c r="AV56" i="15"/>
  <c r="AX56" i="15" s="1"/>
  <c r="AR56" i="15"/>
  <c r="AT56" i="15" s="1"/>
  <c r="BD56" i="15"/>
  <c r="BF56" i="15" s="1"/>
  <c r="BR55" i="15"/>
  <c r="BL55" i="15"/>
  <c r="BN55" i="15" s="1"/>
  <c r="BH55" i="15"/>
  <c r="BJ55" i="15" s="1"/>
  <c r="AV55" i="15"/>
  <c r="AX55" i="15" s="1"/>
  <c r="AR55" i="15"/>
  <c r="AT55" i="15" s="1"/>
  <c r="BR54" i="15"/>
  <c r="BL54" i="15"/>
  <c r="BN54" i="15" s="1"/>
  <c r="BH54" i="15"/>
  <c r="BJ54" i="15" s="1"/>
  <c r="AV54" i="15"/>
  <c r="AX54" i="15" s="1"/>
  <c r="AR54" i="15"/>
  <c r="AT54" i="15" s="1"/>
  <c r="AZ54" i="15"/>
  <c r="BB54" i="15" s="1"/>
  <c r="BR53" i="15"/>
  <c r="BL53" i="15"/>
  <c r="BN53" i="15" s="1"/>
  <c r="BH53" i="15"/>
  <c r="BJ53" i="15" s="1"/>
  <c r="BD53" i="15"/>
  <c r="BF53" i="15" s="1"/>
  <c r="AV53" i="15"/>
  <c r="AX53" i="15" s="1"/>
  <c r="AR53" i="15"/>
  <c r="AT53" i="15" s="1"/>
  <c r="AZ53" i="15"/>
  <c r="BB53" i="15" s="1"/>
  <c r="BR52" i="15"/>
  <c r="BL52" i="15"/>
  <c r="BN52" i="15" s="1"/>
  <c r="BH52" i="15"/>
  <c r="BJ52" i="15" s="1"/>
  <c r="AV52" i="15"/>
  <c r="AX52" i="15" s="1"/>
  <c r="AR52" i="15"/>
  <c r="AT52" i="15" s="1"/>
  <c r="BR51" i="15"/>
  <c r="BL51" i="15"/>
  <c r="BN51" i="15" s="1"/>
  <c r="BH51" i="15"/>
  <c r="BJ51" i="15" s="1"/>
  <c r="AV51" i="15"/>
  <c r="AX51" i="15" s="1"/>
  <c r="AR51" i="15"/>
  <c r="AT51" i="15" s="1"/>
  <c r="AZ51" i="15"/>
  <c r="BB51" i="15" s="1"/>
  <c r="BR50" i="15"/>
  <c r="BL50" i="15"/>
  <c r="BN50" i="15" s="1"/>
  <c r="BH50" i="15"/>
  <c r="BJ50" i="15" s="1"/>
  <c r="AV50" i="15"/>
  <c r="AX50" i="15" s="1"/>
  <c r="AR50" i="15"/>
  <c r="AT50" i="15" s="1"/>
  <c r="AZ50" i="15"/>
  <c r="BB50" i="15" s="1"/>
  <c r="BR49" i="15"/>
  <c r="BL49" i="15"/>
  <c r="BN49" i="15" s="1"/>
  <c r="BH49" i="15"/>
  <c r="BJ49" i="15" s="1"/>
  <c r="AV49" i="15"/>
  <c r="AX49" i="15" s="1"/>
  <c r="AR49" i="15"/>
  <c r="AT49" i="15" s="1"/>
  <c r="BR48" i="15"/>
  <c r="BL48" i="15"/>
  <c r="BN48" i="15" s="1"/>
  <c r="BH48" i="15"/>
  <c r="BJ48" i="15" s="1"/>
  <c r="AV48" i="15"/>
  <c r="AX48" i="15" s="1"/>
  <c r="AR48" i="15"/>
  <c r="AT48" i="15" s="1"/>
  <c r="BR47" i="15"/>
  <c r="BL47" i="15"/>
  <c r="BN47" i="15" s="1"/>
  <c r="BH47" i="15"/>
  <c r="BJ47" i="15" s="1"/>
  <c r="AV47" i="15"/>
  <c r="AX47" i="15" s="1"/>
  <c r="AR47" i="15"/>
  <c r="AT47" i="15" s="1"/>
  <c r="BR46" i="15"/>
  <c r="BL46" i="15"/>
  <c r="BN46" i="15" s="1"/>
  <c r="BH46" i="15"/>
  <c r="BJ46" i="15" s="1"/>
  <c r="AV46" i="15"/>
  <c r="AX46" i="15" s="1"/>
  <c r="AR46" i="15"/>
  <c r="AT46" i="15" s="1"/>
  <c r="BR45" i="15"/>
  <c r="BL45" i="15"/>
  <c r="BN45" i="15" s="1"/>
  <c r="BH45" i="15"/>
  <c r="BJ45" i="15" s="1"/>
  <c r="AV45" i="15"/>
  <c r="AX45" i="15" s="1"/>
  <c r="AR45" i="15"/>
  <c r="AT45" i="15" s="1"/>
  <c r="BR44" i="15"/>
  <c r="BL44" i="15"/>
  <c r="BN44" i="15" s="1"/>
  <c r="BH44" i="15"/>
  <c r="BJ44" i="15" s="1"/>
  <c r="AV44" i="15"/>
  <c r="AX44" i="15" s="1"/>
  <c r="AR44" i="15"/>
  <c r="AT44" i="15" s="1"/>
  <c r="AZ44" i="15"/>
  <c r="BB44" i="15" s="1"/>
  <c r="BR43" i="15"/>
  <c r="BL43" i="15"/>
  <c r="BN43" i="15" s="1"/>
  <c r="BH43" i="15"/>
  <c r="BJ43" i="15" s="1"/>
  <c r="AV43" i="15"/>
  <c r="AX43" i="15" s="1"/>
  <c r="AR43" i="15"/>
  <c r="AT43" i="15" s="1"/>
  <c r="BR42" i="15"/>
  <c r="BL42" i="15"/>
  <c r="BN42" i="15" s="1"/>
  <c r="BH42" i="15"/>
  <c r="BJ42" i="15" s="1"/>
  <c r="AV42" i="15"/>
  <c r="AX42" i="15" s="1"/>
  <c r="AR42" i="15"/>
  <c r="AT42" i="15" s="1"/>
  <c r="AZ42" i="15"/>
  <c r="BB42" i="15" s="1"/>
  <c r="BR41" i="15"/>
  <c r="BL41" i="15"/>
  <c r="BN41" i="15" s="1"/>
  <c r="BH41" i="15"/>
  <c r="BJ41" i="15" s="1"/>
  <c r="AV41" i="15"/>
  <c r="AX41" i="15" s="1"/>
  <c r="AR41" i="15"/>
  <c r="AT41" i="15" s="1"/>
  <c r="BD41" i="15"/>
  <c r="BF41" i="15" s="1"/>
  <c r="BR40" i="15"/>
  <c r="BL40" i="15"/>
  <c r="BN40" i="15" s="1"/>
  <c r="BH40" i="15"/>
  <c r="BJ40" i="15" s="1"/>
  <c r="AV40" i="15"/>
  <c r="AX40" i="15" s="1"/>
  <c r="AR40" i="15"/>
  <c r="AT40" i="15" s="1"/>
  <c r="AZ40" i="15"/>
  <c r="BB40" i="15" s="1"/>
  <c r="BR39" i="15"/>
  <c r="BL39" i="15"/>
  <c r="BN39" i="15" s="1"/>
  <c r="BH39" i="15"/>
  <c r="BJ39" i="15" s="1"/>
  <c r="AV39" i="15"/>
  <c r="AX39" i="15" s="1"/>
  <c r="AR39" i="15"/>
  <c r="AT39" i="15" s="1"/>
  <c r="BR38" i="15"/>
  <c r="BL38" i="15"/>
  <c r="BN38" i="15" s="1"/>
  <c r="BH38" i="15"/>
  <c r="BJ38" i="15" s="1"/>
  <c r="AV38" i="15"/>
  <c r="AX38" i="15" s="1"/>
  <c r="AR38" i="15"/>
  <c r="AT38" i="15" s="1"/>
  <c r="AZ38" i="15"/>
  <c r="BB38" i="15" s="1"/>
  <c r="BR37" i="15"/>
  <c r="BL37" i="15"/>
  <c r="BN37" i="15" s="1"/>
  <c r="BH37" i="15"/>
  <c r="BJ37" i="15" s="1"/>
  <c r="AV37" i="15"/>
  <c r="AX37" i="15" s="1"/>
  <c r="AR37" i="15"/>
  <c r="AT37" i="15" s="1"/>
  <c r="BR36" i="15"/>
  <c r="BL36" i="15"/>
  <c r="BN36" i="15" s="1"/>
  <c r="BH36" i="15"/>
  <c r="BJ36" i="15" s="1"/>
  <c r="AV36" i="15"/>
  <c r="AX36" i="15" s="1"/>
  <c r="AR36" i="15"/>
  <c r="AT36" i="15" s="1"/>
  <c r="AZ36" i="15"/>
  <c r="BB36" i="15" s="1"/>
  <c r="BR35" i="15"/>
  <c r="BL35" i="15"/>
  <c r="BN35" i="15" s="1"/>
  <c r="BH35" i="15"/>
  <c r="BJ35" i="15" s="1"/>
  <c r="AV35" i="15"/>
  <c r="AX35" i="15" s="1"/>
  <c r="AR35" i="15"/>
  <c r="AT35" i="15" s="1"/>
  <c r="BD35" i="15"/>
  <c r="BF35" i="15" s="1"/>
  <c r="BR34" i="15"/>
  <c r="BL34" i="15"/>
  <c r="BN34" i="15" s="1"/>
  <c r="BH34" i="15"/>
  <c r="BJ34" i="15" s="1"/>
  <c r="AV34" i="15"/>
  <c r="AX34" i="15" s="1"/>
  <c r="AR34" i="15"/>
  <c r="AT34" i="15" s="1"/>
  <c r="AZ34" i="15"/>
  <c r="BB34" i="15" s="1"/>
  <c r="BR33" i="15"/>
  <c r="BL33" i="15"/>
  <c r="BN33" i="15" s="1"/>
  <c r="BH33" i="15"/>
  <c r="BJ33" i="15" s="1"/>
  <c r="AV33" i="15"/>
  <c r="AX33" i="15" s="1"/>
  <c r="AR33" i="15"/>
  <c r="AT33" i="15" s="1"/>
  <c r="AZ33" i="15"/>
  <c r="BB33" i="15" s="1"/>
  <c r="BR32" i="15"/>
  <c r="BL32" i="15"/>
  <c r="BN32" i="15" s="1"/>
  <c r="BH32" i="15"/>
  <c r="BJ32" i="15" s="1"/>
  <c r="AV32" i="15"/>
  <c r="AX32" i="15" s="1"/>
  <c r="AR32" i="15"/>
  <c r="AT32" i="15" s="1"/>
  <c r="BR31" i="15"/>
  <c r="BL31" i="15"/>
  <c r="BN31" i="15" s="1"/>
  <c r="BH31" i="15"/>
  <c r="BJ31" i="15" s="1"/>
  <c r="AV31" i="15"/>
  <c r="AX31" i="15" s="1"/>
  <c r="AR31" i="15"/>
  <c r="AT31" i="15" s="1"/>
  <c r="BR30" i="15"/>
  <c r="BL30" i="15"/>
  <c r="BN30" i="15" s="1"/>
  <c r="BH30" i="15"/>
  <c r="BJ30" i="15" s="1"/>
  <c r="AV30" i="15"/>
  <c r="AX30" i="15" s="1"/>
  <c r="AR30" i="15"/>
  <c r="AT30" i="15" s="1"/>
  <c r="AZ30" i="15"/>
  <c r="BB30" i="15" s="1"/>
  <c r="BR29" i="15"/>
  <c r="BL29" i="15"/>
  <c r="BN29" i="15" s="1"/>
  <c r="BH29" i="15"/>
  <c r="BJ29" i="15" s="1"/>
  <c r="AV29" i="15"/>
  <c r="AX29" i="15" s="1"/>
  <c r="AR29" i="15"/>
  <c r="AT29" i="15" s="1"/>
  <c r="AZ29" i="15"/>
  <c r="BB29" i="15" s="1"/>
  <c r="BR28" i="15"/>
  <c r="BL28" i="15"/>
  <c r="BN28" i="15" s="1"/>
  <c r="BH28" i="15"/>
  <c r="BJ28" i="15" s="1"/>
  <c r="AV28" i="15"/>
  <c r="AX28" i="15" s="1"/>
  <c r="AR28" i="15"/>
  <c r="AT28" i="15" s="1"/>
  <c r="AZ28" i="15"/>
  <c r="BB28" i="15" s="1"/>
  <c r="BR27" i="15"/>
  <c r="BL27" i="15"/>
  <c r="BN27" i="15" s="1"/>
  <c r="BH27" i="15"/>
  <c r="BJ27" i="15" s="1"/>
  <c r="AV27" i="15"/>
  <c r="AX27" i="15" s="1"/>
  <c r="AR27" i="15"/>
  <c r="AT27" i="15" s="1"/>
  <c r="BR26" i="15"/>
  <c r="BL26" i="15"/>
  <c r="BN26" i="15" s="1"/>
  <c r="BH26" i="15"/>
  <c r="BJ26" i="15" s="1"/>
  <c r="AV26" i="15"/>
  <c r="AX26" i="15" s="1"/>
  <c r="AR26" i="15"/>
  <c r="AT26" i="15" s="1"/>
  <c r="AZ26" i="15"/>
  <c r="BB26" i="15" s="1"/>
  <c r="BR25" i="15"/>
  <c r="BL25" i="15"/>
  <c r="BN25" i="15" s="1"/>
  <c r="BH25" i="15"/>
  <c r="BJ25" i="15" s="1"/>
  <c r="AV25" i="15"/>
  <c r="AX25" i="15" s="1"/>
  <c r="AR25" i="15"/>
  <c r="AT25" i="15" s="1"/>
  <c r="BR24" i="15"/>
  <c r="BL24" i="15"/>
  <c r="BN24" i="15" s="1"/>
  <c r="BH24" i="15"/>
  <c r="BJ24" i="15" s="1"/>
  <c r="AV24" i="15"/>
  <c r="AX24" i="15" s="1"/>
  <c r="AR24" i="15"/>
  <c r="AT24" i="15" s="1"/>
  <c r="BR23" i="15"/>
  <c r="BL23" i="15"/>
  <c r="BN23" i="15" s="1"/>
  <c r="BH23" i="15"/>
  <c r="BJ23" i="15" s="1"/>
  <c r="AV23" i="15"/>
  <c r="AX23" i="15" s="1"/>
  <c r="AR23" i="15"/>
  <c r="AT23" i="15" s="1"/>
  <c r="BR22" i="15"/>
  <c r="BL22" i="15"/>
  <c r="BN22" i="15" s="1"/>
  <c r="BH22" i="15"/>
  <c r="BJ22" i="15" s="1"/>
  <c r="AV22" i="15"/>
  <c r="AX22" i="15" s="1"/>
  <c r="AR22" i="15"/>
  <c r="AT22" i="15" s="1"/>
  <c r="AZ22" i="15"/>
  <c r="BB22" i="15" s="1"/>
  <c r="BR21" i="15"/>
  <c r="BL21" i="15"/>
  <c r="BN21" i="15" s="1"/>
  <c r="BH21" i="15"/>
  <c r="BJ21" i="15" s="1"/>
  <c r="AV21" i="15"/>
  <c r="AX21" i="15" s="1"/>
  <c r="AR21" i="15"/>
  <c r="AT21" i="15" s="1"/>
  <c r="BR20" i="15"/>
  <c r="BL20" i="15"/>
  <c r="BN20" i="15" s="1"/>
  <c r="BH20" i="15"/>
  <c r="BJ20" i="15" s="1"/>
  <c r="AV20" i="15"/>
  <c r="AX20" i="15" s="1"/>
  <c r="AR20" i="15"/>
  <c r="AT20" i="15" s="1"/>
  <c r="AZ20" i="15"/>
  <c r="BB20" i="15" s="1"/>
  <c r="BR19" i="15"/>
  <c r="BL19" i="15"/>
  <c r="BN19" i="15" s="1"/>
  <c r="BH19" i="15"/>
  <c r="BJ19" i="15" s="1"/>
  <c r="AV19" i="15"/>
  <c r="AX19" i="15" s="1"/>
  <c r="AR19" i="15"/>
  <c r="AT19" i="15" s="1"/>
  <c r="BR18" i="15"/>
  <c r="BL18" i="15"/>
  <c r="BN18" i="15" s="1"/>
  <c r="BH18" i="15"/>
  <c r="BJ18" i="15" s="1"/>
  <c r="AV18" i="15"/>
  <c r="AX18" i="15" s="1"/>
  <c r="AR18" i="15"/>
  <c r="AT18" i="15" s="1"/>
  <c r="AZ18" i="15"/>
  <c r="BB18" i="15" s="1"/>
  <c r="BR17" i="15"/>
  <c r="BL17" i="15"/>
  <c r="BN17" i="15" s="1"/>
  <c r="BH17" i="15"/>
  <c r="BJ17" i="15" s="1"/>
  <c r="AV17" i="15"/>
  <c r="AX17" i="15" s="1"/>
  <c r="AR17" i="15"/>
  <c r="AT17" i="15" s="1"/>
  <c r="AZ17" i="15"/>
  <c r="BB17" i="15" s="1"/>
  <c r="BR16" i="15"/>
  <c r="BL16" i="15"/>
  <c r="BN16" i="15" s="1"/>
  <c r="BH16" i="15"/>
  <c r="BJ16" i="15" s="1"/>
  <c r="AV16" i="15"/>
  <c r="AX16" i="15" s="1"/>
  <c r="AR16" i="15"/>
  <c r="AT16" i="15" s="1"/>
  <c r="AZ16" i="15"/>
  <c r="BB16" i="15" s="1"/>
  <c r="AV15" i="15"/>
  <c r="AX15" i="15" s="1"/>
  <c r="AR15" i="15"/>
  <c r="AT15" i="15" s="1"/>
  <c r="AP15" i="15"/>
  <c r="BP15" i="15" s="1"/>
  <c r="AL15" i="15"/>
  <c r="AH15" i="15"/>
  <c r="BD15" i="15" s="1"/>
  <c r="BF15" i="15" s="1"/>
  <c r="BR14" i="15"/>
  <c r="BL14" i="15"/>
  <c r="BN14" i="15" s="1"/>
  <c r="BH14" i="15"/>
  <c r="BJ14" i="15" s="1"/>
  <c r="AV14" i="15"/>
  <c r="AX14" i="15" s="1"/>
  <c r="AR14" i="15"/>
  <c r="AT14" i="15" s="1"/>
  <c r="AZ14" i="15"/>
  <c r="BB14" i="15" s="1"/>
  <c r="BR13" i="15"/>
  <c r="BL13" i="15"/>
  <c r="BN13" i="15" s="1"/>
  <c r="BH13" i="15"/>
  <c r="BJ13" i="15" s="1"/>
  <c r="AV13" i="15"/>
  <c r="AX13" i="15" s="1"/>
  <c r="AR13" i="15"/>
  <c r="AT13" i="15" s="1"/>
  <c r="AZ13" i="15"/>
  <c r="BB13" i="15" s="1"/>
  <c r="BR12" i="15"/>
  <c r="BL12" i="15"/>
  <c r="BN12" i="15" s="1"/>
  <c r="BH12" i="15"/>
  <c r="BJ12" i="15" s="1"/>
  <c r="AV12" i="15"/>
  <c r="AX12" i="15" s="1"/>
  <c r="AR12" i="15"/>
  <c r="AT12" i="15" s="1"/>
  <c r="BD12" i="15"/>
  <c r="BF12" i="15" s="1"/>
  <c r="BR11" i="15"/>
  <c r="BL11" i="15"/>
  <c r="BN11" i="15" s="1"/>
  <c r="BH11" i="15"/>
  <c r="BJ11" i="15" s="1"/>
  <c r="AV11" i="15"/>
  <c r="AX11" i="15" s="1"/>
  <c r="AR11" i="15"/>
  <c r="AT11" i="15" s="1"/>
  <c r="BD11" i="15"/>
  <c r="BF11" i="15" s="1"/>
  <c r="BR10" i="15"/>
  <c r="BL10" i="15"/>
  <c r="BN10" i="15" s="1"/>
  <c r="BH10" i="15"/>
  <c r="BJ10" i="15" s="1"/>
  <c r="AV10" i="15"/>
  <c r="AX10" i="15" s="1"/>
  <c r="AR10" i="15"/>
  <c r="AT10" i="15" s="1"/>
  <c r="BR9" i="15"/>
  <c r="BL9" i="15"/>
  <c r="BN9" i="15" s="1"/>
  <c r="BH9" i="15"/>
  <c r="BJ9" i="15" s="1"/>
  <c r="AV9" i="15"/>
  <c r="AX9" i="15" s="1"/>
  <c r="AR9" i="15"/>
  <c r="AT9" i="15" s="1"/>
  <c r="AZ9" i="15"/>
  <c r="BB9" i="15" s="1"/>
  <c r="BR8" i="15"/>
  <c r="BL8" i="15"/>
  <c r="BN8" i="15" s="1"/>
  <c r="BH8" i="15"/>
  <c r="BJ8" i="15" s="1"/>
  <c r="AV8" i="15"/>
  <c r="AX8" i="15" s="1"/>
  <c r="AR8" i="15"/>
  <c r="AT8" i="15" s="1"/>
  <c r="BD8" i="15"/>
  <c r="BF8" i="15" s="1"/>
  <c r="BR7" i="15"/>
  <c r="BL7" i="15"/>
  <c r="BN7" i="15" s="1"/>
  <c r="BH7" i="15"/>
  <c r="BJ7" i="15" s="1"/>
  <c r="AV7" i="15"/>
  <c r="AX7" i="15" s="1"/>
  <c r="AR7" i="15"/>
  <c r="AT7" i="15" s="1"/>
  <c r="BR423" i="15"/>
  <c r="BL423" i="15"/>
  <c r="BN423" i="15" s="1"/>
  <c r="BH423" i="15"/>
  <c r="BJ423" i="15" s="1"/>
  <c r="AV423" i="15"/>
  <c r="AX423" i="15" s="1"/>
  <c r="AR423" i="15"/>
  <c r="AT423" i="15" s="1"/>
  <c r="AR6" i="15"/>
  <c r="AT6" i="15" s="1"/>
  <c r="AP6" i="15"/>
  <c r="AL6" i="15"/>
  <c r="AH6" i="15"/>
  <c r="BR422" i="15"/>
  <c r="BL422" i="15"/>
  <c r="BN422" i="15" s="1"/>
  <c r="BH422" i="15"/>
  <c r="BJ422" i="15" s="1"/>
  <c r="AV422" i="15"/>
  <c r="AX422" i="15" s="1"/>
  <c r="AR422" i="15"/>
  <c r="AT422" i="15" s="1"/>
  <c r="AZ422" i="15"/>
  <c r="BB422" i="15" s="1"/>
  <c r="BR421" i="15"/>
  <c r="BL421" i="15"/>
  <c r="BN421" i="15" s="1"/>
  <c r="BH421" i="15"/>
  <c r="BJ421" i="15" s="1"/>
  <c r="AZ421" i="15"/>
  <c r="BB421" i="15" s="1"/>
  <c r="AX421" i="15"/>
  <c r="AR421" i="15"/>
  <c r="AT421" i="15" s="1"/>
  <c r="BD421" i="15"/>
  <c r="BF421" i="15" s="1"/>
  <c r="Q65" i="15"/>
  <c r="B2" i="15"/>
  <c r="C2" i="15" s="1"/>
  <c r="D2" i="15" s="1"/>
  <c r="E2" i="15" s="1"/>
  <c r="F2" i="15" s="1"/>
  <c r="G2" i="15" s="1"/>
  <c r="H2" i="15" s="1"/>
  <c r="I2" i="15" s="1"/>
  <c r="J2" i="15" s="1"/>
  <c r="K2" i="15" s="1"/>
  <c r="L2" i="15" s="1"/>
  <c r="M2" i="15" s="1"/>
  <c r="N2" i="15" s="1"/>
  <c r="O2" i="15" s="1"/>
  <c r="P2" i="15" s="1"/>
  <c r="Q2" i="15" s="1"/>
  <c r="R2" i="15" s="1"/>
  <c r="S2" i="15" s="1"/>
  <c r="T2" i="15" s="1"/>
  <c r="U2" i="15" s="1"/>
  <c r="V2" i="15" s="1"/>
  <c r="W2" i="15" s="1"/>
  <c r="X2" i="15" s="1"/>
  <c r="Y2" i="15" s="1"/>
  <c r="Z2" i="15" s="1"/>
  <c r="AA2" i="15" s="1"/>
  <c r="AB2" i="15" s="1"/>
  <c r="AC2" i="15" s="1"/>
  <c r="AD2" i="15" s="1"/>
  <c r="AE2" i="15" s="1"/>
  <c r="AF2" i="15" s="1"/>
  <c r="AG2" i="15" s="1"/>
  <c r="AH2" i="15" s="1"/>
  <c r="AI2" i="15" s="1"/>
  <c r="AJ2" i="15" s="1"/>
  <c r="AK2" i="15" s="1"/>
  <c r="AL2" i="15" s="1"/>
  <c r="AM2" i="15" s="1"/>
  <c r="AN2" i="15" s="1"/>
  <c r="AO2" i="15" s="1"/>
  <c r="AP2" i="15" s="1"/>
  <c r="AQ2" i="15" s="1"/>
  <c r="AR2" i="15" s="1"/>
  <c r="AS2" i="15" s="1"/>
  <c r="AT2" i="15" s="1"/>
  <c r="AU2" i="15" s="1"/>
  <c r="AV2" i="15" s="1"/>
  <c r="AW2" i="15" s="1"/>
  <c r="AX2" i="15" s="1"/>
  <c r="AY2" i="15" s="1"/>
  <c r="AZ2" i="15" s="1"/>
  <c r="BA2" i="15" s="1"/>
  <c r="BB2" i="15" s="1"/>
  <c r="BC2" i="15" s="1"/>
  <c r="BD2" i="15" s="1"/>
  <c r="BE2" i="15" s="1"/>
  <c r="BF2" i="15" s="1"/>
  <c r="BG2" i="15" s="1"/>
  <c r="BH2" i="15" s="1"/>
  <c r="BI2" i="15" s="1"/>
  <c r="BJ2" i="15" s="1"/>
  <c r="BK2" i="15" s="1"/>
  <c r="BL2" i="15" s="1"/>
  <c r="BM2" i="15" s="1"/>
  <c r="BN2" i="15" s="1"/>
  <c r="BO2" i="15" s="1"/>
  <c r="BP2" i="15" s="1"/>
  <c r="BQ2" i="15" s="1"/>
  <c r="BR2" i="15" s="1"/>
  <c r="BS2" i="15" s="1"/>
  <c r="BL340" i="15" l="1"/>
  <c r="BN340" i="15" s="1"/>
  <c r="BD6" i="15"/>
  <c r="BF6" i="15" s="1"/>
  <c r="AI343" i="15"/>
  <c r="AM343" i="15"/>
  <c r="BP6" i="15"/>
  <c r="BR6" i="15" s="1"/>
  <c r="AQ343" i="15"/>
  <c r="AV333" i="15"/>
  <c r="AX333" i="15" s="1"/>
  <c r="AA343" i="15"/>
  <c r="BL332" i="15"/>
  <c r="BN332" i="15" s="1"/>
  <c r="BH338" i="15"/>
  <c r="BJ338" i="15" s="1"/>
  <c r="BR342" i="15"/>
  <c r="BL326" i="15"/>
  <c r="BN326" i="15" s="1"/>
  <c r="Q6" i="15"/>
  <c r="BH335" i="15"/>
  <c r="BJ335" i="15" s="1"/>
  <c r="Q49" i="15"/>
  <c r="BH85" i="15"/>
  <c r="BJ85" i="15" s="1"/>
  <c r="BL122" i="15"/>
  <c r="BN122" i="15" s="1"/>
  <c r="Q41" i="15"/>
  <c r="Q421" i="15"/>
  <c r="Q422" i="15"/>
  <c r="Q48" i="15"/>
  <c r="BP329" i="15"/>
  <c r="BR329" i="15" s="1"/>
  <c r="Q29" i="15"/>
  <c r="BD85" i="15"/>
  <c r="BF85" i="15" s="1"/>
  <c r="BH340" i="15"/>
  <c r="BJ340" i="15" s="1"/>
  <c r="Q47" i="15"/>
  <c r="Q64" i="15"/>
  <c r="Q15" i="15"/>
  <c r="BL85" i="15"/>
  <c r="BN85" i="15" s="1"/>
  <c r="BH333" i="15"/>
  <c r="BJ333" i="15" s="1"/>
  <c r="BL337" i="15"/>
  <c r="BN337" i="15" s="1"/>
  <c r="Q135" i="15"/>
  <c r="Q343" i="15"/>
  <c r="AS343" i="15" s="1"/>
  <c r="AU343" i="15" s="1"/>
  <c r="Q50" i="15"/>
  <c r="BL330" i="15"/>
  <c r="BN330" i="15" s="1"/>
  <c r="V90" i="15"/>
  <c r="H21" i="13"/>
  <c r="BH122" i="15"/>
  <c r="BJ122" i="15" s="1"/>
  <c r="BL165" i="15"/>
  <c r="BN165" i="15" s="1"/>
  <c r="BH329" i="15"/>
  <c r="BJ329" i="15" s="1"/>
  <c r="BP330" i="15"/>
  <c r="BR330" i="15" s="1"/>
  <c r="BR331" i="15"/>
  <c r="Q17" i="15"/>
  <c r="Q12" i="15"/>
  <c r="Q13" i="15"/>
  <c r="Q14" i="15"/>
  <c r="Q23" i="15"/>
  <c r="Q25" i="15"/>
  <c r="Q35" i="15"/>
  <c r="Q11" i="15"/>
  <c r="BH15" i="15"/>
  <c r="BJ15" i="15" s="1"/>
  <c r="Q37" i="15"/>
  <c r="Q55" i="15"/>
  <c r="BR85" i="15"/>
  <c r="BR119" i="15"/>
  <c r="BH165" i="15"/>
  <c r="BJ165" i="15" s="1"/>
  <c r="BR326" i="15"/>
  <c r="Q8" i="15"/>
  <c r="Q31" i="15"/>
  <c r="Q56" i="15"/>
  <c r="Q79" i="15"/>
  <c r="BR122" i="15"/>
  <c r="BR327" i="15"/>
  <c r="BH330" i="15"/>
  <c r="BJ330" i="15" s="1"/>
  <c r="Q9" i="15"/>
  <c r="Q10" i="15"/>
  <c r="Q19" i="15"/>
  <c r="Q33" i="15"/>
  <c r="Q57" i="15"/>
  <c r="BL110" i="15"/>
  <c r="BN110" i="15" s="1"/>
  <c r="BR110" i="15"/>
  <c r="BR165" i="15"/>
  <c r="BR333" i="15"/>
  <c r="BR335" i="15"/>
  <c r="BR336" i="15"/>
  <c r="BR339" i="15"/>
  <c r="BR340" i="15"/>
  <c r="Q7" i="15"/>
  <c r="Q58" i="15"/>
  <c r="AV122" i="15"/>
  <c r="AX122" i="15" s="1"/>
  <c r="Q130" i="15"/>
  <c r="AV337" i="15"/>
  <c r="AX337" i="15" s="1"/>
  <c r="BR337" i="15"/>
  <c r="Q27" i="15"/>
  <c r="Q39" i="15"/>
  <c r="Q423" i="15"/>
  <c r="Q21" i="15"/>
  <c r="Q63" i="15"/>
  <c r="Q71" i="15"/>
  <c r="BL338" i="15"/>
  <c r="BN338" i="15" s="1"/>
  <c r="BR341" i="15"/>
  <c r="AV342" i="15"/>
  <c r="AX342" i="15" s="1"/>
  <c r="AZ162" i="15"/>
  <c r="BB162" i="15" s="1"/>
  <c r="AZ373" i="15"/>
  <c r="BB373" i="15" s="1"/>
  <c r="BD391" i="15"/>
  <c r="BF391" i="15" s="1"/>
  <c r="BD129" i="15"/>
  <c r="BF129" i="15" s="1"/>
  <c r="AZ139" i="15"/>
  <c r="BB139" i="15" s="1"/>
  <c r="AZ154" i="15"/>
  <c r="BB154" i="15" s="1"/>
  <c r="BD253" i="15"/>
  <c r="BF253" i="15" s="1"/>
  <c r="AZ291" i="15"/>
  <c r="BB291" i="15" s="1"/>
  <c r="AZ296" i="15"/>
  <c r="BB296" i="15" s="1"/>
  <c r="BD58" i="15"/>
  <c r="BF58" i="15" s="1"/>
  <c r="AZ145" i="15"/>
  <c r="BB145" i="15" s="1"/>
  <c r="BD437" i="15"/>
  <c r="BF437" i="15" s="1"/>
  <c r="BD153" i="15"/>
  <c r="BF153" i="15" s="1"/>
  <c r="AZ250" i="15"/>
  <c r="BB250" i="15" s="1"/>
  <c r="BD256" i="15"/>
  <c r="BF256" i="15" s="1"/>
  <c r="BD9" i="15"/>
  <c r="BF9" i="15" s="1"/>
  <c r="AZ12" i="15"/>
  <c r="BB12" i="15" s="1"/>
  <c r="BD146" i="15"/>
  <c r="BF146" i="15" s="1"/>
  <c r="BD149" i="15"/>
  <c r="BF149" i="15" s="1"/>
  <c r="BD189" i="15"/>
  <c r="BF189" i="15" s="1"/>
  <c r="BD318" i="15"/>
  <c r="BF318" i="15" s="1"/>
  <c r="BD30" i="15"/>
  <c r="BF30" i="15" s="1"/>
  <c r="BD36" i="15"/>
  <c r="BF36" i="15" s="1"/>
  <c r="BD16" i="15"/>
  <c r="BF16" i="15" s="1"/>
  <c r="BD34" i="15"/>
  <c r="BF34" i="15" s="1"/>
  <c r="BD44" i="15"/>
  <c r="BF44" i="15" s="1"/>
  <c r="AZ246" i="15"/>
  <c r="BB246" i="15" s="1"/>
  <c r="AZ331" i="15"/>
  <c r="BB331" i="15" s="1"/>
  <c r="BD42" i="15"/>
  <c r="BF42" i="15" s="1"/>
  <c r="AZ59" i="15"/>
  <c r="BB59" i="15" s="1"/>
  <c r="BD122" i="15"/>
  <c r="BF122" i="15" s="1"/>
  <c r="AZ335" i="15"/>
  <c r="BB335" i="15" s="1"/>
  <c r="AZ8" i="15"/>
  <c r="BB8" i="15" s="1"/>
  <c r="BD20" i="15"/>
  <c r="BF20" i="15" s="1"/>
  <c r="BD28" i="15"/>
  <c r="BF28" i="15" s="1"/>
  <c r="AZ64" i="15"/>
  <c r="BB64" i="15" s="1"/>
  <c r="BD160" i="15"/>
  <c r="BF160" i="15" s="1"/>
  <c r="AZ186" i="15"/>
  <c r="BB186" i="15" s="1"/>
  <c r="AZ223" i="15"/>
  <c r="BB223" i="15" s="1"/>
  <c r="AZ257" i="15"/>
  <c r="BB257" i="15" s="1"/>
  <c r="AZ258" i="15"/>
  <c r="BB258" i="15" s="1"/>
  <c r="AZ379" i="15"/>
  <c r="BB379" i="15" s="1"/>
  <c r="BD38" i="15"/>
  <c r="BF38" i="15" s="1"/>
  <c r="BD51" i="15"/>
  <c r="BF51" i="15" s="1"/>
  <c r="BD82" i="15"/>
  <c r="BF82" i="15" s="1"/>
  <c r="BD111" i="15"/>
  <c r="BF111" i="15" s="1"/>
  <c r="AZ135" i="15"/>
  <c r="BB135" i="15" s="1"/>
  <c r="AZ159" i="15"/>
  <c r="BB159" i="15" s="1"/>
  <c r="AZ184" i="15"/>
  <c r="BB184" i="15" s="1"/>
  <c r="AZ200" i="15"/>
  <c r="BB200" i="15" s="1"/>
  <c r="BD207" i="15"/>
  <c r="BF207" i="15" s="1"/>
  <c r="AZ208" i="15"/>
  <c r="BB208" i="15" s="1"/>
  <c r="AZ271" i="15"/>
  <c r="BB271" i="15" s="1"/>
  <c r="BD435" i="15"/>
  <c r="BF435" i="15" s="1"/>
  <c r="BD284" i="15"/>
  <c r="BF284" i="15" s="1"/>
  <c r="AZ285" i="15"/>
  <c r="BB285" i="15" s="1"/>
  <c r="AZ289" i="15"/>
  <c r="BB289" i="15" s="1"/>
  <c r="BD26" i="15"/>
  <c r="BF26" i="15" s="1"/>
  <c r="AZ35" i="15"/>
  <c r="BB35" i="15" s="1"/>
  <c r="BD68" i="15"/>
  <c r="BF68" i="15" s="1"/>
  <c r="BD237" i="15"/>
  <c r="BF237" i="15" s="1"/>
  <c r="AZ248" i="15"/>
  <c r="BB248" i="15" s="1"/>
  <c r="BD270" i="15"/>
  <c r="BF270" i="15" s="1"/>
  <c r="BD434" i="15"/>
  <c r="BF434" i="15" s="1"/>
  <c r="BD290" i="15"/>
  <c r="BF290" i="15" s="1"/>
  <c r="BD306" i="15"/>
  <c r="BF306" i="15" s="1"/>
  <c r="AZ322" i="15"/>
  <c r="BB322" i="15" s="1"/>
  <c r="BD337" i="15"/>
  <c r="BF337" i="15" s="1"/>
  <c r="AZ339" i="15"/>
  <c r="BB339" i="15" s="1"/>
  <c r="AZ137" i="15"/>
  <c r="BB137" i="15" s="1"/>
  <c r="BD156" i="15"/>
  <c r="BF156" i="15" s="1"/>
  <c r="AZ181" i="15"/>
  <c r="BB181" i="15" s="1"/>
  <c r="AZ203" i="15"/>
  <c r="BB203" i="15" s="1"/>
  <c r="BD212" i="15"/>
  <c r="BF212" i="15" s="1"/>
  <c r="BD245" i="15"/>
  <c r="BF245" i="15" s="1"/>
  <c r="BD298" i="15"/>
  <c r="BF298" i="15" s="1"/>
  <c r="BD326" i="15"/>
  <c r="BF326" i="15" s="1"/>
  <c r="BD423" i="15"/>
  <c r="BF423" i="15" s="1"/>
  <c r="AZ423" i="15"/>
  <c r="BB423" i="15" s="1"/>
  <c r="BD7" i="15"/>
  <c r="BF7" i="15" s="1"/>
  <c r="AZ7" i="15"/>
  <c r="BB7" i="15" s="1"/>
  <c r="AZ32" i="15"/>
  <c r="BB32" i="15" s="1"/>
  <c r="BD32" i="15"/>
  <c r="BF32" i="15" s="1"/>
  <c r="AZ332" i="15"/>
  <c r="BB332" i="15" s="1"/>
  <c r="BD332" i="15"/>
  <c r="BF332" i="15" s="1"/>
  <c r="BD37" i="15"/>
  <c r="BF37" i="15" s="1"/>
  <c r="AZ37" i="15"/>
  <c r="BB37" i="15" s="1"/>
  <c r="BD52" i="15"/>
  <c r="BF52" i="15" s="1"/>
  <c r="AZ52" i="15"/>
  <c r="BB52" i="15" s="1"/>
  <c r="AZ48" i="15"/>
  <c r="BB48" i="15" s="1"/>
  <c r="BD48" i="15"/>
  <c r="BF48" i="15" s="1"/>
  <c r="BD10" i="15"/>
  <c r="BF10" i="15" s="1"/>
  <c r="AZ10" i="15"/>
  <c r="BB10" i="15" s="1"/>
  <c r="AZ24" i="15"/>
  <c r="BB24" i="15" s="1"/>
  <c r="BD24" i="15"/>
  <c r="BF24" i="15" s="1"/>
  <c r="BD45" i="15"/>
  <c r="BF45" i="15" s="1"/>
  <c r="AZ45" i="15"/>
  <c r="BB45" i="15" s="1"/>
  <c r="AZ116" i="15"/>
  <c r="BB116" i="15" s="1"/>
  <c r="BD116" i="15"/>
  <c r="BF116" i="15" s="1"/>
  <c r="BD43" i="15"/>
  <c r="BF43" i="15" s="1"/>
  <c r="AZ43" i="15"/>
  <c r="BB43" i="15" s="1"/>
  <c r="BD49" i="15"/>
  <c r="BF49" i="15" s="1"/>
  <c r="AZ49" i="15"/>
  <c r="BB49" i="15" s="1"/>
  <c r="AZ78" i="15"/>
  <c r="BB78" i="15" s="1"/>
  <c r="BD78" i="15"/>
  <c r="BF78" i="15" s="1"/>
  <c r="BD39" i="15"/>
  <c r="BF39" i="15" s="1"/>
  <c r="AZ39" i="15"/>
  <c r="BB39" i="15" s="1"/>
  <c r="AZ6" i="15"/>
  <c r="BB6" i="15" s="1"/>
  <c r="BD14" i="15"/>
  <c r="BF14" i="15" s="1"/>
  <c r="AZ41" i="15"/>
  <c r="BB41" i="15" s="1"/>
  <c r="BD50" i="15"/>
  <c r="BF50" i="15" s="1"/>
  <c r="BD76" i="15"/>
  <c r="BF76" i="15" s="1"/>
  <c r="BD114" i="15"/>
  <c r="BF114" i="15" s="1"/>
  <c r="AZ130" i="15"/>
  <c r="BB130" i="15" s="1"/>
  <c r="AZ147" i="15"/>
  <c r="BB147" i="15" s="1"/>
  <c r="BD438" i="15"/>
  <c r="BF438" i="15" s="1"/>
  <c r="AZ155" i="15"/>
  <c r="BB155" i="15" s="1"/>
  <c r="BD204" i="15"/>
  <c r="BF204" i="15" s="1"/>
  <c r="BD303" i="15"/>
  <c r="BF303" i="15" s="1"/>
  <c r="BD305" i="15"/>
  <c r="BF305" i="15" s="1"/>
  <c r="BD308" i="15"/>
  <c r="BF308" i="15" s="1"/>
  <c r="AZ374" i="15"/>
  <c r="BB374" i="15" s="1"/>
  <c r="AZ389" i="15"/>
  <c r="BB389" i="15" s="1"/>
  <c r="AZ390" i="15"/>
  <c r="BB390" i="15" s="1"/>
  <c r="AZ400" i="15"/>
  <c r="BB400" i="15" s="1"/>
  <c r="BD416" i="15"/>
  <c r="BF416" i="15" s="1"/>
  <c r="AZ376" i="15"/>
  <c r="BB376" i="15" s="1"/>
  <c r="AZ388" i="15"/>
  <c r="BB388" i="15" s="1"/>
  <c r="BD18" i="15"/>
  <c r="BF18" i="15" s="1"/>
  <c r="BD40" i="15"/>
  <c r="BF40" i="15" s="1"/>
  <c r="BD74" i="15"/>
  <c r="BF74" i="15" s="1"/>
  <c r="BD80" i="15"/>
  <c r="BF80" i="15" s="1"/>
  <c r="AZ131" i="15"/>
  <c r="BB131" i="15" s="1"/>
  <c r="BD138" i="15"/>
  <c r="BF138" i="15" s="1"/>
  <c r="BD158" i="15"/>
  <c r="BF158" i="15" s="1"/>
  <c r="AZ161" i="15"/>
  <c r="BB161" i="15" s="1"/>
  <c r="AZ292" i="15"/>
  <c r="BB292" i="15" s="1"/>
  <c r="BD374" i="15"/>
  <c r="BF374" i="15" s="1"/>
  <c r="AZ148" i="15"/>
  <c r="BB148" i="15" s="1"/>
  <c r="BD249" i="15"/>
  <c r="BF249" i="15" s="1"/>
  <c r="BD251" i="15"/>
  <c r="BF251" i="15" s="1"/>
  <c r="AZ278" i="15"/>
  <c r="BB278" i="15" s="1"/>
  <c r="AZ304" i="15"/>
  <c r="BB304" i="15" s="1"/>
  <c r="AZ309" i="15"/>
  <c r="BB309" i="15" s="1"/>
  <c r="AZ315" i="15"/>
  <c r="BB315" i="15" s="1"/>
  <c r="BD407" i="15"/>
  <c r="BF407" i="15" s="1"/>
  <c r="AZ150" i="15"/>
  <c r="BB150" i="15" s="1"/>
  <c r="AZ201" i="15"/>
  <c r="BB201" i="15" s="1"/>
  <c r="BD229" i="15"/>
  <c r="BF229" i="15" s="1"/>
  <c r="AZ244" i="15"/>
  <c r="BB244" i="15" s="1"/>
  <c r="AZ259" i="15"/>
  <c r="BB259" i="15" s="1"/>
  <c r="AZ266" i="15"/>
  <c r="BB266" i="15" s="1"/>
  <c r="AZ267" i="15"/>
  <c r="BB267" i="15" s="1"/>
  <c r="AZ273" i="15"/>
  <c r="BB273" i="15" s="1"/>
  <c r="AZ295" i="15"/>
  <c r="BB295" i="15" s="1"/>
  <c r="AZ302" i="15"/>
  <c r="BB302" i="15" s="1"/>
  <c r="BD324" i="15"/>
  <c r="BF324" i="15" s="1"/>
  <c r="BD331" i="15"/>
  <c r="BF331" i="15" s="1"/>
  <c r="AZ333" i="15"/>
  <c r="BB333" i="15" s="1"/>
  <c r="AZ386" i="15"/>
  <c r="BB386" i="15" s="1"/>
  <c r="AZ398" i="15"/>
  <c r="BB398" i="15" s="1"/>
  <c r="AZ402" i="15"/>
  <c r="BB402" i="15" s="1"/>
  <c r="BD84" i="15"/>
  <c r="BF84" i="15" s="1"/>
  <c r="BD134" i="15"/>
  <c r="BF134" i="15" s="1"/>
  <c r="BD151" i="15"/>
  <c r="BF151" i="15" s="1"/>
  <c r="AZ152" i="15"/>
  <c r="BB152" i="15" s="1"/>
  <c r="AZ183" i="15"/>
  <c r="BB183" i="15" s="1"/>
  <c r="AZ197" i="15"/>
  <c r="BB197" i="15" s="1"/>
  <c r="AZ198" i="15"/>
  <c r="BB198" i="15" s="1"/>
  <c r="AZ202" i="15"/>
  <c r="BB202" i="15" s="1"/>
  <c r="AZ209" i="15"/>
  <c r="BB209" i="15" s="1"/>
  <c r="BD228" i="15"/>
  <c r="BF228" i="15" s="1"/>
  <c r="BD247" i="15"/>
  <c r="BF247" i="15" s="1"/>
  <c r="AZ254" i="15"/>
  <c r="BB254" i="15" s="1"/>
  <c r="AZ282" i="15"/>
  <c r="BB282" i="15" s="1"/>
  <c r="AZ293" i="15"/>
  <c r="BB293" i="15" s="1"/>
  <c r="AZ297" i="15"/>
  <c r="BB297" i="15" s="1"/>
  <c r="BD310" i="15"/>
  <c r="BF310" i="15" s="1"/>
  <c r="BD22" i="15"/>
  <c r="BF22" i="15" s="1"/>
  <c r="BD66" i="15"/>
  <c r="BF66" i="15" s="1"/>
  <c r="BD118" i="15"/>
  <c r="BF118" i="15" s="1"/>
  <c r="AZ122" i="15"/>
  <c r="BB122" i="15" s="1"/>
  <c r="AZ128" i="15"/>
  <c r="BB128" i="15" s="1"/>
  <c r="BD430" i="15"/>
  <c r="BF430" i="15" s="1"/>
  <c r="BD222" i="15"/>
  <c r="BF222" i="15" s="1"/>
  <c r="AZ242" i="15"/>
  <c r="BB242" i="15" s="1"/>
  <c r="AZ252" i="15"/>
  <c r="BB252" i="15" s="1"/>
  <c r="AZ281" i="15"/>
  <c r="BB281" i="15" s="1"/>
  <c r="AZ300" i="15"/>
  <c r="BB300" i="15" s="1"/>
  <c r="BD406" i="15"/>
  <c r="BF406" i="15" s="1"/>
  <c r="AZ418" i="15"/>
  <c r="BB418" i="15" s="1"/>
  <c r="AZ404" i="15"/>
  <c r="BB404" i="15" s="1"/>
  <c r="AV6" i="15"/>
  <c r="AX6" i="15" s="1"/>
  <c r="AZ11" i="15"/>
  <c r="BB11" i="15" s="1"/>
  <c r="V12" i="15"/>
  <c r="BL15" i="15"/>
  <c r="BN15" i="15" s="1"/>
  <c r="BD29" i="15"/>
  <c r="BF29" i="15" s="1"/>
  <c r="V31" i="15"/>
  <c r="AZ47" i="15"/>
  <c r="BB47" i="15" s="1"/>
  <c r="BD47" i="15"/>
  <c r="BF47" i="15" s="1"/>
  <c r="V106" i="15"/>
  <c r="V422" i="15"/>
  <c r="BH6" i="15"/>
  <c r="BJ6" i="15" s="1"/>
  <c r="V10" i="15"/>
  <c r="V17" i="15"/>
  <c r="V24" i="15"/>
  <c r="BD31" i="15"/>
  <c r="BF31" i="15" s="1"/>
  <c r="AZ31" i="15"/>
  <c r="BB31" i="15" s="1"/>
  <c r="V34" i="15"/>
  <c r="V35" i="15"/>
  <c r="V38" i="15"/>
  <c r="V39" i="15"/>
  <c r="BD87" i="15"/>
  <c r="BF87" i="15" s="1"/>
  <c r="AZ87" i="15"/>
  <c r="BB87" i="15" s="1"/>
  <c r="AZ88" i="15"/>
  <c r="BB88" i="15" s="1"/>
  <c r="BD88" i="15"/>
  <c r="BF88" i="15" s="1"/>
  <c r="V8" i="15"/>
  <c r="BD13" i="15"/>
  <c r="BF13" i="15" s="1"/>
  <c r="AZ15" i="15"/>
  <c r="BB15" i="15" s="1"/>
  <c r="V16" i="15"/>
  <c r="V23" i="15"/>
  <c r="V37" i="15"/>
  <c r="V423" i="15"/>
  <c r="V15" i="15"/>
  <c r="BD17" i="15"/>
  <c r="BF17" i="15" s="1"/>
  <c r="BD23" i="15"/>
  <c r="BF23" i="15" s="1"/>
  <c r="AZ23" i="15"/>
  <c r="BB23" i="15" s="1"/>
  <c r="BD33" i="15"/>
  <c r="BF33" i="15" s="1"/>
  <c r="BD60" i="15"/>
  <c r="BF60" i="15" s="1"/>
  <c r="AZ60" i="15"/>
  <c r="BB60" i="15" s="1"/>
  <c r="BD69" i="15"/>
  <c r="BF69" i="15" s="1"/>
  <c r="AZ69" i="15"/>
  <c r="BB69" i="15" s="1"/>
  <c r="V6" i="15"/>
  <c r="BL6" i="15"/>
  <c r="BN6" i="15" s="1"/>
  <c r="V13" i="15"/>
  <c r="V28" i="15"/>
  <c r="V42" i="15"/>
  <c r="V57" i="15"/>
  <c r="V75" i="15"/>
  <c r="AZ100" i="15"/>
  <c r="BB100" i="15" s="1"/>
  <c r="BD100" i="15"/>
  <c r="BF100" i="15" s="1"/>
  <c r="V342" i="15"/>
  <c r="V341" i="15"/>
  <c r="V340" i="15"/>
  <c r="V329" i="15"/>
  <c r="V326" i="15"/>
  <c r="V339" i="15"/>
  <c r="V335" i="15"/>
  <c r="V333" i="15"/>
  <c r="V330" i="15"/>
  <c r="V336" i="15"/>
  <c r="V331" i="15"/>
  <c r="V324" i="15"/>
  <c r="V322" i="15"/>
  <c r="V320" i="15"/>
  <c r="V318" i="15"/>
  <c r="V316" i="15"/>
  <c r="V314" i="15"/>
  <c r="V312" i="15"/>
  <c r="V310" i="15"/>
  <c r="V327" i="15"/>
  <c r="V334" i="15"/>
  <c r="V328" i="15"/>
  <c r="V325" i="15"/>
  <c r="V338" i="15"/>
  <c r="V323" i="15"/>
  <c r="V319" i="15"/>
  <c r="V309" i="15"/>
  <c r="V307" i="15"/>
  <c r="V305" i="15"/>
  <c r="V303" i="15"/>
  <c r="V301" i="15"/>
  <c r="V299" i="15"/>
  <c r="V297" i="15"/>
  <c r="V321" i="15"/>
  <c r="V313" i="15"/>
  <c r="V308" i="15"/>
  <c r="V332" i="15"/>
  <c r="V315" i="15"/>
  <c r="V311" i="15"/>
  <c r="V298" i="15"/>
  <c r="V317" i="15"/>
  <c r="V296" i="15"/>
  <c r="V288" i="15"/>
  <c r="V287" i="15"/>
  <c r="V289" i="15"/>
  <c r="V277" i="15"/>
  <c r="V276" i="15"/>
  <c r="V337" i="15"/>
  <c r="V291" i="15"/>
  <c r="V306" i="15"/>
  <c r="V304" i="15"/>
  <c r="V293" i="15"/>
  <c r="V279" i="15"/>
  <c r="V278" i="15"/>
  <c r="V295" i="15"/>
  <c r="V281" i="15"/>
  <c r="V280" i="15"/>
  <c r="V300" i="15"/>
  <c r="V290" i="15"/>
  <c r="V283" i="15"/>
  <c r="V282" i="15"/>
  <c r="V292" i="15"/>
  <c r="V265" i="15"/>
  <c r="V273" i="15"/>
  <c r="V270" i="15"/>
  <c r="V262" i="15"/>
  <c r="V267" i="15"/>
  <c r="V286" i="15"/>
  <c r="V285" i="15"/>
  <c r="V271" i="15"/>
  <c r="V264" i="15"/>
  <c r="V255" i="15"/>
  <c r="V253" i="15"/>
  <c r="V251" i="15"/>
  <c r="V249" i="15"/>
  <c r="V247" i="15"/>
  <c r="V245" i="15"/>
  <c r="V243" i="15"/>
  <c r="V241" i="15"/>
  <c r="V239" i="15"/>
  <c r="V237" i="15"/>
  <c r="V235" i="15"/>
  <c r="V233" i="15"/>
  <c r="V231" i="15"/>
  <c r="V229" i="15"/>
  <c r="V228" i="15"/>
  <c r="V226" i="15"/>
  <c r="V224" i="15"/>
  <c r="V222" i="15"/>
  <c r="V274" i="15"/>
  <c r="V261" i="15"/>
  <c r="V257" i="15"/>
  <c r="V302" i="15"/>
  <c r="V294" i="15"/>
  <c r="V269" i="15"/>
  <c r="V266" i="15"/>
  <c r="V259" i="15"/>
  <c r="V258" i="15"/>
  <c r="V248" i="15"/>
  <c r="V232" i="15"/>
  <c r="V250" i="15"/>
  <c r="V242" i="15"/>
  <c r="V227" i="15"/>
  <c r="V223" i="15"/>
  <c r="V221" i="15"/>
  <c r="V435" i="15"/>
  <c r="V252" i="15"/>
  <c r="V254" i="15"/>
  <c r="V230" i="15"/>
  <c r="V434" i="15"/>
  <c r="V256" i="15"/>
  <c r="V240" i="15"/>
  <c r="V263" i="15"/>
  <c r="V234" i="15"/>
  <c r="V215" i="15"/>
  <c r="V205" i="15"/>
  <c r="V204" i="15"/>
  <c r="V244" i="15"/>
  <c r="V238" i="15"/>
  <c r="V236" i="15"/>
  <c r="V217" i="15"/>
  <c r="V272" i="15"/>
  <c r="V432" i="15"/>
  <c r="V268" i="15"/>
  <c r="V225" i="15"/>
  <c r="V213" i="15"/>
  <c r="V211" i="15"/>
  <c r="V210" i="15"/>
  <c r="V196" i="15"/>
  <c r="V195" i="15"/>
  <c r="V219" i="15"/>
  <c r="V420" i="15"/>
  <c r="V201" i="15"/>
  <c r="V429" i="15"/>
  <c r="V186" i="15"/>
  <c r="V185" i="15"/>
  <c r="V284" i="15"/>
  <c r="V275" i="15"/>
  <c r="V433" i="15"/>
  <c r="V430" i="15"/>
  <c r="V209" i="15"/>
  <c r="V198" i="15"/>
  <c r="V189" i="15"/>
  <c r="V179" i="15"/>
  <c r="V178" i="15"/>
  <c r="V177" i="15"/>
  <c r="V175" i="15"/>
  <c r="V174" i="15"/>
  <c r="V172" i="15"/>
  <c r="V170" i="15"/>
  <c r="V168" i="15"/>
  <c r="V166" i="15"/>
  <c r="V165" i="15"/>
  <c r="V246" i="15"/>
  <c r="V431" i="15"/>
  <c r="V212" i="15"/>
  <c r="V197" i="15"/>
  <c r="V181" i="15"/>
  <c r="V180" i="15"/>
  <c r="V214" i="15"/>
  <c r="V202" i="15"/>
  <c r="V188" i="15"/>
  <c r="V182" i="15"/>
  <c r="V218" i="15"/>
  <c r="V216" i="15"/>
  <c r="V206" i="15"/>
  <c r="V194" i="15"/>
  <c r="V187" i="15"/>
  <c r="V183" i="15"/>
  <c r="V200" i="15"/>
  <c r="V193" i="15"/>
  <c r="V220" i="15"/>
  <c r="V207" i="15"/>
  <c r="V203" i="15"/>
  <c r="V192" i="15"/>
  <c r="V173" i="15"/>
  <c r="V199" i="15"/>
  <c r="V191" i="15"/>
  <c r="V162" i="15"/>
  <c r="V160" i="15"/>
  <c r="V158" i="15"/>
  <c r="V156" i="15"/>
  <c r="V438" i="15"/>
  <c r="V153" i="15"/>
  <c r="V151" i="15"/>
  <c r="V149" i="15"/>
  <c r="V437" i="15"/>
  <c r="V146" i="15"/>
  <c r="V144" i="15"/>
  <c r="V142" i="15"/>
  <c r="V141" i="15"/>
  <c r="V184" i="15"/>
  <c r="V176" i="15"/>
  <c r="V260" i="15"/>
  <c r="V171" i="15"/>
  <c r="V164" i="15"/>
  <c r="V439" i="15"/>
  <c r="V169" i="15"/>
  <c r="V167" i="15"/>
  <c r="V163" i="15"/>
  <c r="V161" i="15"/>
  <c r="V159" i="15"/>
  <c r="V157" i="15"/>
  <c r="V155" i="15"/>
  <c r="V154" i="15"/>
  <c r="V152" i="15"/>
  <c r="V150" i="15"/>
  <c r="V148" i="15"/>
  <c r="V147" i="15"/>
  <c r="V145" i="15"/>
  <c r="V143" i="15"/>
  <c r="V428" i="15"/>
  <c r="V208" i="15"/>
  <c r="V138" i="15"/>
  <c r="V136" i="15"/>
  <c r="V134" i="15"/>
  <c r="V132" i="15"/>
  <c r="V427" i="15"/>
  <c r="V129" i="15"/>
  <c r="V127" i="15"/>
  <c r="V125" i="15"/>
  <c r="V124" i="15"/>
  <c r="V121" i="15"/>
  <c r="V190" i="15"/>
  <c r="V140" i="15"/>
  <c r="V139" i="15"/>
  <c r="V137" i="15"/>
  <c r="V135" i="15"/>
  <c r="V133" i="15"/>
  <c r="V131" i="15"/>
  <c r="V130" i="15"/>
  <c r="V128" i="15"/>
  <c r="V126" i="15"/>
  <c r="V426" i="15"/>
  <c r="V344" i="15" s="1"/>
  <c r="V123" i="15"/>
  <c r="V122" i="15"/>
  <c r="V120" i="15"/>
  <c r="V112" i="15"/>
  <c r="V119" i="15"/>
  <c r="V117" i="15"/>
  <c r="V115" i="15"/>
  <c r="V113" i="15"/>
  <c r="V111" i="15"/>
  <c r="V84" i="15"/>
  <c r="V82" i="15"/>
  <c r="V80" i="15"/>
  <c r="V78" i="15"/>
  <c r="V76" i="15"/>
  <c r="V74" i="15"/>
  <c r="V72" i="15"/>
  <c r="V70" i="15"/>
  <c r="V68" i="15"/>
  <c r="V66" i="15"/>
  <c r="V64" i="15"/>
  <c r="V62" i="15"/>
  <c r="V60" i="15"/>
  <c r="V58" i="15"/>
  <c r="V56" i="15"/>
  <c r="V54" i="15"/>
  <c r="V52" i="15"/>
  <c r="V50" i="15"/>
  <c r="V48" i="15"/>
  <c r="V46" i="15"/>
  <c r="V109" i="15"/>
  <c r="V107" i="15"/>
  <c r="V105" i="15"/>
  <c r="V103" i="15"/>
  <c r="V101" i="15"/>
  <c r="V99" i="15"/>
  <c r="V97" i="15"/>
  <c r="V95" i="15"/>
  <c r="V93" i="15"/>
  <c r="V91" i="15"/>
  <c r="V89" i="15"/>
  <c r="V87" i="15"/>
  <c r="V85" i="15"/>
  <c r="V69" i="15"/>
  <c r="V53" i="15"/>
  <c r="V108" i="15"/>
  <c r="V100" i="15"/>
  <c r="V92" i="15"/>
  <c r="V88" i="15"/>
  <c r="V55" i="15"/>
  <c r="V116" i="15"/>
  <c r="V81" i="15"/>
  <c r="V110" i="15"/>
  <c r="V102" i="15"/>
  <c r="V94" i="15"/>
  <c r="V83" i="15"/>
  <c r="V67" i="15"/>
  <c r="V59" i="15"/>
  <c r="V77" i="15"/>
  <c r="V61" i="15"/>
  <c r="V104" i="15"/>
  <c r="V96" i="15"/>
  <c r="V79" i="15"/>
  <c r="V71" i="15"/>
  <c r="V63" i="15"/>
  <c r="V47" i="15"/>
  <c r="V118" i="15"/>
  <c r="V114" i="15"/>
  <c r="V425" i="15"/>
  <c r="V98" i="15"/>
  <c r="V86" i="15"/>
  <c r="V73" i="15"/>
  <c r="V40" i="15"/>
  <c r="V36" i="15"/>
  <c r="V33" i="15"/>
  <c r="V29" i="15"/>
  <c r="V25" i="15"/>
  <c r="V21" i="15"/>
  <c r="V44" i="15"/>
  <c r="V30" i="15"/>
  <c r="V26" i="15"/>
  <c r="V421" i="15"/>
  <c r="V11" i="15"/>
  <c r="V19" i="15"/>
  <c r="BD21" i="15"/>
  <c r="BF21" i="15" s="1"/>
  <c r="BD25" i="15"/>
  <c r="BF25" i="15" s="1"/>
  <c r="V27" i="15"/>
  <c r="V43" i="15"/>
  <c r="V49" i="15"/>
  <c r="AZ70" i="15"/>
  <c r="BB70" i="15" s="1"/>
  <c r="BD70" i="15"/>
  <c r="BF70" i="15" s="1"/>
  <c r="AZ72" i="15"/>
  <c r="BB72" i="15" s="1"/>
  <c r="BD72" i="15"/>
  <c r="BF72" i="15" s="1"/>
  <c r="V9" i="15"/>
  <c r="BR15" i="15"/>
  <c r="V18" i="15"/>
  <c r="V20" i="15"/>
  <c r="AZ21" i="15"/>
  <c r="BB21" i="15" s="1"/>
  <c r="V22" i="15"/>
  <c r="AZ25" i="15"/>
  <c r="BB25" i="15" s="1"/>
  <c r="BD27" i="15"/>
  <c r="BF27" i="15" s="1"/>
  <c r="AZ27" i="15"/>
  <c r="BB27" i="15" s="1"/>
  <c r="V41" i="15"/>
  <c r="V45" i="15"/>
  <c r="V51" i="15"/>
  <c r="BD55" i="15"/>
  <c r="BF55" i="15" s="1"/>
  <c r="AZ55" i="15"/>
  <c r="BB55" i="15" s="1"/>
  <c r="BD61" i="15"/>
  <c r="BF61" i="15" s="1"/>
  <c r="AI259" i="15"/>
  <c r="AI233" i="15"/>
  <c r="AI430" i="15"/>
  <c r="AI192" i="15"/>
  <c r="AI169" i="15"/>
  <c r="AI203" i="15"/>
  <c r="AI190" i="15"/>
  <c r="AI179" i="15"/>
  <c r="AI163" i="15"/>
  <c r="AI147" i="15"/>
  <c r="AI166" i="15"/>
  <c r="AI188" i="15"/>
  <c r="AI160" i="15"/>
  <c r="AI158" i="15"/>
  <c r="AI146" i="15"/>
  <c r="AI131" i="15"/>
  <c r="AI130" i="15"/>
  <c r="AI138" i="15"/>
  <c r="AI136" i="15"/>
  <c r="AI124" i="15"/>
  <c r="AI121" i="15"/>
  <c r="AI73" i="15"/>
  <c r="AI71" i="15"/>
  <c r="AI57" i="15"/>
  <c r="AI55" i="15"/>
  <c r="AI116" i="15"/>
  <c r="AI114" i="15"/>
  <c r="AI98" i="15"/>
  <c r="AI96" i="15"/>
  <c r="AI97" i="15"/>
  <c r="AI89" i="15"/>
  <c r="AI113" i="15"/>
  <c r="AI107" i="15"/>
  <c r="AI93" i="15"/>
  <c r="AI85" i="15"/>
  <c r="AI115" i="15"/>
  <c r="AI103" i="15"/>
  <c r="AI44" i="15"/>
  <c r="AI38" i="15"/>
  <c r="BD422" i="15"/>
  <c r="BF422" i="15" s="1"/>
  <c r="AI423" i="15"/>
  <c r="V7" i="15"/>
  <c r="V14" i="15"/>
  <c r="BD19" i="15"/>
  <c r="BF19" i="15" s="1"/>
  <c r="AZ19" i="15"/>
  <c r="BB19" i="15" s="1"/>
  <c r="V32" i="15"/>
  <c r="AI40" i="15"/>
  <c r="BD46" i="15"/>
  <c r="BF46" i="15" s="1"/>
  <c r="AZ46" i="15"/>
  <c r="BB46" i="15" s="1"/>
  <c r="BD54" i="15"/>
  <c r="BF54" i="15" s="1"/>
  <c r="V65" i="15"/>
  <c r="AS65" i="15" s="1"/>
  <c r="AU65" i="15" s="1"/>
  <c r="AZ92" i="15"/>
  <c r="BB92" i="15" s="1"/>
  <c r="BD92" i="15"/>
  <c r="BF92" i="15" s="1"/>
  <c r="AZ108" i="15"/>
  <c r="BB108" i="15" s="1"/>
  <c r="BD108" i="15"/>
  <c r="BF108" i="15" s="1"/>
  <c r="BD112" i="15"/>
  <c r="BF112" i="15" s="1"/>
  <c r="AZ112" i="15"/>
  <c r="BB112" i="15" s="1"/>
  <c r="BD120" i="15"/>
  <c r="BF120" i="15" s="1"/>
  <c r="AZ120" i="15"/>
  <c r="BB120" i="15" s="1"/>
  <c r="Q140" i="15"/>
  <c r="Q46" i="15"/>
  <c r="AZ57" i="15"/>
  <c r="BB57" i="15" s="1"/>
  <c r="Q61" i="15"/>
  <c r="Q62" i="15"/>
  <c r="BD75" i="15"/>
  <c r="BF75" i="15" s="1"/>
  <c r="Q77" i="15"/>
  <c r="AZ86" i="15"/>
  <c r="BB86" i="15" s="1"/>
  <c r="BD86" i="15"/>
  <c r="BF86" i="15" s="1"/>
  <c r="AZ90" i="15"/>
  <c r="BB90" i="15" s="1"/>
  <c r="BD90" i="15"/>
  <c r="BF90" i="15" s="1"/>
  <c r="AZ98" i="15"/>
  <c r="BB98" i="15" s="1"/>
  <c r="BD98" i="15"/>
  <c r="BF98" i="15" s="1"/>
  <c r="AZ106" i="15"/>
  <c r="BB106" i="15" s="1"/>
  <c r="BD106" i="15"/>
  <c r="BF106" i="15" s="1"/>
  <c r="BH119" i="15"/>
  <c r="BJ119" i="15" s="1"/>
  <c r="BL119" i="15"/>
  <c r="BN119" i="15" s="1"/>
  <c r="Q342" i="15"/>
  <c r="Q341" i="15"/>
  <c r="Q328" i="15"/>
  <c r="Q337" i="15"/>
  <c r="Q329" i="15"/>
  <c r="Q326" i="15"/>
  <c r="Q339" i="15"/>
  <c r="Q335" i="15"/>
  <c r="Q333" i="15"/>
  <c r="Q330" i="15"/>
  <c r="Q327" i="15"/>
  <c r="Q322" i="15"/>
  <c r="Q317" i="15"/>
  <c r="Q314" i="15"/>
  <c r="Q340" i="15"/>
  <c r="Q334" i="15"/>
  <c r="Q325" i="15"/>
  <c r="Q338" i="15"/>
  <c r="Q324" i="15"/>
  <c r="Q323" i="15"/>
  <c r="Q319" i="15"/>
  <c r="Q316" i="15"/>
  <c r="Q311" i="15"/>
  <c r="Q336" i="15"/>
  <c r="Q309" i="15"/>
  <c r="Q307" i="15"/>
  <c r="Q305" i="15"/>
  <c r="Q303" i="15"/>
  <c r="Q301" i="15"/>
  <c r="Q321" i="15"/>
  <c r="Q318" i="15"/>
  <c r="Q313" i="15"/>
  <c r="Q310" i="15"/>
  <c r="Q308" i="15"/>
  <c r="Q302" i="15"/>
  <c r="Q332" i="15"/>
  <c r="Q320" i="15"/>
  <c r="Q315" i="15"/>
  <c r="Q297" i="15"/>
  <c r="Q312" i="15"/>
  <c r="Q304" i="15"/>
  <c r="Q294" i="15"/>
  <c r="Q286" i="15"/>
  <c r="Q285" i="15"/>
  <c r="Q296" i="15"/>
  <c r="Q288" i="15"/>
  <c r="Q287" i="15"/>
  <c r="Q275" i="15"/>
  <c r="Q331" i="15"/>
  <c r="Q289" i="15"/>
  <c r="Q291" i="15"/>
  <c r="Q434" i="15"/>
  <c r="Q433" i="15"/>
  <c r="Q274" i="15"/>
  <c r="Q272" i="15"/>
  <c r="Q270" i="15"/>
  <c r="Q306" i="15"/>
  <c r="Q298" i="15"/>
  <c r="Q293" i="15"/>
  <c r="Q279" i="15"/>
  <c r="Q278" i="15"/>
  <c r="Q295" i="15"/>
  <c r="Q281" i="15"/>
  <c r="Q280" i="15"/>
  <c r="Q284" i="15"/>
  <c r="Q268" i="15"/>
  <c r="Q292" i="15"/>
  <c r="Q277" i="15"/>
  <c r="Q265" i="15"/>
  <c r="Q273" i="15"/>
  <c r="Q262" i="15"/>
  <c r="Q299" i="15"/>
  <c r="Q282" i="15"/>
  <c r="Q267" i="15"/>
  <c r="Q283" i="15"/>
  <c r="Q271" i="15"/>
  <c r="Q264" i="15"/>
  <c r="Q255" i="15"/>
  <c r="Q253" i="15"/>
  <c r="Q251" i="15"/>
  <c r="Q249" i="15"/>
  <c r="Q247" i="15"/>
  <c r="Q245" i="15"/>
  <c r="Q243" i="15"/>
  <c r="Q241" i="15"/>
  <c r="Q239" i="15"/>
  <c r="Q237" i="15"/>
  <c r="Q235" i="15"/>
  <c r="Q233" i="15"/>
  <c r="Q231" i="15"/>
  <c r="Q229" i="15"/>
  <c r="Q228" i="15"/>
  <c r="Q226" i="15"/>
  <c r="Q224" i="15"/>
  <c r="Q276" i="15"/>
  <c r="Q261" i="15"/>
  <c r="Q257" i="15"/>
  <c r="Q246" i="15"/>
  <c r="Q238" i="15"/>
  <c r="Q248" i="15"/>
  <c r="Q232" i="15"/>
  <c r="Q222" i="15"/>
  <c r="Q219" i="15"/>
  <c r="Q217" i="15"/>
  <c r="Q216" i="15"/>
  <c r="Q214" i="15"/>
  <c r="Q212" i="15"/>
  <c r="Q430" i="15"/>
  <c r="Q250" i="15"/>
  <c r="Q242" i="15"/>
  <c r="Q290" i="15"/>
  <c r="Q435" i="15"/>
  <c r="Q252" i="15"/>
  <c r="Q236" i="15"/>
  <c r="Q254" i="15"/>
  <c r="Q227" i="15"/>
  <c r="Q220" i="15"/>
  <c r="Q203" i="15"/>
  <c r="Q202" i="15"/>
  <c r="Q263" i="15"/>
  <c r="Q259" i="15"/>
  <c r="Q234" i="15"/>
  <c r="Q215" i="15"/>
  <c r="Q244" i="15"/>
  <c r="Q269" i="15"/>
  <c r="Q256" i="15"/>
  <c r="Q240" i="15"/>
  <c r="Q432" i="15"/>
  <c r="Q223" i="15"/>
  <c r="Q218" i="15"/>
  <c r="Q209" i="15"/>
  <c r="Q208" i="15"/>
  <c r="Q194" i="15"/>
  <c r="Q193" i="15"/>
  <c r="Q300" i="15"/>
  <c r="Q260" i="15"/>
  <c r="Q230" i="15"/>
  <c r="Q431" i="15"/>
  <c r="Q200" i="15"/>
  <c r="Q199" i="15"/>
  <c r="Q184" i="15"/>
  <c r="Q258" i="15"/>
  <c r="Q211" i="15"/>
  <c r="Q191" i="15"/>
  <c r="Q198" i="15"/>
  <c r="Q196" i="15"/>
  <c r="Q189" i="15"/>
  <c r="Q179" i="15"/>
  <c r="Q178" i="15"/>
  <c r="Q177" i="15"/>
  <c r="Q175" i="15"/>
  <c r="Q174" i="15"/>
  <c r="Q172" i="15"/>
  <c r="Q170" i="15"/>
  <c r="Q168" i="15"/>
  <c r="Q166" i="15"/>
  <c r="Q165" i="15"/>
  <c r="Q266" i="15"/>
  <c r="Q201" i="15"/>
  <c r="Q197" i="15"/>
  <c r="Q195" i="15"/>
  <c r="Q181" i="15"/>
  <c r="Q180" i="15"/>
  <c r="Q420" i="15"/>
  <c r="Q188" i="15"/>
  <c r="Q182" i="15"/>
  <c r="Q221" i="15"/>
  <c r="Q210" i="15"/>
  <c r="Q206" i="15"/>
  <c r="Q429" i="15"/>
  <c r="Q187" i="15"/>
  <c r="Q186" i="15"/>
  <c r="Q183" i="15"/>
  <c r="Q213" i="15"/>
  <c r="Q176" i="15"/>
  <c r="Q439" i="15"/>
  <c r="Q173" i="15"/>
  <c r="Q171" i="15"/>
  <c r="Q169" i="15"/>
  <c r="Q167" i="15"/>
  <c r="Q164" i="15"/>
  <c r="Q204" i="15"/>
  <c r="Q207" i="15"/>
  <c r="Q162" i="15"/>
  <c r="Q160" i="15"/>
  <c r="Q158" i="15"/>
  <c r="Q156" i="15"/>
  <c r="Q438" i="15"/>
  <c r="Q153" i="15"/>
  <c r="Q151" i="15"/>
  <c r="Q149" i="15"/>
  <c r="Q437" i="15"/>
  <c r="Q146" i="15"/>
  <c r="Q144" i="15"/>
  <c r="Q142" i="15"/>
  <c r="Q141" i="15"/>
  <c r="Q192" i="15"/>
  <c r="Q190" i="15"/>
  <c r="Q185" i="15"/>
  <c r="Q163" i="15"/>
  <c r="Q152" i="15"/>
  <c r="Q145" i="15"/>
  <c r="Q118" i="15"/>
  <c r="Q116" i="15"/>
  <c r="Q114" i="15"/>
  <c r="Q425" i="15"/>
  <c r="Q150" i="15"/>
  <c r="Q143" i="15"/>
  <c r="Q161" i="15"/>
  <c r="Q148" i="15"/>
  <c r="Q428" i="15"/>
  <c r="Q138" i="15"/>
  <c r="Q136" i="15"/>
  <c r="Q134" i="15"/>
  <c r="Q132" i="15"/>
  <c r="Q427" i="15"/>
  <c r="Q129" i="15"/>
  <c r="Q127" i="15"/>
  <c r="Q125" i="15"/>
  <c r="Q124" i="15"/>
  <c r="Q121" i="15"/>
  <c r="Q147" i="15"/>
  <c r="Q205" i="15"/>
  <c r="Q159" i="15"/>
  <c r="Q119" i="15"/>
  <c r="Q117" i="15"/>
  <c r="Q115" i="15"/>
  <c r="Q113" i="15"/>
  <c r="Q225" i="15"/>
  <c r="Q157" i="15"/>
  <c r="Q128" i="15"/>
  <c r="Q122" i="15"/>
  <c r="Q120" i="15"/>
  <c r="Q110" i="15"/>
  <c r="Q108" i="15"/>
  <c r="Q106" i="15"/>
  <c r="Q104" i="15"/>
  <c r="Q102" i="15"/>
  <c r="Q100" i="15"/>
  <c r="Q98" i="15"/>
  <c r="Q96" i="15"/>
  <c r="Q94" i="15"/>
  <c r="Q92" i="15"/>
  <c r="Q90" i="15"/>
  <c r="Q88" i="15"/>
  <c r="Q86" i="15"/>
  <c r="Q154" i="15"/>
  <c r="Q131" i="15"/>
  <c r="Q112" i="15"/>
  <c r="Q137" i="15"/>
  <c r="Q126" i="15"/>
  <c r="Q111" i="15"/>
  <c r="Q84" i="15"/>
  <c r="Q82" i="15"/>
  <c r="Q80" i="15"/>
  <c r="Q78" i="15"/>
  <c r="Q76" i="15"/>
  <c r="Q74" i="15"/>
  <c r="Q72" i="15"/>
  <c r="Q70" i="15"/>
  <c r="Q68" i="15"/>
  <c r="Q66" i="15"/>
  <c r="Q133" i="15"/>
  <c r="Q426" i="15"/>
  <c r="Q344" i="15" s="1"/>
  <c r="Q123" i="15"/>
  <c r="Q109" i="15"/>
  <c r="Q107" i="15"/>
  <c r="Q105" i="15"/>
  <c r="Q103" i="15"/>
  <c r="Q101" i="15"/>
  <c r="Q99" i="15"/>
  <c r="Q97" i="15"/>
  <c r="Q95" i="15"/>
  <c r="Q93" i="15"/>
  <c r="Q91" i="15"/>
  <c r="Q89" i="15"/>
  <c r="Q87" i="15"/>
  <c r="Q155" i="15"/>
  <c r="Q16" i="15"/>
  <c r="Q18" i="15"/>
  <c r="Q20" i="15"/>
  <c r="Q22" i="15"/>
  <c r="Q24" i="15"/>
  <c r="Q26" i="15"/>
  <c r="Q28" i="15"/>
  <c r="Q30" i="15"/>
  <c r="Q32" i="15"/>
  <c r="Q34" i="15"/>
  <c r="Q36" i="15"/>
  <c r="Q38" i="15"/>
  <c r="Q40" i="15"/>
  <c r="Q42" i="15"/>
  <c r="Q44" i="15"/>
  <c r="AZ56" i="15"/>
  <c r="BB56" i="15" s="1"/>
  <c r="Q59" i="15"/>
  <c r="Q60" i="15"/>
  <c r="BD63" i="15"/>
  <c r="BF63" i="15" s="1"/>
  <c r="BD65" i="15"/>
  <c r="BF65" i="15" s="1"/>
  <c r="Q67" i="15"/>
  <c r="Q83" i="15"/>
  <c r="BD71" i="15"/>
  <c r="BF71" i="15" s="1"/>
  <c r="Q73" i="15"/>
  <c r="BD79" i="15"/>
  <c r="BF79" i="15" s="1"/>
  <c r="AZ79" i="15"/>
  <c r="BB79" i="15" s="1"/>
  <c r="Q81" i="15"/>
  <c r="AZ96" i="15"/>
  <c r="BB96" i="15" s="1"/>
  <c r="BD96" i="15"/>
  <c r="BF96" i="15" s="1"/>
  <c r="AZ104" i="15"/>
  <c r="BB104" i="15" s="1"/>
  <c r="BD104" i="15"/>
  <c r="BF104" i="15" s="1"/>
  <c r="Q139" i="15"/>
  <c r="BD77" i="15"/>
  <c r="BF77" i="15" s="1"/>
  <c r="Q53" i="15"/>
  <c r="Q54" i="15"/>
  <c r="BD67" i="15"/>
  <c r="BF67" i="15" s="1"/>
  <c r="Q69" i="15"/>
  <c r="AZ71" i="15"/>
  <c r="BB71" i="15" s="1"/>
  <c r="Q85" i="15"/>
  <c r="AZ94" i="15"/>
  <c r="BB94" i="15" s="1"/>
  <c r="BD94" i="15"/>
  <c r="BF94" i="15" s="1"/>
  <c r="AZ102" i="15"/>
  <c r="BB102" i="15" s="1"/>
  <c r="BD102" i="15"/>
  <c r="BF102" i="15" s="1"/>
  <c r="BD110" i="15"/>
  <c r="BF110" i="15" s="1"/>
  <c r="Q43" i="15"/>
  <c r="Q45" i="15"/>
  <c r="Q51" i="15"/>
  <c r="Q52" i="15"/>
  <c r="BD73" i="15"/>
  <c r="BF73" i="15" s="1"/>
  <c r="Q75" i="15"/>
  <c r="AZ77" i="15"/>
  <c r="BB77" i="15" s="1"/>
  <c r="BD81" i="15"/>
  <c r="BF81" i="15" s="1"/>
  <c r="AZ81" i="15"/>
  <c r="BB81" i="15" s="1"/>
  <c r="AZ85" i="15"/>
  <c r="BB85" i="15" s="1"/>
  <c r="AZ89" i="15"/>
  <c r="BB89" i="15" s="1"/>
  <c r="AZ91" i="15"/>
  <c r="BB91" i="15" s="1"/>
  <c r="AZ93" i="15"/>
  <c r="BB93" i="15" s="1"/>
  <c r="AZ95" i="15"/>
  <c r="BB95" i="15" s="1"/>
  <c r="AZ97" i="15"/>
  <c r="BB97" i="15" s="1"/>
  <c r="AZ99" i="15"/>
  <c r="BB99" i="15" s="1"/>
  <c r="AZ101" i="15"/>
  <c r="BB101" i="15" s="1"/>
  <c r="AZ103" i="15"/>
  <c r="BB103" i="15" s="1"/>
  <c r="AZ105" i="15"/>
  <c r="BB105" i="15" s="1"/>
  <c r="AZ107" i="15"/>
  <c r="BB107" i="15" s="1"/>
  <c r="AZ109" i="15"/>
  <c r="BB109" i="15" s="1"/>
  <c r="BD124" i="15"/>
  <c r="BF124" i="15" s="1"/>
  <c r="BD125" i="15"/>
  <c r="BF125" i="15" s="1"/>
  <c r="BD132" i="15"/>
  <c r="BF132" i="15" s="1"/>
  <c r="BD123" i="15"/>
  <c r="BF123" i="15" s="1"/>
  <c r="BD426" i="15"/>
  <c r="BF426" i="15" s="1"/>
  <c r="BD143" i="15"/>
  <c r="BF143" i="15" s="1"/>
  <c r="AZ143" i="15"/>
  <c r="BB143" i="15" s="1"/>
  <c r="BD136" i="15"/>
  <c r="BF136" i="15" s="1"/>
  <c r="AV165" i="15"/>
  <c r="AX165" i="15" s="1"/>
  <c r="AZ165" i="15"/>
  <c r="BB165" i="15" s="1"/>
  <c r="BD427" i="15"/>
  <c r="BF427" i="15" s="1"/>
  <c r="AZ141" i="15"/>
  <c r="BB141" i="15" s="1"/>
  <c r="BD141" i="15"/>
  <c r="BF141" i="15" s="1"/>
  <c r="BD121" i="15"/>
  <c r="BF121" i="15" s="1"/>
  <c r="BD167" i="15"/>
  <c r="BF167" i="15" s="1"/>
  <c r="AZ167" i="15"/>
  <c r="BB167" i="15" s="1"/>
  <c r="BD425" i="15"/>
  <c r="BF425" i="15" s="1"/>
  <c r="AZ113" i="15"/>
  <c r="BB113" i="15" s="1"/>
  <c r="AZ115" i="15"/>
  <c r="BB115" i="15" s="1"/>
  <c r="AZ117" i="15"/>
  <c r="BB117" i="15" s="1"/>
  <c r="BD169" i="15"/>
  <c r="BF169" i="15" s="1"/>
  <c r="AZ169" i="15"/>
  <c r="BB169" i="15" s="1"/>
  <c r="AZ175" i="15"/>
  <c r="BB175" i="15" s="1"/>
  <c r="BD175" i="15"/>
  <c r="BF175" i="15" s="1"/>
  <c r="AZ140" i="15"/>
  <c r="BB140" i="15" s="1"/>
  <c r="AZ172" i="15"/>
  <c r="BB172" i="15" s="1"/>
  <c r="BD172" i="15"/>
  <c r="BF172" i="15" s="1"/>
  <c r="AZ119" i="15"/>
  <c r="BB119" i="15" s="1"/>
  <c r="BD144" i="15"/>
  <c r="BF144" i="15" s="1"/>
  <c r="AZ177" i="15"/>
  <c r="BB177" i="15" s="1"/>
  <c r="BD177" i="15"/>
  <c r="BF177" i="15" s="1"/>
  <c r="BD215" i="15"/>
  <c r="BF215" i="15" s="1"/>
  <c r="AZ215" i="15"/>
  <c r="BB215" i="15" s="1"/>
  <c r="BD428" i="15"/>
  <c r="BF428" i="15" s="1"/>
  <c r="BD205" i="15"/>
  <c r="BF205" i="15" s="1"/>
  <c r="AZ205" i="15"/>
  <c r="BB205" i="15" s="1"/>
  <c r="AZ166" i="15"/>
  <c r="BB166" i="15" s="1"/>
  <c r="BD166" i="15"/>
  <c r="BF166" i="15" s="1"/>
  <c r="AZ168" i="15"/>
  <c r="BB168" i="15" s="1"/>
  <c r="BD168" i="15"/>
  <c r="BF168" i="15" s="1"/>
  <c r="AZ170" i="15"/>
  <c r="BB170" i="15" s="1"/>
  <c r="BD170" i="15"/>
  <c r="BF170" i="15" s="1"/>
  <c r="BD179" i="15"/>
  <c r="BF179" i="15" s="1"/>
  <c r="AZ179" i="15"/>
  <c r="BB179" i="15" s="1"/>
  <c r="BD164" i="15"/>
  <c r="BF164" i="15" s="1"/>
  <c r="AZ164" i="15"/>
  <c r="BB164" i="15" s="1"/>
  <c r="AZ163" i="15"/>
  <c r="BB163" i="15" s="1"/>
  <c r="AZ174" i="15"/>
  <c r="BB174" i="15" s="1"/>
  <c r="BD174" i="15"/>
  <c r="BF174" i="15" s="1"/>
  <c r="BD433" i="15"/>
  <c r="BF433" i="15" s="1"/>
  <c r="AZ433" i="15"/>
  <c r="BB433" i="15" s="1"/>
  <c r="AZ178" i="15"/>
  <c r="BB178" i="15" s="1"/>
  <c r="AZ219" i="15"/>
  <c r="BB219" i="15" s="1"/>
  <c r="BD219" i="15"/>
  <c r="BF219" i="15" s="1"/>
  <c r="BD180" i="15"/>
  <c r="BF180" i="15" s="1"/>
  <c r="AZ180" i="15"/>
  <c r="BB180" i="15" s="1"/>
  <c r="BD211" i="15"/>
  <c r="BF211" i="15" s="1"/>
  <c r="AZ211" i="15"/>
  <c r="BB211" i="15" s="1"/>
  <c r="AZ171" i="15"/>
  <c r="BB171" i="15" s="1"/>
  <c r="AZ173" i="15"/>
  <c r="BB173" i="15" s="1"/>
  <c r="AZ439" i="15"/>
  <c r="BB439" i="15" s="1"/>
  <c r="AZ176" i="15"/>
  <c r="BB176" i="15" s="1"/>
  <c r="AZ182" i="15"/>
  <c r="BB182" i="15" s="1"/>
  <c r="AZ190" i="15"/>
  <c r="BB190" i="15" s="1"/>
  <c r="BD195" i="15"/>
  <c r="BF195" i="15" s="1"/>
  <c r="AZ217" i="15"/>
  <c r="BB217" i="15" s="1"/>
  <c r="BD217" i="15"/>
  <c r="BF217" i="15" s="1"/>
  <c r="BD260" i="15"/>
  <c r="BF260" i="15" s="1"/>
  <c r="AZ260" i="15"/>
  <c r="BB260" i="15" s="1"/>
  <c r="AZ185" i="15"/>
  <c r="BB185" i="15" s="1"/>
  <c r="BD213" i="15"/>
  <c r="BF213" i="15" s="1"/>
  <c r="AZ213" i="15"/>
  <c r="BB213" i="15" s="1"/>
  <c r="BD232" i="15"/>
  <c r="BF232" i="15" s="1"/>
  <c r="AZ232" i="15"/>
  <c r="BB232" i="15" s="1"/>
  <c r="AZ187" i="15"/>
  <c r="BB187" i="15" s="1"/>
  <c r="AZ192" i="15"/>
  <c r="BB192" i="15" s="1"/>
  <c r="AZ193" i="15"/>
  <c r="BB193" i="15" s="1"/>
  <c r="AZ429" i="15"/>
  <c r="BB429" i="15" s="1"/>
  <c r="BD206" i="15"/>
  <c r="BF206" i="15" s="1"/>
  <c r="AZ206" i="15"/>
  <c r="BB206" i="15" s="1"/>
  <c r="BD420" i="15"/>
  <c r="BF420" i="15" s="1"/>
  <c r="AZ420" i="15"/>
  <c r="BB420" i="15" s="1"/>
  <c r="AZ216" i="15"/>
  <c r="BB216" i="15" s="1"/>
  <c r="BD216" i="15"/>
  <c r="BF216" i="15" s="1"/>
  <c r="AQ221" i="15"/>
  <c r="BL221" i="15"/>
  <c r="BN221" i="15" s="1"/>
  <c r="BR221" i="15"/>
  <c r="BD185" i="15"/>
  <c r="BF185" i="15" s="1"/>
  <c r="BD214" i="15"/>
  <c r="BF214" i="15" s="1"/>
  <c r="BD196" i="15"/>
  <c r="BF196" i="15" s="1"/>
  <c r="AZ196" i="15"/>
  <c r="BB196" i="15" s="1"/>
  <c r="BD431" i="15"/>
  <c r="BF431" i="15" s="1"/>
  <c r="AZ431" i="15"/>
  <c r="BB431" i="15" s="1"/>
  <c r="BD227" i="15"/>
  <c r="BF227" i="15" s="1"/>
  <c r="AZ227" i="15"/>
  <c r="BB227" i="15" s="1"/>
  <c r="BD238" i="15"/>
  <c r="BF238" i="15" s="1"/>
  <c r="AZ238" i="15"/>
  <c r="BB238" i="15" s="1"/>
  <c r="AZ210" i="15"/>
  <c r="BB210" i="15" s="1"/>
  <c r="BD220" i="15"/>
  <c r="BF220" i="15" s="1"/>
  <c r="BD221" i="15"/>
  <c r="BF221" i="15" s="1"/>
  <c r="AZ226" i="15"/>
  <c r="BB226" i="15" s="1"/>
  <c r="BD226" i="15"/>
  <c r="BF226" i="15" s="1"/>
  <c r="AZ275" i="15"/>
  <c r="BB275" i="15" s="1"/>
  <c r="BD275" i="15"/>
  <c r="BF275" i="15" s="1"/>
  <c r="AZ220" i="15"/>
  <c r="BB220" i="15" s="1"/>
  <c r="AZ233" i="15"/>
  <c r="BB233" i="15" s="1"/>
  <c r="BD233" i="15"/>
  <c r="BF233" i="15" s="1"/>
  <c r="BD225" i="15"/>
  <c r="BF225" i="15" s="1"/>
  <c r="AZ225" i="15"/>
  <c r="BB225" i="15" s="1"/>
  <c r="AZ235" i="15"/>
  <c r="BB235" i="15" s="1"/>
  <c r="BD235" i="15"/>
  <c r="BF235" i="15" s="1"/>
  <c r="AZ241" i="15"/>
  <c r="BB241" i="15" s="1"/>
  <c r="BD241" i="15"/>
  <c r="BF241" i="15" s="1"/>
  <c r="AZ268" i="15"/>
  <c r="BB268" i="15" s="1"/>
  <c r="BD268" i="15"/>
  <c r="BF268" i="15" s="1"/>
  <c r="BD218" i="15"/>
  <c r="BF218" i="15" s="1"/>
  <c r="AZ243" i="15"/>
  <c r="BB243" i="15" s="1"/>
  <c r="BD243" i="15"/>
  <c r="BF243" i="15" s="1"/>
  <c r="AZ272" i="15"/>
  <c r="BB272" i="15" s="1"/>
  <c r="BD272" i="15"/>
  <c r="BF272" i="15" s="1"/>
  <c r="BD432" i="15"/>
  <c r="BF432" i="15" s="1"/>
  <c r="AZ231" i="15"/>
  <c r="BB231" i="15" s="1"/>
  <c r="BD224" i="15"/>
  <c r="BF224" i="15" s="1"/>
  <c r="BD234" i="15"/>
  <c r="BF234" i="15" s="1"/>
  <c r="BD239" i="15"/>
  <c r="BF239" i="15" s="1"/>
  <c r="BD240" i="15"/>
  <c r="BF240" i="15" s="1"/>
  <c r="BD265" i="15"/>
  <c r="BF265" i="15" s="1"/>
  <c r="AZ265" i="15"/>
  <c r="BB265" i="15" s="1"/>
  <c r="BD230" i="15"/>
  <c r="BF230" i="15" s="1"/>
  <c r="BD236" i="15"/>
  <c r="BF236" i="15" s="1"/>
  <c r="AZ240" i="15"/>
  <c r="BB240" i="15" s="1"/>
  <c r="AZ287" i="15"/>
  <c r="BB287" i="15" s="1"/>
  <c r="BD287" i="15"/>
  <c r="BF287" i="15" s="1"/>
  <c r="BD264" i="15"/>
  <c r="BF264" i="15" s="1"/>
  <c r="BD316" i="15"/>
  <c r="BF316" i="15" s="1"/>
  <c r="AZ316" i="15"/>
  <c r="BB316" i="15" s="1"/>
  <c r="BD294" i="15"/>
  <c r="BF294" i="15" s="1"/>
  <c r="AZ294" i="15"/>
  <c r="BB294" i="15" s="1"/>
  <c r="BD276" i="15"/>
  <c r="BF276" i="15" s="1"/>
  <c r="AZ286" i="15"/>
  <c r="BB286" i="15" s="1"/>
  <c r="BD274" i="15"/>
  <c r="BF274" i="15" s="1"/>
  <c r="BD277" i="15"/>
  <c r="BF277" i="15" s="1"/>
  <c r="AZ277" i="15"/>
  <c r="BB277" i="15" s="1"/>
  <c r="BD288" i="15"/>
  <c r="BF288" i="15" s="1"/>
  <c r="AZ288" i="15"/>
  <c r="BB288" i="15" s="1"/>
  <c r="BL328" i="15"/>
  <c r="BN328" i="15" s="1"/>
  <c r="BR328" i="15"/>
  <c r="BD283" i="15"/>
  <c r="BF283" i="15" s="1"/>
  <c r="AM342" i="15"/>
  <c r="BL342" i="15"/>
  <c r="BN342" i="15" s="1"/>
  <c r="BD279" i="15"/>
  <c r="BF279" i="15" s="1"/>
  <c r="BD280" i="15"/>
  <c r="BF280" i="15" s="1"/>
  <c r="BD312" i="15"/>
  <c r="BF312" i="15" s="1"/>
  <c r="AZ312" i="15"/>
  <c r="BB312" i="15" s="1"/>
  <c r="BR324" i="15"/>
  <c r="BL324" i="15"/>
  <c r="BN324" i="15" s="1"/>
  <c r="BD301" i="15"/>
  <c r="BF301" i="15" s="1"/>
  <c r="AZ313" i="15"/>
  <c r="BB313" i="15" s="1"/>
  <c r="BD313" i="15"/>
  <c r="BF313" i="15" s="1"/>
  <c r="AZ299" i="15"/>
  <c r="BB299" i="15" s="1"/>
  <c r="AI330" i="15"/>
  <c r="BD314" i="15"/>
  <c r="BF314" i="15" s="1"/>
  <c r="AZ314" i="15"/>
  <c r="BB314" i="15" s="1"/>
  <c r="BD325" i="15"/>
  <c r="BF325" i="15" s="1"/>
  <c r="BD299" i="15"/>
  <c r="BF299" i="15" s="1"/>
  <c r="AZ319" i="15"/>
  <c r="BB319" i="15" s="1"/>
  <c r="BL325" i="15"/>
  <c r="BN325" i="15" s="1"/>
  <c r="BR325" i="15"/>
  <c r="BD410" i="15"/>
  <c r="BF410" i="15" s="1"/>
  <c r="AZ410" i="15"/>
  <c r="BB410" i="15" s="1"/>
  <c r="AZ340" i="15"/>
  <c r="BB340" i="15" s="1"/>
  <c r="BD317" i="15"/>
  <c r="BF317" i="15" s="1"/>
  <c r="AZ317" i="15"/>
  <c r="BB317" i="15" s="1"/>
  <c r="AM331" i="15"/>
  <c r="AZ311" i="15"/>
  <c r="BB311" i="15" s="1"/>
  <c r="BD320" i="15"/>
  <c r="BF320" i="15" s="1"/>
  <c r="AZ320" i="15"/>
  <c r="BB320" i="15" s="1"/>
  <c r="BL336" i="15"/>
  <c r="BN336" i="15" s="1"/>
  <c r="BH336" i="15"/>
  <c r="BJ336" i="15" s="1"/>
  <c r="BD341" i="15"/>
  <c r="BF341" i="15" s="1"/>
  <c r="BD328" i="15"/>
  <c r="BF328" i="15" s="1"/>
  <c r="AZ328" i="15"/>
  <c r="BB328" i="15" s="1"/>
  <c r="BD321" i="15"/>
  <c r="BF321" i="15" s="1"/>
  <c r="BD323" i="15"/>
  <c r="BF323" i="15" s="1"/>
  <c r="BL327" i="15"/>
  <c r="BN327" i="15" s="1"/>
  <c r="AM341" i="15"/>
  <c r="BH341" i="15"/>
  <c r="BJ341" i="15" s="1"/>
  <c r="BL341" i="15"/>
  <c r="BN341" i="15" s="1"/>
  <c r="BH331" i="15"/>
  <c r="BJ331" i="15" s="1"/>
  <c r="AI332" i="15"/>
  <c r="BH332" i="15"/>
  <c r="BJ332" i="15" s="1"/>
  <c r="AZ337" i="15"/>
  <c r="BB337" i="15" s="1"/>
  <c r="BR338" i="15"/>
  <c r="BH339" i="15"/>
  <c r="BJ339" i="15" s="1"/>
  <c r="BL331" i="15"/>
  <c r="BN331" i="15" s="1"/>
  <c r="BH337" i="15"/>
  <c r="BJ337" i="15" s="1"/>
  <c r="AI337" i="15"/>
  <c r="BD394" i="15"/>
  <c r="BF394" i="15" s="1"/>
  <c r="AZ394" i="15"/>
  <c r="BB394" i="15" s="1"/>
  <c r="BL339" i="15"/>
  <c r="BN339" i="15" s="1"/>
  <c r="AM339" i="15"/>
  <c r="AI329" i="15"/>
  <c r="BR332" i="15"/>
  <c r="BD339" i="15"/>
  <c r="BF339" i="15" s="1"/>
  <c r="AV340" i="15"/>
  <c r="AX340" i="15" s="1"/>
  <c r="AZ399" i="15"/>
  <c r="BB399" i="15" s="1"/>
  <c r="BD399" i="15"/>
  <c r="BF399" i="15" s="1"/>
  <c r="AM330" i="15"/>
  <c r="AZ383" i="15"/>
  <c r="BB383" i="15" s="1"/>
  <c r="AZ341" i="15"/>
  <c r="BB341" i="15" s="1"/>
  <c r="BR383" i="15"/>
  <c r="AV341" i="15"/>
  <c r="AX341" i="15" s="1"/>
  <c r="BH342" i="15"/>
  <c r="BJ342" i="15" s="1"/>
  <c r="AZ327" i="15"/>
  <c r="BB327" i="15" s="1"/>
  <c r="BH327" i="15"/>
  <c r="BJ327" i="15" s="1"/>
  <c r="BD329" i="15"/>
  <c r="BF329" i="15" s="1"/>
  <c r="BL329" i="15"/>
  <c r="BN329" i="15" s="1"/>
  <c r="BD333" i="15"/>
  <c r="BF333" i="15" s="1"/>
  <c r="BL333" i="15"/>
  <c r="BN333" i="15" s="1"/>
  <c r="BD335" i="15"/>
  <c r="BF335" i="15" s="1"/>
  <c r="BL335" i="15"/>
  <c r="BN335" i="15" s="1"/>
  <c r="BD377" i="15"/>
  <c r="BF377" i="15" s="1"/>
  <c r="BD401" i="15"/>
  <c r="BF401" i="15" s="1"/>
  <c r="AZ401" i="15"/>
  <c r="BB401" i="15" s="1"/>
  <c r="AI340" i="15"/>
  <c r="BD380" i="15"/>
  <c r="BF380" i="15" s="1"/>
  <c r="AZ403" i="15"/>
  <c r="BB403" i="15" s="1"/>
  <c r="BD403" i="15"/>
  <c r="BF403" i="15" s="1"/>
  <c r="AZ408" i="15"/>
  <c r="BB408" i="15" s="1"/>
  <c r="BD414" i="15"/>
  <c r="BF414" i="15" s="1"/>
  <c r="AZ414" i="15"/>
  <c r="BB414" i="15" s="1"/>
  <c r="BD409" i="15"/>
  <c r="BF409" i="15" s="1"/>
  <c r="BD375" i="15"/>
  <c r="BF375" i="15" s="1"/>
  <c r="BD381" i="15"/>
  <c r="BF381" i="15" s="1"/>
  <c r="AZ396" i="15"/>
  <c r="BB396" i="15" s="1"/>
  <c r="AZ387" i="15"/>
  <c r="BB387" i="15" s="1"/>
  <c r="BD387" i="15"/>
  <c r="BF387" i="15" s="1"/>
  <c r="BD396" i="15"/>
  <c r="BF396" i="15" s="1"/>
  <c r="BD392" i="15"/>
  <c r="BF392" i="15" s="1"/>
  <c r="AZ412" i="15"/>
  <c r="BB412" i="15" s="1"/>
  <c r="BD412" i="15"/>
  <c r="BF412" i="15" s="1"/>
  <c r="BD378" i="15"/>
  <c r="BF378" i="15" s="1"/>
  <c r="BD389" i="15"/>
  <c r="BF389" i="15" s="1"/>
  <c r="BD405" i="15"/>
  <c r="BF405" i="15" s="1"/>
  <c r="AZ405" i="15"/>
  <c r="BB405" i="15" s="1"/>
  <c r="BD382" i="15"/>
  <c r="BF382" i="15" s="1"/>
  <c r="BD393" i="15"/>
  <c r="BF393" i="15" s="1"/>
  <c r="BD413" i="15"/>
  <c r="BF413" i="15" s="1"/>
  <c r="BD415" i="15"/>
  <c r="BF415" i="15" s="1"/>
  <c r="BD395" i="15"/>
  <c r="BF395" i="15" s="1"/>
  <c r="BD397" i="15"/>
  <c r="BF397" i="15" s="1"/>
  <c r="BD411" i="15"/>
  <c r="BF411" i="15" s="1"/>
  <c r="AZ419" i="15"/>
  <c r="BB419" i="15" s="1"/>
  <c r="BD419" i="15"/>
  <c r="BF419" i="15" s="1"/>
  <c r="AZ417" i="15"/>
  <c r="BB417" i="15" s="1"/>
  <c r="I25" i="13"/>
  <c r="Q5" i="15" l="1"/>
  <c r="AI219" i="15"/>
  <c r="AI243" i="15"/>
  <c r="AI265" i="15"/>
  <c r="AI189" i="15"/>
  <c r="AI253" i="15"/>
  <c r="AI315" i="15"/>
  <c r="AI186" i="15"/>
  <c r="AI325" i="15"/>
  <c r="AI148" i="15"/>
  <c r="AI204" i="15"/>
  <c r="AI224" i="15"/>
  <c r="AI144" i="15"/>
  <c r="AI161" i="15"/>
  <c r="AI167" i="15"/>
  <c r="AI249" i="15"/>
  <c r="V346" i="15"/>
  <c r="Q347" i="15"/>
  <c r="Q346" i="15"/>
  <c r="AI278" i="15"/>
  <c r="AI223" i="15"/>
  <c r="AI415" i="15"/>
  <c r="AI225" i="15"/>
  <c r="AI392" i="15"/>
  <c r="AI222" i="15"/>
  <c r="AI250" i="15"/>
  <c r="AI282" i="15"/>
  <c r="AI10" i="15"/>
  <c r="AI245" i="15"/>
  <c r="AI301" i="15"/>
  <c r="V347" i="15"/>
  <c r="V5" i="15" s="1"/>
  <c r="V345" i="15"/>
  <c r="Q345" i="15"/>
  <c r="AI28" i="15"/>
  <c r="AI111" i="15"/>
  <c r="AI72" i="15"/>
  <c r="AI68" i="15"/>
  <c r="AI62" i="15"/>
  <c r="AI88" i="15"/>
  <c r="AI104" i="15"/>
  <c r="AI47" i="15"/>
  <c r="AI63" i="15"/>
  <c r="AI79" i="15"/>
  <c r="AI129" i="15"/>
  <c r="AI123" i="15"/>
  <c r="AI137" i="15"/>
  <c r="AI151" i="15"/>
  <c r="AI209" i="15"/>
  <c r="AI140" i="15"/>
  <c r="AI154" i="15"/>
  <c r="AI174" i="15"/>
  <c r="AI205" i="15"/>
  <c r="AI185" i="15"/>
  <c r="AI210" i="15"/>
  <c r="AI439" i="15"/>
  <c r="AI208" i="15"/>
  <c r="AI202" i="15"/>
  <c r="AI211" i="15"/>
  <c r="AI241" i="15"/>
  <c r="AI228" i="15"/>
  <c r="AI272" i="15"/>
  <c r="AI230" i="15"/>
  <c r="AI276" i="15"/>
  <c r="AI312" i="15"/>
  <c r="AI373" i="15"/>
  <c r="AI402" i="15"/>
  <c r="AI15" i="15"/>
  <c r="AI32" i="15"/>
  <c r="AI82" i="15"/>
  <c r="AI112" i="15"/>
  <c r="AI84" i="15"/>
  <c r="AI80" i="15"/>
  <c r="AI90" i="15"/>
  <c r="AI106" i="15"/>
  <c r="AI49" i="15"/>
  <c r="AI65" i="15"/>
  <c r="AI81" i="15"/>
  <c r="AI427" i="15"/>
  <c r="AI426" i="15"/>
  <c r="AI139" i="15"/>
  <c r="AI153" i="15"/>
  <c r="AI264" i="15"/>
  <c r="AI428" i="15"/>
  <c r="AI155" i="15"/>
  <c r="AI183" i="15"/>
  <c r="AI177" i="15"/>
  <c r="AI220" i="15"/>
  <c r="AI420" i="15"/>
  <c r="AI176" i="15"/>
  <c r="AI212" i="15"/>
  <c r="AI214" i="15"/>
  <c r="AI216" i="15"/>
  <c r="AI251" i="15"/>
  <c r="AI267" i="15"/>
  <c r="AI433" i="15"/>
  <c r="AI232" i="15"/>
  <c r="AI294" i="15"/>
  <c r="AI308" i="15"/>
  <c r="AI409" i="15"/>
  <c r="AI26" i="15"/>
  <c r="AI43" i="15"/>
  <c r="AI41" i="15"/>
  <c r="AI87" i="15"/>
  <c r="AI52" i="15"/>
  <c r="AI91" i="15"/>
  <c r="AI60" i="15"/>
  <c r="AI92" i="15"/>
  <c r="AI108" i="15"/>
  <c r="AI51" i="15"/>
  <c r="AI67" i="15"/>
  <c r="AI83" i="15"/>
  <c r="AI132" i="15"/>
  <c r="AI126" i="15"/>
  <c r="AI141" i="15"/>
  <c r="AI438" i="15"/>
  <c r="AI172" i="15"/>
  <c r="AI143" i="15"/>
  <c r="AI157" i="15"/>
  <c r="AI165" i="15"/>
  <c r="AI178" i="15"/>
  <c r="AI199" i="15"/>
  <c r="AI226" i="15"/>
  <c r="AI194" i="15"/>
  <c r="AI215" i="15"/>
  <c r="AI431" i="15"/>
  <c r="AI218" i="15"/>
  <c r="AI273" i="15"/>
  <c r="AI270" i="15"/>
  <c r="AI279" i="15"/>
  <c r="AI234" i="15"/>
  <c r="AI284" i="15"/>
  <c r="AI331" i="15"/>
  <c r="AI411" i="15"/>
  <c r="AI42" i="15"/>
  <c r="AI13" i="15"/>
  <c r="AI34" i="15"/>
  <c r="AI95" i="15"/>
  <c r="AI78" i="15"/>
  <c r="AI99" i="15"/>
  <c r="AI70" i="15"/>
  <c r="AI94" i="15"/>
  <c r="AI110" i="15"/>
  <c r="AI53" i="15"/>
  <c r="AI69" i="15"/>
  <c r="AI425" i="15"/>
  <c r="AI134" i="15"/>
  <c r="AI128" i="15"/>
  <c r="AI142" i="15"/>
  <c r="AI156" i="15"/>
  <c r="AI182" i="15"/>
  <c r="AI145" i="15"/>
  <c r="AI159" i="15"/>
  <c r="AI195" i="15"/>
  <c r="AI184" i="15"/>
  <c r="AI200" i="15"/>
  <c r="AI164" i="15"/>
  <c r="AI291" i="15"/>
  <c r="AI239" i="15"/>
  <c r="AI229" i="15"/>
  <c r="AI221" i="15"/>
  <c r="AI231" i="15"/>
  <c r="AI277" i="15"/>
  <c r="AI297" i="15"/>
  <c r="AI248" i="15"/>
  <c r="AI281" i="15"/>
  <c r="AI313" i="15"/>
  <c r="AI410" i="15"/>
  <c r="AI56" i="15"/>
  <c r="AI27" i="15"/>
  <c r="AI66" i="15"/>
  <c r="AI119" i="15"/>
  <c r="AI101" i="15"/>
  <c r="AI117" i="15"/>
  <c r="AI105" i="15"/>
  <c r="AI100" i="15"/>
  <c r="AI118" i="15"/>
  <c r="AI59" i="15"/>
  <c r="AI75" i="15"/>
  <c r="AI125" i="15"/>
  <c r="AI196" i="15"/>
  <c r="AI133" i="15"/>
  <c r="AI437" i="15"/>
  <c r="AI162" i="15"/>
  <c r="AI168" i="15"/>
  <c r="AI150" i="15"/>
  <c r="AI181" i="15"/>
  <c r="AI180" i="15"/>
  <c r="AI191" i="15"/>
  <c r="AI429" i="15"/>
  <c r="AI171" i="15"/>
  <c r="AI193" i="15"/>
  <c r="AI187" i="15"/>
  <c r="AI213" i="15"/>
  <c r="AI235" i="15"/>
  <c r="AI247" i="15"/>
  <c r="AI260" i="15"/>
  <c r="AI227" i="15"/>
  <c r="AI266" i="15"/>
  <c r="AI307" i="15"/>
  <c r="AI328" i="15"/>
  <c r="AI405" i="15"/>
  <c r="AI35" i="15"/>
  <c r="AI24" i="15"/>
  <c r="AI76" i="15"/>
  <c r="AI54" i="15"/>
  <c r="AI109" i="15"/>
  <c r="AI46" i="15"/>
  <c r="AI86" i="15"/>
  <c r="AI102" i="15"/>
  <c r="AI122" i="15"/>
  <c r="AI61" i="15"/>
  <c r="AI77" i="15"/>
  <c r="AI127" i="15"/>
  <c r="AI120" i="15"/>
  <c r="AI135" i="15"/>
  <c r="AI149" i="15"/>
  <c r="AI175" i="15"/>
  <c r="AI170" i="15"/>
  <c r="AI152" i="15"/>
  <c r="AI197" i="15"/>
  <c r="AI198" i="15"/>
  <c r="AI217" i="15"/>
  <c r="AI206" i="15"/>
  <c r="AI173" i="15"/>
  <c r="AI207" i="15"/>
  <c r="AI201" i="15"/>
  <c r="AI237" i="15"/>
  <c r="AI255" i="15"/>
  <c r="AI262" i="15"/>
  <c r="AI268" i="15"/>
  <c r="AI432" i="15"/>
  <c r="AI275" i="15"/>
  <c r="AI322" i="15"/>
  <c r="AI396" i="15"/>
  <c r="AI401" i="15"/>
  <c r="AI16" i="15"/>
  <c r="AI6" i="15"/>
  <c r="AI50" i="15"/>
  <c r="AI30" i="15"/>
  <c r="AI45" i="15"/>
  <c r="AI29" i="15"/>
  <c r="AI39" i="15"/>
  <c r="AI19" i="15"/>
  <c r="AI240" i="15"/>
  <c r="AI256" i="15"/>
  <c r="AI261" i="15"/>
  <c r="AI296" i="15"/>
  <c r="AI283" i="15"/>
  <c r="AI280" i="15"/>
  <c r="AI314" i="15"/>
  <c r="AI300" i="15"/>
  <c r="AI324" i="15"/>
  <c r="AI321" i="15"/>
  <c r="AI407" i="15"/>
  <c r="AI374" i="15"/>
  <c r="AI395" i="15"/>
  <c r="AI412" i="15"/>
  <c r="AI414" i="15"/>
  <c r="AI413" i="15"/>
  <c r="AI23" i="15"/>
  <c r="AI20" i="15"/>
  <c r="AI242" i="15"/>
  <c r="AI263" i="15"/>
  <c r="AI271" i="15"/>
  <c r="AI299" i="15"/>
  <c r="AI435" i="15"/>
  <c r="AI295" i="15"/>
  <c r="AI338" i="15"/>
  <c r="AI302" i="15"/>
  <c r="AI335" i="15"/>
  <c r="AI323" i="15"/>
  <c r="AI341" i="15"/>
  <c r="AI379" i="15"/>
  <c r="AI397" i="15"/>
  <c r="AI416" i="15"/>
  <c r="AI377" i="15"/>
  <c r="AI418" i="15"/>
  <c r="AI21" i="15"/>
  <c r="AI17" i="15"/>
  <c r="AI18" i="15"/>
  <c r="AI11" i="15"/>
  <c r="AI244" i="15"/>
  <c r="AI269" i="15"/>
  <c r="AI274" i="15"/>
  <c r="AI286" i="15"/>
  <c r="AI290" i="15"/>
  <c r="AI326" i="15"/>
  <c r="AI305" i="15"/>
  <c r="AI304" i="15"/>
  <c r="AI336" i="15"/>
  <c r="AI382" i="15"/>
  <c r="AI342" i="15"/>
  <c r="BI342" i="15" s="1"/>
  <c r="BK342" i="15" s="1"/>
  <c r="AI393" i="15"/>
  <c r="AI400" i="15"/>
  <c r="AI389" i="15"/>
  <c r="AI386" i="15"/>
  <c r="AI419" i="15"/>
  <c r="AI9" i="15"/>
  <c r="AI36" i="15"/>
  <c r="AI246" i="15"/>
  <c r="AI434" i="15"/>
  <c r="AI293" i="15"/>
  <c r="AI287" i="15"/>
  <c r="AI303" i="15"/>
  <c r="AI316" i="15"/>
  <c r="AI318" i="15"/>
  <c r="AI306" i="15"/>
  <c r="AI311" i="15"/>
  <c r="AI387" i="15"/>
  <c r="AI376" i="15"/>
  <c r="AI394" i="15"/>
  <c r="AI403" i="15"/>
  <c r="AI390" i="15"/>
  <c r="AI388" i="15"/>
  <c r="AI64" i="15"/>
  <c r="AI58" i="15"/>
  <c r="AI12" i="15"/>
  <c r="AI48" i="15"/>
  <c r="AI14" i="15"/>
  <c r="BH5" i="15"/>
  <c r="BJ5" i="15" s="1"/>
  <c r="AI236" i="15"/>
  <c r="AI252" i="15"/>
  <c r="AI257" i="15"/>
  <c r="AI288" i="15"/>
  <c r="AI285" i="15"/>
  <c r="AI309" i="15"/>
  <c r="AI310" i="15"/>
  <c r="AI320" i="15"/>
  <c r="AI333" i="15"/>
  <c r="AI317" i="15"/>
  <c r="AI334" i="15"/>
  <c r="AI398" i="15"/>
  <c r="AI375" i="15"/>
  <c r="AI417" i="15"/>
  <c r="AI406" i="15"/>
  <c r="AI404" i="15"/>
  <c r="AI25" i="15"/>
  <c r="AI37" i="15"/>
  <c r="AI33" i="15"/>
  <c r="AI422" i="15"/>
  <c r="AI31" i="15"/>
  <c r="AI7" i="15"/>
  <c r="AI421" i="15"/>
  <c r="AI238" i="15"/>
  <c r="AI254" i="15"/>
  <c r="AI258" i="15"/>
  <c r="AI289" i="15"/>
  <c r="AI292" i="15"/>
  <c r="AI381" i="15"/>
  <c r="AI327" i="15"/>
  <c r="AI298" i="15"/>
  <c r="AI339" i="15"/>
  <c r="AI319" i="15"/>
  <c r="AI378" i="15"/>
  <c r="AI383" i="15"/>
  <c r="AI380" i="15"/>
  <c r="AI391" i="15"/>
  <c r="AI408" i="15"/>
  <c r="AI399" i="15"/>
  <c r="AI8" i="15"/>
  <c r="AI22" i="15"/>
  <c r="AS49" i="15"/>
  <c r="AU49" i="15" s="1"/>
  <c r="AQ324" i="15"/>
  <c r="AQ104" i="15"/>
  <c r="AQ250" i="15"/>
  <c r="AQ340" i="15"/>
  <c r="AQ20" i="15"/>
  <c r="AQ7" i="15"/>
  <c r="AQ37" i="15"/>
  <c r="AQ143" i="15"/>
  <c r="AQ142" i="15"/>
  <c r="AQ148" i="15"/>
  <c r="AQ192" i="15"/>
  <c r="AQ431" i="15"/>
  <c r="AQ260" i="15"/>
  <c r="AQ285" i="15"/>
  <c r="AQ317" i="15"/>
  <c r="AQ408" i="15"/>
  <c r="AQ410" i="15"/>
  <c r="AQ173" i="15"/>
  <c r="AQ60" i="15"/>
  <c r="AQ11" i="15"/>
  <c r="AQ41" i="15"/>
  <c r="AQ92" i="15"/>
  <c r="AQ425" i="15"/>
  <c r="AQ152" i="15"/>
  <c r="AQ203" i="15"/>
  <c r="AQ229" i="15"/>
  <c r="AQ280" i="15"/>
  <c r="AQ300" i="15"/>
  <c r="AQ374" i="15"/>
  <c r="AQ379" i="15"/>
  <c r="AQ389" i="15"/>
  <c r="AQ336" i="15"/>
  <c r="AQ338" i="15"/>
  <c r="AQ61" i="15"/>
  <c r="AQ95" i="15"/>
  <c r="AQ48" i="15"/>
  <c r="AQ108" i="15"/>
  <c r="AQ437" i="15"/>
  <c r="AQ214" i="15"/>
  <c r="AQ206" i="15"/>
  <c r="AQ222" i="15"/>
  <c r="AQ254" i="15"/>
  <c r="AQ292" i="15"/>
  <c r="AQ321" i="15"/>
  <c r="AQ386" i="15"/>
  <c r="AQ419" i="15"/>
  <c r="AQ71" i="15"/>
  <c r="AQ200" i="15"/>
  <c r="AQ313" i="15"/>
  <c r="AQ378" i="15"/>
  <c r="AQ342" i="15"/>
  <c r="AQ325" i="15"/>
  <c r="AQ70" i="15"/>
  <c r="AQ428" i="15"/>
  <c r="AQ91" i="15"/>
  <c r="AQ122" i="15"/>
  <c r="AQ158" i="15"/>
  <c r="AQ181" i="15"/>
  <c r="AQ195" i="15"/>
  <c r="AQ231" i="15"/>
  <c r="AQ293" i="15"/>
  <c r="AQ334" i="15"/>
  <c r="AQ326" i="15"/>
  <c r="AQ364" i="15"/>
  <c r="AQ80" i="15"/>
  <c r="AQ259" i="15"/>
  <c r="AQ404" i="15"/>
  <c r="AQ341" i="15"/>
  <c r="BM341" i="15" s="1"/>
  <c r="BO341" i="15" s="1"/>
  <c r="AQ328" i="15"/>
  <c r="AQ6" i="15"/>
  <c r="AQ15" i="15"/>
  <c r="AQ89" i="15"/>
  <c r="AQ93" i="15"/>
  <c r="AQ107" i="15"/>
  <c r="AQ137" i="15"/>
  <c r="AQ162" i="15"/>
  <c r="AQ178" i="15"/>
  <c r="AQ210" i="15"/>
  <c r="AQ225" i="15"/>
  <c r="AQ434" i="15"/>
  <c r="AQ316" i="15"/>
  <c r="AQ358" i="15"/>
  <c r="AQ376" i="15"/>
  <c r="AQ86" i="15"/>
  <c r="AQ176" i="15"/>
  <c r="AQ308" i="15"/>
  <c r="AQ339" i="15"/>
  <c r="BM339" i="15" s="1"/>
  <c r="BO339" i="15" s="1"/>
  <c r="AQ337" i="15"/>
  <c r="AQ54" i="15"/>
  <c r="AQ40" i="15"/>
  <c r="AQ21" i="15"/>
  <c r="AQ119" i="15"/>
  <c r="AQ129" i="15"/>
  <c r="AQ166" i="15"/>
  <c r="AQ172" i="15"/>
  <c r="AQ189" i="15"/>
  <c r="AQ245" i="15"/>
  <c r="AQ276" i="15"/>
  <c r="AQ329" i="15"/>
  <c r="AQ359" i="15"/>
  <c r="AQ391" i="15"/>
  <c r="AQ331" i="15"/>
  <c r="BM331" i="15" s="1"/>
  <c r="BO331" i="15" s="1"/>
  <c r="AQ332" i="15"/>
  <c r="AQ53" i="15"/>
  <c r="AQ44" i="15"/>
  <c r="AQ25" i="15"/>
  <c r="AQ139" i="15"/>
  <c r="AQ132" i="15"/>
  <c r="AQ170" i="15"/>
  <c r="AQ175" i="15"/>
  <c r="AQ204" i="15"/>
  <c r="AQ249" i="15"/>
  <c r="AQ289" i="15"/>
  <c r="AQ305" i="15"/>
  <c r="AQ407" i="15"/>
  <c r="AQ411" i="15"/>
  <c r="AQ28" i="15"/>
  <c r="AQ32" i="15"/>
  <c r="AQ8" i="15"/>
  <c r="AQ88" i="15"/>
  <c r="AQ42" i="15"/>
  <c r="AQ9" i="15"/>
  <c r="AQ87" i="15"/>
  <c r="AQ78" i="15"/>
  <c r="AQ23" i="15"/>
  <c r="AQ39" i="15"/>
  <c r="AQ47" i="15"/>
  <c r="AQ99" i="15"/>
  <c r="AQ130" i="15"/>
  <c r="AQ90" i="15"/>
  <c r="AQ106" i="15"/>
  <c r="AQ126" i="15"/>
  <c r="AQ427" i="15"/>
  <c r="AQ165" i="15"/>
  <c r="AQ146" i="15"/>
  <c r="AQ160" i="15"/>
  <c r="AQ168" i="15"/>
  <c r="AQ150" i="15"/>
  <c r="AQ183" i="15"/>
  <c r="AQ227" i="15"/>
  <c r="AQ174" i="15"/>
  <c r="AQ199" i="15"/>
  <c r="AQ429" i="15"/>
  <c r="AQ196" i="15"/>
  <c r="AQ190" i="15"/>
  <c r="AQ219" i="15"/>
  <c r="AQ264" i="15"/>
  <c r="AQ234" i="15"/>
  <c r="AQ247" i="15"/>
  <c r="AQ268" i="15"/>
  <c r="AQ252" i="15"/>
  <c r="AQ433" i="15"/>
  <c r="AQ277" i="15"/>
  <c r="AQ286" i="15"/>
  <c r="AQ290" i="15"/>
  <c r="AQ310" i="15"/>
  <c r="AQ303" i="15"/>
  <c r="AQ322" i="15"/>
  <c r="AQ366" i="15"/>
  <c r="AQ352" i="15"/>
  <c r="AQ370" i="15"/>
  <c r="AQ365" i="15"/>
  <c r="AQ382" i="15"/>
  <c r="AQ372" i="15"/>
  <c r="AQ398" i="15"/>
  <c r="AQ383" i="15"/>
  <c r="AQ418" i="15"/>
  <c r="AQ421" i="15"/>
  <c r="AQ73" i="15"/>
  <c r="AQ51" i="15"/>
  <c r="AQ97" i="15"/>
  <c r="AQ57" i="15"/>
  <c r="AQ13" i="15"/>
  <c r="AQ103" i="15"/>
  <c r="AQ101" i="15"/>
  <c r="AQ27" i="15"/>
  <c r="AQ43" i="15"/>
  <c r="AQ63" i="15"/>
  <c r="AQ131" i="15"/>
  <c r="AQ123" i="15"/>
  <c r="AQ94" i="15"/>
  <c r="AQ212" i="15"/>
  <c r="AQ113" i="15"/>
  <c r="AQ134" i="15"/>
  <c r="AQ114" i="15"/>
  <c r="AQ149" i="15"/>
  <c r="AQ194" i="15"/>
  <c r="AQ202" i="15"/>
  <c r="AQ154" i="15"/>
  <c r="AQ182" i="15"/>
  <c r="AQ179" i="15"/>
  <c r="AQ177" i="15"/>
  <c r="AQ207" i="15"/>
  <c r="AQ420" i="15"/>
  <c r="AQ211" i="15"/>
  <c r="AQ205" i="15"/>
  <c r="AQ233" i="15"/>
  <c r="AQ235" i="15"/>
  <c r="AQ237" i="15"/>
  <c r="AQ251" i="15"/>
  <c r="AQ263" i="15"/>
  <c r="AQ256" i="15"/>
  <c r="AQ291" i="15"/>
  <c r="AQ315" i="15"/>
  <c r="AQ312" i="15"/>
  <c r="AQ294" i="15"/>
  <c r="AQ375" i="15"/>
  <c r="AQ307" i="15"/>
  <c r="AQ355" i="15"/>
  <c r="AQ333" i="15"/>
  <c r="AQ369" i="15"/>
  <c r="AQ360" i="15"/>
  <c r="AQ362" i="15"/>
  <c r="AQ417" i="15"/>
  <c r="AQ395" i="15"/>
  <c r="AQ412" i="15"/>
  <c r="AQ390" i="15"/>
  <c r="AQ423" i="15"/>
  <c r="AQ22" i="15"/>
  <c r="AQ12" i="15"/>
  <c r="AQ65" i="15"/>
  <c r="AQ105" i="15"/>
  <c r="AQ58" i="15"/>
  <c r="AQ55" i="15"/>
  <c r="AQ72" i="15"/>
  <c r="AQ109" i="15"/>
  <c r="AQ29" i="15"/>
  <c r="AQ45" i="15"/>
  <c r="AQ64" i="15"/>
  <c r="AQ82" i="15"/>
  <c r="AQ124" i="15"/>
  <c r="AQ96" i="15"/>
  <c r="AQ79" i="15"/>
  <c r="AQ115" i="15"/>
  <c r="AQ136" i="15"/>
  <c r="AQ116" i="15"/>
  <c r="AQ151" i="15"/>
  <c r="AQ167" i="15"/>
  <c r="AQ163" i="15"/>
  <c r="AQ155" i="15"/>
  <c r="AQ197" i="15"/>
  <c r="AQ191" i="15"/>
  <c r="AQ184" i="15"/>
  <c r="AQ216" i="15"/>
  <c r="AQ258" i="15"/>
  <c r="AQ218" i="15"/>
  <c r="AQ220" i="15"/>
  <c r="AQ257" i="15"/>
  <c r="AQ238" i="15"/>
  <c r="AQ240" i="15"/>
  <c r="AQ253" i="15"/>
  <c r="AQ269" i="15"/>
  <c r="AQ266" i="15"/>
  <c r="AQ297" i="15"/>
  <c r="AQ275" i="15"/>
  <c r="AQ435" i="15"/>
  <c r="AQ296" i="15"/>
  <c r="AQ301" i="15"/>
  <c r="AQ335" i="15"/>
  <c r="AQ320" i="15"/>
  <c r="AQ367" i="15"/>
  <c r="AQ387" i="15"/>
  <c r="AQ380" i="15"/>
  <c r="AQ371" i="15"/>
  <c r="AQ388" i="15"/>
  <c r="AQ396" i="15"/>
  <c r="AQ416" i="15"/>
  <c r="AQ405" i="15"/>
  <c r="BP5" i="15"/>
  <c r="BR5" i="15" s="1"/>
  <c r="AQ16" i="15"/>
  <c r="AQ30" i="15"/>
  <c r="AQ59" i="15"/>
  <c r="AQ52" i="15"/>
  <c r="AQ34" i="15"/>
  <c r="AQ76" i="15"/>
  <c r="AQ56" i="15"/>
  <c r="AQ75" i="15"/>
  <c r="AQ128" i="15"/>
  <c r="AQ31" i="15"/>
  <c r="AQ49" i="15"/>
  <c r="AQ74" i="15"/>
  <c r="AQ84" i="15"/>
  <c r="AQ426" i="15"/>
  <c r="AQ344" i="15" s="1"/>
  <c r="AQ98" i="15"/>
  <c r="AQ81" i="15"/>
  <c r="AQ117" i="15"/>
  <c r="AQ138" i="15"/>
  <c r="AQ118" i="15"/>
  <c r="AQ153" i="15"/>
  <c r="AQ169" i="15"/>
  <c r="AQ164" i="15"/>
  <c r="AQ157" i="15"/>
  <c r="AQ209" i="15"/>
  <c r="AQ198" i="15"/>
  <c r="AQ185" i="15"/>
  <c r="AQ186" i="15"/>
  <c r="AQ228" i="15"/>
  <c r="AQ223" i="15"/>
  <c r="AQ226" i="15"/>
  <c r="AQ278" i="15"/>
  <c r="AQ273" i="15"/>
  <c r="AQ261" i="15"/>
  <c r="AQ255" i="15"/>
  <c r="AQ279" i="15"/>
  <c r="AQ295" i="15"/>
  <c r="AQ270" i="15"/>
  <c r="AQ287" i="15"/>
  <c r="AQ284" i="15"/>
  <c r="AQ298" i="15"/>
  <c r="AQ304" i="15"/>
  <c r="AQ373" i="15"/>
  <c r="AQ327" i="15"/>
  <c r="AQ399" i="15"/>
  <c r="AQ401" i="15"/>
  <c r="AQ354" i="15"/>
  <c r="AQ377" i="15"/>
  <c r="AQ402" i="15"/>
  <c r="AQ397" i="15"/>
  <c r="AQ393" i="15"/>
  <c r="AQ406" i="15"/>
  <c r="AQ26" i="15"/>
  <c r="AQ14" i="15"/>
  <c r="AQ10" i="15"/>
  <c r="AQ62" i="15"/>
  <c r="AQ36" i="15"/>
  <c r="AQ120" i="15"/>
  <c r="AQ66" i="15"/>
  <c r="AQ121" i="15"/>
  <c r="AQ17" i="15"/>
  <c r="AQ33" i="15"/>
  <c r="AQ50" i="15"/>
  <c r="AQ77" i="15"/>
  <c r="AQ111" i="15"/>
  <c r="AQ125" i="15"/>
  <c r="AQ100" i="15"/>
  <c r="AQ83" i="15"/>
  <c r="AQ145" i="15"/>
  <c r="AQ141" i="15"/>
  <c r="AQ140" i="15"/>
  <c r="AQ438" i="15"/>
  <c r="AQ439" i="15"/>
  <c r="AQ171" i="15"/>
  <c r="AQ159" i="15"/>
  <c r="AQ215" i="15"/>
  <c r="AQ213" i="15"/>
  <c r="AQ208" i="15"/>
  <c r="AQ187" i="15"/>
  <c r="AQ432" i="15"/>
  <c r="AQ224" i="15"/>
  <c r="AQ230" i="15"/>
  <c r="AQ430" i="15"/>
  <c r="AQ241" i="15"/>
  <c r="AQ267" i="15"/>
  <c r="AQ262" i="15"/>
  <c r="AQ246" i="15"/>
  <c r="AQ311" i="15"/>
  <c r="AQ272" i="15"/>
  <c r="AQ288" i="15"/>
  <c r="AQ282" i="15"/>
  <c r="AQ299" i="15"/>
  <c r="AQ318" i="15"/>
  <c r="AQ381" i="15"/>
  <c r="AQ392" i="15"/>
  <c r="AQ368" i="15"/>
  <c r="AQ323" i="15"/>
  <c r="AQ361" i="15"/>
  <c r="AQ356" i="15"/>
  <c r="AQ353" i="15"/>
  <c r="AQ413" i="15"/>
  <c r="AQ394" i="15"/>
  <c r="AQ414" i="15"/>
  <c r="AQ46" i="15"/>
  <c r="AQ18" i="15"/>
  <c r="AQ24" i="15"/>
  <c r="AQ67" i="15"/>
  <c r="AQ38" i="15"/>
  <c r="AQ422" i="15"/>
  <c r="AQ69" i="15"/>
  <c r="AQ135" i="15"/>
  <c r="AQ19" i="15"/>
  <c r="AQ35" i="15"/>
  <c r="AQ68" i="15"/>
  <c r="AQ85" i="15"/>
  <c r="AQ112" i="15"/>
  <c r="AQ133" i="15"/>
  <c r="AQ102" i="15"/>
  <c r="AQ110" i="15"/>
  <c r="AQ127" i="15"/>
  <c r="AQ201" i="15"/>
  <c r="AQ144" i="15"/>
  <c r="AQ156" i="15"/>
  <c r="AQ188" i="15"/>
  <c r="AQ147" i="15"/>
  <c r="AQ161" i="15"/>
  <c r="AQ180" i="15"/>
  <c r="AQ217" i="15"/>
  <c r="AQ239" i="15"/>
  <c r="AQ193" i="15"/>
  <c r="AQ242" i="15"/>
  <c r="AQ236" i="15"/>
  <c r="AQ281" i="15"/>
  <c r="AQ232" i="15"/>
  <c r="AQ244" i="15"/>
  <c r="AQ243" i="15"/>
  <c r="AQ265" i="15"/>
  <c r="AQ248" i="15"/>
  <c r="AQ271" i="15"/>
  <c r="AQ274" i="15"/>
  <c r="AQ302" i="15"/>
  <c r="AQ283" i="15"/>
  <c r="AQ309" i="15"/>
  <c r="AQ319" i="15"/>
  <c r="AQ314" i="15"/>
  <c r="AQ306" i="15"/>
  <c r="AQ400" i="15"/>
  <c r="AQ330" i="15"/>
  <c r="BM330" i="15" s="1"/>
  <c r="BO330" i="15" s="1"/>
  <c r="AQ384" i="15"/>
  <c r="AQ363" i="15"/>
  <c r="AQ357" i="15"/>
  <c r="AQ415" i="15"/>
  <c r="AQ409" i="15"/>
  <c r="AQ403" i="15"/>
  <c r="AI74" i="15"/>
  <c r="BM343" i="15"/>
  <c r="BO343" i="15" s="1"/>
  <c r="AS130" i="15"/>
  <c r="AU130" i="15" s="1"/>
  <c r="AS19" i="15"/>
  <c r="AU19" i="15" s="1"/>
  <c r="AS64" i="15"/>
  <c r="AU64" i="15" s="1"/>
  <c r="AS37" i="15"/>
  <c r="AU37" i="15" s="1"/>
  <c r="AS57" i="15"/>
  <c r="AU57" i="15" s="1"/>
  <c r="AS12" i="15"/>
  <c r="AU12" i="15" s="1"/>
  <c r="AS48" i="15"/>
  <c r="AU48" i="15" s="1"/>
  <c r="AS47" i="15"/>
  <c r="AU47" i="15" s="1"/>
  <c r="AS55" i="15"/>
  <c r="AU55" i="15" s="1"/>
  <c r="AS79" i="15"/>
  <c r="AU79" i="15" s="1"/>
  <c r="AS11" i="15"/>
  <c r="AU11" i="15" s="1"/>
  <c r="AS8" i="15"/>
  <c r="AU8" i="15" s="1"/>
  <c r="BQ343" i="15"/>
  <c r="BS343" i="15" s="1"/>
  <c r="AW343" i="15"/>
  <c r="AY343" i="15" s="1"/>
  <c r="BA343" i="15"/>
  <c r="BC343" i="15" s="1"/>
  <c r="BE343" i="15"/>
  <c r="BG343" i="15" s="1"/>
  <c r="BI343" i="15"/>
  <c r="BK343" i="15" s="1"/>
  <c r="AS135" i="15"/>
  <c r="AU135" i="15" s="1"/>
  <c r="AM329" i="15"/>
  <c r="BM329" i="15" s="1"/>
  <c r="BO329" i="15" s="1"/>
  <c r="AM335" i="15"/>
  <c r="AM122" i="15"/>
  <c r="AM119" i="15"/>
  <c r="AM333" i="15"/>
  <c r="AS27" i="15"/>
  <c r="AU27" i="15" s="1"/>
  <c r="AS58" i="15"/>
  <c r="AU58" i="15" s="1"/>
  <c r="AA339" i="15"/>
  <c r="AW339" i="15" s="1"/>
  <c r="AY339" i="15" s="1"/>
  <c r="AA341" i="15"/>
  <c r="AA337" i="15"/>
  <c r="AA336" i="15"/>
  <c r="AA340" i="15"/>
  <c r="AA342" i="15"/>
  <c r="BQ342" i="15" s="1"/>
  <c r="BS342" i="15" s="1"/>
  <c r="AA165" i="15"/>
  <c r="AA338" i="15"/>
  <c r="BQ338" i="15" s="1"/>
  <c r="BS338" i="15" s="1"/>
  <c r="AM6" i="15"/>
  <c r="E21" i="13"/>
  <c r="H27" i="13"/>
  <c r="C21" i="13"/>
  <c r="E27" i="13"/>
  <c r="F27" i="13"/>
  <c r="G27" i="13"/>
  <c r="G21" i="13"/>
  <c r="AZ342" i="15"/>
  <c r="BB342" i="15" s="1"/>
  <c r="BD342" i="15"/>
  <c r="BF342" i="15" s="1"/>
  <c r="BD330" i="15"/>
  <c r="BF330" i="15" s="1"/>
  <c r="AZ330" i="15"/>
  <c r="BB330" i="15" s="1"/>
  <c r="AS163" i="15"/>
  <c r="AU163" i="15" s="1"/>
  <c r="AS52" i="15"/>
  <c r="AU52" i="15" s="1"/>
  <c r="AS67" i="15"/>
  <c r="AU67" i="15" s="1"/>
  <c r="AS24" i="15"/>
  <c r="AU24" i="15" s="1"/>
  <c r="AS91" i="15"/>
  <c r="AU91" i="15" s="1"/>
  <c r="AS107" i="15"/>
  <c r="AU107" i="15" s="1"/>
  <c r="AS72" i="15"/>
  <c r="AU72" i="15" s="1"/>
  <c r="AS126" i="15"/>
  <c r="AU126" i="15" s="1"/>
  <c r="AS92" i="15"/>
  <c r="AU92" i="15" s="1"/>
  <c r="AS108" i="15"/>
  <c r="AU108" i="15" s="1"/>
  <c r="AS115" i="15"/>
  <c r="AU115" i="15" s="1"/>
  <c r="AS125" i="15"/>
  <c r="AU125" i="15" s="1"/>
  <c r="AS428" i="15"/>
  <c r="AU428" i="15" s="1"/>
  <c r="AS118" i="15"/>
  <c r="AU118" i="15" s="1"/>
  <c r="AS142" i="15"/>
  <c r="AU142" i="15" s="1"/>
  <c r="AS156" i="15"/>
  <c r="AU156" i="15" s="1"/>
  <c r="AS169" i="15"/>
  <c r="AU169" i="15" s="1"/>
  <c r="AS187" i="15"/>
  <c r="AU187" i="15" s="1"/>
  <c r="AS180" i="15"/>
  <c r="AU180" i="15" s="1"/>
  <c r="AS168" i="15"/>
  <c r="AU168" i="15" s="1"/>
  <c r="AS189" i="15"/>
  <c r="AU189" i="15" s="1"/>
  <c r="AS200" i="15"/>
  <c r="AU200" i="15" s="1"/>
  <c r="AS209" i="15"/>
  <c r="AU209" i="15" s="1"/>
  <c r="AS215" i="15"/>
  <c r="AU215" i="15" s="1"/>
  <c r="AS254" i="15"/>
  <c r="AU254" i="15" s="1"/>
  <c r="AS212" i="15"/>
  <c r="AU212" i="15" s="1"/>
  <c r="AS238" i="15"/>
  <c r="AU238" i="15" s="1"/>
  <c r="AS229" i="15"/>
  <c r="AU229" i="15" s="1"/>
  <c r="AS245" i="15"/>
  <c r="AU245" i="15" s="1"/>
  <c r="AS283" i="15"/>
  <c r="AU283" i="15" s="1"/>
  <c r="AS292" i="15"/>
  <c r="AU292" i="15" s="1"/>
  <c r="AS293" i="15"/>
  <c r="AU293" i="15" s="1"/>
  <c r="AS291" i="15"/>
  <c r="AU291" i="15" s="1"/>
  <c r="AS286" i="15"/>
  <c r="AU286" i="15" s="1"/>
  <c r="AS302" i="15"/>
  <c r="AU302" i="15" s="1"/>
  <c r="AS305" i="15"/>
  <c r="AU305" i="15" s="1"/>
  <c r="AS324" i="15"/>
  <c r="AU324" i="15" s="1"/>
  <c r="AS327" i="15"/>
  <c r="AU327" i="15" s="1"/>
  <c r="AS328" i="15"/>
  <c r="AU328" i="15" s="1"/>
  <c r="AS46" i="15"/>
  <c r="AU46" i="15" s="1"/>
  <c r="BI341" i="15"/>
  <c r="BK341" i="15" s="1"/>
  <c r="AA419" i="15"/>
  <c r="AA415" i="15"/>
  <c r="AA418" i="15"/>
  <c r="AA414" i="15"/>
  <c r="AA410" i="15"/>
  <c r="AA406" i="15"/>
  <c r="AA402" i="15"/>
  <c r="AA398" i="15"/>
  <c r="AA394" i="15"/>
  <c r="AA390" i="15"/>
  <c r="AA386" i="15"/>
  <c r="AA416" i="15"/>
  <c r="AA417" i="15"/>
  <c r="AA412" i="15"/>
  <c r="AA396" i="15"/>
  <c r="AA411" i="15"/>
  <c r="AA397" i="15"/>
  <c r="AA395" i="15"/>
  <c r="AA401" i="15"/>
  <c r="AA399" i="15"/>
  <c r="AA409" i="15"/>
  <c r="AA408" i="15"/>
  <c r="AA387" i="15"/>
  <c r="AA393" i="15"/>
  <c r="AA392" i="15"/>
  <c r="AA413" i="15"/>
  <c r="AA404" i="15"/>
  <c r="AA407" i="15"/>
  <c r="AA388" i="15"/>
  <c r="AA405" i="15"/>
  <c r="AA400" i="15"/>
  <c r="AA389" i="15"/>
  <c r="AA403" i="15"/>
  <c r="AA330" i="15"/>
  <c r="AA331" i="15"/>
  <c r="AA324" i="15"/>
  <c r="AA322" i="15"/>
  <c r="AA320" i="15"/>
  <c r="AW320" i="15" s="1"/>
  <c r="AY320" i="15" s="1"/>
  <c r="AA318" i="15"/>
  <c r="AA316" i="15"/>
  <c r="AA314" i="15"/>
  <c r="AA312" i="15"/>
  <c r="AA310" i="15"/>
  <c r="AA332" i="15"/>
  <c r="AA327" i="15"/>
  <c r="AA334" i="15"/>
  <c r="BQ334" i="15" s="1"/>
  <c r="BS334" i="15" s="1"/>
  <c r="AA328" i="15"/>
  <c r="AA325" i="15"/>
  <c r="AA326" i="15"/>
  <c r="AA323" i="15"/>
  <c r="AA319" i="15"/>
  <c r="AA311" i="15"/>
  <c r="AA321" i="15"/>
  <c r="AA313" i="15"/>
  <c r="AW313" i="15" s="1"/>
  <c r="AY313" i="15" s="1"/>
  <c r="AA391" i="15"/>
  <c r="AA335" i="15"/>
  <c r="AA329" i="15"/>
  <c r="AA315" i="15"/>
  <c r="AA309" i="15"/>
  <c r="AA298" i="15"/>
  <c r="AA297" i="15"/>
  <c r="AA317" i="15"/>
  <c r="AW317" i="15" s="1"/>
  <c r="AY317" i="15" s="1"/>
  <c r="AA306" i="15"/>
  <c r="BQ306" i="15" s="1"/>
  <c r="BS306" i="15" s="1"/>
  <c r="AA300" i="15"/>
  <c r="AA299" i="15"/>
  <c r="BQ299" i="15" s="1"/>
  <c r="BS299" i="15" s="1"/>
  <c r="AA296" i="15"/>
  <c r="AA294" i="15"/>
  <c r="AA292" i="15"/>
  <c r="BQ292" i="15" s="1"/>
  <c r="BS292" i="15" s="1"/>
  <c r="AA290" i="15"/>
  <c r="AA288" i="15"/>
  <c r="BQ288" i="15" s="1"/>
  <c r="BS288" i="15" s="1"/>
  <c r="AA286" i="15"/>
  <c r="AA284" i="15"/>
  <c r="AA283" i="15"/>
  <c r="AA281" i="15"/>
  <c r="AA279" i="15"/>
  <c r="AA434" i="15"/>
  <c r="AA277" i="15"/>
  <c r="AA275" i="15"/>
  <c r="AW275" i="15" s="1"/>
  <c r="AY275" i="15" s="1"/>
  <c r="AA307" i="15"/>
  <c r="AA301" i="15"/>
  <c r="AA333" i="15"/>
  <c r="AA289" i="15"/>
  <c r="AA291" i="15"/>
  <c r="AA433" i="15"/>
  <c r="AA274" i="15"/>
  <c r="AA272" i="15"/>
  <c r="AA270" i="15"/>
  <c r="AA268" i="15"/>
  <c r="AW268" i="15" s="1"/>
  <c r="AY268" i="15" s="1"/>
  <c r="AA266" i="15"/>
  <c r="AA264" i="15"/>
  <c r="AA262" i="15"/>
  <c r="AA260" i="15"/>
  <c r="AA308" i="15"/>
  <c r="AA304" i="15"/>
  <c r="BQ304" i="15" s="1"/>
  <c r="BS304" i="15" s="1"/>
  <c r="AA293" i="15"/>
  <c r="AA305" i="15"/>
  <c r="AA295" i="15"/>
  <c r="AA280" i="15"/>
  <c r="AA282" i="15"/>
  <c r="AA303" i="15"/>
  <c r="AA435" i="15"/>
  <c r="AA273" i="15"/>
  <c r="AA271" i="15"/>
  <c r="AA269" i="15"/>
  <c r="AA267" i="15"/>
  <c r="AA265" i="15"/>
  <c r="AA263" i="15"/>
  <c r="AA261" i="15"/>
  <c r="AA259" i="15"/>
  <c r="AA257" i="15"/>
  <c r="AA285" i="15"/>
  <c r="BQ285" i="15" s="1"/>
  <c r="BS285" i="15" s="1"/>
  <c r="AA278" i="15"/>
  <c r="AA255" i="15"/>
  <c r="AA253" i="15"/>
  <c r="AA251" i="15"/>
  <c r="AA249" i="15"/>
  <c r="AA247" i="15"/>
  <c r="AA302" i="15"/>
  <c r="AA276" i="15"/>
  <c r="AA258" i="15"/>
  <c r="AA250" i="15"/>
  <c r="BQ250" i="15" s="1"/>
  <c r="BS250" i="15" s="1"/>
  <c r="AA243" i="15"/>
  <c r="AA242" i="15"/>
  <c r="AA235" i="15"/>
  <c r="BQ235" i="15" s="1"/>
  <c r="BS235" i="15" s="1"/>
  <c r="AA227" i="15"/>
  <c r="AA287" i="15"/>
  <c r="AA252" i="15"/>
  <c r="AA236" i="15"/>
  <c r="AA229" i="15"/>
  <c r="AA254" i="15"/>
  <c r="AA256" i="15"/>
  <c r="AA240" i="15"/>
  <c r="BQ240" i="15" s="1"/>
  <c r="BS240" i="15" s="1"/>
  <c r="AA233" i="15"/>
  <c r="AA225" i="15"/>
  <c r="AW225" i="15" s="1"/>
  <c r="AY225" i="15" s="1"/>
  <c r="AA220" i="15"/>
  <c r="AA218" i="15"/>
  <c r="AA431" i="15"/>
  <c r="AA215" i="15"/>
  <c r="BQ215" i="15" s="1"/>
  <c r="BS215" i="15" s="1"/>
  <c r="AA213" i="15"/>
  <c r="AA420" i="15"/>
  <c r="BQ420" i="15" s="1"/>
  <c r="BS420" i="15" s="1"/>
  <c r="AA211" i="15"/>
  <c r="BQ211" i="15" s="1"/>
  <c r="BS211" i="15" s="1"/>
  <c r="AA209" i="15"/>
  <c r="AA207" i="15"/>
  <c r="AA205" i="15"/>
  <c r="AA203" i="15"/>
  <c r="AA201" i="15"/>
  <c r="AA200" i="15"/>
  <c r="AA198" i="15"/>
  <c r="BQ198" i="15" s="1"/>
  <c r="BS198" i="15" s="1"/>
  <c r="AA196" i="15"/>
  <c r="AA194" i="15"/>
  <c r="AA192" i="15"/>
  <c r="AA190" i="15"/>
  <c r="AA188" i="15"/>
  <c r="AA186" i="15"/>
  <c r="BQ186" i="15" s="1"/>
  <c r="BS186" i="15" s="1"/>
  <c r="AA184" i="15"/>
  <c r="AA234" i="15"/>
  <c r="AA245" i="15"/>
  <c r="AA244" i="15"/>
  <c r="AA239" i="15"/>
  <c r="AA238" i="15"/>
  <c r="AA217" i="15"/>
  <c r="AA206" i="15"/>
  <c r="BQ206" i="15" s="1"/>
  <c r="BS206" i="15" s="1"/>
  <c r="AA231" i="15"/>
  <c r="AA432" i="15"/>
  <c r="AA346" i="15" s="1"/>
  <c r="AA212" i="15"/>
  <c r="AA228" i="15"/>
  <c r="AW228" i="15" s="1"/>
  <c r="AY228" i="15" s="1"/>
  <c r="AA224" i="15"/>
  <c r="AA223" i="15"/>
  <c r="AA246" i="15"/>
  <c r="AA241" i="15"/>
  <c r="BQ241" i="15" s="1"/>
  <c r="BS241" i="15" s="1"/>
  <c r="AA237" i="15"/>
  <c r="AA222" i="15"/>
  <c r="AA221" i="15"/>
  <c r="BQ221" i="15" s="1"/>
  <c r="BS221" i="15" s="1"/>
  <c r="AA216" i="15"/>
  <c r="AW216" i="15" s="1"/>
  <c r="AY216" i="15" s="1"/>
  <c r="AA197" i="15"/>
  <c r="AA181" i="15"/>
  <c r="AA179" i="15"/>
  <c r="AA248" i="15"/>
  <c r="AA214" i="15"/>
  <c r="AA202" i="15"/>
  <c r="AA187" i="15"/>
  <c r="AA226" i="15"/>
  <c r="AA219" i="15"/>
  <c r="AA180" i="15"/>
  <c r="AA195" i="15"/>
  <c r="BQ195" i="15" s="1"/>
  <c r="BS195" i="15" s="1"/>
  <c r="AA182" i="15"/>
  <c r="BQ182" i="15" s="1"/>
  <c r="BS182" i="15" s="1"/>
  <c r="AA183" i="15"/>
  <c r="AA210" i="15"/>
  <c r="BQ210" i="15" s="1"/>
  <c r="BS210" i="15" s="1"/>
  <c r="AA429" i="15"/>
  <c r="AA193" i="15"/>
  <c r="BQ193" i="15" s="1"/>
  <c r="BS193" i="15" s="1"/>
  <c r="AA176" i="15"/>
  <c r="AA439" i="15"/>
  <c r="AA173" i="15"/>
  <c r="AA171" i="15"/>
  <c r="AA169" i="15"/>
  <c r="AA167" i="15"/>
  <c r="BQ167" i="15" s="1"/>
  <c r="BS167" i="15" s="1"/>
  <c r="AA164" i="15"/>
  <c r="BQ164" i="15" s="1"/>
  <c r="BS164" i="15" s="1"/>
  <c r="AA232" i="15"/>
  <c r="AA208" i="15"/>
  <c r="AA204" i="15"/>
  <c r="AA199" i="15"/>
  <c r="BQ199" i="15" s="1"/>
  <c r="BS199" i="15" s="1"/>
  <c r="AA185" i="15"/>
  <c r="AA430" i="15"/>
  <c r="AA189" i="15"/>
  <c r="AA175" i="15"/>
  <c r="BQ175" i="15" s="1"/>
  <c r="BS175" i="15" s="1"/>
  <c r="AA191" i="15"/>
  <c r="AA162" i="15"/>
  <c r="AA160" i="15"/>
  <c r="AA158" i="15"/>
  <c r="AA156" i="15"/>
  <c r="AA438" i="15"/>
  <c r="AA153" i="15"/>
  <c r="AA151" i="15"/>
  <c r="AA149" i="15"/>
  <c r="AA437" i="15"/>
  <c r="AA146" i="15"/>
  <c r="AA144" i="15"/>
  <c r="AA142" i="15"/>
  <c r="AA141" i="15"/>
  <c r="AA230" i="15"/>
  <c r="BQ230" i="15" s="1"/>
  <c r="BS230" i="15" s="1"/>
  <c r="AA178" i="15"/>
  <c r="AA174" i="15"/>
  <c r="AA177" i="15"/>
  <c r="AA172" i="15"/>
  <c r="AA170" i="15"/>
  <c r="AA150" i="15"/>
  <c r="AA143" i="15"/>
  <c r="AA138" i="15"/>
  <c r="AA136" i="15"/>
  <c r="BQ136" i="15" s="1"/>
  <c r="BS136" i="15" s="1"/>
  <c r="AA134" i="15"/>
  <c r="AA132" i="15"/>
  <c r="AA427" i="15"/>
  <c r="AA129" i="15"/>
  <c r="AA127" i="15"/>
  <c r="AA125" i="15"/>
  <c r="AA124" i="15"/>
  <c r="AA121" i="15"/>
  <c r="AA161" i="15"/>
  <c r="AA148" i="15"/>
  <c r="AA428" i="15"/>
  <c r="BQ428" i="15" s="1"/>
  <c r="BS428" i="15" s="1"/>
  <c r="AA168" i="15"/>
  <c r="AA147" i="15"/>
  <c r="AA119" i="15"/>
  <c r="AA117" i="15"/>
  <c r="BQ117" i="15" s="1"/>
  <c r="BS117" i="15" s="1"/>
  <c r="AA115" i="15"/>
  <c r="AA113" i="15"/>
  <c r="AW113" i="15" s="1"/>
  <c r="AY113" i="15" s="1"/>
  <c r="AA112" i="15"/>
  <c r="AA159" i="15"/>
  <c r="AA157" i="15"/>
  <c r="AA140" i="15"/>
  <c r="AA139" i="15"/>
  <c r="BQ139" i="15" s="1"/>
  <c r="BS139" i="15" s="1"/>
  <c r="AA137" i="15"/>
  <c r="BQ137" i="15" s="1"/>
  <c r="BS137" i="15" s="1"/>
  <c r="AA135" i="15"/>
  <c r="AA133" i="15"/>
  <c r="AW133" i="15" s="1"/>
  <c r="AY133" i="15" s="1"/>
  <c r="AA131" i="15"/>
  <c r="AA130" i="15"/>
  <c r="AA128" i="15"/>
  <c r="AA126" i="15"/>
  <c r="AA426" i="15"/>
  <c r="AA123" i="15"/>
  <c r="AA120" i="15"/>
  <c r="AA166" i="15"/>
  <c r="BQ166" i="15" s="1"/>
  <c r="BS166" i="15" s="1"/>
  <c r="AA155" i="15"/>
  <c r="AA154" i="15"/>
  <c r="AA111" i="15"/>
  <c r="AA109" i="15"/>
  <c r="AA107" i="15"/>
  <c r="AA105" i="15"/>
  <c r="BQ105" i="15" s="1"/>
  <c r="BS105" i="15" s="1"/>
  <c r="AA103" i="15"/>
  <c r="BQ103" i="15" s="1"/>
  <c r="BS103" i="15" s="1"/>
  <c r="AA101" i="15"/>
  <c r="AW101" i="15" s="1"/>
  <c r="AY101" i="15" s="1"/>
  <c r="AA99" i="15"/>
  <c r="AA97" i="15"/>
  <c r="AA95" i="15"/>
  <c r="BQ95" i="15" s="1"/>
  <c r="BS95" i="15" s="1"/>
  <c r="AA93" i="15"/>
  <c r="AA91" i="15"/>
  <c r="AA89" i="15"/>
  <c r="BQ89" i="15" s="1"/>
  <c r="BS89" i="15" s="1"/>
  <c r="AA87" i="15"/>
  <c r="BQ87" i="15" s="1"/>
  <c r="BS87" i="15" s="1"/>
  <c r="AA425" i="15"/>
  <c r="AA108" i="15"/>
  <c r="AA100" i="15"/>
  <c r="AA92" i="15"/>
  <c r="BQ92" i="15" s="1"/>
  <c r="BS92" i="15" s="1"/>
  <c r="AA88" i="15"/>
  <c r="BQ88" i="15" s="1"/>
  <c r="BS88" i="15" s="1"/>
  <c r="AA72" i="15"/>
  <c r="AA55" i="15"/>
  <c r="AA54" i="15"/>
  <c r="AA116" i="15"/>
  <c r="AA82" i="15"/>
  <c r="BQ82" i="15" s="1"/>
  <c r="BS82" i="15" s="1"/>
  <c r="AA81" i="15"/>
  <c r="AA73" i="15"/>
  <c r="AA66" i="15"/>
  <c r="AA57" i="15"/>
  <c r="AA56" i="15"/>
  <c r="AA15" i="15"/>
  <c r="AA13" i="15"/>
  <c r="AA11" i="15"/>
  <c r="AA9" i="15"/>
  <c r="AA7" i="15"/>
  <c r="BQ7" i="15" s="1"/>
  <c r="BS7" i="15" s="1"/>
  <c r="AA422" i="15"/>
  <c r="AA152" i="15"/>
  <c r="AA145" i="15"/>
  <c r="AA122" i="15"/>
  <c r="AA110" i="15"/>
  <c r="AA102" i="15"/>
  <c r="AA94" i="15"/>
  <c r="AA83" i="15"/>
  <c r="BQ83" i="15" s="1"/>
  <c r="BS83" i="15" s="1"/>
  <c r="AA77" i="15"/>
  <c r="AA70" i="15"/>
  <c r="AA61" i="15"/>
  <c r="BQ61" i="15" s="1"/>
  <c r="BS61" i="15" s="1"/>
  <c r="AA60" i="15"/>
  <c r="BQ60" i="15" s="1"/>
  <c r="BS60" i="15" s="1"/>
  <c r="AA163" i="15"/>
  <c r="AW163" i="15" s="1"/>
  <c r="AY163" i="15" s="1"/>
  <c r="AA104" i="15"/>
  <c r="AA96" i="15"/>
  <c r="AA80" i="15"/>
  <c r="AA79" i="15"/>
  <c r="AA71" i="15"/>
  <c r="AA63" i="15"/>
  <c r="BQ63" i="15" s="1"/>
  <c r="BS63" i="15" s="1"/>
  <c r="AA62" i="15"/>
  <c r="AA47" i="15"/>
  <c r="AW47" i="15" s="1"/>
  <c r="AY47" i="15" s="1"/>
  <c r="AA46" i="15"/>
  <c r="AA118" i="15"/>
  <c r="AA114" i="15"/>
  <c r="AA74" i="15"/>
  <c r="AA65" i="15"/>
  <c r="AA64" i="15"/>
  <c r="AA49" i="15"/>
  <c r="AA48" i="15"/>
  <c r="AA106" i="15"/>
  <c r="BQ106" i="15" s="1"/>
  <c r="BS106" i="15" s="1"/>
  <c r="AA98" i="15"/>
  <c r="AA90" i="15"/>
  <c r="AA86" i="15"/>
  <c r="AA84" i="15"/>
  <c r="AA39" i="15"/>
  <c r="BQ39" i="15" s="1"/>
  <c r="BS39" i="15" s="1"/>
  <c r="AA35" i="15"/>
  <c r="AA85" i="15"/>
  <c r="AA75" i="15"/>
  <c r="AA52" i="15"/>
  <c r="AA43" i="15"/>
  <c r="AA38" i="15"/>
  <c r="BQ38" i="15" s="1"/>
  <c r="BS38" i="15" s="1"/>
  <c r="AA34" i="15"/>
  <c r="AA31" i="15"/>
  <c r="AA27" i="15"/>
  <c r="AA23" i="15"/>
  <c r="AA53" i="15"/>
  <c r="AA51" i="15"/>
  <c r="AA50" i="15"/>
  <c r="BQ50" i="15" s="1"/>
  <c r="BS50" i="15" s="1"/>
  <c r="AA45" i="15"/>
  <c r="AA41" i="15"/>
  <c r="AA30" i="15"/>
  <c r="AA29" i="15"/>
  <c r="BQ29" i="15" s="1"/>
  <c r="BS29" i="15" s="1"/>
  <c r="AA22" i="15"/>
  <c r="BQ22" i="15" s="1"/>
  <c r="BS22" i="15" s="1"/>
  <c r="AA20" i="15"/>
  <c r="AA18" i="15"/>
  <c r="AA19" i="15"/>
  <c r="AA421" i="15"/>
  <c r="BQ421" i="15" s="1"/>
  <c r="BS421" i="15" s="1"/>
  <c r="AA67" i="15"/>
  <c r="AA42" i="15"/>
  <c r="AA40" i="15"/>
  <c r="AA36" i="15"/>
  <c r="AA28" i="15"/>
  <c r="AA26" i="15"/>
  <c r="AA25" i="15"/>
  <c r="AA21" i="15"/>
  <c r="BQ21" i="15" s="1"/>
  <c r="BS21" i="15" s="1"/>
  <c r="AA423" i="15"/>
  <c r="AA78" i="15"/>
  <c r="AA76" i="15"/>
  <c r="BQ76" i="15" s="1"/>
  <c r="BS76" i="15" s="1"/>
  <c r="AA37" i="15"/>
  <c r="AW37" i="15" s="1"/>
  <c r="AY37" i="15" s="1"/>
  <c r="AA16" i="15"/>
  <c r="BQ16" i="15" s="1"/>
  <c r="BS16" i="15" s="1"/>
  <c r="AA8" i="15"/>
  <c r="AA69" i="15"/>
  <c r="AA68" i="15"/>
  <c r="AA59" i="15"/>
  <c r="AA58" i="15"/>
  <c r="AA33" i="15"/>
  <c r="AA24" i="15"/>
  <c r="BQ24" i="15" s="1"/>
  <c r="BS24" i="15" s="1"/>
  <c r="AA17" i="15"/>
  <c r="AW17" i="15" s="1"/>
  <c r="AY17" i="15" s="1"/>
  <c r="AA10" i="15"/>
  <c r="BQ10" i="15" s="1"/>
  <c r="BS10" i="15" s="1"/>
  <c r="AA12" i="15"/>
  <c r="AA44" i="15"/>
  <c r="AA32" i="15"/>
  <c r="BQ32" i="15" s="1"/>
  <c r="BS32" i="15" s="1"/>
  <c r="AA14" i="15"/>
  <c r="AS25" i="15"/>
  <c r="AU25" i="15" s="1"/>
  <c r="AW104" i="15"/>
  <c r="AY104" i="15" s="1"/>
  <c r="AS159" i="15"/>
  <c r="AU159" i="15" s="1"/>
  <c r="BD336" i="15"/>
  <c r="BF336" i="15" s="1"/>
  <c r="AZ336" i="15"/>
  <c r="BB336" i="15" s="1"/>
  <c r="AS51" i="15"/>
  <c r="AU51" i="15" s="1"/>
  <c r="AS73" i="15"/>
  <c r="AU73" i="15" s="1"/>
  <c r="AS44" i="15"/>
  <c r="AU44" i="15" s="1"/>
  <c r="AS36" i="15"/>
  <c r="AU36" i="15" s="1"/>
  <c r="AS22" i="15"/>
  <c r="AU22" i="15" s="1"/>
  <c r="AS93" i="15"/>
  <c r="AU93" i="15" s="1"/>
  <c r="AS109" i="15"/>
  <c r="AU109" i="15" s="1"/>
  <c r="AS74" i="15"/>
  <c r="AU74" i="15" s="1"/>
  <c r="AS137" i="15"/>
  <c r="AU137" i="15" s="1"/>
  <c r="AS94" i="15"/>
  <c r="AU94" i="15" s="1"/>
  <c r="AS110" i="15"/>
  <c r="AU110" i="15" s="1"/>
  <c r="AS117" i="15"/>
  <c r="AU117" i="15" s="1"/>
  <c r="AS127" i="15"/>
  <c r="AU127" i="15" s="1"/>
  <c r="AS148" i="15"/>
  <c r="AU148" i="15" s="1"/>
  <c r="AS145" i="15"/>
  <c r="AU145" i="15" s="1"/>
  <c r="AS144" i="15"/>
  <c r="AU144" i="15" s="1"/>
  <c r="AS158" i="15"/>
  <c r="AU158" i="15" s="1"/>
  <c r="AS171" i="15"/>
  <c r="AU171" i="15" s="1"/>
  <c r="AS429" i="15"/>
  <c r="AU429" i="15" s="1"/>
  <c r="AS181" i="15"/>
  <c r="AU181" i="15" s="1"/>
  <c r="AS170" i="15"/>
  <c r="AU170" i="15" s="1"/>
  <c r="AS196" i="15"/>
  <c r="AU196" i="15" s="1"/>
  <c r="AS431" i="15"/>
  <c r="AU431" i="15" s="1"/>
  <c r="AS218" i="15"/>
  <c r="AU218" i="15" s="1"/>
  <c r="AS234" i="15"/>
  <c r="AU234" i="15" s="1"/>
  <c r="AS236" i="15"/>
  <c r="AU236" i="15" s="1"/>
  <c r="AS214" i="15"/>
  <c r="AU214" i="15" s="1"/>
  <c r="AS246" i="15"/>
  <c r="AU246" i="15" s="1"/>
  <c r="AS231" i="15"/>
  <c r="AU231" i="15" s="1"/>
  <c r="AS247" i="15"/>
  <c r="AU247" i="15" s="1"/>
  <c r="AS267" i="15"/>
  <c r="AU267" i="15" s="1"/>
  <c r="AS268" i="15"/>
  <c r="AU268" i="15" s="1"/>
  <c r="AS298" i="15"/>
  <c r="AU298" i="15" s="1"/>
  <c r="AS289" i="15"/>
  <c r="AU289" i="15" s="1"/>
  <c r="AS294" i="15"/>
  <c r="AU294" i="15" s="1"/>
  <c r="AS308" i="15"/>
  <c r="AU308" i="15" s="1"/>
  <c r="AS307" i="15"/>
  <c r="AU307" i="15" s="1"/>
  <c r="AS338" i="15"/>
  <c r="AU338" i="15" s="1"/>
  <c r="AS330" i="15"/>
  <c r="AU330" i="15" s="1"/>
  <c r="AS341" i="15"/>
  <c r="AU341" i="15" s="1"/>
  <c r="AS140" i="15"/>
  <c r="AU140" i="15" s="1"/>
  <c r="AS29" i="15"/>
  <c r="AU29" i="15" s="1"/>
  <c r="AS6" i="15"/>
  <c r="AU6" i="15" s="1"/>
  <c r="AS15" i="15"/>
  <c r="AU15" i="15" s="1"/>
  <c r="AS437" i="15"/>
  <c r="AU437" i="15" s="1"/>
  <c r="AS45" i="15"/>
  <c r="AU45" i="15" s="1"/>
  <c r="AS54" i="15"/>
  <c r="AU54" i="15" s="1"/>
  <c r="AS20" i="15"/>
  <c r="AU20" i="15" s="1"/>
  <c r="AS95" i="15"/>
  <c r="AU95" i="15" s="1"/>
  <c r="AS123" i="15"/>
  <c r="AU123" i="15" s="1"/>
  <c r="AS76" i="15"/>
  <c r="AU76" i="15" s="1"/>
  <c r="AS112" i="15"/>
  <c r="AU112" i="15" s="1"/>
  <c r="AS96" i="15"/>
  <c r="AU96" i="15" s="1"/>
  <c r="AS120" i="15"/>
  <c r="AU120" i="15" s="1"/>
  <c r="AS119" i="15"/>
  <c r="AU119" i="15" s="1"/>
  <c r="AS129" i="15"/>
  <c r="AU129" i="15" s="1"/>
  <c r="AS161" i="15"/>
  <c r="AU161" i="15" s="1"/>
  <c r="AS152" i="15"/>
  <c r="AU152" i="15" s="1"/>
  <c r="AS146" i="15"/>
  <c r="AU146" i="15" s="1"/>
  <c r="AS160" i="15"/>
  <c r="AU160" i="15" s="1"/>
  <c r="AS173" i="15"/>
  <c r="AU173" i="15" s="1"/>
  <c r="AS206" i="15"/>
  <c r="AU206" i="15" s="1"/>
  <c r="AS195" i="15"/>
  <c r="AU195" i="15" s="1"/>
  <c r="AS172" i="15"/>
  <c r="AU172" i="15" s="1"/>
  <c r="AS198" i="15"/>
  <c r="AU198" i="15" s="1"/>
  <c r="AS230" i="15"/>
  <c r="AU230" i="15" s="1"/>
  <c r="AS223" i="15"/>
  <c r="AU223" i="15" s="1"/>
  <c r="AS259" i="15"/>
  <c r="AU259" i="15" s="1"/>
  <c r="AS252" i="15"/>
  <c r="AU252" i="15" s="1"/>
  <c r="AS216" i="15"/>
  <c r="AU216" i="15" s="1"/>
  <c r="AS257" i="15"/>
  <c r="AU257" i="15" s="1"/>
  <c r="AS233" i="15"/>
  <c r="AU233" i="15" s="1"/>
  <c r="AS249" i="15"/>
  <c r="AU249" i="15" s="1"/>
  <c r="AS282" i="15"/>
  <c r="AU282" i="15" s="1"/>
  <c r="AS284" i="15"/>
  <c r="AU284" i="15" s="1"/>
  <c r="AS306" i="15"/>
  <c r="AU306" i="15" s="1"/>
  <c r="AS331" i="15"/>
  <c r="AU331" i="15" s="1"/>
  <c r="AS304" i="15"/>
  <c r="AU304" i="15" s="1"/>
  <c r="AS310" i="15"/>
  <c r="AU310" i="15" s="1"/>
  <c r="AS309" i="15"/>
  <c r="AU309" i="15" s="1"/>
  <c r="AS325" i="15"/>
  <c r="AU325" i="15" s="1"/>
  <c r="AS333" i="15"/>
  <c r="AU333" i="15" s="1"/>
  <c r="AS342" i="15"/>
  <c r="AU342" i="15" s="1"/>
  <c r="AS77" i="15"/>
  <c r="AU77" i="15" s="1"/>
  <c r="AA6" i="15"/>
  <c r="AS33" i="15"/>
  <c r="AU33" i="15" s="1"/>
  <c r="AM417" i="15"/>
  <c r="BM417" i="15" s="1"/>
  <c r="BO417" i="15" s="1"/>
  <c r="AM413" i="15"/>
  <c r="AM416" i="15"/>
  <c r="BM416" i="15" s="1"/>
  <c r="BO416" i="15" s="1"/>
  <c r="AM412" i="15"/>
  <c r="BM412" i="15" s="1"/>
  <c r="BO412" i="15" s="1"/>
  <c r="AM408" i="15"/>
  <c r="BM408" i="15" s="1"/>
  <c r="BO408" i="15" s="1"/>
  <c r="AM404" i="15"/>
  <c r="BM404" i="15" s="1"/>
  <c r="BO404" i="15" s="1"/>
  <c r="AM400" i="15"/>
  <c r="AM396" i="15"/>
  <c r="AM392" i="15"/>
  <c r="BM392" i="15" s="1"/>
  <c r="BO392" i="15" s="1"/>
  <c r="AM388" i="15"/>
  <c r="AM418" i="15"/>
  <c r="AM402" i="15"/>
  <c r="AM401" i="15"/>
  <c r="AM403" i="15"/>
  <c r="BM403" i="15" s="1"/>
  <c r="BO403" i="15" s="1"/>
  <c r="AM387" i="15"/>
  <c r="BM387" i="15" s="1"/>
  <c r="BO387" i="15" s="1"/>
  <c r="AM407" i="15"/>
  <c r="BM407" i="15" s="1"/>
  <c r="BO407" i="15" s="1"/>
  <c r="AM391" i="15"/>
  <c r="AM405" i="15"/>
  <c r="AM389" i="15"/>
  <c r="AM414" i="15"/>
  <c r="BM414" i="15" s="1"/>
  <c r="BO414" i="15" s="1"/>
  <c r="AM411" i="15"/>
  <c r="AM398" i="15"/>
  <c r="AM380" i="15"/>
  <c r="AM399" i="15"/>
  <c r="AM394" i="15"/>
  <c r="AM390" i="15"/>
  <c r="AM381" i="15"/>
  <c r="AM376" i="15"/>
  <c r="BM376" i="15" s="1"/>
  <c r="BO376" i="15" s="1"/>
  <c r="AM419" i="15"/>
  <c r="BM419" i="15" s="1"/>
  <c r="BO419" i="15" s="1"/>
  <c r="AM415" i="15"/>
  <c r="AM409" i="15"/>
  <c r="AM393" i="15"/>
  <c r="AM379" i="15"/>
  <c r="BM379" i="15" s="1"/>
  <c r="BO379" i="15" s="1"/>
  <c r="AM374" i="15"/>
  <c r="AM406" i="15"/>
  <c r="AM383" i="15"/>
  <c r="BM383" i="15" s="1"/>
  <c r="BO383" i="15" s="1"/>
  <c r="AM352" i="15"/>
  <c r="AM386" i="15"/>
  <c r="AM382" i="15"/>
  <c r="BM382" i="15" s="1"/>
  <c r="BO382" i="15" s="1"/>
  <c r="AM378" i="15"/>
  <c r="AM356" i="15"/>
  <c r="AM355" i="15"/>
  <c r="AM397" i="15"/>
  <c r="BM397" i="15" s="1"/>
  <c r="BO397" i="15" s="1"/>
  <c r="AM354" i="15"/>
  <c r="AM353" i="15"/>
  <c r="AM337" i="15"/>
  <c r="AM334" i="15"/>
  <c r="BM334" i="15" s="1"/>
  <c r="BO334" i="15" s="1"/>
  <c r="AM328" i="15"/>
  <c r="AM325" i="15"/>
  <c r="AM410" i="15"/>
  <c r="AM395" i="15"/>
  <c r="BI395" i="15" s="1"/>
  <c r="BK395" i="15" s="1"/>
  <c r="AM323" i="15"/>
  <c r="AM321" i="15"/>
  <c r="AM319" i="15"/>
  <c r="AM317" i="15"/>
  <c r="AM315" i="15"/>
  <c r="AM313" i="15"/>
  <c r="AM311" i="15"/>
  <c r="AM309" i="15"/>
  <c r="AM358" i="15"/>
  <c r="AM375" i="15"/>
  <c r="AM318" i="15"/>
  <c r="AM310" i="15"/>
  <c r="AM357" i="15"/>
  <c r="AM332" i="15"/>
  <c r="AM320" i="15"/>
  <c r="AM312" i="15"/>
  <c r="AM340" i="15"/>
  <c r="AM327" i="15"/>
  <c r="AM338" i="15"/>
  <c r="AM326" i="15"/>
  <c r="AM322" i="15"/>
  <c r="BM322" i="15" s="1"/>
  <c r="BO322" i="15" s="1"/>
  <c r="AM314" i="15"/>
  <c r="AM336" i="15"/>
  <c r="BM336" i="15" s="1"/>
  <c r="BO336" i="15" s="1"/>
  <c r="AM324" i="15"/>
  <c r="BM324" i="15" s="1"/>
  <c r="BO324" i="15" s="1"/>
  <c r="AM305" i="15"/>
  <c r="AM306" i="15"/>
  <c r="BM306" i="15" s="1"/>
  <c r="BO306" i="15" s="1"/>
  <c r="AM377" i="15"/>
  <c r="AM307" i="15"/>
  <c r="AM304" i="15"/>
  <c r="BM304" i="15" s="1"/>
  <c r="BO304" i="15" s="1"/>
  <c r="AM301" i="15"/>
  <c r="AM373" i="15"/>
  <c r="AM316" i="15"/>
  <c r="AM303" i="15"/>
  <c r="AM295" i="15"/>
  <c r="AM293" i="15"/>
  <c r="AM291" i="15"/>
  <c r="BM291" i="15" s="1"/>
  <c r="BO291" i="15" s="1"/>
  <c r="AM289" i="15"/>
  <c r="AM287" i="15"/>
  <c r="BM287" i="15" s="1"/>
  <c r="BO287" i="15" s="1"/>
  <c r="AM285" i="15"/>
  <c r="BM285" i="15" s="1"/>
  <c r="BO285" i="15" s="1"/>
  <c r="AM435" i="15"/>
  <c r="AM282" i="15"/>
  <c r="AM280" i="15"/>
  <c r="BM280" i="15" s="1"/>
  <c r="BO280" i="15" s="1"/>
  <c r="AM278" i="15"/>
  <c r="AM433" i="15"/>
  <c r="AM276" i="15"/>
  <c r="AM297" i="15"/>
  <c r="BM297" i="15" s="1"/>
  <c r="BO297" i="15" s="1"/>
  <c r="AM308" i="15"/>
  <c r="BM308" i="15" s="1"/>
  <c r="BO308" i="15" s="1"/>
  <c r="AM281" i="15"/>
  <c r="AM298" i="15"/>
  <c r="AM290" i="15"/>
  <c r="BM290" i="15" s="1"/>
  <c r="BO290" i="15" s="1"/>
  <c r="AM283" i="15"/>
  <c r="AM273" i="15"/>
  <c r="AM271" i="15"/>
  <c r="AM269" i="15"/>
  <c r="AM267" i="15"/>
  <c r="AM265" i="15"/>
  <c r="AM263" i="15"/>
  <c r="AM261" i="15"/>
  <c r="BM261" i="15" s="1"/>
  <c r="BO261" i="15" s="1"/>
  <c r="AM292" i="15"/>
  <c r="BM292" i="15" s="1"/>
  <c r="BO292" i="15" s="1"/>
  <c r="AM284" i="15"/>
  <c r="AM300" i="15"/>
  <c r="AM294" i="15"/>
  <c r="BM294" i="15" s="1"/>
  <c r="BO294" i="15" s="1"/>
  <c r="AM286" i="15"/>
  <c r="BM286" i="15" s="1"/>
  <c r="BO286" i="15" s="1"/>
  <c r="AM302" i="15"/>
  <c r="AM299" i="15"/>
  <c r="BM299" i="15" s="1"/>
  <c r="BO299" i="15" s="1"/>
  <c r="AM296" i="15"/>
  <c r="AM288" i="15"/>
  <c r="BM288" i="15" s="1"/>
  <c r="BO288" i="15" s="1"/>
  <c r="AM275" i="15"/>
  <c r="AM277" i="15"/>
  <c r="AM274" i="15"/>
  <c r="AM272" i="15"/>
  <c r="AM270" i="15"/>
  <c r="AM268" i="15"/>
  <c r="BM268" i="15" s="1"/>
  <c r="BO268" i="15" s="1"/>
  <c r="AM266" i="15"/>
  <c r="AM264" i="15"/>
  <c r="BM264" i="15" s="1"/>
  <c r="BO264" i="15" s="1"/>
  <c r="AM262" i="15"/>
  <c r="AM260" i="15"/>
  <c r="AM258" i="15"/>
  <c r="AM259" i="15"/>
  <c r="BM259" i="15" s="1"/>
  <c r="BO259" i="15" s="1"/>
  <c r="AM434" i="15"/>
  <c r="AM256" i="15"/>
  <c r="AM254" i="15"/>
  <c r="AM252" i="15"/>
  <c r="AM250" i="15"/>
  <c r="BM250" i="15" s="1"/>
  <c r="BO250" i="15" s="1"/>
  <c r="AM248" i="15"/>
  <c r="BM248" i="15" s="1"/>
  <c r="BO248" i="15" s="1"/>
  <c r="AM246" i="15"/>
  <c r="BM246" i="15" s="1"/>
  <c r="BO246" i="15" s="1"/>
  <c r="AM279" i="15"/>
  <c r="BM279" i="15" s="1"/>
  <c r="BO279" i="15" s="1"/>
  <c r="AM221" i="15"/>
  <c r="BM221" i="15" s="1"/>
  <c r="BO221" i="15" s="1"/>
  <c r="AM230" i="15"/>
  <c r="BM230" i="15" s="1"/>
  <c r="BO230" i="15" s="1"/>
  <c r="AM228" i="15"/>
  <c r="AM247" i="15"/>
  <c r="AM245" i="15"/>
  <c r="AM240" i="15"/>
  <c r="AM237" i="15"/>
  <c r="AM225" i="15"/>
  <c r="AM249" i="15"/>
  <c r="AM251" i="15"/>
  <c r="BM251" i="15" s="1"/>
  <c r="BO251" i="15" s="1"/>
  <c r="AM244" i="15"/>
  <c r="BM244" i="15" s="1"/>
  <c r="BO244" i="15" s="1"/>
  <c r="AM241" i="15"/>
  <c r="AM432" i="15"/>
  <c r="AM226" i="15"/>
  <c r="BM226" i="15" s="1"/>
  <c r="BO226" i="15" s="1"/>
  <c r="AM219" i="15"/>
  <c r="AM217" i="15"/>
  <c r="AM216" i="15"/>
  <c r="AM214" i="15"/>
  <c r="AM212" i="15"/>
  <c r="BM212" i="15" s="1"/>
  <c r="BO212" i="15" s="1"/>
  <c r="AM430" i="15"/>
  <c r="AM210" i="15"/>
  <c r="BM210" i="15" s="1"/>
  <c r="BO210" i="15" s="1"/>
  <c r="AM208" i="15"/>
  <c r="AM206" i="15"/>
  <c r="BM206" i="15" s="1"/>
  <c r="BO206" i="15" s="1"/>
  <c r="AM204" i="15"/>
  <c r="AM202" i="15"/>
  <c r="AM429" i="15"/>
  <c r="AM199" i="15"/>
  <c r="BM199" i="15" s="1"/>
  <c r="BO199" i="15" s="1"/>
  <c r="AM197" i="15"/>
  <c r="AM195" i="15"/>
  <c r="BM195" i="15" s="1"/>
  <c r="BO195" i="15" s="1"/>
  <c r="AM193" i="15"/>
  <c r="BM193" i="15" s="1"/>
  <c r="BO193" i="15" s="1"/>
  <c r="AM191" i="15"/>
  <c r="AM189" i="15"/>
  <c r="BM189" i="15" s="1"/>
  <c r="BO189" i="15" s="1"/>
  <c r="AM187" i="15"/>
  <c r="BM187" i="15" s="1"/>
  <c r="BO187" i="15" s="1"/>
  <c r="AM185" i="15"/>
  <c r="AM183" i="15"/>
  <c r="BM183" i="15" s="1"/>
  <c r="BO183" i="15" s="1"/>
  <c r="AM253" i="15"/>
  <c r="BM253" i="15" s="1"/>
  <c r="BO253" i="15" s="1"/>
  <c r="AM243" i="15"/>
  <c r="AM238" i="15"/>
  <c r="BI238" i="15" s="1"/>
  <c r="BK238" i="15" s="1"/>
  <c r="AM235" i="15"/>
  <c r="BM235" i="15" s="1"/>
  <c r="BO235" i="15" s="1"/>
  <c r="AM242" i="15"/>
  <c r="AM213" i="15"/>
  <c r="AM257" i="15"/>
  <c r="BM257" i="15" s="1"/>
  <c r="BO257" i="15" s="1"/>
  <c r="AM233" i="15"/>
  <c r="AM229" i="15"/>
  <c r="AM232" i="15"/>
  <c r="AM420" i="15"/>
  <c r="AM203" i="15"/>
  <c r="AM188" i="15"/>
  <c r="BM188" i="15" s="1"/>
  <c r="BO188" i="15" s="1"/>
  <c r="AM182" i="15"/>
  <c r="BM182" i="15" s="1"/>
  <c r="BO182" i="15" s="1"/>
  <c r="AM180" i="15"/>
  <c r="AM178" i="15"/>
  <c r="AM234" i="15"/>
  <c r="AM227" i="15"/>
  <c r="AM209" i="15"/>
  <c r="AM194" i="15"/>
  <c r="BM194" i="15" s="1"/>
  <c r="BO194" i="15" s="1"/>
  <c r="AM255" i="15"/>
  <c r="AM236" i="15"/>
  <c r="AM231" i="15"/>
  <c r="AM224" i="15"/>
  <c r="AM223" i="15"/>
  <c r="AM222" i="15"/>
  <c r="AM165" i="15"/>
  <c r="BM165" i="15" s="1"/>
  <c r="BO165" i="15" s="1"/>
  <c r="AM218" i="15"/>
  <c r="BM218" i="15" s="1"/>
  <c r="BO218" i="15" s="1"/>
  <c r="AM200" i="15"/>
  <c r="BM200" i="15" s="1"/>
  <c r="BO200" i="15" s="1"/>
  <c r="AM186" i="15"/>
  <c r="AM220" i="15"/>
  <c r="AM207" i="15"/>
  <c r="AM192" i="15"/>
  <c r="BM192" i="15" s="1"/>
  <c r="BO192" i="15" s="1"/>
  <c r="AM239" i="15"/>
  <c r="AM190" i="15"/>
  <c r="AM184" i="15"/>
  <c r="BM184" i="15" s="1"/>
  <c r="BO184" i="15" s="1"/>
  <c r="AM177" i="15"/>
  <c r="BM177" i="15" s="1"/>
  <c r="BO177" i="15" s="1"/>
  <c r="AM175" i="15"/>
  <c r="BM175" i="15" s="1"/>
  <c r="BO175" i="15" s="1"/>
  <c r="AM174" i="15"/>
  <c r="AM172" i="15"/>
  <c r="AM170" i="15"/>
  <c r="AM168" i="15"/>
  <c r="AM166" i="15"/>
  <c r="BM166" i="15" s="1"/>
  <c r="BO166" i="15" s="1"/>
  <c r="AM163" i="15"/>
  <c r="AM205" i="15"/>
  <c r="AM198" i="15"/>
  <c r="BM198" i="15" s="1"/>
  <c r="BO198" i="15" s="1"/>
  <c r="AM179" i="15"/>
  <c r="AM196" i="15"/>
  <c r="BM196" i="15" s="1"/>
  <c r="BO196" i="15" s="1"/>
  <c r="AM181" i="15"/>
  <c r="AM431" i="15"/>
  <c r="AM201" i="15"/>
  <c r="AM176" i="15"/>
  <c r="AM161" i="15"/>
  <c r="BM161" i="15" s="1"/>
  <c r="BO161" i="15" s="1"/>
  <c r="AM159" i="15"/>
  <c r="AM157" i="15"/>
  <c r="AM155" i="15"/>
  <c r="AM154" i="15"/>
  <c r="AM152" i="15"/>
  <c r="BM152" i="15" s="1"/>
  <c r="BO152" i="15" s="1"/>
  <c r="AM150" i="15"/>
  <c r="AM148" i="15"/>
  <c r="AM147" i="15"/>
  <c r="AM145" i="15"/>
  <c r="AM143" i="15"/>
  <c r="BM143" i="15" s="1"/>
  <c r="BO143" i="15" s="1"/>
  <c r="AM428" i="15"/>
  <c r="BM428" i="15" s="1"/>
  <c r="BO428" i="15" s="1"/>
  <c r="AM140" i="15"/>
  <c r="BM140" i="15" s="1"/>
  <c r="BO140" i="15" s="1"/>
  <c r="AM171" i="15"/>
  <c r="BM171" i="15" s="1"/>
  <c r="BO171" i="15" s="1"/>
  <c r="AM164" i="15"/>
  <c r="BM164" i="15" s="1"/>
  <c r="BO164" i="15" s="1"/>
  <c r="AM439" i="15"/>
  <c r="AM169" i="15"/>
  <c r="BM169" i="15" s="1"/>
  <c r="BO169" i="15" s="1"/>
  <c r="AM167" i="15"/>
  <c r="BM167" i="15" s="1"/>
  <c r="BO167" i="15" s="1"/>
  <c r="AM215" i="15"/>
  <c r="BM215" i="15" s="1"/>
  <c r="BO215" i="15" s="1"/>
  <c r="AM438" i="15"/>
  <c r="AM139" i="15"/>
  <c r="BM139" i="15" s="1"/>
  <c r="BO139" i="15" s="1"/>
  <c r="AM137" i="15"/>
  <c r="BM137" i="15" s="1"/>
  <c r="BO137" i="15" s="1"/>
  <c r="AM135" i="15"/>
  <c r="AM133" i="15"/>
  <c r="AM131" i="15"/>
  <c r="BM131" i="15" s="1"/>
  <c r="BO131" i="15" s="1"/>
  <c r="AM130" i="15"/>
  <c r="AM128" i="15"/>
  <c r="BM128" i="15" s="1"/>
  <c r="BO128" i="15" s="1"/>
  <c r="AM126" i="15"/>
  <c r="AM426" i="15"/>
  <c r="AM123" i="15"/>
  <c r="AM120" i="15"/>
  <c r="BM120" i="15" s="1"/>
  <c r="BO120" i="15" s="1"/>
  <c r="AM211" i="15"/>
  <c r="BM211" i="15" s="1"/>
  <c r="BO211" i="15" s="1"/>
  <c r="AM153" i="15"/>
  <c r="AM151" i="15"/>
  <c r="AM144" i="15"/>
  <c r="BM144" i="15" s="1"/>
  <c r="BO144" i="15" s="1"/>
  <c r="AM118" i="15"/>
  <c r="BM118" i="15" s="1"/>
  <c r="BO118" i="15" s="1"/>
  <c r="AM116" i="15"/>
  <c r="AM114" i="15"/>
  <c r="AM425" i="15"/>
  <c r="AM162" i="15"/>
  <c r="AM149" i="15"/>
  <c r="BM149" i="15" s="1"/>
  <c r="BO149" i="15" s="1"/>
  <c r="AM142" i="15"/>
  <c r="AM437" i="15"/>
  <c r="AM141" i="15"/>
  <c r="AM138" i="15"/>
  <c r="AM136" i="15"/>
  <c r="BM136" i="15" s="1"/>
  <c r="BO136" i="15" s="1"/>
  <c r="AM134" i="15"/>
  <c r="BM134" i="15" s="1"/>
  <c r="BO134" i="15" s="1"/>
  <c r="AM132" i="15"/>
  <c r="AM427" i="15"/>
  <c r="AM129" i="15"/>
  <c r="AM127" i="15"/>
  <c r="AM125" i="15"/>
  <c r="BM125" i="15" s="1"/>
  <c r="BO125" i="15" s="1"/>
  <c r="AM124" i="15"/>
  <c r="AM121" i="15"/>
  <c r="AM173" i="15"/>
  <c r="AM160" i="15"/>
  <c r="BM160" i="15" s="1"/>
  <c r="BO160" i="15" s="1"/>
  <c r="AM146" i="15"/>
  <c r="AM158" i="15"/>
  <c r="AM110" i="15"/>
  <c r="AM108" i="15"/>
  <c r="AM106" i="15"/>
  <c r="BM106" i="15" s="1"/>
  <c r="BO106" i="15" s="1"/>
  <c r="AM104" i="15"/>
  <c r="AM102" i="15"/>
  <c r="AM100" i="15"/>
  <c r="AM98" i="15"/>
  <c r="AM96" i="15"/>
  <c r="AM94" i="15"/>
  <c r="AM92" i="15"/>
  <c r="BM92" i="15" s="1"/>
  <c r="BO92" i="15" s="1"/>
  <c r="AM90" i="15"/>
  <c r="AM88" i="15"/>
  <c r="BM88" i="15" s="1"/>
  <c r="BO88" i="15" s="1"/>
  <c r="AM86" i="15"/>
  <c r="AM156" i="15"/>
  <c r="AM83" i="15"/>
  <c r="BM83" i="15" s="1"/>
  <c r="BO83" i="15" s="1"/>
  <c r="AM80" i="15"/>
  <c r="AM67" i="15"/>
  <c r="AM62" i="15"/>
  <c r="AM61" i="15"/>
  <c r="AM46" i="15"/>
  <c r="AM117" i="15"/>
  <c r="BM117" i="15" s="1"/>
  <c r="BO117" i="15" s="1"/>
  <c r="AM113" i="15"/>
  <c r="AM107" i="15"/>
  <c r="BM107" i="15" s="1"/>
  <c r="BO107" i="15" s="1"/>
  <c r="AM99" i="15"/>
  <c r="BM99" i="15" s="1"/>
  <c r="BO99" i="15" s="1"/>
  <c r="AM91" i="15"/>
  <c r="AM77" i="15"/>
  <c r="AM74" i="15"/>
  <c r="AM64" i="15"/>
  <c r="AM63" i="15"/>
  <c r="AM48" i="15"/>
  <c r="AM47" i="15"/>
  <c r="AM14" i="15"/>
  <c r="AM12" i="15"/>
  <c r="AM10" i="15"/>
  <c r="BM10" i="15" s="1"/>
  <c r="BO10" i="15" s="1"/>
  <c r="AM8" i="15"/>
  <c r="AM423" i="15"/>
  <c r="AM421" i="15"/>
  <c r="BM421" i="15" s="1"/>
  <c r="BO421" i="15" s="1"/>
  <c r="AM85" i="15"/>
  <c r="AM84" i="15"/>
  <c r="BM84" i="15" s="1"/>
  <c r="BO84" i="15" s="1"/>
  <c r="AM79" i="15"/>
  <c r="AM109" i="15"/>
  <c r="AM101" i="15"/>
  <c r="AM93" i="15"/>
  <c r="AM78" i="15"/>
  <c r="AM65" i="15"/>
  <c r="AM112" i="15"/>
  <c r="AM75" i="15"/>
  <c r="AM72" i="15"/>
  <c r="AM54" i="15"/>
  <c r="AM53" i="15"/>
  <c r="BM53" i="15" s="1"/>
  <c r="BO53" i="15" s="1"/>
  <c r="AM115" i="15"/>
  <c r="AM103" i="15"/>
  <c r="BM103" i="15" s="1"/>
  <c r="BO103" i="15" s="1"/>
  <c r="AM95" i="15"/>
  <c r="BM95" i="15" s="1"/>
  <c r="BO95" i="15" s="1"/>
  <c r="AM87" i="15"/>
  <c r="BM87" i="15" s="1"/>
  <c r="BO87" i="15" s="1"/>
  <c r="AM82" i="15"/>
  <c r="BM82" i="15" s="1"/>
  <c r="BO82" i="15" s="1"/>
  <c r="AM69" i="15"/>
  <c r="AM66" i="15"/>
  <c r="AM56" i="15"/>
  <c r="AM55" i="15"/>
  <c r="AM111" i="15"/>
  <c r="AM76" i="15"/>
  <c r="BM76" i="15" s="1"/>
  <c r="BO76" i="15" s="1"/>
  <c r="AM68" i="15"/>
  <c r="BM68" i="15" s="1"/>
  <c r="BO68" i="15" s="1"/>
  <c r="AM60" i="15"/>
  <c r="BM60" i="15" s="1"/>
  <c r="BO60" i="15" s="1"/>
  <c r="AM43" i="15"/>
  <c r="AM31" i="15"/>
  <c r="AM27" i="15"/>
  <c r="BM27" i="15" s="1"/>
  <c r="BO27" i="15" s="1"/>
  <c r="AM23" i="15"/>
  <c r="AM19" i="15"/>
  <c r="AM89" i="15"/>
  <c r="BM89" i="15" s="1"/>
  <c r="BO89" i="15" s="1"/>
  <c r="AM58" i="15"/>
  <c r="AM57" i="15"/>
  <c r="AM49" i="15"/>
  <c r="AM36" i="15"/>
  <c r="AM105" i="15"/>
  <c r="BM105" i="15" s="1"/>
  <c r="BO105" i="15" s="1"/>
  <c r="AM71" i="15"/>
  <c r="AM26" i="15"/>
  <c r="AM25" i="15"/>
  <c r="AM21" i="15"/>
  <c r="BM21" i="15" s="1"/>
  <c r="BO21" i="15" s="1"/>
  <c r="AM16" i="15"/>
  <c r="BM16" i="15" s="1"/>
  <c r="BO16" i="15" s="1"/>
  <c r="AM70" i="15"/>
  <c r="AM37" i="15"/>
  <c r="AM33" i="15"/>
  <c r="AM24" i="15"/>
  <c r="BM24" i="15" s="1"/>
  <c r="BO24" i="15" s="1"/>
  <c r="AM17" i="15"/>
  <c r="AM422" i="15"/>
  <c r="AM59" i="15"/>
  <c r="BM59" i="15" s="1"/>
  <c r="BO59" i="15" s="1"/>
  <c r="AM39" i="15"/>
  <c r="BM39" i="15" s="1"/>
  <c r="BO39" i="15" s="1"/>
  <c r="AM38" i="15"/>
  <c r="BI38" i="15" s="1"/>
  <c r="BK38" i="15" s="1"/>
  <c r="AM35" i="15"/>
  <c r="AM34" i="15"/>
  <c r="AM81" i="15"/>
  <c r="AM73" i="15"/>
  <c r="AM32" i="15"/>
  <c r="BM32" i="15" s="1"/>
  <c r="BO32" i="15" s="1"/>
  <c r="AM20" i="15"/>
  <c r="AM18" i="15"/>
  <c r="AM7" i="15"/>
  <c r="BM7" i="15" s="1"/>
  <c r="BO7" i="15" s="1"/>
  <c r="AM97" i="15"/>
  <c r="BM97" i="15" s="1"/>
  <c r="BO97" i="15" s="1"/>
  <c r="AM50" i="15"/>
  <c r="BM50" i="15" s="1"/>
  <c r="BO50" i="15" s="1"/>
  <c r="AM45" i="15"/>
  <c r="AM44" i="15"/>
  <c r="AM30" i="15"/>
  <c r="AM29" i="15"/>
  <c r="BM29" i="15" s="1"/>
  <c r="BO29" i="15" s="1"/>
  <c r="AM22" i="15"/>
  <c r="BM22" i="15" s="1"/>
  <c r="BO22" i="15" s="1"/>
  <c r="AM9" i="15"/>
  <c r="AM52" i="15"/>
  <c r="AM51" i="15"/>
  <c r="AM41" i="15"/>
  <c r="AM15" i="15"/>
  <c r="AM11" i="15"/>
  <c r="BL5" i="15"/>
  <c r="BN5" i="15" s="1"/>
  <c r="AM42" i="15"/>
  <c r="AM40" i="15"/>
  <c r="AM28" i="15"/>
  <c r="AM13" i="15"/>
  <c r="AS53" i="15"/>
  <c r="AU53" i="15" s="1"/>
  <c r="AS78" i="15"/>
  <c r="AU78" i="15" s="1"/>
  <c r="AS439" i="15"/>
  <c r="AU439" i="15" s="1"/>
  <c r="AS432" i="15"/>
  <c r="AU432" i="15" s="1"/>
  <c r="AS235" i="15"/>
  <c r="AU235" i="15" s="1"/>
  <c r="AS270" i="15"/>
  <c r="AU270" i="15" s="1"/>
  <c r="AS313" i="15"/>
  <c r="AU313" i="15" s="1"/>
  <c r="AS334" i="15"/>
  <c r="AU334" i="15" s="1"/>
  <c r="AS335" i="15"/>
  <c r="AU335" i="15" s="1"/>
  <c r="AS421" i="15"/>
  <c r="AU421" i="15" s="1"/>
  <c r="AS39" i="15"/>
  <c r="AU39" i="15" s="1"/>
  <c r="AS34" i="15"/>
  <c r="AU34" i="15" s="1"/>
  <c r="AS97" i="15"/>
  <c r="AU97" i="15" s="1"/>
  <c r="AS131" i="15"/>
  <c r="AU131" i="15" s="1"/>
  <c r="AS122" i="15"/>
  <c r="AU122" i="15" s="1"/>
  <c r="AS162" i="15"/>
  <c r="AU162" i="15" s="1"/>
  <c r="AS197" i="15"/>
  <c r="AU197" i="15" s="1"/>
  <c r="AS191" i="15"/>
  <c r="AU191" i="15" s="1"/>
  <c r="AS263" i="15"/>
  <c r="AU263" i="15" s="1"/>
  <c r="AS217" i="15"/>
  <c r="AU217" i="15" s="1"/>
  <c r="AS251" i="15"/>
  <c r="AU251" i="15" s="1"/>
  <c r="AS280" i="15"/>
  <c r="AU280" i="15" s="1"/>
  <c r="AS312" i="15"/>
  <c r="AU312" i="15" s="1"/>
  <c r="BQ383" i="15"/>
  <c r="BS383" i="15" s="1"/>
  <c r="BI329" i="15"/>
  <c r="BK329" i="15" s="1"/>
  <c r="BD340" i="15"/>
  <c r="BF340" i="15" s="1"/>
  <c r="BI330" i="15"/>
  <c r="BK330" i="15" s="1"/>
  <c r="AS60" i="15"/>
  <c r="AU60" i="15" s="1"/>
  <c r="AS32" i="15"/>
  <c r="AU32" i="15" s="1"/>
  <c r="AS16" i="15"/>
  <c r="AU16" i="15" s="1"/>
  <c r="AS99" i="15"/>
  <c r="AU99" i="15" s="1"/>
  <c r="AS133" i="15"/>
  <c r="AU133" i="15" s="1"/>
  <c r="AS80" i="15"/>
  <c r="AU80" i="15" s="1"/>
  <c r="AS154" i="15"/>
  <c r="AU154" i="15" s="1"/>
  <c r="AS100" i="15"/>
  <c r="AU100" i="15" s="1"/>
  <c r="AS128" i="15"/>
  <c r="AU128" i="15" s="1"/>
  <c r="AS205" i="15"/>
  <c r="AU205" i="15" s="1"/>
  <c r="AS132" i="15"/>
  <c r="AU132" i="15" s="1"/>
  <c r="AS150" i="15"/>
  <c r="AU150" i="15" s="1"/>
  <c r="AS185" i="15"/>
  <c r="AU185" i="15" s="1"/>
  <c r="AS149" i="15"/>
  <c r="AU149" i="15" s="1"/>
  <c r="AS207" i="15"/>
  <c r="AU207" i="15" s="1"/>
  <c r="AS176" i="15"/>
  <c r="AU176" i="15" s="1"/>
  <c r="AS221" i="15"/>
  <c r="AU221" i="15" s="1"/>
  <c r="AS201" i="15"/>
  <c r="AU201" i="15" s="1"/>
  <c r="AS175" i="15"/>
  <c r="AU175" i="15" s="1"/>
  <c r="AS211" i="15"/>
  <c r="AU211" i="15" s="1"/>
  <c r="AS300" i="15"/>
  <c r="AU300" i="15" s="1"/>
  <c r="AS240" i="15"/>
  <c r="AU240" i="15" s="1"/>
  <c r="AS202" i="15"/>
  <c r="AU202" i="15" s="1"/>
  <c r="AS290" i="15"/>
  <c r="AU290" i="15" s="1"/>
  <c r="AS219" i="15"/>
  <c r="AU219" i="15" s="1"/>
  <c r="AS276" i="15"/>
  <c r="AU276" i="15" s="1"/>
  <c r="AS237" i="15"/>
  <c r="AU237" i="15" s="1"/>
  <c r="AS253" i="15"/>
  <c r="AU253" i="15" s="1"/>
  <c r="AS262" i="15"/>
  <c r="AU262" i="15" s="1"/>
  <c r="AS281" i="15"/>
  <c r="AU281" i="15" s="1"/>
  <c r="AS272" i="15"/>
  <c r="AU272" i="15" s="1"/>
  <c r="AS287" i="15"/>
  <c r="AU287" i="15" s="1"/>
  <c r="AS297" i="15"/>
  <c r="AU297" i="15" s="1"/>
  <c r="AS318" i="15"/>
  <c r="AU318" i="15" s="1"/>
  <c r="AS311" i="15"/>
  <c r="AU311" i="15" s="1"/>
  <c r="AS340" i="15"/>
  <c r="AU340" i="15" s="1"/>
  <c r="AS339" i="15"/>
  <c r="AU339" i="15" s="1"/>
  <c r="BI331" i="15"/>
  <c r="BK331" i="15" s="1"/>
  <c r="AS50" i="15"/>
  <c r="AU50" i="15" s="1"/>
  <c r="AS63" i="15"/>
  <c r="AU63" i="15" s="1"/>
  <c r="AW341" i="15"/>
  <c r="AY341" i="15" s="1"/>
  <c r="AS56" i="15"/>
  <c r="AU56" i="15" s="1"/>
  <c r="AS13" i="15"/>
  <c r="AU13" i="15" s="1"/>
  <c r="AS43" i="15"/>
  <c r="AU43" i="15" s="1"/>
  <c r="AS42" i="15"/>
  <c r="AU42" i="15" s="1"/>
  <c r="AS18" i="15"/>
  <c r="AU18" i="15" s="1"/>
  <c r="AS426" i="15"/>
  <c r="AU426" i="15" s="1"/>
  <c r="AS98" i="15"/>
  <c r="AU98" i="15" s="1"/>
  <c r="AS143" i="15"/>
  <c r="AU143" i="15" s="1"/>
  <c r="AS210" i="15"/>
  <c r="AU210" i="15" s="1"/>
  <c r="AS174" i="15"/>
  <c r="AU174" i="15" s="1"/>
  <c r="AS260" i="15"/>
  <c r="AU260" i="15" s="1"/>
  <c r="AS435" i="15"/>
  <c r="AU435" i="15" s="1"/>
  <c r="AS261" i="15"/>
  <c r="AU261" i="15" s="1"/>
  <c r="AS299" i="15"/>
  <c r="AU299" i="15" s="1"/>
  <c r="AS275" i="15"/>
  <c r="AU275" i="15" s="1"/>
  <c r="AS336" i="15"/>
  <c r="AU336" i="15" s="1"/>
  <c r="AS75" i="15"/>
  <c r="AU75" i="15" s="1"/>
  <c r="AS85" i="15"/>
  <c r="AU85" i="15" s="1"/>
  <c r="AS81" i="15"/>
  <c r="AU81" i="15" s="1"/>
  <c r="AS59" i="15"/>
  <c r="AU59" i="15" s="1"/>
  <c r="AS40" i="15"/>
  <c r="AU40" i="15" s="1"/>
  <c r="AS30" i="15"/>
  <c r="AU30" i="15" s="1"/>
  <c r="AS155" i="15"/>
  <c r="AU155" i="15" s="1"/>
  <c r="AS101" i="15"/>
  <c r="AU101" i="15" s="1"/>
  <c r="AS66" i="15"/>
  <c r="AU66" i="15" s="1"/>
  <c r="AS82" i="15"/>
  <c r="AU82" i="15" s="1"/>
  <c r="AS86" i="15"/>
  <c r="AU86" i="15" s="1"/>
  <c r="AS102" i="15"/>
  <c r="AU102" i="15" s="1"/>
  <c r="AS157" i="15"/>
  <c r="AU157" i="15" s="1"/>
  <c r="AS147" i="15"/>
  <c r="AU147" i="15" s="1"/>
  <c r="AS134" i="15"/>
  <c r="AU134" i="15" s="1"/>
  <c r="AS425" i="15"/>
  <c r="AU425" i="15" s="1"/>
  <c r="AS190" i="15"/>
  <c r="AU190" i="15" s="1"/>
  <c r="AS151" i="15"/>
  <c r="AU151" i="15" s="1"/>
  <c r="AS204" i="15"/>
  <c r="AU204" i="15" s="1"/>
  <c r="AS213" i="15"/>
  <c r="AU213" i="15" s="1"/>
  <c r="AS182" i="15"/>
  <c r="AU182" i="15" s="1"/>
  <c r="AS266" i="15"/>
  <c r="AU266" i="15" s="1"/>
  <c r="AS177" i="15"/>
  <c r="AU177" i="15" s="1"/>
  <c r="AS258" i="15"/>
  <c r="AU258" i="15" s="1"/>
  <c r="AS193" i="15"/>
  <c r="AU193" i="15" s="1"/>
  <c r="AS256" i="15"/>
  <c r="AU256" i="15" s="1"/>
  <c r="AS203" i="15"/>
  <c r="AU203" i="15" s="1"/>
  <c r="AS242" i="15"/>
  <c r="AU242" i="15" s="1"/>
  <c r="AS222" i="15"/>
  <c r="AU222" i="15" s="1"/>
  <c r="AS224" i="15"/>
  <c r="AU224" i="15" s="1"/>
  <c r="AS239" i="15"/>
  <c r="AU239" i="15" s="1"/>
  <c r="AS255" i="15"/>
  <c r="AU255" i="15" s="1"/>
  <c r="AS273" i="15"/>
  <c r="AU273" i="15" s="1"/>
  <c r="AS295" i="15"/>
  <c r="AU295" i="15" s="1"/>
  <c r="AS274" i="15"/>
  <c r="AU274" i="15" s="1"/>
  <c r="AS288" i="15"/>
  <c r="AU288" i="15" s="1"/>
  <c r="AS315" i="15"/>
  <c r="AU315" i="15" s="1"/>
  <c r="AS321" i="15"/>
  <c r="AU321" i="15" s="1"/>
  <c r="AS316" i="15"/>
  <c r="AU316" i="15" s="1"/>
  <c r="AS314" i="15"/>
  <c r="AU314" i="15" s="1"/>
  <c r="AS326" i="15"/>
  <c r="AU326" i="15" s="1"/>
  <c r="AS62" i="15"/>
  <c r="AU62" i="15" s="1"/>
  <c r="AS7" i="15"/>
  <c r="AU7" i="15" s="1"/>
  <c r="AS71" i="15"/>
  <c r="AU71" i="15" s="1"/>
  <c r="AS35" i="15"/>
  <c r="AU35" i="15" s="1"/>
  <c r="AS10" i="15"/>
  <c r="AU10" i="15" s="1"/>
  <c r="AS14" i="15"/>
  <c r="AU14" i="15" s="1"/>
  <c r="AS427" i="15"/>
  <c r="AU427" i="15" s="1"/>
  <c r="AS139" i="15"/>
  <c r="AU139" i="15" s="1"/>
  <c r="AS83" i="15"/>
  <c r="AU83" i="15" s="1"/>
  <c r="AS28" i="15"/>
  <c r="AU28" i="15" s="1"/>
  <c r="AS87" i="15"/>
  <c r="AU87" i="15" s="1"/>
  <c r="AS103" i="15"/>
  <c r="AU103" i="15" s="1"/>
  <c r="AS68" i="15"/>
  <c r="AU68" i="15" s="1"/>
  <c r="AS84" i="15"/>
  <c r="AU84" i="15" s="1"/>
  <c r="AS88" i="15"/>
  <c r="AU88" i="15" s="1"/>
  <c r="AS104" i="15"/>
  <c r="AU104" i="15" s="1"/>
  <c r="AS225" i="15"/>
  <c r="AU225" i="15" s="1"/>
  <c r="AS121" i="15"/>
  <c r="AU121" i="15" s="1"/>
  <c r="AS136" i="15"/>
  <c r="AU136" i="15" s="1"/>
  <c r="AS114" i="15"/>
  <c r="AU114" i="15" s="1"/>
  <c r="AS192" i="15"/>
  <c r="AU192" i="15" s="1"/>
  <c r="AS153" i="15"/>
  <c r="AU153" i="15" s="1"/>
  <c r="AS164" i="15"/>
  <c r="AU164" i="15" s="1"/>
  <c r="AS183" i="15"/>
  <c r="AU183" i="15" s="1"/>
  <c r="AS188" i="15"/>
  <c r="AU188" i="15" s="1"/>
  <c r="AS165" i="15"/>
  <c r="AU165" i="15" s="1"/>
  <c r="AS178" i="15"/>
  <c r="AU178" i="15" s="1"/>
  <c r="AS184" i="15"/>
  <c r="AU184" i="15" s="1"/>
  <c r="AS194" i="15"/>
  <c r="AU194" i="15" s="1"/>
  <c r="AS269" i="15"/>
  <c r="AU269" i="15" s="1"/>
  <c r="AS220" i="15"/>
  <c r="AU220" i="15" s="1"/>
  <c r="AS250" i="15"/>
  <c r="AU250" i="15" s="1"/>
  <c r="AS232" i="15"/>
  <c r="AU232" i="15" s="1"/>
  <c r="AS226" i="15"/>
  <c r="AU226" i="15" s="1"/>
  <c r="AS241" i="15"/>
  <c r="AU241" i="15" s="1"/>
  <c r="AS264" i="15"/>
  <c r="AU264" i="15" s="1"/>
  <c r="AS265" i="15"/>
  <c r="AU265" i="15" s="1"/>
  <c r="AS278" i="15"/>
  <c r="AU278" i="15" s="1"/>
  <c r="AS433" i="15"/>
  <c r="AU433" i="15" s="1"/>
  <c r="AS296" i="15"/>
  <c r="AU296" i="15" s="1"/>
  <c r="AS320" i="15"/>
  <c r="AU320" i="15" s="1"/>
  <c r="AS301" i="15"/>
  <c r="AU301" i="15" s="1"/>
  <c r="AS319" i="15"/>
  <c r="AU319" i="15" s="1"/>
  <c r="AS317" i="15"/>
  <c r="AU317" i="15" s="1"/>
  <c r="AS329" i="15"/>
  <c r="AU329" i="15" s="1"/>
  <c r="AS61" i="15"/>
  <c r="AU61" i="15" s="1"/>
  <c r="BI339" i="15"/>
  <c r="BK339" i="15" s="1"/>
  <c r="AS9" i="15"/>
  <c r="AU9" i="15" s="1"/>
  <c r="AS422" i="15"/>
  <c r="AU422" i="15" s="1"/>
  <c r="AS31" i="15"/>
  <c r="AU31" i="15" s="1"/>
  <c r="AS423" i="15"/>
  <c r="AU423" i="15" s="1"/>
  <c r="BD338" i="15"/>
  <c r="BF338" i="15" s="1"/>
  <c r="AZ338" i="15"/>
  <c r="BB338" i="15" s="1"/>
  <c r="BM342" i="15"/>
  <c r="BO342" i="15" s="1"/>
  <c r="AS69" i="15"/>
  <c r="AU69" i="15" s="1"/>
  <c r="AS38" i="15"/>
  <c r="AU38" i="15" s="1"/>
  <c r="AS26" i="15"/>
  <c r="AU26" i="15" s="1"/>
  <c r="AS89" i="15"/>
  <c r="AU89" i="15" s="1"/>
  <c r="AS105" i="15"/>
  <c r="AU105" i="15" s="1"/>
  <c r="AS70" i="15"/>
  <c r="AU70" i="15" s="1"/>
  <c r="AS111" i="15"/>
  <c r="AU111" i="15" s="1"/>
  <c r="AS90" i="15"/>
  <c r="AU90" i="15" s="1"/>
  <c r="AS106" i="15"/>
  <c r="AU106" i="15" s="1"/>
  <c r="AS113" i="15"/>
  <c r="AU113" i="15" s="1"/>
  <c r="AS124" i="15"/>
  <c r="AU124" i="15" s="1"/>
  <c r="AS138" i="15"/>
  <c r="AU138" i="15" s="1"/>
  <c r="AS116" i="15"/>
  <c r="AU116" i="15" s="1"/>
  <c r="AS141" i="15"/>
  <c r="AU141" i="15" s="1"/>
  <c r="AS438" i="15"/>
  <c r="AU438" i="15" s="1"/>
  <c r="AS167" i="15"/>
  <c r="AU167" i="15" s="1"/>
  <c r="AS186" i="15"/>
  <c r="AU186" i="15" s="1"/>
  <c r="AS420" i="15"/>
  <c r="AU420" i="15" s="1"/>
  <c r="AS166" i="15"/>
  <c r="AU166" i="15" s="1"/>
  <c r="AS179" i="15"/>
  <c r="AU179" i="15" s="1"/>
  <c r="AS199" i="15"/>
  <c r="AU199" i="15" s="1"/>
  <c r="AS208" i="15"/>
  <c r="AU208" i="15" s="1"/>
  <c r="AS244" i="15"/>
  <c r="AU244" i="15" s="1"/>
  <c r="AS227" i="15"/>
  <c r="AU227" i="15" s="1"/>
  <c r="AS430" i="15"/>
  <c r="AU430" i="15" s="1"/>
  <c r="AS248" i="15"/>
  <c r="AU248" i="15" s="1"/>
  <c r="AS228" i="15"/>
  <c r="AU228" i="15" s="1"/>
  <c r="AS243" i="15"/>
  <c r="AU243" i="15" s="1"/>
  <c r="AS271" i="15"/>
  <c r="AU271" i="15" s="1"/>
  <c r="AS277" i="15"/>
  <c r="AU277" i="15" s="1"/>
  <c r="AS279" i="15"/>
  <c r="AU279" i="15" s="1"/>
  <c r="AS434" i="15"/>
  <c r="AU434" i="15" s="1"/>
  <c r="AS285" i="15"/>
  <c r="AU285" i="15" s="1"/>
  <c r="AS332" i="15"/>
  <c r="AU332" i="15" s="1"/>
  <c r="AS303" i="15"/>
  <c r="AU303" i="15" s="1"/>
  <c r="AS323" i="15"/>
  <c r="AU323" i="15" s="1"/>
  <c r="AS322" i="15"/>
  <c r="AU322" i="15" s="1"/>
  <c r="AS337" i="15"/>
  <c r="AU337" i="15" s="1"/>
  <c r="AS41" i="15"/>
  <c r="AU41" i="15" s="1"/>
  <c r="AS21" i="15"/>
  <c r="AU21" i="15" s="1"/>
  <c r="AS23" i="15"/>
  <c r="AU23" i="15" s="1"/>
  <c r="AS17" i="15"/>
  <c r="AU17" i="15" s="1"/>
  <c r="G25" i="13"/>
  <c r="H25" i="13"/>
  <c r="BQ6" i="15" l="1"/>
  <c r="BS6" i="15" s="1"/>
  <c r="BQ46" i="15"/>
  <c r="BS46" i="15" s="1"/>
  <c r="BQ132" i="15"/>
  <c r="BS132" i="15" s="1"/>
  <c r="BQ162" i="15"/>
  <c r="BS162" i="15" s="1"/>
  <c r="BM56" i="15"/>
  <c r="BO56" i="15" s="1"/>
  <c r="BM77" i="15"/>
  <c r="BO77" i="15" s="1"/>
  <c r="BM126" i="15"/>
  <c r="BO126" i="15" s="1"/>
  <c r="BM321" i="15"/>
  <c r="BO321" i="15" s="1"/>
  <c r="BM411" i="15"/>
  <c r="BO411" i="15" s="1"/>
  <c r="BI6" i="15"/>
  <c r="BK6" i="15" s="1"/>
  <c r="AM5" i="15"/>
  <c r="BM62" i="15"/>
  <c r="BO62" i="15" s="1"/>
  <c r="BM438" i="15"/>
  <c r="BO438" i="15" s="1"/>
  <c r="BM127" i="15"/>
  <c r="BO127" i="15" s="1"/>
  <c r="BM231" i="15"/>
  <c r="BO231" i="15" s="1"/>
  <c r="BM340" i="15"/>
  <c r="BO340" i="15" s="1"/>
  <c r="AR5" i="15"/>
  <c r="AT5" i="15" s="1"/>
  <c r="AV5" i="15"/>
  <c r="AX5" i="15" s="1"/>
  <c r="BQ118" i="15"/>
  <c r="BS118" i="15" s="1"/>
  <c r="BQ96" i="15"/>
  <c r="BS96" i="15" s="1"/>
  <c r="BQ160" i="15"/>
  <c r="BS160" i="15" s="1"/>
  <c r="BM121" i="15"/>
  <c r="BO121" i="15" s="1"/>
  <c r="BM433" i="15"/>
  <c r="BO433" i="15" s="1"/>
  <c r="BM307" i="15"/>
  <c r="BO307" i="15" s="1"/>
  <c r="BQ53" i="15"/>
  <c r="BS53" i="15" s="1"/>
  <c r="BQ99" i="15"/>
  <c r="BS99" i="15" s="1"/>
  <c r="BQ155" i="15"/>
  <c r="BS155" i="15" s="1"/>
  <c r="BQ177" i="15"/>
  <c r="BS177" i="15" s="1"/>
  <c r="BQ336" i="15"/>
  <c r="BS336" i="15" s="1"/>
  <c r="BM122" i="15"/>
  <c r="BO122" i="15" s="1"/>
  <c r="BM55" i="15"/>
  <c r="BO55" i="15" s="1"/>
  <c r="BM241" i="15"/>
  <c r="BO241" i="15" s="1"/>
  <c r="BM337" i="15"/>
  <c r="BO337" i="15" s="1"/>
  <c r="BQ134" i="15"/>
  <c r="BS134" i="15" s="1"/>
  <c r="BQ257" i="15"/>
  <c r="BS257" i="15" s="1"/>
  <c r="BQ337" i="15"/>
  <c r="BS337" i="15" s="1"/>
  <c r="AQ346" i="15"/>
  <c r="BM155" i="15"/>
  <c r="BO155" i="15" s="1"/>
  <c r="BM327" i="15"/>
  <c r="BO327" i="15" s="1"/>
  <c r="BQ27" i="15"/>
  <c r="BS27" i="15" s="1"/>
  <c r="BQ49" i="15"/>
  <c r="BS49" i="15" s="1"/>
  <c r="BQ122" i="15"/>
  <c r="BS122" i="15" s="1"/>
  <c r="BQ121" i="15"/>
  <c r="BS121" i="15" s="1"/>
  <c r="BQ196" i="15"/>
  <c r="BS196" i="15" s="1"/>
  <c r="BQ435" i="15"/>
  <c r="BS435" i="15" s="1"/>
  <c r="BQ327" i="15"/>
  <c r="BS327" i="15" s="1"/>
  <c r="BQ59" i="15"/>
  <c r="BS59" i="15" s="1"/>
  <c r="BQ55" i="15"/>
  <c r="BS55" i="15" s="1"/>
  <c r="BQ189" i="15"/>
  <c r="BS189" i="15" s="1"/>
  <c r="BQ249" i="15"/>
  <c r="BS249" i="15" s="1"/>
  <c r="BQ434" i="15"/>
  <c r="BS434" i="15" s="1"/>
  <c r="BM49" i="15"/>
  <c r="BO49" i="15" s="1"/>
  <c r="BM96" i="15"/>
  <c r="BO96" i="15" s="1"/>
  <c r="BM186" i="15"/>
  <c r="BO186" i="15" s="1"/>
  <c r="BM249" i="15"/>
  <c r="BO249" i="15" s="1"/>
  <c r="BM434" i="15"/>
  <c r="BO434" i="15" s="1"/>
  <c r="BM435" i="15"/>
  <c r="BO435" i="15" s="1"/>
  <c r="BM406" i="15"/>
  <c r="BO406" i="15" s="1"/>
  <c r="BQ152" i="15"/>
  <c r="BS152" i="15" s="1"/>
  <c r="BQ143" i="15"/>
  <c r="BS143" i="15" s="1"/>
  <c r="BQ200" i="15"/>
  <c r="BS200" i="15" s="1"/>
  <c r="BI248" i="15"/>
  <c r="BK248" i="15" s="1"/>
  <c r="AA344" i="15"/>
  <c r="AA5" i="15" s="1"/>
  <c r="BQ80" i="15"/>
  <c r="BS80" i="15" s="1"/>
  <c r="BQ158" i="15"/>
  <c r="BS158" i="15" s="1"/>
  <c r="AQ345" i="15"/>
  <c r="AQ347" i="15"/>
  <c r="AQ5" i="15" s="1"/>
  <c r="BM54" i="15"/>
  <c r="BO54" i="15" s="1"/>
  <c r="BQ324" i="15"/>
  <c r="BS324" i="15" s="1"/>
  <c r="AM346" i="15"/>
  <c r="BM426" i="15"/>
  <c r="BO426" i="15" s="1"/>
  <c r="AM344" i="15"/>
  <c r="BM437" i="15"/>
  <c r="BO437" i="15" s="1"/>
  <c r="AM347" i="15"/>
  <c r="AM345" i="15"/>
  <c r="AI346" i="15"/>
  <c r="AI5" i="15" s="1"/>
  <c r="AI344" i="15"/>
  <c r="AI347" i="15"/>
  <c r="AI345" i="15"/>
  <c r="AA345" i="15"/>
  <c r="BQ437" i="15"/>
  <c r="BS437" i="15" s="1"/>
  <c r="AA347" i="15"/>
  <c r="BQ97" i="15"/>
  <c r="BS97" i="15" s="1"/>
  <c r="BQ131" i="15"/>
  <c r="BS131" i="15" s="1"/>
  <c r="BQ192" i="15"/>
  <c r="BS192" i="15" s="1"/>
  <c r="BQ226" i="15"/>
  <c r="BS226" i="15" s="1"/>
  <c r="BQ194" i="15"/>
  <c r="BS194" i="15" s="1"/>
  <c r="BI236" i="15"/>
  <c r="BK236" i="15" s="1"/>
  <c r="BQ140" i="15"/>
  <c r="BS140" i="15" s="1"/>
  <c r="BQ280" i="15"/>
  <c r="BS280" i="15" s="1"/>
  <c r="BM148" i="15"/>
  <c r="BO148" i="15" s="1"/>
  <c r="BM191" i="15"/>
  <c r="BO191" i="15" s="1"/>
  <c r="BM219" i="15"/>
  <c r="BO219" i="15" s="1"/>
  <c r="BM301" i="15"/>
  <c r="BO301" i="15" s="1"/>
  <c r="BM394" i="15"/>
  <c r="BO394" i="15" s="1"/>
  <c r="BQ423" i="15"/>
  <c r="BS423" i="15" s="1"/>
  <c r="BQ34" i="15"/>
  <c r="BS34" i="15" s="1"/>
  <c r="BQ84" i="15"/>
  <c r="BS84" i="15" s="1"/>
  <c r="BQ107" i="15"/>
  <c r="BS107" i="15" s="1"/>
  <c r="BQ426" i="15"/>
  <c r="BS426" i="15" s="1"/>
  <c r="BQ141" i="15"/>
  <c r="BS141" i="15" s="1"/>
  <c r="BQ169" i="15"/>
  <c r="BS169" i="15" s="1"/>
  <c r="BQ183" i="15"/>
  <c r="BS183" i="15" s="1"/>
  <c r="BQ256" i="15"/>
  <c r="BS256" i="15" s="1"/>
  <c r="BQ262" i="15"/>
  <c r="BS262" i="15" s="1"/>
  <c r="BM25" i="15"/>
  <c r="BO25" i="15" s="1"/>
  <c r="BM63" i="15"/>
  <c r="BO63" i="15" s="1"/>
  <c r="BM102" i="15"/>
  <c r="BO102" i="15" s="1"/>
  <c r="BM173" i="15"/>
  <c r="BO173" i="15" s="1"/>
  <c r="BM150" i="15"/>
  <c r="BO150" i="15" s="1"/>
  <c r="BM420" i="15"/>
  <c r="BO420" i="15" s="1"/>
  <c r="BM208" i="15"/>
  <c r="BO208" i="15" s="1"/>
  <c r="BM240" i="15"/>
  <c r="BO240" i="15" s="1"/>
  <c r="BM276" i="15"/>
  <c r="BO276" i="15" s="1"/>
  <c r="BM378" i="15"/>
  <c r="BO378" i="15" s="1"/>
  <c r="BM396" i="15"/>
  <c r="BO396" i="15" s="1"/>
  <c r="BQ69" i="15"/>
  <c r="BS69" i="15" s="1"/>
  <c r="BQ109" i="15"/>
  <c r="BS109" i="15" s="1"/>
  <c r="BQ150" i="15"/>
  <c r="BS150" i="15" s="1"/>
  <c r="BQ254" i="15"/>
  <c r="BS254" i="15" s="1"/>
  <c r="BM232" i="15"/>
  <c r="BO232" i="15" s="1"/>
  <c r="BM262" i="15"/>
  <c r="BO262" i="15" s="1"/>
  <c r="BQ25" i="15"/>
  <c r="BS25" i="15" s="1"/>
  <c r="BQ90" i="15"/>
  <c r="BS90" i="15" s="1"/>
  <c r="BQ173" i="15"/>
  <c r="BS173" i="15" s="1"/>
  <c r="BQ229" i="15"/>
  <c r="BS229" i="15" s="1"/>
  <c r="BQ333" i="15"/>
  <c r="BS333" i="15" s="1"/>
  <c r="BQ283" i="15"/>
  <c r="BS283" i="15" s="1"/>
  <c r="BM333" i="15"/>
  <c r="BO333" i="15" s="1"/>
  <c r="BM423" i="15"/>
  <c r="BO423" i="15" s="1"/>
  <c r="BM104" i="15"/>
  <c r="BO104" i="15" s="1"/>
  <c r="BM115" i="15"/>
  <c r="BO115" i="15" s="1"/>
  <c r="BM61" i="15"/>
  <c r="BO61" i="15" s="1"/>
  <c r="BM90" i="15"/>
  <c r="BO90" i="15" s="1"/>
  <c r="BM181" i="15"/>
  <c r="BO181" i="15" s="1"/>
  <c r="BM223" i="15"/>
  <c r="BO223" i="15" s="1"/>
  <c r="BM229" i="15"/>
  <c r="BO229" i="15" s="1"/>
  <c r="BM283" i="15"/>
  <c r="BO283" i="15" s="1"/>
  <c r="BQ51" i="15"/>
  <c r="BS51" i="15" s="1"/>
  <c r="BQ9" i="15"/>
  <c r="BS9" i="15" s="1"/>
  <c r="BQ181" i="15"/>
  <c r="BS181" i="15" s="1"/>
  <c r="BQ223" i="15"/>
  <c r="BS223" i="15" s="1"/>
  <c r="BQ305" i="15"/>
  <c r="BS305" i="15" s="1"/>
  <c r="BQ301" i="15"/>
  <c r="BS301" i="15" s="1"/>
  <c r="BM51" i="15"/>
  <c r="BO51" i="15" s="1"/>
  <c r="BM34" i="15"/>
  <c r="BO34" i="15" s="1"/>
  <c r="BM33" i="15"/>
  <c r="BO33" i="15" s="1"/>
  <c r="BM141" i="15"/>
  <c r="BO141" i="15" s="1"/>
  <c r="BM254" i="15"/>
  <c r="BO254" i="15" s="1"/>
  <c r="BM401" i="15"/>
  <c r="BO401" i="15" s="1"/>
  <c r="BQ104" i="15"/>
  <c r="BS104" i="15" s="1"/>
  <c r="BQ102" i="15"/>
  <c r="BS102" i="15" s="1"/>
  <c r="BQ148" i="15"/>
  <c r="BS148" i="15" s="1"/>
  <c r="BQ208" i="15"/>
  <c r="BS208" i="15" s="1"/>
  <c r="BQ219" i="15"/>
  <c r="BS219" i="15" s="1"/>
  <c r="BQ276" i="15"/>
  <c r="BS276" i="15" s="1"/>
  <c r="BQ270" i="15"/>
  <c r="BS270" i="15" s="1"/>
  <c r="BQ286" i="15"/>
  <c r="BS286" i="15" s="1"/>
  <c r="BM109" i="15"/>
  <c r="BO109" i="15" s="1"/>
  <c r="BM256" i="15"/>
  <c r="BO256" i="15" s="1"/>
  <c r="BM305" i="15"/>
  <c r="BO305" i="15" s="1"/>
  <c r="BQ33" i="15"/>
  <c r="BS33" i="15" s="1"/>
  <c r="BQ161" i="15"/>
  <c r="BS161" i="15" s="1"/>
  <c r="BQ149" i="15"/>
  <c r="BS149" i="15" s="1"/>
  <c r="BQ191" i="15"/>
  <c r="BS191" i="15" s="1"/>
  <c r="BQ232" i="15"/>
  <c r="BS232" i="15" s="1"/>
  <c r="BM40" i="15"/>
  <c r="BO40" i="15" s="1"/>
  <c r="BM9" i="15"/>
  <c r="BO9" i="15" s="1"/>
  <c r="BM69" i="15"/>
  <c r="BO69" i="15" s="1"/>
  <c r="BM14" i="15"/>
  <c r="BO14" i="15" s="1"/>
  <c r="BM270" i="15"/>
  <c r="BO270" i="15" s="1"/>
  <c r="BM381" i="15"/>
  <c r="BO381" i="15" s="1"/>
  <c r="BQ14" i="15"/>
  <c r="BS14" i="15" s="1"/>
  <c r="BQ40" i="15"/>
  <c r="BS40" i="15" s="1"/>
  <c r="BQ115" i="15"/>
  <c r="BS115" i="15" s="1"/>
  <c r="BQ259" i="15"/>
  <c r="BS259" i="15" s="1"/>
  <c r="BQ253" i="15"/>
  <c r="BS253" i="15" s="1"/>
  <c r="BQ264" i="15"/>
  <c r="BS264" i="15" s="1"/>
  <c r="BQ335" i="15"/>
  <c r="BS335" i="15" s="1"/>
  <c r="BQ287" i="15"/>
  <c r="BS287" i="15" s="1"/>
  <c r="BI256" i="15"/>
  <c r="BK256" i="15" s="1"/>
  <c r="BQ174" i="15"/>
  <c r="BS174" i="15" s="1"/>
  <c r="AW226" i="15"/>
  <c r="AY226" i="15" s="1"/>
  <c r="AW337" i="15"/>
  <c r="AY337" i="15" s="1"/>
  <c r="BM19" i="15"/>
  <c r="BO19" i="15" s="1"/>
  <c r="BM46" i="15"/>
  <c r="BO46" i="15" s="1"/>
  <c r="BM431" i="15"/>
  <c r="BO431" i="15" s="1"/>
  <c r="BM243" i="15"/>
  <c r="BO243" i="15" s="1"/>
  <c r="BQ19" i="15"/>
  <c r="BS19" i="15" s="1"/>
  <c r="BQ217" i="15"/>
  <c r="BS217" i="15" s="1"/>
  <c r="BQ431" i="15"/>
  <c r="BS431" i="15" s="1"/>
  <c r="BM18" i="15"/>
  <c r="BO18" i="15" s="1"/>
  <c r="BI280" i="15"/>
  <c r="BK280" i="15" s="1"/>
  <c r="BM45" i="15"/>
  <c r="BO45" i="15" s="1"/>
  <c r="BM319" i="15"/>
  <c r="BO319" i="15" s="1"/>
  <c r="BM415" i="15"/>
  <c r="BO415" i="15" s="1"/>
  <c r="BQ300" i="15"/>
  <c r="BS300" i="15" s="1"/>
  <c r="BQ209" i="15"/>
  <c r="BS209" i="15" s="1"/>
  <c r="BQ321" i="15"/>
  <c r="BS321" i="15" s="1"/>
  <c r="BQ23" i="15"/>
  <c r="BS23" i="15" s="1"/>
  <c r="BQ273" i="15"/>
  <c r="BS273" i="15" s="1"/>
  <c r="BM57" i="15"/>
  <c r="BO57" i="15" s="1"/>
  <c r="BM75" i="15"/>
  <c r="BO75" i="15" s="1"/>
  <c r="BM98" i="15"/>
  <c r="BO98" i="15" s="1"/>
  <c r="BM427" i="15"/>
  <c r="BO427" i="15" s="1"/>
  <c r="BM205" i="15"/>
  <c r="BO205" i="15" s="1"/>
  <c r="BM217" i="15"/>
  <c r="BO217" i="15" s="1"/>
  <c r="BM272" i="15"/>
  <c r="BO272" i="15" s="1"/>
  <c r="BM320" i="15"/>
  <c r="BO320" i="15" s="1"/>
  <c r="BM311" i="15"/>
  <c r="BO311" i="15" s="1"/>
  <c r="BM374" i="15"/>
  <c r="BO374" i="15" s="1"/>
  <c r="BM405" i="15"/>
  <c r="BO405" i="15" s="1"/>
  <c r="BQ13" i="15"/>
  <c r="BS13" i="15" s="1"/>
  <c r="BM48" i="15"/>
  <c r="BO48" i="15" s="1"/>
  <c r="BM132" i="15"/>
  <c r="BO132" i="15" s="1"/>
  <c r="BM162" i="15"/>
  <c r="BO162" i="15" s="1"/>
  <c r="BM325" i="15"/>
  <c r="BO325" i="15" s="1"/>
  <c r="BQ119" i="15"/>
  <c r="BS119" i="15" s="1"/>
  <c r="BQ231" i="15"/>
  <c r="BS231" i="15" s="1"/>
  <c r="BQ36" i="15"/>
  <c r="BS36" i="15" s="1"/>
  <c r="BQ272" i="15"/>
  <c r="BS272" i="15" s="1"/>
  <c r="AW304" i="15"/>
  <c r="AY304" i="15" s="1"/>
  <c r="BM11" i="15"/>
  <c r="BO11" i="15" s="1"/>
  <c r="BM86" i="15"/>
  <c r="BO86" i="15" s="1"/>
  <c r="BM300" i="15"/>
  <c r="BO300" i="15" s="1"/>
  <c r="BQ12" i="15"/>
  <c r="BS12" i="15" s="1"/>
  <c r="BQ45" i="15"/>
  <c r="BS45" i="15" s="1"/>
  <c r="BQ86" i="15"/>
  <c r="BS86" i="15" s="1"/>
  <c r="BQ77" i="15"/>
  <c r="BS77" i="15" s="1"/>
  <c r="BQ126" i="15"/>
  <c r="BS126" i="15" s="1"/>
  <c r="BQ127" i="15"/>
  <c r="BS127" i="15" s="1"/>
  <c r="BQ243" i="15"/>
  <c r="BS243" i="15" s="1"/>
  <c r="BQ315" i="15"/>
  <c r="BS315" i="15" s="1"/>
  <c r="AW23" i="15"/>
  <c r="AY23" i="15" s="1"/>
  <c r="AW273" i="15"/>
  <c r="AY273" i="15" s="1"/>
  <c r="AW191" i="15"/>
  <c r="AY191" i="15" s="1"/>
  <c r="BM28" i="15"/>
  <c r="BO28" i="15" s="1"/>
  <c r="BM35" i="15"/>
  <c r="BO35" i="15" s="1"/>
  <c r="BM36" i="15"/>
  <c r="BO36" i="15" s="1"/>
  <c r="BM94" i="15"/>
  <c r="BO94" i="15" s="1"/>
  <c r="BM174" i="15"/>
  <c r="BO174" i="15" s="1"/>
  <c r="BM298" i="15"/>
  <c r="BO298" i="15" s="1"/>
  <c r="BM303" i="15"/>
  <c r="BO303" i="15" s="1"/>
  <c r="BM323" i="15"/>
  <c r="BO323" i="15" s="1"/>
  <c r="BM402" i="15"/>
  <c r="BO402" i="15" s="1"/>
  <c r="BQ18" i="15"/>
  <c r="BS18" i="15" s="1"/>
  <c r="BQ94" i="15"/>
  <c r="BS94" i="15" s="1"/>
  <c r="BQ81" i="15"/>
  <c r="BS81" i="15" s="1"/>
  <c r="BQ154" i="15"/>
  <c r="BS154" i="15" s="1"/>
  <c r="BQ427" i="15"/>
  <c r="BS427" i="15" s="1"/>
  <c r="BQ439" i="15"/>
  <c r="BS439" i="15" s="1"/>
  <c r="BQ258" i="15"/>
  <c r="BS258" i="15" s="1"/>
  <c r="BQ325" i="15"/>
  <c r="BS325" i="15" s="1"/>
  <c r="AW272" i="15"/>
  <c r="AY272" i="15" s="1"/>
  <c r="AW166" i="15"/>
  <c r="AY166" i="15" s="1"/>
  <c r="AW149" i="15"/>
  <c r="AY149" i="15" s="1"/>
  <c r="AW288" i="15"/>
  <c r="AY288" i="15" s="1"/>
  <c r="BM70" i="15"/>
  <c r="BO70" i="15" s="1"/>
  <c r="BM129" i="15"/>
  <c r="BO129" i="15" s="1"/>
  <c r="BM151" i="15"/>
  <c r="BO151" i="15" s="1"/>
  <c r="BM265" i="15"/>
  <c r="BO265" i="15" s="1"/>
  <c r="BM312" i="15"/>
  <c r="BO312" i="15" s="1"/>
  <c r="AW334" i="15"/>
  <c r="AY334" i="15" s="1"/>
  <c r="BQ28" i="15"/>
  <c r="BS28" i="15" s="1"/>
  <c r="BQ20" i="15"/>
  <c r="BS20" i="15" s="1"/>
  <c r="BQ75" i="15"/>
  <c r="BS75" i="15" s="1"/>
  <c r="BQ108" i="15"/>
  <c r="BS108" i="15" s="1"/>
  <c r="BQ112" i="15"/>
  <c r="BS112" i="15" s="1"/>
  <c r="BQ176" i="15"/>
  <c r="BS176" i="15" s="1"/>
  <c r="BQ224" i="15"/>
  <c r="BS224" i="15" s="1"/>
  <c r="BQ239" i="15"/>
  <c r="BS239" i="15" s="1"/>
  <c r="BQ293" i="15"/>
  <c r="BS293" i="15" s="1"/>
  <c r="BQ307" i="15"/>
  <c r="BS307" i="15" s="1"/>
  <c r="BQ328" i="15"/>
  <c r="BS328" i="15" s="1"/>
  <c r="BQ340" i="15"/>
  <c r="BS340" i="15" s="1"/>
  <c r="BM119" i="15"/>
  <c r="BO119" i="15" s="1"/>
  <c r="AW13" i="15"/>
  <c r="AY13" i="15" s="1"/>
  <c r="AW193" i="15"/>
  <c r="AY193" i="15" s="1"/>
  <c r="BM20" i="15"/>
  <c r="BO20" i="15" s="1"/>
  <c r="BM439" i="15"/>
  <c r="BO439" i="15" s="1"/>
  <c r="BM176" i="15"/>
  <c r="BO176" i="15" s="1"/>
  <c r="BM258" i="15"/>
  <c r="BO258" i="15" s="1"/>
  <c r="BM314" i="15"/>
  <c r="BO314" i="15" s="1"/>
  <c r="BM391" i="15"/>
  <c r="BO391" i="15" s="1"/>
  <c r="BQ35" i="15"/>
  <c r="BS35" i="15" s="1"/>
  <c r="BQ178" i="15"/>
  <c r="BS178" i="15" s="1"/>
  <c r="BQ151" i="15"/>
  <c r="BS151" i="15" s="1"/>
  <c r="BQ233" i="15"/>
  <c r="BS233" i="15" s="1"/>
  <c r="BQ247" i="15"/>
  <c r="BS247" i="15" s="1"/>
  <c r="AW194" i="15"/>
  <c r="AY194" i="15" s="1"/>
  <c r="AW22" i="15"/>
  <c r="AY22" i="15" s="1"/>
  <c r="BM65" i="15"/>
  <c r="BO65" i="15" s="1"/>
  <c r="BM201" i="15"/>
  <c r="BO201" i="15" s="1"/>
  <c r="BM209" i="15"/>
  <c r="BO209" i="15" s="1"/>
  <c r="BM260" i="15"/>
  <c r="BO260" i="15" s="1"/>
  <c r="BM328" i="15"/>
  <c r="BO328" i="15" s="1"/>
  <c r="AW232" i="15"/>
  <c r="AY232" i="15" s="1"/>
  <c r="BQ64" i="15"/>
  <c r="BS64" i="15" s="1"/>
  <c r="BQ303" i="15"/>
  <c r="BS303" i="15" s="1"/>
  <c r="BQ260" i="15"/>
  <c r="BS260" i="15" s="1"/>
  <c r="BQ433" i="15"/>
  <c r="BS433" i="15" s="1"/>
  <c r="BQ298" i="15"/>
  <c r="BS298" i="15" s="1"/>
  <c r="BQ341" i="15"/>
  <c r="BS341" i="15" s="1"/>
  <c r="AW134" i="15"/>
  <c r="AY134" i="15" s="1"/>
  <c r="AW36" i="15"/>
  <c r="AY36" i="15" s="1"/>
  <c r="AW161" i="15"/>
  <c r="AY161" i="15" s="1"/>
  <c r="BM111" i="15"/>
  <c r="BO111" i="15" s="1"/>
  <c r="BM64" i="15"/>
  <c r="BO64" i="15" s="1"/>
  <c r="BM239" i="15"/>
  <c r="BO239" i="15" s="1"/>
  <c r="BM273" i="15"/>
  <c r="BO273" i="15" s="1"/>
  <c r="BM409" i="15"/>
  <c r="BO409" i="15" s="1"/>
  <c r="BQ41" i="15"/>
  <c r="BS41" i="15" s="1"/>
  <c r="BQ65" i="15"/>
  <c r="BS65" i="15" s="1"/>
  <c r="BQ70" i="15"/>
  <c r="BS70" i="15" s="1"/>
  <c r="BQ251" i="15"/>
  <c r="BS251" i="15" s="1"/>
  <c r="BQ279" i="15"/>
  <c r="BS279" i="15" s="1"/>
  <c r="BQ319" i="15"/>
  <c r="BS319" i="15" s="1"/>
  <c r="BM41" i="15"/>
  <c r="BO41" i="15" s="1"/>
  <c r="BM81" i="15"/>
  <c r="BO81" i="15" s="1"/>
  <c r="BM23" i="15"/>
  <c r="BO23" i="15" s="1"/>
  <c r="BM154" i="15"/>
  <c r="BO154" i="15" s="1"/>
  <c r="BM170" i="15"/>
  <c r="BO170" i="15" s="1"/>
  <c r="BM247" i="15"/>
  <c r="BO247" i="15" s="1"/>
  <c r="BM293" i="15"/>
  <c r="BO293" i="15" s="1"/>
  <c r="BM386" i="15"/>
  <c r="BO386" i="15" s="1"/>
  <c r="BM398" i="15"/>
  <c r="BO398" i="15" s="1"/>
  <c r="BQ201" i="15"/>
  <c r="BS201" i="15" s="1"/>
  <c r="BQ265" i="15"/>
  <c r="BS265" i="15" s="1"/>
  <c r="BQ323" i="15"/>
  <c r="BS323" i="15" s="1"/>
  <c r="BQ312" i="15"/>
  <c r="BS312" i="15" s="1"/>
  <c r="BQ330" i="15"/>
  <c r="BS330" i="15" s="1"/>
  <c r="BM13" i="15"/>
  <c r="BO13" i="15" s="1"/>
  <c r="BM108" i="15"/>
  <c r="BO108" i="15" s="1"/>
  <c r="BM224" i="15"/>
  <c r="BO224" i="15" s="1"/>
  <c r="BM178" i="15"/>
  <c r="BO178" i="15" s="1"/>
  <c r="BM233" i="15"/>
  <c r="BO233" i="15" s="1"/>
  <c r="BM266" i="15"/>
  <c r="BO266" i="15" s="1"/>
  <c r="BQ111" i="15"/>
  <c r="BS111" i="15" s="1"/>
  <c r="BQ129" i="15"/>
  <c r="BS129" i="15" s="1"/>
  <c r="BQ266" i="15"/>
  <c r="BS266" i="15" s="1"/>
  <c r="BQ187" i="15"/>
  <c r="BS187" i="15" s="1"/>
  <c r="BQ290" i="15"/>
  <c r="BS290" i="15" s="1"/>
  <c r="BM335" i="15"/>
  <c r="BO335" i="15" s="1"/>
  <c r="BQ184" i="15"/>
  <c r="BS184" i="15" s="1"/>
  <c r="BQ291" i="15"/>
  <c r="BS291" i="15" s="1"/>
  <c r="BQ246" i="15"/>
  <c r="BS246" i="15" s="1"/>
  <c r="BQ329" i="15"/>
  <c r="BS329" i="15" s="1"/>
  <c r="BM47" i="15"/>
  <c r="BO47" i="15" s="1"/>
  <c r="BM146" i="15"/>
  <c r="BO146" i="15" s="1"/>
  <c r="BM255" i="15"/>
  <c r="BO255" i="15" s="1"/>
  <c r="BM242" i="15"/>
  <c r="BO242" i="15" s="1"/>
  <c r="BM204" i="15"/>
  <c r="BO204" i="15" s="1"/>
  <c r="BM225" i="15"/>
  <c r="BO225" i="15" s="1"/>
  <c r="BM373" i="15"/>
  <c r="BO373" i="15" s="1"/>
  <c r="BQ220" i="15"/>
  <c r="BS220" i="15" s="1"/>
  <c r="BQ252" i="15"/>
  <c r="BS252" i="15" s="1"/>
  <c r="BQ271" i="15"/>
  <c r="BS271" i="15" s="1"/>
  <c r="BI265" i="15"/>
  <c r="BK265" i="15" s="1"/>
  <c r="BI221" i="15"/>
  <c r="BK221" i="15" s="1"/>
  <c r="AW258" i="15"/>
  <c r="AY258" i="15" s="1"/>
  <c r="BQ314" i="15"/>
  <c r="BS314" i="15" s="1"/>
  <c r="AW257" i="15"/>
  <c r="AY257" i="15" s="1"/>
  <c r="BQ120" i="15"/>
  <c r="BS120" i="15" s="1"/>
  <c r="BQ212" i="15"/>
  <c r="BS212" i="15" s="1"/>
  <c r="BQ308" i="15"/>
  <c r="BS308" i="15" s="1"/>
  <c r="BQ297" i="15"/>
  <c r="BS297" i="15" s="1"/>
  <c r="BQ322" i="15"/>
  <c r="BS322" i="15" s="1"/>
  <c r="BQ261" i="15"/>
  <c r="BS261" i="15" s="1"/>
  <c r="BQ68" i="15"/>
  <c r="BS68" i="15" s="1"/>
  <c r="BQ125" i="15"/>
  <c r="BS125" i="15" s="1"/>
  <c r="BQ294" i="15"/>
  <c r="BS294" i="15" s="1"/>
  <c r="BQ331" i="15"/>
  <c r="BS331" i="15" s="1"/>
  <c r="AW174" i="15"/>
  <c r="AY174" i="15" s="1"/>
  <c r="BQ171" i="15"/>
  <c r="BS171" i="15" s="1"/>
  <c r="BQ248" i="15"/>
  <c r="BS248" i="15" s="1"/>
  <c r="BQ128" i="15"/>
  <c r="BS128" i="15" s="1"/>
  <c r="BQ218" i="15"/>
  <c r="BS218" i="15" s="1"/>
  <c r="BQ268" i="15"/>
  <c r="BS268" i="15" s="1"/>
  <c r="BQ165" i="15"/>
  <c r="BS165" i="15" s="1"/>
  <c r="BM80" i="15"/>
  <c r="BO80" i="15" s="1"/>
  <c r="BM158" i="15"/>
  <c r="BO158" i="15" s="1"/>
  <c r="BM142" i="15"/>
  <c r="BO142" i="15" s="1"/>
  <c r="BM302" i="15"/>
  <c r="BO302" i="15" s="1"/>
  <c r="BM281" i="15"/>
  <c r="BO281" i="15" s="1"/>
  <c r="BM316" i="15"/>
  <c r="BO316" i="15" s="1"/>
  <c r="BQ316" i="15"/>
  <c r="BS316" i="15" s="1"/>
  <c r="BM42" i="15"/>
  <c r="BO42" i="15" s="1"/>
  <c r="BM153" i="15"/>
  <c r="BO153" i="15" s="1"/>
  <c r="BM147" i="15"/>
  <c r="BO147" i="15" s="1"/>
  <c r="BM267" i="15"/>
  <c r="BO267" i="15" s="1"/>
  <c r="BM410" i="15"/>
  <c r="BO410" i="15" s="1"/>
  <c r="BM390" i="15"/>
  <c r="BO390" i="15" s="1"/>
  <c r="BM388" i="15"/>
  <c r="BO388" i="15" s="1"/>
  <c r="BM413" i="15"/>
  <c r="BO413" i="15" s="1"/>
  <c r="BQ197" i="15"/>
  <c r="BS197" i="15" s="1"/>
  <c r="BQ207" i="15"/>
  <c r="BS207" i="15" s="1"/>
  <c r="BQ318" i="15"/>
  <c r="BS318" i="15" s="1"/>
  <c r="BI402" i="15"/>
  <c r="BK402" i="15" s="1"/>
  <c r="BM133" i="15"/>
  <c r="BO133" i="15" s="1"/>
  <c r="BM203" i="15"/>
  <c r="BO203" i="15" s="1"/>
  <c r="BM313" i="15"/>
  <c r="BO313" i="15" s="1"/>
  <c r="BQ133" i="15"/>
  <c r="BS133" i="15" s="1"/>
  <c r="BQ302" i="15"/>
  <c r="BS302" i="15" s="1"/>
  <c r="BQ313" i="15"/>
  <c r="BS313" i="15" s="1"/>
  <c r="BM422" i="15"/>
  <c r="BO422" i="15" s="1"/>
  <c r="BM289" i="15"/>
  <c r="BO289" i="15" s="1"/>
  <c r="BQ54" i="15"/>
  <c r="BS54" i="15" s="1"/>
  <c r="BQ245" i="15"/>
  <c r="BS245" i="15" s="1"/>
  <c r="BM44" i="15"/>
  <c r="BO44" i="15" s="1"/>
  <c r="BM222" i="15"/>
  <c r="BO222" i="15" s="1"/>
  <c r="BM245" i="15"/>
  <c r="BO245" i="15" s="1"/>
  <c r="BQ222" i="15"/>
  <c r="BS222" i="15" s="1"/>
  <c r="BM93" i="15"/>
  <c r="BO93" i="15" s="1"/>
  <c r="BM338" i="15"/>
  <c r="BO338" i="15" s="1"/>
  <c r="BQ44" i="15"/>
  <c r="BS44" i="15" s="1"/>
  <c r="BI298" i="15"/>
  <c r="BK298" i="15" s="1"/>
  <c r="BM207" i="15"/>
  <c r="BO207" i="15" s="1"/>
  <c r="BM228" i="15"/>
  <c r="BO228" i="15" s="1"/>
  <c r="BM296" i="15"/>
  <c r="BO296" i="15" s="1"/>
  <c r="BM295" i="15"/>
  <c r="BO295" i="15" s="1"/>
  <c r="BQ74" i="15"/>
  <c r="BS74" i="15" s="1"/>
  <c r="BQ79" i="15"/>
  <c r="BS79" i="15" s="1"/>
  <c r="BQ422" i="15"/>
  <c r="BS422" i="15" s="1"/>
  <c r="BQ93" i="15"/>
  <c r="BS93" i="15" s="1"/>
  <c r="BQ147" i="15"/>
  <c r="BS147" i="15" s="1"/>
  <c r="BQ142" i="15"/>
  <c r="BS142" i="15" s="1"/>
  <c r="BQ289" i="15"/>
  <c r="BS289" i="15" s="1"/>
  <c r="BQ281" i="15"/>
  <c r="BS281" i="15" s="1"/>
  <c r="BQ296" i="15"/>
  <c r="BS296" i="15" s="1"/>
  <c r="BI333" i="15"/>
  <c r="BK333" i="15" s="1"/>
  <c r="BM37" i="15"/>
  <c r="BO37" i="15" s="1"/>
  <c r="BM31" i="15"/>
  <c r="BO31" i="15" s="1"/>
  <c r="BM66" i="15"/>
  <c r="BO66" i="15" s="1"/>
  <c r="BM91" i="15"/>
  <c r="BO91" i="15" s="1"/>
  <c r="BM67" i="15"/>
  <c r="BO67" i="15" s="1"/>
  <c r="BM179" i="15"/>
  <c r="BO179" i="15" s="1"/>
  <c r="BM220" i="15"/>
  <c r="BO220" i="15" s="1"/>
  <c r="BM185" i="15"/>
  <c r="BO185" i="15" s="1"/>
  <c r="BM429" i="15"/>
  <c r="BO429" i="15" s="1"/>
  <c r="BM214" i="15"/>
  <c r="BO214" i="15" s="1"/>
  <c r="BM282" i="15"/>
  <c r="BO282" i="15" s="1"/>
  <c r="BQ179" i="15"/>
  <c r="BS179" i="15" s="1"/>
  <c r="BQ255" i="15"/>
  <c r="BS255" i="15" s="1"/>
  <c r="BQ326" i="15"/>
  <c r="BS326" i="15" s="1"/>
  <c r="BM159" i="15"/>
  <c r="BO159" i="15" s="1"/>
  <c r="BM395" i="15"/>
  <c r="BO395" i="15" s="1"/>
  <c r="BM389" i="15"/>
  <c r="BO389" i="15" s="1"/>
  <c r="BM418" i="15"/>
  <c r="BO418" i="15" s="1"/>
  <c r="BQ8" i="15"/>
  <c r="BS8" i="15" s="1"/>
  <c r="BQ100" i="15"/>
  <c r="BS100" i="15" s="1"/>
  <c r="BQ159" i="15"/>
  <c r="BS159" i="15" s="1"/>
  <c r="BQ172" i="15"/>
  <c r="BS172" i="15" s="1"/>
  <c r="BQ146" i="15"/>
  <c r="BS146" i="15" s="1"/>
  <c r="BQ204" i="15"/>
  <c r="BS204" i="15" s="1"/>
  <c r="BM58" i="15"/>
  <c r="BO58" i="15" s="1"/>
  <c r="BM85" i="15"/>
  <c r="BO85" i="15" s="1"/>
  <c r="BM113" i="15"/>
  <c r="BO113" i="15" s="1"/>
  <c r="BM156" i="15"/>
  <c r="BO156" i="15" s="1"/>
  <c r="BM100" i="15"/>
  <c r="BO100" i="15" s="1"/>
  <c r="BM163" i="15"/>
  <c r="BO163" i="15" s="1"/>
  <c r="BM237" i="15"/>
  <c r="BO237" i="15" s="1"/>
  <c r="BM332" i="15"/>
  <c r="BO332" i="15" s="1"/>
  <c r="BQ37" i="15"/>
  <c r="BS37" i="15" s="1"/>
  <c r="BQ85" i="15"/>
  <c r="BS85" i="15" s="1"/>
  <c r="BQ47" i="15"/>
  <c r="BS47" i="15" s="1"/>
  <c r="BQ163" i="15"/>
  <c r="BS163" i="15" s="1"/>
  <c r="BQ425" i="15"/>
  <c r="BS425" i="15" s="1"/>
  <c r="BQ101" i="15"/>
  <c r="BS101" i="15" s="1"/>
  <c r="BQ113" i="15"/>
  <c r="BS113" i="15" s="1"/>
  <c r="BQ225" i="15"/>
  <c r="BS225" i="15" s="1"/>
  <c r="BQ275" i="15"/>
  <c r="BS275" i="15" s="1"/>
  <c r="BQ317" i="15"/>
  <c r="BS317" i="15" s="1"/>
  <c r="BM30" i="15"/>
  <c r="BO30" i="15" s="1"/>
  <c r="BM425" i="15"/>
  <c r="BO425" i="15" s="1"/>
  <c r="BM271" i="15"/>
  <c r="BO271" i="15" s="1"/>
  <c r="BM393" i="15"/>
  <c r="BO393" i="15" s="1"/>
  <c r="BQ58" i="15"/>
  <c r="BS58" i="15" s="1"/>
  <c r="BQ15" i="15"/>
  <c r="BS15" i="15" s="1"/>
  <c r="BM15" i="15"/>
  <c r="BO15" i="15" s="1"/>
  <c r="BM275" i="15"/>
  <c r="BO275" i="15" s="1"/>
  <c r="BM326" i="15"/>
  <c r="BO326" i="15" s="1"/>
  <c r="BM317" i="15"/>
  <c r="BO317" i="15" s="1"/>
  <c r="BM380" i="15"/>
  <c r="BO380" i="15" s="1"/>
  <c r="BM400" i="15"/>
  <c r="BO400" i="15" s="1"/>
  <c r="BQ30" i="15"/>
  <c r="BS30" i="15" s="1"/>
  <c r="BQ31" i="15"/>
  <c r="BS31" i="15" s="1"/>
  <c r="BQ124" i="15"/>
  <c r="BS124" i="15" s="1"/>
  <c r="BQ138" i="15"/>
  <c r="BS138" i="15" s="1"/>
  <c r="BQ332" i="15"/>
  <c r="BS332" i="15" s="1"/>
  <c r="BM71" i="15"/>
  <c r="BO71" i="15" s="1"/>
  <c r="BM8" i="15"/>
  <c r="BO8" i="15" s="1"/>
  <c r="BM124" i="15"/>
  <c r="BO124" i="15" s="1"/>
  <c r="BM138" i="15"/>
  <c r="BO138" i="15" s="1"/>
  <c r="BM430" i="15"/>
  <c r="BO430" i="15" s="1"/>
  <c r="BM252" i="15"/>
  <c r="BO252" i="15" s="1"/>
  <c r="BQ67" i="15"/>
  <c r="BS67" i="15" s="1"/>
  <c r="BQ71" i="15"/>
  <c r="BS71" i="15" s="1"/>
  <c r="BQ91" i="15"/>
  <c r="BS91" i="15" s="1"/>
  <c r="BQ430" i="15"/>
  <c r="BS430" i="15" s="1"/>
  <c r="BQ214" i="15"/>
  <c r="BS214" i="15" s="1"/>
  <c r="BQ237" i="15"/>
  <c r="BS237" i="15" s="1"/>
  <c r="BQ242" i="15"/>
  <c r="BS242" i="15" s="1"/>
  <c r="BQ282" i="15"/>
  <c r="BS282" i="15" s="1"/>
  <c r="BM101" i="15"/>
  <c r="BO101" i="15" s="1"/>
  <c r="BM172" i="15"/>
  <c r="BO172" i="15" s="1"/>
  <c r="BM375" i="15"/>
  <c r="BO375" i="15" s="1"/>
  <c r="BQ66" i="15"/>
  <c r="BS66" i="15" s="1"/>
  <c r="BQ156" i="15"/>
  <c r="BS156" i="15" s="1"/>
  <c r="BQ185" i="15"/>
  <c r="BS185" i="15" s="1"/>
  <c r="BQ339" i="15"/>
  <c r="BS339" i="15" s="1"/>
  <c r="BI233" i="15"/>
  <c r="BK233" i="15" s="1"/>
  <c r="BM52" i="15"/>
  <c r="BO52" i="15" s="1"/>
  <c r="BM12" i="15"/>
  <c r="BO12" i="15" s="1"/>
  <c r="BM110" i="15"/>
  <c r="BO110" i="15" s="1"/>
  <c r="BM157" i="15"/>
  <c r="BO157" i="15" s="1"/>
  <c r="BM180" i="15"/>
  <c r="BO180" i="15" s="1"/>
  <c r="BM263" i="15"/>
  <c r="BO263" i="15" s="1"/>
  <c r="BQ43" i="15"/>
  <c r="BS43" i="15" s="1"/>
  <c r="BQ114" i="15"/>
  <c r="BS114" i="15" s="1"/>
  <c r="BQ73" i="15"/>
  <c r="BS73" i="15" s="1"/>
  <c r="BQ157" i="15"/>
  <c r="BS157" i="15" s="1"/>
  <c r="BQ168" i="15"/>
  <c r="BS168" i="15" s="1"/>
  <c r="BQ188" i="15"/>
  <c r="BS188" i="15" s="1"/>
  <c r="BQ267" i="15"/>
  <c r="BS267" i="15" s="1"/>
  <c r="BQ295" i="15"/>
  <c r="BS295" i="15" s="1"/>
  <c r="BI321" i="15"/>
  <c r="BK321" i="15" s="1"/>
  <c r="BI411" i="15"/>
  <c r="BK411" i="15" s="1"/>
  <c r="BM38" i="15"/>
  <c r="BO38" i="15" s="1"/>
  <c r="BM43" i="15"/>
  <c r="BO43" i="15" s="1"/>
  <c r="BM72" i="15"/>
  <c r="BO72" i="15" s="1"/>
  <c r="BM79" i="15"/>
  <c r="BO79" i="15" s="1"/>
  <c r="BM130" i="15"/>
  <c r="BO130" i="15" s="1"/>
  <c r="BM145" i="15"/>
  <c r="BO145" i="15" s="1"/>
  <c r="BM236" i="15"/>
  <c r="BO236" i="15" s="1"/>
  <c r="BM213" i="15"/>
  <c r="BO213" i="15" s="1"/>
  <c r="BM202" i="15"/>
  <c r="BO202" i="15" s="1"/>
  <c r="BM216" i="15"/>
  <c r="BO216" i="15" s="1"/>
  <c r="BM309" i="15"/>
  <c r="BO309" i="15" s="1"/>
  <c r="BQ17" i="15"/>
  <c r="BS17" i="15" s="1"/>
  <c r="BQ26" i="15"/>
  <c r="BS26" i="15" s="1"/>
  <c r="BQ52" i="15"/>
  <c r="BS52" i="15" s="1"/>
  <c r="BQ98" i="15"/>
  <c r="BS98" i="15" s="1"/>
  <c r="BQ130" i="15"/>
  <c r="BS130" i="15" s="1"/>
  <c r="BQ180" i="15"/>
  <c r="BS180" i="15" s="1"/>
  <c r="BQ238" i="15"/>
  <c r="BS238" i="15" s="1"/>
  <c r="BQ190" i="15"/>
  <c r="BS190" i="15" s="1"/>
  <c r="BQ205" i="15"/>
  <c r="BS205" i="15" s="1"/>
  <c r="BQ236" i="15"/>
  <c r="BS236" i="15" s="1"/>
  <c r="BQ278" i="15"/>
  <c r="BS278" i="15" s="1"/>
  <c r="BQ269" i="15"/>
  <c r="BS269" i="15" s="1"/>
  <c r="BQ284" i="15"/>
  <c r="BS284" i="15" s="1"/>
  <c r="BI296" i="15"/>
  <c r="BK296" i="15" s="1"/>
  <c r="BM112" i="15"/>
  <c r="BO112" i="15" s="1"/>
  <c r="BM274" i="15"/>
  <c r="BO274" i="15" s="1"/>
  <c r="BM269" i="15"/>
  <c r="BO269" i="15" s="1"/>
  <c r="BQ110" i="15"/>
  <c r="BS110" i="15" s="1"/>
  <c r="BQ116" i="15"/>
  <c r="BS116" i="15" s="1"/>
  <c r="BQ216" i="15"/>
  <c r="BS216" i="15" s="1"/>
  <c r="BQ228" i="15"/>
  <c r="BS228" i="15" s="1"/>
  <c r="BQ244" i="15"/>
  <c r="BS244" i="15" s="1"/>
  <c r="BQ320" i="15"/>
  <c r="BS320" i="15" s="1"/>
  <c r="BI39" i="15"/>
  <c r="BK39" i="15" s="1"/>
  <c r="BI408" i="15"/>
  <c r="BK408" i="15" s="1"/>
  <c r="BI266" i="15"/>
  <c r="BK266" i="15" s="1"/>
  <c r="BI261" i="15"/>
  <c r="BK261" i="15" s="1"/>
  <c r="BI375" i="15"/>
  <c r="BK375" i="15" s="1"/>
  <c r="BI199" i="15"/>
  <c r="BK199" i="15" s="1"/>
  <c r="BM135" i="15"/>
  <c r="BO135" i="15" s="1"/>
  <c r="BM190" i="15"/>
  <c r="BO190" i="15" s="1"/>
  <c r="BM238" i="15"/>
  <c r="BO238" i="15" s="1"/>
  <c r="BM277" i="15"/>
  <c r="BO277" i="15" s="1"/>
  <c r="BM315" i="15"/>
  <c r="BO315" i="15" s="1"/>
  <c r="BM399" i="15"/>
  <c r="BO399" i="15" s="1"/>
  <c r="BQ62" i="15"/>
  <c r="BS62" i="15" s="1"/>
  <c r="BQ135" i="15"/>
  <c r="BS135" i="15" s="1"/>
  <c r="BQ227" i="15"/>
  <c r="BS227" i="15" s="1"/>
  <c r="BQ274" i="15"/>
  <c r="BS274" i="15" s="1"/>
  <c r="BQ277" i="15"/>
  <c r="BS277" i="15" s="1"/>
  <c r="BM73" i="15"/>
  <c r="BO73" i="15" s="1"/>
  <c r="BM17" i="15"/>
  <c r="BO17" i="15" s="1"/>
  <c r="BM26" i="15"/>
  <c r="BO26" i="15" s="1"/>
  <c r="BM78" i="15"/>
  <c r="BO78" i="15" s="1"/>
  <c r="BM114" i="15"/>
  <c r="BO114" i="15" s="1"/>
  <c r="BM123" i="15"/>
  <c r="BO123" i="15" s="1"/>
  <c r="BM168" i="15"/>
  <c r="BO168" i="15" s="1"/>
  <c r="BM227" i="15"/>
  <c r="BO227" i="15" s="1"/>
  <c r="BM432" i="15"/>
  <c r="BO432" i="15" s="1"/>
  <c r="BM284" i="15"/>
  <c r="BO284" i="15" s="1"/>
  <c r="BM310" i="15"/>
  <c r="BO310" i="15" s="1"/>
  <c r="BQ78" i="15"/>
  <c r="BS78" i="15" s="1"/>
  <c r="BQ42" i="15"/>
  <c r="BS42" i="15" s="1"/>
  <c r="BQ145" i="15"/>
  <c r="BS145" i="15" s="1"/>
  <c r="BQ56" i="15"/>
  <c r="BS56" i="15" s="1"/>
  <c r="BQ123" i="15"/>
  <c r="BS123" i="15" s="1"/>
  <c r="BQ153" i="15"/>
  <c r="BS153" i="15" s="1"/>
  <c r="BQ202" i="15"/>
  <c r="BS202" i="15" s="1"/>
  <c r="BQ432" i="15"/>
  <c r="BS432" i="15" s="1"/>
  <c r="BQ234" i="15"/>
  <c r="BS234" i="15" s="1"/>
  <c r="BQ311" i="15"/>
  <c r="BS311" i="15" s="1"/>
  <c r="BI327" i="15"/>
  <c r="BK327" i="15" s="1"/>
  <c r="BM116" i="15"/>
  <c r="BO116" i="15" s="1"/>
  <c r="BM234" i="15"/>
  <c r="BO234" i="15" s="1"/>
  <c r="BM197" i="15"/>
  <c r="BO197" i="15" s="1"/>
  <c r="BM278" i="15"/>
  <c r="BO278" i="15" s="1"/>
  <c r="BM377" i="15"/>
  <c r="BO377" i="15" s="1"/>
  <c r="BM318" i="15"/>
  <c r="BO318" i="15" s="1"/>
  <c r="BQ57" i="15"/>
  <c r="BS57" i="15" s="1"/>
  <c r="BQ72" i="15"/>
  <c r="BS72" i="15" s="1"/>
  <c r="BQ438" i="15"/>
  <c r="BS438" i="15" s="1"/>
  <c r="BQ213" i="15"/>
  <c r="BS213" i="15" s="1"/>
  <c r="BQ263" i="15"/>
  <c r="BS263" i="15" s="1"/>
  <c r="BQ309" i="15"/>
  <c r="BS309" i="15" s="1"/>
  <c r="BQ310" i="15"/>
  <c r="BS310" i="15" s="1"/>
  <c r="BI122" i="15"/>
  <c r="BK122" i="15" s="1"/>
  <c r="AW342" i="15"/>
  <c r="AY342" i="15" s="1"/>
  <c r="BI431" i="15"/>
  <c r="BK431" i="15" s="1"/>
  <c r="BI114" i="15"/>
  <c r="BK114" i="15" s="1"/>
  <c r="BI380" i="15"/>
  <c r="BK380" i="15" s="1"/>
  <c r="BI245" i="15"/>
  <c r="BK245" i="15" s="1"/>
  <c r="AW336" i="15"/>
  <c r="AY336" i="15" s="1"/>
  <c r="BI224" i="15"/>
  <c r="BK224" i="15" s="1"/>
  <c r="BI249" i="15"/>
  <c r="BK249" i="15" s="1"/>
  <c r="BI291" i="15"/>
  <c r="BK291" i="15" s="1"/>
  <c r="BI178" i="15"/>
  <c r="BK178" i="15" s="1"/>
  <c r="BI401" i="15"/>
  <c r="BK401" i="15" s="1"/>
  <c r="AW85" i="15"/>
  <c r="AY85" i="15" s="1"/>
  <c r="AW302" i="15"/>
  <c r="AY302" i="15" s="1"/>
  <c r="AW244" i="15"/>
  <c r="AY244" i="15" s="1"/>
  <c r="AW116" i="15"/>
  <c r="AY116" i="15" s="1"/>
  <c r="AW110" i="15"/>
  <c r="AY110" i="15" s="1"/>
  <c r="BI324" i="15"/>
  <c r="BK324" i="15" s="1"/>
  <c r="BI186" i="15"/>
  <c r="BK186" i="15" s="1"/>
  <c r="BI167" i="15"/>
  <c r="BK167" i="15" s="1"/>
  <c r="BI159" i="15"/>
  <c r="BK159" i="15" s="1"/>
  <c r="BI281" i="15"/>
  <c r="BK281" i="15" s="1"/>
  <c r="BI73" i="15"/>
  <c r="BK73" i="15" s="1"/>
  <c r="BI158" i="15"/>
  <c r="BK158" i="15" s="1"/>
  <c r="BI406" i="15"/>
  <c r="BK406" i="15" s="1"/>
  <c r="BI145" i="15"/>
  <c r="BK145" i="15" s="1"/>
  <c r="AW287" i="15"/>
  <c r="AY287" i="15" s="1"/>
  <c r="AW33" i="15"/>
  <c r="AY33" i="15" s="1"/>
  <c r="AW209" i="15"/>
  <c r="AY209" i="15" s="1"/>
  <c r="BI335" i="15"/>
  <c r="BK335" i="15" s="1"/>
  <c r="BI312" i="15"/>
  <c r="BK312" i="15" s="1"/>
  <c r="BI130" i="15"/>
  <c r="BK130" i="15" s="1"/>
  <c r="BI182" i="15"/>
  <c r="BK182" i="15" s="1"/>
  <c r="BI142" i="15"/>
  <c r="BK142" i="15" s="1"/>
  <c r="BI381" i="15"/>
  <c r="BK381" i="15" s="1"/>
  <c r="BI96" i="15"/>
  <c r="BK96" i="15" s="1"/>
  <c r="BI309" i="15"/>
  <c r="BK309" i="15" s="1"/>
  <c r="BI99" i="15"/>
  <c r="BK99" i="15" s="1"/>
  <c r="BI270" i="15"/>
  <c r="BK270" i="15" s="1"/>
  <c r="BI407" i="15"/>
  <c r="BK407" i="15" s="1"/>
  <c r="BI240" i="15"/>
  <c r="BK240" i="15" s="1"/>
  <c r="BI226" i="15"/>
  <c r="BK226" i="15" s="1"/>
  <c r="BI378" i="15"/>
  <c r="BK378" i="15" s="1"/>
  <c r="BI277" i="15"/>
  <c r="BK277" i="15" s="1"/>
  <c r="BI134" i="15"/>
  <c r="BK134" i="15" s="1"/>
  <c r="BI328" i="15"/>
  <c r="BK328" i="15" s="1"/>
  <c r="BI425" i="15"/>
  <c r="BK425" i="15" s="1"/>
  <c r="BI315" i="15"/>
  <c r="BK315" i="15" s="1"/>
  <c r="BI300" i="15"/>
  <c r="BK300" i="15" s="1"/>
  <c r="BI25" i="15"/>
  <c r="BK25" i="15" s="1"/>
  <c r="BI53" i="15"/>
  <c r="BK53" i="15" s="1"/>
  <c r="BI165" i="15"/>
  <c r="BK165" i="15" s="1"/>
  <c r="BI396" i="15"/>
  <c r="BK396" i="15" s="1"/>
  <c r="BI11" i="15"/>
  <c r="BK11" i="15" s="1"/>
  <c r="BI164" i="15"/>
  <c r="BK164" i="15" s="1"/>
  <c r="BI421" i="15"/>
  <c r="BK421" i="15" s="1"/>
  <c r="BI190" i="15"/>
  <c r="BK190" i="15" s="1"/>
  <c r="BI322" i="15"/>
  <c r="BK322" i="15" s="1"/>
  <c r="BI166" i="15"/>
  <c r="BK166" i="15" s="1"/>
  <c r="BI399" i="15"/>
  <c r="BK399" i="15" s="1"/>
  <c r="BI289" i="15"/>
  <c r="BK289" i="15" s="1"/>
  <c r="BI391" i="15"/>
  <c r="BK391" i="15" s="1"/>
  <c r="BI258" i="15"/>
  <c r="BK258" i="15" s="1"/>
  <c r="BI417" i="15"/>
  <c r="BK417" i="15" s="1"/>
  <c r="AW192" i="15"/>
  <c r="AY192" i="15" s="1"/>
  <c r="BI325" i="15"/>
  <c r="BK325" i="15" s="1"/>
  <c r="BI313" i="15"/>
  <c r="BK313" i="15" s="1"/>
  <c r="BI160" i="15"/>
  <c r="BK160" i="15" s="1"/>
  <c r="BI48" i="15"/>
  <c r="BK48" i="15" s="1"/>
  <c r="BI184" i="15"/>
  <c r="BK184" i="15" s="1"/>
  <c r="BI314" i="15"/>
  <c r="BK314" i="15" s="1"/>
  <c r="BI113" i="15"/>
  <c r="BK113" i="15" s="1"/>
  <c r="BI89" i="15"/>
  <c r="BK89" i="15" s="1"/>
  <c r="BI95" i="15"/>
  <c r="BK95" i="15" s="1"/>
  <c r="BI40" i="15"/>
  <c r="BK40" i="15" s="1"/>
  <c r="BI301" i="15"/>
  <c r="BK301" i="15" s="1"/>
  <c r="BI203" i="15"/>
  <c r="BK203" i="15" s="1"/>
  <c r="BI297" i="15"/>
  <c r="BK297" i="15" s="1"/>
  <c r="BI219" i="15"/>
  <c r="BK219" i="15" s="1"/>
  <c r="BI194" i="15"/>
  <c r="BK194" i="15" s="1"/>
  <c r="BI294" i="15"/>
  <c r="BK294" i="15" s="1"/>
  <c r="BI163" i="15"/>
  <c r="BK163" i="15" s="1"/>
  <c r="BI148" i="15"/>
  <c r="BK148" i="15" s="1"/>
  <c r="BI392" i="15"/>
  <c r="BK392" i="15" s="1"/>
  <c r="BI34" i="15"/>
  <c r="BK34" i="15" s="1"/>
  <c r="BI126" i="15"/>
  <c r="BK126" i="15" s="1"/>
  <c r="BI27" i="15"/>
  <c r="BK27" i="15" s="1"/>
  <c r="BI254" i="15"/>
  <c r="BK254" i="15" s="1"/>
  <c r="BI144" i="15"/>
  <c r="BK144" i="15" s="1"/>
  <c r="BI108" i="15"/>
  <c r="BK108" i="15" s="1"/>
  <c r="BI141" i="15"/>
  <c r="BK141" i="15" s="1"/>
  <c r="BI220" i="15"/>
  <c r="BK220" i="15" s="1"/>
  <c r="BI310" i="15"/>
  <c r="BK310" i="15" s="1"/>
  <c r="BI307" i="15"/>
  <c r="BK307" i="15" s="1"/>
  <c r="BI222" i="15"/>
  <c r="BK222" i="15" s="1"/>
  <c r="BI243" i="15"/>
  <c r="BK243" i="15" s="1"/>
  <c r="BI423" i="15"/>
  <c r="BK423" i="15" s="1"/>
  <c r="BI334" i="15"/>
  <c r="BK334" i="15" s="1"/>
  <c r="BI78" i="15"/>
  <c r="BK78" i="15" s="1"/>
  <c r="BI136" i="15"/>
  <c r="BK136" i="15" s="1"/>
  <c r="BI121" i="15"/>
  <c r="BK121" i="15" s="1"/>
  <c r="BI273" i="15"/>
  <c r="BK273" i="15" s="1"/>
  <c r="BI55" i="15"/>
  <c r="BK55" i="15" s="1"/>
  <c r="BI317" i="15"/>
  <c r="BK317" i="15" s="1"/>
  <c r="BI239" i="15"/>
  <c r="BK239" i="15" s="1"/>
  <c r="BI156" i="15"/>
  <c r="BK156" i="15" s="1"/>
  <c r="BI218" i="15"/>
  <c r="BK218" i="15" s="1"/>
  <c r="BI29" i="15"/>
  <c r="BK29" i="15" s="1"/>
  <c r="BI409" i="15"/>
  <c r="BK409" i="15" s="1"/>
  <c r="BI275" i="15"/>
  <c r="BK275" i="15" s="1"/>
  <c r="BI232" i="15"/>
  <c r="BK232" i="15" s="1"/>
  <c r="BI64" i="15"/>
  <c r="BK64" i="15" s="1"/>
  <c r="BI284" i="15"/>
  <c r="BK284" i="15" s="1"/>
  <c r="BI433" i="15"/>
  <c r="BK433" i="15" s="1"/>
  <c r="BI44" i="15"/>
  <c r="BK44" i="15" s="1"/>
  <c r="BI223" i="15"/>
  <c r="BK223" i="15" s="1"/>
  <c r="BI85" i="15"/>
  <c r="BK85" i="15" s="1"/>
  <c r="BI195" i="15"/>
  <c r="BK195" i="15" s="1"/>
  <c r="BI69" i="15"/>
  <c r="BK69" i="15" s="1"/>
  <c r="BI337" i="15"/>
  <c r="BK337" i="15" s="1"/>
  <c r="BI216" i="15"/>
  <c r="BK216" i="15" s="1"/>
  <c r="BI103" i="15"/>
  <c r="BK103" i="15" s="1"/>
  <c r="BI250" i="15"/>
  <c r="BK250" i="15" s="1"/>
  <c r="BI264" i="15"/>
  <c r="BK264" i="15" s="1"/>
  <c r="AW132" i="15"/>
  <c r="AY132" i="15" s="1"/>
  <c r="BI231" i="15"/>
  <c r="BK231" i="15" s="1"/>
  <c r="BI36" i="15"/>
  <c r="BK36" i="15" s="1"/>
  <c r="BI132" i="15"/>
  <c r="BK132" i="15" s="1"/>
  <c r="BI183" i="15"/>
  <c r="BK183" i="15" s="1"/>
  <c r="BI119" i="15"/>
  <c r="BK119" i="15" s="1"/>
  <c r="AW46" i="15"/>
  <c r="AY46" i="15" s="1"/>
  <c r="AW239" i="15"/>
  <c r="AY239" i="15" s="1"/>
  <c r="BI110" i="15"/>
  <c r="BK110" i="15" s="1"/>
  <c r="AW177" i="15"/>
  <c r="AY177" i="15" s="1"/>
  <c r="BI67" i="15"/>
  <c r="BK67" i="15" s="1"/>
  <c r="BI94" i="15"/>
  <c r="BK94" i="15" s="1"/>
  <c r="AW220" i="15"/>
  <c r="AY220" i="15" s="1"/>
  <c r="AW108" i="15"/>
  <c r="AY108" i="15" s="1"/>
  <c r="AW224" i="15"/>
  <c r="AY224" i="15" s="1"/>
  <c r="BI91" i="15"/>
  <c r="BK91" i="15" s="1"/>
  <c r="AW106" i="15"/>
  <c r="AY106" i="15" s="1"/>
  <c r="BI12" i="15"/>
  <c r="BK12" i="15" s="1"/>
  <c r="AW276" i="15"/>
  <c r="AY276" i="15" s="1"/>
  <c r="BI414" i="15"/>
  <c r="BK414" i="15" s="1"/>
  <c r="BI97" i="15"/>
  <c r="BK97" i="15" s="1"/>
  <c r="BI22" i="15"/>
  <c r="BK22" i="15" s="1"/>
  <c r="BI383" i="15"/>
  <c r="BK383" i="15" s="1"/>
  <c r="BI340" i="15"/>
  <c r="BK340" i="15" s="1"/>
  <c r="BI257" i="15"/>
  <c r="BK257" i="15" s="1"/>
  <c r="BI128" i="15"/>
  <c r="BK128" i="15" s="1"/>
  <c r="BI157" i="15"/>
  <c r="BK157" i="15" s="1"/>
  <c r="BI87" i="15"/>
  <c r="BK87" i="15" s="1"/>
  <c r="AW219" i="15"/>
  <c r="AY219" i="15" s="1"/>
  <c r="BI251" i="15"/>
  <c r="BK251" i="15" s="1"/>
  <c r="AW307" i="15"/>
  <c r="AY307" i="15" s="1"/>
  <c r="BI412" i="15"/>
  <c r="BK412" i="15" s="1"/>
  <c r="BI143" i="15"/>
  <c r="BK143" i="15" s="1"/>
  <c r="BI31" i="15"/>
  <c r="BK31" i="15" s="1"/>
  <c r="AW148" i="15"/>
  <c r="AY148" i="15" s="1"/>
  <c r="BI179" i="15"/>
  <c r="BK179" i="15" s="1"/>
  <c r="AW176" i="15"/>
  <c r="AY176" i="15" s="1"/>
  <c r="BI282" i="15"/>
  <c r="BK282" i="15" s="1"/>
  <c r="BI215" i="15"/>
  <c r="BK215" i="15" s="1"/>
  <c r="BI214" i="15"/>
  <c r="BK214" i="15" s="1"/>
  <c r="BI92" i="15"/>
  <c r="BK92" i="15" s="1"/>
  <c r="BI112" i="15"/>
  <c r="BK112" i="15" s="1"/>
  <c r="BI319" i="15"/>
  <c r="BK319" i="15" s="1"/>
  <c r="BI138" i="15"/>
  <c r="BK138" i="15" s="1"/>
  <c r="BI192" i="15"/>
  <c r="BK192" i="15" s="1"/>
  <c r="BI124" i="15"/>
  <c r="BK124" i="15" s="1"/>
  <c r="BI71" i="15"/>
  <c r="BK71" i="15" s="1"/>
  <c r="BI234" i="15"/>
  <c r="BK234" i="15" s="1"/>
  <c r="BI41" i="15"/>
  <c r="BK41" i="15" s="1"/>
  <c r="BM6" i="15"/>
  <c r="BO6" i="15" s="1"/>
  <c r="BI139" i="15"/>
  <c r="BK139" i="15" s="1"/>
  <c r="BI26" i="15"/>
  <c r="BK26" i="15" s="1"/>
  <c r="BI65" i="15"/>
  <c r="BK65" i="15" s="1"/>
  <c r="BI8" i="15"/>
  <c r="BK8" i="15" s="1"/>
  <c r="BI292" i="15"/>
  <c r="BK292" i="15" s="1"/>
  <c r="BI106" i="15"/>
  <c r="BK106" i="15" s="1"/>
  <c r="BI404" i="15"/>
  <c r="BK404" i="15" s="1"/>
  <c r="BI415" i="15"/>
  <c r="BK415" i="15" s="1"/>
  <c r="BI93" i="15"/>
  <c r="BK93" i="15" s="1"/>
  <c r="BI278" i="15"/>
  <c r="BK278" i="15" s="1"/>
  <c r="BI276" i="15"/>
  <c r="BK276" i="15" s="1"/>
  <c r="BI172" i="15"/>
  <c r="BK172" i="15" s="1"/>
  <c r="BI17" i="15"/>
  <c r="BK17" i="15" s="1"/>
  <c r="BI212" i="15"/>
  <c r="BK212" i="15" s="1"/>
  <c r="BI303" i="15"/>
  <c r="BK303" i="15" s="1"/>
  <c r="BI116" i="15"/>
  <c r="BK116" i="15" s="1"/>
  <c r="BI288" i="15"/>
  <c r="BK288" i="15" s="1"/>
  <c r="BI229" i="15"/>
  <c r="BK229" i="15" s="1"/>
  <c r="BI283" i="15"/>
  <c r="BK283" i="15" s="1"/>
  <c r="BI430" i="15"/>
  <c r="BK430" i="15" s="1"/>
  <c r="BI115" i="15"/>
  <c r="BK115" i="15" s="1"/>
  <c r="BI253" i="15"/>
  <c r="BK253" i="15" s="1"/>
  <c r="BI398" i="15"/>
  <c r="BK398" i="15" s="1"/>
  <c r="BI252" i="15"/>
  <c r="BK252" i="15" s="1"/>
  <c r="BI70" i="15"/>
  <c r="BK70" i="15" s="1"/>
  <c r="BI438" i="15"/>
  <c r="BK438" i="15" s="1"/>
  <c r="BI52" i="15"/>
  <c r="BK52" i="15" s="1"/>
  <c r="BI420" i="15"/>
  <c r="BK420" i="15" s="1"/>
  <c r="BI389" i="15"/>
  <c r="BK389" i="15" s="1"/>
  <c r="AW227" i="15"/>
  <c r="AY227" i="15" s="1"/>
  <c r="AW308" i="15"/>
  <c r="AY308" i="15" s="1"/>
  <c r="AW187" i="15"/>
  <c r="AY187" i="15" s="1"/>
  <c r="AW297" i="15"/>
  <c r="AY297" i="15" s="1"/>
  <c r="AW121" i="15"/>
  <c r="AY121" i="15" s="1"/>
  <c r="AW321" i="15"/>
  <c r="AY321" i="15" s="1"/>
  <c r="AW178" i="15"/>
  <c r="AY178" i="15" s="1"/>
  <c r="AW40" i="15"/>
  <c r="AY40" i="15" s="1"/>
  <c r="AW60" i="15"/>
  <c r="AY60" i="15" s="1"/>
  <c r="AW435" i="15"/>
  <c r="AY435" i="15" s="1"/>
  <c r="AW290" i="15"/>
  <c r="AY290" i="15" s="1"/>
  <c r="AW29" i="15"/>
  <c r="AY29" i="15" s="1"/>
  <c r="AW54" i="15"/>
  <c r="AY54" i="15" s="1"/>
  <c r="AW62" i="15"/>
  <c r="AY62" i="15" s="1"/>
  <c r="AW151" i="15"/>
  <c r="AY151" i="15" s="1"/>
  <c r="AW274" i="15"/>
  <c r="AY274" i="15" s="1"/>
  <c r="AW103" i="15"/>
  <c r="AY103" i="15" s="1"/>
  <c r="AW327" i="15"/>
  <c r="AY327" i="15" s="1"/>
  <c r="AW87" i="15"/>
  <c r="AY87" i="15" s="1"/>
  <c r="AW212" i="15"/>
  <c r="AY212" i="15" s="1"/>
  <c r="AW322" i="15"/>
  <c r="AY322" i="15" s="1"/>
  <c r="AW49" i="15"/>
  <c r="AY49" i="15" s="1"/>
  <c r="AW259" i="15"/>
  <c r="AY259" i="15" s="1"/>
  <c r="AW115" i="15"/>
  <c r="AY115" i="15" s="1"/>
  <c r="AW247" i="15"/>
  <c r="AY247" i="15" s="1"/>
  <c r="AW135" i="15"/>
  <c r="AY135" i="15" s="1"/>
  <c r="AW211" i="15"/>
  <c r="AY211" i="15" s="1"/>
  <c r="AW35" i="15"/>
  <c r="AY35" i="15" s="1"/>
  <c r="AW221" i="15"/>
  <c r="AY221" i="15" s="1"/>
  <c r="AW58" i="15"/>
  <c r="AY58" i="15" s="1"/>
  <c r="AW175" i="15"/>
  <c r="AY175" i="15" s="1"/>
  <c r="AW14" i="15"/>
  <c r="AY14" i="15" s="1"/>
  <c r="AW122" i="15"/>
  <c r="AY122" i="15" s="1"/>
  <c r="AW233" i="15"/>
  <c r="AY233" i="15" s="1"/>
  <c r="AW164" i="15"/>
  <c r="AY164" i="15" s="1"/>
  <c r="AW245" i="15"/>
  <c r="AY245" i="15" s="1"/>
  <c r="AW136" i="15"/>
  <c r="AY136" i="15" s="1"/>
  <c r="AW76" i="15"/>
  <c r="AY76" i="15" s="1"/>
  <c r="AW196" i="15"/>
  <c r="AY196" i="15" s="1"/>
  <c r="AW340" i="15"/>
  <c r="AY340" i="15" s="1"/>
  <c r="AW165" i="15"/>
  <c r="AY165" i="15" s="1"/>
  <c r="AW15" i="15"/>
  <c r="AY15" i="15" s="1"/>
  <c r="AW204" i="15"/>
  <c r="AY204" i="15" s="1"/>
  <c r="AW190" i="15"/>
  <c r="AY190" i="15" s="1"/>
  <c r="AW335" i="15"/>
  <c r="AY335" i="15" s="1"/>
  <c r="AW146" i="15"/>
  <c r="AY146" i="15" s="1"/>
  <c r="AW439" i="15"/>
  <c r="AY439" i="15" s="1"/>
  <c r="AW305" i="15"/>
  <c r="AY305" i="15" s="1"/>
  <c r="AW27" i="15"/>
  <c r="AY27" i="15" s="1"/>
  <c r="AW298" i="15"/>
  <c r="AY298" i="15" s="1"/>
  <c r="AW52" i="15"/>
  <c r="AY52" i="15" s="1"/>
  <c r="AW138" i="15"/>
  <c r="AY138" i="15" s="1"/>
  <c r="AW26" i="15"/>
  <c r="AY26" i="15" s="1"/>
  <c r="AW120" i="15"/>
  <c r="AY120" i="15" s="1"/>
  <c r="AW24" i="15"/>
  <c r="AY24" i="15" s="1"/>
  <c r="AW61" i="15"/>
  <c r="AY61" i="15" s="1"/>
  <c r="AW53" i="15"/>
  <c r="AY53" i="15" s="1"/>
  <c r="AW214" i="15"/>
  <c r="AY214" i="15" s="1"/>
  <c r="AW59" i="15"/>
  <c r="AY59" i="15" s="1"/>
  <c r="AW303" i="15"/>
  <c r="AY303" i="15" s="1"/>
  <c r="AW207" i="15"/>
  <c r="AY207" i="15" s="1"/>
  <c r="AW271" i="15"/>
  <c r="AY271" i="15" s="1"/>
  <c r="AW260" i="15"/>
  <c r="AY260" i="15" s="1"/>
  <c r="AW292" i="15"/>
  <c r="AY292" i="15" s="1"/>
  <c r="AW42" i="15"/>
  <c r="AY42" i="15" s="1"/>
  <c r="AW31" i="15"/>
  <c r="AY31" i="15" s="1"/>
  <c r="AW153" i="15"/>
  <c r="AY153" i="15" s="1"/>
  <c r="AW202" i="15"/>
  <c r="AY202" i="15" s="1"/>
  <c r="AW30" i="15"/>
  <c r="AY30" i="15" s="1"/>
  <c r="AW145" i="15"/>
  <c r="AY145" i="15" s="1"/>
  <c r="AW423" i="15"/>
  <c r="AY423" i="15" s="1"/>
  <c r="AW249" i="15"/>
  <c r="AY249" i="15" s="1"/>
  <c r="AW137" i="15"/>
  <c r="AY137" i="15" s="1"/>
  <c r="AW64" i="15"/>
  <c r="AY64" i="15" s="1"/>
  <c r="AW189" i="15"/>
  <c r="AY189" i="15" s="1"/>
  <c r="AW222" i="15"/>
  <c r="AY222" i="15" s="1"/>
  <c r="AW234" i="15"/>
  <c r="AY234" i="15" s="1"/>
  <c r="AW139" i="15"/>
  <c r="AY139" i="15" s="1"/>
  <c r="AW123" i="15"/>
  <c r="AY123" i="15" s="1"/>
  <c r="AW324" i="15"/>
  <c r="AY324" i="15" s="1"/>
  <c r="AW311" i="15"/>
  <c r="AY311" i="15" s="1"/>
  <c r="AW261" i="15"/>
  <c r="AY261" i="15" s="1"/>
  <c r="AW420" i="15"/>
  <c r="AY420" i="15" s="1"/>
  <c r="AW332" i="15"/>
  <c r="AY332" i="15" s="1"/>
  <c r="AW294" i="15"/>
  <c r="AY294" i="15" s="1"/>
  <c r="AW63" i="15"/>
  <c r="AY63" i="15" s="1"/>
  <c r="AW240" i="15"/>
  <c r="AY240" i="15" s="1"/>
  <c r="AW56" i="15"/>
  <c r="AY56" i="15" s="1"/>
  <c r="AW432" i="15"/>
  <c r="AY432" i="15" s="1"/>
  <c r="AW434" i="15"/>
  <c r="AY434" i="15" s="1"/>
  <c r="AW39" i="15"/>
  <c r="AY39" i="15" s="1"/>
  <c r="AW167" i="15"/>
  <c r="AY167" i="15" s="1"/>
  <c r="AW210" i="15"/>
  <c r="AY210" i="15" s="1"/>
  <c r="AW263" i="15"/>
  <c r="AY263" i="15" s="1"/>
  <c r="AW105" i="15"/>
  <c r="AY105" i="15" s="1"/>
  <c r="AW124" i="15"/>
  <c r="AY124" i="15" s="1"/>
  <c r="AW78" i="15"/>
  <c r="AY78" i="15" s="1"/>
  <c r="AW117" i="15"/>
  <c r="AY117" i="15" s="1"/>
  <c r="AW32" i="15"/>
  <c r="AY32" i="15" s="1"/>
  <c r="AW235" i="15"/>
  <c r="AY235" i="15" s="1"/>
  <c r="AW89" i="15"/>
  <c r="AY89" i="15" s="1"/>
  <c r="AW433" i="15"/>
  <c r="AY433" i="15" s="1"/>
  <c r="AW55" i="15"/>
  <c r="AY55" i="15" s="1"/>
  <c r="AW230" i="15"/>
  <c r="AY230" i="15" s="1"/>
  <c r="AW198" i="15"/>
  <c r="AY198" i="15" s="1"/>
  <c r="AW251" i="15"/>
  <c r="AY251" i="15" s="1"/>
  <c r="AW430" i="15"/>
  <c r="AY430" i="15" s="1"/>
  <c r="AW84" i="15"/>
  <c r="AY84" i="15" s="1"/>
  <c r="AW426" i="15"/>
  <c r="AY426" i="15" s="1"/>
  <c r="AW242" i="15"/>
  <c r="AY242" i="15" s="1"/>
  <c r="AW184" i="15"/>
  <c r="AY184" i="15" s="1"/>
  <c r="AW44" i="15"/>
  <c r="AY44" i="15" s="1"/>
  <c r="AW291" i="15"/>
  <c r="AY291" i="15" s="1"/>
  <c r="AW200" i="15"/>
  <c r="AY200" i="15" s="1"/>
  <c r="AW72" i="15"/>
  <c r="AY72" i="15" s="1"/>
  <c r="AW57" i="15"/>
  <c r="AY57" i="15" s="1"/>
  <c r="AW279" i="15"/>
  <c r="AY279" i="15" s="1"/>
  <c r="AW34" i="15"/>
  <c r="AY34" i="15" s="1"/>
  <c r="AW237" i="15"/>
  <c r="AY237" i="15" s="1"/>
  <c r="AW107" i="15"/>
  <c r="AY107" i="15" s="1"/>
  <c r="AW143" i="15"/>
  <c r="AY143" i="15" s="1"/>
  <c r="AW65" i="15"/>
  <c r="AY65" i="15" s="1"/>
  <c r="AW282" i="15"/>
  <c r="AY282" i="15" s="1"/>
  <c r="AW213" i="15"/>
  <c r="AY213" i="15" s="1"/>
  <c r="AW256" i="15"/>
  <c r="AY256" i="15" s="1"/>
  <c r="AW183" i="15"/>
  <c r="AY183" i="15" s="1"/>
  <c r="AW91" i="15"/>
  <c r="AY91" i="15" s="1"/>
  <c r="AW331" i="15"/>
  <c r="AY331" i="15" s="1"/>
  <c r="AW231" i="15"/>
  <c r="AY231" i="15" s="1"/>
  <c r="AW262" i="15"/>
  <c r="AY262" i="15" s="1"/>
  <c r="AW438" i="15"/>
  <c r="AY438" i="15" s="1"/>
  <c r="AW141" i="15"/>
  <c r="AY141" i="15" s="1"/>
  <c r="AW310" i="15"/>
  <c r="AY310" i="15" s="1"/>
  <c r="AW125" i="15"/>
  <c r="AY125" i="15" s="1"/>
  <c r="AW169" i="15"/>
  <c r="AY169" i="15" s="1"/>
  <c r="AW119" i="15"/>
  <c r="AY119" i="15" s="1"/>
  <c r="AW41" i="15"/>
  <c r="AY41" i="15" s="1"/>
  <c r="AW338" i="15"/>
  <c r="AY338" i="15" s="1"/>
  <c r="AW71" i="15"/>
  <c r="AY71" i="15" s="1"/>
  <c r="AW319" i="15"/>
  <c r="AY319" i="15" s="1"/>
  <c r="AW67" i="15"/>
  <c r="AY67" i="15" s="1"/>
  <c r="AW309" i="15"/>
  <c r="AY309" i="15" s="1"/>
  <c r="AW70" i="15"/>
  <c r="AY70" i="15" s="1"/>
  <c r="AW265" i="15"/>
  <c r="AY265" i="15" s="1"/>
  <c r="AW45" i="15"/>
  <c r="AY45" i="15" s="1"/>
  <c r="AW208" i="15"/>
  <c r="AY208" i="15" s="1"/>
  <c r="AW243" i="15"/>
  <c r="AY243" i="15" s="1"/>
  <c r="AW206" i="15"/>
  <c r="AY206" i="15" s="1"/>
  <c r="AW102" i="15"/>
  <c r="AY102" i="15" s="1"/>
  <c r="AW270" i="15"/>
  <c r="AY270" i="15" s="1"/>
  <c r="AW162" i="15"/>
  <c r="AY162" i="15" s="1"/>
  <c r="AW155" i="15"/>
  <c r="AY155" i="15" s="1"/>
  <c r="AW289" i="15"/>
  <c r="AY289" i="15" s="1"/>
  <c r="AW296" i="15"/>
  <c r="AY296" i="15" s="1"/>
  <c r="AW88" i="15"/>
  <c r="AY88" i="15" s="1"/>
  <c r="AW437" i="15"/>
  <c r="AY437" i="15" s="1"/>
  <c r="AW21" i="15"/>
  <c r="AY21" i="15" s="1"/>
  <c r="AW306" i="15"/>
  <c r="AY306" i="15" s="1"/>
  <c r="AW16" i="15"/>
  <c r="AY16" i="15" s="1"/>
  <c r="AW252" i="15"/>
  <c r="AY252" i="15" s="1"/>
  <c r="AW293" i="15"/>
  <c r="AY293" i="15" s="1"/>
  <c r="AW28" i="15"/>
  <c r="AY28" i="15" s="1"/>
  <c r="AW197" i="15"/>
  <c r="AY197" i="15" s="1"/>
  <c r="AW82" i="15"/>
  <c r="AY82" i="15" s="1"/>
  <c r="AW328" i="15"/>
  <c r="AY328" i="15" s="1"/>
  <c r="AW131" i="15"/>
  <c r="AY131" i="15" s="1"/>
  <c r="AW318" i="15"/>
  <c r="AY318" i="15" s="1"/>
  <c r="AW286" i="15"/>
  <c r="AY286" i="15" s="1"/>
  <c r="AW75" i="15"/>
  <c r="AY75" i="15" s="1"/>
  <c r="AW285" i="15"/>
  <c r="AY285" i="15" s="1"/>
  <c r="AW99" i="15"/>
  <c r="AY99" i="15" s="1"/>
  <c r="AW112" i="15"/>
  <c r="AY112" i="15" s="1"/>
  <c r="AW147" i="15"/>
  <c r="AY147" i="15" s="1"/>
  <c r="AW109" i="15"/>
  <c r="AY109" i="15" s="1"/>
  <c r="AW171" i="15"/>
  <c r="AY171" i="15" s="1"/>
  <c r="AW254" i="15"/>
  <c r="AY254" i="15" s="1"/>
  <c r="AW142" i="15"/>
  <c r="AY142" i="15" s="1"/>
  <c r="AW280" i="15"/>
  <c r="AY280" i="15" s="1"/>
  <c r="AW215" i="15"/>
  <c r="AY215" i="15" s="1"/>
  <c r="AW241" i="15"/>
  <c r="AY241" i="15" s="1"/>
  <c r="AW93" i="15"/>
  <c r="AY93" i="15" s="1"/>
  <c r="AW253" i="15"/>
  <c r="AY253" i="15" s="1"/>
  <c r="AW140" i="15"/>
  <c r="AY140" i="15" s="1"/>
  <c r="AW156" i="15"/>
  <c r="AY156" i="15" s="1"/>
  <c r="AW79" i="15"/>
  <c r="AY79" i="15" s="1"/>
  <c r="AW330" i="15"/>
  <c r="AY330" i="15" s="1"/>
  <c r="AW126" i="15"/>
  <c r="AY126" i="15" s="1"/>
  <c r="AW421" i="15"/>
  <c r="AY421" i="15" s="1"/>
  <c r="AW127" i="15"/>
  <c r="AY127" i="15" s="1"/>
  <c r="AW77" i="15"/>
  <c r="AY77" i="15" s="1"/>
  <c r="AW66" i="15"/>
  <c r="AY66" i="15" s="1"/>
  <c r="AW264" i="15"/>
  <c r="AY264" i="15" s="1"/>
  <c r="AW185" i="15"/>
  <c r="AY185" i="15" s="1"/>
  <c r="AW323" i="15"/>
  <c r="AY323" i="15" s="1"/>
  <c r="AW12" i="15"/>
  <c r="AY12" i="15" s="1"/>
  <c r="AW312" i="15"/>
  <c r="AY312" i="15" s="1"/>
  <c r="AW315" i="15"/>
  <c r="AY315" i="15" s="1"/>
  <c r="AW201" i="15"/>
  <c r="AY201" i="15" s="1"/>
  <c r="AW86" i="15"/>
  <c r="AY86" i="15" s="1"/>
  <c r="AW422" i="15"/>
  <c r="AY422" i="15" s="1"/>
  <c r="AW74" i="15"/>
  <c r="AY74" i="15" s="1"/>
  <c r="AW182" i="15"/>
  <c r="AY182" i="15" s="1"/>
  <c r="AW150" i="15"/>
  <c r="AY150" i="15" s="1"/>
  <c r="AW186" i="15"/>
  <c r="AY186" i="15" s="1"/>
  <c r="AW281" i="15"/>
  <c r="AY281" i="15" s="1"/>
  <c r="AW38" i="15"/>
  <c r="AY38" i="15" s="1"/>
  <c r="AW248" i="15"/>
  <c r="AY248" i="15" s="1"/>
  <c r="AW325" i="15"/>
  <c r="AY325" i="15" s="1"/>
  <c r="AW180" i="15"/>
  <c r="AY180" i="15" s="1"/>
  <c r="AW96" i="15"/>
  <c r="AY96" i="15" s="1"/>
  <c r="AW316" i="15"/>
  <c r="AY316" i="15" s="1"/>
  <c r="AW159" i="15"/>
  <c r="AY159" i="15" s="1"/>
  <c r="AW18" i="15"/>
  <c r="AY18" i="15" s="1"/>
  <c r="AW154" i="15"/>
  <c r="AY154" i="15" s="1"/>
  <c r="AW81" i="15"/>
  <c r="AY81" i="15" s="1"/>
  <c r="AW278" i="15"/>
  <c r="AY278" i="15" s="1"/>
  <c r="AW8" i="15"/>
  <c r="AY8" i="15" s="1"/>
  <c r="AW301" i="15"/>
  <c r="AY301" i="15" s="1"/>
  <c r="AW269" i="15"/>
  <c r="AY269" i="15" s="1"/>
  <c r="AW130" i="15"/>
  <c r="AY130" i="15" s="1"/>
  <c r="AW98" i="15"/>
  <c r="AY98" i="15" s="1"/>
  <c r="AW223" i="15"/>
  <c r="AY223" i="15" s="1"/>
  <c r="AW9" i="15"/>
  <c r="AY9" i="15" s="1"/>
  <c r="AW300" i="15"/>
  <c r="AY300" i="15" s="1"/>
  <c r="AW428" i="15"/>
  <c r="AY428" i="15" s="1"/>
  <c r="AW284" i="15"/>
  <c r="AY284" i="15" s="1"/>
  <c r="AW427" i="15"/>
  <c r="AY427" i="15" s="1"/>
  <c r="AW236" i="15"/>
  <c r="AY236" i="15" s="1"/>
  <c r="AW218" i="15"/>
  <c r="AY218" i="15" s="1"/>
  <c r="AW118" i="15"/>
  <c r="AY118" i="15" s="1"/>
  <c r="AW326" i="15"/>
  <c r="AY326" i="15" s="1"/>
  <c r="AW172" i="15"/>
  <c r="AY172" i="15" s="1"/>
  <c r="AW181" i="15"/>
  <c r="AY181" i="15" s="1"/>
  <c r="AW295" i="15"/>
  <c r="AY295" i="15" s="1"/>
  <c r="AW238" i="15"/>
  <c r="AY238" i="15" s="1"/>
  <c r="AW100" i="15"/>
  <c r="AY100" i="15" s="1"/>
  <c r="AW314" i="15"/>
  <c r="AY314" i="15" s="1"/>
  <c r="AW299" i="15"/>
  <c r="AY299" i="15" s="1"/>
  <c r="AW94" i="15"/>
  <c r="AY94" i="15" s="1"/>
  <c r="AW51" i="15"/>
  <c r="AY51" i="15" s="1"/>
  <c r="AW205" i="15"/>
  <c r="AY205" i="15" s="1"/>
  <c r="AW160" i="15"/>
  <c r="AY160" i="15" s="1"/>
  <c r="AW97" i="15"/>
  <c r="AY97" i="15" s="1"/>
  <c r="AW266" i="15"/>
  <c r="AY266" i="15" s="1"/>
  <c r="AW68" i="15"/>
  <c r="AY68" i="15" s="1"/>
  <c r="AW20" i="15"/>
  <c r="AY20" i="15" s="1"/>
  <c r="AW152" i="15"/>
  <c r="AY152" i="15" s="1"/>
  <c r="AW195" i="15"/>
  <c r="AY195" i="15" s="1"/>
  <c r="AW128" i="15"/>
  <c r="AY128" i="15" s="1"/>
  <c r="BI413" i="15"/>
  <c r="BK413" i="15" s="1"/>
  <c r="BI225" i="15"/>
  <c r="BK225" i="15" s="1"/>
  <c r="BI204" i="15"/>
  <c r="BK204" i="15" s="1"/>
  <c r="BI131" i="15"/>
  <c r="BK131" i="15" s="1"/>
  <c r="BI189" i="15"/>
  <c r="BK189" i="15" s="1"/>
  <c r="AW431" i="15"/>
  <c r="AY431" i="15" s="1"/>
  <c r="AW129" i="15"/>
  <c r="AY129" i="15" s="1"/>
  <c r="BI84" i="15"/>
  <c r="BK84" i="15" s="1"/>
  <c r="AW50" i="15"/>
  <c r="AY50" i="15" s="1"/>
  <c r="AW170" i="15"/>
  <c r="AY170" i="15" s="1"/>
  <c r="BQ170" i="15"/>
  <c r="BS170" i="15" s="1"/>
  <c r="AW173" i="15"/>
  <c r="AY173" i="15" s="1"/>
  <c r="BI161" i="15"/>
  <c r="BK161" i="15" s="1"/>
  <c r="AW92" i="15"/>
  <c r="AY92" i="15" s="1"/>
  <c r="BI320" i="15"/>
  <c r="BK320" i="15" s="1"/>
  <c r="BI200" i="15"/>
  <c r="BK200" i="15" s="1"/>
  <c r="BI259" i="15"/>
  <c r="BK259" i="15" s="1"/>
  <c r="BI426" i="15"/>
  <c r="BK426" i="15" s="1"/>
  <c r="BI32" i="15"/>
  <c r="BK32" i="15" s="1"/>
  <c r="AW10" i="15"/>
  <c r="AY10" i="15" s="1"/>
  <c r="AW69" i="15"/>
  <c r="AY69" i="15" s="1"/>
  <c r="AW203" i="15"/>
  <c r="AY203" i="15" s="1"/>
  <c r="BQ203" i="15"/>
  <c r="BS203" i="15" s="1"/>
  <c r="AW19" i="15"/>
  <c r="AY19" i="15" s="1"/>
  <c r="BI147" i="15"/>
  <c r="BK147" i="15" s="1"/>
  <c r="AW83" i="15"/>
  <c r="AY83" i="15" s="1"/>
  <c r="BI279" i="15"/>
  <c r="BK279" i="15" s="1"/>
  <c r="AW111" i="15"/>
  <c r="AY111" i="15" s="1"/>
  <c r="BI427" i="15"/>
  <c r="BK427" i="15" s="1"/>
  <c r="AW283" i="15"/>
  <c r="AY283" i="15" s="1"/>
  <c r="AW229" i="15"/>
  <c r="AY229" i="15" s="1"/>
  <c r="AW25" i="15"/>
  <c r="AY25" i="15" s="1"/>
  <c r="AW11" i="15"/>
  <c r="AY11" i="15" s="1"/>
  <c r="BQ11" i="15"/>
  <c r="BS11" i="15" s="1"/>
  <c r="AW95" i="15"/>
  <c r="AY95" i="15" s="1"/>
  <c r="BI374" i="15"/>
  <c r="BK374" i="15" s="1"/>
  <c r="BI57" i="15"/>
  <c r="BK57" i="15" s="1"/>
  <c r="BI188" i="15"/>
  <c r="BK188" i="15" s="1"/>
  <c r="AW246" i="15"/>
  <c r="AY246" i="15" s="1"/>
  <c r="BI405" i="15"/>
  <c r="BK405" i="15" s="1"/>
  <c r="BI308" i="15"/>
  <c r="BK308" i="15" s="1"/>
  <c r="AW329" i="15"/>
  <c r="AY329" i="15" s="1"/>
  <c r="AW80" i="15"/>
  <c r="AY80" i="15" s="1"/>
  <c r="AW43" i="15"/>
  <c r="AY43" i="15" s="1"/>
  <c r="AW48" i="15"/>
  <c r="AY48" i="15" s="1"/>
  <c r="BQ48" i="15"/>
  <c r="BS48" i="15" s="1"/>
  <c r="AW144" i="15"/>
  <c r="AY144" i="15" s="1"/>
  <c r="BQ144" i="15"/>
  <c r="BS144" i="15" s="1"/>
  <c r="AW168" i="15"/>
  <c r="AY168" i="15" s="1"/>
  <c r="AW333" i="15"/>
  <c r="AY333" i="15" s="1"/>
  <c r="AW255" i="15"/>
  <c r="AY255" i="15" s="1"/>
  <c r="AW199" i="15"/>
  <c r="AY199" i="15" s="1"/>
  <c r="BI285" i="15"/>
  <c r="BK285" i="15" s="1"/>
  <c r="AW188" i="15"/>
  <c r="AY188" i="15" s="1"/>
  <c r="BI83" i="15"/>
  <c r="BK83" i="15" s="1"/>
  <c r="AW267" i="15"/>
  <c r="AY267" i="15" s="1"/>
  <c r="BI177" i="15"/>
  <c r="BK177" i="15" s="1"/>
  <c r="BI49" i="15"/>
  <c r="BK49" i="15" s="1"/>
  <c r="AW250" i="15"/>
  <c r="AY250" i="15" s="1"/>
  <c r="AW114" i="15"/>
  <c r="AY114" i="15" s="1"/>
  <c r="AW429" i="15"/>
  <c r="AY429" i="15" s="1"/>
  <c r="BQ429" i="15"/>
  <c r="BS429" i="15" s="1"/>
  <c r="AW179" i="15"/>
  <c r="AY179" i="15" s="1"/>
  <c r="AW7" i="15"/>
  <c r="AY7" i="15" s="1"/>
  <c r="AW157" i="15"/>
  <c r="AY157" i="15" s="1"/>
  <c r="BI267" i="15"/>
  <c r="BK267" i="15" s="1"/>
  <c r="BI98" i="15"/>
  <c r="BK98" i="15" s="1"/>
  <c r="AW217" i="15"/>
  <c r="AY217" i="15" s="1"/>
  <c r="AW73" i="15"/>
  <c r="AY73" i="15" s="1"/>
  <c r="BI169" i="15"/>
  <c r="BK169" i="15" s="1"/>
  <c r="BI146" i="15"/>
  <c r="BK146" i="15" s="1"/>
  <c r="BI107" i="15"/>
  <c r="BK107" i="15" s="1"/>
  <c r="BI373" i="15"/>
  <c r="BK373" i="15" s="1"/>
  <c r="BI410" i="15"/>
  <c r="BK410" i="15" s="1"/>
  <c r="BI428" i="15"/>
  <c r="BK428" i="15" s="1"/>
  <c r="BI80" i="15"/>
  <c r="BK80" i="15" s="1"/>
  <c r="BI403" i="15"/>
  <c r="BK403" i="15" s="1"/>
  <c r="AW158" i="15"/>
  <c r="AY158" i="15" s="1"/>
  <c r="AZ5" i="15"/>
  <c r="BB5" i="15" s="1"/>
  <c r="F21" i="13"/>
  <c r="D21" i="13"/>
  <c r="AE338" i="15"/>
  <c r="BE338" i="15" s="1"/>
  <c r="BG338" i="15" s="1"/>
  <c r="AE340" i="15"/>
  <c r="BE340" i="15" s="1"/>
  <c r="BG340" i="15" s="1"/>
  <c r="BI60" i="15"/>
  <c r="BK60" i="15" s="1"/>
  <c r="BI176" i="15"/>
  <c r="BK176" i="15" s="1"/>
  <c r="BI153" i="15"/>
  <c r="BK153" i="15" s="1"/>
  <c r="BI90" i="15"/>
  <c r="BK90" i="15" s="1"/>
  <c r="BI56" i="15"/>
  <c r="BK56" i="15" s="1"/>
  <c r="BI58" i="15"/>
  <c r="BK58" i="15" s="1"/>
  <c r="BI376" i="15"/>
  <c r="BK376" i="15" s="1"/>
  <c r="BI293" i="15"/>
  <c r="BK293" i="15" s="1"/>
  <c r="BI202" i="15"/>
  <c r="BK202" i="15" s="1"/>
  <c r="BI140" i="15"/>
  <c r="BK140" i="15" s="1"/>
  <c r="BI47" i="15"/>
  <c r="BK47" i="15" s="1"/>
  <c r="BI15" i="15"/>
  <c r="BK15" i="15" s="1"/>
  <c r="BI336" i="15"/>
  <c r="BK336" i="15" s="1"/>
  <c r="BI244" i="15"/>
  <c r="BK244" i="15" s="1"/>
  <c r="BI173" i="15"/>
  <c r="BK173" i="15" s="1"/>
  <c r="BI149" i="15"/>
  <c r="BK149" i="15" s="1"/>
  <c r="BI86" i="15"/>
  <c r="BK86" i="15" s="1"/>
  <c r="AE336" i="15"/>
  <c r="BQ377" i="15"/>
  <c r="BS377" i="15" s="1"/>
  <c r="BQ389" i="15"/>
  <c r="BS389" i="15" s="1"/>
  <c r="BQ393" i="15"/>
  <c r="BS393" i="15" s="1"/>
  <c r="BQ411" i="15"/>
  <c r="BS411" i="15" s="1"/>
  <c r="BQ398" i="15"/>
  <c r="BS398" i="15" s="1"/>
  <c r="BI21" i="15"/>
  <c r="BK21" i="15" s="1"/>
  <c r="BI242" i="15"/>
  <c r="BK242" i="15" s="1"/>
  <c r="BI171" i="15"/>
  <c r="BK171" i="15" s="1"/>
  <c r="BI437" i="15"/>
  <c r="BK437" i="15" s="1"/>
  <c r="BI105" i="15"/>
  <c r="BK105" i="15" s="1"/>
  <c r="BI9" i="15"/>
  <c r="BK9" i="15" s="1"/>
  <c r="BI387" i="15"/>
  <c r="BK387" i="15" s="1"/>
  <c r="BI434" i="15"/>
  <c r="BK434" i="15" s="1"/>
  <c r="BI208" i="15"/>
  <c r="BK208" i="15" s="1"/>
  <c r="BI209" i="15"/>
  <c r="BK209" i="15" s="1"/>
  <c r="BI104" i="15"/>
  <c r="BK104" i="15" s="1"/>
  <c r="BI43" i="15"/>
  <c r="BK43" i="15" s="1"/>
  <c r="BI35" i="15"/>
  <c r="BK35" i="15" s="1"/>
  <c r="BI419" i="15"/>
  <c r="BK419" i="15" s="1"/>
  <c r="BI304" i="15"/>
  <c r="BK304" i="15" s="1"/>
  <c r="BI432" i="15"/>
  <c r="BK432" i="15" s="1"/>
  <c r="BI206" i="15"/>
  <c r="BK206" i="15" s="1"/>
  <c r="BI135" i="15"/>
  <c r="BK135" i="15" s="1"/>
  <c r="BI46" i="15"/>
  <c r="BK46" i="15" s="1"/>
  <c r="BQ379" i="15"/>
  <c r="BS379" i="15" s="1"/>
  <c r="BQ391" i="15"/>
  <c r="BS391" i="15" s="1"/>
  <c r="BQ382" i="15"/>
  <c r="BS382" i="15" s="1"/>
  <c r="BQ400" i="15"/>
  <c r="BS400" i="15" s="1"/>
  <c r="BQ387" i="15"/>
  <c r="BS387" i="15" s="1"/>
  <c r="BQ396" i="15"/>
  <c r="BS396" i="15" s="1"/>
  <c r="BQ402" i="15"/>
  <c r="BS402" i="15" s="1"/>
  <c r="BI418" i="15"/>
  <c r="BK418" i="15" s="1"/>
  <c r="BI302" i="15"/>
  <c r="BK302" i="15" s="1"/>
  <c r="BI227" i="15"/>
  <c r="BK227" i="15" s="1"/>
  <c r="BI429" i="15"/>
  <c r="BK429" i="15" s="1"/>
  <c r="BI133" i="15"/>
  <c r="BK133" i="15" s="1"/>
  <c r="BI117" i="15"/>
  <c r="BK117" i="15" s="1"/>
  <c r="BM74" i="15"/>
  <c r="BO74" i="15" s="1"/>
  <c r="BI74" i="15"/>
  <c r="BK74" i="15" s="1"/>
  <c r="BI30" i="15"/>
  <c r="BK30" i="15" s="1"/>
  <c r="BI311" i="15"/>
  <c r="BK311" i="15" s="1"/>
  <c r="BI246" i="15"/>
  <c r="BK246" i="15" s="1"/>
  <c r="BI439" i="15"/>
  <c r="BK439" i="15" s="1"/>
  <c r="BI151" i="15"/>
  <c r="BK151" i="15" s="1"/>
  <c r="BI88" i="15"/>
  <c r="BK88" i="15" s="1"/>
  <c r="AW6" i="15"/>
  <c r="AY6" i="15" s="1"/>
  <c r="BI386" i="15"/>
  <c r="BK386" i="15" s="1"/>
  <c r="BI305" i="15"/>
  <c r="BK305" i="15" s="1"/>
  <c r="BI268" i="15"/>
  <c r="BK268" i="15" s="1"/>
  <c r="BI217" i="15"/>
  <c r="BK217" i="15" s="1"/>
  <c r="BI120" i="15"/>
  <c r="BK120" i="15" s="1"/>
  <c r="BI109" i="15"/>
  <c r="BK109" i="15" s="1"/>
  <c r="BQ380" i="15"/>
  <c r="BS380" i="15" s="1"/>
  <c r="BQ405" i="15"/>
  <c r="BS405" i="15" s="1"/>
  <c r="BQ373" i="15"/>
  <c r="BS373" i="15" s="1"/>
  <c r="BQ408" i="15"/>
  <c r="BS408" i="15" s="1"/>
  <c r="BQ412" i="15"/>
  <c r="BS412" i="15" s="1"/>
  <c r="BQ406" i="15"/>
  <c r="BS406" i="15" s="1"/>
  <c r="BQ375" i="15"/>
  <c r="BS375" i="15" s="1"/>
  <c r="BI377" i="15"/>
  <c r="BK377" i="15" s="1"/>
  <c r="BI338" i="15"/>
  <c r="BK338" i="15" s="1"/>
  <c r="BI260" i="15"/>
  <c r="BK260" i="15" s="1"/>
  <c r="BI191" i="15"/>
  <c r="BK191" i="15" s="1"/>
  <c r="BI196" i="15"/>
  <c r="BK196" i="15" s="1"/>
  <c r="BI101" i="15"/>
  <c r="BK101" i="15" s="1"/>
  <c r="BI45" i="15"/>
  <c r="BK45" i="15" s="1"/>
  <c r="BI306" i="15"/>
  <c r="BK306" i="15" s="1"/>
  <c r="BI230" i="15"/>
  <c r="BK230" i="15" s="1"/>
  <c r="BI210" i="15"/>
  <c r="BK210" i="15" s="1"/>
  <c r="BI137" i="15"/>
  <c r="BK137" i="15" s="1"/>
  <c r="BI62" i="15"/>
  <c r="BK62" i="15" s="1"/>
  <c r="BI19" i="15"/>
  <c r="BK19" i="15" s="1"/>
  <c r="BI326" i="15"/>
  <c r="BK326" i="15" s="1"/>
  <c r="BI262" i="15"/>
  <c r="BK262" i="15" s="1"/>
  <c r="BI198" i="15"/>
  <c r="BK198" i="15" s="1"/>
  <c r="BI127" i="15"/>
  <c r="BK127" i="15" s="1"/>
  <c r="BI54" i="15"/>
  <c r="BK54" i="15" s="1"/>
  <c r="BQ388" i="15"/>
  <c r="BS388" i="15" s="1"/>
  <c r="BQ409" i="15"/>
  <c r="BS409" i="15" s="1"/>
  <c r="BQ417" i="15"/>
  <c r="BS417" i="15" s="1"/>
  <c r="BQ410" i="15"/>
  <c r="BS410" i="15" s="1"/>
  <c r="BI416" i="15"/>
  <c r="BK416" i="15" s="1"/>
  <c r="BI295" i="15"/>
  <c r="BK295" i="15" s="1"/>
  <c r="BI247" i="15"/>
  <c r="BK247" i="15" s="1"/>
  <c r="BI180" i="15"/>
  <c r="BK180" i="15" s="1"/>
  <c r="BI125" i="15"/>
  <c r="BK125" i="15" s="1"/>
  <c r="BI81" i="15"/>
  <c r="BK81" i="15" s="1"/>
  <c r="BI82" i="15"/>
  <c r="BK82" i="15" s="1"/>
  <c r="BI18" i="15"/>
  <c r="BK18" i="15" s="1"/>
  <c r="BI388" i="15"/>
  <c r="BK388" i="15" s="1"/>
  <c r="BI318" i="15"/>
  <c r="BK318" i="15" s="1"/>
  <c r="BI272" i="15"/>
  <c r="BK272" i="15" s="1"/>
  <c r="BI185" i="15"/>
  <c r="BK185" i="15" s="1"/>
  <c r="BI123" i="15"/>
  <c r="BK123" i="15" s="1"/>
  <c r="BI68" i="15"/>
  <c r="BK68" i="15" s="1"/>
  <c r="BI400" i="15"/>
  <c r="BK400" i="15" s="1"/>
  <c r="BI290" i="15"/>
  <c r="BK290" i="15" s="1"/>
  <c r="BI255" i="15"/>
  <c r="BK255" i="15" s="1"/>
  <c r="BI197" i="15"/>
  <c r="BK197" i="15" s="1"/>
  <c r="BI77" i="15"/>
  <c r="BK77" i="15" s="1"/>
  <c r="BI76" i="15"/>
  <c r="BK76" i="15" s="1"/>
  <c r="BQ374" i="15"/>
  <c r="BS374" i="15" s="1"/>
  <c r="BQ381" i="15"/>
  <c r="BS381" i="15" s="1"/>
  <c r="BQ407" i="15"/>
  <c r="BS407" i="15" s="1"/>
  <c r="BQ399" i="15"/>
  <c r="BS399" i="15" s="1"/>
  <c r="BQ416" i="15"/>
  <c r="BS416" i="15" s="1"/>
  <c r="BQ414" i="15"/>
  <c r="BS414" i="15" s="1"/>
  <c r="BI397" i="15"/>
  <c r="BK397" i="15" s="1"/>
  <c r="BI435" i="15"/>
  <c r="BK435" i="15" s="1"/>
  <c r="BI235" i="15"/>
  <c r="BK235" i="15" s="1"/>
  <c r="BI181" i="15"/>
  <c r="BK181" i="15" s="1"/>
  <c r="BI75" i="15"/>
  <c r="BK75" i="15" s="1"/>
  <c r="BI66" i="15"/>
  <c r="BK66" i="15" s="1"/>
  <c r="BI332" i="15"/>
  <c r="BK332" i="15" s="1"/>
  <c r="BI51" i="15"/>
  <c r="BK51" i="15" s="1"/>
  <c r="BI13" i="15"/>
  <c r="BK13" i="15" s="1"/>
  <c r="BI155" i="15"/>
  <c r="BK155" i="15" s="1"/>
  <c r="BI14" i="15"/>
  <c r="BK14" i="15" s="1"/>
  <c r="BI390" i="15"/>
  <c r="BK390" i="15" s="1"/>
  <c r="BI316" i="15"/>
  <c r="BK316" i="15" s="1"/>
  <c r="BI228" i="15"/>
  <c r="BK228" i="15" s="1"/>
  <c r="BI205" i="15"/>
  <c r="BK205" i="15" s="1"/>
  <c r="BI129" i="15"/>
  <c r="BK129" i="15" s="1"/>
  <c r="BI72" i="15"/>
  <c r="BK72" i="15" s="1"/>
  <c r="BI50" i="15"/>
  <c r="BK50" i="15" s="1"/>
  <c r="BI393" i="15"/>
  <c r="BK393" i="15" s="1"/>
  <c r="BI286" i="15"/>
  <c r="BK286" i="15" s="1"/>
  <c r="BI237" i="15"/>
  <c r="BK237" i="15" s="1"/>
  <c r="BI152" i="15"/>
  <c r="BK152" i="15" s="1"/>
  <c r="BI61" i="15"/>
  <c r="BK61" i="15" s="1"/>
  <c r="BI24" i="15"/>
  <c r="BK24" i="15" s="1"/>
  <c r="BI7" i="15"/>
  <c r="BK7" i="15" s="1"/>
  <c r="AW277" i="15"/>
  <c r="AY277" i="15" s="1"/>
  <c r="AW425" i="15"/>
  <c r="AY425" i="15" s="1"/>
  <c r="BQ404" i="15"/>
  <c r="BS404" i="15" s="1"/>
  <c r="BQ401" i="15"/>
  <c r="BS401" i="15" s="1"/>
  <c r="BQ386" i="15"/>
  <c r="BS386" i="15" s="1"/>
  <c r="BQ418" i="15"/>
  <c r="BS418" i="15" s="1"/>
  <c r="BI379" i="15"/>
  <c r="BK379" i="15" s="1"/>
  <c r="BI299" i="15"/>
  <c r="BK299" i="15" s="1"/>
  <c r="BI213" i="15"/>
  <c r="BK213" i="15" s="1"/>
  <c r="BI150" i="15"/>
  <c r="BK150" i="15" s="1"/>
  <c r="BI59" i="15"/>
  <c r="BK59" i="15" s="1"/>
  <c r="BI422" i="15"/>
  <c r="BK422" i="15" s="1"/>
  <c r="BI241" i="15"/>
  <c r="BK241" i="15" s="1"/>
  <c r="BI174" i="15"/>
  <c r="BK174" i="15" s="1"/>
  <c r="BI79" i="15"/>
  <c r="BK79" i="15" s="1"/>
  <c r="BI111" i="15"/>
  <c r="BK111" i="15" s="1"/>
  <c r="AE416" i="15"/>
  <c r="BE416" i="15" s="1"/>
  <c r="BG416" i="15" s="1"/>
  <c r="AE400" i="15"/>
  <c r="BE400" i="15" s="1"/>
  <c r="BG400" i="15" s="1"/>
  <c r="AE398" i="15"/>
  <c r="BE398" i="15" s="1"/>
  <c r="BG398" i="15" s="1"/>
  <c r="AE386" i="15"/>
  <c r="BE386" i="15" s="1"/>
  <c r="BG386" i="15" s="1"/>
  <c r="AE404" i="15"/>
  <c r="BE404" i="15" s="1"/>
  <c r="BG404" i="15" s="1"/>
  <c r="AE379" i="15"/>
  <c r="BE379" i="15" s="1"/>
  <c r="BG379" i="15" s="1"/>
  <c r="AE411" i="15"/>
  <c r="BE411" i="15" s="1"/>
  <c r="BG411" i="15" s="1"/>
  <c r="AE402" i="15"/>
  <c r="BE402" i="15" s="1"/>
  <c r="BG402" i="15" s="1"/>
  <c r="AE388" i="15"/>
  <c r="BE388" i="15" s="1"/>
  <c r="BG388" i="15" s="1"/>
  <c r="AE376" i="15"/>
  <c r="BE376" i="15" s="1"/>
  <c r="BG376" i="15" s="1"/>
  <c r="AE415" i="15"/>
  <c r="BE415" i="15" s="1"/>
  <c r="BG415" i="15" s="1"/>
  <c r="AE406" i="15"/>
  <c r="BE406" i="15" s="1"/>
  <c r="BG406" i="15" s="1"/>
  <c r="AE374" i="15"/>
  <c r="BE374" i="15" s="1"/>
  <c r="BG374" i="15" s="1"/>
  <c r="AE392" i="15"/>
  <c r="BE392" i="15" s="1"/>
  <c r="BG392" i="15" s="1"/>
  <c r="AE381" i="15"/>
  <c r="BE381" i="15" s="1"/>
  <c r="BG381" i="15" s="1"/>
  <c r="AE375" i="15"/>
  <c r="BE375" i="15" s="1"/>
  <c r="BG375" i="15" s="1"/>
  <c r="AE373" i="15"/>
  <c r="AE412" i="15"/>
  <c r="BE412" i="15" s="1"/>
  <c r="BG412" i="15" s="1"/>
  <c r="AE383" i="15"/>
  <c r="AE332" i="15"/>
  <c r="BE332" i="15" s="1"/>
  <c r="BG332" i="15" s="1"/>
  <c r="AE391" i="15"/>
  <c r="BE391" i="15" s="1"/>
  <c r="BG391" i="15" s="1"/>
  <c r="AE395" i="15"/>
  <c r="BE395" i="15" s="1"/>
  <c r="BG395" i="15" s="1"/>
  <c r="AE342" i="15"/>
  <c r="AE334" i="15"/>
  <c r="BE334" i="15" s="1"/>
  <c r="BG334" i="15" s="1"/>
  <c r="AE324" i="15"/>
  <c r="BE324" i="15" s="1"/>
  <c r="BG324" i="15" s="1"/>
  <c r="AE335" i="15"/>
  <c r="BE335" i="15" s="1"/>
  <c r="BG335" i="15" s="1"/>
  <c r="AE329" i="15"/>
  <c r="BE329" i="15" s="1"/>
  <c r="BG329" i="15" s="1"/>
  <c r="AE318" i="15"/>
  <c r="BE318" i="15" s="1"/>
  <c r="BG318" i="15" s="1"/>
  <c r="AE315" i="15"/>
  <c r="BE315" i="15" s="1"/>
  <c r="BG315" i="15" s="1"/>
  <c r="AE308" i="15"/>
  <c r="BE308" i="15" s="1"/>
  <c r="BG308" i="15" s="1"/>
  <c r="AE306" i="15"/>
  <c r="BE306" i="15" s="1"/>
  <c r="BG306" i="15" s="1"/>
  <c r="AE333" i="15"/>
  <c r="BE333" i="15" s="1"/>
  <c r="BG333" i="15" s="1"/>
  <c r="AE331" i="15"/>
  <c r="BE331" i="15" s="1"/>
  <c r="BG331" i="15" s="1"/>
  <c r="AE326" i="15"/>
  <c r="BE326" i="15" s="1"/>
  <c r="BG326" i="15" s="1"/>
  <c r="AE311" i="15"/>
  <c r="BE311" i="15" s="1"/>
  <c r="BG311" i="15" s="1"/>
  <c r="AE309" i="15"/>
  <c r="BE309" i="15" s="1"/>
  <c r="BG309" i="15" s="1"/>
  <c r="AE322" i="15"/>
  <c r="BE322" i="15" s="1"/>
  <c r="BG322" i="15" s="1"/>
  <c r="AE305" i="15"/>
  <c r="BE305" i="15" s="1"/>
  <c r="BG305" i="15" s="1"/>
  <c r="AE377" i="15"/>
  <c r="BE377" i="15" s="1"/>
  <c r="BG377" i="15" s="1"/>
  <c r="AE323" i="15"/>
  <c r="BE323" i="15" s="1"/>
  <c r="BG323" i="15" s="1"/>
  <c r="AE293" i="15"/>
  <c r="BE293" i="15" s="1"/>
  <c r="BG293" i="15" s="1"/>
  <c r="AE307" i="15"/>
  <c r="BE307" i="15" s="1"/>
  <c r="BG307" i="15" s="1"/>
  <c r="AE295" i="15"/>
  <c r="BE295" i="15" s="1"/>
  <c r="BG295" i="15" s="1"/>
  <c r="AE298" i="15"/>
  <c r="BE298" i="15" s="1"/>
  <c r="BG298" i="15" s="1"/>
  <c r="AE282" i="15"/>
  <c r="BE282" i="15" s="1"/>
  <c r="BG282" i="15" s="1"/>
  <c r="AE281" i="15"/>
  <c r="BE281" i="15" s="1"/>
  <c r="BG281" i="15" s="1"/>
  <c r="AE382" i="15"/>
  <c r="BE382" i="15" s="1"/>
  <c r="BG382" i="15" s="1"/>
  <c r="AE303" i="15"/>
  <c r="BE303" i="15" s="1"/>
  <c r="BG303" i="15" s="1"/>
  <c r="AE290" i="15"/>
  <c r="BE290" i="15" s="1"/>
  <c r="BG290" i="15" s="1"/>
  <c r="AE273" i="15"/>
  <c r="BE273" i="15" s="1"/>
  <c r="BG273" i="15" s="1"/>
  <c r="AE278" i="15"/>
  <c r="BE278" i="15" s="1"/>
  <c r="BG278" i="15" s="1"/>
  <c r="AE267" i="15"/>
  <c r="BE267" i="15" s="1"/>
  <c r="BG267" i="15" s="1"/>
  <c r="AE276" i="15"/>
  <c r="BE276" i="15" s="1"/>
  <c r="BG276" i="15" s="1"/>
  <c r="AE274" i="15"/>
  <c r="BE274" i="15" s="1"/>
  <c r="BG274" i="15" s="1"/>
  <c r="AE261" i="15"/>
  <c r="BE261" i="15" s="1"/>
  <c r="BG261" i="15" s="1"/>
  <c r="AE258" i="15"/>
  <c r="BE258" i="15" s="1"/>
  <c r="BG258" i="15" s="1"/>
  <c r="AE257" i="15"/>
  <c r="BE257" i="15" s="1"/>
  <c r="BG257" i="15" s="1"/>
  <c r="AE296" i="15"/>
  <c r="BE296" i="15" s="1"/>
  <c r="BG296" i="15" s="1"/>
  <c r="AE289" i="15"/>
  <c r="BE289" i="15" s="1"/>
  <c r="BG289" i="15" s="1"/>
  <c r="AE259" i="15"/>
  <c r="BE259" i="15" s="1"/>
  <c r="BG259" i="15" s="1"/>
  <c r="AE434" i="15"/>
  <c r="BE434" i="15" s="1"/>
  <c r="BG434" i="15" s="1"/>
  <c r="AE263" i="15"/>
  <c r="BE263" i="15" s="1"/>
  <c r="BG263" i="15" s="1"/>
  <c r="AE256" i="15"/>
  <c r="BE256" i="15" s="1"/>
  <c r="BG256" i="15" s="1"/>
  <c r="AE297" i="15"/>
  <c r="BE297" i="15" s="1"/>
  <c r="BG297" i="15" s="1"/>
  <c r="AE239" i="15"/>
  <c r="BE239" i="15" s="1"/>
  <c r="BG239" i="15" s="1"/>
  <c r="AE224" i="15"/>
  <c r="BE224" i="15" s="1"/>
  <c r="BG224" i="15" s="1"/>
  <c r="AE277" i="15"/>
  <c r="BE277" i="15" s="1"/>
  <c r="BG277" i="15" s="1"/>
  <c r="AE270" i="15"/>
  <c r="BE270" i="15" s="1"/>
  <c r="BG270" i="15" s="1"/>
  <c r="AE247" i="15"/>
  <c r="BE247" i="15" s="1"/>
  <c r="BG247" i="15" s="1"/>
  <c r="AE245" i="15"/>
  <c r="BE245" i="15" s="1"/>
  <c r="BG245" i="15" s="1"/>
  <c r="AE249" i="15"/>
  <c r="BE249" i="15" s="1"/>
  <c r="BG249" i="15" s="1"/>
  <c r="AE228" i="15"/>
  <c r="BE228" i="15" s="1"/>
  <c r="BG228" i="15" s="1"/>
  <c r="AE255" i="15"/>
  <c r="BE255" i="15" s="1"/>
  <c r="BG255" i="15" s="1"/>
  <c r="AE288" i="15"/>
  <c r="BE288" i="15" s="1"/>
  <c r="BG288" i="15" s="1"/>
  <c r="AE251" i="15"/>
  <c r="BE251" i="15" s="1"/>
  <c r="BG251" i="15" s="1"/>
  <c r="AE301" i="15"/>
  <c r="BE301" i="15" s="1"/>
  <c r="BG301" i="15" s="1"/>
  <c r="AE291" i="15"/>
  <c r="BE291" i="15" s="1"/>
  <c r="BG291" i="15" s="1"/>
  <c r="AE253" i="15"/>
  <c r="BE253" i="15" s="1"/>
  <c r="BG253" i="15" s="1"/>
  <c r="AE214" i="15"/>
  <c r="BE214" i="15" s="1"/>
  <c r="BG214" i="15" s="1"/>
  <c r="AE202" i="15"/>
  <c r="BE202" i="15" s="1"/>
  <c r="BG202" i="15" s="1"/>
  <c r="AE201" i="15"/>
  <c r="BE201" i="15" s="1"/>
  <c r="BG201" i="15" s="1"/>
  <c r="AE188" i="15"/>
  <c r="BE188" i="15" s="1"/>
  <c r="BG188" i="15" s="1"/>
  <c r="AE183" i="15"/>
  <c r="BE183" i="15" s="1"/>
  <c r="BG183" i="15" s="1"/>
  <c r="AE226" i="15"/>
  <c r="BE226" i="15" s="1"/>
  <c r="BG226" i="15" s="1"/>
  <c r="AE186" i="15"/>
  <c r="BE186" i="15" s="1"/>
  <c r="BG186" i="15" s="1"/>
  <c r="AE208" i="15"/>
  <c r="BE208" i="15" s="1"/>
  <c r="BG208" i="15" s="1"/>
  <c r="AE207" i="15"/>
  <c r="BE207" i="15" s="1"/>
  <c r="BG207" i="15" s="1"/>
  <c r="AE204" i="15"/>
  <c r="BE204" i="15" s="1"/>
  <c r="BG204" i="15" s="1"/>
  <c r="AE203" i="15"/>
  <c r="BE203" i="15" s="1"/>
  <c r="BG203" i="15" s="1"/>
  <c r="AE199" i="15"/>
  <c r="BE199" i="15" s="1"/>
  <c r="BG199" i="15" s="1"/>
  <c r="AE229" i="15"/>
  <c r="BE229" i="15" s="1"/>
  <c r="BG229" i="15" s="1"/>
  <c r="AE430" i="15"/>
  <c r="BE430" i="15" s="1"/>
  <c r="BG430" i="15" s="1"/>
  <c r="AE189" i="15"/>
  <c r="BE189" i="15" s="1"/>
  <c r="BG189" i="15" s="1"/>
  <c r="AE212" i="15"/>
  <c r="BE212" i="15" s="1"/>
  <c r="BG212" i="15" s="1"/>
  <c r="AE195" i="15"/>
  <c r="BE195" i="15" s="1"/>
  <c r="BG195" i="15" s="1"/>
  <c r="AE165" i="15"/>
  <c r="AE197" i="15"/>
  <c r="BE197" i="15" s="1"/>
  <c r="BG197" i="15" s="1"/>
  <c r="AE181" i="15"/>
  <c r="BE181" i="15" s="1"/>
  <c r="BG181" i="15" s="1"/>
  <c r="AE196" i="15"/>
  <c r="BE196" i="15" s="1"/>
  <c r="BG196" i="15" s="1"/>
  <c r="AE180" i="15"/>
  <c r="BE180" i="15" s="1"/>
  <c r="BG180" i="15" s="1"/>
  <c r="AE156" i="15"/>
  <c r="BE156" i="15" s="1"/>
  <c r="BG156" i="15" s="1"/>
  <c r="AE438" i="15"/>
  <c r="BE438" i="15" s="1"/>
  <c r="BG438" i="15" s="1"/>
  <c r="AE153" i="15"/>
  <c r="BE153" i="15" s="1"/>
  <c r="BG153" i="15" s="1"/>
  <c r="AE151" i="15"/>
  <c r="BE151" i="15" s="1"/>
  <c r="BG151" i="15" s="1"/>
  <c r="AE162" i="15"/>
  <c r="BE162" i="15" s="1"/>
  <c r="BG162" i="15" s="1"/>
  <c r="AE149" i="15"/>
  <c r="BE149" i="15" s="1"/>
  <c r="BG149" i="15" s="1"/>
  <c r="AE142" i="15"/>
  <c r="BE142" i="15" s="1"/>
  <c r="BG142" i="15" s="1"/>
  <c r="AE118" i="15"/>
  <c r="BE118" i="15" s="1"/>
  <c r="BG118" i="15" s="1"/>
  <c r="AE116" i="15"/>
  <c r="BE116" i="15" s="1"/>
  <c r="BG116" i="15" s="1"/>
  <c r="AE114" i="15"/>
  <c r="BE114" i="15" s="1"/>
  <c r="BG114" i="15" s="1"/>
  <c r="AE437" i="15"/>
  <c r="AE198" i="15"/>
  <c r="BE198" i="15" s="1"/>
  <c r="BG198" i="15" s="1"/>
  <c r="AE182" i="15"/>
  <c r="BE182" i="15" s="1"/>
  <c r="BG182" i="15" s="1"/>
  <c r="AE160" i="15"/>
  <c r="BE160" i="15" s="1"/>
  <c r="BG160" i="15" s="1"/>
  <c r="AE158" i="15"/>
  <c r="BE158" i="15" s="1"/>
  <c r="BG158" i="15" s="1"/>
  <c r="AE146" i="15"/>
  <c r="BE146" i="15" s="1"/>
  <c r="BG146" i="15" s="1"/>
  <c r="AE129" i="15"/>
  <c r="BE129" i="15" s="1"/>
  <c r="BG129" i="15" s="1"/>
  <c r="AE111" i="15"/>
  <c r="BE111" i="15" s="1"/>
  <c r="BG111" i="15" s="1"/>
  <c r="AE76" i="15"/>
  <c r="BE76" i="15" s="1"/>
  <c r="BG76" i="15" s="1"/>
  <c r="AE59" i="15"/>
  <c r="BE59" i="15" s="1"/>
  <c r="BG59" i="15" s="1"/>
  <c r="AE58" i="15"/>
  <c r="BE58" i="15" s="1"/>
  <c r="BG58" i="15" s="1"/>
  <c r="AE44" i="15"/>
  <c r="BE44" i="15" s="1"/>
  <c r="BG44" i="15" s="1"/>
  <c r="AE42" i="15"/>
  <c r="BE42" i="15" s="1"/>
  <c r="BG42" i="15" s="1"/>
  <c r="AE40" i="15"/>
  <c r="BE40" i="15" s="1"/>
  <c r="BG40" i="15" s="1"/>
  <c r="AE80" i="15"/>
  <c r="BE80" i="15" s="1"/>
  <c r="BG80" i="15" s="1"/>
  <c r="AE427" i="15"/>
  <c r="BE427" i="15" s="1"/>
  <c r="BG427" i="15" s="1"/>
  <c r="AE74" i="15"/>
  <c r="BE74" i="15" s="1"/>
  <c r="BG74" i="15" s="1"/>
  <c r="AE64" i="15"/>
  <c r="BE64" i="15" s="1"/>
  <c r="BG64" i="15" s="1"/>
  <c r="AE121" i="15"/>
  <c r="BE121" i="15" s="1"/>
  <c r="BG121" i="15" s="1"/>
  <c r="AE84" i="15"/>
  <c r="BE84" i="15" s="1"/>
  <c r="BG84" i="15" s="1"/>
  <c r="AE78" i="15"/>
  <c r="BE78" i="15" s="1"/>
  <c r="BG78" i="15" s="1"/>
  <c r="AE30" i="15"/>
  <c r="BE30" i="15" s="1"/>
  <c r="BG30" i="15" s="1"/>
  <c r="AE26" i="15"/>
  <c r="BE26" i="15" s="1"/>
  <c r="BG26" i="15" s="1"/>
  <c r="AE22" i="15"/>
  <c r="BE22" i="15" s="1"/>
  <c r="BG22" i="15" s="1"/>
  <c r="AE134" i="15"/>
  <c r="BE134" i="15" s="1"/>
  <c r="BG134" i="15" s="1"/>
  <c r="AE66" i="15"/>
  <c r="BE66" i="15" s="1"/>
  <c r="BG66" i="15" s="1"/>
  <c r="AE63" i="15"/>
  <c r="BE63" i="15" s="1"/>
  <c r="BG63" i="15" s="1"/>
  <c r="AE49" i="15"/>
  <c r="BE49" i="15" s="1"/>
  <c r="BG49" i="15" s="1"/>
  <c r="AE36" i="15"/>
  <c r="BE36" i="15" s="1"/>
  <c r="BG36" i="15" s="1"/>
  <c r="AE28" i="15"/>
  <c r="BE28" i="15" s="1"/>
  <c r="BG28" i="15" s="1"/>
  <c r="AE11" i="15"/>
  <c r="BE11" i="15" s="1"/>
  <c r="BG11" i="15" s="1"/>
  <c r="AE6" i="15"/>
  <c r="AE62" i="15"/>
  <c r="BE62" i="15" s="1"/>
  <c r="BG62" i="15" s="1"/>
  <c r="AE57" i="15"/>
  <c r="BE57" i="15" s="1"/>
  <c r="BG57" i="15" s="1"/>
  <c r="AE56" i="15"/>
  <c r="BE56" i="15" s="1"/>
  <c r="BG56" i="15" s="1"/>
  <c r="AE423" i="15"/>
  <c r="BE423" i="15" s="1"/>
  <c r="BG423" i="15" s="1"/>
  <c r="BD5" i="15"/>
  <c r="BF5" i="15" s="1"/>
  <c r="AE82" i="15"/>
  <c r="BE82" i="15" s="1"/>
  <c r="BG82" i="15" s="1"/>
  <c r="AE16" i="15"/>
  <c r="BE16" i="15" s="1"/>
  <c r="BG16" i="15" s="1"/>
  <c r="AE15" i="15"/>
  <c r="BE15" i="15" s="1"/>
  <c r="BG15" i="15" s="1"/>
  <c r="AE8" i="15"/>
  <c r="BE8" i="15" s="1"/>
  <c r="BG8" i="15" s="1"/>
  <c r="AE24" i="15"/>
  <c r="BE24" i="15" s="1"/>
  <c r="BG24" i="15" s="1"/>
  <c r="AE10" i="15"/>
  <c r="BE10" i="15" s="1"/>
  <c r="BG10" i="15" s="1"/>
  <c r="AE38" i="15"/>
  <c r="BE38" i="15" s="1"/>
  <c r="BG38" i="15" s="1"/>
  <c r="AE34" i="15"/>
  <c r="BE34" i="15" s="1"/>
  <c r="BG34" i="15" s="1"/>
  <c r="AE12" i="15"/>
  <c r="BE12" i="15" s="1"/>
  <c r="BG12" i="15" s="1"/>
  <c r="AE48" i="15"/>
  <c r="BE48" i="15" s="1"/>
  <c r="BG48" i="15" s="1"/>
  <c r="AE32" i="15"/>
  <c r="BE32" i="15" s="1"/>
  <c r="BG32" i="15" s="1"/>
  <c r="AE14" i="15"/>
  <c r="BE14" i="15" s="1"/>
  <c r="BG14" i="15" s="1"/>
  <c r="AE47" i="15"/>
  <c r="BE47" i="15" s="1"/>
  <c r="BG47" i="15" s="1"/>
  <c r="AE20" i="15"/>
  <c r="BE20" i="15" s="1"/>
  <c r="BG20" i="15" s="1"/>
  <c r="AE18" i="15"/>
  <c r="BE18" i="15" s="1"/>
  <c r="BG18" i="15" s="1"/>
  <c r="AE7" i="15"/>
  <c r="BE7" i="15" s="1"/>
  <c r="BG7" i="15" s="1"/>
  <c r="AE421" i="15"/>
  <c r="BE421" i="15" s="1"/>
  <c r="BG421" i="15" s="1"/>
  <c r="AE9" i="15"/>
  <c r="BE9" i="15" s="1"/>
  <c r="BG9" i="15" s="1"/>
  <c r="AE29" i="15"/>
  <c r="BE29" i="15" s="1"/>
  <c r="BG29" i="15" s="1"/>
  <c r="AE87" i="15"/>
  <c r="BE87" i="15" s="1"/>
  <c r="BG87" i="15" s="1"/>
  <c r="AE17" i="15"/>
  <c r="BE17" i="15" s="1"/>
  <c r="BG17" i="15" s="1"/>
  <c r="AE69" i="15"/>
  <c r="BE69" i="15" s="1"/>
  <c r="BG69" i="15" s="1"/>
  <c r="AE61" i="15"/>
  <c r="BE61" i="15" s="1"/>
  <c r="BG61" i="15" s="1"/>
  <c r="AE92" i="15"/>
  <c r="BE92" i="15" s="1"/>
  <c r="BG92" i="15" s="1"/>
  <c r="AE86" i="15"/>
  <c r="BE86" i="15" s="1"/>
  <c r="BG86" i="15" s="1"/>
  <c r="AE50" i="15"/>
  <c r="BE50" i="15" s="1"/>
  <c r="BG50" i="15" s="1"/>
  <c r="AE68" i="15"/>
  <c r="BE68" i="15" s="1"/>
  <c r="BG68" i="15" s="1"/>
  <c r="AE79" i="15"/>
  <c r="BE79" i="15" s="1"/>
  <c r="BG79" i="15" s="1"/>
  <c r="AE104" i="15"/>
  <c r="BE104" i="15" s="1"/>
  <c r="BG104" i="15" s="1"/>
  <c r="AE102" i="15"/>
  <c r="BE102" i="15" s="1"/>
  <c r="BG102" i="15" s="1"/>
  <c r="AE85" i="15"/>
  <c r="BA85" i="15" s="1"/>
  <c r="BC85" i="15" s="1"/>
  <c r="AE138" i="15"/>
  <c r="BE138" i="15" s="1"/>
  <c r="BG138" i="15" s="1"/>
  <c r="AE93" i="15"/>
  <c r="BE93" i="15" s="1"/>
  <c r="BG93" i="15" s="1"/>
  <c r="AE109" i="15"/>
  <c r="BE109" i="15" s="1"/>
  <c r="BG109" i="15" s="1"/>
  <c r="AE140" i="15"/>
  <c r="BE140" i="15" s="1"/>
  <c r="BG140" i="15" s="1"/>
  <c r="AE113" i="15"/>
  <c r="BE113" i="15" s="1"/>
  <c r="BG113" i="15" s="1"/>
  <c r="AE170" i="15"/>
  <c r="BE170" i="15" s="1"/>
  <c r="BG170" i="15" s="1"/>
  <c r="AE154" i="15"/>
  <c r="BE154" i="15" s="1"/>
  <c r="BG154" i="15" s="1"/>
  <c r="AE433" i="15"/>
  <c r="BE433" i="15" s="1"/>
  <c r="BG433" i="15" s="1"/>
  <c r="AE193" i="15"/>
  <c r="BE193" i="15" s="1"/>
  <c r="BG193" i="15" s="1"/>
  <c r="AE217" i="15"/>
  <c r="BE217" i="15" s="1"/>
  <c r="BG217" i="15" s="1"/>
  <c r="AE420" i="15"/>
  <c r="BE420" i="15" s="1"/>
  <c r="BG420" i="15" s="1"/>
  <c r="AE171" i="15"/>
  <c r="BE171" i="15" s="1"/>
  <c r="BG171" i="15" s="1"/>
  <c r="AE235" i="15"/>
  <c r="BE235" i="15" s="1"/>
  <c r="BG235" i="15" s="1"/>
  <c r="AE237" i="15"/>
  <c r="BE237" i="15" s="1"/>
  <c r="BG237" i="15" s="1"/>
  <c r="AE246" i="15"/>
  <c r="BE246" i="15" s="1"/>
  <c r="BG246" i="15" s="1"/>
  <c r="AE294" i="15"/>
  <c r="BE294" i="15" s="1"/>
  <c r="BG294" i="15" s="1"/>
  <c r="AE313" i="15"/>
  <c r="BE313" i="15" s="1"/>
  <c r="BG313" i="15" s="1"/>
  <c r="AE327" i="15"/>
  <c r="BE327" i="15" s="1"/>
  <c r="BG327" i="15" s="1"/>
  <c r="AE300" i="15"/>
  <c r="BE300" i="15" s="1"/>
  <c r="BG300" i="15" s="1"/>
  <c r="AE339" i="15"/>
  <c r="AE396" i="15"/>
  <c r="BE396" i="15" s="1"/>
  <c r="BG396" i="15" s="1"/>
  <c r="AE397" i="15"/>
  <c r="BE397" i="15" s="1"/>
  <c r="BG397" i="15" s="1"/>
  <c r="AE51" i="15"/>
  <c r="BE51" i="15" s="1"/>
  <c r="BG51" i="15" s="1"/>
  <c r="AE100" i="15"/>
  <c r="BE100" i="15" s="1"/>
  <c r="BG100" i="15" s="1"/>
  <c r="AE112" i="15"/>
  <c r="BE112" i="15" s="1"/>
  <c r="BG112" i="15" s="1"/>
  <c r="AE106" i="15"/>
  <c r="BE106" i="15" s="1"/>
  <c r="BG106" i="15" s="1"/>
  <c r="AE39" i="15"/>
  <c r="BE39" i="15" s="1"/>
  <c r="BG39" i="15" s="1"/>
  <c r="AE73" i="15"/>
  <c r="BE73" i="15" s="1"/>
  <c r="BG73" i="15" s="1"/>
  <c r="AE95" i="15"/>
  <c r="BE95" i="15" s="1"/>
  <c r="BG95" i="15" s="1"/>
  <c r="AE119" i="15"/>
  <c r="BE119" i="15" s="1"/>
  <c r="BG119" i="15" s="1"/>
  <c r="AE175" i="15"/>
  <c r="BE175" i="15" s="1"/>
  <c r="BG175" i="15" s="1"/>
  <c r="AE126" i="15"/>
  <c r="BE126" i="15" s="1"/>
  <c r="BG126" i="15" s="1"/>
  <c r="AE115" i="15"/>
  <c r="BE115" i="15" s="1"/>
  <c r="BG115" i="15" s="1"/>
  <c r="AE155" i="15"/>
  <c r="BE155" i="15" s="1"/>
  <c r="BG155" i="15" s="1"/>
  <c r="AE179" i="15"/>
  <c r="BE179" i="15" s="1"/>
  <c r="BG179" i="15" s="1"/>
  <c r="AE211" i="15"/>
  <c r="BE211" i="15" s="1"/>
  <c r="BG211" i="15" s="1"/>
  <c r="AE184" i="15"/>
  <c r="BE184" i="15" s="1"/>
  <c r="BG184" i="15" s="1"/>
  <c r="AE429" i="15"/>
  <c r="AE173" i="15"/>
  <c r="BE173" i="15" s="1"/>
  <c r="BG173" i="15" s="1"/>
  <c r="AE266" i="15"/>
  <c r="BE266" i="15" s="1"/>
  <c r="BG266" i="15" s="1"/>
  <c r="AE241" i="15"/>
  <c r="BE241" i="15" s="1"/>
  <c r="BG241" i="15" s="1"/>
  <c r="AE432" i="15"/>
  <c r="AE230" i="15"/>
  <c r="BE230" i="15" s="1"/>
  <c r="BG230" i="15" s="1"/>
  <c r="AE248" i="15"/>
  <c r="BE248" i="15" s="1"/>
  <c r="BG248" i="15" s="1"/>
  <c r="AE341" i="15"/>
  <c r="AE337" i="15"/>
  <c r="AE408" i="15"/>
  <c r="BE408" i="15" s="1"/>
  <c r="BG408" i="15" s="1"/>
  <c r="AE378" i="15"/>
  <c r="BE378" i="15" s="1"/>
  <c r="BG378" i="15" s="1"/>
  <c r="AE393" i="15"/>
  <c r="BE393" i="15" s="1"/>
  <c r="BG393" i="15" s="1"/>
  <c r="AE52" i="15"/>
  <c r="BE52" i="15" s="1"/>
  <c r="BG52" i="15" s="1"/>
  <c r="AE23" i="15"/>
  <c r="BE23" i="15" s="1"/>
  <c r="BG23" i="15" s="1"/>
  <c r="AE21" i="15"/>
  <c r="BE21" i="15" s="1"/>
  <c r="BG21" i="15" s="1"/>
  <c r="AE13" i="15"/>
  <c r="BE13" i="15" s="1"/>
  <c r="BG13" i="15" s="1"/>
  <c r="AE110" i="15"/>
  <c r="BE110" i="15" s="1"/>
  <c r="BG110" i="15" s="1"/>
  <c r="AE123" i="15"/>
  <c r="BE123" i="15" s="1"/>
  <c r="BG123" i="15" s="1"/>
  <c r="AE143" i="15"/>
  <c r="BE143" i="15" s="1"/>
  <c r="BG143" i="15" s="1"/>
  <c r="AE97" i="15"/>
  <c r="BE97" i="15" s="1"/>
  <c r="BG97" i="15" s="1"/>
  <c r="AE209" i="15"/>
  <c r="BE209" i="15" s="1"/>
  <c r="BG209" i="15" s="1"/>
  <c r="AE128" i="15"/>
  <c r="BE128" i="15" s="1"/>
  <c r="BG128" i="15" s="1"/>
  <c r="AE117" i="15"/>
  <c r="BE117" i="15" s="1"/>
  <c r="BG117" i="15" s="1"/>
  <c r="AE166" i="15"/>
  <c r="BE166" i="15" s="1"/>
  <c r="BG166" i="15" s="1"/>
  <c r="AE157" i="15"/>
  <c r="BE157" i="15" s="1"/>
  <c r="BG157" i="15" s="1"/>
  <c r="AE178" i="15"/>
  <c r="BE178" i="15" s="1"/>
  <c r="BG178" i="15" s="1"/>
  <c r="AE232" i="15"/>
  <c r="BE232" i="15" s="1"/>
  <c r="BG232" i="15" s="1"/>
  <c r="AE439" i="15"/>
  <c r="BE439" i="15" s="1"/>
  <c r="BG439" i="15" s="1"/>
  <c r="AE238" i="15"/>
  <c r="BE238" i="15" s="1"/>
  <c r="BG238" i="15" s="1"/>
  <c r="AE262" i="15"/>
  <c r="BE262" i="15" s="1"/>
  <c r="BG262" i="15" s="1"/>
  <c r="AE265" i="15"/>
  <c r="BE265" i="15" s="1"/>
  <c r="BG265" i="15" s="1"/>
  <c r="AE279" i="15"/>
  <c r="BE279" i="15" s="1"/>
  <c r="BG279" i="15" s="1"/>
  <c r="AE250" i="15"/>
  <c r="BE250" i="15" s="1"/>
  <c r="BG250" i="15" s="1"/>
  <c r="AE283" i="15"/>
  <c r="BE283" i="15" s="1"/>
  <c r="BG283" i="15" s="1"/>
  <c r="AE284" i="15"/>
  <c r="BE284" i="15" s="1"/>
  <c r="BG284" i="15" s="1"/>
  <c r="AE312" i="15"/>
  <c r="BE312" i="15" s="1"/>
  <c r="BG312" i="15" s="1"/>
  <c r="AE410" i="15"/>
  <c r="BE410" i="15" s="1"/>
  <c r="BG410" i="15" s="1"/>
  <c r="AE319" i="15"/>
  <c r="BE319" i="15" s="1"/>
  <c r="BG319" i="15" s="1"/>
  <c r="AE321" i="15"/>
  <c r="BE321" i="15" s="1"/>
  <c r="BG321" i="15" s="1"/>
  <c r="AE387" i="15"/>
  <c r="BE387" i="15" s="1"/>
  <c r="BG387" i="15" s="1"/>
  <c r="AE407" i="15"/>
  <c r="BE407" i="15" s="1"/>
  <c r="BG407" i="15" s="1"/>
  <c r="AE120" i="15"/>
  <c r="BE120" i="15" s="1"/>
  <c r="BG120" i="15" s="1"/>
  <c r="AE161" i="15"/>
  <c r="BE161" i="15" s="1"/>
  <c r="BG161" i="15" s="1"/>
  <c r="AE219" i="15"/>
  <c r="BE219" i="15" s="1"/>
  <c r="BG219" i="15" s="1"/>
  <c r="AE192" i="15"/>
  <c r="BE192" i="15" s="1"/>
  <c r="BG192" i="15" s="1"/>
  <c r="AE243" i="15"/>
  <c r="BE243" i="15" s="1"/>
  <c r="BG243" i="15" s="1"/>
  <c r="AE236" i="15"/>
  <c r="BE236" i="15" s="1"/>
  <c r="BG236" i="15" s="1"/>
  <c r="AE254" i="15"/>
  <c r="BE254" i="15" s="1"/>
  <c r="BG254" i="15" s="1"/>
  <c r="AE286" i="15"/>
  <c r="BE286" i="15" s="1"/>
  <c r="BG286" i="15" s="1"/>
  <c r="AE302" i="15"/>
  <c r="BE302" i="15" s="1"/>
  <c r="BG302" i="15" s="1"/>
  <c r="AE53" i="15"/>
  <c r="BE53" i="15" s="1"/>
  <c r="BG53" i="15" s="1"/>
  <c r="AE422" i="15"/>
  <c r="BE422" i="15" s="1"/>
  <c r="BG422" i="15" s="1"/>
  <c r="AE70" i="15"/>
  <c r="BE70" i="15" s="1"/>
  <c r="BG70" i="15" s="1"/>
  <c r="AE54" i="15"/>
  <c r="BE54" i="15" s="1"/>
  <c r="BG54" i="15" s="1"/>
  <c r="AE108" i="15"/>
  <c r="BE108" i="15" s="1"/>
  <c r="BG108" i="15" s="1"/>
  <c r="AE90" i="15"/>
  <c r="BE90" i="15" s="1"/>
  <c r="BG90" i="15" s="1"/>
  <c r="AE41" i="15"/>
  <c r="BE41" i="15" s="1"/>
  <c r="BG41" i="15" s="1"/>
  <c r="AE77" i="15"/>
  <c r="BE77" i="15" s="1"/>
  <c r="BG77" i="15" s="1"/>
  <c r="AE122" i="15"/>
  <c r="BE122" i="15" s="1"/>
  <c r="BG122" i="15" s="1"/>
  <c r="AE124" i="15"/>
  <c r="BE124" i="15" s="1"/>
  <c r="BG124" i="15" s="1"/>
  <c r="AE99" i="15"/>
  <c r="BE99" i="15" s="1"/>
  <c r="BG99" i="15" s="1"/>
  <c r="AE136" i="15"/>
  <c r="BE136" i="15" s="1"/>
  <c r="BG136" i="15" s="1"/>
  <c r="AE130" i="15"/>
  <c r="BE130" i="15" s="1"/>
  <c r="BG130" i="15" s="1"/>
  <c r="AE177" i="15"/>
  <c r="BE177" i="15" s="1"/>
  <c r="BG177" i="15" s="1"/>
  <c r="AE145" i="15"/>
  <c r="BE145" i="15" s="1"/>
  <c r="BG145" i="15" s="1"/>
  <c r="AE159" i="15"/>
  <c r="BE159" i="15" s="1"/>
  <c r="BG159" i="15" s="1"/>
  <c r="AE190" i="15"/>
  <c r="BE190" i="15" s="1"/>
  <c r="BG190" i="15" s="1"/>
  <c r="AE260" i="15"/>
  <c r="BE260" i="15" s="1"/>
  <c r="BG260" i="15" s="1"/>
  <c r="AE216" i="15"/>
  <c r="BE216" i="15" s="1"/>
  <c r="BG216" i="15" s="1"/>
  <c r="AE176" i="15"/>
  <c r="BE176" i="15" s="1"/>
  <c r="BG176" i="15" s="1"/>
  <c r="AE431" i="15"/>
  <c r="BE431" i="15" s="1"/>
  <c r="BG431" i="15" s="1"/>
  <c r="AE275" i="15"/>
  <c r="BE275" i="15" s="1"/>
  <c r="BG275" i="15" s="1"/>
  <c r="AE225" i="15"/>
  <c r="BE225" i="15" s="1"/>
  <c r="BG225" i="15" s="1"/>
  <c r="AE268" i="15"/>
  <c r="BE268" i="15" s="1"/>
  <c r="BG268" i="15" s="1"/>
  <c r="AE231" i="15"/>
  <c r="BE231" i="15" s="1"/>
  <c r="BG231" i="15" s="1"/>
  <c r="AE316" i="15"/>
  <c r="BE316" i="15" s="1"/>
  <c r="BG316" i="15" s="1"/>
  <c r="AE252" i="15"/>
  <c r="BE252" i="15" s="1"/>
  <c r="BG252" i="15" s="1"/>
  <c r="AE269" i="15"/>
  <c r="BE269" i="15" s="1"/>
  <c r="BG269" i="15" s="1"/>
  <c r="AE314" i="15"/>
  <c r="BE314" i="15" s="1"/>
  <c r="BG314" i="15" s="1"/>
  <c r="AE328" i="15"/>
  <c r="BE328" i="15" s="1"/>
  <c r="BG328" i="15" s="1"/>
  <c r="AE380" i="15"/>
  <c r="BE380" i="15" s="1"/>
  <c r="BG380" i="15" s="1"/>
  <c r="AE409" i="15"/>
  <c r="BE409" i="15" s="1"/>
  <c r="BG409" i="15" s="1"/>
  <c r="AE389" i="15"/>
  <c r="BE389" i="15" s="1"/>
  <c r="BG389" i="15" s="1"/>
  <c r="AE101" i="15"/>
  <c r="BE101" i="15" s="1"/>
  <c r="BG101" i="15" s="1"/>
  <c r="AE144" i="15"/>
  <c r="BE144" i="15" s="1"/>
  <c r="BG144" i="15" s="1"/>
  <c r="AE131" i="15"/>
  <c r="BE131" i="15" s="1"/>
  <c r="BG131" i="15" s="1"/>
  <c r="AE428" i="15"/>
  <c r="BE428" i="15" s="1"/>
  <c r="BG428" i="15" s="1"/>
  <c r="AE191" i="15"/>
  <c r="BE191" i="15" s="1"/>
  <c r="BG191" i="15" s="1"/>
  <c r="AE206" i="15"/>
  <c r="BE206" i="15" s="1"/>
  <c r="BG206" i="15" s="1"/>
  <c r="AE240" i="15"/>
  <c r="BE240" i="15" s="1"/>
  <c r="BG240" i="15" s="1"/>
  <c r="AE271" i="15"/>
  <c r="BE271" i="15" s="1"/>
  <c r="BG271" i="15" s="1"/>
  <c r="AE401" i="15"/>
  <c r="BE401" i="15" s="1"/>
  <c r="BG401" i="15" s="1"/>
  <c r="AE413" i="15"/>
  <c r="BE413" i="15" s="1"/>
  <c r="BG413" i="15" s="1"/>
  <c r="AE419" i="15"/>
  <c r="BE419" i="15" s="1"/>
  <c r="BG419" i="15" s="1"/>
  <c r="AE88" i="15"/>
  <c r="BE88" i="15" s="1"/>
  <c r="BG88" i="15" s="1"/>
  <c r="AE60" i="15"/>
  <c r="BE60" i="15" s="1"/>
  <c r="BG60" i="15" s="1"/>
  <c r="AE25" i="15"/>
  <c r="BE25" i="15" s="1"/>
  <c r="BG25" i="15" s="1"/>
  <c r="AE75" i="15"/>
  <c r="BE75" i="15" s="1"/>
  <c r="BG75" i="15" s="1"/>
  <c r="AE147" i="15"/>
  <c r="BE147" i="15" s="1"/>
  <c r="BG147" i="15" s="1"/>
  <c r="AE185" i="15"/>
  <c r="BE185" i="15" s="1"/>
  <c r="BG185" i="15" s="1"/>
  <c r="AE33" i="15"/>
  <c r="BE33" i="15" s="1"/>
  <c r="BG33" i="15" s="1"/>
  <c r="AE72" i="15"/>
  <c r="BE72" i="15" s="1"/>
  <c r="BG72" i="15" s="1"/>
  <c r="AE35" i="15"/>
  <c r="BE35" i="15" s="1"/>
  <c r="BG35" i="15" s="1"/>
  <c r="AE43" i="15"/>
  <c r="BE43" i="15" s="1"/>
  <c r="BG43" i="15" s="1"/>
  <c r="AE71" i="15"/>
  <c r="BE71" i="15" s="1"/>
  <c r="BG71" i="15" s="1"/>
  <c r="AE96" i="15"/>
  <c r="BE96" i="15" s="1"/>
  <c r="BG96" i="15" s="1"/>
  <c r="AE94" i="15"/>
  <c r="BE94" i="15" s="1"/>
  <c r="BG94" i="15" s="1"/>
  <c r="AE81" i="15"/>
  <c r="BE81" i="15" s="1"/>
  <c r="BG81" i="15" s="1"/>
  <c r="AE426" i="15"/>
  <c r="AE132" i="15"/>
  <c r="BE132" i="15" s="1"/>
  <c r="BG132" i="15" s="1"/>
  <c r="AE141" i="15"/>
  <c r="BE141" i="15" s="1"/>
  <c r="BG141" i="15" s="1"/>
  <c r="AE103" i="15"/>
  <c r="BE103" i="15" s="1"/>
  <c r="BG103" i="15" s="1"/>
  <c r="AE167" i="15"/>
  <c r="BE167" i="15" s="1"/>
  <c r="BG167" i="15" s="1"/>
  <c r="AE169" i="15"/>
  <c r="BE169" i="15" s="1"/>
  <c r="BG169" i="15" s="1"/>
  <c r="AE133" i="15"/>
  <c r="BE133" i="15" s="1"/>
  <c r="BG133" i="15" s="1"/>
  <c r="AE168" i="15"/>
  <c r="BE168" i="15" s="1"/>
  <c r="BG168" i="15" s="1"/>
  <c r="AE148" i="15"/>
  <c r="BE148" i="15" s="1"/>
  <c r="BG148" i="15" s="1"/>
  <c r="AE163" i="15"/>
  <c r="BE163" i="15" s="1"/>
  <c r="BG163" i="15" s="1"/>
  <c r="AE174" i="15"/>
  <c r="BE174" i="15" s="1"/>
  <c r="BG174" i="15" s="1"/>
  <c r="AE200" i="15"/>
  <c r="BE200" i="15" s="1"/>
  <c r="BG200" i="15" s="1"/>
  <c r="AE187" i="15"/>
  <c r="BE187" i="15" s="1"/>
  <c r="BG187" i="15" s="1"/>
  <c r="AE264" i="15"/>
  <c r="BE264" i="15" s="1"/>
  <c r="BG264" i="15" s="1"/>
  <c r="AE218" i="15"/>
  <c r="BE218" i="15" s="1"/>
  <c r="BG218" i="15" s="1"/>
  <c r="AE280" i="15"/>
  <c r="BE280" i="15" s="1"/>
  <c r="BG280" i="15" s="1"/>
  <c r="AE299" i="15"/>
  <c r="BE299" i="15" s="1"/>
  <c r="BG299" i="15" s="1"/>
  <c r="AE320" i="15"/>
  <c r="BE320" i="15" s="1"/>
  <c r="BG320" i="15" s="1"/>
  <c r="AE304" i="15"/>
  <c r="BE304" i="15" s="1"/>
  <c r="BG304" i="15" s="1"/>
  <c r="AE394" i="15"/>
  <c r="BE394" i="15" s="1"/>
  <c r="BG394" i="15" s="1"/>
  <c r="AE414" i="15"/>
  <c r="BE414" i="15" s="1"/>
  <c r="BG414" i="15" s="1"/>
  <c r="AE405" i="15"/>
  <c r="BE405" i="15" s="1"/>
  <c r="BG405" i="15" s="1"/>
  <c r="AE27" i="15"/>
  <c r="BE27" i="15" s="1"/>
  <c r="BG27" i="15" s="1"/>
  <c r="AE98" i="15"/>
  <c r="BE98" i="15" s="1"/>
  <c r="BG98" i="15" s="1"/>
  <c r="AE65" i="15"/>
  <c r="BE65" i="15" s="1"/>
  <c r="BG65" i="15" s="1"/>
  <c r="AE139" i="15"/>
  <c r="BE139" i="15" s="1"/>
  <c r="BG139" i="15" s="1"/>
  <c r="AE125" i="15"/>
  <c r="BE125" i="15" s="1"/>
  <c r="BG125" i="15" s="1"/>
  <c r="AE89" i="15"/>
  <c r="BE89" i="15" s="1"/>
  <c r="BG89" i="15" s="1"/>
  <c r="AE105" i="15"/>
  <c r="BE105" i="15" s="1"/>
  <c r="BG105" i="15" s="1"/>
  <c r="AE135" i="15"/>
  <c r="BE135" i="15" s="1"/>
  <c r="BG135" i="15" s="1"/>
  <c r="AE215" i="15"/>
  <c r="BE215" i="15" s="1"/>
  <c r="BG215" i="15" s="1"/>
  <c r="AE150" i="15"/>
  <c r="BE150" i="15" s="1"/>
  <c r="BG150" i="15" s="1"/>
  <c r="AE210" i="15"/>
  <c r="BE210" i="15" s="1"/>
  <c r="BG210" i="15" s="1"/>
  <c r="AE194" i="15"/>
  <c r="BE194" i="15" s="1"/>
  <c r="BG194" i="15" s="1"/>
  <c r="AE220" i="15"/>
  <c r="BE220" i="15" s="1"/>
  <c r="BG220" i="15" s="1"/>
  <c r="AE221" i="15"/>
  <c r="BE221" i="15" s="1"/>
  <c r="BG221" i="15" s="1"/>
  <c r="AE272" i="15"/>
  <c r="BE272" i="15" s="1"/>
  <c r="BG272" i="15" s="1"/>
  <c r="AE242" i="15"/>
  <c r="BE242" i="15" s="1"/>
  <c r="BG242" i="15" s="1"/>
  <c r="AE317" i="15"/>
  <c r="BE317" i="15" s="1"/>
  <c r="BG317" i="15" s="1"/>
  <c r="AE310" i="15"/>
  <c r="BE310" i="15" s="1"/>
  <c r="BG310" i="15" s="1"/>
  <c r="AE399" i="15"/>
  <c r="BE399" i="15" s="1"/>
  <c r="BG399" i="15" s="1"/>
  <c r="AE403" i="15"/>
  <c r="BE403" i="15" s="1"/>
  <c r="BG403" i="15" s="1"/>
  <c r="AE390" i="15"/>
  <c r="BE390" i="15" s="1"/>
  <c r="BG390" i="15" s="1"/>
  <c r="AE417" i="15"/>
  <c r="BE417" i="15" s="1"/>
  <c r="BG417" i="15" s="1"/>
  <c r="AE31" i="15"/>
  <c r="BE31" i="15" s="1"/>
  <c r="BG31" i="15" s="1"/>
  <c r="AE55" i="15"/>
  <c r="BE55" i="15" s="1"/>
  <c r="BG55" i="15" s="1"/>
  <c r="AE19" i="15"/>
  <c r="BE19" i="15" s="1"/>
  <c r="BG19" i="15" s="1"/>
  <c r="AE46" i="15"/>
  <c r="BE46" i="15" s="1"/>
  <c r="BG46" i="15" s="1"/>
  <c r="AE37" i="15"/>
  <c r="BE37" i="15" s="1"/>
  <c r="BG37" i="15" s="1"/>
  <c r="AE45" i="15"/>
  <c r="BE45" i="15" s="1"/>
  <c r="BG45" i="15" s="1"/>
  <c r="AE67" i="15"/>
  <c r="BE67" i="15" s="1"/>
  <c r="BG67" i="15" s="1"/>
  <c r="AE83" i="15"/>
  <c r="BE83" i="15" s="1"/>
  <c r="BG83" i="15" s="1"/>
  <c r="AE127" i="15"/>
  <c r="BE127" i="15" s="1"/>
  <c r="BG127" i="15" s="1"/>
  <c r="AE91" i="15"/>
  <c r="BE91" i="15" s="1"/>
  <c r="BG91" i="15" s="1"/>
  <c r="AE107" i="15"/>
  <c r="BE107" i="15" s="1"/>
  <c r="BG107" i="15" s="1"/>
  <c r="AE425" i="15"/>
  <c r="BE425" i="15" s="1"/>
  <c r="BG425" i="15" s="1"/>
  <c r="AE172" i="15"/>
  <c r="BE172" i="15" s="1"/>
  <c r="BG172" i="15" s="1"/>
  <c r="AE137" i="15"/>
  <c r="BE137" i="15" s="1"/>
  <c r="BG137" i="15" s="1"/>
  <c r="AE205" i="15"/>
  <c r="BE205" i="15" s="1"/>
  <c r="BG205" i="15" s="1"/>
  <c r="AE152" i="15"/>
  <c r="BE152" i="15" s="1"/>
  <c r="BG152" i="15" s="1"/>
  <c r="AE164" i="15"/>
  <c r="BE164" i="15" s="1"/>
  <c r="BG164" i="15" s="1"/>
  <c r="AE213" i="15"/>
  <c r="BE213" i="15" s="1"/>
  <c r="BG213" i="15" s="1"/>
  <c r="AE227" i="15"/>
  <c r="BE227" i="15" s="1"/>
  <c r="BG227" i="15" s="1"/>
  <c r="AE233" i="15"/>
  <c r="BE233" i="15" s="1"/>
  <c r="BG233" i="15" s="1"/>
  <c r="AE222" i="15"/>
  <c r="BE222" i="15" s="1"/>
  <c r="BG222" i="15" s="1"/>
  <c r="AE223" i="15"/>
  <c r="BE223" i="15" s="1"/>
  <c r="BG223" i="15" s="1"/>
  <c r="AE234" i="15"/>
  <c r="BE234" i="15" s="1"/>
  <c r="BG234" i="15" s="1"/>
  <c r="AE292" i="15"/>
  <c r="BE292" i="15" s="1"/>
  <c r="BG292" i="15" s="1"/>
  <c r="AE287" i="15"/>
  <c r="BE287" i="15" s="1"/>
  <c r="BG287" i="15" s="1"/>
  <c r="AE244" i="15"/>
  <c r="BE244" i="15" s="1"/>
  <c r="BG244" i="15" s="1"/>
  <c r="AE285" i="15"/>
  <c r="BE285" i="15" s="1"/>
  <c r="BG285" i="15" s="1"/>
  <c r="AE435" i="15"/>
  <c r="BE435" i="15" s="1"/>
  <c r="BG435" i="15" s="1"/>
  <c r="AE325" i="15"/>
  <c r="BE325" i="15" s="1"/>
  <c r="BG325" i="15" s="1"/>
  <c r="AE330" i="15"/>
  <c r="BE330" i="15" s="1"/>
  <c r="BG330" i="15" s="1"/>
  <c r="AE418" i="15"/>
  <c r="BE418" i="15" s="1"/>
  <c r="BG418" i="15" s="1"/>
  <c r="BI10" i="15"/>
  <c r="BK10" i="15" s="1"/>
  <c r="BI274" i="15"/>
  <c r="BK274" i="15" s="1"/>
  <c r="BI201" i="15"/>
  <c r="BK201" i="15" s="1"/>
  <c r="BI170" i="15"/>
  <c r="BK170" i="15" s="1"/>
  <c r="BI20" i="15"/>
  <c r="BK20" i="15" s="1"/>
  <c r="AW90" i="15"/>
  <c r="AY90" i="15" s="1"/>
  <c r="BA156" i="15"/>
  <c r="BC156" i="15" s="1"/>
  <c r="BQ413" i="15"/>
  <c r="BS413" i="15" s="1"/>
  <c r="BQ376" i="15"/>
  <c r="BS376" i="15" s="1"/>
  <c r="BQ395" i="15"/>
  <c r="BS395" i="15" s="1"/>
  <c r="BQ390" i="15"/>
  <c r="BS390" i="15" s="1"/>
  <c r="BQ415" i="15"/>
  <c r="BS415" i="15" s="1"/>
  <c r="BI271" i="15"/>
  <c r="BK271" i="15" s="1"/>
  <c r="BI187" i="15"/>
  <c r="BK187" i="15" s="1"/>
  <c r="BI168" i="15"/>
  <c r="BK168" i="15" s="1"/>
  <c r="BI118" i="15"/>
  <c r="BK118" i="15" s="1"/>
  <c r="BI16" i="15"/>
  <c r="BK16" i="15" s="1"/>
  <c r="BI42" i="15"/>
  <c r="BK42" i="15" s="1"/>
  <c r="BI23" i="15"/>
  <c r="BK23" i="15" s="1"/>
  <c r="BI394" i="15"/>
  <c r="BK394" i="15" s="1"/>
  <c r="BI287" i="15"/>
  <c r="BK287" i="15" s="1"/>
  <c r="BI211" i="15"/>
  <c r="BK211" i="15" s="1"/>
  <c r="BI154" i="15"/>
  <c r="BK154" i="15" s="1"/>
  <c r="BI63" i="15"/>
  <c r="BK63" i="15" s="1"/>
  <c r="BI28" i="15"/>
  <c r="BK28" i="15" s="1"/>
  <c r="BI37" i="15"/>
  <c r="BK37" i="15" s="1"/>
  <c r="BI382" i="15"/>
  <c r="BK382" i="15" s="1"/>
  <c r="BI269" i="15"/>
  <c r="BK269" i="15" s="1"/>
  <c r="BI207" i="15"/>
  <c r="BK207" i="15" s="1"/>
  <c r="BI175" i="15"/>
  <c r="BK175" i="15" s="1"/>
  <c r="BI102" i="15"/>
  <c r="BK102" i="15" s="1"/>
  <c r="BI33" i="15"/>
  <c r="BK33" i="15" s="1"/>
  <c r="BQ378" i="15"/>
  <c r="BS378" i="15" s="1"/>
  <c r="BQ403" i="15"/>
  <c r="BS403" i="15" s="1"/>
  <c r="BQ392" i="15"/>
  <c r="BS392" i="15" s="1"/>
  <c r="BQ397" i="15"/>
  <c r="BS397" i="15" s="1"/>
  <c r="BQ394" i="15"/>
  <c r="BS394" i="15" s="1"/>
  <c r="BQ419" i="15"/>
  <c r="BS419" i="15" s="1"/>
  <c r="BI323" i="15"/>
  <c r="BK323" i="15" s="1"/>
  <c r="BI263" i="15"/>
  <c r="BK263" i="15" s="1"/>
  <c r="BI193" i="15"/>
  <c r="BK193" i="15" s="1"/>
  <c r="BI162" i="15"/>
  <c r="BK162" i="15" s="1"/>
  <c r="BI100" i="15"/>
  <c r="BK100" i="15" s="1"/>
  <c r="E25" i="13"/>
  <c r="BE6" i="15" l="1"/>
  <c r="BG6" i="15" s="1"/>
  <c r="BE426" i="15"/>
  <c r="BG426" i="15" s="1"/>
  <c r="AE344" i="15"/>
  <c r="BE432" i="15"/>
  <c r="BG432" i="15" s="1"/>
  <c r="AE346" i="15"/>
  <c r="BE429" i="15"/>
  <c r="BG429" i="15" s="1"/>
  <c r="AE345" i="15"/>
  <c r="AE5" i="15" s="1"/>
  <c r="BE437" i="15"/>
  <c r="BG437" i="15" s="1"/>
  <c r="AE347" i="15"/>
  <c r="BA392" i="15"/>
  <c r="BC392" i="15" s="1"/>
  <c r="BA315" i="15"/>
  <c r="BC315" i="15" s="1"/>
  <c r="BA26" i="15"/>
  <c r="BC26" i="15" s="1"/>
  <c r="BA376" i="15"/>
  <c r="BC376" i="15" s="1"/>
  <c r="BA326" i="15"/>
  <c r="BC326" i="15" s="1"/>
  <c r="BA296" i="15"/>
  <c r="BC296" i="15" s="1"/>
  <c r="BA188" i="15"/>
  <c r="BC188" i="15" s="1"/>
  <c r="BA126" i="15"/>
  <c r="BC126" i="15" s="1"/>
  <c r="BA199" i="15"/>
  <c r="BC199" i="15" s="1"/>
  <c r="BA17" i="15"/>
  <c r="BC17" i="15" s="1"/>
  <c r="BA158" i="15"/>
  <c r="BC158" i="15" s="1"/>
  <c r="BA92" i="15"/>
  <c r="BC92" i="15" s="1"/>
  <c r="BA415" i="15"/>
  <c r="BC415" i="15" s="1"/>
  <c r="BA289" i="15"/>
  <c r="BC289" i="15" s="1"/>
  <c r="BA329" i="15"/>
  <c r="BC329" i="15" s="1"/>
  <c r="BA295" i="15"/>
  <c r="BC295" i="15" s="1"/>
  <c r="BA229" i="15"/>
  <c r="BC229" i="15" s="1"/>
  <c r="BA422" i="15"/>
  <c r="BC422" i="15" s="1"/>
  <c r="BA201" i="15"/>
  <c r="BC201" i="15" s="1"/>
  <c r="BA179" i="15"/>
  <c r="BC179" i="15" s="1"/>
  <c r="BA7" i="15"/>
  <c r="BC7" i="15" s="1"/>
  <c r="BA395" i="15"/>
  <c r="BC395" i="15" s="1"/>
  <c r="BA281" i="15"/>
  <c r="BC281" i="15" s="1"/>
  <c r="BA147" i="15"/>
  <c r="BC147" i="15" s="1"/>
  <c r="BA18" i="15"/>
  <c r="BC18" i="15" s="1"/>
  <c r="BA140" i="15"/>
  <c r="BC140" i="15" s="1"/>
  <c r="BA378" i="15"/>
  <c r="BC378" i="15" s="1"/>
  <c r="BA431" i="15"/>
  <c r="BC431" i="15" s="1"/>
  <c r="BA111" i="15"/>
  <c r="BC111" i="15" s="1"/>
  <c r="BA253" i="15"/>
  <c r="BC253" i="15" s="1"/>
  <c r="BA114" i="15"/>
  <c r="BC114" i="15" s="1"/>
  <c r="BA171" i="15"/>
  <c r="BC171" i="15" s="1"/>
  <c r="BA150" i="15"/>
  <c r="BC150" i="15" s="1"/>
  <c r="BA129" i="15"/>
  <c r="BC129" i="15" s="1"/>
  <c r="BA109" i="15"/>
  <c r="BC109" i="15" s="1"/>
  <c r="BA186" i="15"/>
  <c r="BC186" i="15" s="1"/>
  <c r="BA80" i="15"/>
  <c r="BC80" i="15" s="1"/>
  <c r="BA246" i="15"/>
  <c r="BC246" i="15" s="1"/>
  <c r="BA96" i="15"/>
  <c r="BC96" i="15" s="1"/>
  <c r="BA283" i="15"/>
  <c r="BC283" i="15" s="1"/>
  <c r="BA255" i="15"/>
  <c r="BC255" i="15" s="1"/>
  <c r="BA10" i="15"/>
  <c r="BC10" i="15" s="1"/>
  <c r="BA203" i="15"/>
  <c r="BC203" i="15" s="1"/>
  <c r="BA394" i="15"/>
  <c r="BC394" i="15" s="1"/>
  <c r="BA266" i="15"/>
  <c r="BC266" i="15" s="1"/>
  <c r="BA118" i="15"/>
  <c r="BC118" i="15" s="1"/>
  <c r="BA413" i="15"/>
  <c r="BC413" i="15" s="1"/>
  <c r="BA243" i="15"/>
  <c r="BC243" i="15" s="1"/>
  <c r="BA248" i="15"/>
  <c r="BC248" i="15" s="1"/>
  <c r="BA267" i="15"/>
  <c r="BC267" i="15" s="1"/>
  <c r="BA215" i="15"/>
  <c r="BC215" i="15" s="1"/>
  <c r="BA88" i="15"/>
  <c r="BC88" i="15" s="1"/>
  <c r="BA157" i="15"/>
  <c r="BC157" i="15" s="1"/>
  <c r="BA217" i="15"/>
  <c r="BC217" i="15" s="1"/>
  <c r="BA51" i="15"/>
  <c r="BC51" i="15" s="1"/>
  <c r="BA265" i="15"/>
  <c r="BC265" i="15" s="1"/>
  <c r="BA182" i="15"/>
  <c r="BC182" i="15" s="1"/>
  <c r="BA43" i="15"/>
  <c r="BC43" i="15" s="1"/>
  <c r="BA95" i="15"/>
  <c r="BC95" i="15" s="1"/>
  <c r="BA314" i="15"/>
  <c r="BC314" i="15" s="1"/>
  <c r="BA250" i="15"/>
  <c r="BC250" i="15" s="1"/>
  <c r="BA195" i="15"/>
  <c r="BC195" i="15" s="1"/>
  <c r="BA73" i="15"/>
  <c r="BC73" i="15" s="1"/>
  <c r="BA8" i="15"/>
  <c r="BC8" i="15" s="1"/>
  <c r="BA254" i="15"/>
  <c r="BC254" i="15" s="1"/>
  <c r="BA142" i="15"/>
  <c r="BC142" i="15" s="1"/>
  <c r="BA83" i="15"/>
  <c r="BC83" i="15" s="1"/>
  <c r="BA52" i="15"/>
  <c r="BC52" i="15" s="1"/>
  <c r="BA90" i="15"/>
  <c r="BC90" i="15" s="1"/>
  <c r="BA245" i="15"/>
  <c r="BC245" i="15" s="1"/>
  <c r="BA19" i="15"/>
  <c r="BC19" i="15" s="1"/>
  <c r="BA94" i="15"/>
  <c r="BC94" i="15" s="1"/>
  <c r="BA263" i="15"/>
  <c r="BC263" i="15" s="1"/>
  <c r="BA324" i="15"/>
  <c r="BC324" i="15" s="1"/>
  <c r="BA412" i="15"/>
  <c r="BC412" i="15" s="1"/>
  <c r="BA162" i="15"/>
  <c r="BC162" i="15" s="1"/>
  <c r="BA264" i="15"/>
  <c r="BC264" i="15" s="1"/>
  <c r="BA290" i="15"/>
  <c r="BC290" i="15" s="1"/>
  <c r="BA379" i="15"/>
  <c r="BC379" i="15" s="1"/>
  <c r="BA340" i="15"/>
  <c r="BC340" i="15" s="1"/>
  <c r="BA279" i="15"/>
  <c r="BC279" i="15" s="1"/>
  <c r="BA38" i="15"/>
  <c r="BC38" i="15" s="1"/>
  <c r="BA34" i="15"/>
  <c r="BC34" i="15" s="1"/>
  <c r="BA317" i="15"/>
  <c r="BC317" i="15" s="1"/>
  <c r="BA168" i="15"/>
  <c r="BC168" i="15" s="1"/>
  <c r="BA312" i="15"/>
  <c r="BC312" i="15" s="1"/>
  <c r="BA291" i="15"/>
  <c r="BC291" i="15" s="1"/>
  <c r="BA45" i="15"/>
  <c r="BC45" i="15" s="1"/>
  <c r="BA193" i="15"/>
  <c r="BC193" i="15" s="1"/>
  <c r="D25" i="13"/>
  <c r="D27" i="13"/>
  <c r="BA403" i="15"/>
  <c r="BC403" i="15" s="1"/>
  <c r="BA298" i="15"/>
  <c r="BC298" i="15" s="1"/>
  <c r="BA133" i="15"/>
  <c r="BC133" i="15" s="1"/>
  <c r="BA307" i="15"/>
  <c r="BC307" i="15" s="1"/>
  <c r="BA300" i="15"/>
  <c r="BC300" i="15" s="1"/>
  <c r="BA419" i="15"/>
  <c r="BC419" i="15" s="1"/>
  <c r="BA98" i="15"/>
  <c r="BC98" i="15" s="1"/>
  <c r="BA185" i="15"/>
  <c r="BC185" i="15" s="1"/>
  <c r="BA93" i="15"/>
  <c r="BC93" i="15" s="1"/>
  <c r="BA256" i="15"/>
  <c r="BC256" i="15" s="1"/>
  <c r="BA235" i="15"/>
  <c r="BC235" i="15" s="1"/>
  <c r="BA308" i="15"/>
  <c r="BC308" i="15" s="1"/>
  <c r="BA62" i="15"/>
  <c r="BC62" i="15" s="1"/>
  <c r="BA207" i="15"/>
  <c r="BC207" i="15" s="1"/>
  <c r="BA236" i="15"/>
  <c r="BC236" i="15" s="1"/>
  <c r="BA338" i="15"/>
  <c r="BC338" i="15" s="1"/>
  <c r="BA200" i="15"/>
  <c r="BC200" i="15" s="1"/>
  <c r="BA432" i="15"/>
  <c r="BC432" i="15" s="1"/>
  <c r="BA233" i="15"/>
  <c r="BC233" i="15" s="1"/>
  <c r="BA439" i="15"/>
  <c r="BC439" i="15" s="1"/>
  <c r="BA430" i="15"/>
  <c r="BC430" i="15" s="1"/>
  <c r="BA138" i="15"/>
  <c r="BC138" i="15" s="1"/>
  <c r="BA76" i="15"/>
  <c r="BC76" i="15" s="1"/>
  <c r="BA99" i="15"/>
  <c r="BC99" i="15" s="1"/>
  <c r="BA130" i="15"/>
  <c r="BC130" i="15" s="1"/>
  <c r="BA404" i="15"/>
  <c r="BC404" i="15" s="1"/>
  <c r="BA438" i="15"/>
  <c r="BC438" i="15" s="1"/>
  <c r="BA56" i="15"/>
  <c r="BC56" i="15" s="1"/>
  <c r="BA120" i="15"/>
  <c r="BC120" i="15" s="1"/>
  <c r="BA411" i="15"/>
  <c r="BC411" i="15" s="1"/>
  <c r="BA46" i="15"/>
  <c r="BC46" i="15" s="1"/>
  <c r="BA144" i="15"/>
  <c r="BC144" i="15" s="1"/>
  <c r="BA280" i="15"/>
  <c r="BC280" i="15" s="1"/>
  <c r="BA241" i="15"/>
  <c r="BC241" i="15" s="1"/>
  <c r="BE85" i="15"/>
  <c r="BG85" i="15" s="1"/>
  <c r="BA91" i="15"/>
  <c r="BC91" i="15" s="1"/>
  <c r="BA318" i="15"/>
  <c r="BC318" i="15" s="1"/>
  <c r="BA377" i="15"/>
  <c r="BC377" i="15" s="1"/>
  <c r="BA170" i="15"/>
  <c r="BC170" i="15" s="1"/>
  <c r="BE383" i="15"/>
  <c r="BG383" i="15" s="1"/>
  <c r="BA383" i="15"/>
  <c r="BC383" i="15" s="1"/>
  <c r="BA309" i="15"/>
  <c r="BC309" i="15" s="1"/>
  <c r="BA242" i="15"/>
  <c r="BC242" i="15" s="1"/>
  <c r="BA183" i="15"/>
  <c r="BC183" i="15" s="1"/>
  <c r="BA139" i="15"/>
  <c r="BC139" i="15" s="1"/>
  <c r="BA74" i="15"/>
  <c r="BC74" i="15" s="1"/>
  <c r="BA399" i="15"/>
  <c r="BC399" i="15" s="1"/>
  <c r="BA434" i="15"/>
  <c r="BC434" i="15" s="1"/>
  <c r="BA420" i="15"/>
  <c r="BC420" i="15" s="1"/>
  <c r="BA189" i="15"/>
  <c r="BC189" i="15" s="1"/>
  <c r="BA105" i="15"/>
  <c r="BC105" i="15" s="1"/>
  <c r="BA71" i="15"/>
  <c r="BC71" i="15" s="1"/>
  <c r="BA410" i="15"/>
  <c r="BC410" i="15" s="1"/>
  <c r="BA327" i="15"/>
  <c r="BC327" i="15" s="1"/>
  <c r="BA259" i="15"/>
  <c r="BC259" i="15" s="1"/>
  <c r="BA221" i="15"/>
  <c r="BC221" i="15" s="1"/>
  <c r="BA121" i="15"/>
  <c r="BC121" i="15" s="1"/>
  <c r="BA145" i="15"/>
  <c r="BC145" i="15" s="1"/>
  <c r="BA78" i="15"/>
  <c r="BC78" i="15" s="1"/>
  <c r="BA320" i="15"/>
  <c r="BC320" i="15" s="1"/>
  <c r="BA273" i="15"/>
  <c r="BC273" i="15" s="1"/>
  <c r="BA228" i="15"/>
  <c r="BC228" i="15" s="1"/>
  <c r="BA134" i="15"/>
  <c r="BC134" i="15" s="1"/>
  <c r="BA13" i="15"/>
  <c r="BC13" i="15" s="1"/>
  <c r="BA27" i="15"/>
  <c r="BC27" i="15" s="1"/>
  <c r="BA276" i="15"/>
  <c r="BC276" i="15" s="1"/>
  <c r="BA219" i="15"/>
  <c r="BC219" i="15" s="1"/>
  <c r="BA112" i="15"/>
  <c r="BC112" i="15" s="1"/>
  <c r="BA163" i="15"/>
  <c r="BC163" i="15" s="1"/>
  <c r="BA36" i="15"/>
  <c r="BC36" i="15" s="1"/>
  <c r="BA6" i="15"/>
  <c r="BC6" i="15" s="1"/>
  <c r="BA316" i="15"/>
  <c r="BC316" i="15" s="1"/>
  <c r="BA269" i="15"/>
  <c r="BC269" i="15" s="1"/>
  <c r="BA223" i="15"/>
  <c r="BC223" i="15" s="1"/>
  <c r="BA427" i="15"/>
  <c r="BC427" i="15" s="1"/>
  <c r="BA9" i="15"/>
  <c r="BC9" i="15" s="1"/>
  <c r="BA28" i="15"/>
  <c r="BC28" i="15" s="1"/>
  <c r="BA401" i="15"/>
  <c r="BC401" i="15" s="1"/>
  <c r="BA294" i="15"/>
  <c r="BC294" i="15" s="1"/>
  <c r="BA169" i="15"/>
  <c r="BC169" i="15" s="1"/>
  <c r="BA426" i="15"/>
  <c r="BC426" i="15" s="1"/>
  <c r="BA86" i="15"/>
  <c r="BC86" i="15" s="1"/>
  <c r="BA407" i="15"/>
  <c r="BC407" i="15" s="1"/>
  <c r="BA433" i="15"/>
  <c r="BC433" i="15" s="1"/>
  <c r="BA198" i="15"/>
  <c r="BC198" i="15" s="1"/>
  <c r="BA153" i="15"/>
  <c r="BC153" i="15" s="1"/>
  <c r="BA89" i="15"/>
  <c r="BC89" i="15" s="1"/>
  <c r="BA65" i="15"/>
  <c r="BC65" i="15" s="1"/>
  <c r="BA68" i="15"/>
  <c r="BC68" i="15" s="1"/>
  <c r="BA417" i="15"/>
  <c r="BC417" i="15" s="1"/>
  <c r="BA321" i="15"/>
  <c r="BC321" i="15" s="1"/>
  <c r="BA247" i="15"/>
  <c r="BC247" i="15" s="1"/>
  <c r="BA187" i="15"/>
  <c r="BC187" i="15" s="1"/>
  <c r="BA115" i="15"/>
  <c r="BC115" i="15" s="1"/>
  <c r="BA61" i="15"/>
  <c r="BC61" i="15" s="1"/>
  <c r="BA59" i="15"/>
  <c r="BC59" i="15" s="1"/>
  <c r="BA334" i="15"/>
  <c r="BC334" i="15" s="1"/>
  <c r="BA257" i="15"/>
  <c r="BC257" i="15" s="1"/>
  <c r="BA216" i="15"/>
  <c r="BC216" i="15" s="1"/>
  <c r="BA161" i="15"/>
  <c r="BC161" i="15" s="1"/>
  <c r="BA122" i="15"/>
  <c r="BC122" i="15" s="1"/>
  <c r="BA29" i="15"/>
  <c r="BC29" i="15" s="1"/>
  <c r="BA400" i="15"/>
  <c r="BC400" i="15" s="1"/>
  <c r="BA306" i="15"/>
  <c r="BC306" i="15" s="1"/>
  <c r="BA252" i="15"/>
  <c r="BC252" i="15" s="1"/>
  <c r="BA176" i="15"/>
  <c r="BC176" i="15" s="1"/>
  <c r="BA131" i="15"/>
  <c r="BC131" i="15" s="1"/>
  <c r="BA47" i="15"/>
  <c r="BC47" i="15" s="1"/>
  <c r="BA37" i="15"/>
  <c r="BC37" i="15" s="1"/>
  <c r="BA398" i="15"/>
  <c r="BC398" i="15" s="1"/>
  <c r="BA325" i="15"/>
  <c r="BC325" i="15" s="1"/>
  <c r="BA278" i="15"/>
  <c r="BC278" i="15" s="1"/>
  <c r="BA181" i="15"/>
  <c r="BC181" i="15" s="1"/>
  <c r="BA428" i="15"/>
  <c r="BC428" i="15" s="1"/>
  <c r="BA102" i="15"/>
  <c r="BC102" i="15" s="1"/>
  <c r="BA16" i="15"/>
  <c r="BC16" i="15" s="1"/>
  <c r="BE373" i="15"/>
  <c r="BG373" i="15" s="1"/>
  <c r="BA373" i="15"/>
  <c r="BC373" i="15" s="1"/>
  <c r="BA213" i="15"/>
  <c r="BC213" i="15" s="1"/>
  <c r="BA107" i="15"/>
  <c r="BC107" i="15" s="1"/>
  <c r="BA260" i="15"/>
  <c r="BC260" i="15" s="1"/>
  <c r="BA234" i="15"/>
  <c r="BC234" i="15" s="1"/>
  <c r="BA230" i="15"/>
  <c r="BC230" i="15" s="1"/>
  <c r="BA55" i="15"/>
  <c r="BC55" i="15" s="1"/>
  <c r="BA84" i="15"/>
  <c r="BC84" i="15" s="1"/>
  <c r="BA44" i="15"/>
  <c r="BC44" i="15" s="1"/>
  <c r="BA297" i="15"/>
  <c r="BC297" i="15" s="1"/>
  <c r="BA227" i="15"/>
  <c r="BC227" i="15" s="1"/>
  <c r="BA429" i="15"/>
  <c r="BC429" i="15" s="1"/>
  <c r="BA135" i="15"/>
  <c r="BC135" i="15" s="1"/>
  <c r="BA63" i="15"/>
  <c r="BC63" i="15" s="1"/>
  <c r="BA32" i="15"/>
  <c r="BC32" i="15" s="1"/>
  <c r="BA313" i="15"/>
  <c r="BC313" i="15" s="1"/>
  <c r="BA302" i="15"/>
  <c r="BC302" i="15" s="1"/>
  <c r="BA226" i="15"/>
  <c r="BC226" i="15" s="1"/>
  <c r="BA113" i="15"/>
  <c r="BC113" i="15" s="1"/>
  <c r="BA60" i="15"/>
  <c r="BC60" i="15" s="1"/>
  <c r="BA40" i="15"/>
  <c r="BC40" i="15" s="1"/>
  <c r="BA286" i="15"/>
  <c r="BC286" i="15" s="1"/>
  <c r="BA220" i="15"/>
  <c r="BC220" i="15" s="1"/>
  <c r="BA208" i="15"/>
  <c r="BC208" i="15" s="1"/>
  <c r="BA155" i="15"/>
  <c r="BC155" i="15" s="1"/>
  <c r="BA48" i="15"/>
  <c r="BC48" i="15" s="1"/>
  <c r="BA33" i="15"/>
  <c r="BC33" i="15" s="1"/>
  <c r="BA335" i="15"/>
  <c r="BC335" i="15" s="1"/>
  <c r="BA258" i="15"/>
  <c r="BC258" i="15" s="1"/>
  <c r="BA180" i="15"/>
  <c r="BC180" i="15" s="1"/>
  <c r="BA159" i="15"/>
  <c r="BC159" i="15" s="1"/>
  <c r="BA104" i="15"/>
  <c r="BC104" i="15" s="1"/>
  <c r="BE337" i="15"/>
  <c r="BG337" i="15" s="1"/>
  <c r="BA337" i="15"/>
  <c r="BC337" i="15" s="1"/>
  <c r="BE165" i="15"/>
  <c r="BG165" i="15" s="1"/>
  <c r="BA165" i="15"/>
  <c r="BC165" i="15" s="1"/>
  <c r="BA303" i="15"/>
  <c r="BC303" i="15" s="1"/>
  <c r="BA164" i="15"/>
  <c r="BC164" i="15" s="1"/>
  <c r="BA64" i="15"/>
  <c r="BC64" i="15" s="1"/>
  <c r="BA287" i="15"/>
  <c r="BC287" i="15" s="1"/>
  <c r="BA397" i="15"/>
  <c r="BC397" i="15" s="1"/>
  <c r="BA299" i="15"/>
  <c r="BC299" i="15" s="1"/>
  <c r="BA173" i="15"/>
  <c r="BC173" i="15" s="1"/>
  <c r="BA128" i="15"/>
  <c r="BC128" i="15" s="1"/>
  <c r="BA390" i="15"/>
  <c r="BC390" i="15" s="1"/>
  <c r="BA330" i="15"/>
  <c r="BC330" i="15" s="1"/>
  <c r="BA206" i="15"/>
  <c r="BC206" i="15" s="1"/>
  <c r="BA66" i="15"/>
  <c r="BC66" i="15" s="1"/>
  <c r="BA50" i="15"/>
  <c r="BC50" i="15" s="1"/>
  <c r="BE341" i="15"/>
  <c r="BG341" i="15" s="1"/>
  <c r="BA341" i="15"/>
  <c r="BC341" i="15" s="1"/>
  <c r="BE342" i="15"/>
  <c r="BG342" i="15" s="1"/>
  <c r="BA342" i="15"/>
  <c r="BC342" i="15" s="1"/>
  <c r="BA262" i="15"/>
  <c r="BC262" i="15" s="1"/>
  <c r="BA184" i="15"/>
  <c r="BC184" i="15" s="1"/>
  <c r="BA141" i="15"/>
  <c r="BC141" i="15" s="1"/>
  <c r="BA72" i="15"/>
  <c r="BC72" i="15" s="1"/>
  <c r="BA421" i="15"/>
  <c r="BC421" i="15" s="1"/>
  <c r="BA414" i="15"/>
  <c r="BC414" i="15" s="1"/>
  <c r="BA332" i="15"/>
  <c r="BC332" i="15" s="1"/>
  <c r="BA261" i="15"/>
  <c r="BC261" i="15" s="1"/>
  <c r="BA222" i="15"/>
  <c r="BC222" i="15" s="1"/>
  <c r="BA124" i="15"/>
  <c r="BC124" i="15" s="1"/>
  <c r="BA381" i="15"/>
  <c r="BC381" i="15" s="1"/>
  <c r="BA41" i="15"/>
  <c r="BC41" i="15" s="1"/>
  <c r="BA409" i="15"/>
  <c r="BC409" i="15" s="1"/>
  <c r="BA277" i="15"/>
  <c r="BC277" i="15" s="1"/>
  <c r="BA211" i="15"/>
  <c r="BC211" i="15" s="1"/>
  <c r="BA175" i="15"/>
  <c r="BC175" i="15" s="1"/>
  <c r="BA103" i="15"/>
  <c r="BC103" i="15" s="1"/>
  <c r="BA39" i="15"/>
  <c r="BC39" i="15" s="1"/>
  <c r="BA288" i="15"/>
  <c r="BC288" i="15" s="1"/>
  <c r="BA225" i="15"/>
  <c r="BC225" i="15" s="1"/>
  <c r="BA232" i="15"/>
  <c r="BC232" i="15" s="1"/>
  <c r="BA166" i="15"/>
  <c r="BC166" i="15" s="1"/>
  <c r="BA49" i="15"/>
  <c r="BC49" i="15" s="1"/>
  <c r="BA58" i="15"/>
  <c r="BC58" i="15" s="1"/>
  <c r="BA402" i="15"/>
  <c r="BC402" i="15" s="1"/>
  <c r="BA328" i="15"/>
  <c r="BC328" i="15" s="1"/>
  <c r="BA270" i="15"/>
  <c r="BC270" i="15" s="1"/>
  <c r="BA192" i="15"/>
  <c r="BC192" i="15" s="1"/>
  <c r="BA437" i="15"/>
  <c r="BC437" i="15" s="1"/>
  <c r="BA108" i="15"/>
  <c r="BC108" i="15" s="1"/>
  <c r="BA23" i="15"/>
  <c r="BC23" i="15" s="1"/>
  <c r="BA284" i="15"/>
  <c r="BC284" i="15" s="1"/>
  <c r="BA218" i="15"/>
  <c r="BC218" i="15" s="1"/>
  <c r="BA204" i="15"/>
  <c r="BC204" i="15" s="1"/>
  <c r="BA154" i="15"/>
  <c r="BC154" i="15" s="1"/>
  <c r="BA106" i="15"/>
  <c r="BC106" i="15" s="1"/>
  <c r="BA24" i="15"/>
  <c r="BC24" i="15" s="1"/>
  <c r="BA127" i="15"/>
  <c r="BC127" i="15" s="1"/>
  <c r="BE339" i="15"/>
  <c r="BG339" i="15" s="1"/>
  <c r="BA339" i="15"/>
  <c r="BC339" i="15" s="1"/>
  <c r="BA418" i="15"/>
  <c r="BC418" i="15" s="1"/>
  <c r="BA331" i="15"/>
  <c r="BC331" i="15" s="1"/>
  <c r="BA282" i="15"/>
  <c r="BC282" i="15" s="1"/>
  <c r="BA231" i="15"/>
  <c r="BC231" i="15" s="1"/>
  <c r="BA143" i="15"/>
  <c r="BC143" i="15" s="1"/>
  <c r="BA57" i="15"/>
  <c r="BC57" i="15" s="1"/>
  <c r="BA21" i="15"/>
  <c r="BC21" i="15" s="1"/>
  <c r="BA311" i="15"/>
  <c r="BC311" i="15" s="1"/>
  <c r="BA249" i="15"/>
  <c r="BC249" i="15" s="1"/>
  <c r="BA202" i="15"/>
  <c r="BC202" i="15" s="1"/>
  <c r="BA117" i="15"/>
  <c r="BC117" i="15" s="1"/>
  <c r="BA67" i="15"/>
  <c r="BC67" i="15" s="1"/>
  <c r="BA274" i="15"/>
  <c r="BC274" i="15" s="1"/>
  <c r="BA196" i="15"/>
  <c r="BC196" i="15" s="1"/>
  <c r="BA151" i="15"/>
  <c r="BC151" i="15" s="1"/>
  <c r="BA87" i="15"/>
  <c r="BC87" i="15" s="1"/>
  <c r="BA31" i="15"/>
  <c r="BC31" i="15" s="1"/>
  <c r="BA375" i="15"/>
  <c r="BC375" i="15" s="1"/>
  <c r="BA408" i="15"/>
  <c r="BC408" i="15" s="1"/>
  <c r="BA275" i="15"/>
  <c r="BC275" i="15" s="1"/>
  <c r="BA209" i="15"/>
  <c r="BC209" i="15" s="1"/>
  <c r="BA191" i="15"/>
  <c r="BC191" i="15" s="1"/>
  <c r="BA101" i="15"/>
  <c r="BC101" i="15" s="1"/>
  <c r="BA35" i="15"/>
  <c r="BC35" i="15" s="1"/>
  <c r="BA14" i="15"/>
  <c r="BC14" i="15" s="1"/>
  <c r="BA382" i="15"/>
  <c r="BC382" i="15" s="1"/>
  <c r="BA293" i="15"/>
  <c r="BC293" i="15" s="1"/>
  <c r="BA239" i="15"/>
  <c r="BC239" i="15" s="1"/>
  <c r="BA177" i="15"/>
  <c r="BC177" i="15" s="1"/>
  <c r="BA82" i="15"/>
  <c r="BC82" i="15" s="1"/>
  <c r="BA22" i="15"/>
  <c r="BC22" i="15" s="1"/>
  <c r="BA393" i="15"/>
  <c r="BC393" i="15" s="1"/>
  <c r="BA301" i="15"/>
  <c r="BC301" i="15" s="1"/>
  <c r="BA205" i="15"/>
  <c r="BC205" i="15" s="1"/>
  <c r="BA160" i="15"/>
  <c r="BC160" i="15" s="1"/>
  <c r="BA97" i="15"/>
  <c r="BC97" i="15" s="1"/>
  <c r="BA75" i="15"/>
  <c r="BC75" i="15" s="1"/>
  <c r="BE336" i="15"/>
  <c r="BG336" i="15" s="1"/>
  <c r="BA336" i="15"/>
  <c r="BC336" i="15" s="1"/>
  <c r="BA333" i="15"/>
  <c r="BC333" i="15" s="1"/>
  <c r="BA323" i="15"/>
  <c r="BC323" i="15" s="1"/>
  <c r="BA25" i="15"/>
  <c r="BC25" i="15" s="1"/>
  <c r="BA310" i="15"/>
  <c r="BC310" i="15" s="1"/>
  <c r="BA237" i="15"/>
  <c r="BC237" i="15" s="1"/>
  <c r="BA125" i="15"/>
  <c r="BC125" i="15" s="1"/>
  <c r="BA77" i="15"/>
  <c r="BC77" i="15" s="1"/>
  <c r="BA69" i="15"/>
  <c r="BC69" i="15" s="1"/>
  <c r="BA416" i="15"/>
  <c r="BC416" i="15" s="1"/>
  <c r="BA210" i="15"/>
  <c r="BC210" i="15" s="1"/>
  <c r="BA137" i="15"/>
  <c r="BC137" i="15" s="1"/>
  <c r="BA152" i="15"/>
  <c r="BC152" i="15" s="1"/>
  <c r="BA423" i="15"/>
  <c r="BC423" i="15" s="1"/>
  <c r="BA388" i="15"/>
  <c r="BC388" i="15" s="1"/>
  <c r="BA178" i="15"/>
  <c r="BC178" i="15" s="1"/>
  <c r="BA54" i="15"/>
  <c r="BC54" i="15" s="1"/>
  <c r="BA30" i="15"/>
  <c r="BC30" i="15" s="1"/>
  <c r="BA405" i="15"/>
  <c r="BC405" i="15" s="1"/>
  <c r="BA272" i="15"/>
  <c r="BC272" i="15" s="1"/>
  <c r="BA194" i="15"/>
  <c r="BC194" i="15" s="1"/>
  <c r="BA149" i="15"/>
  <c r="BC149" i="15" s="1"/>
  <c r="BA425" i="15"/>
  <c r="BC425" i="15" s="1"/>
  <c r="BA380" i="15"/>
  <c r="BC380" i="15" s="1"/>
  <c r="BA396" i="15"/>
  <c r="BC396" i="15" s="1"/>
  <c r="BA271" i="15"/>
  <c r="BC271" i="15" s="1"/>
  <c r="BA224" i="15"/>
  <c r="BC224" i="15" s="1"/>
  <c r="BA132" i="15"/>
  <c r="BC132" i="15" s="1"/>
  <c r="BA11" i="15"/>
  <c r="BC11" i="15" s="1"/>
  <c r="BA389" i="15"/>
  <c r="BC389" i="15" s="1"/>
  <c r="BA268" i="15"/>
  <c r="BC268" i="15" s="1"/>
  <c r="BA190" i="15"/>
  <c r="BC190" i="15" s="1"/>
  <c r="BA146" i="15"/>
  <c r="BC146" i="15" s="1"/>
  <c r="BA100" i="15"/>
  <c r="BC100" i="15" s="1"/>
  <c r="BA53" i="15"/>
  <c r="BC53" i="15" s="1"/>
  <c r="BA386" i="15"/>
  <c r="BC386" i="15" s="1"/>
  <c r="BA319" i="15"/>
  <c r="BC319" i="15" s="1"/>
  <c r="BA251" i="15"/>
  <c r="BC251" i="15" s="1"/>
  <c r="BA214" i="15"/>
  <c r="BC214" i="15" s="1"/>
  <c r="BA119" i="15"/>
  <c r="BC119" i="15" s="1"/>
  <c r="BA79" i="15"/>
  <c r="BC79" i="15" s="1"/>
  <c r="BA12" i="15"/>
  <c r="BC12" i="15" s="1"/>
  <c r="BA292" i="15"/>
  <c r="BC292" i="15" s="1"/>
  <c r="BA240" i="15"/>
  <c r="BC240" i="15" s="1"/>
  <c r="BA167" i="15"/>
  <c r="BC167" i="15" s="1"/>
  <c r="BA123" i="15"/>
  <c r="BC123" i="15" s="1"/>
  <c r="BA70" i="15"/>
  <c r="BC70" i="15" s="1"/>
  <c r="BA374" i="15"/>
  <c r="BC374" i="15" s="1"/>
  <c r="BA322" i="15"/>
  <c r="BC322" i="15" s="1"/>
  <c r="BA435" i="15"/>
  <c r="BC435" i="15" s="1"/>
  <c r="BA212" i="15"/>
  <c r="BC212" i="15" s="1"/>
  <c r="BA136" i="15"/>
  <c r="BC136" i="15" s="1"/>
  <c r="BA15" i="15"/>
  <c r="BC15" i="15" s="1"/>
  <c r="BA42" i="15"/>
  <c r="BC42" i="15" s="1"/>
  <c r="BA406" i="15"/>
  <c r="BC406" i="15" s="1"/>
  <c r="BA304" i="15"/>
  <c r="BC304" i="15" s="1"/>
  <c r="BA244" i="15"/>
  <c r="BC244" i="15" s="1"/>
  <c r="BA174" i="15"/>
  <c r="BC174" i="15" s="1"/>
  <c r="BA116" i="15"/>
  <c r="BC116" i="15" s="1"/>
  <c r="BA387" i="15"/>
  <c r="BC387" i="15" s="1"/>
  <c r="BA391" i="15"/>
  <c r="BC391" i="15" s="1"/>
  <c r="BA285" i="15"/>
  <c r="BC285" i="15" s="1"/>
  <c r="BA197" i="15"/>
  <c r="BC197" i="15" s="1"/>
  <c r="BA148" i="15"/>
  <c r="BC148" i="15" s="1"/>
  <c r="BA110" i="15"/>
  <c r="BC110" i="15" s="1"/>
  <c r="BA305" i="15"/>
  <c r="BC305" i="15" s="1"/>
  <c r="BA238" i="15"/>
  <c r="BC238" i="15" s="1"/>
  <c r="BA172" i="15"/>
  <c r="BC172" i="15" s="1"/>
  <c r="BA81" i="15"/>
  <c r="BC81" i="15" s="1"/>
  <c r="BA20" i="15"/>
  <c r="BC20" i="15" s="1"/>
  <c r="L5" i="19" l="1"/>
  <c r="X358" i="27" l="1"/>
  <c r="W358" i="27"/>
  <c r="X362" i="27" s="1"/>
  <c r="Y357" i="27"/>
  <c r="Y356" i="27"/>
  <c r="Y355" i="27"/>
  <c r="Y354" i="27"/>
  <c r="Y353" i="27"/>
  <c r="Y352" i="27"/>
  <c r="Y351" i="27"/>
  <c r="Y350" i="27"/>
  <c r="Y349" i="27"/>
  <c r="Y348" i="27"/>
  <c r="Y347" i="27"/>
  <c r="Y346" i="27"/>
  <c r="Y345" i="27"/>
  <c r="Y344" i="27"/>
  <c r="Y343" i="27"/>
  <c r="Y342" i="27"/>
  <c r="Y341" i="27"/>
  <c r="Y340" i="27"/>
  <c r="Y339" i="27"/>
  <c r="Y338" i="27"/>
  <c r="Y337" i="27"/>
  <c r="Y336" i="27"/>
  <c r="Y335" i="27"/>
  <c r="Y334" i="27"/>
  <c r="Y333" i="27"/>
  <c r="Y332" i="27"/>
  <c r="Y331" i="27"/>
  <c r="Y330" i="27"/>
  <c r="Y329" i="27"/>
  <c r="Y328" i="27"/>
  <c r="Y327" i="27"/>
  <c r="Y326" i="27"/>
  <c r="Y325" i="27"/>
  <c r="Y324" i="27"/>
  <c r="Y323" i="27"/>
  <c r="Y322" i="27"/>
  <c r="Y321" i="27"/>
  <c r="Y320" i="27"/>
  <c r="Y319" i="27"/>
  <c r="Y318" i="27"/>
  <c r="Y317" i="27"/>
  <c r="Y316" i="27"/>
  <c r="Y315" i="27"/>
  <c r="Y314" i="27"/>
  <c r="Y313" i="27"/>
  <c r="Y312" i="27"/>
  <c r="Y311" i="27"/>
  <c r="Y310" i="27"/>
  <c r="Y309" i="27"/>
  <c r="Y308" i="27"/>
  <c r="Y307" i="27"/>
  <c r="Y306" i="27"/>
  <c r="Y305" i="27"/>
  <c r="Y304" i="27"/>
  <c r="Y303" i="27"/>
  <c r="Y302" i="27"/>
  <c r="Y301" i="27"/>
  <c r="Y300" i="27"/>
  <c r="Y299" i="27"/>
  <c r="Y298" i="27"/>
  <c r="Y297" i="27"/>
  <c r="Y296" i="27"/>
  <c r="Y295" i="27"/>
  <c r="Y294" i="27"/>
  <c r="Y293" i="27"/>
  <c r="Y292" i="27"/>
  <c r="Y291" i="27"/>
  <c r="Y290" i="27"/>
  <c r="Y289" i="27"/>
  <c r="Y288" i="27"/>
  <c r="Y287" i="27"/>
  <c r="Y286" i="27"/>
  <c r="Y285" i="27"/>
  <c r="Y284" i="27"/>
  <c r="Y283" i="27"/>
  <c r="Y282" i="27"/>
  <c r="Y281" i="27"/>
  <c r="Y280" i="27"/>
  <c r="Y279" i="27"/>
  <c r="Y278" i="27"/>
  <c r="Y277" i="27"/>
  <c r="Y276" i="27"/>
  <c r="Y275" i="27"/>
  <c r="Y274" i="27"/>
  <c r="Y273" i="27"/>
  <c r="Y272" i="27"/>
  <c r="Y271" i="27"/>
  <c r="Y270" i="27"/>
  <c r="Y269" i="27"/>
  <c r="Y268" i="27"/>
  <c r="Y267" i="27"/>
  <c r="Y266" i="27"/>
  <c r="Y265" i="27"/>
  <c r="Y264" i="27"/>
  <c r="Y263" i="27"/>
  <c r="Y262" i="27"/>
  <c r="Y261" i="27"/>
  <c r="Y260" i="27"/>
  <c r="Y259" i="27"/>
  <c r="Y258" i="27"/>
  <c r="Y257" i="27"/>
  <c r="Y256" i="27"/>
  <c r="Y255" i="27"/>
  <c r="Y254" i="27"/>
  <c r="Y253" i="27"/>
  <c r="Y252" i="27"/>
  <c r="Y251" i="27"/>
  <c r="Y250" i="27"/>
  <c r="Y249" i="27"/>
  <c r="Y248" i="27"/>
  <c r="Y247" i="27"/>
  <c r="Y246" i="27"/>
  <c r="Y245" i="27"/>
  <c r="Y244" i="27"/>
  <c r="Y243" i="27"/>
  <c r="Y242" i="27"/>
  <c r="Y241" i="27"/>
  <c r="Y240" i="27"/>
  <c r="Y239" i="27"/>
  <c r="Y238" i="27"/>
  <c r="Y237" i="27"/>
  <c r="Y236" i="27"/>
  <c r="Y235" i="27"/>
  <c r="Y234" i="27"/>
  <c r="Y233" i="27"/>
  <c r="Y232" i="27"/>
  <c r="Y231" i="27"/>
  <c r="Y230" i="27"/>
  <c r="Y229" i="27"/>
  <c r="Y228" i="27"/>
  <c r="Y227" i="27"/>
  <c r="Y226" i="27"/>
  <c r="Y225" i="27"/>
  <c r="Y224" i="27"/>
  <c r="Y223" i="27"/>
  <c r="Y222" i="27"/>
  <c r="Y221" i="27"/>
  <c r="Y220" i="27"/>
  <c r="Y219" i="27"/>
  <c r="Y218" i="27"/>
  <c r="Y217" i="27"/>
  <c r="Y216" i="27"/>
  <c r="Y215" i="27"/>
  <c r="Y214" i="27"/>
  <c r="Y213" i="27"/>
  <c r="Y212" i="27"/>
  <c r="Y211" i="27"/>
  <c r="Y210" i="27"/>
  <c r="Y209" i="27"/>
  <c r="Y208" i="27"/>
  <c r="Y207" i="27"/>
  <c r="Y206" i="27"/>
  <c r="Y205" i="27"/>
  <c r="Y204" i="27"/>
  <c r="Y203" i="27"/>
  <c r="Y202" i="27"/>
  <c r="Y201" i="27"/>
  <c r="Y200" i="27"/>
  <c r="Y199" i="27"/>
  <c r="Y198" i="27"/>
  <c r="Y197" i="27"/>
  <c r="Y196" i="27"/>
  <c r="Y195" i="27"/>
  <c r="Y194" i="27"/>
  <c r="Y193" i="27"/>
  <c r="Y192" i="27"/>
  <c r="Y191" i="27"/>
  <c r="Y190" i="27"/>
  <c r="Y189" i="27"/>
  <c r="Y188" i="27"/>
  <c r="Y187" i="27"/>
  <c r="Y186" i="27"/>
  <c r="Y185" i="27"/>
  <c r="Y184" i="27"/>
  <c r="Y183" i="27"/>
  <c r="Y182" i="27"/>
  <c r="Y181" i="27"/>
  <c r="Y180" i="27"/>
  <c r="Y179" i="27"/>
  <c r="Y178" i="27"/>
  <c r="Y177" i="27"/>
  <c r="Y176" i="27"/>
  <c r="Y175" i="27"/>
  <c r="Y174" i="27"/>
  <c r="Y173" i="27"/>
  <c r="Y172" i="27"/>
  <c r="Y171" i="27"/>
  <c r="Y170" i="27"/>
  <c r="Y169" i="27"/>
  <c r="Y168" i="27"/>
  <c r="Y167" i="27"/>
  <c r="Y166" i="27"/>
  <c r="Y165" i="27"/>
  <c r="Y164" i="27"/>
  <c r="Y163" i="27"/>
  <c r="Y162" i="27"/>
  <c r="Y161" i="27"/>
  <c r="Y160" i="27"/>
  <c r="Y159" i="27"/>
  <c r="Y158" i="27"/>
  <c r="Y157" i="27"/>
  <c r="Y156" i="27"/>
  <c r="Y155" i="27"/>
  <c r="Y154" i="27"/>
  <c r="Y153" i="27"/>
  <c r="Y152" i="27"/>
  <c r="Y151" i="27"/>
  <c r="Y150" i="27"/>
  <c r="Y149" i="27"/>
  <c r="Y148" i="27"/>
  <c r="Y147" i="27"/>
  <c r="Y146" i="27"/>
  <c r="Y145" i="27"/>
  <c r="Y144" i="27"/>
  <c r="Y143" i="27"/>
  <c r="Y142" i="27"/>
  <c r="Y141" i="27"/>
  <c r="Y140" i="27"/>
  <c r="Y139" i="27"/>
  <c r="Y138" i="27"/>
  <c r="Y137" i="27"/>
  <c r="Y136" i="27"/>
  <c r="Y135" i="27"/>
  <c r="Y134" i="27"/>
  <c r="Y133" i="27"/>
  <c r="Y132" i="27"/>
  <c r="Y131" i="27"/>
  <c r="Y130" i="27"/>
  <c r="Y129" i="27"/>
  <c r="Y128" i="27"/>
  <c r="Y127" i="27"/>
  <c r="Y126" i="27"/>
  <c r="Y125" i="27"/>
  <c r="Y124" i="27"/>
  <c r="Y123" i="27"/>
  <c r="Y122" i="27"/>
  <c r="Y121" i="27"/>
  <c r="Y120" i="27"/>
  <c r="Y119" i="27"/>
  <c r="Y118" i="27"/>
  <c r="Y117" i="27"/>
  <c r="Y116" i="27"/>
  <c r="Y115" i="27"/>
  <c r="Y114" i="27"/>
  <c r="Y113" i="27"/>
  <c r="Y112" i="27"/>
  <c r="Y111" i="27"/>
  <c r="Y110" i="27"/>
  <c r="Y109" i="27"/>
  <c r="Y108" i="27"/>
  <c r="Y107" i="27"/>
  <c r="Y106" i="27"/>
  <c r="Y105" i="27"/>
  <c r="Y104" i="27"/>
  <c r="Y103" i="27"/>
  <c r="Y102" i="27"/>
  <c r="Y101" i="27"/>
  <c r="Y100" i="27"/>
  <c r="Y99" i="27"/>
  <c r="Y98" i="27"/>
  <c r="Y97" i="27"/>
  <c r="Y96" i="27"/>
  <c r="Y95" i="27"/>
  <c r="Y94" i="27"/>
  <c r="Y93" i="27"/>
  <c r="Y92" i="27"/>
  <c r="Y91" i="27"/>
  <c r="Y90" i="27"/>
  <c r="Y89" i="27"/>
  <c r="Y88" i="27"/>
  <c r="Y87" i="27"/>
  <c r="Y86" i="27"/>
  <c r="Y85" i="27"/>
  <c r="Y84" i="27"/>
  <c r="Y83" i="27"/>
  <c r="Y82" i="27"/>
  <c r="Y81" i="27"/>
  <c r="Y80" i="27"/>
  <c r="Y79" i="27"/>
  <c r="Y78" i="27"/>
  <c r="Y77" i="27"/>
  <c r="Y76" i="27"/>
  <c r="Y75" i="27"/>
  <c r="Y74" i="27"/>
  <c r="Y73" i="27"/>
  <c r="Y72" i="27"/>
  <c r="Y71" i="27"/>
  <c r="Y70" i="27"/>
  <c r="Y69" i="27"/>
  <c r="Y68" i="27"/>
  <c r="Y67" i="27"/>
  <c r="Y66" i="27"/>
  <c r="Y65" i="27"/>
  <c r="Y64" i="27"/>
  <c r="Y63" i="27"/>
  <c r="Y62" i="27"/>
  <c r="Y61" i="27"/>
  <c r="Y60" i="27"/>
  <c r="Y59" i="27"/>
  <c r="Y58" i="27"/>
  <c r="Y57" i="27"/>
  <c r="Y56" i="27"/>
  <c r="Y55" i="27"/>
  <c r="Y54" i="27"/>
  <c r="Y53" i="27"/>
  <c r="Y52" i="27"/>
  <c r="Y51" i="27"/>
  <c r="Y50" i="27"/>
  <c r="Y49" i="27"/>
  <c r="Y48" i="27"/>
  <c r="Y47" i="27"/>
  <c r="Y46" i="27"/>
  <c r="Y45" i="27"/>
  <c r="Y44" i="27"/>
  <c r="Y43" i="27"/>
  <c r="Y42" i="27"/>
  <c r="Y41" i="27"/>
  <c r="Y40" i="27"/>
  <c r="Y39" i="27"/>
  <c r="Y38" i="27"/>
  <c r="Y37" i="27"/>
  <c r="Y36" i="27"/>
  <c r="Y35" i="27"/>
  <c r="Y34" i="27"/>
  <c r="Y33" i="27"/>
  <c r="Y32" i="27"/>
  <c r="Y31" i="27"/>
  <c r="Y30" i="27"/>
  <c r="Y29" i="27"/>
  <c r="Y28" i="27"/>
  <c r="Y27" i="27"/>
  <c r="Y26" i="27"/>
  <c r="Y25" i="27"/>
  <c r="Y24" i="27"/>
  <c r="Y23" i="27"/>
  <c r="Y22" i="27"/>
  <c r="Y21" i="27"/>
  <c r="Y20" i="27"/>
  <c r="Y19" i="27"/>
  <c r="Y18" i="27"/>
  <c r="Y17" i="27"/>
  <c r="Y16" i="27"/>
  <c r="Y15" i="27"/>
  <c r="Y14" i="27"/>
  <c r="Y13" i="27"/>
  <c r="Y12" i="27"/>
  <c r="Y11" i="27"/>
  <c r="Y10" i="27"/>
  <c r="Y9" i="27"/>
  <c r="Y8" i="27"/>
  <c r="Y7" i="27"/>
  <c r="Y6" i="27"/>
  <c r="Y5" i="27"/>
  <c r="Y4" i="27"/>
  <c r="Y3" i="27"/>
  <c r="B1" i="27"/>
  <c r="C1" i="27" s="1"/>
  <c r="D1" i="27" s="1"/>
  <c r="E1" i="27" s="1"/>
  <c r="F1" i="27" s="1"/>
  <c r="G1" i="27" s="1"/>
  <c r="H1" i="27" s="1"/>
  <c r="I1" i="27" s="1"/>
  <c r="J1" i="27" s="1"/>
  <c r="K1" i="27" s="1"/>
  <c r="L1" i="27" s="1"/>
  <c r="M1" i="27" s="1"/>
  <c r="N1" i="27" s="1"/>
  <c r="O1" i="27" s="1"/>
  <c r="P1" i="27" s="1"/>
  <c r="Q1" i="27" s="1"/>
  <c r="R1" i="27" s="1"/>
  <c r="S1" i="27" s="1"/>
  <c r="T1" i="27" s="1"/>
  <c r="U1" i="27" s="1"/>
  <c r="V1" i="27" s="1"/>
  <c r="W1" i="27" s="1"/>
  <c r="X1" i="27" s="1"/>
  <c r="Y1" i="27" s="1"/>
  <c r="Z1" i="27" s="1"/>
  <c r="AA1" i="27" s="1"/>
  <c r="AB1" i="27" s="1"/>
  <c r="AC1" i="27" s="1"/>
  <c r="AD1" i="27" s="1"/>
  <c r="AE1" i="27" s="1"/>
  <c r="AF1" i="27" s="1"/>
  <c r="AG1" i="27" s="1"/>
  <c r="AH1" i="27" s="1"/>
  <c r="AI1" i="27" s="1"/>
  <c r="AJ1" i="27" s="1"/>
  <c r="AK1" i="27" s="1"/>
  <c r="AL1" i="27" s="1"/>
  <c r="AM1" i="27" s="1"/>
  <c r="AN1" i="27" s="1"/>
  <c r="AO1" i="27" s="1"/>
  <c r="AP1" i="27" s="1"/>
  <c r="AQ1" i="27" s="1"/>
  <c r="AR1" i="27" s="1"/>
  <c r="AS1" i="27" s="1"/>
  <c r="AT1" i="27" s="1"/>
  <c r="AU1" i="27" s="1"/>
  <c r="AV1" i="27" s="1"/>
  <c r="AW1" i="27" s="1"/>
  <c r="AX1" i="27" s="1"/>
  <c r="AY1" i="27" s="1"/>
  <c r="AZ1" i="27" s="1"/>
  <c r="BA1" i="27" s="1"/>
  <c r="BB1" i="27" s="1"/>
  <c r="BC1" i="27" s="1"/>
  <c r="BD1" i="27" s="1"/>
  <c r="BE1" i="27" s="1"/>
  <c r="BF1" i="27" s="1"/>
  <c r="BG1" i="27" s="1"/>
  <c r="BH1" i="27" s="1"/>
  <c r="BI1" i="27" s="1"/>
  <c r="BJ1" i="27" s="1"/>
  <c r="BK1" i="27" s="1"/>
  <c r="BL1" i="27" s="1"/>
  <c r="BM1" i="27" s="1"/>
  <c r="BN1" i="27" s="1"/>
  <c r="BO1" i="27" s="1"/>
  <c r="BP1" i="27" s="1"/>
  <c r="BQ1" i="27" s="1"/>
  <c r="BR1" i="27" s="1"/>
  <c r="BS1" i="27" s="1"/>
  <c r="BT1" i="27" s="1"/>
  <c r="BU1" i="27" s="1"/>
  <c r="BV1" i="27" s="1"/>
  <c r="BW1" i="27" s="1"/>
  <c r="BX1" i="27" s="1"/>
  <c r="BY1" i="27" s="1"/>
  <c r="BZ1" i="27" s="1"/>
  <c r="CA1" i="27" s="1"/>
  <c r="CB1" i="27" s="1"/>
  <c r="CC1" i="27" s="1"/>
  <c r="CD1" i="27" s="1"/>
  <c r="CE1" i="27" s="1"/>
  <c r="CF1" i="27" s="1"/>
  <c r="CG1" i="27" s="1"/>
  <c r="CH1" i="27" s="1"/>
  <c r="CI1" i="27" s="1"/>
  <c r="CJ1" i="27" s="1"/>
  <c r="CK1" i="27" s="1"/>
  <c r="CL1" i="27" s="1"/>
  <c r="CM1" i="27" s="1"/>
  <c r="CN1" i="27" s="1"/>
  <c r="CO1" i="27" s="1"/>
  <c r="CP1" i="27" s="1"/>
  <c r="CQ1" i="27" s="1"/>
  <c r="CR1" i="27" s="1"/>
  <c r="CS1" i="27" s="1"/>
  <c r="CT1" i="27" s="1"/>
  <c r="CU1" i="27" s="1"/>
  <c r="CV1" i="27" s="1"/>
  <c r="CW1" i="27" s="1"/>
  <c r="CX1" i="27" s="1"/>
  <c r="CY1" i="27" s="1"/>
  <c r="CZ1" i="27" s="1"/>
  <c r="DA1" i="27" s="1"/>
  <c r="DB1" i="27" s="1"/>
  <c r="DC1" i="27" s="1"/>
  <c r="DD1" i="27" s="1"/>
  <c r="DE1" i="27" s="1"/>
  <c r="DF1" i="27" s="1"/>
  <c r="DG1" i="27" s="1"/>
  <c r="DH1" i="27" s="1"/>
  <c r="DI1" i="27" s="1"/>
  <c r="DJ1" i="27" s="1"/>
  <c r="DK1" i="27" s="1"/>
  <c r="DL1" i="27" s="1"/>
  <c r="DM1" i="27" s="1"/>
  <c r="DN1" i="27" s="1"/>
  <c r="DO1" i="27" s="1"/>
  <c r="DP1" i="27" s="1"/>
  <c r="DQ1" i="27" s="1"/>
  <c r="DR1" i="27" s="1"/>
  <c r="DS1" i="27" s="1"/>
  <c r="DT1" i="27" s="1"/>
  <c r="DU1" i="27" s="1"/>
  <c r="DV1" i="27" s="1"/>
  <c r="DW1" i="27" s="1"/>
  <c r="DX1" i="27" s="1"/>
  <c r="DY1" i="27" s="1"/>
  <c r="DZ1" i="27" s="1"/>
  <c r="EA1" i="27" s="1"/>
  <c r="EB1" i="27" s="1"/>
  <c r="EC1" i="27" s="1"/>
  <c r="ED1" i="27" s="1"/>
  <c r="EE1" i="27" s="1"/>
  <c r="EF1" i="27" s="1"/>
  <c r="EG1" i="27" s="1"/>
  <c r="EH1" i="27" s="1"/>
  <c r="EI1" i="27" s="1"/>
  <c r="EJ1" i="27" s="1"/>
  <c r="EK1" i="27" s="1"/>
  <c r="EL1" i="27" s="1"/>
  <c r="EM1" i="27" s="1"/>
  <c r="EN1" i="27" s="1"/>
  <c r="EO1" i="27" s="1"/>
  <c r="EP1" i="27" s="1"/>
  <c r="EQ1" i="27" s="1"/>
  <c r="ER1" i="27" s="1"/>
  <c r="ES1" i="27" s="1"/>
  <c r="ET1" i="27" s="1"/>
  <c r="EU1" i="27" s="1"/>
  <c r="EV1" i="27" s="1"/>
  <c r="EW1" i="27" s="1"/>
  <c r="EX1" i="27" s="1"/>
  <c r="EY1" i="27" s="1"/>
  <c r="EZ1" i="27" s="1"/>
  <c r="FA1" i="27" s="1"/>
  <c r="FB1" i="27" s="1"/>
  <c r="FC1" i="27" s="1"/>
  <c r="FD1" i="27" s="1"/>
  <c r="FE1" i="27" s="1"/>
  <c r="FF1" i="27" s="1"/>
  <c r="FG1" i="27" s="1"/>
  <c r="FH1" i="27" s="1"/>
  <c r="FI1" i="27" s="1"/>
  <c r="FJ1" i="27" s="1"/>
  <c r="FK1" i="27" s="1"/>
  <c r="FL1" i="27" s="1"/>
  <c r="FM1" i="27" s="1"/>
  <c r="FN1" i="27" s="1"/>
  <c r="FO1" i="27" s="1"/>
  <c r="FP1" i="27" s="1"/>
  <c r="FQ1" i="27" s="1"/>
  <c r="FR1" i="27" s="1"/>
  <c r="FS1" i="27" s="1"/>
  <c r="FT1" i="27" s="1"/>
  <c r="FU1" i="27" s="1"/>
  <c r="FV1" i="27" s="1"/>
  <c r="FW1" i="27" s="1"/>
  <c r="FX1" i="27" s="1"/>
  <c r="FY1" i="27" s="1"/>
  <c r="FZ1" i="27" s="1"/>
  <c r="GA1" i="27" s="1"/>
  <c r="GB1" i="27" s="1"/>
  <c r="GC1" i="27" s="1"/>
  <c r="GD1" i="27" s="1"/>
  <c r="GE1" i="27" s="1"/>
  <c r="GF1" i="27" s="1"/>
  <c r="GG1" i="27" s="1"/>
  <c r="GH1" i="27" s="1"/>
  <c r="GI1" i="27" s="1"/>
  <c r="GJ1" i="27" s="1"/>
  <c r="GK1" i="27" s="1"/>
  <c r="GL1" i="27" s="1"/>
  <c r="GM1" i="27" s="1"/>
  <c r="GN1" i="27" s="1"/>
  <c r="GO1" i="27" s="1"/>
  <c r="GP1" i="27" s="1"/>
  <c r="GQ1" i="27" s="1"/>
  <c r="GR1" i="27" s="1"/>
  <c r="GS1" i="27" s="1"/>
  <c r="GT1" i="27" s="1"/>
  <c r="GU1" i="27" s="1"/>
  <c r="GV1" i="27" s="1"/>
  <c r="GW1" i="27" s="1"/>
  <c r="GX1" i="27" s="1"/>
  <c r="GY1" i="27" s="1"/>
  <c r="GZ1" i="27" s="1"/>
  <c r="HA1" i="27" s="1"/>
  <c r="HB1" i="27" s="1"/>
  <c r="HC1" i="27" s="1"/>
  <c r="HD1" i="27" s="1"/>
  <c r="HE1" i="27" s="1"/>
  <c r="HF1" i="27" s="1"/>
  <c r="HG1" i="27" s="1"/>
  <c r="HH1" i="27" s="1"/>
  <c r="HI1" i="27" s="1"/>
  <c r="HJ1" i="27" s="1"/>
  <c r="HK1" i="27" s="1"/>
  <c r="HL1" i="27" s="1"/>
  <c r="HM1" i="27" s="1"/>
  <c r="HN1" i="27" s="1"/>
  <c r="HO1" i="27" s="1"/>
  <c r="HP1" i="27" s="1"/>
  <c r="HQ1" i="27" s="1"/>
  <c r="HR1" i="27" s="1"/>
  <c r="HS1" i="27" s="1"/>
  <c r="HT1" i="27" s="1"/>
  <c r="HU1" i="27" s="1"/>
  <c r="HV1" i="27" s="1"/>
  <c r="HW1" i="27" s="1"/>
  <c r="HX1" i="27" s="1"/>
  <c r="HY1" i="27" s="1"/>
  <c r="HZ1" i="27" s="1"/>
  <c r="IA1" i="27" s="1"/>
  <c r="IB1" i="27" s="1"/>
  <c r="IC1" i="27" s="1"/>
  <c r="ID1" i="27" s="1"/>
  <c r="IE1" i="27" s="1"/>
  <c r="IF1" i="27" s="1"/>
  <c r="IG1" i="27" s="1"/>
  <c r="IH1" i="27" s="1"/>
  <c r="II1" i="27" s="1"/>
  <c r="IJ1" i="27" s="1"/>
  <c r="IK1" i="27" s="1"/>
  <c r="IL1" i="27" s="1"/>
  <c r="IM1" i="27" s="1"/>
  <c r="IN1" i="27" s="1"/>
  <c r="IO1" i="27" s="1"/>
  <c r="IP1" i="27" s="1"/>
  <c r="IQ1" i="27" s="1"/>
  <c r="IR1" i="27" s="1"/>
  <c r="IS1" i="27" s="1"/>
  <c r="IT1" i="27" s="1"/>
  <c r="IU1" i="27" s="1"/>
  <c r="IV1" i="27" s="1"/>
  <c r="IW1" i="27" s="1"/>
  <c r="IX1" i="27" s="1"/>
  <c r="IY1" i="27" s="1"/>
  <c r="IZ1" i="27" s="1"/>
  <c r="JA1" i="27" s="1"/>
  <c r="JB1" i="27" s="1"/>
  <c r="JC1" i="27" s="1"/>
  <c r="JD1" i="27" s="1"/>
  <c r="JE1" i="27" s="1"/>
  <c r="JF1" i="27" s="1"/>
  <c r="JG1" i="27" s="1"/>
  <c r="JH1" i="27" s="1"/>
  <c r="JI1" i="27" s="1"/>
  <c r="JJ1" i="27" s="1"/>
  <c r="JK1" i="27" s="1"/>
  <c r="JL1" i="27" s="1"/>
  <c r="JM1" i="27" s="1"/>
  <c r="JN1" i="27" s="1"/>
  <c r="JO1" i="27" s="1"/>
  <c r="JP1" i="27" s="1"/>
  <c r="JQ1" i="27" s="1"/>
  <c r="JR1" i="27" s="1"/>
  <c r="JS1" i="27" s="1"/>
  <c r="JT1" i="27" s="1"/>
  <c r="JU1" i="27" s="1"/>
  <c r="JV1" i="27" s="1"/>
  <c r="JW1" i="27" s="1"/>
  <c r="JX1" i="27" s="1"/>
  <c r="JY1" i="27" s="1"/>
  <c r="JZ1" i="27" s="1"/>
  <c r="KA1" i="27" s="1"/>
  <c r="KB1" i="27" s="1"/>
  <c r="KC1" i="27" s="1"/>
  <c r="KD1" i="27" s="1"/>
  <c r="KE1" i="27" s="1"/>
  <c r="KF1" i="27" s="1"/>
  <c r="KG1" i="27" s="1"/>
  <c r="KH1" i="27" s="1"/>
  <c r="KI1" i="27" s="1"/>
  <c r="KJ1" i="27" s="1"/>
  <c r="KK1" i="27" s="1"/>
  <c r="KL1" i="27" s="1"/>
  <c r="KM1" i="27" s="1"/>
  <c r="KN1" i="27" s="1"/>
  <c r="KO1" i="27" s="1"/>
  <c r="KP1" i="27" s="1"/>
  <c r="KQ1" i="27" s="1"/>
  <c r="KR1" i="27" s="1"/>
  <c r="KS1" i="27" s="1"/>
  <c r="KT1" i="27" s="1"/>
  <c r="KU1" i="27" s="1"/>
  <c r="KV1" i="27" s="1"/>
  <c r="KW1" i="27" s="1"/>
  <c r="KX1" i="27" s="1"/>
  <c r="KY1" i="27" s="1"/>
  <c r="KZ1" i="27" s="1"/>
  <c r="LA1" i="27" s="1"/>
  <c r="LB1" i="27" s="1"/>
  <c r="LC1" i="27" s="1"/>
  <c r="LD1" i="27" s="1"/>
  <c r="LE1" i="27" s="1"/>
  <c r="LF1" i="27" s="1"/>
  <c r="LG1" i="27" s="1"/>
  <c r="LH1" i="27" s="1"/>
  <c r="LI1" i="27" s="1"/>
  <c r="LJ1" i="27" s="1"/>
  <c r="LK1" i="27" s="1"/>
  <c r="LL1" i="27" s="1"/>
  <c r="LM1" i="27" s="1"/>
  <c r="LN1" i="27" s="1"/>
  <c r="LO1" i="27" s="1"/>
  <c r="LP1" i="27" s="1"/>
  <c r="LQ1" i="27" s="1"/>
  <c r="LR1" i="27" s="1"/>
  <c r="LS1" i="27" s="1"/>
  <c r="LT1" i="27" s="1"/>
  <c r="LU1" i="27" s="1"/>
  <c r="LV1" i="27" s="1"/>
  <c r="LW1" i="27" s="1"/>
  <c r="LX1" i="27" s="1"/>
  <c r="LY1" i="27" s="1"/>
  <c r="LZ1" i="27" s="1"/>
  <c r="MA1" i="27" s="1"/>
  <c r="MB1" i="27" s="1"/>
  <c r="MC1" i="27" s="1"/>
  <c r="MD1" i="27" s="1"/>
  <c r="ME1" i="27" s="1"/>
  <c r="MF1" i="27" s="1"/>
  <c r="MG1" i="27" s="1"/>
  <c r="MH1" i="27" s="1"/>
  <c r="MI1" i="27" s="1"/>
  <c r="MJ1" i="27" s="1"/>
  <c r="MK1" i="27" s="1"/>
  <c r="ML1" i="27" s="1"/>
  <c r="MM1" i="27" s="1"/>
  <c r="MN1" i="27" s="1"/>
  <c r="MO1" i="27" s="1"/>
  <c r="MP1" i="27" s="1"/>
  <c r="MQ1" i="27" s="1"/>
  <c r="MR1" i="27" s="1"/>
  <c r="MS1" i="27" s="1"/>
  <c r="MT1" i="27" s="1"/>
  <c r="MU1" i="27" s="1"/>
  <c r="MV1" i="27" s="1"/>
  <c r="MW1" i="27" s="1"/>
  <c r="MX1" i="27" s="1"/>
  <c r="MY1" i="27" s="1"/>
  <c r="MZ1" i="27" s="1"/>
  <c r="NA1" i="27" s="1"/>
  <c r="NB1" i="27" s="1"/>
  <c r="NC1" i="27" s="1"/>
  <c r="ND1" i="27" s="1"/>
  <c r="NE1" i="27" s="1"/>
  <c r="NF1" i="27" s="1"/>
  <c r="NG1" i="27" s="1"/>
  <c r="NH1" i="27" s="1"/>
  <c r="NI1" i="27" s="1"/>
  <c r="NJ1" i="27" s="1"/>
  <c r="NK1" i="27" s="1"/>
  <c r="NL1" i="27" s="1"/>
  <c r="NM1" i="27" s="1"/>
  <c r="NN1" i="27" s="1"/>
  <c r="NO1" i="27" s="1"/>
  <c r="NP1" i="27" s="1"/>
  <c r="NQ1" i="27" s="1"/>
  <c r="NR1" i="27" s="1"/>
  <c r="NS1" i="27" s="1"/>
  <c r="NT1" i="27" s="1"/>
  <c r="NU1" i="27" s="1"/>
  <c r="NV1" i="27" s="1"/>
  <c r="NW1" i="27" s="1"/>
  <c r="NX1" i="27" s="1"/>
  <c r="NY1" i="27" s="1"/>
  <c r="NZ1" i="27" s="1"/>
  <c r="OA1" i="27" s="1"/>
  <c r="OB1" i="27" s="1"/>
  <c r="OC1" i="27" s="1"/>
  <c r="OD1" i="27" s="1"/>
  <c r="OE1" i="27" s="1"/>
  <c r="OF1" i="27" s="1"/>
  <c r="OG1" i="27" s="1"/>
  <c r="OH1" i="27" s="1"/>
  <c r="OI1" i="27" s="1"/>
  <c r="OJ1" i="27" s="1"/>
  <c r="OK1" i="27" s="1"/>
  <c r="OL1" i="27" s="1"/>
  <c r="OM1" i="27" s="1"/>
  <c r="ON1" i="27" s="1"/>
  <c r="OO1" i="27" s="1"/>
  <c r="OP1" i="27" s="1"/>
  <c r="OQ1" i="27" s="1"/>
  <c r="OR1" i="27" s="1"/>
  <c r="OS1" i="27" s="1"/>
  <c r="OT1" i="27" s="1"/>
  <c r="OU1" i="27" s="1"/>
  <c r="OV1" i="27" s="1"/>
  <c r="OW1" i="27" s="1"/>
  <c r="OX1" i="27" s="1"/>
  <c r="OY1" i="27" s="1"/>
  <c r="OZ1" i="27" s="1"/>
  <c r="PA1" i="27" s="1"/>
  <c r="PB1" i="27" s="1"/>
  <c r="PC1" i="27" s="1"/>
  <c r="PD1" i="27" s="1"/>
  <c r="PE1" i="27" s="1"/>
  <c r="PF1" i="27" s="1"/>
  <c r="PG1" i="27" s="1"/>
  <c r="PH1" i="27" s="1"/>
  <c r="PI1" i="27" s="1"/>
  <c r="PJ1" i="27" s="1"/>
  <c r="PK1" i="27" s="1"/>
  <c r="PL1" i="27" s="1"/>
  <c r="PM1" i="27" s="1"/>
  <c r="PN1" i="27" s="1"/>
  <c r="PO1" i="27" s="1"/>
  <c r="PP1" i="27" s="1"/>
  <c r="PQ1" i="27" s="1"/>
  <c r="PR1" i="27" s="1"/>
  <c r="PS1" i="27" s="1"/>
  <c r="PT1" i="27" s="1"/>
  <c r="PU1" i="27" s="1"/>
  <c r="PV1" i="27" s="1"/>
  <c r="PW1" i="27" s="1"/>
  <c r="PX1" i="27" s="1"/>
  <c r="PY1" i="27" s="1"/>
  <c r="PZ1" i="27" s="1"/>
  <c r="QA1" i="27" s="1"/>
  <c r="QB1" i="27" s="1"/>
  <c r="QC1" i="27" s="1"/>
  <c r="QD1" i="27" s="1"/>
  <c r="QE1" i="27" s="1"/>
  <c r="QF1" i="27" s="1"/>
  <c r="QG1" i="27" s="1"/>
  <c r="QH1" i="27" s="1"/>
  <c r="QI1" i="27" s="1"/>
  <c r="QJ1" i="27" s="1"/>
  <c r="QK1" i="27" s="1"/>
  <c r="QL1" i="27" s="1"/>
  <c r="QM1" i="27" s="1"/>
  <c r="QN1" i="27" s="1"/>
  <c r="QO1" i="27" s="1"/>
  <c r="QP1" i="27" s="1"/>
  <c r="QQ1" i="27" s="1"/>
  <c r="QR1" i="27" s="1"/>
  <c r="QS1" i="27" s="1"/>
  <c r="QT1" i="27" s="1"/>
  <c r="QU1" i="27" s="1"/>
  <c r="QV1" i="27" s="1"/>
  <c r="QW1" i="27" s="1"/>
  <c r="QX1" i="27" s="1"/>
  <c r="QY1" i="27" s="1"/>
  <c r="QZ1" i="27" s="1"/>
  <c r="RA1" i="27" s="1"/>
  <c r="RB1" i="27" s="1"/>
  <c r="RC1" i="27" s="1"/>
  <c r="RD1" i="27" s="1"/>
  <c r="RE1" i="27" s="1"/>
  <c r="RF1" i="27" s="1"/>
  <c r="RG1" i="27" s="1"/>
  <c r="RH1" i="27" s="1"/>
  <c r="RI1" i="27" s="1"/>
  <c r="RJ1" i="27" s="1"/>
  <c r="RK1" i="27" s="1"/>
  <c r="RL1" i="27" s="1"/>
  <c r="RM1" i="27" s="1"/>
  <c r="RN1" i="27" s="1"/>
  <c r="RO1" i="27" s="1"/>
  <c r="RP1" i="27" s="1"/>
  <c r="RQ1" i="27" s="1"/>
  <c r="RR1" i="27" s="1"/>
  <c r="RS1" i="27" s="1"/>
  <c r="RT1" i="27" s="1"/>
  <c r="RU1" i="27" s="1"/>
  <c r="RV1" i="27" s="1"/>
  <c r="RW1" i="27" s="1"/>
  <c r="RX1" i="27" s="1"/>
  <c r="RY1" i="27" s="1"/>
  <c r="RZ1" i="27" s="1"/>
  <c r="SA1" i="27" s="1"/>
  <c r="SB1" i="27" s="1"/>
  <c r="SC1" i="27" s="1"/>
  <c r="SD1" i="27" s="1"/>
  <c r="SE1" i="27" s="1"/>
  <c r="SF1" i="27" s="1"/>
  <c r="SG1" i="27" s="1"/>
  <c r="SH1" i="27" s="1"/>
  <c r="SI1" i="27" s="1"/>
  <c r="SJ1" i="27" s="1"/>
  <c r="SK1" i="27" s="1"/>
  <c r="SL1" i="27" s="1"/>
  <c r="SM1" i="27" s="1"/>
  <c r="SN1" i="27" s="1"/>
  <c r="SO1" i="27" s="1"/>
  <c r="SP1" i="27" s="1"/>
  <c r="SQ1" i="27" s="1"/>
  <c r="SR1" i="27" s="1"/>
  <c r="SS1" i="27" s="1"/>
  <c r="ST1" i="27" s="1"/>
  <c r="SU1" i="27" s="1"/>
  <c r="SV1" i="27" s="1"/>
  <c r="SW1" i="27" s="1"/>
  <c r="SX1" i="27" s="1"/>
  <c r="SY1" i="27" s="1"/>
  <c r="SZ1" i="27" s="1"/>
  <c r="TA1" i="27" s="1"/>
  <c r="TB1" i="27" s="1"/>
  <c r="TC1" i="27" s="1"/>
  <c r="TD1" i="27" s="1"/>
  <c r="TE1" i="27" s="1"/>
  <c r="TF1" i="27" s="1"/>
  <c r="TG1" i="27" s="1"/>
  <c r="TH1" i="27" s="1"/>
  <c r="TI1" i="27" s="1"/>
  <c r="TJ1" i="27" s="1"/>
  <c r="TK1" i="27" s="1"/>
  <c r="TL1" i="27" s="1"/>
  <c r="TM1" i="27" s="1"/>
  <c r="TN1" i="27" s="1"/>
  <c r="TO1" i="27" s="1"/>
  <c r="TP1" i="27" s="1"/>
  <c r="TQ1" i="27" s="1"/>
  <c r="TR1" i="27" s="1"/>
  <c r="TS1" i="27" s="1"/>
  <c r="TT1" i="27" s="1"/>
  <c r="TU1" i="27" s="1"/>
  <c r="TV1" i="27" s="1"/>
  <c r="TW1" i="27" s="1"/>
  <c r="TX1" i="27" s="1"/>
  <c r="TY1" i="27" s="1"/>
  <c r="TZ1" i="27" s="1"/>
  <c r="UA1" i="27" s="1"/>
  <c r="UB1" i="27" s="1"/>
  <c r="UC1" i="27" s="1"/>
  <c r="UD1" i="27" s="1"/>
  <c r="UE1" i="27" s="1"/>
  <c r="UF1" i="27" s="1"/>
  <c r="UG1" i="27" s="1"/>
  <c r="UH1" i="27" s="1"/>
  <c r="UI1" i="27" s="1"/>
  <c r="UJ1" i="27" s="1"/>
  <c r="UK1" i="27" s="1"/>
  <c r="UL1" i="27" s="1"/>
  <c r="UM1" i="27" s="1"/>
  <c r="UN1" i="27" s="1"/>
  <c r="UO1" i="27" s="1"/>
  <c r="UP1" i="27" s="1"/>
  <c r="UQ1" i="27" s="1"/>
  <c r="UR1" i="27" s="1"/>
  <c r="US1" i="27" s="1"/>
  <c r="UT1" i="27" s="1"/>
  <c r="UU1" i="27" s="1"/>
  <c r="UV1" i="27" s="1"/>
  <c r="UW1" i="27" s="1"/>
  <c r="UX1" i="27" s="1"/>
  <c r="UY1" i="27" s="1"/>
  <c r="UZ1" i="27" s="1"/>
  <c r="VA1" i="27" s="1"/>
  <c r="VB1" i="27" s="1"/>
  <c r="VC1" i="27" s="1"/>
  <c r="VD1" i="27" s="1"/>
  <c r="VE1" i="27" s="1"/>
  <c r="VF1" i="27" s="1"/>
  <c r="VG1" i="27" s="1"/>
  <c r="VH1" i="27" s="1"/>
  <c r="VI1" i="27" s="1"/>
  <c r="VJ1" i="27" s="1"/>
  <c r="VK1" i="27" s="1"/>
  <c r="VL1" i="27" s="1"/>
  <c r="VM1" i="27" s="1"/>
  <c r="VN1" i="27" s="1"/>
  <c r="VO1" i="27" s="1"/>
  <c r="VP1" i="27" s="1"/>
  <c r="VQ1" i="27" s="1"/>
  <c r="VR1" i="27" s="1"/>
  <c r="VS1" i="27" s="1"/>
  <c r="VT1" i="27" s="1"/>
  <c r="VU1" i="27" s="1"/>
  <c r="VV1" i="27" s="1"/>
  <c r="VW1" i="27" s="1"/>
  <c r="VX1" i="27" s="1"/>
  <c r="VY1" i="27" s="1"/>
  <c r="VZ1" i="27" s="1"/>
  <c r="WA1" i="27" s="1"/>
  <c r="WB1" i="27" s="1"/>
  <c r="WC1" i="27" s="1"/>
  <c r="WD1" i="27" s="1"/>
  <c r="WE1" i="27" s="1"/>
  <c r="WF1" i="27" s="1"/>
  <c r="WG1" i="27" s="1"/>
  <c r="WH1" i="27" s="1"/>
  <c r="WI1" i="27" s="1"/>
  <c r="WJ1" i="27" s="1"/>
  <c r="WK1" i="27" s="1"/>
  <c r="WL1" i="27" s="1"/>
  <c r="WM1" i="27" s="1"/>
  <c r="WN1" i="27" s="1"/>
  <c r="WO1" i="27" s="1"/>
  <c r="WP1" i="27" s="1"/>
  <c r="WQ1" i="27" s="1"/>
  <c r="WR1" i="27" s="1"/>
  <c r="WS1" i="27" s="1"/>
  <c r="WT1" i="27" s="1"/>
  <c r="WU1" i="27" s="1"/>
  <c r="WV1" i="27" s="1"/>
  <c r="WW1" i="27" s="1"/>
  <c r="WX1" i="27" s="1"/>
  <c r="WY1" i="27" s="1"/>
  <c r="WZ1" i="27" s="1"/>
  <c r="XA1" i="27" s="1"/>
  <c r="XB1" i="27" s="1"/>
  <c r="XC1" i="27" s="1"/>
  <c r="XD1" i="27" s="1"/>
  <c r="XE1" i="27" s="1"/>
  <c r="XF1" i="27" s="1"/>
  <c r="XG1" i="27" s="1"/>
  <c r="XH1" i="27" s="1"/>
  <c r="XI1" i="27" s="1"/>
  <c r="XJ1" i="27" s="1"/>
  <c r="XK1" i="27" s="1"/>
  <c r="XL1" i="27" s="1"/>
  <c r="XM1" i="27" s="1"/>
  <c r="XN1" i="27" s="1"/>
  <c r="XO1" i="27" s="1"/>
  <c r="XP1" i="27" s="1"/>
  <c r="XQ1" i="27" s="1"/>
  <c r="XR1" i="27" s="1"/>
  <c r="XS1" i="27" s="1"/>
  <c r="XT1" i="27" s="1"/>
  <c r="XU1" i="27" s="1"/>
  <c r="XV1" i="27" s="1"/>
  <c r="XW1" i="27" s="1"/>
  <c r="XX1" i="27" s="1"/>
  <c r="XY1" i="27" s="1"/>
  <c r="XZ1" i="27" s="1"/>
  <c r="YA1" i="27" s="1"/>
  <c r="YB1" i="27" s="1"/>
  <c r="YC1" i="27" s="1"/>
  <c r="YD1" i="27" s="1"/>
  <c r="YE1" i="27" s="1"/>
  <c r="YF1" i="27" s="1"/>
  <c r="YG1" i="27" s="1"/>
  <c r="YH1" i="27" s="1"/>
  <c r="YI1" i="27" s="1"/>
  <c r="YJ1" i="27" s="1"/>
  <c r="YK1" i="27" s="1"/>
  <c r="YL1" i="27" s="1"/>
  <c r="YM1" i="27" s="1"/>
  <c r="YN1" i="27" s="1"/>
  <c r="YO1" i="27" s="1"/>
  <c r="YP1" i="27" s="1"/>
  <c r="YQ1" i="27" s="1"/>
  <c r="YR1" i="27" s="1"/>
  <c r="YS1" i="27" s="1"/>
  <c r="YT1" i="27" s="1"/>
  <c r="YU1" i="27" s="1"/>
  <c r="YV1" i="27" s="1"/>
  <c r="YW1" i="27" s="1"/>
  <c r="YX1" i="27" s="1"/>
  <c r="YY1" i="27" s="1"/>
  <c r="YZ1" i="27" s="1"/>
  <c r="ZA1" i="27" s="1"/>
  <c r="ZB1" i="27" s="1"/>
  <c r="ZC1" i="27" s="1"/>
  <c r="ZD1" i="27" s="1"/>
  <c r="ZE1" i="27" s="1"/>
  <c r="ZF1" i="27" s="1"/>
  <c r="ZG1" i="27" s="1"/>
  <c r="ZH1" i="27" s="1"/>
  <c r="ZI1" i="27" s="1"/>
  <c r="ZJ1" i="27" s="1"/>
  <c r="ZK1" i="27" s="1"/>
  <c r="ZL1" i="27" s="1"/>
  <c r="ZM1" i="27" s="1"/>
  <c r="ZN1" i="27" s="1"/>
  <c r="ZO1" i="27" s="1"/>
  <c r="ZP1" i="27" s="1"/>
  <c r="ZQ1" i="27" s="1"/>
  <c r="ZR1" i="27" s="1"/>
  <c r="ZS1" i="27" s="1"/>
  <c r="ZT1" i="27" s="1"/>
  <c r="ZU1" i="27" s="1"/>
  <c r="ZV1" i="27" s="1"/>
  <c r="ZW1" i="27" s="1"/>
  <c r="ZX1" i="27" s="1"/>
  <c r="ZY1" i="27" s="1"/>
  <c r="ZZ1" i="27" s="1"/>
  <c r="AAA1" i="27" s="1"/>
  <c r="AAB1" i="27" s="1"/>
  <c r="AAC1" i="27" s="1"/>
  <c r="AAD1" i="27" s="1"/>
  <c r="AAE1" i="27" s="1"/>
  <c r="AAF1" i="27" s="1"/>
  <c r="AAG1" i="27" s="1"/>
  <c r="AAH1" i="27" s="1"/>
  <c r="AAI1" i="27" s="1"/>
  <c r="AAJ1" i="27" s="1"/>
  <c r="AAK1" i="27" s="1"/>
  <c r="AAL1" i="27" s="1"/>
  <c r="AAM1" i="27" s="1"/>
  <c r="AAN1" i="27" s="1"/>
  <c r="AAO1" i="27" s="1"/>
  <c r="AAP1" i="27" s="1"/>
  <c r="AAQ1" i="27" s="1"/>
  <c r="AAR1" i="27" s="1"/>
  <c r="AAS1" i="27" s="1"/>
  <c r="AAT1" i="27" s="1"/>
  <c r="AAU1" i="27" s="1"/>
  <c r="AAV1" i="27" s="1"/>
  <c r="AAW1" i="27" s="1"/>
  <c r="AAX1" i="27" s="1"/>
  <c r="AAY1" i="27" s="1"/>
  <c r="AAZ1" i="27" s="1"/>
  <c r="ABA1" i="27" s="1"/>
  <c r="ABB1" i="27" s="1"/>
  <c r="ABC1" i="27" s="1"/>
  <c r="ABD1" i="27" s="1"/>
  <c r="ABE1" i="27" s="1"/>
  <c r="ABF1" i="27" s="1"/>
  <c r="ABG1" i="27" s="1"/>
  <c r="ABH1" i="27" s="1"/>
  <c r="ABI1" i="27" s="1"/>
  <c r="ABJ1" i="27" s="1"/>
  <c r="ABK1" i="27" s="1"/>
  <c r="ABL1" i="27" s="1"/>
  <c r="ABM1" i="27" s="1"/>
  <c r="ABN1" i="27" s="1"/>
  <c r="ABO1" i="27" s="1"/>
  <c r="ABP1" i="27" s="1"/>
  <c r="ABQ1" i="27" s="1"/>
  <c r="ABR1" i="27" s="1"/>
  <c r="ABS1" i="27" s="1"/>
  <c r="ABT1" i="27" s="1"/>
  <c r="ABU1" i="27" s="1"/>
  <c r="ABV1" i="27" s="1"/>
  <c r="ABW1" i="27" s="1"/>
  <c r="ABX1" i="27" s="1"/>
  <c r="ABY1" i="27" s="1"/>
  <c r="ABZ1" i="27" s="1"/>
  <c r="ACA1" i="27" s="1"/>
  <c r="ACB1" i="27" s="1"/>
  <c r="ACC1" i="27" s="1"/>
  <c r="ACD1" i="27" s="1"/>
  <c r="ACE1" i="27" s="1"/>
  <c r="ACF1" i="27" s="1"/>
  <c r="ACG1" i="27" s="1"/>
  <c r="ACH1" i="27" s="1"/>
  <c r="ACI1" i="27" s="1"/>
  <c r="ACJ1" i="27" s="1"/>
  <c r="ACK1" i="27" s="1"/>
  <c r="ACL1" i="27" s="1"/>
  <c r="ACM1" i="27" s="1"/>
  <c r="ACN1" i="27" s="1"/>
  <c r="ACO1" i="27" s="1"/>
  <c r="ACP1" i="27" s="1"/>
  <c r="ACQ1" i="27" s="1"/>
  <c r="ACR1" i="27" s="1"/>
  <c r="ACS1" i="27" s="1"/>
  <c r="ACT1" i="27" s="1"/>
  <c r="ACU1" i="27" s="1"/>
  <c r="ACV1" i="27" s="1"/>
  <c r="ACW1" i="27" s="1"/>
  <c r="ACX1" i="27" s="1"/>
  <c r="ACY1" i="27" s="1"/>
  <c r="ACZ1" i="27" s="1"/>
  <c r="ADA1" i="27" s="1"/>
  <c r="ADB1" i="27" s="1"/>
  <c r="ADC1" i="27" s="1"/>
  <c r="ADD1" i="27" s="1"/>
  <c r="ADE1" i="27" s="1"/>
  <c r="ADF1" i="27" s="1"/>
  <c r="ADG1" i="27" s="1"/>
  <c r="ADH1" i="27" s="1"/>
  <c r="ADI1" i="27" s="1"/>
  <c r="ADJ1" i="27" s="1"/>
  <c r="ADK1" i="27" s="1"/>
  <c r="ADL1" i="27" s="1"/>
  <c r="ADM1" i="27" s="1"/>
  <c r="ADN1" i="27" s="1"/>
  <c r="ADO1" i="27" s="1"/>
  <c r="ADP1" i="27" s="1"/>
  <c r="ADQ1" i="27" s="1"/>
  <c r="ADR1" i="27" s="1"/>
  <c r="ADS1" i="27" s="1"/>
  <c r="ADT1" i="27" s="1"/>
  <c r="ADU1" i="27" s="1"/>
  <c r="ADV1" i="27" s="1"/>
  <c r="ADW1" i="27" s="1"/>
  <c r="ADX1" i="27" s="1"/>
  <c r="ADY1" i="27" s="1"/>
  <c r="ADZ1" i="27" s="1"/>
  <c r="AEA1" i="27" s="1"/>
  <c r="AEB1" i="27" s="1"/>
  <c r="AEC1" i="27" s="1"/>
  <c r="AED1" i="27" s="1"/>
  <c r="AEE1" i="27" s="1"/>
  <c r="AEF1" i="27" s="1"/>
  <c r="AEG1" i="27" s="1"/>
  <c r="AEH1" i="27" s="1"/>
  <c r="AEI1" i="27" s="1"/>
  <c r="AEJ1" i="27" s="1"/>
  <c r="AEK1" i="27" s="1"/>
  <c r="AEL1" i="27" s="1"/>
  <c r="AEM1" i="27" s="1"/>
  <c r="AEN1" i="27" s="1"/>
  <c r="AEO1" i="27" s="1"/>
  <c r="AEP1" i="27" s="1"/>
  <c r="AEQ1" i="27" s="1"/>
  <c r="AER1" i="27" s="1"/>
  <c r="AES1" i="27" s="1"/>
  <c r="AET1" i="27" s="1"/>
  <c r="AEU1" i="27" s="1"/>
  <c r="AEV1" i="27" s="1"/>
  <c r="AEW1" i="27" s="1"/>
  <c r="AEX1" i="27" s="1"/>
  <c r="AEY1" i="27" s="1"/>
  <c r="AEZ1" i="27" s="1"/>
  <c r="AFA1" i="27" s="1"/>
  <c r="AFB1" i="27" s="1"/>
  <c r="AFC1" i="27" s="1"/>
  <c r="AFD1" i="27" s="1"/>
  <c r="AFE1" i="27" s="1"/>
  <c r="AFF1" i="27" s="1"/>
  <c r="AFG1" i="27" s="1"/>
  <c r="AFH1" i="27" s="1"/>
  <c r="AFI1" i="27" s="1"/>
  <c r="AFJ1" i="27" s="1"/>
  <c r="AFK1" i="27" s="1"/>
  <c r="AFL1" i="27" s="1"/>
  <c r="AFM1" i="27" s="1"/>
  <c r="AFN1" i="27" s="1"/>
  <c r="AFO1" i="27" s="1"/>
  <c r="AFP1" i="27" s="1"/>
  <c r="AFQ1" i="27" s="1"/>
  <c r="AFR1" i="27" s="1"/>
  <c r="AFS1" i="27" s="1"/>
  <c r="AFT1" i="27" s="1"/>
  <c r="AFU1" i="27" s="1"/>
  <c r="AFV1" i="27" s="1"/>
  <c r="AFW1" i="27" s="1"/>
  <c r="AFX1" i="27" s="1"/>
  <c r="AFY1" i="27" s="1"/>
  <c r="AFZ1" i="27" s="1"/>
  <c r="AGA1" i="27" s="1"/>
  <c r="AGB1" i="27" s="1"/>
  <c r="AGC1" i="27" s="1"/>
  <c r="AGD1" i="27" s="1"/>
  <c r="AGE1" i="27" s="1"/>
  <c r="AGF1" i="27" s="1"/>
  <c r="AGG1" i="27" s="1"/>
  <c r="AGH1" i="27" s="1"/>
  <c r="AGI1" i="27" s="1"/>
  <c r="AGJ1" i="27" s="1"/>
  <c r="AGK1" i="27" s="1"/>
  <c r="AGL1" i="27" s="1"/>
  <c r="AGM1" i="27" s="1"/>
  <c r="AGN1" i="27" s="1"/>
  <c r="AGO1" i="27" s="1"/>
  <c r="AGP1" i="27" s="1"/>
  <c r="AGQ1" i="27" s="1"/>
  <c r="AGR1" i="27" s="1"/>
  <c r="AGS1" i="27" s="1"/>
  <c r="AGT1" i="27" s="1"/>
  <c r="AGU1" i="27" s="1"/>
  <c r="AGV1" i="27" s="1"/>
  <c r="AGW1" i="27" s="1"/>
  <c r="AGX1" i="27" s="1"/>
  <c r="AGY1" i="27" s="1"/>
  <c r="AGZ1" i="27" s="1"/>
  <c r="AHA1" i="27" s="1"/>
  <c r="AHB1" i="27" s="1"/>
  <c r="AHC1" i="27" s="1"/>
  <c r="AHD1" i="27" s="1"/>
  <c r="AHE1" i="27" s="1"/>
  <c r="AHF1" i="27" s="1"/>
  <c r="AHG1" i="27" s="1"/>
  <c r="AHH1" i="27" s="1"/>
  <c r="AHI1" i="27" s="1"/>
  <c r="AHJ1" i="27" s="1"/>
  <c r="AHK1" i="27" s="1"/>
  <c r="AHL1" i="27" s="1"/>
  <c r="AHM1" i="27" s="1"/>
  <c r="AHN1" i="27" s="1"/>
  <c r="AHO1" i="27" s="1"/>
  <c r="AHP1" i="27" s="1"/>
  <c r="AHQ1" i="27" s="1"/>
  <c r="AHR1" i="27" s="1"/>
  <c r="AHS1" i="27" s="1"/>
  <c r="AHT1" i="27" s="1"/>
  <c r="AHU1" i="27" s="1"/>
  <c r="AHV1" i="27" s="1"/>
  <c r="AHW1" i="27" s="1"/>
  <c r="AHX1" i="27" s="1"/>
  <c r="AHY1" i="27" s="1"/>
  <c r="AHZ1" i="27" s="1"/>
  <c r="AIA1" i="27" s="1"/>
  <c r="AIB1" i="27" s="1"/>
  <c r="AIC1" i="27" s="1"/>
  <c r="AID1" i="27" s="1"/>
  <c r="AIE1" i="27" s="1"/>
  <c r="AIF1" i="27" s="1"/>
  <c r="AIG1" i="27" s="1"/>
  <c r="AIH1" i="27" s="1"/>
  <c r="AII1" i="27" s="1"/>
  <c r="AIJ1" i="27" s="1"/>
  <c r="AIK1" i="27" s="1"/>
  <c r="AIL1" i="27" s="1"/>
  <c r="AIM1" i="27" s="1"/>
  <c r="AIN1" i="27" s="1"/>
  <c r="AIO1" i="27" s="1"/>
  <c r="AIP1" i="27" s="1"/>
  <c r="AIQ1" i="27" s="1"/>
  <c r="AIR1" i="27" s="1"/>
  <c r="AIS1" i="27" s="1"/>
  <c r="AIT1" i="27" s="1"/>
  <c r="AIU1" i="27" s="1"/>
  <c r="AIV1" i="27" s="1"/>
  <c r="AIW1" i="27" s="1"/>
  <c r="AIX1" i="27" s="1"/>
  <c r="AIY1" i="27" s="1"/>
  <c r="AIZ1" i="27" s="1"/>
  <c r="AJA1" i="27" s="1"/>
  <c r="AJB1" i="27" s="1"/>
  <c r="AJC1" i="27" s="1"/>
  <c r="AJD1" i="27" s="1"/>
  <c r="AJE1" i="27" s="1"/>
  <c r="AJF1" i="27" s="1"/>
  <c r="AJG1" i="27" s="1"/>
  <c r="AJH1" i="27" s="1"/>
  <c r="AJI1" i="27" s="1"/>
  <c r="AJJ1" i="27" s="1"/>
  <c r="AJK1" i="27" s="1"/>
  <c r="AJL1" i="27" s="1"/>
  <c r="AJM1" i="27" s="1"/>
  <c r="AJN1" i="27" s="1"/>
  <c r="AJO1" i="27" s="1"/>
  <c r="AJP1" i="27" s="1"/>
  <c r="AJQ1" i="27" s="1"/>
  <c r="AJR1" i="27" s="1"/>
  <c r="AJS1" i="27" s="1"/>
  <c r="AJT1" i="27" s="1"/>
  <c r="AJU1" i="27" s="1"/>
  <c r="AJV1" i="27" s="1"/>
  <c r="AJW1" i="27" s="1"/>
  <c r="AJX1" i="27" s="1"/>
  <c r="AJY1" i="27" s="1"/>
  <c r="AJZ1" i="27" s="1"/>
  <c r="AKA1" i="27" s="1"/>
  <c r="AKB1" i="27" s="1"/>
  <c r="AKC1" i="27" s="1"/>
  <c r="AKD1" i="27" s="1"/>
  <c r="AKE1" i="27" s="1"/>
  <c r="AKF1" i="27" s="1"/>
  <c r="AKG1" i="27" s="1"/>
  <c r="AKH1" i="27" s="1"/>
  <c r="AKI1" i="27" s="1"/>
  <c r="AKJ1" i="27" s="1"/>
  <c r="AKK1" i="27" s="1"/>
  <c r="AKL1" i="27" s="1"/>
  <c r="AKM1" i="27" s="1"/>
  <c r="AKN1" i="27" s="1"/>
  <c r="AKO1" i="27" s="1"/>
  <c r="AKP1" i="27" s="1"/>
  <c r="AKQ1" i="27" s="1"/>
  <c r="AKR1" i="27" s="1"/>
  <c r="AKS1" i="27" s="1"/>
  <c r="AKT1" i="27" s="1"/>
  <c r="AKU1" i="27" s="1"/>
  <c r="AKV1" i="27" s="1"/>
  <c r="AKW1" i="27" s="1"/>
  <c r="AKX1" i="27" s="1"/>
  <c r="AKY1" i="27" s="1"/>
  <c r="AKZ1" i="27" s="1"/>
  <c r="ALA1" i="27" s="1"/>
  <c r="ALB1" i="27" s="1"/>
  <c r="ALC1" i="27" s="1"/>
  <c r="ALD1" i="27" s="1"/>
  <c r="ALE1" i="27" s="1"/>
  <c r="ALF1" i="27" s="1"/>
  <c r="ALG1" i="27" s="1"/>
  <c r="ALH1" i="27" s="1"/>
  <c r="ALI1" i="27" s="1"/>
  <c r="ALJ1" i="27" s="1"/>
  <c r="ALK1" i="27" s="1"/>
  <c r="ALL1" i="27" s="1"/>
  <c r="ALM1" i="27" s="1"/>
  <c r="ALN1" i="27" s="1"/>
  <c r="ALO1" i="27" s="1"/>
  <c r="ALP1" i="27" s="1"/>
  <c r="ALQ1" i="27" s="1"/>
  <c r="ALR1" i="27" s="1"/>
  <c r="ALS1" i="27" s="1"/>
  <c r="ALT1" i="27" s="1"/>
  <c r="ALU1" i="27" s="1"/>
  <c r="ALV1" i="27" s="1"/>
  <c r="ALW1" i="27" s="1"/>
  <c r="ALX1" i="27" s="1"/>
  <c r="ALY1" i="27" s="1"/>
  <c r="ALZ1" i="27" s="1"/>
  <c r="AMA1" i="27" s="1"/>
  <c r="AMB1" i="27" s="1"/>
  <c r="AMC1" i="27" s="1"/>
  <c r="AMD1" i="27" s="1"/>
  <c r="AME1" i="27" s="1"/>
  <c r="AMF1" i="27" s="1"/>
  <c r="AMG1" i="27" s="1"/>
  <c r="AMH1" i="27" s="1"/>
  <c r="AMI1" i="27" s="1"/>
  <c r="AMJ1" i="27" s="1"/>
  <c r="AMK1" i="27" s="1"/>
  <c r="AML1" i="27" s="1"/>
  <c r="AMM1" i="27" s="1"/>
  <c r="AMN1" i="27" s="1"/>
  <c r="AMO1" i="27" s="1"/>
  <c r="AMP1" i="27" s="1"/>
  <c r="AMQ1" i="27" s="1"/>
  <c r="AMR1" i="27" s="1"/>
  <c r="AMS1" i="27" s="1"/>
  <c r="AMT1" i="27" s="1"/>
  <c r="AMU1" i="27" s="1"/>
  <c r="AMV1" i="27" s="1"/>
  <c r="AMW1" i="27" s="1"/>
  <c r="AMX1" i="27" s="1"/>
  <c r="AMY1" i="27" s="1"/>
  <c r="AMZ1" i="27" s="1"/>
  <c r="ANA1" i="27" s="1"/>
  <c r="ANB1" i="27" s="1"/>
  <c r="ANC1" i="27" s="1"/>
  <c r="AND1" i="27" s="1"/>
  <c r="ANE1" i="27" s="1"/>
  <c r="ANF1" i="27" s="1"/>
  <c r="ANG1" i="27" s="1"/>
  <c r="ANH1" i="27" s="1"/>
  <c r="ANI1" i="27" s="1"/>
  <c r="ANJ1" i="27" s="1"/>
  <c r="ANK1" i="27" s="1"/>
  <c r="ANL1" i="27" s="1"/>
  <c r="ANM1" i="27" s="1"/>
  <c r="ANN1" i="27" s="1"/>
  <c r="ANO1" i="27" s="1"/>
  <c r="ANP1" i="27" s="1"/>
  <c r="ANQ1" i="27" s="1"/>
  <c r="ANR1" i="27" s="1"/>
  <c r="ANS1" i="27" s="1"/>
  <c r="ANT1" i="27" s="1"/>
  <c r="ANU1" i="27" s="1"/>
  <c r="ANV1" i="27" s="1"/>
  <c r="ANW1" i="27" s="1"/>
  <c r="ANX1" i="27" s="1"/>
  <c r="ANY1" i="27" s="1"/>
  <c r="ANZ1" i="27" s="1"/>
  <c r="AOA1" i="27" s="1"/>
  <c r="AOB1" i="27" s="1"/>
  <c r="AOC1" i="27" s="1"/>
  <c r="AOD1" i="27" s="1"/>
  <c r="AOE1" i="27" s="1"/>
  <c r="AOF1" i="27" s="1"/>
  <c r="AOG1" i="27" s="1"/>
  <c r="AOH1" i="27" s="1"/>
  <c r="AOI1" i="27" s="1"/>
  <c r="AOJ1" i="27" s="1"/>
  <c r="AOK1" i="27" s="1"/>
  <c r="AOL1" i="27" s="1"/>
  <c r="AOM1" i="27" s="1"/>
  <c r="AON1" i="27" s="1"/>
  <c r="AOO1" i="27" s="1"/>
  <c r="AOP1" i="27" s="1"/>
  <c r="AOQ1" i="27" s="1"/>
  <c r="AOR1" i="27" s="1"/>
  <c r="AOS1" i="27" s="1"/>
  <c r="AOT1" i="27" s="1"/>
  <c r="AOU1" i="27" s="1"/>
  <c r="AOV1" i="27" s="1"/>
  <c r="AOW1" i="27" s="1"/>
  <c r="AOX1" i="27" s="1"/>
  <c r="AOY1" i="27" s="1"/>
  <c r="AOZ1" i="27" s="1"/>
  <c r="APA1" i="27" s="1"/>
  <c r="APB1" i="27" s="1"/>
  <c r="APC1" i="27" s="1"/>
  <c r="APD1" i="27" s="1"/>
  <c r="APE1" i="27" s="1"/>
  <c r="APF1" i="27" s="1"/>
  <c r="APG1" i="27" s="1"/>
  <c r="APH1" i="27" s="1"/>
  <c r="API1" i="27" s="1"/>
  <c r="APJ1" i="27" s="1"/>
  <c r="APK1" i="27" s="1"/>
  <c r="APL1" i="27" s="1"/>
  <c r="APM1" i="27" s="1"/>
  <c r="APN1" i="27" s="1"/>
  <c r="APO1" i="27" s="1"/>
  <c r="APP1" i="27" s="1"/>
  <c r="APQ1" i="27" s="1"/>
  <c r="APR1" i="27" s="1"/>
  <c r="APS1" i="27" s="1"/>
  <c r="APT1" i="27" s="1"/>
  <c r="APU1" i="27" s="1"/>
  <c r="APV1" i="27" s="1"/>
  <c r="APW1" i="27" s="1"/>
  <c r="APX1" i="27" s="1"/>
  <c r="APY1" i="27" s="1"/>
  <c r="APZ1" i="27" s="1"/>
  <c r="AQA1" i="27" s="1"/>
  <c r="AQB1" i="27" s="1"/>
  <c r="AQC1" i="27" s="1"/>
  <c r="AQD1" i="27" s="1"/>
  <c r="AQE1" i="27" s="1"/>
  <c r="AQF1" i="27" s="1"/>
  <c r="AQG1" i="27" s="1"/>
  <c r="AQH1" i="27" s="1"/>
  <c r="AQI1" i="27" s="1"/>
  <c r="AQJ1" i="27" s="1"/>
  <c r="AQK1" i="27" s="1"/>
  <c r="AQL1" i="27" s="1"/>
  <c r="AQM1" i="27" s="1"/>
  <c r="AQN1" i="27" s="1"/>
  <c r="AQO1" i="27" s="1"/>
  <c r="AQP1" i="27" s="1"/>
  <c r="AQQ1" i="27" s="1"/>
  <c r="AQR1" i="27" s="1"/>
  <c r="AQS1" i="27" s="1"/>
  <c r="AQT1" i="27" s="1"/>
  <c r="AQU1" i="27" s="1"/>
  <c r="AQV1" i="27" s="1"/>
  <c r="AQW1" i="27" s="1"/>
  <c r="AQX1" i="27" s="1"/>
  <c r="AQY1" i="27" s="1"/>
  <c r="AQZ1" i="27" s="1"/>
  <c r="ARA1" i="27" s="1"/>
  <c r="ARB1" i="27" s="1"/>
  <c r="ARC1" i="27" s="1"/>
  <c r="ARD1" i="27" s="1"/>
  <c r="ARE1" i="27" s="1"/>
  <c r="ARF1" i="27" s="1"/>
  <c r="ARG1" i="27" s="1"/>
  <c r="ARH1" i="27" s="1"/>
  <c r="ARI1" i="27" s="1"/>
  <c r="ARJ1" i="27" s="1"/>
  <c r="ARK1" i="27" s="1"/>
  <c r="ARL1" i="27" s="1"/>
  <c r="ARM1" i="27" s="1"/>
  <c r="ARN1" i="27" s="1"/>
  <c r="ARO1" i="27" s="1"/>
  <c r="ARP1" i="27" s="1"/>
  <c r="ARQ1" i="27" s="1"/>
  <c r="ARR1" i="27" s="1"/>
  <c r="ARS1" i="27" s="1"/>
  <c r="ART1" i="27" s="1"/>
  <c r="ARU1" i="27" s="1"/>
  <c r="ARV1" i="27" s="1"/>
  <c r="ARW1" i="27" s="1"/>
  <c r="ARX1" i="27" s="1"/>
  <c r="ARY1" i="27" s="1"/>
  <c r="ARZ1" i="27" s="1"/>
  <c r="ASA1" i="27" s="1"/>
  <c r="ASB1" i="27" s="1"/>
  <c r="ASC1" i="27" s="1"/>
  <c r="ASD1" i="27" s="1"/>
  <c r="ASE1" i="27" s="1"/>
  <c r="ASF1" i="27" s="1"/>
  <c r="ASG1" i="27" s="1"/>
  <c r="ASH1" i="27" s="1"/>
  <c r="ASI1" i="27" s="1"/>
  <c r="ASJ1" i="27" s="1"/>
  <c r="ASK1" i="27" s="1"/>
  <c r="ASL1" i="27" s="1"/>
  <c r="ASM1" i="27" s="1"/>
  <c r="ASN1" i="27" s="1"/>
  <c r="ASO1" i="27" s="1"/>
  <c r="ASP1" i="27" s="1"/>
  <c r="ASQ1" i="27" s="1"/>
  <c r="ASR1" i="27" s="1"/>
  <c r="ASS1" i="27" s="1"/>
  <c r="AST1" i="27" s="1"/>
  <c r="ASU1" i="27" s="1"/>
  <c r="ASV1" i="27" s="1"/>
  <c r="ASW1" i="27" s="1"/>
  <c r="ASX1" i="27" s="1"/>
  <c r="ASY1" i="27" s="1"/>
  <c r="ASZ1" i="27" s="1"/>
  <c r="ATA1" i="27" s="1"/>
  <c r="ATB1" i="27" s="1"/>
  <c r="ATC1" i="27" s="1"/>
  <c r="ATD1" i="27" s="1"/>
  <c r="ATE1" i="27" s="1"/>
  <c r="ATF1" i="27" s="1"/>
  <c r="ATG1" i="27" s="1"/>
  <c r="ATH1" i="27" s="1"/>
  <c r="ATI1" i="27" s="1"/>
  <c r="ATJ1" i="27" s="1"/>
  <c r="ATK1" i="27" s="1"/>
  <c r="ATL1" i="27" s="1"/>
  <c r="ATM1" i="27" s="1"/>
  <c r="ATN1" i="27" s="1"/>
  <c r="ATO1" i="27" s="1"/>
  <c r="ATP1" i="27" s="1"/>
  <c r="ATQ1" i="27" s="1"/>
  <c r="ATR1" i="27" s="1"/>
  <c r="ATS1" i="27" s="1"/>
  <c r="ATT1" i="27" s="1"/>
  <c r="ATU1" i="27" s="1"/>
  <c r="ATV1" i="27" s="1"/>
  <c r="ATW1" i="27" s="1"/>
  <c r="ATX1" i="27" s="1"/>
  <c r="ATY1" i="27" s="1"/>
  <c r="ATZ1" i="27" s="1"/>
  <c r="AUA1" i="27" s="1"/>
  <c r="AUB1" i="27" s="1"/>
  <c r="AUC1" i="27" s="1"/>
  <c r="AUD1" i="27" s="1"/>
  <c r="AUE1" i="27" s="1"/>
  <c r="AUF1" i="27" s="1"/>
  <c r="AUG1" i="27" s="1"/>
  <c r="AUH1" i="27" s="1"/>
  <c r="AUI1" i="27" s="1"/>
  <c r="AUJ1" i="27" s="1"/>
  <c r="AUK1" i="27" s="1"/>
  <c r="AUL1" i="27" s="1"/>
  <c r="AUM1" i="27" s="1"/>
  <c r="AUN1" i="27" s="1"/>
  <c r="AUO1" i="27" s="1"/>
  <c r="AUP1" i="27" s="1"/>
  <c r="AUQ1" i="27" s="1"/>
  <c r="AUR1" i="27" s="1"/>
  <c r="AUS1" i="27" s="1"/>
  <c r="AUT1" i="27" s="1"/>
  <c r="AUU1" i="27" s="1"/>
  <c r="AUV1" i="27" s="1"/>
  <c r="AUW1" i="27" s="1"/>
  <c r="AUX1" i="27" s="1"/>
  <c r="AUY1" i="27" s="1"/>
  <c r="AUZ1" i="27" s="1"/>
  <c r="AVA1" i="27" s="1"/>
  <c r="AVB1" i="27" s="1"/>
  <c r="AVC1" i="27" s="1"/>
  <c r="AVD1" i="27" s="1"/>
  <c r="AVE1" i="27" s="1"/>
  <c r="AVF1" i="27" s="1"/>
  <c r="AVG1" i="27" s="1"/>
  <c r="AVH1" i="27" s="1"/>
  <c r="AVI1" i="27" s="1"/>
  <c r="AVJ1" i="27" s="1"/>
  <c r="AVK1" i="27" s="1"/>
  <c r="AVL1" i="27" s="1"/>
  <c r="AVM1" i="27" s="1"/>
  <c r="AVN1" i="27" s="1"/>
  <c r="AVO1" i="27" s="1"/>
  <c r="AVP1" i="27" s="1"/>
  <c r="AVQ1" i="27" s="1"/>
  <c r="AVR1" i="27" s="1"/>
  <c r="AVS1" i="27" s="1"/>
  <c r="AVT1" i="27" s="1"/>
  <c r="AVU1" i="27" s="1"/>
  <c r="AVV1" i="27" s="1"/>
  <c r="AVW1" i="27" s="1"/>
  <c r="AVX1" i="27" s="1"/>
  <c r="AVY1" i="27" s="1"/>
  <c r="AVZ1" i="27" s="1"/>
  <c r="AWA1" i="27" s="1"/>
  <c r="AWB1" i="27" s="1"/>
  <c r="AWC1" i="27" s="1"/>
  <c r="AWD1" i="27" s="1"/>
  <c r="AWE1" i="27" s="1"/>
  <c r="AWF1" i="27" s="1"/>
  <c r="AWG1" i="27" s="1"/>
  <c r="AWH1" i="27" s="1"/>
  <c r="AWI1" i="27" s="1"/>
  <c r="AWJ1" i="27" s="1"/>
  <c r="AWK1" i="27" s="1"/>
  <c r="AWL1" i="27" s="1"/>
  <c r="AWM1" i="27" s="1"/>
  <c r="AWN1" i="27" s="1"/>
  <c r="AWO1" i="27" s="1"/>
  <c r="AWP1" i="27" s="1"/>
  <c r="AWQ1" i="27" s="1"/>
  <c r="AWR1" i="27" s="1"/>
  <c r="AWS1" i="27" s="1"/>
  <c r="AWT1" i="27" s="1"/>
  <c r="AWU1" i="27" s="1"/>
  <c r="AWV1" i="27" s="1"/>
  <c r="AWW1" i="27" s="1"/>
  <c r="AWX1" i="27" s="1"/>
  <c r="AWY1" i="27" s="1"/>
  <c r="AWZ1" i="27" s="1"/>
  <c r="AXA1" i="27" s="1"/>
  <c r="AXB1" i="27" s="1"/>
  <c r="AXC1" i="27" s="1"/>
  <c r="AXD1" i="27" s="1"/>
  <c r="AXE1" i="27" s="1"/>
  <c r="AXF1" i="27" s="1"/>
  <c r="AXG1" i="27" s="1"/>
  <c r="AXH1" i="27" s="1"/>
  <c r="AXI1" i="27" s="1"/>
  <c r="AXJ1" i="27" s="1"/>
  <c r="AXK1" i="27" s="1"/>
  <c r="AXL1" i="27" s="1"/>
  <c r="AXM1" i="27" s="1"/>
  <c r="AXN1" i="27" s="1"/>
  <c r="AXO1" i="27" s="1"/>
  <c r="AXP1" i="27" s="1"/>
  <c r="AXQ1" i="27" s="1"/>
  <c r="AXR1" i="27" s="1"/>
  <c r="AXS1" i="27" s="1"/>
  <c r="AXT1" i="27" s="1"/>
  <c r="AXU1" i="27" s="1"/>
  <c r="AXV1" i="27" s="1"/>
  <c r="AXW1" i="27" s="1"/>
  <c r="AXX1" i="27" s="1"/>
  <c r="AXY1" i="27" s="1"/>
  <c r="AXZ1" i="27" s="1"/>
  <c r="AYA1" i="27" s="1"/>
  <c r="AYB1" i="27" s="1"/>
  <c r="AYC1" i="27" s="1"/>
  <c r="AYD1" i="27" s="1"/>
  <c r="AYE1" i="27" s="1"/>
  <c r="AYF1" i="27" s="1"/>
  <c r="AYG1" i="27" s="1"/>
  <c r="AYH1" i="27" s="1"/>
  <c r="AYI1" i="27" s="1"/>
  <c r="AYJ1" i="27" s="1"/>
  <c r="AYK1" i="27" s="1"/>
  <c r="AYL1" i="27" s="1"/>
  <c r="AYM1" i="27" s="1"/>
  <c r="AYN1" i="27" s="1"/>
  <c r="AYO1" i="27" s="1"/>
  <c r="AYP1" i="27" s="1"/>
  <c r="AYQ1" i="27" s="1"/>
  <c r="AYR1" i="27" s="1"/>
  <c r="AYS1" i="27" s="1"/>
  <c r="AYT1" i="27" s="1"/>
  <c r="AYU1" i="27" s="1"/>
  <c r="AYV1" i="27" s="1"/>
  <c r="AYW1" i="27" s="1"/>
  <c r="AYX1" i="27" s="1"/>
  <c r="AYY1" i="27" s="1"/>
  <c r="AYZ1" i="27" s="1"/>
  <c r="AZA1" i="27" s="1"/>
  <c r="AZB1" i="27" s="1"/>
  <c r="AZC1" i="27" s="1"/>
  <c r="AZD1" i="27" s="1"/>
  <c r="AZE1" i="27" s="1"/>
  <c r="AZF1" i="27" s="1"/>
  <c r="AZG1" i="27" s="1"/>
  <c r="AZH1" i="27" s="1"/>
  <c r="AZI1" i="27" s="1"/>
  <c r="AZJ1" i="27" s="1"/>
  <c r="AZK1" i="27" s="1"/>
  <c r="AZL1" i="27" s="1"/>
  <c r="AZM1" i="27" s="1"/>
  <c r="AZN1" i="27" s="1"/>
  <c r="AZO1" i="27" s="1"/>
  <c r="AZP1" i="27" s="1"/>
  <c r="AZQ1" i="27" s="1"/>
  <c r="AZR1" i="27" s="1"/>
  <c r="AZS1" i="27" s="1"/>
  <c r="AZT1" i="27" s="1"/>
  <c r="AZU1" i="27" s="1"/>
  <c r="AZV1" i="27" s="1"/>
  <c r="AZW1" i="27" s="1"/>
  <c r="AZX1" i="27" s="1"/>
  <c r="AZY1" i="27" s="1"/>
  <c r="AZZ1" i="27" s="1"/>
  <c r="BAA1" i="27" s="1"/>
  <c r="BAB1" i="27" s="1"/>
  <c r="BAC1" i="27" s="1"/>
  <c r="BAD1" i="27" s="1"/>
  <c r="BAE1" i="27" s="1"/>
  <c r="BAF1" i="27" s="1"/>
  <c r="BAG1" i="27" s="1"/>
  <c r="BAH1" i="27" s="1"/>
  <c r="BAI1" i="27" s="1"/>
  <c r="BAJ1" i="27" s="1"/>
  <c r="BAK1" i="27" s="1"/>
  <c r="BAL1" i="27" s="1"/>
  <c r="BAM1" i="27" s="1"/>
  <c r="BAN1" i="27" s="1"/>
  <c r="BAO1" i="27" s="1"/>
  <c r="BAP1" i="27" s="1"/>
  <c r="BAQ1" i="27" s="1"/>
  <c r="BAR1" i="27" s="1"/>
  <c r="BAS1" i="27" s="1"/>
  <c r="BAT1" i="27" s="1"/>
  <c r="BAU1" i="27" s="1"/>
  <c r="BAV1" i="27" s="1"/>
  <c r="BAW1" i="27" s="1"/>
  <c r="BAX1" i="27" s="1"/>
  <c r="BAY1" i="27" s="1"/>
  <c r="BAZ1" i="27" s="1"/>
  <c r="BBA1" i="27" s="1"/>
  <c r="BBB1" i="27" s="1"/>
  <c r="BBC1" i="27" s="1"/>
  <c r="BBD1" i="27" s="1"/>
  <c r="BBE1" i="27" s="1"/>
  <c r="BBF1" i="27" s="1"/>
  <c r="BBG1" i="27" s="1"/>
  <c r="BBH1" i="27" s="1"/>
  <c r="BBI1" i="27" s="1"/>
  <c r="BBJ1" i="27" s="1"/>
  <c r="BBK1" i="27" s="1"/>
  <c r="BBL1" i="27" s="1"/>
  <c r="BBM1" i="27" s="1"/>
  <c r="BBN1" i="27" s="1"/>
  <c r="BBO1" i="27" s="1"/>
  <c r="BBP1" i="27" s="1"/>
  <c r="BBQ1" i="27" s="1"/>
  <c r="BBR1" i="27" s="1"/>
  <c r="BBS1" i="27" s="1"/>
  <c r="BBT1" i="27" s="1"/>
  <c r="BBU1" i="27" s="1"/>
  <c r="BBV1" i="27" s="1"/>
  <c r="BBW1" i="27" s="1"/>
  <c r="BBX1" i="27" s="1"/>
  <c r="BBY1" i="27" s="1"/>
  <c r="BBZ1" i="27" s="1"/>
  <c r="BCA1" i="27" s="1"/>
  <c r="BCB1" i="27" s="1"/>
  <c r="BCC1" i="27" s="1"/>
  <c r="BCD1" i="27" s="1"/>
  <c r="BCE1" i="27" s="1"/>
  <c r="BCF1" i="27" s="1"/>
  <c r="BCG1" i="27" s="1"/>
  <c r="BCH1" i="27" s="1"/>
  <c r="BCI1" i="27" s="1"/>
  <c r="BCJ1" i="27" s="1"/>
  <c r="BCK1" i="27" s="1"/>
  <c r="BCL1" i="27" s="1"/>
  <c r="BCM1" i="27" s="1"/>
  <c r="BCN1" i="27" s="1"/>
  <c r="BCO1" i="27" s="1"/>
  <c r="BCP1" i="27" s="1"/>
  <c r="BCQ1" i="27" s="1"/>
  <c r="BCR1" i="27" s="1"/>
  <c r="BCS1" i="27" s="1"/>
  <c r="BCT1" i="27" s="1"/>
  <c r="BCU1" i="27" s="1"/>
  <c r="BCV1" i="27" s="1"/>
  <c r="BCW1" i="27" s="1"/>
  <c r="BCX1" i="27" s="1"/>
  <c r="BCY1" i="27" s="1"/>
  <c r="BCZ1" i="27" s="1"/>
  <c r="BDA1" i="27" s="1"/>
  <c r="BDB1" i="27" s="1"/>
  <c r="BDC1" i="27" s="1"/>
  <c r="BDD1" i="27" s="1"/>
  <c r="BDE1" i="27" s="1"/>
  <c r="BDF1" i="27" s="1"/>
  <c r="BDG1" i="27" s="1"/>
  <c r="BDH1" i="27" s="1"/>
  <c r="BDI1" i="27" s="1"/>
  <c r="BDJ1" i="27" s="1"/>
  <c r="BDK1" i="27" s="1"/>
  <c r="BDL1" i="27" s="1"/>
  <c r="BDM1" i="27" s="1"/>
  <c r="BDN1" i="27" s="1"/>
  <c r="BDO1" i="27" s="1"/>
  <c r="BDP1" i="27" s="1"/>
  <c r="BDQ1" i="27" s="1"/>
  <c r="BDR1" i="27" s="1"/>
  <c r="BDS1" i="27" s="1"/>
  <c r="BDT1" i="27" s="1"/>
  <c r="BDU1" i="27" s="1"/>
  <c r="BDV1" i="27" s="1"/>
  <c r="BDW1" i="27" s="1"/>
  <c r="BDX1" i="27" s="1"/>
  <c r="BDY1" i="27" s="1"/>
  <c r="BDZ1" i="27" s="1"/>
  <c r="BEA1" i="27" s="1"/>
  <c r="BEB1" i="27" s="1"/>
  <c r="BEC1" i="27" s="1"/>
  <c r="BED1" i="27" s="1"/>
  <c r="BEE1" i="27" s="1"/>
  <c r="BEF1" i="27" s="1"/>
  <c r="BEG1" i="27" s="1"/>
  <c r="BEH1" i="27" s="1"/>
  <c r="BEI1" i="27" s="1"/>
  <c r="BEJ1" i="27" s="1"/>
  <c r="BEK1" i="27" s="1"/>
  <c r="BEL1" i="27" s="1"/>
  <c r="BEM1" i="27" s="1"/>
  <c r="BEN1" i="27" s="1"/>
  <c r="BEO1" i="27" s="1"/>
  <c r="BEP1" i="27" s="1"/>
  <c r="BEQ1" i="27" s="1"/>
  <c r="BER1" i="27" s="1"/>
  <c r="BES1" i="27" s="1"/>
  <c r="BET1" i="27" s="1"/>
  <c r="BEU1" i="27" s="1"/>
  <c r="BEV1" i="27" s="1"/>
  <c r="BEW1" i="27" s="1"/>
  <c r="BEX1" i="27" s="1"/>
  <c r="BEY1" i="27" s="1"/>
  <c r="BEZ1" i="27" s="1"/>
  <c r="BFA1" i="27" s="1"/>
  <c r="BFB1" i="27" s="1"/>
  <c r="BFC1" i="27" s="1"/>
  <c r="BFD1" i="27" s="1"/>
  <c r="BFE1" i="27" s="1"/>
  <c r="BFF1" i="27" s="1"/>
  <c r="BFG1" i="27" s="1"/>
  <c r="BFH1" i="27" s="1"/>
  <c r="BFI1" i="27" s="1"/>
  <c r="BFJ1" i="27" s="1"/>
  <c r="BFK1" i="27" s="1"/>
  <c r="BFL1" i="27" s="1"/>
  <c r="BFM1" i="27" s="1"/>
  <c r="BFN1" i="27" s="1"/>
  <c r="BFO1" i="27" s="1"/>
  <c r="BFP1" i="27" s="1"/>
  <c r="BFQ1" i="27" s="1"/>
  <c r="BFR1" i="27" s="1"/>
  <c r="BFS1" i="27" s="1"/>
  <c r="BFT1" i="27" s="1"/>
  <c r="BFU1" i="27" s="1"/>
  <c r="BFV1" i="27" s="1"/>
  <c r="BFW1" i="27" s="1"/>
  <c r="BFX1" i="27" s="1"/>
  <c r="BFY1" i="27" s="1"/>
  <c r="BFZ1" i="27" s="1"/>
  <c r="BGA1" i="27" s="1"/>
  <c r="BGB1" i="27" s="1"/>
  <c r="BGC1" i="27" s="1"/>
  <c r="BGD1" i="27" s="1"/>
  <c r="BGE1" i="27" s="1"/>
  <c r="BGF1" i="27" s="1"/>
  <c r="BGG1" i="27" s="1"/>
  <c r="BGH1" i="27" s="1"/>
  <c r="BGI1" i="27" s="1"/>
  <c r="BGJ1" i="27" s="1"/>
  <c r="BGK1" i="27" s="1"/>
  <c r="BGL1" i="27" s="1"/>
  <c r="BGM1" i="27" s="1"/>
  <c r="BGN1" i="27" s="1"/>
  <c r="BGO1" i="27" s="1"/>
  <c r="BGP1" i="27" s="1"/>
  <c r="BGQ1" i="27" s="1"/>
  <c r="BGR1" i="27" s="1"/>
  <c r="BGS1" i="27" s="1"/>
  <c r="BGT1" i="27" s="1"/>
  <c r="BGU1" i="27" s="1"/>
  <c r="BGV1" i="27" s="1"/>
  <c r="BGW1" i="27" s="1"/>
  <c r="BGX1" i="27" s="1"/>
  <c r="BGY1" i="27" s="1"/>
  <c r="BGZ1" i="27" s="1"/>
  <c r="BHA1" i="27" s="1"/>
  <c r="BHB1" i="27" s="1"/>
  <c r="BHC1" i="27" s="1"/>
  <c r="BHD1" i="27" s="1"/>
  <c r="BHE1" i="27" s="1"/>
  <c r="BHF1" i="27" s="1"/>
  <c r="BHG1" i="27" s="1"/>
  <c r="BHH1" i="27" s="1"/>
  <c r="BHI1" i="27" s="1"/>
  <c r="BHJ1" i="27" s="1"/>
  <c r="BHK1" i="27" s="1"/>
  <c r="BHL1" i="27" s="1"/>
  <c r="BHM1" i="27" s="1"/>
  <c r="BHN1" i="27" s="1"/>
  <c r="BHO1" i="27" s="1"/>
  <c r="BHP1" i="27" s="1"/>
  <c r="BHQ1" i="27" s="1"/>
  <c r="BHR1" i="27" s="1"/>
  <c r="BHS1" i="27" s="1"/>
  <c r="BHT1" i="27" s="1"/>
  <c r="BHU1" i="27" s="1"/>
  <c r="BHV1" i="27" s="1"/>
  <c r="BHW1" i="27" s="1"/>
  <c r="BHX1" i="27" s="1"/>
  <c r="BHY1" i="27" s="1"/>
  <c r="BHZ1" i="27" s="1"/>
  <c r="BIA1" i="27" s="1"/>
  <c r="BIB1" i="27" s="1"/>
  <c r="BIC1" i="27" s="1"/>
  <c r="BID1" i="27" s="1"/>
  <c r="BIE1" i="27" s="1"/>
  <c r="BIF1" i="27" s="1"/>
  <c r="BIG1" i="27" s="1"/>
  <c r="BIH1" i="27" s="1"/>
  <c r="BII1" i="27" s="1"/>
  <c r="BIJ1" i="27" s="1"/>
  <c r="BIK1" i="27" s="1"/>
  <c r="BIL1" i="27" s="1"/>
  <c r="BIM1" i="27" s="1"/>
  <c r="BIN1" i="27" s="1"/>
  <c r="BIO1" i="27" s="1"/>
  <c r="BIP1" i="27" s="1"/>
  <c r="BIQ1" i="27" s="1"/>
  <c r="BIR1" i="27" s="1"/>
  <c r="BIS1" i="27" s="1"/>
  <c r="BIT1" i="27" s="1"/>
  <c r="BIU1" i="27" s="1"/>
  <c r="BIV1" i="27" s="1"/>
  <c r="BIW1" i="27" s="1"/>
  <c r="BIX1" i="27" s="1"/>
  <c r="BIY1" i="27" s="1"/>
  <c r="BIZ1" i="27" s="1"/>
  <c r="BJA1" i="27" s="1"/>
  <c r="BJB1" i="27" s="1"/>
  <c r="BJC1" i="27" s="1"/>
  <c r="BJD1" i="27" s="1"/>
  <c r="BJE1" i="27" s="1"/>
  <c r="BJF1" i="27" s="1"/>
  <c r="BJG1" i="27" s="1"/>
  <c r="BJH1" i="27" s="1"/>
  <c r="BJI1" i="27" s="1"/>
  <c r="BJJ1" i="27" s="1"/>
  <c r="BJK1" i="27" s="1"/>
  <c r="BJL1" i="27" s="1"/>
  <c r="BJM1" i="27" s="1"/>
  <c r="BJN1" i="27" s="1"/>
  <c r="BJO1" i="27" s="1"/>
  <c r="BJP1" i="27" s="1"/>
  <c r="BJQ1" i="27" s="1"/>
  <c r="BJR1" i="27" s="1"/>
  <c r="BJS1" i="27" s="1"/>
  <c r="BJT1" i="27" s="1"/>
  <c r="BJU1" i="27" s="1"/>
  <c r="BJV1" i="27" s="1"/>
  <c r="BJW1" i="27" s="1"/>
  <c r="BJX1" i="27" s="1"/>
  <c r="BJY1" i="27" s="1"/>
  <c r="BJZ1" i="27" s="1"/>
  <c r="BKA1" i="27" s="1"/>
  <c r="BKB1" i="27" s="1"/>
  <c r="BKC1" i="27" s="1"/>
  <c r="BKD1" i="27" s="1"/>
  <c r="BKE1" i="27" s="1"/>
  <c r="BKF1" i="27" s="1"/>
  <c r="BKG1" i="27" s="1"/>
  <c r="BKH1" i="27" s="1"/>
  <c r="BKI1" i="27" s="1"/>
  <c r="BKJ1" i="27" s="1"/>
  <c r="BKK1" i="27" s="1"/>
  <c r="BKL1" i="27" s="1"/>
  <c r="BKM1" i="27" s="1"/>
  <c r="BKN1" i="27" s="1"/>
  <c r="BKO1" i="27" s="1"/>
  <c r="BKP1" i="27" s="1"/>
  <c r="BKQ1" i="27" s="1"/>
  <c r="BKR1" i="27" s="1"/>
  <c r="BKS1" i="27" s="1"/>
  <c r="BKT1" i="27" s="1"/>
  <c r="BKU1" i="27" s="1"/>
  <c r="BKV1" i="27" s="1"/>
  <c r="BKW1" i="27" s="1"/>
  <c r="BKX1" i="27" s="1"/>
  <c r="BKY1" i="27" s="1"/>
  <c r="BKZ1" i="27" s="1"/>
  <c r="BLA1" i="27" s="1"/>
  <c r="BLB1" i="27" s="1"/>
  <c r="BLC1" i="27" s="1"/>
  <c r="BLD1" i="27" s="1"/>
  <c r="BLE1" i="27" s="1"/>
  <c r="BLF1" i="27" s="1"/>
  <c r="BLG1" i="27" s="1"/>
  <c r="BLH1" i="27" s="1"/>
  <c r="BLI1" i="27" s="1"/>
  <c r="BLJ1" i="27" s="1"/>
  <c r="BLK1" i="27" s="1"/>
  <c r="BLL1" i="27" s="1"/>
  <c r="BLM1" i="27" s="1"/>
  <c r="BLN1" i="27" s="1"/>
  <c r="BLO1" i="27" s="1"/>
  <c r="BLP1" i="27" s="1"/>
  <c r="BLQ1" i="27" s="1"/>
  <c r="BLR1" i="27" s="1"/>
  <c r="BLS1" i="27" s="1"/>
  <c r="BLT1" i="27" s="1"/>
  <c r="BLU1" i="27" s="1"/>
  <c r="BLV1" i="27" s="1"/>
  <c r="BLW1" i="27" s="1"/>
  <c r="BLX1" i="27" s="1"/>
  <c r="BLY1" i="27" s="1"/>
  <c r="BLZ1" i="27" s="1"/>
  <c r="BMA1" i="27" s="1"/>
  <c r="BMB1" i="27" s="1"/>
  <c r="BMC1" i="27" s="1"/>
  <c r="BMD1" i="27" s="1"/>
  <c r="BME1" i="27" s="1"/>
  <c r="BMF1" i="27" s="1"/>
  <c r="BMG1" i="27" s="1"/>
  <c r="BMH1" i="27" s="1"/>
  <c r="BMI1" i="27" s="1"/>
  <c r="BMJ1" i="27" s="1"/>
  <c r="BMK1" i="27" s="1"/>
  <c r="BML1" i="27" s="1"/>
  <c r="BMM1" i="27" s="1"/>
  <c r="BMN1" i="27" s="1"/>
  <c r="BMO1" i="27" s="1"/>
  <c r="BMP1" i="27" s="1"/>
  <c r="BMQ1" i="27" s="1"/>
  <c r="BMR1" i="27" s="1"/>
  <c r="BMS1" i="27" s="1"/>
  <c r="BMT1" i="27" s="1"/>
  <c r="BMU1" i="27" s="1"/>
  <c r="BMV1" i="27" s="1"/>
  <c r="BMW1" i="27" s="1"/>
  <c r="BMX1" i="27" s="1"/>
  <c r="BMY1" i="27" s="1"/>
  <c r="BMZ1" i="27" s="1"/>
  <c r="BNA1" i="27" s="1"/>
  <c r="BNB1" i="27" s="1"/>
  <c r="BNC1" i="27" s="1"/>
  <c r="BND1" i="27" s="1"/>
  <c r="BNE1" i="27" s="1"/>
  <c r="BNF1" i="27" s="1"/>
  <c r="BNG1" i="27" s="1"/>
  <c r="BNH1" i="27" s="1"/>
  <c r="BNI1" i="27" s="1"/>
  <c r="BNJ1" i="27" s="1"/>
  <c r="BNK1" i="27" s="1"/>
  <c r="BNL1" i="27" s="1"/>
  <c r="BNM1" i="27" s="1"/>
  <c r="BNN1" i="27" s="1"/>
  <c r="BNO1" i="27" s="1"/>
  <c r="BNP1" i="27" s="1"/>
  <c r="BNQ1" i="27" s="1"/>
  <c r="BNR1" i="27" s="1"/>
  <c r="BNS1" i="27" s="1"/>
  <c r="BNT1" i="27" s="1"/>
  <c r="BNU1" i="27" s="1"/>
  <c r="BNV1" i="27" s="1"/>
  <c r="BNW1" i="27" s="1"/>
  <c r="BNX1" i="27" s="1"/>
  <c r="BNY1" i="27" s="1"/>
  <c r="BNZ1" i="27" s="1"/>
  <c r="BOA1" i="27" s="1"/>
  <c r="BOB1" i="27" s="1"/>
  <c r="BOC1" i="27" s="1"/>
  <c r="BOD1" i="27" s="1"/>
  <c r="BOE1" i="27" s="1"/>
  <c r="BOF1" i="27" s="1"/>
  <c r="BOG1" i="27" s="1"/>
  <c r="BOH1" i="27" s="1"/>
  <c r="BOI1" i="27" s="1"/>
  <c r="BOJ1" i="27" s="1"/>
  <c r="BOK1" i="27" s="1"/>
  <c r="BOL1" i="27" s="1"/>
  <c r="BOM1" i="27" s="1"/>
  <c r="BON1" i="27" s="1"/>
  <c r="BOO1" i="27" s="1"/>
  <c r="BOP1" i="27" s="1"/>
  <c r="BOQ1" i="27" s="1"/>
  <c r="BOR1" i="27" s="1"/>
  <c r="BOS1" i="27" s="1"/>
  <c r="BOT1" i="27" s="1"/>
  <c r="BOU1" i="27" s="1"/>
  <c r="BOV1" i="27" s="1"/>
  <c r="BOW1" i="27" s="1"/>
  <c r="BOX1" i="27" s="1"/>
  <c r="BOY1" i="27" s="1"/>
  <c r="BOZ1" i="27" s="1"/>
  <c r="BPA1" i="27" s="1"/>
  <c r="BPB1" i="27" s="1"/>
  <c r="BPC1" i="27" s="1"/>
  <c r="BPD1" i="27" s="1"/>
  <c r="BPE1" i="27" s="1"/>
  <c r="BPF1" i="27" s="1"/>
  <c r="BPG1" i="27" s="1"/>
  <c r="BPH1" i="27" s="1"/>
  <c r="BPI1" i="27" s="1"/>
  <c r="BPJ1" i="27" s="1"/>
  <c r="BPK1" i="27" s="1"/>
  <c r="BPL1" i="27" s="1"/>
  <c r="BPM1" i="27" s="1"/>
  <c r="BPN1" i="27" s="1"/>
  <c r="BPO1" i="27" s="1"/>
  <c r="BPP1" i="27" s="1"/>
  <c r="BPQ1" i="27" s="1"/>
  <c r="BPR1" i="27" s="1"/>
  <c r="BPS1" i="27" s="1"/>
  <c r="BPT1" i="27" s="1"/>
  <c r="BPU1" i="27" s="1"/>
  <c r="BPV1" i="27" s="1"/>
  <c r="BPW1" i="27" s="1"/>
  <c r="BPX1" i="27" s="1"/>
  <c r="BPY1" i="27" s="1"/>
  <c r="BPZ1" i="27" s="1"/>
  <c r="BQA1" i="27" s="1"/>
  <c r="BQB1" i="27" s="1"/>
  <c r="BQC1" i="27" s="1"/>
  <c r="BQD1" i="27" s="1"/>
  <c r="BQE1" i="27" s="1"/>
  <c r="BQF1" i="27" s="1"/>
  <c r="BQG1" i="27" s="1"/>
  <c r="BQH1" i="27" s="1"/>
  <c r="BQI1" i="27" s="1"/>
  <c r="BQJ1" i="27" s="1"/>
  <c r="BQK1" i="27" s="1"/>
  <c r="BQL1" i="27" s="1"/>
  <c r="BQM1" i="27" s="1"/>
  <c r="BQN1" i="27" s="1"/>
  <c r="BQO1" i="27" s="1"/>
  <c r="BQP1" i="27" s="1"/>
  <c r="BQQ1" i="27" s="1"/>
  <c r="BQR1" i="27" s="1"/>
  <c r="BQS1" i="27" s="1"/>
  <c r="BQT1" i="27" s="1"/>
  <c r="BQU1" i="27" s="1"/>
  <c r="BQV1" i="27" s="1"/>
  <c r="BQW1" i="27" s="1"/>
  <c r="BQX1" i="27" s="1"/>
  <c r="BQY1" i="27" s="1"/>
  <c r="BQZ1" i="27" s="1"/>
  <c r="BRA1" i="27" s="1"/>
  <c r="BRB1" i="27" s="1"/>
  <c r="BRC1" i="27" s="1"/>
  <c r="BRD1" i="27" s="1"/>
  <c r="BRE1" i="27" s="1"/>
  <c r="BRF1" i="27" s="1"/>
  <c r="BRG1" i="27" s="1"/>
  <c r="BRH1" i="27" s="1"/>
  <c r="BRI1" i="27" s="1"/>
  <c r="BRJ1" i="27" s="1"/>
  <c r="BRK1" i="27" s="1"/>
  <c r="BRL1" i="27" s="1"/>
  <c r="BRM1" i="27" s="1"/>
  <c r="BRN1" i="27" s="1"/>
  <c r="BRO1" i="27" s="1"/>
  <c r="BRP1" i="27" s="1"/>
  <c r="BRQ1" i="27" s="1"/>
  <c r="BRR1" i="27" s="1"/>
  <c r="BRS1" i="27" s="1"/>
  <c r="BRT1" i="27" s="1"/>
  <c r="BRU1" i="27" s="1"/>
  <c r="BRV1" i="27" s="1"/>
  <c r="BRW1" i="27" s="1"/>
  <c r="BRX1" i="27" s="1"/>
  <c r="BRY1" i="27" s="1"/>
  <c r="BRZ1" i="27" s="1"/>
  <c r="BSA1" i="27" s="1"/>
  <c r="BSB1" i="27" s="1"/>
  <c r="BSC1" i="27" s="1"/>
  <c r="BSD1" i="27" s="1"/>
  <c r="BSE1" i="27" s="1"/>
  <c r="BSF1" i="27" s="1"/>
  <c r="BSG1" i="27" s="1"/>
  <c r="BSH1" i="27" s="1"/>
  <c r="BSI1" i="27" s="1"/>
  <c r="BSJ1" i="27" s="1"/>
  <c r="BSK1" i="27" s="1"/>
  <c r="BSL1" i="27" s="1"/>
  <c r="BSM1" i="27" s="1"/>
  <c r="BSN1" i="27" s="1"/>
  <c r="BSO1" i="27" s="1"/>
  <c r="BSP1" i="27" s="1"/>
  <c r="BSQ1" i="27" s="1"/>
  <c r="BSR1" i="27" s="1"/>
  <c r="BSS1" i="27" s="1"/>
  <c r="BST1" i="27" s="1"/>
  <c r="BSU1" i="27" s="1"/>
  <c r="BSV1" i="27" s="1"/>
  <c r="BSW1" i="27" s="1"/>
  <c r="BSX1" i="27" s="1"/>
  <c r="BSY1" i="27" s="1"/>
  <c r="BSZ1" i="27" s="1"/>
  <c r="BTA1" i="27" s="1"/>
  <c r="BTB1" i="27" s="1"/>
  <c r="BTC1" i="27" s="1"/>
  <c r="BTD1" i="27" s="1"/>
  <c r="BTE1" i="27" s="1"/>
  <c r="BTF1" i="27" s="1"/>
  <c r="BTG1" i="27" s="1"/>
  <c r="BTH1" i="27" s="1"/>
  <c r="BTI1" i="27" s="1"/>
  <c r="BTJ1" i="27" s="1"/>
  <c r="BTK1" i="27" s="1"/>
  <c r="BTL1" i="27" s="1"/>
  <c r="BTM1" i="27" s="1"/>
  <c r="BTN1" i="27" s="1"/>
  <c r="BTO1" i="27" s="1"/>
  <c r="BTP1" i="27" s="1"/>
  <c r="BTQ1" i="27" s="1"/>
  <c r="BTR1" i="27" s="1"/>
  <c r="BTS1" i="27" s="1"/>
  <c r="BTT1" i="27" s="1"/>
  <c r="BTU1" i="27" s="1"/>
  <c r="BTV1" i="27" s="1"/>
  <c r="BTW1" i="27" s="1"/>
  <c r="BTX1" i="27" s="1"/>
  <c r="BTY1" i="27" s="1"/>
  <c r="BTZ1" i="27" s="1"/>
  <c r="BUA1" i="27" s="1"/>
  <c r="BUB1" i="27" s="1"/>
  <c r="BUC1" i="27" s="1"/>
  <c r="BUD1" i="27" s="1"/>
  <c r="BUE1" i="27" s="1"/>
  <c r="BUF1" i="27" s="1"/>
  <c r="BUG1" i="27" s="1"/>
  <c r="BUH1" i="27" s="1"/>
  <c r="BUI1" i="27" s="1"/>
  <c r="BUJ1" i="27" s="1"/>
  <c r="BUK1" i="27" s="1"/>
  <c r="BUL1" i="27" s="1"/>
  <c r="BUM1" i="27" s="1"/>
  <c r="BUN1" i="27" s="1"/>
  <c r="BUO1" i="27" s="1"/>
  <c r="BUP1" i="27" s="1"/>
  <c r="BUQ1" i="27" s="1"/>
  <c r="BUR1" i="27" s="1"/>
  <c r="BUS1" i="27" s="1"/>
  <c r="BUT1" i="27" s="1"/>
  <c r="BUU1" i="27" s="1"/>
  <c r="BUV1" i="27" s="1"/>
  <c r="BUW1" i="27" s="1"/>
  <c r="BUX1" i="27" s="1"/>
  <c r="BUY1" i="27" s="1"/>
  <c r="BUZ1" i="27" s="1"/>
  <c r="BVA1" i="27" s="1"/>
  <c r="BVB1" i="27" s="1"/>
  <c r="BVC1" i="27" s="1"/>
  <c r="BVD1" i="27" s="1"/>
  <c r="BVE1" i="27" s="1"/>
  <c r="BVF1" i="27" s="1"/>
  <c r="BVG1" i="27" s="1"/>
  <c r="BVH1" i="27" s="1"/>
  <c r="BVI1" i="27" s="1"/>
  <c r="BVJ1" i="27" s="1"/>
  <c r="BVK1" i="27" s="1"/>
  <c r="BVL1" i="27" s="1"/>
  <c r="BVM1" i="27" s="1"/>
  <c r="BVN1" i="27" s="1"/>
  <c r="BVO1" i="27" s="1"/>
  <c r="BVP1" i="27" s="1"/>
  <c r="BVQ1" i="27" s="1"/>
  <c r="BVR1" i="27" s="1"/>
  <c r="BVS1" i="27" s="1"/>
  <c r="BVT1" i="27" s="1"/>
  <c r="BVU1" i="27" s="1"/>
  <c r="BVV1" i="27" s="1"/>
  <c r="BVW1" i="27" s="1"/>
  <c r="BVX1" i="27" s="1"/>
  <c r="BVY1" i="27" s="1"/>
  <c r="BVZ1" i="27" s="1"/>
  <c r="BWA1" i="27" s="1"/>
  <c r="BWB1" i="27" s="1"/>
  <c r="BWC1" i="27" s="1"/>
  <c r="BWD1" i="27" s="1"/>
  <c r="BWE1" i="27" s="1"/>
  <c r="BWF1" i="27" s="1"/>
  <c r="BWG1" i="27" s="1"/>
  <c r="BWH1" i="27" s="1"/>
  <c r="BWI1" i="27" s="1"/>
  <c r="BWJ1" i="27" s="1"/>
  <c r="BWK1" i="27" s="1"/>
  <c r="BWL1" i="27" s="1"/>
  <c r="BWM1" i="27" s="1"/>
  <c r="BWN1" i="27" s="1"/>
  <c r="BWO1" i="27" s="1"/>
  <c r="BWP1" i="27" s="1"/>
  <c r="BWQ1" i="27" s="1"/>
  <c r="BWR1" i="27" s="1"/>
  <c r="BWS1" i="27" s="1"/>
  <c r="BWT1" i="27" s="1"/>
  <c r="BWU1" i="27" s="1"/>
  <c r="BWV1" i="27" s="1"/>
  <c r="BWW1" i="27" s="1"/>
  <c r="BWX1" i="27" s="1"/>
  <c r="BWY1" i="27" s="1"/>
  <c r="BWZ1" i="27" s="1"/>
  <c r="BXA1" i="27" s="1"/>
  <c r="BXB1" i="27" s="1"/>
  <c r="BXC1" i="27" s="1"/>
  <c r="BXD1" i="27" s="1"/>
  <c r="BXE1" i="27" s="1"/>
  <c r="BXF1" i="27" s="1"/>
  <c r="BXG1" i="27" s="1"/>
  <c r="BXH1" i="27" s="1"/>
  <c r="BXI1" i="27" s="1"/>
  <c r="BXJ1" i="27" s="1"/>
  <c r="BXK1" i="27" s="1"/>
  <c r="BXL1" i="27" s="1"/>
  <c r="BXM1" i="27" s="1"/>
  <c r="BXN1" i="27" s="1"/>
  <c r="BXO1" i="27" s="1"/>
  <c r="BXP1" i="27" s="1"/>
  <c r="BXQ1" i="27" s="1"/>
  <c r="BXR1" i="27" s="1"/>
  <c r="BXS1" i="27" s="1"/>
  <c r="BXT1" i="27" s="1"/>
  <c r="BXU1" i="27" s="1"/>
  <c r="BXV1" i="27" s="1"/>
  <c r="BXW1" i="27" s="1"/>
  <c r="BXX1" i="27" s="1"/>
  <c r="BXY1" i="27" s="1"/>
  <c r="BXZ1" i="27" s="1"/>
  <c r="BYA1" i="27" s="1"/>
  <c r="BYB1" i="27" s="1"/>
  <c r="BYC1" i="27" s="1"/>
  <c r="BYD1" i="27" s="1"/>
  <c r="BYE1" i="27" s="1"/>
  <c r="BYF1" i="27" s="1"/>
  <c r="BYG1" i="27" s="1"/>
  <c r="BYH1" i="27" s="1"/>
  <c r="BYI1" i="27" s="1"/>
  <c r="BYJ1" i="27" s="1"/>
  <c r="BYK1" i="27" s="1"/>
  <c r="BYL1" i="27" s="1"/>
  <c r="BYM1" i="27" s="1"/>
  <c r="BYN1" i="27" s="1"/>
  <c r="BYO1" i="27" s="1"/>
  <c r="BYP1" i="27" s="1"/>
  <c r="BYQ1" i="27" s="1"/>
  <c r="BYR1" i="27" s="1"/>
  <c r="BYS1" i="27" s="1"/>
  <c r="BYT1" i="27" s="1"/>
  <c r="BYU1" i="27" s="1"/>
  <c r="BYV1" i="27" s="1"/>
  <c r="BYW1" i="27" s="1"/>
  <c r="BYX1" i="27" s="1"/>
  <c r="BYY1" i="27" s="1"/>
  <c r="BYZ1" i="27" s="1"/>
  <c r="BZA1" i="27" s="1"/>
  <c r="BZB1" i="27" s="1"/>
  <c r="BZC1" i="27" s="1"/>
  <c r="BZD1" i="27" s="1"/>
  <c r="BZE1" i="27" s="1"/>
  <c r="BZF1" i="27" s="1"/>
  <c r="BZG1" i="27" s="1"/>
  <c r="BZH1" i="27" s="1"/>
  <c r="BZI1" i="27" s="1"/>
  <c r="BZJ1" i="27" s="1"/>
  <c r="BZK1" i="27" s="1"/>
  <c r="BZL1" i="27" s="1"/>
  <c r="BZM1" i="27" s="1"/>
  <c r="BZN1" i="27" s="1"/>
  <c r="BZO1" i="27" s="1"/>
  <c r="BZP1" i="27" s="1"/>
  <c r="BZQ1" i="27" s="1"/>
  <c r="BZR1" i="27" s="1"/>
  <c r="BZS1" i="27" s="1"/>
  <c r="BZT1" i="27" s="1"/>
  <c r="BZU1" i="27" s="1"/>
  <c r="BZV1" i="27" s="1"/>
  <c r="BZW1" i="27" s="1"/>
  <c r="BZX1" i="27" s="1"/>
  <c r="BZY1" i="27" s="1"/>
  <c r="BZZ1" i="27" s="1"/>
  <c r="CAA1" i="27" s="1"/>
  <c r="CAB1" i="27" s="1"/>
  <c r="CAC1" i="27" s="1"/>
  <c r="CAD1" i="27" s="1"/>
  <c r="CAE1" i="27" s="1"/>
  <c r="CAF1" i="27" s="1"/>
  <c r="CAG1" i="27" s="1"/>
  <c r="CAH1" i="27" s="1"/>
  <c r="CAI1" i="27" s="1"/>
  <c r="CAJ1" i="27" s="1"/>
  <c r="CAK1" i="27" s="1"/>
  <c r="CAL1" i="27" s="1"/>
  <c r="CAM1" i="27" s="1"/>
  <c r="CAN1" i="27" s="1"/>
  <c r="CAO1" i="27" s="1"/>
  <c r="CAP1" i="27" s="1"/>
  <c r="CAQ1" i="27" s="1"/>
  <c r="CAR1" i="27" s="1"/>
  <c r="CAS1" i="27" s="1"/>
  <c r="CAT1" i="27" s="1"/>
  <c r="CAU1" i="27" s="1"/>
  <c r="CAV1" i="27" s="1"/>
  <c r="CAW1" i="27" s="1"/>
  <c r="CAX1" i="27" s="1"/>
  <c r="CAY1" i="27" s="1"/>
  <c r="CAZ1" i="27" s="1"/>
  <c r="CBA1" i="27" s="1"/>
  <c r="CBB1" i="27" s="1"/>
  <c r="CBC1" i="27" s="1"/>
  <c r="CBD1" i="27" s="1"/>
  <c r="CBE1" i="27" s="1"/>
  <c r="CBF1" i="27" s="1"/>
  <c r="CBG1" i="27" s="1"/>
  <c r="CBH1" i="27" s="1"/>
  <c r="CBI1" i="27" s="1"/>
  <c r="CBJ1" i="27" s="1"/>
  <c r="CBK1" i="27" s="1"/>
  <c r="CBL1" i="27" s="1"/>
  <c r="CBM1" i="27" s="1"/>
  <c r="CBN1" i="27" s="1"/>
  <c r="CBO1" i="27" s="1"/>
  <c r="CBP1" i="27" s="1"/>
  <c r="CBQ1" i="27" s="1"/>
  <c r="CBR1" i="27" s="1"/>
  <c r="CBS1" i="27" s="1"/>
  <c r="CBT1" i="27" s="1"/>
  <c r="CBU1" i="27" s="1"/>
  <c r="CBV1" i="27" s="1"/>
  <c r="CBW1" i="27" s="1"/>
  <c r="CBX1" i="27" s="1"/>
  <c r="CBY1" i="27" s="1"/>
  <c r="CBZ1" i="27" s="1"/>
  <c r="CCA1" i="27" s="1"/>
  <c r="CCB1" i="27" s="1"/>
  <c r="CCC1" i="27" s="1"/>
  <c r="CCD1" i="27" s="1"/>
  <c r="CCE1" i="27" s="1"/>
  <c r="CCF1" i="27" s="1"/>
  <c r="CCG1" i="27" s="1"/>
  <c r="CCH1" i="27" s="1"/>
  <c r="CCI1" i="27" s="1"/>
  <c r="CCJ1" i="27" s="1"/>
  <c r="CCK1" i="27" s="1"/>
  <c r="CCL1" i="27" s="1"/>
  <c r="CCM1" i="27" s="1"/>
  <c r="CCN1" i="27" s="1"/>
  <c r="CCO1" i="27" s="1"/>
  <c r="CCP1" i="27" s="1"/>
  <c r="CCQ1" i="27" s="1"/>
  <c r="CCR1" i="27" s="1"/>
  <c r="CCS1" i="27" s="1"/>
  <c r="CCT1" i="27" s="1"/>
  <c r="CCU1" i="27" s="1"/>
  <c r="CCV1" i="27" s="1"/>
  <c r="CCW1" i="27" s="1"/>
  <c r="CCX1" i="27" s="1"/>
  <c r="CCY1" i="27" s="1"/>
  <c r="CCZ1" i="27" s="1"/>
  <c r="CDA1" i="27" s="1"/>
  <c r="CDB1" i="27" s="1"/>
  <c r="CDC1" i="27" s="1"/>
  <c r="CDD1" i="27" s="1"/>
  <c r="CDE1" i="27" s="1"/>
  <c r="CDF1" i="27" s="1"/>
  <c r="CDG1" i="27" s="1"/>
  <c r="CDH1" i="27" s="1"/>
  <c r="CDI1" i="27" s="1"/>
  <c r="CDJ1" i="27" s="1"/>
  <c r="CDK1" i="27" s="1"/>
  <c r="CDL1" i="27" s="1"/>
  <c r="CDM1" i="27" s="1"/>
  <c r="CDN1" i="27" s="1"/>
  <c r="CDO1" i="27" s="1"/>
  <c r="CDP1" i="27" s="1"/>
  <c r="CDQ1" i="27" s="1"/>
  <c r="CDR1" i="27" s="1"/>
  <c r="CDS1" i="27" s="1"/>
  <c r="CDT1" i="27" s="1"/>
  <c r="CDU1" i="27" s="1"/>
  <c r="CDV1" i="27" s="1"/>
  <c r="CDW1" i="27" s="1"/>
  <c r="CDX1" i="27" s="1"/>
  <c r="CDY1" i="27" s="1"/>
  <c r="CDZ1" i="27" s="1"/>
  <c r="CEA1" i="27" s="1"/>
  <c r="CEB1" i="27" s="1"/>
  <c r="CEC1" i="27" s="1"/>
  <c r="CED1" i="27" s="1"/>
  <c r="CEE1" i="27" s="1"/>
  <c r="CEF1" i="27" s="1"/>
  <c r="CEG1" i="27" s="1"/>
  <c r="CEH1" i="27" s="1"/>
  <c r="CEI1" i="27" s="1"/>
  <c r="CEJ1" i="27" s="1"/>
  <c r="CEK1" i="27" s="1"/>
  <c r="CEL1" i="27" s="1"/>
  <c r="CEM1" i="27" s="1"/>
  <c r="CEN1" i="27" s="1"/>
  <c r="CEO1" i="27" s="1"/>
  <c r="CEP1" i="27" s="1"/>
  <c r="CEQ1" i="27" s="1"/>
  <c r="CER1" i="27" s="1"/>
  <c r="CES1" i="27" s="1"/>
  <c r="CET1" i="27" s="1"/>
  <c r="CEU1" i="27" s="1"/>
  <c r="CEV1" i="27" s="1"/>
  <c r="CEW1" i="27" s="1"/>
  <c r="CEX1" i="27" s="1"/>
  <c r="CEY1" i="27" s="1"/>
  <c r="CEZ1" i="27" s="1"/>
  <c r="CFA1" i="27" s="1"/>
  <c r="CFB1" i="27" s="1"/>
  <c r="CFC1" i="27" s="1"/>
  <c r="CFD1" i="27" s="1"/>
  <c r="CFE1" i="27" s="1"/>
  <c r="CFF1" i="27" s="1"/>
  <c r="CFG1" i="27" s="1"/>
  <c r="CFH1" i="27" s="1"/>
  <c r="CFI1" i="27" s="1"/>
  <c r="CFJ1" i="27" s="1"/>
  <c r="CFK1" i="27" s="1"/>
  <c r="CFL1" i="27" s="1"/>
  <c r="CFM1" i="27" s="1"/>
  <c r="CFN1" i="27" s="1"/>
  <c r="CFO1" i="27" s="1"/>
  <c r="CFP1" i="27" s="1"/>
  <c r="CFQ1" i="27" s="1"/>
  <c r="CFR1" i="27" s="1"/>
  <c r="CFS1" i="27" s="1"/>
  <c r="CFT1" i="27" s="1"/>
  <c r="CFU1" i="27" s="1"/>
  <c r="CFV1" i="27" s="1"/>
  <c r="CFW1" i="27" s="1"/>
  <c r="CFX1" i="27" s="1"/>
  <c r="CFY1" i="27" s="1"/>
  <c r="CFZ1" i="27" s="1"/>
  <c r="CGA1" i="27" s="1"/>
  <c r="CGB1" i="27" s="1"/>
  <c r="CGC1" i="27" s="1"/>
  <c r="CGD1" i="27" s="1"/>
  <c r="CGE1" i="27" s="1"/>
  <c r="CGF1" i="27" s="1"/>
  <c r="CGG1" i="27" s="1"/>
  <c r="CGH1" i="27" s="1"/>
  <c r="CGI1" i="27" s="1"/>
  <c r="CGJ1" i="27" s="1"/>
  <c r="CGK1" i="27" s="1"/>
  <c r="CGL1" i="27" s="1"/>
  <c r="CGM1" i="27" s="1"/>
  <c r="CGN1" i="27" s="1"/>
  <c r="CGO1" i="27" s="1"/>
  <c r="CGP1" i="27" s="1"/>
  <c r="CGQ1" i="27" s="1"/>
  <c r="CGR1" i="27" s="1"/>
  <c r="CGS1" i="27" s="1"/>
  <c r="CGT1" i="27" s="1"/>
  <c r="CGU1" i="27" s="1"/>
  <c r="CGV1" i="27" s="1"/>
  <c r="CGW1" i="27" s="1"/>
  <c r="CGX1" i="27" s="1"/>
  <c r="CGY1" i="27" s="1"/>
  <c r="CGZ1" i="27" s="1"/>
  <c r="CHA1" i="27" s="1"/>
  <c r="CHB1" i="27" s="1"/>
  <c r="CHC1" i="27" s="1"/>
  <c r="CHD1" i="27" s="1"/>
  <c r="CHE1" i="27" s="1"/>
  <c r="CHF1" i="27" s="1"/>
  <c r="CHG1" i="27" s="1"/>
  <c r="CHH1" i="27" s="1"/>
  <c r="CHI1" i="27" s="1"/>
  <c r="CHJ1" i="27" s="1"/>
  <c r="CHK1" i="27" s="1"/>
  <c r="CHL1" i="27" s="1"/>
  <c r="CHM1" i="27" s="1"/>
  <c r="CHN1" i="27" s="1"/>
  <c r="CHO1" i="27" s="1"/>
  <c r="CHP1" i="27" s="1"/>
  <c r="CHQ1" i="27" s="1"/>
  <c r="CHR1" i="27" s="1"/>
  <c r="CHS1" i="27" s="1"/>
  <c r="CHT1" i="27" s="1"/>
  <c r="CHU1" i="27" s="1"/>
  <c r="CHV1" i="27" s="1"/>
  <c r="CHW1" i="27" s="1"/>
  <c r="CHX1" i="27" s="1"/>
  <c r="CHY1" i="27" s="1"/>
  <c r="CHZ1" i="27" s="1"/>
  <c r="CIA1" i="27" s="1"/>
  <c r="CIB1" i="27" s="1"/>
  <c r="CIC1" i="27" s="1"/>
  <c r="CID1" i="27" s="1"/>
  <c r="CIE1" i="27" s="1"/>
  <c r="CIF1" i="27" s="1"/>
  <c r="CIG1" i="27" s="1"/>
  <c r="CIH1" i="27" s="1"/>
  <c r="CII1" i="27" s="1"/>
  <c r="CIJ1" i="27" s="1"/>
  <c r="CIK1" i="27" s="1"/>
  <c r="CIL1" i="27" s="1"/>
  <c r="CIM1" i="27" s="1"/>
  <c r="CIN1" i="27" s="1"/>
  <c r="CIO1" i="27" s="1"/>
  <c r="CIP1" i="27" s="1"/>
  <c r="CIQ1" i="27" s="1"/>
  <c r="CIR1" i="27" s="1"/>
  <c r="CIS1" i="27" s="1"/>
  <c r="CIT1" i="27" s="1"/>
  <c r="CIU1" i="27" s="1"/>
  <c r="CIV1" i="27" s="1"/>
  <c r="CIW1" i="27" s="1"/>
  <c r="CIX1" i="27" s="1"/>
  <c r="CIY1" i="27" s="1"/>
  <c r="CIZ1" i="27" s="1"/>
  <c r="CJA1" i="27" s="1"/>
  <c r="CJB1" i="27" s="1"/>
  <c r="CJC1" i="27" s="1"/>
  <c r="CJD1" i="27" s="1"/>
  <c r="CJE1" i="27" s="1"/>
  <c r="CJF1" i="27" s="1"/>
  <c r="CJG1" i="27" s="1"/>
  <c r="CJH1" i="27" s="1"/>
  <c r="CJI1" i="27" s="1"/>
  <c r="CJJ1" i="27" s="1"/>
  <c r="CJK1" i="27" s="1"/>
  <c r="CJL1" i="27" s="1"/>
  <c r="CJM1" i="27" s="1"/>
  <c r="CJN1" i="27" s="1"/>
  <c r="CJO1" i="27" s="1"/>
  <c r="CJP1" i="27" s="1"/>
  <c r="CJQ1" i="27" s="1"/>
  <c r="CJR1" i="27" s="1"/>
  <c r="CJS1" i="27" s="1"/>
  <c r="CJT1" i="27" s="1"/>
  <c r="CJU1" i="27" s="1"/>
  <c r="CJV1" i="27" s="1"/>
  <c r="CJW1" i="27" s="1"/>
  <c r="CJX1" i="27" s="1"/>
  <c r="CJY1" i="27" s="1"/>
  <c r="CJZ1" i="27" s="1"/>
  <c r="CKA1" i="27" s="1"/>
  <c r="CKB1" i="27" s="1"/>
  <c r="CKC1" i="27" s="1"/>
  <c r="CKD1" i="27" s="1"/>
  <c r="CKE1" i="27" s="1"/>
  <c r="CKF1" i="27" s="1"/>
  <c r="CKG1" i="27" s="1"/>
  <c r="CKH1" i="27" s="1"/>
  <c r="CKI1" i="27" s="1"/>
  <c r="CKJ1" i="27" s="1"/>
  <c r="CKK1" i="27" s="1"/>
  <c r="CKL1" i="27" s="1"/>
  <c r="CKM1" i="27" s="1"/>
  <c r="CKN1" i="27" s="1"/>
  <c r="CKO1" i="27" s="1"/>
  <c r="CKP1" i="27" s="1"/>
  <c r="CKQ1" i="27" s="1"/>
  <c r="CKR1" i="27" s="1"/>
  <c r="CKS1" i="27" s="1"/>
  <c r="CKT1" i="27" s="1"/>
  <c r="CKU1" i="27" s="1"/>
  <c r="CKV1" i="27" s="1"/>
  <c r="CKW1" i="27" s="1"/>
  <c r="CKX1" i="27" s="1"/>
  <c r="CKY1" i="27" s="1"/>
  <c r="CKZ1" i="27" s="1"/>
  <c r="CLA1" i="27" s="1"/>
  <c r="CLB1" i="27" s="1"/>
  <c r="CLC1" i="27" s="1"/>
  <c r="CLD1" i="27" s="1"/>
  <c r="CLE1" i="27" s="1"/>
  <c r="CLF1" i="27" s="1"/>
  <c r="CLG1" i="27" s="1"/>
  <c r="CLH1" i="27" s="1"/>
  <c r="CLI1" i="27" s="1"/>
  <c r="CLJ1" i="27" s="1"/>
  <c r="CLK1" i="27" s="1"/>
  <c r="CLL1" i="27" s="1"/>
  <c r="CLM1" i="27" s="1"/>
  <c r="CLN1" i="27" s="1"/>
  <c r="CLO1" i="27" s="1"/>
  <c r="CLP1" i="27" s="1"/>
  <c r="CLQ1" i="27" s="1"/>
  <c r="CLR1" i="27" s="1"/>
  <c r="CLS1" i="27" s="1"/>
  <c r="CLT1" i="27" s="1"/>
  <c r="CLU1" i="27" s="1"/>
  <c r="CLV1" i="27" s="1"/>
  <c r="CLW1" i="27" s="1"/>
  <c r="CLX1" i="27" s="1"/>
  <c r="CLY1" i="27" s="1"/>
  <c r="CLZ1" i="27" s="1"/>
  <c r="CMA1" i="27" s="1"/>
  <c r="CMB1" i="27" s="1"/>
  <c r="CMC1" i="27" s="1"/>
  <c r="CMD1" i="27" s="1"/>
  <c r="CME1" i="27" s="1"/>
  <c r="CMF1" i="27" s="1"/>
  <c r="CMG1" i="27" s="1"/>
  <c r="CMH1" i="27" s="1"/>
  <c r="CMI1" i="27" s="1"/>
  <c r="CMJ1" i="27" s="1"/>
  <c r="CMK1" i="27" s="1"/>
  <c r="CML1" i="27" s="1"/>
  <c r="CMM1" i="27" s="1"/>
  <c r="CMN1" i="27" s="1"/>
  <c r="CMO1" i="27" s="1"/>
  <c r="CMP1" i="27" s="1"/>
  <c r="CMQ1" i="27" s="1"/>
  <c r="CMR1" i="27" s="1"/>
  <c r="CMS1" i="27" s="1"/>
  <c r="CMT1" i="27" s="1"/>
  <c r="CMU1" i="27" s="1"/>
  <c r="CMV1" i="27" s="1"/>
  <c r="CMW1" i="27" s="1"/>
  <c r="CMX1" i="27" s="1"/>
  <c r="CMY1" i="27" s="1"/>
  <c r="CMZ1" i="27" s="1"/>
  <c r="CNA1" i="27" s="1"/>
  <c r="CNB1" i="27" s="1"/>
  <c r="CNC1" i="27" s="1"/>
  <c r="CND1" i="27" s="1"/>
  <c r="CNE1" i="27" s="1"/>
  <c r="CNF1" i="27" s="1"/>
  <c r="CNG1" i="27" s="1"/>
  <c r="CNH1" i="27" s="1"/>
  <c r="CNI1" i="27" s="1"/>
  <c r="CNJ1" i="27" s="1"/>
  <c r="CNK1" i="27" s="1"/>
  <c r="CNL1" i="27" s="1"/>
  <c r="CNM1" i="27" s="1"/>
  <c r="CNN1" i="27" s="1"/>
  <c r="CNO1" i="27" s="1"/>
  <c r="CNP1" i="27" s="1"/>
  <c r="CNQ1" i="27" s="1"/>
  <c r="CNR1" i="27" s="1"/>
  <c r="CNS1" i="27" s="1"/>
  <c r="CNT1" i="27" s="1"/>
  <c r="CNU1" i="27" s="1"/>
  <c r="CNV1" i="27" s="1"/>
  <c r="CNW1" i="27" s="1"/>
  <c r="CNX1" i="27" s="1"/>
  <c r="CNY1" i="27" s="1"/>
  <c r="CNZ1" i="27" s="1"/>
  <c r="COA1" i="27" s="1"/>
  <c r="COB1" i="27" s="1"/>
  <c r="COC1" i="27" s="1"/>
  <c r="COD1" i="27" s="1"/>
  <c r="COE1" i="27" s="1"/>
  <c r="COF1" i="27" s="1"/>
  <c r="COG1" i="27" s="1"/>
  <c r="COH1" i="27" s="1"/>
  <c r="COI1" i="27" s="1"/>
  <c r="COJ1" i="27" s="1"/>
  <c r="COK1" i="27" s="1"/>
  <c r="COL1" i="27" s="1"/>
  <c r="COM1" i="27" s="1"/>
  <c r="CON1" i="27" s="1"/>
  <c r="COO1" i="27" s="1"/>
  <c r="COP1" i="27" s="1"/>
  <c r="COQ1" i="27" s="1"/>
  <c r="COR1" i="27" s="1"/>
  <c r="COS1" i="27" s="1"/>
  <c r="COT1" i="27" s="1"/>
  <c r="COU1" i="27" s="1"/>
  <c r="COV1" i="27" s="1"/>
  <c r="COW1" i="27" s="1"/>
  <c r="COX1" i="27" s="1"/>
  <c r="COY1" i="27" s="1"/>
  <c r="COZ1" i="27" s="1"/>
  <c r="CPA1" i="27" s="1"/>
  <c r="CPB1" i="27" s="1"/>
  <c r="CPC1" i="27" s="1"/>
  <c r="CPD1" i="27" s="1"/>
  <c r="CPE1" i="27" s="1"/>
  <c r="CPF1" i="27" s="1"/>
  <c r="CPG1" i="27" s="1"/>
  <c r="CPH1" i="27" s="1"/>
  <c r="CPI1" i="27" s="1"/>
  <c r="CPJ1" i="27" s="1"/>
  <c r="CPK1" i="27" s="1"/>
  <c r="CPL1" i="27" s="1"/>
  <c r="CPM1" i="27" s="1"/>
  <c r="CPN1" i="27" s="1"/>
  <c r="CPO1" i="27" s="1"/>
  <c r="CPP1" i="27" s="1"/>
  <c r="CPQ1" i="27" s="1"/>
  <c r="CPR1" i="27" s="1"/>
  <c r="CPS1" i="27" s="1"/>
  <c r="CPT1" i="27" s="1"/>
  <c r="CPU1" i="27" s="1"/>
  <c r="CPV1" i="27" s="1"/>
  <c r="CPW1" i="27" s="1"/>
  <c r="CPX1" i="27" s="1"/>
  <c r="CPY1" i="27" s="1"/>
  <c r="CPZ1" i="27" s="1"/>
  <c r="CQA1" i="27" s="1"/>
  <c r="CQB1" i="27" s="1"/>
  <c r="CQC1" i="27" s="1"/>
  <c r="CQD1" i="27" s="1"/>
  <c r="CQE1" i="27" s="1"/>
  <c r="CQF1" i="27" s="1"/>
  <c r="CQG1" i="27" s="1"/>
  <c r="CQH1" i="27" s="1"/>
  <c r="CQI1" i="27" s="1"/>
  <c r="CQJ1" i="27" s="1"/>
  <c r="CQK1" i="27" s="1"/>
  <c r="CQL1" i="27" s="1"/>
  <c r="CQM1" i="27" s="1"/>
  <c r="CQN1" i="27" s="1"/>
  <c r="CQO1" i="27" s="1"/>
  <c r="CQP1" i="27" s="1"/>
  <c r="CQQ1" i="27" s="1"/>
  <c r="CQR1" i="27" s="1"/>
  <c r="CQS1" i="27" s="1"/>
  <c r="CQT1" i="27" s="1"/>
  <c r="CQU1" i="27" s="1"/>
  <c r="CQV1" i="27" s="1"/>
  <c r="CQW1" i="27" s="1"/>
  <c r="CQX1" i="27" s="1"/>
  <c r="CQY1" i="27" s="1"/>
  <c r="CQZ1" i="27" s="1"/>
  <c r="CRA1" i="27" s="1"/>
  <c r="CRB1" i="27" s="1"/>
  <c r="CRC1" i="27" s="1"/>
  <c r="CRD1" i="27" s="1"/>
  <c r="CRE1" i="27" s="1"/>
  <c r="CRF1" i="27" s="1"/>
  <c r="CRG1" i="27" s="1"/>
  <c r="CRH1" i="27" s="1"/>
  <c r="CRI1" i="27" s="1"/>
  <c r="CRJ1" i="27" s="1"/>
  <c r="CRK1" i="27" s="1"/>
  <c r="CRL1" i="27" s="1"/>
  <c r="CRM1" i="27" s="1"/>
  <c r="CRN1" i="27" s="1"/>
  <c r="CRO1" i="27" s="1"/>
  <c r="CRP1" i="27" s="1"/>
  <c r="CRQ1" i="27" s="1"/>
  <c r="CRR1" i="27" s="1"/>
  <c r="CRS1" i="27" s="1"/>
  <c r="CRT1" i="27" s="1"/>
  <c r="CRU1" i="27" s="1"/>
  <c r="CRV1" i="27" s="1"/>
  <c r="CRW1" i="27" s="1"/>
  <c r="CRX1" i="27" s="1"/>
  <c r="CRY1" i="27" s="1"/>
  <c r="CRZ1" i="27" s="1"/>
  <c r="CSA1" i="27" s="1"/>
  <c r="CSB1" i="27" s="1"/>
  <c r="CSC1" i="27" s="1"/>
  <c r="CSD1" i="27" s="1"/>
  <c r="CSE1" i="27" s="1"/>
  <c r="CSF1" i="27" s="1"/>
  <c r="CSG1" i="27" s="1"/>
  <c r="CSH1" i="27" s="1"/>
  <c r="CSI1" i="27" s="1"/>
  <c r="CSJ1" i="27" s="1"/>
  <c r="CSK1" i="27" s="1"/>
  <c r="CSL1" i="27" s="1"/>
  <c r="CSM1" i="27" s="1"/>
  <c r="CSN1" i="27" s="1"/>
  <c r="CSO1" i="27" s="1"/>
  <c r="CSP1" i="27" s="1"/>
  <c r="CSQ1" i="27" s="1"/>
  <c r="CSR1" i="27" s="1"/>
  <c r="CSS1" i="27" s="1"/>
  <c r="CST1" i="27" s="1"/>
  <c r="CSU1" i="27" s="1"/>
  <c r="CSV1" i="27" s="1"/>
  <c r="CSW1" i="27" s="1"/>
  <c r="CSX1" i="27" s="1"/>
  <c r="CSY1" i="27" s="1"/>
  <c r="CSZ1" i="27" s="1"/>
  <c r="CTA1" i="27" s="1"/>
  <c r="CTB1" i="27" s="1"/>
  <c r="CTC1" i="27" s="1"/>
  <c r="CTD1" i="27" s="1"/>
  <c r="CTE1" i="27" s="1"/>
  <c r="CTF1" i="27" s="1"/>
  <c r="CTG1" i="27" s="1"/>
  <c r="CTH1" i="27" s="1"/>
  <c r="CTI1" i="27" s="1"/>
  <c r="CTJ1" i="27" s="1"/>
  <c r="CTK1" i="27" s="1"/>
  <c r="CTL1" i="27" s="1"/>
  <c r="CTM1" i="27" s="1"/>
  <c r="CTN1" i="27" s="1"/>
  <c r="CTO1" i="27" s="1"/>
  <c r="CTP1" i="27" s="1"/>
  <c r="CTQ1" i="27" s="1"/>
  <c r="CTR1" i="27" s="1"/>
  <c r="CTS1" i="27" s="1"/>
  <c r="CTT1" i="27" s="1"/>
  <c r="CTU1" i="27" s="1"/>
  <c r="CTV1" i="27" s="1"/>
  <c r="CTW1" i="27" s="1"/>
  <c r="CTX1" i="27" s="1"/>
  <c r="CTY1" i="27" s="1"/>
  <c r="CTZ1" i="27" s="1"/>
  <c r="CUA1" i="27" s="1"/>
  <c r="CUB1" i="27" s="1"/>
  <c r="CUC1" i="27" s="1"/>
  <c r="CUD1" i="27" s="1"/>
  <c r="CUE1" i="27" s="1"/>
  <c r="CUF1" i="27" s="1"/>
  <c r="CUG1" i="27" s="1"/>
  <c r="CUH1" i="27" s="1"/>
  <c r="CUI1" i="27" s="1"/>
  <c r="CUJ1" i="27" s="1"/>
  <c r="CUK1" i="27" s="1"/>
  <c r="CUL1" i="27" s="1"/>
  <c r="CUM1" i="27" s="1"/>
  <c r="CUN1" i="27" s="1"/>
  <c r="CUO1" i="27" s="1"/>
  <c r="CUP1" i="27" s="1"/>
  <c r="CUQ1" i="27" s="1"/>
  <c r="CUR1" i="27" s="1"/>
  <c r="CUS1" i="27" s="1"/>
  <c r="CUT1" i="27" s="1"/>
  <c r="CUU1" i="27" s="1"/>
  <c r="CUV1" i="27" s="1"/>
  <c r="CUW1" i="27" s="1"/>
  <c r="CUX1" i="27" s="1"/>
  <c r="CUY1" i="27" s="1"/>
  <c r="CUZ1" i="27" s="1"/>
  <c r="CVA1" i="27" s="1"/>
  <c r="CVB1" i="27" s="1"/>
  <c r="CVC1" i="27" s="1"/>
  <c r="CVD1" i="27" s="1"/>
  <c r="CVE1" i="27" s="1"/>
  <c r="CVF1" i="27" s="1"/>
  <c r="CVG1" i="27" s="1"/>
  <c r="CVH1" i="27" s="1"/>
  <c r="CVI1" i="27" s="1"/>
  <c r="CVJ1" i="27" s="1"/>
  <c r="CVK1" i="27" s="1"/>
  <c r="CVL1" i="27" s="1"/>
  <c r="CVM1" i="27" s="1"/>
  <c r="CVN1" i="27" s="1"/>
  <c r="CVO1" i="27" s="1"/>
  <c r="CVP1" i="27" s="1"/>
  <c r="CVQ1" i="27" s="1"/>
  <c r="CVR1" i="27" s="1"/>
  <c r="CVS1" i="27" s="1"/>
  <c r="CVT1" i="27" s="1"/>
  <c r="CVU1" i="27" s="1"/>
  <c r="CVV1" i="27" s="1"/>
  <c r="CVW1" i="27" s="1"/>
  <c r="CVX1" i="27" s="1"/>
  <c r="CVY1" i="27" s="1"/>
  <c r="CVZ1" i="27" s="1"/>
  <c r="CWA1" i="27" s="1"/>
  <c r="CWB1" i="27" s="1"/>
  <c r="CWC1" i="27" s="1"/>
  <c r="CWD1" i="27" s="1"/>
  <c r="CWE1" i="27" s="1"/>
  <c r="CWF1" i="27" s="1"/>
  <c r="CWG1" i="27" s="1"/>
  <c r="CWH1" i="27" s="1"/>
  <c r="CWI1" i="27" s="1"/>
  <c r="CWJ1" i="27" s="1"/>
  <c r="CWK1" i="27" s="1"/>
  <c r="CWL1" i="27" s="1"/>
  <c r="CWM1" i="27" s="1"/>
  <c r="CWN1" i="27" s="1"/>
  <c r="CWO1" i="27" s="1"/>
  <c r="CWP1" i="27" s="1"/>
  <c r="CWQ1" i="27" s="1"/>
  <c r="CWR1" i="27" s="1"/>
  <c r="CWS1" i="27" s="1"/>
  <c r="CWT1" i="27" s="1"/>
  <c r="CWU1" i="27" s="1"/>
  <c r="CWV1" i="27" s="1"/>
  <c r="CWW1" i="27" s="1"/>
  <c r="CWX1" i="27" s="1"/>
  <c r="CWY1" i="27" s="1"/>
  <c r="CWZ1" i="27" s="1"/>
  <c r="CXA1" i="27" s="1"/>
  <c r="CXB1" i="27" s="1"/>
  <c r="CXC1" i="27" s="1"/>
  <c r="CXD1" i="27" s="1"/>
  <c r="CXE1" i="27" s="1"/>
  <c r="CXF1" i="27" s="1"/>
  <c r="CXG1" i="27" s="1"/>
  <c r="CXH1" i="27" s="1"/>
  <c r="CXI1" i="27" s="1"/>
  <c r="CXJ1" i="27" s="1"/>
  <c r="CXK1" i="27" s="1"/>
  <c r="CXL1" i="27" s="1"/>
  <c r="CXM1" i="27" s="1"/>
  <c r="CXN1" i="27" s="1"/>
  <c r="CXO1" i="27" s="1"/>
  <c r="CXP1" i="27" s="1"/>
  <c r="CXQ1" i="27" s="1"/>
  <c r="CXR1" i="27" s="1"/>
  <c r="CXS1" i="27" s="1"/>
  <c r="CXT1" i="27" s="1"/>
  <c r="CXU1" i="27" s="1"/>
  <c r="CXV1" i="27" s="1"/>
  <c r="CXW1" i="27" s="1"/>
  <c r="CXX1" i="27" s="1"/>
  <c r="CXY1" i="27" s="1"/>
  <c r="CXZ1" i="27" s="1"/>
  <c r="CYA1" i="27" s="1"/>
  <c r="CYB1" i="27" s="1"/>
  <c r="CYC1" i="27" s="1"/>
  <c r="CYD1" i="27" s="1"/>
  <c r="CYE1" i="27" s="1"/>
  <c r="CYF1" i="27" s="1"/>
  <c r="CYG1" i="27" s="1"/>
  <c r="CYH1" i="27" s="1"/>
  <c r="CYI1" i="27" s="1"/>
  <c r="CYJ1" i="27" s="1"/>
  <c r="CYK1" i="27" s="1"/>
  <c r="CYL1" i="27" s="1"/>
  <c r="CYM1" i="27" s="1"/>
  <c r="CYN1" i="27" s="1"/>
  <c r="CYO1" i="27" s="1"/>
  <c r="CYP1" i="27" s="1"/>
  <c r="CYQ1" i="27" s="1"/>
  <c r="CYR1" i="27" s="1"/>
  <c r="CYS1" i="27" s="1"/>
  <c r="CYT1" i="27" s="1"/>
  <c r="CYU1" i="27" s="1"/>
  <c r="CYV1" i="27" s="1"/>
  <c r="CYW1" i="27" s="1"/>
  <c r="CYX1" i="27" s="1"/>
  <c r="CYY1" i="27" s="1"/>
  <c r="CYZ1" i="27" s="1"/>
  <c r="CZA1" i="27" s="1"/>
  <c r="CZB1" i="27" s="1"/>
  <c r="CZC1" i="27" s="1"/>
  <c r="CZD1" i="27" s="1"/>
  <c r="CZE1" i="27" s="1"/>
  <c r="CZF1" i="27" s="1"/>
  <c r="CZG1" i="27" s="1"/>
  <c r="CZH1" i="27" s="1"/>
  <c r="CZI1" i="27" s="1"/>
  <c r="CZJ1" i="27" s="1"/>
  <c r="CZK1" i="27" s="1"/>
  <c r="CZL1" i="27" s="1"/>
  <c r="CZM1" i="27" s="1"/>
  <c r="CZN1" i="27" s="1"/>
  <c r="CZO1" i="27" s="1"/>
  <c r="CZP1" i="27" s="1"/>
  <c r="CZQ1" i="27" s="1"/>
  <c r="CZR1" i="27" s="1"/>
  <c r="CZS1" i="27" s="1"/>
  <c r="CZT1" i="27" s="1"/>
  <c r="CZU1" i="27" s="1"/>
  <c r="CZV1" i="27" s="1"/>
  <c r="CZW1" i="27" s="1"/>
  <c r="CZX1" i="27" s="1"/>
  <c r="CZY1" i="27" s="1"/>
  <c r="CZZ1" i="27" s="1"/>
  <c r="DAA1" i="27" s="1"/>
  <c r="DAB1" i="27" s="1"/>
  <c r="DAC1" i="27" s="1"/>
  <c r="DAD1" i="27" s="1"/>
  <c r="DAE1" i="27" s="1"/>
  <c r="DAF1" i="27" s="1"/>
  <c r="DAG1" i="27" s="1"/>
  <c r="DAH1" i="27" s="1"/>
  <c r="DAI1" i="27" s="1"/>
  <c r="DAJ1" i="27" s="1"/>
  <c r="DAK1" i="27" s="1"/>
  <c r="DAL1" i="27" s="1"/>
  <c r="DAM1" i="27" s="1"/>
  <c r="DAN1" i="27" s="1"/>
  <c r="DAO1" i="27" s="1"/>
  <c r="DAP1" i="27" s="1"/>
  <c r="DAQ1" i="27" s="1"/>
  <c r="DAR1" i="27" s="1"/>
  <c r="DAS1" i="27" s="1"/>
  <c r="DAT1" i="27" s="1"/>
  <c r="DAU1" i="27" s="1"/>
  <c r="DAV1" i="27" s="1"/>
  <c r="DAW1" i="27" s="1"/>
  <c r="DAX1" i="27" s="1"/>
  <c r="DAY1" i="27" s="1"/>
  <c r="DAZ1" i="27" s="1"/>
  <c r="DBA1" i="27" s="1"/>
  <c r="DBB1" i="27" s="1"/>
  <c r="DBC1" i="27" s="1"/>
  <c r="DBD1" i="27" s="1"/>
  <c r="DBE1" i="27" s="1"/>
  <c r="DBF1" i="27" s="1"/>
  <c r="DBG1" i="27" s="1"/>
  <c r="DBH1" i="27" s="1"/>
  <c r="DBI1" i="27" s="1"/>
  <c r="DBJ1" i="27" s="1"/>
  <c r="DBK1" i="27" s="1"/>
  <c r="DBL1" i="27" s="1"/>
  <c r="DBM1" i="27" s="1"/>
  <c r="DBN1" i="27" s="1"/>
  <c r="DBO1" i="27" s="1"/>
  <c r="DBP1" i="27" s="1"/>
  <c r="DBQ1" i="27" s="1"/>
  <c r="DBR1" i="27" s="1"/>
  <c r="DBS1" i="27" s="1"/>
  <c r="DBT1" i="27" s="1"/>
  <c r="DBU1" i="27" s="1"/>
  <c r="DBV1" i="27" s="1"/>
  <c r="DBW1" i="27" s="1"/>
  <c r="DBX1" i="27" s="1"/>
  <c r="DBY1" i="27" s="1"/>
  <c r="DBZ1" i="27" s="1"/>
  <c r="DCA1" i="27" s="1"/>
  <c r="DCB1" i="27" s="1"/>
  <c r="DCC1" i="27" s="1"/>
  <c r="DCD1" i="27" s="1"/>
  <c r="DCE1" i="27" s="1"/>
  <c r="DCF1" i="27" s="1"/>
  <c r="DCG1" i="27" s="1"/>
  <c r="DCH1" i="27" s="1"/>
  <c r="DCI1" i="27" s="1"/>
  <c r="DCJ1" i="27" s="1"/>
  <c r="DCK1" i="27" s="1"/>
  <c r="DCL1" i="27" s="1"/>
  <c r="DCM1" i="27" s="1"/>
  <c r="DCN1" i="27" s="1"/>
  <c r="DCO1" i="27" s="1"/>
  <c r="DCP1" i="27" s="1"/>
  <c r="DCQ1" i="27" s="1"/>
  <c r="DCR1" i="27" s="1"/>
  <c r="DCS1" i="27" s="1"/>
  <c r="DCT1" i="27" s="1"/>
  <c r="DCU1" i="27" s="1"/>
  <c r="DCV1" i="27" s="1"/>
  <c r="DCW1" i="27" s="1"/>
  <c r="DCX1" i="27" s="1"/>
  <c r="DCY1" i="27" s="1"/>
  <c r="DCZ1" i="27" s="1"/>
  <c r="DDA1" i="27" s="1"/>
  <c r="DDB1" i="27" s="1"/>
  <c r="DDC1" i="27" s="1"/>
  <c r="DDD1" i="27" s="1"/>
  <c r="DDE1" i="27" s="1"/>
  <c r="DDF1" i="27" s="1"/>
  <c r="DDG1" i="27" s="1"/>
  <c r="DDH1" i="27" s="1"/>
  <c r="DDI1" i="27" s="1"/>
  <c r="DDJ1" i="27" s="1"/>
  <c r="DDK1" i="27" s="1"/>
  <c r="DDL1" i="27" s="1"/>
  <c r="DDM1" i="27" s="1"/>
  <c r="DDN1" i="27" s="1"/>
  <c r="DDO1" i="27" s="1"/>
  <c r="DDP1" i="27" s="1"/>
  <c r="DDQ1" i="27" s="1"/>
  <c r="DDR1" i="27" s="1"/>
  <c r="DDS1" i="27" s="1"/>
  <c r="DDT1" i="27" s="1"/>
  <c r="DDU1" i="27" s="1"/>
  <c r="DDV1" i="27" s="1"/>
  <c r="DDW1" i="27" s="1"/>
  <c r="DDX1" i="27" s="1"/>
  <c r="DDY1" i="27" s="1"/>
  <c r="DDZ1" i="27" s="1"/>
  <c r="DEA1" i="27" s="1"/>
  <c r="DEB1" i="27" s="1"/>
  <c r="DEC1" i="27" s="1"/>
  <c r="DED1" i="27" s="1"/>
  <c r="DEE1" i="27" s="1"/>
  <c r="DEF1" i="27" s="1"/>
  <c r="DEG1" i="27" s="1"/>
  <c r="DEH1" i="27" s="1"/>
  <c r="DEI1" i="27" s="1"/>
  <c r="DEJ1" i="27" s="1"/>
  <c r="DEK1" i="27" s="1"/>
  <c r="DEL1" i="27" s="1"/>
  <c r="DEM1" i="27" s="1"/>
  <c r="DEN1" i="27" s="1"/>
  <c r="DEO1" i="27" s="1"/>
  <c r="DEP1" i="27" s="1"/>
  <c r="DEQ1" i="27" s="1"/>
  <c r="DER1" i="27" s="1"/>
  <c r="DES1" i="27" s="1"/>
  <c r="DET1" i="27" s="1"/>
  <c r="DEU1" i="27" s="1"/>
  <c r="DEV1" i="27" s="1"/>
  <c r="DEW1" i="27" s="1"/>
  <c r="DEX1" i="27" s="1"/>
  <c r="DEY1" i="27" s="1"/>
  <c r="DEZ1" i="27" s="1"/>
  <c r="DFA1" i="27" s="1"/>
  <c r="DFB1" i="27" s="1"/>
  <c r="DFC1" i="27" s="1"/>
  <c r="DFD1" i="27" s="1"/>
  <c r="DFE1" i="27" s="1"/>
  <c r="DFF1" i="27" s="1"/>
  <c r="DFG1" i="27" s="1"/>
  <c r="DFH1" i="27" s="1"/>
  <c r="DFI1" i="27" s="1"/>
  <c r="DFJ1" i="27" s="1"/>
  <c r="DFK1" i="27" s="1"/>
  <c r="DFL1" i="27" s="1"/>
  <c r="DFM1" i="27" s="1"/>
  <c r="DFN1" i="27" s="1"/>
  <c r="DFO1" i="27" s="1"/>
  <c r="DFP1" i="27" s="1"/>
  <c r="DFQ1" i="27" s="1"/>
  <c r="DFR1" i="27" s="1"/>
  <c r="DFS1" i="27" s="1"/>
  <c r="DFT1" i="27" s="1"/>
  <c r="DFU1" i="27" s="1"/>
  <c r="DFV1" i="27" s="1"/>
  <c r="DFW1" i="27" s="1"/>
  <c r="DFX1" i="27" s="1"/>
  <c r="DFY1" i="27" s="1"/>
  <c r="DFZ1" i="27" s="1"/>
  <c r="DGA1" i="27" s="1"/>
  <c r="DGB1" i="27" s="1"/>
  <c r="DGC1" i="27" s="1"/>
  <c r="DGD1" i="27" s="1"/>
  <c r="DGE1" i="27" s="1"/>
  <c r="DGF1" i="27" s="1"/>
  <c r="DGG1" i="27" s="1"/>
  <c r="DGH1" i="27" s="1"/>
  <c r="DGI1" i="27" s="1"/>
  <c r="DGJ1" i="27" s="1"/>
  <c r="DGK1" i="27" s="1"/>
  <c r="DGL1" i="27" s="1"/>
  <c r="DGM1" i="27" s="1"/>
  <c r="DGN1" i="27" s="1"/>
  <c r="DGO1" i="27" s="1"/>
  <c r="DGP1" i="27" s="1"/>
  <c r="DGQ1" i="27" s="1"/>
  <c r="DGR1" i="27" s="1"/>
  <c r="DGS1" i="27" s="1"/>
  <c r="DGT1" i="27" s="1"/>
  <c r="DGU1" i="27" s="1"/>
  <c r="DGV1" i="27" s="1"/>
  <c r="DGW1" i="27" s="1"/>
  <c r="DGX1" i="27" s="1"/>
  <c r="DGY1" i="27" s="1"/>
  <c r="DGZ1" i="27" s="1"/>
  <c r="DHA1" i="27" s="1"/>
  <c r="DHB1" i="27" s="1"/>
  <c r="DHC1" i="27" s="1"/>
  <c r="DHD1" i="27" s="1"/>
  <c r="DHE1" i="27" s="1"/>
  <c r="DHF1" i="27" s="1"/>
  <c r="DHG1" i="27" s="1"/>
  <c r="DHH1" i="27" s="1"/>
  <c r="DHI1" i="27" s="1"/>
  <c r="DHJ1" i="27" s="1"/>
  <c r="DHK1" i="27" s="1"/>
  <c r="DHL1" i="27" s="1"/>
  <c r="DHM1" i="27" s="1"/>
  <c r="DHN1" i="27" s="1"/>
  <c r="DHO1" i="27" s="1"/>
  <c r="DHP1" i="27" s="1"/>
  <c r="DHQ1" i="27" s="1"/>
  <c r="DHR1" i="27" s="1"/>
  <c r="DHS1" i="27" s="1"/>
  <c r="DHT1" i="27" s="1"/>
  <c r="DHU1" i="27" s="1"/>
  <c r="DHV1" i="27" s="1"/>
  <c r="DHW1" i="27" s="1"/>
  <c r="DHX1" i="27" s="1"/>
  <c r="DHY1" i="27" s="1"/>
  <c r="DHZ1" i="27" s="1"/>
  <c r="DIA1" i="27" s="1"/>
  <c r="DIB1" i="27" s="1"/>
  <c r="DIC1" i="27" s="1"/>
  <c r="DID1" i="27" s="1"/>
  <c r="DIE1" i="27" s="1"/>
  <c r="DIF1" i="27" s="1"/>
  <c r="DIG1" i="27" s="1"/>
  <c r="DIH1" i="27" s="1"/>
  <c r="DII1" i="27" s="1"/>
  <c r="DIJ1" i="27" s="1"/>
  <c r="DIK1" i="27" s="1"/>
  <c r="DIL1" i="27" s="1"/>
  <c r="DIM1" i="27" s="1"/>
  <c r="DIN1" i="27" s="1"/>
  <c r="DIO1" i="27" s="1"/>
  <c r="DIP1" i="27" s="1"/>
  <c r="DIQ1" i="27" s="1"/>
  <c r="DIR1" i="27" s="1"/>
  <c r="DIS1" i="27" s="1"/>
  <c r="DIT1" i="27" s="1"/>
  <c r="DIU1" i="27" s="1"/>
  <c r="DIV1" i="27" s="1"/>
  <c r="DIW1" i="27" s="1"/>
  <c r="DIX1" i="27" s="1"/>
  <c r="DIY1" i="27" s="1"/>
  <c r="DIZ1" i="27" s="1"/>
  <c r="DJA1" i="27" s="1"/>
  <c r="DJB1" i="27" s="1"/>
  <c r="DJC1" i="27" s="1"/>
  <c r="DJD1" i="27" s="1"/>
  <c r="DJE1" i="27" s="1"/>
  <c r="DJF1" i="27" s="1"/>
  <c r="DJG1" i="27" s="1"/>
  <c r="DJH1" i="27" s="1"/>
  <c r="DJI1" i="27" s="1"/>
  <c r="DJJ1" i="27" s="1"/>
  <c r="DJK1" i="27" s="1"/>
  <c r="DJL1" i="27" s="1"/>
  <c r="DJM1" i="27" s="1"/>
  <c r="DJN1" i="27" s="1"/>
  <c r="DJO1" i="27" s="1"/>
  <c r="DJP1" i="27" s="1"/>
  <c r="DJQ1" i="27" s="1"/>
  <c r="DJR1" i="27" s="1"/>
  <c r="DJS1" i="27" s="1"/>
  <c r="DJT1" i="27" s="1"/>
  <c r="DJU1" i="27" s="1"/>
  <c r="DJV1" i="27" s="1"/>
  <c r="DJW1" i="27" s="1"/>
  <c r="DJX1" i="27" s="1"/>
  <c r="DJY1" i="27" s="1"/>
  <c r="DJZ1" i="27" s="1"/>
  <c r="DKA1" i="27" s="1"/>
  <c r="DKB1" i="27" s="1"/>
  <c r="DKC1" i="27" s="1"/>
  <c r="DKD1" i="27" s="1"/>
  <c r="DKE1" i="27" s="1"/>
  <c r="DKF1" i="27" s="1"/>
  <c r="DKG1" i="27" s="1"/>
  <c r="DKH1" i="27" s="1"/>
  <c r="DKI1" i="27" s="1"/>
  <c r="DKJ1" i="27" s="1"/>
  <c r="DKK1" i="27" s="1"/>
  <c r="DKL1" i="27" s="1"/>
  <c r="DKM1" i="27" s="1"/>
  <c r="DKN1" i="27" s="1"/>
  <c r="DKO1" i="27" s="1"/>
  <c r="DKP1" i="27" s="1"/>
  <c r="DKQ1" i="27" s="1"/>
  <c r="DKR1" i="27" s="1"/>
  <c r="DKS1" i="27" s="1"/>
  <c r="DKT1" i="27" s="1"/>
  <c r="DKU1" i="27" s="1"/>
  <c r="DKV1" i="27" s="1"/>
  <c r="DKW1" i="27" s="1"/>
  <c r="DKX1" i="27" s="1"/>
  <c r="DKY1" i="27" s="1"/>
  <c r="DKZ1" i="27" s="1"/>
  <c r="DLA1" i="27" s="1"/>
  <c r="DLB1" i="27" s="1"/>
  <c r="DLC1" i="27" s="1"/>
  <c r="DLD1" i="27" s="1"/>
  <c r="DLE1" i="27" s="1"/>
  <c r="DLF1" i="27" s="1"/>
  <c r="DLG1" i="27" s="1"/>
  <c r="DLH1" i="27" s="1"/>
  <c r="DLI1" i="27" s="1"/>
  <c r="DLJ1" i="27" s="1"/>
  <c r="DLK1" i="27" s="1"/>
  <c r="DLL1" i="27" s="1"/>
  <c r="DLM1" i="27" s="1"/>
  <c r="DLN1" i="27" s="1"/>
  <c r="DLO1" i="27" s="1"/>
  <c r="DLP1" i="27" s="1"/>
  <c r="DLQ1" i="27" s="1"/>
  <c r="DLR1" i="27" s="1"/>
  <c r="DLS1" i="27" s="1"/>
  <c r="DLT1" i="27" s="1"/>
  <c r="DLU1" i="27" s="1"/>
  <c r="DLV1" i="27" s="1"/>
  <c r="DLW1" i="27" s="1"/>
  <c r="DLX1" i="27" s="1"/>
  <c r="DLY1" i="27" s="1"/>
  <c r="DLZ1" i="27" s="1"/>
  <c r="DMA1" i="27" s="1"/>
  <c r="DMB1" i="27" s="1"/>
  <c r="DMC1" i="27" s="1"/>
  <c r="DMD1" i="27" s="1"/>
  <c r="DME1" i="27" s="1"/>
  <c r="DMF1" i="27" s="1"/>
  <c r="DMG1" i="27" s="1"/>
  <c r="DMH1" i="27" s="1"/>
  <c r="DMI1" i="27" s="1"/>
  <c r="DMJ1" i="27" s="1"/>
  <c r="DMK1" i="27" s="1"/>
  <c r="DML1" i="27" s="1"/>
  <c r="DMM1" i="27" s="1"/>
  <c r="DMN1" i="27" s="1"/>
  <c r="DMO1" i="27" s="1"/>
  <c r="DMP1" i="27" s="1"/>
  <c r="DMQ1" i="27" s="1"/>
  <c r="DMR1" i="27" s="1"/>
  <c r="DMS1" i="27" s="1"/>
  <c r="DMT1" i="27" s="1"/>
  <c r="DMU1" i="27" s="1"/>
  <c r="DMV1" i="27" s="1"/>
  <c r="DMW1" i="27" s="1"/>
  <c r="DMX1" i="27" s="1"/>
  <c r="DMY1" i="27" s="1"/>
  <c r="DMZ1" i="27" s="1"/>
  <c r="DNA1" i="27" s="1"/>
  <c r="DNB1" i="27" s="1"/>
  <c r="DNC1" i="27" s="1"/>
  <c r="DND1" i="27" s="1"/>
  <c r="DNE1" i="27" s="1"/>
  <c r="DNF1" i="27" s="1"/>
  <c r="DNG1" i="27" s="1"/>
  <c r="DNH1" i="27" s="1"/>
  <c r="DNI1" i="27" s="1"/>
  <c r="DNJ1" i="27" s="1"/>
  <c r="DNK1" i="27" s="1"/>
  <c r="DNL1" i="27" s="1"/>
  <c r="DNM1" i="27" s="1"/>
  <c r="DNN1" i="27" s="1"/>
  <c r="DNO1" i="27" s="1"/>
  <c r="DNP1" i="27" s="1"/>
  <c r="DNQ1" i="27" s="1"/>
  <c r="DNR1" i="27" s="1"/>
  <c r="DNS1" i="27" s="1"/>
  <c r="DNT1" i="27" s="1"/>
  <c r="DNU1" i="27" s="1"/>
  <c r="DNV1" i="27" s="1"/>
  <c r="DNW1" i="27" s="1"/>
  <c r="DNX1" i="27" s="1"/>
  <c r="DNY1" i="27" s="1"/>
  <c r="DNZ1" i="27" s="1"/>
  <c r="DOA1" i="27" s="1"/>
  <c r="DOB1" i="27" s="1"/>
  <c r="DOC1" i="27" s="1"/>
  <c r="DOD1" i="27" s="1"/>
  <c r="DOE1" i="27" s="1"/>
  <c r="DOF1" i="27" s="1"/>
  <c r="DOG1" i="27" s="1"/>
  <c r="DOH1" i="27" s="1"/>
  <c r="DOI1" i="27" s="1"/>
  <c r="DOJ1" i="27" s="1"/>
  <c r="DOK1" i="27" s="1"/>
  <c r="DOL1" i="27" s="1"/>
  <c r="DOM1" i="27" s="1"/>
  <c r="DON1" i="27" s="1"/>
  <c r="DOO1" i="27" s="1"/>
  <c r="DOP1" i="27" s="1"/>
  <c r="DOQ1" i="27" s="1"/>
  <c r="DOR1" i="27" s="1"/>
  <c r="DOS1" i="27" s="1"/>
  <c r="DOT1" i="27" s="1"/>
  <c r="DOU1" i="27" s="1"/>
  <c r="DOV1" i="27" s="1"/>
  <c r="DOW1" i="27" s="1"/>
  <c r="DOX1" i="27" s="1"/>
  <c r="DOY1" i="27" s="1"/>
  <c r="DOZ1" i="27" s="1"/>
  <c r="DPA1" i="27" s="1"/>
  <c r="DPB1" i="27" s="1"/>
  <c r="DPC1" i="27" s="1"/>
  <c r="DPD1" i="27" s="1"/>
  <c r="DPE1" i="27" s="1"/>
  <c r="DPF1" i="27" s="1"/>
  <c r="DPG1" i="27" s="1"/>
  <c r="DPH1" i="27" s="1"/>
  <c r="DPI1" i="27" s="1"/>
  <c r="DPJ1" i="27" s="1"/>
  <c r="DPK1" i="27" s="1"/>
  <c r="DPL1" i="27" s="1"/>
  <c r="DPM1" i="27" s="1"/>
  <c r="DPN1" i="27" s="1"/>
  <c r="DPO1" i="27" s="1"/>
  <c r="DPP1" i="27" s="1"/>
  <c r="DPQ1" i="27" s="1"/>
  <c r="DPR1" i="27" s="1"/>
  <c r="DPS1" i="27" s="1"/>
  <c r="DPT1" i="27" s="1"/>
  <c r="DPU1" i="27" s="1"/>
  <c r="DPV1" i="27" s="1"/>
  <c r="DPW1" i="27" s="1"/>
  <c r="DPX1" i="27" s="1"/>
  <c r="DPY1" i="27" s="1"/>
  <c r="DPZ1" i="27" s="1"/>
  <c r="DQA1" i="27" s="1"/>
  <c r="DQB1" i="27" s="1"/>
  <c r="DQC1" i="27" s="1"/>
  <c r="DQD1" i="27" s="1"/>
  <c r="DQE1" i="27" s="1"/>
  <c r="DQF1" i="27" s="1"/>
  <c r="DQG1" i="27" s="1"/>
  <c r="DQH1" i="27" s="1"/>
  <c r="DQI1" i="27" s="1"/>
  <c r="DQJ1" i="27" s="1"/>
  <c r="DQK1" i="27" s="1"/>
  <c r="DQL1" i="27" s="1"/>
  <c r="DQM1" i="27" s="1"/>
  <c r="DQN1" i="27" s="1"/>
  <c r="DQO1" i="27" s="1"/>
  <c r="DQP1" i="27" s="1"/>
  <c r="DQQ1" i="27" s="1"/>
  <c r="DQR1" i="27" s="1"/>
  <c r="DQS1" i="27" s="1"/>
  <c r="DQT1" i="27" s="1"/>
  <c r="DQU1" i="27" s="1"/>
  <c r="DQV1" i="27" s="1"/>
  <c r="DQW1" i="27" s="1"/>
  <c r="DQX1" i="27" s="1"/>
  <c r="DQY1" i="27" s="1"/>
  <c r="DQZ1" i="27" s="1"/>
  <c r="DRA1" i="27" s="1"/>
  <c r="DRB1" i="27" s="1"/>
  <c r="DRC1" i="27" s="1"/>
  <c r="DRD1" i="27" s="1"/>
  <c r="DRE1" i="27" s="1"/>
  <c r="DRF1" i="27" s="1"/>
  <c r="DRG1" i="27" s="1"/>
  <c r="DRH1" i="27" s="1"/>
  <c r="DRI1" i="27" s="1"/>
  <c r="DRJ1" i="27" s="1"/>
  <c r="DRK1" i="27" s="1"/>
  <c r="DRL1" i="27" s="1"/>
  <c r="DRM1" i="27" s="1"/>
  <c r="DRN1" i="27" s="1"/>
  <c r="DRO1" i="27" s="1"/>
  <c r="DRP1" i="27" s="1"/>
  <c r="DRQ1" i="27" s="1"/>
  <c r="DRR1" i="27" s="1"/>
  <c r="DRS1" i="27" s="1"/>
  <c r="DRT1" i="27" s="1"/>
  <c r="DRU1" i="27" s="1"/>
  <c r="DRV1" i="27" s="1"/>
  <c r="DRW1" i="27" s="1"/>
  <c r="DRX1" i="27" s="1"/>
  <c r="DRY1" i="27" s="1"/>
  <c r="DRZ1" i="27" s="1"/>
  <c r="DSA1" i="27" s="1"/>
  <c r="DSB1" i="27" s="1"/>
  <c r="DSC1" i="27" s="1"/>
  <c r="DSD1" i="27" s="1"/>
  <c r="DSE1" i="27" s="1"/>
  <c r="DSF1" i="27" s="1"/>
  <c r="DSG1" i="27" s="1"/>
  <c r="DSH1" i="27" s="1"/>
  <c r="DSI1" i="27" s="1"/>
  <c r="DSJ1" i="27" s="1"/>
  <c r="DSK1" i="27" s="1"/>
  <c r="DSL1" i="27" s="1"/>
  <c r="DSM1" i="27" s="1"/>
  <c r="DSN1" i="27" s="1"/>
  <c r="DSO1" i="27" s="1"/>
  <c r="DSP1" i="27" s="1"/>
  <c r="DSQ1" i="27" s="1"/>
  <c r="DSR1" i="27" s="1"/>
  <c r="DSS1" i="27" s="1"/>
  <c r="DST1" i="27" s="1"/>
  <c r="DSU1" i="27" s="1"/>
  <c r="DSV1" i="27" s="1"/>
  <c r="DSW1" i="27" s="1"/>
  <c r="DSX1" i="27" s="1"/>
  <c r="DSY1" i="27" s="1"/>
  <c r="DSZ1" i="27" s="1"/>
  <c r="DTA1" i="27" s="1"/>
  <c r="DTB1" i="27" s="1"/>
  <c r="DTC1" i="27" s="1"/>
  <c r="DTD1" i="27" s="1"/>
  <c r="DTE1" i="27" s="1"/>
  <c r="DTF1" i="27" s="1"/>
  <c r="DTG1" i="27" s="1"/>
  <c r="DTH1" i="27" s="1"/>
  <c r="DTI1" i="27" s="1"/>
  <c r="DTJ1" i="27" s="1"/>
  <c r="DTK1" i="27" s="1"/>
  <c r="DTL1" i="27" s="1"/>
  <c r="DTM1" i="27" s="1"/>
  <c r="DTN1" i="27" s="1"/>
  <c r="DTO1" i="27" s="1"/>
  <c r="DTP1" i="27" s="1"/>
  <c r="DTQ1" i="27" s="1"/>
  <c r="DTR1" i="27" s="1"/>
  <c r="DTS1" i="27" s="1"/>
  <c r="DTT1" i="27" s="1"/>
  <c r="DTU1" i="27" s="1"/>
  <c r="DTV1" i="27" s="1"/>
  <c r="DTW1" i="27" s="1"/>
  <c r="DTX1" i="27" s="1"/>
  <c r="DTY1" i="27" s="1"/>
  <c r="DTZ1" i="27" s="1"/>
  <c r="DUA1" i="27" s="1"/>
  <c r="DUB1" i="27" s="1"/>
  <c r="DUC1" i="27" s="1"/>
  <c r="DUD1" i="27" s="1"/>
  <c r="DUE1" i="27" s="1"/>
  <c r="DUF1" i="27" s="1"/>
  <c r="DUG1" i="27" s="1"/>
  <c r="DUH1" i="27" s="1"/>
  <c r="DUI1" i="27" s="1"/>
  <c r="DUJ1" i="27" s="1"/>
  <c r="DUK1" i="27" s="1"/>
  <c r="DUL1" i="27" s="1"/>
  <c r="DUM1" i="27" s="1"/>
  <c r="DUN1" i="27" s="1"/>
  <c r="DUO1" i="27" s="1"/>
  <c r="DUP1" i="27" s="1"/>
  <c r="DUQ1" i="27" s="1"/>
  <c r="DUR1" i="27" s="1"/>
  <c r="DUS1" i="27" s="1"/>
  <c r="DUT1" i="27" s="1"/>
  <c r="DUU1" i="27" s="1"/>
  <c r="DUV1" i="27" s="1"/>
  <c r="DUW1" i="27" s="1"/>
  <c r="DUX1" i="27" s="1"/>
  <c r="DUY1" i="27" s="1"/>
  <c r="DUZ1" i="27" s="1"/>
  <c r="DVA1" i="27" s="1"/>
  <c r="DVB1" i="27" s="1"/>
  <c r="DVC1" i="27" s="1"/>
  <c r="DVD1" i="27" s="1"/>
  <c r="DVE1" i="27" s="1"/>
  <c r="DVF1" i="27" s="1"/>
  <c r="DVG1" i="27" s="1"/>
  <c r="DVH1" i="27" s="1"/>
  <c r="DVI1" i="27" s="1"/>
  <c r="DVJ1" i="27" s="1"/>
  <c r="DVK1" i="27" s="1"/>
  <c r="DVL1" i="27" s="1"/>
  <c r="DVM1" i="27" s="1"/>
  <c r="DVN1" i="27" s="1"/>
  <c r="DVO1" i="27" s="1"/>
  <c r="DVP1" i="27" s="1"/>
  <c r="DVQ1" i="27" s="1"/>
  <c r="DVR1" i="27" s="1"/>
  <c r="DVS1" i="27" s="1"/>
  <c r="DVT1" i="27" s="1"/>
  <c r="DVU1" i="27" s="1"/>
  <c r="DVV1" i="27" s="1"/>
  <c r="DVW1" i="27" s="1"/>
  <c r="DVX1" i="27" s="1"/>
  <c r="DVY1" i="27" s="1"/>
  <c r="DVZ1" i="27" s="1"/>
  <c r="DWA1" i="27" s="1"/>
  <c r="DWB1" i="27" s="1"/>
  <c r="DWC1" i="27" s="1"/>
  <c r="DWD1" i="27" s="1"/>
  <c r="DWE1" i="27" s="1"/>
  <c r="DWF1" i="27" s="1"/>
  <c r="DWG1" i="27" s="1"/>
  <c r="DWH1" i="27" s="1"/>
  <c r="DWI1" i="27" s="1"/>
  <c r="DWJ1" i="27" s="1"/>
  <c r="DWK1" i="27" s="1"/>
  <c r="DWL1" i="27" s="1"/>
  <c r="DWM1" i="27" s="1"/>
  <c r="DWN1" i="27" s="1"/>
  <c r="DWO1" i="27" s="1"/>
  <c r="DWP1" i="27" s="1"/>
  <c r="DWQ1" i="27" s="1"/>
  <c r="DWR1" i="27" s="1"/>
  <c r="DWS1" i="27" s="1"/>
  <c r="DWT1" i="27" s="1"/>
  <c r="DWU1" i="27" s="1"/>
  <c r="DWV1" i="27" s="1"/>
  <c r="DWW1" i="27" s="1"/>
  <c r="DWX1" i="27" s="1"/>
  <c r="DWY1" i="27" s="1"/>
  <c r="DWZ1" i="27" s="1"/>
  <c r="DXA1" i="27" s="1"/>
  <c r="DXB1" i="27" s="1"/>
  <c r="DXC1" i="27" s="1"/>
  <c r="DXD1" i="27" s="1"/>
  <c r="DXE1" i="27" s="1"/>
  <c r="DXF1" i="27" s="1"/>
  <c r="DXG1" i="27" s="1"/>
  <c r="DXH1" i="27" s="1"/>
  <c r="DXI1" i="27" s="1"/>
  <c r="DXJ1" i="27" s="1"/>
  <c r="DXK1" i="27" s="1"/>
  <c r="DXL1" i="27" s="1"/>
  <c r="DXM1" i="27" s="1"/>
  <c r="DXN1" i="27" s="1"/>
  <c r="DXO1" i="27" s="1"/>
  <c r="DXP1" i="27" s="1"/>
  <c r="DXQ1" i="27" s="1"/>
  <c r="DXR1" i="27" s="1"/>
  <c r="DXS1" i="27" s="1"/>
  <c r="DXT1" i="27" s="1"/>
  <c r="DXU1" i="27" s="1"/>
  <c r="DXV1" i="27" s="1"/>
  <c r="DXW1" i="27" s="1"/>
  <c r="DXX1" i="27" s="1"/>
  <c r="DXY1" i="27" s="1"/>
  <c r="DXZ1" i="27" s="1"/>
  <c r="DYA1" i="27" s="1"/>
  <c r="DYB1" i="27" s="1"/>
  <c r="DYC1" i="27" s="1"/>
  <c r="DYD1" i="27" s="1"/>
  <c r="DYE1" i="27" s="1"/>
  <c r="DYF1" i="27" s="1"/>
  <c r="DYG1" i="27" s="1"/>
  <c r="DYH1" i="27" s="1"/>
  <c r="DYI1" i="27" s="1"/>
  <c r="DYJ1" i="27" s="1"/>
  <c r="DYK1" i="27" s="1"/>
  <c r="DYL1" i="27" s="1"/>
  <c r="DYM1" i="27" s="1"/>
  <c r="DYN1" i="27" s="1"/>
  <c r="DYO1" i="27" s="1"/>
  <c r="DYP1" i="27" s="1"/>
  <c r="DYQ1" i="27" s="1"/>
  <c r="DYR1" i="27" s="1"/>
  <c r="DYS1" i="27" s="1"/>
  <c r="DYT1" i="27" s="1"/>
  <c r="DYU1" i="27" s="1"/>
  <c r="DYV1" i="27" s="1"/>
  <c r="DYW1" i="27" s="1"/>
  <c r="DYX1" i="27" s="1"/>
  <c r="DYY1" i="27" s="1"/>
  <c r="DYZ1" i="27" s="1"/>
  <c r="DZA1" i="27" s="1"/>
  <c r="DZB1" i="27" s="1"/>
  <c r="DZC1" i="27" s="1"/>
  <c r="DZD1" i="27" s="1"/>
  <c r="DZE1" i="27" s="1"/>
  <c r="DZF1" i="27" s="1"/>
  <c r="DZG1" i="27" s="1"/>
  <c r="DZH1" i="27" s="1"/>
  <c r="DZI1" i="27" s="1"/>
  <c r="DZJ1" i="27" s="1"/>
  <c r="DZK1" i="27" s="1"/>
  <c r="DZL1" i="27" s="1"/>
  <c r="DZM1" i="27" s="1"/>
  <c r="DZN1" i="27" s="1"/>
  <c r="DZO1" i="27" s="1"/>
  <c r="DZP1" i="27" s="1"/>
  <c r="DZQ1" i="27" s="1"/>
  <c r="DZR1" i="27" s="1"/>
  <c r="DZS1" i="27" s="1"/>
  <c r="DZT1" i="27" s="1"/>
  <c r="DZU1" i="27" s="1"/>
  <c r="DZV1" i="27" s="1"/>
  <c r="DZW1" i="27" s="1"/>
  <c r="DZX1" i="27" s="1"/>
  <c r="DZY1" i="27" s="1"/>
  <c r="DZZ1" i="27" s="1"/>
  <c r="EAA1" i="27" s="1"/>
  <c r="EAB1" i="27" s="1"/>
  <c r="EAC1" i="27" s="1"/>
  <c r="EAD1" i="27" s="1"/>
  <c r="EAE1" i="27" s="1"/>
  <c r="EAF1" i="27" s="1"/>
  <c r="EAG1" i="27" s="1"/>
  <c r="EAH1" i="27" s="1"/>
  <c r="EAI1" i="27" s="1"/>
  <c r="EAJ1" i="27" s="1"/>
  <c r="EAK1" i="27" s="1"/>
  <c r="EAL1" i="27" s="1"/>
  <c r="EAM1" i="27" s="1"/>
  <c r="EAN1" i="27" s="1"/>
  <c r="EAO1" i="27" s="1"/>
  <c r="EAP1" i="27" s="1"/>
  <c r="EAQ1" i="27" s="1"/>
  <c r="EAR1" i="27" s="1"/>
  <c r="EAS1" i="27" s="1"/>
  <c r="EAT1" i="27" s="1"/>
  <c r="EAU1" i="27" s="1"/>
  <c r="EAV1" i="27" s="1"/>
  <c r="EAW1" i="27" s="1"/>
  <c r="EAX1" i="27" s="1"/>
  <c r="EAY1" i="27" s="1"/>
  <c r="EAZ1" i="27" s="1"/>
  <c r="EBA1" i="27" s="1"/>
  <c r="EBB1" i="27" s="1"/>
  <c r="EBC1" i="27" s="1"/>
  <c r="EBD1" i="27" s="1"/>
  <c r="EBE1" i="27" s="1"/>
  <c r="EBF1" i="27" s="1"/>
  <c r="EBG1" i="27" s="1"/>
  <c r="EBH1" i="27" s="1"/>
  <c r="EBI1" i="27" s="1"/>
  <c r="EBJ1" i="27" s="1"/>
  <c r="EBK1" i="27" s="1"/>
  <c r="EBL1" i="27" s="1"/>
  <c r="EBM1" i="27" s="1"/>
  <c r="EBN1" i="27" s="1"/>
  <c r="EBO1" i="27" s="1"/>
  <c r="EBP1" i="27" s="1"/>
  <c r="EBQ1" i="27" s="1"/>
  <c r="EBR1" i="27" s="1"/>
  <c r="EBS1" i="27" s="1"/>
  <c r="EBT1" i="27" s="1"/>
  <c r="EBU1" i="27" s="1"/>
  <c r="EBV1" i="27" s="1"/>
  <c r="EBW1" i="27" s="1"/>
  <c r="EBX1" i="27" s="1"/>
  <c r="EBY1" i="27" s="1"/>
  <c r="EBZ1" i="27" s="1"/>
  <c r="ECA1" i="27" s="1"/>
  <c r="ECB1" i="27" s="1"/>
  <c r="ECC1" i="27" s="1"/>
  <c r="ECD1" i="27" s="1"/>
  <c r="ECE1" i="27" s="1"/>
  <c r="ECF1" i="27" s="1"/>
  <c r="ECG1" i="27" s="1"/>
  <c r="ECH1" i="27" s="1"/>
  <c r="ECI1" i="27" s="1"/>
  <c r="ECJ1" i="27" s="1"/>
  <c r="ECK1" i="27" s="1"/>
  <c r="ECL1" i="27" s="1"/>
  <c r="ECM1" i="27" s="1"/>
  <c r="ECN1" i="27" s="1"/>
  <c r="ECO1" i="27" s="1"/>
  <c r="ECP1" i="27" s="1"/>
  <c r="ECQ1" i="27" s="1"/>
  <c r="ECR1" i="27" s="1"/>
  <c r="ECS1" i="27" s="1"/>
  <c r="ECT1" i="27" s="1"/>
  <c r="ECU1" i="27" s="1"/>
  <c r="ECV1" i="27" s="1"/>
  <c r="ECW1" i="27" s="1"/>
  <c r="ECX1" i="27" s="1"/>
  <c r="ECY1" i="27" s="1"/>
  <c r="ECZ1" i="27" s="1"/>
  <c r="EDA1" i="27" s="1"/>
  <c r="EDB1" i="27" s="1"/>
  <c r="EDC1" i="27" s="1"/>
  <c r="EDD1" i="27" s="1"/>
  <c r="EDE1" i="27" s="1"/>
  <c r="EDF1" i="27" s="1"/>
  <c r="EDG1" i="27" s="1"/>
  <c r="EDH1" i="27" s="1"/>
  <c r="EDI1" i="27" s="1"/>
  <c r="EDJ1" i="27" s="1"/>
  <c r="EDK1" i="27" s="1"/>
  <c r="EDL1" i="27" s="1"/>
  <c r="EDM1" i="27" s="1"/>
  <c r="EDN1" i="27" s="1"/>
  <c r="EDO1" i="27" s="1"/>
  <c r="EDP1" i="27" s="1"/>
  <c r="EDQ1" i="27" s="1"/>
  <c r="EDR1" i="27" s="1"/>
  <c r="EDS1" i="27" s="1"/>
  <c r="EDT1" i="27" s="1"/>
  <c r="EDU1" i="27" s="1"/>
  <c r="EDV1" i="27" s="1"/>
  <c r="EDW1" i="27" s="1"/>
  <c r="EDX1" i="27" s="1"/>
  <c r="EDY1" i="27" s="1"/>
  <c r="EDZ1" i="27" s="1"/>
  <c r="EEA1" i="27" s="1"/>
  <c r="EEB1" i="27" s="1"/>
  <c r="EEC1" i="27" s="1"/>
  <c r="EED1" i="27" s="1"/>
  <c r="EEE1" i="27" s="1"/>
  <c r="EEF1" i="27" s="1"/>
  <c r="EEG1" i="27" s="1"/>
  <c r="EEH1" i="27" s="1"/>
  <c r="EEI1" i="27" s="1"/>
  <c r="EEJ1" i="27" s="1"/>
  <c r="EEK1" i="27" s="1"/>
  <c r="EEL1" i="27" s="1"/>
  <c r="EEM1" i="27" s="1"/>
  <c r="EEN1" i="27" s="1"/>
  <c r="EEO1" i="27" s="1"/>
  <c r="EEP1" i="27" s="1"/>
  <c r="EEQ1" i="27" s="1"/>
  <c r="EER1" i="27" s="1"/>
  <c r="EES1" i="27" s="1"/>
  <c r="EET1" i="27" s="1"/>
  <c r="EEU1" i="27" s="1"/>
  <c r="EEV1" i="27" s="1"/>
  <c r="EEW1" i="27" s="1"/>
  <c r="EEX1" i="27" s="1"/>
  <c r="EEY1" i="27" s="1"/>
  <c r="EEZ1" i="27" s="1"/>
  <c r="EFA1" i="27" s="1"/>
  <c r="EFB1" i="27" s="1"/>
  <c r="EFC1" i="27" s="1"/>
  <c r="EFD1" i="27" s="1"/>
  <c r="EFE1" i="27" s="1"/>
  <c r="EFF1" i="27" s="1"/>
  <c r="EFG1" i="27" s="1"/>
  <c r="EFH1" i="27" s="1"/>
  <c r="EFI1" i="27" s="1"/>
  <c r="EFJ1" i="27" s="1"/>
  <c r="EFK1" i="27" s="1"/>
  <c r="EFL1" i="27" s="1"/>
  <c r="EFM1" i="27" s="1"/>
  <c r="EFN1" i="27" s="1"/>
  <c r="EFO1" i="27" s="1"/>
  <c r="EFP1" i="27" s="1"/>
  <c r="EFQ1" i="27" s="1"/>
  <c r="EFR1" i="27" s="1"/>
  <c r="EFS1" i="27" s="1"/>
  <c r="EFT1" i="27" s="1"/>
  <c r="EFU1" i="27" s="1"/>
  <c r="EFV1" i="27" s="1"/>
  <c r="EFW1" i="27" s="1"/>
  <c r="EFX1" i="27" s="1"/>
  <c r="EFY1" i="27" s="1"/>
  <c r="EFZ1" i="27" s="1"/>
  <c r="EGA1" i="27" s="1"/>
  <c r="EGB1" i="27" s="1"/>
  <c r="EGC1" i="27" s="1"/>
  <c r="EGD1" i="27" s="1"/>
  <c r="EGE1" i="27" s="1"/>
  <c r="EGF1" i="27" s="1"/>
  <c r="EGG1" i="27" s="1"/>
  <c r="EGH1" i="27" s="1"/>
  <c r="EGI1" i="27" s="1"/>
  <c r="EGJ1" i="27" s="1"/>
  <c r="EGK1" i="27" s="1"/>
  <c r="EGL1" i="27" s="1"/>
  <c r="EGM1" i="27" s="1"/>
  <c r="EGN1" i="27" s="1"/>
  <c r="EGO1" i="27" s="1"/>
  <c r="EGP1" i="27" s="1"/>
  <c r="EGQ1" i="27" s="1"/>
  <c r="EGR1" i="27" s="1"/>
  <c r="EGS1" i="27" s="1"/>
  <c r="EGT1" i="27" s="1"/>
  <c r="EGU1" i="27" s="1"/>
  <c r="EGV1" i="27" s="1"/>
  <c r="EGW1" i="27" s="1"/>
  <c r="EGX1" i="27" s="1"/>
  <c r="EGY1" i="27" s="1"/>
  <c r="EGZ1" i="27" s="1"/>
  <c r="EHA1" i="27" s="1"/>
  <c r="EHB1" i="27" s="1"/>
  <c r="EHC1" i="27" s="1"/>
  <c r="EHD1" i="27" s="1"/>
  <c r="EHE1" i="27" s="1"/>
  <c r="EHF1" i="27" s="1"/>
  <c r="EHG1" i="27" s="1"/>
  <c r="EHH1" i="27" s="1"/>
  <c r="EHI1" i="27" s="1"/>
  <c r="EHJ1" i="27" s="1"/>
  <c r="EHK1" i="27" s="1"/>
  <c r="EHL1" i="27" s="1"/>
  <c r="EHM1" i="27" s="1"/>
  <c r="EHN1" i="27" s="1"/>
  <c r="EHO1" i="27" s="1"/>
  <c r="EHP1" i="27" s="1"/>
  <c r="EHQ1" i="27" s="1"/>
  <c r="EHR1" i="27" s="1"/>
  <c r="EHS1" i="27" s="1"/>
  <c r="EHT1" i="27" s="1"/>
  <c r="EHU1" i="27" s="1"/>
  <c r="EHV1" i="27" s="1"/>
  <c r="EHW1" i="27" s="1"/>
  <c r="EHX1" i="27" s="1"/>
  <c r="EHY1" i="27" s="1"/>
  <c r="EHZ1" i="27" s="1"/>
  <c r="EIA1" i="27" s="1"/>
  <c r="EIB1" i="27" s="1"/>
  <c r="EIC1" i="27" s="1"/>
  <c r="EID1" i="27" s="1"/>
  <c r="EIE1" i="27" s="1"/>
  <c r="EIF1" i="27" s="1"/>
  <c r="EIG1" i="27" s="1"/>
  <c r="EIH1" i="27" s="1"/>
  <c r="EII1" i="27" s="1"/>
  <c r="EIJ1" i="27" s="1"/>
  <c r="EIK1" i="27" s="1"/>
  <c r="EIL1" i="27" s="1"/>
  <c r="EIM1" i="27" s="1"/>
  <c r="EIN1" i="27" s="1"/>
  <c r="EIO1" i="27" s="1"/>
  <c r="EIP1" i="27" s="1"/>
  <c r="EIQ1" i="27" s="1"/>
  <c r="EIR1" i="27" s="1"/>
  <c r="EIS1" i="27" s="1"/>
  <c r="EIT1" i="27" s="1"/>
  <c r="EIU1" i="27" s="1"/>
  <c r="EIV1" i="27" s="1"/>
  <c r="EIW1" i="27" s="1"/>
  <c r="EIX1" i="27" s="1"/>
  <c r="EIY1" i="27" s="1"/>
  <c r="EIZ1" i="27" s="1"/>
  <c r="EJA1" i="27" s="1"/>
  <c r="EJB1" i="27" s="1"/>
  <c r="EJC1" i="27" s="1"/>
  <c r="EJD1" i="27" s="1"/>
  <c r="EJE1" i="27" s="1"/>
  <c r="EJF1" i="27" s="1"/>
  <c r="EJG1" i="27" s="1"/>
  <c r="EJH1" i="27" s="1"/>
  <c r="EJI1" i="27" s="1"/>
  <c r="EJJ1" i="27" s="1"/>
  <c r="EJK1" i="27" s="1"/>
  <c r="EJL1" i="27" s="1"/>
  <c r="EJM1" i="27" s="1"/>
  <c r="EJN1" i="27" s="1"/>
  <c r="EJO1" i="27" s="1"/>
  <c r="EJP1" i="27" s="1"/>
  <c r="EJQ1" i="27" s="1"/>
  <c r="EJR1" i="27" s="1"/>
  <c r="EJS1" i="27" s="1"/>
  <c r="EJT1" i="27" s="1"/>
  <c r="EJU1" i="27" s="1"/>
  <c r="EJV1" i="27" s="1"/>
  <c r="EJW1" i="27" s="1"/>
  <c r="EJX1" i="27" s="1"/>
  <c r="EJY1" i="27" s="1"/>
  <c r="EJZ1" i="27" s="1"/>
  <c r="EKA1" i="27" s="1"/>
  <c r="EKB1" i="27" s="1"/>
  <c r="EKC1" i="27" s="1"/>
  <c r="EKD1" i="27" s="1"/>
  <c r="EKE1" i="27" s="1"/>
  <c r="EKF1" i="27" s="1"/>
  <c r="EKG1" i="27" s="1"/>
  <c r="EKH1" i="27" s="1"/>
  <c r="EKI1" i="27" s="1"/>
  <c r="EKJ1" i="27" s="1"/>
  <c r="EKK1" i="27" s="1"/>
  <c r="EKL1" i="27" s="1"/>
  <c r="EKM1" i="27" s="1"/>
  <c r="EKN1" i="27" s="1"/>
  <c r="EKO1" i="27" s="1"/>
  <c r="EKP1" i="27" s="1"/>
  <c r="EKQ1" i="27" s="1"/>
  <c r="EKR1" i="27" s="1"/>
  <c r="EKS1" i="27" s="1"/>
  <c r="EKT1" i="27" s="1"/>
  <c r="EKU1" i="27" s="1"/>
  <c r="EKV1" i="27" s="1"/>
  <c r="EKW1" i="27" s="1"/>
  <c r="EKX1" i="27" s="1"/>
  <c r="EKY1" i="27" s="1"/>
  <c r="EKZ1" i="27" s="1"/>
  <c r="ELA1" i="27" s="1"/>
  <c r="ELB1" i="27" s="1"/>
  <c r="ELC1" i="27" s="1"/>
  <c r="ELD1" i="27" s="1"/>
  <c r="ELE1" i="27" s="1"/>
  <c r="ELF1" i="27" s="1"/>
  <c r="ELG1" i="27" s="1"/>
  <c r="ELH1" i="27" s="1"/>
  <c r="ELI1" i="27" s="1"/>
  <c r="ELJ1" i="27" s="1"/>
  <c r="ELK1" i="27" s="1"/>
  <c r="ELL1" i="27" s="1"/>
  <c r="ELM1" i="27" s="1"/>
  <c r="ELN1" i="27" s="1"/>
  <c r="ELO1" i="27" s="1"/>
  <c r="ELP1" i="27" s="1"/>
  <c r="ELQ1" i="27" s="1"/>
  <c r="ELR1" i="27" s="1"/>
  <c r="ELS1" i="27" s="1"/>
  <c r="ELT1" i="27" s="1"/>
  <c r="ELU1" i="27" s="1"/>
  <c r="ELV1" i="27" s="1"/>
  <c r="ELW1" i="27" s="1"/>
  <c r="ELX1" i="27" s="1"/>
  <c r="ELY1" i="27" s="1"/>
  <c r="ELZ1" i="27" s="1"/>
  <c r="EMA1" i="27" s="1"/>
  <c r="EMB1" i="27" s="1"/>
  <c r="EMC1" i="27" s="1"/>
  <c r="EMD1" i="27" s="1"/>
  <c r="EME1" i="27" s="1"/>
  <c r="EMF1" i="27" s="1"/>
  <c r="EMG1" i="27" s="1"/>
  <c r="EMH1" i="27" s="1"/>
  <c r="EMI1" i="27" s="1"/>
  <c r="EMJ1" i="27" s="1"/>
  <c r="EMK1" i="27" s="1"/>
  <c r="EML1" i="27" s="1"/>
  <c r="EMM1" i="27" s="1"/>
  <c r="EMN1" i="27" s="1"/>
  <c r="EMO1" i="27" s="1"/>
  <c r="EMP1" i="27" s="1"/>
  <c r="EMQ1" i="27" s="1"/>
  <c r="EMR1" i="27" s="1"/>
  <c r="EMS1" i="27" s="1"/>
  <c r="EMT1" i="27" s="1"/>
  <c r="EMU1" i="27" s="1"/>
  <c r="EMV1" i="27" s="1"/>
  <c r="EMW1" i="27" s="1"/>
  <c r="EMX1" i="27" s="1"/>
  <c r="EMY1" i="27" s="1"/>
  <c r="EMZ1" i="27" s="1"/>
  <c r="ENA1" i="27" s="1"/>
  <c r="ENB1" i="27" s="1"/>
  <c r="ENC1" i="27" s="1"/>
  <c r="END1" i="27" s="1"/>
  <c r="ENE1" i="27" s="1"/>
  <c r="ENF1" i="27" s="1"/>
  <c r="ENG1" i="27" s="1"/>
  <c r="ENH1" i="27" s="1"/>
  <c r="ENI1" i="27" s="1"/>
  <c r="ENJ1" i="27" s="1"/>
  <c r="ENK1" i="27" s="1"/>
  <c r="ENL1" i="27" s="1"/>
  <c r="ENM1" i="27" s="1"/>
  <c r="ENN1" i="27" s="1"/>
  <c r="ENO1" i="27" s="1"/>
  <c r="ENP1" i="27" s="1"/>
  <c r="ENQ1" i="27" s="1"/>
  <c r="ENR1" i="27" s="1"/>
  <c r="ENS1" i="27" s="1"/>
  <c r="ENT1" i="27" s="1"/>
  <c r="ENU1" i="27" s="1"/>
  <c r="ENV1" i="27" s="1"/>
  <c r="ENW1" i="27" s="1"/>
  <c r="ENX1" i="27" s="1"/>
  <c r="ENY1" i="27" s="1"/>
  <c r="ENZ1" i="27" s="1"/>
  <c r="EOA1" i="27" s="1"/>
  <c r="EOB1" i="27" s="1"/>
  <c r="EOC1" i="27" s="1"/>
  <c r="EOD1" i="27" s="1"/>
  <c r="EOE1" i="27" s="1"/>
  <c r="EOF1" i="27" s="1"/>
  <c r="EOG1" i="27" s="1"/>
  <c r="EOH1" i="27" s="1"/>
  <c r="EOI1" i="27" s="1"/>
  <c r="EOJ1" i="27" s="1"/>
  <c r="EOK1" i="27" s="1"/>
  <c r="EOL1" i="27" s="1"/>
  <c r="EOM1" i="27" s="1"/>
  <c r="EON1" i="27" s="1"/>
  <c r="EOO1" i="27" s="1"/>
  <c r="EOP1" i="27" s="1"/>
  <c r="EOQ1" i="27" s="1"/>
  <c r="EOR1" i="27" s="1"/>
  <c r="EOS1" i="27" s="1"/>
  <c r="EOT1" i="27" s="1"/>
  <c r="EOU1" i="27" s="1"/>
  <c r="EOV1" i="27" s="1"/>
  <c r="EOW1" i="27" s="1"/>
  <c r="EOX1" i="27" s="1"/>
  <c r="EOY1" i="27" s="1"/>
  <c r="EOZ1" i="27" s="1"/>
  <c r="EPA1" i="27" s="1"/>
  <c r="EPB1" i="27" s="1"/>
  <c r="EPC1" i="27" s="1"/>
  <c r="EPD1" i="27" s="1"/>
  <c r="EPE1" i="27" s="1"/>
  <c r="EPF1" i="27" s="1"/>
  <c r="EPG1" i="27" s="1"/>
  <c r="EPH1" i="27" s="1"/>
  <c r="EPI1" i="27" s="1"/>
  <c r="EPJ1" i="27" s="1"/>
  <c r="EPK1" i="27" s="1"/>
  <c r="EPL1" i="27" s="1"/>
  <c r="EPM1" i="27" s="1"/>
  <c r="EPN1" i="27" s="1"/>
  <c r="EPO1" i="27" s="1"/>
  <c r="EPP1" i="27" s="1"/>
  <c r="EPQ1" i="27" s="1"/>
  <c r="EPR1" i="27" s="1"/>
  <c r="EPS1" i="27" s="1"/>
  <c r="EPT1" i="27" s="1"/>
  <c r="EPU1" i="27" s="1"/>
  <c r="EPV1" i="27" s="1"/>
  <c r="EPW1" i="27" s="1"/>
  <c r="EPX1" i="27" s="1"/>
  <c r="EPY1" i="27" s="1"/>
  <c r="EPZ1" i="27" s="1"/>
  <c r="EQA1" i="27" s="1"/>
  <c r="EQB1" i="27" s="1"/>
  <c r="EQC1" i="27" s="1"/>
  <c r="EQD1" i="27" s="1"/>
  <c r="EQE1" i="27" s="1"/>
  <c r="EQF1" i="27" s="1"/>
  <c r="EQG1" i="27" s="1"/>
  <c r="EQH1" i="27" s="1"/>
  <c r="EQI1" i="27" s="1"/>
  <c r="EQJ1" i="27" s="1"/>
  <c r="EQK1" i="27" s="1"/>
  <c r="EQL1" i="27" s="1"/>
  <c r="EQM1" i="27" s="1"/>
  <c r="EQN1" i="27" s="1"/>
  <c r="EQO1" i="27" s="1"/>
  <c r="EQP1" i="27" s="1"/>
  <c r="EQQ1" i="27" s="1"/>
  <c r="EQR1" i="27" s="1"/>
  <c r="EQS1" i="27" s="1"/>
  <c r="EQT1" i="27" s="1"/>
  <c r="EQU1" i="27" s="1"/>
  <c r="EQV1" i="27" s="1"/>
  <c r="EQW1" i="27" s="1"/>
  <c r="EQX1" i="27" s="1"/>
  <c r="EQY1" i="27" s="1"/>
  <c r="EQZ1" i="27" s="1"/>
  <c r="ERA1" i="27" s="1"/>
  <c r="ERB1" i="27" s="1"/>
  <c r="ERC1" i="27" s="1"/>
  <c r="ERD1" i="27" s="1"/>
  <c r="ERE1" i="27" s="1"/>
  <c r="ERF1" i="27" s="1"/>
  <c r="ERG1" i="27" s="1"/>
  <c r="ERH1" i="27" s="1"/>
  <c r="ERI1" i="27" s="1"/>
  <c r="ERJ1" i="27" s="1"/>
  <c r="ERK1" i="27" s="1"/>
  <c r="ERL1" i="27" s="1"/>
  <c r="ERM1" i="27" s="1"/>
  <c r="ERN1" i="27" s="1"/>
  <c r="ERO1" i="27" s="1"/>
  <c r="ERP1" i="27" s="1"/>
  <c r="ERQ1" i="27" s="1"/>
  <c r="ERR1" i="27" s="1"/>
  <c r="ERS1" i="27" s="1"/>
  <c r="ERT1" i="27" s="1"/>
  <c r="ERU1" i="27" s="1"/>
  <c r="ERV1" i="27" s="1"/>
  <c r="ERW1" i="27" s="1"/>
  <c r="ERX1" i="27" s="1"/>
  <c r="ERY1" i="27" s="1"/>
  <c r="ERZ1" i="27" s="1"/>
  <c r="ESA1" i="27" s="1"/>
  <c r="ESB1" i="27" s="1"/>
  <c r="ESC1" i="27" s="1"/>
  <c r="ESD1" i="27" s="1"/>
  <c r="ESE1" i="27" s="1"/>
  <c r="ESF1" i="27" s="1"/>
  <c r="ESG1" i="27" s="1"/>
  <c r="ESH1" i="27" s="1"/>
  <c r="ESI1" i="27" s="1"/>
  <c r="ESJ1" i="27" s="1"/>
  <c r="ESK1" i="27" s="1"/>
  <c r="ESL1" i="27" s="1"/>
  <c r="ESM1" i="27" s="1"/>
  <c r="ESN1" i="27" s="1"/>
  <c r="ESO1" i="27" s="1"/>
  <c r="ESP1" i="27" s="1"/>
  <c r="ESQ1" i="27" s="1"/>
  <c r="ESR1" i="27" s="1"/>
  <c r="ESS1" i="27" s="1"/>
  <c r="EST1" i="27" s="1"/>
  <c r="ESU1" i="27" s="1"/>
  <c r="ESV1" i="27" s="1"/>
  <c r="ESW1" i="27" s="1"/>
  <c r="ESX1" i="27" s="1"/>
  <c r="ESY1" i="27" s="1"/>
  <c r="ESZ1" i="27" s="1"/>
  <c r="ETA1" i="27" s="1"/>
  <c r="ETB1" i="27" s="1"/>
  <c r="ETC1" i="27" s="1"/>
  <c r="ETD1" i="27" s="1"/>
  <c r="ETE1" i="27" s="1"/>
  <c r="ETF1" i="27" s="1"/>
  <c r="ETG1" i="27" s="1"/>
  <c r="ETH1" i="27" s="1"/>
  <c r="ETI1" i="27" s="1"/>
  <c r="ETJ1" i="27" s="1"/>
  <c r="ETK1" i="27" s="1"/>
  <c r="ETL1" i="27" s="1"/>
  <c r="ETM1" i="27" s="1"/>
  <c r="ETN1" i="27" s="1"/>
  <c r="ETO1" i="27" s="1"/>
  <c r="ETP1" i="27" s="1"/>
  <c r="ETQ1" i="27" s="1"/>
  <c r="ETR1" i="27" s="1"/>
  <c r="ETS1" i="27" s="1"/>
  <c r="ETT1" i="27" s="1"/>
  <c r="ETU1" i="27" s="1"/>
  <c r="ETV1" i="27" s="1"/>
  <c r="ETW1" i="27" s="1"/>
  <c r="ETX1" i="27" s="1"/>
  <c r="ETY1" i="27" s="1"/>
  <c r="ETZ1" i="27" s="1"/>
  <c r="EUA1" i="27" s="1"/>
  <c r="EUB1" i="27" s="1"/>
  <c r="EUC1" i="27" s="1"/>
  <c r="EUD1" i="27" s="1"/>
  <c r="EUE1" i="27" s="1"/>
  <c r="EUF1" i="27" s="1"/>
  <c r="EUG1" i="27" s="1"/>
  <c r="EUH1" i="27" s="1"/>
  <c r="EUI1" i="27" s="1"/>
  <c r="EUJ1" i="27" s="1"/>
  <c r="EUK1" i="27" s="1"/>
  <c r="EUL1" i="27" s="1"/>
  <c r="EUM1" i="27" s="1"/>
  <c r="EUN1" i="27" s="1"/>
  <c r="EUO1" i="27" s="1"/>
  <c r="EUP1" i="27" s="1"/>
  <c r="EUQ1" i="27" s="1"/>
  <c r="EUR1" i="27" s="1"/>
  <c r="EUS1" i="27" s="1"/>
  <c r="EUT1" i="27" s="1"/>
  <c r="EUU1" i="27" s="1"/>
  <c r="EUV1" i="27" s="1"/>
  <c r="EUW1" i="27" s="1"/>
  <c r="EUX1" i="27" s="1"/>
  <c r="EUY1" i="27" s="1"/>
  <c r="EUZ1" i="27" s="1"/>
  <c r="EVA1" i="27" s="1"/>
  <c r="EVB1" i="27" s="1"/>
  <c r="EVC1" i="27" s="1"/>
  <c r="EVD1" i="27" s="1"/>
  <c r="EVE1" i="27" s="1"/>
  <c r="EVF1" i="27" s="1"/>
  <c r="EVG1" i="27" s="1"/>
  <c r="EVH1" i="27" s="1"/>
  <c r="EVI1" i="27" s="1"/>
  <c r="EVJ1" i="27" s="1"/>
  <c r="EVK1" i="27" s="1"/>
  <c r="EVL1" i="27" s="1"/>
  <c r="EVM1" i="27" s="1"/>
  <c r="EVN1" i="27" s="1"/>
  <c r="EVO1" i="27" s="1"/>
  <c r="EVP1" i="27" s="1"/>
  <c r="EVQ1" i="27" s="1"/>
  <c r="EVR1" i="27" s="1"/>
  <c r="EVS1" i="27" s="1"/>
  <c r="EVT1" i="27" s="1"/>
  <c r="EVU1" i="27" s="1"/>
  <c r="EVV1" i="27" s="1"/>
  <c r="EVW1" i="27" s="1"/>
  <c r="EVX1" i="27" s="1"/>
  <c r="EVY1" i="27" s="1"/>
  <c r="EVZ1" i="27" s="1"/>
  <c r="EWA1" i="27" s="1"/>
  <c r="EWB1" i="27" s="1"/>
  <c r="EWC1" i="27" s="1"/>
  <c r="EWD1" i="27" s="1"/>
  <c r="EWE1" i="27" s="1"/>
  <c r="EWF1" i="27" s="1"/>
  <c r="EWG1" i="27" s="1"/>
  <c r="EWH1" i="27" s="1"/>
  <c r="EWI1" i="27" s="1"/>
  <c r="EWJ1" i="27" s="1"/>
  <c r="EWK1" i="27" s="1"/>
  <c r="EWL1" i="27" s="1"/>
  <c r="EWM1" i="27" s="1"/>
  <c r="EWN1" i="27" s="1"/>
  <c r="EWO1" i="27" s="1"/>
  <c r="EWP1" i="27" s="1"/>
  <c r="EWQ1" i="27" s="1"/>
  <c r="EWR1" i="27" s="1"/>
  <c r="EWS1" i="27" s="1"/>
  <c r="EWT1" i="27" s="1"/>
  <c r="EWU1" i="27" s="1"/>
  <c r="EWV1" i="27" s="1"/>
  <c r="EWW1" i="27" s="1"/>
  <c r="EWX1" i="27" s="1"/>
  <c r="EWY1" i="27" s="1"/>
  <c r="EWZ1" i="27" s="1"/>
  <c r="EXA1" i="27" s="1"/>
  <c r="EXB1" i="27" s="1"/>
  <c r="EXC1" i="27" s="1"/>
  <c r="EXD1" i="27" s="1"/>
  <c r="EXE1" i="27" s="1"/>
  <c r="EXF1" i="27" s="1"/>
  <c r="EXG1" i="27" s="1"/>
  <c r="EXH1" i="27" s="1"/>
  <c r="EXI1" i="27" s="1"/>
  <c r="EXJ1" i="27" s="1"/>
  <c r="EXK1" i="27" s="1"/>
  <c r="EXL1" i="27" s="1"/>
  <c r="EXM1" i="27" s="1"/>
  <c r="EXN1" i="27" s="1"/>
  <c r="EXO1" i="27" s="1"/>
  <c r="EXP1" i="27" s="1"/>
  <c r="EXQ1" i="27" s="1"/>
  <c r="EXR1" i="27" s="1"/>
  <c r="EXS1" i="27" s="1"/>
  <c r="EXT1" i="27" s="1"/>
  <c r="EXU1" i="27" s="1"/>
  <c r="EXV1" i="27" s="1"/>
  <c r="EXW1" i="27" s="1"/>
  <c r="EXX1" i="27" s="1"/>
  <c r="EXY1" i="27" s="1"/>
  <c r="EXZ1" i="27" s="1"/>
  <c r="EYA1" i="27" s="1"/>
  <c r="EYB1" i="27" s="1"/>
  <c r="EYC1" i="27" s="1"/>
  <c r="EYD1" i="27" s="1"/>
  <c r="EYE1" i="27" s="1"/>
  <c r="EYF1" i="27" s="1"/>
  <c r="EYG1" i="27" s="1"/>
  <c r="EYH1" i="27" s="1"/>
  <c r="EYI1" i="27" s="1"/>
  <c r="EYJ1" i="27" s="1"/>
  <c r="EYK1" i="27" s="1"/>
  <c r="EYL1" i="27" s="1"/>
  <c r="EYM1" i="27" s="1"/>
  <c r="EYN1" i="27" s="1"/>
  <c r="EYO1" i="27" s="1"/>
  <c r="EYP1" i="27" s="1"/>
  <c r="EYQ1" i="27" s="1"/>
  <c r="EYR1" i="27" s="1"/>
  <c r="EYS1" i="27" s="1"/>
  <c r="EYT1" i="27" s="1"/>
  <c r="EYU1" i="27" s="1"/>
  <c r="EYV1" i="27" s="1"/>
  <c r="EYW1" i="27" s="1"/>
  <c r="EYX1" i="27" s="1"/>
  <c r="EYY1" i="27" s="1"/>
  <c r="EYZ1" i="27" s="1"/>
  <c r="EZA1" i="27" s="1"/>
  <c r="EZB1" i="27" s="1"/>
  <c r="EZC1" i="27" s="1"/>
  <c r="EZD1" i="27" s="1"/>
  <c r="EZE1" i="27" s="1"/>
  <c r="EZF1" i="27" s="1"/>
  <c r="EZG1" i="27" s="1"/>
  <c r="EZH1" i="27" s="1"/>
  <c r="EZI1" i="27" s="1"/>
  <c r="EZJ1" i="27" s="1"/>
  <c r="EZK1" i="27" s="1"/>
  <c r="EZL1" i="27" s="1"/>
  <c r="EZM1" i="27" s="1"/>
  <c r="EZN1" i="27" s="1"/>
  <c r="EZO1" i="27" s="1"/>
  <c r="EZP1" i="27" s="1"/>
  <c r="EZQ1" i="27" s="1"/>
  <c r="EZR1" i="27" s="1"/>
  <c r="EZS1" i="27" s="1"/>
  <c r="EZT1" i="27" s="1"/>
  <c r="EZU1" i="27" s="1"/>
  <c r="EZV1" i="27" s="1"/>
  <c r="EZW1" i="27" s="1"/>
  <c r="EZX1" i="27" s="1"/>
  <c r="EZY1" i="27" s="1"/>
  <c r="EZZ1" i="27" s="1"/>
  <c r="FAA1" i="27" s="1"/>
  <c r="FAB1" i="27" s="1"/>
  <c r="FAC1" i="27" s="1"/>
  <c r="FAD1" i="27" s="1"/>
  <c r="FAE1" i="27" s="1"/>
  <c r="FAF1" i="27" s="1"/>
  <c r="FAG1" i="27" s="1"/>
  <c r="FAH1" i="27" s="1"/>
  <c r="FAI1" i="27" s="1"/>
  <c r="FAJ1" i="27" s="1"/>
  <c r="FAK1" i="27" s="1"/>
  <c r="FAL1" i="27" s="1"/>
  <c r="FAM1" i="27" s="1"/>
  <c r="FAN1" i="27" s="1"/>
  <c r="FAO1" i="27" s="1"/>
  <c r="FAP1" i="27" s="1"/>
  <c r="FAQ1" i="27" s="1"/>
  <c r="FAR1" i="27" s="1"/>
  <c r="FAS1" i="27" s="1"/>
  <c r="FAT1" i="27" s="1"/>
  <c r="FAU1" i="27" s="1"/>
  <c r="FAV1" i="27" s="1"/>
  <c r="FAW1" i="27" s="1"/>
  <c r="FAX1" i="27" s="1"/>
  <c r="FAY1" i="27" s="1"/>
  <c r="FAZ1" i="27" s="1"/>
  <c r="FBA1" i="27" s="1"/>
  <c r="FBB1" i="27" s="1"/>
  <c r="FBC1" i="27" s="1"/>
  <c r="FBD1" i="27" s="1"/>
  <c r="FBE1" i="27" s="1"/>
  <c r="FBF1" i="27" s="1"/>
  <c r="FBG1" i="27" s="1"/>
  <c r="FBH1" i="27" s="1"/>
  <c r="FBI1" i="27" s="1"/>
  <c r="FBJ1" i="27" s="1"/>
  <c r="FBK1" i="27" s="1"/>
  <c r="FBL1" i="27" s="1"/>
  <c r="FBM1" i="27" s="1"/>
  <c r="FBN1" i="27" s="1"/>
  <c r="FBO1" i="27" s="1"/>
  <c r="FBP1" i="27" s="1"/>
  <c r="FBQ1" i="27" s="1"/>
  <c r="FBR1" i="27" s="1"/>
  <c r="FBS1" i="27" s="1"/>
  <c r="FBT1" i="27" s="1"/>
  <c r="FBU1" i="27" s="1"/>
  <c r="FBV1" i="27" s="1"/>
  <c r="FBW1" i="27" s="1"/>
  <c r="FBX1" i="27" s="1"/>
  <c r="FBY1" i="27" s="1"/>
  <c r="FBZ1" i="27" s="1"/>
  <c r="FCA1" i="27" s="1"/>
  <c r="FCB1" i="27" s="1"/>
  <c r="FCC1" i="27" s="1"/>
  <c r="FCD1" i="27" s="1"/>
  <c r="FCE1" i="27" s="1"/>
  <c r="FCF1" i="27" s="1"/>
  <c r="FCG1" i="27" s="1"/>
  <c r="FCH1" i="27" s="1"/>
  <c r="FCI1" i="27" s="1"/>
  <c r="FCJ1" i="27" s="1"/>
  <c r="FCK1" i="27" s="1"/>
  <c r="FCL1" i="27" s="1"/>
  <c r="FCM1" i="27" s="1"/>
  <c r="FCN1" i="27" s="1"/>
  <c r="FCO1" i="27" s="1"/>
  <c r="FCP1" i="27" s="1"/>
  <c r="FCQ1" i="27" s="1"/>
  <c r="FCR1" i="27" s="1"/>
  <c r="FCS1" i="27" s="1"/>
  <c r="FCT1" i="27" s="1"/>
  <c r="FCU1" i="27" s="1"/>
  <c r="FCV1" i="27" s="1"/>
  <c r="FCW1" i="27" s="1"/>
  <c r="FCX1" i="27" s="1"/>
  <c r="FCY1" i="27" s="1"/>
  <c r="FCZ1" i="27" s="1"/>
  <c r="FDA1" i="27" s="1"/>
  <c r="FDB1" i="27" s="1"/>
  <c r="FDC1" i="27" s="1"/>
  <c r="FDD1" i="27" s="1"/>
  <c r="FDE1" i="27" s="1"/>
  <c r="FDF1" i="27" s="1"/>
  <c r="FDG1" i="27" s="1"/>
  <c r="FDH1" i="27" s="1"/>
  <c r="FDI1" i="27" s="1"/>
  <c r="FDJ1" i="27" s="1"/>
  <c r="FDK1" i="27" s="1"/>
  <c r="FDL1" i="27" s="1"/>
  <c r="FDM1" i="27" s="1"/>
  <c r="FDN1" i="27" s="1"/>
  <c r="FDO1" i="27" s="1"/>
  <c r="FDP1" i="27" s="1"/>
  <c r="FDQ1" i="27" s="1"/>
  <c r="FDR1" i="27" s="1"/>
  <c r="FDS1" i="27" s="1"/>
  <c r="FDT1" i="27" s="1"/>
  <c r="FDU1" i="27" s="1"/>
  <c r="FDV1" i="27" s="1"/>
  <c r="FDW1" i="27" s="1"/>
  <c r="FDX1" i="27" s="1"/>
  <c r="FDY1" i="27" s="1"/>
  <c r="FDZ1" i="27" s="1"/>
  <c r="FEA1" i="27" s="1"/>
  <c r="FEB1" i="27" s="1"/>
  <c r="FEC1" i="27" s="1"/>
  <c r="FED1" i="27" s="1"/>
  <c r="FEE1" i="27" s="1"/>
  <c r="FEF1" i="27" s="1"/>
  <c r="FEG1" i="27" s="1"/>
  <c r="FEH1" i="27" s="1"/>
  <c r="FEI1" i="27" s="1"/>
  <c r="FEJ1" i="27" s="1"/>
  <c r="FEK1" i="27" s="1"/>
  <c r="FEL1" i="27" s="1"/>
  <c r="FEM1" i="27" s="1"/>
  <c r="FEN1" i="27" s="1"/>
  <c r="FEO1" i="27" s="1"/>
  <c r="FEP1" i="27" s="1"/>
  <c r="FEQ1" i="27" s="1"/>
  <c r="FER1" i="27" s="1"/>
  <c r="FES1" i="27" s="1"/>
  <c r="FET1" i="27" s="1"/>
  <c r="FEU1" i="27" s="1"/>
  <c r="FEV1" i="27" s="1"/>
  <c r="FEW1" i="27" s="1"/>
  <c r="FEX1" i="27" s="1"/>
  <c r="FEY1" i="27" s="1"/>
  <c r="FEZ1" i="27" s="1"/>
  <c r="FFA1" i="27" s="1"/>
  <c r="FFB1" i="27" s="1"/>
  <c r="FFC1" i="27" s="1"/>
  <c r="FFD1" i="27" s="1"/>
  <c r="FFE1" i="27" s="1"/>
  <c r="FFF1" i="27" s="1"/>
  <c r="FFG1" i="27" s="1"/>
  <c r="FFH1" i="27" s="1"/>
  <c r="FFI1" i="27" s="1"/>
  <c r="FFJ1" i="27" s="1"/>
  <c r="FFK1" i="27" s="1"/>
  <c r="FFL1" i="27" s="1"/>
  <c r="FFM1" i="27" s="1"/>
  <c r="FFN1" i="27" s="1"/>
  <c r="FFO1" i="27" s="1"/>
  <c r="FFP1" i="27" s="1"/>
  <c r="FFQ1" i="27" s="1"/>
  <c r="FFR1" i="27" s="1"/>
  <c r="FFS1" i="27" s="1"/>
  <c r="FFT1" i="27" s="1"/>
  <c r="FFU1" i="27" s="1"/>
  <c r="FFV1" i="27" s="1"/>
  <c r="FFW1" i="27" s="1"/>
  <c r="FFX1" i="27" s="1"/>
  <c r="FFY1" i="27" s="1"/>
  <c r="FFZ1" i="27" s="1"/>
  <c r="FGA1" i="27" s="1"/>
  <c r="FGB1" i="27" s="1"/>
  <c r="FGC1" i="27" s="1"/>
  <c r="FGD1" i="27" s="1"/>
  <c r="FGE1" i="27" s="1"/>
  <c r="FGF1" i="27" s="1"/>
  <c r="FGG1" i="27" s="1"/>
  <c r="FGH1" i="27" s="1"/>
  <c r="FGI1" i="27" s="1"/>
  <c r="FGJ1" i="27" s="1"/>
  <c r="FGK1" i="27" s="1"/>
  <c r="FGL1" i="27" s="1"/>
  <c r="FGM1" i="27" s="1"/>
  <c r="FGN1" i="27" s="1"/>
  <c r="FGO1" i="27" s="1"/>
  <c r="FGP1" i="27" s="1"/>
  <c r="FGQ1" i="27" s="1"/>
  <c r="FGR1" i="27" s="1"/>
  <c r="FGS1" i="27" s="1"/>
  <c r="FGT1" i="27" s="1"/>
  <c r="FGU1" i="27" s="1"/>
  <c r="FGV1" i="27" s="1"/>
  <c r="FGW1" i="27" s="1"/>
  <c r="FGX1" i="27" s="1"/>
  <c r="FGY1" i="27" s="1"/>
  <c r="FGZ1" i="27" s="1"/>
  <c r="FHA1" i="27" s="1"/>
  <c r="FHB1" i="27" s="1"/>
  <c r="FHC1" i="27" s="1"/>
  <c r="FHD1" i="27" s="1"/>
  <c r="FHE1" i="27" s="1"/>
  <c r="FHF1" i="27" s="1"/>
  <c r="FHG1" i="27" s="1"/>
  <c r="FHH1" i="27" s="1"/>
  <c r="FHI1" i="27" s="1"/>
  <c r="FHJ1" i="27" s="1"/>
  <c r="FHK1" i="27" s="1"/>
  <c r="FHL1" i="27" s="1"/>
  <c r="FHM1" i="27" s="1"/>
  <c r="FHN1" i="27" s="1"/>
  <c r="FHO1" i="27" s="1"/>
  <c r="FHP1" i="27" s="1"/>
  <c r="FHQ1" i="27" s="1"/>
  <c r="FHR1" i="27" s="1"/>
  <c r="FHS1" i="27" s="1"/>
  <c r="FHT1" i="27" s="1"/>
  <c r="FHU1" i="27" s="1"/>
  <c r="FHV1" i="27" s="1"/>
  <c r="FHW1" i="27" s="1"/>
  <c r="FHX1" i="27" s="1"/>
  <c r="FHY1" i="27" s="1"/>
  <c r="FHZ1" i="27" s="1"/>
  <c r="FIA1" i="27" s="1"/>
  <c r="FIB1" i="27" s="1"/>
  <c r="FIC1" i="27" s="1"/>
  <c r="FID1" i="27" s="1"/>
  <c r="FIE1" i="27" s="1"/>
  <c r="FIF1" i="27" s="1"/>
  <c r="FIG1" i="27" s="1"/>
  <c r="FIH1" i="27" s="1"/>
  <c r="FII1" i="27" s="1"/>
  <c r="FIJ1" i="27" s="1"/>
  <c r="FIK1" i="27" s="1"/>
  <c r="FIL1" i="27" s="1"/>
  <c r="FIM1" i="27" s="1"/>
  <c r="FIN1" i="27" s="1"/>
  <c r="FIO1" i="27" s="1"/>
  <c r="FIP1" i="27" s="1"/>
  <c r="FIQ1" i="27" s="1"/>
  <c r="FIR1" i="27" s="1"/>
  <c r="FIS1" i="27" s="1"/>
  <c r="FIT1" i="27" s="1"/>
  <c r="FIU1" i="27" s="1"/>
  <c r="FIV1" i="27" s="1"/>
  <c r="FIW1" i="27" s="1"/>
  <c r="FIX1" i="27" s="1"/>
  <c r="FIY1" i="27" s="1"/>
  <c r="FIZ1" i="27" s="1"/>
  <c r="FJA1" i="27" s="1"/>
  <c r="FJB1" i="27" s="1"/>
  <c r="FJC1" i="27" s="1"/>
  <c r="FJD1" i="27" s="1"/>
  <c r="FJE1" i="27" s="1"/>
  <c r="FJF1" i="27" s="1"/>
  <c r="FJG1" i="27" s="1"/>
  <c r="FJH1" i="27" s="1"/>
  <c r="FJI1" i="27" s="1"/>
  <c r="FJJ1" i="27" s="1"/>
  <c r="FJK1" i="27" s="1"/>
  <c r="FJL1" i="27" s="1"/>
  <c r="FJM1" i="27" s="1"/>
  <c r="FJN1" i="27" s="1"/>
  <c r="FJO1" i="27" s="1"/>
  <c r="FJP1" i="27" s="1"/>
  <c r="FJQ1" i="27" s="1"/>
  <c r="FJR1" i="27" s="1"/>
  <c r="FJS1" i="27" s="1"/>
  <c r="FJT1" i="27" s="1"/>
  <c r="FJU1" i="27" s="1"/>
  <c r="FJV1" i="27" s="1"/>
  <c r="FJW1" i="27" s="1"/>
  <c r="FJX1" i="27" s="1"/>
  <c r="FJY1" i="27" s="1"/>
  <c r="FJZ1" i="27" s="1"/>
  <c r="FKA1" i="27" s="1"/>
  <c r="FKB1" i="27" s="1"/>
  <c r="FKC1" i="27" s="1"/>
  <c r="FKD1" i="27" s="1"/>
  <c r="FKE1" i="27" s="1"/>
  <c r="FKF1" i="27" s="1"/>
  <c r="FKG1" i="27" s="1"/>
  <c r="FKH1" i="27" s="1"/>
  <c r="FKI1" i="27" s="1"/>
  <c r="FKJ1" i="27" s="1"/>
  <c r="FKK1" i="27" s="1"/>
  <c r="FKL1" i="27" s="1"/>
  <c r="FKM1" i="27" s="1"/>
  <c r="FKN1" i="27" s="1"/>
  <c r="FKO1" i="27" s="1"/>
  <c r="FKP1" i="27" s="1"/>
  <c r="FKQ1" i="27" s="1"/>
  <c r="FKR1" i="27" s="1"/>
  <c r="FKS1" i="27" s="1"/>
  <c r="FKT1" i="27" s="1"/>
  <c r="FKU1" i="27" s="1"/>
  <c r="FKV1" i="27" s="1"/>
  <c r="FKW1" i="27" s="1"/>
  <c r="FKX1" i="27" s="1"/>
  <c r="FKY1" i="27" s="1"/>
  <c r="FKZ1" i="27" s="1"/>
  <c r="FLA1" i="27" s="1"/>
  <c r="FLB1" i="27" s="1"/>
  <c r="FLC1" i="27" s="1"/>
  <c r="FLD1" i="27" s="1"/>
  <c r="FLE1" i="27" s="1"/>
  <c r="FLF1" i="27" s="1"/>
  <c r="FLG1" i="27" s="1"/>
  <c r="FLH1" i="27" s="1"/>
  <c r="FLI1" i="27" s="1"/>
  <c r="FLJ1" i="27" s="1"/>
  <c r="FLK1" i="27" s="1"/>
  <c r="FLL1" i="27" s="1"/>
  <c r="FLM1" i="27" s="1"/>
  <c r="FLN1" i="27" s="1"/>
  <c r="FLO1" i="27" s="1"/>
  <c r="FLP1" i="27" s="1"/>
  <c r="FLQ1" i="27" s="1"/>
  <c r="FLR1" i="27" s="1"/>
  <c r="FLS1" i="27" s="1"/>
  <c r="FLT1" i="27" s="1"/>
  <c r="FLU1" i="27" s="1"/>
  <c r="FLV1" i="27" s="1"/>
  <c r="FLW1" i="27" s="1"/>
  <c r="FLX1" i="27" s="1"/>
  <c r="FLY1" i="27" s="1"/>
  <c r="FLZ1" i="27" s="1"/>
  <c r="FMA1" i="27" s="1"/>
  <c r="FMB1" i="27" s="1"/>
  <c r="FMC1" i="27" s="1"/>
  <c r="FMD1" i="27" s="1"/>
  <c r="FME1" i="27" s="1"/>
  <c r="FMF1" i="27" s="1"/>
  <c r="FMG1" i="27" s="1"/>
  <c r="FMH1" i="27" s="1"/>
  <c r="FMI1" i="27" s="1"/>
  <c r="FMJ1" i="27" s="1"/>
  <c r="FMK1" i="27" s="1"/>
  <c r="FML1" i="27" s="1"/>
  <c r="FMM1" i="27" s="1"/>
  <c r="FMN1" i="27" s="1"/>
  <c r="FMO1" i="27" s="1"/>
  <c r="FMP1" i="27" s="1"/>
  <c r="FMQ1" i="27" s="1"/>
  <c r="FMR1" i="27" s="1"/>
  <c r="FMS1" i="27" s="1"/>
  <c r="FMT1" i="27" s="1"/>
  <c r="FMU1" i="27" s="1"/>
  <c r="FMV1" i="27" s="1"/>
  <c r="FMW1" i="27" s="1"/>
  <c r="FMX1" i="27" s="1"/>
  <c r="FMY1" i="27" s="1"/>
  <c r="FMZ1" i="27" s="1"/>
  <c r="FNA1" i="27" s="1"/>
  <c r="FNB1" i="27" s="1"/>
  <c r="FNC1" i="27" s="1"/>
  <c r="FND1" i="27" s="1"/>
  <c r="FNE1" i="27" s="1"/>
  <c r="FNF1" i="27" s="1"/>
  <c r="FNG1" i="27" s="1"/>
  <c r="FNH1" i="27" s="1"/>
  <c r="FNI1" i="27" s="1"/>
  <c r="FNJ1" i="27" s="1"/>
  <c r="FNK1" i="27" s="1"/>
  <c r="FNL1" i="27" s="1"/>
  <c r="FNM1" i="27" s="1"/>
  <c r="FNN1" i="27" s="1"/>
  <c r="FNO1" i="27" s="1"/>
  <c r="FNP1" i="27" s="1"/>
  <c r="FNQ1" i="27" s="1"/>
  <c r="FNR1" i="27" s="1"/>
  <c r="FNS1" i="27" s="1"/>
  <c r="FNT1" i="27" s="1"/>
  <c r="FNU1" i="27" s="1"/>
  <c r="FNV1" i="27" s="1"/>
  <c r="FNW1" i="27" s="1"/>
  <c r="FNX1" i="27" s="1"/>
  <c r="FNY1" i="27" s="1"/>
  <c r="FNZ1" i="27" s="1"/>
  <c r="FOA1" i="27" s="1"/>
  <c r="FOB1" i="27" s="1"/>
  <c r="FOC1" i="27" s="1"/>
  <c r="FOD1" i="27" s="1"/>
  <c r="FOE1" i="27" s="1"/>
  <c r="FOF1" i="27" s="1"/>
  <c r="FOG1" i="27" s="1"/>
  <c r="FOH1" i="27" s="1"/>
  <c r="FOI1" i="27" s="1"/>
  <c r="FOJ1" i="27" s="1"/>
  <c r="FOK1" i="27" s="1"/>
  <c r="FOL1" i="27" s="1"/>
  <c r="FOM1" i="27" s="1"/>
  <c r="FON1" i="27" s="1"/>
  <c r="FOO1" i="27" s="1"/>
  <c r="FOP1" i="27" s="1"/>
  <c r="FOQ1" i="27" s="1"/>
  <c r="FOR1" i="27" s="1"/>
  <c r="FOS1" i="27" s="1"/>
  <c r="FOT1" i="27" s="1"/>
  <c r="FOU1" i="27" s="1"/>
  <c r="FOV1" i="27" s="1"/>
  <c r="FOW1" i="27" s="1"/>
  <c r="FOX1" i="27" s="1"/>
  <c r="FOY1" i="27" s="1"/>
  <c r="FOZ1" i="27" s="1"/>
  <c r="FPA1" i="27" s="1"/>
  <c r="FPB1" i="27" s="1"/>
  <c r="FPC1" i="27" s="1"/>
  <c r="FPD1" i="27" s="1"/>
  <c r="FPE1" i="27" s="1"/>
  <c r="FPF1" i="27" s="1"/>
  <c r="FPG1" i="27" s="1"/>
  <c r="FPH1" i="27" s="1"/>
  <c r="FPI1" i="27" s="1"/>
  <c r="FPJ1" i="27" s="1"/>
  <c r="FPK1" i="27" s="1"/>
  <c r="FPL1" i="27" s="1"/>
  <c r="FPM1" i="27" s="1"/>
  <c r="FPN1" i="27" s="1"/>
  <c r="FPO1" i="27" s="1"/>
  <c r="FPP1" i="27" s="1"/>
  <c r="FPQ1" i="27" s="1"/>
  <c r="FPR1" i="27" s="1"/>
  <c r="FPS1" i="27" s="1"/>
  <c r="FPT1" i="27" s="1"/>
  <c r="FPU1" i="27" s="1"/>
  <c r="FPV1" i="27" s="1"/>
  <c r="FPW1" i="27" s="1"/>
  <c r="FPX1" i="27" s="1"/>
  <c r="FPY1" i="27" s="1"/>
  <c r="FPZ1" i="27" s="1"/>
  <c r="FQA1" i="27" s="1"/>
  <c r="FQB1" i="27" s="1"/>
  <c r="FQC1" i="27" s="1"/>
  <c r="FQD1" i="27" s="1"/>
  <c r="FQE1" i="27" s="1"/>
  <c r="FQF1" i="27" s="1"/>
  <c r="FQG1" i="27" s="1"/>
  <c r="FQH1" i="27" s="1"/>
  <c r="FQI1" i="27" s="1"/>
  <c r="FQJ1" i="27" s="1"/>
  <c r="FQK1" i="27" s="1"/>
  <c r="FQL1" i="27" s="1"/>
  <c r="FQM1" i="27" s="1"/>
  <c r="FQN1" i="27" s="1"/>
  <c r="FQO1" i="27" s="1"/>
  <c r="FQP1" i="27" s="1"/>
  <c r="FQQ1" i="27" s="1"/>
  <c r="FQR1" i="27" s="1"/>
  <c r="FQS1" i="27" s="1"/>
  <c r="FQT1" i="27" s="1"/>
  <c r="FQU1" i="27" s="1"/>
  <c r="FQV1" i="27" s="1"/>
  <c r="FQW1" i="27" s="1"/>
  <c r="FQX1" i="27" s="1"/>
  <c r="FQY1" i="27" s="1"/>
  <c r="FQZ1" i="27" s="1"/>
  <c r="FRA1" i="27" s="1"/>
  <c r="FRB1" i="27" s="1"/>
  <c r="FRC1" i="27" s="1"/>
  <c r="FRD1" i="27" s="1"/>
  <c r="FRE1" i="27" s="1"/>
  <c r="FRF1" i="27" s="1"/>
  <c r="FRG1" i="27" s="1"/>
  <c r="FRH1" i="27" s="1"/>
  <c r="FRI1" i="27" s="1"/>
  <c r="FRJ1" i="27" s="1"/>
  <c r="FRK1" i="27" s="1"/>
  <c r="FRL1" i="27" s="1"/>
  <c r="FRM1" i="27" s="1"/>
  <c r="FRN1" i="27" s="1"/>
  <c r="FRO1" i="27" s="1"/>
  <c r="FRP1" i="27" s="1"/>
  <c r="FRQ1" i="27" s="1"/>
  <c r="FRR1" i="27" s="1"/>
  <c r="FRS1" i="27" s="1"/>
  <c r="FRT1" i="27" s="1"/>
  <c r="FRU1" i="27" s="1"/>
  <c r="FRV1" i="27" s="1"/>
  <c r="FRW1" i="27" s="1"/>
  <c r="FRX1" i="27" s="1"/>
  <c r="FRY1" i="27" s="1"/>
  <c r="FRZ1" i="27" s="1"/>
  <c r="FSA1" i="27" s="1"/>
  <c r="FSB1" i="27" s="1"/>
  <c r="FSC1" i="27" s="1"/>
  <c r="FSD1" i="27" s="1"/>
  <c r="FSE1" i="27" s="1"/>
  <c r="FSF1" i="27" s="1"/>
  <c r="FSG1" i="27" s="1"/>
  <c r="FSH1" i="27" s="1"/>
  <c r="FSI1" i="27" s="1"/>
  <c r="FSJ1" i="27" s="1"/>
  <c r="FSK1" i="27" s="1"/>
  <c r="FSL1" i="27" s="1"/>
  <c r="FSM1" i="27" s="1"/>
  <c r="FSN1" i="27" s="1"/>
  <c r="FSO1" i="27" s="1"/>
  <c r="FSP1" i="27" s="1"/>
  <c r="FSQ1" i="27" s="1"/>
  <c r="FSR1" i="27" s="1"/>
  <c r="FSS1" i="27" s="1"/>
  <c r="FST1" i="27" s="1"/>
  <c r="FSU1" i="27" s="1"/>
  <c r="FSV1" i="27" s="1"/>
  <c r="FSW1" i="27" s="1"/>
  <c r="FSX1" i="27" s="1"/>
  <c r="FSY1" i="27" s="1"/>
  <c r="FSZ1" i="27" s="1"/>
  <c r="FTA1" i="27" s="1"/>
  <c r="FTB1" i="27" s="1"/>
  <c r="FTC1" i="27" s="1"/>
  <c r="FTD1" i="27" s="1"/>
  <c r="FTE1" i="27" s="1"/>
  <c r="FTF1" i="27" s="1"/>
  <c r="FTG1" i="27" s="1"/>
  <c r="FTH1" i="27" s="1"/>
  <c r="FTI1" i="27" s="1"/>
  <c r="FTJ1" i="27" s="1"/>
  <c r="FTK1" i="27" s="1"/>
  <c r="FTL1" i="27" s="1"/>
  <c r="FTM1" i="27" s="1"/>
  <c r="FTN1" i="27" s="1"/>
  <c r="FTO1" i="27" s="1"/>
  <c r="FTP1" i="27" s="1"/>
  <c r="FTQ1" i="27" s="1"/>
  <c r="FTR1" i="27" s="1"/>
  <c r="FTS1" i="27" s="1"/>
  <c r="FTT1" i="27" s="1"/>
  <c r="FTU1" i="27" s="1"/>
  <c r="FTV1" i="27" s="1"/>
  <c r="FTW1" i="27" s="1"/>
  <c r="FTX1" i="27" s="1"/>
  <c r="FTY1" i="27" s="1"/>
  <c r="FTZ1" i="27" s="1"/>
  <c r="FUA1" i="27" s="1"/>
  <c r="FUB1" i="27" s="1"/>
  <c r="FUC1" i="27" s="1"/>
  <c r="FUD1" i="27" s="1"/>
  <c r="FUE1" i="27" s="1"/>
  <c r="FUF1" i="27" s="1"/>
  <c r="FUG1" i="27" s="1"/>
  <c r="FUH1" i="27" s="1"/>
  <c r="FUI1" i="27" s="1"/>
  <c r="FUJ1" i="27" s="1"/>
  <c r="FUK1" i="27" s="1"/>
  <c r="FUL1" i="27" s="1"/>
  <c r="FUM1" i="27" s="1"/>
  <c r="FUN1" i="27" s="1"/>
  <c r="FUO1" i="27" s="1"/>
  <c r="FUP1" i="27" s="1"/>
  <c r="FUQ1" i="27" s="1"/>
  <c r="FUR1" i="27" s="1"/>
  <c r="FUS1" i="27" s="1"/>
  <c r="FUT1" i="27" s="1"/>
  <c r="FUU1" i="27" s="1"/>
  <c r="FUV1" i="27" s="1"/>
  <c r="FUW1" i="27" s="1"/>
  <c r="FUX1" i="27" s="1"/>
  <c r="FUY1" i="27" s="1"/>
  <c r="FUZ1" i="27" s="1"/>
  <c r="FVA1" i="27" s="1"/>
  <c r="FVB1" i="27" s="1"/>
  <c r="FVC1" i="27" s="1"/>
  <c r="FVD1" i="27" s="1"/>
  <c r="FVE1" i="27" s="1"/>
  <c r="FVF1" i="27" s="1"/>
  <c r="FVG1" i="27" s="1"/>
  <c r="FVH1" i="27" s="1"/>
  <c r="FVI1" i="27" s="1"/>
  <c r="FVJ1" i="27" s="1"/>
  <c r="FVK1" i="27" s="1"/>
  <c r="FVL1" i="27" s="1"/>
  <c r="FVM1" i="27" s="1"/>
  <c r="FVN1" i="27" s="1"/>
  <c r="FVO1" i="27" s="1"/>
  <c r="FVP1" i="27" s="1"/>
  <c r="FVQ1" i="27" s="1"/>
  <c r="FVR1" i="27" s="1"/>
  <c r="FVS1" i="27" s="1"/>
  <c r="FVT1" i="27" s="1"/>
  <c r="FVU1" i="27" s="1"/>
  <c r="FVV1" i="27" s="1"/>
  <c r="FVW1" i="27" s="1"/>
  <c r="FVX1" i="27" s="1"/>
  <c r="FVY1" i="27" s="1"/>
  <c r="FVZ1" i="27" s="1"/>
  <c r="FWA1" i="27" s="1"/>
  <c r="FWB1" i="27" s="1"/>
  <c r="FWC1" i="27" s="1"/>
  <c r="FWD1" i="27" s="1"/>
  <c r="FWE1" i="27" s="1"/>
  <c r="FWF1" i="27" s="1"/>
  <c r="FWG1" i="27" s="1"/>
  <c r="FWH1" i="27" s="1"/>
  <c r="FWI1" i="27" s="1"/>
  <c r="FWJ1" i="27" s="1"/>
  <c r="FWK1" i="27" s="1"/>
  <c r="FWL1" i="27" s="1"/>
  <c r="FWM1" i="27" s="1"/>
  <c r="FWN1" i="27" s="1"/>
  <c r="FWO1" i="27" s="1"/>
  <c r="FWP1" i="27" s="1"/>
  <c r="FWQ1" i="27" s="1"/>
  <c r="FWR1" i="27" s="1"/>
  <c r="FWS1" i="27" s="1"/>
  <c r="FWT1" i="27" s="1"/>
  <c r="FWU1" i="27" s="1"/>
  <c r="FWV1" i="27" s="1"/>
  <c r="FWW1" i="27" s="1"/>
  <c r="FWX1" i="27" s="1"/>
  <c r="FWY1" i="27" s="1"/>
  <c r="FWZ1" i="27" s="1"/>
  <c r="FXA1" i="27" s="1"/>
  <c r="FXB1" i="27" s="1"/>
  <c r="FXC1" i="27" s="1"/>
  <c r="FXD1" i="27" s="1"/>
  <c r="FXE1" i="27" s="1"/>
  <c r="FXF1" i="27" s="1"/>
  <c r="FXG1" i="27" s="1"/>
  <c r="FXH1" i="27" s="1"/>
  <c r="FXI1" i="27" s="1"/>
  <c r="FXJ1" i="27" s="1"/>
  <c r="FXK1" i="27" s="1"/>
  <c r="FXL1" i="27" s="1"/>
  <c r="FXM1" i="27" s="1"/>
  <c r="FXN1" i="27" s="1"/>
  <c r="FXO1" i="27" s="1"/>
  <c r="FXP1" i="27" s="1"/>
  <c r="FXQ1" i="27" s="1"/>
  <c r="FXR1" i="27" s="1"/>
  <c r="FXS1" i="27" s="1"/>
  <c r="FXT1" i="27" s="1"/>
  <c r="FXU1" i="27" s="1"/>
  <c r="FXV1" i="27" s="1"/>
  <c r="FXW1" i="27" s="1"/>
  <c r="FXX1" i="27" s="1"/>
  <c r="FXY1" i="27" s="1"/>
  <c r="FXZ1" i="27" s="1"/>
  <c r="FYA1" i="27" s="1"/>
  <c r="FYB1" i="27" s="1"/>
  <c r="FYC1" i="27" s="1"/>
  <c r="FYD1" i="27" s="1"/>
  <c r="FYE1" i="27" s="1"/>
  <c r="FYF1" i="27" s="1"/>
  <c r="FYG1" i="27" s="1"/>
  <c r="FYH1" i="27" s="1"/>
  <c r="FYI1" i="27" s="1"/>
  <c r="FYJ1" i="27" s="1"/>
  <c r="FYK1" i="27" s="1"/>
  <c r="FYL1" i="27" s="1"/>
  <c r="FYM1" i="27" s="1"/>
  <c r="FYN1" i="27" s="1"/>
  <c r="FYO1" i="27" s="1"/>
  <c r="FYP1" i="27" s="1"/>
  <c r="FYQ1" i="27" s="1"/>
  <c r="FYR1" i="27" s="1"/>
  <c r="FYS1" i="27" s="1"/>
  <c r="FYT1" i="27" s="1"/>
  <c r="FYU1" i="27" s="1"/>
  <c r="FYV1" i="27" s="1"/>
  <c r="FYW1" i="27" s="1"/>
  <c r="FYX1" i="27" s="1"/>
  <c r="FYY1" i="27" s="1"/>
  <c r="FYZ1" i="27" s="1"/>
  <c r="FZA1" i="27" s="1"/>
  <c r="FZB1" i="27" s="1"/>
  <c r="FZC1" i="27" s="1"/>
  <c r="FZD1" i="27" s="1"/>
  <c r="FZE1" i="27" s="1"/>
  <c r="FZF1" i="27" s="1"/>
  <c r="FZG1" i="27" s="1"/>
  <c r="FZH1" i="27" s="1"/>
  <c r="FZI1" i="27" s="1"/>
  <c r="FZJ1" i="27" s="1"/>
  <c r="FZK1" i="27" s="1"/>
  <c r="FZL1" i="27" s="1"/>
  <c r="FZM1" i="27" s="1"/>
  <c r="FZN1" i="27" s="1"/>
  <c r="FZO1" i="27" s="1"/>
  <c r="FZP1" i="27" s="1"/>
  <c r="FZQ1" i="27" s="1"/>
  <c r="FZR1" i="27" s="1"/>
  <c r="FZS1" i="27" s="1"/>
  <c r="FZT1" i="27" s="1"/>
  <c r="FZU1" i="27" s="1"/>
  <c r="FZV1" i="27" s="1"/>
  <c r="FZW1" i="27" s="1"/>
  <c r="FZX1" i="27" s="1"/>
  <c r="FZY1" i="27" s="1"/>
  <c r="FZZ1" i="27" s="1"/>
  <c r="GAA1" i="27" s="1"/>
  <c r="GAB1" i="27" s="1"/>
  <c r="GAC1" i="27" s="1"/>
  <c r="GAD1" i="27" s="1"/>
  <c r="GAE1" i="27" s="1"/>
  <c r="GAF1" i="27" s="1"/>
  <c r="GAG1" i="27" s="1"/>
  <c r="GAH1" i="27" s="1"/>
  <c r="GAI1" i="27" s="1"/>
  <c r="GAJ1" i="27" s="1"/>
  <c r="GAK1" i="27" s="1"/>
  <c r="GAL1" i="27" s="1"/>
  <c r="GAM1" i="27" s="1"/>
  <c r="GAN1" i="27" s="1"/>
  <c r="GAO1" i="27" s="1"/>
  <c r="GAP1" i="27" s="1"/>
  <c r="GAQ1" i="27" s="1"/>
  <c r="GAR1" i="27" s="1"/>
  <c r="GAS1" i="27" s="1"/>
  <c r="GAT1" i="27" s="1"/>
  <c r="GAU1" i="27" s="1"/>
  <c r="GAV1" i="27" s="1"/>
  <c r="GAW1" i="27" s="1"/>
  <c r="GAX1" i="27" s="1"/>
  <c r="GAY1" i="27" s="1"/>
  <c r="GAZ1" i="27" s="1"/>
  <c r="GBA1" i="27" s="1"/>
  <c r="GBB1" i="27" s="1"/>
  <c r="GBC1" i="27" s="1"/>
  <c r="GBD1" i="27" s="1"/>
  <c r="GBE1" i="27" s="1"/>
  <c r="GBF1" i="27" s="1"/>
  <c r="GBG1" i="27" s="1"/>
  <c r="GBH1" i="27" s="1"/>
  <c r="GBI1" i="27" s="1"/>
  <c r="GBJ1" i="27" s="1"/>
  <c r="GBK1" i="27" s="1"/>
  <c r="GBL1" i="27" s="1"/>
  <c r="GBM1" i="27" s="1"/>
  <c r="GBN1" i="27" s="1"/>
  <c r="GBO1" i="27" s="1"/>
  <c r="GBP1" i="27" s="1"/>
  <c r="GBQ1" i="27" s="1"/>
  <c r="GBR1" i="27" s="1"/>
  <c r="GBS1" i="27" s="1"/>
  <c r="GBT1" i="27" s="1"/>
  <c r="GBU1" i="27" s="1"/>
  <c r="GBV1" i="27" s="1"/>
  <c r="GBW1" i="27" s="1"/>
  <c r="GBX1" i="27" s="1"/>
  <c r="GBY1" i="27" s="1"/>
  <c r="GBZ1" i="27" s="1"/>
  <c r="GCA1" i="27" s="1"/>
  <c r="GCB1" i="27" s="1"/>
  <c r="GCC1" i="27" s="1"/>
  <c r="GCD1" i="27" s="1"/>
  <c r="GCE1" i="27" s="1"/>
  <c r="GCF1" i="27" s="1"/>
  <c r="GCG1" i="27" s="1"/>
  <c r="GCH1" i="27" s="1"/>
  <c r="GCI1" i="27" s="1"/>
  <c r="GCJ1" i="27" s="1"/>
  <c r="GCK1" i="27" s="1"/>
  <c r="GCL1" i="27" s="1"/>
  <c r="GCM1" i="27" s="1"/>
  <c r="GCN1" i="27" s="1"/>
  <c r="GCO1" i="27" s="1"/>
  <c r="GCP1" i="27" s="1"/>
  <c r="GCQ1" i="27" s="1"/>
  <c r="GCR1" i="27" s="1"/>
  <c r="GCS1" i="27" s="1"/>
  <c r="GCT1" i="27" s="1"/>
  <c r="GCU1" i="27" s="1"/>
  <c r="GCV1" i="27" s="1"/>
  <c r="GCW1" i="27" s="1"/>
  <c r="GCX1" i="27" s="1"/>
  <c r="GCY1" i="27" s="1"/>
  <c r="GCZ1" i="27" s="1"/>
  <c r="GDA1" i="27" s="1"/>
  <c r="GDB1" i="27" s="1"/>
  <c r="GDC1" i="27" s="1"/>
  <c r="GDD1" i="27" s="1"/>
  <c r="GDE1" i="27" s="1"/>
  <c r="GDF1" i="27" s="1"/>
  <c r="GDG1" i="27" s="1"/>
  <c r="GDH1" i="27" s="1"/>
  <c r="GDI1" i="27" s="1"/>
  <c r="GDJ1" i="27" s="1"/>
  <c r="GDK1" i="27" s="1"/>
  <c r="GDL1" i="27" s="1"/>
  <c r="GDM1" i="27" s="1"/>
  <c r="GDN1" i="27" s="1"/>
  <c r="GDO1" i="27" s="1"/>
  <c r="GDP1" i="27" s="1"/>
  <c r="GDQ1" i="27" s="1"/>
  <c r="GDR1" i="27" s="1"/>
  <c r="GDS1" i="27" s="1"/>
  <c r="GDT1" i="27" s="1"/>
  <c r="GDU1" i="27" s="1"/>
  <c r="GDV1" i="27" s="1"/>
  <c r="GDW1" i="27" s="1"/>
  <c r="GDX1" i="27" s="1"/>
  <c r="GDY1" i="27" s="1"/>
  <c r="GDZ1" i="27" s="1"/>
  <c r="GEA1" i="27" s="1"/>
  <c r="GEB1" i="27" s="1"/>
  <c r="GEC1" i="27" s="1"/>
  <c r="GED1" i="27" s="1"/>
  <c r="GEE1" i="27" s="1"/>
  <c r="GEF1" i="27" s="1"/>
  <c r="GEG1" i="27" s="1"/>
  <c r="GEH1" i="27" s="1"/>
  <c r="GEI1" i="27" s="1"/>
  <c r="GEJ1" i="27" s="1"/>
  <c r="GEK1" i="27" s="1"/>
  <c r="GEL1" i="27" s="1"/>
  <c r="GEM1" i="27" s="1"/>
  <c r="GEN1" i="27" s="1"/>
  <c r="GEO1" i="27" s="1"/>
  <c r="GEP1" i="27" s="1"/>
  <c r="GEQ1" i="27" s="1"/>
  <c r="GER1" i="27" s="1"/>
  <c r="GES1" i="27" s="1"/>
  <c r="GET1" i="27" s="1"/>
  <c r="GEU1" i="27" s="1"/>
  <c r="GEV1" i="27" s="1"/>
  <c r="GEW1" i="27" s="1"/>
  <c r="GEX1" i="27" s="1"/>
  <c r="GEY1" i="27" s="1"/>
  <c r="GEZ1" i="27" s="1"/>
  <c r="GFA1" i="27" s="1"/>
  <c r="GFB1" i="27" s="1"/>
  <c r="GFC1" i="27" s="1"/>
  <c r="GFD1" i="27" s="1"/>
  <c r="GFE1" i="27" s="1"/>
  <c r="GFF1" i="27" s="1"/>
  <c r="GFG1" i="27" s="1"/>
  <c r="GFH1" i="27" s="1"/>
  <c r="GFI1" i="27" s="1"/>
  <c r="GFJ1" i="27" s="1"/>
  <c r="GFK1" i="27" s="1"/>
  <c r="GFL1" i="27" s="1"/>
  <c r="GFM1" i="27" s="1"/>
  <c r="GFN1" i="27" s="1"/>
  <c r="GFO1" i="27" s="1"/>
  <c r="GFP1" i="27" s="1"/>
  <c r="GFQ1" i="27" s="1"/>
  <c r="GFR1" i="27" s="1"/>
  <c r="GFS1" i="27" s="1"/>
  <c r="GFT1" i="27" s="1"/>
  <c r="GFU1" i="27" s="1"/>
  <c r="GFV1" i="27" s="1"/>
  <c r="GFW1" i="27" s="1"/>
  <c r="GFX1" i="27" s="1"/>
  <c r="GFY1" i="27" s="1"/>
  <c r="GFZ1" i="27" s="1"/>
  <c r="GGA1" i="27" s="1"/>
  <c r="GGB1" i="27" s="1"/>
  <c r="GGC1" i="27" s="1"/>
  <c r="GGD1" i="27" s="1"/>
  <c r="GGE1" i="27" s="1"/>
  <c r="GGF1" i="27" s="1"/>
  <c r="GGG1" i="27" s="1"/>
  <c r="GGH1" i="27" s="1"/>
  <c r="GGI1" i="27" s="1"/>
  <c r="GGJ1" i="27" s="1"/>
  <c r="GGK1" i="27" s="1"/>
  <c r="GGL1" i="27" s="1"/>
  <c r="GGM1" i="27" s="1"/>
  <c r="GGN1" i="27" s="1"/>
  <c r="GGO1" i="27" s="1"/>
  <c r="GGP1" i="27" s="1"/>
  <c r="GGQ1" i="27" s="1"/>
  <c r="GGR1" i="27" s="1"/>
  <c r="GGS1" i="27" s="1"/>
  <c r="GGT1" i="27" s="1"/>
  <c r="GGU1" i="27" s="1"/>
  <c r="GGV1" i="27" s="1"/>
  <c r="GGW1" i="27" s="1"/>
  <c r="GGX1" i="27" s="1"/>
  <c r="GGY1" i="27" s="1"/>
  <c r="GGZ1" i="27" s="1"/>
  <c r="GHA1" i="27" s="1"/>
  <c r="GHB1" i="27" s="1"/>
  <c r="GHC1" i="27" s="1"/>
  <c r="GHD1" i="27" s="1"/>
  <c r="GHE1" i="27" s="1"/>
  <c r="GHF1" i="27" s="1"/>
  <c r="GHG1" i="27" s="1"/>
  <c r="GHH1" i="27" s="1"/>
  <c r="GHI1" i="27" s="1"/>
  <c r="GHJ1" i="27" s="1"/>
  <c r="GHK1" i="27" s="1"/>
  <c r="GHL1" i="27" s="1"/>
  <c r="GHM1" i="27" s="1"/>
  <c r="GHN1" i="27" s="1"/>
  <c r="GHO1" i="27" s="1"/>
  <c r="GHP1" i="27" s="1"/>
  <c r="GHQ1" i="27" s="1"/>
  <c r="GHR1" i="27" s="1"/>
  <c r="GHS1" i="27" s="1"/>
  <c r="GHT1" i="27" s="1"/>
  <c r="GHU1" i="27" s="1"/>
  <c r="GHV1" i="27" s="1"/>
  <c r="GHW1" i="27" s="1"/>
  <c r="GHX1" i="27" s="1"/>
  <c r="GHY1" i="27" s="1"/>
  <c r="GHZ1" i="27" s="1"/>
  <c r="GIA1" i="27" s="1"/>
  <c r="GIB1" i="27" s="1"/>
  <c r="GIC1" i="27" s="1"/>
  <c r="GID1" i="27" s="1"/>
  <c r="GIE1" i="27" s="1"/>
  <c r="GIF1" i="27" s="1"/>
  <c r="GIG1" i="27" s="1"/>
  <c r="GIH1" i="27" s="1"/>
  <c r="GII1" i="27" s="1"/>
  <c r="GIJ1" i="27" s="1"/>
  <c r="GIK1" i="27" s="1"/>
  <c r="GIL1" i="27" s="1"/>
  <c r="GIM1" i="27" s="1"/>
  <c r="GIN1" i="27" s="1"/>
  <c r="GIO1" i="27" s="1"/>
  <c r="GIP1" i="27" s="1"/>
  <c r="GIQ1" i="27" s="1"/>
  <c r="GIR1" i="27" s="1"/>
  <c r="GIS1" i="27" s="1"/>
  <c r="GIT1" i="27" s="1"/>
  <c r="GIU1" i="27" s="1"/>
  <c r="GIV1" i="27" s="1"/>
  <c r="GIW1" i="27" s="1"/>
  <c r="GIX1" i="27" s="1"/>
  <c r="GIY1" i="27" s="1"/>
  <c r="GIZ1" i="27" s="1"/>
  <c r="GJA1" i="27" s="1"/>
  <c r="GJB1" i="27" s="1"/>
  <c r="GJC1" i="27" s="1"/>
  <c r="GJD1" i="27" s="1"/>
  <c r="GJE1" i="27" s="1"/>
  <c r="GJF1" i="27" s="1"/>
  <c r="GJG1" i="27" s="1"/>
  <c r="GJH1" i="27" s="1"/>
  <c r="GJI1" i="27" s="1"/>
  <c r="GJJ1" i="27" s="1"/>
  <c r="GJK1" i="27" s="1"/>
  <c r="GJL1" i="27" s="1"/>
  <c r="GJM1" i="27" s="1"/>
  <c r="GJN1" i="27" s="1"/>
  <c r="GJO1" i="27" s="1"/>
  <c r="GJP1" i="27" s="1"/>
  <c r="GJQ1" i="27" s="1"/>
  <c r="GJR1" i="27" s="1"/>
  <c r="GJS1" i="27" s="1"/>
  <c r="GJT1" i="27" s="1"/>
  <c r="GJU1" i="27" s="1"/>
  <c r="GJV1" i="27" s="1"/>
  <c r="GJW1" i="27" s="1"/>
  <c r="GJX1" i="27" s="1"/>
  <c r="GJY1" i="27" s="1"/>
  <c r="GJZ1" i="27" s="1"/>
  <c r="GKA1" i="27" s="1"/>
  <c r="GKB1" i="27" s="1"/>
  <c r="GKC1" i="27" s="1"/>
  <c r="GKD1" i="27" s="1"/>
  <c r="GKE1" i="27" s="1"/>
  <c r="GKF1" i="27" s="1"/>
  <c r="GKG1" i="27" s="1"/>
  <c r="GKH1" i="27" s="1"/>
  <c r="GKI1" i="27" s="1"/>
  <c r="GKJ1" i="27" s="1"/>
  <c r="GKK1" i="27" s="1"/>
  <c r="GKL1" i="27" s="1"/>
  <c r="GKM1" i="27" s="1"/>
  <c r="GKN1" i="27" s="1"/>
  <c r="GKO1" i="27" s="1"/>
  <c r="GKP1" i="27" s="1"/>
  <c r="GKQ1" i="27" s="1"/>
  <c r="GKR1" i="27" s="1"/>
  <c r="GKS1" i="27" s="1"/>
  <c r="GKT1" i="27" s="1"/>
  <c r="GKU1" i="27" s="1"/>
  <c r="GKV1" i="27" s="1"/>
  <c r="GKW1" i="27" s="1"/>
  <c r="GKX1" i="27" s="1"/>
  <c r="GKY1" i="27" s="1"/>
  <c r="GKZ1" i="27" s="1"/>
  <c r="GLA1" i="27" s="1"/>
  <c r="GLB1" i="27" s="1"/>
  <c r="GLC1" i="27" s="1"/>
  <c r="GLD1" i="27" s="1"/>
  <c r="GLE1" i="27" s="1"/>
  <c r="GLF1" i="27" s="1"/>
  <c r="GLG1" i="27" s="1"/>
  <c r="GLH1" i="27" s="1"/>
  <c r="GLI1" i="27" s="1"/>
  <c r="GLJ1" i="27" s="1"/>
  <c r="GLK1" i="27" s="1"/>
  <c r="GLL1" i="27" s="1"/>
  <c r="GLM1" i="27" s="1"/>
  <c r="GLN1" i="27" s="1"/>
  <c r="GLO1" i="27" s="1"/>
  <c r="GLP1" i="27" s="1"/>
  <c r="GLQ1" i="27" s="1"/>
  <c r="GLR1" i="27" s="1"/>
  <c r="GLS1" i="27" s="1"/>
  <c r="GLT1" i="27" s="1"/>
  <c r="GLU1" i="27" s="1"/>
  <c r="GLV1" i="27" s="1"/>
  <c r="GLW1" i="27" s="1"/>
  <c r="GLX1" i="27" s="1"/>
  <c r="GLY1" i="27" s="1"/>
  <c r="GLZ1" i="27" s="1"/>
  <c r="GMA1" i="27" s="1"/>
  <c r="GMB1" i="27" s="1"/>
  <c r="GMC1" i="27" s="1"/>
  <c r="GMD1" i="27" s="1"/>
  <c r="GME1" i="27" s="1"/>
  <c r="GMF1" i="27" s="1"/>
  <c r="GMG1" i="27" s="1"/>
  <c r="GMH1" i="27" s="1"/>
  <c r="GMI1" i="27" s="1"/>
  <c r="GMJ1" i="27" s="1"/>
  <c r="GMK1" i="27" s="1"/>
  <c r="GML1" i="27" s="1"/>
  <c r="GMM1" i="27" s="1"/>
  <c r="GMN1" i="27" s="1"/>
  <c r="GMO1" i="27" s="1"/>
  <c r="GMP1" i="27" s="1"/>
  <c r="GMQ1" i="27" s="1"/>
  <c r="GMR1" i="27" s="1"/>
  <c r="GMS1" i="27" s="1"/>
  <c r="GMT1" i="27" s="1"/>
  <c r="GMU1" i="27" s="1"/>
  <c r="GMV1" i="27" s="1"/>
  <c r="GMW1" i="27" s="1"/>
  <c r="GMX1" i="27" s="1"/>
  <c r="GMY1" i="27" s="1"/>
  <c r="GMZ1" i="27" s="1"/>
  <c r="GNA1" i="27" s="1"/>
  <c r="GNB1" i="27" s="1"/>
  <c r="GNC1" i="27" s="1"/>
  <c r="GND1" i="27" s="1"/>
  <c r="GNE1" i="27" s="1"/>
  <c r="GNF1" i="27" s="1"/>
  <c r="GNG1" i="27" s="1"/>
  <c r="GNH1" i="27" s="1"/>
  <c r="GNI1" i="27" s="1"/>
  <c r="GNJ1" i="27" s="1"/>
  <c r="GNK1" i="27" s="1"/>
  <c r="GNL1" i="27" s="1"/>
  <c r="GNM1" i="27" s="1"/>
  <c r="GNN1" i="27" s="1"/>
  <c r="GNO1" i="27" s="1"/>
  <c r="GNP1" i="27" s="1"/>
  <c r="GNQ1" i="27" s="1"/>
  <c r="GNR1" i="27" s="1"/>
  <c r="GNS1" i="27" s="1"/>
  <c r="GNT1" i="27" s="1"/>
  <c r="GNU1" i="27" s="1"/>
  <c r="GNV1" i="27" s="1"/>
  <c r="GNW1" i="27" s="1"/>
  <c r="GNX1" i="27" s="1"/>
  <c r="GNY1" i="27" s="1"/>
  <c r="GNZ1" i="27" s="1"/>
  <c r="GOA1" i="27" s="1"/>
  <c r="GOB1" i="27" s="1"/>
  <c r="GOC1" i="27" s="1"/>
  <c r="GOD1" i="27" s="1"/>
  <c r="GOE1" i="27" s="1"/>
  <c r="GOF1" i="27" s="1"/>
  <c r="GOG1" i="27" s="1"/>
  <c r="GOH1" i="27" s="1"/>
  <c r="GOI1" i="27" s="1"/>
  <c r="GOJ1" i="27" s="1"/>
  <c r="GOK1" i="27" s="1"/>
  <c r="GOL1" i="27" s="1"/>
  <c r="GOM1" i="27" s="1"/>
  <c r="GON1" i="27" s="1"/>
  <c r="GOO1" i="27" s="1"/>
  <c r="GOP1" i="27" s="1"/>
  <c r="GOQ1" i="27" s="1"/>
  <c r="GOR1" i="27" s="1"/>
  <c r="GOS1" i="27" s="1"/>
  <c r="GOT1" i="27" s="1"/>
  <c r="GOU1" i="27" s="1"/>
  <c r="GOV1" i="27" s="1"/>
  <c r="GOW1" i="27" s="1"/>
  <c r="GOX1" i="27" s="1"/>
  <c r="GOY1" i="27" s="1"/>
  <c r="GOZ1" i="27" s="1"/>
  <c r="GPA1" i="27" s="1"/>
  <c r="GPB1" i="27" s="1"/>
  <c r="GPC1" i="27" s="1"/>
  <c r="GPD1" i="27" s="1"/>
  <c r="GPE1" i="27" s="1"/>
  <c r="GPF1" i="27" s="1"/>
  <c r="GPG1" i="27" s="1"/>
  <c r="GPH1" i="27" s="1"/>
  <c r="GPI1" i="27" s="1"/>
  <c r="GPJ1" i="27" s="1"/>
  <c r="GPK1" i="27" s="1"/>
  <c r="GPL1" i="27" s="1"/>
  <c r="GPM1" i="27" s="1"/>
  <c r="GPN1" i="27" s="1"/>
  <c r="GPO1" i="27" s="1"/>
  <c r="GPP1" i="27" s="1"/>
  <c r="GPQ1" i="27" s="1"/>
  <c r="GPR1" i="27" s="1"/>
  <c r="GPS1" i="27" s="1"/>
  <c r="GPT1" i="27" s="1"/>
  <c r="GPU1" i="27" s="1"/>
  <c r="GPV1" i="27" s="1"/>
  <c r="GPW1" i="27" s="1"/>
  <c r="GPX1" i="27" s="1"/>
  <c r="GPY1" i="27" s="1"/>
  <c r="GPZ1" i="27" s="1"/>
  <c r="GQA1" i="27" s="1"/>
  <c r="GQB1" i="27" s="1"/>
  <c r="GQC1" i="27" s="1"/>
  <c r="GQD1" i="27" s="1"/>
  <c r="GQE1" i="27" s="1"/>
  <c r="GQF1" i="27" s="1"/>
  <c r="GQG1" i="27" s="1"/>
  <c r="GQH1" i="27" s="1"/>
  <c r="GQI1" i="27" s="1"/>
  <c r="GQJ1" i="27" s="1"/>
  <c r="GQK1" i="27" s="1"/>
  <c r="GQL1" i="27" s="1"/>
  <c r="GQM1" i="27" s="1"/>
  <c r="GQN1" i="27" s="1"/>
  <c r="GQO1" i="27" s="1"/>
  <c r="GQP1" i="27" s="1"/>
  <c r="GQQ1" i="27" s="1"/>
  <c r="GQR1" i="27" s="1"/>
  <c r="GQS1" i="27" s="1"/>
  <c r="GQT1" i="27" s="1"/>
  <c r="GQU1" i="27" s="1"/>
  <c r="GQV1" i="27" s="1"/>
  <c r="GQW1" i="27" s="1"/>
  <c r="GQX1" i="27" s="1"/>
  <c r="GQY1" i="27" s="1"/>
  <c r="GQZ1" i="27" s="1"/>
  <c r="GRA1" i="27" s="1"/>
  <c r="GRB1" i="27" s="1"/>
  <c r="GRC1" i="27" s="1"/>
  <c r="GRD1" i="27" s="1"/>
  <c r="GRE1" i="27" s="1"/>
  <c r="GRF1" i="27" s="1"/>
  <c r="GRG1" i="27" s="1"/>
  <c r="GRH1" i="27" s="1"/>
  <c r="GRI1" i="27" s="1"/>
  <c r="GRJ1" i="27" s="1"/>
  <c r="GRK1" i="27" s="1"/>
  <c r="GRL1" i="27" s="1"/>
  <c r="GRM1" i="27" s="1"/>
  <c r="GRN1" i="27" s="1"/>
  <c r="GRO1" i="27" s="1"/>
  <c r="GRP1" i="27" s="1"/>
  <c r="GRQ1" i="27" s="1"/>
  <c r="GRR1" i="27" s="1"/>
  <c r="GRS1" i="27" s="1"/>
  <c r="GRT1" i="27" s="1"/>
  <c r="GRU1" i="27" s="1"/>
  <c r="GRV1" i="27" s="1"/>
  <c r="GRW1" i="27" s="1"/>
  <c r="GRX1" i="27" s="1"/>
  <c r="GRY1" i="27" s="1"/>
  <c r="GRZ1" i="27" s="1"/>
  <c r="GSA1" i="27" s="1"/>
  <c r="GSB1" i="27" s="1"/>
  <c r="GSC1" i="27" s="1"/>
  <c r="GSD1" i="27" s="1"/>
  <c r="GSE1" i="27" s="1"/>
  <c r="GSF1" i="27" s="1"/>
  <c r="GSG1" i="27" s="1"/>
  <c r="GSH1" i="27" s="1"/>
  <c r="GSI1" i="27" s="1"/>
  <c r="GSJ1" i="27" s="1"/>
  <c r="GSK1" i="27" s="1"/>
  <c r="GSL1" i="27" s="1"/>
  <c r="GSM1" i="27" s="1"/>
  <c r="GSN1" i="27" s="1"/>
  <c r="GSO1" i="27" s="1"/>
  <c r="GSP1" i="27" s="1"/>
  <c r="GSQ1" i="27" s="1"/>
  <c r="GSR1" i="27" s="1"/>
  <c r="GSS1" i="27" s="1"/>
  <c r="GST1" i="27" s="1"/>
  <c r="GSU1" i="27" s="1"/>
  <c r="GSV1" i="27" s="1"/>
  <c r="GSW1" i="27" s="1"/>
  <c r="GSX1" i="27" s="1"/>
  <c r="GSY1" i="27" s="1"/>
  <c r="GSZ1" i="27" s="1"/>
  <c r="GTA1" i="27" s="1"/>
  <c r="GTB1" i="27" s="1"/>
  <c r="GTC1" i="27" s="1"/>
  <c r="GTD1" i="27" s="1"/>
  <c r="GTE1" i="27" s="1"/>
  <c r="GTF1" i="27" s="1"/>
  <c r="GTG1" i="27" s="1"/>
  <c r="GTH1" i="27" s="1"/>
  <c r="GTI1" i="27" s="1"/>
  <c r="GTJ1" i="27" s="1"/>
  <c r="GTK1" i="27" s="1"/>
  <c r="GTL1" i="27" s="1"/>
  <c r="GTM1" i="27" s="1"/>
  <c r="GTN1" i="27" s="1"/>
  <c r="GTO1" i="27" s="1"/>
  <c r="GTP1" i="27" s="1"/>
  <c r="GTQ1" i="27" s="1"/>
  <c r="GTR1" i="27" s="1"/>
  <c r="GTS1" i="27" s="1"/>
  <c r="GTT1" i="27" s="1"/>
  <c r="GTU1" i="27" s="1"/>
  <c r="GTV1" i="27" s="1"/>
  <c r="GTW1" i="27" s="1"/>
  <c r="GTX1" i="27" s="1"/>
  <c r="GTY1" i="27" s="1"/>
  <c r="GTZ1" i="27" s="1"/>
  <c r="GUA1" i="27" s="1"/>
  <c r="GUB1" i="27" s="1"/>
  <c r="GUC1" i="27" s="1"/>
  <c r="GUD1" i="27" s="1"/>
  <c r="GUE1" i="27" s="1"/>
  <c r="GUF1" i="27" s="1"/>
  <c r="GUG1" i="27" s="1"/>
  <c r="GUH1" i="27" s="1"/>
  <c r="GUI1" i="27" s="1"/>
  <c r="GUJ1" i="27" s="1"/>
  <c r="GUK1" i="27" s="1"/>
  <c r="GUL1" i="27" s="1"/>
  <c r="GUM1" i="27" s="1"/>
  <c r="GUN1" i="27" s="1"/>
  <c r="GUO1" i="27" s="1"/>
  <c r="GUP1" i="27" s="1"/>
  <c r="GUQ1" i="27" s="1"/>
  <c r="GUR1" i="27" s="1"/>
  <c r="GUS1" i="27" s="1"/>
  <c r="GUT1" i="27" s="1"/>
  <c r="GUU1" i="27" s="1"/>
  <c r="GUV1" i="27" s="1"/>
  <c r="GUW1" i="27" s="1"/>
  <c r="GUX1" i="27" s="1"/>
  <c r="GUY1" i="27" s="1"/>
  <c r="GUZ1" i="27" s="1"/>
  <c r="GVA1" i="27" s="1"/>
  <c r="GVB1" i="27" s="1"/>
  <c r="GVC1" i="27" s="1"/>
  <c r="GVD1" i="27" s="1"/>
  <c r="GVE1" i="27" s="1"/>
  <c r="GVF1" i="27" s="1"/>
  <c r="GVG1" i="27" s="1"/>
  <c r="GVH1" i="27" s="1"/>
  <c r="GVI1" i="27" s="1"/>
  <c r="GVJ1" i="27" s="1"/>
  <c r="GVK1" i="27" s="1"/>
  <c r="GVL1" i="27" s="1"/>
  <c r="GVM1" i="27" s="1"/>
  <c r="GVN1" i="27" s="1"/>
  <c r="GVO1" i="27" s="1"/>
  <c r="GVP1" i="27" s="1"/>
  <c r="GVQ1" i="27" s="1"/>
  <c r="GVR1" i="27" s="1"/>
  <c r="GVS1" i="27" s="1"/>
  <c r="GVT1" i="27" s="1"/>
  <c r="GVU1" i="27" s="1"/>
  <c r="GVV1" i="27" s="1"/>
  <c r="GVW1" i="27" s="1"/>
  <c r="GVX1" i="27" s="1"/>
  <c r="GVY1" i="27" s="1"/>
  <c r="GVZ1" i="27" s="1"/>
  <c r="GWA1" i="27" s="1"/>
  <c r="GWB1" i="27" s="1"/>
  <c r="GWC1" i="27" s="1"/>
  <c r="GWD1" i="27" s="1"/>
  <c r="GWE1" i="27" s="1"/>
  <c r="GWF1" i="27" s="1"/>
  <c r="GWG1" i="27" s="1"/>
  <c r="GWH1" i="27" s="1"/>
  <c r="GWI1" i="27" s="1"/>
  <c r="GWJ1" i="27" s="1"/>
  <c r="GWK1" i="27" s="1"/>
  <c r="GWL1" i="27" s="1"/>
  <c r="GWM1" i="27" s="1"/>
  <c r="GWN1" i="27" s="1"/>
  <c r="GWO1" i="27" s="1"/>
  <c r="GWP1" i="27" s="1"/>
  <c r="GWQ1" i="27" s="1"/>
  <c r="GWR1" i="27" s="1"/>
  <c r="GWS1" i="27" s="1"/>
  <c r="GWT1" i="27" s="1"/>
  <c r="GWU1" i="27" s="1"/>
  <c r="GWV1" i="27" s="1"/>
  <c r="GWW1" i="27" s="1"/>
  <c r="GWX1" i="27" s="1"/>
  <c r="GWY1" i="27" s="1"/>
  <c r="GWZ1" i="27" s="1"/>
  <c r="GXA1" i="27" s="1"/>
  <c r="GXB1" i="27" s="1"/>
  <c r="GXC1" i="27" s="1"/>
  <c r="GXD1" i="27" s="1"/>
  <c r="GXE1" i="27" s="1"/>
  <c r="GXF1" i="27" s="1"/>
  <c r="GXG1" i="27" s="1"/>
  <c r="GXH1" i="27" s="1"/>
  <c r="GXI1" i="27" s="1"/>
  <c r="GXJ1" i="27" s="1"/>
  <c r="GXK1" i="27" s="1"/>
  <c r="GXL1" i="27" s="1"/>
  <c r="GXM1" i="27" s="1"/>
  <c r="GXN1" i="27" s="1"/>
  <c r="GXO1" i="27" s="1"/>
  <c r="GXP1" i="27" s="1"/>
  <c r="GXQ1" i="27" s="1"/>
  <c r="GXR1" i="27" s="1"/>
  <c r="GXS1" i="27" s="1"/>
  <c r="GXT1" i="27" s="1"/>
  <c r="GXU1" i="27" s="1"/>
  <c r="GXV1" i="27" s="1"/>
  <c r="GXW1" i="27" s="1"/>
  <c r="GXX1" i="27" s="1"/>
  <c r="GXY1" i="27" s="1"/>
  <c r="GXZ1" i="27" s="1"/>
  <c r="GYA1" i="27" s="1"/>
  <c r="GYB1" i="27" s="1"/>
  <c r="GYC1" i="27" s="1"/>
  <c r="GYD1" i="27" s="1"/>
  <c r="GYE1" i="27" s="1"/>
  <c r="GYF1" i="27" s="1"/>
  <c r="GYG1" i="27" s="1"/>
  <c r="GYH1" i="27" s="1"/>
  <c r="GYI1" i="27" s="1"/>
  <c r="GYJ1" i="27" s="1"/>
  <c r="GYK1" i="27" s="1"/>
  <c r="GYL1" i="27" s="1"/>
  <c r="GYM1" i="27" s="1"/>
  <c r="GYN1" i="27" s="1"/>
  <c r="GYO1" i="27" s="1"/>
  <c r="GYP1" i="27" s="1"/>
  <c r="GYQ1" i="27" s="1"/>
  <c r="GYR1" i="27" s="1"/>
  <c r="GYS1" i="27" s="1"/>
  <c r="GYT1" i="27" s="1"/>
  <c r="GYU1" i="27" s="1"/>
  <c r="GYV1" i="27" s="1"/>
  <c r="GYW1" i="27" s="1"/>
  <c r="GYX1" i="27" s="1"/>
  <c r="GYY1" i="27" s="1"/>
  <c r="GYZ1" i="27" s="1"/>
  <c r="GZA1" i="27" s="1"/>
  <c r="GZB1" i="27" s="1"/>
  <c r="GZC1" i="27" s="1"/>
  <c r="GZD1" i="27" s="1"/>
  <c r="GZE1" i="27" s="1"/>
  <c r="GZF1" i="27" s="1"/>
  <c r="GZG1" i="27" s="1"/>
  <c r="GZH1" i="27" s="1"/>
  <c r="GZI1" i="27" s="1"/>
  <c r="GZJ1" i="27" s="1"/>
  <c r="GZK1" i="27" s="1"/>
  <c r="GZL1" i="27" s="1"/>
  <c r="GZM1" i="27" s="1"/>
  <c r="GZN1" i="27" s="1"/>
  <c r="GZO1" i="27" s="1"/>
  <c r="GZP1" i="27" s="1"/>
  <c r="GZQ1" i="27" s="1"/>
  <c r="GZR1" i="27" s="1"/>
  <c r="GZS1" i="27" s="1"/>
  <c r="GZT1" i="27" s="1"/>
  <c r="GZU1" i="27" s="1"/>
  <c r="GZV1" i="27" s="1"/>
  <c r="GZW1" i="27" s="1"/>
  <c r="GZX1" i="27" s="1"/>
  <c r="GZY1" i="27" s="1"/>
  <c r="GZZ1" i="27" s="1"/>
  <c r="HAA1" i="27" s="1"/>
  <c r="HAB1" i="27" s="1"/>
  <c r="HAC1" i="27" s="1"/>
  <c r="HAD1" i="27" s="1"/>
  <c r="HAE1" i="27" s="1"/>
  <c r="HAF1" i="27" s="1"/>
  <c r="HAG1" i="27" s="1"/>
  <c r="HAH1" i="27" s="1"/>
  <c r="HAI1" i="27" s="1"/>
  <c r="HAJ1" i="27" s="1"/>
  <c r="HAK1" i="27" s="1"/>
  <c r="HAL1" i="27" s="1"/>
  <c r="HAM1" i="27" s="1"/>
  <c r="HAN1" i="27" s="1"/>
  <c r="HAO1" i="27" s="1"/>
  <c r="HAP1" i="27" s="1"/>
  <c r="HAQ1" i="27" s="1"/>
  <c r="HAR1" i="27" s="1"/>
  <c r="HAS1" i="27" s="1"/>
  <c r="HAT1" i="27" s="1"/>
  <c r="HAU1" i="27" s="1"/>
  <c r="HAV1" i="27" s="1"/>
  <c r="HAW1" i="27" s="1"/>
  <c r="HAX1" i="27" s="1"/>
  <c r="HAY1" i="27" s="1"/>
  <c r="HAZ1" i="27" s="1"/>
  <c r="HBA1" i="27" s="1"/>
  <c r="HBB1" i="27" s="1"/>
  <c r="HBC1" i="27" s="1"/>
  <c r="HBD1" i="27" s="1"/>
  <c r="HBE1" i="27" s="1"/>
  <c r="HBF1" i="27" s="1"/>
  <c r="HBG1" i="27" s="1"/>
  <c r="HBH1" i="27" s="1"/>
  <c r="HBI1" i="27" s="1"/>
  <c r="HBJ1" i="27" s="1"/>
  <c r="HBK1" i="27" s="1"/>
  <c r="HBL1" i="27" s="1"/>
  <c r="HBM1" i="27" s="1"/>
  <c r="HBN1" i="27" s="1"/>
  <c r="HBO1" i="27" s="1"/>
  <c r="HBP1" i="27" s="1"/>
  <c r="HBQ1" i="27" s="1"/>
  <c r="HBR1" i="27" s="1"/>
  <c r="HBS1" i="27" s="1"/>
  <c r="HBT1" i="27" s="1"/>
  <c r="HBU1" i="27" s="1"/>
  <c r="HBV1" i="27" s="1"/>
  <c r="HBW1" i="27" s="1"/>
  <c r="HBX1" i="27" s="1"/>
  <c r="HBY1" i="27" s="1"/>
  <c r="HBZ1" i="27" s="1"/>
  <c r="HCA1" i="27" s="1"/>
  <c r="HCB1" i="27" s="1"/>
  <c r="HCC1" i="27" s="1"/>
  <c r="HCD1" i="27" s="1"/>
  <c r="HCE1" i="27" s="1"/>
  <c r="HCF1" i="27" s="1"/>
  <c r="HCG1" i="27" s="1"/>
  <c r="HCH1" i="27" s="1"/>
  <c r="HCI1" i="27" s="1"/>
  <c r="HCJ1" i="27" s="1"/>
  <c r="HCK1" i="27" s="1"/>
  <c r="HCL1" i="27" s="1"/>
  <c r="HCM1" i="27" s="1"/>
  <c r="HCN1" i="27" s="1"/>
  <c r="HCO1" i="27" s="1"/>
  <c r="HCP1" i="27" s="1"/>
  <c r="HCQ1" i="27" s="1"/>
  <c r="HCR1" i="27" s="1"/>
  <c r="HCS1" i="27" s="1"/>
  <c r="HCT1" i="27" s="1"/>
  <c r="HCU1" i="27" s="1"/>
  <c r="HCV1" i="27" s="1"/>
  <c r="HCW1" i="27" s="1"/>
  <c r="HCX1" i="27" s="1"/>
  <c r="HCY1" i="27" s="1"/>
  <c r="HCZ1" i="27" s="1"/>
  <c r="HDA1" i="27" s="1"/>
  <c r="HDB1" i="27" s="1"/>
  <c r="HDC1" i="27" s="1"/>
  <c r="HDD1" i="27" s="1"/>
  <c r="HDE1" i="27" s="1"/>
  <c r="HDF1" i="27" s="1"/>
  <c r="HDG1" i="27" s="1"/>
  <c r="HDH1" i="27" s="1"/>
  <c r="HDI1" i="27" s="1"/>
  <c r="HDJ1" i="27" s="1"/>
  <c r="HDK1" i="27" s="1"/>
  <c r="HDL1" i="27" s="1"/>
  <c r="HDM1" i="27" s="1"/>
  <c r="HDN1" i="27" s="1"/>
  <c r="HDO1" i="27" s="1"/>
  <c r="HDP1" i="27" s="1"/>
  <c r="HDQ1" i="27" s="1"/>
  <c r="HDR1" i="27" s="1"/>
  <c r="HDS1" i="27" s="1"/>
  <c r="HDT1" i="27" s="1"/>
  <c r="HDU1" i="27" s="1"/>
  <c r="HDV1" i="27" s="1"/>
  <c r="HDW1" i="27" s="1"/>
  <c r="HDX1" i="27" s="1"/>
  <c r="HDY1" i="27" s="1"/>
  <c r="HDZ1" i="27" s="1"/>
  <c r="HEA1" i="27" s="1"/>
  <c r="HEB1" i="27" s="1"/>
  <c r="HEC1" i="27" s="1"/>
  <c r="HED1" i="27" s="1"/>
  <c r="HEE1" i="27" s="1"/>
  <c r="HEF1" i="27" s="1"/>
  <c r="HEG1" i="27" s="1"/>
  <c r="HEH1" i="27" s="1"/>
  <c r="HEI1" i="27" s="1"/>
  <c r="HEJ1" i="27" s="1"/>
  <c r="HEK1" i="27" s="1"/>
  <c r="HEL1" i="27" s="1"/>
  <c r="HEM1" i="27" s="1"/>
  <c r="HEN1" i="27" s="1"/>
  <c r="HEO1" i="27" s="1"/>
  <c r="HEP1" i="27" s="1"/>
  <c r="HEQ1" i="27" s="1"/>
  <c r="HER1" i="27" s="1"/>
  <c r="HES1" i="27" s="1"/>
  <c r="HET1" i="27" s="1"/>
  <c r="HEU1" i="27" s="1"/>
  <c r="HEV1" i="27" s="1"/>
  <c r="HEW1" i="27" s="1"/>
  <c r="HEX1" i="27" s="1"/>
  <c r="HEY1" i="27" s="1"/>
  <c r="HEZ1" i="27" s="1"/>
  <c r="HFA1" i="27" s="1"/>
  <c r="HFB1" i="27" s="1"/>
  <c r="HFC1" i="27" s="1"/>
  <c r="HFD1" i="27" s="1"/>
  <c r="HFE1" i="27" s="1"/>
  <c r="HFF1" i="27" s="1"/>
  <c r="HFG1" i="27" s="1"/>
  <c r="HFH1" i="27" s="1"/>
  <c r="HFI1" i="27" s="1"/>
  <c r="HFJ1" i="27" s="1"/>
  <c r="HFK1" i="27" s="1"/>
  <c r="HFL1" i="27" s="1"/>
  <c r="HFM1" i="27" s="1"/>
  <c r="HFN1" i="27" s="1"/>
  <c r="HFO1" i="27" s="1"/>
  <c r="HFP1" i="27" s="1"/>
  <c r="HFQ1" i="27" s="1"/>
  <c r="HFR1" i="27" s="1"/>
  <c r="HFS1" i="27" s="1"/>
  <c r="HFT1" i="27" s="1"/>
  <c r="HFU1" i="27" s="1"/>
  <c r="HFV1" i="27" s="1"/>
  <c r="HFW1" i="27" s="1"/>
  <c r="HFX1" i="27" s="1"/>
  <c r="HFY1" i="27" s="1"/>
  <c r="HFZ1" i="27" s="1"/>
  <c r="HGA1" i="27" s="1"/>
  <c r="HGB1" i="27" s="1"/>
  <c r="HGC1" i="27" s="1"/>
  <c r="HGD1" i="27" s="1"/>
  <c r="HGE1" i="27" s="1"/>
  <c r="HGF1" i="27" s="1"/>
  <c r="HGG1" i="27" s="1"/>
  <c r="HGH1" i="27" s="1"/>
  <c r="HGI1" i="27" s="1"/>
  <c r="HGJ1" i="27" s="1"/>
  <c r="HGK1" i="27" s="1"/>
  <c r="HGL1" i="27" s="1"/>
  <c r="HGM1" i="27" s="1"/>
  <c r="HGN1" i="27" s="1"/>
  <c r="HGO1" i="27" s="1"/>
  <c r="HGP1" i="27" s="1"/>
  <c r="HGQ1" i="27" s="1"/>
  <c r="HGR1" i="27" s="1"/>
  <c r="HGS1" i="27" s="1"/>
  <c r="HGT1" i="27" s="1"/>
  <c r="HGU1" i="27" s="1"/>
  <c r="HGV1" i="27" s="1"/>
  <c r="HGW1" i="27" s="1"/>
  <c r="HGX1" i="27" s="1"/>
  <c r="HGY1" i="27" s="1"/>
  <c r="HGZ1" i="27" s="1"/>
  <c r="HHA1" i="27" s="1"/>
  <c r="HHB1" i="27" s="1"/>
  <c r="HHC1" i="27" s="1"/>
  <c r="HHD1" i="27" s="1"/>
  <c r="HHE1" i="27" s="1"/>
  <c r="HHF1" i="27" s="1"/>
  <c r="HHG1" i="27" s="1"/>
  <c r="HHH1" i="27" s="1"/>
  <c r="HHI1" i="27" s="1"/>
  <c r="HHJ1" i="27" s="1"/>
  <c r="HHK1" i="27" s="1"/>
  <c r="HHL1" i="27" s="1"/>
  <c r="HHM1" i="27" s="1"/>
  <c r="HHN1" i="27" s="1"/>
  <c r="HHO1" i="27" s="1"/>
  <c r="HHP1" i="27" s="1"/>
  <c r="HHQ1" i="27" s="1"/>
  <c r="HHR1" i="27" s="1"/>
  <c r="HHS1" i="27" s="1"/>
  <c r="HHT1" i="27" s="1"/>
  <c r="HHU1" i="27" s="1"/>
  <c r="HHV1" i="27" s="1"/>
  <c r="HHW1" i="27" s="1"/>
  <c r="HHX1" i="27" s="1"/>
  <c r="HHY1" i="27" s="1"/>
  <c r="HHZ1" i="27" s="1"/>
  <c r="HIA1" i="27" s="1"/>
  <c r="HIB1" i="27" s="1"/>
  <c r="HIC1" i="27" s="1"/>
  <c r="HID1" i="27" s="1"/>
  <c r="HIE1" i="27" s="1"/>
  <c r="HIF1" i="27" s="1"/>
  <c r="HIG1" i="27" s="1"/>
  <c r="HIH1" i="27" s="1"/>
  <c r="HII1" i="27" s="1"/>
  <c r="HIJ1" i="27" s="1"/>
  <c r="HIK1" i="27" s="1"/>
  <c r="HIL1" i="27" s="1"/>
  <c r="HIM1" i="27" s="1"/>
  <c r="HIN1" i="27" s="1"/>
  <c r="HIO1" i="27" s="1"/>
  <c r="HIP1" i="27" s="1"/>
  <c r="HIQ1" i="27" s="1"/>
  <c r="HIR1" i="27" s="1"/>
  <c r="HIS1" i="27" s="1"/>
  <c r="HIT1" i="27" s="1"/>
  <c r="HIU1" i="27" s="1"/>
  <c r="HIV1" i="27" s="1"/>
  <c r="HIW1" i="27" s="1"/>
  <c r="HIX1" i="27" s="1"/>
  <c r="HIY1" i="27" s="1"/>
  <c r="HIZ1" i="27" s="1"/>
  <c r="HJA1" i="27" s="1"/>
  <c r="HJB1" i="27" s="1"/>
  <c r="HJC1" i="27" s="1"/>
  <c r="HJD1" i="27" s="1"/>
  <c r="HJE1" i="27" s="1"/>
  <c r="HJF1" i="27" s="1"/>
  <c r="HJG1" i="27" s="1"/>
  <c r="HJH1" i="27" s="1"/>
  <c r="HJI1" i="27" s="1"/>
  <c r="HJJ1" i="27" s="1"/>
  <c r="HJK1" i="27" s="1"/>
  <c r="HJL1" i="27" s="1"/>
  <c r="HJM1" i="27" s="1"/>
  <c r="HJN1" i="27" s="1"/>
  <c r="HJO1" i="27" s="1"/>
  <c r="HJP1" i="27" s="1"/>
  <c r="HJQ1" i="27" s="1"/>
  <c r="HJR1" i="27" s="1"/>
  <c r="HJS1" i="27" s="1"/>
  <c r="HJT1" i="27" s="1"/>
  <c r="HJU1" i="27" s="1"/>
  <c r="HJV1" i="27" s="1"/>
  <c r="HJW1" i="27" s="1"/>
  <c r="HJX1" i="27" s="1"/>
  <c r="HJY1" i="27" s="1"/>
  <c r="HJZ1" i="27" s="1"/>
  <c r="HKA1" i="27" s="1"/>
  <c r="HKB1" i="27" s="1"/>
  <c r="HKC1" i="27" s="1"/>
  <c r="HKD1" i="27" s="1"/>
  <c r="HKE1" i="27" s="1"/>
  <c r="HKF1" i="27" s="1"/>
  <c r="HKG1" i="27" s="1"/>
  <c r="HKH1" i="27" s="1"/>
  <c r="HKI1" i="27" s="1"/>
  <c r="HKJ1" i="27" s="1"/>
  <c r="HKK1" i="27" s="1"/>
  <c r="HKL1" i="27" s="1"/>
  <c r="HKM1" i="27" s="1"/>
  <c r="HKN1" i="27" s="1"/>
  <c r="HKO1" i="27" s="1"/>
  <c r="HKP1" i="27" s="1"/>
  <c r="HKQ1" i="27" s="1"/>
  <c r="HKR1" i="27" s="1"/>
  <c r="HKS1" i="27" s="1"/>
  <c r="HKT1" i="27" s="1"/>
  <c r="HKU1" i="27" s="1"/>
  <c r="HKV1" i="27" s="1"/>
  <c r="HKW1" i="27" s="1"/>
  <c r="HKX1" i="27" s="1"/>
  <c r="HKY1" i="27" s="1"/>
  <c r="HKZ1" i="27" s="1"/>
  <c r="HLA1" i="27" s="1"/>
  <c r="HLB1" i="27" s="1"/>
  <c r="HLC1" i="27" s="1"/>
  <c r="HLD1" i="27" s="1"/>
  <c r="HLE1" i="27" s="1"/>
  <c r="HLF1" i="27" s="1"/>
  <c r="HLG1" i="27" s="1"/>
  <c r="HLH1" i="27" s="1"/>
  <c r="HLI1" i="27" s="1"/>
  <c r="HLJ1" i="27" s="1"/>
  <c r="HLK1" i="27" s="1"/>
  <c r="HLL1" i="27" s="1"/>
  <c r="HLM1" i="27" s="1"/>
  <c r="HLN1" i="27" s="1"/>
  <c r="HLO1" i="27" s="1"/>
  <c r="HLP1" i="27" s="1"/>
  <c r="HLQ1" i="27" s="1"/>
  <c r="HLR1" i="27" s="1"/>
  <c r="HLS1" i="27" s="1"/>
  <c r="HLT1" i="27" s="1"/>
  <c r="HLU1" i="27" s="1"/>
  <c r="HLV1" i="27" s="1"/>
  <c r="HLW1" i="27" s="1"/>
  <c r="HLX1" i="27" s="1"/>
  <c r="HLY1" i="27" s="1"/>
  <c r="HLZ1" i="27" s="1"/>
  <c r="HMA1" i="27" s="1"/>
  <c r="HMB1" i="27" s="1"/>
  <c r="HMC1" i="27" s="1"/>
  <c r="HMD1" i="27" s="1"/>
  <c r="HME1" i="27" s="1"/>
  <c r="HMF1" i="27" s="1"/>
  <c r="HMG1" i="27" s="1"/>
  <c r="HMH1" i="27" s="1"/>
  <c r="HMI1" i="27" s="1"/>
  <c r="HMJ1" i="27" s="1"/>
  <c r="HMK1" i="27" s="1"/>
  <c r="HML1" i="27" s="1"/>
  <c r="HMM1" i="27" s="1"/>
  <c r="HMN1" i="27" s="1"/>
  <c r="HMO1" i="27" s="1"/>
  <c r="HMP1" i="27" s="1"/>
  <c r="HMQ1" i="27" s="1"/>
  <c r="HMR1" i="27" s="1"/>
  <c r="HMS1" i="27" s="1"/>
  <c r="HMT1" i="27" s="1"/>
  <c r="HMU1" i="27" s="1"/>
  <c r="HMV1" i="27" s="1"/>
  <c r="HMW1" i="27" s="1"/>
  <c r="HMX1" i="27" s="1"/>
  <c r="HMY1" i="27" s="1"/>
  <c r="HMZ1" i="27" s="1"/>
  <c r="HNA1" i="27" s="1"/>
  <c r="HNB1" i="27" s="1"/>
  <c r="HNC1" i="27" s="1"/>
  <c r="HND1" i="27" s="1"/>
  <c r="HNE1" i="27" s="1"/>
  <c r="HNF1" i="27" s="1"/>
  <c r="HNG1" i="27" s="1"/>
  <c r="HNH1" i="27" s="1"/>
  <c r="HNI1" i="27" s="1"/>
  <c r="HNJ1" i="27" s="1"/>
  <c r="HNK1" i="27" s="1"/>
  <c r="HNL1" i="27" s="1"/>
  <c r="HNM1" i="27" s="1"/>
  <c r="HNN1" i="27" s="1"/>
  <c r="HNO1" i="27" s="1"/>
  <c r="HNP1" i="27" s="1"/>
  <c r="HNQ1" i="27" s="1"/>
  <c r="HNR1" i="27" s="1"/>
  <c r="HNS1" i="27" s="1"/>
  <c r="HNT1" i="27" s="1"/>
  <c r="HNU1" i="27" s="1"/>
  <c r="HNV1" i="27" s="1"/>
  <c r="HNW1" i="27" s="1"/>
  <c r="HNX1" i="27" s="1"/>
  <c r="HNY1" i="27" s="1"/>
  <c r="HNZ1" i="27" s="1"/>
  <c r="HOA1" i="27" s="1"/>
  <c r="HOB1" i="27" s="1"/>
  <c r="HOC1" i="27" s="1"/>
  <c r="HOD1" i="27" s="1"/>
  <c r="HOE1" i="27" s="1"/>
  <c r="HOF1" i="27" s="1"/>
  <c r="HOG1" i="27" s="1"/>
  <c r="HOH1" i="27" s="1"/>
  <c r="HOI1" i="27" s="1"/>
  <c r="HOJ1" i="27" s="1"/>
  <c r="HOK1" i="27" s="1"/>
  <c r="HOL1" i="27" s="1"/>
  <c r="HOM1" i="27" s="1"/>
  <c r="HON1" i="27" s="1"/>
  <c r="HOO1" i="27" s="1"/>
  <c r="HOP1" i="27" s="1"/>
  <c r="HOQ1" i="27" s="1"/>
  <c r="HOR1" i="27" s="1"/>
  <c r="HOS1" i="27" s="1"/>
  <c r="HOT1" i="27" s="1"/>
  <c r="HOU1" i="27" s="1"/>
  <c r="HOV1" i="27" s="1"/>
  <c r="HOW1" i="27" s="1"/>
  <c r="HOX1" i="27" s="1"/>
  <c r="HOY1" i="27" s="1"/>
  <c r="HOZ1" i="27" s="1"/>
  <c r="HPA1" i="27" s="1"/>
  <c r="HPB1" i="27" s="1"/>
  <c r="HPC1" i="27" s="1"/>
  <c r="HPD1" i="27" s="1"/>
  <c r="HPE1" i="27" s="1"/>
  <c r="HPF1" i="27" s="1"/>
  <c r="HPG1" i="27" s="1"/>
  <c r="HPH1" i="27" s="1"/>
  <c r="HPI1" i="27" s="1"/>
  <c r="HPJ1" i="27" s="1"/>
  <c r="HPK1" i="27" s="1"/>
  <c r="HPL1" i="27" s="1"/>
  <c r="HPM1" i="27" s="1"/>
  <c r="HPN1" i="27" s="1"/>
  <c r="HPO1" i="27" s="1"/>
  <c r="HPP1" i="27" s="1"/>
  <c r="HPQ1" i="27" s="1"/>
  <c r="HPR1" i="27" s="1"/>
  <c r="HPS1" i="27" s="1"/>
  <c r="HPT1" i="27" s="1"/>
  <c r="HPU1" i="27" s="1"/>
  <c r="HPV1" i="27" s="1"/>
  <c r="HPW1" i="27" s="1"/>
  <c r="HPX1" i="27" s="1"/>
  <c r="HPY1" i="27" s="1"/>
  <c r="HPZ1" i="27" s="1"/>
  <c r="HQA1" i="27" s="1"/>
  <c r="HQB1" i="27" s="1"/>
  <c r="HQC1" i="27" s="1"/>
  <c r="HQD1" i="27" s="1"/>
  <c r="HQE1" i="27" s="1"/>
  <c r="HQF1" i="27" s="1"/>
  <c r="HQG1" i="27" s="1"/>
  <c r="HQH1" i="27" s="1"/>
  <c r="HQI1" i="27" s="1"/>
  <c r="HQJ1" i="27" s="1"/>
  <c r="HQK1" i="27" s="1"/>
  <c r="HQL1" i="27" s="1"/>
  <c r="HQM1" i="27" s="1"/>
  <c r="HQN1" i="27" s="1"/>
  <c r="HQO1" i="27" s="1"/>
  <c r="HQP1" i="27" s="1"/>
  <c r="HQQ1" i="27" s="1"/>
  <c r="HQR1" i="27" s="1"/>
  <c r="HQS1" i="27" s="1"/>
  <c r="HQT1" i="27" s="1"/>
  <c r="HQU1" i="27" s="1"/>
  <c r="HQV1" i="27" s="1"/>
  <c r="HQW1" i="27" s="1"/>
  <c r="HQX1" i="27" s="1"/>
  <c r="HQY1" i="27" s="1"/>
  <c r="HQZ1" i="27" s="1"/>
  <c r="HRA1" i="27" s="1"/>
  <c r="HRB1" i="27" s="1"/>
  <c r="HRC1" i="27" s="1"/>
  <c r="HRD1" i="27" s="1"/>
  <c r="HRE1" i="27" s="1"/>
  <c r="HRF1" i="27" s="1"/>
  <c r="HRG1" i="27" s="1"/>
  <c r="HRH1" i="27" s="1"/>
  <c r="HRI1" i="27" s="1"/>
  <c r="HRJ1" i="27" s="1"/>
  <c r="HRK1" i="27" s="1"/>
  <c r="HRL1" i="27" s="1"/>
  <c r="HRM1" i="27" s="1"/>
  <c r="HRN1" i="27" s="1"/>
  <c r="HRO1" i="27" s="1"/>
  <c r="HRP1" i="27" s="1"/>
  <c r="HRQ1" i="27" s="1"/>
  <c r="HRR1" i="27" s="1"/>
  <c r="HRS1" i="27" s="1"/>
  <c r="HRT1" i="27" s="1"/>
  <c r="HRU1" i="27" s="1"/>
  <c r="HRV1" i="27" s="1"/>
  <c r="HRW1" i="27" s="1"/>
  <c r="HRX1" i="27" s="1"/>
  <c r="HRY1" i="27" s="1"/>
  <c r="HRZ1" i="27" s="1"/>
  <c r="HSA1" i="27" s="1"/>
  <c r="HSB1" i="27" s="1"/>
  <c r="HSC1" i="27" s="1"/>
  <c r="HSD1" i="27" s="1"/>
  <c r="HSE1" i="27" s="1"/>
  <c r="HSF1" i="27" s="1"/>
  <c r="HSG1" i="27" s="1"/>
  <c r="HSH1" i="27" s="1"/>
  <c r="HSI1" i="27" s="1"/>
  <c r="HSJ1" i="27" s="1"/>
  <c r="HSK1" i="27" s="1"/>
  <c r="HSL1" i="27" s="1"/>
  <c r="HSM1" i="27" s="1"/>
  <c r="HSN1" i="27" s="1"/>
  <c r="HSO1" i="27" s="1"/>
  <c r="HSP1" i="27" s="1"/>
  <c r="HSQ1" i="27" s="1"/>
  <c r="HSR1" i="27" s="1"/>
  <c r="HSS1" i="27" s="1"/>
  <c r="HST1" i="27" s="1"/>
  <c r="HSU1" i="27" s="1"/>
  <c r="HSV1" i="27" s="1"/>
  <c r="HSW1" i="27" s="1"/>
  <c r="HSX1" i="27" s="1"/>
  <c r="HSY1" i="27" s="1"/>
  <c r="HSZ1" i="27" s="1"/>
  <c r="HTA1" i="27" s="1"/>
  <c r="HTB1" i="27" s="1"/>
  <c r="HTC1" i="27" s="1"/>
  <c r="HTD1" i="27" s="1"/>
  <c r="HTE1" i="27" s="1"/>
  <c r="HTF1" i="27" s="1"/>
  <c r="HTG1" i="27" s="1"/>
  <c r="HTH1" i="27" s="1"/>
  <c r="HTI1" i="27" s="1"/>
  <c r="HTJ1" i="27" s="1"/>
  <c r="HTK1" i="27" s="1"/>
  <c r="HTL1" i="27" s="1"/>
  <c r="HTM1" i="27" s="1"/>
  <c r="HTN1" i="27" s="1"/>
  <c r="HTO1" i="27" s="1"/>
  <c r="HTP1" i="27" s="1"/>
  <c r="HTQ1" i="27" s="1"/>
  <c r="HTR1" i="27" s="1"/>
  <c r="HTS1" i="27" s="1"/>
  <c r="HTT1" i="27" s="1"/>
  <c r="HTU1" i="27" s="1"/>
  <c r="HTV1" i="27" s="1"/>
  <c r="HTW1" i="27" s="1"/>
  <c r="HTX1" i="27" s="1"/>
  <c r="HTY1" i="27" s="1"/>
  <c r="HTZ1" i="27" s="1"/>
  <c r="HUA1" i="27" s="1"/>
  <c r="HUB1" i="27" s="1"/>
  <c r="HUC1" i="27" s="1"/>
  <c r="HUD1" i="27" s="1"/>
  <c r="HUE1" i="27" s="1"/>
  <c r="HUF1" i="27" s="1"/>
  <c r="HUG1" i="27" s="1"/>
  <c r="HUH1" i="27" s="1"/>
  <c r="HUI1" i="27" s="1"/>
  <c r="HUJ1" i="27" s="1"/>
  <c r="HUK1" i="27" s="1"/>
  <c r="HUL1" i="27" s="1"/>
  <c r="HUM1" i="27" s="1"/>
  <c r="HUN1" i="27" s="1"/>
  <c r="HUO1" i="27" s="1"/>
  <c r="HUP1" i="27" s="1"/>
  <c r="HUQ1" i="27" s="1"/>
  <c r="HUR1" i="27" s="1"/>
  <c r="HUS1" i="27" s="1"/>
  <c r="HUT1" i="27" s="1"/>
  <c r="HUU1" i="27" s="1"/>
  <c r="HUV1" i="27" s="1"/>
  <c r="HUW1" i="27" s="1"/>
  <c r="HUX1" i="27" s="1"/>
  <c r="HUY1" i="27" s="1"/>
  <c r="HUZ1" i="27" s="1"/>
  <c r="HVA1" i="27" s="1"/>
  <c r="HVB1" i="27" s="1"/>
  <c r="HVC1" i="27" s="1"/>
  <c r="HVD1" i="27" s="1"/>
  <c r="HVE1" i="27" s="1"/>
  <c r="HVF1" i="27" s="1"/>
  <c r="HVG1" i="27" s="1"/>
  <c r="HVH1" i="27" s="1"/>
  <c r="HVI1" i="27" s="1"/>
  <c r="HVJ1" i="27" s="1"/>
  <c r="HVK1" i="27" s="1"/>
  <c r="HVL1" i="27" s="1"/>
  <c r="HVM1" i="27" s="1"/>
  <c r="HVN1" i="27" s="1"/>
  <c r="HVO1" i="27" s="1"/>
  <c r="HVP1" i="27" s="1"/>
  <c r="HVQ1" i="27" s="1"/>
  <c r="HVR1" i="27" s="1"/>
  <c r="HVS1" i="27" s="1"/>
  <c r="HVT1" i="27" s="1"/>
  <c r="HVU1" i="27" s="1"/>
  <c r="HVV1" i="27" s="1"/>
  <c r="HVW1" i="27" s="1"/>
  <c r="HVX1" i="27" s="1"/>
  <c r="HVY1" i="27" s="1"/>
  <c r="HVZ1" i="27" s="1"/>
  <c r="HWA1" i="27" s="1"/>
  <c r="HWB1" i="27" s="1"/>
  <c r="HWC1" i="27" s="1"/>
  <c r="HWD1" i="27" s="1"/>
  <c r="HWE1" i="27" s="1"/>
  <c r="HWF1" i="27" s="1"/>
  <c r="HWG1" i="27" s="1"/>
  <c r="HWH1" i="27" s="1"/>
  <c r="HWI1" i="27" s="1"/>
  <c r="HWJ1" i="27" s="1"/>
  <c r="HWK1" i="27" s="1"/>
  <c r="HWL1" i="27" s="1"/>
  <c r="HWM1" i="27" s="1"/>
  <c r="HWN1" i="27" s="1"/>
  <c r="HWO1" i="27" s="1"/>
  <c r="HWP1" i="27" s="1"/>
  <c r="HWQ1" i="27" s="1"/>
  <c r="HWR1" i="27" s="1"/>
  <c r="HWS1" i="27" s="1"/>
  <c r="HWT1" i="27" s="1"/>
  <c r="HWU1" i="27" s="1"/>
  <c r="HWV1" i="27" s="1"/>
  <c r="HWW1" i="27" s="1"/>
  <c r="HWX1" i="27" s="1"/>
  <c r="HWY1" i="27" s="1"/>
  <c r="HWZ1" i="27" s="1"/>
  <c r="HXA1" i="27" s="1"/>
  <c r="HXB1" i="27" s="1"/>
  <c r="HXC1" i="27" s="1"/>
  <c r="HXD1" i="27" s="1"/>
  <c r="HXE1" i="27" s="1"/>
  <c r="HXF1" i="27" s="1"/>
  <c r="HXG1" i="27" s="1"/>
  <c r="HXH1" i="27" s="1"/>
  <c r="HXI1" i="27" s="1"/>
  <c r="HXJ1" i="27" s="1"/>
  <c r="HXK1" i="27" s="1"/>
  <c r="HXL1" i="27" s="1"/>
  <c r="HXM1" i="27" s="1"/>
  <c r="HXN1" i="27" s="1"/>
  <c r="HXO1" i="27" s="1"/>
  <c r="HXP1" i="27" s="1"/>
  <c r="HXQ1" i="27" s="1"/>
  <c r="HXR1" i="27" s="1"/>
  <c r="HXS1" i="27" s="1"/>
  <c r="HXT1" i="27" s="1"/>
  <c r="HXU1" i="27" s="1"/>
  <c r="HXV1" i="27" s="1"/>
  <c r="HXW1" i="27" s="1"/>
  <c r="HXX1" i="27" s="1"/>
  <c r="HXY1" i="27" s="1"/>
  <c r="HXZ1" i="27" s="1"/>
  <c r="HYA1" i="27" s="1"/>
  <c r="HYB1" i="27" s="1"/>
  <c r="HYC1" i="27" s="1"/>
  <c r="HYD1" i="27" s="1"/>
  <c r="HYE1" i="27" s="1"/>
  <c r="HYF1" i="27" s="1"/>
  <c r="HYG1" i="27" s="1"/>
  <c r="HYH1" i="27" s="1"/>
  <c r="HYI1" i="27" s="1"/>
  <c r="HYJ1" i="27" s="1"/>
  <c r="HYK1" i="27" s="1"/>
  <c r="HYL1" i="27" s="1"/>
  <c r="HYM1" i="27" s="1"/>
  <c r="HYN1" i="27" s="1"/>
  <c r="HYO1" i="27" s="1"/>
  <c r="HYP1" i="27" s="1"/>
  <c r="HYQ1" i="27" s="1"/>
  <c r="HYR1" i="27" s="1"/>
  <c r="HYS1" i="27" s="1"/>
  <c r="HYT1" i="27" s="1"/>
  <c r="HYU1" i="27" s="1"/>
  <c r="HYV1" i="27" s="1"/>
  <c r="HYW1" i="27" s="1"/>
  <c r="HYX1" i="27" s="1"/>
  <c r="HYY1" i="27" s="1"/>
  <c r="HYZ1" i="27" s="1"/>
  <c r="HZA1" i="27" s="1"/>
  <c r="HZB1" i="27" s="1"/>
  <c r="HZC1" i="27" s="1"/>
  <c r="HZD1" i="27" s="1"/>
  <c r="HZE1" i="27" s="1"/>
  <c r="HZF1" i="27" s="1"/>
  <c r="HZG1" i="27" s="1"/>
  <c r="HZH1" i="27" s="1"/>
  <c r="HZI1" i="27" s="1"/>
  <c r="HZJ1" i="27" s="1"/>
  <c r="HZK1" i="27" s="1"/>
  <c r="HZL1" i="27" s="1"/>
  <c r="HZM1" i="27" s="1"/>
  <c r="HZN1" i="27" s="1"/>
  <c r="HZO1" i="27" s="1"/>
  <c r="HZP1" i="27" s="1"/>
  <c r="HZQ1" i="27" s="1"/>
  <c r="HZR1" i="27" s="1"/>
  <c r="HZS1" i="27" s="1"/>
  <c r="HZT1" i="27" s="1"/>
  <c r="HZU1" i="27" s="1"/>
  <c r="HZV1" i="27" s="1"/>
  <c r="HZW1" i="27" s="1"/>
  <c r="HZX1" i="27" s="1"/>
  <c r="HZY1" i="27" s="1"/>
  <c r="HZZ1" i="27" s="1"/>
  <c r="IAA1" i="27" s="1"/>
  <c r="IAB1" i="27" s="1"/>
  <c r="IAC1" i="27" s="1"/>
  <c r="IAD1" i="27" s="1"/>
  <c r="IAE1" i="27" s="1"/>
  <c r="IAF1" i="27" s="1"/>
  <c r="IAG1" i="27" s="1"/>
  <c r="IAH1" i="27" s="1"/>
  <c r="IAI1" i="27" s="1"/>
  <c r="IAJ1" i="27" s="1"/>
  <c r="IAK1" i="27" s="1"/>
  <c r="IAL1" i="27" s="1"/>
  <c r="IAM1" i="27" s="1"/>
  <c r="IAN1" i="27" s="1"/>
  <c r="IAO1" i="27" s="1"/>
  <c r="IAP1" i="27" s="1"/>
  <c r="IAQ1" i="27" s="1"/>
  <c r="IAR1" i="27" s="1"/>
  <c r="IAS1" i="27" s="1"/>
  <c r="IAT1" i="27" s="1"/>
  <c r="IAU1" i="27" s="1"/>
  <c r="IAV1" i="27" s="1"/>
  <c r="IAW1" i="27" s="1"/>
  <c r="IAX1" i="27" s="1"/>
  <c r="IAY1" i="27" s="1"/>
  <c r="IAZ1" i="27" s="1"/>
  <c r="IBA1" i="27" s="1"/>
  <c r="IBB1" i="27" s="1"/>
  <c r="IBC1" i="27" s="1"/>
  <c r="IBD1" i="27" s="1"/>
  <c r="IBE1" i="27" s="1"/>
  <c r="IBF1" i="27" s="1"/>
  <c r="IBG1" i="27" s="1"/>
  <c r="IBH1" i="27" s="1"/>
  <c r="IBI1" i="27" s="1"/>
  <c r="IBJ1" i="27" s="1"/>
  <c r="IBK1" i="27" s="1"/>
  <c r="IBL1" i="27" s="1"/>
  <c r="IBM1" i="27" s="1"/>
  <c r="IBN1" i="27" s="1"/>
  <c r="IBO1" i="27" s="1"/>
  <c r="IBP1" i="27" s="1"/>
  <c r="IBQ1" i="27" s="1"/>
  <c r="IBR1" i="27" s="1"/>
  <c r="IBS1" i="27" s="1"/>
  <c r="IBT1" i="27" s="1"/>
  <c r="IBU1" i="27" s="1"/>
  <c r="IBV1" i="27" s="1"/>
  <c r="IBW1" i="27" s="1"/>
  <c r="IBX1" i="27" s="1"/>
  <c r="IBY1" i="27" s="1"/>
  <c r="IBZ1" i="27" s="1"/>
  <c r="ICA1" i="27" s="1"/>
  <c r="ICB1" i="27" s="1"/>
  <c r="ICC1" i="27" s="1"/>
  <c r="ICD1" i="27" s="1"/>
  <c r="ICE1" i="27" s="1"/>
  <c r="ICF1" i="27" s="1"/>
  <c r="ICG1" i="27" s="1"/>
  <c r="ICH1" i="27" s="1"/>
  <c r="ICI1" i="27" s="1"/>
  <c r="ICJ1" i="27" s="1"/>
  <c r="ICK1" i="27" s="1"/>
  <c r="ICL1" i="27" s="1"/>
  <c r="ICM1" i="27" s="1"/>
  <c r="ICN1" i="27" s="1"/>
  <c r="ICO1" i="27" s="1"/>
  <c r="ICP1" i="27" s="1"/>
  <c r="ICQ1" i="27" s="1"/>
  <c r="ICR1" i="27" s="1"/>
  <c r="ICS1" i="27" s="1"/>
  <c r="ICT1" i="27" s="1"/>
  <c r="ICU1" i="27" s="1"/>
  <c r="ICV1" i="27" s="1"/>
  <c r="ICW1" i="27" s="1"/>
  <c r="ICX1" i="27" s="1"/>
  <c r="ICY1" i="27" s="1"/>
  <c r="ICZ1" i="27" s="1"/>
  <c r="IDA1" i="27" s="1"/>
  <c r="IDB1" i="27" s="1"/>
  <c r="IDC1" i="27" s="1"/>
  <c r="IDD1" i="27" s="1"/>
  <c r="IDE1" i="27" s="1"/>
  <c r="IDF1" i="27" s="1"/>
  <c r="IDG1" i="27" s="1"/>
  <c r="IDH1" i="27" s="1"/>
  <c r="IDI1" i="27" s="1"/>
  <c r="IDJ1" i="27" s="1"/>
  <c r="IDK1" i="27" s="1"/>
  <c r="IDL1" i="27" s="1"/>
  <c r="IDM1" i="27" s="1"/>
  <c r="IDN1" i="27" s="1"/>
  <c r="IDO1" i="27" s="1"/>
  <c r="IDP1" i="27" s="1"/>
  <c r="IDQ1" i="27" s="1"/>
  <c r="IDR1" i="27" s="1"/>
  <c r="IDS1" i="27" s="1"/>
  <c r="IDT1" i="27" s="1"/>
  <c r="IDU1" i="27" s="1"/>
  <c r="IDV1" i="27" s="1"/>
  <c r="IDW1" i="27" s="1"/>
  <c r="IDX1" i="27" s="1"/>
  <c r="IDY1" i="27" s="1"/>
  <c r="IDZ1" i="27" s="1"/>
  <c r="IEA1" i="27" s="1"/>
  <c r="IEB1" i="27" s="1"/>
  <c r="IEC1" i="27" s="1"/>
  <c r="IED1" i="27" s="1"/>
  <c r="IEE1" i="27" s="1"/>
  <c r="IEF1" i="27" s="1"/>
  <c r="IEG1" i="27" s="1"/>
  <c r="IEH1" i="27" s="1"/>
  <c r="IEI1" i="27" s="1"/>
  <c r="IEJ1" i="27" s="1"/>
  <c r="IEK1" i="27" s="1"/>
  <c r="IEL1" i="27" s="1"/>
  <c r="IEM1" i="27" s="1"/>
  <c r="IEN1" i="27" s="1"/>
  <c r="IEO1" i="27" s="1"/>
  <c r="IEP1" i="27" s="1"/>
  <c r="IEQ1" i="27" s="1"/>
  <c r="IER1" i="27" s="1"/>
  <c r="IES1" i="27" s="1"/>
  <c r="IET1" i="27" s="1"/>
  <c r="IEU1" i="27" s="1"/>
  <c r="IEV1" i="27" s="1"/>
  <c r="IEW1" i="27" s="1"/>
  <c r="IEX1" i="27" s="1"/>
  <c r="IEY1" i="27" s="1"/>
  <c r="IEZ1" i="27" s="1"/>
  <c r="IFA1" i="27" s="1"/>
  <c r="IFB1" i="27" s="1"/>
  <c r="IFC1" i="27" s="1"/>
  <c r="IFD1" i="27" s="1"/>
  <c r="IFE1" i="27" s="1"/>
  <c r="IFF1" i="27" s="1"/>
  <c r="IFG1" i="27" s="1"/>
  <c r="IFH1" i="27" s="1"/>
  <c r="IFI1" i="27" s="1"/>
  <c r="IFJ1" i="27" s="1"/>
  <c r="IFK1" i="27" s="1"/>
  <c r="IFL1" i="27" s="1"/>
  <c r="IFM1" i="27" s="1"/>
  <c r="IFN1" i="27" s="1"/>
  <c r="IFO1" i="27" s="1"/>
  <c r="IFP1" i="27" s="1"/>
  <c r="IFQ1" i="27" s="1"/>
  <c r="IFR1" i="27" s="1"/>
  <c r="IFS1" i="27" s="1"/>
  <c r="IFT1" i="27" s="1"/>
  <c r="IFU1" i="27" s="1"/>
  <c r="IFV1" i="27" s="1"/>
  <c r="IFW1" i="27" s="1"/>
  <c r="IFX1" i="27" s="1"/>
  <c r="IFY1" i="27" s="1"/>
  <c r="IFZ1" i="27" s="1"/>
  <c r="IGA1" i="27" s="1"/>
  <c r="IGB1" i="27" s="1"/>
  <c r="IGC1" i="27" s="1"/>
  <c r="IGD1" i="27" s="1"/>
  <c r="IGE1" i="27" s="1"/>
  <c r="IGF1" i="27" s="1"/>
  <c r="IGG1" i="27" s="1"/>
  <c r="IGH1" i="27" s="1"/>
  <c r="IGI1" i="27" s="1"/>
  <c r="IGJ1" i="27" s="1"/>
  <c r="IGK1" i="27" s="1"/>
  <c r="IGL1" i="27" s="1"/>
  <c r="IGM1" i="27" s="1"/>
  <c r="IGN1" i="27" s="1"/>
  <c r="IGO1" i="27" s="1"/>
  <c r="IGP1" i="27" s="1"/>
  <c r="IGQ1" i="27" s="1"/>
  <c r="IGR1" i="27" s="1"/>
  <c r="IGS1" i="27" s="1"/>
  <c r="IGT1" i="27" s="1"/>
  <c r="IGU1" i="27" s="1"/>
  <c r="IGV1" i="27" s="1"/>
  <c r="IGW1" i="27" s="1"/>
  <c r="IGX1" i="27" s="1"/>
  <c r="IGY1" i="27" s="1"/>
  <c r="IGZ1" i="27" s="1"/>
  <c r="IHA1" i="27" s="1"/>
  <c r="IHB1" i="27" s="1"/>
  <c r="IHC1" i="27" s="1"/>
  <c r="IHD1" i="27" s="1"/>
  <c r="IHE1" i="27" s="1"/>
  <c r="IHF1" i="27" s="1"/>
  <c r="IHG1" i="27" s="1"/>
  <c r="IHH1" i="27" s="1"/>
  <c r="IHI1" i="27" s="1"/>
  <c r="IHJ1" i="27" s="1"/>
  <c r="IHK1" i="27" s="1"/>
  <c r="IHL1" i="27" s="1"/>
  <c r="IHM1" i="27" s="1"/>
  <c r="IHN1" i="27" s="1"/>
  <c r="IHO1" i="27" s="1"/>
  <c r="IHP1" i="27" s="1"/>
  <c r="IHQ1" i="27" s="1"/>
  <c r="IHR1" i="27" s="1"/>
  <c r="IHS1" i="27" s="1"/>
  <c r="IHT1" i="27" s="1"/>
  <c r="IHU1" i="27" s="1"/>
  <c r="IHV1" i="27" s="1"/>
  <c r="IHW1" i="27" s="1"/>
  <c r="IHX1" i="27" s="1"/>
  <c r="IHY1" i="27" s="1"/>
  <c r="IHZ1" i="27" s="1"/>
  <c r="IIA1" i="27" s="1"/>
  <c r="IIB1" i="27" s="1"/>
  <c r="IIC1" i="27" s="1"/>
  <c r="IID1" i="27" s="1"/>
  <c r="IIE1" i="27" s="1"/>
  <c r="IIF1" i="27" s="1"/>
  <c r="IIG1" i="27" s="1"/>
  <c r="IIH1" i="27" s="1"/>
  <c r="III1" i="27" s="1"/>
  <c r="IIJ1" i="27" s="1"/>
  <c r="IIK1" i="27" s="1"/>
  <c r="IIL1" i="27" s="1"/>
  <c r="IIM1" i="27" s="1"/>
  <c r="IIN1" i="27" s="1"/>
  <c r="IIO1" i="27" s="1"/>
  <c r="IIP1" i="27" s="1"/>
  <c r="IIQ1" i="27" s="1"/>
  <c r="IIR1" i="27" s="1"/>
  <c r="IIS1" i="27" s="1"/>
  <c r="IIT1" i="27" s="1"/>
  <c r="IIU1" i="27" s="1"/>
  <c r="IIV1" i="27" s="1"/>
  <c r="IIW1" i="27" s="1"/>
  <c r="IIX1" i="27" s="1"/>
  <c r="IIY1" i="27" s="1"/>
  <c r="IIZ1" i="27" s="1"/>
  <c r="IJA1" i="27" s="1"/>
  <c r="IJB1" i="27" s="1"/>
  <c r="IJC1" i="27" s="1"/>
  <c r="IJD1" i="27" s="1"/>
  <c r="IJE1" i="27" s="1"/>
  <c r="IJF1" i="27" s="1"/>
  <c r="IJG1" i="27" s="1"/>
  <c r="IJH1" i="27" s="1"/>
  <c r="IJI1" i="27" s="1"/>
  <c r="IJJ1" i="27" s="1"/>
  <c r="IJK1" i="27" s="1"/>
  <c r="IJL1" i="27" s="1"/>
  <c r="IJM1" i="27" s="1"/>
  <c r="IJN1" i="27" s="1"/>
  <c r="IJO1" i="27" s="1"/>
  <c r="IJP1" i="27" s="1"/>
  <c r="IJQ1" i="27" s="1"/>
  <c r="IJR1" i="27" s="1"/>
  <c r="IJS1" i="27" s="1"/>
  <c r="IJT1" i="27" s="1"/>
  <c r="IJU1" i="27" s="1"/>
  <c r="IJV1" i="27" s="1"/>
  <c r="IJW1" i="27" s="1"/>
  <c r="IJX1" i="27" s="1"/>
  <c r="IJY1" i="27" s="1"/>
  <c r="IJZ1" i="27" s="1"/>
  <c r="IKA1" i="27" s="1"/>
  <c r="IKB1" i="27" s="1"/>
  <c r="IKC1" i="27" s="1"/>
  <c r="IKD1" i="27" s="1"/>
  <c r="IKE1" i="27" s="1"/>
  <c r="IKF1" i="27" s="1"/>
  <c r="IKG1" i="27" s="1"/>
  <c r="IKH1" i="27" s="1"/>
  <c r="IKI1" i="27" s="1"/>
  <c r="IKJ1" i="27" s="1"/>
  <c r="IKK1" i="27" s="1"/>
  <c r="IKL1" i="27" s="1"/>
  <c r="IKM1" i="27" s="1"/>
  <c r="IKN1" i="27" s="1"/>
  <c r="IKO1" i="27" s="1"/>
  <c r="IKP1" i="27" s="1"/>
  <c r="IKQ1" i="27" s="1"/>
  <c r="IKR1" i="27" s="1"/>
  <c r="IKS1" i="27" s="1"/>
  <c r="IKT1" i="27" s="1"/>
  <c r="IKU1" i="27" s="1"/>
  <c r="IKV1" i="27" s="1"/>
  <c r="IKW1" i="27" s="1"/>
  <c r="IKX1" i="27" s="1"/>
  <c r="IKY1" i="27" s="1"/>
  <c r="IKZ1" i="27" s="1"/>
  <c r="ILA1" i="27" s="1"/>
  <c r="ILB1" i="27" s="1"/>
  <c r="ILC1" i="27" s="1"/>
  <c r="ILD1" i="27" s="1"/>
  <c r="ILE1" i="27" s="1"/>
  <c r="ILF1" i="27" s="1"/>
  <c r="ILG1" i="27" s="1"/>
  <c r="ILH1" i="27" s="1"/>
  <c r="ILI1" i="27" s="1"/>
  <c r="ILJ1" i="27" s="1"/>
  <c r="ILK1" i="27" s="1"/>
  <c r="ILL1" i="27" s="1"/>
  <c r="ILM1" i="27" s="1"/>
  <c r="ILN1" i="27" s="1"/>
  <c r="ILO1" i="27" s="1"/>
  <c r="ILP1" i="27" s="1"/>
  <c r="ILQ1" i="27" s="1"/>
  <c r="ILR1" i="27" s="1"/>
  <c r="ILS1" i="27" s="1"/>
  <c r="ILT1" i="27" s="1"/>
  <c r="ILU1" i="27" s="1"/>
  <c r="ILV1" i="27" s="1"/>
  <c r="ILW1" i="27" s="1"/>
  <c r="ILX1" i="27" s="1"/>
  <c r="ILY1" i="27" s="1"/>
  <c r="ILZ1" i="27" s="1"/>
  <c r="IMA1" i="27" s="1"/>
  <c r="IMB1" i="27" s="1"/>
  <c r="IMC1" i="27" s="1"/>
  <c r="IMD1" i="27" s="1"/>
  <c r="IME1" i="27" s="1"/>
  <c r="IMF1" i="27" s="1"/>
  <c r="IMG1" i="27" s="1"/>
  <c r="IMH1" i="27" s="1"/>
  <c r="IMI1" i="27" s="1"/>
  <c r="IMJ1" i="27" s="1"/>
  <c r="IMK1" i="27" s="1"/>
  <c r="IML1" i="27" s="1"/>
  <c r="IMM1" i="27" s="1"/>
  <c r="IMN1" i="27" s="1"/>
  <c r="IMO1" i="27" s="1"/>
  <c r="IMP1" i="27" s="1"/>
  <c r="IMQ1" i="27" s="1"/>
  <c r="IMR1" i="27" s="1"/>
  <c r="IMS1" i="27" s="1"/>
  <c r="IMT1" i="27" s="1"/>
  <c r="IMU1" i="27" s="1"/>
  <c r="IMV1" i="27" s="1"/>
  <c r="IMW1" i="27" s="1"/>
  <c r="IMX1" i="27" s="1"/>
  <c r="IMY1" i="27" s="1"/>
  <c r="IMZ1" i="27" s="1"/>
  <c r="INA1" i="27" s="1"/>
  <c r="INB1" i="27" s="1"/>
  <c r="INC1" i="27" s="1"/>
  <c r="IND1" i="27" s="1"/>
  <c r="INE1" i="27" s="1"/>
  <c r="INF1" i="27" s="1"/>
  <c r="ING1" i="27" s="1"/>
  <c r="INH1" i="27" s="1"/>
  <c r="INI1" i="27" s="1"/>
  <c r="INJ1" i="27" s="1"/>
  <c r="INK1" i="27" s="1"/>
  <c r="INL1" i="27" s="1"/>
  <c r="INM1" i="27" s="1"/>
  <c r="INN1" i="27" s="1"/>
  <c r="INO1" i="27" s="1"/>
  <c r="INP1" i="27" s="1"/>
  <c r="INQ1" i="27" s="1"/>
  <c r="INR1" i="27" s="1"/>
  <c r="INS1" i="27" s="1"/>
  <c r="INT1" i="27" s="1"/>
  <c r="INU1" i="27" s="1"/>
  <c r="INV1" i="27" s="1"/>
  <c r="INW1" i="27" s="1"/>
  <c r="INX1" i="27" s="1"/>
  <c r="INY1" i="27" s="1"/>
  <c r="INZ1" i="27" s="1"/>
  <c r="IOA1" i="27" s="1"/>
  <c r="IOB1" i="27" s="1"/>
  <c r="IOC1" i="27" s="1"/>
  <c r="IOD1" i="27" s="1"/>
  <c r="IOE1" i="27" s="1"/>
  <c r="IOF1" i="27" s="1"/>
  <c r="IOG1" i="27" s="1"/>
  <c r="IOH1" i="27" s="1"/>
  <c r="IOI1" i="27" s="1"/>
  <c r="IOJ1" i="27" s="1"/>
  <c r="IOK1" i="27" s="1"/>
  <c r="IOL1" i="27" s="1"/>
  <c r="IOM1" i="27" s="1"/>
  <c r="ION1" i="27" s="1"/>
  <c r="IOO1" i="27" s="1"/>
  <c r="IOP1" i="27" s="1"/>
  <c r="IOQ1" i="27" s="1"/>
  <c r="IOR1" i="27" s="1"/>
  <c r="IOS1" i="27" s="1"/>
  <c r="IOT1" i="27" s="1"/>
  <c r="IOU1" i="27" s="1"/>
  <c r="IOV1" i="27" s="1"/>
  <c r="IOW1" i="27" s="1"/>
  <c r="IOX1" i="27" s="1"/>
  <c r="IOY1" i="27" s="1"/>
  <c r="IOZ1" i="27" s="1"/>
  <c r="IPA1" i="27" s="1"/>
  <c r="IPB1" i="27" s="1"/>
  <c r="IPC1" i="27" s="1"/>
  <c r="IPD1" i="27" s="1"/>
  <c r="IPE1" i="27" s="1"/>
  <c r="IPF1" i="27" s="1"/>
  <c r="IPG1" i="27" s="1"/>
  <c r="IPH1" i="27" s="1"/>
  <c r="IPI1" i="27" s="1"/>
  <c r="IPJ1" i="27" s="1"/>
  <c r="IPK1" i="27" s="1"/>
  <c r="IPL1" i="27" s="1"/>
  <c r="IPM1" i="27" s="1"/>
  <c r="IPN1" i="27" s="1"/>
  <c r="IPO1" i="27" s="1"/>
  <c r="IPP1" i="27" s="1"/>
  <c r="IPQ1" i="27" s="1"/>
  <c r="IPR1" i="27" s="1"/>
  <c r="IPS1" i="27" s="1"/>
  <c r="IPT1" i="27" s="1"/>
  <c r="IPU1" i="27" s="1"/>
  <c r="IPV1" i="27" s="1"/>
  <c r="IPW1" i="27" s="1"/>
  <c r="IPX1" i="27" s="1"/>
  <c r="IPY1" i="27" s="1"/>
  <c r="IPZ1" i="27" s="1"/>
  <c r="IQA1" i="27" s="1"/>
  <c r="IQB1" i="27" s="1"/>
  <c r="IQC1" i="27" s="1"/>
  <c r="IQD1" i="27" s="1"/>
  <c r="IQE1" i="27" s="1"/>
  <c r="IQF1" i="27" s="1"/>
  <c r="IQG1" i="27" s="1"/>
  <c r="IQH1" i="27" s="1"/>
  <c r="IQI1" i="27" s="1"/>
  <c r="IQJ1" i="27" s="1"/>
  <c r="IQK1" i="27" s="1"/>
  <c r="IQL1" i="27" s="1"/>
  <c r="IQM1" i="27" s="1"/>
  <c r="IQN1" i="27" s="1"/>
  <c r="IQO1" i="27" s="1"/>
  <c r="IQP1" i="27" s="1"/>
  <c r="IQQ1" i="27" s="1"/>
  <c r="IQR1" i="27" s="1"/>
  <c r="IQS1" i="27" s="1"/>
  <c r="IQT1" i="27" s="1"/>
  <c r="IQU1" i="27" s="1"/>
  <c r="IQV1" i="27" s="1"/>
  <c r="IQW1" i="27" s="1"/>
  <c r="IQX1" i="27" s="1"/>
  <c r="IQY1" i="27" s="1"/>
  <c r="IQZ1" i="27" s="1"/>
  <c r="IRA1" i="27" s="1"/>
  <c r="IRB1" i="27" s="1"/>
  <c r="IRC1" i="27" s="1"/>
  <c r="IRD1" i="27" s="1"/>
  <c r="IRE1" i="27" s="1"/>
  <c r="IRF1" i="27" s="1"/>
  <c r="IRG1" i="27" s="1"/>
  <c r="IRH1" i="27" s="1"/>
  <c r="IRI1" i="27" s="1"/>
  <c r="IRJ1" i="27" s="1"/>
  <c r="IRK1" i="27" s="1"/>
  <c r="IRL1" i="27" s="1"/>
  <c r="IRM1" i="27" s="1"/>
  <c r="IRN1" i="27" s="1"/>
  <c r="IRO1" i="27" s="1"/>
  <c r="IRP1" i="27" s="1"/>
  <c r="IRQ1" i="27" s="1"/>
  <c r="IRR1" i="27" s="1"/>
  <c r="IRS1" i="27" s="1"/>
  <c r="IRT1" i="27" s="1"/>
  <c r="IRU1" i="27" s="1"/>
  <c r="IRV1" i="27" s="1"/>
  <c r="IRW1" i="27" s="1"/>
  <c r="IRX1" i="27" s="1"/>
  <c r="IRY1" i="27" s="1"/>
  <c r="IRZ1" i="27" s="1"/>
  <c r="ISA1" i="27" s="1"/>
  <c r="ISB1" i="27" s="1"/>
  <c r="ISC1" i="27" s="1"/>
  <c r="ISD1" i="27" s="1"/>
  <c r="ISE1" i="27" s="1"/>
  <c r="ISF1" i="27" s="1"/>
  <c r="ISG1" i="27" s="1"/>
  <c r="ISH1" i="27" s="1"/>
  <c r="ISI1" i="27" s="1"/>
  <c r="ISJ1" i="27" s="1"/>
  <c r="ISK1" i="27" s="1"/>
  <c r="ISL1" i="27" s="1"/>
  <c r="ISM1" i="27" s="1"/>
  <c r="ISN1" i="27" s="1"/>
  <c r="ISO1" i="27" s="1"/>
  <c r="ISP1" i="27" s="1"/>
  <c r="ISQ1" i="27" s="1"/>
  <c r="ISR1" i="27" s="1"/>
  <c r="ISS1" i="27" s="1"/>
  <c r="IST1" i="27" s="1"/>
  <c r="ISU1" i="27" s="1"/>
  <c r="ISV1" i="27" s="1"/>
  <c r="ISW1" i="27" s="1"/>
  <c r="ISX1" i="27" s="1"/>
  <c r="ISY1" i="27" s="1"/>
  <c r="ISZ1" i="27" s="1"/>
  <c r="ITA1" i="27" s="1"/>
  <c r="ITB1" i="27" s="1"/>
  <c r="ITC1" i="27" s="1"/>
  <c r="ITD1" i="27" s="1"/>
  <c r="ITE1" i="27" s="1"/>
  <c r="ITF1" i="27" s="1"/>
  <c r="ITG1" i="27" s="1"/>
  <c r="ITH1" i="27" s="1"/>
  <c r="ITI1" i="27" s="1"/>
  <c r="ITJ1" i="27" s="1"/>
  <c r="ITK1" i="27" s="1"/>
  <c r="ITL1" i="27" s="1"/>
  <c r="ITM1" i="27" s="1"/>
  <c r="ITN1" i="27" s="1"/>
  <c r="ITO1" i="27" s="1"/>
  <c r="ITP1" i="27" s="1"/>
  <c r="ITQ1" i="27" s="1"/>
  <c r="ITR1" i="27" s="1"/>
  <c r="ITS1" i="27" s="1"/>
  <c r="ITT1" i="27" s="1"/>
  <c r="ITU1" i="27" s="1"/>
  <c r="ITV1" i="27" s="1"/>
  <c r="ITW1" i="27" s="1"/>
  <c r="ITX1" i="27" s="1"/>
  <c r="ITY1" i="27" s="1"/>
  <c r="ITZ1" i="27" s="1"/>
  <c r="IUA1" i="27" s="1"/>
  <c r="IUB1" i="27" s="1"/>
  <c r="IUC1" i="27" s="1"/>
  <c r="IUD1" i="27" s="1"/>
  <c r="IUE1" i="27" s="1"/>
  <c r="IUF1" i="27" s="1"/>
  <c r="IUG1" i="27" s="1"/>
  <c r="IUH1" i="27" s="1"/>
  <c r="IUI1" i="27" s="1"/>
  <c r="IUJ1" i="27" s="1"/>
  <c r="IUK1" i="27" s="1"/>
  <c r="IUL1" i="27" s="1"/>
  <c r="IUM1" i="27" s="1"/>
  <c r="IUN1" i="27" s="1"/>
  <c r="IUO1" i="27" s="1"/>
  <c r="IUP1" i="27" s="1"/>
  <c r="IUQ1" i="27" s="1"/>
  <c r="IUR1" i="27" s="1"/>
  <c r="IUS1" i="27" s="1"/>
  <c r="IUT1" i="27" s="1"/>
  <c r="IUU1" i="27" s="1"/>
  <c r="IUV1" i="27" s="1"/>
  <c r="IUW1" i="27" s="1"/>
  <c r="IUX1" i="27" s="1"/>
  <c r="IUY1" i="27" s="1"/>
  <c r="IUZ1" i="27" s="1"/>
  <c r="IVA1" i="27" s="1"/>
  <c r="IVB1" i="27" s="1"/>
  <c r="IVC1" i="27" s="1"/>
  <c r="IVD1" i="27" s="1"/>
  <c r="IVE1" i="27" s="1"/>
  <c r="IVF1" i="27" s="1"/>
  <c r="IVG1" i="27" s="1"/>
  <c r="IVH1" i="27" s="1"/>
  <c r="IVI1" i="27" s="1"/>
  <c r="IVJ1" i="27" s="1"/>
  <c r="IVK1" i="27" s="1"/>
  <c r="IVL1" i="27" s="1"/>
  <c r="IVM1" i="27" s="1"/>
  <c r="IVN1" i="27" s="1"/>
  <c r="IVO1" i="27" s="1"/>
  <c r="IVP1" i="27" s="1"/>
  <c r="IVQ1" i="27" s="1"/>
  <c r="IVR1" i="27" s="1"/>
  <c r="IVS1" i="27" s="1"/>
  <c r="IVT1" i="27" s="1"/>
  <c r="IVU1" i="27" s="1"/>
  <c r="IVV1" i="27" s="1"/>
  <c r="IVW1" i="27" s="1"/>
  <c r="IVX1" i="27" s="1"/>
  <c r="IVY1" i="27" s="1"/>
  <c r="IVZ1" i="27" s="1"/>
  <c r="IWA1" i="27" s="1"/>
  <c r="IWB1" i="27" s="1"/>
  <c r="IWC1" i="27" s="1"/>
  <c r="IWD1" i="27" s="1"/>
  <c r="IWE1" i="27" s="1"/>
  <c r="IWF1" i="27" s="1"/>
  <c r="IWG1" i="27" s="1"/>
  <c r="IWH1" i="27" s="1"/>
  <c r="IWI1" i="27" s="1"/>
  <c r="IWJ1" i="27" s="1"/>
  <c r="IWK1" i="27" s="1"/>
  <c r="IWL1" i="27" s="1"/>
  <c r="IWM1" i="27" s="1"/>
  <c r="IWN1" i="27" s="1"/>
  <c r="IWO1" i="27" s="1"/>
  <c r="IWP1" i="27" s="1"/>
  <c r="IWQ1" i="27" s="1"/>
  <c r="IWR1" i="27" s="1"/>
  <c r="IWS1" i="27" s="1"/>
  <c r="IWT1" i="27" s="1"/>
  <c r="IWU1" i="27" s="1"/>
  <c r="IWV1" i="27" s="1"/>
  <c r="IWW1" i="27" s="1"/>
  <c r="IWX1" i="27" s="1"/>
  <c r="IWY1" i="27" s="1"/>
  <c r="IWZ1" i="27" s="1"/>
  <c r="IXA1" i="27" s="1"/>
  <c r="IXB1" i="27" s="1"/>
  <c r="IXC1" i="27" s="1"/>
  <c r="IXD1" i="27" s="1"/>
  <c r="IXE1" i="27" s="1"/>
  <c r="IXF1" i="27" s="1"/>
  <c r="IXG1" i="27" s="1"/>
  <c r="IXH1" i="27" s="1"/>
  <c r="IXI1" i="27" s="1"/>
  <c r="IXJ1" i="27" s="1"/>
  <c r="IXK1" i="27" s="1"/>
  <c r="IXL1" i="27" s="1"/>
  <c r="IXM1" i="27" s="1"/>
  <c r="IXN1" i="27" s="1"/>
  <c r="IXO1" i="27" s="1"/>
  <c r="IXP1" i="27" s="1"/>
  <c r="IXQ1" i="27" s="1"/>
  <c r="IXR1" i="27" s="1"/>
  <c r="IXS1" i="27" s="1"/>
  <c r="IXT1" i="27" s="1"/>
  <c r="IXU1" i="27" s="1"/>
  <c r="IXV1" i="27" s="1"/>
  <c r="IXW1" i="27" s="1"/>
  <c r="IXX1" i="27" s="1"/>
  <c r="IXY1" i="27" s="1"/>
  <c r="IXZ1" i="27" s="1"/>
  <c r="IYA1" i="27" s="1"/>
  <c r="IYB1" i="27" s="1"/>
  <c r="IYC1" i="27" s="1"/>
  <c r="IYD1" i="27" s="1"/>
  <c r="IYE1" i="27" s="1"/>
  <c r="IYF1" i="27" s="1"/>
  <c r="IYG1" i="27" s="1"/>
  <c r="IYH1" i="27" s="1"/>
  <c r="IYI1" i="27" s="1"/>
  <c r="IYJ1" i="27" s="1"/>
  <c r="IYK1" i="27" s="1"/>
  <c r="IYL1" i="27" s="1"/>
  <c r="IYM1" i="27" s="1"/>
  <c r="IYN1" i="27" s="1"/>
  <c r="IYO1" i="27" s="1"/>
  <c r="IYP1" i="27" s="1"/>
  <c r="IYQ1" i="27" s="1"/>
  <c r="IYR1" i="27" s="1"/>
  <c r="IYS1" i="27" s="1"/>
  <c r="IYT1" i="27" s="1"/>
  <c r="IYU1" i="27" s="1"/>
  <c r="IYV1" i="27" s="1"/>
  <c r="IYW1" i="27" s="1"/>
  <c r="IYX1" i="27" s="1"/>
  <c r="IYY1" i="27" s="1"/>
  <c r="IYZ1" i="27" s="1"/>
  <c r="IZA1" i="27" s="1"/>
  <c r="IZB1" i="27" s="1"/>
  <c r="IZC1" i="27" s="1"/>
  <c r="IZD1" i="27" s="1"/>
  <c r="IZE1" i="27" s="1"/>
  <c r="IZF1" i="27" s="1"/>
  <c r="IZG1" i="27" s="1"/>
  <c r="IZH1" i="27" s="1"/>
  <c r="IZI1" i="27" s="1"/>
  <c r="IZJ1" i="27" s="1"/>
  <c r="IZK1" i="27" s="1"/>
  <c r="IZL1" i="27" s="1"/>
  <c r="IZM1" i="27" s="1"/>
  <c r="IZN1" i="27" s="1"/>
  <c r="IZO1" i="27" s="1"/>
  <c r="IZP1" i="27" s="1"/>
  <c r="IZQ1" i="27" s="1"/>
  <c r="IZR1" i="27" s="1"/>
  <c r="IZS1" i="27" s="1"/>
  <c r="IZT1" i="27" s="1"/>
  <c r="IZU1" i="27" s="1"/>
  <c r="IZV1" i="27" s="1"/>
  <c r="IZW1" i="27" s="1"/>
  <c r="IZX1" i="27" s="1"/>
  <c r="IZY1" i="27" s="1"/>
  <c r="IZZ1" i="27" s="1"/>
  <c r="JAA1" i="27" s="1"/>
  <c r="JAB1" i="27" s="1"/>
  <c r="JAC1" i="27" s="1"/>
  <c r="JAD1" i="27" s="1"/>
  <c r="JAE1" i="27" s="1"/>
  <c r="JAF1" i="27" s="1"/>
  <c r="JAG1" i="27" s="1"/>
  <c r="JAH1" i="27" s="1"/>
  <c r="JAI1" i="27" s="1"/>
  <c r="JAJ1" i="27" s="1"/>
  <c r="JAK1" i="27" s="1"/>
  <c r="JAL1" i="27" s="1"/>
  <c r="JAM1" i="27" s="1"/>
  <c r="JAN1" i="27" s="1"/>
  <c r="JAO1" i="27" s="1"/>
  <c r="JAP1" i="27" s="1"/>
  <c r="JAQ1" i="27" s="1"/>
  <c r="JAR1" i="27" s="1"/>
  <c r="JAS1" i="27" s="1"/>
  <c r="JAT1" i="27" s="1"/>
  <c r="JAU1" i="27" s="1"/>
  <c r="JAV1" i="27" s="1"/>
  <c r="JAW1" i="27" s="1"/>
  <c r="JAX1" i="27" s="1"/>
  <c r="JAY1" i="27" s="1"/>
  <c r="JAZ1" i="27" s="1"/>
  <c r="JBA1" i="27" s="1"/>
  <c r="JBB1" i="27" s="1"/>
  <c r="JBC1" i="27" s="1"/>
  <c r="JBD1" i="27" s="1"/>
  <c r="JBE1" i="27" s="1"/>
  <c r="JBF1" i="27" s="1"/>
  <c r="JBG1" i="27" s="1"/>
  <c r="JBH1" i="27" s="1"/>
  <c r="JBI1" i="27" s="1"/>
  <c r="JBJ1" i="27" s="1"/>
  <c r="JBK1" i="27" s="1"/>
  <c r="JBL1" i="27" s="1"/>
  <c r="JBM1" i="27" s="1"/>
  <c r="JBN1" i="27" s="1"/>
  <c r="JBO1" i="27" s="1"/>
  <c r="JBP1" i="27" s="1"/>
  <c r="JBQ1" i="27" s="1"/>
  <c r="JBR1" i="27" s="1"/>
  <c r="JBS1" i="27" s="1"/>
  <c r="JBT1" i="27" s="1"/>
  <c r="JBU1" i="27" s="1"/>
  <c r="JBV1" i="27" s="1"/>
  <c r="JBW1" i="27" s="1"/>
  <c r="JBX1" i="27" s="1"/>
  <c r="JBY1" i="27" s="1"/>
  <c r="JBZ1" i="27" s="1"/>
  <c r="JCA1" i="27" s="1"/>
  <c r="JCB1" i="27" s="1"/>
  <c r="JCC1" i="27" s="1"/>
  <c r="JCD1" i="27" s="1"/>
  <c r="JCE1" i="27" s="1"/>
  <c r="JCF1" i="27" s="1"/>
  <c r="JCG1" i="27" s="1"/>
  <c r="JCH1" i="27" s="1"/>
  <c r="JCI1" i="27" s="1"/>
  <c r="JCJ1" i="27" s="1"/>
  <c r="JCK1" i="27" s="1"/>
  <c r="JCL1" i="27" s="1"/>
  <c r="JCM1" i="27" s="1"/>
  <c r="JCN1" i="27" s="1"/>
  <c r="JCO1" i="27" s="1"/>
  <c r="JCP1" i="27" s="1"/>
  <c r="JCQ1" i="27" s="1"/>
  <c r="JCR1" i="27" s="1"/>
  <c r="JCS1" i="27" s="1"/>
  <c r="JCT1" i="27" s="1"/>
  <c r="JCU1" i="27" s="1"/>
  <c r="JCV1" i="27" s="1"/>
  <c r="JCW1" i="27" s="1"/>
  <c r="JCX1" i="27" s="1"/>
  <c r="JCY1" i="27" s="1"/>
  <c r="JCZ1" i="27" s="1"/>
  <c r="JDA1" i="27" s="1"/>
  <c r="JDB1" i="27" s="1"/>
  <c r="JDC1" i="27" s="1"/>
  <c r="JDD1" i="27" s="1"/>
  <c r="JDE1" i="27" s="1"/>
  <c r="JDF1" i="27" s="1"/>
  <c r="JDG1" i="27" s="1"/>
  <c r="JDH1" i="27" s="1"/>
  <c r="JDI1" i="27" s="1"/>
  <c r="JDJ1" i="27" s="1"/>
  <c r="JDK1" i="27" s="1"/>
  <c r="JDL1" i="27" s="1"/>
  <c r="JDM1" i="27" s="1"/>
  <c r="JDN1" i="27" s="1"/>
  <c r="JDO1" i="27" s="1"/>
  <c r="JDP1" i="27" s="1"/>
  <c r="JDQ1" i="27" s="1"/>
  <c r="JDR1" i="27" s="1"/>
  <c r="JDS1" i="27" s="1"/>
  <c r="JDT1" i="27" s="1"/>
  <c r="JDU1" i="27" s="1"/>
  <c r="JDV1" i="27" s="1"/>
  <c r="JDW1" i="27" s="1"/>
  <c r="JDX1" i="27" s="1"/>
  <c r="JDY1" i="27" s="1"/>
  <c r="JDZ1" i="27" s="1"/>
  <c r="JEA1" i="27" s="1"/>
  <c r="JEB1" i="27" s="1"/>
  <c r="JEC1" i="27" s="1"/>
  <c r="JED1" i="27" s="1"/>
  <c r="JEE1" i="27" s="1"/>
  <c r="JEF1" i="27" s="1"/>
  <c r="JEG1" i="27" s="1"/>
  <c r="JEH1" i="27" s="1"/>
  <c r="JEI1" i="27" s="1"/>
  <c r="JEJ1" i="27" s="1"/>
  <c r="JEK1" i="27" s="1"/>
  <c r="JEL1" i="27" s="1"/>
  <c r="JEM1" i="27" s="1"/>
  <c r="JEN1" i="27" s="1"/>
  <c r="JEO1" i="27" s="1"/>
  <c r="JEP1" i="27" s="1"/>
  <c r="JEQ1" i="27" s="1"/>
  <c r="JER1" i="27" s="1"/>
  <c r="JES1" i="27" s="1"/>
  <c r="JET1" i="27" s="1"/>
  <c r="JEU1" i="27" s="1"/>
  <c r="JEV1" i="27" s="1"/>
  <c r="JEW1" i="27" s="1"/>
  <c r="JEX1" i="27" s="1"/>
  <c r="JEY1" i="27" s="1"/>
  <c r="JEZ1" i="27" s="1"/>
  <c r="JFA1" i="27" s="1"/>
  <c r="JFB1" i="27" s="1"/>
  <c r="JFC1" i="27" s="1"/>
  <c r="JFD1" i="27" s="1"/>
  <c r="JFE1" i="27" s="1"/>
  <c r="JFF1" i="27" s="1"/>
  <c r="JFG1" i="27" s="1"/>
  <c r="JFH1" i="27" s="1"/>
  <c r="JFI1" i="27" s="1"/>
  <c r="JFJ1" i="27" s="1"/>
  <c r="JFK1" i="27" s="1"/>
  <c r="JFL1" i="27" s="1"/>
  <c r="JFM1" i="27" s="1"/>
  <c r="JFN1" i="27" s="1"/>
  <c r="JFO1" i="27" s="1"/>
  <c r="JFP1" i="27" s="1"/>
  <c r="JFQ1" i="27" s="1"/>
  <c r="JFR1" i="27" s="1"/>
  <c r="JFS1" i="27" s="1"/>
  <c r="JFT1" i="27" s="1"/>
  <c r="JFU1" i="27" s="1"/>
  <c r="JFV1" i="27" s="1"/>
  <c r="JFW1" i="27" s="1"/>
  <c r="JFX1" i="27" s="1"/>
  <c r="JFY1" i="27" s="1"/>
  <c r="JFZ1" i="27" s="1"/>
  <c r="JGA1" i="27" s="1"/>
  <c r="JGB1" i="27" s="1"/>
  <c r="JGC1" i="27" s="1"/>
  <c r="JGD1" i="27" s="1"/>
  <c r="JGE1" i="27" s="1"/>
  <c r="JGF1" i="27" s="1"/>
  <c r="JGG1" i="27" s="1"/>
  <c r="JGH1" i="27" s="1"/>
  <c r="JGI1" i="27" s="1"/>
  <c r="JGJ1" i="27" s="1"/>
  <c r="JGK1" i="27" s="1"/>
  <c r="JGL1" i="27" s="1"/>
  <c r="JGM1" i="27" s="1"/>
  <c r="JGN1" i="27" s="1"/>
  <c r="JGO1" i="27" s="1"/>
  <c r="JGP1" i="27" s="1"/>
  <c r="JGQ1" i="27" s="1"/>
  <c r="JGR1" i="27" s="1"/>
  <c r="JGS1" i="27" s="1"/>
  <c r="JGT1" i="27" s="1"/>
  <c r="JGU1" i="27" s="1"/>
  <c r="JGV1" i="27" s="1"/>
  <c r="JGW1" i="27" s="1"/>
  <c r="JGX1" i="27" s="1"/>
  <c r="JGY1" i="27" s="1"/>
  <c r="JGZ1" i="27" s="1"/>
  <c r="JHA1" i="27" s="1"/>
  <c r="JHB1" i="27" s="1"/>
  <c r="JHC1" i="27" s="1"/>
  <c r="JHD1" i="27" s="1"/>
  <c r="JHE1" i="27" s="1"/>
  <c r="JHF1" i="27" s="1"/>
  <c r="JHG1" i="27" s="1"/>
  <c r="JHH1" i="27" s="1"/>
  <c r="JHI1" i="27" s="1"/>
  <c r="JHJ1" i="27" s="1"/>
  <c r="JHK1" i="27" s="1"/>
  <c r="JHL1" i="27" s="1"/>
  <c r="JHM1" i="27" s="1"/>
  <c r="JHN1" i="27" s="1"/>
  <c r="JHO1" i="27" s="1"/>
  <c r="JHP1" i="27" s="1"/>
  <c r="JHQ1" i="27" s="1"/>
  <c r="JHR1" i="27" s="1"/>
  <c r="JHS1" i="27" s="1"/>
  <c r="JHT1" i="27" s="1"/>
  <c r="JHU1" i="27" s="1"/>
  <c r="JHV1" i="27" s="1"/>
  <c r="JHW1" i="27" s="1"/>
  <c r="JHX1" i="27" s="1"/>
  <c r="JHY1" i="27" s="1"/>
  <c r="JHZ1" i="27" s="1"/>
  <c r="JIA1" i="27" s="1"/>
  <c r="JIB1" i="27" s="1"/>
  <c r="JIC1" i="27" s="1"/>
  <c r="JID1" i="27" s="1"/>
  <c r="JIE1" i="27" s="1"/>
  <c r="JIF1" i="27" s="1"/>
  <c r="JIG1" i="27" s="1"/>
  <c r="JIH1" i="27" s="1"/>
  <c r="JII1" i="27" s="1"/>
  <c r="JIJ1" i="27" s="1"/>
  <c r="JIK1" i="27" s="1"/>
  <c r="JIL1" i="27" s="1"/>
  <c r="JIM1" i="27" s="1"/>
  <c r="JIN1" i="27" s="1"/>
  <c r="JIO1" i="27" s="1"/>
  <c r="JIP1" i="27" s="1"/>
  <c r="JIQ1" i="27" s="1"/>
  <c r="JIR1" i="27" s="1"/>
  <c r="JIS1" i="27" s="1"/>
  <c r="JIT1" i="27" s="1"/>
  <c r="JIU1" i="27" s="1"/>
  <c r="JIV1" i="27" s="1"/>
  <c r="JIW1" i="27" s="1"/>
  <c r="JIX1" i="27" s="1"/>
  <c r="JIY1" i="27" s="1"/>
  <c r="JIZ1" i="27" s="1"/>
  <c r="JJA1" i="27" s="1"/>
  <c r="JJB1" i="27" s="1"/>
  <c r="JJC1" i="27" s="1"/>
  <c r="JJD1" i="27" s="1"/>
  <c r="JJE1" i="27" s="1"/>
  <c r="JJF1" i="27" s="1"/>
  <c r="JJG1" i="27" s="1"/>
  <c r="JJH1" i="27" s="1"/>
  <c r="JJI1" i="27" s="1"/>
  <c r="JJJ1" i="27" s="1"/>
  <c r="JJK1" i="27" s="1"/>
  <c r="JJL1" i="27" s="1"/>
  <c r="JJM1" i="27" s="1"/>
  <c r="JJN1" i="27" s="1"/>
  <c r="JJO1" i="27" s="1"/>
  <c r="JJP1" i="27" s="1"/>
  <c r="JJQ1" i="27" s="1"/>
  <c r="JJR1" i="27" s="1"/>
  <c r="JJS1" i="27" s="1"/>
  <c r="JJT1" i="27" s="1"/>
  <c r="JJU1" i="27" s="1"/>
  <c r="JJV1" i="27" s="1"/>
  <c r="JJW1" i="27" s="1"/>
  <c r="JJX1" i="27" s="1"/>
  <c r="JJY1" i="27" s="1"/>
  <c r="JJZ1" i="27" s="1"/>
  <c r="JKA1" i="27" s="1"/>
  <c r="JKB1" i="27" s="1"/>
  <c r="JKC1" i="27" s="1"/>
  <c r="JKD1" i="27" s="1"/>
  <c r="JKE1" i="27" s="1"/>
  <c r="JKF1" i="27" s="1"/>
  <c r="JKG1" i="27" s="1"/>
  <c r="JKH1" i="27" s="1"/>
  <c r="JKI1" i="27" s="1"/>
  <c r="JKJ1" i="27" s="1"/>
  <c r="JKK1" i="27" s="1"/>
  <c r="JKL1" i="27" s="1"/>
  <c r="JKM1" i="27" s="1"/>
  <c r="JKN1" i="27" s="1"/>
  <c r="JKO1" i="27" s="1"/>
  <c r="JKP1" i="27" s="1"/>
  <c r="JKQ1" i="27" s="1"/>
  <c r="JKR1" i="27" s="1"/>
  <c r="JKS1" i="27" s="1"/>
  <c r="JKT1" i="27" s="1"/>
  <c r="JKU1" i="27" s="1"/>
  <c r="JKV1" i="27" s="1"/>
  <c r="JKW1" i="27" s="1"/>
  <c r="JKX1" i="27" s="1"/>
  <c r="JKY1" i="27" s="1"/>
  <c r="JKZ1" i="27" s="1"/>
  <c r="JLA1" i="27" s="1"/>
  <c r="JLB1" i="27" s="1"/>
  <c r="JLC1" i="27" s="1"/>
  <c r="JLD1" i="27" s="1"/>
  <c r="JLE1" i="27" s="1"/>
  <c r="JLF1" i="27" s="1"/>
  <c r="JLG1" i="27" s="1"/>
  <c r="JLH1" i="27" s="1"/>
  <c r="JLI1" i="27" s="1"/>
  <c r="JLJ1" i="27" s="1"/>
  <c r="JLK1" i="27" s="1"/>
  <c r="JLL1" i="27" s="1"/>
  <c r="JLM1" i="27" s="1"/>
  <c r="JLN1" i="27" s="1"/>
  <c r="JLO1" i="27" s="1"/>
  <c r="JLP1" i="27" s="1"/>
  <c r="JLQ1" i="27" s="1"/>
  <c r="JLR1" i="27" s="1"/>
  <c r="JLS1" i="27" s="1"/>
  <c r="JLT1" i="27" s="1"/>
  <c r="JLU1" i="27" s="1"/>
  <c r="JLV1" i="27" s="1"/>
  <c r="JLW1" i="27" s="1"/>
  <c r="JLX1" i="27" s="1"/>
  <c r="JLY1" i="27" s="1"/>
  <c r="JLZ1" i="27" s="1"/>
  <c r="JMA1" i="27" s="1"/>
  <c r="JMB1" i="27" s="1"/>
  <c r="JMC1" i="27" s="1"/>
  <c r="JMD1" i="27" s="1"/>
  <c r="JME1" i="27" s="1"/>
  <c r="JMF1" i="27" s="1"/>
  <c r="JMG1" i="27" s="1"/>
  <c r="JMH1" i="27" s="1"/>
  <c r="JMI1" i="27" s="1"/>
  <c r="JMJ1" i="27" s="1"/>
  <c r="JMK1" i="27" s="1"/>
  <c r="JML1" i="27" s="1"/>
  <c r="JMM1" i="27" s="1"/>
  <c r="JMN1" i="27" s="1"/>
  <c r="JMO1" i="27" s="1"/>
  <c r="JMP1" i="27" s="1"/>
  <c r="JMQ1" i="27" s="1"/>
  <c r="JMR1" i="27" s="1"/>
  <c r="JMS1" i="27" s="1"/>
  <c r="JMT1" i="27" s="1"/>
  <c r="JMU1" i="27" s="1"/>
  <c r="JMV1" i="27" s="1"/>
  <c r="JMW1" i="27" s="1"/>
  <c r="JMX1" i="27" s="1"/>
  <c r="JMY1" i="27" s="1"/>
  <c r="JMZ1" i="27" s="1"/>
  <c r="JNA1" i="27" s="1"/>
  <c r="JNB1" i="27" s="1"/>
  <c r="JNC1" i="27" s="1"/>
  <c r="JND1" i="27" s="1"/>
  <c r="JNE1" i="27" s="1"/>
  <c r="JNF1" i="27" s="1"/>
  <c r="JNG1" i="27" s="1"/>
  <c r="JNH1" i="27" s="1"/>
  <c r="JNI1" i="27" s="1"/>
  <c r="JNJ1" i="27" s="1"/>
  <c r="JNK1" i="27" s="1"/>
  <c r="JNL1" i="27" s="1"/>
  <c r="JNM1" i="27" s="1"/>
  <c r="JNN1" i="27" s="1"/>
  <c r="JNO1" i="27" s="1"/>
  <c r="JNP1" i="27" s="1"/>
  <c r="JNQ1" i="27" s="1"/>
  <c r="JNR1" i="27" s="1"/>
  <c r="JNS1" i="27" s="1"/>
  <c r="JNT1" i="27" s="1"/>
  <c r="JNU1" i="27" s="1"/>
  <c r="JNV1" i="27" s="1"/>
  <c r="JNW1" i="27" s="1"/>
  <c r="JNX1" i="27" s="1"/>
  <c r="JNY1" i="27" s="1"/>
  <c r="JNZ1" i="27" s="1"/>
  <c r="JOA1" i="27" s="1"/>
  <c r="JOB1" i="27" s="1"/>
  <c r="JOC1" i="27" s="1"/>
  <c r="JOD1" i="27" s="1"/>
  <c r="JOE1" i="27" s="1"/>
  <c r="JOF1" i="27" s="1"/>
  <c r="JOG1" i="27" s="1"/>
  <c r="JOH1" i="27" s="1"/>
  <c r="JOI1" i="27" s="1"/>
  <c r="JOJ1" i="27" s="1"/>
  <c r="JOK1" i="27" s="1"/>
  <c r="JOL1" i="27" s="1"/>
  <c r="JOM1" i="27" s="1"/>
  <c r="JON1" i="27" s="1"/>
  <c r="JOO1" i="27" s="1"/>
  <c r="JOP1" i="27" s="1"/>
  <c r="JOQ1" i="27" s="1"/>
  <c r="JOR1" i="27" s="1"/>
  <c r="JOS1" i="27" s="1"/>
  <c r="JOT1" i="27" s="1"/>
  <c r="JOU1" i="27" s="1"/>
  <c r="JOV1" i="27" s="1"/>
  <c r="JOW1" i="27" s="1"/>
  <c r="JOX1" i="27" s="1"/>
  <c r="JOY1" i="27" s="1"/>
  <c r="JOZ1" i="27" s="1"/>
  <c r="JPA1" i="27" s="1"/>
  <c r="JPB1" i="27" s="1"/>
  <c r="JPC1" i="27" s="1"/>
  <c r="JPD1" i="27" s="1"/>
  <c r="JPE1" i="27" s="1"/>
  <c r="JPF1" i="27" s="1"/>
  <c r="JPG1" i="27" s="1"/>
  <c r="JPH1" i="27" s="1"/>
  <c r="JPI1" i="27" s="1"/>
  <c r="JPJ1" i="27" s="1"/>
  <c r="JPK1" i="27" s="1"/>
  <c r="JPL1" i="27" s="1"/>
  <c r="JPM1" i="27" s="1"/>
  <c r="JPN1" i="27" s="1"/>
  <c r="JPO1" i="27" s="1"/>
  <c r="JPP1" i="27" s="1"/>
  <c r="JPQ1" i="27" s="1"/>
  <c r="JPR1" i="27" s="1"/>
  <c r="JPS1" i="27" s="1"/>
  <c r="JPT1" i="27" s="1"/>
  <c r="JPU1" i="27" s="1"/>
  <c r="JPV1" i="27" s="1"/>
  <c r="JPW1" i="27" s="1"/>
  <c r="JPX1" i="27" s="1"/>
  <c r="JPY1" i="27" s="1"/>
  <c r="JPZ1" i="27" s="1"/>
  <c r="JQA1" i="27" s="1"/>
  <c r="JQB1" i="27" s="1"/>
  <c r="JQC1" i="27" s="1"/>
  <c r="JQD1" i="27" s="1"/>
  <c r="JQE1" i="27" s="1"/>
  <c r="JQF1" i="27" s="1"/>
  <c r="JQG1" i="27" s="1"/>
  <c r="JQH1" i="27" s="1"/>
  <c r="JQI1" i="27" s="1"/>
  <c r="JQJ1" i="27" s="1"/>
  <c r="JQK1" i="27" s="1"/>
  <c r="JQL1" i="27" s="1"/>
  <c r="JQM1" i="27" s="1"/>
  <c r="JQN1" i="27" s="1"/>
  <c r="JQO1" i="27" s="1"/>
  <c r="JQP1" i="27" s="1"/>
  <c r="JQQ1" i="27" s="1"/>
  <c r="JQR1" i="27" s="1"/>
  <c r="JQS1" i="27" s="1"/>
  <c r="JQT1" i="27" s="1"/>
  <c r="JQU1" i="27" s="1"/>
  <c r="JQV1" i="27" s="1"/>
  <c r="JQW1" i="27" s="1"/>
  <c r="JQX1" i="27" s="1"/>
  <c r="JQY1" i="27" s="1"/>
  <c r="JQZ1" i="27" s="1"/>
  <c r="JRA1" i="27" s="1"/>
  <c r="JRB1" i="27" s="1"/>
  <c r="JRC1" i="27" s="1"/>
  <c r="JRD1" i="27" s="1"/>
  <c r="JRE1" i="27" s="1"/>
  <c r="JRF1" i="27" s="1"/>
  <c r="JRG1" i="27" s="1"/>
  <c r="JRH1" i="27" s="1"/>
  <c r="JRI1" i="27" s="1"/>
  <c r="JRJ1" i="27" s="1"/>
  <c r="JRK1" i="27" s="1"/>
  <c r="JRL1" i="27" s="1"/>
  <c r="JRM1" i="27" s="1"/>
  <c r="JRN1" i="27" s="1"/>
  <c r="JRO1" i="27" s="1"/>
  <c r="JRP1" i="27" s="1"/>
  <c r="JRQ1" i="27" s="1"/>
  <c r="JRR1" i="27" s="1"/>
  <c r="JRS1" i="27" s="1"/>
  <c r="JRT1" i="27" s="1"/>
  <c r="JRU1" i="27" s="1"/>
  <c r="JRV1" i="27" s="1"/>
  <c r="JRW1" i="27" s="1"/>
  <c r="JRX1" i="27" s="1"/>
  <c r="JRY1" i="27" s="1"/>
  <c r="JRZ1" i="27" s="1"/>
  <c r="JSA1" i="27" s="1"/>
  <c r="JSB1" i="27" s="1"/>
  <c r="JSC1" i="27" s="1"/>
  <c r="JSD1" i="27" s="1"/>
  <c r="JSE1" i="27" s="1"/>
  <c r="JSF1" i="27" s="1"/>
  <c r="JSG1" i="27" s="1"/>
  <c r="JSH1" i="27" s="1"/>
  <c r="JSI1" i="27" s="1"/>
  <c r="JSJ1" i="27" s="1"/>
  <c r="JSK1" i="27" s="1"/>
  <c r="JSL1" i="27" s="1"/>
  <c r="JSM1" i="27" s="1"/>
  <c r="JSN1" i="27" s="1"/>
  <c r="JSO1" i="27" s="1"/>
  <c r="JSP1" i="27" s="1"/>
  <c r="JSQ1" i="27" s="1"/>
  <c r="JSR1" i="27" s="1"/>
  <c r="JSS1" i="27" s="1"/>
  <c r="JST1" i="27" s="1"/>
  <c r="JSU1" i="27" s="1"/>
  <c r="JSV1" i="27" s="1"/>
  <c r="JSW1" i="27" s="1"/>
  <c r="JSX1" i="27" s="1"/>
  <c r="JSY1" i="27" s="1"/>
  <c r="JSZ1" i="27" s="1"/>
  <c r="JTA1" i="27" s="1"/>
  <c r="JTB1" i="27" s="1"/>
  <c r="JTC1" i="27" s="1"/>
  <c r="JTD1" i="27" s="1"/>
  <c r="JTE1" i="27" s="1"/>
  <c r="JTF1" i="27" s="1"/>
  <c r="JTG1" i="27" s="1"/>
  <c r="JTH1" i="27" s="1"/>
  <c r="JTI1" i="27" s="1"/>
  <c r="JTJ1" i="27" s="1"/>
  <c r="JTK1" i="27" s="1"/>
  <c r="JTL1" i="27" s="1"/>
  <c r="JTM1" i="27" s="1"/>
  <c r="JTN1" i="27" s="1"/>
  <c r="JTO1" i="27" s="1"/>
  <c r="JTP1" i="27" s="1"/>
  <c r="JTQ1" i="27" s="1"/>
  <c r="JTR1" i="27" s="1"/>
  <c r="JTS1" i="27" s="1"/>
  <c r="JTT1" i="27" s="1"/>
  <c r="JTU1" i="27" s="1"/>
  <c r="JTV1" i="27" s="1"/>
  <c r="JTW1" i="27" s="1"/>
  <c r="JTX1" i="27" s="1"/>
  <c r="JTY1" i="27" s="1"/>
  <c r="JTZ1" i="27" s="1"/>
  <c r="JUA1" i="27" s="1"/>
  <c r="JUB1" i="27" s="1"/>
  <c r="JUC1" i="27" s="1"/>
  <c r="JUD1" i="27" s="1"/>
  <c r="JUE1" i="27" s="1"/>
  <c r="JUF1" i="27" s="1"/>
  <c r="JUG1" i="27" s="1"/>
  <c r="JUH1" i="27" s="1"/>
  <c r="JUI1" i="27" s="1"/>
  <c r="JUJ1" i="27" s="1"/>
  <c r="JUK1" i="27" s="1"/>
  <c r="JUL1" i="27" s="1"/>
  <c r="JUM1" i="27" s="1"/>
  <c r="JUN1" i="27" s="1"/>
  <c r="JUO1" i="27" s="1"/>
  <c r="JUP1" i="27" s="1"/>
  <c r="JUQ1" i="27" s="1"/>
  <c r="JUR1" i="27" s="1"/>
  <c r="JUS1" i="27" s="1"/>
  <c r="JUT1" i="27" s="1"/>
  <c r="JUU1" i="27" s="1"/>
  <c r="JUV1" i="27" s="1"/>
  <c r="JUW1" i="27" s="1"/>
  <c r="JUX1" i="27" s="1"/>
  <c r="JUY1" i="27" s="1"/>
  <c r="JUZ1" i="27" s="1"/>
  <c r="JVA1" i="27" s="1"/>
  <c r="JVB1" i="27" s="1"/>
  <c r="JVC1" i="27" s="1"/>
  <c r="JVD1" i="27" s="1"/>
  <c r="JVE1" i="27" s="1"/>
  <c r="JVF1" i="27" s="1"/>
  <c r="JVG1" i="27" s="1"/>
  <c r="JVH1" i="27" s="1"/>
  <c r="JVI1" i="27" s="1"/>
  <c r="JVJ1" i="27" s="1"/>
  <c r="JVK1" i="27" s="1"/>
  <c r="JVL1" i="27" s="1"/>
  <c r="JVM1" i="27" s="1"/>
  <c r="JVN1" i="27" s="1"/>
  <c r="JVO1" i="27" s="1"/>
  <c r="JVP1" i="27" s="1"/>
  <c r="JVQ1" i="27" s="1"/>
  <c r="JVR1" i="27" s="1"/>
  <c r="JVS1" i="27" s="1"/>
  <c r="JVT1" i="27" s="1"/>
  <c r="JVU1" i="27" s="1"/>
  <c r="JVV1" i="27" s="1"/>
  <c r="JVW1" i="27" s="1"/>
  <c r="JVX1" i="27" s="1"/>
  <c r="JVY1" i="27" s="1"/>
  <c r="JVZ1" i="27" s="1"/>
  <c r="JWA1" i="27" s="1"/>
  <c r="JWB1" i="27" s="1"/>
  <c r="JWC1" i="27" s="1"/>
  <c r="JWD1" i="27" s="1"/>
  <c r="JWE1" i="27" s="1"/>
  <c r="JWF1" i="27" s="1"/>
  <c r="JWG1" i="27" s="1"/>
  <c r="JWH1" i="27" s="1"/>
  <c r="JWI1" i="27" s="1"/>
  <c r="JWJ1" i="27" s="1"/>
  <c r="JWK1" i="27" s="1"/>
  <c r="JWL1" i="27" s="1"/>
  <c r="JWM1" i="27" s="1"/>
  <c r="JWN1" i="27" s="1"/>
  <c r="JWO1" i="27" s="1"/>
  <c r="JWP1" i="27" s="1"/>
  <c r="JWQ1" i="27" s="1"/>
  <c r="JWR1" i="27" s="1"/>
  <c r="JWS1" i="27" s="1"/>
  <c r="JWT1" i="27" s="1"/>
  <c r="JWU1" i="27" s="1"/>
  <c r="JWV1" i="27" s="1"/>
  <c r="JWW1" i="27" s="1"/>
  <c r="JWX1" i="27" s="1"/>
  <c r="JWY1" i="27" s="1"/>
  <c r="JWZ1" i="27" s="1"/>
  <c r="JXA1" i="27" s="1"/>
  <c r="JXB1" i="27" s="1"/>
  <c r="JXC1" i="27" s="1"/>
  <c r="JXD1" i="27" s="1"/>
  <c r="JXE1" i="27" s="1"/>
  <c r="JXF1" i="27" s="1"/>
  <c r="JXG1" i="27" s="1"/>
  <c r="JXH1" i="27" s="1"/>
  <c r="JXI1" i="27" s="1"/>
  <c r="JXJ1" i="27" s="1"/>
  <c r="JXK1" i="27" s="1"/>
  <c r="JXL1" i="27" s="1"/>
  <c r="JXM1" i="27" s="1"/>
  <c r="JXN1" i="27" s="1"/>
  <c r="JXO1" i="27" s="1"/>
  <c r="JXP1" i="27" s="1"/>
  <c r="JXQ1" i="27" s="1"/>
  <c r="JXR1" i="27" s="1"/>
  <c r="JXS1" i="27" s="1"/>
  <c r="JXT1" i="27" s="1"/>
  <c r="JXU1" i="27" s="1"/>
  <c r="JXV1" i="27" s="1"/>
  <c r="JXW1" i="27" s="1"/>
  <c r="JXX1" i="27" s="1"/>
  <c r="JXY1" i="27" s="1"/>
  <c r="JXZ1" i="27" s="1"/>
  <c r="JYA1" i="27" s="1"/>
  <c r="JYB1" i="27" s="1"/>
  <c r="JYC1" i="27" s="1"/>
  <c r="JYD1" i="27" s="1"/>
  <c r="JYE1" i="27" s="1"/>
  <c r="JYF1" i="27" s="1"/>
  <c r="JYG1" i="27" s="1"/>
  <c r="JYH1" i="27" s="1"/>
  <c r="JYI1" i="27" s="1"/>
  <c r="JYJ1" i="27" s="1"/>
  <c r="JYK1" i="27" s="1"/>
  <c r="JYL1" i="27" s="1"/>
  <c r="JYM1" i="27" s="1"/>
  <c r="JYN1" i="27" s="1"/>
  <c r="JYO1" i="27" s="1"/>
  <c r="JYP1" i="27" s="1"/>
  <c r="JYQ1" i="27" s="1"/>
  <c r="JYR1" i="27" s="1"/>
  <c r="JYS1" i="27" s="1"/>
  <c r="JYT1" i="27" s="1"/>
  <c r="JYU1" i="27" s="1"/>
  <c r="JYV1" i="27" s="1"/>
  <c r="JYW1" i="27" s="1"/>
  <c r="JYX1" i="27" s="1"/>
  <c r="JYY1" i="27" s="1"/>
  <c r="JYZ1" i="27" s="1"/>
  <c r="JZA1" i="27" s="1"/>
  <c r="JZB1" i="27" s="1"/>
  <c r="JZC1" i="27" s="1"/>
  <c r="JZD1" i="27" s="1"/>
  <c r="JZE1" i="27" s="1"/>
  <c r="JZF1" i="27" s="1"/>
  <c r="JZG1" i="27" s="1"/>
  <c r="JZH1" i="27" s="1"/>
  <c r="JZI1" i="27" s="1"/>
  <c r="JZJ1" i="27" s="1"/>
  <c r="JZK1" i="27" s="1"/>
  <c r="JZL1" i="27" s="1"/>
  <c r="JZM1" i="27" s="1"/>
  <c r="JZN1" i="27" s="1"/>
  <c r="JZO1" i="27" s="1"/>
  <c r="JZP1" i="27" s="1"/>
  <c r="JZQ1" i="27" s="1"/>
  <c r="JZR1" i="27" s="1"/>
  <c r="JZS1" i="27" s="1"/>
  <c r="JZT1" i="27" s="1"/>
  <c r="JZU1" i="27" s="1"/>
  <c r="JZV1" i="27" s="1"/>
  <c r="JZW1" i="27" s="1"/>
  <c r="JZX1" i="27" s="1"/>
  <c r="JZY1" i="27" s="1"/>
  <c r="JZZ1" i="27" s="1"/>
  <c r="KAA1" i="27" s="1"/>
  <c r="KAB1" i="27" s="1"/>
  <c r="KAC1" i="27" s="1"/>
  <c r="KAD1" i="27" s="1"/>
  <c r="KAE1" i="27" s="1"/>
  <c r="KAF1" i="27" s="1"/>
  <c r="KAG1" i="27" s="1"/>
  <c r="KAH1" i="27" s="1"/>
  <c r="KAI1" i="27" s="1"/>
  <c r="KAJ1" i="27" s="1"/>
  <c r="KAK1" i="27" s="1"/>
  <c r="KAL1" i="27" s="1"/>
  <c r="KAM1" i="27" s="1"/>
  <c r="KAN1" i="27" s="1"/>
  <c r="KAO1" i="27" s="1"/>
  <c r="KAP1" i="27" s="1"/>
  <c r="KAQ1" i="27" s="1"/>
  <c r="KAR1" i="27" s="1"/>
  <c r="KAS1" i="27" s="1"/>
  <c r="KAT1" i="27" s="1"/>
  <c r="KAU1" i="27" s="1"/>
  <c r="KAV1" i="27" s="1"/>
  <c r="KAW1" i="27" s="1"/>
  <c r="KAX1" i="27" s="1"/>
  <c r="KAY1" i="27" s="1"/>
  <c r="KAZ1" i="27" s="1"/>
  <c r="KBA1" i="27" s="1"/>
  <c r="KBB1" i="27" s="1"/>
  <c r="KBC1" i="27" s="1"/>
  <c r="KBD1" i="27" s="1"/>
  <c r="KBE1" i="27" s="1"/>
  <c r="KBF1" i="27" s="1"/>
  <c r="KBG1" i="27" s="1"/>
  <c r="KBH1" i="27" s="1"/>
  <c r="KBI1" i="27" s="1"/>
  <c r="KBJ1" i="27" s="1"/>
  <c r="KBK1" i="27" s="1"/>
  <c r="KBL1" i="27" s="1"/>
  <c r="KBM1" i="27" s="1"/>
  <c r="KBN1" i="27" s="1"/>
  <c r="KBO1" i="27" s="1"/>
  <c r="KBP1" i="27" s="1"/>
  <c r="KBQ1" i="27" s="1"/>
  <c r="KBR1" i="27" s="1"/>
  <c r="KBS1" i="27" s="1"/>
  <c r="KBT1" i="27" s="1"/>
  <c r="KBU1" i="27" s="1"/>
  <c r="KBV1" i="27" s="1"/>
  <c r="KBW1" i="27" s="1"/>
  <c r="KBX1" i="27" s="1"/>
  <c r="KBY1" i="27" s="1"/>
  <c r="KBZ1" i="27" s="1"/>
  <c r="KCA1" i="27" s="1"/>
  <c r="KCB1" i="27" s="1"/>
  <c r="KCC1" i="27" s="1"/>
  <c r="KCD1" i="27" s="1"/>
  <c r="KCE1" i="27" s="1"/>
  <c r="KCF1" i="27" s="1"/>
  <c r="KCG1" i="27" s="1"/>
  <c r="KCH1" i="27" s="1"/>
  <c r="KCI1" i="27" s="1"/>
  <c r="KCJ1" i="27" s="1"/>
  <c r="KCK1" i="27" s="1"/>
  <c r="KCL1" i="27" s="1"/>
  <c r="KCM1" i="27" s="1"/>
  <c r="KCN1" i="27" s="1"/>
  <c r="KCO1" i="27" s="1"/>
  <c r="KCP1" i="27" s="1"/>
  <c r="KCQ1" i="27" s="1"/>
  <c r="KCR1" i="27" s="1"/>
  <c r="KCS1" i="27" s="1"/>
  <c r="KCT1" i="27" s="1"/>
  <c r="KCU1" i="27" s="1"/>
  <c r="KCV1" i="27" s="1"/>
  <c r="KCW1" i="27" s="1"/>
  <c r="KCX1" i="27" s="1"/>
  <c r="KCY1" i="27" s="1"/>
  <c r="KCZ1" i="27" s="1"/>
  <c r="KDA1" i="27" s="1"/>
  <c r="KDB1" i="27" s="1"/>
  <c r="KDC1" i="27" s="1"/>
  <c r="KDD1" i="27" s="1"/>
  <c r="KDE1" i="27" s="1"/>
  <c r="KDF1" i="27" s="1"/>
  <c r="KDG1" i="27" s="1"/>
  <c r="KDH1" i="27" s="1"/>
  <c r="KDI1" i="27" s="1"/>
  <c r="KDJ1" i="27" s="1"/>
  <c r="KDK1" i="27" s="1"/>
  <c r="KDL1" i="27" s="1"/>
  <c r="KDM1" i="27" s="1"/>
  <c r="KDN1" i="27" s="1"/>
  <c r="KDO1" i="27" s="1"/>
  <c r="KDP1" i="27" s="1"/>
  <c r="KDQ1" i="27" s="1"/>
  <c r="KDR1" i="27" s="1"/>
  <c r="KDS1" i="27" s="1"/>
  <c r="KDT1" i="27" s="1"/>
  <c r="KDU1" i="27" s="1"/>
  <c r="KDV1" i="27" s="1"/>
  <c r="KDW1" i="27" s="1"/>
  <c r="KDX1" i="27" s="1"/>
  <c r="KDY1" i="27" s="1"/>
  <c r="KDZ1" i="27" s="1"/>
  <c r="KEA1" i="27" s="1"/>
  <c r="KEB1" i="27" s="1"/>
  <c r="KEC1" i="27" s="1"/>
  <c r="KED1" i="27" s="1"/>
  <c r="KEE1" i="27" s="1"/>
  <c r="KEF1" i="27" s="1"/>
  <c r="KEG1" i="27" s="1"/>
  <c r="KEH1" i="27" s="1"/>
  <c r="KEI1" i="27" s="1"/>
  <c r="KEJ1" i="27" s="1"/>
  <c r="KEK1" i="27" s="1"/>
  <c r="KEL1" i="27" s="1"/>
  <c r="KEM1" i="27" s="1"/>
  <c r="KEN1" i="27" s="1"/>
  <c r="KEO1" i="27" s="1"/>
  <c r="KEP1" i="27" s="1"/>
  <c r="KEQ1" i="27" s="1"/>
  <c r="KER1" i="27" s="1"/>
  <c r="KES1" i="27" s="1"/>
  <c r="KET1" i="27" s="1"/>
  <c r="KEU1" i="27" s="1"/>
  <c r="KEV1" i="27" s="1"/>
  <c r="KEW1" i="27" s="1"/>
  <c r="KEX1" i="27" s="1"/>
  <c r="KEY1" i="27" s="1"/>
  <c r="KEZ1" i="27" s="1"/>
  <c r="KFA1" i="27" s="1"/>
  <c r="KFB1" i="27" s="1"/>
  <c r="KFC1" i="27" s="1"/>
  <c r="KFD1" i="27" s="1"/>
  <c r="KFE1" i="27" s="1"/>
  <c r="KFF1" i="27" s="1"/>
  <c r="KFG1" i="27" s="1"/>
  <c r="KFH1" i="27" s="1"/>
  <c r="KFI1" i="27" s="1"/>
  <c r="KFJ1" i="27" s="1"/>
  <c r="KFK1" i="27" s="1"/>
  <c r="KFL1" i="27" s="1"/>
  <c r="KFM1" i="27" s="1"/>
  <c r="KFN1" i="27" s="1"/>
  <c r="KFO1" i="27" s="1"/>
  <c r="KFP1" i="27" s="1"/>
  <c r="KFQ1" i="27" s="1"/>
  <c r="KFR1" i="27" s="1"/>
  <c r="KFS1" i="27" s="1"/>
  <c r="KFT1" i="27" s="1"/>
  <c r="KFU1" i="27" s="1"/>
  <c r="KFV1" i="27" s="1"/>
  <c r="KFW1" i="27" s="1"/>
  <c r="KFX1" i="27" s="1"/>
  <c r="KFY1" i="27" s="1"/>
  <c r="KFZ1" i="27" s="1"/>
  <c r="KGA1" i="27" s="1"/>
  <c r="KGB1" i="27" s="1"/>
  <c r="KGC1" i="27" s="1"/>
  <c r="KGD1" i="27" s="1"/>
  <c r="KGE1" i="27" s="1"/>
  <c r="KGF1" i="27" s="1"/>
  <c r="KGG1" i="27" s="1"/>
  <c r="KGH1" i="27" s="1"/>
  <c r="KGI1" i="27" s="1"/>
  <c r="KGJ1" i="27" s="1"/>
  <c r="KGK1" i="27" s="1"/>
  <c r="KGL1" i="27" s="1"/>
  <c r="KGM1" i="27" s="1"/>
  <c r="KGN1" i="27" s="1"/>
  <c r="KGO1" i="27" s="1"/>
  <c r="KGP1" i="27" s="1"/>
  <c r="KGQ1" i="27" s="1"/>
  <c r="KGR1" i="27" s="1"/>
  <c r="KGS1" i="27" s="1"/>
  <c r="KGT1" i="27" s="1"/>
  <c r="KGU1" i="27" s="1"/>
  <c r="KGV1" i="27" s="1"/>
  <c r="KGW1" i="27" s="1"/>
  <c r="KGX1" i="27" s="1"/>
  <c r="KGY1" i="27" s="1"/>
  <c r="KGZ1" i="27" s="1"/>
  <c r="KHA1" i="27" s="1"/>
  <c r="KHB1" i="27" s="1"/>
  <c r="KHC1" i="27" s="1"/>
  <c r="KHD1" i="27" s="1"/>
  <c r="KHE1" i="27" s="1"/>
  <c r="KHF1" i="27" s="1"/>
  <c r="KHG1" i="27" s="1"/>
  <c r="KHH1" i="27" s="1"/>
  <c r="KHI1" i="27" s="1"/>
  <c r="KHJ1" i="27" s="1"/>
  <c r="KHK1" i="27" s="1"/>
  <c r="KHL1" i="27" s="1"/>
  <c r="KHM1" i="27" s="1"/>
  <c r="KHN1" i="27" s="1"/>
  <c r="KHO1" i="27" s="1"/>
  <c r="KHP1" i="27" s="1"/>
  <c r="KHQ1" i="27" s="1"/>
  <c r="KHR1" i="27" s="1"/>
  <c r="KHS1" i="27" s="1"/>
  <c r="KHT1" i="27" s="1"/>
  <c r="KHU1" i="27" s="1"/>
  <c r="KHV1" i="27" s="1"/>
  <c r="KHW1" i="27" s="1"/>
  <c r="KHX1" i="27" s="1"/>
  <c r="KHY1" i="27" s="1"/>
  <c r="KHZ1" i="27" s="1"/>
  <c r="KIA1" i="27" s="1"/>
  <c r="KIB1" i="27" s="1"/>
  <c r="KIC1" i="27" s="1"/>
  <c r="KID1" i="27" s="1"/>
  <c r="KIE1" i="27" s="1"/>
  <c r="KIF1" i="27" s="1"/>
  <c r="KIG1" i="27" s="1"/>
  <c r="KIH1" i="27" s="1"/>
  <c r="KII1" i="27" s="1"/>
  <c r="KIJ1" i="27" s="1"/>
  <c r="KIK1" i="27" s="1"/>
  <c r="KIL1" i="27" s="1"/>
  <c r="KIM1" i="27" s="1"/>
  <c r="KIN1" i="27" s="1"/>
  <c r="KIO1" i="27" s="1"/>
  <c r="KIP1" i="27" s="1"/>
  <c r="KIQ1" i="27" s="1"/>
  <c r="KIR1" i="27" s="1"/>
  <c r="KIS1" i="27" s="1"/>
  <c r="KIT1" i="27" s="1"/>
  <c r="KIU1" i="27" s="1"/>
  <c r="KIV1" i="27" s="1"/>
  <c r="KIW1" i="27" s="1"/>
  <c r="KIX1" i="27" s="1"/>
  <c r="KIY1" i="27" s="1"/>
  <c r="KIZ1" i="27" s="1"/>
  <c r="KJA1" i="27" s="1"/>
  <c r="KJB1" i="27" s="1"/>
  <c r="KJC1" i="27" s="1"/>
  <c r="KJD1" i="27" s="1"/>
  <c r="KJE1" i="27" s="1"/>
  <c r="KJF1" i="27" s="1"/>
  <c r="KJG1" i="27" s="1"/>
  <c r="KJH1" i="27" s="1"/>
  <c r="KJI1" i="27" s="1"/>
  <c r="KJJ1" i="27" s="1"/>
  <c r="KJK1" i="27" s="1"/>
  <c r="KJL1" i="27" s="1"/>
  <c r="KJM1" i="27" s="1"/>
  <c r="KJN1" i="27" s="1"/>
  <c r="KJO1" i="27" s="1"/>
  <c r="KJP1" i="27" s="1"/>
  <c r="KJQ1" i="27" s="1"/>
  <c r="KJR1" i="27" s="1"/>
  <c r="KJS1" i="27" s="1"/>
  <c r="KJT1" i="27" s="1"/>
  <c r="KJU1" i="27" s="1"/>
  <c r="KJV1" i="27" s="1"/>
  <c r="KJW1" i="27" s="1"/>
  <c r="KJX1" i="27" s="1"/>
  <c r="KJY1" i="27" s="1"/>
  <c r="KJZ1" i="27" s="1"/>
  <c r="KKA1" i="27" s="1"/>
  <c r="KKB1" i="27" s="1"/>
  <c r="KKC1" i="27" s="1"/>
  <c r="KKD1" i="27" s="1"/>
  <c r="KKE1" i="27" s="1"/>
  <c r="KKF1" i="27" s="1"/>
  <c r="KKG1" i="27" s="1"/>
  <c r="KKH1" i="27" s="1"/>
  <c r="KKI1" i="27" s="1"/>
  <c r="KKJ1" i="27" s="1"/>
  <c r="KKK1" i="27" s="1"/>
  <c r="KKL1" i="27" s="1"/>
  <c r="KKM1" i="27" s="1"/>
  <c r="KKN1" i="27" s="1"/>
  <c r="KKO1" i="27" s="1"/>
  <c r="KKP1" i="27" s="1"/>
  <c r="KKQ1" i="27" s="1"/>
  <c r="KKR1" i="27" s="1"/>
  <c r="KKS1" i="27" s="1"/>
  <c r="KKT1" i="27" s="1"/>
  <c r="KKU1" i="27" s="1"/>
  <c r="KKV1" i="27" s="1"/>
  <c r="KKW1" i="27" s="1"/>
  <c r="KKX1" i="27" s="1"/>
  <c r="KKY1" i="27" s="1"/>
  <c r="KKZ1" i="27" s="1"/>
  <c r="KLA1" i="27" s="1"/>
  <c r="KLB1" i="27" s="1"/>
  <c r="KLC1" i="27" s="1"/>
  <c r="KLD1" i="27" s="1"/>
  <c r="KLE1" i="27" s="1"/>
  <c r="KLF1" i="27" s="1"/>
  <c r="KLG1" i="27" s="1"/>
  <c r="KLH1" i="27" s="1"/>
  <c r="KLI1" i="27" s="1"/>
  <c r="KLJ1" i="27" s="1"/>
  <c r="KLK1" i="27" s="1"/>
  <c r="KLL1" i="27" s="1"/>
  <c r="KLM1" i="27" s="1"/>
  <c r="KLN1" i="27" s="1"/>
  <c r="KLO1" i="27" s="1"/>
  <c r="KLP1" i="27" s="1"/>
  <c r="KLQ1" i="27" s="1"/>
  <c r="KLR1" i="27" s="1"/>
  <c r="KLS1" i="27" s="1"/>
  <c r="KLT1" i="27" s="1"/>
  <c r="KLU1" i="27" s="1"/>
  <c r="KLV1" i="27" s="1"/>
  <c r="KLW1" i="27" s="1"/>
  <c r="KLX1" i="27" s="1"/>
  <c r="KLY1" i="27" s="1"/>
  <c r="KLZ1" i="27" s="1"/>
  <c r="KMA1" i="27" s="1"/>
  <c r="KMB1" i="27" s="1"/>
  <c r="KMC1" i="27" s="1"/>
  <c r="KMD1" i="27" s="1"/>
  <c r="KME1" i="27" s="1"/>
  <c r="KMF1" i="27" s="1"/>
  <c r="KMG1" i="27" s="1"/>
  <c r="KMH1" i="27" s="1"/>
  <c r="KMI1" i="27" s="1"/>
  <c r="KMJ1" i="27" s="1"/>
  <c r="KMK1" i="27" s="1"/>
  <c r="KML1" i="27" s="1"/>
  <c r="KMM1" i="27" s="1"/>
  <c r="KMN1" i="27" s="1"/>
  <c r="KMO1" i="27" s="1"/>
  <c r="KMP1" i="27" s="1"/>
  <c r="KMQ1" i="27" s="1"/>
  <c r="KMR1" i="27" s="1"/>
  <c r="KMS1" i="27" s="1"/>
  <c r="KMT1" i="27" s="1"/>
  <c r="KMU1" i="27" s="1"/>
  <c r="KMV1" i="27" s="1"/>
  <c r="KMW1" i="27" s="1"/>
  <c r="KMX1" i="27" s="1"/>
  <c r="KMY1" i="27" s="1"/>
  <c r="KMZ1" i="27" s="1"/>
  <c r="KNA1" i="27" s="1"/>
  <c r="KNB1" i="27" s="1"/>
  <c r="KNC1" i="27" s="1"/>
  <c r="KND1" i="27" s="1"/>
  <c r="KNE1" i="27" s="1"/>
  <c r="KNF1" i="27" s="1"/>
  <c r="KNG1" i="27" s="1"/>
  <c r="KNH1" i="27" s="1"/>
  <c r="KNI1" i="27" s="1"/>
  <c r="KNJ1" i="27" s="1"/>
  <c r="KNK1" i="27" s="1"/>
  <c r="KNL1" i="27" s="1"/>
  <c r="KNM1" i="27" s="1"/>
  <c r="KNN1" i="27" s="1"/>
  <c r="KNO1" i="27" s="1"/>
  <c r="KNP1" i="27" s="1"/>
  <c r="KNQ1" i="27" s="1"/>
  <c r="KNR1" i="27" s="1"/>
  <c r="KNS1" i="27" s="1"/>
  <c r="KNT1" i="27" s="1"/>
  <c r="KNU1" i="27" s="1"/>
  <c r="KNV1" i="27" s="1"/>
  <c r="KNW1" i="27" s="1"/>
  <c r="KNX1" i="27" s="1"/>
  <c r="KNY1" i="27" s="1"/>
  <c r="KNZ1" i="27" s="1"/>
  <c r="KOA1" i="27" s="1"/>
  <c r="KOB1" i="27" s="1"/>
  <c r="KOC1" i="27" s="1"/>
  <c r="KOD1" i="27" s="1"/>
  <c r="KOE1" i="27" s="1"/>
  <c r="KOF1" i="27" s="1"/>
  <c r="KOG1" i="27" s="1"/>
  <c r="KOH1" i="27" s="1"/>
  <c r="KOI1" i="27" s="1"/>
  <c r="KOJ1" i="27" s="1"/>
  <c r="KOK1" i="27" s="1"/>
  <c r="KOL1" i="27" s="1"/>
  <c r="KOM1" i="27" s="1"/>
  <c r="KON1" i="27" s="1"/>
  <c r="KOO1" i="27" s="1"/>
  <c r="KOP1" i="27" s="1"/>
  <c r="KOQ1" i="27" s="1"/>
  <c r="KOR1" i="27" s="1"/>
  <c r="KOS1" i="27" s="1"/>
  <c r="KOT1" i="27" s="1"/>
  <c r="KOU1" i="27" s="1"/>
  <c r="KOV1" i="27" s="1"/>
  <c r="KOW1" i="27" s="1"/>
  <c r="KOX1" i="27" s="1"/>
  <c r="KOY1" i="27" s="1"/>
  <c r="KOZ1" i="27" s="1"/>
  <c r="KPA1" i="27" s="1"/>
  <c r="KPB1" i="27" s="1"/>
  <c r="KPC1" i="27" s="1"/>
  <c r="KPD1" i="27" s="1"/>
  <c r="KPE1" i="27" s="1"/>
  <c r="KPF1" i="27" s="1"/>
  <c r="KPG1" i="27" s="1"/>
  <c r="KPH1" i="27" s="1"/>
  <c r="KPI1" i="27" s="1"/>
  <c r="KPJ1" i="27" s="1"/>
  <c r="KPK1" i="27" s="1"/>
  <c r="KPL1" i="27" s="1"/>
  <c r="KPM1" i="27" s="1"/>
  <c r="KPN1" i="27" s="1"/>
  <c r="KPO1" i="27" s="1"/>
  <c r="KPP1" i="27" s="1"/>
  <c r="KPQ1" i="27" s="1"/>
  <c r="KPR1" i="27" s="1"/>
  <c r="KPS1" i="27" s="1"/>
  <c r="KPT1" i="27" s="1"/>
  <c r="KPU1" i="27" s="1"/>
  <c r="KPV1" i="27" s="1"/>
  <c r="KPW1" i="27" s="1"/>
  <c r="KPX1" i="27" s="1"/>
  <c r="KPY1" i="27" s="1"/>
  <c r="KPZ1" i="27" s="1"/>
  <c r="KQA1" i="27" s="1"/>
  <c r="KQB1" i="27" s="1"/>
  <c r="KQC1" i="27" s="1"/>
  <c r="KQD1" i="27" s="1"/>
  <c r="KQE1" i="27" s="1"/>
  <c r="KQF1" i="27" s="1"/>
  <c r="KQG1" i="27" s="1"/>
  <c r="KQH1" i="27" s="1"/>
  <c r="KQI1" i="27" s="1"/>
  <c r="KQJ1" i="27" s="1"/>
  <c r="KQK1" i="27" s="1"/>
  <c r="KQL1" i="27" s="1"/>
  <c r="KQM1" i="27" s="1"/>
  <c r="KQN1" i="27" s="1"/>
  <c r="KQO1" i="27" s="1"/>
  <c r="KQP1" i="27" s="1"/>
  <c r="KQQ1" i="27" s="1"/>
  <c r="KQR1" i="27" s="1"/>
  <c r="KQS1" i="27" s="1"/>
  <c r="KQT1" i="27" s="1"/>
  <c r="KQU1" i="27" s="1"/>
  <c r="KQV1" i="27" s="1"/>
  <c r="KQW1" i="27" s="1"/>
  <c r="KQX1" i="27" s="1"/>
  <c r="KQY1" i="27" s="1"/>
  <c r="KQZ1" i="27" s="1"/>
  <c r="KRA1" i="27" s="1"/>
  <c r="KRB1" i="27" s="1"/>
  <c r="KRC1" i="27" s="1"/>
  <c r="KRD1" i="27" s="1"/>
  <c r="KRE1" i="27" s="1"/>
  <c r="KRF1" i="27" s="1"/>
  <c r="KRG1" i="27" s="1"/>
  <c r="KRH1" i="27" s="1"/>
  <c r="KRI1" i="27" s="1"/>
  <c r="KRJ1" i="27" s="1"/>
  <c r="KRK1" i="27" s="1"/>
  <c r="KRL1" i="27" s="1"/>
  <c r="KRM1" i="27" s="1"/>
  <c r="KRN1" i="27" s="1"/>
  <c r="KRO1" i="27" s="1"/>
  <c r="KRP1" i="27" s="1"/>
  <c r="KRQ1" i="27" s="1"/>
  <c r="KRR1" i="27" s="1"/>
  <c r="KRS1" i="27" s="1"/>
  <c r="KRT1" i="27" s="1"/>
  <c r="KRU1" i="27" s="1"/>
  <c r="KRV1" i="27" s="1"/>
  <c r="KRW1" i="27" s="1"/>
  <c r="KRX1" i="27" s="1"/>
  <c r="KRY1" i="27" s="1"/>
  <c r="KRZ1" i="27" s="1"/>
  <c r="KSA1" i="27" s="1"/>
  <c r="KSB1" i="27" s="1"/>
  <c r="KSC1" i="27" s="1"/>
  <c r="KSD1" i="27" s="1"/>
  <c r="KSE1" i="27" s="1"/>
  <c r="KSF1" i="27" s="1"/>
  <c r="KSG1" i="27" s="1"/>
  <c r="KSH1" i="27" s="1"/>
  <c r="KSI1" i="27" s="1"/>
  <c r="KSJ1" i="27" s="1"/>
  <c r="KSK1" i="27" s="1"/>
  <c r="KSL1" i="27" s="1"/>
  <c r="KSM1" i="27" s="1"/>
  <c r="KSN1" i="27" s="1"/>
  <c r="KSO1" i="27" s="1"/>
  <c r="KSP1" i="27" s="1"/>
  <c r="KSQ1" i="27" s="1"/>
  <c r="KSR1" i="27" s="1"/>
  <c r="KSS1" i="27" s="1"/>
  <c r="KST1" i="27" s="1"/>
  <c r="KSU1" i="27" s="1"/>
  <c r="KSV1" i="27" s="1"/>
  <c r="KSW1" i="27" s="1"/>
  <c r="KSX1" i="27" s="1"/>
  <c r="KSY1" i="27" s="1"/>
  <c r="KSZ1" i="27" s="1"/>
  <c r="KTA1" i="27" s="1"/>
  <c r="KTB1" i="27" s="1"/>
  <c r="KTC1" i="27" s="1"/>
  <c r="KTD1" i="27" s="1"/>
  <c r="KTE1" i="27" s="1"/>
  <c r="KTF1" i="27" s="1"/>
  <c r="KTG1" i="27" s="1"/>
  <c r="KTH1" i="27" s="1"/>
  <c r="KTI1" i="27" s="1"/>
  <c r="KTJ1" i="27" s="1"/>
  <c r="KTK1" i="27" s="1"/>
  <c r="KTL1" i="27" s="1"/>
  <c r="KTM1" i="27" s="1"/>
  <c r="KTN1" i="27" s="1"/>
  <c r="KTO1" i="27" s="1"/>
  <c r="KTP1" i="27" s="1"/>
  <c r="KTQ1" i="27" s="1"/>
  <c r="KTR1" i="27" s="1"/>
  <c r="KTS1" i="27" s="1"/>
  <c r="KTT1" i="27" s="1"/>
  <c r="KTU1" i="27" s="1"/>
  <c r="KTV1" i="27" s="1"/>
  <c r="KTW1" i="27" s="1"/>
  <c r="KTX1" i="27" s="1"/>
  <c r="KTY1" i="27" s="1"/>
  <c r="KTZ1" i="27" s="1"/>
  <c r="KUA1" i="27" s="1"/>
  <c r="KUB1" i="27" s="1"/>
  <c r="KUC1" i="27" s="1"/>
  <c r="KUD1" i="27" s="1"/>
  <c r="KUE1" i="27" s="1"/>
  <c r="KUF1" i="27" s="1"/>
  <c r="KUG1" i="27" s="1"/>
  <c r="KUH1" i="27" s="1"/>
  <c r="KUI1" i="27" s="1"/>
  <c r="KUJ1" i="27" s="1"/>
  <c r="KUK1" i="27" s="1"/>
  <c r="KUL1" i="27" s="1"/>
  <c r="KUM1" i="27" s="1"/>
  <c r="KUN1" i="27" s="1"/>
  <c r="KUO1" i="27" s="1"/>
  <c r="KUP1" i="27" s="1"/>
  <c r="KUQ1" i="27" s="1"/>
  <c r="KUR1" i="27" s="1"/>
  <c r="KUS1" i="27" s="1"/>
  <c r="KUT1" i="27" s="1"/>
  <c r="KUU1" i="27" s="1"/>
  <c r="KUV1" i="27" s="1"/>
  <c r="KUW1" i="27" s="1"/>
  <c r="KUX1" i="27" s="1"/>
  <c r="KUY1" i="27" s="1"/>
  <c r="KUZ1" i="27" s="1"/>
  <c r="KVA1" i="27" s="1"/>
  <c r="KVB1" i="27" s="1"/>
  <c r="KVC1" i="27" s="1"/>
  <c r="KVD1" i="27" s="1"/>
  <c r="KVE1" i="27" s="1"/>
  <c r="KVF1" i="27" s="1"/>
  <c r="KVG1" i="27" s="1"/>
  <c r="KVH1" i="27" s="1"/>
  <c r="KVI1" i="27" s="1"/>
  <c r="KVJ1" i="27" s="1"/>
  <c r="KVK1" i="27" s="1"/>
  <c r="KVL1" i="27" s="1"/>
  <c r="KVM1" i="27" s="1"/>
  <c r="KVN1" i="27" s="1"/>
  <c r="KVO1" i="27" s="1"/>
  <c r="KVP1" i="27" s="1"/>
  <c r="KVQ1" i="27" s="1"/>
  <c r="KVR1" i="27" s="1"/>
  <c r="KVS1" i="27" s="1"/>
  <c r="KVT1" i="27" s="1"/>
  <c r="KVU1" i="27" s="1"/>
  <c r="KVV1" i="27" s="1"/>
  <c r="KVW1" i="27" s="1"/>
  <c r="KVX1" i="27" s="1"/>
  <c r="KVY1" i="27" s="1"/>
  <c r="KVZ1" i="27" s="1"/>
  <c r="KWA1" i="27" s="1"/>
  <c r="KWB1" i="27" s="1"/>
  <c r="KWC1" i="27" s="1"/>
  <c r="KWD1" i="27" s="1"/>
  <c r="KWE1" i="27" s="1"/>
  <c r="KWF1" i="27" s="1"/>
  <c r="KWG1" i="27" s="1"/>
  <c r="KWH1" i="27" s="1"/>
  <c r="KWI1" i="27" s="1"/>
  <c r="KWJ1" i="27" s="1"/>
  <c r="KWK1" i="27" s="1"/>
  <c r="KWL1" i="27" s="1"/>
  <c r="KWM1" i="27" s="1"/>
  <c r="KWN1" i="27" s="1"/>
  <c r="KWO1" i="27" s="1"/>
  <c r="KWP1" i="27" s="1"/>
  <c r="KWQ1" i="27" s="1"/>
  <c r="KWR1" i="27" s="1"/>
  <c r="KWS1" i="27" s="1"/>
  <c r="KWT1" i="27" s="1"/>
  <c r="KWU1" i="27" s="1"/>
  <c r="KWV1" i="27" s="1"/>
  <c r="KWW1" i="27" s="1"/>
  <c r="KWX1" i="27" s="1"/>
  <c r="KWY1" i="27" s="1"/>
  <c r="KWZ1" i="27" s="1"/>
  <c r="KXA1" i="27" s="1"/>
  <c r="KXB1" i="27" s="1"/>
  <c r="KXC1" i="27" s="1"/>
  <c r="KXD1" i="27" s="1"/>
  <c r="KXE1" i="27" s="1"/>
  <c r="KXF1" i="27" s="1"/>
  <c r="KXG1" i="27" s="1"/>
  <c r="KXH1" i="27" s="1"/>
  <c r="KXI1" i="27" s="1"/>
  <c r="KXJ1" i="27" s="1"/>
  <c r="KXK1" i="27" s="1"/>
  <c r="KXL1" i="27" s="1"/>
  <c r="KXM1" i="27" s="1"/>
  <c r="KXN1" i="27" s="1"/>
  <c r="KXO1" i="27" s="1"/>
  <c r="KXP1" i="27" s="1"/>
  <c r="KXQ1" i="27" s="1"/>
  <c r="KXR1" i="27" s="1"/>
  <c r="KXS1" i="27" s="1"/>
  <c r="KXT1" i="27" s="1"/>
  <c r="KXU1" i="27" s="1"/>
  <c r="KXV1" i="27" s="1"/>
  <c r="KXW1" i="27" s="1"/>
  <c r="KXX1" i="27" s="1"/>
  <c r="KXY1" i="27" s="1"/>
  <c r="KXZ1" i="27" s="1"/>
  <c r="KYA1" i="27" s="1"/>
  <c r="KYB1" i="27" s="1"/>
  <c r="KYC1" i="27" s="1"/>
  <c r="KYD1" i="27" s="1"/>
  <c r="KYE1" i="27" s="1"/>
  <c r="KYF1" i="27" s="1"/>
  <c r="KYG1" i="27" s="1"/>
  <c r="KYH1" i="27" s="1"/>
  <c r="KYI1" i="27" s="1"/>
  <c r="KYJ1" i="27" s="1"/>
  <c r="KYK1" i="27" s="1"/>
  <c r="KYL1" i="27" s="1"/>
  <c r="KYM1" i="27" s="1"/>
  <c r="KYN1" i="27" s="1"/>
  <c r="KYO1" i="27" s="1"/>
  <c r="KYP1" i="27" s="1"/>
  <c r="KYQ1" i="27" s="1"/>
  <c r="KYR1" i="27" s="1"/>
  <c r="KYS1" i="27" s="1"/>
  <c r="KYT1" i="27" s="1"/>
  <c r="KYU1" i="27" s="1"/>
  <c r="KYV1" i="27" s="1"/>
  <c r="KYW1" i="27" s="1"/>
  <c r="KYX1" i="27" s="1"/>
  <c r="KYY1" i="27" s="1"/>
  <c r="KYZ1" i="27" s="1"/>
  <c r="KZA1" i="27" s="1"/>
  <c r="KZB1" i="27" s="1"/>
  <c r="KZC1" i="27" s="1"/>
  <c r="KZD1" i="27" s="1"/>
  <c r="KZE1" i="27" s="1"/>
  <c r="KZF1" i="27" s="1"/>
  <c r="KZG1" i="27" s="1"/>
  <c r="KZH1" i="27" s="1"/>
  <c r="KZI1" i="27" s="1"/>
  <c r="KZJ1" i="27" s="1"/>
  <c r="KZK1" i="27" s="1"/>
  <c r="KZL1" i="27" s="1"/>
  <c r="KZM1" i="27" s="1"/>
  <c r="KZN1" i="27" s="1"/>
  <c r="KZO1" i="27" s="1"/>
  <c r="KZP1" i="27" s="1"/>
  <c r="KZQ1" i="27" s="1"/>
  <c r="KZR1" i="27" s="1"/>
  <c r="KZS1" i="27" s="1"/>
  <c r="KZT1" i="27" s="1"/>
  <c r="KZU1" i="27" s="1"/>
  <c r="KZV1" i="27" s="1"/>
  <c r="KZW1" i="27" s="1"/>
  <c r="KZX1" i="27" s="1"/>
  <c r="KZY1" i="27" s="1"/>
  <c r="KZZ1" i="27" s="1"/>
  <c r="LAA1" i="27" s="1"/>
  <c r="LAB1" i="27" s="1"/>
  <c r="LAC1" i="27" s="1"/>
  <c r="LAD1" i="27" s="1"/>
  <c r="LAE1" i="27" s="1"/>
  <c r="LAF1" i="27" s="1"/>
  <c r="LAG1" i="27" s="1"/>
  <c r="LAH1" i="27" s="1"/>
  <c r="LAI1" i="27" s="1"/>
  <c r="LAJ1" i="27" s="1"/>
  <c r="LAK1" i="27" s="1"/>
  <c r="LAL1" i="27" s="1"/>
  <c r="LAM1" i="27" s="1"/>
  <c r="LAN1" i="27" s="1"/>
  <c r="LAO1" i="27" s="1"/>
  <c r="LAP1" i="27" s="1"/>
  <c r="LAQ1" i="27" s="1"/>
  <c r="LAR1" i="27" s="1"/>
  <c r="LAS1" i="27" s="1"/>
  <c r="LAT1" i="27" s="1"/>
  <c r="LAU1" i="27" s="1"/>
  <c r="LAV1" i="27" s="1"/>
  <c r="LAW1" i="27" s="1"/>
  <c r="LAX1" i="27" s="1"/>
  <c r="LAY1" i="27" s="1"/>
  <c r="LAZ1" i="27" s="1"/>
  <c r="LBA1" i="27" s="1"/>
  <c r="LBB1" i="27" s="1"/>
  <c r="LBC1" i="27" s="1"/>
  <c r="LBD1" i="27" s="1"/>
  <c r="LBE1" i="27" s="1"/>
  <c r="LBF1" i="27" s="1"/>
  <c r="LBG1" i="27" s="1"/>
  <c r="LBH1" i="27" s="1"/>
  <c r="LBI1" i="27" s="1"/>
  <c r="LBJ1" i="27" s="1"/>
  <c r="LBK1" i="27" s="1"/>
  <c r="LBL1" i="27" s="1"/>
  <c r="LBM1" i="27" s="1"/>
  <c r="LBN1" i="27" s="1"/>
  <c r="LBO1" i="27" s="1"/>
  <c r="LBP1" i="27" s="1"/>
  <c r="LBQ1" i="27" s="1"/>
  <c r="LBR1" i="27" s="1"/>
  <c r="LBS1" i="27" s="1"/>
  <c r="LBT1" i="27" s="1"/>
  <c r="LBU1" i="27" s="1"/>
  <c r="LBV1" i="27" s="1"/>
  <c r="LBW1" i="27" s="1"/>
  <c r="LBX1" i="27" s="1"/>
  <c r="LBY1" i="27" s="1"/>
  <c r="LBZ1" i="27" s="1"/>
  <c r="LCA1" i="27" s="1"/>
  <c r="LCB1" i="27" s="1"/>
  <c r="LCC1" i="27" s="1"/>
  <c r="LCD1" i="27" s="1"/>
  <c r="LCE1" i="27" s="1"/>
  <c r="LCF1" i="27" s="1"/>
  <c r="LCG1" i="27" s="1"/>
  <c r="LCH1" i="27" s="1"/>
  <c r="LCI1" i="27" s="1"/>
  <c r="LCJ1" i="27" s="1"/>
  <c r="LCK1" i="27" s="1"/>
  <c r="LCL1" i="27" s="1"/>
  <c r="LCM1" i="27" s="1"/>
  <c r="LCN1" i="27" s="1"/>
  <c r="LCO1" i="27" s="1"/>
  <c r="LCP1" i="27" s="1"/>
  <c r="LCQ1" i="27" s="1"/>
  <c r="LCR1" i="27" s="1"/>
  <c r="LCS1" i="27" s="1"/>
  <c r="LCT1" i="27" s="1"/>
  <c r="LCU1" i="27" s="1"/>
  <c r="LCV1" i="27" s="1"/>
  <c r="LCW1" i="27" s="1"/>
  <c r="LCX1" i="27" s="1"/>
  <c r="LCY1" i="27" s="1"/>
  <c r="LCZ1" i="27" s="1"/>
  <c r="LDA1" i="27" s="1"/>
  <c r="LDB1" i="27" s="1"/>
  <c r="LDC1" i="27" s="1"/>
  <c r="LDD1" i="27" s="1"/>
  <c r="LDE1" i="27" s="1"/>
  <c r="LDF1" i="27" s="1"/>
  <c r="LDG1" i="27" s="1"/>
  <c r="LDH1" i="27" s="1"/>
  <c r="LDI1" i="27" s="1"/>
  <c r="LDJ1" i="27" s="1"/>
  <c r="LDK1" i="27" s="1"/>
  <c r="LDL1" i="27" s="1"/>
  <c r="LDM1" i="27" s="1"/>
  <c r="LDN1" i="27" s="1"/>
  <c r="LDO1" i="27" s="1"/>
  <c r="LDP1" i="27" s="1"/>
  <c r="LDQ1" i="27" s="1"/>
  <c r="LDR1" i="27" s="1"/>
  <c r="LDS1" i="27" s="1"/>
  <c r="LDT1" i="27" s="1"/>
  <c r="LDU1" i="27" s="1"/>
  <c r="LDV1" i="27" s="1"/>
  <c r="LDW1" i="27" s="1"/>
  <c r="LDX1" i="27" s="1"/>
  <c r="LDY1" i="27" s="1"/>
  <c r="LDZ1" i="27" s="1"/>
  <c r="LEA1" i="27" s="1"/>
  <c r="LEB1" i="27" s="1"/>
  <c r="LEC1" i="27" s="1"/>
  <c r="LED1" i="27" s="1"/>
  <c r="LEE1" i="27" s="1"/>
  <c r="LEF1" i="27" s="1"/>
  <c r="LEG1" i="27" s="1"/>
  <c r="LEH1" i="27" s="1"/>
  <c r="LEI1" i="27" s="1"/>
  <c r="LEJ1" i="27" s="1"/>
  <c r="LEK1" i="27" s="1"/>
  <c r="LEL1" i="27" s="1"/>
  <c r="LEM1" i="27" s="1"/>
  <c r="LEN1" i="27" s="1"/>
  <c r="LEO1" i="27" s="1"/>
  <c r="LEP1" i="27" s="1"/>
  <c r="LEQ1" i="27" s="1"/>
  <c r="LER1" i="27" s="1"/>
  <c r="LES1" i="27" s="1"/>
  <c r="LET1" i="27" s="1"/>
  <c r="LEU1" i="27" s="1"/>
  <c r="LEV1" i="27" s="1"/>
  <c r="LEW1" i="27" s="1"/>
  <c r="LEX1" i="27" s="1"/>
  <c r="LEY1" i="27" s="1"/>
  <c r="LEZ1" i="27" s="1"/>
  <c r="LFA1" i="27" s="1"/>
  <c r="LFB1" i="27" s="1"/>
  <c r="LFC1" i="27" s="1"/>
  <c r="LFD1" i="27" s="1"/>
  <c r="LFE1" i="27" s="1"/>
  <c r="LFF1" i="27" s="1"/>
  <c r="LFG1" i="27" s="1"/>
  <c r="LFH1" i="27" s="1"/>
  <c r="LFI1" i="27" s="1"/>
  <c r="LFJ1" i="27" s="1"/>
  <c r="LFK1" i="27" s="1"/>
  <c r="LFL1" i="27" s="1"/>
  <c r="LFM1" i="27" s="1"/>
  <c r="LFN1" i="27" s="1"/>
  <c r="LFO1" i="27" s="1"/>
  <c r="LFP1" i="27" s="1"/>
  <c r="LFQ1" i="27" s="1"/>
  <c r="LFR1" i="27" s="1"/>
  <c r="LFS1" i="27" s="1"/>
  <c r="LFT1" i="27" s="1"/>
  <c r="LFU1" i="27" s="1"/>
  <c r="LFV1" i="27" s="1"/>
  <c r="LFW1" i="27" s="1"/>
  <c r="LFX1" i="27" s="1"/>
  <c r="LFY1" i="27" s="1"/>
  <c r="LFZ1" i="27" s="1"/>
  <c r="LGA1" i="27" s="1"/>
  <c r="LGB1" i="27" s="1"/>
  <c r="LGC1" i="27" s="1"/>
  <c r="LGD1" i="27" s="1"/>
  <c r="LGE1" i="27" s="1"/>
  <c r="LGF1" i="27" s="1"/>
  <c r="LGG1" i="27" s="1"/>
  <c r="LGH1" i="27" s="1"/>
  <c r="LGI1" i="27" s="1"/>
  <c r="LGJ1" i="27" s="1"/>
  <c r="LGK1" i="27" s="1"/>
  <c r="LGL1" i="27" s="1"/>
  <c r="LGM1" i="27" s="1"/>
  <c r="LGN1" i="27" s="1"/>
  <c r="LGO1" i="27" s="1"/>
  <c r="LGP1" i="27" s="1"/>
  <c r="LGQ1" i="27" s="1"/>
  <c r="LGR1" i="27" s="1"/>
  <c r="LGS1" i="27" s="1"/>
  <c r="LGT1" i="27" s="1"/>
  <c r="LGU1" i="27" s="1"/>
  <c r="LGV1" i="27" s="1"/>
  <c r="LGW1" i="27" s="1"/>
  <c r="LGX1" i="27" s="1"/>
  <c r="LGY1" i="27" s="1"/>
  <c r="LGZ1" i="27" s="1"/>
  <c r="LHA1" i="27" s="1"/>
  <c r="LHB1" i="27" s="1"/>
  <c r="LHC1" i="27" s="1"/>
  <c r="LHD1" i="27" s="1"/>
  <c r="LHE1" i="27" s="1"/>
  <c r="LHF1" i="27" s="1"/>
  <c r="LHG1" i="27" s="1"/>
  <c r="LHH1" i="27" s="1"/>
  <c r="LHI1" i="27" s="1"/>
  <c r="LHJ1" i="27" s="1"/>
  <c r="LHK1" i="27" s="1"/>
  <c r="LHL1" i="27" s="1"/>
  <c r="LHM1" i="27" s="1"/>
  <c r="LHN1" i="27" s="1"/>
  <c r="LHO1" i="27" s="1"/>
  <c r="LHP1" i="27" s="1"/>
  <c r="LHQ1" i="27" s="1"/>
  <c r="LHR1" i="27" s="1"/>
  <c r="LHS1" i="27" s="1"/>
  <c r="LHT1" i="27" s="1"/>
  <c r="LHU1" i="27" s="1"/>
  <c r="LHV1" i="27" s="1"/>
  <c r="LHW1" i="27" s="1"/>
  <c r="LHX1" i="27" s="1"/>
  <c r="LHY1" i="27" s="1"/>
  <c r="LHZ1" i="27" s="1"/>
  <c r="LIA1" i="27" s="1"/>
  <c r="LIB1" i="27" s="1"/>
  <c r="LIC1" i="27" s="1"/>
  <c r="LID1" i="27" s="1"/>
  <c r="LIE1" i="27" s="1"/>
  <c r="LIF1" i="27" s="1"/>
  <c r="LIG1" i="27" s="1"/>
  <c r="LIH1" i="27" s="1"/>
  <c r="LII1" i="27" s="1"/>
  <c r="LIJ1" i="27" s="1"/>
  <c r="LIK1" i="27" s="1"/>
  <c r="LIL1" i="27" s="1"/>
  <c r="LIM1" i="27" s="1"/>
  <c r="LIN1" i="27" s="1"/>
  <c r="LIO1" i="27" s="1"/>
  <c r="LIP1" i="27" s="1"/>
  <c r="LIQ1" i="27" s="1"/>
  <c r="LIR1" i="27" s="1"/>
  <c r="LIS1" i="27" s="1"/>
  <c r="LIT1" i="27" s="1"/>
  <c r="LIU1" i="27" s="1"/>
  <c r="LIV1" i="27" s="1"/>
  <c r="LIW1" i="27" s="1"/>
  <c r="LIX1" i="27" s="1"/>
  <c r="LIY1" i="27" s="1"/>
  <c r="LIZ1" i="27" s="1"/>
  <c r="LJA1" i="27" s="1"/>
  <c r="LJB1" i="27" s="1"/>
  <c r="LJC1" i="27" s="1"/>
  <c r="LJD1" i="27" s="1"/>
  <c r="LJE1" i="27" s="1"/>
  <c r="LJF1" i="27" s="1"/>
  <c r="LJG1" i="27" s="1"/>
  <c r="LJH1" i="27" s="1"/>
  <c r="LJI1" i="27" s="1"/>
  <c r="LJJ1" i="27" s="1"/>
  <c r="LJK1" i="27" s="1"/>
  <c r="LJL1" i="27" s="1"/>
  <c r="LJM1" i="27" s="1"/>
  <c r="LJN1" i="27" s="1"/>
  <c r="LJO1" i="27" s="1"/>
  <c r="LJP1" i="27" s="1"/>
  <c r="LJQ1" i="27" s="1"/>
  <c r="LJR1" i="27" s="1"/>
  <c r="LJS1" i="27" s="1"/>
  <c r="LJT1" i="27" s="1"/>
  <c r="LJU1" i="27" s="1"/>
  <c r="LJV1" i="27" s="1"/>
  <c r="LJW1" i="27" s="1"/>
  <c r="LJX1" i="27" s="1"/>
  <c r="LJY1" i="27" s="1"/>
  <c r="LJZ1" i="27" s="1"/>
  <c r="LKA1" i="27" s="1"/>
  <c r="LKB1" i="27" s="1"/>
  <c r="LKC1" i="27" s="1"/>
  <c r="LKD1" i="27" s="1"/>
  <c r="LKE1" i="27" s="1"/>
  <c r="LKF1" i="27" s="1"/>
  <c r="LKG1" i="27" s="1"/>
  <c r="LKH1" i="27" s="1"/>
  <c r="LKI1" i="27" s="1"/>
  <c r="LKJ1" i="27" s="1"/>
  <c r="LKK1" i="27" s="1"/>
  <c r="LKL1" i="27" s="1"/>
  <c r="LKM1" i="27" s="1"/>
  <c r="LKN1" i="27" s="1"/>
  <c r="LKO1" i="27" s="1"/>
  <c r="LKP1" i="27" s="1"/>
  <c r="LKQ1" i="27" s="1"/>
  <c r="LKR1" i="27" s="1"/>
  <c r="LKS1" i="27" s="1"/>
  <c r="LKT1" i="27" s="1"/>
  <c r="LKU1" i="27" s="1"/>
  <c r="LKV1" i="27" s="1"/>
  <c r="LKW1" i="27" s="1"/>
  <c r="LKX1" i="27" s="1"/>
  <c r="LKY1" i="27" s="1"/>
  <c r="LKZ1" i="27" s="1"/>
  <c r="LLA1" i="27" s="1"/>
  <c r="LLB1" i="27" s="1"/>
  <c r="LLC1" i="27" s="1"/>
  <c r="LLD1" i="27" s="1"/>
  <c r="LLE1" i="27" s="1"/>
  <c r="LLF1" i="27" s="1"/>
  <c r="LLG1" i="27" s="1"/>
  <c r="LLH1" i="27" s="1"/>
  <c r="LLI1" i="27" s="1"/>
  <c r="LLJ1" i="27" s="1"/>
  <c r="LLK1" i="27" s="1"/>
  <c r="LLL1" i="27" s="1"/>
  <c r="LLM1" i="27" s="1"/>
  <c r="LLN1" i="27" s="1"/>
  <c r="LLO1" i="27" s="1"/>
  <c r="LLP1" i="27" s="1"/>
  <c r="LLQ1" i="27" s="1"/>
  <c r="LLR1" i="27" s="1"/>
  <c r="LLS1" i="27" s="1"/>
  <c r="LLT1" i="27" s="1"/>
  <c r="LLU1" i="27" s="1"/>
  <c r="LLV1" i="27" s="1"/>
  <c r="LLW1" i="27" s="1"/>
  <c r="LLX1" i="27" s="1"/>
  <c r="LLY1" i="27" s="1"/>
  <c r="LLZ1" i="27" s="1"/>
  <c r="LMA1" i="27" s="1"/>
  <c r="LMB1" i="27" s="1"/>
  <c r="LMC1" i="27" s="1"/>
  <c r="LMD1" i="27" s="1"/>
  <c r="LME1" i="27" s="1"/>
  <c r="LMF1" i="27" s="1"/>
  <c r="LMG1" i="27" s="1"/>
  <c r="LMH1" i="27" s="1"/>
  <c r="LMI1" i="27" s="1"/>
  <c r="LMJ1" i="27" s="1"/>
  <c r="LMK1" i="27" s="1"/>
  <c r="LML1" i="27" s="1"/>
  <c r="LMM1" i="27" s="1"/>
  <c r="LMN1" i="27" s="1"/>
  <c r="LMO1" i="27" s="1"/>
  <c r="LMP1" i="27" s="1"/>
  <c r="LMQ1" i="27" s="1"/>
  <c r="LMR1" i="27" s="1"/>
  <c r="LMS1" i="27" s="1"/>
  <c r="LMT1" i="27" s="1"/>
  <c r="LMU1" i="27" s="1"/>
  <c r="LMV1" i="27" s="1"/>
  <c r="LMW1" i="27" s="1"/>
  <c r="LMX1" i="27" s="1"/>
  <c r="LMY1" i="27" s="1"/>
  <c r="LMZ1" i="27" s="1"/>
  <c r="LNA1" i="27" s="1"/>
  <c r="LNB1" i="27" s="1"/>
  <c r="LNC1" i="27" s="1"/>
  <c r="LND1" i="27" s="1"/>
  <c r="LNE1" i="27" s="1"/>
  <c r="LNF1" i="27" s="1"/>
  <c r="LNG1" i="27" s="1"/>
  <c r="LNH1" i="27" s="1"/>
  <c r="LNI1" i="27" s="1"/>
  <c r="LNJ1" i="27" s="1"/>
  <c r="LNK1" i="27" s="1"/>
  <c r="LNL1" i="27" s="1"/>
  <c r="LNM1" i="27" s="1"/>
  <c r="LNN1" i="27" s="1"/>
  <c r="LNO1" i="27" s="1"/>
  <c r="LNP1" i="27" s="1"/>
  <c r="LNQ1" i="27" s="1"/>
  <c r="LNR1" i="27" s="1"/>
  <c r="LNS1" i="27" s="1"/>
  <c r="LNT1" i="27" s="1"/>
  <c r="LNU1" i="27" s="1"/>
  <c r="LNV1" i="27" s="1"/>
  <c r="LNW1" i="27" s="1"/>
  <c r="LNX1" i="27" s="1"/>
  <c r="LNY1" i="27" s="1"/>
  <c r="LNZ1" i="27" s="1"/>
  <c r="LOA1" i="27" s="1"/>
  <c r="LOB1" i="27" s="1"/>
  <c r="LOC1" i="27" s="1"/>
  <c r="LOD1" i="27" s="1"/>
  <c r="LOE1" i="27" s="1"/>
  <c r="LOF1" i="27" s="1"/>
  <c r="LOG1" i="27" s="1"/>
  <c r="LOH1" i="27" s="1"/>
  <c r="LOI1" i="27" s="1"/>
  <c r="LOJ1" i="27" s="1"/>
  <c r="LOK1" i="27" s="1"/>
  <c r="LOL1" i="27" s="1"/>
  <c r="LOM1" i="27" s="1"/>
  <c r="LON1" i="27" s="1"/>
  <c r="LOO1" i="27" s="1"/>
  <c r="LOP1" i="27" s="1"/>
  <c r="LOQ1" i="27" s="1"/>
  <c r="LOR1" i="27" s="1"/>
  <c r="LOS1" i="27" s="1"/>
  <c r="LOT1" i="27" s="1"/>
  <c r="LOU1" i="27" s="1"/>
  <c r="LOV1" i="27" s="1"/>
  <c r="LOW1" i="27" s="1"/>
  <c r="LOX1" i="27" s="1"/>
  <c r="LOY1" i="27" s="1"/>
  <c r="LOZ1" i="27" s="1"/>
  <c r="LPA1" i="27" s="1"/>
  <c r="LPB1" i="27" s="1"/>
  <c r="LPC1" i="27" s="1"/>
  <c r="LPD1" i="27" s="1"/>
  <c r="LPE1" i="27" s="1"/>
  <c r="LPF1" i="27" s="1"/>
  <c r="LPG1" i="27" s="1"/>
  <c r="LPH1" i="27" s="1"/>
  <c r="LPI1" i="27" s="1"/>
  <c r="LPJ1" i="27" s="1"/>
  <c r="LPK1" i="27" s="1"/>
  <c r="LPL1" i="27" s="1"/>
  <c r="LPM1" i="27" s="1"/>
  <c r="LPN1" i="27" s="1"/>
  <c r="LPO1" i="27" s="1"/>
  <c r="LPP1" i="27" s="1"/>
  <c r="LPQ1" i="27" s="1"/>
  <c r="LPR1" i="27" s="1"/>
  <c r="LPS1" i="27" s="1"/>
  <c r="LPT1" i="27" s="1"/>
  <c r="LPU1" i="27" s="1"/>
  <c r="LPV1" i="27" s="1"/>
  <c r="LPW1" i="27" s="1"/>
  <c r="LPX1" i="27" s="1"/>
  <c r="LPY1" i="27" s="1"/>
  <c r="LPZ1" i="27" s="1"/>
  <c r="LQA1" i="27" s="1"/>
  <c r="LQB1" i="27" s="1"/>
  <c r="LQC1" i="27" s="1"/>
  <c r="LQD1" i="27" s="1"/>
  <c r="LQE1" i="27" s="1"/>
  <c r="LQF1" i="27" s="1"/>
  <c r="LQG1" i="27" s="1"/>
  <c r="LQH1" i="27" s="1"/>
  <c r="LQI1" i="27" s="1"/>
  <c r="LQJ1" i="27" s="1"/>
  <c r="LQK1" i="27" s="1"/>
  <c r="LQL1" i="27" s="1"/>
  <c r="LQM1" i="27" s="1"/>
  <c r="LQN1" i="27" s="1"/>
  <c r="LQO1" i="27" s="1"/>
  <c r="LQP1" i="27" s="1"/>
  <c r="LQQ1" i="27" s="1"/>
  <c r="LQR1" i="27" s="1"/>
  <c r="LQS1" i="27" s="1"/>
  <c r="LQT1" i="27" s="1"/>
  <c r="LQU1" i="27" s="1"/>
  <c r="LQV1" i="27" s="1"/>
  <c r="LQW1" i="27" s="1"/>
  <c r="LQX1" i="27" s="1"/>
  <c r="LQY1" i="27" s="1"/>
  <c r="LQZ1" i="27" s="1"/>
  <c r="LRA1" i="27" s="1"/>
  <c r="LRB1" i="27" s="1"/>
  <c r="LRC1" i="27" s="1"/>
  <c r="LRD1" i="27" s="1"/>
  <c r="LRE1" i="27" s="1"/>
  <c r="LRF1" i="27" s="1"/>
  <c r="LRG1" i="27" s="1"/>
  <c r="LRH1" i="27" s="1"/>
  <c r="LRI1" i="27" s="1"/>
  <c r="LRJ1" i="27" s="1"/>
  <c r="LRK1" i="27" s="1"/>
  <c r="LRL1" i="27" s="1"/>
  <c r="LRM1" i="27" s="1"/>
  <c r="LRN1" i="27" s="1"/>
  <c r="LRO1" i="27" s="1"/>
  <c r="LRP1" i="27" s="1"/>
  <c r="LRQ1" i="27" s="1"/>
  <c r="LRR1" i="27" s="1"/>
  <c r="LRS1" i="27" s="1"/>
  <c r="LRT1" i="27" s="1"/>
  <c r="LRU1" i="27" s="1"/>
  <c r="LRV1" i="27" s="1"/>
  <c r="LRW1" i="27" s="1"/>
  <c r="LRX1" i="27" s="1"/>
  <c r="LRY1" i="27" s="1"/>
  <c r="LRZ1" i="27" s="1"/>
  <c r="LSA1" i="27" s="1"/>
  <c r="LSB1" i="27" s="1"/>
  <c r="LSC1" i="27" s="1"/>
  <c r="LSD1" i="27" s="1"/>
  <c r="LSE1" i="27" s="1"/>
  <c r="LSF1" i="27" s="1"/>
  <c r="LSG1" i="27" s="1"/>
  <c r="LSH1" i="27" s="1"/>
  <c r="LSI1" i="27" s="1"/>
  <c r="LSJ1" i="27" s="1"/>
  <c r="LSK1" i="27" s="1"/>
  <c r="LSL1" i="27" s="1"/>
  <c r="LSM1" i="27" s="1"/>
  <c r="LSN1" i="27" s="1"/>
  <c r="LSO1" i="27" s="1"/>
  <c r="LSP1" i="27" s="1"/>
  <c r="LSQ1" i="27" s="1"/>
  <c r="LSR1" i="27" s="1"/>
  <c r="LSS1" i="27" s="1"/>
  <c r="LST1" i="27" s="1"/>
  <c r="LSU1" i="27" s="1"/>
  <c r="LSV1" i="27" s="1"/>
  <c r="LSW1" i="27" s="1"/>
  <c r="LSX1" i="27" s="1"/>
  <c r="LSY1" i="27" s="1"/>
  <c r="LSZ1" i="27" s="1"/>
  <c r="LTA1" i="27" s="1"/>
  <c r="LTB1" i="27" s="1"/>
  <c r="LTC1" i="27" s="1"/>
  <c r="LTD1" i="27" s="1"/>
  <c r="LTE1" i="27" s="1"/>
  <c r="LTF1" i="27" s="1"/>
  <c r="LTG1" i="27" s="1"/>
  <c r="LTH1" i="27" s="1"/>
  <c r="LTI1" i="27" s="1"/>
  <c r="LTJ1" i="27" s="1"/>
  <c r="LTK1" i="27" s="1"/>
  <c r="LTL1" i="27" s="1"/>
  <c r="LTM1" i="27" s="1"/>
  <c r="LTN1" i="27" s="1"/>
  <c r="LTO1" i="27" s="1"/>
  <c r="LTP1" i="27" s="1"/>
  <c r="LTQ1" i="27" s="1"/>
  <c r="LTR1" i="27" s="1"/>
  <c r="LTS1" i="27" s="1"/>
  <c r="LTT1" i="27" s="1"/>
  <c r="LTU1" i="27" s="1"/>
  <c r="LTV1" i="27" s="1"/>
  <c r="LTW1" i="27" s="1"/>
  <c r="LTX1" i="27" s="1"/>
  <c r="LTY1" i="27" s="1"/>
  <c r="LTZ1" i="27" s="1"/>
  <c r="LUA1" i="27" s="1"/>
  <c r="LUB1" i="27" s="1"/>
  <c r="LUC1" i="27" s="1"/>
  <c r="LUD1" i="27" s="1"/>
  <c r="LUE1" i="27" s="1"/>
  <c r="LUF1" i="27" s="1"/>
  <c r="LUG1" i="27" s="1"/>
  <c r="LUH1" i="27" s="1"/>
  <c r="LUI1" i="27" s="1"/>
  <c r="LUJ1" i="27" s="1"/>
  <c r="LUK1" i="27" s="1"/>
  <c r="LUL1" i="27" s="1"/>
  <c r="LUM1" i="27" s="1"/>
  <c r="LUN1" i="27" s="1"/>
  <c r="LUO1" i="27" s="1"/>
  <c r="LUP1" i="27" s="1"/>
  <c r="LUQ1" i="27" s="1"/>
  <c r="LUR1" i="27" s="1"/>
  <c r="LUS1" i="27" s="1"/>
  <c r="LUT1" i="27" s="1"/>
  <c r="LUU1" i="27" s="1"/>
  <c r="LUV1" i="27" s="1"/>
  <c r="LUW1" i="27" s="1"/>
  <c r="LUX1" i="27" s="1"/>
  <c r="LUY1" i="27" s="1"/>
  <c r="LUZ1" i="27" s="1"/>
  <c r="LVA1" i="27" s="1"/>
  <c r="LVB1" i="27" s="1"/>
  <c r="LVC1" i="27" s="1"/>
  <c r="LVD1" i="27" s="1"/>
  <c r="LVE1" i="27" s="1"/>
  <c r="LVF1" i="27" s="1"/>
  <c r="LVG1" i="27" s="1"/>
  <c r="LVH1" i="27" s="1"/>
  <c r="LVI1" i="27" s="1"/>
  <c r="LVJ1" i="27" s="1"/>
  <c r="LVK1" i="27" s="1"/>
  <c r="LVL1" i="27" s="1"/>
  <c r="LVM1" i="27" s="1"/>
  <c r="LVN1" i="27" s="1"/>
  <c r="LVO1" i="27" s="1"/>
  <c r="LVP1" i="27" s="1"/>
  <c r="LVQ1" i="27" s="1"/>
  <c r="LVR1" i="27" s="1"/>
  <c r="LVS1" i="27" s="1"/>
  <c r="LVT1" i="27" s="1"/>
  <c r="LVU1" i="27" s="1"/>
  <c r="LVV1" i="27" s="1"/>
  <c r="LVW1" i="27" s="1"/>
  <c r="LVX1" i="27" s="1"/>
  <c r="LVY1" i="27" s="1"/>
  <c r="LVZ1" i="27" s="1"/>
  <c r="LWA1" i="27" s="1"/>
  <c r="LWB1" i="27" s="1"/>
  <c r="LWC1" i="27" s="1"/>
  <c r="LWD1" i="27" s="1"/>
  <c r="LWE1" i="27" s="1"/>
  <c r="LWF1" i="27" s="1"/>
  <c r="LWG1" i="27" s="1"/>
  <c r="LWH1" i="27" s="1"/>
  <c r="LWI1" i="27" s="1"/>
  <c r="LWJ1" i="27" s="1"/>
  <c r="LWK1" i="27" s="1"/>
  <c r="LWL1" i="27" s="1"/>
  <c r="LWM1" i="27" s="1"/>
  <c r="LWN1" i="27" s="1"/>
  <c r="LWO1" i="27" s="1"/>
  <c r="LWP1" i="27" s="1"/>
  <c r="LWQ1" i="27" s="1"/>
  <c r="LWR1" i="27" s="1"/>
  <c r="LWS1" i="27" s="1"/>
  <c r="LWT1" i="27" s="1"/>
  <c r="LWU1" i="27" s="1"/>
  <c r="LWV1" i="27" s="1"/>
  <c r="LWW1" i="27" s="1"/>
  <c r="LWX1" i="27" s="1"/>
  <c r="LWY1" i="27" s="1"/>
  <c r="LWZ1" i="27" s="1"/>
  <c r="LXA1" i="27" s="1"/>
  <c r="LXB1" i="27" s="1"/>
  <c r="LXC1" i="27" s="1"/>
  <c r="LXD1" i="27" s="1"/>
  <c r="LXE1" i="27" s="1"/>
  <c r="LXF1" i="27" s="1"/>
  <c r="LXG1" i="27" s="1"/>
  <c r="LXH1" i="27" s="1"/>
  <c r="LXI1" i="27" s="1"/>
  <c r="LXJ1" i="27" s="1"/>
  <c r="LXK1" i="27" s="1"/>
  <c r="LXL1" i="27" s="1"/>
  <c r="LXM1" i="27" s="1"/>
  <c r="LXN1" i="27" s="1"/>
  <c r="LXO1" i="27" s="1"/>
  <c r="LXP1" i="27" s="1"/>
  <c r="LXQ1" i="27" s="1"/>
  <c r="LXR1" i="27" s="1"/>
  <c r="LXS1" i="27" s="1"/>
  <c r="LXT1" i="27" s="1"/>
  <c r="LXU1" i="27" s="1"/>
  <c r="LXV1" i="27" s="1"/>
  <c r="LXW1" i="27" s="1"/>
  <c r="LXX1" i="27" s="1"/>
  <c r="LXY1" i="27" s="1"/>
  <c r="LXZ1" i="27" s="1"/>
  <c r="LYA1" i="27" s="1"/>
  <c r="LYB1" i="27" s="1"/>
  <c r="LYC1" i="27" s="1"/>
  <c r="LYD1" i="27" s="1"/>
  <c r="LYE1" i="27" s="1"/>
  <c r="LYF1" i="27" s="1"/>
  <c r="LYG1" i="27" s="1"/>
  <c r="LYH1" i="27" s="1"/>
  <c r="LYI1" i="27" s="1"/>
  <c r="LYJ1" i="27" s="1"/>
  <c r="LYK1" i="27" s="1"/>
  <c r="LYL1" i="27" s="1"/>
  <c r="LYM1" i="27" s="1"/>
  <c r="LYN1" i="27" s="1"/>
  <c r="LYO1" i="27" s="1"/>
  <c r="LYP1" i="27" s="1"/>
  <c r="LYQ1" i="27" s="1"/>
  <c r="LYR1" i="27" s="1"/>
  <c r="LYS1" i="27" s="1"/>
  <c r="LYT1" i="27" s="1"/>
  <c r="LYU1" i="27" s="1"/>
  <c r="LYV1" i="27" s="1"/>
  <c r="LYW1" i="27" s="1"/>
  <c r="LYX1" i="27" s="1"/>
  <c r="LYY1" i="27" s="1"/>
  <c r="LYZ1" i="27" s="1"/>
  <c r="LZA1" i="27" s="1"/>
  <c r="LZB1" i="27" s="1"/>
  <c r="LZC1" i="27" s="1"/>
  <c r="LZD1" i="27" s="1"/>
  <c r="LZE1" i="27" s="1"/>
  <c r="LZF1" i="27" s="1"/>
  <c r="LZG1" i="27" s="1"/>
  <c r="LZH1" i="27" s="1"/>
  <c r="LZI1" i="27" s="1"/>
  <c r="LZJ1" i="27" s="1"/>
  <c r="LZK1" i="27" s="1"/>
  <c r="LZL1" i="27" s="1"/>
  <c r="LZM1" i="27" s="1"/>
  <c r="LZN1" i="27" s="1"/>
  <c r="LZO1" i="27" s="1"/>
  <c r="LZP1" i="27" s="1"/>
  <c r="LZQ1" i="27" s="1"/>
  <c r="LZR1" i="27" s="1"/>
  <c r="LZS1" i="27" s="1"/>
  <c r="LZT1" i="27" s="1"/>
  <c r="LZU1" i="27" s="1"/>
  <c r="LZV1" i="27" s="1"/>
  <c r="LZW1" i="27" s="1"/>
  <c r="LZX1" i="27" s="1"/>
  <c r="LZY1" i="27" s="1"/>
  <c r="LZZ1" i="27" s="1"/>
  <c r="MAA1" i="27" s="1"/>
  <c r="MAB1" i="27" s="1"/>
  <c r="MAC1" i="27" s="1"/>
  <c r="MAD1" i="27" s="1"/>
  <c r="MAE1" i="27" s="1"/>
  <c r="MAF1" i="27" s="1"/>
  <c r="MAG1" i="27" s="1"/>
  <c r="MAH1" i="27" s="1"/>
  <c r="MAI1" i="27" s="1"/>
  <c r="MAJ1" i="27" s="1"/>
  <c r="MAK1" i="27" s="1"/>
  <c r="MAL1" i="27" s="1"/>
  <c r="MAM1" i="27" s="1"/>
  <c r="MAN1" i="27" s="1"/>
  <c r="MAO1" i="27" s="1"/>
  <c r="MAP1" i="27" s="1"/>
  <c r="MAQ1" i="27" s="1"/>
  <c r="MAR1" i="27" s="1"/>
  <c r="MAS1" i="27" s="1"/>
  <c r="MAT1" i="27" s="1"/>
  <c r="MAU1" i="27" s="1"/>
  <c r="MAV1" i="27" s="1"/>
  <c r="MAW1" i="27" s="1"/>
  <c r="MAX1" i="27" s="1"/>
  <c r="MAY1" i="27" s="1"/>
  <c r="MAZ1" i="27" s="1"/>
  <c r="MBA1" i="27" s="1"/>
  <c r="MBB1" i="27" s="1"/>
  <c r="MBC1" i="27" s="1"/>
  <c r="MBD1" i="27" s="1"/>
  <c r="MBE1" i="27" s="1"/>
  <c r="MBF1" i="27" s="1"/>
  <c r="MBG1" i="27" s="1"/>
  <c r="MBH1" i="27" s="1"/>
  <c r="MBI1" i="27" s="1"/>
  <c r="MBJ1" i="27" s="1"/>
  <c r="MBK1" i="27" s="1"/>
  <c r="MBL1" i="27" s="1"/>
  <c r="MBM1" i="27" s="1"/>
  <c r="MBN1" i="27" s="1"/>
  <c r="MBO1" i="27" s="1"/>
  <c r="MBP1" i="27" s="1"/>
  <c r="MBQ1" i="27" s="1"/>
  <c r="MBR1" i="27" s="1"/>
  <c r="MBS1" i="27" s="1"/>
  <c r="MBT1" i="27" s="1"/>
  <c r="MBU1" i="27" s="1"/>
  <c r="MBV1" i="27" s="1"/>
  <c r="MBW1" i="27" s="1"/>
  <c r="MBX1" i="27" s="1"/>
  <c r="MBY1" i="27" s="1"/>
  <c r="MBZ1" i="27" s="1"/>
  <c r="MCA1" i="27" s="1"/>
  <c r="MCB1" i="27" s="1"/>
  <c r="MCC1" i="27" s="1"/>
  <c r="MCD1" i="27" s="1"/>
  <c r="MCE1" i="27" s="1"/>
  <c r="MCF1" i="27" s="1"/>
  <c r="MCG1" i="27" s="1"/>
  <c r="MCH1" i="27" s="1"/>
  <c r="MCI1" i="27" s="1"/>
  <c r="MCJ1" i="27" s="1"/>
  <c r="MCK1" i="27" s="1"/>
  <c r="MCL1" i="27" s="1"/>
  <c r="MCM1" i="27" s="1"/>
  <c r="MCN1" i="27" s="1"/>
  <c r="MCO1" i="27" s="1"/>
  <c r="MCP1" i="27" s="1"/>
  <c r="MCQ1" i="27" s="1"/>
  <c r="MCR1" i="27" s="1"/>
  <c r="MCS1" i="27" s="1"/>
  <c r="MCT1" i="27" s="1"/>
  <c r="MCU1" i="27" s="1"/>
  <c r="MCV1" i="27" s="1"/>
  <c r="MCW1" i="27" s="1"/>
  <c r="MCX1" i="27" s="1"/>
  <c r="MCY1" i="27" s="1"/>
  <c r="MCZ1" i="27" s="1"/>
  <c r="MDA1" i="27" s="1"/>
  <c r="MDB1" i="27" s="1"/>
  <c r="MDC1" i="27" s="1"/>
  <c r="MDD1" i="27" s="1"/>
  <c r="MDE1" i="27" s="1"/>
  <c r="MDF1" i="27" s="1"/>
  <c r="MDG1" i="27" s="1"/>
  <c r="MDH1" i="27" s="1"/>
  <c r="MDI1" i="27" s="1"/>
  <c r="MDJ1" i="27" s="1"/>
  <c r="MDK1" i="27" s="1"/>
  <c r="MDL1" i="27" s="1"/>
  <c r="MDM1" i="27" s="1"/>
  <c r="MDN1" i="27" s="1"/>
  <c r="MDO1" i="27" s="1"/>
  <c r="MDP1" i="27" s="1"/>
  <c r="MDQ1" i="27" s="1"/>
  <c r="MDR1" i="27" s="1"/>
  <c r="MDS1" i="27" s="1"/>
  <c r="MDT1" i="27" s="1"/>
  <c r="MDU1" i="27" s="1"/>
  <c r="MDV1" i="27" s="1"/>
  <c r="MDW1" i="27" s="1"/>
  <c r="MDX1" i="27" s="1"/>
  <c r="MDY1" i="27" s="1"/>
  <c r="MDZ1" i="27" s="1"/>
  <c r="MEA1" i="27" s="1"/>
  <c r="MEB1" i="27" s="1"/>
  <c r="MEC1" i="27" s="1"/>
  <c r="MED1" i="27" s="1"/>
  <c r="MEE1" i="27" s="1"/>
  <c r="MEF1" i="27" s="1"/>
  <c r="MEG1" i="27" s="1"/>
  <c r="MEH1" i="27" s="1"/>
  <c r="MEI1" i="27" s="1"/>
  <c r="MEJ1" i="27" s="1"/>
  <c r="MEK1" i="27" s="1"/>
  <c r="MEL1" i="27" s="1"/>
  <c r="MEM1" i="27" s="1"/>
  <c r="MEN1" i="27" s="1"/>
  <c r="MEO1" i="27" s="1"/>
  <c r="MEP1" i="27" s="1"/>
  <c r="MEQ1" i="27" s="1"/>
  <c r="MER1" i="27" s="1"/>
  <c r="MES1" i="27" s="1"/>
  <c r="MET1" i="27" s="1"/>
  <c r="MEU1" i="27" s="1"/>
  <c r="MEV1" i="27" s="1"/>
  <c r="MEW1" i="27" s="1"/>
  <c r="MEX1" i="27" s="1"/>
  <c r="MEY1" i="27" s="1"/>
  <c r="MEZ1" i="27" s="1"/>
  <c r="MFA1" i="27" s="1"/>
  <c r="MFB1" i="27" s="1"/>
  <c r="MFC1" i="27" s="1"/>
  <c r="MFD1" i="27" s="1"/>
  <c r="MFE1" i="27" s="1"/>
  <c r="MFF1" i="27" s="1"/>
  <c r="MFG1" i="27" s="1"/>
  <c r="MFH1" i="27" s="1"/>
  <c r="MFI1" i="27" s="1"/>
  <c r="MFJ1" i="27" s="1"/>
  <c r="MFK1" i="27" s="1"/>
  <c r="MFL1" i="27" s="1"/>
  <c r="MFM1" i="27" s="1"/>
  <c r="MFN1" i="27" s="1"/>
  <c r="MFO1" i="27" s="1"/>
  <c r="MFP1" i="27" s="1"/>
  <c r="MFQ1" i="27" s="1"/>
  <c r="MFR1" i="27" s="1"/>
  <c r="MFS1" i="27" s="1"/>
  <c r="MFT1" i="27" s="1"/>
  <c r="MFU1" i="27" s="1"/>
  <c r="MFV1" i="27" s="1"/>
  <c r="MFW1" i="27" s="1"/>
  <c r="MFX1" i="27" s="1"/>
  <c r="MFY1" i="27" s="1"/>
  <c r="MFZ1" i="27" s="1"/>
  <c r="MGA1" i="27" s="1"/>
  <c r="MGB1" i="27" s="1"/>
  <c r="MGC1" i="27" s="1"/>
  <c r="MGD1" i="27" s="1"/>
  <c r="MGE1" i="27" s="1"/>
  <c r="MGF1" i="27" s="1"/>
  <c r="MGG1" i="27" s="1"/>
  <c r="MGH1" i="27" s="1"/>
  <c r="MGI1" i="27" s="1"/>
  <c r="MGJ1" i="27" s="1"/>
  <c r="MGK1" i="27" s="1"/>
  <c r="MGL1" i="27" s="1"/>
  <c r="MGM1" i="27" s="1"/>
  <c r="MGN1" i="27" s="1"/>
  <c r="MGO1" i="27" s="1"/>
  <c r="MGP1" i="27" s="1"/>
  <c r="MGQ1" i="27" s="1"/>
  <c r="MGR1" i="27" s="1"/>
  <c r="MGS1" i="27" s="1"/>
  <c r="MGT1" i="27" s="1"/>
  <c r="MGU1" i="27" s="1"/>
  <c r="MGV1" i="27" s="1"/>
  <c r="MGW1" i="27" s="1"/>
  <c r="MGX1" i="27" s="1"/>
  <c r="MGY1" i="27" s="1"/>
  <c r="MGZ1" i="27" s="1"/>
  <c r="MHA1" i="27" s="1"/>
  <c r="MHB1" i="27" s="1"/>
  <c r="MHC1" i="27" s="1"/>
  <c r="MHD1" i="27" s="1"/>
  <c r="MHE1" i="27" s="1"/>
  <c r="MHF1" i="27" s="1"/>
  <c r="MHG1" i="27" s="1"/>
  <c r="MHH1" i="27" s="1"/>
  <c r="MHI1" i="27" s="1"/>
  <c r="MHJ1" i="27" s="1"/>
  <c r="MHK1" i="27" s="1"/>
  <c r="MHL1" i="27" s="1"/>
  <c r="MHM1" i="27" s="1"/>
  <c r="MHN1" i="27" s="1"/>
  <c r="MHO1" i="27" s="1"/>
  <c r="MHP1" i="27" s="1"/>
  <c r="MHQ1" i="27" s="1"/>
  <c r="MHR1" i="27" s="1"/>
  <c r="MHS1" i="27" s="1"/>
  <c r="MHT1" i="27" s="1"/>
  <c r="MHU1" i="27" s="1"/>
  <c r="MHV1" i="27" s="1"/>
  <c r="MHW1" i="27" s="1"/>
  <c r="MHX1" i="27" s="1"/>
  <c r="MHY1" i="27" s="1"/>
  <c r="MHZ1" i="27" s="1"/>
  <c r="MIA1" i="27" s="1"/>
  <c r="MIB1" i="27" s="1"/>
  <c r="MIC1" i="27" s="1"/>
  <c r="MID1" i="27" s="1"/>
  <c r="MIE1" i="27" s="1"/>
  <c r="MIF1" i="27" s="1"/>
  <c r="MIG1" i="27" s="1"/>
  <c r="MIH1" i="27" s="1"/>
  <c r="MII1" i="27" s="1"/>
  <c r="MIJ1" i="27" s="1"/>
  <c r="MIK1" i="27" s="1"/>
  <c r="MIL1" i="27" s="1"/>
  <c r="MIM1" i="27" s="1"/>
  <c r="MIN1" i="27" s="1"/>
  <c r="MIO1" i="27" s="1"/>
  <c r="MIP1" i="27" s="1"/>
  <c r="MIQ1" i="27" s="1"/>
  <c r="MIR1" i="27" s="1"/>
  <c r="MIS1" i="27" s="1"/>
  <c r="MIT1" i="27" s="1"/>
  <c r="MIU1" i="27" s="1"/>
  <c r="MIV1" i="27" s="1"/>
  <c r="MIW1" i="27" s="1"/>
  <c r="MIX1" i="27" s="1"/>
  <c r="MIY1" i="27" s="1"/>
  <c r="MIZ1" i="27" s="1"/>
  <c r="MJA1" i="27" s="1"/>
  <c r="MJB1" i="27" s="1"/>
  <c r="MJC1" i="27" s="1"/>
  <c r="MJD1" i="27" s="1"/>
  <c r="MJE1" i="27" s="1"/>
  <c r="MJF1" i="27" s="1"/>
  <c r="MJG1" i="27" s="1"/>
  <c r="MJH1" i="27" s="1"/>
  <c r="MJI1" i="27" s="1"/>
  <c r="MJJ1" i="27" s="1"/>
  <c r="MJK1" i="27" s="1"/>
  <c r="MJL1" i="27" s="1"/>
  <c r="MJM1" i="27" s="1"/>
  <c r="MJN1" i="27" s="1"/>
  <c r="MJO1" i="27" s="1"/>
  <c r="MJP1" i="27" s="1"/>
  <c r="MJQ1" i="27" s="1"/>
  <c r="MJR1" i="27" s="1"/>
  <c r="MJS1" i="27" s="1"/>
  <c r="MJT1" i="27" s="1"/>
  <c r="MJU1" i="27" s="1"/>
  <c r="MJV1" i="27" s="1"/>
  <c r="MJW1" i="27" s="1"/>
  <c r="MJX1" i="27" s="1"/>
  <c r="MJY1" i="27" s="1"/>
  <c r="MJZ1" i="27" s="1"/>
  <c r="MKA1" i="27" s="1"/>
  <c r="MKB1" i="27" s="1"/>
  <c r="MKC1" i="27" s="1"/>
  <c r="MKD1" i="27" s="1"/>
  <c r="MKE1" i="27" s="1"/>
  <c r="MKF1" i="27" s="1"/>
  <c r="MKG1" i="27" s="1"/>
  <c r="MKH1" i="27" s="1"/>
  <c r="MKI1" i="27" s="1"/>
  <c r="MKJ1" i="27" s="1"/>
  <c r="MKK1" i="27" s="1"/>
  <c r="MKL1" i="27" s="1"/>
  <c r="MKM1" i="27" s="1"/>
  <c r="MKN1" i="27" s="1"/>
  <c r="MKO1" i="27" s="1"/>
  <c r="MKP1" i="27" s="1"/>
  <c r="MKQ1" i="27" s="1"/>
  <c r="MKR1" i="27" s="1"/>
  <c r="MKS1" i="27" s="1"/>
  <c r="MKT1" i="27" s="1"/>
  <c r="MKU1" i="27" s="1"/>
  <c r="MKV1" i="27" s="1"/>
  <c r="MKW1" i="27" s="1"/>
  <c r="MKX1" i="27" s="1"/>
  <c r="MKY1" i="27" s="1"/>
  <c r="MKZ1" i="27" s="1"/>
  <c r="MLA1" i="27" s="1"/>
  <c r="MLB1" i="27" s="1"/>
  <c r="MLC1" i="27" s="1"/>
  <c r="MLD1" i="27" s="1"/>
  <c r="MLE1" i="27" s="1"/>
  <c r="MLF1" i="27" s="1"/>
  <c r="MLG1" i="27" s="1"/>
  <c r="MLH1" i="27" s="1"/>
  <c r="MLI1" i="27" s="1"/>
  <c r="MLJ1" i="27" s="1"/>
  <c r="MLK1" i="27" s="1"/>
  <c r="MLL1" i="27" s="1"/>
  <c r="MLM1" i="27" s="1"/>
  <c r="MLN1" i="27" s="1"/>
  <c r="MLO1" i="27" s="1"/>
  <c r="MLP1" i="27" s="1"/>
  <c r="MLQ1" i="27" s="1"/>
  <c r="MLR1" i="27" s="1"/>
  <c r="MLS1" i="27" s="1"/>
  <c r="MLT1" i="27" s="1"/>
  <c r="MLU1" i="27" s="1"/>
  <c r="MLV1" i="27" s="1"/>
  <c r="MLW1" i="27" s="1"/>
  <c r="MLX1" i="27" s="1"/>
  <c r="MLY1" i="27" s="1"/>
  <c r="MLZ1" i="27" s="1"/>
  <c r="MMA1" i="27" s="1"/>
  <c r="MMB1" i="27" s="1"/>
  <c r="MMC1" i="27" s="1"/>
  <c r="MMD1" i="27" s="1"/>
  <c r="MME1" i="27" s="1"/>
  <c r="MMF1" i="27" s="1"/>
  <c r="MMG1" i="27" s="1"/>
  <c r="MMH1" i="27" s="1"/>
  <c r="MMI1" i="27" s="1"/>
  <c r="MMJ1" i="27" s="1"/>
  <c r="MMK1" i="27" s="1"/>
  <c r="MML1" i="27" s="1"/>
  <c r="MMM1" i="27" s="1"/>
  <c r="MMN1" i="27" s="1"/>
  <c r="MMO1" i="27" s="1"/>
  <c r="MMP1" i="27" s="1"/>
  <c r="MMQ1" i="27" s="1"/>
  <c r="MMR1" i="27" s="1"/>
  <c r="MMS1" i="27" s="1"/>
  <c r="MMT1" i="27" s="1"/>
  <c r="MMU1" i="27" s="1"/>
  <c r="MMV1" i="27" s="1"/>
  <c r="MMW1" i="27" s="1"/>
  <c r="MMX1" i="27" s="1"/>
  <c r="MMY1" i="27" s="1"/>
  <c r="MMZ1" i="27" s="1"/>
  <c r="MNA1" i="27" s="1"/>
  <c r="MNB1" i="27" s="1"/>
  <c r="MNC1" i="27" s="1"/>
  <c r="MND1" i="27" s="1"/>
  <c r="MNE1" i="27" s="1"/>
  <c r="MNF1" i="27" s="1"/>
  <c r="MNG1" i="27" s="1"/>
  <c r="MNH1" i="27" s="1"/>
  <c r="MNI1" i="27" s="1"/>
  <c r="MNJ1" i="27" s="1"/>
  <c r="MNK1" i="27" s="1"/>
  <c r="MNL1" i="27" s="1"/>
  <c r="MNM1" i="27" s="1"/>
  <c r="MNN1" i="27" s="1"/>
  <c r="MNO1" i="27" s="1"/>
  <c r="MNP1" i="27" s="1"/>
  <c r="MNQ1" i="27" s="1"/>
  <c r="MNR1" i="27" s="1"/>
  <c r="MNS1" i="27" s="1"/>
  <c r="MNT1" i="27" s="1"/>
  <c r="MNU1" i="27" s="1"/>
  <c r="MNV1" i="27" s="1"/>
  <c r="MNW1" i="27" s="1"/>
  <c r="MNX1" i="27" s="1"/>
  <c r="MNY1" i="27" s="1"/>
  <c r="MNZ1" i="27" s="1"/>
  <c r="MOA1" i="27" s="1"/>
  <c r="MOB1" i="27" s="1"/>
  <c r="MOC1" i="27" s="1"/>
  <c r="MOD1" i="27" s="1"/>
  <c r="MOE1" i="27" s="1"/>
  <c r="MOF1" i="27" s="1"/>
  <c r="MOG1" i="27" s="1"/>
  <c r="MOH1" i="27" s="1"/>
  <c r="MOI1" i="27" s="1"/>
  <c r="MOJ1" i="27" s="1"/>
  <c r="MOK1" i="27" s="1"/>
  <c r="MOL1" i="27" s="1"/>
  <c r="MOM1" i="27" s="1"/>
  <c r="MON1" i="27" s="1"/>
  <c r="MOO1" i="27" s="1"/>
  <c r="MOP1" i="27" s="1"/>
  <c r="MOQ1" i="27" s="1"/>
  <c r="MOR1" i="27" s="1"/>
  <c r="MOS1" i="27" s="1"/>
  <c r="MOT1" i="27" s="1"/>
  <c r="MOU1" i="27" s="1"/>
  <c r="MOV1" i="27" s="1"/>
  <c r="MOW1" i="27" s="1"/>
  <c r="MOX1" i="27" s="1"/>
  <c r="MOY1" i="27" s="1"/>
  <c r="MOZ1" i="27" s="1"/>
  <c r="MPA1" i="27" s="1"/>
  <c r="MPB1" i="27" s="1"/>
  <c r="MPC1" i="27" s="1"/>
  <c r="MPD1" i="27" s="1"/>
  <c r="MPE1" i="27" s="1"/>
  <c r="MPF1" i="27" s="1"/>
  <c r="MPG1" i="27" s="1"/>
  <c r="MPH1" i="27" s="1"/>
  <c r="MPI1" i="27" s="1"/>
  <c r="MPJ1" i="27" s="1"/>
  <c r="MPK1" i="27" s="1"/>
  <c r="MPL1" i="27" s="1"/>
  <c r="MPM1" i="27" s="1"/>
  <c r="MPN1" i="27" s="1"/>
  <c r="MPO1" i="27" s="1"/>
  <c r="MPP1" i="27" s="1"/>
  <c r="MPQ1" i="27" s="1"/>
  <c r="MPR1" i="27" s="1"/>
  <c r="MPS1" i="27" s="1"/>
  <c r="MPT1" i="27" s="1"/>
  <c r="MPU1" i="27" s="1"/>
  <c r="MPV1" i="27" s="1"/>
  <c r="MPW1" i="27" s="1"/>
  <c r="MPX1" i="27" s="1"/>
  <c r="MPY1" i="27" s="1"/>
  <c r="MPZ1" i="27" s="1"/>
  <c r="MQA1" i="27" s="1"/>
  <c r="MQB1" i="27" s="1"/>
  <c r="MQC1" i="27" s="1"/>
  <c r="MQD1" i="27" s="1"/>
  <c r="MQE1" i="27" s="1"/>
  <c r="MQF1" i="27" s="1"/>
  <c r="MQG1" i="27" s="1"/>
  <c r="MQH1" i="27" s="1"/>
  <c r="MQI1" i="27" s="1"/>
  <c r="MQJ1" i="27" s="1"/>
  <c r="MQK1" i="27" s="1"/>
  <c r="MQL1" i="27" s="1"/>
  <c r="MQM1" i="27" s="1"/>
  <c r="MQN1" i="27" s="1"/>
  <c r="MQO1" i="27" s="1"/>
  <c r="MQP1" i="27" s="1"/>
  <c r="MQQ1" i="27" s="1"/>
  <c r="MQR1" i="27" s="1"/>
  <c r="MQS1" i="27" s="1"/>
  <c r="MQT1" i="27" s="1"/>
  <c r="MQU1" i="27" s="1"/>
  <c r="MQV1" i="27" s="1"/>
  <c r="MQW1" i="27" s="1"/>
  <c r="MQX1" i="27" s="1"/>
  <c r="MQY1" i="27" s="1"/>
  <c r="MQZ1" i="27" s="1"/>
  <c r="MRA1" i="27" s="1"/>
  <c r="MRB1" i="27" s="1"/>
  <c r="MRC1" i="27" s="1"/>
  <c r="MRD1" i="27" s="1"/>
  <c r="MRE1" i="27" s="1"/>
  <c r="MRF1" i="27" s="1"/>
  <c r="MRG1" i="27" s="1"/>
  <c r="MRH1" i="27" s="1"/>
  <c r="MRI1" i="27" s="1"/>
  <c r="MRJ1" i="27" s="1"/>
  <c r="MRK1" i="27" s="1"/>
  <c r="MRL1" i="27" s="1"/>
  <c r="MRM1" i="27" s="1"/>
  <c r="MRN1" i="27" s="1"/>
  <c r="MRO1" i="27" s="1"/>
  <c r="MRP1" i="27" s="1"/>
  <c r="MRQ1" i="27" s="1"/>
  <c r="MRR1" i="27" s="1"/>
  <c r="MRS1" i="27" s="1"/>
  <c r="MRT1" i="27" s="1"/>
  <c r="MRU1" i="27" s="1"/>
  <c r="MRV1" i="27" s="1"/>
  <c r="MRW1" i="27" s="1"/>
  <c r="MRX1" i="27" s="1"/>
  <c r="MRY1" i="27" s="1"/>
  <c r="MRZ1" i="27" s="1"/>
  <c r="MSA1" i="27" s="1"/>
  <c r="MSB1" i="27" s="1"/>
  <c r="MSC1" i="27" s="1"/>
  <c r="MSD1" i="27" s="1"/>
  <c r="MSE1" i="27" s="1"/>
  <c r="MSF1" i="27" s="1"/>
  <c r="MSG1" i="27" s="1"/>
  <c r="MSH1" i="27" s="1"/>
  <c r="MSI1" i="27" s="1"/>
  <c r="MSJ1" i="27" s="1"/>
  <c r="MSK1" i="27" s="1"/>
  <c r="MSL1" i="27" s="1"/>
  <c r="MSM1" i="27" s="1"/>
  <c r="MSN1" i="27" s="1"/>
  <c r="MSO1" i="27" s="1"/>
  <c r="MSP1" i="27" s="1"/>
  <c r="MSQ1" i="27" s="1"/>
  <c r="MSR1" i="27" s="1"/>
  <c r="MSS1" i="27" s="1"/>
  <c r="MST1" i="27" s="1"/>
  <c r="MSU1" i="27" s="1"/>
  <c r="MSV1" i="27" s="1"/>
  <c r="MSW1" i="27" s="1"/>
  <c r="MSX1" i="27" s="1"/>
  <c r="MSY1" i="27" s="1"/>
  <c r="MSZ1" i="27" s="1"/>
  <c r="MTA1" i="27" s="1"/>
  <c r="MTB1" i="27" s="1"/>
  <c r="MTC1" i="27" s="1"/>
  <c r="MTD1" i="27" s="1"/>
  <c r="MTE1" i="27" s="1"/>
  <c r="MTF1" i="27" s="1"/>
  <c r="MTG1" i="27" s="1"/>
  <c r="MTH1" i="27" s="1"/>
  <c r="MTI1" i="27" s="1"/>
  <c r="MTJ1" i="27" s="1"/>
  <c r="MTK1" i="27" s="1"/>
  <c r="MTL1" i="27" s="1"/>
  <c r="MTM1" i="27" s="1"/>
  <c r="MTN1" i="27" s="1"/>
  <c r="MTO1" i="27" s="1"/>
  <c r="MTP1" i="27" s="1"/>
  <c r="MTQ1" i="27" s="1"/>
  <c r="MTR1" i="27" s="1"/>
  <c r="MTS1" i="27" s="1"/>
  <c r="MTT1" i="27" s="1"/>
  <c r="MTU1" i="27" s="1"/>
  <c r="MTV1" i="27" s="1"/>
  <c r="MTW1" i="27" s="1"/>
  <c r="MTX1" i="27" s="1"/>
  <c r="MTY1" i="27" s="1"/>
  <c r="MTZ1" i="27" s="1"/>
  <c r="MUA1" i="27" s="1"/>
  <c r="MUB1" i="27" s="1"/>
  <c r="MUC1" i="27" s="1"/>
  <c r="MUD1" i="27" s="1"/>
  <c r="MUE1" i="27" s="1"/>
  <c r="MUF1" i="27" s="1"/>
  <c r="MUG1" i="27" s="1"/>
  <c r="MUH1" i="27" s="1"/>
  <c r="MUI1" i="27" s="1"/>
  <c r="MUJ1" i="27" s="1"/>
  <c r="MUK1" i="27" s="1"/>
  <c r="MUL1" i="27" s="1"/>
  <c r="MUM1" i="27" s="1"/>
  <c r="MUN1" i="27" s="1"/>
  <c r="MUO1" i="27" s="1"/>
  <c r="MUP1" i="27" s="1"/>
  <c r="MUQ1" i="27" s="1"/>
  <c r="MUR1" i="27" s="1"/>
  <c r="MUS1" i="27" s="1"/>
  <c r="MUT1" i="27" s="1"/>
  <c r="MUU1" i="27" s="1"/>
  <c r="MUV1" i="27" s="1"/>
  <c r="MUW1" i="27" s="1"/>
  <c r="MUX1" i="27" s="1"/>
  <c r="MUY1" i="27" s="1"/>
  <c r="MUZ1" i="27" s="1"/>
  <c r="MVA1" i="27" s="1"/>
  <c r="MVB1" i="27" s="1"/>
  <c r="MVC1" i="27" s="1"/>
  <c r="MVD1" i="27" s="1"/>
  <c r="MVE1" i="27" s="1"/>
  <c r="MVF1" i="27" s="1"/>
  <c r="MVG1" i="27" s="1"/>
  <c r="MVH1" i="27" s="1"/>
  <c r="MVI1" i="27" s="1"/>
  <c r="MVJ1" i="27" s="1"/>
  <c r="MVK1" i="27" s="1"/>
  <c r="MVL1" i="27" s="1"/>
  <c r="MVM1" i="27" s="1"/>
  <c r="MVN1" i="27" s="1"/>
  <c r="MVO1" i="27" s="1"/>
  <c r="MVP1" i="27" s="1"/>
  <c r="MVQ1" i="27" s="1"/>
  <c r="MVR1" i="27" s="1"/>
  <c r="MVS1" i="27" s="1"/>
  <c r="MVT1" i="27" s="1"/>
  <c r="MVU1" i="27" s="1"/>
  <c r="MVV1" i="27" s="1"/>
  <c r="MVW1" i="27" s="1"/>
  <c r="MVX1" i="27" s="1"/>
  <c r="MVY1" i="27" s="1"/>
  <c r="MVZ1" i="27" s="1"/>
  <c r="MWA1" i="27" s="1"/>
  <c r="MWB1" i="27" s="1"/>
  <c r="MWC1" i="27" s="1"/>
  <c r="MWD1" i="27" s="1"/>
  <c r="MWE1" i="27" s="1"/>
  <c r="MWF1" i="27" s="1"/>
  <c r="MWG1" i="27" s="1"/>
  <c r="MWH1" i="27" s="1"/>
  <c r="MWI1" i="27" s="1"/>
  <c r="MWJ1" i="27" s="1"/>
  <c r="MWK1" i="27" s="1"/>
  <c r="MWL1" i="27" s="1"/>
  <c r="MWM1" i="27" s="1"/>
  <c r="MWN1" i="27" s="1"/>
  <c r="MWO1" i="27" s="1"/>
  <c r="MWP1" i="27" s="1"/>
  <c r="MWQ1" i="27" s="1"/>
  <c r="MWR1" i="27" s="1"/>
  <c r="MWS1" i="27" s="1"/>
  <c r="MWT1" i="27" s="1"/>
  <c r="MWU1" i="27" s="1"/>
  <c r="MWV1" i="27" s="1"/>
  <c r="MWW1" i="27" s="1"/>
  <c r="MWX1" i="27" s="1"/>
  <c r="MWY1" i="27" s="1"/>
  <c r="MWZ1" i="27" s="1"/>
  <c r="MXA1" i="27" s="1"/>
  <c r="MXB1" i="27" s="1"/>
  <c r="MXC1" i="27" s="1"/>
  <c r="MXD1" i="27" s="1"/>
  <c r="MXE1" i="27" s="1"/>
  <c r="MXF1" i="27" s="1"/>
  <c r="MXG1" i="27" s="1"/>
  <c r="MXH1" i="27" s="1"/>
  <c r="MXI1" i="27" s="1"/>
  <c r="MXJ1" i="27" s="1"/>
  <c r="MXK1" i="27" s="1"/>
  <c r="MXL1" i="27" s="1"/>
  <c r="MXM1" i="27" s="1"/>
  <c r="MXN1" i="27" s="1"/>
  <c r="MXO1" i="27" s="1"/>
  <c r="MXP1" i="27" s="1"/>
  <c r="MXQ1" i="27" s="1"/>
  <c r="MXR1" i="27" s="1"/>
  <c r="MXS1" i="27" s="1"/>
  <c r="MXT1" i="27" s="1"/>
  <c r="MXU1" i="27" s="1"/>
  <c r="MXV1" i="27" s="1"/>
  <c r="MXW1" i="27" s="1"/>
  <c r="MXX1" i="27" s="1"/>
  <c r="MXY1" i="27" s="1"/>
  <c r="MXZ1" i="27" s="1"/>
  <c r="MYA1" i="27" s="1"/>
  <c r="MYB1" i="27" s="1"/>
  <c r="MYC1" i="27" s="1"/>
  <c r="MYD1" i="27" s="1"/>
  <c r="MYE1" i="27" s="1"/>
  <c r="MYF1" i="27" s="1"/>
  <c r="MYG1" i="27" s="1"/>
  <c r="MYH1" i="27" s="1"/>
  <c r="MYI1" i="27" s="1"/>
  <c r="MYJ1" i="27" s="1"/>
  <c r="MYK1" i="27" s="1"/>
  <c r="MYL1" i="27" s="1"/>
  <c r="MYM1" i="27" s="1"/>
  <c r="MYN1" i="27" s="1"/>
  <c r="MYO1" i="27" s="1"/>
  <c r="MYP1" i="27" s="1"/>
  <c r="MYQ1" i="27" s="1"/>
  <c r="MYR1" i="27" s="1"/>
  <c r="MYS1" i="27" s="1"/>
  <c r="MYT1" i="27" s="1"/>
  <c r="MYU1" i="27" s="1"/>
  <c r="MYV1" i="27" s="1"/>
  <c r="MYW1" i="27" s="1"/>
  <c r="MYX1" i="27" s="1"/>
  <c r="MYY1" i="27" s="1"/>
  <c r="MYZ1" i="27" s="1"/>
  <c r="MZA1" i="27" s="1"/>
  <c r="MZB1" i="27" s="1"/>
  <c r="MZC1" i="27" s="1"/>
  <c r="MZD1" i="27" s="1"/>
  <c r="MZE1" i="27" s="1"/>
  <c r="MZF1" i="27" s="1"/>
  <c r="MZG1" i="27" s="1"/>
  <c r="MZH1" i="27" s="1"/>
  <c r="MZI1" i="27" s="1"/>
  <c r="MZJ1" i="27" s="1"/>
  <c r="MZK1" i="27" s="1"/>
  <c r="MZL1" i="27" s="1"/>
  <c r="MZM1" i="27" s="1"/>
  <c r="MZN1" i="27" s="1"/>
  <c r="MZO1" i="27" s="1"/>
  <c r="MZP1" i="27" s="1"/>
  <c r="MZQ1" i="27" s="1"/>
  <c r="MZR1" i="27" s="1"/>
  <c r="MZS1" i="27" s="1"/>
  <c r="MZT1" i="27" s="1"/>
  <c r="MZU1" i="27" s="1"/>
  <c r="MZV1" i="27" s="1"/>
  <c r="MZW1" i="27" s="1"/>
  <c r="MZX1" i="27" s="1"/>
  <c r="MZY1" i="27" s="1"/>
  <c r="MZZ1" i="27" s="1"/>
  <c r="NAA1" i="27" s="1"/>
  <c r="NAB1" i="27" s="1"/>
  <c r="NAC1" i="27" s="1"/>
  <c r="NAD1" i="27" s="1"/>
  <c r="NAE1" i="27" s="1"/>
  <c r="NAF1" i="27" s="1"/>
  <c r="NAG1" i="27" s="1"/>
  <c r="NAH1" i="27" s="1"/>
  <c r="NAI1" i="27" s="1"/>
  <c r="NAJ1" i="27" s="1"/>
  <c r="NAK1" i="27" s="1"/>
  <c r="NAL1" i="27" s="1"/>
  <c r="NAM1" i="27" s="1"/>
  <c r="NAN1" i="27" s="1"/>
  <c r="NAO1" i="27" s="1"/>
  <c r="NAP1" i="27" s="1"/>
  <c r="NAQ1" i="27" s="1"/>
  <c r="NAR1" i="27" s="1"/>
  <c r="NAS1" i="27" s="1"/>
  <c r="NAT1" i="27" s="1"/>
  <c r="NAU1" i="27" s="1"/>
  <c r="NAV1" i="27" s="1"/>
  <c r="NAW1" i="27" s="1"/>
  <c r="NAX1" i="27" s="1"/>
  <c r="NAY1" i="27" s="1"/>
  <c r="NAZ1" i="27" s="1"/>
  <c r="NBA1" i="27" s="1"/>
  <c r="NBB1" i="27" s="1"/>
  <c r="NBC1" i="27" s="1"/>
  <c r="NBD1" i="27" s="1"/>
  <c r="NBE1" i="27" s="1"/>
  <c r="NBF1" i="27" s="1"/>
  <c r="NBG1" i="27" s="1"/>
  <c r="NBH1" i="27" s="1"/>
  <c r="NBI1" i="27" s="1"/>
  <c r="NBJ1" i="27" s="1"/>
  <c r="NBK1" i="27" s="1"/>
  <c r="NBL1" i="27" s="1"/>
  <c r="NBM1" i="27" s="1"/>
  <c r="NBN1" i="27" s="1"/>
  <c r="NBO1" i="27" s="1"/>
  <c r="NBP1" i="27" s="1"/>
  <c r="NBQ1" i="27" s="1"/>
  <c r="NBR1" i="27" s="1"/>
  <c r="NBS1" i="27" s="1"/>
  <c r="NBT1" i="27" s="1"/>
  <c r="NBU1" i="27" s="1"/>
  <c r="NBV1" i="27" s="1"/>
  <c r="NBW1" i="27" s="1"/>
  <c r="NBX1" i="27" s="1"/>
  <c r="NBY1" i="27" s="1"/>
  <c r="NBZ1" i="27" s="1"/>
  <c r="NCA1" i="27" s="1"/>
  <c r="NCB1" i="27" s="1"/>
  <c r="NCC1" i="27" s="1"/>
  <c r="NCD1" i="27" s="1"/>
  <c r="NCE1" i="27" s="1"/>
  <c r="NCF1" i="27" s="1"/>
  <c r="NCG1" i="27" s="1"/>
  <c r="NCH1" i="27" s="1"/>
  <c r="NCI1" i="27" s="1"/>
  <c r="NCJ1" i="27" s="1"/>
  <c r="NCK1" i="27" s="1"/>
  <c r="NCL1" i="27" s="1"/>
  <c r="NCM1" i="27" s="1"/>
  <c r="NCN1" i="27" s="1"/>
  <c r="NCO1" i="27" s="1"/>
  <c r="NCP1" i="27" s="1"/>
  <c r="NCQ1" i="27" s="1"/>
  <c r="NCR1" i="27" s="1"/>
  <c r="NCS1" i="27" s="1"/>
  <c r="NCT1" i="27" s="1"/>
  <c r="NCU1" i="27" s="1"/>
  <c r="NCV1" i="27" s="1"/>
  <c r="NCW1" i="27" s="1"/>
  <c r="NCX1" i="27" s="1"/>
  <c r="NCY1" i="27" s="1"/>
  <c r="NCZ1" i="27" s="1"/>
  <c r="NDA1" i="27" s="1"/>
  <c r="NDB1" i="27" s="1"/>
  <c r="NDC1" i="27" s="1"/>
  <c r="NDD1" i="27" s="1"/>
  <c r="NDE1" i="27" s="1"/>
  <c r="NDF1" i="27" s="1"/>
  <c r="NDG1" i="27" s="1"/>
  <c r="NDH1" i="27" s="1"/>
  <c r="NDI1" i="27" s="1"/>
  <c r="NDJ1" i="27" s="1"/>
  <c r="NDK1" i="27" s="1"/>
  <c r="NDL1" i="27" s="1"/>
  <c r="NDM1" i="27" s="1"/>
  <c r="NDN1" i="27" s="1"/>
  <c r="NDO1" i="27" s="1"/>
  <c r="NDP1" i="27" s="1"/>
  <c r="NDQ1" i="27" s="1"/>
  <c r="NDR1" i="27" s="1"/>
  <c r="NDS1" i="27" s="1"/>
  <c r="NDT1" i="27" s="1"/>
  <c r="NDU1" i="27" s="1"/>
  <c r="NDV1" i="27" s="1"/>
  <c r="NDW1" i="27" s="1"/>
  <c r="NDX1" i="27" s="1"/>
  <c r="NDY1" i="27" s="1"/>
  <c r="NDZ1" i="27" s="1"/>
  <c r="NEA1" i="27" s="1"/>
  <c r="NEB1" i="27" s="1"/>
  <c r="NEC1" i="27" s="1"/>
  <c r="NED1" i="27" s="1"/>
  <c r="NEE1" i="27" s="1"/>
  <c r="NEF1" i="27" s="1"/>
  <c r="NEG1" i="27" s="1"/>
  <c r="NEH1" i="27" s="1"/>
  <c r="NEI1" i="27" s="1"/>
  <c r="NEJ1" i="27" s="1"/>
  <c r="NEK1" i="27" s="1"/>
  <c r="NEL1" i="27" s="1"/>
  <c r="NEM1" i="27" s="1"/>
  <c r="NEN1" i="27" s="1"/>
  <c r="NEO1" i="27" s="1"/>
  <c r="NEP1" i="27" s="1"/>
  <c r="NEQ1" i="27" s="1"/>
  <c r="NER1" i="27" s="1"/>
  <c r="NES1" i="27" s="1"/>
  <c r="NET1" i="27" s="1"/>
  <c r="NEU1" i="27" s="1"/>
  <c r="NEV1" i="27" s="1"/>
  <c r="NEW1" i="27" s="1"/>
  <c r="NEX1" i="27" s="1"/>
  <c r="NEY1" i="27" s="1"/>
  <c r="NEZ1" i="27" s="1"/>
  <c r="NFA1" i="27" s="1"/>
  <c r="NFB1" i="27" s="1"/>
  <c r="NFC1" i="27" s="1"/>
  <c r="NFD1" i="27" s="1"/>
  <c r="NFE1" i="27" s="1"/>
  <c r="NFF1" i="27" s="1"/>
  <c r="NFG1" i="27" s="1"/>
  <c r="NFH1" i="27" s="1"/>
  <c r="NFI1" i="27" s="1"/>
  <c r="NFJ1" i="27" s="1"/>
  <c r="NFK1" i="27" s="1"/>
  <c r="NFL1" i="27" s="1"/>
  <c r="NFM1" i="27" s="1"/>
  <c r="NFN1" i="27" s="1"/>
  <c r="NFO1" i="27" s="1"/>
  <c r="NFP1" i="27" s="1"/>
  <c r="NFQ1" i="27" s="1"/>
  <c r="NFR1" i="27" s="1"/>
  <c r="NFS1" i="27" s="1"/>
  <c r="NFT1" i="27" s="1"/>
  <c r="NFU1" i="27" s="1"/>
  <c r="NFV1" i="27" s="1"/>
  <c r="NFW1" i="27" s="1"/>
  <c r="NFX1" i="27" s="1"/>
  <c r="NFY1" i="27" s="1"/>
  <c r="NFZ1" i="27" s="1"/>
  <c r="NGA1" i="27" s="1"/>
  <c r="NGB1" i="27" s="1"/>
  <c r="NGC1" i="27" s="1"/>
  <c r="NGD1" i="27" s="1"/>
  <c r="NGE1" i="27" s="1"/>
  <c r="NGF1" i="27" s="1"/>
  <c r="NGG1" i="27" s="1"/>
  <c r="NGH1" i="27" s="1"/>
  <c r="NGI1" i="27" s="1"/>
  <c r="NGJ1" i="27" s="1"/>
  <c r="NGK1" i="27" s="1"/>
  <c r="NGL1" i="27" s="1"/>
  <c r="NGM1" i="27" s="1"/>
  <c r="NGN1" i="27" s="1"/>
  <c r="NGO1" i="27" s="1"/>
  <c r="NGP1" i="27" s="1"/>
  <c r="NGQ1" i="27" s="1"/>
  <c r="NGR1" i="27" s="1"/>
  <c r="NGS1" i="27" s="1"/>
  <c r="NGT1" i="27" s="1"/>
  <c r="NGU1" i="27" s="1"/>
  <c r="NGV1" i="27" s="1"/>
  <c r="NGW1" i="27" s="1"/>
  <c r="NGX1" i="27" s="1"/>
  <c r="NGY1" i="27" s="1"/>
  <c r="NGZ1" i="27" s="1"/>
  <c r="NHA1" i="27" s="1"/>
  <c r="NHB1" i="27" s="1"/>
  <c r="NHC1" i="27" s="1"/>
  <c r="NHD1" i="27" s="1"/>
  <c r="NHE1" i="27" s="1"/>
  <c r="NHF1" i="27" s="1"/>
  <c r="NHG1" i="27" s="1"/>
  <c r="NHH1" i="27" s="1"/>
  <c r="NHI1" i="27" s="1"/>
  <c r="NHJ1" i="27" s="1"/>
  <c r="NHK1" i="27" s="1"/>
  <c r="NHL1" i="27" s="1"/>
  <c r="NHM1" i="27" s="1"/>
  <c r="NHN1" i="27" s="1"/>
  <c r="NHO1" i="27" s="1"/>
  <c r="NHP1" i="27" s="1"/>
  <c r="NHQ1" i="27" s="1"/>
  <c r="NHR1" i="27" s="1"/>
  <c r="NHS1" i="27" s="1"/>
  <c r="NHT1" i="27" s="1"/>
  <c r="NHU1" i="27" s="1"/>
  <c r="NHV1" i="27" s="1"/>
  <c r="NHW1" i="27" s="1"/>
  <c r="NHX1" i="27" s="1"/>
  <c r="NHY1" i="27" s="1"/>
  <c r="NHZ1" i="27" s="1"/>
  <c r="NIA1" i="27" s="1"/>
  <c r="NIB1" i="27" s="1"/>
  <c r="NIC1" i="27" s="1"/>
  <c r="NID1" i="27" s="1"/>
  <c r="NIE1" i="27" s="1"/>
  <c r="NIF1" i="27" s="1"/>
  <c r="NIG1" i="27" s="1"/>
  <c r="NIH1" i="27" s="1"/>
  <c r="NII1" i="27" s="1"/>
  <c r="NIJ1" i="27" s="1"/>
  <c r="NIK1" i="27" s="1"/>
  <c r="NIL1" i="27" s="1"/>
  <c r="NIM1" i="27" s="1"/>
  <c r="NIN1" i="27" s="1"/>
  <c r="NIO1" i="27" s="1"/>
  <c r="NIP1" i="27" s="1"/>
  <c r="NIQ1" i="27" s="1"/>
  <c r="NIR1" i="27" s="1"/>
  <c r="NIS1" i="27" s="1"/>
  <c r="NIT1" i="27" s="1"/>
  <c r="NIU1" i="27" s="1"/>
  <c r="NIV1" i="27" s="1"/>
  <c r="NIW1" i="27" s="1"/>
  <c r="NIX1" i="27" s="1"/>
  <c r="NIY1" i="27" s="1"/>
  <c r="NIZ1" i="27" s="1"/>
  <c r="NJA1" i="27" s="1"/>
  <c r="NJB1" i="27" s="1"/>
  <c r="NJC1" i="27" s="1"/>
  <c r="NJD1" i="27" s="1"/>
  <c r="NJE1" i="27" s="1"/>
  <c r="NJF1" i="27" s="1"/>
  <c r="NJG1" i="27" s="1"/>
  <c r="NJH1" i="27" s="1"/>
  <c r="NJI1" i="27" s="1"/>
  <c r="NJJ1" i="27" s="1"/>
  <c r="NJK1" i="27" s="1"/>
  <c r="NJL1" i="27" s="1"/>
  <c r="NJM1" i="27" s="1"/>
  <c r="NJN1" i="27" s="1"/>
  <c r="NJO1" i="27" s="1"/>
  <c r="NJP1" i="27" s="1"/>
  <c r="NJQ1" i="27" s="1"/>
  <c r="NJR1" i="27" s="1"/>
  <c r="NJS1" i="27" s="1"/>
  <c r="NJT1" i="27" s="1"/>
  <c r="NJU1" i="27" s="1"/>
  <c r="NJV1" i="27" s="1"/>
  <c r="NJW1" i="27" s="1"/>
  <c r="NJX1" i="27" s="1"/>
  <c r="NJY1" i="27" s="1"/>
  <c r="NJZ1" i="27" s="1"/>
  <c r="NKA1" i="27" s="1"/>
  <c r="NKB1" i="27" s="1"/>
  <c r="NKC1" i="27" s="1"/>
  <c r="NKD1" i="27" s="1"/>
  <c r="NKE1" i="27" s="1"/>
  <c r="NKF1" i="27" s="1"/>
  <c r="NKG1" i="27" s="1"/>
  <c r="NKH1" i="27" s="1"/>
  <c r="NKI1" i="27" s="1"/>
  <c r="NKJ1" i="27" s="1"/>
  <c r="NKK1" i="27" s="1"/>
  <c r="NKL1" i="27" s="1"/>
  <c r="NKM1" i="27" s="1"/>
  <c r="NKN1" i="27" s="1"/>
  <c r="NKO1" i="27" s="1"/>
  <c r="NKP1" i="27" s="1"/>
  <c r="NKQ1" i="27" s="1"/>
  <c r="NKR1" i="27" s="1"/>
  <c r="NKS1" i="27" s="1"/>
  <c r="NKT1" i="27" s="1"/>
  <c r="NKU1" i="27" s="1"/>
  <c r="NKV1" i="27" s="1"/>
  <c r="NKW1" i="27" s="1"/>
  <c r="NKX1" i="27" s="1"/>
  <c r="NKY1" i="27" s="1"/>
  <c r="NKZ1" i="27" s="1"/>
  <c r="NLA1" i="27" s="1"/>
  <c r="NLB1" i="27" s="1"/>
  <c r="NLC1" i="27" s="1"/>
  <c r="NLD1" i="27" s="1"/>
  <c r="NLE1" i="27" s="1"/>
  <c r="NLF1" i="27" s="1"/>
  <c r="NLG1" i="27" s="1"/>
  <c r="NLH1" i="27" s="1"/>
  <c r="NLI1" i="27" s="1"/>
  <c r="NLJ1" i="27" s="1"/>
  <c r="NLK1" i="27" s="1"/>
  <c r="NLL1" i="27" s="1"/>
  <c r="NLM1" i="27" s="1"/>
  <c r="NLN1" i="27" s="1"/>
  <c r="NLO1" i="27" s="1"/>
  <c r="NLP1" i="27" s="1"/>
  <c r="NLQ1" i="27" s="1"/>
  <c r="NLR1" i="27" s="1"/>
  <c r="NLS1" i="27" s="1"/>
  <c r="NLT1" i="27" s="1"/>
  <c r="NLU1" i="27" s="1"/>
  <c r="NLV1" i="27" s="1"/>
  <c r="NLW1" i="27" s="1"/>
  <c r="NLX1" i="27" s="1"/>
  <c r="NLY1" i="27" s="1"/>
  <c r="NLZ1" i="27" s="1"/>
  <c r="NMA1" i="27" s="1"/>
  <c r="NMB1" i="27" s="1"/>
  <c r="NMC1" i="27" s="1"/>
  <c r="NMD1" i="27" s="1"/>
  <c r="NME1" i="27" s="1"/>
  <c r="NMF1" i="27" s="1"/>
  <c r="NMG1" i="27" s="1"/>
  <c r="NMH1" i="27" s="1"/>
  <c r="NMI1" i="27" s="1"/>
  <c r="NMJ1" i="27" s="1"/>
  <c r="NMK1" i="27" s="1"/>
  <c r="NML1" i="27" s="1"/>
  <c r="NMM1" i="27" s="1"/>
  <c r="NMN1" i="27" s="1"/>
  <c r="NMO1" i="27" s="1"/>
  <c r="NMP1" i="27" s="1"/>
  <c r="NMQ1" i="27" s="1"/>
  <c r="NMR1" i="27" s="1"/>
  <c r="NMS1" i="27" s="1"/>
  <c r="NMT1" i="27" s="1"/>
  <c r="NMU1" i="27" s="1"/>
  <c r="NMV1" i="27" s="1"/>
  <c r="NMW1" i="27" s="1"/>
  <c r="NMX1" i="27" s="1"/>
  <c r="NMY1" i="27" s="1"/>
  <c r="NMZ1" i="27" s="1"/>
  <c r="NNA1" i="27" s="1"/>
  <c r="NNB1" i="27" s="1"/>
  <c r="NNC1" i="27" s="1"/>
  <c r="NND1" i="27" s="1"/>
  <c r="NNE1" i="27" s="1"/>
  <c r="NNF1" i="27" s="1"/>
  <c r="NNG1" i="27" s="1"/>
  <c r="NNH1" i="27" s="1"/>
  <c r="NNI1" i="27" s="1"/>
  <c r="NNJ1" i="27" s="1"/>
  <c r="NNK1" i="27" s="1"/>
  <c r="NNL1" i="27" s="1"/>
  <c r="NNM1" i="27" s="1"/>
  <c r="NNN1" i="27" s="1"/>
  <c r="NNO1" i="27" s="1"/>
  <c r="NNP1" i="27" s="1"/>
  <c r="NNQ1" i="27" s="1"/>
  <c r="NNR1" i="27" s="1"/>
  <c r="NNS1" i="27" s="1"/>
  <c r="NNT1" i="27" s="1"/>
  <c r="NNU1" i="27" s="1"/>
  <c r="NNV1" i="27" s="1"/>
  <c r="NNW1" i="27" s="1"/>
  <c r="NNX1" i="27" s="1"/>
  <c r="NNY1" i="27" s="1"/>
  <c r="NNZ1" i="27" s="1"/>
  <c r="NOA1" i="27" s="1"/>
  <c r="NOB1" i="27" s="1"/>
  <c r="NOC1" i="27" s="1"/>
  <c r="NOD1" i="27" s="1"/>
  <c r="NOE1" i="27" s="1"/>
  <c r="NOF1" i="27" s="1"/>
  <c r="NOG1" i="27" s="1"/>
  <c r="NOH1" i="27" s="1"/>
  <c r="NOI1" i="27" s="1"/>
  <c r="NOJ1" i="27" s="1"/>
  <c r="NOK1" i="27" s="1"/>
  <c r="NOL1" i="27" s="1"/>
  <c r="NOM1" i="27" s="1"/>
  <c r="NON1" i="27" s="1"/>
  <c r="NOO1" i="27" s="1"/>
  <c r="NOP1" i="27" s="1"/>
  <c r="NOQ1" i="27" s="1"/>
  <c r="NOR1" i="27" s="1"/>
  <c r="NOS1" i="27" s="1"/>
  <c r="NOT1" i="27" s="1"/>
  <c r="NOU1" i="27" s="1"/>
  <c r="NOV1" i="27" s="1"/>
  <c r="NOW1" i="27" s="1"/>
  <c r="NOX1" i="27" s="1"/>
  <c r="NOY1" i="27" s="1"/>
  <c r="NOZ1" i="27" s="1"/>
  <c r="NPA1" i="27" s="1"/>
  <c r="NPB1" i="27" s="1"/>
  <c r="NPC1" i="27" s="1"/>
  <c r="NPD1" i="27" s="1"/>
  <c r="NPE1" i="27" s="1"/>
  <c r="NPF1" i="27" s="1"/>
  <c r="NPG1" i="27" s="1"/>
  <c r="NPH1" i="27" s="1"/>
  <c r="NPI1" i="27" s="1"/>
  <c r="NPJ1" i="27" s="1"/>
  <c r="NPK1" i="27" s="1"/>
  <c r="NPL1" i="27" s="1"/>
  <c r="NPM1" i="27" s="1"/>
  <c r="NPN1" i="27" s="1"/>
  <c r="NPO1" i="27" s="1"/>
  <c r="NPP1" i="27" s="1"/>
  <c r="NPQ1" i="27" s="1"/>
  <c r="NPR1" i="27" s="1"/>
  <c r="NPS1" i="27" s="1"/>
  <c r="NPT1" i="27" s="1"/>
  <c r="NPU1" i="27" s="1"/>
  <c r="NPV1" i="27" s="1"/>
  <c r="NPW1" i="27" s="1"/>
  <c r="NPX1" i="27" s="1"/>
  <c r="NPY1" i="27" s="1"/>
  <c r="NPZ1" i="27" s="1"/>
  <c r="NQA1" i="27" s="1"/>
  <c r="NQB1" i="27" s="1"/>
  <c r="NQC1" i="27" s="1"/>
  <c r="NQD1" i="27" s="1"/>
  <c r="NQE1" i="27" s="1"/>
  <c r="NQF1" i="27" s="1"/>
  <c r="NQG1" i="27" s="1"/>
  <c r="NQH1" i="27" s="1"/>
  <c r="NQI1" i="27" s="1"/>
  <c r="NQJ1" i="27" s="1"/>
  <c r="NQK1" i="27" s="1"/>
  <c r="NQL1" i="27" s="1"/>
  <c r="NQM1" i="27" s="1"/>
  <c r="NQN1" i="27" s="1"/>
  <c r="NQO1" i="27" s="1"/>
  <c r="NQP1" i="27" s="1"/>
  <c r="NQQ1" i="27" s="1"/>
  <c r="NQR1" i="27" s="1"/>
  <c r="NQS1" i="27" s="1"/>
  <c r="NQT1" i="27" s="1"/>
  <c r="NQU1" i="27" s="1"/>
  <c r="NQV1" i="27" s="1"/>
  <c r="NQW1" i="27" s="1"/>
  <c r="NQX1" i="27" s="1"/>
  <c r="NQY1" i="27" s="1"/>
  <c r="NQZ1" i="27" s="1"/>
  <c r="NRA1" i="27" s="1"/>
  <c r="NRB1" i="27" s="1"/>
  <c r="NRC1" i="27" s="1"/>
  <c r="NRD1" i="27" s="1"/>
  <c r="NRE1" i="27" s="1"/>
  <c r="NRF1" i="27" s="1"/>
  <c r="NRG1" i="27" s="1"/>
  <c r="NRH1" i="27" s="1"/>
  <c r="NRI1" i="27" s="1"/>
  <c r="NRJ1" i="27" s="1"/>
  <c r="NRK1" i="27" s="1"/>
  <c r="NRL1" i="27" s="1"/>
  <c r="NRM1" i="27" s="1"/>
  <c r="NRN1" i="27" s="1"/>
  <c r="NRO1" i="27" s="1"/>
  <c r="NRP1" i="27" s="1"/>
  <c r="NRQ1" i="27" s="1"/>
  <c r="NRR1" i="27" s="1"/>
  <c r="NRS1" i="27" s="1"/>
  <c r="NRT1" i="27" s="1"/>
  <c r="NRU1" i="27" s="1"/>
  <c r="NRV1" i="27" s="1"/>
  <c r="NRW1" i="27" s="1"/>
  <c r="NRX1" i="27" s="1"/>
  <c r="NRY1" i="27" s="1"/>
  <c r="NRZ1" i="27" s="1"/>
  <c r="NSA1" i="27" s="1"/>
  <c r="NSB1" i="27" s="1"/>
  <c r="NSC1" i="27" s="1"/>
  <c r="NSD1" i="27" s="1"/>
  <c r="NSE1" i="27" s="1"/>
  <c r="NSF1" i="27" s="1"/>
  <c r="NSG1" i="27" s="1"/>
  <c r="NSH1" i="27" s="1"/>
  <c r="NSI1" i="27" s="1"/>
  <c r="NSJ1" i="27" s="1"/>
  <c r="NSK1" i="27" s="1"/>
  <c r="NSL1" i="27" s="1"/>
  <c r="NSM1" i="27" s="1"/>
  <c r="NSN1" i="27" s="1"/>
  <c r="NSO1" i="27" s="1"/>
  <c r="NSP1" i="27" s="1"/>
  <c r="NSQ1" i="27" s="1"/>
  <c r="NSR1" i="27" s="1"/>
  <c r="NSS1" i="27" s="1"/>
  <c r="NST1" i="27" s="1"/>
  <c r="NSU1" i="27" s="1"/>
  <c r="NSV1" i="27" s="1"/>
  <c r="NSW1" i="27" s="1"/>
  <c r="NSX1" i="27" s="1"/>
  <c r="NSY1" i="27" s="1"/>
  <c r="NSZ1" i="27" s="1"/>
  <c r="NTA1" i="27" s="1"/>
  <c r="NTB1" i="27" s="1"/>
  <c r="NTC1" i="27" s="1"/>
  <c r="NTD1" i="27" s="1"/>
  <c r="NTE1" i="27" s="1"/>
  <c r="NTF1" i="27" s="1"/>
  <c r="NTG1" i="27" s="1"/>
  <c r="NTH1" i="27" s="1"/>
  <c r="NTI1" i="27" s="1"/>
  <c r="NTJ1" i="27" s="1"/>
  <c r="NTK1" i="27" s="1"/>
  <c r="NTL1" i="27" s="1"/>
  <c r="NTM1" i="27" s="1"/>
  <c r="NTN1" i="27" s="1"/>
  <c r="NTO1" i="27" s="1"/>
  <c r="NTP1" i="27" s="1"/>
  <c r="NTQ1" i="27" s="1"/>
  <c r="NTR1" i="27" s="1"/>
  <c r="NTS1" i="27" s="1"/>
  <c r="NTT1" i="27" s="1"/>
  <c r="NTU1" i="27" s="1"/>
  <c r="NTV1" i="27" s="1"/>
  <c r="NTW1" i="27" s="1"/>
  <c r="NTX1" i="27" s="1"/>
  <c r="NTY1" i="27" s="1"/>
  <c r="NTZ1" i="27" s="1"/>
  <c r="NUA1" i="27" s="1"/>
  <c r="NUB1" i="27" s="1"/>
  <c r="NUC1" i="27" s="1"/>
  <c r="NUD1" i="27" s="1"/>
  <c r="NUE1" i="27" s="1"/>
  <c r="NUF1" i="27" s="1"/>
  <c r="NUG1" i="27" s="1"/>
  <c r="NUH1" i="27" s="1"/>
  <c r="NUI1" i="27" s="1"/>
  <c r="NUJ1" i="27" s="1"/>
  <c r="NUK1" i="27" s="1"/>
  <c r="NUL1" i="27" s="1"/>
  <c r="NUM1" i="27" s="1"/>
  <c r="NUN1" i="27" s="1"/>
  <c r="NUO1" i="27" s="1"/>
  <c r="NUP1" i="27" s="1"/>
  <c r="NUQ1" i="27" s="1"/>
  <c r="NUR1" i="27" s="1"/>
  <c r="NUS1" i="27" s="1"/>
  <c r="NUT1" i="27" s="1"/>
  <c r="NUU1" i="27" s="1"/>
  <c r="NUV1" i="27" s="1"/>
  <c r="NUW1" i="27" s="1"/>
  <c r="NUX1" i="27" s="1"/>
  <c r="NUY1" i="27" s="1"/>
  <c r="NUZ1" i="27" s="1"/>
  <c r="NVA1" i="27" s="1"/>
  <c r="NVB1" i="27" s="1"/>
  <c r="NVC1" i="27" s="1"/>
  <c r="NVD1" i="27" s="1"/>
  <c r="NVE1" i="27" s="1"/>
  <c r="NVF1" i="27" s="1"/>
  <c r="NVG1" i="27" s="1"/>
  <c r="NVH1" i="27" s="1"/>
  <c r="NVI1" i="27" s="1"/>
  <c r="NVJ1" i="27" s="1"/>
  <c r="NVK1" i="27" s="1"/>
  <c r="NVL1" i="27" s="1"/>
  <c r="NVM1" i="27" s="1"/>
  <c r="NVN1" i="27" s="1"/>
  <c r="NVO1" i="27" s="1"/>
  <c r="NVP1" i="27" s="1"/>
  <c r="NVQ1" i="27" s="1"/>
  <c r="NVR1" i="27" s="1"/>
  <c r="NVS1" i="27" s="1"/>
  <c r="NVT1" i="27" s="1"/>
  <c r="NVU1" i="27" s="1"/>
  <c r="NVV1" i="27" s="1"/>
  <c r="NVW1" i="27" s="1"/>
  <c r="NVX1" i="27" s="1"/>
  <c r="NVY1" i="27" s="1"/>
  <c r="NVZ1" i="27" s="1"/>
  <c r="NWA1" i="27" s="1"/>
  <c r="NWB1" i="27" s="1"/>
  <c r="NWC1" i="27" s="1"/>
  <c r="NWD1" i="27" s="1"/>
  <c r="NWE1" i="27" s="1"/>
  <c r="NWF1" i="27" s="1"/>
  <c r="NWG1" i="27" s="1"/>
  <c r="NWH1" i="27" s="1"/>
  <c r="NWI1" i="27" s="1"/>
  <c r="NWJ1" i="27" s="1"/>
  <c r="NWK1" i="27" s="1"/>
  <c r="NWL1" i="27" s="1"/>
  <c r="NWM1" i="27" s="1"/>
  <c r="NWN1" i="27" s="1"/>
  <c r="NWO1" i="27" s="1"/>
  <c r="NWP1" i="27" s="1"/>
  <c r="NWQ1" i="27" s="1"/>
  <c r="NWR1" i="27" s="1"/>
  <c r="NWS1" i="27" s="1"/>
  <c r="NWT1" i="27" s="1"/>
  <c r="NWU1" i="27" s="1"/>
  <c r="NWV1" i="27" s="1"/>
  <c r="NWW1" i="27" s="1"/>
  <c r="NWX1" i="27" s="1"/>
  <c r="NWY1" i="27" s="1"/>
  <c r="NWZ1" i="27" s="1"/>
  <c r="NXA1" i="27" s="1"/>
  <c r="NXB1" i="27" s="1"/>
  <c r="NXC1" i="27" s="1"/>
  <c r="NXD1" i="27" s="1"/>
  <c r="NXE1" i="27" s="1"/>
  <c r="NXF1" i="27" s="1"/>
  <c r="NXG1" i="27" s="1"/>
  <c r="NXH1" i="27" s="1"/>
  <c r="NXI1" i="27" s="1"/>
  <c r="NXJ1" i="27" s="1"/>
  <c r="NXK1" i="27" s="1"/>
  <c r="NXL1" i="27" s="1"/>
  <c r="NXM1" i="27" s="1"/>
  <c r="NXN1" i="27" s="1"/>
  <c r="NXO1" i="27" s="1"/>
  <c r="NXP1" i="27" s="1"/>
  <c r="NXQ1" i="27" s="1"/>
  <c r="NXR1" i="27" s="1"/>
  <c r="NXS1" i="27" s="1"/>
  <c r="NXT1" i="27" s="1"/>
  <c r="NXU1" i="27" s="1"/>
  <c r="NXV1" i="27" s="1"/>
  <c r="NXW1" i="27" s="1"/>
  <c r="NXX1" i="27" s="1"/>
  <c r="NXY1" i="27" s="1"/>
  <c r="NXZ1" i="27" s="1"/>
  <c r="NYA1" i="27" s="1"/>
  <c r="NYB1" i="27" s="1"/>
  <c r="NYC1" i="27" s="1"/>
  <c r="NYD1" i="27" s="1"/>
  <c r="NYE1" i="27" s="1"/>
  <c r="NYF1" i="27" s="1"/>
  <c r="NYG1" i="27" s="1"/>
  <c r="NYH1" i="27" s="1"/>
  <c r="NYI1" i="27" s="1"/>
  <c r="NYJ1" i="27" s="1"/>
  <c r="NYK1" i="27" s="1"/>
  <c r="NYL1" i="27" s="1"/>
  <c r="NYM1" i="27" s="1"/>
  <c r="NYN1" i="27" s="1"/>
  <c r="NYO1" i="27" s="1"/>
  <c r="NYP1" i="27" s="1"/>
  <c r="NYQ1" i="27" s="1"/>
  <c r="NYR1" i="27" s="1"/>
  <c r="NYS1" i="27" s="1"/>
  <c r="NYT1" i="27" s="1"/>
  <c r="NYU1" i="27" s="1"/>
  <c r="NYV1" i="27" s="1"/>
  <c r="NYW1" i="27" s="1"/>
  <c r="NYX1" i="27" s="1"/>
  <c r="NYY1" i="27" s="1"/>
  <c r="NYZ1" i="27" s="1"/>
  <c r="NZA1" i="27" s="1"/>
  <c r="NZB1" i="27" s="1"/>
  <c r="NZC1" i="27" s="1"/>
  <c r="NZD1" i="27" s="1"/>
  <c r="NZE1" i="27" s="1"/>
  <c r="NZF1" i="27" s="1"/>
  <c r="NZG1" i="27" s="1"/>
  <c r="NZH1" i="27" s="1"/>
  <c r="NZI1" i="27" s="1"/>
  <c r="NZJ1" i="27" s="1"/>
  <c r="NZK1" i="27" s="1"/>
  <c r="NZL1" i="27" s="1"/>
  <c r="NZM1" i="27" s="1"/>
  <c r="NZN1" i="27" s="1"/>
  <c r="NZO1" i="27" s="1"/>
  <c r="NZP1" i="27" s="1"/>
  <c r="NZQ1" i="27" s="1"/>
  <c r="NZR1" i="27" s="1"/>
  <c r="NZS1" i="27" s="1"/>
  <c r="NZT1" i="27" s="1"/>
  <c r="NZU1" i="27" s="1"/>
  <c r="NZV1" i="27" s="1"/>
  <c r="NZW1" i="27" s="1"/>
  <c r="NZX1" i="27" s="1"/>
  <c r="NZY1" i="27" s="1"/>
  <c r="NZZ1" i="27" s="1"/>
  <c r="OAA1" i="27" s="1"/>
  <c r="OAB1" i="27" s="1"/>
  <c r="OAC1" i="27" s="1"/>
  <c r="OAD1" i="27" s="1"/>
  <c r="OAE1" i="27" s="1"/>
  <c r="OAF1" i="27" s="1"/>
  <c r="OAG1" i="27" s="1"/>
  <c r="OAH1" i="27" s="1"/>
  <c r="OAI1" i="27" s="1"/>
  <c r="OAJ1" i="27" s="1"/>
  <c r="OAK1" i="27" s="1"/>
  <c r="OAL1" i="27" s="1"/>
  <c r="OAM1" i="27" s="1"/>
  <c r="OAN1" i="27" s="1"/>
  <c r="OAO1" i="27" s="1"/>
  <c r="OAP1" i="27" s="1"/>
  <c r="OAQ1" i="27" s="1"/>
  <c r="OAR1" i="27" s="1"/>
  <c r="OAS1" i="27" s="1"/>
  <c r="OAT1" i="27" s="1"/>
  <c r="OAU1" i="27" s="1"/>
  <c r="OAV1" i="27" s="1"/>
  <c r="OAW1" i="27" s="1"/>
  <c r="OAX1" i="27" s="1"/>
  <c r="OAY1" i="27" s="1"/>
  <c r="OAZ1" i="27" s="1"/>
  <c r="OBA1" i="27" s="1"/>
  <c r="OBB1" i="27" s="1"/>
  <c r="OBC1" i="27" s="1"/>
  <c r="OBD1" i="27" s="1"/>
  <c r="OBE1" i="27" s="1"/>
  <c r="OBF1" i="27" s="1"/>
  <c r="OBG1" i="27" s="1"/>
  <c r="OBH1" i="27" s="1"/>
  <c r="OBI1" i="27" s="1"/>
  <c r="OBJ1" i="27" s="1"/>
  <c r="OBK1" i="27" s="1"/>
  <c r="OBL1" i="27" s="1"/>
  <c r="OBM1" i="27" s="1"/>
  <c r="OBN1" i="27" s="1"/>
  <c r="OBO1" i="27" s="1"/>
  <c r="OBP1" i="27" s="1"/>
  <c r="OBQ1" i="27" s="1"/>
  <c r="OBR1" i="27" s="1"/>
  <c r="OBS1" i="27" s="1"/>
  <c r="OBT1" i="27" s="1"/>
  <c r="OBU1" i="27" s="1"/>
  <c r="OBV1" i="27" s="1"/>
  <c r="OBW1" i="27" s="1"/>
  <c r="OBX1" i="27" s="1"/>
  <c r="OBY1" i="27" s="1"/>
  <c r="OBZ1" i="27" s="1"/>
  <c r="OCA1" i="27" s="1"/>
  <c r="OCB1" i="27" s="1"/>
  <c r="OCC1" i="27" s="1"/>
  <c r="OCD1" i="27" s="1"/>
  <c r="OCE1" i="27" s="1"/>
  <c r="OCF1" i="27" s="1"/>
  <c r="OCG1" i="27" s="1"/>
  <c r="OCH1" i="27" s="1"/>
  <c r="OCI1" i="27" s="1"/>
  <c r="OCJ1" i="27" s="1"/>
  <c r="OCK1" i="27" s="1"/>
  <c r="OCL1" i="27" s="1"/>
  <c r="OCM1" i="27" s="1"/>
  <c r="OCN1" i="27" s="1"/>
  <c r="OCO1" i="27" s="1"/>
  <c r="OCP1" i="27" s="1"/>
  <c r="OCQ1" i="27" s="1"/>
  <c r="OCR1" i="27" s="1"/>
  <c r="OCS1" i="27" s="1"/>
  <c r="OCT1" i="27" s="1"/>
  <c r="OCU1" i="27" s="1"/>
  <c r="OCV1" i="27" s="1"/>
  <c r="OCW1" i="27" s="1"/>
  <c r="OCX1" i="27" s="1"/>
  <c r="OCY1" i="27" s="1"/>
  <c r="OCZ1" i="27" s="1"/>
  <c r="ODA1" i="27" s="1"/>
  <c r="ODB1" i="27" s="1"/>
  <c r="ODC1" i="27" s="1"/>
  <c r="ODD1" i="27" s="1"/>
  <c r="ODE1" i="27" s="1"/>
  <c r="ODF1" i="27" s="1"/>
  <c r="ODG1" i="27" s="1"/>
  <c r="ODH1" i="27" s="1"/>
  <c r="ODI1" i="27" s="1"/>
  <c r="ODJ1" i="27" s="1"/>
  <c r="ODK1" i="27" s="1"/>
  <c r="ODL1" i="27" s="1"/>
  <c r="ODM1" i="27" s="1"/>
  <c r="ODN1" i="27" s="1"/>
  <c r="ODO1" i="27" s="1"/>
  <c r="ODP1" i="27" s="1"/>
  <c r="ODQ1" i="27" s="1"/>
  <c r="ODR1" i="27" s="1"/>
  <c r="ODS1" i="27" s="1"/>
  <c r="ODT1" i="27" s="1"/>
  <c r="ODU1" i="27" s="1"/>
  <c r="ODV1" i="27" s="1"/>
  <c r="ODW1" i="27" s="1"/>
  <c r="ODX1" i="27" s="1"/>
  <c r="ODY1" i="27" s="1"/>
  <c r="ODZ1" i="27" s="1"/>
  <c r="OEA1" i="27" s="1"/>
  <c r="OEB1" i="27" s="1"/>
  <c r="OEC1" i="27" s="1"/>
  <c r="OED1" i="27" s="1"/>
  <c r="OEE1" i="27" s="1"/>
  <c r="OEF1" i="27" s="1"/>
  <c r="OEG1" i="27" s="1"/>
  <c r="OEH1" i="27" s="1"/>
  <c r="OEI1" i="27" s="1"/>
  <c r="OEJ1" i="27" s="1"/>
  <c r="OEK1" i="27" s="1"/>
  <c r="OEL1" i="27" s="1"/>
  <c r="OEM1" i="27" s="1"/>
  <c r="OEN1" i="27" s="1"/>
  <c r="OEO1" i="27" s="1"/>
  <c r="OEP1" i="27" s="1"/>
  <c r="OEQ1" i="27" s="1"/>
  <c r="OER1" i="27" s="1"/>
  <c r="OES1" i="27" s="1"/>
  <c r="OET1" i="27" s="1"/>
  <c r="OEU1" i="27" s="1"/>
  <c r="OEV1" i="27" s="1"/>
  <c r="OEW1" i="27" s="1"/>
  <c r="OEX1" i="27" s="1"/>
  <c r="OEY1" i="27" s="1"/>
  <c r="OEZ1" i="27" s="1"/>
  <c r="OFA1" i="27" s="1"/>
  <c r="OFB1" i="27" s="1"/>
  <c r="OFC1" i="27" s="1"/>
  <c r="OFD1" i="27" s="1"/>
  <c r="OFE1" i="27" s="1"/>
  <c r="OFF1" i="27" s="1"/>
  <c r="OFG1" i="27" s="1"/>
  <c r="OFH1" i="27" s="1"/>
  <c r="OFI1" i="27" s="1"/>
  <c r="OFJ1" i="27" s="1"/>
  <c r="OFK1" i="27" s="1"/>
  <c r="OFL1" i="27" s="1"/>
  <c r="OFM1" i="27" s="1"/>
  <c r="OFN1" i="27" s="1"/>
  <c r="OFO1" i="27" s="1"/>
  <c r="OFP1" i="27" s="1"/>
  <c r="OFQ1" i="27" s="1"/>
  <c r="OFR1" i="27" s="1"/>
  <c r="OFS1" i="27" s="1"/>
  <c r="OFT1" i="27" s="1"/>
  <c r="OFU1" i="27" s="1"/>
  <c r="OFV1" i="27" s="1"/>
  <c r="OFW1" i="27" s="1"/>
  <c r="OFX1" i="27" s="1"/>
  <c r="OFY1" i="27" s="1"/>
  <c r="OFZ1" i="27" s="1"/>
  <c r="OGA1" i="27" s="1"/>
  <c r="OGB1" i="27" s="1"/>
  <c r="OGC1" i="27" s="1"/>
  <c r="OGD1" i="27" s="1"/>
  <c r="OGE1" i="27" s="1"/>
  <c r="OGF1" i="27" s="1"/>
  <c r="OGG1" i="27" s="1"/>
  <c r="OGH1" i="27" s="1"/>
  <c r="OGI1" i="27" s="1"/>
  <c r="OGJ1" i="27" s="1"/>
  <c r="OGK1" i="27" s="1"/>
  <c r="OGL1" i="27" s="1"/>
  <c r="OGM1" i="27" s="1"/>
  <c r="OGN1" i="27" s="1"/>
  <c r="OGO1" i="27" s="1"/>
  <c r="OGP1" i="27" s="1"/>
  <c r="OGQ1" i="27" s="1"/>
  <c r="OGR1" i="27" s="1"/>
  <c r="OGS1" i="27" s="1"/>
  <c r="OGT1" i="27" s="1"/>
  <c r="OGU1" i="27" s="1"/>
  <c r="OGV1" i="27" s="1"/>
  <c r="OGW1" i="27" s="1"/>
  <c r="OGX1" i="27" s="1"/>
  <c r="OGY1" i="27" s="1"/>
  <c r="OGZ1" i="27" s="1"/>
  <c r="OHA1" i="27" s="1"/>
  <c r="OHB1" i="27" s="1"/>
  <c r="OHC1" i="27" s="1"/>
  <c r="OHD1" i="27" s="1"/>
  <c r="OHE1" i="27" s="1"/>
  <c r="OHF1" i="27" s="1"/>
  <c r="OHG1" i="27" s="1"/>
  <c r="OHH1" i="27" s="1"/>
  <c r="OHI1" i="27" s="1"/>
  <c r="OHJ1" i="27" s="1"/>
  <c r="OHK1" i="27" s="1"/>
  <c r="OHL1" i="27" s="1"/>
  <c r="OHM1" i="27" s="1"/>
  <c r="OHN1" i="27" s="1"/>
  <c r="OHO1" i="27" s="1"/>
  <c r="OHP1" i="27" s="1"/>
  <c r="OHQ1" i="27" s="1"/>
  <c r="OHR1" i="27" s="1"/>
  <c r="OHS1" i="27" s="1"/>
  <c r="OHT1" i="27" s="1"/>
  <c r="OHU1" i="27" s="1"/>
  <c r="OHV1" i="27" s="1"/>
  <c r="OHW1" i="27" s="1"/>
  <c r="OHX1" i="27" s="1"/>
  <c r="OHY1" i="27" s="1"/>
  <c r="OHZ1" i="27" s="1"/>
  <c r="OIA1" i="27" s="1"/>
  <c r="OIB1" i="27" s="1"/>
  <c r="OIC1" i="27" s="1"/>
  <c r="OID1" i="27" s="1"/>
  <c r="OIE1" i="27" s="1"/>
  <c r="OIF1" i="27" s="1"/>
  <c r="OIG1" i="27" s="1"/>
  <c r="OIH1" i="27" s="1"/>
  <c r="OII1" i="27" s="1"/>
  <c r="OIJ1" i="27" s="1"/>
  <c r="OIK1" i="27" s="1"/>
  <c r="OIL1" i="27" s="1"/>
  <c r="OIM1" i="27" s="1"/>
  <c r="OIN1" i="27" s="1"/>
  <c r="OIO1" i="27" s="1"/>
  <c r="OIP1" i="27" s="1"/>
  <c r="OIQ1" i="27" s="1"/>
  <c r="OIR1" i="27" s="1"/>
  <c r="OIS1" i="27" s="1"/>
  <c r="OIT1" i="27" s="1"/>
  <c r="OIU1" i="27" s="1"/>
  <c r="OIV1" i="27" s="1"/>
  <c r="OIW1" i="27" s="1"/>
  <c r="OIX1" i="27" s="1"/>
  <c r="OIY1" i="27" s="1"/>
  <c r="OIZ1" i="27" s="1"/>
  <c r="OJA1" i="27" s="1"/>
  <c r="OJB1" i="27" s="1"/>
  <c r="OJC1" i="27" s="1"/>
  <c r="OJD1" i="27" s="1"/>
  <c r="OJE1" i="27" s="1"/>
  <c r="OJF1" i="27" s="1"/>
  <c r="OJG1" i="27" s="1"/>
  <c r="OJH1" i="27" s="1"/>
  <c r="OJI1" i="27" s="1"/>
  <c r="OJJ1" i="27" s="1"/>
  <c r="OJK1" i="27" s="1"/>
  <c r="OJL1" i="27" s="1"/>
  <c r="OJM1" i="27" s="1"/>
  <c r="OJN1" i="27" s="1"/>
  <c r="OJO1" i="27" s="1"/>
  <c r="OJP1" i="27" s="1"/>
  <c r="OJQ1" i="27" s="1"/>
  <c r="OJR1" i="27" s="1"/>
  <c r="OJS1" i="27" s="1"/>
  <c r="OJT1" i="27" s="1"/>
  <c r="OJU1" i="27" s="1"/>
  <c r="OJV1" i="27" s="1"/>
  <c r="OJW1" i="27" s="1"/>
  <c r="OJX1" i="27" s="1"/>
  <c r="OJY1" i="27" s="1"/>
  <c r="OJZ1" i="27" s="1"/>
  <c r="OKA1" i="27" s="1"/>
  <c r="OKB1" i="27" s="1"/>
  <c r="OKC1" i="27" s="1"/>
  <c r="OKD1" i="27" s="1"/>
  <c r="OKE1" i="27" s="1"/>
  <c r="OKF1" i="27" s="1"/>
  <c r="OKG1" i="27" s="1"/>
  <c r="OKH1" i="27" s="1"/>
  <c r="OKI1" i="27" s="1"/>
  <c r="OKJ1" i="27" s="1"/>
  <c r="OKK1" i="27" s="1"/>
  <c r="OKL1" i="27" s="1"/>
  <c r="OKM1" i="27" s="1"/>
  <c r="OKN1" i="27" s="1"/>
  <c r="OKO1" i="27" s="1"/>
  <c r="OKP1" i="27" s="1"/>
  <c r="OKQ1" i="27" s="1"/>
  <c r="OKR1" i="27" s="1"/>
  <c r="OKS1" i="27" s="1"/>
  <c r="OKT1" i="27" s="1"/>
  <c r="OKU1" i="27" s="1"/>
  <c r="OKV1" i="27" s="1"/>
  <c r="OKW1" i="27" s="1"/>
  <c r="OKX1" i="27" s="1"/>
  <c r="OKY1" i="27" s="1"/>
  <c r="OKZ1" i="27" s="1"/>
  <c r="OLA1" i="27" s="1"/>
  <c r="OLB1" i="27" s="1"/>
  <c r="OLC1" i="27" s="1"/>
  <c r="OLD1" i="27" s="1"/>
  <c r="OLE1" i="27" s="1"/>
  <c r="OLF1" i="27" s="1"/>
  <c r="OLG1" i="27" s="1"/>
  <c r="OLH1" i="27" s="1"/>
  <c r="OLI1" i="27" s="1"/>
  <c r="OLJ1" i="27" s="1"/>
  <c r="OLK1" i="27" s="1"/>
  <c r="OLL1" i="27" s="1"/>
  <c r="OLM1" i="27" s="1"/>
  <c r="OLN1" i="27" s="1"/>
  <c r="OLO1" i="27" s="1"/>
  <c r="OLP1" i="27" s="1"/>
  <c r="OLQ1" i="27" s="1"/>
  <c r="OLR1" i="27" s="1"/>
  <c r="OLS1" i="27" s="1"/>
  <c r="OLT1" i="27" s="1"/>
  <c r="OLU1" i="27" s="1"/>
  <c r="OLV1" i="27" s="1"/>
  <c r="OLW1" i="27" s="1"/>
  <c r="OLX1" i="27" s="1"/>
  <c r="OLY1" i="27" s="1"/>
  <c r="OLZ1" i="27" s="1"/>
  <c r="OMA1" i="27" s="1"/>
  <c r="OMB1" i="27" s="1"/>
  <c r="OMC1" i="27" s="1"/>
  <c r="OMD1" i="27" s="1"/>
  <c r="OME1" i="27" s="1"/>
  <c r="OMF1" i="27" s="1"/>
  <c r="OMG1" i="27" s="1"/>
  <c r="OMH1" i="27" s="1"/>
  <c r="OMI1" i="27" s="1"/>
  <c r="OMJ1" i="27" s="1"/>
  <c r="OMK1" i="27" s="1"/>
  <c r="OML1" i="27" s="1"/>
  <c r="OMM1" i="27" s="1"/>
  <c r="OMN1" i="27" s="1"/>
  <c r="OMO1" i="27" s="1"/>
  <c r="OMP1" i="27" s="1"/>
  <c r="OMQ1" i="27" s="1"/>
  <c r="OMR1" i="27" s="1"/>
  <c r="OMS1" i="27" s="1"/>
  <c r="OMT1" i="27" s="1"/>
  <c r="OMU1" i="27" s="1"/>
  <c r="OMV1" i="27" s="1"/>
  <c r="OMW1" i="27" s="1"/>
  <c r="OMX1" i="27" s="1"/>
  <c r="OMY1" i="27" s="1"/>
  <c r="OMZ1" i="27" s="1"/>
  <c r="ONA1" i="27" s="1"/>
  <c r="ONB1" i="27" s="1"/>
  <c r="ONC1" i="27" s="1"/>
  <c r="OND1" i="27" s="1"/>
  <c r="ONE1" i="27" s="1"/>
  <c r="ONF1" i="27" s="1"/>
  <c r="ONG1" i="27" s="1"/>
  <c r="ONH1" i="27" s="1"/>
  <c r="ONI1" i="27" s="1"/>
  <c r="ONJ1" i="27" s="1"/>
  <c r="ONK1" i="27" s="1"/>
  <c r="ONL1" i="27" s="1"/>
  <c r="ONM1" i="27" s="1"/>
  <c r="ONN1" i="27" s="1"/>
  <c r="ONO1" i="27" s="1"/>
  <c r="ONP1" i="27" s="1"/>
  <c r="ONQ1" i="27" s="1"/>
  <c r="ONR1" i="27" s="1"/>
  <c r="ONS1" i="27" s="1"/>
  <c r="ONT1" i="27" s="1"/>
  <c r="ONU1" i="27" s="1"/>
  <c r="ONV1" i="27" s="1"/>
  <c r="ONW1" i="27" s="1"/>
  <c r="ONX1" i="27" s="1"/>
  <c r="ONY1" i="27" s="1"/>
  <c r="ONZ1" i="27" s="1"/>
  <c r="OOA1" i="27" s="1"/>
  <c r="OOB1" i="27" s="1"/>
  <c r="OOC1" i="27" s="1"/>
  <c r="OOD1" i="27" s="1"/>
  <c r="OOE1" i="27" s="1"/>
  <c r="OOF1" i="27" s="1"/>
  <c r="OOG1" i="27" s="1"/>
  <c r="OOH1" i="27" s="1"/>
  <c r="OOI1" i="27" s="1"/>
  <c r="OOJ1" i="27" s="1"/>
  <c r="OOK1" i="27" s="1"/>
  <c r="OOL1" i="27" s="1"/>
  <c r="OOM1" i="27" s="1"/>
  <c r="OON1" i="27" s="1"/>
  <c r="OOO1" i="27" s="1"/>
  <c r="OOP1" i="27" s="1"/>
  <c r="OOQ1" i="27" s="1"/>
  <c r="OOR1" i="27" s="1"/>
  <c r="OOS1" i="27" s="1"/>
  <c r="OOT1" i="27" s="1"/>
  <c r="OOU1" i="27" s="1"/>
  <c r="OOV1" i="27" s="1"/>
  <c r="OOW1" i="27" s="1"/>
  <c r="OOX1" i="27" s="1"/>
  <c r="OOY1" i="27" s="1"/>
  <c r="OOZ1" i="27" s="1"/>
  <c r="OPA1" i="27" s="1"/>
  <c r="OPB1" i="27" s="1"/>
  <c r="OPC1" i="27" s="1"/>
  <c r="OPD1" i="27" s="1"/>
  <c r="OPE1" i="27" s="1"/>
  <c r="OPF1" i="27" s="1"/>
  <c r="OPG1" i="27" s="1"/>
  <c r="OPH1" i="27" s="1"/>
  <c r="OPI1" i="27" s="1"/>
  <c r="OPJ1" i="27" s="1"/>
  <c r="OPK1" i="27" s="1"/>
  <c r="OPL1" i="27" s="1"/>
  <c r="OPM1" i="27" s="1"/>
  <c r="OPN1" i="27" s="1"/>
  <c r="OPO1" i="27" s="1"/>
  <c r="OPP1" i="27" s="1"/>
  <c r="OPQ1" i="27" s="1"/>
  <c r="OPR1" i="27" s="1"/>
  <c r="OPS1" i="27" s="1"/>
  <c r="OPT1" i="27" s="1"/>
  <c r="OPU1" i="27" s="1"/>
  <c r="OPV1" i="27" s="1"/>
  <c r="OPW1" i="27" s="1"/>
  <c r="OPX1" i="27" s="1"/>
  <c r="OPY1" i="27" s="1"/>
  <c r="OPZ1" i="27" s="1"/>
  <c r="OQA1" i="27" s="1"/>
  <c r="OQB1" i="27" s="1"/>
  <c r="OQC1" i="27" s="1"/>
  <c r="OQD1" i="27" s="1"/>
  <c r="OQE1" i="27" s="1"/>
  <c r="OQF1" i="27" s="1"/>
  <c r="OQG1" i="27" s="1"/>
  <c r="OQH1" i="27" s="1"/>
  <c r="OQI1" i="27" s="1"/>
  <c r="OQJ1" i="27" s="1"/>
  <c r="OQK1" i="27" s="1"/>
  <c r="OQL1" i="27" s="1"/>
  <c r="OQM1" i="27" s="1"/>
  <c r="OQN1" i="27" s="1"/>
  <c r="OQO1" i="27" s="1"/>
  <c r="OQP1" i="27" s="1"/>
  <c r="OQQ1" i="27" s="1"/>
  <c r="OQR1" i="27" s="1"/>
  <c r="OQS1" i="27" s="1"/>
  <c r="OQT1" i="27" s="1"/>
  <c r="OQU1" i="27" s="1"/>
  <c r="OQV1" i="27" s="1"/>
  <c r="OQW1" i="27" s="1"/>
  <c r="OQX1" i="27" s="1"/>
  <c r="OQY1" i="27" s="1"/>
  <c r="OQZ1" i="27" s="1"/>
  <c r="ORA1" i="27" s="1"/>
  <c r="ORB1" i="27" s="1"/>
  <c r="ORC1" i="27" s="1"/>
  <c r="ORD1" i="27" s="1"/>
  <c r="ORE1" i="27" s="1"/>
  <c r="ORF1" i="27" s="1"/>
  <c r="ORG1" i="27" s="1"/>
  <c r="ORH1" i="27" s="1"/>
  <c r="ORI1" i="27" s="1"/>
  <c r="ORJ1" i="27" s="1"/>
  <c r="ORK1" i="27" s="1"/>
  <c r="ORL1" i="27" s="1"/>
  <c r="ORM1" i="27" s="1"/>
  <c r="ORN1" i="27" s="1"/>
  <c r="ORO1" i="27" s="1"/>
  <c r="ORP1" i="27" s="1"/>
  <c r="ORQ1" i="27" s="1"/>
  <c r="ORR1" i="27" s="1"/>
  <c r="ORS1" i="27" s="1"/>
  <c r="ORT1" i="27" s="1"/>
  <c r="ORU1" i="27" s="1"/>
  <c r="ORV1" i="27" s="1"/>
  <c r="ORW1" i="27" s="1"/>
  <c r="ORX1" i="27" s="1"/>
  <c r="ORY1" i="27" s="1"/>
  <c r="ORZ1" i="27" s="1"/>
  <c r="OSA1" i="27" s="1"/>
  <c r="OSB1" i="27" s="1"/>
  <c r="OSC1" i="27" s="1"/>
  <c r="OSD1" i="27" s="1"/>
  <c r="OSE1" i="27" s="1"/>
  <c r="OSF1" i="27" s="1"/>
  <c r="OSG1" i="27" s="1"/>
  <c r="OSH1" i="27" s="1"/>
  <c r="OSI1" i="27" s="1"/>
  <c r="OSJ1" i="27" s="1"/>
  <c r="OSK1" i="27" s="1"/>
  <c r="OSL1" i="27" s="1"/>
  <c r="OSM1" i="27" s="1"/>
  <c r="OSN1" i="27" s="1"/>
  <c r="OSO1" i="27" s="1"/>
  <c r="OSP1" i="27" s="1"/>
  <c r="OSQ1" i="27" s="1"/>
  <c r="OSR1" i="27" s="1"/>
  <c r="OSS1" i="27" s="1"/>
  <c r="OST1" i="27" s="1"/>
  <c r="OSU1" i="27" s="1"/>
  <c r="OSV1" i="27" s="1"/>
  <c r="OSW1" i="27" s="1"/>
  <c r="OSX1" i="27" s="1"/>
  <c r="OSY1" i="27" s="1"/>
  <c r="OSZ1" i="27" s="1"/>
  <c r="OTA1" i="27" s="1"/>
  <c r="OTB1" i="27" s="1"/>
  <c r="OTC1" i="27" s="1"/>
  <c r="OTD1" i="27" s="1"/>
  <c r="OTE1" i="27" s="1"/>
  <c r="OTF1" i="27" s="1"/>
  <c r="OTG1" i="27" s="1"/>
  <c r="OTH1" i="27" s="1"/>
  <c r="OTI1" i="27" s="1"/>
  <c r="OTJ1" i="27" s="1"/>
  <c r="OTK1" i="27" s="1"/>
  <c r="OTL1" i="27" s="1"/>
  <c r="OTM1" i="27" s="1"/>
  <c r="OTN1" i="27" s="1"/>
  <c r="OTO1" i="27" s="1"/>
  <c r="OTP1" i="27" s="1"/>
  <c r="OTQ1" i="27" s="1"/>
  <c r="OTR1" i="27" s="1"/>
  <c r="OTS1" i="27" s="1"/>
  <c r="OTT1" i="27" s="1"/>
  <c r="OTU1" i="27" s="1"/>
  <c r="OTV1" i="27" s="1"/>
  <c r="OTW1" i="27" s="1"/>
  <c r="OTX1" i="27" s="1"/>
  <c r="OTY1" i="27" s="1"/>
  <c r="OTZ1" i="27" s="1"/>
  <c r="OUA1" i="27" s="1"/>
  <c r="OUB1" i="27" s="1"/>
  <c r="OUC1" i="27" s="1"/>
  <c r="OUD1" i="27" s="1"/>
  <c r="OUE1" i="27" s="1"/>
  <c r="OUF1" i="27" s="1"/>
  <c r="OUG1" i="27" s="1"/>
  <c r="OUH1" i="27" s="1"/>
  <c r="OUI1" i="27" s="1"/>
  <c r="OUJ1" i="27" s="1"/>
  <c r="OUK1" i="27" s="1"/>
  <c r="OUL1" i="27" s="1"/>
  <c r="OUM1" i="27" s="1"/>
  <c r="OUN1" i="27" s="1"/>
  <c r="OUO1" i="27" s="1"/>
  <c r="OUP1" i="27" s="1"/>
  <c r="OUQ1" i="27" s="1"/>
  <c r="OUR1" i="27" s="1"/>
  <c r="OUS1" i="27" s="1"/>
  <c r="OUT1" i="27" s="1"/>
  <c r="OUU1" i="27" s="1"/>
  <c r="OUV1" i="27" s="1"/>
  <c r="OUW1" i="27" s="1"/>
  <c r="OUX1" i="27" s="1"/>
  <c r="OUY1" i="27" s="1"/>
  <c r="OUZ1" i="27" s="1"/>
  <c r="OVA1" i="27" s="1"/>
  <c r="OVB1" i="27" s="1"/>
  <c r="OVC1" i="27" s="1"/>
  <c r="OVD1" i="27" s="1"/>
  <c r="OVE1" i="27" s="1"/>
  <c r="OVF1" i="27" s="1"/>
  <c r="OVG1" i="27" s="1"/>
  <c r="OVH1" i="27" s="1"/>
  <c r="OVI1" i="27" s="1"/>
  <c r="OVJ1" i="27" s="1"/>
  <c r="OVK1" i="27" s="1"/>
  <c r="OVL1" i="27" s="1"/>
  <c r="OVM1" i="27" s="1"/>
  <c r="OVN1" i="27" s="1"/>
  <c r="OVO1" i="27" s="1"/>
  <c r="OVP1" i="27" s="1"/>
  <c r="OVQ1" i="27" s="1"/>
  <c r="OVR1" i="27" s="1"/>
  <c r="OVS1" i="27" s="1"/>
  <c r="OVT1" i="27" s="1"/>
  <c r="OVU1" i="27" s="1"/>
  <c r="OVV1" i="27" s="1"/>
  <c r="OVW1" i="27" s="1"/>
  <c r="OVX1" i="27" s="1"/>
  <c r="OVY1" i="27" s="1"/>
  <c r="OVZ1" i="27" s="1"/>
  <c r="OWA1" i="27" s="1"/>
  <c r="OWB1" i="27" s="1"/>
  <c r="OWC1" i="27" s="1"/>
  <c r="OWD1" i="27" s="1"/>
  <c r="OWE1" i="27" s="1"/>
  <c r="OWF1" i="27" s="1"/>
  <c r="OWG1" i="27" s="1"/>
  <c r="OWH1" i="27" s="1"/>
  <c r="OWI1" i="27" s="1"/>
  <c r="OWJ1" i="27" s="1"/>
  <c r="OWK1" i="27" s="1"/>
  <c r="OWL1" i="27" s="1"/>
  <c r="OWM1" i="27" s="1"/>
  <c r="OWN1" i="27" s="1"/>
  <c r="OWO1" i="27" s="1"/>
  <c r="OWP1" i="27" s="1"/>
  <c r="OWQ1" i="27" s="1"/>
  <c r="OWR1" i="27" s="1"/>
  <c r="OWS1" i="27" s="1"/>
  <c r="OWT1" i="27" s="1"/>
  <c r="OWU1" i="27" s="1"/>
  <c r="OWV1" i="27" s="1"/>
  <c r="OWW1" i="27" s="1"/>
  <c r="OWX1" i="27" s="1"/>
  <c r="OWY1" i="27" s="1"/>
  <c r="OWZ1" i="27" s="1"/>
  <c r="OXA1" i="27" s="1"/>
  <c r="OXB1" i="27" s="1"/>
  <c r="OXC1" i="27" s="1"/>
  <c r="OXD1" i="27" s="1"/>
  <c r="OXE1" i="27" s="1"/>
  <c r="OXF1" i="27" s="1"/>
  <c r="OXG1" i="27" s="1"/>
  <c r="OXH1" i="27" s="1"/>
  <c r="OXI1" i="27" s="1"/>
  <c r="OXJ1" i="27" s="1"/>
  <c r="OXK1" i="27" s="1"/>
  <c r="OXL1" i="27" s="1"/>
  <c r="OXM1" i="27" s="1"/>
  <c r="OXN1" i="27" s="1"/>
  <c r="OXO1" i="27" s="1"/>
  <c r="OXP1" i="27" s="1"/>
  <c r="OXQ1" i="27" s="1"/>
  <c r="OXR1" i="27" s="1"/>
  <c r="OXS1" i="27" s="1"/>
  <c r="OXT1" i="27" s="1"/>
  <c r="OXU1" i="27" s="1"/>
  <c r="OXV1" i="27" s="1"/>
  <c r="OXW1" i="27" s="1"/>
  <c r="OXX1" i="27" s="1"/>
  <c r="OXY1" i="27" s="1"/>
  <c r="OXZ1" i="27" s="1"/>
  <c r="OYA1" i="27" s="1"/>
  <c r="OYB1" i="27" s="1"/>
  <c r="OYC1" i="27" s="1"/>
  <c r="OYD1" i="27" s="1"/>
  <c r="OYE1" i="27" s="1"/>
  <c r="OYF1" i="27" s="1"/>
  <c r="OYG1" i="27" s="1"/>
  <c r="OYH1" i="27" s="1"/>
  <c r="OYI1" i="27" s="1"/>
  <c r="OYJ1" i="27" s="1"/>
  <c r="OYK1" i="27" s="1"/>
  <c r="OYL1" i="27" s="1"/>
  <c r="OYM1" i="27" s="1"/>
  <c r="OYN1" i="27" s="1"/>
  <c r="OYO1" i="27" s="1"/>
  <c r="OYP1" i="27" s="1"/>
  <c r="OYQ1" i="27" s="1"/>
  <c r="OYR1" i="27" s="1"/>
  <c r="OYS1" i="27" s="1"/>
  <c r="OYT1" i="27" s="1"/>
  <c r="OYU1" i="27" s="1"/>
  <c r="OYV1" i="27" s="1"/>
  <c r="OYW1" i="27" s="1"/>
  <c r="OYX1" i="27" s="1"/>
  <c r="OYY1" i="27" s="1"/>
  <c r="OYZ1" i="27" s="1"/>
  <c r="OZA1" i="27" s="1"/>
  <c r="OZB1" i="27" s="1"/>
  <c r="OZC1" i="27" s="1"/>
  <c r="OZD1" i="27" s="1"/>
  <c r="OZE1" i="27" s="1"/>
  <c r="OZF1" i="27" s="1"/>
  <c r="OZG1" i="27" s="1"/>
  <c r="OZH1" i="27" s="1"/>
  <c r="OZI1" i="27" s="1"/>
  <c r="OZJ1" i="27" s="1"/>
  <c r="OZK1" i="27" s="1"/>
  <c r="OZL1" i="27" s="1"/>
  <c r="OZM1" i="27" s="1"/>
  <c r="OZN1" i="27" s="1"/>
  <c r="OZO1" i="27" s="1"/>
  <c r="OZP1" i="27" s="1"/>
  <c r="OZQ1" i="27" s="1"/>
  <c r="OZR1" i="27" s="1"/>
  <c r="OZS1" i="27" s="1"/>
  <c r="OZT1" i="27" s="1"/>
  <c r="OZU1" i="27" s="1"/>
  <c r="OZV1" i="27" s="1"/>
  <c r="OZW1" i="27" s="1"/>
  <c r="OZX1" i="27" s="1"/>
  <c r="OZY1" i="27" s="1"/>
  <c r="OZZ1" i="27" s="1"/>
  <c r="PAA1" i="27" s="1"/>
  <c r="PAB1" i="27" s="1"/>
  <c r="PAC1" i="27" s="1"/>
  <c r="PAD1" i="27" s="1"/>
  <c r="PAE1" i="27" s="1"/>
  <c r="PAF1" i="27" s="1"/>
  <c r="PAG1" i="27" s="1"/>
  <c r="PAH1" i="27" s="1"/>
  <c r="PAI1" i="27" s="1"/>
  <c r="PAJ1" i="27" s="1"/>
  <c r="PAK1" i="27" s="1"/>
  <c r="PAL1" i="27" s="1"/>
  <c r="PAM1" i="27" s="1"/>
  <c r="PAN1" i="27" s="1"/>
  <c r="PAO1" i="27" s="1"/>
  <c r="PAP1" i="27" s="1"/>
  <c r="PAQ1" i="27" s="1"/>
  <c r="PAR1" i="27" s="1"/>
  <c r="PAS1" i="27" s="1"/>
  <c r="PAT1" i="27" s="1"/>
  <c r="PAU1" i="27" s="1"/>
  <c r="PAV1" i="27" s="1"/>
  <c r="PAW1" i="27" s="1"/>
  <c r="PAX1" i="27" s="1"/>
  <c r="PAY1" i="27" s="1"/>
  <c r="PAZ1" i="27" s="1"/>
  <c r="PBA1" i="27" s="1"/>
  <c r="PBB1" i="27" s="1"/>
  <c r="PBC1" i="27" s="1"/>
  <c r="PBD1" i="27" s="1"/>
  <c r="PBE1" i="27" s="1"/>
  <c r="PBF1" i="27" s="1"/>
  <c r="PBG1" i="27" s="1"/>
  <c r="PBH1" i="27" s="1"/>
  <c r="PBI1" i="27" s="1"/>
  <c r="PBJ1" i="27" s="1"/>
  <c r="PBK1" i="27" s="1"/>
  <c r="PBL1" i="27" s="1"/>
  <c r="PBM1" i="27" s="1"/>
  <c r="PBN1" i="27" s="1"/>
  <c r="PBO1" i="27" s="1"/>
  <c r="PBP1" i="27" s="1"/>
  <c r="PBQ1" i="27" s="1"/>
  <c r="PBR1" i="27" s="1"/>
  <c r="PBS1" i="27" s="1"/>
  <c r="PBT1" i="27" s="1"/>
  <c r="PBU1" i="27" s="1"/>
  <c r="PBV1" i="27" s="1"/>
  <c r="PBW1" i="27" s="1"/>
  <c r="PBX1" i="27" s="1"/>
  <c r="PBY1" i="27" s="1"/>
  <c r="PBZ1" i="27" s="1"/>
  <c r="PCA1" i="27" s="1"/>
  <c r="PCB1" i="27" s="1"/>
  <c r="PCC1" i="27" s="1"/>
  <c r="PCD1" i="27" s="1"/>
  <c r="PCE1" i="27" s="1"/>
  <c r="PCF1" i="27" s="1"/>
  <c r="PCG1" i="27" s="1"/>
  <c r="PCH1" i="27" s="1"/>
  <c r="PCI1" i="27" s="1"/>
  <c r="PCJ1" i="27" s="1"/>
  <c r="PCK1" i="27" s="1"/>
  <c r="PCL1" i="27" s="1"/>
  <c r="PCM1" i="27" s="1"/>
  <c r="PCN1" i="27" s="1"/>
  <c r="PCO1" i="27" s="1"/>
  <c r="PCP1" i="27" s="1"/>
  <c r="PCQ1" i="27" s="1"/>
  <c r="PCR1" i="27" s="1"/>
  <c r="PCS1" i="27" s="1"/>
  <c r="PCT1" i="27" s="1"/>
  <c r="PCU1" i="27" s="1"/>
  <c r="PCV1" i="27" s="1"/>
  <c r="PCW1" i="27" s="1"/>
  <c r="PCX1" i="27" s="1"/>
  <c r="PCY1" i="27" s="1"/>
  <c r="PCZ1" i="27" s="1"/>
  <c r="PDA1" i="27" s="1"/>
  <c r="PDB1" i="27" s="1"/>
  <c r="PDC1" i="27" s="1"/>
  <c r="PDD1" i="27" s="1"/>
  <c r="PDE1" i="27" s="1"/>
  <c r="PDF1" i="27" s="1"/>
  <c r="PDG1" i="27" s="1"/>
  <c r="PDH1" i="27" s="1"/>
  <c r="PDI1" i="27" s="1"/>
  <c r="PDJ1" i="27" s="1"/>
  <c r="PDK1" i="27" s="1"/>
  <c r="PDL1" i="27" s="1"/>
  <c r="PDM1" i="27" s="1"/>
  <c r="PDN1" i="27" s="1"/>
  <c r="PDO1" i="27" s="1"/>
  <c r="PDP1" i="27" s="1"/>
  <c r="PDQ1" i="27" s="1"/>
  <c r="PDR1" i="27" s="1"/>
  <c r="PDS1" i="27" s="1"/>
  <c r="PDT1" i="27" s="1"/>
  <c r="PDU1" i="27" s="1"/>
  <c r="PDV1" i="27" s="1"/>
  <c r="PDW1" i="27" s="1"/>
  <c r="PDX1" i="27" s="1"/>
  <c r="PDY1" i="27" s="1"/>
  <c r="PDZ1" i="27" s="1"/>
  <c r="PEA1" i="27" s="1"/>
  <c r="PEB1" i="27" s="1"/>
  <c r="PEC1" i="27" s="1"/>
  <c r="PED1" i="27" s="1"/>
  <c r="PEE1" i="27" s="1"/>
  <c r="PEF1" i="27" s="1"/>
  <c r="PEG1" i="27" s="1"/>
  <c r="PEH1" i="27" s="1"/>
  <c r="PEI1" i="27" s="1"/>
  <c r="PEJ1" i="27" s="1"/>
  <c r="PEK1" i="27" s="1"/>
  <c r="PEL1" i="27" s="1"/>
  <c r="PEM1" i="27" s="1"/>
  <c r="PEN1" i="27" s="1"/>
  <c r="PEO1" i="27" s="1"/>
  <c r="PEP1" i="27" s="1"/>
  <c r="PEQ1" i="27" s="1"/>
  <c r="PER1" i="27" s="1"/>
  <c r="PES1" i="27" s="1"/>
  <c r="PET1" i="27" s="1"/>
  <c r="PEU1" i="27" s="1"/>
  <c r="PEV1" i="27" s="1"/>
  <c r="PEW1" i="27" s="1"/>
  <c r="PEX1" i="27" s="1"/>
  <c r="PEY1" i="27" s="1"/>
  <c r="PEZ1" i="27" s="1"/>
  <c r="PFA1" i="27" s="1"/>
  <c r="PFB1" i="27" s="1"/>
  <c r="PFC1" i="27" s="1"/>
  <c r="PFD1" i="27" s="1"/>
  <c r="PFE1" i="27" s="1"/>
  <c r="PFF1" i="27" s="1"/>
  <c r="PFG1" i="27" s="1"/>
  <c r="PFH1" i="27" s="1"/>
  <c r="PFI1" i="27" s="1"/>
  <c r="PFJ1" i="27" s="1"/>
  <c r="PFK1" i="27" s="1"/>
  <c r="PFL1" i="27" s="1"/>
  <c r="PFM1" i="27" s="1"/>
  <c r="PFN1" i="27" s="1"/>
  <c r="PFO1" i="27" s="1"/>
  <c r="PFP1" i="27" s="1"/>
  <c r="PFQ1" i="27" s="1"/>
  <c r="PFR1" i="27" s="1"/>
  <c r="PFS1" i="27" s="1"/>
  <c r="PFT1" i="27" s="1"/>
  <c r="PFU1" i="27" s="1"/>
  <c r="PFV1" i="27" s="1"/>
  <c r="PFW1" i="27" s="1"/>
  <c r="PFX1" i="27" s="1"/>
  <c r="PFY1" i="27" s="1"/>
  <c r="PFZ1" i="27" s="1"/>
  <c r="PGA1" i="27" s="1"/>
  <c r="PGB1" i="27" s="1"/>
  <c r="PGC1" i="27" s="1"/>
  <c r="PGD1" i="27" s="1"/>
  <c r="PGE1" i="27" s="1"/>
  <c r="PGF1" i="27" s="1"/>
  <c r="PGG1" i="27" s="1"/>
  <c r="PGH1" i="27" s="1"/>
  <c r="PGI1" i="27" s="1"/>
  <c r="PGJ1" i="27" s="1"/>
  <c r="PGK1" i="27" s="1"/>
  <c r="PGL1" i="27" s="1"/>
  <c r="PGM1" i="27" s="1"/>
  <c r="PGN1" i="27" s="1"/>
  <c r="PGO1" i="27" s="1"/>
  <c r="PGP1" i="27" s="1"/>
  <c r="PGQ1" i="27" s="1"/>
  <c r="PGR1" i="27" s="1"/>
  <c r="PGS1" i="27" s="1"/>
  <c r="PGT1" i="27" s="1"/>
  <c r="PGU1" i="27" s="1"/>
  <c r="PGV1" i="27" s="1"/>
  <c r="PGW1" i="27" s="1"/>
  <c r="PGX1" i="27" s="1"/>
  <c r="PGY1" i="27" s="1"/>
  <c r="PGZ1" i="27" s="1"/>
  <c r="PHA1" i="27" s="1"/>
  <c r="PHB1" i="27" s="1"/>
  <c r="PHC1" i="27" s="1"/>
  <c r="PHD1" i="27" s="1"/>
  <c r="PHE1" i="27" s="1"/>
  <c r="PHF1" i="27" s="1"/>
  <c r="PHG1" i="27" s="1"/>
  <c r="PHH1" i="27" s="1"/>
  <c r="PHI1" i="27" s="1"/>
  <c r="PHJ1" i="27" s="1"/>
  <c r="PHK1" i="27" s="1"/>
  <c r="PHL1" i="27" s="1"/>
  <c r="PHM1" i="27" s="1"/>
  <c r="PHN1" i="27" s="1"/>
  <c r="PHO1" i="27" s="1"/>
  <c r="PHP1" i="27" s="1"/>
  <c r="PHQ1" i="27" s="1"/>
  <c r="PHR1" i="27" s="1"/>
  <c r="PHS1" i="27" s="1"/>
  <c r="PHT1" i="27" s="1"/>
  <c r="PHU1" i="27" s="1"/>
  <c r="PHV1" i="27" s="1"/>
  <c r="PHW1" i="27" s="1"/>
  <c r="PHX1" i="27" s="1"/>
  <c r="PHY1" i="27" s="1"/>
  <c r="PHZ1" i="27" s="1"/>
  <c r="PIA1" i="27" s="1"/>
  <c r="PIB1" i="27" s="1"/>
  <c r="PIC1" i="27" s="1"/>
  <c r="PID1" i="27" s="1"/>
  <c r="PIE1" i="27" s="1"/>
  <c r="PIF1" i="27" s="1"/>
  <c r="PIG1" i="27" s="1"/>
  <c r="PIH1" i="27" s="1"/>
  <c r="PII1" i="27" s="1"/>
  <c r="PIJ1" i="27" s="1"/>
  <c r="PIK1" i="27" s="1"/>
  <c r="PIL1" i="27" s="1"/>
  <c r="PIM1" i="27" s="1"/>
  <c r="PIN1" i="27" s="1"/>
  <c r="PIO1" i="27" s="1"/>
  <c r="PIP1" i="27" s="1"/>
  <c r="PIQ1" i="27" s="1"/>
  <c r="PIR1" i="27" s="1"/>
  <c r="PIS1" i="27" s="1"/>
  <c r="PIT1" i="27" s="1"/>
  <c r="PIU1" i="27" s="1"/>
  <c r="PIV1" i="27" s="1"/>
  <c r="PIW1" i="27" s="1"/>
  <c r="PIX1" i="27" s="1"/>
  <c r="PIY1" i="27" s="1"/>
  <c r="PIZ1" i="27" s="1"/>
  <c r="PJA1" i="27" s="1"/>
  <c r="PJB1" i="27" s="1"/>
  <c r="PJC1" i="27" s="1"/>
  <c r="PJD1" i="27" s="1"/>
  <c r="PJE1" i="27" s="1"/>
  <c r="PJF1" i="27" s="1"/>
  <c r="PJG1" i="27" s="1"/>
  <c r="PJH1" i="27" s="1"/>
  <c r="PJI1" i="27" s="1"/>
  <c r="PJJ1" i="27" s="1"/>
  <c r="PJK1" i="27" s="1"/>
  <c r="PJL1" i="27" s="1"/>
  <c r="PJM1" i="27" s="1"/>
  <c r="PJN1" i="27" s="1"/>
  <c r="PJO1" i="27" s="1"/>
  <c r="PJP1" i="27" s="1"/>
  <c r="PJQ1" i="27" s="1"/>
  <c r="PJR1" i="27" s="1"/>
  <c r="PJS1" i="27" s="1"/>
  <c r="PJT1" i="27" s="1"/>
  <c r="PJU1" i="27" s="1"/>
  <c r="PJV1" i="27" s="1"/>
  <c r="PJW1" i="27" s="1"/>
  <c r="PJX1" i="27" s="1"/>
  <c r="PJY1" i="27" s="1"/>
  <c r="PJZ1" i="27" s="1"/>
  <c r="PKA1" i="27" s="1"/>
  <c r="PKB1" i="27" s="1"/>
  <c r="PKC1" i="27" s="1"/>
  <c r="PKD1" i="27" s="1"/>
  <c r="PKE1" i="27" s="1"/>
  <c r="PKF1" i="27" s="1"/>
  <c r="PKG1" i="27" s="1"/>
  <c r="PKH1" i="27" s="1"/>
  <c r="PKI1" i="27" s="1"/>
  <c r="PKJ1" i="27" s="1"/>
  <c r="PKK1" i="27" s="1"/>
  <c r="PKL1" i="27" s="1"/>
  <c r="PKM1" i="27" s="1"/>
  <c r="PKN1" i="27" s="1"/>
  <c r="PKO1" i="27" s="1"/>
  <c r="PKP1" i="27" s="1"/>
  <c r="PKQ1" i="27" s="1"/>
  <c r="PKR1" i="27" s="1"/>
  <c r="PKS1" i="27" s="1"/>
  <c r="PKT1" i="27" s="1"/>
  <c r="PKU1" i="27" s="1"/>
  <c r="PKV1" i="27" s="1"/>
  <c r="PKW1" i="27" s="1"/>
  <c r="PKX1" i="27" s="1"/>
  <c r="PKY1" i="27" s="1"/>
  <c r="PKZ1" i="27" s="1"/>
  <c r="PLA1" i="27" s="1"/>
  <c r="PLB1" i="27" s="1"/>
  <c r="PLC1" i="27" s="1"/>
  <c r="PLD1" i="27" s="1"/>
  <c r="PLE1" i="27" s="1"/>
  <c r="PLF1" i="27" s="1"/>
  <c r="PLG1" i="27" s="1"/>
  <c r="PLH1" i="27" s="1"/>
  <c r="PLI1" i="27" s="1"/>
  <c r="PLJ1" i="27" s="1"/>
  <c r="PLK1" i="27" s="1"/>
  <c r="PLL1" i="27" s="1"/>
  <c r="PLM1" i="27" s="1"/>
  <c r="PLN1" i="27" s="1"/>
  <c r="PLO1" i="27" s="1"/>
  <c r="PLP1" i="27" s="1"/>
  <c r="PLQ1" i="27" s="1"/>
  <c r="PLR1" i="27" s="1"/>
  <c r="PLS1" i="27" s="1"/>
  <c r="PLT1" i="27" s="1"/>
  <c r="PLU1" i="27" s="1"/>
  <c r="PLV1" i="27" s="1"/>
  <c r="PLW1" i="27" s="1"/>
  <c r="PLX1" i="27" s="1"/>
  <c r="PLY1" i="27" s="1"/>
  <c r="PLZ1" i="27" s="1"/>
  <c r="PMA1" i="27" s="1"/>
  <c r="PMB1" i="27" s="1"/>
  <c r="PMC1" i="27" s="1"/>
  <c r="PMD1" i="27" s="1"/>
  <c r="PME1" i="27" s="1"/>
  <c r="PMF1" i="27" s="1"/>
  <c r="PMG1" i="27" s="1"/>
  <c r="PMH1" i="27" s="1"/>
  <c r="PMI1" i="27" s="1"/>
  <c r="PMJ1" i="27" s="1"/>
  <c r="PMK1" i="27" s="1"/>
  <c r="PML1" i="27" s="1"/>
  <c r="PMM1" i="27" s="1"/>
  <c r="PMN1" i="27" s="1"/>
  <c r="PMO1" i="27" s="1"/>
  <c r="PMP1" i="27" s="1"/>
  <c r="PMQ1" i="27" s="1"/>
  <c r="PMR1" i="27" s="1"/>
  <c r="PMS1" i="27" s="1"/>
  <c r="PMT1" i="27" s="1"/>
  <c r="PMU1" i="27" s="1"/>
  <c r="PMV1" i="27" s="1"/>
  <c r="PMW1" i="27" s="1"/>
  <c r="PMX1" i="27" s="1"/>
  <c r="PMY1" i="27" s="1"/>
  <c r="PMZ1" i="27" s="1"/>
  <c r="PNA1" i="27" s="1"/>
  <c r="PNB1" i="27" s="1"/>
  <c r="PNC1" i="27" s="1"/>
  <c r="PND1" i="27" s="1"/>
  <c r="PNE1" i="27" s="1"/>
  <c r="PNF1" i="27" s="1"/>
  <c r="PNG1" i="27" s="1"/>
  <c r="PNH1" i="27" s="1"/>
  <c r="PNI1" i="27" s="1"/>
  <c r="PNJ1" i="27" s="1"/>
  <c r="PNK1" i="27" s="1"/>
  <c r="PNL1" i="27" s="1"/>
  <c r="PNM1" i="27" s="1"/>
  <c r="PNN1" i="27" s="1"/>
  <c r="PNO1" i="27" s="1"/>
  <c r="PNP1" i="27" s="1"/>
  <c r="PNQ1" i="27" s="1"/>
  <c r="PNR1" i="27" s="1"/>
  <c r="PNS1" i="27" s="1"/>
  <c r="PNT1" i="27" s="1"/>
  <c r="PNU1" i="27" s="1"/>
  <c r="PNV1" i="27" s="1"/>
  <c r="PNW1" i="27" s="1"/>
  <c r="PNX1" i="27" s="1"/>
  <c r="PNY1" i="27" s="1"/>
  <c r="PNZ1" i="27" s="1"/>
  <c r="POA1" i="27" s="1"/>
  <c r="POB1" i="27" s="1"/>
  <c r="POC1" i="27" s="1"/>
  <c r="POD1" i="27" s="1"/>
  <c r="POE1" i="27" s="1"/>
  <c r="POF1" i="27" s="1"/>
  <c r="POG1" i="27" s="1"/>
  <c r="POH1" i="27" s="1"/>
  <c r="POI1" i="27" s="1"/>
  <c r="POJ1" i="27" s="1"/>
  <c r="POK1" i="27" s="1"/>
  <c r="POL1" i="27" s="1"/>
  <c r="POM1" i="27" s="1"/>
  <c r="PON1" i="27" s="1"/>
  <c r="POO1" i="27" s="1"/>
  <c r="POP1" i="27" s="1"/>
  <c r="POQ1" i="27" s="1"/>
  <c r="POR1" i="27" s="1"/>
  <c r="POS1" i="27" s="1"/>
  <c r="POT1" i="27" s="1"/>
  <c r="POU1" i="27" s="1"/>
  <c r="POV1" i="27" s="1"/>
  <c r="POW1" i="27" s="1"/>
  <c r="POX1" i="27" s="1"/>
  <c r="POY1" i="27" s="1"/>
  <c r="POZ1" i="27" s="1"/>
  <c r="PPA1" i="27" s="1"/>
  <c r="PPB1" i="27" s="1"/>
  <c r="PPC1" i="27" s="1"/>
  <c r="PPD1" i="27" s="1"/>
  <c r="PPE1" i="27" s="1"/>
  <c r="PPF1" i="27" s="1"/>
  <c r="PPG1" i="27" s="1"/>
  <c r="PPH1" i="27" s="1"/>
  <c r="PPI1" i="27" s="1"/>
  <c r="PPJ1" i="27" s="1"/>
  <c r="PPK1" i="27" s="1"/>
  <c r="PPL1" i="27" s="1"/>
  <c r="PPM1" i="27" s="1"/>
  <c r="PPN1" i="27" s="1"/>
  <c r="PPO1" i="27" s="1"/>
  <c r="PPP1" i="27" s="1"/>
  <c r="PPQ1" i="27" s="1"/>
  <c r="PPR1" i="27" s="1"/>
  <c r="PPS1" i="27" s="1"/>
  <c r="PPT1" i="27" s="1"/>
  <c r="PPU1" i="27" s="1"/>
  <c r="PPV1" i="27" s="1"/>
  <c r="PPW1" i="27" s="1"/>
  <c r="PPX1" i="27" s="1"/>
  <c r="PPY1" i="27" s="1"/>
  <c r="PPZ1" i="27" s="1"/>
  <c r="PQA1" i="27" s="1"/>
  <c r="PQB1" i="27" s="1"/>
  <c r="PQC1" i="27" s="1"/>
  <c r="PQD1" i="27" s="1"/>
  <c r="PQE1" i="27" s="1"/>
  <c r="PQF1" i="27" s="1"/>
  <c r="PQG1" i="27" s="1"/>
  <c r="PQH1" i="27" s="1"/>
  <c r="PQI1" i="27" s="1"/>
  <c r="PQJ1" i="27" s="1"/>
  <c r="PQK1" i="27" s="1"/>
  <c r="PQL1" i="27" s="1"/>
  <c r="PQM1" i="27" s="1"/>
  <c r="PQN1" i="27" s="1"/>
  <c r="PQO1" i="27" s="1"/>
  <c r="PQP1" i="27" s="1"/>
  <c r="PQQ1" i="27" s="1"/>
  <c r="PQR1" i="27" s="1"/>
  <c r="PQS1" i="27" s="1"/>
  <c r="PQT1" i="27" s="1"/>
  <c r="PQU1" i="27" s="1"/>
  <c r="PQV1" i="27" s="1"/>
  <c r="PQW1" i="27" s="1"/>
  <c r="PQX1" i="27" s="1"/>
  <c r="PQY1" i="27" s="1"/>
  <c r="PQZ1" i="27" s="1"/>
  <c r="PRA1" i="27" s="1"/>
  <c r="PRB1" i="27" s="1"/>
  <c r="PRC1" i="27" s="1"/>
  <c r="PRD1" i="27" s="1"/>
  <c r="PRE1" i="27" s="1"/>
  <c r="PRF1" i="27" s="1"/>
  <c r="PRG1" i="27" s="1"/>
  <c r="PRH1" i="27" s="1"/>
  <c r="PRI1" i="27" s="1"/>
  <c r="PRJ1" i="27" s="1"/>
  <c r="PRK1" i="27" s="1"/>
  <c r="PRL1" i="27" s="1"/>
  <c r="PRM1" i="27" s="1"/>
  <c r="PRN1" i="27" s="1"/>
  <c r="PRO1" i="27" s="1"/>
  <c r="PRP1" i="27" s="1"/>
  <c r="PRQ1" i="27" s="1"/>
  <c r="PRR1" i="27" s="1"/>
  <c r="PRS1" i="27" s="1"/>
  <c r="PRT1" i="27" s="1"/>
  <c r="PRU1" i="27" s="1"/>
  <c r="PRV1" i="27" s="1"/>
  <c r="PRW1" i="27" s="1"/>
  <c r="PRX1" i="27" s="1"/>
  <c r="PRY1" i="27" s="1"/>
  <c r="PRZ1" i="27" s="1"/>
  <c r="PSA1" i="27" s="1"/>
  <c r="PSB1" i="27" s="1"/>
  <c r="PSC1" i="27" s="1"/>
  <c r="PSD1" i="27" s="1"/>
  <c r="PSE1" i="27" s="1"/>
  <c r="PSF1" i="27" s="1"/>
  <c r="PSG1" i="27" s="1"/>
  <c r="PSH1" i="27" s="1"/>
  <c r="PSI1" i="27" s="1"/>
  <c r="PSJ1" i="27" s="1"/>
  <c r="PSK1" i="27" s="1"/>
  <c r="PSL1" i="27" s="1"/>
  <c r="PSM1" i="27" s="1"/>
  <c r="PSN1" i="27" s="1"/>
  <c r="PSO1" i="27" s="1"/>
  <c r="PSP1" i="27" s="1"/>
  <c r="PSQ1" i="27" s="1"/>
  <c r="PSR1" i="27" s="1"/>
  <c r="PSS1" i="27" s="1"/>
  <c r="PST1" i="27" s="1"/>
  <c r="PSU1" i="27" s="1"/>
  <c r="PSV1" i="27" s="1"/>
  <c r="PSW1" i="27" s="1"/>
  <c r="PSX1" i="27" s="1"/>
  <c r="PSY1" i="27" s="1"/>
  <c r="PSZ1" i="27" s="1"/>
  <c r="PTA1" i="27" s="1"/>
  <c r="PTB1" i="27" s="1"/>
  <c r="PTC1" i="27" s="1"/>
  <c r="PTD1" i="27" s="1"/>
  <c r="PTE1" i="27" s="1"/>
  <c r="PTF1" i="27" s="1"/>
  <c r="PTG1" i="27" s="1"/>
  <c r="PTH1" i="27" s="1"/>
  <c r="PTI1" i="27" s="1"/>
  <c r="PTJ1" i="27" s="1"/>
  <c r="PTK1" i="27" s="1"/>
  <c r="PTL1" i="27" s="1"/>
  <c r="PTM1" i="27" s="1"/>
  <c r="PTN1" i="27" s="1"/>
  <c r="PTO1" i="27" s="1"/>
  <c r="PTP1" i="27" s="1"/>
  <c r="PTQ1" i="27" s="1"/>
  <c r="PTR1" i="27" s="1"/>
  <c r="PTS1" i="27" s="1"/>
  <c r="PTT1" i="27" s="1"/>
  <c r="PTU1" i="27" s="1"/>
  <c r="PTV1" i="27" s="1"/>
  <c r="PTW1" i="27" s="1"/>
  <c r="PTX1" i="27" s="1"/>
  <c r="PTY1" i="27" s="1"/>
  <c r="PTZ1" i="27" s="1"/>
  <c r="PUA1" i="27" s="1"/>
  <c r="PUB1" i="27" s="1"/>
  <c r="PUC1" i="27" s="1"/>
  <c r="PUD1" i="27" s="1"/>
  <c r="PUE1" i="27" s="1"/>
  <c r="PUF1" i="27" s="1"/>
  <c r="PUG1" i="27" s="1"/>
  <c r="PUH1" i="27" s="1"/>
  <c r="PUI1" i="27" s="1"/>
  <c r="PUJ1" i="27" s="1"/>
  <c r="PUK1" i="27" s="1"/>
  <c r="PUL1" i="27" s="1"/>
  <c r="PUM1" i="27" s="1"/>
  <c r="PUN1" i="27" s="1"/>
  <c r="PUO1" i="27" s="1"/>
  <c r="PUP1" i="27" s="1"/>
  <c r="PUQ1" i="27" s="1"/>
  <c r="PUR1" i="27" s="1"/>
  <c r="PUS1" i="27" s="1"/>
  <c r="PUT1" i="27" s="1"/>
  <c r="PUU1" i="27" s="1"/>
  <c r="PUV1" i="27" s="1"/>
  <c r="PUW1" i="27" s="1"/>
  <c r="PUX1" i="27" s="1"/>
  <c r="PUY1" i="27" s="1"/>
  <c r="PUZ1" i="27" s="1"/>
  <c r="PVA1" i="27" s="1"/>
  <c r="PVB1" i="27" s="1"/>
  <c r="PVC1" i="27" s="1"/>
  <c r="PVD1" i="27" s="1"/>
  <c r="PVE1" i="27" s="1"/>
  <c r="PVF1" i="27" s="1"/>
  <c r="PVG1" i="27" s="1"/>
  <c r="PVH1" i="27" s="1"/>
  <c r="PVI1" i="27" s="1"/>
  <c r="PVJ1" i="27" s="1"/>
  <c r="PVK1" i="27" s="1"/>
  <c r="PVL1" i="27" s="1"/>
  <c r="PVM1" i="27" s="1"/>
  <c r="PVN1" i="27" s="1"/>
  <c r="PVO1" i="27" s="1"/>
  <c r="PVP1" i="27" s="1"/>
  <c r="PVQ1" i="27" s="1"/>
  <c r="PVR1" i="27" s="1"/>
  <c r="PVS1" i="27" s="1"/>
  <c r="PVT1" i="27" s="1"/>
  <c r="PVU1" i="27" s="1"/>
  <c r="PVV1" i="27" s="1"/>
  <c r="PVW1" i="27" s="1"/>
  <c r="PVX1" i="27" s="1"/>
  <c r="PVY1" i="27" s="1"/>
  <c r="PVZ1" i="27" s="1"/>
  <c r="PWA1" i="27" s="1"/>
  <c r="PWB1" i="27" s="1"/>
  <c r="PWC1" i="27" s="1"/>
  <c r="PWD1" i="27" s="1"/>
  <c r="PWE1" i="27" s="1"/>
  <c r="PWF1" i="27" s="1"/>
  <c r="PWG1" i="27" s="1"/>
  <c r="PWH1" i="27" s="1"/>
  <c r="PWI1" i="27" s="1"/>
  <c r="PWJ1" i="27" s="1"/>
  <c r="PWK1" i="27" s="1"/>
  <c r="PWL1" i="27" s="1"/>
  <c r="PWM1" i="27" s="1"/>
  <c r="PWN1" i="27" s="1"/>
  <c r="PWO1" i="27" s="1"/>
  <c r="PWP1" i="27" s="1"/>
  <c r="PWQ1" i="27" s="1"/>
  <c r="PWR1" i="27" s="1"/>
  <c r="PWS1" i="27" s="1"/>
  <c r="PWT1" i="27" s="1"/>
  <c r="PWU1" i="27" s="1"/>
  <c r="PWV1" i="27" s="1"/>
  <c r="PWW1" i="27" s="1"/>
  <c r="PWX1" i="27" s="1"/>
  <c r="PWY1" i="27" s="1"/>
  <c r="PWZ1" i="27" s="1"/>
  <c r="PXA1" i="27" s="1"/>
  <c r="PXB1" i="27" s="1"/>
  <c r="PXC1" i="27" s="1"/>
  <c r="PXD1" i="27" s="1"/>
  <c r="PXE1" i="27" s="1"/>
  <c r="PXF1" i="27" s="1"/>
  <c r="PXG1" i="27" s="1"/>
  <c r="PXH1" i="27" s="1"/>
  <c r="PXI1" i="27" s="1"/>
  <c r="PXJ1" i="27" s="1"/>
  <c r="PXK1" i="27" s="1"/>
  <c r="PXL1" i="27" s="1"/>
  <c r="PXM1" i="27" s="1"/>
  <c r="PXN1" i="27" s="1"/>
  <c r="PXO1" i="27" s="1"/>
  <c r="PXP1" i="27" s="1"/>
  <c r="PXQ1" i="27" s="1"/>
  <c r="PXR1" i="27" s="1"/>
  <c r="PXS1" i="27" s="1"/>
  <c r="PXT1" i="27" s="1"/>
  <c r="PXU1" i="27" s="1"/>
  <c r="PXV1" i="27" s="1"/>
  <c r="PXW1" i="27" s="1"/>
  <c r="PXX1" i="27" s="1"/>
  <c r="PXY1" i="27" s="1"/>
  <c r="PXZ1" i="27" s="1"/>
  <c r="PYA1" i="27" s="1"/>
  <c r="PYB1" i="27" s="1"/>
  <c r="PYC1" i="27" s="1"/>
  <c r="PYD1" i="27" s="1"/>
  <c r="PYE1" i="27" s="1"/>
  <c r="PYF1" i="27" s="1"/>
  <c r="PYG1" i="27" s="1"/>
  <c r="PYH1" i="27" s="1"/>
  <c r="PYI1" i="27" s="1"/>
  <c r="PYJ1" i="27" s="1"/>
  <c r="PYK1" i="27" s="1"/>
  <c r="PYL1" i="27" s="1"/>
  <c r="PYM1" i="27" s="1"/>
  <c r="PYN1" i="27" s="1"/>
  <c r="PYO1" i="27" s="1"/>
  <c r="PYP1" i="27" s="1"/>
  <c r="PYQ1" i="27" s="1"/>
  <c r="PYR1" i="27" s="1"/>
  <c r="PYS1" i="27" s="1"/>
  <c r="PYT1" i="27" s="1"/>
  <c r="PYU1" i="27" s="1"/>
  <c r="PYV1" i="27" s="1"/>
  <c r="PYW1" i="27" s="1"/>
  <c r="PYX1" i="27" s="1"/>
  <c r="PYY1" i="27" s="1"/>
  <c r="PYZ1" i="27" s="1"/>
  <c r="PZA1" i="27" s="1"/>
  <c r="PZB1" i="27" s="1"/>
  <c r="PZC1" i="27" s="1"/>
  <c r="PZD1" i="27" s="1"/>
  <c r="PZE1" i="27" s="1"/>
  <c r="PZF1" i="27" s="1"/>
  <c r="PZG1" i="27" s="1"/>
  <c r="PZH1" i="27" s="1"/>
  <c r="PZI1" i="27" s="1"/>
  <c r="PZJ1" i="27" s="1"/>
  <c r="PZK1" i="27" s="1"/>
  <c r="PZL1" i="27" s="1"/>
  <c r="PZM1" i="27" s="1"/>
  <c r="PZN1" i="27" s="1"/>
  <c r="PZO1" i="27" s="1"/>
  <c r="PZP1" i="27" s="1"/>
  <c r="PZQ1" i="27" s="1"/>
  <c r="PZR1" i="27" s="1"/>
  <c r="PZS1" i="27" s="1"/>
  <c r="PZT1" i="27" s="1"/>
  <c r="PZU1" i="27" s="1"/>
  <c r="PZV1" i="27" s="1"/>
  <c r="PZW1" i="27" s="1"/>
  <c r="PZX1" i="27" s="1"/>
  <c r="PZY1" i="27" s="1"/>
  <c r="PZZ1" i="27" s="1"/>
  <c r="QAA1" i="27" s="1"/>
  <c r="QAB1" i="27" s="1"/>
  <c r="QAC1" i="27" s="1"/>
  <c r="QAD1" i="27" s="1"/>
  <c r="QAE1" i="27" s="1"/>
  <c r="QAF1" i="27" s="1"/>
  <c r="QAG1" i="27" s="1"/>
  <c r="QAH1" i="27" s="1"/>
  <c r="QAI1" i="27" s="1"/>
  <c r="QAJ1" i="27" s="1"/>
  <c r="QAK1" i="27" s="1"/>
  <c r="QAL1" i="27" s="1"/>
  <c r="QAM1" i="27" s="1"/>
  <c r="QAN1" i="27" s="1"/>
  <c r="QAO1" i="27" s="1"/>
  <c r="QAP1" i="27" s="1"/>
  <c r="QAQ1" i="27" s="1"/>
  <c r="QAR1" i="27" s="1"/>
  <c r="QAS1" i="27" s="1"/>
  <c r="QAT1" i="27" s="1"/>
  <c r="QAU1" i="27" s="1"/>
  <c r="QAV1" i="27" s="1"/>
  <c r="QAW1" i="27" s="1"/>
  <c r="QAX1" i="27" s="1"/>
  <c r="QAY1" i="27" s="1"/>
  <c r="QAZ1" i="27" s="1"/>
  <c r="QBA1" i="27" s="1"/>
  <c r="QBB1" i="27" s="1"/>
  <c r="QBC1" i="27" s="1"/>
  <c r="QBD1" i="27" s="1"/>
  <c r="QBE1" i="27" s="1"/>
  <c r="QBF1" i="27" s="1"/>
  <c r="QBG1" i="27" s="1"/>
  <c r="QBH1" i="27" s="1"/>
  <c r="QBI1" i="27" s="1"/>
  <c r="QBJ1" i="27" s="1"/>
  <c r="QBK1" i="27" s="1"/>
  <c r="QBL1" i="27" s="1"/>
  <c r="QBM1" i="27" s="1"/>
  <c r="QBN1" i="27" s="1"/>
  <c r="QBO1" i="27" s="1"/>
  <c r="QBP1" i="27" s="1"/>
  <c r="QBQ1" i="27" s="1"/>
  <c r="QBR1" i="27" s="1"/>
  <c r="QBS1" i="27" s="1"/>
  <c r="QBT1" i="27" s="1"/>
  <c r="QBU1" i="27" s="1"/>
  <c r="QBV1" i="27" s="1"/>
  <c r="QBW1" i="27" s="1"/>
  <c r="QBX1" i="27" s="1"/>
  <c r="QBY1" i="27" s="1"/>
  <c r="QBZ1" i="27" s="1"/>
  <c r="QCA1" i="27" s="1"/>
  <c r="QCB1" i="27" s="1"/>
  <c r="QCC1" i="27" s="1"/>
  <c r="QCD1" i="27" s="1"/>
  <c r="QCE1" i="27" s="1"/>
  <c r="QCF1" i="27" s="1"/>
  <c r="QCG1" i="27" s="1"/>
  <c r="QCH1" i="27" s="1"/>
  <c r="QCI1" i="27" s="1"/>
  <c r="QCJ1" i="27" s="1"/>
  <c r="QCK1" i="27" s="1"/>
  <c r="QCL1" i="27" s="1"/>
  <c r="QCM1" i="27" s="1"/>
  <c r="QCN1" i="27" s="1"/>
  <c r="QCO1" i="27" s="1"/>
  <c r="QCP1" i="27" s="1"/>
  <c r="QCQ1" i="27" s="1"/>
  <c r="QCR1" i="27" s="1"/>
  <c r="QCS1" i="27" s="1"/>
  <c r="QCT1" i="27" s="1"/>
  <c r="QCU1" i="27" s="1"/>
  <c r="QCV1" i="27" s="1"/>
  <c r="QCW1" i="27" s="1"/>
  <c r="QCX1" i="27" s="1"/>
  <c r="QCY1" i="27" s="1"/>
  <c r="QCZ1" i="27" s="1"/>
  <c r="QDA1" i="27" s="1"/>
  <c r="QDB1" i="27" s="1"/>
  <c r="QDC1" i="27" s="1"/>
  <c r="QDD1" i="27" s="1"/>
  <c r="QDE1" i="27" s="1"/>
  <c r="QDF1" i="27" s="1"/>
  <c r="QDG1" i="27" s="1"/>
  <c r="QDH1" i="27" s="1"/>
  <c r="QDI1" i="27" s="1"/>
  <c r="QDJ1" i="27" s="1"/>
  <c r="QDK1" i="27" s="1"/>
  <c r="QDL1" i="27" s="1"/>
  <c r="QDM1" i="27" s="1"/>
  <c r="QDN1" i="27" s="1"/>
  <c r="QDO1" i="27" s="1"/>
  <c r="QDP1" i="27" s="1"/>
  <c r="QDQ1" i="27" s="1"/>
  <c r="QDR1" i="27" s="1"/>
  <c r="QDS1" i="27" s="1"/>
  <c r="QDT1" i="27" s="1"/>
  <c r="QDU1" i="27" s="1"/>
  <c r="QDV1" i="27" s="1"/>
  <c r="QDW1" i="27" s="1"/>
  <c r="QDX1" i="27" s="1"/>
  <c r="QDY1" i="27" s="1"/>
  <c r="QDZ1" i="27" s="1"/>
  <c r="QEA1" i="27" s="1"/>
  <c r="QEB1" i="27" s="1"/>
  <c r="QEC1" i="27" s="1"/>
  <c r="QED1" i="27" s="1"/>
  <c r="QEE1" i="27" s="1"/>
  <c r="QEF1" i="27" s="1"/>
  <c r="QEG1" i="27" s="1"/>
  <c r="QEH1" i="27" s="1"/>
  <c r="QEI1" i="27" s="1"/>
  <c r="QEJ1" i="27" s="1"/>
  <c r="QEK1" i="27" s="1"/>
  <c r="QEL1" i="27" s="1"/>
  <c r="QEM1" i="27" s="1"/>
  <c r="QEN1" i="27" s="1"/>
  <c r="QEO1" i="27" s="1"/>
  <c r="QEP1" i="27" s="1"/>
  <c r="QEQ1" i="27" s="1"/>
  <c r="QER1" i="27" s="1"/>
  <c r="QES1" i="27" s="1"/>
  <c r="QET1" i="27" s="1"/>
  <c r="QEU1" i="27" s="1"/>
  <c r="QEV1" i="27" s="1"/>
  <c r="QEW1" i="27" s="1"/>
  <c r="QEX1" i="27" s="1"/>
  <c r="QEY1" i="27" s="1"/>
  <c r="QEZ1" i="27" s="1"/>
  <c r="QFA1" i="27" s="1"/>
  <c r="QFB1" i="27" s="1"/>
  <c r="QFC1" i="27" s="1"/>
  <c r="QFD1" i="27" s="1"/>
  <c r="QFE1" i="27" s="1"/>
  <c r="QFF1" i="27" s="1"/>
  <c r="QFG1" i="27" s="1"/>
  <c r="QFH1" i="27" s="1"/>
  <c r="QFI1" i="27" s="1"/>
  <c r="QFJ1" i="27" s="1"/>
  <c r="QFK1" i="27" s="1"/>
  <c r="QFL1" i="27" s="1"/>
  <c r="QFM1" i="27" s="1"/>
  <c r="QFN1" i="27" s="1"/>
  <c r="QFO1" i="27" s="1"/>
  <c r="QFP1" i="27" s="1"/>
  <c r="QFQ1" i="27" s="1"/>
  <c r="QFR1" i="27" s="1"/>
  <c r="QFS1" i="27" s="1"/>
  <c r="QFT1" i="27" s="1"/>
  <c r="QFU1" i="27" s="1"/>
  <c r="QFV1" i="27" s="1"/>
  <c r="QFW1" i="27" s="1"/>
  <c r="QFX1" i="27" s="1"/>
  <c r="QFY1" i="27" s="1"/>
  <c r="QFZ1" i="27" s="1"/>
  <c r="QGA1" i="27" s="1"/>
  <c r="QGB1" i="27" s="1"/>
  <c r="QGC1" i="27" s="1"/>
  <c r="QGD1" i="27" s="1"/>
  <c r="QGE1" i="27" s="1"/>
  <c r="QGF1" i="27" s="1"/>
  <c r="QGG1" i="27" s="1"/>
  <c r="QGH1" i="27" s="1"/>
  <c r="QGI1" i="27" s="1"/>
  <c r="QGJ1" i="27" s="1"/>
  <c r="QGK1" i="27" s="1"/>
  <c r="QGL1" i="27" s="1"/>
  <c r="QGM1" i="27" s="1"/>
  <c r="QGN1" i="27" s="1"/>
  <c r="QGO1" i="27" s="1"/>
  <c r="QGP1" i="27" s="1"/>
  <c r="QGQ1" i="27" s="1"/>
  <c r="QGR1" i="27" s="1"/>
  <c r="QGS1" i="27" s="1"/>
  <c r="QGT1" i="27" s="1"/>
  <c r="QGU1" i="27" s="1"/>
  <c r="QGV1" i="27" s="1"/>
  <c r="QGW1" i="27" s="1"/>
  <c r="QGX1" i="27" s="1"/>
  <c r="QGY1" i="27" s="1"/>
  <c r="QGZ1" i="27" s="1"/>
  <c r="QHA1" i="27" s="1"/>
  <c r="QHB1" i="27" s="1"/>
  <c r="QHC1" i="27" s="1"/>
  <c r="QHD1" i="27" s="1"/>
  <c r="QHE1" i="27" s="1"/>
  <c r="QHF1" i="27" s="1"/>
  <c r="QHG1" i="27" s="1"/>
  <c r="QHH1" i="27" s="1"/>
  <c r="QHI1" i="27" s="1"/>
  <c r="QHJ1" i="27" s="1"/>
  <c r="QHK1" i="27" s="1"/>
  <c r="QHL1" i="27" s="1"/>
  <c r="QHM1" i="27" s="1"/>
  <c r="QHN1" i="27" s="1"/>
  <c r="QHO1" i="27" s="1"/>
  <c r="QHP1" i="27" s="1"/>
  <c r="QHQ1" i="27" s="1"/>
  <c r="QHR1" i="27" s="1"/>
  <c r="QHS1" i="27" s="1"/>
  <c r="QHT1" i="27" s="1"/>
  <c r="QHU1" i="27" s="1"/>
  <c r="QHV1" i="27" s="1"/>
  <c r="QHW1" i="27" s="1"/>
  <c r="QHX1" i="27" s="1"/>
  <c r="QHY1" i="27" s="1"/>
  <c r="QHZ1" i="27" s="1"/>
  <c r="QIA1" i="27" s="1"/>
  <c r="QIB1" i="27" s="1"/>
  <c r="QIC1" i="27" s="1"/>
  <c r="QID1" i="27" s="1"/>
  <c r="QIE1" i="27" s="1"/>
  <c r="QIF1" i="27" s="1"/>
  <c r="QIG1" i="27" s="1"/>
  <c r="QIH1" i="27" s="1"/>
  <c r="QII1" i="27" s="1"/>
  <c r="QIJ1" i="27" s="1"/>
  <c r="QIK1" i="27" s="1"/>
  <c r="QIL1" i="27" s="1"/>
  <c r="QIM1" i="27" s="1"/>
  <c r="QIN1" i="27" s="1"/>
  <c r="QIO1" i="27" s="1"/>
  <c r="QIP1" i="27" s="1"/>
  <c r="QIQ1" i="27" s="1"/>
  <c r="QIR1" i="27" s="1"/>
  <c r="QIS1" i="27" s="1"/>
  <c r="QIT1" i="27" s="1"/>
  <c r="QIU1" i="27" s="1"/>
  <c r="QIV1" i="27" s="1"/>
  <c r="QIW1" i="27" s="1"/>
  <c r="QIX1" i="27" s="1"/>
  <c r="QIY1" i="27" s="1"/>
  <c r="QIZ1" i="27" s="1"/>
  <c r="QJA1" i="27" s="1"/>
  <c r="QJB1" i="27" s="1"/>
  <c r="QJC1" i="27" s="1"/>
  <c r="QJD1" i="27" s="1"/>
  <c r="QJE1" i="27" s="1"/>
  <c r="QJF1" i="27" s="1"/>
  <c r="QJG1" i="27" s="1"/>
  <c r="QJH1" i="27" s="1"/>
  <c r="QJI1" i="27" s="1"/>
  <c r="QJJ1" i="27" s="1"/>
  <c r="QJK1" i="27" s="1"/>
  <c r="QJL1" i="27" s="1"/>
  <c r="QJM1" i="27" s="1"/>
  <c r="QJN1" i="27" s="1"/>
  <c r="QJO1" i="27" s="1"/>
  <c r="QJP1" i="27" s="1"/>
  <c r="QJQ1" i="27" s="1"/>
  <c r="QJR1" i="27" s="1"/>
  <c r="QJS1" i="27" s="1"/>
  <c r="QJT1" i="27" s="1"/>
  <c r="QJU1" i="27" s="1"/>
  <c r="QJV1" i="27" s="1"/>
  <c r="QJW1" i="27" s="1"/>
  <c r="QJX1" i="27" s="1"/>
  <c r="QJY1" i="27" s="1"/>
  <c r="QJZ1" i="27" s="1"/>
  <c r="QKA1" i="27" s="1"/>
  <c r="QKB1" i="27" s="1"/>
  <c r="QKC1" i="27" s="1"/>
  <c r="QKD1" i="27" s="1"/>
  <c r="QKE1" i="27" s="1"/>
  <c r="QKF1" i="27" s="1"/>
  <c r="QKG1" i="27" s="1"/>
  <c r="QKH1" i="27" s="1"/>
  <c r="QKI1" i="27" s="1"/>
  <c r="QKJ1" i="27" s="1"/>
  <c r="QKK1" i="27" s="1"/>
  <c r="QKL1" i="27" s="1"/>
  <c r="QKM1" i="27" s="1"/>
  <c r="QKN1" i="27" s="1"/>
  <c r="QKO1" i="27" s="1"/>
  <c r="QKP1" i="27" s="1"/>
  <c r="QKQ1" i="27" s="1"/>
  <c r="QKR1" i="27" s="1"/>
  <c r="QKS1" i="27" s="1"/>
  <c r="QKT1" i="27" s="1"/>
  <c r="QKU1" i="27" s="1"/>
  <c r="QKV1" i="27" s="1"/>
  <c r="QKW1" i="27" s="1"/>
  <c r="QKX1" i="27" s="1"/>
  <c r="QKY1" i="27" s="1"/>
  <c r="QKZ1" i="27" s="1"/>
  <c r="QLA1" i="27" s="1"/>
  <c r="QLB1" i="27" s="1"/>
  <c r="QLC1" i="27" s="1"/>
  <c r="QLD1" i="27" s="1"/>
  <c r="QLE1" i="27" s="1"/>
  <c r="QLF1" i="27" s="1"/>
  <c r="QLG1" i="27" s="1"/>
  <c r="QLH1" i="27" s="1"/>
  <c r="QLI1" i="27" s="1"/>
  <c r="QLJ1" i="27" s="1"/>
  <c r="QLK1" i="27" s="1"/>
  <c r="QLL1" i="27" s="1"/>
  <c r="QLM1" i="27" s="1"/>
  <c r="QLN1" i="27" s="1"/>
  <c r="QLO1" i="27" s="1"/>
  <c r="QLP1" i="27" s="1"/>
  <c r="QLQ1" i="27" s="1"/>
  <c r="QLR1" i="27" s="1"/>
  <c r="QLS1" i="27" s="1"/>
  <c r="QLT1" i="27" s="1"/>
  <c r="QLU1" i="27" s="1"/>
  <c r="QLV1" i="27" s="1"/>
  <c r="QLW1" i="27" s="1"/>
  <c r="QLX1" i="27" s="1"/>
  <c r="QLY1" i="27" s="1"/>
  <c r="QLZ1" i="27" s="1"/>
  <c r="QMA1" i="27" s="1"/>
  <c r="QMB1" i="27" s="1"/>
  <c r="QMC1" i="27" s="1"/>
  <c r="QMD1" i="27" s="1"/>
  <c r="QME1" i="27" s="1"/>
  <c r="QMF1" i="27" s="1"/>
  <c r="QMG1" i="27" s="1"/>
  <c r="QMH1" i="27" s="1"/>
  <c r="QMI1" i="27" s="1"/>
  <c r="QMJ1" i="27" s="1"/>
  <c r="QMK1" i="27" s="1"/>
  <c r="QML1" i="27" s="1"/>
  <c r="QMM1" i="27" s="1"/>
  <c r="QMN1" i="27" s="1"/>
  <c r="QMO1" i="27" s="1"/>
  <c r="QMP1" i="27" s="1"/>
  <c r="QMQ1" i="27" s="1"/>
  <c r="QMR1" i="27" s="1"/>
  <c r="QMS1" i="27" s="1"/>
  <c r="QMT1" i="27" s="1"/>
  <c r="QMU1" i="27" s="1"/>
  <c r="QMV1" i="27" s="1"/>
  <c r="QMW1" i="27" s="1"/>
  <c r="QMX1" i="27" s="1"/>
  <c r="QMY1" i="27" s="1"/>
  <c r="QMZ1" i="27" s="1"/>
  <c r="QNA1" i="27" s="1"/>
  <c r="QNB1" i="27" s="1"/>
  <c r="QNC1" i="27" s="1"/>
  <c r="QND1" i="27" s="1"/>
  <c r="QNE1" i="27" s="1"/>
  <c r="QNF1" i="27" s="1"/>
  <c r="QNG1" i="27" s="1"/>
  <c r="QNH1" i="27" s="1"/>
  <c r="QNI1" i="27" s="1"/>
  <c r="QNJ1" i="27" s="1"/>
  <c r="QNK1" i="27" s="1"/>
  <c r="QNL1" i="27" s="1"/>
  <c r="QNM1" i="27" s="1"/>
  <c r="QNN1" i="27" s="1"/>
  <c r="QNO1" i="27" s="1"/>
  <c r="QNP1" i="27" s="1"/>
  <c r="QNQ1" i="27" s="1"/>
  <c r="QNR1" i="27" s="1"/>
  <c r="QNS1" i="27" s="1"/>
  <c r="QNT1" i="27" s="1"/>
  <c r="QNU1" i="27" s="1"/>
  <c r="QNV1" i="27" s="1"/>
  <c r="QNW1" i="27" s="1"/>
  <c r="QNX1" i="27" s="1"/>
  <c r="QNY1" i="27" s="1"/>
  <c r="QNZ1" i="27" s="1"/>
  <c r="QOA1" i="27" s="1"/>
  <c r="QOB1" i="27" s="1"/>
  <c r="QOC1" i="27" s="1"/>
  <c r="QOD1" i="27" s="1"/>
  <c r="QOE1" i="27" s="1"/>
  <c r="QOF1" i="27" s="1"/>
  <c r="QOG1" i="27" s="1"/>
  <c r="QOH1" i="27" s="1"/>
  <c r="QOI1" i="27" s="1"/>
  <c r="QOJ1" i="27" s="1"/>
  <c r="QOK1" i="27" s="1"/>
  <c r="QOL1" i="27" s="1"/>
  <c r="QOM1" i="27" s="1"/>
  <c r="QON1" i="27" s="1"/>
  <c r="QOO1" i="27" s="1"/>
  <c r="QOP1" i="27" s="1"/>
  <c r="QOQ1" i="27" s="1"/>
  <c r="QOR1" i="27" s="1"/>
  <c r="QOS1" i="27" s="1"/>
  <c r="QOT1" i="27" s="1"/>
  <c r="QOU1" i="27" s="1"/>
  <c r="QOV1" i="27" s="1"/>
  <c r="QOW1" i="27" s="1"/>
  <c r="QOX1" i="27" s="1"/>
  <c r="QOY1" i="27" s="1"/>
  <c r="QOZ1" i="27" s="1"/>
  <c r="QPA1" i="27" s="1"/>
  <c r="QPB1" i="27" s="1"/>
  <c r="QPC1" i="27" s="1"/>
  <c r="QPD1" i="27" s="1"/>
  <c r="QPE1" i="27" s="1"/>
  <c r="QPF1" i="27" s="1"/>
  <c r="QPG1" i="27" s="1"/>
  <c r="QPH1" i="27" s="1"/>
  <c r="QPI1" i="27" s="1"/>
  <c r="QPJ1" i="27" s="1"/>
  <c r="QPK1" i="27" s="1"/>
  <c r="QPL1" i="27" s="1"/>
  <c r="QPM1" i="27" s="1"/>
  <c r="QPN1" i="27" s="1"/>
  <c r="QPO1" i="27" s="1"/>
  <c r="QPP1" i="27" s="1"/>
  <c r="QPQ1" i="27" s="1"/>
  <c r="QPR1" i="27" s="1"/>
  <c r="QPS1" i="27" s="1"/>
  <c r="QPT1" i="27" s="1"/>
  <c r="QPU1" i="27" s="1"/>
  <c r="QPV1" i="27" s="1"/>
  <c r="QPW1" i="27" s="1"/>
  <c r="QPX1" i="27" s="1"/>
  <c r="QPY1" i="27" s="1"/>
  <c r="QPZ1" i="27" s="1"/>
  <c r="QQA1" i="27" s="1"/>
  <c r="QQB1" i="27" s="1"/>
  <c r="QQC1" i="27" s="1"/>
  <c r="QQD1" i="27" s="1"/>
  <c r="QQE1" i="27" s="1"/>
  <c r="QQF1" i="27" s="1"/>
  <c r="QQG1" i="27" s="1"/>
  <c r="QQH1" i="27" s="1"/>
  <c r="QQI1" i="27" s="1"/>
  <c r="QQJ1" i="27" s="1"/>
  <c r="QQK1" i="27" s="1"/>
  <c r="QQL1" i="27" s="1"/>
  <c r="QQM1" i="27" s="1"/>
  <c r="QQN1" i="27" s="1"/>
  <c r="QQO1" i="27" s="1"/>
  <c r="QQP1" i="27" s="1"/>
  <c r="QQQ1" i="27" s="1"/>
  <c r="QQR1" i="27" s="1"/>
  <c r="QQS1" i="27" s="1"/>
  <c r="QQT1" i="27" s="1"/>
  <c r="QQU1" i="27" s="1"/>
  <c r="QQV1" i="27" s="1"/>
  <c r="QQW1" i="27" s="1"/>
  <c r="QQX1" i="27" s="1"/>
  <c r="QQY1" i="27" s="1"/>
  <c r="QQZ1" i="27" s="1"/>
  <c r="QRA1" i="27" s="1"/>
  <c r="QRB1" i="27" s="1"/>
  <c r="QRC1" i="27" s="1"/>
  <c r="QRD1" i="27" s="1"/>
  <c r="QRE1" i="27" s="1"/>
  <c r="QRF1" i="27" s="1"/>
  <c r="QRG1" i="27" s="1"/>
  <c r="QRH1" i="27" s="1"/>
  <c r="QRI1" i="27" s="1"/>
  <c r="QRJ1" i="27" s="1"/>
  <c r="QRK1" i="27" s="1"/>
  <c r="QRL1" i="27" s="1"/>
  <c r="QRM1" i="27" s="1"/>
  <c r="QRN1" i="27" s="1"/>
  <c r="QRO1" i="27" s="1"/>
  <c r="QRP1" i="27" s="1"/>
  <c r="QRQ1" i="27" s="1"/>
  <c r="QRR1" i="27" s="1"/>
  <c r="QRS1" i="27" s="1"/>
  <c r="QRT1" i="27" s="1"/>
  <c r="QRU1" i="27" s="1"/>
  <c r="QRV1" i="27" s="1"/>
  <c r="QRW1" i="27" s="1"/>
  <c r="QRX1" i="27" s="1"/>
  <c r="QRY1" i="27" s="1"/>
  <c r="QRZ1" i="27" s="1"/>
  <c r="QSA1" i="27" s="1"/>
  <c r="QSB1" i="27" s="1"/>
  <c r="QSC1" i="27" s="1"/>
  <c r="QSD1" i="27" s="1"/>
  <c r="QSE1" i="27" s="1"/>
  <c r="QSF1" i="27" s="1"/>
  <c r="QSG1" i="27" s="1"/>
  <c r="QSH1" i="27" s="1"/>
  <c r="QSI1" i="27" s="1"/>
  <c r="QSJ1" i="27" s="1"/>
  <c r="QSK1" i="27" s="1"/>
  <c r="QSL1" i="27" s="1"/>
  <c r="QSM1" i="27" s="1"/>
  <c r="QSN1" i="27" s="1"/>
  <c r="QSO1" i="27" s="1"/>
  <c r="QSP1" i="27" s="1"/>
  <c r="QSQ1" i="27" s="1"/>
  <c r="QSR1" i="27" s="1"/>
  <c r="QSS1" i="27" s="1"/>
  <c r="QST1" i="27" s="1"/>
  <c r="QSU1" i="27" s="1"/>
  <c r="QSV1" i="27" s="1"/>
  <c r="QSW1" i="27" s="1"/>
  <c r="QSX1" i="27" s="1"/>
  <c r="QSY1" i="27" s="1"/>
  <c r="QSZ1" i="27" s="1"/>
  <c r="QTA1" i="27" s="1"/>
  <c r="QTB1" i="27" s="1"/>
  <c r="QTC1" i="27" s="1"/>
  <c r="QTD1" i="27" s="1"/>
  <c r="QTE1" i="27" s="1"/>
  <c r="QTF1" i="27" s="1"/>
  <c r="QTG1" i="27" s="1"/>
  <c r="QTH1" i="27" s="1"/>
  <c r="QTI1" i="27" s="1"/>
  <c r="QTJ1" i="27" s="1"/>
  <c r="QTK1" i="27" s="1"/>
  <c r="QTL1" i="27" s="1"/>
  <c r="QTM1" i="27" s="1"/>
  <c r="QTN1" i="27" s="1"/>
  <c r="QTO1" i="27" s="1"/>
  <c r="QTP1" i="27" s="1"/>
  <c r="QTQ1" i="27" s="1"/>
  <c r="QTR1" i="27" s="1"/>
  <c r="QTS1" i="27" s="1"/>
  <c r="QTT1" i="27" s="1"/>
  <c r="QTU1" i="27" s="1"/>
  <c r="QTV1" i="27" s="1"/>
  <c r="QTW1" i="27" s="1"/>
  <c r="QTX1" i="27" s="1"/>
  <c r="QTY1" i="27" s="1"/>
  <c r="QTZ1" i="27" s="1"/>
  <c r="QUA1" i="27" s="1"/>
  <c r="QUB1" i="27" s="1"/>
  <c r="QUC1" i="27" s="1"/>
  <c r="QUD1" i="27" s="1"/>
  <c r="QUE1" i="27" s="1"/>
  <c r="QUF1" i="27" s="1"/>
  <c r="QUG1" i="27" s="1"/>
  <c r="QUH1" i="27" s="1"/>
  <c r="QUI1" i="27" s="1"/>
  <c r="QUJ1" i="27" s="1"/>
  <c r="QUK1" i="27" s="1"/>
  <c r="QUL1" i="27" s="1"/>
  <c r="QUM1" i="27" s="1"/>
  <c r="QUN1" i="27" s="1"/>
  <c r="QUO1" i="27" s="1"/>
  <c r="QUP1" i="27" s="1"/>
  <c r="QUQ1" i="27" s="1"/>
  <c r="QUR1" i="27" s="1"/>
  <c r="QUS1" i="27" s="1"/>
  <c r="QUT1" i="27" s="1"/>
  <c r="QUU1" i="27" s="1"/>
  <c r="QUV1" i="27" s="1"/>
  <c r="QUW1" i="27" s="1"/>
  <c r="QUX1" i="27" s="1"/>
  <c r="QUY1" i="27" s="1"/>
  <c r="QUZ1" i="27" s="1"/>
  <c r="QVA1" i="27" s="1"/>
  <c r="QVB1" i="27" s="1"/>
  <c r="QVC1" i="27" s="1"/>
  <c r="QVD1" i="27" s="1"/>
  <c r="QVE1" i="27" s="1"/>
  <c r="QVF1" i="27" s="1"/>
  <c r="QVG1" i="27" s="1"/>
  <c r="QVH1" i="27" s="1"/>
  <c r="QVI1" i="27" s="1"/>
  <c r="QVJ1" i="27" s="1"/>
  <c r="QVK1" i="27" s="1"/>
  <c r="QVL1" i="27" s="1"/>
  <c r="QVM1" i="27" s="1"/>
  <c r="QVN1" i="27" s="1"/>
  <c r="QVO1" i="27" s="1"/>
  <c r="QVP1" i="27" s="1"/>
  <c r="QVQ1" i="27" s="1"/>
  <c r="QVR1" i="27" s="1"/>
  <c r="QVS1" i="27" s="1"/>
  <c r="QVT1" i="27" s="1"/>
  <c r="QVU1" i="27" s="1"/>
  <c r="QVV1" i="27" s="1"/>
  <c r="QVW1" i="27" s="1"/>
  <c r="QVX1" i="27" s="1"/>
  <c r="QVY1" i="27" s="1"/>
  <c r="QVZ1" i="27" s="1"/>
  <c r="QWA1" i="27" s="1"/>
  <c r="QWB1" i="27" s="1"/>
  <c r="QWC1" i="27" s="1"/>
  <c r="QWD1" i="27" s="1"/>
  <c r="QWE1" i="27" s="1"/>
  <c r="QWF1" i="27" s="1"/>
  <c r="QWG1" i="27" s="1"/>
  <c r="QWH1" i="27" s="1"/>
  <c r="QWI1" i="27" s="1"/>
  <c r="QWJ1" i="27" s="1"/>
  <c r="QWK1" i="27" s="1"/>
  <c r="QWL1" i="27" s="1"/>
  <c r="QWM1" i="27" s="1"/>
  <c r="QWN1" i="27" s="1"/>
  <c r="QWO1" i="27" s="1"/>
  <c r="QWP1" i="27" s="1"/>
  <c r="QWQ1" i="27" s="1"/>
  <c r="QWR1" i="27" s="1"/>
  <c r="QWS1" i="27" s="1"/>
  <c r="QWT1" i="27" s="1"/>
  <c r="QWU1" i="27" s="1"/>
  <c r="QWV1" i="27" s="1"/>
  <c r="QWW1" i="27" s="1"/>
  <c r="QWX1" i="27" s="1"/>
  <c r="QWY1" i="27" s="1"/>
  <c r="QWZ1" i="27" s="1"/>
  <c r="QXA1" i="27" s="1"/>
  <c r="QXB1" i="27" s="1"/>
  <c r="QXC1" i="27" s="1"/>
  <c r="QXD1" i="27" s="1"/>
  <c r="QXE1" i="27" s="1"/>
  <c r="QXF1" i="27" s="1"/>
  <c r="QXG1" i="27" s="1"/>
  <c r="QXH1" i="27" s="1"/>
  <c r="QXI1" i="27" s="1"/>
  <c r="QXJ1" i="27" s="1"/>
  <c r="QXK1" i="27" s="1"/>
  <c r="QXL1" i="27" s="1"/>
  <c r="QXM1" i="27" s="1"/>
  <c r="QXN1" i="27" s="1"/>
  <c r="QXO1" i="27" s="1"/>
  <c r="QXP1" i="27" s="1"/>
  <c r="QXQ1" i="27" s="1"/>
  <c r="QXR1" i="27" s="1"/>
  <c r="QXS1" i="27" s="1"/>
  <c r="QXT1" i="27" s="1"/>
  <c r="QXU1" i="27" s="1"/>
  <c r="QXV1" i="27" s="1"/>
  <c r="QXW1" i="27" s="1"/>
  <c r="QXX1" i="27" s="1"/>
  <c r="QXY1" i="27" s="1"/>
  <c r="QXZ1" i="27" s="1"/>
  <c r="QYA1" i="27" s="1"/>
  <c r="QYB1" i="27" s="1"/>
  <c r="QYC1" i="27" s="1"/>
  <c r="QYD1" i="27" s="1"/>
  <c r="QYE1" i="27" s="1"/>
  <c r="QYF1" i="27" s="1"/>
  <c r="QYG1" i="27" s="1"/>
  <c r="QYH1" i="27" s="1"/>
  <c r="QYI1" i="27" s="1"/>
  <c r="QYJ1" i="27" s="1"/>
  <c r="QYK1" i="27" s="1"/>
  <c r="QYL1" i="27" s="1"/>
  <c r="QYM1" i="27" s="1"/>
  <c r="QYN1" i="27" s="1"/>
  <c r="QYO1" i="27" s="1"/>
  <c r="QYP1" i="27" s="1"/>
  <c r="QYQ1" i="27" s="1"/>
  <c r="QYR1" i="27" s="1"/>
  <c r="QYS1" i="27" s="1"/>
  <c r="QYT1" i="27" s="1"/>
  <c r="QYU1" i="27" s="1"/>
  <c r="QYV1" i="27" s="1"/>
  <c r="QYW1" i="27" s="1"/>
  <c r="QYX1" i="27" s="1"/>
  <c r="QYY1" i="27" s="1"/>
  <c r="QYZ1" i="27" s="1"/>
  <c r="QZA1" i="27" s="1"/>
  <c r="QZB1" i="27" s="1"/>
  <c r="QZC1" i="27" s="1"/>
  <c r="QZD1" i="27" s="1"/>
  <c r="QZE1" i="27" s="1"/>
  <c r="QZF1" i="27" s="1"/>
  <c r="QZG1" i="27" s="1"/>
  <c r="QZH1" i="27" s="1"/>
  <c r="QZI1" i="27" s="1"/>
  <c r="QZJ1" i="27" s="1"/>
  <c r="QZK1" i="27" s="1"/>
  <c r="QZL1" i="27" s="1"/>
  <c r="QZM1" i="27" s="1"/>
  <c r="QZN1" i="27" s="1"/>
  <c r="QZO1" i="27" s="1"/>
  <c r="QZP1" i="27" s="1"/>
  <c r="QZQ1" i="27" s="1"/>
  <c r="QZR1" i="27" s="1"/>
  <c r="QZS1" i="27" s="1"/>
  <c r="QZT1" i="27" s="1"/>
  <c r="QZU1" i="27" s="1"/>
  <c r="QZV1" i="27" s="1"/>
  <c r="QZW1" i="27" s="1"/>
  <c r="QZX1" i="27" s="1"/>
  <c r="QZY1" i="27" s="1"/>
  <c r="QZZ1" i="27" s="1"/>
  <c r="RAA1" i="27" s="1"/>
  <c r="RAB1" i="27" s="1"/>
  <c r="RAC1" i="27" s="1"/>
  <c r="RAD1" i="27" s="1"/>
  <c r="RAE1" i="27" s="1"/>
  <c r="RAF1" i="27" s="1"/>
  <c r="RAG1" i="27" s="1"/>
  <c r="RAH1" i="27" s="1"/>
  <c r="RAI1" i="27" s="1"/>
  <c r="RAJ1" i="27" s="1"/>
  <c r="RAK1" i="27" s="1"/>
  <c r="RAL1" i="27" s="1"/>
  <c r="RAM1" i="27" s="1"/>
  <c r="RAN1" i="27" s="1"/>
  <c r="RAO1" i="27" s="1"/>
  <c r="RAP1" i="27" s="1"/>
  <c r="RAQ1" i="27" s="1"/>
  <c r="RAR1" i="27" s="1"/>
  <c r="RAS1" i="27" s="1"/>
  <c r="RAT1" i="27" s="1"/>
  <c r="RAU1" i="27" s="1"/>
  <c r="RAV1" i="27" s="1"/>
  <c r="RAW1" i="27" s="1"/>
  <c r="RAX1" i="27" s="1"/>
  <c r="RAY1" i="27" s="1"/>
  <c r="RAZ1" i="27" s="1"/>
  <c r="RBA1" i="27" s="1"/>
  <c r="RBB1" i="27" s="1"/>
  <c r="RBC1" i="27" s="1"/>
  <c r="RBD1" i="27" s="1"/>
  <c r="RBE1" i="27" s="1"/>
  <c r="RBF1" i="27" s="1"/>
  <c r="RBG1" i="27" s="1"/>
  <c r="RBH1" i="27" s="1"/>
  <c r="RBI1" i="27" s="1"/>
  <c r="RBJ1" i="27" s="1"/>
  <c r="RBK1" i="27" s="1"/>
  <c r="RBL1" i="27" s="1"/>
  <c r="RBM1" i="27" s="1"/>
  <c r="RBN1" i="27" s="1"/>
  <c r="RBO1" i="27" s="1"/>
  <c r="RBP1" i="27" s="1"/>
  <c r="RBQ1" i="27" s="1"/>
  <c r="RBR1" i="27" s="1"/>
  <c r="RBS1" i="27" s="1"/>
  <c r="RBT1" i="27" s="1"/>
  <c r="RBU1" i="27" s="1"/>
  <c r="RBV1" i="27" s="1"/>
  <c r="RBW1" i="27" s="1"/>
  <c r="RBX1" i="27" s="1"/>
  <c r="RBY1" i="27" s="1"/>
  <c r="RBZ1" i="27" s="1"/>
  <c r="RCA1" i="27" s="1"/>
  <c r="RCB1" i="27" s="1"/>
  <c r="RCC1" i="27" s="1"/>
  <c r="RCD1" i="27" s="1"/>
  <c r="RCE1" i="27" s="1"/>
  <c r="RCF1" i="27" s="1"/>
  <c r="RCG1" i="27" s="1"/>
  <c r="RCH1" i="27" s="1"/>
  <c r="RCI1" i="27" s="1"/>
  <c r="RCJ1" i="27" s="1"/>
  <c r="RCK1" i="27" s="1"/>
  <c r="RCL1" i="27" s="1"/>
  <c r="RCM1" i="27" s="1"/>
  <c r="RCN1" i="27" s="1"/>
  <c r="RCO1" i="27" s="1"/>
  <c r="RCP1" i="27" s="1"/>
  <c r="RCQ1" i="27" s="1"/>
  <c r="RCR1" i="27" s="1"/>
  <c r="RCS1" i="27" s="1"/>
  <c r="RCT1" i="27" s="1"/>
  <c r="RCU1" i="27" s="1"/>
  <c r="RCV1" i="27" s="1"/>
  <c r="RCW1" i="27" s="1"/>
  <c r="RCX1" i="27" s="1"/>
  <c r="RCY1" i="27" s="1"/>
  <c r="RCZ1" i="27" s="1"/>
  <c r="RDA1" i="27" s="1"/>
  <c r="RDB1" i="27" s="1"/>
  <c r="RDC1" i="27" s="1"/>
  <c r="RDD1" i="27" s="1"/>
  <c r="RDE1" i="27" s="1"/>
  <c r="RDF1" i="27" s="1"/>
  <c r="RDG1" i="27" s="1"/>
  <c r="RDH1" i="27" s="1"/>
  <c r="RDI1" i="27" s="1"/>
  <c r="RDJ1" i="27" s="1"/>
  <c r="RDK1" i="27" s="1"/>
  <c r="RDL1" i="27" s="1"/>
  <c r="RDM1" i="27" s="1"/>
  <c r="RDN1" i="27" s="1"/>
  <c r="RDO1" i="27" s="1"/>
  <c r="RDP1" i="27" s="1"/>
  <c r="RDQ1" i="27" s="1"/>
  <c r="RDR1" i="27" s="1"/>
  <c r="RDS1" i="27" s="1"/>
  <c r="RDT1" i="27" s="1"/>
  <c r="RDU1" i="27" s="1"/>
  <c r="RDV1" i="27" s="1"/>
  <c r="RDW1" i="27" s="1"/>
  <c r="RDX1" i="27" s="1"/>
  <c r="RDY1" i="27" s="1"/>
  <c r="RDZ1" i="27" s="1"/>
  <c r="REA1" i="27" s="1"/>
  <c r="REB1" i="27" s="1"/>
  <c r="REC1" i="27" s="1"/>
  <c r="RED1" i="27" s="1"/>
  <c r="REE1" i="27" s="1"/>
  <c r="REF1" i="27" s="1"/>
  <c r="REG1" i="27" s="1"/>
  <c r="REH1" i="27" s="1"/>
  <c r="REI1" i="27" s="1"/>
  <c r="REJ1" i="27" s="1"/>
  <c r="REK1" i="27" s="1"/>
  <c r="REL1" i="27" s="1"/>
  <c r="REM1" i="27" s="1"/>
  <c r="REN1" i="27" s="1"/>
  <c r="REO1" i="27" s="1"/>
  <c r="REP1" i="27" s="1"/>
  <c r="REQ1" i="27" s="1"/>
  <c r="RER1" i="27" s="1"/>
  <c r="RES1" i="27" s="1"/>
  <c r="RET1" i="27" s="1"/>
  <c r="REU1" i="27" s="1"/>
  <c r="REV1" i="27" s="1"/>
  <c r="REW1" i="27" s="1"/>
  <c r="REX1" i="27" s="1"/>
  <c r="REY1" i="27" s="1"/>
  <c r="REZ1" i="27" s="1"/>
  <c r="RFA1" i="27" s="1"/>
  <c r="RFB1" i="27" s="1"/>
  <c r="RFC1" i="27" s="1"/>
  <c r="RFD1" i="27" s="1"/>
  <c r="RFE1" i="27" s="1"/>
  <c r="RFF1" i="27" s="1"/>
  <c r="RFG1" i="27" s="1"/>
  <c r="RFH1" i="27" s="1"/>
  <c r="RFI1" i="27" s="1"/>
  <c r="RFJ1" i="27" s="1"/>
  <c r="RFK1" i="27" s="1"/>
  <c r="RFL1" i="27" s="1"/>
  <c r="RFM1" i="27" s="1"/>
  <c r="RFN1" i="27" s="1"/>
  <c r="RFO1" i="27" s="1"/>
  <c r="RFP1" i="27" s="1"/>
  <c r="RFQ1" i="27" s="1"/>
  <c r="RFR1" i="27" s="1"/>
  <c r="RFS1" i="27" s="1"/>
  <c r="RFT1" i="27" s="1"/>
  <c r="RFU1" i="27" s="1"/>
  <c r="RFV1" i="27" s="1"/>
  <c r="RFW1" i="27" s="1"/>
  <c r="RFX1" i="27" s="1"/>
  <c r="RFY1" i="27" s="1"/>
  <c r="RFZ1" i="27" s="1"/>
  <c r="RGA1" i="27" s="1"/>
  <c r="RGB1" i="27" s="1"/>
  <c r="RGC1" i="27" s="1"/>
  <c r="RGD1" i="27" s="1"/>
  <c r="RGE1" i="27" s="1"/>
  <c r="RGF1" i="27" s="1"/>
  <c r="RGG1" i="27" s="1"/>
  <c r="RGH1" i="27" s="1"/>
  <c r="RGI1" i="27" s="1"/>
  <c r="RGJ1" i="27" s="1"/>
  <c r="RGK1" i="27" s="1"/>
  <c r="RGL1" i="27" s="1"/>
  <c r="RGM1" i="27" s="1"/>
  <c r="RGN1" i="27" s="1"/>
  <c r="RGO1" i="27" s="1"/>
  <c r="RGP1" i="27" s="1"/>
  <c r="RGQ1" i="27" s="1"/>
  <c r="RGR1" i="27" s="1"/>
  <c r="RGS1" i="27" s="1"/>
  <c r="RGT1" i="27" s="1"/>
  <c r="RGU1" i="27" s="1"/>
  <c r="RGV1" i="27" s="1"/>
  <c r="RGW1" i="27" s="1"/>
  <c r="RGX1" i="27" s="1"/>
  <c r="RGY1" i="27" s="1"/>
  <c r="RGZ1" i="27" s="1"/>
  <c r="RHA1" i="27" s="1"/>
  <c r="RHB1" i="27" s="1"/>
  <c r="RHC1" i="27" s="1"/>
  <c r="RHD1" i="27" s="1"/>
  <c r="RHE1" i="27" s="1"/>
  <c r="RHF1" i="27" s="1"/>
  <c r="RHG1" i="27" s="1"/>
  <c r="RHH1" i="27" s="1"/>
  <c r="RHI1" i="27" s="1"/>
  <c r="RHJ1" i="27" s="1"/>
  <c r="RHK1" i="27" s="1"/>
  <c r="RHL1" i="27" s="1"/>
  <c r="RHM1" i="27" s="1"/>
  <c r="RHN1" i="27" s="1"/>
  <c r="RHO1" i="27" s="1"/>
  <c r="RHP1" i="27" s="1"/>
  <c r="RHQ1" i="27" s="1"/>
  <c r="RHR1" i="27" s="1"/>
  <c r="RHS1" i="27" s="1"/>
  <c r="RHT1" i="27" s="1"/>
  <c r="RHU1" i="27" s="1"/>
  <c r="RHV1" i="27" s="1"/>
  <c r="RHW1" i="27" s="1"/>
  <c r="RHX1" i="27" s="1"/>
  <c r="RHY1" i="27" s="1"/>
  <c r="RHZ1" i="27" s="1"/>
  <c r="RIA1" i="27" s="1"/>
  <c r="RIB1" i="27" s="1"/>
  <c r="RIC1" i="27" s="1"/>
  <c r="RID1" i="27" s="1"/>
  <c r="RIE1" i="27" s="1"/>
  <c r="RIF1" i="27" s="1"/>
  <c r="RIG1" i="27" s="1"/>
  <c r="RIH1" i="27" s="1"/>
  <c r="RII1" i="27" s="1"/>
  <c r="RIJ1" i="27" s="1"/>
  <c r="RIK1" i="27" s="1"/>
  <c r="RIL1" i="27" s="1"/>
  <c r="RIM1" i="27" s="1"/>
  <c r="RIN1" i="27" s="1"/>
  <c r="RIO1" i="27" s="1"/>
  <c r="RIP1" i="27" s="1"/>
  <c r="RIQ1" i="27" s="1"/>
  <c r="RIR1" i="27" s="1"/>
  <c r="RIS1" i="27" s="1"/>
  <c r="RIT1" i="27" s="1"/>
  <c r="RIU1" i="27" s="1"/>
  <c r="RIV1" i="27" s="1"/>
  <c r="RIW1" i="27" s="1"/>
  <c r="RIX1" i="27" s="1"/>
  <c r="RIY1" i="27" s="1"/>
  <c r="RIZ1" i="27" s="1"/>
  <c r="RJA1" i="27" s="1"/>
  <c r="RJB1" i="27" s="1"/>
  <c r="RJC1" i="27" s="1"/>
  <c r="RJD1" i="27" s="1"/>
  <c r="RJE1" i="27" s="1"/>
  <c r="RJF1" i="27" s="1"/>
  <c r="RJG1" i="27" s="1"/>
  <c r="RJH1" i="27" s="1"/>
  <c r="RJI1" i="27" s="1"/>
  <c r="RJJ1" i="27" s="1"/>
  <c r="RJK1" i="27" s="1"/>
  <c r="RJL1" i="27" s="1"/>
  <c r="RJM1" i="27" s="1"/>
  <c r="RJN1" i="27" s="1"/>
  <c r="RJO1" i="27" s="1"/>
  <c r="RJP1" i="27" s="1"/>
  <c r="RJQ1" i="27" s="1"/>
  <c r="RJR1" i="27" s="1"/>
  <c r="RJS1" i="27" s="1"/>
  <c r="RJT1" i="27" s="1"/>
  <c r="RJU1" i="27" s="1"/>
  <c r="RJV1" i="27" s="1"/>
  <c r="RJW1" i="27" s="1"/>
  <c r="RJX1" i="27" s="1"/>
  <c r="RJY1" i="27" s="1"/>
  <c r="RJZ1" i="27" s="1"/>
  <c r="RKA1" i="27" s="1"/>
  <c r="RKB1" i="27" s="1"/>
  <c r="RKC1" i="27" s="1"/>
  <c r="RKD1" i="27" s="1"/>
  <c r="RKE1" i="27" s="1"/>
  <c r="RKF1" i="27" s="1"/>
  <c r="RKG1" i="27" s="1"/>
  <c r="RKH1" i="27" s="1"/>
  <c r="RKI1" i="27" s="1"/>
  <c r="RKJ1" i="27" s="1"/>
  <c r="RKK1" i="27" s="1"/>
  <c r="RKL1" i="27" s="1"/>
  <c r="RKM1" i="27" s="1"/>
  <c r="RKN1" i="27" s="1"/>
  <c r="RKO1" i="27" s="1"/>
  <c r="RKP1" i="27" s="1"/>
  <c r="RKQ1" i="27" s="1"/>
  <c r="RKR1" i="27" s="1"/>
  <c r="RKS1" i="27" s="1"/>
  <c r="RKT1" i="27" s="1"/>
  <c r="RKU1" i="27" s="1"/>
  <c r="RKV1" i="27" s="1"/>
  <c r="RKW1" i="27" s="1"/>
  <c r="RKX1" i="27" s="1"/>
  <c r="RKY1" i="27" s="1"/>
  <c r="RKZ1" i="27" s="1"/>
  <c r="RLA1" i="27" s="1"/>
  <c r="RLB1" i="27" s="1"/>
  <c r="RLC1" i="27" s="1"/>
  <c r="RLD1" i="27" s="1"/>
  <c r="RLE1" i="27" s="1"/>
  <c r="RLF1" i="27" s="1"/>
  <c r="RLG1" i="27" s="1"/>
  <c r="RLH1" i="27" s="1"/>
  <c r="RLI1" i="27" s="1"/>
  <c r="RLJ1" i="27" s="1"/>
  <c r="RLK1" i="27" s="1"/>
  <c r="RLL1" i="27" s="1"/>
  <c r="RLM1" i="27" s="1"/>
  <c r="RLN1" i="27" s="1"/>
  <c r="RLO1" i="27" s="1"/>
  <c r="RLP1" i="27" s="1"/>
  <c r="RLQ1" i="27" s="1"/>
  <c r="RLR1" i="27" s="1"/>
  <c r="RLS1" i="27" s="1"/>
  <c r="RLT1" i="27" s="1"/>
  <c r="RLU1" i="27" s="1"/>
  <c r="RLV1" i="27" s="1"/>
  <c r="RLW1" i="27" s="1"/>
  <c r="RLX1" i="27" s="1"/>
  <c r="RLY1" i="27" s="1"/>
  <c r="RLZ1" i="27" s="1"/>
  <c r="RMA1" i="27" s="1"/>
  <c r="RMB1" i="27" s="1"/>
  <c r="RMC1" i="27" s="1"/>
  <c r="RMD1" i="27" s="1"/>
  <c r="RME1" i="27" s="1"/>
  <c r="RMF1" i="27" s="1"/>
  <c r="RMG1" i="27" s="1"/>
  <c r="RMH1" i="27" s="1"/>
  <c r="RMI1" i="27" s="1"/>
  <c r="RMJ1" i="27" s="1"/>
  <c r="RMK1" i="27" s="1"/>
  <c r="RML1" i="27" s="1"/>
  <c r="RMM1" i="27" s="1"/>
  <c r="RMN1" i="27" s="1"/>
  <c r="RMO1" i="27" s="1"/>
  <c r="RMP1" i="27" s="1"/>
  <c r="RMQ1" i="27" s="1"/>
  <c r="RMR1" i="27" s="1"/>
  <c r="RMS1" i="27" s="1"/>
  <c r="RMT1" i="27" s="1"/>
  <c r="RMU1" i="27" s="1"/>
  <c r="RMV1" i="27" s="1"/>
  <c r="RMW1" i="27" s="1"/>
  <c r="RMX1" i="27" s="1"/>
  <c r="RMY1" i="27" s="1"/>
  <c r="RMZ1" i="27" s="1"/>
  <c r="RNA1" i="27" s="1"/>
  <c r="RNB1" i="27" s="1"/>
  <c r="RNC1" i="27" s="1"/>
  <c r="RND1" i="27" s="1"/>
  <c r="RNE1" i="27" s="1"/>
  <c r="RNF1" i="27" s="1"/>
  <c r="RNG1" i="27" s="1"/>
  <c r="RNH1" i="27" s="1"/>
  <c r="RNI1" i="27" s="1"/>
  <c r="RNJ1" i="27" s="1"/>
  <c r="RNK1" i="27" s="1"/>
  <c r="RNL1" i="27" s="1"/>
  <c r="RNM1" i="27" s="1"/>
  <c r="RNN1" i="27" s="1"/>
  <c r="RNO1" i="27" s="1"/>
  <c r="RNP1" i="27" s="1"/>
  <c r="RNQ1" i="27" s="1"/>
  <c r="RNR1" i="27" s="1"/>
  <c r="RNS1" i="27" s="1"/>
  <c r="RNT1" i="27" s="1"/>
  <c r="RNU1" i="27" s="1"/>
  <c r="RNV1" i="27" s="1"/>
  <c r="RNW1" i="27" s="1"/>
  <c r="RNX1" i="27" s="1"/>
  <c r="RNY1" i="27" s="1"/>
  <c r="RNZ1" i="27" s="1"/>
  <c r="ROA1" i="27" s="1"/>
  <c r="ROB1" i="27" s="1"/>
  <c r="ROC1" i="27" s="1"/>
  <c r="ROD1" i="27" s="1"/>
  <c r="ROE1" i="27" s="1"/>
  <c r="ROF1" i="27" s="1"/>
  <c r="ROG1" i="27" s="1"/>
  <c r="ROH1" i="27" s="1"/>
  <c r="ROI1" i="27" s="1"/>
  <c r="ROJ1" i="27" s="1"/>
  <c r="ROK1" i="27" s="1"/>
  <c r="ROL1" i="27" s="1"/>
  <c r="ROM1" i="27" s="1"/>
  <c r="RON1" i="27" s="1"/>
  <c r="ROO1" i="27" s="1"/>
  <c r="ROP1" i="27" s="1"/>
  <c r="ROQ1" i="27" s="1"/>
  <c r="ROR1" i="27" s="1"/>
  <c r="ROS1" i="27" s="1"/>
  <c r="ROT1" i="27" s="1"/>
  <c r="ROU1" i="27" s="1"/>
  <c r="ROV1" i="27" s="1"/>
  <c r="ROW1" i="27" s="1"/>
  <c r="ROX1" i="27" s="1"/>
  <c r="ROY1" i="27" s="1"/>
  <c r="ROZ1" i="27" s="1"/>
  <c r="RPA1" i="27" s="1"/>
  <c r="RPB1" i="27" s="1"/>
  <c r="RPC1" i="27" s="1"/>
  <c r="RPD1" i="27" s="1"/>
  <c r="RPE1" i="27" s="1"/>
  <c r="RPF1" i="27" s="1"/>
  <c r="RPG1" i="27" s="1"/>
  <c r="RPH1" i="27" s="1"/>
  <c r="RPI1" i="27" s="1"/>
  <c r="RPJ1" i="27" s="1"/>
  <c r="RPK1" i="27" s="1"/>
  <c r="RPL1" i="27" s="1"/>
  <c r="RPM1" i="27" s="1"/>
  <c r="RPN1" i="27" s="1"/>
  <c r="RPO1" i="27" s="1"/>
  <c r="RPP1" i="27" s="1"/>
  <c r="RPQ1" i="27" s="1"/>
  <c r="RPR1" i="27" s="1"/>
  <c r="RPS1" i="27" s="1"/>
  <c r="RPT1" i="27" s="1"/>
  <c r="RPU1" i="27" s="1"/>
  <c r="RPV1" i="27" s="1"/>
  <c r="RPW1" i="27" s="1"/>
  <c r="RPX1" i="27" s="1"/>
  <c r="RPY1" i="27" s="1"/>
  <c r="RPZ1" i="27" s="1"/>
  <c r="RQA1" i="27" s="1"/>
  <c r="RQB1" i="27" s="1"/>
  <c r="RQC1" i="27" s="1"/>
  <c r="RQD1" i="27" s="1"/>
  <c r="RQE1" i="27" s="1"/>
  <c r="RQF1" i="27" s="1"/>
  <c r="RQG1" i="27" s="1"/>
  <c r="RQH1" i="27" s="1"/>
  <c r="RQI1" i="27" s="1"/>
  <c r="RQJ1" i="27" s="1"/>
  <c r="RQK1" i="27" s="1"/>
  <c r="RQL1" i="27" s="1"/>
  <c r="RQM1" i="27" s="1"/>
  <c r="RQN1" i="27" s="1"/>
  <c r="RQO1" i="27" s="1"/>
  <c r="RQP1" i="27" s="1"/>
  <c r="RQQ1" i="27" s="1"/>
  <c r="RQR1" i="27" s="1"/>
  <c r="RQS1" i="27" s="1"/>
  <c r="RQT1" i="27" s="1"/>
  <c r="RQU1" i="27" s="1"/>
  <c r="RQV1" i="27" s="1"/>
  <c r="RQW1" i="27" s="1"/>
  <c r="RQX1" i="27" s="1"/>
  <c r="RQY1" i="27" s="1"/>
  <c r="RQZ1" i="27" s="1"/>
  <c r="RRA1" i="27" s="1"/>
  <c r="RRB1" i="27" s="1"/>
  <c r="RRC1" i="27" s="1"/>
  <c r="RRD1" i="27" s="1"/>
  <c r="RRE1" i="27" s="1"/>
  <c r="RRF1" i="27" s="1"/>
  <c r="RRG1" i="27" s="1"/>
  <c r="RRH1" i="27" s="1"/>
  <c r="RRI1" i="27" s="1"/>
  <c r="RRJ1" i="27" s="1"/>
  <c r="RRK1" i="27" s="1"/>
  <c r="RRL1" i="27" s="1"/>
  <c r="RRM1" i="27" s="1"/>
  <c r="RRN1" i="27" s="1"/>
  <c r="RRO1" i="27" s="1"/>
  <c r="RRP1" i="27" s="1"/>
  <c r="RRQ1" i="27" s="1"/>
  <c r="RRR1" i="27" s="1"/>
  <c r="RRS1" i="27" s="1"/>
  <c r="RRT1" i="27" s="1"/>
  <c r="RRU1" i="27" s="1"/>
  <c r="RRV1" i="27" s="1"/>
  <c r="RRW1" i="27" s="1"/>
  <c r="RRX1" i="27" s="1"/>
  <c r="RRY1" i="27" s="1"/>
  <c r="RRZ1" i="27" s="1"/>
  <c r="RSA1" i="27" s="1"/>
  <c r="RSB1" i="27" s="1"/>
  <c r="RSC1" i="27" s="1"/>
  <c r="RSD1" i="27" s="1"/>
  <c r="RSE1" i="27" s="1"/>
  <c r="RSF1" i="27" s="1"/>
  <c r="RSG1" i="27" s="1"/>
  <c r="RSH1" i="27" s="1"/>
  <c r="RSI1" i="27" s="1"/>
  <c r="RSJ1" i="27" s="1"/>
  <c r="RSK1" i="27" s="1"/>
  <c r="RSL1" i="27" s="1"/>
  <c r="RSM1" i="27" s="1"/>
  <c r="RSN1" i="27" s="1"/>
  <c r="RSO1" i="27" s="1"/>
  <c r="RSP1" i="27" s="1"/>
  <c r="RSQ1" i="27" s="1"/>
  <c r="RSR1" i="27" s="1"/>
  <c r="RSS1" i="27" s="1"/>
  <c r="RST1" i="27" s="1"/>
  <c r="RSU1" i="27" s="1"/>
  <c r="RSV1" i="27" s="1"/>
  <c r="RSW1" i="27" s="1"/>
  <c r="RSX1" i="27" s="1"/>
  <c r="RSY1" i="27" s="1"/>
  <c r="RSZ1" i="27" s="1"/>
  <c r="RTA1" i="27" s="1"/>
  <c r="RTB1" i="27" s="1"/>
  <c r="RTC1" i="27" s="1"/>
  <c r="RTD1" i="27" s="1"/>
  <c r="RTE1" i="27" s="1"/>
  <c r="RTF1" i="27" s="1"/>
  <c r="RTG1" i="27" s="1"/>
  <c r="RTH1" i="27" s="1"/>
  <c r="RTI1" i="27" s="1"/>
  <c r="RTJ1" i="27" s="1"/>
  <c r="RTK1" i="27" s="1"/>
  <c r="RTL1" i="27" s="1"/>
  <c r="RTM1" i="27" s="1"/>
  <c r="RTN1" i="27" s="1"/>
  <c r="RTO1" i="27" s="1"/>
  <c r="RTP1" i="27" s="1"/>
  <c r="RTQ1" i="27" s="1"/>
  <c r="RTR1" i="27" s="1"/>
  <c r="RTS1" i="27" s="1"/>
  <c r="RTT1" i="27" s="1"/>
  <c r="RTU1" i="27" s="1"/>
  <c r="RTV1" i="27" s="1"/>
  <c r="RTW1" i="27" s="1"/>
  <c r="RTX1" i="27" s="1"/>
  <c r="RTY1" i="27" s="1"/>
  <c r="RTZ1" i="27" s="1"/>
  <c r="RUA1" i="27" s="1"/>
  <c r="RUB1" i="27" s="1"/>
  <c r="RUC1" i="27" s="1"/>
  <c r="RUD1" i="27" s="1"/>
  <c r="RUE1" i="27" s="1"/>
  <c r="RUF1" i="27" s="1"/>
  <c r="RUG1" i="27" s="1"/>
  <c r="RUH1" i="27" s="1"/>
  <c r="RUI1" i="27" s="1"/>
  <c r="RUJ1" i="27" s="1"/>
  <c r="RUK1" i="27" s="1"/>
  <c r="RUL1" i="27" s="1"/>
  <c r="RUM1" i="27" s="1"/>
  <c r="RUN1" i="27" s="1"/>
  <c r="RUO1" i="27" s="1"/>
  <c r="RUP1" i="27" s="1"/>
  <c r="RUQ1" i="27" s="1"/>
  <c r="RUR1" i="27" s="1"/>
  <c r="RUS1" i="27" s="1"/>
  <c r="RUT1" i="27" s="1"/>
  <c r="RUU1" i="27" s="1"/>
  <c r="RUV1" i="27" s="1"/>
  <c r="RUW1" i="27" s="1"/>
  <c r="RUX1" i="27" s="1"/>
  <c r="RUY1" i="27" s="1"/>
  <c r="RUZ1" i="27" s="1"/>
  <c r="RVA1" i="27" s="1"/>
  <c r="RVB1" i="27" s="1"/>
  <c r="RVC1" i="27" s="1"/>
  <c r="RVD1" i="27" s="1"/>
  <c r="RVE1" i="27" s="1"/>
  <c r="RVF1" i="27" s="1"/>
  <c r="RVG1" i="27" s="1"/>
  <c r="RVH1" i="27" s="1"/>
  <c r="RVI1" i="27" s="1"/>
  <c r="RVJ1" i="27" s="1"/>
  <c r="RVK1" i="27" s="1"/>
  <c r="RVL1" i="27" s="1"/>
  <c r="RVM1" i="27" s="1"/>
  <c r="RVN1" i="27" s="1"/>
  <c r="RVO1" i="27" s="1"/>
  <c r="RVP1" i="27" s="1"/>
  <c r="RVQ1" i="27" s="1"/>
  <c r="RVR1" i="27" s="1"/>
  <c r="RVS1" i="27" s="1"/>
  <c r="RVT1" i="27" s="1"/>
  <c r="RVU1" i="27" s="1"/>
  <c r="RVV1" i="27" s="1"/>
  <c r="RVW1" i="27" s="1"/>
  <c r="RVX1" i="27" s="1"/>
  <c r="RVY1" i="27" s="1"/>
  <c r="RVZ1" i="27" s="1"/>
  <c r="RWA1" i="27" s="1"/>
  <c r="RWB1" i="27" s="1"/>
  <c r="RWC1" i="27" s="1"/>
  <c r="RWD1" i="27" s="1"/>
  <c r="RWE1" i="27" s="1"/>
  <c r="RWF1" i="27" s="1"/>
  <c r="RWG1" i="27" s="1"/>
  <c r="RWH1" i="27" s="1"/>
  <c r="RWI1" i="27" s="1"/>
  <c r="RWJ1" i="27" s="1"/>
  <c r="RWK1" i="27" s="1"/>
  <c r="RWL1" i="27" s="1"/>
  <c r="RWM1" i="27" s="1"/>
  <c r="RWN1" i="27" s="1"/>
  <c r="RWO1" i="27" s="1"/>
  <c r="RWP1" i="27" s="1"/>
  <c r="RWQ1" i="27" s="1"/>
  <c r="RWR1" i="27" s="1"/>
  <c r="RWS1" i="27" s="1"/>
  <c r="RWT1" i="27" s="1"/>
  <c r="RWU1" i="27" s="1"/>
  <c r="RWV1" i="27" s="1"/>
  <c r="RWW1" i="27" s="1"/>
  <c r="RWX1" i="27" s="1"/>
  <c r="RWY1" i="27" s="1"/>
  <c r="RWZ1" i="27" s="1"/>
  <c r="RXA1" i="27" s="1"/>
  <c r="RXB1" i="27" s="1"/>
  <c r="RXC1" i="27" s="1"/>
  <c r="RXD1" i="27" s="1"/>
  <c r="RXE1" i="27" s="1"/>
  <c r="RXF1" i="27" s="1"/>
  <c r="RXG1" i="27" s="1"/>
  <c r="RXH1" i="27" s="1"/>
  <c r="RXI1" i="27" s="1"/>
  <c r="RXJ1" i="27" s="1"/>
  <c r="RXK1" i="27" s="1"/>
  <c r="RXL1" i="27" s="1"/>
  <c r="RXM1" i="27" s="1"/>
  <c r="RXN1" i="27" s="1"/>
  <c r="RXO1" i="27" s="1"/>
  <c r="RXP1" i="27" s="1"/>
  <c r="RXQ1" i="27" s="1"/>
  <c r="RXR1" i="27" s="1"/>
  <c r="RXS1" i="27" s="1"/>
  <c r="RXT1" i="27" s="1"/>
  <c r="RXU1" i="27" s="1"/>
  <c r="RXV1" i="27" s="1"/>
  <c r="RXW1" i="27" s="1"/>
  <c r="RXX1" i="27" s="1"/>
  <c r="RXY1" i="27" s="1"/>
  <c r="RXZ1" i="27" s="1"/>
  <c r="RYA1" i="27" s="1"/>
  <c r="RYB1" i="27" s="1"/>
  <c r="RYC1" i="27" s="1"/>
  <c r="RYD1" i="27" s="1"/>
  <c r="RYE1" i="27" s="1"/>
  <c r="RYF1" i="27" s="1"/>
  <c r="RYG1" i="27" s="1"/>
  <c r="RYH1" i="27" s="1"/>
  <c r="RYI1" i="27" s="1"/>
  <c r="RYJ1" i="27" s="1"/>
  <c r="RYK1" i="27" s="1"/>
  <c r="RYL1" i="27" s="1"/>
  <c r="RYM1" i="27" s="1"/>
  <c r="RYN1" i="27" s="1"/>
  <c r="RYO1" i="27" s="1"/>
  <c r="RYP1" i="27" s="1"/>
  <c r="RYQ1" i="27" s="1"/>
  <c r="RYR1" i="27" s="1"/>
  <c r="RYS1" i="27" s="1"/>
  <c r="RYT1" i="27" s="1"/>
  <c r="RYU1" i="27" s="1"/>
  <c r="RYV1" i="27" s="1"/>
  <c r="RYW1" i="27" s="1"/>
  <c r="RYX1" i="27" s="1"/>
  <c r="RYY1" i="27" s="1"/>
  <c r="RYZ1" i="27" s="1"/>
  <c r="RZA1" i="27" s="1"/>
  <c r="RZB1" i="27" s="1"/>
  <c r="RZC1" i="27" s="1"/>
  <c r="RZD1" i="27" s="1"/>
  <c r="RZE1" i="27" s="1"/>
  <c r="RZF1" i="27" s="1"/>
  <c r="RZG1" i="27" s="1"/>
  <c r="RZH1" i="27" s="1"/>
  <c r="RZI1" i="27" s="1"/>
  <c r="RZJ1" i="27" s="1"/>
  <c r="RZK1" i="27" s="1"/>
  <c r="RZL1" i="27" s="1"/>
  <c r="RZM1" i="27" s="1"/>
  <c r="RZN1" i="27" s="1"/>
  <c r="RZO1" i="27" s="1"/>
  <c r="RZP1" i="27" s="1"/>
  <c r="RZQ1" i="27" s="1"/>
  <c r="RZR1" i="27" s="1"/>
  <c r="RZS1" i="27" s="1"/>
  <c r="RZT1" i="27" s="1"/>
  <c r="RZU1" i="27" s="1"/>
  <c r="RZV1" i="27" s="1"/>
  <c r="RZW1" i="27" s="1"/>
  <c r="RZX1" i="27" s="1"/>
  <c r="RZY1" i="27" s="1"/>
  <c r="RZZ1" i="27" s="1"/>
  <c r="SAA1" i="27" s="1"/>
  <c r="SAB1" i="27" s="1"/>
  <c r="SAC1" i="27" s="1"/>
  <c r="SAD1" i="27" s="1"/>
  <c r="SAE1" i="27" s="1"/>
  <c r="SAF1" i="27" s="1"/>
  <c r="SAG1" i="27" s="1"/>
  <c r="SAH1" i="27" s="1"/>
  <c r="SAI1" i="27" s="1"/>
  <c r="SAJ1" i="27" s="1"/>
  <c r="SAK1" i="27" s="1"/>
  <c r="SAL1" i="27" s="1"/>
  <c r="SAM1" i="27" s="1"/>
  <c r="SAN1" i="27" s="1"/>
  <c r="SAO1" i="27" s="1"/>
  <c r="SAP1" i="27" s="1"/>
  <c r="SAQ1" i="27" s="1"/>
  <c r="SAR1" i="27" s="1"/>
  <c r="SAS1" i="27" s="1"/>
  <c r="SAT1" i="27" s="1"/>
  <c r="SAU1" i="27" s="1"/>
  <c r="SAV1" i="27" s="1"/>
  <c r="SAW1" i="27" s="1"/>
  <c r="SAX1" i="27" s="1"/>
  <c r="SAY1" i="27" s="1"/>
  <c r="SAZ1" i="27" s="1"/>
  <c r="SBA1" i="27" s="1"/>
  <c r="SBB1" i="27" s="1"/>
  <c r="SBC1" i="27" s="1"/>
  <c r="SBD1" i="27" s="1"/>
  <c r="SBE1" i="27" s="1"/>
  <c r="SBF1" i="27" s="1"/>
  <c r="SBG1" i="27" s="1"/>
  <c r="SBH1" i="27" s="1"/>
  <c r="SBI1" i="27" s="1"/>
  <c r="SBJ1" i="27" s="1"/>
  <c r="SBK1" i="27" s="1"/>
  <c r="SBL1" i="27" s="1"/>
  <c r="SBM1" i="27" s="1"/>
  <c r="SBN1" i="27" s="1"/>
  <c r="SBO1" i="27" s="1"/>
  <c r="SBP1" i="27" s="1"/>
  <c r="SBQ1" i="27" s="1"/>
  <c r="SBR1" i="27" s="1"/>
  <c r="SBS1" i="27" s="1"/>
  <c r="SBT1" i="27" s="1"/>
  <c r="SBU1" i="27" s="1"/>
  <c r="SBV1" i="27" s="1"/>
  <c r="SBW1" i="27" s="1"/>
  <c r="SBX1" i="27" s="1"/>
  <c r="SBY1" i="27" s="1"/>
  <c r="SBZ1" i="27" s="1"/>
  <c r="SCA1" i="27" s="1"/>
  <c r="SCB1" i="27" s="1"/>
  <c r="SCC1" i="27" s="1"/>
  <c r="SCD1" i="27" s="1"/>
  <c r="SCE1" i="27" s="1"/>
  <c r="SCF1" i="27" s="1"/>
  <c r="SCG1" i="27" s="1"/>
  <c r="SCH1" i="27" s="1"/>
  <c r="SCI1" i="27" s="1"/>
  <c r="SCJ1" i="27" s="1"/>
  <c r="SCK1" i="27" s="1"/>
  <c r="SCL1" i="27" s="1"/>
  <c r="SCM1" i="27" s="1"/>
  <c r="SCN1" i="27" s="1"/>
  <c r="SCO1" i="27" s="1"/>
  <c r="SCP1" i="27" s="1"/>
  <c r="SCQ1" i="27" s="1"/>
  <c r="SCR1" i="27" s="1"/>
  <c r="SCS1" i="27" s="1"/>
  <c r="SCT1" i="27" s="1"/>
  <c r="SCU1" i="27" s="1"/>
  <c r="SCV1" i="27" s="1"/>
  <c r="SCW1" i="27" s="1"/>
  <c r="SCX1" i="27" s="1"/>
  <c r="SCY1" i="27" s="1"/>
  <c r="SCZ1" i="27" s="1"/>
  <c r="SDA1" i="27" s="1"/>
  <c r="SDB1" i="27" s="1"/>
  <c r="SDC1" i="27" s="1"/>
  <c r="SDD1" i="27" s="1"/>
  <c r="SDE1" i="27" s="1"/>
  <c r="SDF1" i="27" s="1"/>
  <c r="SDG1" i="27" s="1"/>
  <c r="SDH1" i="27" s="1"/>
  <c r="SDI1" i="27" s="1"/>
  <c r="SDJ1" i="27" s="1"/>
  <c r="SDK1" i="27" s="1"/>
  <c r="SDL1" i="27" s="1"/>
  <c r="SDM1" i="27" s="1"/>
  <c r="SDN1" i="27" s="1"/>
  <c r="SDO1" i="27" s="1"/>
  <c r="SDP1" i="27" s="1"/>
  <c r="SDQ1" i="27" s="1"/>
  <c r="SDR1" i="27" s="1"/>
  <c r="SDS1" i="27" s="1"/>
  <c r="SDT1" i="27" s="1"/>
  <c r="SDU1" i="27" s="1"/>
  <c r="SDV1" i="27" s="1"/>
  <c r="SDW1" i="27" s="1"/>
  <c r="SDX1" i="27" s="1"/>
  <c r="SDY1" i="27" s="1"/>
  <c r="SDZ1" i="27" s="1"/>
  <c r="SEA1" i="27" s="1"/>
  <c r="SEB1" i="27" s="1"/>
  <c r="SEC1" i="27" s="1"/>
  <c r="SED1" i="27" s="1"/>
  <c r="SEE1" i="27" s="1"/>
  <c r="SEF1" i="27" s="1"/>
  <c r="SEG1" i="27" s="1"/>
  <c r="SEH1" i="27" s="1"/>
  <c r="SEI1" i="27" s="1"/>
  <c r="SEJ1" i="27" s="1"/>
  <c r="SEK1" i="27" s="1"/>
  <c r="SEL1" i="27" s="1"/>
  <c r="SEM1" i="27" s="1"/>
  <c r="SEN1" i="27" s="1"/>
  <c r="SEO1" i="27" s="1"/>
  <c r="SEP1" i="27" s="1"/>
  <c r="SEQ1" i="27" s="1"/>
  <c r="SER1" i="27" s="1"/>
  <c r="SES1" i="27" s="1"/>
  <c r="SET1" i="27" s="1"/>
  <c r="SEU1" i="27" s="1"/>
  <c r="SEV1" i="27" s="1"/>
  <c r="SEW1" i="27" s="1"/>
  <c r="SEX1" i="27" s="1"/>
  <c r="SEY1" i="27" s="1"/>
  <c r="SEZ1" i="27" s="1"/>
  <c r="SFA1" i="27" s="1"/>
  <c r="SFB1" i="27" s="1"/>
  <c r="SFC1" i="27" s="1"/>
  <c r="SFD1" i="27" s="1"/>
  <c r="SFE1" i="27" s="1"/>
  <c r="SFF1" i="27" s="1"/>
  <c r="SFG1" i="27" s="1"/>
  <c r="SFH1" i="27" s="1"/>
  <c r="SFI1" i="27" s="1"/>
  <c r="SFJ1" i="27" s="1"/>
  <c r="SFK1" i="27" s="1"/>
  <c r="SFL1" i="27" s="1"/>
  <c r="SFM1" i="27" s="1"/>
  <c r="SFN1" i="27" s="1"/>
  <c r="SFO1" i="27" s="1"/>
  <c r="SFP1" i="27" s="1"/>
  <c r="SFQ1" i="27" s="1"/>
  <c r="SFR1" i="27" s="1"/>
  <c r="SFS1" i="27" s="1"/>
  <c r="SFT1" i="27" s="1"/>
  <c r="SFU1" i="27" s="1"/>
  <c r="SFV1" i="27" s="1"/>
  <c r="SFW1" i="27" s="1"/>
  <c r="SFX1" i="27" s="1"/>
  <c r="SFY1" i="27" s="1"/>
  <c r="SFZ1" i="27" s="1"/>
  <c r="SGA1" i="27" s="1"/>
  <c r="SGB1" i="27" s="1"/>
  <c r="SGC1" i="27" s="1"/>
  <c r="SGD1" i="27" s="1"/>
  <c r="SGE1" i="27" s="1"/>
  <c r="SGF1" i="27" s="1"/>
  <c r="SGG1" i="27" s="1"/>
  <c r="SGH1" i="27" s="1"/>
  <c r="SGI1" i="27" s="1"/>
  <c r="SGJ1" i="27" s="1"/>
  <c r="SGK1" i="27" s="1"/>
  <c r="SGL1" i="27" s="1"/>
  <c r="SGM1" i="27" s="1"/>
  <c r="SGN1" i="27" s="1"/>
  <c r="SGO1" i="27" s="1"/>
  <c r="SGP1" i="27" s="1"/>
  <c r="SGQ1" i="27" s="1"/>
  <c r="SGR1" i="27" s="1"/>
  <c r="SGS1" i="27" s="1"/>
  <c r="SGT1" i="27" s="1"/>
  <c r="SGU1" i="27" s="1"/>
  <c r="SGV1" i="27" s="1"/>
  <c r="SGW1" i="27" s="1"/>
  <c r="SGX1" i="27" s="1"/>
  <c r="SGY1" i="27" s="1"/>
  <c r="SGZ1" i="27" s="1"/>
  <c r="SHA1" i="27" s="1"/>
  <c r="SHB1" i="27" s="1"/>
  <c r="SHC1" i="27" s="1"/>
  <c r="SHD1" i="27" s="1"/>
  <c r="SHE1" i="27" s="1"/>
  <c r="SHF1" i="27" s="1"/>
  <c r="SHG1" i="27" s="1"/>
  <c r="SHH1" i="27" s="1"/>
  <c r="SHI1" i="27" s="1"/>
  <c r="SHJ1" i="27" s="1"/>
  <c r="SHK1" i="27" s="1"/>
  <c r="SHL1" i="27" s="1"/>
  <c r="SHM1" i="27" s="1"/>
  <c r="SHN1" i="27" s="1"/>
  <c r="SHO1" i="27" s="1"/>
  <c r="SHP1" i="27" s="1"/>
  <c r="SHQ1" i="27" s="1"/>
  <c r="SHR1" i="27" s="1"/>
  <c r="SHS1" i="27" s="1"/>
  <c r="SHT1" i="27" s="1"/>
  <c r="SHU1" i="27" s="1"/>
  <c r="SHV1" i="27" s="1"/>
  <c r="SHW1" i="27" s="1"/>
  <c r="SHX1" i="27" s="1"/>
  <c r="SHY1" i="27" s="1"/>
  <c r="SHZ1" i="27" s="1"/>
  <c r="SIA1" i="27" s="1"/>
  <c r="SIB1" i="27" s="1"/>
  <c r="SIC1" i="27" s="1"/>
  <c r="SID1" i="27" s="1"/>
  <c r="SIE1" i="27" s="1"/>
  <c r="SIF1" i="27" s="1"/>
  <c r="SIG1" i="27" s="1"/>
  <c r="SIH1" i="27" s="1"/>
  <c r="SII1" i="27" s="1"/>
  <c r="SIJ1" i="27" s="1"/>
  <c r="SIK1" i="27" s="1"/>
  <c r="SIL1" i="27" s="1"/>
  <c r="SIM1" i="27" s="1"/>
  <c r="SIN1" i="27" s="1"/>
  <c r="SIO1" i="27" s="1"/>
  <c r="SIP1" i="27" s="1"/>
  <c r="SIQ1" i="27" s="1"/>
  <c r="SIR1" i="27" s="1"/>
  <c r="SIS1" i="27" s="1"/>
  <c r="SIT1" i="27" s="1"/>
  <c r="SIU1" i="27" s="1"/>
  <c r="SIV1" i="27" s="1"/>
  <c r="SIW1" i="27" s="1"/>
  <c r="SIX1" i="27" s="1"/>
  <c r="SIY1" i="27" s="1"/>
  <c r="SIZ1" i="27" s="1"/>
  <c r="SJA1" i="27" s="1"/>
  <c r="SJB1" i="27" s="1"/>
  <c r="SJC1" i="27" s="1"/>
  <c r="SJD1" i="27" s="1"/>
  <c r="SJE1" i="27" s="1"/>
  <c r="SJF1" i="27" s="1"/>
  <c r="SJG1" i="27" s="1"/>
  <c r="SJH1" i="27" s="1"/>
  <c r="SJI1" i="27" s="1"/>
  <c r="SJJ1" i="27" s="1"/>
  <c r="SJK1" i="27" s="1"/>
  <c r="SJL1" i="27" s="1"/>
  <c r="SJM1" i="27" s="1"/>
  <c r="SJN1" i="27" s="1"/>
  <c r="SJO1" i="27" s="1"/>
  <c r="SJP1" i="27" s="1"/>
  <c r="SJQ1" i="27" s="1"/>
  <c r="SJR1" i="27" s="1"/>
  <c r="SJS1" i="27" s="1"/>
  <c r="SJT1" i="27" s="1"/>
  <c r="SJU1" i="27" s="1"/>
  <c r="SJV1" i="27" s="1"/>
  <c r="SJW1" i="27" s="1"/>
  <c r="SJX1" i="27" s="1"/>
  <c r="SJY1" i="27" s="1"/>
  <c r="SJZ1" i="27" s="1"/>
  <c r="SKA1" i="27" s="1"/>
  <c r="SKB1" i="27" s="1"/>
  <c r="SKC1" i="27" s="1"/>
  <c r="SKD1" i="27" s="1"/>
  <c r="SKE1" i="27" s="1"/>
  <c r="SKF1" i="27" s="1"/>
  <c r="SKG1" i="27" s="1"/>
  <c r="SKH1" i="27" s="1"/>
  <c r="SKI1" i="27" s="1"/>
  <c r="SKJ1" i="27" s="1"/>
  <c r="SKK1" i="27" s="1"/>
  <c r="SKL1" i="27" s="1"/>
  <c r="SKM1" i="27" s="1"/>
  <c r="SKN1" i="27" s="1"/>
  <c r="SKO1" i="27" s="1"/>
  <c r="SKP1" i="27" s="1"/>
  <c r="SKQ1" i="27" s="1"/>
  <c r="SKR1" i="27" s="1"/>
  <c r="SKS1" i="27" s="1"/>
  <c r="SKT1" i="27" s="1"/>
  <c r="SKU1" i="27" s="1"/>
  <c r="SKV1" i="27" s="1"/>
  <c r="SKW1" i="27" s="1"/>
  <c r="SKX1" i="27" s="1"/>
  <c r="SKY1" i="27" s="1"/>
  <c r="SKZ1" i="27" s="1"/>
  <c r="SLA1" i="27" s="1"/>
  <c r="SLB1" i="27" s="1"/>
  <c r="SLC1" i="27" s="1"/>
  <c r="SLD1" i="27" s="1"/>
  <c r="SLE1" i="27" s="1"/>
  <c r="SLF1" i="27" s="1"/>
  <c r="SLG1" i="27" s="1"/>
  <c r="SLH1" i="27" s="1"/>
  <c r="SLI1" i="27" s="1"/>
  <c r="SLJ1" i="27" s="1"/>
  <c r="SLK1" i="27" s="1"/>
  <c r="SLL1" i="27" s="1"/>
  <c r="SLM1" i="27" s="1"/>
  <c r="SLN1" i="27" s="1"/>
  <c r="SLO1" i="27" s="1"/>
  <c r="SLP1" i="27" s="1"/>
  <c r="SLQ1" i="27" s="1"/>
  <c r="SLR1" i="27" s="1"/>
  <c r="SLS1" i="27" s="1"/>
  <c r="SLT1" i="27" s="1"/>
  <c r="SLU1" i="27" s="1"/>
  <c r="SLV1" i="27" s="1"/>
  <c r="SLW1" i="27" s="1"/>
  <c r="SLX1" i="27" s="1"/>
  <c r="SLY1" i="27" s="1"/>
  <c r="SLZ1" i="27" s="1"/>
  <c r="SMA1" i="27" s="1"/>
  <c r="SMB1" i="27" s="1"/>
  <c r="SMC1" i="27" s="1"/>
  <c r="SMD1" i="27" s="1"/>
  <c r="SME1" i="27" s="1"/>
  <c r="SMF1" i="27" s="1"/>
  <c r="SMG1" i="27" s="1"/>
  <c r="SMH1" i="27" s="1"/>
  <c r="SMI1" i="27" s="1"/>
  <c r="SMJ1" i="27" s="1"/>
  <c r="SMK1" i="27" s="1"/>
  <c r="SML1" i="27" s="1"/>
  <c r="SMM1" i="27" s="1"/>
  <c r="SMN1" i="27" s="1"/>
  <c r="SMO1" i="27" s="1"/>
  <c r="SMP1" i="27" s="1"/>
  <c r="SMQ1" i="27" s="1"/>
  <c r="SMR1" i="27" s="1"/>
  <c r="SMS1" i="27" s="1"/>
  <c r="SMT1" i="27" s="1"/>
  <c r="SMU1" i="27" s="1"/>
  <c r="SMV1" i="27" s="1"/>
  <c r="SMW1" i="27" s="1"/>
  <c r="SMX1" i="27" s="1"/>
  <c r="SMY1" i="27" s="1"/>
  <c r="SMZ1" i="27" s="1"/>
  <c r="SNA1" i="27" s="1"/>
  <c r="SNB1" i="27" s="1"/>
  <c r="SNC1" i="27" s="1"/>
  <c r="SND1" i="27" s="1"/>
  <c r="SNE1" i="27" s="1"/>
  <c r="SNF1" i="27" s="1"/>
  <c r="SNG1" i="27" s="1"/>
  <c r="SNH1" i="27" s="1"/>
  <c r="SNI1" i="27" s="1"/>
  <c r="SNJ1" i="27" s="1"/>
  <c r="SNK1" i="27" s="1"/>
  <c r="SNL1" i="27" s="1"/>
  <c r="SNM1" i="27" s="1"/>
  <c r="SNN1" i="27" s="1"/>
  <c r="SNO1" i="27" s="1"/>
  <c r="SNP1" i="27" s="1"/>
  <c r="SNQ1" i="27" s="1"/>
  <c r="SNR1" i="27" s="1"/>
  <c r="SNS1" i="27" s="1"/>
  <c r="SNT1" i="27" s="1"/>
  <c r="SNU1" i="27" s="1"/>
  <c r="SNV1" i="27" s="1"/>
  <c r="SNW1" i="27" s="1"/>
  <c r="SNX1" i="27" s="1"/>
  <c r="SNY1" i="27" s="1"/>
  <c r="SNZ1" i="27" s="1"/>
  <c r="SOA1" i="27" s="1"/>
  <c r="SOB1" i="27" s="1"/>
  <c r="SOC1" i="27" s="1"/>
  <c r="SOD1" i="27" s="1"/>
  <c r="SOE1" i="27" s="1"/>
  <c r="SOF1" i="27" s="1"/>
  <c r="SOG1" i="27" s="1"/>
  <c r="SOH1" i="27" s="1"/>
  <c r="SOI1" i="27" s="1"/>
  <c r="SOJ1" i="27" s="1"/>
  <c r="SOK1" i="27" s="1"/>
  <c r="SOL1" i="27" s="1"/>
  <c r="SOM1" i="27" s="1"/>
  <c r="SON1" i="27" s="1"/>
  <c r="SOO1" i="27" s="1"/>
  <c r="SOP1" i="27" s="1"/>
  <c r="SOQ1" i="27" s="1"/>
  <c r="SOR1" i="27" s="1"/>
  <c r="SOS1" i="27" s="1"/>
  <c r="SOT1" i="27" s="1"/>
  <c r="SOU1" i="27" s="1"/>
  <c r="SOV1" i="27" s="1"/>
  <c r="SOW1" i="27" s="1"/>
  <c r="SOX1" i="27" s="1"/>
  <c r="SOY1" i="27" s="1"/>
  <c r="SOZ1" i="27" s="1"/>
  <c r="SPA1" i="27" s="1"/>
  <c r="SPB1" i="27" s="1"/>
  <c r="SPC1" i="27" s="1"/>
  <c r="SPD1" i="27" s="1"/>
  <c r="SPE1" i="27" s="1"/>
  <c r="SPF1" i="27" s="1"/>
  <c r="SPG1" i="27" s="1"/>
  <c r="SPH1" i="27" s="1"/>
  <c r="SPI1" i="27" s="1"/>
  <c r="SPJ1" i="27" s="1"/>
  <c r="SPK1" i="27" s="1"/>
  <c r="SPL1" i="27" s="1"/>
  <c r="SPM1" i="27" s="1"/>
  <c r="SPN1" i="27" s="1"/>
  <c r="SPO1" i="27" s="1"/>
  <c r="SPP1" i="27" s="1"/>
  <c r="SPQ1" i="27" s="1"/>
  <c r="SPR1" i="27" s="1"/>
  <c r="SPS1" i="27" s="1"/>
  <c r="SPT1" i="27" s="1"/>
  <c r="SPU1" i="27" s="1"/>
  <c r="SPV1" i="27" s="1"/>
  <c r="SPW1" i="27" s="1"/>
  <c r="SPX1" i="27" s="1"/>
  <c r="SPY1" i="27" s="1"/>
  <c r="SPZ1" i="27" s="1"/>
  <c r="SQA1" i="27" s="1"/>
  <c r="SQB1" i="27" s="1"/>
  <c r="SQC1" i="27" s="1"/>
  <c r="SQD1" i="27" s="1"/>
  <c r="SQE1" i="27" s="1"/>
  <c r="SQF1" i="27" s="1"/>
  <c r="SQG1" i="27" s="1"/>
  <c r="SQH1" i="27" s="1"/>
  <c r="SQI1" i="27" s="1"/>
  <c r="SQJ1" i="27" s="1"/>
  <c r="SQK1" i="27" s="1"/>
  <c r="SQL1" i="27" s="1"/>
  <c r="SQM1" i="27" s="1"/>
  <c r="SQN1" i="27" s="1"/>
  <c r="SQO1" i="27" s="1"/>
  <c r="SQP1" i="27" s="1"/>
  <c r="SQQ1" i="27" s="1"/>
  <c r="SQR1" i="27" s="1"/>
  <c r="SQS1" i="27" s="1"/>
  <c r="SQT1" i="27" s="1"/>
  <c r="SQU1" i="27" s="1"/>
  <c r="SQV1" i="27" s="1"/>
  <c r="SQW1" i="27" s="1"/>
  <c r="SQX1" i="27" s="1"/>
  <c r="SQY1" i="27" s="1"/>
  <c r="SQZ1" i="27" s="1"/>
  <c r="SRA1" i="27" s="1"/>
  <c r="SRB1" i="27" s="1"/>
  <c r="SRC1" i="27" s="1"/>
  <c r="SRD1" i="27" s="1"/>
  <c r="SRE1" i="27" s="1"/>
  <c r="SRF1" i="27" s="1"/>
  <c r="SRG1" i="27" s="1"/>
  <c r="SRH1" i="27" s="1"/>
  <c r="SRI1" i="27" s="1"/>
  <c r="SRJ1" i="27" s="1"/>
  <c r="SRK1" i="27" s="1"/>
  <c r="SRL1" i="27" s="1"/>
  <c r="SRM1" i="27" s="1"/>
  <c r="SRN1" i="27" s="1"/>
  <c r="SRO1" i="27" s="1"/>
  <c r="SRP1" i="27" s="1"/>
  <c r="SRQ1" i="27" s="1"/>
  <c r="SRR1" i="27" s="1"/>
  <c r="SRS1" i="27" s="1"/>
  <c r="SRT1" i="27" s="1"/>
  <c r="SRU1" i="27" s="1"/>
  <c r="SRV1" i="27" s="1"/>
  <c r="SRW1" i="27" s="1"/>
  <c r="SRX1" i="27" s="1"/>
  <c r="SRY1" i="27" s="1"/>
  <c r="SRZ1" i="27" s="1"/>
  <c r="SSA1" i="27" s="1"/>
  <c r="SSB1" i="27" s="1"/>
  <c r="SSC1" i="27" s="1"/>
  <c r="SSD1" i="27" s="1"/>
  <c r="SSE1" i="27" s="1"/>
  <c r="SSF1" i="27" s="1"/>
  <c r="SSG1" i="27" s="1"/>
  <c r="SSH1" i="27" s="1"/>
  <c r="SSI1" i="27" s="1"/>
  <c r="SSJ1" i="27" s="1"/>
  <c r="SSK1" i="27" s="1"/>
  <c r="SSL1" i="27" s="1"/>
  <c r="SSM1" i="27" s="1"/>
  <c r="SSN1" i="27" s="1"/>
  <c r="SSO1" i="27" s="1"/>
  <c r="SSP1" i="27" s="1"/>
  <c r="SSQ1" i="27" s="1"/>
  <c r="SSR1" i="27" s="1"/>
  <c r="SSS1" i="27" s="1"/>
  <c r="SST1" i="27" s="1"/>
  <c r="SSU1" i="27" s="1"/>
  <c r="SSV1" i="27" s="1"/>
  <c r="SSW1" i="27" s="1"/>
  <c r="SSX1" i="27" s="1"/>
  <c r="SSY1" i="27" s="1"/>
  <c r="SSZ1" i="27" s="1"/>
  <c r="STA1" i="27" s="1"/>
  <c r="STB1" i="27" s="1"/>
  <c r="STC1" i="27" s="1"/>
  <c r="STD1" i="27" s="1"/>
  <c r="STE1" i="27" s="1"/>
  <c r="STF1" i="27" s="1"/>
  <c r="STG1" i="27" s="1"/>
  <c r="STH1" i="27" s="1"/>
  <c r="STI1" i="27" s="1"/>
  <c r="STJ1" i="27" s="1"/>
  <c r="STK1" i="27" s="1"/>
  <c r="STL1" i="27" s="1"/>
  <c r="STM1" i="27" s="1"/>
  <c r="STN1" i="27" s="1"/>
  <c r="STO1" i="27" s="1"/>
  <c r="STP1" i="27" s="1"/>
  <c r="STQ1" i="27" s="1"/>
  <c r="STR1" i="27" s="1"/>
  <c r="STS1" i="27" s="1"/>
  <c r="STT1" i="27" s="1"/>
  <c r="STU1" i="27" s="1"/>
  <c r="STV1" i="27" s="1"/>
  <c r="STW1" i="27" s="1"/>
  <c r="STX1" i="27" s="1"/>
  <c r="STY1" i="27" s="1"/>
  <c r="STZ1" i="27" s="1"/>
  <c r="SUA1" i="27" s="1"/>
  <c r="SUB1" i="27" s="1"/>
  <c r="SUC1" i="27" s="1"/>
  <c r="SUD1" i="27" s="1"/>
  <c r="SUE1" i="27" s="1"/>
  <c r="SUF1" i="27" s="1"/>
  <c r="SUG1" i="27" s="1"/>
  <c r="SUH1" i="27" s="1"/>
  <c r="SUI1" i="27" s="1"/>
  <c r="SUJ1" i="27" s="1"/>
  <c r="SUK1" i="27" s="1"/>
  <c r="SUL1" i="27" s="1"/>
  <c r="SUM1" i="27" s="1"/>
  <c r="SUN1" i="27" s="1"/>
  <c r="SUO1" i="27" s="1"/>
  <c r="SUP1" i="27" s="1"/>
  <c r="SUQ1" i="27" s="1"/>
  <c r="SUR1" i="27" s="1"/>
  <c r="SUS1" i="27" s="1"/>
  <c r="SUT1" i="27" s="1"/>
  <c r="SUU1" i="27" s="1"/>
  <c r="SUV1" i="27" s="1"/>
  <c r="SUW1" i="27" s="1"/>
  <c r="SUX1" i="27" s="1"/>
  <c r="SUY1" i="27" s="1"/>
  <c r="SUZ1" i="27" s="1"/>
  <c r="SVA1" i="27" s="1"/>
  <c r="SVB1" i="27" s="1"/>
  <c r="SVC1" i="27" s="1"/>
  <c r="SVD1" i="27" s="1"/>
  <c r="SVE1" i="27" s="1"/>
  <c r="SVF1" i="27" s="1"/>
  <c r="SVG1" i="27" s="1"/>
  <c r="SVH1" i="27" s="1"/>
  <c r="SVI1" i="27" s="1"/>
  <c r="SVJ1" i="27" s="1"/>
  <c r="SVK1" i="27" s="1"/>
  <c r="SVL1" i="27" s="1"/>
  <c r="SVM1" i="27" s="1"/>
  <c r="SVN1" i="27" s="1"/>
  <c r="SVO1" i="27" s="1"/>
  <c r="SVP1" i="27" s="1"/>
  <c r="SVQ1" i="27" s="1"/>
  <c r="SVR1" i="27" s="1"/>
  <c r="SVS1" i="27" s="1"/>
  <c r="SVT1" i="27" s="1"/>
  <c r="SVU1" i="27" s="1"/>
  <c r="SVV1" i="27" s="1"/>
  <c r="SVW1" i="27" s="1"/>
  <c r="SVX1" i="27" s="1"/>
  <c r="SVY1" i="27" s="1"/>
  <c r="SVZ1" i="27" s="1"/>
  <c r="SWA1" i="27" s="1"/>
  <c r="SWB1" i="27" s="1"/>
  <c r="SWC1" i="27" s="1"/>
  <c r="SWD1" i="27" s="1"/>
  <c r="SWE1" i="27" s="1"/>
  <c r="SWF1" i="27" s="1"/>
  <c r="SWG1" i="27" s="1"/>
  <c r="SWH1" i="27" s="1"/>
  <c r="SWI1" i="27" s="1"/>
  <c r="SWJ1" i="27" s="1"/>
  <c r="SWK1" i="27" s="1"/>
  <c r="SWL1" i="27" s="1"/>
  <c r="SWM1" i="27" s="1"/>
  <c r="SWN1" i="27" s="1"/>
  <c r="SWO1" i="27" s="1"/>
  <c r="SWP1" i="27" s="1"/>
  <c r="SWQ1" i="27" s="1"/>
  <c r="SWR1" i="27" s="1"/>
  <c r="SWS1" i="27" s="1"/>
  <c r="SWT1" i="27" s="1"/>
  <c r="SWU1" i="27" s="1"/>
  <c r="SWV1" i="27" s="1"/>
  <c r="SWW1" i="27" s="1"/>
  <c r="SWX1" i="27" s="1"/>
  <c r="SWY1" i="27" s="1"/>
  <c r="SWZ1" i="27" s="1"/>
  <c r="SXA1" i="27" s="1"/>
  <c r="SXB1" i="27" s="1"/>
  <c r="SXC1" i="27" s="1"/>
  <c r="SXD1" i="27" s="1"/>
  <c r="SXE1" i="27" s="1"/>
  <c r="SXF1" i="27" s="1"/>
  <c r="SXG1" i="27" s="1"/>
  <c r="SXH1" i="27" s="1"/>
  <c r="SXI1" i="27" s="1"/>
  <c r="SXJ1" i="27" s="1"/>
  <c r="SXK1" i="27" s="1"/>
  <c r="SXL1" i="27" s="1"/>
  <c r="SXM1" i="27" s="1"/>
  <c r="SXN1" i="27" s="1"/>
  <c r="SXO1" i="27" s="1"/>
  <c r="SXP1" i="27" s="1"/>
  <c r="SXQ1" i="27" s="1"/>
  <c r="SXR1" i="27" s="1"/>
  <c r="SXS1" i="27" s="1"/>
  <c r="SXT1" i="27" s="1"/>
  <c r="SXU1" i="27" s="1"/>
  <c r="SXV1" i="27" s="1"/>
  <c r="SXW1" i="27" s="1"/>
  <c r="SXX1" i="27" s="1"/>
  <c r="SXY1" i="27" s="1"/>
  <c r="SXZ1" i="27" s="1"/>
  <c r="SYA1" i="27" s="1"/>
  <c r="SYB1" i="27" s="1"/>
  <c r="SYC1" i="27" s="1"/>
  <c r="SYD1" i="27" s="1"/>
  <c r="SYE1" i="27" s="1"/>
  <c r="SYF1" i="27" s="1"/>
  <c r="SYG1" i="27" s="1"/>
  <c r="SYH1" i="27" s="1"/>
  <c r="SYI1" i="27" s="1"/>
  <c r="SYJ1" i="27" s="1"/>
  <c r="SYK1" i="27" s="1"/>
  <c r="SYL1" i="27" s="1"/>
  <c r="SYM1" i="27" s="1"/>
  <c r="SYN1" i="27" s="1"/>
  <c r="SYO1" i="27" s="1"/>
  <c r="SYP1" i="27" s="1"/>
  <c r="SYQ1" i="27" s="1"/>
  <c r="SYR1" i="27" s="1"/>
  <c r="SYS1" i="27" s="1"/>
  <c r="SYT1" i="27" s="1"/>
  <c r="SYU1" i="27" s="1"/>
  <c r="SYV1" i="27" s="1"/>
  <c r="SYW1" i="27" s="1"/>
  <c r="SYX1" i="27" s="1"/>
  <c r="SYY1" i="27" s="1"/>
  <c r="SYZ1" i="27" s="1"/>
  <c r="SZA1" i="27" s="1"/>
  <c r="SZB1" i="27" s="1"/>
  <c r="SZC1" i="27" s="1"/>
  <c r="SZD1" i="27" s="1"/>
  <c r="SZE1" i="27" s="1"/>
  <c r="SZF1" i="27" s="1"/>
  <c r="SZG1" i="27" s="1"/>
  <c r="SZH1" i="27" s="1"/>
  <c r="SZI1" i="27" s="1"/>
  <c r="SZJ1" i="27" s="1"/>
  <c r="SZK1" i="27" s="1"/>
  <c r="SZL1" i="27" s="1"/>
  <c r="SZM1" i="27" s="1"/>
  <c r="SZN1" i="27" s="1"/>
  <c r="SZO1" i="27" s="1"/>
  <c r="SZP1" i="27" s="1"/>
  <c r="SZQ1" i="27" s="1"/>
  <c r="SZR1" i="27" s="1"/>
  <c r="SZS1" i="27" s="1"/>
  <c r="SZT1" i="27" s="1"/>
  <c r="SZU1" i="27" s="1"/>
  <c r="SZV1" i="27" s="1"/>
  <c r="SZW1" i="27" s="1"/>
  <c r="SZX1" i="27" s="1"/>
  <c r="SZY1" i="27" s="1"/>
  <c r="SZZ1" i="27" s="1"/>
  <c r="TAA1" i="27" s="1"/>
  <c r="TAB1" i="27" s="1"/>
  <c r="TAC1" i="27" s="1"/>
  <c r="TAD1" i="27" s="1"/>
  <c r="TAE1" i="27" s="1"/>
  <c r="TAF1" i="27" s="1"/>
  <c r="TAG1" i="27" s="1"/>
  <c r="TAH1" i="27" s="1"/>
  <c r="TAI1" i="27" s="1"/>
  <c r="TAJ1" i="27" s="1"/>
  <c r="TAK1" i="27" s="1"/>
  <c r="TAL1" i="27" s="1"/>
  <c r="TAM1" i="27" s="1"/>
  <c r="TAN1" i="27" s="1"/>
  <c r="TAO1" i="27" s="1"/>
  <c r="TAP1" i="27" s="1"/>
  <c r="TAQ1" i="27" s="1"/>
  <c r="TAR1" i="27" s="1"/>
  <c r="TAS1" i="27" s="1"/>
  <c r="TAT1" i="27" s="1"/>
  <c r="TAU1" i="27" s="1"/>
  <c r="TAV1" i="27" s="1"/>
  <c r="TAW1" i="27" s="1"/>
  <c r="TAX1" i="27" s="1"/>
  <c r="TAY1" i="27" s="1"/>
  <c r="TAZ1" i="27" s="1"/>
  <c r="TBA1" i="27" s="1"/>
  <c r="TBB1" i="27" s="1"/>
  <c r="TBC1" i="27" s="1"/>
  <c r="TBD1" i="27" s="1"/>
  <c r="TBE1" i="27" s="1"/>
  <c r="TBF1" i="27" s="1"/>
  <c r="TBG1" i="27" s="1"/>
  <c r="TBH1" i="27" s="1"/>
  <c r="TBI1" i="27" s="1"/>
  <c r="TBJ1" i="27" s="1"/>
  <c r="TBK1" i="27" s="1"/>
  <c r="TBL1" i="27" s="1"/>
  <c r="TBM1" i="27" s="1"/>
  <c r="TBN1" i="27" s="1"/>
  <c r="TBO1" i="27" s="1"/>
  <c r="TBP1" i="27" s="1"/>
  <c r="TBQ1" i="27" s="1"/>
  <c r="TBR1" i="27" s="1"/>
  <c r="TBS1" i="27" s="1"/>
  <c r="TBT1" i="27" s="1"/>
  <c r="TBU1" i="27" s="1"/>
  <c r="TBV1" i="27" s="1"/>
  <c r="TBW1" i="27" s="1"/>
  <c r="TBX1" i="27" s="1"/>
  <c r="TBY1" i="27" s="1"/>
  <c r="TBZ1" i="27" s="1"/>
  <c r="TCA1" i="27" s="1"/>
  <c r="TCB1" i="27" s="1"/>
  <c r="TCC1" i="27" s="1"/>
  <c r="TCD1" i="27" s="1"/>
  <c r="TCE1" i="27" s="1"/>
  <c r="TCF1" i="27" s="1"/>
  <c r="TCG1" i="27" s="1"/>
  <c r="TCH1" i="27" s="1"/>
  <c r="TCI1" i="27" s="1"/>
  <c r="TCJ1" i="27" s="1"/>
  <c r="TCK1" i="27" s="1"/>
  <c r="TCL1" i="27" s="1"/>
  <c r="TCM1" i="27" s="1"/>
  <c r="TCN1" i="27" s="1"/>
  <c r="TCO1" i="27" s="1"/>
  <c r="TCP1" i="27" s="1"/>
  <c r="TCQ1" i="27" s="1"/>
  <c r="TCR1" i="27" s="1"/>
  <c r="TCS1" i="27" s="1"/>
  <c r="TCT1" i="27" s="1"/>
  <c r="TCU1" i="27" s="1"/>
  <c r="TCV1" i="27" s="1"/>
  <c r="TCW1" i="27" s="1"/>
  <c r="TCX1" i="27" s="1"/>
  <c r="TCY1" i="27" s="1"/>
  <c r="TCZ1" i="27" s="1"/>
  <c r="TDA1" i="27" s="1"/>
  <c r="TDB1" i="27" s="1"/>
  <c r="TDC1" i="27" s="1"/>
  <c r="TDD1" i="27" s="1"/>
  <c r="TDE1" i="27" s="1"/>
  <c r="TDF1" i="27" s="1"/>
  <c r="TDG1" i="27" s="1"/>
  <c r="TDH1" i="27" s="1"/>
  <c r="TDI1" i="27" s="1"/>
  <c r="TDJ1" i="27" s="1"/>
  <c r="TDK1" i="27" s="1"/>
  <c r="TDL1" i="27" s="1"/>
  <c r="TDM1" i="27" s="1"/>
  <c r="TDN1" i="27" s="1"/>
  <c r="TDO1" i="27" s="1"/>
  <c r="TDP1" i="27" s="1"/>
  <c r="TDQ1" i="27" s="1"/>
  <c r="TDR1" i="27" s="1"/>
  <c r="TDS1" i="27" s="1"/>
  <c r="TDT1" i="27" s="1"/>
  <c r="TDU1" i="27" s="1"/>
  <c r="TDV1" i="27" s="1"/>
  <c r="TDW1" i="27" s="1"/>
  <c r="TDX1" i="27" s="1"/>
  <c r="TDY1" i="27" s="1"/>
  <c r="TDZ1" i="27" s="1"/>
  <c r="TEA1" i="27" s="1"/>
  <c r="TEB1" i="27" s="1"/>
  <c r="TEC1" i="27" s="1"/>
  <c r="TED1" i="27" s="1"/>
  <c r="TEE1" i="27" s="1"/>
  <c r="TEF1" i="27" s="1"/>
  <c r="TEG1" i="27" s="1"/>
  <c r="TEH1" i="27" s="1"/>
  <c r="TEI1" i="27" s="1"/>
  <c r="TEJ1" i="27" s="1"/>
  <c r="TEK1" i="27" s="1"/>
  <c r="TEL1" i="27" s="1"/>
  <c r="TEM1" i="27" s="1"/>
  <c r="TEN1" i="27" s="1"/>
  <c r="TEO1" i="27" s="1"/>
  <c r="TEP1" i="27" s="1"/>
  <c r="TEQ1" i="27" s="1"/>
  <c r="TER1" i="27" s="1"/>
  <c r="TES1" i="27" s="1"/>
  <c r="TET1" i="27" s="1"/>
  <c r="TEU1" i="27" s="1"/>
  <c r="TEV1" i="27" s="1"/>
  <c r="TEW1" i="27" s="1"/>
  <c r="TEX1" i="27" s="1"/>
  <c r="TEY1" i="27" s="1"/>
  <c r="TEZ1" i="27" s="1"/>
  <c r="TFA1" i="27" s="1"/>
  <c r="TFB1" i="27" s="1"/>
  <c r="TFC1" i="27" s="1"/>
  <c r="TFD1" i="27" s="1"/>
  <c r="TFE1" i="27" s="1"/>
  <c r="TFF1" i="27" s="1"/>
  <c r="TFG1" i="27" s="1"/>
  <c r="TFH1" i="27" s="1"/>
  <c r="TFI1" i="27" s="1"/>
  <c r="TFJ1" i="27" s="1"/>
  <c r="TFK1" i="27" s="1"/>
  <c r="TFL1" i="27" s="1"/>
  <c r="TFM1" i="27" s="1"/>
  <c r="TFN1" i="27" s="1"/>
  <c r="TFO1" i="27" s="1"/>
  <c r="TFP1" i="27" s="1"/>
  <c r="TFQ1" i="27" s="1"/>
  <c r="TFR1" i="27" s="1"/>
  <c r="TFS1" i="27" s="1"/>
  <c r="TFT1" i="27" s="1"/>
  <c r="TFU1" i="27" s="1"/>
  <c r="TFV1" i="27" s="1"/>
  <c r="TFW1" i="27" s="1"/>
  <c r="TFX1" i="27" s="1"/>
  <c r="TFY1" i="27" s="1"/>
  <c r="TFZ1" i="27" s="1"/>
  <c r="TGA1" i="27" s="1"/>
  <c r="TGB1" i="27" s="1"/>
  <c r="TGC1" i="27" s="1"/>
  <c r="TGD1" i="27" s="1"/>
  <c r="TGE1" i="27" s="1"/>
  <c r="TGF1" i="27" s="1"/>
  <c r="TGG1" i="27" s="1"/>
  <c r="TGH1" i="27" s="1"/>
  <c r="TGI1" i="27" s="1"/>
  <c r="TGJ1" i="27" s="1"/>
  <c r="TGK1" i="27" s="1"/>
  <c r="TGL1" i="27" s="1"/>
  <c r="TGM1" i="27" s="1"/>
  <c r="TGN1" i="27" s="1"/>
  <c r="TGO1" i="27" s="1"/>
  <c r="TGP1" i="27" s="1"/>
  <c r="TGQ1" i="27" s="1"/>
  <c r="TGR1" i="27" s="1"/>
  <c r="TGS1" i="27" s="1"/>
  <c r="TGT1" i="27" s="1"/>
  <c r="TGU1" i="27" s="1"/>
  <c r="TGV1" i="27" s="1"/>
  <c r="TGW1" i="27" s="1"/>
  <c r="TGX1" i="27" s="1"/>
  <c r="TGY1" i="27" s="1"/>
  <c r="TGZ1" i="27" s="1"/>
  <c r="THA1" i="27" s="1"/>
  <c r="THB1" i="27" s="1"/>
  <c r="THC1" i="27" s="1"/>
  <c r="THD1" i="27" s="1"/>
  <c r="THE1" i="27" s="1"/>
  <c r="THF1" i="27" s="1"/>
  <c r="THG1" i="27" s="1"/>
  <c r="THH1" i="27" s="1"/>
  <c r="THI1" i="27" s="1"/>
  <c r="THJ1" i="27" s="1"/>
  <c r="THK1" i="27" s="1"/>
  <c r="THL1" i="27" s="1"/>
  <c r="THM1" i="27" s="1"/>
  <c r="THN1" i="27" s="1"/>
  <c r="THO1" i="27" s="1"/>
  <c r="THP1" i="27" s="1"/>
  <c r="THQ1" i="27" s="1"/>
  <c r="THR1" i="27" s="1"/>
  <c r="THS1" i="27" s="1"/>
  <c r="THT1" i="27" s="1"/>
  <c r="THU1" i="27" s="1"/>
  <c r="THV1" i="27" s="1"/>
  <c r="THW1" i="27" s="1"/>
  <c r="THX1" i="27" s="1"/>
  <c r="THY1" i="27" s="1"/>
  <c r="THZ1" i="27" s="1"/>
  <c r="TIA1" i="27" s="1"/>
  <c r="TIB1" i="27" s="1"/>
  <c r="TIC1" i="27" s="1"/>
  <c r="TID1" i="27" s="1"/>
  <c r="TIE1" i="27" s="1"/>
  <c r="TIF1" i="27" s="1"/>
  <c r="TIG1" i="27" s="1"/>
  <c r="TIH1" i="27" s="1"/>
  <c r="TII1" i="27" s="1"/>
  <c r="TIJ1" i="27" s="1"/>
  <c r="TIK1" i="27" s="1"/>
  <c r="TIL1" i="27" s="1"/>
  <c r="TIM1" i="27" s="1"/>
  <c r="TIN1" i="27" s="1"/>
  <c r="TIO1" i="27" s="1"/>
  <c r="TIP1" i="27" s="1"/>
  <c r="TIQ1" i="27" s="1"/>
  <c r="TIR1" i="27" s="1"/>
  <c r="TIS1" i="27" s="1"/>
  <c r="TIT1" i="27" s="1"/>
  <c r="TIU1" i="27" s="1"/>
  <c r="TIV1" i="27" s="1"/>
  <c r="TIW1" i="27" s="1"/>
  <c r="TIX1" i="27" s="1"/>
  <c r="TIY1" i="27" s="1"/>
  <c r="TIZ1" i="27" s="1"/>
  <c r="TJA1" i="27" s="1"/>
  <c r="TJB1" i="27" s="1"/>
  <c r="TJC1" i="27" s="1"/>
  <c r="TJD1" i="27" s="1"/>
  <c r="TJE1" i="27" s="1"/>
  <c r="TJF1" i="27" s="1"/>
  <c r="TJG1" i="27" s="1"/>
  <c r="TJH1" i="27" s="1"/>
  <c r="TJI1" i="27" s="1"/>
  <c r="TJJ1" i="27" s="1"/>
  <c r="TJK1" i="27" s="1"/>
  <c r="TJL1" i="27" s="1"/>
  <c r="TJM1" i="27" s="1"/>
  <c r="TJN1" i="27" s="1"/>
  <c r="TJO1" i="27" s="1"/>
  <c r="TJP1" i="27" s="1"/>
  <c r="TJQ1" i="27" s="1"/>
  <c r="TJR1" i="27" s="1"/>
  <c r="TJS1" i="27" s="1"/>
  <c r="TJT1" i="27" s="1"/>
  <c r="TJU1" i="27" s="1"/>
  <c r="TJV1" i="27" s="1"/>
  <c r="TJW1" i="27" s="1"/>
  <c r="TJX1" i="27" s="1"/>
  <c r="TJY1" i="27" s="1"/>
  <c r="TJZ1" i="27" s="1"/>
  <c r="TKA1" i="27" s="1"/>
  <c r="TKB1" i="27" s="1"/>
  <c r="TKC1" i="27" s="1"/>
  <c r="TKD1" i="27" s="1"/>
  <c r="TKE1" i="27" s="1"/>
  <c r="TKF1" i="27" s="1"/>
  <c r="TKG1" i="27" s="1"/>
  <c r="TKH1" i="27" s="1"/>
  <c r="TKI1" i="27" s="1"/>
  <c r="TKJ1" i="27" s="1"/>
  <c r="TKK1" i="27" s="1"/>
  <c r="TKL1" i="27" s="1"/>
  <c r="TKM1" i="27" s="1"/>
  <c r="TKN1" i="27" s="1"/>
  <c r="TKO1" i="27" s="1"/>
  <c r="TKP1" i="27" s="1"/>
  <c r="TKQ1" i="27" s="1"/>
  <c r="TKR1" i="27" s="1"/>
  <c r="TKS1" i="27" s="1"/>
  <c r="TKT1" i="27" s="1"/>
  <c r="TKU1" i="27" s="1"/>
  <c r="TKV1" i="27" s="1"/>
  <c r="TKW1" i="27" s="1"/>
  <c r="TKX1" i="27" s="1"/>
  <c r="TKY1" i="27" s="1"/>
  <c r="TKZ1" i="27" s="1"/>
  <c r="TLA1" i="27" s="1"/>
  <c r="TLB1" i="27" s="1"/>
  <c r="TLC1" i="27" s="1"/>
  <c r="TLD1" i="27" s="1"/>
  <c r="TLE1" i="27" s="1"/>
  <c r="TLF1" i="27" s="1"/>
  <c r="TLG1" i="27" s="1"/>
  <c r="TLH1" i="27" s="1"/>
  <c r="TLI1" i="27" s="1"/>
  <c r="TLJ1" i="27" s="1"/>
  <c r="TLK1" i="27" s="1"/>
  <c r="TLL1" i="27" s="1"/>
  <c r="TLM1" i="27" s="1"/>
  <c r="TLN1" i="27" s="1"/>
  <c r="TLO1" i="27" s="1"/>
  <c r="TLP1" i="27" s="1"/>
  <c r="TLQ1" i="27" s="1"/>
  <c r="TLR1" i="27" s="1"/>
  <c r="TLS1" i="27" s="1"/>
  <c r="TLT1" i="27" s="1"/>
  <c r="TLU1" i="27" s="1"/>
  <c r="TLV1" i="27" s="1"/>
  <c r="TLW1" i="27" s="1"/>
  <c r="TLX1" i="27" s="1"/>
  <c r="TLY1" i="27" s="1"/>
  <c r="TLZ1" i="27" s="1"/>
  <c r="TMA1" i="27" s="1"/>
  <c r="TMB1" i="27" s="1"/>
  <c r="TMC1" i="27" s="1"/>
  <c r="TMD1" i="27" s="1"/>
  <c r="TME1" i="27" s="1"/>
  <c r="TMF1" i="27" s="1"/>
  <c r="TMG1" i="27" s="1"/>
  <c r="TMH1" i="27" s="1"/>
  <c r="TMI1" i="27" s="1"/>
  <c r="TMJ1" i="27" s="1"/>
  <c r="TMK1" i="27" s="1"/>
  <c r="TML1" i="27" s="1"/>
  <c r="TMM1" i="27" s="1"/>
  <c r="TMN1" i="27" s="1"/>
  <c r="TMO1" i="27" s="1"/>
  <c r="TMP1" i="27" s="1"/>
  <c r="TMQ1" i="27" s="1"/>
  <c r="TMR1" i="27" s="1"/>
  <c r="TMS1" i="27" s="1"/>
  <c r="TMT1" i="27" s="1"/>
  <c r="TMU1" i="27" s="1"/>
  <c r="TMV1" i="27" s="1"/>
  <c r="TMW1" i="27" s="1"/>
  <c r="TMX1" i="27" s="1"/>
  <c r="TMY1" i="27" s="1"/>
  <c r="TMZ1" i="27" s="1"/>
  <c r="TNA1" i="27" s="1"/>
  <c r="TNB1" i="27" s="1"/>
  <c r="TNC1" i="27" s="1"/>
  <c r="TND1" i="27" s="1"/>
  <c r="TNE1" i="27" s="1"/>
  <c r="TNF1" i="27" s="1"/>
  <c r="TNG1" i="27" s="1"/>
  <c r="TNH1" i="27" s="1"/>
  <c r="TNI1" i="27" s="1"/>
  <c r="TNJ1" i="27" s="1"/>
  <c r="TNK1" i="27" s="1"/>
  <c r="TNL1" i="27" s="1"/>
  <c r="TNM1" i="27" s="1"/>
  <c r="TNN1" i="27" s="1"/>
  <c r="TNO1" i="27" s="1"/>
  <c r="TNP1" i="27" s="1"/>
  <c r="TNQ1" i="27" s="1"/>
  <c r="TNR1" i="27" s="1"/>
  <c r="TNS1" i="27" s="1"/>
  <c r="TNT1" i="27" s="1"/>
  <c r="TNU1" i="27" s="1"/>
  <c r="TNV1" i="27" s="1"/>
  <c r="TNW1" i="27" s="1"/>
  <c r="TNX1" i="27" s="1"/>
  <c r="TNY1" i="27" s="1"/>
  <c r="TNZ1" i="27" s="1"/>
  <c r="TOA1" i="27" s="1"/>
  <c r="TOB1" i="27" s="1"/>
  <c r="TOC1" i="27" s="1"/>
  <c r="TOD1" i="27" s="1"/>
  <c r="TOE1" i="27" s="1"/>
  <c r="TOF1" i="27" s="1"/>
  <c r="TOG1" i="27" s="1"/>
  <c r="TOH1" i="27" s="1"/>
  <c r="TOI1" i="27" s="1"/>
  <c r="TOJ1" i="27" s="1"/>
  <c r="TOK1" i="27" s="1"/>
  <c r="TOL1" i="27" s="1"/>
  <c r="TOM1" i="27" s="1"/>
  <c r="TON1" i="27" s="1"/>
  <c r="TOO1" i="27" s="1"/>
  <c r="TOP1" i="27" s="1"/>
  <c r="TOQ1" i="27" s="1"/>
  <c r="TOR1" i="27" s="1"/>
  <c r="TOS1" i="27" s="1"/>
  <c r="TOT1" i="27" s="1"/>
  <c r="TOU1" i="27" s="1"/>
  <c r="TOV1" i="27" s="1"/>
  <c r="TOW1" i="27" s="1"/>
  <c r="TOX1" i="27" s="1"/>
  <c r="TOY1" i="27" s="1"/>
  <c r="TOZ1" i="27" s="1"/>
  <c r="TPA1" i="27" s="1"/>
  <c r="TPB1" i="27" s="1"/>
  <c r="TPC1" i="27" s="1"/>
  <c r="TPD1" i="27" s="1"/>
  <c r="TPE1" i="27" s="1"/>
  <c r="TPF1" i="27" s="1"/>
  <c r="TPG1" i="27" s="1"/>
  <c r="TPH1" i="27" s="1"/>
  <c r="TPI1" i="27" s="1"/>
  <c r="TPJ1" i="27" s="1"/>
  <c r="TPK1" i="27" s="1"/>
  <c r="TPL1" i="27" s="1"/>
  <c r="TPM1" i="27" s="1"/>
  <c r="TPN1" i="27" s="1"/>
  <c r="TPO1" i="27" s="1"/>
  <c r="TPP1" i="27" s="1"/>
  <c r="TPQ1" i="27" s="1"/>
  <c r="TPR1" i="27" s="1"/>
  <c r="TPS1" i="27" s="1"/>
  <c r="TPT1" i="27" s="1"/>
  <c r="TPU1" i="27" s="1"/>
  <c r="TPV1" i="27" s="1"/>
  <c r="TPW1" i="27" s="1"/>
  <c r="TPX1" i="27" s="1"/>
  <c r="TPY1" i="27" s="1"/>
  <c r="TPZ1" i="27" s="1"/>
  <c r="TQA1" i="27" s="1"/>
  <c r="TQB1" i="27" s="1"/>
  <c r="TQC1" i="27" s="1"/>
  <c r="TQD1" i="27" s="1"/>
  <c r="TQE1" i="27" s="1"/>
  <c r="TQF1" i="27" s="1"/>
  <c r="TQG1" i="27" s="1"/>
  <c r="TQH1" i="27" s="1"/>
  <c r="TQI1" i="27" s="1"/>
  <c r="TQJ1" i="27" s="1"/>
  <c r="TQK1" i="27" s="1"/>
  <c r="TQL1" i="27" s="1"/>
  <c r="TQM1" i="27" s="1"/>
  <c r="TQN1" i="27" s="1"/>
  <c r="TQO1" i="27" s="1"/>
  <c r="TQP1" i="27" s="1"/>
  <c r="TQQ1" i="27" s="1"/>
  <c r="TQR1" i="27" s="1"/>
  <c r="TQS1" i="27" s="1"/>
  <c r="TQT1" i="27" s="1"/>
  <c r="TQU1" i="27" s="1"/>
  <c r="TQV1" i="27" s="1"/>
  <c r="TQW1" i="27" s="1"/>
  <c r="TQX1" i="27" s="1"/>
  <c r="TQY1" i="27" s="1"/>
  <c r="TQZ1" i="27" s="1"/>
  <c r="TRA1" i="27" s="1"/>
  <c r="TRB1" i="27" s="1"/>
  <c r="TRC1" i="27" s="1"/>
  <c r="TRD1" i="27" s="1"/>
  <c r="TRE1" i="27" s="1"/>
  <c r="TRF1" i="27" s="1"/>
  <c r="TRG1" i="27" s="1"/>
  <c r="TRH1" i="27" s="1"/>
  <c r="TRI1" i="27" s="1"/>
  <c r="TRJ1" i="27" s="1"/>
  <c r="TRK1" i="27" s="1"/>
  <c r="TRL1" i="27" s="1"/>
  <c r="TRM1" i="27" s="1"/>
  <c r="TRN1" i="27" s="1"/>
  <c r="TRO1" i="27" s="1"/>
  <c r="TRP1" i="27" s="1"/>
  <c r="TRQ1" i="27" s="1"/>
  <c r="TRR1" i="27" s="1"/>
  <c r="TRS1" i="27" s="1"/>
  <c r="TRT1" i="27" s="1"/>
  <c r="TRU1" i="27" s="1"/>
  <c r="TRV1" i="27" s="1"/>
  <c r="TRW1" i="27" s="1"/>
  <c r="TRX1" i="27" s="1"/>
  <c r="TRY1" i="27" s="1"/>
  <c r="TRZ1" i="27" s="1"/>
  <c r="TSA1" i="27" s="1"/>
  <c r="TSB1" i="27" s="1"/>
  <c r="TSC1" i="27" s="1"/>
  <c r="TSD1" i="27" s="1"/>
  <c r="TSE1" i="27" s="1"/>
  <c r="TSF1" i="27" s="1"/>
  <c r="TSG1" i="27" s="1"/>
  <c r="TSH1" i="27" s="1"/>
  <c r="TSI1" i="27" s="1"/>
  <c r="TSJ1" i="27" s="1"/>
  <c r="TSK1" i="27" s="1"/>
  <c r="TSL1" i="27" s="1"/>
  <c r="TSM1" i="27" s="1"/>
  <c r="TSN1" i="27" s="1"/>
  <c r="TSO1" i="27" s="1"/>
  <c r="TSP1" i="27" s="1"/>
  <c r="TSQ1" i="27" s="1"/>
  <c r="TSR1" i="27" s="1"/>
  <c r="TSS1" i="27" s="1"/>
  <c r="TST1" i="27" s="1"/>
  <c r="TSU1" i="27" s="1"/>
  <c r="TSV1" i="27" s="1"/>
  <c r="TSW1" i="27" s="1"/>
  <c r="TSX1" i="27" s="1"/>
  <c r="TSY1" i="27" s="1"/>
  <c r="TSZ1" i="27" s="1"/>
  <c r="TTA1" i="27" s="1"/>
  <c r="TTB1" i="27" s="1"/>
  <c r="TTC1" i="27" s="1"/>
  <c r="TTD1" i="27" s="1"/>
  <c r="TTE1" i="27" s="1"/>
  <c r="TTF1" i="27" s="1"/>
  <c r="TTG1" i="27" s="1"/>
  <c r="TTH1" i="27" s="1"/>
  <c r="TTI1" i="27" s="1"/>
  <c r="TTJ1" i="27" s="1"/>
  <c r="TTK1" i="27" s="1"/>
  <c r="TTL1" i="27" s="1"/>
  <c r="TTM1" i="27" s="1"/>
  <c r="TTN1" i="27" s="1"/>
  <c r="TTO1" i="27" s="1"/>
  <c r="TTP1" i="27" s="1"/>
  <c r="TTQ1" i="27" s="1"/>
  <c r="TTR1" i="27" s="1"/>
  <c r="TTS1" i="27" s="1"/>
  <c r="TTT1" i="27" s="1"/>
  <c r="TTU1" i="27" s="1"/>
  <c r="TTV1" i="27" s="1"/>
  <c r="TTW1" i="27" s="1"/>
  <c r="TTX1" i="27" s="1"/>
  <c r="TTY1" i="27" s="1"/>
  <c r="TTZ1" i="27" s="1"/>
  <c r="TUA1" i="27" s="1"/>
  <c r="TUB1" i="27" s="1"/>
  <c r="TUC1" i="27" s="1"/>
  <c r="TUD1" i="27" s="1"/>
  <c r="TUE1" i="27" s="1"/>
  <c r="TUF1" i="27" s="1"/>
  <c r="TUG1" i="27" s="1"/>
  <c r="TUH1" i="27" s="1"/>
  <c r="TUI1" i="27" s="1"/>
  <c r="TUJ1" i="27" s="1"/>
  <c r="TUK1" i="27" s="1"/>
  <c r="TUL1" i="27" s="1"/>
  <c r="TUM1" i="27" s="1"/>
  <c r="TUN1" i="27" s="1"/>
  <c r="TUO1" i="27" s="1"/>
  <c r="TUP1" i="27" s="1"/>
  <c r="TUQ1" i="27" s="1"/>
  <c r="TUR1" i="27" s="1"/>
  <c r="TUS1" i="27" s="1"/>
  <c r="TUT1" i="27" s="1"/>
  <c r="TUU1" i="27" s="1"/>
  <c r="TUV1" i="27" s="1"/>
  <c r="TUW1" i="27" s="1"/>
  <c r="TUX1" i="27" s="1"/>
  <c r="TUY1" i="27" s="1"/>
  <c r="TUZ1" i="27" s="1"/>
  <c r="TVA1" i="27" s="1"/>
  <c r="TVB1" i="27" s="1"/>
  <c r="TVC1" i="27" s="1"/>
  <c r="TVD1" i="27" s="1"/>
  <c r="TVE1" i="27" s="1"/>
  <c r="TVF1" i="27" s="1"/>
  <c r="TVG1" i="27" s="1"/>
  <c r="TVH1" i="27" s="1"/>
  <c r="TVI1" i="27" s="1"/>
  <c r="TVJ1" i="27" s="1"/>
  <c r="TVK1" i="27" s="1"/>
  <c r="TVL1" i="27" s="1"/>
  <c r="TVM1" i="27" s="1"/>
  <c r="TVN1" i="27" s="1"/>
  <c r="TVO1" i="27" s="1"/>
  <c r="TVP1" i="27" s="1"/>
  <c r="TVQ1" i="27" s="1"/>
  <c r="TVR1" i="27" s="1"/>
  <c r="TVS1" i="27" s="1"/>
  <c r="TVT1" i="27" s="1"/>
  <c r="TVU1" i="27" s="1"/>
  <c r="TVV1" i="27" s="1"/>
  <c r="TVW1" i="27" s="1"/>
  <c r="TVX1" i="27" s="1"/>
  <c r="TVY1" i="27" s="1"/>
  <c r="TVZ1" i="27" s="1"/>
  <c r="TWA1" i="27" s="1"/>
  <c r="TWB1" i="27" s="1"/>
  <c r="TWC1" i="27" s="1"/>
  <c r="TWD1" i="27" s="1"/>
  <c r="TWE1" i="27" s="1"/>
  <c r="TWF1" i="27" s="1"/>
  <c r="TWG1" i="27" s="1"/>
  <c r="TWH1" i="27" s="1"/>
  <c r="TWI1" i="27" s="1"/>
  <c r="TWJ1" i="27" s="1"/>
  <c r="TWK1" i="27" s="1"/>
  <c r="TWL1" i="27" s="1"/>
  <c r="TWM1" i="27" s="1"/>
  <c r="TWN1" i="27" s="1"/>
  <c r="TWO1" i="27" s="1"/>
  <c r="TWP1" i="27" s="1"/>
  <c r="TWQ1" i="27" s="1"/>
  <c r="TWR1" i="27" s="1"/>
  <c r="TWS1" i="27" s="1"/>
  <c r="TWT1" i="27" s="1"/>
  <c r="TWU1" i="27" s="1"/>
  <c r="TWV1" i="27" s="1"/>
  <c r="TWW1" i="27" s="1"/>
  <c r="TWX1" i="27" s="1"/>
  <c r="TWY1" i="27" s="1"/>
  <c r="TWZ1" i="27" s="1"/>
  <c r="TXA1" i="27" s="1"/>
  <c r="TXB1" i="27" s="1"/>
  <c r="TXC1" i="27" s="1"/>
  <c r="TXD1" i="27" s="1"/>
  <c r="TXE1" i="27" s="1"/>
  <c r="TXF1" i="27" s="1"/>
  <c r="TXG1" i="27" s="1"/>
  <c r="TXH1" i="27" s="1"/>
  <c r="TXI1" i="27" s="1"/>
  <c r="TXJ1" i="27" s="1"/>
  <c r="TXK1" i="27" s="1"/>
  <c r="TXL1" i="27" s="1"/>
  <c r="TXM1" i="27" s="1"/>
  <c r="TXN1" i="27" s="1"/>
  <c r="TXO1" i="27" s="1"/>
  <c r="TXP1" i="27" s="1"/>
  <c r="TXQ1" i="27" s="1"/>
  <c r="TXR1" i="27" s="1"/>
  <c r="TXS1" i="27" s="1"/>
  <c r="TXT1" i="27" s="1"/>
  <c r="TXU1" i="27" s="1"/>
  <c r="TXV1" i="27" s="1"/>
  <c r="TXW1" i="27" s="1"/>
  <c r="TXX1" i="27" s="1"/>
  <c r="TXY1" i="27" s="1"/>
  <c r="TXZ1" i="27" s="1"/>
  <c r="TYA1" i="27" s="1"/>
  <c r="TYB1" i="27" s="1"/>
  <c r="TYC1" i="27" s="1"/>
  <c r="TYD1" i="27" s="1"/>
  <c r="TYE1" i="27" s="1"/>
  <c r="TYF1" i="27" s="1"/>
  <c r="TYG1" i="27" s="1"/>
  <c r="TYH1" i="27" s="1"/>
  <c r="TYI1" i="27" s="1"/>
  <c r="TYJ1" i="27" s="1"/>
  <c r="TYK1" i="27" s="1"/>
  <c r="TYL1" i="27" s="1"/>
  <c r="TYM1" i="27" s="1"/>
  <c r="TYN1" i="27" s="1"/>
  <c r="TYO1" i="27" s="1"/>
  <c r="TYP1" i="27" s="1"/>
  <c r="TYQ1" i="27" s="1"/>
  <c r="TYR1" i="27" s="1"/>
  <c r="TYS1" i="27" s="1"/>
  <c r="TYT1" i="27" s="1"/>
  <c r="TYU1" i="27" s="1"/>
  <c r="TYV1" i="27" s="1"/>
  <c r="TYW1" i="27" s="1"/>
  <c r="TYX1" i="27" s="1"/>
  <c r="TYY1" i="27" s="1"/>
  <c r="TYZ1" i="27" s="1"/>
  <c r="TZA1" i="27" s="1"/>
  <c r="TZB1" i="27" s="1"/>
  <c r="TZC1" i="27" s="1"/>
  <c r="TZD1" i="27" s="1"/>
  <c r="TZE1" i="27" s="1"/>
  <c r="TZF1" i="27" s="1"/>
  <c r="TZG1" i="27" s="1"/>
  <c r="TZH1" i="27" s="1"/>
  <c r="TZI1" i="27" s="1"/>
  <c r="TZJ1" i="27" s="1"/>
  <c r="TZK1" i="27" s="1"/>
  <c r="TZL1" i="27" s="1"/>
  <c r="TZM1" i="27" s="1"/>
  <c r="TZN1" i="27" s="1"/>
  <c r="TZO1" i="27" s="1"/>
  <c r="TZP1" i="27" s="1"/>
  <c r="TZQ1" i="27" s="1"/>
  <c r="TZR1" i="27" s="1"/>
  <c r="TZS1" i="27" s="1"/>
  <c r="TZT1" i="27" s="1"/>
  <c r="TZU1" i="27" s="1"/>
  <c r="TZV1" i="27" s="1"/>
  <c r="TZW1" i="27" s="1"/>
  <c r="TZX1" i="27" s="1"/>
  <c r="TZY1" i="27" s="1"/>
  <c r="TZZ1" i="27" s="1"/>
  <c r="UAA1" i="27" s="1"/>
  <c r="UAB1" i="27" s="1"/>
  <c r="UAC1" i="27" s="1"/>
  <c r="UAD1" i="27" s="1"/>
  <c r="UAE1" i="27" s="1"/>
  <c r="UAF1" i="27" s="1"/>
  <c r="UAG1" i="27" s="1"/>
  <c r="UAH1" i="27" s="1"/>
  <c r="UAI1" i="27" s="1"/>
  <c r="UAJ1" i="27" s="1"/>
  <c r="UAK1" i="27" s="1"/>
  <c r="UAL1" i="27" s="1"/>
  <c r="UAM1" i="27" s="1"/>
  <c r="UAN1" i="27" s="1"/>
  <c r="UAO1" i="27" s="1"/>
  <c r="UAP1" i="27" s="1"/>
  <c r="UAQ1" i="27" s="1"/>
  <c r="UAR1" i="27" s="1"/>
  <c r="UAS1" i="27" s="1"/>
  <c r="UAT1" i="27" s="1"/>
  <c r="UAU1" i="27" s="1"/>
  <c r="UAV1" i="27" s="1"/>
  <c r="UAW1" i="27" s="1"/>
  <c r="UAX1" i="27" s="1"/>
  <c r="UAY1" i="27" s="1"/>
  <c r="UAZ1" i="27" s="1"/>
  <c r="UBA1" i="27" s="1"/>
  <c r="UBB1" i="27" s="1"/>
  <c r="UBC1" i="27" s="1"/>
  <c r="UBD1" i="27" s="1"/>
  <c r="UBE1" i="27" s="1"/>
  <c r="UBF1" i="27" s="1"/>
  <c r="UBG1" i="27" s="1"/>
  <c r="UBH1" i="27" s="1"/>
  <c r="UBI1" i="27" s="1"/>
  <c r="UBJ1" i="27" s="1"/>
  <c r="UBK1" i="27" s="1"/>
  <c r="UBL1" i="27" s="1"/>
  <c r="UBM1" i="27" s="1"/>
  <c r="UBN1" i="27" s="1"/>
  <c r="UBO1" i="27" s="1"/>
  <c r="UBP1" i="27" s="1"/>
  <c r="UBQ1" i="27" s="1"/>
  <c r="UBR1" i="27" s="1"/>
  <c r="UBS1" i="27" s="1"/>
  <c r="UBT1" i="27" s="1"/>
  <c r="UBU1" i="27" s="1"/>
  <c r="UBV1" i="27" s="1"/>
  <c r="UBW1" i="27" s="1"/>
  <c r="UBX1" i="27" s="1"/>
  <c r="UBY1" i="27" s="1"/>
  <c r="UBZ1" i="27" s="1"/>
  <c r="UCA1" i="27" s="1"/>
  <c r="UCB1" i="27" s="1"/>
  <c r="UCC1" i="27" s="1"/>
  <c r="UCD1" i="27" s="1"/>
  <c r="UCE1" i="27" s="1"/>
  <c r="UCF1" i="27" s="1"/>
  <c r="UCG1" i="27" s="1"/>
  <c r="UCH1" i="27" s="1"/>
  <c r="UCI1" i="27" s="1"/>
  <c r="UCJ1" i="27" s="1"/>
  <c r="UCK1" i="27" s="1"/>
  <c r="UCL1" i="27" s="1"/>
  <c r="UCM1" i="27" s="1"/>
  <c r="UCN1" i="27" s="1"/>
  <c r="UCO1" i="27" s="1"/>
  <c r="UCP1" i="27" s="1"/>
  <c r="UCQ1" i="27" s="1"/>
  <c r="UCR1" i="27" s="1"/>
  <c r="UCS1" i="27" s="1"/>
  <c r="UCT1" i="27" s="1"/>
  <c r="UCU1" i="27" s="1"/>
  <c r="UCV1" i="27" s="1"/>
  <c r="UCW1" i="27" s="1"/>
  <c r="UCX1" i="27" s="1"/>
  <c r="UCY1" i="27" s="1"/>
  <c r="UCZ1" i="27" s="1"/>
  <c r="UDA1" i="27" s="1"/>
  <c r="UDB1" i="27" s="1"/>
  <c r="UDC1" i="27" s="1"/>
  <c r="UDD1" i="27" s="1"/>
  <c r="UDE1" i="27" s="1"/>
  <c r="UDF1" i="27" s="1"/>
  <c r="UDG1" i="27" s="1"/>
  <c r="UDH1" i="27" s="1"/>
  <c r="UDI1" i="27" s="1"/>
  <c r="UDJ1" i="27" s="1"/>
  <c r="UDK1" i="27" s="1"/>
  <c r="UDL1" i="27" s="1"/>
  <c r="UDM1" i="27" s="1"/>
  <c r="UDN1" i="27" s="1"/>
  <c r="UDO1" i="27" s="1"/>
  <c r="UDP1" i="27" s="1"/>
  <c r="UDQ1" i="27" s="1"/>
  <c r="UDR1" i="27" s="1"/>
  <c r="UDS1" i="27" s="1"/>
  <c r="UDT1" i="27" s="1"/>
  <c r="UDU1" i="27" s="1"/>
  <c r="UDV1" i="27" s="1"/>
  <c r="UDW1" i="27" s="1"/>
  <c r="UDX1" i="27" s="1"/>
  <c r="UDY1" i="27" s="1"/>
  <c r="UDZ1" i="27" s="1"/>
  <c r="UEA1" i="27" s="1"/>
  <c r="UEB1" i="27" s="1"/>
  <c r="UEC1" i="27" s="1"/>
  <c r="UED1" i="27" s="1"/>
  <c r="UEE1" i="27" s="1"/>
  <c r="UEF1" i="27" s="1"/>
  <c r="UEG1" i="27" s="1"/>
  <c r="UEH1" i="27" s="1"/>
  <c r="UEI1" i="27" s="1"/>
  <c r="UEJ1" i="27" s="1"/>
  <c r="UEK1" i="27" s="1"/>
  <c r="UEL1" i="27" s="1"/>
  <c r="UEM1" i="27" s="1"/>
  <c r="UEN1" i="27" s="1"/>
  <c r="UEO1" i="27" s="1"/>
  <c r="UEP1" i="27" s="1"/>
  <c r="UEQ1" i="27" s="1"/>
  <c r="UER1" i="27" s="1"/>
  <c r="UES1" i="27" s="1"/>
  <c r="UET1" i="27" s="1"/>
  <c r="UEU1" i="27" s="1"/>
  <c r="UEV1" i="27" s="1"/>
  <c r="UEW1" i="27" s="1"/>
  <c r="UEX1" i="27" s="1"/>
  <c r="UEY1" i="27" s="1"/>
  <c r="UEZ1" i="27" s="1"/>
  <c r="UFA1" i="27" s="1"/>
  <c r="UFB1" i="27" s="1"/>
  <c r="UFC1" i="27" s="1"/>
  <c r="UFD1" i="27" s="1"/>
  <c r="UFE1" i="27" s="1"/>
  <c r="UFF1" i="27" s="1"/>
  <c r="UFG1" i="27" s="1"/>
  <c r="UFH1" i="27" s="1"/>
  <c r="UFI1" i="27" s="1"/>
  <c r="UFJ1" i="27" s="1"/>
  <c r="UFK1" i="27" s="1"/>
  <c r="UFL1" i="27" s="1"/>
  <c r="UFM1" i="27" s="1"/>
  <c r="UFN1" i="27" s="1"/>
  <c r="UFO1" i="27" s="1"/>
  <c r="UFP1" i="27" s="1"/>
  <c r="UFQ1" i="27" s="1"/>
  <c r="UFR1" i="27" s="1"/>
  <c r="UFS1" i="27" s="1"/>
  <c r="UFT1" i="27" s="1"/>
  <c r="UFU1" i="27" s="1"/>
  <c r="UFV1" i="27" s="1"/>
  <c r="UFW1" i="27" s="1"/>
  <c r="UFX1" i="27" s="1"/>
  <c r="UFY1" i="27" s="1"/>
  <c r="UFZ1" i="27" s="1"/>
  <c r="UGA1" i="27" s="1"/>
  <c r="UGB1" i="27" s="1"/>
  <c r="UGC1" i="27" s="1"/>
  <c r="UGD1" i="27" s="1"/>
  <c r="UGE1" i="27" s="1"/>
  <c r="UGF1" i="27" s="1"/>
  <c r="UGG1" i="27" s="1"/>
  <c r="UGH1" i="27" s="1"/>
  <c r="UGI1" i="27" s="1"/>
  <c r="UGJ1" i="27" s="1"/>
  <c r="UGK1" i="27" s="1"/>
  <c r="UGL1" i="27" s="1"/>
  <c r="UGM1" i="27" s="1"/>
  <c r="UGN1" i="27" s="1"/>
  <c r="UGO1" i="27" s="1"/>
  <c r="UGP1" i="27" s="1"/>
  <c r="UGQ1" i="27" s="1"/>
  <c r="UGR1" i="27" s="1"/>
  <c r="UGS1" i="27" s="1"/>
  <c r="UGT1" i="27" s="1"/>
  <c r="UGU1" i="27" s="1"/>
  <c r="UGV1" i="27" s="1"/>
  <c r="UGW1" i="27" s="1"/>
  <c r="UGX1" i="27" s="1"/>
  <c r="UGY1" i="27" s="1"/>
  <c r="UGZ1" i="27" s="1"/>
  <c r="UHA1" i="27" s="1"/>
  <c r="UHB1" i="27" s="1"/>
  <c r="UHC1" i="27" s="1"/>
  <c r="UHD1" i="27" s="1"/>
  <c r="UHE1" i="27" s="1"/>
  <c r="UHF1" i="27" s="1"/>
  <c r="UHG1" i="27" s="1"/>
  <c r="UHH1" i="27" s="1"/>
  <c r="UHI1" i="27" s="1"/>
  <c r="UHJ1" i="27" s="1"/>
  <c r="UHK1" i="27" s="1"/>
  <c r="UHL1" i="27" s="1"/>
  <c r="UHM1" i="27" s="1"/>
  <c r="UHN1" i="27" s="1"/>
  <c r="UHO1" i="27" s="1"/>
  <c r="UHP1" i="27" s="1"/>
  <c r="UHQ1" i="27" s="1"/>
  <c r="UHR1" i="27" s="1"/>
  <c r="UHS1" i="27" s="1"/>
  <c r="UHT1" i="27" s="1"/>
  <c r="UHU1" i="27" s="1"/>
  <c r="UHV1" i="27" s="1"/>
  <c r="UHW1" i="27" s="1"/>
  <c r="UHX1" i="27" s="1"/>
  <c r="UHY1" i="27" s="1"/>
  <c r="UHZ1" i="27" s="1"/>
  <c r="UIA1" i="27" s="1"/>
  <c r="UIB1" i="27" s="1"/>
  <c r="UIC1" i="27" s="1"/>
  <c r="UID1" i="27" s="1"/>
  <c r="UIE1" i="27" s="1"/>
  <c r="UIF1" i="27" s="1"/>
  <c r="UIG1" i="27" s="1"/>
  <c r="UIH1" i="27" s="1"/>
  <c r="UII1" i="27" s="1"/>
  <c r="UIJ1" i="27" s="1"/>
  <c r="UIK1" i="27" s="1"/>
  <c r="UIL1" i="27" s="1"/>
  <c r="UIM1" i="27" s="1"/>
  <c r="UIN1" i="27" s="1"/>
  <c r="UIO1" i="27" s="1"/>
  <c r="UIP1" i="27" s="1"/>
  <c r="UIQ1" i="27" s="1"/>
  <c r="UIR1" i="27" s="1"/>
  <c r="UIS1" i="27" s="1"/>
  <c r="UIT1" i="27" s="1"/>
  <c r="UIU1" i="27" s="1"/>
  <c r="UIV1" i="27" s="1"/>
  <c r="UIW1" i="27" s="1"/>
  <c r="UIX1" i="27" s="1"/>
  <c r="UIY1" i="27" s="1"/>
  <c r="UIZ1" i="27" s="1"/>
  <c r="UJA1" i="27" s="1"/>
  <c r="UJB1" i="27" s="1"/>
  <c r="UJC1" i="27" s="1"/>
  <c r="UJD1" i="27" s="1"/>
  <c r="UJE1" i="27" s="1"/>
  <c r="UJF1" i="27" s="1"/>
  <c r="UJG1" i="27" s="1"/>
  <c r="UJH1" i="27" s="1"/>
  <c r="UJI1" i="27" s="1"/>
  <c r="UJJ1" i="27" s="1"/>
  <c r="UJK1" i="27" s="1"/>
  <c r="UJL1" i="27" s="1"/>
  <c r="UJM1" i="27" s="1"/>
  <c r="UJN1" i="27" s="1"/>
  <c r="UJO1" i="27" s="1"/>
  <c r="UJP1" i="27" s="1"/>
  <c r="UJQ1" i="27" s="1"/>
  <c r="UJR1" i="27" s="1"/>
  <c r="UJS1" i="27" s="1"/>
  <c r="UJT1" i="27" s="1"/>
  <c r="UJU1" i="27" s="1"/>
  <c r="UJV1" i="27" s="1"/>
  <c r="UJW1" i="27" s="1"/>
  <c r="UJX1" i="27" s="1"/>
  <c r="UJY1" i="27" s="1"/>
  <c r="UJZ1" i="27" s="1"/>
  <c r="UKA1" i="27" s="1"/>
  <c r="UKB1" i="27" s="1"/>
  <c r="UKC1" i="27" s="1"/>
  <c r="UKD1" i="27" s="1"/>
  <c r="UKE1" i="27" s="1"/>
  <c r="UKF1" i="27" s="1"/>
  <c r="UKG1" i="27" s="1"/>
  <c r="UKH1" i="27" s="1"/>
  <c r="UKI1" i="27" s="1"/>
  <c r="UKJ1" i="27" s="1"/>
  <c r="UKK1" i="27" s="1"/>
  <c r="UKL1" i="27" s="1"/>
  <c r="UKM1" i="27" s="1"/>
  <c r="UKN1" i="27" s="1"/>
  <c r="UKO1" i="27" s="1"/>
  <c r="UKP1" i="27" s="1"/>
  <c r="UKQ1" i="27" s="1"/>
  <c r="UKR1" i="27" s="1"/>
  <c r="UKS1" i="27" s="1"/>
  <c r="UKT1" i="27" s="1"/>
  <c r="UKU1" i="27" s="1"/>
  <c r="UKV1" i="27" s="1"/>
  <c r="UKW1" i="27" s="1"/>
  <c r="UKX1" i="27" s="1"/>
  <c r="UKY1" i="27" s="1"/>
  <c r="UKZ1" i="27" s="1"/>
  <c r="ULA1" i="27" s="1"/>
  <c r="ULB1" i="27" s="1"/>
  <c r="ULC1" i="27" s="1"/>
  <c r="ULD1" i="27" s="1"/>
  <c r="ULE1" i="27" s="1"/>
  <c r="ULF1" i="27" s="1"/>
  <c r="ULG1" i="27" s="1"/>
  <c r="ULH1" i="27" s="1"/>
  <c r="ULI1" i="27" s="1"/>
  <c r="ULJ1" i="27" s="1"/>
  <c r="ULK1" i="27" s="1"/>
  <c r="ULL1" i="27" s="1"/>
  <c r="ULM1" i="27" s="1"/>
  <c r="ULN1" i="27" s="1"/>
  <c r="ULO1" i="27" s="1"/>
  <c r="ULP1" i="27" s="1"/>
  <c r="ULQ1" i="27" s="1"/>
  <c r="ULR1" i="27" s="1"/>
  <c r="ULS1" i="27" s="1"/>
  <c r="ULT1" i="27" s="1"/>
  <c r="ULU1" i="27" s="1"/>
  <c r="ULV1" i="27" s="1"/>
  <c r="ULW1" i="27" s="1"/>
  <c r="ULX1" i="27" s="1"/>
  <c r="ULY1" i="27" s="1"/>
  <c r="ULZ1" i="27" s="1"/>
  <c r="UMA1" i="27" s="1"/>
  <c r="UMB1" i="27" s="1"/>
  <c r="UMC1" i="27" s="1"/>
  <c r="UMD1" i="27" s="1"/>
  <c r="UME1" i="27" s="1"/>
  <c r="UMF1" i="27" s="1"/>
  <c r="UMG1" i="27" s="1"/>
  <c r="UMH1" i="27" s="1"/>
  <c r="UMI1" i="27" s="1"/>
  <c r="UMJ1" i="27" s="1"/>
  <c r="UMK1" i="27" s="1"/>
  <c r="UML1" i="27" s="1"/>
  <c r="UMM1" i="27" s="1"/>
  <c r="UMN1" i="27" s="1"/>
  <c r="UMO1" i="27" s="1"/>
  <c r="UMP1" i="27" s="1"/>
  <c r="UMQ1" i="27" s="1"/>
  <c r="UMR1" i="27" s="1"/>
  <c r="UMS1" i="27" s="1"/>
  <c r="UMT1" i="27" s="1"/>
  <c r="UMU1" i="27" s="1"/>
  <c r="UMV1" i="27" s="1"/>
  <c r="UMW1" i="27" s="1"/>
  <c r="UMX1" i="27" s="1"/>
  <c r="UMY1" i="27" s="1"/>
  <c r="UMZ1" i="27" s="1"/>
  <c r="UNA1" i="27" s="1"/>
  <c r="UNB1" i="27" s="1"/>
  <c r="UNC1" i="27" s="1"/>
  <c r="UND1" i="27" s="1"/>
  <c r="UNE1" i="27" s="1"/>
  <c r="UNF1" i="27" s="1"/>
  <c r="UNG1" i="27" s="1"/>
  <c r="UNH1" i="27" s="1"/>
  <c r="UNI1" i="27" s="1"/>
  <c r="UNJ1" i="27" s="1"/>
  <c r="UNK1" i="27" s="1"/>
  <c r="UNL1" i="27" s="1"/>
  <c r="UNM1" i="27" s="1"/>
  <c r="UNN1" i="27" s="1"/>
  <c r="UNO1" i="27" s="1"/>
  <c r="UNP1" i="27" s="1"/>
  <c r="UNQ1" i="27" s="1"/>
  <c r="UNR1" i="27" s="1"/>
  <c r="UNS1" i="27" s="1"/>
  <c r="UNT1" i="27" s="1"/>
  <c r="UNU1" i="27" s="1"/>
  <c r="UNV1" i="27" s="1"/>
  <c r="UNW1" i="27" s="1"/>
  <c r="UNX1" i="27" s="1"/>
  <c r="UNY1" i="27" s="1"/>
  <c r="UNZ1" i="27" s="1"/>
  <c r="UOA1" i="27" s="1"/>
  <c r="UOB1" i="27" s="1"/>
  <c r="UOC1" i="27" s="1"/>
  <c r="UOD1" i="27" s="1"/>
  <c r="UOE1" i="27" s="1"/>
  <c r="UOF1" i="27" s="1"/>
  <c r="UOG1" i="27" s="1"/>
  <c r="UOH1" i="27" s="1"/>
  <c r="UOI1" i="27" s="1"/>
  <c r="UOJ1" i="27" s="1"/>
  <c r="UOK1" i="27" s="1"/>
  <c r="UOL1" i="27" s="1"/>
  <c r="UOM1" i="27" s="1"/>
  <c r="UON1" i="27" s="1"/>
  <c r="UOO1" i="27" s="1"/>
  <c r="UOP1" i="27" s="1"/>
  <c r="UOQ1" i="27" s="1"/>
  <c r="UOR1" i="27" s="1"/>
  <c r="UOS1" i="27" s="1"/>
  <c r="UOT1" i="27" s="1"/>
  <c r="UOU1" i="27" s="1"/>
  <c r="UOV1" i="27" s="1"/>
  <c r="UOW1" i="27" s="1"/>
  <c r="UOX1" i="27" s="1"/>
  <c r="UOY1" i="27" s="1"/>
  <c r="UOZ1" i="27" s="1"/>
  <c r="UPA1" i="27" s="1"/>
  <c r="UPB1" i="27" s="1"/>
  <c r="UPC1" i="27" s="1"/>
  <c r="UPD1" i="27" s="1"/>
  <c r="UPE1" i="27" s="1"/>
  <c r="UPF1" i="27" s="1"/>
  <c r="UPG1" i="27" s="1"/>
  <c r="UPH1" i="27" s="1"/>
  <c r="UPI1" i="27" s="1"/>
  <c r="UPJ1" i="27" s="1"/>
  <c r="UPK1" i="27" s="1"/>
  <c r="UPL1" i="27" s="1"/>
  <c r="UPM1" i="27" s="1"/>
  <c r="UPN1" i="27" s="1"/>
  <c r="UPO1" i="27" s="1"/>
  <c r="UPP1" i="27" s="1"/>
  <c r="UPQ1" i="27" s="1"/>
  <c r="UPR1" i="27" s="1"/>
  <c r="UPS1" i="27" s="1"/>
  <c r="UPT1" i="27" s="1"/>
  <c r="UPU1" i="27" s="1"/>
  <c r="UPV1" i="27" s="1"/>
  <c r="UPW1" i="27" s="1"/>
  <c r="UPX1" i="27" s="1"/>
  <c r="UPY1" i="27" s="1"/>
  <c r="UPZ1" i="27" s="1"/>
  <c r="UQA1" i="27" s="1"/>
  <c r="UQB1" i="27" s="1"/>
  <c r="UQC1" i="27" s="1"/>
  <c r="UQD1" i="27" s="1"/>
  <c r="UQE1" i="27" s="1"/>
  <c r="UQF1" i="27" s="1"/>
  <c r="UQG1" i="27" s="1"/>
  <c r="UQH1" i="27" s="1"/>
  <c r="UQI1" i="27" s="1"/>
  <c r="UQJ1" i="27" s="1"/>
  <c r="UQK1" i="27" s="1"/>
  <c r="UQL1" i="27" s="1"/>
  <c r="UQM1" i="27" s="1"/>
  <c r="UQN1" i="27" s="1"/>
  <c r="UQO1" i="27" s="1"/>
  <c r="UQP1" i="27" s="1"/>
  <c r="UQQ1" i="27" s="1"/>
  <c r="UQR1" i="27" s="1"/>
  <c r="UQS1" i="27" s="1"/>
  <c r="UQT1" i="27" s="1"/>
  <c r="UQU1" i="27" s="1"/>
  <c r="UQV1" i="27" s="1"/>
  <c r="UQW1" i="27" s="1"/>
  <c r="UQX1" i="27" s="1"/>
  <c r="UQY1" i="27" s="1"/>
  <c r="UQZ1" i="27" s="1"/>
  <c r="URA1" i="27" s="1"/>
  <c r="URB1" i="27" s="1"/>
  <c r="URC1" i="27" s="1"/>
  <c r="URD1" i="27" s="1"/>
  <c r="URE1" i="27" s="1"/>
  <c r="URF1" i="27" s="1"/>
  <c r="URG1" i="27" s="1"/>
  <c r="URH1" i="27" s="1"/>
  <c r="URI1" i="27" s="1"/>
  <c r="URJ1" i="27" s="1"/>
  <c r="URK1" i="27" s="1"/>
  <c r="URL1" i="27" s="1"/>
  <c r="URM1" i="27" s="1"/>
  <c r="URN1" i="27" s="1"/>
  <c r="URO1" i="27" s="1"/>
  <c r="URP1" i="27" s="1"/>
  <c r="URQ1" i="27" s="1"/>
  <c r="URR1" i="27" s="1"/>
  <c r="URS1" i="27" s="1"/>
  <c r="URT1" i="27" s="1"/>
  <c r="URU1" i="27" s="1"/>
  <c r="URV1" i="27" s="1"/>
  <c r="URW1" i="27" s="1"/>
  <c r="URX1" i="27" s="1"/>
  <c r="URY1" i="27" s="1"/>
  <c r="URZ1" i="27" s="1"/>
  <c r="USA1" i="27" s="1"/>
  <c r="USB1" i="27" s="1"/>
  <c r="USC1" i="27" s="1"/>
  <c r="USD1" i="27" s="1"/>
  <c r="USE1" i="27" s="1"/>
  <c r="USF1" i="27" s="1"/>
  <c r="USG1" i="27" s="1"/>
  <c r="USH1" i="27" s="1"/>
  <c r="USI1" i="27" s="1"/>
  <c r="USJ1" i="27" s="1"/>
  <c r="USK1" i="27" s="1"/>
  <c r="USL1" i="27" s="1"/>
  <c r="USM1" i="27" s="1"/>
  <c r="USN1" i="27" s="1"/>
  <c r="USO1" i="27" s="1"/>
  <c r="USP1" i="27" s="1"/>
  <c r="USQ1" i="27" s="1"/>
  <c r="USR1" i="27" s="1"/>
  <c r="USS1" i="27" s="1"/>
  <c r="UST1" i="27" s="1"/>
  <c r="USU1" i="27" s="1"/>
  <c r="USV1" i="27" s="1"/>
  <c r="USW1" i="27" s="1"/>
  <c r="USX1" i="27" s="1"/>
  <c r="USY1" i="27" s="1"/>
  <c r="USZ1" i="27" s="1"/>
  <c r="UTA1" i="27" s="1"/>
  <c r="UTB1" i="27" s="1"/>
  <c r="UTC1" i="27" s="1"/>
  <c r="UTD1" i="27" s="1"/>
  <c r="UTE1" i="27" s="1"/>
  <c r="UTF1" i="27" s="1"/>
  <c r="UTG1" i="27" s="1"/>
  <c r="UTH1" i="27" s="1"/>
  <c r="UTI1" i="27" s="1"/>
  <c r="UTJ1" i="27" s="1"/>
  <c r="UTK1" i="27" s="1"/>
  <c r="UTL1" i="27" s="1"/>
  <c r="UTM1" i="27" s="1"/>
  <c r="UTN1" i="27" s="1"/>
  <c r="UTO1" i="27" s="1"/>
  <c r="UTP1" i="27" s="1"/>
  <c r="UTQ1" i="27" s="1"/>
  <c r="UTR1" i="27" s="1"/>
  <c r="UTS1" i="27" s="1"/>
  <c r="UTT1" i="27" s="1"/>
  <c r="UTU1" i="27" s="1"/>
  <c r="UTV1" i="27" s="1"/>
  <c r="UTW1" i="27" s="1"/>
  <c r="UTX1" i="27" s="1"/>
  <c r="UTY1" i="27" s="1"/>
  <c r="UTZ1" i="27" s="1"/>
  <c r="UUA1" i="27" s="1"/>
  <c r="UUB1" i="27" s="1"/>
  <c r="UUC1" i="27" s="1"/>
  <c r="UUD1" i="27" s="1"/>
  <c r="UUE1" i="27" s="1"/>
  <c r="UUF1" i="27" s="1"/>
  <c r="UUG1" i="27" s="1"/>
  <c r="UUH1" i="27" s="1"/>
  <c r="UUI1" i="27" s="1"/>
  <c r="UUJ1" i="27" s="1"/>
  <c r="UUK1" i="27" s="1"/>
  <c r="UUL1" i="27" s="1"/>
  <c r="UUM1" i="27" s="1"/>
  <c r="UUN1" i="27" s="1"/>
  <c r="UUO1" i="27" s="1"/>
  <c r="UUP1" i="27" s="1"/>
  <c r="UUQ1" i="27" s="1"/>
  <c r="UUR1" i="27" s="1"/>
  <c r="UUS1" i="27" s="1"/>
  <c r="UUT1" i="27" s="1"/>
  <c r="UUU1" i="27" s="1"/>
  <c r="UUV1" i="27" s="1"/>
  <c r="UUW1" i="27" s="1"/>
  <c r="UUX1" i="27" s="1"/>
  <c r="UUY1" i="27" s="1"/>
  <c r="UUZ1" i="27" s="1"/>
  <c r="UVA1" i="27" s="1"/>
  <c r="UVB1" i="27" s="1"/>
  <c r="UVC1" i="27" s="1"/>
  <c r="UVD1" i="27" s="1"/>
  <c r="UVE1" i="27" s="1"/>
  <c r="UVF1" i="27" s="1"/>
  <c r="UVG1" i="27" s="1"/>
  <c r="UVH1" i="27" s="1"/>
  <c r="UVI1" i="27" s="1"/>
  <c r="UVJ1" i="27" s="1"/>
  <c r="UVK1" i="27" s="1"/>
  <c r="UVL1" i="27" s="1"/>
  <c r="UVM1" i="27" s="1"/>
  <c r="UVN1" i="27" s="1"/>
  <c r="UVO1" i="27" s="1"/>
  <c r="UVP1" i="27" s="1"/>
  <c r="UVQ1" i="27" s="1"/>
  <c r="UVR1" i="27" s="1"/>
  <c r="UVS1" i="27" s="1"/>
  <c r="UVT1" i="27" s="1"/>
  <c r="UVU1" i="27" s="1"/>
  <c r="UVV1" i="27" s="1"/>
  <c r="UVW1" i="27" s="1"/>
  <c r="UVX1" i="27" s="1"/>
  <c r="UVY1" i="27" s="1"/>
  <c r="UVZ1" i="27" s="1"/>
  <c r="UWA1" i="27" s="1"/>
  <c r="UWB1" i="27" s="1"/>
  <c r="UWC1" i="27" s="1"/>
  <c r="UWD1" i="27" s="1"/>
  <c r="UWE1" i="27" s="1"/>
  <c r="UWF1" i="27" s="1"/>
  <c r="UWG1" i="27" s="1"/>
  <c r="UWH1" i="27" s="1"/>
  <c r="UWI1" i="27" s="1"/>
  <c r="UWJ1" i="27" s="1"/>
  <c r="UWK1" i="27" s="1"/>
  <c r="UWL1" i="27" s="1"/>
  <c r="UWM1" i="27" s="1"/>
  <c r="UWN1" i="27" s="1"/>
  <c r="UWO1" i="27" s="1"/>
  <c r="UWP1" i="27" s="1"/>
  <c r="UWQ1" i="27" s="1"/>
  <c r="UWR1" i="27" s="1"/>
  <c r="UWS1" i="27" s="1"/>
  <c r="UWT1" i="27" s="1"/>
  <c r="UWU1" i="27" s="1"/>
  <c r="UWV1" i="27" s="1"/>
  <c r="UWW1" i="27" s="1"/>
  <c r="UWX1" i="27" s="1"/>
  <c r="UWY1" i="27" s="1"/>
  <c r="UWZ1" i="27" s="1"/>
  <c r="UXA1" i="27" s="1"/>
  <c r="UXB1" i="27" s="1"/>
  <c r="UXC1" i="27" s="1"/>
  <c r="UXD1" i="27" s="1"/>
  <c r="UXE1" i="27" s="1"/>
  <c r="UXF1" i="27" s="1"/>
  <c r="UXG1" i="27" s="1"/>
  <c r="UXH1" i="27" s="1"/>
  <c r="UXI1" i="27" s="1"/>
  <c r="UXJ1" i="27" s="1"/>
  <c r="UXK1" i="27" s="1"/>
  <c r="UXL1" i="27" s="1"/>
  <c r="UXM1" i="27" s="1"/>
  <c r="UXN1" i="27" s="1"/>
  <c r="UXO1" i="27" s="1"/>
  <c r="UXP1" i="27" s="1"/>
  <c r="UXQ1" i="27" s="1"/>
  <c r="UXR1" i="27" s="1"/>
  <c r="UXS1" i="27" s="1"/>
  <c r="UXT1" i="27" s="1"/>
  <c r="UXU1" i="27" s="1"/>
  <c r="UXV1" i="27" s="1"/>
  <c r="UXW1" i="27" s="1"/>
  <c r="UXX1" i="27" s="1"/>
  <c r="UXY1" i="27" s="1"/>
  <c r="UXZ1" i="27" s="1"/>
  <c r="UYA1" i="27" s="1"/>
  <c r="UYB1" i="27" s="1"/>
  <c r="UYC1" i="27" s="1"/>
  <c r="UYD1" i="27" s="1"/>
  <c r="UYE1" i="27" s="1"/>
  <c r="UYF1" i="27" s="1"/>
  <c r="UYG1" i="27" s="1"/>
  <c r="UYH1" i="27" s="1"/>
  <c r="UYI1" i="27" s="1"/>
  <c r="UYJ1" i="27" s="1"/>
  <c r="UYK1" i="27" s="1"/>
  <c r="UYL1" i="27" s="1"/>
  <c r="UYM1" i="27" s="1"/>
  <c r="UYN1" i="27" s="1"/>
  <c r="UYO1" i="27" s="1"/>
  <c r="UYP1" i="27" s="1"/>
  <c r="UYQ1" i="27" s="1"/>
  <c r="UYR1" i="27" s="1"/>
  <c r="UYS1" i="27" s="1"/>
  <c r="UYT1" i="27" s="1"/>
  <c r="UYU1" i="27" s="1"/>
  <c r="UYV1" i="27" s="1"/>
  <c r="UYW1" i="27" s="1"/>
  <c r="UYX1" i="27" s="1"/>
  <c r="UYY1" i="27" s="1"/>
  <c r="UYZ1" i="27" s="1"/>
  <c r="UZA1" i="27" s="1"/>
  <c r="UZB1" i="27" s="1"/>
  <c r="UZC1" i="27" s="1"/>
  <c r="UZD1" i="27" s="1"/>
  <c r="UZE1" i="27" s="1"/>
  <c r="UZF1" i="27" s="1"/>
  <c r="UZG1" i="27" s="1"/>
  <c r="UZH1" i="27" s="1"/>
  <c r="UZI1" i="27" s="1"/>
  <c r="UZJ1" i="27" s="1"/>
  <c r="UZK1" i="27" s="1"/>
  <c r="UZL1" i="27" s="1"/>
  <c r="UZM1" i="27" s="1"/>
  <c r="UZN1" i="27" s="1"/>
  <c r="UZO1" i="27" s="1"/>
  <c r="UZP1" i="27" s="1"/>
  <c r="UZQ1" i="27" s="1"/>
  <c r="UZR1" i="27" s="1"/>
  <c r="UZS1" i="27" s="1"/>
  <c r="UZT1" i="27" s="1"/>
  <c r="UZU1" i="27" s="1"/>
  <c r="UZV1" i="27" s="1"/>
  <c r="UZW1" i="27" s="1"/>
  <c r="UZX1" i="27" s="1"/>
  <c r="UZY1" i="27" s="1"/>
  <c r="UZZ1" i="27" s="1"/>
  <c r="VAA1" i="27" s="1"/>
  <c r="VAB1" i="27" s="1"/>
  <c r="VAC1" i="27" s="1"/>
  <c r="VAD1" i="27" s="1"/>
  <c r="VAE1" i="27" s="1"/>
  <c r="VAF1" i="27" s="1"/>
  <c r="VAG1" i="27" s="1"/>
  <c r="VAH1" i="27" s="1"/>
  <c r="VAI1" i="27" s="1"/>
  <c r="VAJ1" i="27" s="1"/>
  <c r="VAK1" i="27" s="1"/>
  <c r="VAL1" i="27" s="1"/>
  <c r="VAM1" i="27" s="1"/>
  <c r="VAN1" i="27" s="1"/>
  <c r="VAO1" i="27" s="1"/>
  <c r="VAP1" i="27" s="1"/>
  <c r="VAQ1" i="27" s="1"/>
  <c r="VAR1" i="27" s="1"/>
  <c r="VAS1" i="27" s="1"/>
  <c r="VAT1" i="27" s="1"/>
  <c r="VAU1" i="27" s="1"/>
  <c r="VAV1" i="27" s="1"/>
  <c r="VAW1" i="27" s="1"/>
  <c r="VAX1" i="27" s="1"/>
  <c r="VAY1" i="27" s="1"/>
  <c r="VAZ1" i="27" s="1"/>
  <c r="VBA1" i="27" s="1"/>
  <c r="VBB1" i="27" s="1"/>
  <c r="VBC1" i="27" s="1"/>
  <c r="VBD1" i="27" s="1"/>
  <c r="VBE1" i="27" s="1"/>
  <c r="VBF1" i="27" s="1"/>
  <c r="VBG1" i="27" s="1"/>
  <c r="VBH1" i="27" s="1"/>
  <c r="VBI1" i="27" s="1"/>
  <c r="VBJ1" i="27" s="1"/>
  <c r="VBK1" i="27" s="1"/>
  <c r="VBL1" i="27" s="1"/>
  <c r="VBM1" i="27" s="1"/>
  <c r="VBN1" i="27" s="1"/>
  <c r="VBO1" i="27" s="1"/>
  <c r="VBP1" i="27" s="1"/>
  <c r="VBQ1" i="27" s="1"/>
  <c r="VBR1" i="27" s="1"/>
  <c r="VBS1" i="27" s="1"/>
  <c r="VBT1" i="27" s="1"/>
  <c r="VBU1" i="27" s="1"/>
  <c r="VBV1" i="27" s="1"/>
  <c r="VBW1" i="27" s="1"/>
  <c r="VBX1" i="27" s="1"/>
  <c r="VBY1" i="27" s="1"/>
  <c r="VBZ1" i="27" s="1"/>
  <c r="VCA1" i="27" s="1"/>
  <c r="VCB1" i="27" s="1"/>
  <c r="VCC1" i="27" s="1"/>
  <c r="VCD1" i="27" s="1"/>
  <c r="VCE1" i="27" s="1"/>
  <c r="VCF1" i="27" s="1"/>
  <c r="VCG1" i="27" s="1"/>
  <c r="VCH1" i="27" s="1"/>
  <c r="VCI1" i="27" s="1"/>
  <c r="VCJ1" i="27" s="1"/>
  <c r="VCK1" i="27" s="1"/>
  <c r="VCL1" i="27" s="1"/>
  <c r="VCM1" i="27" s="1"/>
  <c r="VCN1" i="27" s="1"/>
  <c r="VCO1" i="27" s="1"/>
  <c r="VCP1" i="27" s="1"/>
  <c r="VCQ1" i="27" s="1"/>
  <c r="VCR1" i="27" s="1"/>
  <c r="VCS1" i="27" s="1"/>
  <c r="VCT1" i="27" s="1"/>
  <c r="VCU1" i="27" s="1"/>
  <c r="VCV1" i="27" s="1"/>
  <c r="VCW1" i="27" s="1"/>
  <c r="VCX1" i="27" s="1"/>
  <c r="VCY1" i="27" s="1"/>
  <c r="VCZ1" i="27" s="1"/>
  <c r="VDA1" i="27" s="1"/>
  <c r="VDB1" i="27" s="1"/>
  <c r="VDC1" i="27" s="1"/>
  <c r="VDD1" i="27" s="1"/>
  <c r="VDE1" i="27" s="1"/>
  <c r="VDF1" i="27" s="1"/>
  <c r="VDG1" i="27" s="1"/>
  <c r="VDH1" i="27" s="1"/>
  <c r="VDI1" i="27" s="1"/>
  <c r="VDJ1" i="27" s="1"/>
  <c r="VDK1" i="27" s="1"/>
  <c r="VDL1" i="27" s="1"/>
  <c r="VDM1" i="27" s="1"/>
  <c r="VDN1" i="27" s="1"/>
  <c r="VDO1" i="27" s="1"/>
  <c r="VDP1" i="27" s="1"/>
  <c r="VDQ1" i="27" s="1"/>
  <c r="VDR1" i="27" s="1"/>
  <c r="VDS1" i="27" s="1"/>
  <c r="VDT1" i="27" s="1"/>
  <c r="VDU1" i="27" s="1"/>
  <c r="VDV1" i="27" s="1"/>
  <c r="VDW1" i="27" s="1"/>
  <c r="VDX1" i="27" s="1"/>
  <c r="VDY1" i="27" s="1"/>
  <c r="VDZ1" i="27" s="1"/>
  <c r="VEA1" i="27" s="1"/>
  <c r="VEB1" i="27" s="1"/>
  <c r="VEC1" i="27" s="1"/>
  <c r="VED1" i="27" s="1"/>
  <c r="VEE1" i="27" s="1"/>
  <c r="VEF1" i="27" s="1"/>
  <c r="VEG1" i="27" s="1"/>
  <c r="VEH1" i="27" s="1"/>
  <c r="VEI1" i="27" s="1"/>
  <c r="VEJ1" i="27" s="1"/>
  <c r="VEK1" i="27" s="1"/>
  <c r="VEL1" i="27" s="1"/>
  <c r="VEM1" i="27" s="1"/>
  <c r="VEN1" i="27" s="1"/>
  <c r="VEO1" i="27" s="1"/>
  <c r="VEP1" i="27" s="1"/>
  <c r="VEQ1" i="27" s="1"/>
  <c r="VER1" i="27" s="1"/>
  <c r="VES1" i="27" s="1"/>
  <c r="VET1" i="27" s="1"/>
  <c r="VEU1" i="27" s="1"/>
  <c r="VEV1" i="27" s="1"/>
  <c r="VEW1" i="27" s="1"/>
  <c r="VEX1" i="27" s="1"/>
  <c r="VEY1" i="27" s="1"/>
  <c r="VEZ1" i="27" s="1"/>
  <c r="VFA1" i="27" s="1"/>
  <c r="VFB1" i="27" s="1"/>
  <c r="VFC1" i="27" s="1"/>
  <c r="VFD1" i="27" s="1"/>
  <c r="VFE1" i="27" s="1"/>
  <c r="VFF1" i="27" s="1"/>
  <c r="VFG1" i="27" s="1"/>
  <c r="VFH1" i="27" s="1"/>
  <c r="VFI1" i="27" s="1"/>
  <c r="VFJ1" i="27" s="1"/>
  <c r="VFK1" i="27" s="1"/>
  <c r="VFL1" i="27" s="1"/>
  <c r="VFM1" i="27" s="1"/>
  <c r="VFN1" i="27" s="1"/>
  <c r="VFO1" i="27" s="1"/>
  <c r="VFP1" i="27" s="1"/>
  <c r="VFQ1" i="27" s="1"/>
  <c r="VFR1" i="27" s="1"/>
  <c r="VFS1" i="27" s="1"/>
  <c r="VFT1" i="27" s="1"/>
  <c r="VFU1" i="27" s="1"/>
  <c r="VFV1" i="27" s="1"/>
  <c r="VFW1" i="27" s="1"/>
  <c r="VFX1" i="27" s="1"/>
  <c r="VFY1" i="27" s="1"/>
  <c r="VFZ1" i="27" s="1"/>
  <c r="VGA1" i="27" s="1"/>
  <c r="VGB1" i="27" s="1"/>
  <c r="VGC1" i="27" s="1"/>
  <c r="VGD1" i="27" s="1"/>
  <c r="VGE1" i="27" s="1"/>
  <c r="VGF1" i="27" s="1"/>
  <c r="VGG1" i="27" s="1"/>
  <c r="VGH1" i="27" s="1"/>
  <c r="VGI1" i="27" s="1"/>
  <c r="VGJ1" i="27" s="1"/>
  <c r="VGK1" i="27" s="1"/>
  <c r="VGL1" i="27" s="1"/>
  <c r="VGM1" i="27" s="1"/>
  <c r="VGN1" i="27" s="1"/>
  <c r="VGO1" i="27" s="1"/>
  <c r="VGP1" i="27" s="1"/>
  <c r="VGQ1" i="27" s="1"/>
  <c r="VGR1" i="27" s="1"/>
  <c r="VGS1" i="27" s="1"/>
  <c r="VGT1" i="27" s="1"/>
  <c r="VGU1" i="27" s="1"/>
  <c r="VGV1" i="27" s="1"/>
  <c r="VGW1" i="27" s="1"/>
  <c r="VGX1" i="27" s="1"/>
  <c r="VGY1" i="27" s="1"/>
  <c r="VGZ1" i="27" s="1"/>
  <c r="VHA1" i="27" s="1"/>
  <c r="VHB1" i="27" s="1"/>
  <c r="VHC1" i="27" s="1"/>
  <c r="VHD1" i="27" s="1"/>
  <c r="VHE1" i="27" s="1"/>
  <c r="VHF1" i="27" s="1"/>
  <c r="VHG1" i="27" s="1"/>
  <c r="VHH1" i="27" s="1"/>
  <c r="VHI1" i="27" s="1"/>
  <c r="VHJ1" i="27" s="1"/>
  <c r="VHK1" i="27" s="1"/>
  <c r="VHL1" i="27" s="1"/>
  <c r="VHM1" i="27" s="1"/>
  <c r="VHN1" i="27" s="1"/>
  <c r="VHO1" i="27" s="1"/>
  <c r="VHP1" i="27" s="1"/>
  <c r="VHQ1" i="27" s="1"/>
  <c r="VHR1" i="27" s="1"/>
  <c r="VHS1" i="27" s="1"/>
  <c r="VHT1" i="27" s="1"/>
  <c r="VHU1" i="27" s="1"/>
  <c r="VHV1" i="27" s="1"/>
  <c r="VHW1" i="27" s="1"/>
  <c r="VHX1" i="27" s="1"/>
  <c r="VHY1" i="27" s="1"/>
  <c r="VHZ1" i="27" s="1"/>
  <c r="VIA1" i="27" s="1"/>
  <c r="VIB1" i="27" s="1"/>
  <c r="VIC1" i="27" s="1"/>
  <c r="VID1" i="27" s="1"/>
  <c r="VIE1" i="27" s="1"/>
  <c r="VIF1" i="27" s="1"/>
  <c r="VIG1" i="27" s="1"/>
  <c r="VIH1" i="27" s="1"/>
  <c r="VII1" i="27" s="1"/>
  <c r="VIJ1" i="27" s="1"/>
  <c r="VIK1" i="27" s="1"/>
  <c r="VIL1" i="27" s="1"/>
  <c r="VIM1" i="27" s="1"/>
  <c r="VIN1" i="27" s="1"/>
  <c r="VIO1" i="27" s="1"/>
  <c r="VIP1" i="27" s="1"/>
  <c r="VIQ1" i="27" s="1"/>
  <c r="VIR1" i="27" s="1"/>
  <c r="VIS1" i="27" s="1"/>
  <c r="VIT1" i="27" s="1"/>
  <c r="VIU1" i="27" s="1"/>
  <c r="VIV1" i="27" s="1"/>
  <c r="VIW1" i="27" s="1"/>
  <c r="VIX1" i="27" s="1"/>
  <c r="VIY1" i="27" s="1"/>
  <c r="VIZ1" i="27" s="1"/>
  <c r="VJA1" i="27" s="1"/>
  <c r="VJB1" i="27" s="1"/>
  <c r="VJC1" i="27" s="1"/>
  <c r="VJD1" i="27" s="1"/>
  <c r="VJE1" i="27" s="1"/>
  <c r="VJF1" i="27" s="1"/>
  <c r="VJG1" i="27" s="1"/>
  <c r="VJH1" i="27" s="1"/>
  <c r="VJI1" i="27" s="1"/>
  <c r="VJJ1" i="27" s="1"/>
  <c r="VJK1" i="27" s="1"/>
  <c r="VJL1" i="27" s="1"/>
  <c r="VJM1" i="27" s="1"/>
  <c r="VJN1" i="27" s="1"/>
  <c r="VJO1" i="27" s="1"/>
  <c r="VJP1" i="27" s="1"/>
  <c r="VJQ1" i="27" s="1"/>
  <c r="VJR1" i="27" s="1"/>
  <c r="VJS1" i="27" s="1"/>
  <c r="VJT1" i="27" s="1"/>
  <c r="VJU1" i="27" s="1"/>
  <c r="VJV1" i="27" s="1"/>
  <c r="VJW1" i="27" s="1"/>
  <c r="VJX1" i="27" s="1"/>
  <c r="VJY1" i="27" s="1"/>
  <c r="VJZ1" i="27" s="1"/>
  <c r="VKA1" i="27" s="1"/>
  <c r="VKB1" i="27" s="1"/>
  <c r="VKC1" i="27" s="1"/>
  <c r="VKD1" i="27" s="1"/>
  <c r="VKE1" i="27" s="1"/>
  <c r="VKF1" i="27" s="1"/>
  <c r="VKG1" i="27" s="1"/>
  <c r="VKH1" i="27" s="1"/>
  <c r="VKI1" i="27" s="1"/>
  <c r="VKJ1" i="27" s="1"/>
  <c r="VKK1" i="27" s="1"/>
  <c r="VKL1" i="27" s="1"/>
  <c r="VKM1" i="27" s="1"/>
  <c r="VKN1" i="27" s="1"/>
  <c r="VKO1" i="27" s="1"/>
  <c r="VKP1" i="27" s="1"/>
  <c r="VKQ1" i="27" s="1"/>
  <c r="VKR1" i="27" s="1"/>
  <c r="VKS1" i="27" s="1"/>
  <c r="VKT1" i="27" s="1"/>
  <c r="VKU1" i="27" s="1"/>
  <c r="VKV1" i="27" s="1"/>
  <c r="VKW1" i="27" s="1"/>
  <c r="VKX1" i="27" s="1"/>
  <c r="VKY1" i="27" s="1"/>
  <c r="VKZ1" i="27" s="1"/>
  <c r="VLA1" i="27" s="1"/>
  <c r="VLB1" i="27" s="1"/>
  <c r="VLC1" i="27" s="1"/>
  <c r="VLD1" i="27" s="1"/>
  <c r="VLE1" i="27" s="1"/>
  <c r="VLF1" i="27" s="1"/>
  <c r="VLG1" i="27" s="1"/>
  <c r="VLH1" i="27" s="1"/>
  <c r="VLI1" i="27" s="1"/>
  <c r="VLJ1" i="27" s="1"/>
  <c r="VLK1" i="27" s="1"/>
  <c r="VLL1" i="27" s="1"/>
  <c r="VLM1" i="27" s="1"/>
  <c r="VLN1" i="27" s="1"/>
  <c r="VLO1" i="27" s="1"/>
  <c r="VLP1" i="27" s="1"/>
  <c r="VLQ1" i="27" s="1"/>
  <c r="VLR1" i="27" s="1"/>
  <c r="VLS1" i="27" s="1"/>
  <c r="VLT1" i="27" s="1"/>
  <c r="VLU1" i="27" s="1"/>
  <c r="VLV1" i="27" s="1"/>
  <c r="VLW1" i="27" s="1"/>
  <c r="VLX1" i="27" s="1"/>
  <c r="VLY1" i="27" s="1"/>
  <c r="VLZ1" i="27" s="1"/>
  <c r="VMA1" i="27" s="1"/>
  <c r="VMB1" i="27" s="1"/>
  <c r="VMC1" i="27" s="1"/>
  <c r="VMD1" i="27" s="1"/>
  <c r="VME1" i="27" s="1"/>
  <c r="VMF1" i="27" s="1"/>
  <c r="VMG1" i="27" s="1"/>
  <c r="VMH1" i="27" s="1"/>
  <c r="VMI1" i="27" s="1"/>
  <c r="VMJ1" i="27" s="1"/>
  <c r="VMK1" i="27" s="1"/>
  <c r="VML1" i="27" s="1"/>
  <c r="VMM1" i="27" s="1"/>
  <c r="VMN1" i="27" s="1"/>
  <c r="VMO1" i="27" s="1"/>
  <c r="VMP1" i="27" s="1"/>
  <c r="VMQ1" i="27" s="1"/>
  <c r="VMR1" i="27" s="1"/>
  <c r="VMS1" i="27" s="1"/>
  <c r="VMT1" i="27" s="1"/>
  <c r="VMU1" i="27" s="1"/>
  <c r="VMV1" i="27" s="1"/>
  <c r="VMW1" i="27" s="1"/>
  <c r="VMX1" i="27" s="1"/>
  <c r="VMY1" i="27" s="1"/>
  <c r="VMZ1" i="27" s="1"/>
  <c r="VNA1" i="27" s="1"/>
  <c r="VNB1" i="27" s="1"/>
  <c r="VNC1" i="27" s="1"/>
  <c r="VND1" i="27" s="1"/>
  <c r="VNE1" i="27" s="1"/>
  <c r="VNF1" i="27" s="1"/>
  <c r="VNG1" i="27" s="1"/>
  <c r="VNH1" i="27" s="1"/>
  <c r="VNI1" i="27" s="1"/>
  <c r="VNJ1" i="27" s="1"/>
  <c r="VNK1" i="27" s="1"/>
  <c r="VNL1" i="27" s="1"/>
  <c r="VNM1" i="27" s="1"/>
  <c r="VNN1" i="27" s="1"/>
  <c r="VNO1" i="27" s="1"/>
  <c r="VNP1" i="27" s="1"/>
  <c r="VNQ1" i="27" s="1"/>
  <c r="VNR1" i="27" s="1"/>
  <c r="VNS1" i="27" s="1"/>
  <c r="VNT1" i="27" s="1"/>
  <c r="VNU1" i="27" s="1"/>
  <c r="VNV1" i="27" s="1"/>
  <c r="VNW1" i="27" s="1"/>
  <c r="VNX1" i="27" s="1"/>
  <c r="VNY1" i="27" s="1"/>
  <c r="VNZ1" i="27" s="1"/>
  <c r="VOA1" i="27" s="1"/>
  <c r="VOB1" i="27" s="1"/>
  <c r="VOC1" i="27" s="1"/>
  <c r="VOD1" i="27" s="1"/>
  <c r="VOE1" i="27" s="1"/>
  <c r="VOF1" i="27" s="1"/>
  <c r="VOG1" i="27" s="1"/>
  <c r="VOH1" i="27" s="1"/>
  <c r="VOI1" i="27" s="1"/>
  <c r="VOJ1" i="27" s="1"/>
  <c r="VOK1" i="27" s="1"/>
  <c r="VOL1" i="27" s="1"/>
  <c r="VOM1" i="27" s="1"/>
  <c r="VON1" i="27" s="1"/>
  <c r="VOO1" i="27" s="1"/>
  <c r="VOP1" i="27" s="1"/>
  <c r="VOQ1" i="27" s="1"/>
  <c r="VOR1" i="27" s="1"/>
  <c r="VOS1" i="27" s="1"/>
  <c r="VOT1" i="27" s="1"/>
  <c r="VOU1" i="27" s="1"/>
  <c r="VOV1" i="27" s="1"/>
  <c r="VOW1" i="27" s="1"/>
  <c r="VOX1" i="27" s="1"/>
  <c r="VOY1" i="27" s="1"/>
  <c r="VOZ1" i="27" s="1"/>
  <c r="VPA1" i="27" s="1"/>
  <c r="VPB1" i="27" s="1"/>
  <c r="VPC1" i="27" s="1"/>
  <c r="VPD1" i="27" s="1"/>
  <c r="VPE1" i="27" s="1"/>
  <c r="VPF1" i="27" s="1"/>
  <c r="VPG1" i="27" s="1"/>
  <c r="VPH1" i="27" s="1"/>
  <c r="VPI1" i="27" s="1"/>
  <c r="VPJ1" i="27" s="1"/>
  <c r="VPK1" i="27" s="1"/>
  <c r="VPL1" i="27" s="1"/>
  <c r="VPM1" i="27" s="1"/>
  <c r="VPN1" i="27" s="1"/>
  <c r="VPO1" i="27" s="1"/>
  <c r="VPP1" i="27" s="1"/>
  <c r="VPQ1" i="27" s="1"/>
  <c r="VPR1" i="27" s="1"/>
  <c r="VPS1" i="27" s="1"/>
  <c r="VPT1" i="27" s="1"/>
  <c r="VPU1" i="27" s="1"/>
  <c r="VPV1" i="27" s="1"/>
  <c r="VPW1" i="27" s="1"/>
  <c r="VPX1" i="27" s="1"/>
  <c r="VPY1" i="27" s="1"/>
  <c r="VPZ1" i="27" s="1"/>
  <c r="VQA1" i="27" s="1"/>
  <c r="VQB1" i="27" s="1"/>
  <c r="VQC1" i="27" s="1"/>
  <c r="VQD1" i="27" s="1"/>
  <c r="VQE1" i="27" s="1"/>
  <c r="VQF1" i="27" s="1"/>
  <c r="VQG1" i="27" s="1"/>
  <c r="VQH1" i="27" s="1"/>
  <c r="VQI1" i="27" s="1"/>
  <c r="VQJ1" i="27" s="1"/>
  <c r="VQK1" i="27" s="1"/>
  <c r="VQL1" i="27" s="1"/>
  <c r="VQM1" i="27" s="1"/>
  <c r="VQN1" i="27" s="1"/>
  <c r="VQO1" i="27" s="1"/>
  <c r="VQP1" i="27" s="1"/>
  <c r="VQQ1" i="27" s="1"/>
  <c r="VQR1" i="27" s="1"/>
  <c r="VQS1" i="27" s="1"/>
  <c r="VQT1" i="27" s="1"/>
  <c r="VQU1" i="27" s="1"/>
  <c r="VQV1" i="27" s="1"/>
  <c r="VQW1" i="27" s="1"/>
  <c r="VQX1" i="27" s="1"/>
  <c r="VQY1" i="27" s="1"/>
  <c r="VQZ1" i="27" s="1"/>
  <c r="VRA1" i="27" s="1"/>
  <c r="VRB1" i="27" s="1"/>
  <c r="VRC1" i="27" s="1"/>
  <c r="VRD1" i="27" s="1"/>
  <c r="VRE1" i="27" s="1"/>
  <c r="VRF1" i="27" s="1"/>
  <c r="VRG1" i="27" s="1"/>
  <c r="VRH1" i="27" s="1"/>
  <c r="VRI1" i="27" s="1"/>
  <c r="VRJ1" i="27" s="1"/>
  <c r="VRK1" i="27" s="1"/>
  <c r="VRL1" i="27" s="1"/>
  <c r="VRM1" i="27" s="1"/>
  <c r="VRN1" i="27" s="1"/>
  <c r="VRO1" i="27" s="1"/>
  <c r="VRP1" i="27" s="1"/>
  <c r="VRQ1" i="27" s="1"/>
  <c r="VRR1" i="27" s="1"/>
  <c r="VRS1" i="27" s="1"/>
  <c r="VRT1" i="27" s="1"/>
  <c r="VRU1" i="27" s="1"/>
  <c r="VRV1" i="27" s="1"/>
  <c r="VRW1" i="27" s="1"/>
  <c r="VRX1" i="27" s="1"/>
  <c r="VRY1" i="27" s="1"/>
  <c r="VRZ1" i="27" s="1"/>
  <c r="VSA1" i="27" s="1"/>
  <c r="VSB1" i="27" s="1"/>
  <c r="VSC1" i="27" s="1"/>
  <c r="VSD1" i="27" s="1"/>
  <c r="VSE1" i="27" s="1"/>
  <c r="VSF1" i="27" s="1"/>
  <c r="VSG1" i="27" s="1"/>
  <c r="VSH1" i="27" s="1"/>
  <c r="VSI1" i="27" s="1"/>
  <c r="VSJ1" i="27" s="1"/>
  <c r="VSK1" i="27" s="1"/>
  <c r="VSL1" i="27" s="1"/>
  <c r="VSM1" i="27" s="1"/>
  <c r="VSN1" i="27" s="1"/>
  <c r="VSO1" i="27" s="1"/>
  <c r="VSP1" i="27" s="1"/>
  <c r="VSQ1" i="27" s="1"/>
  <c r="VSR1" i="27" s="1"/>
  <c r="VSS1" i="27" s="1"/>
  <c r="VST1" i="27" s="1"/>
  <c r="VSU1" i="27" s="1"/>
  <c r="VSV1" i="27" s="1"/>
  <c r="VSW1" i="27" s="1"/>
  <c r="VSX1" i="27" s="1"/>
  <c r="VSY1" i="27" s="1"/>
  <c r="VSZ1" i="27" s="1"/>
  <c r="VTA1" i="27" s="1"/>
  <c r="VTB1" i="27" s="1"/>
  <c r="VTC1" i="27" s="1"/>
  <c r="VTD1" i="27" s="1"/>
  <c r="VTE1" i="27" s="1"/>
  <c r="VTF1" i="27" s="1"/>
  <c r="VTG1" i="27" s="1"/>
  <c r="VTH1" i="27" s="1"/>
  <c r="VTI1" i="27" s="1"/>
  <c r="VTJ1" i="27" s="1"/>
  <c r="VTK1" i="27" s="1"/>
  <c r="VTL1" i="27" s="1"/>
  <c r="VTM1" i="27" s="1"/>
  <c r="VTN1" i="27" s="1"/>
  <c r="VTO1" i="27" s="1"/>
  <c r="VTP1" i="27" s="1"/>
  <c r="VTQ1" i="27" s="1"/>
  <c r="VTR1" i="27" s="1"/>
  <c r="VTS1" i="27" s="1"/>
  <c r="VTT1" i="27" s="1"/>
  <c r="VTU1" i="27" s="1"/>
  <c r="VTV1" i="27" s="1"/>
  <c r="VTW1" i="27" s="1"/>
  <c r="VTX1" i="27" s="1"/>
  <c r="VTY1" i="27" s="1"/>
  <c r="VTZ1" i="27" s="1"/>
  <c r="VUA1" i="27" s="1"/>
  <c r="VUB1" i="27" s="1"/>
  <c r="VUC1" i="27" s="1"/>
  <c r="VUD1" i="27" s="1"/>
  <c r="VUE1" i="27" s="1"/>
  <c r="VUF1" i="27" s="1"/>
  <c r="VUG1" i="27" s="1"/>
  <c r="VUH1" i="27" s="1"/>
  <c r="VUI1" i="27" s="1"/>
  <c r="VUJ1" i="27" s="1"/>
  <c r="VUK1" i="27" s="1"/>
  <c r="VUL1" i="27" s="1"/>
  <c r="VUM1" i="27" s="1"/>
  <c r="VUN1" i="27" s="1"/>
  <c r="VUO1" i="27" s="1"/>
  <c r="VUP1" i="27" s="1"/>
  <c r="VUQ1" i="27" s="1"/>
  <c r="VUR1" i="27" s="1"/>
  <c r="VUS1" i="27" s="1"/>
  <c r="VUT1" i="27" s="1"/>
  <c r="VUU1" i="27" s="1"/>
  <c r="VUV1" i="27" s="1"/>
  <c r="VUW1" i="27" s="1"/>
  <c r="VUX1" i="27" s="1"/>
  <c r="VUY1" i="27" s="1"/>
  <c r="VUZ1" i="27" s="1"/>
  <c r="VVA1" i="27" s="1"/>
  <c r="VVB1" i="27" s="1"/>
  <c r="VVC1" i="27" s="1"/>
  <c r="VVD1" i="27" s="1"/>
  <c r="VVE1" i="27" s="1"/>
  <c r="VVF1" i="27" s="1"/>
  <c r="VVG1" i="27" s="1"/>
  <c r="VVH1" i="27" s="1"/>
  <c r="VVI1" i="27" s="1"/>
  <c r="VVJ1" i="27" s="1"/>
  <c r="VVK1" i="27" s="1"/>
  <c r="VVL1" i="27" s="1"/>
  <c r="VVM1" i="27" s="1"/>
  <c r="VVN1" i="27" s="1"/>
  <c r="VVO1" i="27" s="1"/>
  <c r="VVP1" i="27" s="1"/>
  <c r="VVQ1" i="27" s="1"/>
  <c r="VVR1" i="27" s="1"/>
  <c r="VVS1" i="27" s="1"/>
  <c r="VVT1" i="27" s="1"/>
  <c r="VVU1" i="27" s="1"/>
  <c r="VVV1" i="27" s="1"/>
  <c r="VVW1" i="27" s="1"/>
  <c r="VVX1" i="27" s="1"/>
  <c r="VVY1" i="27" s="1"/>
  <c r="VVZ1" i="27" s="1"/>
  <c r="VWA1" i="27" s="1"/>
  <c r="VWB1" i="27" s="1"/>
  <c r="VWC1" i="27" s="1"/>
  <c r="VWD1" i="27" s="1"/>
  <c r="VWE1" i="27" s="1"/>
  <c r="VWF1" i="27" s="1"/>
  <c r="VWG1" i="27" s="1"/>
  <c r="VWH1" i="27" s="1"/>
  <c r="VWI1" i="27" s="1"/>
  <c r="VWJ1" i="27" s="1"/>
  <c r="VWK1" i="27" s="1"/>
  <c r="VWL1" i="27" s="1"/>
  <c r="VWM1" i="27" s="1"/>
  <c r="VWN1" i="27" s="1"/>
  <c r="VWO1" i="27" s="1"/>
  <c r="VWP1" i="27" s="1"/>
  <c r="VWQ1" i="27" s="1"/>
  <c r="VWR1" i="27" s="1"/>
  <c r="VWS1" i="27" s="1"/>
  <c r="VWT1" i="27" s="1"/>
  <c r="VWU1" i="27" s="1"/>
  <c r="VWV1" i="27" s="1"/>
  <c r="VWW1" i="27" s="1"/>
  <c r="VWX1" i="27" s="1"/>
  <c r="VWY1" i="27" s="1"/>
  <c r="VWZ1" i="27" s="1"/>
  <c r="VXA1" i="27" s="1"/>
  <c r="VXB1" i="27" s="1"/>
  <c r="VXC1" i="27" s="1"/>
  <c r="VXD1" i="27" s="1"/>
  <c r="VXE1" i="27" s="1"/>
  <c r="VXF1" i="27" s="1"/>
  <c r="VXG1" i="27" s="1"/>
  <c r="VXH1" i="27" s="1"/>
  <c r="VXI1" i="27" s="1"/>
  <c r="VXJ1" i="27" s="1"/>
  <c r="VXK1" i="27" s="1"/>
  <c r="VXL1" i="27" s="1"/>
  <c r="VXM1" i="27" s="1"/>
  <c r="VXN1" i="27" s="1"/>
  <c r="VXO1" i="27" s="1"/>
  <c r="VXP1" i="27" s="1"/>
  <c r="VXQ1" i="27" s="1"/>
  <c r="VXR1" i="27" s="1"/>
  <c r="VXS1" i="27" s="1"/>
  <c r="VXT1" i="27" s="1"/>
  <c r="VXU1" i="27" s="1"/>
  <c r="VXV1" i="27" s="1"/>
  <c r="VXW1" i="27" s="1"/>
  <c r="VXX1" i="27" s="1"/>
  <c r="VXY1" i="27" s="1"/>
  <c r="VXZ1" i="27" s="1"/>
  <c r="VYA1" i="27" s="1"/>
  <c r="VYB1" i="27" s="1"/>
  <c r="VYC1" i="27" s="1"/>
  <c r="VYD1" i="27" s="1"/>
  <c r="VYE1" i="27" s="1"/>
  <c r="VYF1" i="27" s="1"/>
  <c r="VYG1" i="27" s="1"/>
  <c r="VYH1" i="27" s="1"/>
  <c r="VYI1" i="27" s="1"/>
  <c r="VYJ1" i="27" s="1"/>
  <c r="VYK1" i="27" s="1"/>
  <c r="VYL1" i="27" s="1"/>
  <c r="VYM1" i="27" s="1"/>
  <c r="VYN1" i="27" s="1"/>
  <c r="VYO1" i="27" s="1"/>
  <c r="VYP1" i="27" s="1"/>
  <c r="VYQ1" i="27" s="1"/>
  <c r="VYR1" i="27" s="1"/>
  <c r="VYS1" i="27" s="1"/>
  <c r="VYT1" i="27" s="1"/>
  <c r="VYU1" i="27" s="1"/>
  <c r="VYV1" i="27" s="1"/>
  <c r="VYW1" i="27" s="1"/>
  <c r="VYX1" i="27" s="1"/>
  <c r="VYY1" i="27" s="1"/>
  <c r="VYZ1" i="27" s="1"/>
  <c r="VZA1" i="27" s="1"/>
  <c r="VZB1" i="27" s="1"/>
  <c r="VZC1" i="27" s="1"/>
  <c r="VZD1" i="27" s="1"/>
  <c r="VZE1" i="27" s="1"/>
  <c r="VZF1" i="27" s="1"/>
  <c r="VZG1" i="27" s="1"/>
  <c r="VZH1" i="27" s="1"/>
  <c r="VZI1" i="27" s="1"/>
  <c r="VZJ1" i="27" s="1"/>
  <c r="VZK1" i="27" s="1"/>
  <c r="VZL1" i="27" s="1"/>
  <c r="VZM1" i="27" s="1"/>
  <c r="VZN1" i="27" s="1"/>
  <c r="VZO1" i="27" s="1"/>
  <c r="VZP1" i="27" s="1"/>
  <c r="VZQ1" i="27" s="1"/>
  <c r="VZR1" i="27" s="1"/>
  <c r="VZS1" i="27" s="1"/>
  <c r="VZT1" i="27" s="1"/>
  <c r="VZU1" i="27" s="1"/>
  <c r="VZV1" i="27" s="1"/>
  <c r="VZW1" i="27" s="1"/>
  <c r="VZX1" i="27" s="1"/>
  <c r="VZY1" i="27" s="1"/>
  <c r="VZZ1" i="27" s="1"/>
  <c r="WAA1" i="27" s="1"/>
  <c r="WAB1" i="27" s="1"/>
  <c r="WAC1" i="27" s="1"/>
  <c r="WAD1" i="27" s="1"/>
  <c r="WAE1" i="27" s="1"/>
  <c r="WAF1" i="27" s="1"/>
  <c r="WAG1" i="27" s="1"/>
  <c r="WAH1" i="27" s="1"/>
  <c r="WAI1" i="27" s="1"/>
  <c r="WAJ1" i="27" s="1"/>
  <c r="WAK1" i="27" s="1"/>
  <c r="WAL1" i="27" s="1"/>
  <c r="WAM1" i="27" s="1"/>
  <c r="WAN1" i="27" s="1"/>
  <c r="WAO1" i="27" s="1"/>
  <c r="WAP1" i="27" s="1"/>
  <c r="WAQ1" i="27" s="1"/>
  <c r="WAR1" i="27" s="1"/>
  <c r="WAS1" i="27" s="1"/>
  <c r="WAT1" i="27" s="1"/>
  <c r="WAU1" i="27" s="1"/>
  <c r="WAV1" i="27" s="1"/>
  <c r="WAW1" i="27" s="1"/>
  <c r="WAX1" i="27" s="1"/>
  <c r="WAY1" i="27" s="1"/>
  <c r="WAZ1" i="27" s="1"/>
  <c r="WBA1" i="27" s="1"/>
  <c r="WBB1" i="27" s="1"/>
  <c r="WBC1" i="27" s="1"/>
  <c r="WBD1" i="27" s="1"/>
  <c r="WBE1" i="27" s="1"/>
  <c r="WBF1" i="27" s="1"/>
  <c r="WBG1" i="27" s="1"/>
  <c r="WBH1" i="27" s="1"/>
  <c r="WBI1" i="27" s="1"/>
  <c r="WBJ1" i="27" s="1"/>
  <c r="WBK1" i="27" s="1"/>
  <c r="WBL1" i="27" s="1"/>
  <c r="WBM1" i="27" s="1"/>
  <c r="WBN1" i="27" s="1"/>
  <c r="WBO1" i="27" s="1"/>
  <c r="WBP1" i="27" s="1"/>
  <c r="WBQ1" i="27" s="1"/>
  <c r="WBR1" i="27" s="1"/>
  <c r="WBS1" i="27" s="1"/>
  <c r="WBT1" i="27" s="1"/>
  <c r="WBU1" i="27" s="1"/>
  <c r="WBV1" i="27" s="1"/>
  <c r="WBW1" i="27" s="1"/>
  <c r="WBX1" i="27" s="1"/>
  <c r="WBY1" i="27" s="1"/>
  <c r="WBZ1" i="27" s="1"/>
  <c r="WCA1" i="27" s="1"/>
  <c r="WCB1" i="27" s="1"/>
  <c r="WCC1" i="27" s="1"/>
  <c r="WCD1" i="27" s="1"/>
  <c r="WCE1" i="27" s="1"/>
  <c r="WCF1" i="27" s="1"/>
  <c r="WCG1" i="27" s="1"/>
  <c r="WCH1" i="27" s="1"/>
  <c r="WCI1" i="27" s="1"/>
  <c r="WCJ1" i="27" s="1"/>
  <c r="WCK1" i="27" s="1"/>
  <c r="WCL1" i="27" s="1"/>
  <c r="WCM1" i="27" s="1"/>
  <c r="WCN1" i="27" s="1"/>
  <c r="WCO1" i="27" s="1"/>
  <c r="WCP1" i="27" s="1"/>
  <c r="WCQ1" i="27" s="1"/>
  <c r="WCR1" i="27" s="1"/>
  <c r="WCS1" i="27" s="1"/>
  <c r="WCT1" i="27" s="1"/>
  <c r="WCU1" i="27" s="1"/>
  <c r="WCV1" i="27" s="1"/>
  <c r="WCW1" i="27" s="1"/>
  <c r="WCX1" i="27" s="1"/>
  <c r="WCY1" i="27" s="1"/>
  <c r="WCZ1" i="27" s="1"/>
  <c r="WDA1" i="27" s="1"/>
  <c r="WDB1" i="27" s="1"/>
  <c r="WDC1" i="27" s="1"/>
  <c r="WDD1" i="27" s="1"/>
  <c r="WDE1" i="27" s="1"/>
  <c r="WDF1" i="27" s="1"/>
  <c r="WDG1" i="27" s="1"/>
  <c r="WDH1" i="27" s="1"/>
  <c r="WDI1" i="27" s="1"/>
  <c r="WDJ1" i="27" s="1"/>
  <c r="WDK1" i="27" s="1"/>
  <c r="WDL1" i="27" s="1"/>
  <c r="WDM1" i="27" s="1"/>
  <c r="WDN1" i="27" s="1"/>
  <c r="WDO1" i="27" s="1"/>
  <c r="WDP1" i="27" s="1"/>
  <c r="WDQ1" i="27" s="1"/>
  <c r="WDR1" i="27" s="1"/>
  <c r="WDS1" i="27" s="1"/>
  <c r="WDT1" i="27" s="1"/>
  <c r="WDU1" i="27" s="1"/>
  <c r="WDV1" i="27" s="1"/>
  <c r="WDW1" i="27" s="1"/>
  <c r="WDX1" i="27" s="1"/>
  <c r="WDY1" i="27" s="1"/>
  <c r="WDZ1" i="27" s="1"/>
  <c r="WEA1" i="27" s="1"/>
  <c r="WEB1" i="27" s="1"/>
  <c r="WEC1" i="27" s="1"/>
  <c r="WED1" i="27" s="1"/>
  <c r="WEE1" i="27" s="1"/>
  <c r="WEF1" i="27" s="1"/>
  <c r="WEG1" i="27" s="1"/>
  <c r="WEH1" i="27" s="1"/>
  <c r="WEI1" i="27" s="1"/>
  <c r="WEJ1" i="27" s="1"/>
  <c r="WEK1" i="27" s="1"/>
  <c r="WEL1" i="27" s="1"/>
  <c r="WEM1" i="27" s="1"/>
  <c r="WEN1" i="27" s="1"/>
  <c r="WEO1" i="27" s="1"/>
  <c r="WEP1" i="27" s="1"/>
  <c r="WEQ1" i="27" s="1"/>
  <c r="WER1" i="27" s="1"/>
  <c r="WES1" i="27" s="1"/>
  <c r="WET1" i="27" s="1"/>
  <c r="WEU1" i="27" s="1"/>
  <c r="WEV1" i="27" s="1"/>
  <c r="WEW1" i="27" s="1"/>
  <c r="WEX1" i="27" s="1"/>
  <c r="WEY1" i="27" s="1"/>
  <c r="WEZ1" i="27" s="1"/>
  <c r="WFA1" i="27" s="1"/>
  <c r="WFB1" i="27" s="1"/>
  <c r="WFC1" i="27" s="1"/>
  <c r="WFD1" i="27" s="1"/>
  <c r="WFE1" i="27" s="1"/>
  <c r="WFF1" i="27" s="1"/>
  <c r="WFG1" i="27" s="1"/>
  <c r="WFH1" i="27" s="1"/>
  <c r="WFI1" i="27" s="1"/>
  <c r="WFJ1" i="27" s="1"/>
  <c r="WFK1" i="27" s="1"/>
  <c r="WFL1" i="27" s="1"/>
  <c r="WFM1" i="27" s="1"/>
  <c r="WFN1" i="27" s="1"/>
  <c r="WFO1" i="27" s="1"/>
  <c r="WFP1" i="27" s="1"/>
  <c r="WFQ1" i="27" s="1"/>
  <c r="WFR1" i="27" s="1"/>
  <c r="WFS1" i="27" s="1"/>
  <c r="WFT1" i="27" s="1"/>
  <c r="WFU1" i="27" s="1"/>
  <c r="WFV1" i="27" s="1"/>
  <c r="WFW1" i="27" s="1"/>
  <c r="WFX1" i="27" s="1"/>
  <c r="WFY1" i="27" s="1"/>
  <c r="WFZ1" i="27" s="1"/>
  <c r="WGA1" i="27" s="1"/>
  <c r="WGB1" i="27" s="1"/>
  <c r="WGC1" i="27" s="1"/>
  <c r="WGD1" i="27" s="1"/>
  <c r="WGE1" i="27" s="1"/>
  <c r="WGF1" i="27" s="1"/>
  <c r="WGG1" i="27" s="1"/>
  <c r="WGH1" i="27" s="1"/>
  <c r="WGI1" i="27" s="1"/>
  <c r="WGJ1" i="27" s="1"/>
  <c r="WGK1" i="27" s="1"/>
  <c r="WGL1" i="27" s="1"/>
  <c r="WGM1" i="27" s="1"/>
  <c r="WGN1" i="27" s="1"/>
  <c r="WGO1" i="27" s="1"/>
  <c r="WGP1" i="27" s="1"/>
  <c r="WGQ1" i="27" s="1"/>
  <c r="WGR1" i="27" s="1"/>
  <c r="WGS1" i="27" s="1"/>
  <c r="WGT1" i="27" s="1"/>
  <c r="WGU1" i="27" s="1"/>
  <c r="WGV1" i="27" s="1"/>
  <c r="WGW1" i="27" s="1"/>
  <c r="WGX1" i="27" s="1"/>
  <c r="WGY1" i="27" s="1"/>
  <c r="WGZ1" i="27" s="1"/>
  <c r="WHA1" i="27" s="1"/>
  <c r="WHB1" i="27" s="1"/>
  <c r="WHC1" i="27" s="1"/>
  <c r="WHD1" i="27" s="1"/>
  <c r="WHE1" i="27" s="1"/>
  <c r="WHF1" i="27" s="1"/>
  <c r="WHG1" i="27" s="1"/>
  <c r="WHH1" i="27" s="1"/>
  <c r="WHI1" i="27" s="1"/>
  <c r="WHJ1" i="27" s="1"/>
  <c r="WHK1" i="27" s="1"/>
  <c r="WHL1" i="27" s="1"/>
  <c r="WHM1" i="27" s="1"/>
  <c r="WHN1" i="27" s="1"/>
  <c r="WHO1" i="27" s="1"/>
  <c r="WHP1" i="27" s="1"/>
  <c r="WHQ1" i="27" s="1"/>
  <c r="WHR1" i="27" s="1"/>
  <c r="WHS1" i="27" s="1"/>
  <c r="WHT1" i="27" s="1"/>
  <c r="WHU1" i="27" s="1"/>
  <c r="WHV1" i="27" s="1"/>
  <c r="WHW1" i="27" s="1"/>
  <c r="WHX1" i="27" s="1"/>
  <c r="WHY1" i="27" s="1"/>
  <c r="WHZ1" i="27" s="1"/>
  <c r="WIA1" i="27" s="1"/>
  <c r="WIB1" i="27" s="1"/>
  <c r="WIC1" i="27" s="1"/>
  <c r="WID1" i="27" s="1"/>
  <c r="WIE1" i="27" s="1"/>
  <c r="WIF1" i="27" s="1"/>
  <c r="WIG1" i="27" s="1"/>
  <c r="WIH1" i="27" s="1"/>
  <c r="WII1" i="27" s="1"/>
  <c r="WIJ1" i="27" s="1"/>
  <c r="WIK1" i="27" s="1"/>
  <c r="WIL1" i="27" s="1"/>
  <c r="WIM1" i="27" s="1"/>
  <c r="WIN1" i="27" s="1"/>
  <c r="WIO1" i="27" s="1"/>
  <c r="WIP1" i="27" s="1"/>
  <c r="WIQ1" i="27" s="1"/>
  <c r="WIR1" i="27" s="1"/>
  <c r="WIS1" i="27" s="1"/>
  <c r="WIT1" i="27" s="1"/>
  <c r="WIU1" i="27" s="1"/>
  <c r="WIV1" i="27" s="1"/>
  <c r="WIW1" i="27" s="1"/>
  <c r="WIX1" i="27" s="1"/>
  <c r="WIY1" i="27" s="1"/>
  <c r="WIZ1" i="27" s="1"/>
  <c r="WJA1" i="27" s="1"/>
  <c r="WJB1" i="27" s="1"/>
  <c r="WJC1" i="27" s="1"/>
  <c r="WJD1" i="27" s="1"/>
  <c r="WJE1" i="27" s="1"/>
  <c r="WJF1" i="27" s="1"/>
  <c r="WJG1" i="27" s="1"/>
  <c r="WJH1" i="27" s="1"/>
  <c r="WJI1" i="27" s="1"/>
  <c r="WJJ1" i="27" s="1"/>
  <c r="WJK1" i="27" s="1"/>
  <c r="WJL1" i="27" s="1"/>
  <c r="WJM1" i="27" s="1"/>
  <c r="WJN1" i="27" s="1"/>
  <c r="WJO1" i="27" s="1"/>
  <c r="WJP1" i="27" s="1"/>
  <c r="WJQ1" i="27" s="1"/>
  <c r="WJR1" i="27" s="1"/>
  <c r="WJS1" i="27" s="1"/>
  <c r="WJT1" i="27" s="1"/>
  <c r="WJU1" i="27" s="1"/>
  <c r="WJV1" i="27" s="1"/>
  <c r="WJW1" i="27" s="1"/>
  <c r="WJX1" i="27" s="1"/>
  <c r="WJY1" i="27" s="1"/>
  <c r="WJZ1" i="27" s="1"/>
  <c r="WKA1" i="27" s="1"/>
  <c r="WKB1" i="27" s="1"/>
  <c r="WKC1" i="27" s="1"/>
  <c r="WKD1" i="27" s="1"/>
  <c r="WKE1" i="27" s="1"/>
  <c r="WKF1" i="27" s="1"/>
  <c r="WKG1" i="27" s="1"/>
  <c r="WKH1" i="27" s="1"/>
  <c r="WKI1" i="27" s="1"/>
  <c r="WKJ1" i="27" s="1"/>
  <c r="WKK1" i="27" s="1"/>
  <c r="WKL1" i="27" s="1"/>
  <c r="WKM1" i="27" s="1"/>
  <c r="WKN1" i="27" s="1"/>
  <c r="WKO1" i="27" s="1"/>
  <c r="WKP1" i="27" s="1"/>
  <c r="WKQ1" i="27" s="1"/>
  <c r="WKR1" i="27" s="1"/>
  <c r="WKS1" i="27" s="1"/>
  <c r="WKT1" i="27" s="1"/>
  <c r="WKU1" i="27" s="1"/>
  <c r="WKV1" i="27" s="1"/>
  <c r="WKW1" i="27" s="1"/>
  <c r="WKX1" i="27" s="1"/>
  <c r="WKY1" i="27" s="1"/>
  <c r="WKZ1" i="27" s="1"/>
  <c r="WLA1" i="27" s="1"/>
  <c r="WLB1" i="27" s="1"/>
  <c r="WLC1" i="27" s="1"/>
  <c r="WLD1" i="27" s="1"/>
  <c r="WLE1" i="27" s="1"/>
  <c r="WLF1" i="27" s="1"/>
  <c r="WLG1" i="27" s="1"/>
  <c r="WLH1" i="27" s="1"/>
  <c r="WLI1" i="27" s="1"/>
  <c r="WLJ1" i="27" s="1"/>
  <c r="WLK1" i="27" s="1"/>
  <c r="WLL1" i="27" s="1"/>
  <c r="WLM1" i="27" s="1"/>
  <c r="WLN1" i="27" s="1"/>
  <c r="WLO1" i="27" s="1"/>
  <c r="WLP1" i="27" s="1"/>
  <c r="WLQ1" i="27" s="1"/>
  <c r="WLR1" i="27" s="1"/>
  <c r="WLS1" i="27" s="1"/>
  <c r="WLT1" i="27" s="1"/>
  <c r="WLU1" i="27" s="1"/>
  <c r="WLV1" i="27" s="1"/>
  <c r="WLW1" i="27" s="1"/>
  <c r="WLX1" i="27" s="1"/>
  <c r="WLY1" i="27" s="1"/>
  <c r="WLZ1" i="27" s="1"/>
  <c r="WMA1" i="27" s="1"/>
  <c r="WMB1" i="27" s="1"/>
  <c r="WMC1" i="27" s="1"/>
  <c r="WMD1" i="27" s="1"/>
  <c r="WME1" i="27" s="1"/>
  <c r="WMF1" i="27" s="1"/>
  <c r="WMG1" i="27" s="1"/>
  <c r="WMH1" i="27" s="1"/>
  <c r="WMI1" i="27" s="1"/>
  <c r="WMJ1" i="27" s="1"/>
  <c r="WMK1" i="27" s="1"/>
  <c r="WML1" i="27" s="1"/>
  <c r="WMM1" i="27" s="1"/>
  <c r="WMN1" i="27" s="1"/>
  <c r="WMO1" i="27" s="1"/>
  <c r="WMP1" i="27" s="1"/>
  <c r="WMQ1" i="27" s="1"/>
  <c r="WMR1" i="27" s="1"/>
  <c r="WMS1" i="27" s="1"/>
  <c r="WMT1" i="27" s="1"/>
  <c r="WMU1" i="27" s="1"/>
  <c r="WMV1" i="27" s="1"/>
  <c r="WMW1" i="27" s="1"/>
  <c r="WMX1" i="27" s="1"/>
  <c r="WMY1" i="27" s="1"/>
  <c r="WMZ1" i="27" s="1"/>
  <c r="WNA1" i="27" s="1"/>
  <c r="WNB1" i="27" s="1"/>
  <c r="WNC1" i="27" s="1"/>
  <c r="WND1" i="27" s="1"/>
  <c r="WNE1" i="27" s="1"/>
  <c r="WNF1" i="27" s="1"/>
  <c r="WNG1" i="27" s="1"/>
  <c r="WNH1" i="27" s="1"/>
  <c r="WNI1" i="27" s="1"/>
  <c r="WNJ1" i="27" s="1"/>
  <c r="WNK1" i="27" s="1"/>
  <c r="WNL1" i="27" s="1"/>
  <c r="WNM1" i="27" s="1"/>
  <c r="WNN1" i="27" s="1"/>
  <c r="WNO1" i="27" s="1"/>
  <c r="WNP1" i="27" s="1"/>
  <c r="WNQ1" i="27" s="1"/>
  <c r="WNR1" i="27" s="1"/>
  <c r="WNS1" i="27" s="1"/>
  <c r="WNT1" i="27" s="1"/>
  <c r="WNU1" i="27" s="1"/>
  <c r="WNV1" i="27" s="1"/>
  <c r="WNW1" i="27" s="1"/>
  <c r="WNX1" i="27" s="1"/>
  <c r="WNY1" i="27" s="1"/>
  <c r="WNZ1" i="27" s="1"/>
  <c r="WOA1" i="27" s="1"/>
  <c r="WOB1" i="27" s="1"/>
  <c r="WOC1" i="27" s="1"/>
  <c r="WOD1" i="27" s="1"/>
  <c r="WOE1" i="27" s="1"/>
  <c r="WOF1" i="27" s="1"/>
  <c r="WOG1" i="27" s="1"/>
  <c r="WOH1" i="27" s="1"/>
  <c r="WOI1" i="27" s="1"/>
  <c r="WOJ1" i="27" s="1"/>
  <c r="WOK1" i="27" s="1"/>
  <c r="WOL1" i="27" s="1"/>
  <c r="WOM1" i="27" s="1"/>
  <c r="WON1" i="27" s="1"/>
  <c r="WOO1" i="27" s="1"/>
  <c r="WOP1" i="27" s="1"/>
  <c r="WOQ1" i="27" s="1"/>
  <c r="WOR1" i="27" s="1"/>
  <c r="WOS1" i="27" s="1"/>
  <c r="WOT1" i="27" s="1"/>
  <c r="WOU1" i="27" s="1"/>
  <c r="WOV1" i="27" s="1"/>
  <c r="WOW1" i="27" s="1"/>
  <c r="WOX1" i="27" s="1"/>
  <c r="WOY1" i="27" s="1"/>
  <c r="WOZ1" i="27" s="1"/>
  <c r="WPA1" i="27" s="1"/>
  <c r="WPB1" i="27" s="1"/>
  <c r="WPC1" i="27" s="1"/>
  <c r="WPD1" i="27" s="1"/>
  <c r="WPE1" i="27" s="1"/>
  <c r="WPF1" i="27" s="1"/>
  <c r="WPG1" i="27" s="1"/>
  <c r="WPH1" i="27" s="1"/>
  <c r="WPI1" i="27" s="1"/>
  <c r="WPJ1" i="27" s="1"/>
  <c r="WPK1" i="27" s="1"/>
  <c r="WPL1" i="27" s="1"/>
  <c r="WPM1" i="27" s="1"/>
  <c r="WPN1" i="27" s="1"/>
  <c r="WPO1" i="27" s="1"/>
  <c r="WPP1" i="27" s="1"/>
  <c r="WPQ1" i="27" s="1"/>
  <c r="WPR1" i="27" s="1"/>
  <c r="WPS1" i="27" s="1"/>
  <c r="WPT1" i="27" s="1"/>
  <c r="WPU1" i="27" s="1"/>
  <c r="WPV1" i="27" s="1"/>
  <c r="WPW1" i="27" s="1"/>
  <c r="WPX1" i="27" s="1"/>
  <c r="WPY1" i="27" s="1"/>
  <c r="WPZ1" i="27" s="1"/>
  <c r="WQA1" i="27" s="1"/>
  <c r="WQB1" i="27" s="1"/>
  <c r="WQC1" i="27" s="1"/>
  <c r="WQD1" i="27" s="1"/>
  <c r="WQE1" i="27" s="1"/>
  <c r="WQF1" i="27" s="1"/>
  <c r="WQG1" i="27" s="1"/>
  <c r="WQH1" i="27" s="1"/>
  <c r="WQI1" i="27" s="1"/>
  <c r="WQJ1" i="27" s="1"/>
  <c r="WQK1" i="27" s="1"/>
  <c r="WQL1" i="27" s="1"/>
  <c r="WQM1" i="27" s="1"/>
  <c r="WQN1" i="27" s="1"/>
  <c r="WQO1" i="27" s="1"/>
  <c r="WQP1" i="27" s="1"/>
  <c r="WQQ1" i="27" s="1"/>
  <c r="WQR1" i="27" s="1"/>
  <c r="WQS1" i="27" s="1"/>
  <c r="WQT1" i="27" s="1"/>
  <c r="WQU1" i="27" s="1"/>
  <c r="WQV1" i="27" s="1"/>
  <c r="WQW1" i="27" s="1"/>
  <c r="WQX1" i="27" s="1"/>
  <c r="WQY1" i="27" s="1"/>
  <c r="WQZ1" i="27" s="1"/>
  <c r="WRA1" i="27" s="1"/>
  <c r="WRB1" i="27" s="1"/>
  <c r="WRC1" i="27" s="1"/>
  <c r="WRD1" i="27" s="1"/>
  <c r="WRE1" i="27" s="1"/>
  <c r="WRF1" i="27" s="1"/>
  <c r="WRG1" i="27" s="1"/>
  <c r="WRH1" i="27" s="1"/>
  <c r="WRI1" i="27" s="1"/>
  <c r="WRJ1" i="27" s="1"/>
  <c r="WRK1" i="27" s="1"/>
  <c r="WRL1" i="27" s="1"/>
  <c r="WRM1" i="27" s="1"/>
  <c r="WRN1" i="27" s="1"/>
  <c r="WRO1" i="27" s="1"/>
  <c r="WRP1" i="27" s="1"/>
  <c r="WRQ1" i="27" s="1"/>
  <c r="WRR1" i="27" s="1"/>
  <c r="WRS1" i="27" s="1"/>
  <c r="WRT1" i="27" s="1"/>
  <c r="WRU1" i="27" s="1"/>
  <c r="WRV1" i="27" s="1"/>
  <c r="WRW1" i="27" s="1"/>
  <c r="WRX1" i="27" s="1"/>
  <c r="WRY1" i="27" s="1"/>
  <c r="WRZ1" i="27" s="1"/>
  <c r="WSA1" i="27" s="1"/>
  <c r="WSB1" i="27" s="1"/>
  <c r="WSC1" i="27" s="1"/>
  <c r="WSD1" i="27" s="1"/>
  <c r="WSE1" i="27" s="1"/>
  <c r="WSF1" i="27" s="1"/>
  <c r="WSG1" i="27" s="1"/>
  <c r="WSH1" i="27" s="1"/>
  <c r="WSI1" i="27" s="1"/>
  <c r="WSJ1" i="27" s="1"/>
  <c r="WSK1" i="27" s="1"/>
  <c r="WSL1" i="27" s="1"/>
  <c r="WSM1" i="27" s="1"/>
  <c r="WSN1" i="27" s="1"/>
  <c r="WSO1" i="27" s="1"/>
  <c r="WSP1" i="27" s="1"/>
  <c r="WSQ1" i="27" s="1"/>
  <c r="WSR1" i="27" s="1"/>
  <c r="WSS1" i="27" s="1"/>
  <c r="WST1" i="27" s="1"/>
  <c r="WSU1" i="27" s="1"/>
  <c r="WSV1" i="27" s="1"/>
  <c r="WSW1" i="27" s="1"/>
  <c r="WSX1" i="27" s="1"/>
  <c r="WSY1" i="27" s="1"/>
  <c r="WSZ1" i="27" s="1"/>
  <c r="WTA1" i="27" s="1"/>
  <c r="WTB1" i="27" s="1"/>
  <c r="WTC1" i="27" s="1"/>
  <c r="WTD1" i="27" s="1"/>
  <c r="WTE1" i="27" s="1"/>
  <c r="WTF1" i="27" s="1"/>
  <c r="WTG1" i="27" s="1"/>
  <c r="WTH1" i="27" s="1"/>
  <c r="WTI1" i="27" s="1"/>
  <c r="WTJ1" i="27" s="1"/>
  <c r="WTK1" i="27" s="1"/>
  <c r="WTL1" i="27" s="1"/>
  <c r="WTM1" i="27" s="1"/>
  <c r="WTN1" i="27" s="1"/>
  <c r="WTO1" i="27" s="1"/>
  <c r="WTP1" i="27" s="1"/>
  <c r="WTQ1" i="27" s="1"/>
  <c r="WTR1" i="27" s="1"/>
  <c r="WTS1" i="27" s="1"/>
  <c r="WTT1" i="27" s="1"/>
  <c r="WTU1" i="27" s="1"/>
  <c r="WTV1" i="27" s="1"/>
  <c r="WTW1" i="27" s="1"/>
  <c r="WTX1" i="27" s="1"/>
  <c r="WTY1" i="27" s="1"/>
  <c r="WTZ1" i="27" s="1"/>
  <c r="WUA1" i="27" s="1"/>
  <c r="WUB1" i="27" s="1"/>
  <c r="WUC1" i="27" s="1"/>
  <c r="WUD1" i="27" s="1"/>
  <c r="WUE1" i="27" s="1"/>
  <c r="WUF1" i="27" s="1"/>
  <c r="WUG1" i="27" s="1"/>
  <c r="WUH1" i="27" s="1"/>
  <c r="WUI1" i="27" s="1"/>
  <c r="WUJ1" i="27" s="1"/>
  <c r="WUK1" i="27" s="1"/>
  <c r="WUL1" i="27" s="1"/>
  <c r="WUM1" i="27" s="1"/>
  <c r="WUN1" i="27" s="1"/>
  <c r="WUO1" i="27" s="1"/>
  <c r="WUP1" i="27" s="1"/>
  <c r="WUQ1" i="27" s="1"/>
  <c r="WUR1" i="27" s="1"/>
  <c r="WUS1" i="27" s="1"/>
  <c r="WUT1" i="27" s="1"/>
  <c r="WUU1" i="27" s="1"/>
  <c r="WUV1" i="27" s="1"/>
  <c r="WUW1" i="27" s="1"/>
  <c r="WUX1" i="27" s="1"/>
  <c r="WUY1" i="27" s="1"/>
  <c r="WUZ1" i="27" s="1"/>
  <c r="WVA1" i="27" s="1"/>
  <c r="WVB1" i="27" s="1"/>
  <c r="WVC1" i="27" s="1"/>
  <c r="WVD1" i="27" s="1"/>
  <c r="WVE1" i="27" s="1"/>
  <c r="WVF1" i="27" s="1"/>
  <c r="WVG1" i="27" s="1"/>
  <c r="WVH1" i="27" s="1"/>
  <c r="WVI1" i="27" s="1"/>
  <c r="WVJ1" i="27" s="1"/>
  <c r="WVK1" i="27" s="1"/>
  <c r="WVL1" i="27" s="1"/>
  <c r="WVM1" i="27" s="1"/>
  <c r="WVN1" i="27" s="1"/>
  <c r="WVO1" i="27" s="1"/>
  <c r="WVP1" i="27" s="1"/>
  <c r="WVQ1" i="27" s="1"/>
  <c r="WVR1" i="27" s="1"/>
  <c r="WVS1" i="27" s="1"/>
  <c r="WVT1" i="27" s="1"/>
  <c r="WVU1" i="27" s="1"/>
  <c r="WVV1" i="27" s="1"/>
  <c r="WVW1" i="27" s="1"/>
  <c r="WVX1" i="27" s="1"/>
  <c r="WVY1" i="27" s="1"/>
  <c r="WVZ1" i="27" s="1"/>
  <c r="WWA1" i="27" s="1"/>
  <c r="WWB1" i="27" s="1"/>
  <c r="WWC1" i="27" s="1"/>
  <c r="WWD1" i="27" s="1"/>
  <c r="WWE1" i="27" s="1"/>
  <c r="WWF1" i="27" s="1"/>
  <c r="WWG1" i="27" s="1"/>
  <c r="WWH1" i="27" s="1"/>
  <c r="WWI1" i="27" s="1"/>
  <c r="WWJ1" i="27" s="1"/>
  <c r="WWK1" i="27" s="1"/>
  <c r="WWL1" i="27" s="1"/>
  <c r="WWM1" i="27" s="1"/>
  <c r="WWN1" i="27" s="1"/>
  <c r="WWO1" i="27" s="1"/>
  <c r="WWP1" i="27" s="1"/>
  <c r="WWQ1" i="27" s="1"/>
  <c r="WWR1" i="27" s="1"/>
  <c r="WWS1" i="27" s="1"/>
  <c r="WWT1" i="27" s="1"/>
  <c r="WWU1" i="27" s="1"/>
  <c r="WWV1" i="27" s="1"/>
  <c r="WWW1" i="27" s="1"/>
  <c r="WWX1" i="27" s="1"/>
  <c r="WWY1" i="27" s="1"/>
  <c r="WWZ1" i="27" s="1"/>
  <c r="WXA1" i="27" s="1"/>
  <c r="WXB1" i="27" s="1"/>
  <c r="WXC1" i="27" s="1"/>
  <c r="WXD1" i="27" s="1"/>
  <c r="WXE1" i="27" s="1"/>
  <c r="WXF1" i="27" s="1"/>
  <c r="WXG1" i="27" s="1"/>
  <c r="WXH1" i="27" s="1"/>
  <c r="WXI1" i="27" s="1"/>
  <c r="WXJ1" i="27" s="1"/>
  <c r="WXK1" i="27" s="1"/>
  <c r="WXL1" i="27" s="1"/>
  <c r="WXM1" i="27" s="1"/>
  <c r="WXN1" i="27" s="1"/>
  <c r="WXO1" i="27" s="1"/>
  <c r="WXP1" i="27" s="1"/>
  <c r="WXQ1" i="27" s="1"/>
  <c r="WXR1" i="27" s="1"/>
  <c r="WXS1" i="27" s="1"/>
  <c r="WXT1" i="27" s="1"/>
  <c r="WXU1" i="27" s="1"/>
  <c r="WXV1" i="27" s="1"/>
  <c r="WXW1" i="27" s="1"/>
  <c r="WXX1" i="27" s="1"/>
  <c r="WXY1" i="27" s="1"/>
  <c r="WXZ1" i="27" s="1"/>
  <c r="WYA1" i="27" s="1"/>
  <c r="WYB1" i="27" s="1"/>
  <c r="WYC1" i="27" s="1"/>
  <c r="WYD1" i="27" s="1"/>
  <c r="WYE1" i="27" s="1"/>
  <c r="WYF1" i="27" s="1"/>
  <c r="WYG1" i="27" s="1"/>
  <c r="WYH1" i="27" s="1"/>
  <c r="WYI1" i="27" s="1"/>
  <c r="WYJ1" i="27" s="1"/>
  <c r="WYK1" i="27" s="1"/>
  <c r="WYL1" i="27" s="1"/>
  <c r="WYM1" i="27" s="1"/>
  <c r="WYN1" i="27" s="1"/>
  <c r="WYO1" i="27" s="1"/>
  <c r="WYP1" i="27" s="1"/>
  <c r="WYQ1" i="27" s="1"/>
  <c r="WYR1" i="27" s="1"/>
  <c r="WYS1" i="27" s="1"/>
  <c r="WYT1" i="27" s="1"/>
  <c r="WYU1" i="27" s="1"/>
  <c r="WYV1" i="27" s="1"/>
  <c r="WYW1" i="27" s="1"/>
  <c r="WYX1" i="27" s="1"/>
  <c r="WYY1" i="27" s="1"/>
  <c r="WYZ1" i="27" s="1"/>
  <c r="WZA1" i="27" s="1"/>
  <c r="WZB1" i="27" s="1"/>
  <c r="WZC1" i="27" s="1"/>
  <c r="WZD1" i="27" s="1"/>
  <c r="WZE1" i="27" s="1"/>
  <c r="WZF1" i="27" s="1"/>
  <c r="WZG1" i="27" s="1"/>
  <c r="WZH1" i="27" s="1"/>
  <c r="WZI1" i="27" s="1"/>
  <c r="WZJ1" i="27" s="1"/>
  <c r="WZK1" i="27" s="1"/>
  <c r="WZL1" i="27" s="1"/>
  <c r="WZM1" i="27" s="1"/>
  <c r="WZN1" i="27" s="1"/>
  <c r="WZO1" i="27" s="1"/>
  <c r="WZP1" i="27" s="1"/>
  <c r="WZQ1" i="27" s="1"/>
  <c r="WZR1" i="27" s="1"/>
  <c r="WZS1" i="27" s="1"/>
  <c r="WZT1" i="27" s="1"/>
  <c r="WZU1" i="27" s="1"/>
  <c r="WZV1" i="27" s="1"/>
  <c r="WZW1" i="27" s="1"/>
  <c r="WZX1" i="27" s="1"/>
  <c r="WZY1" i="27" s="1"/>
  <c r="WZZ1" i="27" s="1"/>
  <c r="XAA1" i="27" s="1"/>
  <c r="XAB1" i="27" s="1"/>
  <c r="XAC1" i="27" s="1"/>
  <c r="XAD1" i="27" s="1"/>
  <c r="XAE1" i="27" s="1"/>
  <c r="XAF1" i="27" s="1"/>
  <c r="XAG1" i="27" s="1"/>
  <c r="XAH1" i="27" s="1"/>
  <c r="XAI1" i="27" s="1"/>
  <c r="XAJ1" i="27" s="1"/>
  <c r="XAK1" i="27" s="1"/>
  <c r="XAL1" i="27" s="1"/>
  <c r="XAM1" i="27" s="1"/>
  <c r="XAN1" i="27" s="1"/>
  <c r="XAO1" i="27" s="1"/>
  <c r="XAP1" i="27" s="1"/>
  <c r="XAQ1" i="27" s="1"/>
  <c r="XAR1" i="27" s="1"/>
  <c r="XAS1" i="27" s="1"/>
  <c r="XAT1" i="27" s="1"/>
  <c r="XAU1" i="27" s="1"/>
  <c r="XAV1" i="27" s="1"/>
  <c r="XAW1" i="27" s="1"/>
  <c r="XAX1" i="27" s="1"/>
  <c r="XAY1" i="27" s="1"/>
  <c r="XAZ1" i="27" s="1"/>
  <c r="XBA1" i="27" s="1"/>
  <c r="XBB1" i="27" s="1"/>
  <c r="XBC1" i="27" s="1"/>
  <c r="XBD1" i="27" s="1"/>
  <c r="XBE1" i="27" s="1"/>
  <c r="XBF1" i="27" s="1"/>
  <c r="XBG1" i="27" s="1"/>
  <c r="XBH1" i="27" s="1"/>
  <c r="XBI1" i="27" s="1"/>
  <c r="XBJ1" i="27" s="1"/>
  <c r="XBK1" i="27" s="1"/>
  <c r="XBL1" i="27" s="1"/>
  <c r="XBM1" i="27" s="1"/>
  <c r="XBN1" i="27" s="1"/>
  <c r="XBO1" i="27" s="1"/>
  <c r="XBP1" i="27" s="1"/>
  <c r="XBQ1" i="27" s="1"/>
  <c r="XBR1" i="27" s="1"/>
  <c r="XBS1" i="27" s="1"/>
  <c r="XBT1" i="27" s="1"/>
  <c r="XBU1" i="27" s="1"/>
  <c r="XBV1" i="27" s="1"/>
  <c r="XBW1" i="27" s="1"/>
  <c r="XBX1" i="27" s="1"/>
  <c r="XBY1" i="27" s="1"/>
  <c r="XBZ1" i="27" s="1"/>
  <c r="XCA1" i="27" s="1"/>
  <c r="XCB1" i="27" s="1"/>
  <c r="XCC1" i="27" s="1"/>
  <c r="XCD1" i="27" s="1"/>
  <c r="XCE1" i="27" s="1"/>
  <c r="XCF1" i="27" s="1"/>
  <c r="XCG1" i="27" s="1"/>
  <c r="XCH1" i="27" s="1"/>
  <c r="XCI1" i="27" s="1"/>
  <c r="XCJ1" i="27" s="1"/>
  <c r="XCK1" i="27" s="1"/>
  <c r="XCL1" i="27" s="1"/>
  <c r="XCM1" i="27" s="1"/>
  <c r="XCN1" i="27" s="1"/>
  <c r="XCO1" i="27" s="1"/>
  <c r="XCP1" i="27" s="1"/>
  <c r="XCQ1" i="27" s="1"/>
  <c r="XCR1" i="27" s="1"/>
  <c r="XCS1" i="27" s="1"/>
  <c r="XCT1" i="27" s="1"/>
  <c r="XCU1" i="27" s="1"/>
  <c r="XCV1" i="27" s="1"/>
  <c r="XCW1" i="27" s="1"/>
  <c r="XCX1" i="27" s="1"/>
  <c r="XCY1" i="27" s="1"/>
  <c r="XCZ1" i="27" s="1"/>
  <c r="XDA1" i="27" s="1"/>
  <c r="XDB1" i="27" s="1"/>
  <c r="XDC1" i="27" s="1"/>
  <c r="XDD1" i="27" s="1"/>
  <c r="XDE1" i="27" s="1"/>
  <c r="XDF1" i="27" s="1"/>
  <c r="XDG1" i="27" s="1"/>
  <c r="XDH1" i="27" s="1"/>
  <c r="XDI1" i="27" s="1"/>
  <c r="XDJ1" i="27" s="1"/>
  <c r="XDK1" i="27" s="1"/>
  <c r="XDL1" i="27" s="1"/>
  <c r="XDM1" i="27" s="1"/>
  <c r="XDN1" i="27" s="1"/>
  <c r="XDO1" i="27" s="1"/>
  <c r="XDP1" i="27" s="1"/>
  <c r="XDQ1" i="27" s="1"/>
  <c r="XDR1" i="27" s="1"/>
  <c r="XDS1" i="27" s="1"/>
  <c r="XDT1" i="27" s="1"/>
  <c r="XDU1" i="27" s="1"/>
  <c r="XDV1" i="27" s="1"/>
  <c r="XDW1" i="27" s="1"/>
  <c r="XDX1" i="27" s="1"/>
  <c r="XDY1" i="27" s="1"/>
  <c r="XDZ1" i="27" s="1"/>
  <c r="XEA1" i="27" s="1"/>
  <c r="XEB1" i="27" s="1"/>
  <c r="XEC1" i="27" s="1"/>
  <c r="XED1" i="27" s="1"/>
  <c r="XEE1" i="27" s="1"/>
  <c r="XEF1" i="27" s="1"/>
  <c r="XEG1" i="27" s="1"/>
  <c r="XEH1" i="27" s="1"/>
  <c r="XEI1" i="27" s="1"/>
  <c r="XEJ1" i="27" s="1"/>
  <c r="XEK1" i="27" s="1"/>
  <c r="XEL1" i="27" s="1"/>
  <c r="XEM1" i="27" s="1"/>
  <c r="XEN1" i="27" s="1"/>
  <c r="XEO1" i="27" s="1"/>
  <c r="XEP1" i="27" s="1"/>
  <c r="XEQ1" i="27" s="1"/>
  <c r="XER1" i="27" s="1"/>
  <c r="XES1" i="27" s="1"/>
  <c r="XET1" i="27" s="1"/>
  <c r="XEU1" i="27" s="1"/>
  <c r="XEV1" i="27" s="1"/>
  <c r="XEW1" i="27" s="1"/>
  <c r="XEX1" i="27" s="1"/>
  <c r="XEY1" i="27" s="1"/>
  <c r="XEZ1" i="27" s="1"/>
  <c r="XFA1" i="27" s="1"/>
  <c r="XFB1" i="27" s="1"/>
  <c r="XFC1" i="27" s="1"/>
  <c r="XFD1" i="27" s="1"/>
  <c r="X363" i="27" l="1"/>
  <c r="X364" i="27" s="1"/>
  <c r="C3" i="13" l="1"/>
  <c r="K13" i="13" l="1"/>
  <c r="K24" i="13"/>
  <c r="K14" i="13"/>
  <c r="C38" i="13"/>
  <c r="C39" i="13" s="1"/>
  <c r="K19" i="13"/>
  <c r="K20" i="13"/>
  <c r="J19" i="13"/>
  <c r="F19" i="13"/>
  <c r="J13" i="13"/>
  <c r="J17" i="13" s="1"/>
  <c r="F13" i="13"/>
  <c r="H13" i="13"/>
  <c r="G13" i="13"/>
  <c r="G10" i="39" s="1"/>
  <c r="I19" i="13"/>
  <c r="E19" i="13"/>
  <c r="D19" i="13"/>
  <c r="C19" i="13"/>
  <c r="I13" i="13"/>
  <c r="I17" i="13" s="1"/>
  <c r="E13" i="13"/>
  <c r="H19" i="13"/>
  <c r="D13" i="13"/>
  <c r="G19" i="13"/>
  <c r="C13" i="13"/>
  <c r="D38" i="13"/>
  <c r="J24" i="13"/>
  <c r="H24" i="13"/>
  <c r="F14" i="13"/>
  <c r="F11" i="39" s="1"/>
  <c r="G24" i="13"/>
  <c r="F10" i="39"/>
  <c r="E24" i="13"/>
  <c r="F24" i="13"/>
  <c r="H10" i="39"/>
  <c r="D24" i="13"/>
  <c r="I24" i="13"/>
  <c r="H20" i="13"/>
  <c r="H14" i="13"/>
  <c r="H11" i="39" s="1"/>
  <c r="G20" i="13"/>
  <c r="G14" i="13"/>
  <c r="G11" i="39" s="1"/>
  <c r="F20" i="13"/>
  <c r="E20" i="13"/>
  <c r="E14" i="13"/>
  <c r="D20" i="13"/>
  <c r="D14" i="13"/>
  <c r="C20" i="13"/>
  <c r="C14" i="13"/>
  <c r="J20" i="13"/>
  <c r="J14" i="13"/>
  <c r="I20" i="13"/>
  <c r="I14" i="13"/>
  <c r="I11" i="39" s="1"/>
  <c r="D45" i="13" l="1"/>
  <c r="D46" i="13" s="1"/>
  <c r="D51" i="13"/>
  <c r="E100" i="19"/>
  <c r="K100" i="19" s="1"/>
  <c r="D49" i="13"/>
  <c r="D39" i="13"/>
  <c r="C5" i="47"/>
  <c r="E49" i="13"/>
  <c r="K31" i="13"/>
  <c r="K30" i="13"/>
  <c r="D3" i="49"/>
  <c r="K11" i="39"/>
  <c r="B21" i="47"/>
  <c r="B5" i="47"/>
  <c r="K10" i="39"/>
  <c r="K15" i="13"/>
  <c r="K17" i="13"/>
  <c r="K26" i="13"/>
  <c r="D55" i="19"/>
  <c r="H55" i="19" s="1"/>
  <c r="C17" i="13"/>
  <c r="E51" i="13"/>
  <c r="C49" i="13"/>
  <c r="C51" i="13"/>
  <c r="J10" i="39"/>
  <c r="J11" i="39"/>
  <c r="J30" i="13"/>
  <c r="J31" i="13"/>
  <c r="J15" i="13"/>
  <c r="J18" i="13" s="1"/>
  <c r="J26" i="13"/>
  <c r="I10" i="39"/>
  <c r="H17" i="13"/>
  <c r="G17" i="13"/>
  <c r="G30" i="13"/>
  <c r="F30" i="13"/>
  <c r="D30" i="13"/>
  <c r="E30" i="13"/>
  <c r="I30" i="13"/>
  <c r="H30" i="13"/>
  <c r="E26" i="13"/>
  <c r="D31" i="13"/>
  <c r="E31" i="13"/>
  <c r="H31" i="13"/>
  <c r="F31" i="13"/>
  <c r="G31" i="13"/>
  <c r="D26" i="13"/>
  <c r="H26" i="13"/>
  <c r="F26" i="13"/>
  <c r="I26" i="13"/>
  <c r="H15" i="13"/>
  <c r="C21" i="47" l="1"/>
  <c r="D56" i="19"/>
  <c r="H56" i="19" s="1"/>
  <c r="C100" i="19"/>
  <c r="I100" i="19" s="1"/>
  <c r="D59" i="49"/>
  <c r="D61" i="49" s="1"/>
  <c r="D26" i="49"/>
  <c r="K16" i="13"/>
  <c r="K12" i="39"/>
  <c r="K14" i="39" s="1"/>
  <c r="K15" i="39" s="1"/>
  <c r="K20" i="39" s="1"/>
  <c r="K18" i="13"/>
  <c r="J16" i="13"/>
  <c r="J12" i="39"/>
  <c r="J14" i="39" s="1"/>
  <c r="J15" i="39" s="1"/>
  <c r="J20" i="39" s="1"/>
  <c r="H12" i="39"/>
  <c r="H18" i="13"/>
  <c r="H14" i="39" l="1"/>
  <c r="H15" i="39" s="1"/>
  <c r="H20" i="39" s="1"/>
  <c r="H16" i="13"/>
  <c r="H45" i="13" l="1"/>
  <c r="G45" i="13"/>
  <c r="F45" i="13"/>
  <c r="E45" i="13"/>
  <c r="I15" i="13"/>
  <c r="G15" i="13"/>
  <c r="G12" i="39" s="1"/>
  <c r="G46" i="13" l="1"/>
  <c r="E46" i="13"/>
  <c r="F46" i="13"/>
  <c r="H46" i="13"/>
  <c r="I12" i="39"/>
  <c r="K16" i="39" s="1"/>
  <c r="K21" i="39" s="1"/>
  <c r="K22" i="39" s="1"/>
  <c r="I18" i="13"/>
  <c r="G14" i="39"/>
  <c r="G15" i="39" s="1"/>
  <c r="G49" i="13"/>
  <c r="G51" i="13"/>
  <c r="F49" i="13"/>
  <c r="F51" i="13"/>
  <c r="H49" i="13"/>
  <c r="H51" i="13"/>
  <c r="D15" i="13"/>
  <c r="I16" i="13"/>
  <c r="G16" i="13"/>
  <c r="G18" i="13"/>
  <c r="F17" i="13"/>
  <c r="G26" i="13"/>
  <c r="E17" i="13"/>
  <c r="E15" i="13"/>
  <c r="C15" i="13"/>
  <c r="F15" i="13"/>
  <c r="F12" i="39" s="1"/>
  <c r="F14" i="39" s="1"/>
  <c r="F15" i="39" s="1"/>
  <c r="K26" i="39" l="1"/>
  <c r="K27" i="39"/>
  <c r="I14" i="39"/>
  <c r="I15" i="39" s="1"/>
  <c r="I20" i="39" s="1"/>
  <c r="J16" i="39"/>
  <c r="J21" i="39" s="1"/>
  <c r="J22" i="39" s="1"/>
  <c r="I16" i="39"/>
  <c r="I21" i="39" s="1"/>
  <c r="H16" i="39"/>
  <c r="H21" i="39" s="1"/>
  <c r="H22" i="39" s="1"/>
  <c r="F16" i="13"/>
  <c r="C16" i="13"/>
  <c r="D16" i="13"/>
  <c r="I31" i="13"/>
  <c r="D17" i="13"/>
  <c r="D18" i="13" s="1"/>
  <c r="E18" i="13"/>
  <c r="E16" i="13"/>
  <c r="F18" i="13"/>
  <c r="C18" i="13"/>
  <c r="K25" i="39" l="1"/>
  <c r="K61" i="19" s="1"/>
  <c r="I22" i="39"/>
  <c r="I26" i="39" s="1"/>
  <c r="J26" i="39"/>
  <c r="J27" i="39"/>
  <c r="H26" i="39"/>
  <c r="H27" i="39"/>
  <c r="I27" i="39" l="1"/>
  <c r="I25" i="39" s="1"/>
  <c r="K59" i="19" s="1"/>
  <c r="J25" i="39"/>
  <c r="K60" i="19" s="1"/>
  <c r="H25" i="39"/>
  <c r="D6" i="12" l="1"/>
  <c r="D7" i="12" s="1"/>
  <c r="D5" i="12"/>
  <c r="D8" i="12" l="1"/>
  <c r="D9" i="12" l="1"/>
  <c r="D10" i="12" l="1"/>
  <c r="D11" i="12" l="1"/>
  <c r="D12" i="12" l="1"/>
  <c r="D13" i="12" l="1"/>
  <c r="D14" i="12" l="1"/>
  <c r="D15" i="12"/>
  <c r="D16" i="12"/>
  <c r="D17" i="12"/>
  <c r="D18" i="12"/>
  <c r="D19" i="12"/>
  <c r="D20" i="12"/>
  <c r="D21" i="12"/>
  <c r="D22" i="12"/>
  <c r="D23" i="12"/>
  <c r="D24" i="12"/>
  <c r="D25" i="12"/>
  <c r="D26" i="12"/>
  <c r="D27" i="12"/>
  <c r="D28" i="12"/>
  <c r="D29" i="12"/>
  <c r="D30" i="12"/>
  <c r="D31" i="12"/>
  <c r="D32" i="12"/>
  <c r="D33" i="12"/>
  <c r="D34" i="12"/>
  <c r="D35" i="12"/>
  <c r="D36" i="12"/>
  <c r="D37" i="12"/>
  <c r="D38" i="12"/>
  <c r="D39" i="12"/>
  <c r="D40" i="12"/>
  <c r="D41" i="12"/>
  <c r="D42" i="12"/>
  <c r="D43" i="12"/>
  <c r="D44" i="12"/>
  <c r="D45" i="12"/>
  <c r="D46" i="12"/>
  <c r="D47" i="12"/>
  <c r="D48" i="12"/>
  <c r="D49" i="12"/>
  <c r="D50" i="12"/>
  <c r="D51" i="12"/>
  <c r="D52" i="12"/>
  <c r="D53" i="12"/>
  <c r="D54" i="12"/>
  <c r="D55" i="12"/>
  <c r="D56" i="12"/>
  <c r="D57" i="12"/>
  <c r="D58" i="12"/>
  <c r="D59" i="12"/>
  <c r="D60" i="12"/>
  <c r="D61" i="12"/>
  <c r="D62" i="12"/>
  <c r="D63" i="12"/>
  <c r="D64" i="12"/>
  <c r="D65" i="12"/>
  <c r="D66" i="12"/>
  <c r="D67" i="12"/>
  <c r="D68" i="12"/>
  <c r="D69" i="12"/>
  <c r="D70" i="12"/>
  <c r="D71" i="12"/>
  <c r="D72" i="12"/>
  <c r="D73" i="12"/>
  <c r="D74" i="12"/>
  <c r="D75" i="12"/>
  <c r="D76" i="12"/>
  <c r="D77" i="12"/>
  <c r="D78" i="12"/>
  <c r="D79" i="12"/>
  <c r="D80" i="12"/>
  <c r="D81" i="12"/>
  <c r="D82" i="12"/>
  <c r="D83" i="12"/>
  <c r="D84" i="12"/>
  <c r="D85" i="12"/>
  <c r="D86" i="12"/>
  <c r="D87" i="12"/>
  <c r="D88" i="12"/>
  <c r="D89" i="12"/>
  <c r="D90" i="12"/>
  <c r="D91" i="12"/>
  <c r="D92" i="12"/>
  <c r="D93" i="12"/>
  <c r="D94" i="12"/>
  <c r="D95" i="12"/>
  <c r="D96" i="12"/>
  <c r="D97" i="12"/>
  <c r="D98" i="12"/>
  <c r="D99" i="12"/>
  <c r="D100" i="12"/>
  <c r="D101" i="12"/>
  <c r="D102" i="12"/>
  <c r="D103" i="12"/>
  <c r="D104" i="12"/>
  <c r="D105" i="12"/>
  <c r="D106" i="12"/>
  <c r="D107" i="12"/>
  <c r="D108" i="12"/>
  <c r="D109" i="12"/>
  <c r="D110" i="12"/>
  <c r="D111" i="12"/>
  <c r="D112" i="12"/>
  <c r="D113" i="12"/>
  <c r="D114" i="12"/>
  <c r="D115" i="12"/>
  <c r="D116" i="12"/>
  <c r="D117" i="12"/>
  <c r="D118" i="12"/>
  <c r="D119" i="12"/>
  <c r="D120" i="12"/>
  <c r="D121" i="12"/>
  <c r="D122" i="12"/>
  <c r="D123" i="12"/>
  <c r="D124" i="12"/>
  <c r="D125" i="12"/>
  <c r="D126" i="12"/>
  <c r="D127" i="12"/>
  <c r="D128" i="12"/>
  <c r="D129" i="12"/>
  <c r="D130" i="12"/>
  <c r="D131" i="12"/>
  <c r="D132" i="12"/>
  <c r="D133" i="12"/>
  <c r="D134" i="12"/>
  <c r="D135" i="12"/>
  <c r="D136" i="12"/>
  <c r="D137" i="12"/>
  <c r="D138" i="12"/>
  <c r="D139" i="12"/>
  <c r="D140" i="12"/>
  <c r="D141" i="12"/>
  <c r="D142" i="12"/>
  <c r="D143" i="12"/>
  <c r="D144" i="12"/>
  <c r="D145" i="12"/>
  <c r="D146" i="12"/>
  <c r="D147" i="12"/>
  <c r="F2" i="12"/>
  <c r="E147" i="12" l="1"/>
  <c r="E294" i="12"/>
  <c r="E32" i="12"/>
  <c r="E177" i="12"/>
  <c r="E5" i="12"/>
  <c r="E151" i="12"/>
  <c r="E183" i="12"/>
  <c r="E12" i="12"/>
  <c r="E169" i="12"/>
  <c r="E80" i="12"/>
  <c r="E94" i="12"/>
  <c r="E303" i="12"/>
  <c r="E173" i="12"/>
  <c r="E283" i="12"/>
  <c r="E69" i="12"/>
  <c r="E265" i="12"/>
  <c r="E222" i="12"/>
  <c r="E136" i="12"/>
  <c r="E92" i="12"/>
  <c r="E244" i="12"/>
  <c r="E285" i="12"/>
  <c r="E228" i="12"/>
  <c r="E247" i="12"/>
  <c r="E126" i="12"/>
  <c r="E103" i="12"/>
  <c r="E93" i="12"/>
  <c r="E63" i="12"/>
  <c r="E276" i="12"/>
  <c r="E66" i="12"/>
  <c r="E281" i="12"/>
  <c r="E323" i="12"/>
  <c r="E83" i="12"/>
  <c r="E198" i="12"/>
  <c r="E335" i="12"/>
  <c r="E319" i="12"/>
  <c r="E44" i="12"/>
  <c r="E227" i="12"/>
  <c r="E317" i="12"/>
  <c r="E145" i="12"/>
  <c r="E135" i="12"/>
  <c r="E125" i="12"/>
  <c r="E256" i="12"/>
  <c r="E34" i="12"/>
  <c r="E99" i="12"/>
  <c r="E168" i="12"/>
  <c r="E64" i="12"/>
  <c r="E170" i="12"/>
  <c r="E30" i="12"/>
  <c r="E307" i="12"/>
  <c r="E200" i="12"/>
  <c r="E231" i="12"/>
  <c r="E239" i="12"/>
  <c r="E91" i="12"/>
  <c r="E22" i="12"/>
  <c r="E129" i="12"/>
  <c r="E111" i="12"/>
  <c r="E78" i="12"/>
  <c r="E310" i="12"/>
  <c r="E267" i="12"/>
  <c r="E74" i="12"/>
  <c r="E33" i="12"/>
  <c r="E326" i="12"/>
  <c r="E57" i="12"/>
  <c r="E193" i="12"/>
  <c r="E65" i="12"/>
  <c r="E324" i="12"/>
  <c r="E313" i="12"/>
  <c r="E286" i="12"/>
  <c r="E71" i="12"/>
  <c r="E113" i="12"/>
  <c r="E102" i="12"/>
  <c r="E236" i="12"/>
  <c r="E279" i="12"/>
  <c r="E206" i="12"/>
  <c r="E121" i="12"/>
  <c r="E122" i="12"/>
  <c r="E146" i="12"/>
  <c r="E211" i="12"/>
  <c r="E142" i="12"/>
  <c r="E179" i="12"/>
  <c r="E311" i="12"/>
  <c r="E337" i="12"/>
  <c r="E90" i="12"/>
  <c r="E43" i="12"/>
  <c r="E345" i="12"/>
  <c r="E318" i="12"/>
  <c r="E212" i="12"/>
  <c r="E6" i="12"/>
  <c r="E214" i="12"/>
  <c r="E51" i="12"/>
  <c r="E16" i="12"/>
  <c r="E178" i="12"/>
  <c r="E159" i="12"/>
  <c r="E8" i="12"/>
  <c r="E164" i="12"/>
  <c r="E185" i="12"/>
  <c r="E52" i="12"/>
  <c r="E259" i="12"/>
  <c r="E312" i="12"/>
  <c r="E290" i="12"/>
  <c r="E332" i="12"/>
  <c r="E202" i="12"/>
  <c r="E216" i="12"/>
  <c r="E201" i="12"/>
  <c r="E132" i="12"/>
  <c r="E21" i="12"/>
  <c r="E288" i="12"/>
  <c r="E49" i="12"/>
  <c r="E339" i="12"/>
  <c r="E112" i="12"/>
  <c r="E291" i="12"/>
  <c r="E40" i="12"/>
  <c r="E96" i="12"/>
  <c r="E134" i="12"/>
  <c r="E277" i="12"/>
  <c r="E230" i="12"/>
  <c r="E117" i="12"/>
  <c r="E67" i="12"/>
  <c r="E272" i="12"/>
  <c r="E218" i="12"/>
  <c r="E314" i="12"/>
  <c r="E199" i="12"/>
  <c r="E109" i="12"/>
  <c r="E261" i="12"/>
  <c r="E296" i="12"/>
  <c r="E213" i="12"/>
  <c r="E84" i="12"/>
  <c r="E325" i="12"/>
  <c r="E322" i="12"/>
  <c r="E29" i="12"/>
  <c r="E341" i="12"/>
  <c r="E255" i="12"/>
  <c r="E160" i="12"/>
  <c r="E133" i="12"/>
  <c r="E210" i="12"/>
  <c r="E293" i="12"/>
  <c r="E81" i="12"/>
  <c r="E162" i="12"/>
  <c r="E262" i="12"/>
  <c r="E79" i="12"/>
  <c r="E76" i="12"/>
  <c r="E254" i="12"/>
  <c r="E157" i="12"/>
  <c r="E7" i="12"/>
  <c r="E181" i="12"/>
  <c r="E153" i="12"/>
  <c r="E167" i="12"/>
  <c r="E240" i="12"/>
  <c r="E37" i="12"/>
  <c r="E59" i="12"/>
  <c r="E327" i="12"/>
  <c r="E17" i="12"/>
  <c r="E308" i="12"/>
  <c r="E266" i="12"/>
  <c r="E20" i="12"/>
  <c r="E305" i="12"/>
  <c r="E48" i="12"/>
  <c r="E204" i="12"/>
  <c r="E225" i="12"/>
  <c r="E119" i="12"/>
  <c r="E120" i="12"/>
  <c r="E42" i="12"/>
  <c r="E315" i="12"/>
  <c r="E138" i="12"/>
  <c r="E196" i="12"/>
  <c r="E224" i="12"/>
  <c r="E118" i="12"/>
  <c r="E97" i="12"/>
  <c r="E144" i="12"/>
  <c r="E219" i="12"/>
  <c r="E195" i="12"/>
  <c r="E28" i="12"/>
  <c r="E72" i="12"/>
  <c r="E114" i="12"/>
  <c r="E88" i="12"/>
  <c r="E87" i="12"/>
  <c r="E346" i="12"/>
  <c r="E342" i="12"/>
  <c r="E107" i="12"/>
  <c r="E45" i="12"/>
  <c r="E31" i="12"/>
  <c r="E237" i="12"/>
  <c r="E246" i="12"/>
  <c r="E86" i="12"/>
  <c r="E154" i="12"/>
  <c r="E282" i="12"/>
  <c r="E61" i="12"/>
  <c r="E309" i="12"/>
  <c r="E62" i="12"/>
  <c r="E252" i="12"/>
  <c r="E101" i="12"/>
  <c r="E106" i="12"/>
  <c r="E127" i="12"/>
  <c r="E166" i="12"/>
  <c r="E85" i="12"/>
  <c r="E14" i="12"/>
  <c r="E128" i="12"/>
  <c r="E156" i="12"/>
  <c r="E180" i="12"/>
  <c r="E163" i="12"/>
  <c r="E165" i="12"/>
  <c r="E186" i="12"/>
  <c r="E284" i="12"/>
  <c r="E77" i="12"/>
  <c r="E95" i="12"/>
  <c r="E68" i="12"/>
  <c r="E174" i="12"/>
  <c r="E336" i="12"/>
  <c r="E338" i="12"/>
  <c r="E232" i="12"/>
  <c r="E223" i="12"/>
  <c r="E104" i="12"/>
  <c r="E249" i="12"/>
  <c r="E130" i="12"/>
  <c r="E205" i="12"/>
  <c r="E27" i="12"/>
  <c r="E50" i="12"/>
  <c r="E260" i="12"/>
  <c r="E297" i="12"/>
  <c r="E139" i="12"/>
  <c r="E278" i="12"/>
  <c r="E263" i="12"/>
  <c r="E306" i="12"/>
  <c r="E269" i="12"/>
  <c r="E257" i="12"/>
  <c r="E19" i="12"/>
  <c r="E274" i="12"/>
  <c r="E301" i="12"/>
  <c r="E110" i="12"/>
  <c r="E300" i="12"/>
  <c r="E215" i="12"/>
  <c r="E233" i="12"/>
  <c r="E251" i="12"/>
  <c r="E333" i="12"/>
  <c r="E287" i="12"/>
  <c r="E241" i="12"/>
  <c r="E340" i="12"/>
  <c r="E275" i="12"/>
  <c r="E152" i="12"/>
  <c r="E289" i="12"/>
  <c r="E217" i="12"/>
  <c r="E221" i="12"/>
  <c r="E58" i="12"/>
  <c r="E124" i="12"/>
  <c r="E53" i="12"/>
  <c r="E235" i="12"/>
  <c r="E188" i="12"/>
  <c r="E10" i="12"/>
  <c r="E253" i="12"/>
  <c r="E25" i="12"/>
  <c r="E155" i="12"/>
  <c r="E158" i="12"/>
  <c r="E161" i="12"/>
  <c r="E182" i="12"/>
  <c r="E11" i="12"/>
  <c r="E13" i="12"/>
  <c r="E295" i="12"/>
  <c r="E208" i="12"/>
  <c r="E60" i="12"/>
  <c r="E328" i="12"/>
  <c r="E234" i="12"/>
  <c r="E70" i="12"/>
  <c r="E116" i="12"/>
  <c r="E191" i="12"/>
  <c r="E137" i="12"/>
  <c r="E105" i="12"/>
  <c r="E140" i="12"/>
  <c r="E141" i="12"/>
  <c r="E172" i="12"/>
  <c r="E229" i="12"/>
  <c r="E55" i="12"/>
  <c r="E298" i="12"/>
  <c r="E75" i="12"/>
  <c r="E207" i="12"/>
  <c r="E46" i="12"/>
  <c r="E344" i="12"/>
  <c r="E270" i="12"/>
  <c r="E273" i="12"/>
  <c r="E123" i="12"/>
  <c r="E89" i="12"/>
  <c r="E268" i="12"/>
  <c r="E343" i="12"/>
  <c r="E334" i="12"/>
  <c r="E35" i="12"/>
  <c r="E100" i="12"/>
  <c r="E98" i="12"/>
  <c r="E194" i="12"/>
  <c r="E250" i="12"/>
  <c r="E108" i="12"/>
  <c r="E321" i="12"/>
  <c r="E23" i="12"/>
  <c r="E148" i="12"/>
  <c r="E143" i="12"/>
  <c r="E331" i="12"/>
  <c r="E190" i="12"/>
  <c r="E26" i="12"/>
  <c r="E47" i="12"/>
  <c r="E299" i="12"/>
  <c r="E36" i="12"/>
  <c r="E176" i="12"/>
  <c r="E171" i="12"/>
  <c r="E258" i="12"/>
  <c r="E24" i="12"/>
  <c r="E175" i="12"/>
  <c r="E149" i="12"/>
  <c r="E150" i="12"/>
  <c r="E9" i="12"/>
  <c r="E184" i="12"/>
  <c r="E187" i="12"/>
  <c r="E238" i="12"/>
  <c r="E38" i="12"/>
  <c r="E302" i="12"/>
  <c r="E329" i="12"/>
  <c r="E18" i="12"/>
  <c r="E203" i="12"/>
  <c r="E115" i="12"/>
  <c r="E131" i="12"/>
  <c r="E304" i="12"/>
  <c r="E248" i="12"/>
  <c r="E220" i="12"/>
  <c r="E245" i="12"/>
  <c r="E226" i="12"/>
  <c r="E39" i="12"/>
  <c r="E56" i="12"/>
  <c r="E316" i="12"/>
  <c r="E41" i="12"/>
  <c r="E197" i="12"/>
  <c r="E264" i="12"/>
  <c r="E192" i="12"/>
  <c r="E280" i="12"/>
  <c r="E209" i="12"/>
  <c r="E82" i="12"/>
  <c r="E271" i="12"/>
  <c r="E189" i="12"/>
  <c r="E330" i="12"/>
  <c r="E292" i="12"/>
  <c r="E54" i="12"/>
  <c r="E15" i="12"/>
  <c r="E320" i="12"/>
  <c r="E73" i="12"/>
  <c r="E243" i="12"/>
  <c r="E242" i="12"/>
  <c r="B37" i="47"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Delgado, S.</author>
  </authors>
  <commentList>
    <comment ref="AA325" authorId="0" shapeId="0" xr:uid="{392C8E32-409C-4012-8A4B-B84F0BA93FC0}">
      <text>
        <r>
          <rPr>
            <b/>
            <sz val="9"/>
            <color indexed="81"/>
            <rFont val="Tahoma"/>
            <family val="2"/>
          </rPr>
          <t>Delgado, S.:</t>
        </r>
        <r>
          <rPr>
            <sz val="9"/>
            <color indexed="81"/>
            <rFont val="Tahoma"/>
            <family val="2"/>
          </rPr>
          <t xml:space="preserve">
Gooise Meren heeft het voorschot reeds in 1x afbetaald.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Delgado, S.</author>
  </authors>
  <commentList>
    <comment ref="B354" authorId="0" shapeId="0" xr:uid="{D17F2860-8E2A-44CD-83BE-3A7D557E9228}">
      <text>
        <r>
          <rPr>
            <b/>
            <sz val="9"/>
            <color indexed="81"/>
            <rFont val="Tahoma"/>
            <family val="2"/>
          </rPr>
          <t>Delgado, S.:</t>
        </r>
        <r>
          <rPr>
            <sz val="9"/>
            <color indexed="81"/>
            <rFont val="Tahoma"/>
            <family val="2"/>
          </rPr>
          <t xml:space="preserve">
</t>
        </r>
        <r>
          <rPr>
            <u/>
            <sz val="9"/>
            <color indexed="81"/>
            <rFont val="Tahoma"/>
            <family val="2"/>
          </rPr>
          <t>2021: fusie</t>
        </r>
        <r>
          <rPr>
            <sz val="9"/>
            <color indexed="81"/>
            <rFont val="Tahoma"/>
            <family val="2"/>
          </rPr>
          <t xml:space="preserve">
-Delfszijl
-Appingedam
-Loppersum</t>
        </r>
      </text>
    </comment>
  </commentList>
</comments>
</file>

<file path=xl/sharedStrings.xml><?xml version="1.0" encoding="utf-8"?>
<sst xmlns="http://schemas.openxmlformats.org/spreadsheetml/2006/main" count="14906" uniqueCount="956">
  <si>
    <t>Mijn gemeente is:</t>
  </si>
  <si>
    <t>Zevenaar</t>
  </si>
  <si>
    <t>Aa en Hunze</t>
  </si>
  <si>
    <t>Gemeentecode:</t>
  </si>
  <si>
    <t>Aalburg</t>
  </si>
  <si>
    <t>Grootteklasse gebundelde uitkering:</t>
  </si>
  <si>
    <t>Aalsmeer</t>
  </si>
  <si>
    <t>Relevant tabblad:</t>
  </si>
  <si>
    <t>Aalten</t>
  </si>
  <si>
    <t>Achtkarspelen</t>
  </si>
  <si>
    <t>Alblasserdam</t>
  </si>
  <si>
    <t>Albrandswaard</t>
  </si>
  <si>
    <t>Budget</t>
  </si>
  <si>
    <t>Alkmaar</t>
  </si>
  <si>
    <t>Almere</t>
  </si>
  <si>
    <t>Alphen-Chaam</t>
  </si>
  <si>
    <t>Ameland</t>
  </si>
  <si>
    <t>Amersfoort</t>
  </si>
  <si>
    <t>Amstelveen</t>
  </si>
  <si>
    <t>Amsterdam</t>
  </si>
  <si>
    <t>Apeldoorn</t>
  </si>
  <si>
    <t>Verrekening "Intertemporele tegemoetkoming" 2018-2025</t>
  </si>
  <si>
    <t>Appingedam</t>
  </si>
  <si>
    <t>Per jaar</t>
  </si>
  <si>
    <t>Arnhem</t>
  </si>
  <si>
    <t>Assen</t>
  </si>
  <si>
    <t>Vangnetuitkering</t>
  </si>
  <si>
    <t>Asten</t>
  </si>
  <si>
    <t>Baarle-Nassau</t>
  </si>
  <si>
    <t>Baarn</t>
  </si>
  <si>
    <t>Barendrecht</t>
  </si>
  <si>
    <t>Barneveld</t>
  </si>
  <si>
    <t>Bedum</t>
  </si>
  <si>
    <t>Beek</t>
  </si>
  <si>
    <t>Beemster</t>
  </si>
  <si>
    <t>Beesel</t>
  </si>
  <si>
    <t>Berg en Dal</t>
  </si>
  <si>
    <t>Bergeijk</t>
  </si>
  <si>
    <t>Bergen (L.)</t>
  </si>
  <si>
    <t>Bergen (NH.)</t>
  </si>
  <si>
    <t>Bergen op Zoom</t>
  </si>
  <si>
    <t>Berkelland</t>
  </si>
  <si>
    <t>Bernheze</t>
  </si>
  <si>
    <t>Best</t>
  </si>
  <si>
    <t>Beuningen</t>
  </si>
  <si>
    <t>Beverwijk</t>
  </si>
  <si>
    <t>Binnenmaas</t>
  </si>
  <si>
    <t>Bladel</t>
  </si>
  <si>
    <t>Blaricum</t>
  </si>
  <si>
    <t>Bloemendaal</t>
  </si>
  <si>
    <t>Bodegraven-Reeuwijk</t>
  </si>
  <si>
    <t>Boekel</t>
  </si>
  <si>
    <t>Borger-Odoorn</t>
  </si>
  <si>
    <t>Borne</t>
  </si>
  <si>
    <t>Borsele</t>
  </si>
  <si>
    <t>Boxmeer</t>
  </si>
  <si>
    <t>Boxtel</t>
  </si>
  <si>
    <t>Breda</t>
  </si>
  <si>
    <t>Brielle</t>
  </si>
  <si>
    <t>Bronckhorst</t>
  </si>
  <si>
    <t>Brummen</t>
  </si>
  <si>
    <t>Brunssum</t>
  </si>
  <si>
    <t>Bunnik</t>
  </si>
  <si>
    <t>Bunschoten</t>
  </si>
  <si>
    <t>Buren</t>
  </si>
  <si>
    <t>Capelle aan den IJssel</t>
  </si>
  <si>
    <t>Castricum</t>
  </si>
  <si>
    <t>Coevorden</t>
  </si>
  <si>
    <t>Cranendonck</t>
  </si>
  <si>
    <t>Cromstrijen</t>
  </si>
  <si>
    <t>Cuijk</t>
  </si>
  <si>
    <t>Culemborg</t>
  </si>
  <si>
    <t>Dalfsen</t>
  </si>
  <si>
    <t>Dantumadiel</t>
  </si>
  <si>
    <t>De Bilt</t>
  </si>
  <si>
    <t>De Fryske Marren</t>
  </si>
  <si>
    <t>De Marne</t>
  </si>
  <si>
    <t>De Ronde Venen</t>
  </si>
  <si>
    <t>De Wolden</t>
  </si>
  <si>
    <t>Delft</t>
  </si>
  <si>
    <t>Delfzijl</t>
  </si>
  <si>
    <t>Den Helder</t>
  </si>
  <si>
    <t>Deurne</t>
  </si>
  <si>
    <t>Deventer</t>
  </si>
  <si>
    <t>Diemen</t>
  </si>
  <si>
    <t>Dinkelland</t>
  </si>
  <si>
    <t>Doesburg</t>
  </si>
  <si>
    <t>Doetinchem</t>
  </si>
  <si>
    <t>Dongen</t>
  </si>
  <si>
    <t>Dongeradeel</t>
  </si>
  <si>
    <t>Dordrecht</t>
  </si>
  <si>
    <t>Drechterland</t>
  </si>
  <si>
    <t>Drimmelen</t>
  </si>
  <si>
    <t>Dronten</t>
  </si>
  <si>
    <t>Druten</t>
  </si>
  <si>
    <t>Duiven</t>
  </si>
  <si>
    <t>Echt-Susteren</t>
  </si>
  <si>
    <t>Edam-Volendam</t>
  </si>
  <si>
    <t>Ede</t>
  </si>
  <si>
    <t>Eemnes</t>
  </si>
  <si>
    <t>Eemsmond</t>
  </si>
  <si>
    <t>Eersel</t>
  </si>
  <si>
    <t>Eijsden-Margraten</t>
  </si>
  <si>
    <t>Eindhoven</t>
  </si>
  <si>
    <t>Elburg</t>
  </si>
  <si>
    <t>Emmen</t>
  </si>
  <si>
    <t>Enkhuizen</t>
  </si>
  <si>
    <t>Enschede</t>
  </si>
  <si>
    <t>Epe</t>
  </si>
  <si>
    <t>Ermelo</t>
  </si>
  <si>
    <t>Etten-Leur</t>
  </si>
  <si>
    <t>Ferwerderadiel</t>
  </si>
  <si>
    <t>Geertruidenberg</t>
  </si>
  <si>
    <t>Geldermalsen</t>
  </si>
  <si>
    <t>Geldrop-Mierlo</t>
  </si>
  <si>
    <t>Gemert-Bakel</t>
  </si>
  <si>
    <t>Gennep</t>
  </si>
  <si>
    <t>Giessenlanden</t>
  </si>
  <si>
    <t>Gilze en Rijen</t>
  </si>
  <si>
    <t>Goeree-Overflakkee</t>
  </si>
  <si>
    <t>Goes</t>
  </si>
  <si>
    <t>Goirle</t>
  </si>
  <si>
    <t>Gooise Meren</t>
  </si>
  <si>
    <t>Gorinchem</t>
  </si>
  <si>
    <t>Gouda</t>
  </si>
  <si>
    <t>Grave</t>
  </si>
  <si>
    <t>Groningen</t>
  </si>
  <si>
    <t>Grootegast</t>
  </si>
  <si>
    <t>Gulpen-Wittem</t>
  </si>
  <si>
    <t>Haaksbergen</t>
  </si>
  <si>
    <t>Haaren</t>
  </si>
  <si>
    <t>Haarlem</t>
  </si>
  <si>
    <t>Haarlemmerliede en Spaarnwoude</t>
  </si>
  <si>
    <t>Haarlemmermeer</t>
  </si>
  <si>
    <t>Halderberge</t>
  </si>
  <si>
    <t>Hardenberg</t>
  </si>
  <si>
    <t>Harderwijk</t>
  </si>
  <si>
    <t>Hardinxveld-Giessendam</t>
  </si>
  <si>
    <t>Haren</t>
  </si>
  <si>
    <t>Harlingen</t>
  </si>
  <si>
    <t>Hattem</t>
  </si>
  <si>
    <t>Heemskerk</t>
  </si>
  <si>
    <t>Heemstede</t>
  </si>
  <si>
    <t>Heerde</t>
  </si>
  <si>
    <t>Heerenveen</t>
  </si>
  <si>
    <t>Heerhugowaard</t>
  </si>
  <si>
    <t>Heerlen</t>
  </si>
  <si>
    <t>Heeze-Leende</t>
  </si>
  <si>
    <t>Heiloo</t>
  </si>
  <si>
    <t>Hellendoorn</t>
  </si>
  <si>
    <t>Hellevoetsluis</t>
  </si>
  <si>
    <t>Helmond</t>
  </si>
  <si>
    <t>Hendrik-Ido-Ambacht</t>
  </si>
  <si>
    <t>Hengelo</t>
  </si>
  <si>
    <t>Heumen</t>
  </si>
  <si>
    <t>Heusden</t>
  </si>
  <si>
    <t>Hillegom</t>
  </si>
  <si>
    <t>Hilvarenbeek</t>
  </si>
  <si>
    <t>Hilversum</t>
  </si>
  <si>
    <t>Hof van Twente</t>
  </si>
  <si>
    <t>Hollands Kroon</t>
  </si>
  <si>
    <t>Hoogeveen</t>
  </si>
  <si>
    <t>Hoorn</t>
  </si>
  <si>
    <t>Horst aan de Maas</t>
  </si>
  <si>
    <t>Houten</t>
  </si>
  <si>
    <t>Huizen</t>
  </si>
  <si>
    <t>Hulst</t>
  </si>
  <si>
    <t>IJsselstein</t>
  </si>
  <si>
    <t>Kaag en Braassem</t>
  </si>
  <si>
    <t>Kampen</t>
  </si>
  <si>
    <t>Kapelle</t>
  </si>
  <si>
    <t>Katwijk</t>
  </si>
  <si>
    <t>Kerkrade</t>
  </si>
  <si>
    <t>Koggenland</t>
  </si>
  <si>
    <t>Kollumerland en Nieuwkruisland</t>
  </si>
  <si>
    <t>Korendijk</t>
  </si>
  <si>
    <t>Krimpen aan den IJssel</t>
  </si>
  <si>
    <t>Krimpenerwaard</t>
  </si>
  <si>
    <t>Laarbeek</t>
  </si>
  <si>
    <t>Landerd</t>
  </si>
  <si>
    <t>Landgraaf</t>
  </si>
  <si>
    <t>Landsmeer</t>
  </si>
  <si>
    <t>Langedijk</t>
  </si>
  <si>
    <t>Lansingerland</t>
  </si>
  <si>
    <t>Laren</t>
  </si>
  <si>
    <t>Leek</t>
  </si>
  <si>
    <t>Leerdam</t>
  </si>
  <si>
    <t>Leeuwarden</t>
  </si>
  <si>
    <t>Leiden</t>
  </si>
  <si>
    <t>Leiderdorp</t>
  </si>
  <si>
    <t>Leidschendam-Voorburg</t>
  </si>
  <si>
    <t>Lelystad</t>
  </si>
  <si>
    <t>Leudal</t>
  </si>
  <si>
    <t>Leusden</t>
  </si>
  <si>
    <t>Lingewaal</t>
  </si>
  <si>
    <t>Lingewaard</t>
  </si>
  <si>
    <t>Lisse</t>
  </si>
  <si>
    <t>Lochem</t>
  </si>
  <si>
    <t>Loon op Zand</t>
  </si>
  <si>
    <t>Lopik</t>
  </si>
  <si>
    <t>Loppersum</t>
  </si>
  <si>
    <t>Losser</t>
  </si>
  <si>
    <t>Maasdriel</t>
  </si>
  <si>
    <t>Maasgouw</t>
  </si>
  <si>
    <t>Maassluis</t>
  </si>
  <si>
    <t>Maastricht</t>
  </si>
  <si>
    <t>Marum</t>
  </si>
  <si>
    <t>Medemblik</t>
  </si>
  <si>
    <t>Meerssen</t>
  </si>
  <si>
    <t>Meierijstad</t>
  </si>
  <si>
    <t>Meppel</t>
  </si>
  <si>
    <t>Middelburg</t>
  </si>
  <si>
    <t>Midden-Delfland</t>
  </si>
  <si>
    <t>Midden-Drenthe</t>
  </si>
  <si>
    <t>Midden-Groningen</t>
  </si>
  <si>
    <t>Mill en Sint Hubert</t>
  </si>
  <si>
    <t>Moerdijk</t>
  </si>
  <si>
    <t>Molenwaard</t>
  </si>
  <si>
    <t>Montferland</t>
  </si>
  <si>
    <t>Montfoort</t>
  </si>
  <si>
    <t>Mook en Middelaar</t>
  </si>
  <si>
    <t>Neder-Betuwe</t>
  </si>
  <si>
    <t>Nederweert</t>
  </si>
  <si>
    <t>Neerijnen</t>
  </si>
  <si>
    <t>Nieuwegein</t>
  </si>
  <si>
    <t>Nieuwkoop</t>
  </si>
  <si>
    <t>Nijkerk</t>
  </si>
  <si>
    <t>Nijmegen</t>
  </si>
  <si>
    <t>Nissewaard</t>
  </si>
  <si>
    <t>Noord-Beveland</t>
  </si>
  <si>
    <t>Noordenveld</t>
  </si>
  <si>
    <t>Noordoostpolder</t>
  </si>
  <si>
    <t>Noordwijk</t>
  </si>
  <si>
    <t>Noordwijkerhout</t>
  </si>
  <si>
    <t>Nuenen, Gerwen en Nederwetten</t>
  </si>
  <si>
    <t>Nunspeet</t>
  </si>
  <si>
    <t>Nuth</t>
  </si>
  <si>
    <t>Oegstgeest</t>
  </si>
  <si>
    <t>Oirschot</t>
  </si>
  <si>
    <t>Oisterwijk</t>
  </si>
  <si>
    <t>Oldambt</t>
  </si>
  <si>
    <t>Oldebroek</t>
  </si>
  <si>
    <t>Oldenzaal</t>
  </si>
  <si>
    <t>Olst-Wijhe</t>
  </si>
  <si>
    <t>Ommen</t>
  </si>
  <si>
    <t>Onderbanken</t>
  </si>
  <si>
    <t>Oost Gelre</t>
  </si>
  <si>
    <t>Oosterhout</t>
  </si>
  <si>
    <t>Ooststellingwerf</t>
  </si>
  <si>
    <t>Oostzaan</t>
  </si>
  <si>
    <t>Opmeer</t>
  </si>
  <si>
    <t>Opsterland</t>
  </si>
  <si>
    <t>Oss</t>
  </si>
  <si>
    <t>Oud-Beijerland</t>
  </si>
  <si>
    <t>Oude IJsselstreek</t>
  </si>
  <si>
    <t>Ouder-Amstel</t>
  </si>
  <si>
    <t>Oudewater</t>
  </si>
  <si>
    <t>Overbetuwe</t>
  </si>
  <si>
    <t>Papendrecht</t>
  </si>
  <si>
    <t>Peel en Maas</t>
  </si>
  <si>
    <t>Pekela</t>
  </si>
  <si>
    <t>Pijnacker-Nootdorp</t>
  </si>
  <si>
    <t>Purmerend</t>
  </si>
  <si>
    <t>Putten</t>
  </si>
  <si>
    <t>Raalte</t>
  </si>
  <si>
    <t>Reimerswaal</t>
  </si>
  <si>
    <t>Renkum</t>
  </si>
  <si>
    <t>Renswoude</t>
  </si>
  <si>
    <t>Reusel-De Mierden</t>
  </si>
  <si>
    <t>Rheden</t>
  </si>
  <si>
    <t>Rhenen</t>
  </si>
  <si>
    <t>Ridderkerk</t>
  </si>
  <si>
    <t>Rijssen-Holten</t>
  </si>
  <si>
    <t>Rijswijk</t>
  </si>
  <si>
    <t>Roerdalen</t>
  </si>
  <si>
    <t>Roermond</t>
  </si>
  <si>
    <t>Roosendaal</t>
  </si>
  <si>
    <t>Rotterdam</t>
  </si>
  <si>
    <t>Rozendaal</t>
  </si>
  <si>
    <t>Rucphen</t>
  </si>
  <si>
    <t>Schagen</t>
  </si>
  <si>
    <t>Scherpenzeel</t>
  </si>
  <si>
    <t>Schiedam</t>
  </si>
  <si>
    <t>Schiermonnikoog</t>
  </si>
  <si>
    <t>Schinnen</t>
  </si>
  <si>
    <t>Schouwen-Duiveland</t>
  </si>
  <si>
    <t>'s-Gravenhage</t>
  </si>
  <si>
    <t>'s-Hertogenbosch</t>
  </si>
  <si>
    <t>Simpelveld</t>
  </si>
  <si>
    <t>Sint Anthonis</t>
  </si>
  <si>
    <t>Sint-Michielsgestel</t>
  </si>
  <si>
    <t>Sittard-Geleen</t>
  </si>
  <si>
    <t>Sliedrecht</t>
  </si>
  <si>
    <t>Sluis</t>
  </si>
  <si>
    <t>Smallingerland</t>
  </si>
  <si>
    <t>Soest</t>
  </si>
  <si>
    <t>Someren</t>
  </si>
  <si>
    <t>Son en Breugel</t>
  </si>
  <si>
    <t>Stadskanaal</t>
  </si>
  <si>
    <t>Staphorst</t>
  </si>
  <si>
    <t>Stede Broec</t>
  </si>
  <si>
    <t>Steenbergen</t>
  </si>
  <si>
    <t>Steenwijkerland</t>
  </si>
  <si>
    <t>Stein</t>
  </si>
  <si>
    <t>Stichtse Vecht</t>
  </si>
  <si>
    <t>Strijen</t>
  </si>
  <si>
    <t>Súdwest-Fryslân</t>
  </si>
  <si>
    <t>Ten Boer</t>
  </si>
  <si>
    <t>Terneuzen</t>
  </si>
  <si>
    <t>Terschelling</t>
  </si>
  <si>
    <t>Texel</t>
  </si>
  <si>
    <t>Teylingen</t>
  </si>
  <si>
    <t>Tholen</t>
  </si>
  <si>
    <t>Tiel</t>
  </si>
  <si>
    <t>Tilburg</t>
  </si>
  <si>
    <t>Tubbergen</t>
  </si>
  <si>
    <t>Twenterand</t>
  </si>
  <si>
    <t>Tynaarlo</t>
  </si>
  <si>
    <t>Tytsjerksteradiel</t>
  </si>
  <si>
    <t>Uden</t>
  </si>
  <si>
    <t>Uitgeest</t>
  </si>
  <si>
    <t>Uithoorn</t>
  </si>
  <si>
    <t>Urk</t>
  </si>
  <si>
    <t>Utrecht</t>
  </si>
  <si>
    <t>Utrechtse Heuvelrug</t>
  </si>
  <si>
    <t>Vaals</t>
  </si>
  <si>
    <t>Valkenburg aan de Geul</t>
  </si>
  <si>
    <t>Valkenswaard</t>
  </si>
  <si>
    <t>Veendam</t>
  </si>
  <si>
    <t>Veenendaal</t>
  </si>
  <si>
    <t>Veere</t>
  </si>
  <si>
    <t>Veldhoven</t>
  </si>
  <si>
    <t>Velsen</t>
  </si>
  <si>
    <t>Venlo</t>
  </si>
  <si>
    <t>Venray</t>
  </si>
  <si>
    <t>Vianen</t>
  </si>
  <si>
    <t>Vlaardingen</t>
  </si>
  <si>
    <t>Vlieland</t>
  </si>
  <si>
    <t>Vlissingen</t>
  </si>
  <si>
    <t>Voerendaal</t>
  </si>
  <si>
    <t>Voorschoten</t>
  </si>
  <si>
    <t>Voorst</t>
  </si>
  <si>
    <t>Vught</t>
  </si>
  <si>
    <t>Waadhoeke</t>
  </si>
  <si>
    <t>Waalre</t>
  </si>
  <si>
    <t>Waalwijk</t>
  </si>
  <si>
    <t>Waddinxveen</t>
  </si>
  <si>
    <t>Wageningen</t>
  </si>
  <si>
    <t>Wassenaar</t>
  </si>
  <si>
    <t>Waterland</t>
  </si>
  <si>
    <t>Weert</t>
  </si>
  <si>
    <t>Weesp</t>
  </si>
  <si>
    <t>Werkendam</t>
  </si>
  <si>
    <t>West Maas en Waal</t>
  </si>
  <si>
    <t>Westerveld</t>
  </si>
  <si>
    <t>Westervoort</t>
  </si>
  <si>
    <t>Westerwolde</t>
  </si>
  <si>
    <t>Westland</t>
  </si>
  <si>
    <t>Weststellingwerf</t>
  </si>
  <si>
    <t>Westvoorne</t>
  </si>
  <si>
    <t>Wierden</t>
  </si>
  <si>
    <t>Wijchen</t>
  </si>
  <si>
    <t>Wijdemeren</t>
  </si>
  <si>
    <t>Wijk bij Duurstede</t>
  </si>
  <si>
    <t>Winsum</t>
  </si>
  <si>
    <t>Winterswijk</t>
  </si>
  <si>
    <t>Woensdrecht</t>
  </si>
  <si>
    <t>Woerden</t>
  </si>
  <si>
    <t>Wormerland</t>
  </si>
  <si>
    <t>Woudenberg</t>
  </si>
  <si>
    <t>Woudrichem</t>
  </si>
  <si>
    <t>Zaanstad</t>
  </si>
  <si>
    <t>Zaltbommel</t>
  </si>
  <si>
    <t>Zandvoort</t>
  </si>
  <si>
    <t>Zederik</t>
  </si>
  <si>
    <t>Zeewolde</t>
  </si>
  <si>
    <t>Zeist</t>
  </si>
  <si>
    <t>Zoetermeer</t>
  </si>
  <si>
    <t>Zoeterwoude</t>
  </si>
  <si>
    <t>Zuidhorn</t>
  </si>
  <si>
    <t>Zuidplas</t>
  </si>
  <si>
    <t>Zundert</t>
  </si>
  <si>
    <t>Zutphen</t>
  </si>
  <si>
    <t>Zwartewaterland</t>
  </si>
  <si>
    <t>Zwijndrecht</t>
  </si>
  <si>
    <t>Zwolle</t>
  </si>
  <si>
    <t>Gemeente</t>
  </si>
  <si>
    <t>Naam</t>
  </si>
  <si>
    <t>Gemeentecode</t>
  </si>
  <si>
    <t>In dit rapport vindt u twee tabellen:</t>
  </si>
  <si>
    <t>Onderwerp</t>
  </si>
  <si>
    <t>Werkelijk</t>
  </si>
  <si>
    <t>Budget(aandeel), netto-uitgaven en saldo</t>
  </si>
  <si>
    <t>BUIG budget</t>
  </si>
  <si>
    <t>Netto uitgaven BUIG</t>
  </si>
  <si>
    <t>Saldo budget-/-netto uitgaven</t>
  </si>
  <si>
    <t>3a</t>
  </si>
  <si>
    <t>Saldo budget-/-netto uitgaven (%)</t>
  </si>
  <si>
    <t>Saldo cfm landelijk saldo BUIG budget</t>
  </si>
  <si>
    <t>Saldo door factoren op gemeenteniveau</t>
  </si>
  <si>
    <t>Aandeel in macrobudget (%)</t>
  </si>
  <si>
    <t>Aandeel in werkelijke kosten (%)</t>
  </si>
  <si>
    <t>% saldo budget -/- netto uitgaven (macro)</t>
  </si>
  <si>
    <t>Ontwikkeling omvang BUIG budget (€)</t>
  </si>
  <si>
    <t>% stijging gemeente</t>
  </si>
  <si>
    <t>% stijging macrobudget</t>
  </si>
  <si>
    <t>% stijging gemeente t.o.v. 2014</t>
  </si>
  <si>
    <t>% stijging macrobudget t.o.v. 2014</t>
  </si>
  <si>
    <t>Ontwikkeling % BUIG budgetaandeel</t>
  </si>
  <si>
    <t>Wijziging budgetaandeel t.o.v. voorgaand jaar</t>
  </si>
  <si>
    <t>Wijziging budgetaandeel t.o.v. 2014</t>
  </si>
  <si>
    <t>Prognose</t>
  </si>
  <si>
    <t>% stijging t.o.v. voorgaand jaar</t>
  </si>
  <si>
    <t>% stijging macrobudget t.o.v. voorgaand jaar</t>
  </si>
  <si>
    <t>Tabel 3: Vangnetregeling</t>
  </si>
  <si>
    <t>Cijfers gemeente</t>
  </si>
  <si>
    <t>Saldo budget-/-netto uitgaven (-/- = tekort)</t>
  </si>
  <si>
    <t>Fouten en onzekerheden cfm verslag accountant</t>
  </si>
  <si>
    <t>Relevant resultaat voor vangnetregeling</t>
  </si>
  <si>
    <t>% tekort jaar (-/- = tekort)</t>
  </si>
  <si>
    <t>% tekort 3 jaar (-/- = tekort)</t>
  </si>
  <si>
    <t>Toetsing aan financiële voorwaarden</t>
  </si>
  <si>
    <t>% drempel eigen risico (-/- = tekort)</t>
  </si>
  <si>
    <t>Voldaan aan voorwaarde 1? (tekort jaar groter dan 7,5%)</t>
  </si>
  <si>
    <t>Voldaan aan voorwaarde 2? (resultaat voorgaande 3 jaar tekort groter dan 7,5%)</t>
  </si>
  <si>
    <t>Berekening vangnetuitkering</t>
  </si>
  <si>
    <t>Werkelijke vangnetuitkering</t>
  </si>
  <si>
    <t>Geschatte vangnetuitkering</t>
  </si>
  <si>
    <t>Tekort meer dan 7,5% t/m maximaal 12,5% (50% vergoeding)</t>
  </si>
  <si>
    <t>Tekort meer dan 12,5% (100% vergoeding)</t>
  </si>
  <si>
    <t>Meer informatie?</t>
  </si>
  <si>
    <t>https://www.toetsingscommissievp.nl/</t>
  </si>
  <si>
    <t>Macrobudget</t>
  </si>
  <si>
    <t>€</t>
  </si>
  <si>
    <t>A</t>
  </si>
  <si>
    <t>Uitname voor vangnetuitkeringen</t>
  </si>
  <si>
    <t>Berekening wegingsfactor (% dat gemeente objectief wordt verdeeld)</t>
  </si>
  <si>
    <t>Berekening wegingsfactor (deel dat objectief wordt verdeeld)</t>
  </si>
  <si>
    <t>I</t>
  </si>
  <si>
    <t>J</t>
  </si>
  <si>
    <t>N</t>
  </si>
  <si>
    <t>(eventueel) ontvangen voorschot 2016</t>
  </si>
  <si>
    <t>(eventueel) ontvangen voorschot 2017</t>
  </si>
  <si>
    <t>Te verrekenen voorschot</t>
  </si>
  <si>
    <t>Te ontvangen bedrag</t>
  </si>
  <si>
    <t>F</t>
  </si>
  <si>
    <t>ZP_nr_b</t>
  </si>
  <si>
    <t>Zakenpartner_betreft</t>
  </si>
  <si>
    <t>ZP_nr_v</t>
  </si>
  <si>
    <t>Zakenpartner_verzending</t>
  </si>
  <si>
    <t>Gklasse</t>
  </si>
  <si>
    <t>inw_19</t>
  </si>
  <si>
    <t>m</t>
  </si>
  <si>
    <t>uitg_dti</t>
  </si>
  <si>
    <t>budg_dti</t>
  </si>
  <si>
    <t>best_18</t>
  </si>
  <si>
    <t>hh_18</t>
  </si>
  <si>
    <t>hh_19</t>
  </si>
  <si>
    <t>best_18_cor</t>
  </si>
  <si>
    <t>budg_hist</t>
  </si>
  <si>
    <t>budg_hist_deel</t>
  </si>
  <si>
    <t>lasten_obj</t>
  </si>
  <si>
    <t>lasten_obj_gew</t>
  </si>
  <si>
    <t>budg_obj</t>
  </si>
  <si>
    <t>budg_2020</t>
  </si>
  <si>
    <t>aand_budg_2020</t>
  </si>
  <si>
    <t>tot_voorschot_2016</t>
  </si>
  <si>
    <t>tot_voorschot_2017</t>
  </si>
  <si>
    <t>ver_voorschot_tot</t>
  </si>
  <si>
    <t>netto_bedrag_2020</t>
  </si>
  <si>
    <t>Gemeente-code</t>
  </si>
  <si>
    <t>Klein</t>
  </si>
  <si>
    <t>Middelgroot</t>
  </si>
  <si>
    <t>Groot</t>
  </si>
  <si>
    <t>Almelo</t>
  </si>
  <si>
    <t>Alphen aan den Rijn</t>
  </si>
  <si>
    <t>Beekdaelen</t>
  </si>
  <si>
    <t>Altena</t>
  </si>
  <si>
    <t>West-Betuwe</t>
  </si>
  <si>
    <t>Vijfheerenlanden</t>
  </si>
  <si>
    <t>Hoeksche Waard</t>
  </si>
  <si>
    <t>Het Hogeland</t>
  </si>
  <si>
    <t>Westerkwartier</t>
  </si>
  <si>
    <t>Noardeast-Fryslân</t>
  </si>
  <si>
    <t>Molenlanden</t>
  </si>
  <si>
    <t>Check</t>
  </si>
  <si>
    <t>Macrobudget begroting SZW 2020</t>
  </si>
  <si>
    <t>Af: Uitname vangnetuitkeringen</t>
  </si>
  <si>
    <t>Af: Verrekening Intertemporele tegemoetkoming</t>
  </si>
  <si>
    <t>Te verdelen budget 2020</t>
  </si>
  <si>
    <t>Afwijking (door afronding vermoedelijk)</t>
  </si>
  <si>
    <t>gemeente</t>
  </si>
  <si>
    <t>gemeentecode</t>
  </si>
  <si>
    <t>Ontwikkeling budgetaandelen per gemeente</t>
  </si>
  <si>
    <t>definitief budget 2019</t>
  </si>
  <si>
    <t>definitief budget 2018</t>
  </si>
  <si>
    <t>definitief budget 2017</t>
  </si>
  <si>
    <t>definitief budget 2016</t>
  </si>
  <si>
    <t>definitief budget 2015</t>
  </si>
  <si>
    <t>Definitief budget 2014</t>
  </si>
  <si>
    <t>Mutatie 2020-2019 absoluut</t>
  </si>
  <si>
    <t>Mutatie 2020 -2019 procentueel</t>
  </si>
  <si>
    <t>Mutatie 2019-2018 absoluut</t>
  </si>
  <si>
    <t>Mutatie 2019 -2018 procentueel</t>
  </si>
  <si>
    <t>Mutatie 2018-2017 absoluut</t>
  </si>
  <si>
    <t>Mutatie 2018 -2017 procentueel</t>
  </si>
  <si>
    <t>Mutatie 2017-2016 absoluut</t>
  </si>
  <si>
    <t>Mutatie 2017 -2016 procentueel</t>
  </si>
  <si>
    <t>Mutatie 2016-2015 absoluut</t>
  </si>
  <si>
    <t>Mutatie 2016 -2015 procentueel</t>
  </si>
  <si>
    <t>Mutatie 2015-2014 absoluut</t>
  </si>
  <si>
    <t>Mutatie 2015 -2014 procentueel</t>
  </si>
  <si>
    <t>gemeentenaam</t>
  </si>
  <si>
    <t>aandeel in macrobudget</t>
  </si>
  <si>
    <t>BUIG Budget</t>
  </si>
  <si>
    <t>De</t>
  </si>
  <si>
    <t>Wijk</t>
  </si>
  <si>
    <t>Bergen</t>
  </si>
  <si>
    <t>Den</t>
  </si>
  <si>
    <t>Alphen</t>
  </si>
  <si>
    <t>Capelle</t>
  </si>
  <si>
    <t>Stede</t>
  </si>
  <si>
    <t>Krimpen</t>
  </si>
  <si>
    <t>West</t>
  </si>
  <si>
    <t>Gilze</t>
  </si>
  <si>
    <t>Loon</t>
  </si>
  <si>
    <t>Mill</t>
  </si>
  <si>
    <t>Nuenen</t>
  </si>
  <si>
    <t>Son</t>
  </si>
  <si>
    <t>Mook</t>
  </si>
  <si>
    <t>Valkenburg</t>
  </si>
  <si>
    <t>Horst</t>
  </si>
  <si>
    <t>Oude</t>
  </si>
  <si>
    <t>Utrechtse</t>
  </si>
  <si>
    <t>Oost</t>
  </si>
  <si>
    <t>Reusel-De</t>
  </si>
  <si>
    <t>Aa</t>
  </si>
  <si>
    <t>Sint</t>
  </si>
  <si>
    <t>Hof</t>
  </si>
  <si>
    <t>Kaag</t>
  </si>
  <si>
    <t>Peel en maas</t>
  </si>
  <si>
    <t>Sûdwest-Fryslân</t>
  </si>
  <si>
    <t>De Friese Meren</t>
  </si>
  <si>
    <t>BNM</t>
  </si>
  <si>
    <t>Groesbeek</t>
  </si>
  <si>
    <t>Geen herindelingen 2020</t>
  </si>
  <si>
    <t>In 2020 zullen er, voor het eerst sinds 2008, geen gemeentelijke herindelingen plaatsvinden. In de provincies Groningen, Noord-Brabant en Noord-Holland wordt over herindelingen gesproken op de korte tot middellange termijn. In de provincies Friesland, Drenthe, Overijssel, Flevoland, Gelderland, Utrecht, Zuid-Holland, Zeeland en Limburg zijn in 2019 geen herindelingen in bespreking.</t>
  </si>
  <si>
    <t>https://nl.wikipedia.org/wiki/Gemeentelijke_herindelingen_in_Nederland</t>
  </si>
  <si>
    <t>Schijndel</t>
  </si>
  <si>
    <t>Bussum</t>
  </si>
  <si>
    <t>Herindelingen 2019</t>
  </si>
  <si>
    <t>Sint-Oedenrode</t>
  </si>
  <si>
    <t>Muiden</t>
  </si>
  <si>
    <t>Millingen aan de Rijn</t>
  </si>
  <si>
    <t>https://www.rvig.nl/actueel/nieuws/2018/08/10/gemeentelijke-herindelingen-per-1-januari-2019</t>
  </si>
  <si>
    <t>Veghel</t>
  </si>
  <si>
    <t>Naarden</t>
  </si>
  <si>
    <t>Ubbergen</t>
  </si>
  <si>
    <t>Zeevang</t>
  </si>
  <si>
    <t>Bergambacht</t>
  </si>
  <si>
    <t>Schoonhoven</t>
  </si>
  <si>
    <t>Vlist</t>
  </si>
  <si>
    <t>Nederlek</t>
  </si>
  <si>
    <t>Ouderkerk</t>
  </si>
  <si>
    <t>Maasdonk</t>
  </si>
  <si>
    <t>Bernisse</t>
  </si>
  <si>
    <t>Spijkenisse</t>
  </si>
  <si>
    <t>Graft-De Rijp</t>
  </si>
  <si>
    <t>Schermer</t>
  </si>
  <si>
    <t>Bellingwedde</t>
  </si>
  <si>
    <t>Hoogezand-Sappemeer</t>
  </si>
  <si>
    <t>Slochteren</t>
  </si>
  <si>
    <t>Vlagtwedde</t>
  </si>
  <si>
    <t>het Bildt</t>
  </si>
  <si>
    <t>het</t>
  </si>
  <si>
    <t>Franekeradeel</t>
  </si>
  <si>
    <t>Leeuwarderadeel</t>
  </si>
  <si>
    <t>Littenseradiel</t>
  </si>
  <si>
    <t>Rijnwaarden</t>
  </si>
  <si>
    <t>Menameradiel</t>
  </si>
  <si>
    <t>Menterwolde</t>
  </si>
  <si>
    <t>Ten</t>
  </si>
  <si>
    <t>Kollumerland</t>
  </si>
  <si>
    <t>Haarlemmerliede</t>
  </si>
  <si>
    <t>Ontwikkeling Netto lasten BUIG per gemeente</t>
  </si>
  <si>
    <t>Netto lasten 2020</t>
  </si>
  <si>
    <t>Netto lasten 2019</t>
  </si>
  <si>
    <t>Netto lasten 2018</t>
  </si>
  <si>
    <t>netto lasten 2017</t>
  </si>
  <si>
    <t>netto lasten 2016</t>
  </si>
  <si>
    <t>netto lasten 2015</t>
  </si>
  <si>
    <t>netto lasten 2014</t>
  </si>
  <si>
    <t>Mutatie 2020-2019 procentueel</t>
  </si>
  <si>
    <t>Mutatie 2019-2014 absoluut</t>
  </si>
  <si>
    <t>Mutatie 2019 -2014 procentueel</t>
  </si>
  <si>
    <t>aandeel in netto lasten</t>
  </si>
  <si>
    <t>Netto lasten</t>
  </si>
  <si>
    <t>Totaal fouten en onzekerheden Sisa 2017</t>
  </si>
  <si>
    <t>Toegekend vangnetuitkering 2017</t>
  </si>
  <si>
    <t>Totaal fouten en onzekerheden 2018</t>
  </si>
  <si>
    <t>Toegekend vangnetuitkering 2018</t>
  </si>
  <si>
    <t>Gemeentelijke indeling:</t>
  </si>
  <si>
    <t>Code</t>
  </si>
  <si>
    <t>Gemeentenaam</t>
  </si>
  <si>
    <t>Plot</t>
  </si>
  <si>
    <t>definitief budget 2020</t>
  </si>
  <si>
    <t>Herindelingen 2021</t>
  </si>
  <si>
    <t>https://www.rvig.nl/actueel/nieuws/2020/08/04/gemeentelijke-herindelingen-per-1-januari-2021</t>
  </si>
  <si>
    <t>Eemsdelta</t>
  </si>
  <si>
    <t>inw_2020</t>
  </si>
  <si>
    <t>best_19</t>
  </si>
  <si>
    <t>hh_20</t>
  </si>
  <si>
    <t>best_19_cor</t>
  </si>
  <si>
    <t>budg_2021</t>
  </si>
  <si>
    <t>aand_budg_2021</t>
  </si>
  <si>
    <t>netto_bedrag_2021</t>
  </si>
  <si>
    <t>Mutatie 2021-2020 absoluut</t>
  </si>
  <si>
    <t>Mutatie 2021 -2020 procentueel</t>
  </si>
  <si>
    <t>Door het downloaden van dit bestand gaat u akkoord met de voorwaarden die zijn verbonden aan het gebruik van i-Kompas.</t>
  </si>
  <si>
    <t xml:space="preserve">Kijk voor meer informatie op: http://www.i-kompas.nl/gebruik-i-kompas </t>
  </si>
  <si>
    <t>definitief budget 2021</t>
  </si>
  <si>
    <t>Laren (NH.)</t>
  </si>
  <si>
    <t>s-Gravenhage</t>
  </si>
  <si>
    <t>Molenland</t>
  </si>
  <si>
    <t>Dijk en Waard</t>
  </si>
  <si>
    <t>Land van Cuijck</t>
  </si>
  <si>
    <t>Maashorst</t>
  </si>
  <si>
    <t>Mutatie 2022-2021 absoluut</t>
  </si>
  <si>
    <t>Mutatie 2022 -2021 procentueel</t>
  </si>
  <si>
    <t>gemeente grootte klasse</t>
  </si>
  <si>
    <t>Tabel 1a: berekening van het te verdelen macrobudget, de deelbudgetten en de wegingsfactor</t>
  </si>
  <si>
    <t>B</t>
  </si>
  <si>
    <t>C = A - B</t>
  </si>
  <si>
    <t>Deelbudgetten voor alle gemeenten</t>
  </si>
  <si>
    <t>Deelbudget bijstand voor dak- en thuislozen en instellingsbewoners</t>
  </si>
  <si>
    <t>Budget LKS</t>
  </si>
  <si>
    <t>Deelbudget bijstand historisch verdeeld</t>
  </si>
  <si>
    <t>Deelbudget bijstand objectief verdeeld</t>
  </si>
  <si>
    <t>I. Deelbudget bijstand t.b.v. dak- en thuislozen en instellingsbewoners</t>
  </si>
  <si>
    <t xml:space="preserve">K  </t>
  </si>
  <si>
    <t xml:space="preserve">I. Budget voor dak-en thuislozen en instellingsbewoners </t>
  </si>
  <si>
    <t>II. LKS-budget</t>
  </si>
  <si>
    <t>III. Deelbudget bijstand historisch verdeeld</t>
  </si>
  <si>
    <t>Aantal huishoudens 18-AOW op 1 januari 2021</t>
  </si>
  <si>
    <t>IV. Deelbudget bijstand objectief verdeeld</t>
  </si>
  <si>
    <t>Objectief vastgestelde gemeentelijke grondslag</t>
  </si>
  <si>
    <t>Objectief vastgestelde gemeentelijke grondslag * de wegingsfactor</t>
  </si>
  <si>
    <t>Som voor alle gemeenten van de objectief vastgestelde gemeentelijke grondslag * de wegingsfactor</t>
  </si>
  <si>
    <t xml:space="preserve">IV. Deelbudget bijstand objectief verdeeld </t>
  </si>
  <si>
    <t>Tabel 1c: eventuele verrekening van het voorschot 2016 en 2017 bij uitbetaling van het budget 2022</t>
  </si>
  <si>
    <t>AC</t>
  </si>
  <si>
    <t>|</t>
  </si>
  <si>
    <t>inw_2021</t>
  </si>
  <si>
    <t>uitg_dti_20</t>
  </si>
  <si>
    <t>budg_dti_22</t>
  </si>
  <si>
    <t>uitg_LKS_20</t>
  </si>
  <si>
    <t>budg_LKS_22</t>
  </si>
  <si>
    <t>best_20</t>
  </si>
  <si>
    <t>hh_21</t>
  </si>
  <si>
    <t>best_20_cor</t>
  </si>
  <si>
    <t>budg_2022</t>
  </si>
  <si>
    <t>aand_budg_2022</t>
  </si>
  <si>
    <t>netto_bedrag_2022</t>
  </si>
  <si>
    <t>P</t>
  </si>
  <si>
    <t/>
  </si>
  <si>
    <t>Totaal fouten en onzekerheden 2019</t>
  </si>
  <si>
    <t>Toegekend vangnetuitkering 2019</t>
  </si>
  <si>
    <t>Totaal fouten en onzekerheden 2020</t>
  </si>
  <si>
    <t>Toegekend vangnetuitkering 2020</t>
  </si>
  <si>
    <t>Landelijk budget LKS</t>
  </si>
  <si>
    <t>Landelijk werkelijke uitgaven LKS</t>
  </si>
  <si>
    <t>LKS uitgaven gemeente</t>
  </si>
  <si>
    <t>Netto lasten 2021</t>
  </si>
  <si>
    <t>LKS</t>
  </si>
  <si>
    <t>Nader voorlopig budget 2022</t>
  </si>
  <si>
    <t>Waarvan LKS</t>
  </si>
  <si>
    <t>€ -</t>
  </si>
  <si>
    <t>Bron: Tool website toetsingscommissie participatiewet</t>
  </si>
  <si>
    <t>Definitief budget 2022</t>
  </si>
  <si>
    <t>Voorlopig budget 2023</t>
  </si>
  <si>
    <t>Herindelingen 2023</t>
  </si>
  <si>
    <t>https://www.rijksoverheid.nl/documenten/rapporten/2021/11/05/herindelingsadvies-samenvoeging-gemeenten-brielle-hellevoetsluis-en-westvoorne</t>
  </si>
  <si>
    <t>Herindelingen 2022</t>
  </si>
  <si>
    <t>https://www.cbs.nl/nl-nl/onze-diensten/methoden/classificaties/overig/gemeentelijke-indelingen-per-jaar/indeling-per-jaar/gemeentelijke-indeling-op-1-januari-2022</t>
  </si>
  <si>
    <t>https://www.rvig.nl/brp/gemeentelijke-herindelingen</t>
  </si>
  <si>
    <t>Voorne aan Zee</t>
  </si>
  <si>
    <t>Mutatie 2023-2022 absoluut</t>
  </si>
  <si>
    <t>Mutatie 2023 -2022 procentueel</t>
  </si>
  <si>
    <t>Mutatie 2023-2014 absoluut</t>
  </si>
  <si>
    <t>Mutatie 2023 -2014 procentueel</t>
  </si>
  <si>
    <t>inw_2022</t>
  </si>
  <si>
    <t>uitg_dti_21</t>
  </si>
  <si>
    <t>budg_dti_23</t>
  </si>
  <si>
    <t>uitg_LKS_21</t>
  </si>
  <si>
    <t>aand_LKS_2023</t>
  </si>
  <si>
    <t>budg_LKS_23</t>
  </si>
  <si>
    <t>best_21</t>
  </si>
  <si>
    <t>hh_22</t>
  </si>
  <si>
    <t>best_21_cor</t>
  </si>
  <si>
    <t>bijst_budg_hist_deel</t>
  </si>
  <si>
    <t>bijst_2023</t>
  </si>
  <si>
    <t>aand_bijst_2023</t>
  </si>
  <si>
    <t>tot_budg_2023</t>
  </si>
  <si>
    <t>netto_bedrag_2023</t>
  </si>
  <si>
    <t>Groningen (gemeente)</t>
  </si>
  <si>
    <t>Hengelo (O.)</t>
  </si>
  <si>
    <t>Utrecht (gemeente)</t>
  </si>
  <si>
    <t>'s-Gravenhage (gemeente)</t>
  </si>
  <si>
    <t>Rijswijk (ZH.)</t>
  </si>
  <si>
    <t>Middelburg (Z.)</t>
  </si>
  <si>
    <t>Beek (L.)</t>
  </si>
  <si>
    <t>Stein (L.)</t>
  </si>
  <si>
    <t>PM</t>
  </si>
  <si>
    <t>Specificatie voorlopige budgetten 2023 voor middelgrote en grote gemeenten</t>
  </si>
  <si>
    <t>Budget bijstandsuitkeringen en LKS 2023</t>
  </si>
  <si>
    <t>Voorlopig macrobudget 2023</t>
  </si>
  <si>
    <t>Beschikbaar voorlopig macrobudget 2023 voor de  verdeling</t>
  </si>
  <si>
    <t xml:space="preserve">     -waarvan LKS-budget 2023</t>
  </si>
  <si>
    <t>D</t>
  </si>
  <si>
    <t xml:space="preserve">     -waarvan budget bijstandsuitkeringen 2023</t>
  </si>
  <si>
    <t>E = C - D</t>
  </si>
  <si>
    <t xml:space="preserve">D  </t>
  </si>
  <si>
    <t>E1 = SOM [H] voor alle gemeenten</t>
  </si>
  <si>
    <t>E2 = SOM [T] voor alle gemeenten</t>
  </si>
  <si>
    <t>E3 = E - E1 - E2</t>
  </si>
  <si>
    <t>Aantal inwoners op 1 januari 2022</t>
  </si>
  <si>
    <t xml:space="preserve">G = (F - 15.000) / 25.000) met min = 0 en max = 1
</t>
  </si>
  <si>
    <t>Tabel 1b: berekening van de deelbudgetten en het voorlopige budget 2023</t>
  </si>
  <si>
    <t>Netto uitgaven 2021 aan dak- en thuislozen en instellingsbewoners in de gemeente</t>
  </si>
  <si>
    <t>H</t>
  </si>
  <si>
    <t>Totaal netto uitgaven 2021 van alle gemeenten aan Bijstand, IOAW en IOAZ en Bbz 2004</t>
  </si>
  <si>
    <t>J = H / I * E * G</t>
  </si>
  <si>
    <t>Netto uitgaven 2021 aan LKS in de gemeente</t>
  </si>
  <si>
    <t>K</t>
  </si>
  <si>
    <t>Totaal netto uitgaven 2021 van alle gemeenten aan LKS</t>
  </si>
  <si>
    <t>L</t>
  </si>
  <si>
    <t>Budgetaandeel in macro LKS-budget 2023</t>
  </si>
  <si>
    <t>M1 = K / L</t>
  </si>
  <si>
    <t>M2 = M1 * D</t>
  </si>
  <si>
    <t>Gemeentelijke lasten 2021 aan Participatiewetuitkeringen</t>
  </si>
  <si>
    <t>O</t>
  </si>
  <si>
    <t>Aantal huishoudens 18-AOW op 1 januari 2022</t>
  </si>
  <si>
    <t xml:space="preserve">Gemeentelijke lasten 2021 gecorrigeerd voor groei/krimp </t>
  </si>
  <si>
    <t>Q = N * P / O</t>
  </si>
  <si>
    <t>Gecorrigeerde gemeentelijke lasten 2021 voor alle gemeenten</t>
  </si>
  <si>
    <t>R = SOM [Q] voor alle gemeenten</t>
  </si>
  <si>
    <t>Fictief 100% budget op basis van gecorrigeerde gemeentelijke lasten 2021</t>
  </si>
  <si>
    <t>S = Q / R * E</t>
  </si>
  <si>
    <t>T = S* (1-G)</t>
  </si>
  <si>
    <t>U</t>
  </si>
  <si>
    <t>V = U * G</t>
  </si>
  <si>
    <t xml:space="preserve">W = Som [V] voor alle gemeenten
</t>
  </si>
  <si>
    <t>X = V / W * E3</t>
  </si>
  <si>
    <t>Totaal voorlopig budget 2023 en budgetaandeel</t>
  </si>
  <si>
    <t>Voorlopig bijstandsbudget 2023 (excl. LKS)</t>
  </si>
  <si>
    <t>Y = J + T + X</t>
  </si>
  <si>
    <t>Aandeel in bijstandsbudget 2023 (excl. LKS)</t>
  </si>
  <si>
    <t>Z = Y / E</t>
  </si>
  <si>
    <t>Totaal voorlopig budget 2023 (incl. LKS)</t>
  </si>
  <si>
    <t>AA = Y + M</t>
  </si>
  <si>
    <t>AB</t>
  </si>
  <si>
    <t>AD = (AB+AC)/8</t>
  </si>
  <si>
    <t>AE=AA - AD</t>
  </si>
  <si>
    <t>Begroting SZW 2023</t>
  </si>
  <si>
    <t>Uitname Vangnet (schatting)</t>
  </si>
  <si>
    <t>NVT</t>
  </si>
  <si>
    <t>2022 D</t>
  </si>
  <si>
    <t>2023 V</t>
  </si>
  <si>
    <t>Specificatie voorlopige budgetten 2023 voor kleine gemeenten</t>
  </si>
  <si>
    <t>Tabel 1a: berekening van het voorlopig budget 2023</t>
  </si>
  <si>
    <t>Macrobudget 2023</t>
  </si>
  <si>
    <t>Beschikbaar voorlopig macrobudget 2023</t>
  </si>
  <si>
    <t>Beschikbaar voorlopig macrobudget 2023 voor de verdeling</t>
  </si>
  <si>
    <t>I LKS-budget 2023</t>
  </si>
  <si>
    <t xml:space="preserve">Netto uitgaven 2021 aan LKS in de gemeente </t>
  </si>
  <si>
    <t>Totaaluitgaven 2021 van alle gemeenten aan LKS</t>
  </si>
  <si>
    <t xml:space="preserve">G   </t>
  </si>
  <si>
    <t>H = F/G</t>
  </si>
  <si>
    <t>I. LKS-budget 2023</t>
  </si>
  <si>
    <t>I = H * D</t>
  </si>
  <si>
    <t>II. Budget bijstandsuitkeringen 2023</t>
  </si>
  <si>
    <t>Gemeentelijke lasten 2021</t>
  </si>
  <si>
    <t>1Aantal huishoudens 18-AOW op 1 januari 2022</t>
  </si>
  <si>
    <t xml:space="preserve">L  </t>
  </si>
  <si>
    <t>M = J * L/K</t>
  </si>
  <si>
    <t>N = SOM [M] voor alle gemeenten</t>
  </si>
  <si>
    <t>Budgetaandeel in bijstandsuitkeringen 2023</t>
  </si>
  <si>
    <t>O = M / N</t>
  </si>
  <si>
    <t>P = O * E</t>
  </si>
  <si>
    <t>Totaal voorlopig budget 2023</t>
  </si>
  <si>
    <t>Q = I + P</t>
  </si>
  <si>
    <t>Tabel 1b: eventuele verrekening van het voorschot 2016 en 2017 bij uitbetaling van het budget 2023</t>
  </si>
  <si>
    <t xml:space="preserve">R  </t>
  </si>
  <si>
    <t xml:space="preserve">S  </t>
  </si>
  <si>
    <t>T = (R+S)/8</t>
  </si>
  <si>
    <t>U = Q - T</t>
  </si>
  <si>
    <t>BUIG budget totaal</t>
  </si>
  <si>
    <t>uitkeringen</t>
  </si>
  <si>
    <t>loonkostensubsidies</t>
  </si>
  <si>
    <t>Grafieken t/m 2023</t>
  </si>
  <si>
    <t>Grafieken budget en historie</t>
  </si>
  <si>
    <t>Mutatie BUIG budgetaandeel gemeenten t.o.v. 2014</t>
  </si>
  <si>
    <t>Grafieken historie</t>
  </si>
  <si>
    <t>Netto lasten 2023</t>
  </si>
  <si>
    <t>Netto lasten 2022</t>
  </si>
  <si>
    <t>Loonkostensubsidies</t>
  </si>
  <si>
    <t>Tabel 1: Historie</t>
  </si>
  <si>
    <t>In de eerste tabel zijn historische data en analyse opgenomen. De tweede tabel geeft de actualiteit en een prognose en analyse voor de komende vijf jaar.</t>
  </si>
  <si>
    <t>Tabel 2: Actueel en prognose</t>
  </si>
  <si>
    <t>Jaar</t>
  </si>
  <si>
    <t>Prognose Budget</t>
  </si>
  <si>
    <t>Bekend Budget</t>
  </si>
  <si>
    <t>Budgetten BUIG</t>
  </si>
  <si>
    <t>Bron:</t>
  </si>
  <si>
    <t>Onderhoud:</t>
  </si>
  <si>
    <t>Jaarlijks bijwerken op basis van nieuwe rekenmodellen circulaires Algemene Uitkering.</t>
  </si>
  <si>
    <t>CBS</t>
  </si>
  <si>
    <t>Prov</t>
  </si>
  <si>
    <t>inwoners</t>
  </si>
  <si>
    <t>bijstandsontvangers</t>
  </si>
  <si>
    <t>West Betuwe</t>
  </si>
  <si>
    <t>Land van Cuijk</t>
  </si>
  <si>
    <t>loonkostensubsidie</t>
  </si>
  <si>
    <t>kolom 14</t>
  </si>
  <si>
    <t>kolom 7</t>
  </si>
  <si>
    <t>kolom 24</t>
  </si>
  <si>
    <t>doelgroepenregister gemeentelijke doelgroep</t>
  </si>
  <si>
    <t>kolom 8</t>
  </si>
  <si>
    <t>Excel rekenmodel bij BZK circulaires algemene uitkering, tabblad "volumina…."</t>
  </si>
  <si>
    <t>Budget per inwoner</t>
  </si>
  <si>
    <t>Gemeenten Vergelijkingsgroep</t>
  </si>
  <si>
    <t>Vergelijkingsgroep</t>
  </si>
  <si>
    <t>Bijstandsdichtheid</t>
  </si>
  <si>
    <t>Inwoners</t>
  </si>
  <si>
    <t>Bijstandsontvangers</t>
  </si>
  <si>
    <t>Kengetallen BUIG Budget vergelijking</t>
  </si>
  <si>
    <t>Vergelijk mijn gemeente met: (maximaal 8 andere gemeenten)</t>
  </si>
  <si>
    <t>Groeifactor (circulaire AU)</t>
  </si>
  <si>
    <t>BUIG Budget met WML verhoging</t>
  </si>
  <si>
    <t>Begroting SZW 2023 (zie onder)</t>
  </si>
  <si>
    <t>extra verhpoging WML (toel v23)</t>
  </si>
  <si>
    <t>Participatiewet/BUIG totaal</t>
  </si>
  <si>
    <t>Begroting SZW (zie onder)</t>
  </si>
  <si>
    <t>Bijstand, budget per bijstandsgerechtigde</t>
  </si>
  <si>
    <t>LKS, budget per persoon</t>
  </si>
  <si>
    <t>realisatie 2022 (bij definitieve budgetvaststelling)</t>
  </si>
  <si>
    <t>Verschil (%) realisatie def budget 2022 met cijfers realisatie sept. Circulaire (ws realisatie 2021)</t>
  </si>
  <si>
    <t>bijstelling ogv definitief BUIG 2022</t>
  </si>
  <si>
    <t>verwachting 2023 SZW op basis van realisatie 2022 en groei%</t>
  </si>
  <si>
    <t>Gem. vergelijkingsgroep</t>
  </si>
  <si>
    <t>WML inclusief VT + WG</t>
  </si>
  <si>
    <t>Vakantietoeslag</t>
  </si>
  <si>
    <t>Norm werkgeverslasten</t>
  </si>
  <si>
    <t>Gemiddelde loonwaarde (in % WML)</t>
  </si>
  <si>
    <t>WML actueel prijspeil</t>
  </si>
  <si>
    <t>WML per jaar na parttimefactor</t>
  </si>
  <si>
    <t>WML per maand na parttimefactor</t>
  </si>
  <si>
    <t>prognose</t>
  </si>
  <si>
    <t>Terugval naar uitkering (%)</t>
  </si>
  <si>
    <t>Uitstroom naar werk (%)</t>
  </si>
  <si>
    <t>Uitstroom</t>
  </si>
  <si>
    <t>Besparing per LKS plaatsing per jaar</t>
  </si>
  <si>
    <t>LKS kosten per jaar</t>
  </si>
  <si>
    <t>Breakeven Loonkostensubsidie</t>
  </si>
  <si>
    <t>Plaatsingen LKS</t>
  </si>
  <si>
    <t>Parameters</t>
  </si>
  <si>
    <t>Uitkeringen</t>
  </si>
  <si>
    <t>Totaal</t>
  </si>
  <si>
    <t>Netto uitgaven</t>
  </si>
  <si>
    <t>Budget Participatiewet</t>
  </si>
  <si>
    <t>Groei Macrobudget LKS (t.o.v. 2022)</t>
  </si>
  <si>
    <t>Omvang doelgroep (raming SZW)</t>
  </si>
  <si>
    <t>Groei Macroaantal LKS (t.o.v. 2022)</t>
  </si>
  <si>
    <t>Gemiddeld per LKS</t>
  </si>
  <si>
    <t>Begroting 2023 SZW:</t>
  </si>
  <si>
    <t>Toelichting voorlopig budget 2023 BUIG</t>
  </si>
  <si>
    <t>Loonkostensubsidies (zonder LPI!!)</t>
  </si>
  <si>
    <t>Schatting kosten gemeente (prijsniveau 2022)</t>
  </si>
  <si>
    <t>Mutatie budget door realisatie LKS</t>
  </si>
  <si>
    <t>Cumulatief</t>
  </si>
  <si>
    <t>Besparing door inzet LKS</t>
  </si>
  <si>
    <t>Voor-/Nadeel per jaar</t>
  </si>
  <si>
    <t>Totaal besparing op kosten en budget</t>
  </si>
  <si>
    <t>Basis doorrekening = Beginstand 2022 en prijsniveau 2022</t>
  </si>
  <si>
    <t>Bekend budget</t>
  </si>
  <si>
    <t>Geschat budgetaandeel LKS</t>
  </si>
  <si>
    <t>Landelijk macrobudget LKS</t>
  </si>
  <si>
    <t>Laatst bekende realisatie</t>
  </si>
  <si>
    <t>Prognose LKS</t>
  </si>
  <si>
    <t>Budgetaandeel (%):</t>
  </si>
  <si>
    <t>Budget:</t>
  </si>
  <si>
    <t>Netto uitgaven LKS</t>
  </si>
  <si>
    <t>Saldo</t>
  </si>
  <si>
    <t>Resultaat (budget) door inzet op LKS</t>
  </si>
  <si>
    <t>Saldo inclusief resultaat door inzet op LKS</t>
  </si>
  <si>
    <t>Saldo op basis van laatst bekend budgetaandeel</t>
  </si>
  <si>
    <t xml:space="preserve">Totaal </t>
  </si>
  <si>
    <t>Status</t>
  </si>
  <si>
    <t>Details op blad 4 Vangnetuitkering.</t>
  </si>
  <si>
    <t>Besparing door uitstroom LKS naar werk</t>
  </si>
  <si>
    <t>Nadeel door terugval naar uitkering</t>
  </si>
  <si>
    <t>Besparing op uitkering</t>
  </si>
  <si>
    <t>Schatting budgetaandeel (realisatie t-/-1)</t>
  </si>
  <si>
    <t>Kosten LKS</t>
  </si>
  <si>
    <t>Kosten uitkeringen</t>
  </si>
  <si>
    <t>Kosten uitkeringen (basis)</t>
  </si>
  <si>
    <t>Besparing op uitkeringen door LKS</t>
  </si>
  <si>
    <t>Netto kosten uitkeringen</t>
  </si>
  <si>
    <t>Aantal uitkeringen per ultimo</t>
  </si>
  <si>
    <t>Aantal loonkostensubsidies per ultimo</t>
  </si>
  <si>
    <t>rozendaal is geen grote gemeente. Kijk op het tabblad Klein.</t>
  </si>
  <si>
    <t>Prognose Adlasz</t>
  </si>
  <si>
    <t>DASHBOARD</t>
  </si>
  <si>
    <t>Extra budget LKS</t>
  </si>
  <si>
    <t>Besparing op kosten per jaar</t>
  </si>
  <si>
    <t>Instroom in jaar</t>
  </si>
  <si>
    <t>Uitstroom naar werk in jaar</t>
  </si>
  <si>
    <t>Terugval in jaar</t>
  </si>
  <si>
    <t>LKS gemeente begin jaar</t>
  </si>
  <si>
    <t>Cijfers Rijk (AU volumina en groeifactoren)</t>
  </si>
  <si>
    <t>Budgetdeel uitkeringen</t>
  </si>
  <si>
    <t>Budgetdeel LKS</t>
  </si>
  <si>
    <t>Budgetdeel LKS mutatie door realisatie</t>
  </si>
  <si>
    <t>Uitgaven uitkeringen</t>
  </si>
  <si>
    <t>Uitgaven loonkostensubsidies</t>
  </si>
  <si>
    <t>Budget Uitkeringen</t>
  </si>
  <si>
    <t>Totaal Budget LKS</t>
  </si>
  <si>
    <t>Totaal Budget BUIG</t>
  </si>
  <si>
    <t>Voordeel netto uitgaven BUIG</t>
  </si>
  <si>
    <t>Voordeel budget LKS</t>
  </si>
  <si>
    <t>1. Budgetten</t>
  </si>
  <si>
    <t>3. Resultaat inzet op LKS</t>
  </si>
  <si>
    <t>Resultaat inzet op LKS (+/+ voordeel, -/- nadeel)</t>
  </si>
  <si>
    <t>Gemiddelde kosten WML (prijsniveau 2023)</t>
  </si>
  <si>
    <t>Gemiddelde kosten uitkering (prijsniveau 2023)</t>
  </si>
  <si>
    <t>werkelijk</t>
  </si>
  <si>
    <t>Waarvan LKS gemeente NUG einde jaar</t>
  </si>
  <si>
    <t>LKS totaal gemeente einde jaar</t>
  </si>
  <si>
    <t>Instroom LKS vanuit uitkering (aantal per jaar)</t>
  </si>
  <si>
    <t>Instroom LKS NUGgers (aantal per jaar)</t>
  </si>
  <si>
    <t>Nader voorlopig budget 2023</t>
  </si>
  <si>
    <t>Vanaf 2022 is het budgetaandeel LKS per gemeente gebaseerd op aandeel landelijke werkelijke kosten t/-2 (voorlopig budget) en t-/-1 (definitief budget).</t>
  </si>
  <si>
    <t>2023 NV</t>
  </si>
  <si>
    <t>2023 (NV)</t>
  </si>
  <si>
    <t>Nader Voorlopig SZW</t>
  </si>
  <si>
    <t>Ramingen SZW (bron: SZW begroting 2023 en nader voorlopige budgetvaststelling BUIG 2023)</t>
  </si>
  <si>
    <t>Macro kosten (prijsniveau 2022)</t>
  </si>
  <si>
    <t>Voorlopig SZW</t>
  </si>
  <si>
    <t>ja</t>
  </si>
  <si>
    <t>nee</t>
  </si>
  <si>
    <t>Voldoende voor uitstroom uit uitkering?</t>
  </si>
  <si>
    <t>Gemiddelde parttimefactor</t>
  </si>
  <si>
    <t>(Verwachte) kosten uitkeringen</t>
  </si>
  <si>
    <t>Prognose budgetten, uitgaven en saldo BUIG</t>
  </si>
  <si>
    <t>2. Prognose budgetten, uitgaven en saldo BUIG</t>
  </si>
  <si>
    <t>Prognose BUIG uitkeringen en LKS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</si>
</sst>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44" formatCode="_ &quot;€&quot;\ * #,##0.00_ ;_ &quot;€&quot;\ * \-#,##0.00_ ;_ &quot;€&quot;\ * &quot;-&quot;??_ ;_ @_ "/>
    <numFmt numFmtId="43" formatCode="_ * #,##0.00_ ;_ * \-#,##0.00_ ;_ * &quot;-&quot;??_ ;_ @_ "/>
    <numFmt numFmtId="164" formatCode="_-&quot;€&quot;\ * #,##0.00_-;_-&quot;€&quot;\ * #,##0.00\-;_-&quot;€&quot;\ * &quot;-&quot;??_-;_-@_-"/>
    <numFmt numFmtId="165" formatCode="_-* #,##0.00_-;_-* #,##0.00\-;_-* &quot;-&quot;??_-;_-@_-"/>
    <numFmt numFmtId="166" formatCode="_-&quot;€&quot;\ * #,##0_-;_-&quot;€&quot;\ * #,##0\-;_-&quot;€&quot;\ * &quot;-&quot;??_-;_-@_-"/>
    <numFmt numFmtId="167" formatCode="0.000%"/>
    <numFmt numFmtId="168" formatCode="_-* #,##0_-;_-* #,##0\-;_-* &quot;-&quot;??_-;_-@_-"/>
    <numFmt numFmtId="169" formatCode="&quot; &quot;#,##0.00&quot; &quot;;&quot; -&quot;#,##0.00&quot; &quot;;&quot; -&quot;00&quot; &quot;;&quot; &quot;@&quot; &quot;"/>
    <numFmt numFmtId="170" formatCode="&quot; &quot;#,##0&quot; &quot;;&quot; -&quot;#,##0&quot; &quot;;&quot; -&quot;00&quot; &quot;;&quot; &quot;@&quot; &quot;"/>
    <numFmt numFmtId="171" formatCode="0.0%"/>
    <numFmt numFmtId="172" formatCode="_ [$€-2]\ * #,##0_ ;_ [$€-2]\ * \-#,##0_ ;_ [$€-2]\ * &quot;-&quot;??_ ;_ @_ "/>
    <numFmt numFmtId="173" formatCode="&quot; &quot;#,##0&quot; &quot;;&quot; &quot;#,##0&quot;-&quot;;&quot; -&quot;00&quot; &quot;;&quot; &quot;@&quot; &quot;"/>
    <numFmt numFmtId="174" formatCode="0.0000%"/>
    <numFmt numFmtId="175" formatCode="_ * #,##0_ ;_ * \-#,##0_ ;_ * &quot;-&quot;??_ ;_ @_ "/>
    <numFmt numFmtId="176" formatCode="_ * #,##0.000_ ;_ * \-#,##0.000_ ;_ * &quot;-&quot;??_ ;_ @_ "/>
    <numFmt numFmtId="177" formatCode="_ * #,##0.000000_ ;_ * \-#,##0.000000_ ;_ * &quot;-&quot;??_ ;_ @_ "/>
    <numFmt numFmtId="178" formatCode="0.000"/>
    <numFmt numFmtId="179" formatCode="_-* #,##0.000_-;_-* #,##0.000\-;_-* &quot;-&quot;??_-;_-@_-"/>
    <numFmt numFmtId="180" formatCode="_-* #,##0.0_-;_-* #,##0.0\-;_-* &quot;-&quot;??_-;_-@_-"/>
    <numFmt numFmtId="181" formatCode="_-* #,##0.000000_-;_-* #,##0.000000\-;_-* &quot;-&quot;??_-;_-@_-"/>
    <numFmt numFmtId="182" formatCode="_ * #,##0.0000000_ ;_ * \-#,##0.0000000_ ;_ * &quot;-&quot;??_ ;_ @_ "/>
    <numFmt numFmtId="183" formatCode="_ * #,##0.00000_ ;_ * \-#,##0.00000_ ;_ * &quot;-&quot;??_ ;_ @_ "/>
    <numFmt numFmtId="184" formatCode="0.000000%"/>
    <numFmt numFmtId="185" formatCode="_ [$€-413]\ * #,##0.00_ ;_ [$€-413]\ * \-#,##0.00_ ;_ [$€-413]\ * &quot;-&quot;??_ ;_ @_ "/>
    <numFmt numFmtId="186" formatCode="_ &quot;€&quot;\ * #,##0_ ;_ &quot;€&quot;\ * \-#,##0_ ;_ &quot;€&quot;\ * &quot;-&quot;??_ ;_ @_ "/>
  </numFmts>
  <fonts count="72" x14ac:knownFonts="1">
    <font>
      <sz val="11"/>
      <color theme="1"/>
      <name val="Calibri"/>
      <family val="2"/>
      <scheme val="minor"/>
    </font>
    <font>
      <sz val="10"/>
      <color theme="1"/>
      <name val="Calibri"/>
      <family val="2"/>
      <scheme val="minor"/>
    </font>
    <font>
      <sz val="10"/>
      <color theme="1"/>
      <name val="Calibri"/>
      <family val="2"/>
      <scheme val="minor"/>
    </font>
    <font>
      <sz val="10"/>
      <color theme="1"/>
      <name val="Calibri"/>
      <family val="2"/>
      <scheme val="minor"/>
    </font>
    <font>
      <sz val="10"/>
      <name val="Arial"/>
      <family val="2"/>
    </font>
    <font>
      <sz val="11"/>
      <color theme="1"/>
      <name val="Calibri"/>
      <family val="2"/>
      <scheme val="minor"/>
    </font>
    <font>
      <b/>
      <sz val="11"/>
      <color theme="1"/>
      <name val="Calibri"/>
      <family val="2"/>
      <scheme val="minor"/>
    </font>
    <font>
      <b/>
      <sz val="14"/>
      <color theme="1"/>
      <name val="Calibri"/>
      <family val="2"/>
      <scheme val="minor"/>
    </font>
    <font>
      <b/>
      <sz val="16"/>
      <color theme="1"/>
      <name val="Calibri"/>
      <family val="2"/>
      <scheme val="minor"/>
    </font>
    <font>
      <sz val="11"/>
      <color rgb="FF000000"/>
      <name val="Calibri"/>
      <family val="2"/>
    </font>
    <font>
      <sz val="11"/>
      <color rgb="FF000000"/>
      <name val="Calibri"/>
      <family val="2"/>
      <scheme val="minor"/>
    </font>
    <font>
      <b/>
      <sz val="11"/>
      <color theme="1"/>
      <name val="Calibri"/>
      <family val="2"/>
      <scheme val="minor"/>
    </font>
    <font>
      <sz val="11"/>
      <color theme="1"/>
      <name val="Calibri"/>
      <family val="2"/>
      <scheme val="minor"/>
    </font>
    <font>
      <b/>
      <sz val="11"/>
      <color rgb="FF000000"/>
      <name val="Calibri"/>
      <family val="2"/>
    </font>
    <font>
      <sz val="11"/>
      <name val="Calibri"/>
      <family val="2"/>
    </font>
    <font>
      <b/>
      <sz val="11"/>
      <name val="Calibri"/>
      <family val="2"/>
    </font>
    <font>
      <b/>
      <sz val="9"/>
      <color rgb="FF000000"/>
      <name val="Calibri"/>
      <family val="2"/>
    </font>
    <font>
      <sz val="9"/>
      <color rgb="FF000000"/>
      <name val="Calibri"/>
      <family val="2"/>
    </font>
    <font>
      <b/>
      <sz val="8"/>
      <name val="Verdana"/>
      <family val="2"/>
    </font>
    <font>
      <b/>
      <sz val="9"/>
      <name val="Calibri"/>
      <family val="2"/>
      <scheme val="minor"/>
    </font>
    <font>
      <sz val="9"/>
      <name val="Calibri"/>
      <family val="2"/>
      <scheme val="minor"/>
    </font>
    <font>
      <b/>
      <i/>
      <sz val="9"/>
      <color rgb="FF000000"/>
      <name val="Calibri"/>
      <family val="2"/>
    </font>
    <font>
      <sz val="10"/>
      <color rgb="FF000000"/>
      <name val="Arial"/>
      <family val="2"/>
    </font>
    <font>
      <b/>
      <sz val="11"/>
      <name val="Calibri"/>
      <family val="2"/>
      <scheme val="minor"/>
    </font>
    <font>
      <i/>
      <sz val="11"/>
      <color theme="1"/>
      <name val="Calibri"/>
      <family val="2"/>
      <scheme val="minor"/>
    </font>
    <font>
      <sz val="8"/>
      <name val="Arial"/>
      <family val="2"/>
    </font>
    <font>
      <b/>
      <sz val="8"/>
      <name val="Arial"/>
      <family val="2"/>
    </font>
    <font>
      <sz val="8"/>
      <color rgb="FFFF0000"/>
      <name val="Arial"/>
      <family val="2"/>
    </font>
    <font>
      <sz val="11"/>
      <name val="Calibri"/>
      <family val="2"/>
      <scheme val="minor"/>
    </font>
    <font>
      <sz val="8"/>
      <name val="Calibri"/>
      <family val="2"/>
    </font>
    <font>
      <sz val="8"/>
      <color theme="1"/>
      <name val="Calibri"/>
      <family val="2"/>
      <scheme val="minor"/>
    </font>
    <font>
      <b/>
      <sz val="8"/>
      <color theme="1"/>
      <name val="Arial"/>
      <family val="2"/>
    </font>
    <font>
      <b/>
      <sz val="10"/>
      <color rgb="FFFF0000"/>
      <name val="Calibri"/>
      <family val="2"/>
      <scheme val="minor"/>
    </font>
    <font>
      <sz val="10"/>
      <color rgb="FFFF0000"/>
      <name val="Calibri"/>
      <family val="2"/>
      <scheme val="minor"/>
    </font>
    <font>
      <b/>
      <sz val="9"/>
      <color theme="1"/>
      <name val="Calibri"/>
      <family val="2"/>
      <scheme val="minor"/>
    </font>
    <font>
      <b/>
      <sz val="9"/>
      <color rgb="FF000000"/>
      <name val="Calibri"/>
      <family val="2"/>
      <scheme val="minor"/>
    </font>
    <font>
      <sz val="9"/>
      <color rgb="FF000000"/>
      <name val="Calibri"/>
      <family val="2"/>
      <scheme val="minor"/>
    </font>
    <font>
      <sz val="9"/>
      <color theme="1"/>
      <name val="Calibri"/>
      <family val="2"/>
      <scheme val="minor"/>
    </font>
    <font>
      <b/>
      <i/>
      <sz val="9"/>
      <color rgb="FF000000"/>
      <name val="Calibri"/>
      <family val="2"/>
      <scheme val="minor"/>
    </font>
    <font>
      <sz val="9"/>
      <color theme="1"/>
      <name val="Calibri"/>
      <family val="2"/>
    </font>
    <font>
      <sz val="8"/>
      <name val="Calibri"/>
      <family val="2"/>
      <scheme val="minor"/>
    </font>
    <font>
      <sz val="9"/>
      <name val="Calibri"/>
      <family val="2"/>
    </font>
    <font>
      <b/>
      <i/>
      <sz val="9"/>
      <name val="Calibri"/>
      <family val="2"/>
      <scheme val="minor"/>
    </font>
    <font>
      <sz val="11"/>
      <color rgb="FFFF0000"/>
      <name val="Calibri"/>
      <family val="2"/>
    </font>
    <font>
      <u/>
      <sz val="11"/>
      <color theme="10"/>
      <name val="Calibri"/>
      <family val="2"/>
      <scheme val="minor"/>
    </font>
    <font>
      <b/>
      <sz val="12"/>
      <color theme="1"/>
      <name val="Calibri"/>
      <family val="2"/>
      <scheme val="minor"/>
    </font>
    <font>
      <sz val="12"/>
      <color theme="1"/>
      <name val="Calibri"/>
      <family val="2"/>
      <scheme val="minor"/>
    </font>
    <font>
      <b/>
      <sz val="12"/>
      <color theme="0"/>
      <name val="Calibri"/>
      <family val="2"/>
      <scheme val="minor"/>
    </font>
    <font>
      <b/>
      <sz val="12"/>
      <name val="Calibri"/>
      <family val="2"/>
      <scheme val="minor"/>
    </font>
    <font>
      <b/>
      <sz val="14"/>
      <color theme="0"/>
      <name val="Calibri"/>
      <family val="2"/>
      <scheme val="minor"/>
    </font>
    <font>
      <b/>
      <sz val="11"/>
      <color theme="0"/>
      <name val="Calibri"/>
      <family val="2"/>
      <scheme val="minor"/>
    </font>
    <font>
      <b/>
      <i/>
      <sz val="11"/>
      <color theme="1"/>
      <name val="Calibri"/>
      <family val="2"/>
      <scheme val="minor"/>
    </font>
    <font>
      <sz val="8"/>
      <color theme="1"/>
      <name val="Arial"/>
      <family val="2"/>
    </font>
    <font>
      <b/>
      <sz val="9"/>
      <color indexed="81"/>
      <name val="Tahoma"/>
      <family val="2"/>
    </font>
    <font>
      <sz val="9"/>
      <color indexed="81"/>
      <name val="Tahoma"/>
      <family val="2"/>
    </font>
    <font>
      <u/>
      <sz val="9"/>
      <color indexed="81"/>
      <name val="Tahoma"/>
      <family val="2"/>
    </font>
    <font>
      <sz val="12"/>
      <name val="Calibri"/>
      <family val="2"/>
      <scheme val="minor"/>
    </font>
    <font>
      <b/>
      <sz val="8"/>
      <color rgb="FFFF0000"/>
      <name val="Arial"/>
      <family val="2"/>
    </font>
    <font>
      <b/>
      <i/>
      <sz val="12"/>
      <color theme="1"/>
      <name val="Calibri"/>
      <family val="2"/>
      <scheme val="minor"/>
    </font>
    <font>
      <i/>
      <sz val="12"/>
      <color theme="1"/>
      <name val="Calibri"/>
      <family val="2"/>
      <scheme val="minor"/>
    </font>
    <font>
      <sz val="10"/>
      <color rgb="FF000000"/>
      <name val="Calibri"/>
      <family val="2"/>
    </font>
    <font>
      <b/>
      <sz val="11"/>
      <color theme="1"/>
      <name val="Calibri"/>
      <family val="2"/>
    </font>
    <font>
      <b/>
      <sz val="12"/>
      <color rgb="FF000000"/>
      <name val="Calibri"/>
      <family val="2"/>
    </font>
    <font>
      <sz val="11"/>
      <color theme="0"/>
      <name val="Calibri"/>
      <family val="2"/>
      <scheme val="minor"/>
    </font>
    <font>
      <b/>
      <sz val="14"/>
      <color rgb="FF002060"/>
      <name val="Calibri"/>
      <family val="2"/>
    </font>
    <font>
      <b/>
      <sz val="12"/>
      <color theme="0"/>
      <name val="Calibri"/>
      <family val="2"/>
    </font>
    <font>
      <sz val="11"/>
      <color theme="0"/>
      <name val="Calibri"/>
      <family val="2"/>
    </font>
    <font>
      <b/>
      <sz val="11"/>
      <color theme="0"/>
      <name val="Calibri"/>
      <family val="2"/>
    </font>
    <font>
      <b/>
      <sz val="11"/>
      <color rgb="FFFF0000"/>
      <name val="Calibri"/>
      <family val="2"/>
    </font>
    <font>
      <sz val="11"/>
      <color rgb="FFFF0000"/>
      <name val="Calibri"/>
      <family val="2"/>
      <scheme val="minor"/>
    </font>
    <font>
      <b/>
      <sz val="10"/>
      <color theme="1"/>
      <name val="Calibri"/>
      <family val="2"/>
      <scheme val="minor"/>
    </font>
    <font>
      <b/>
      <sz val="14"/>
      <color rgb="FF000000"/>
      <name val="Calibri"/>
      <family val="2"/>
    </font>
  </fonts>
  <fills count="26">
    <fill>
      <patternFill patternType="none"/>
    </fill>
    <fill>
      <patternFill patternType="gray125"/>
    </fill>
    <fill>
      <patternFill patternType="solid">
        <fgColor theme="0" tint="-0.14999847407452621"/>
        <bgColor indexed="64"/>
      </patternFill>
    </fill>
    <fill>
      <patternFill patternType="solid">
        <fgColor rgb="FF002060"/>
        <bgColor indexed="64"/>
      </patternFill>
    </fill>
    <fill>
      <patternFill patternType="solid">
        <fgColor theme="6" tint="0.79998168889431442"/>
        <bgColor indexed="64"/>
      </patternFill>
    </fill>
    <fill>
      <patternFill patternType="solid">
        <fgColor rgb="FFFF0000"/>
        <bgColor indexed="64"/>
      </patternFill>
    </fill>
    <fill>
      <patternFill patternType="solid">
        <fgColor theme="0" tint="-0.34998626667073579"/>
        <bgColor indexed="64"/>
      </patternFill>
    </fill>
    <fill>
      <patternFill patternType="solid">
        <fgColor theme="0"/>
        <bgColor indexed="64"/>
      </patternFill>
    </fill>
    <fill>
      <patternFill patternType="solid">
        <fgColor rgb="FFFFFFFF"/>
        <bgColor rgb="FFFFFFFF"/>
      </patternFill>
    </fill>
    <fill>
      <patternFill patternType="solid">
        <fgColor indexed="46"/>
        <bgColor indexed="64"/>
      </patternFill>
    </fill>
    <fill>
      <patternFill patternType="solid">
        <fgColor indexed="42"/>
        <bgColor indexed="64"/>
      </patternFill>
    </fill>
    <fill>
      <patternFill patternType="solid">
        <fgColor theme="6" tint="-0.249977111117893"/>
        <bgColor indexed="64"/>
      </patternFill>
    </fill>
    <fill>
      <patternFill patternType="solid">
        <fgColor indexed="43"/>
        <bgColor indexed="64"/>
      </patternFill>
    </fill>
    <fill>
      <patternFill patternType="solid">
        <fgColor indexed="44"/>
        <bgColor indexed="64"/>
      </patternFill>
    </fill>
    <fill>
      <patternFill patternType="solid">
        <fgColor theme="0" tint="-4.9989318521683403E-2"/>
        <bgColor indexed="64"/>
      </patternFill>
    </fill>
    <fill>
      <patternFill patternType="solid">
        <fgColor theme="0" tint="-0.249977111117893"/>
        <bgColor indexed="64"/>
      </patternFill>
    </fill>
    <fill>
      <patternFill patternType="solid">
        <fgColor rgb="FFBFBFBF"/>
        <bgColor indexed="64"/>
      </patternFill>
    </fill>
    <fill>
      <patternFill patternType="solid">
        <fgColor rgb="FF00B050"/>
        <bgColor indexed="64"/>
      </patternFill>
    </fill>
    <fill>
      <patternFill patternType="solid">
        <fgColor rgb="FF00B050"/>
        <bgColor rgb="FFFFFF00"/>
      </patternFill>
    </fill>
    <fill>
      <patternFill patternType="solid">
        <fgColor rgb="FF92D050"/>
        <bgColor indexed="64"/>
      </patternFill>
    </fill>
    <fill>
      <patternFill patternType="solid">
        <fgColor rgb="FFFFFF00"/>
        <bgColor indexed="64"/>
      </patternFill>
    </fill>
    <fill>
      <patternFill patternType="solid">
        <fgColor theme="6"/>
        <bgColor indexed="64"/>
      </patternFill>
    </fill>
    <fill>
      <patternFill patternType="solid">
        <fgColor theme="9" tint="0.79998168889431442"/>
        <bgColor indexed="64"/>
      </patternFill>
    </fill>
    <fill>
      <patternFill patternType="solid">
        <fgColor theme="0" tint="-0.499984740745262"/>
        <bgColor indexed="64"/>
      </patternFill>
    </fill>
    <fill>
      <patternFill patternType="solid">
        <fgColor theme="5" tint="0.59999389629810485"/>
        <bgColor indexed="64"/>
      </patternFill>
    </fill>
    <fill>
      <patternFill patternType="solid">
        <fgColor rgb="FF0070C0"/>
        <bgColor indexed="64"/>
      </patternFill>
    </fill>
  </fills>
  <borders count="109">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indexed="64"/>
      </bottom>
      <diagonal/>
    </border>
    <border>
      <left style="thin">
        <color theme="0"/>
      </left>
      <right style="thin">
        <color theme="0"/>
      </right>
      <top/>
      <bottom style="thin">
        <color theme="0"/>
      </bottom>
      <diagonal/>
    </border>
    <border>
      <left style="thin">
        <color theme="0"/>
      </left>
      <right/>
      <top/>
      <bottom style="thin">
        <color theme="0"/>
      </bottom>
      <diagonal/>
    </border>
    <border>
      <left/>
      <right style="thin">
        <color rgb="FF000000"/>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diagonal/>
    </border>
    <border>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style="medium">
        <color indexed="64"/>
      </right>
      <top/>
      <bottom style="medium">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right/>
      <top style="medium">
        <color indexed="64"/>
      </top>
      <bottom/>
      <diagonal/>
    </border>
    <border>
      <left style="medium">
        <color indexed="64"/>
      </left>
      <right/>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right/>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thick">
        <color auto="1"/>
      </left>
      <right/>
      <top/>
      <bottom/>
      <diagonal/>
    </border>
    <border>
      <left/>
      <right style="thick">
        <color auto="1"/>
      </right>
      <top/>
      <bottom/>
      <diagonal/>
    </border>
    <border>
      <left style="thin">
        <color rgb="FF002060"/>
      </left>
      <right style="thin">
        <color rgb="FF002060"/>
      </right>
      <top style="thin">
        <color rgb="FF002060"/>
      </top>
      <bottom style="thin">
        <color rgb="FF002060"/>
      </bottom>
      <diagonal/>
    </border>
    <border>
      <left style="thin">
        <color theme="0"/>
      </left>
      <right style="thin">
        <color theme="0"/>
      </right>
      <top style="thin">
        <color theme="0"/>
      </top>
      <bottom style="thin">
        <color indexed="64"/>
      </bottom>
      <diagonal/>
    </border>
    <border>
      <left style="thin">
        <color theme="0"/>
      </left>
      <right/>
      <top style="thin">
        <color theme="0"/>
      </top>
      <bottom style="thin">
        <color indexed="64"/>
      </bottom>
      <diagonal/>
    </border>
    <border>
      <left style="thin">
        <color theme="0"/>
      </left>
      <right style="thin">
        <color theme="0"/>
      </right>
      <top/>
      <bottom/>
      <diagonal/>
    </border>
    <border>
      <left style="thin">
        <color theme="0"/>
      </left>
      <right style="thin">
        <color rgb="FF002060"/>
      </right>
      <top style="thin">
        <color rgb="FF002060"/>
      </top>
      <bottom style="thin">
        <color rgb="FF002060"/>
      </bottom>
      <diagonal/>
    </border>
    <border>
      <left style="thin">
        <color rgb="FF002060"/>
      </left>
      <right style="thin">
        <color rgb="FF002060"/>
      </right>
      <top style="thin">
        <color theme="0"/>
      </top>
      <bottom style="thin">
        <color rgb="FF002060"/>
      </bottom>
      <diagonal/>
    </border>
    <border>
      <left style="thin">
        <color rgb="FF002060"/>
      </left>
      <right style="thin">
        <color rgb="FF002060"/>
      </right>
      <top/>
      <bottom style="thin">
        <color rgb="FF002060"/>
      </bottom>
      <diagonal/>
    </border>
    <border>
      <left style="thin">
        <color theme="0"/>
      </left>
      <right style="thin">
        <color rgb="FF002060"/>
      </right>
      <top style="thin">
        <color theme="0"/>
      </top>
      <bottom style="thin">
        <color theme="0"/>
      </bottom>
      <diagonal/>
    </border>
    <border>
      <left/>
      <right/>
      <top style="thin">
        <color theme="0"/>
      </top>
      <bottom style="thin">
        <color theme="0"/>
      </bottom>
      <diagonal/>
    </border>
    <border>
      <left style="thin">
        <color theme="0"/>
      </left>
      <right/>
      <top style="thin">
        <color theme="0"/>
      </top>
      <bottom style="thin">
        <color theme="0"/>
      </bottom>
      <diagonal/>
    </border>
    <border>
      <left style="thin">
        <color rgb="FF002060"/>
      </left>
      <right style="thin">
        <color theme="0"/>
      </right>
      <top style="thin">
        <color rgb="FF002060"/>
      </top>
      <bottom style="thin">
        <color rgb="FF002060"/>
      </bottom>
      <diagonal/>
    </border>
    <border>
      <left/>
      <right/>
      <top style="thin">
        <color rgb="FF002060"/>
      </top>
      <bottom style="thin">
        <color rgb="FF002060"/>
      </bottom>
      <diagonal/>
    </border>
    <border>
      <left style="thin">
        <color theme="0"/>
      </left>
      <right/>
      <top style="thin">
        <color rgb="FF002060"/>
      </top>
      <bottom style="thin">
        <color rgb="FF002060"/>
      </bottom>
      <diagonal/>
    </border>
    <border>
      <left style="thin">
        <color theme="0"/>
      </left>
      <right style="thin">
        <color theme="0"/>
      </right>
      <top style="thin">
        <color rgb="FF002060"/>
      </top>
      <bottom style="thin">
        <color rgb="FF002060"/>
      </bottom>
      <diagonal/>
    </border>
    <border>
      <left/>
      <right style="thin">
        <color theme="0"/>
      </right>
      <top style="thin">
        <color rgb="FF002060"/>
      </top>
      <bottom style="thin">
        <color rgb="FF002060"/>
      </bottom>
      <diagonal/>
    </border>
    <border>
      <left style="thin">
        <color indexed="64"/>
      </left>
      <right style="thin">
        <color theme="0"/>
      </right>
      <top style="thin">
        <color rgb="FF002060"/>
      </top>
      <bottom style="thin">
        <color theme="0"/>
      </bottom>
      <diagonal/>
    </border>
    <border>
      <left style="thin">
        <color theme="0"/>
      </left>
      <right style="thin">
        <color theme="0"/>
      </right>
      <top style="thin">
        <color theme="0"/>
      </top>
      <bottom/>
      <diagonal/>
    </border>
    <border>
      <left style="thin">
        <color theme="0"/>
      </left>
      <right style="thin">
        <color rgb="FF002060"/>
      </right>
      <top style="thin">
        <color theme="0"/>
      </top>
      <bottom/>
      <diagonal/>
    </border>
    <border>
      <left style="thin">
        <color indexed="64"/>
      </left>
      <right style="thin">
        <color theme="0"/>
      </right>
      <top style="thin">
        <color theme="0"/>
      </top>
      <bottom style="thin">
        <color theme="0"/>
      </bottom>
      <diagonal/>
    </border>
    <border>
      <left style="thin">
        <color indexed="64"/>
      </left>
      <right style="thin">
        <color theme="0"/>
      </right>
      <top style="thin">
        <color theme="0"/>
      </top>
      <bottom style="thin">
        <color indexed="64"/>
      </bottom>
      <diagonal/>
    </border>
    <border>
      <left/>
      <right style="thin">
        <color indexed="64"/>
      </right>
      <top style="thin">
        <color rgb="FF002060"/>
      </top>
      <bottom style="thin">
        <color indexed="64"/>
      </bottom>
      <diagonal/>
    </border>
    <border>
      <left style="thin">
        <color theme="0"/>
      </left>
      <right style="thin">
        <color indexed="64"/>
      </right>
      <top style="thin">
        <color rgb="FF002060"/>
      </top>
      <bottom style="thin">
        <color theme="0"/>
      </bottom>
      <diagonal/>
    </border>
    <border>
      <left/>
      <right style="thin">
        <color indexed="64"/>
      </right>
      <top/>
      <bottom style="thin">
        <color rgb="FF002060"/>
      </bottom>
      <diagonal/>
    </border>
    <border>
      <left style="thin">
        <color rgb="FF002060"/>
      </left>
      <right style="thin">
        <color theme="0"/>
      </right>
      <top style="thin">
        <color rgb="FF002060"/>
      </top>
      <bottom style="thin">
        <color indexed="64"/>
      </bottom>
      <diagonal/>
    </border>
    <border>
      <left/>
      <right/>
      <top style="thin">
        <color rgb="FF002060"/>
      </top>
      <bottom/>
      <diagonal/>
    </border>
    <border>
      <left style="thin">
        <color indexed="64"/>
      </left>
      <right/>
      <top/>
      <bottom/>
      <diagonal/>
    </border>
    <border>
      <left/>
      <right style="thin">
        <color theme="0"/>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theme="0"/>
      </bottom>
      <diagonal/>
    </border>
    <border>
      <left style="thin">
        <color rgb="FF002060"/>
      </left>
      <right/>
      <top style="thin">
        <color rgb="FF002060"/>
      </top>
      <bottom style="thin">
        <color rgb="FF002060"/>
      </bottom>
      <diagonal/>
    </border>
    <border>
      <left/>
      <right/>
      <top style="thin">
        <color rgb="FF000000"/>
      </top>
      <bottom/>
      <diagonal/>
    </border>
    <border>
      <left style="thin">
        <color indexed="64"/>
      </left>
      <right style="thin">
        <color indexed="64"/>
      </right>
      <top/>
      <bottom/>
      <diagonal/>
    </border>
    <border>
      <left/>
      <right style="thin">
        <color rgb="FF000000"/>
      </right>
      <top/>
      <bottom style="thin">
        <color indexed="64"/>
      </bottom>
      <diagonal/>
    </border>
    <border>
      <left style="medium">
        <color rgb="FF002060"/>
      </left>
      <right/>
      <top/>
      <bottom/>
      <diagonal/>
    </border>
    <border>
      <left style="thin">
        <color theme="0"/>
      </left>
      <right/>
      <top/>
      <bottom/>
      <diagonal/>
    </border>
    <border>
      <left/>
      <right style="thin">
        <color indexed="64"/>
      </right>
      <top style="medium">
        <color indexed="64"/>
      </top>
      <bottom style="medium">
        <color indexed="64"/>
      </bottom>
      <diagonal/>
    </border>
    <border>
      <left/>
      <right style="thin">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right style="thin">
        <color rgb="FF002060"/>
      </right>
      <top style="thin">
        <color rgb="FF002060"/>
      </top>
      <bottom/>
      <diagonal/>
    </border>
    <border>
      <left style="thin">
        <color rgb="FF002060"/>
      </left>
      <right/>
      <top/>
      <bottom style="thin">
        <color rgb="FF002060"/>
      </bottom>
      <diagonal/>
    </border>
    <border>
      <left style="medium">
        <color indexed="64"/>
      </left>
      <right/>
      <top style="thin">
        <color indexed="64"/>
      </top>
      <bottom style="medium">
        <color indexed="64"/>
      </bottom>
      <diagonal/>
    </border>
    <border>
      <left/>
      <right style="thin">
        <color theme="0"/>
      </right>
      <top style="thin">
        <color theme="0"/>
      </top>
      <bottom style="thin">
        <color indexed="64"/>
      </bottom>
      <diagonal/>
    </border>
    <border>
      <left/>
      <right style="thin">
        <color rgb="FF002060"/>
      </right>
      <top/>
      <bottom style="thin">
        <color rgb="FF002060"/>
      </bottom>
      <diagonal/>
    </border>
    <border>
      <left/>
      <right style="thin">
        <color rgb="FF002060"/>
      </right>
      <top style="thin">
        <color rgb="FF002060"/>
      </top>
      <bottom style="thin">
        <color rgb="FF002060"/>
      </bottom>
      <diagonal/>
    </border>
    <border>
      <left/>
      <right/>
      <top style="thin">
        <color theme="0"/>
      </top>
      <bottom style="thin">
        <color indexed="64"/>
      </bottom>
      <diagonal/>
    </border>
    <border>
      <left/>
      <right style="thin">
        <color theme="0"/>
      </right>
      <top/>
      <bottom style="thin">
        <color indexed="64"/>
      </bottom>
      <diagonal/>
    </border>
    <border>
      <left style="thin">
        <color theme="0"/>
      </left>
      <right/>
      <top style="thin">
        <color indexed="64"/>
      </top>
      <bottom style="thin">
        <color theme="0"/>
      </bottom>
      <diagonal/>
    </border>
    <border>
      <left/>
      <right style="thin">
        <color theme="0"/>
      </right>
      <top style="thin">
        <color indexed="64"/>
      </top>
      <bottom style="thin">
        <color theme="0"/>
      </bottom>
      <diagonal/>
    </border>
    <border>
      <left style="medium">
        <color indexed="64"/>
      </left>
      <right style="thin">
        <color indexed="64"/>
      </right>
      <top/>
      <bottom style="thin">
        <color indexed="64"/>
      </bottom>
      <diagonal/>
    </border>
    <border>
      <left style="thin">
        <color rgb="FF002060"/>
      </left>
      <right/>
      <top style="thin">
        <color theme="0"/>
      </top>
      <bottom/>
      <diagonal/>
    </border>
    <border>
      <left/>
      <right style="medium">
        <color indexed="64"/>
      </right>
      <top style="thin">
        <color indexed="64"/>
      </top>
      <bottom/>
      <diagonal/>
    </border>
    <border>
      <left/>
      <right style="medium">
        <color indexed="64"/>
      </right>
      <top/>
      <bottom style="thin">
        <color indexed="64"/>
      </bottom>
      <diagonal/>
    </border>
    <border>
      <left/>
      <right style="medium">
        <color indexed="64"/>
      </right>
      <top style="thin">
        <color indexed="64"/>
      </top>
      <bottom style="medium">
        <color indexed="64"/>
      </bottom>
      <diagonal/>
    </border>
    <border>
      <left style="double">
        <color auto="1"/>
      </left>
      <right/>
      <top/>
      <bottom style="thin">
        <color indexed="64"/>
      </bottom>
      <diagonal/>
    </border>
    <border>
      <left style="thin">
        <color rgb="FF002060"/>
      </left>
      <right style="thin">
        <color rgb="FF002060"/>
      </right>
      <top style="thin">
        <color rgb="FF002060"/>
      </top>
      <bottom/>
      <diagonal/>
    </border>
    <border>
      <left style="thin">
        <color rgb="FF002060"/>
      </left>
      <right/>
      <top style="thin">
        <color rgb="FF002060"/>
      </top>
      <bottom/>
      <diagonal/>
    </border>
    <border>
      <left/>
      <right style="thin">
        <color theme="0"/>
      </right>
      <top/>
      <bottom style="thin">
        <color theme="0"/>
      </bottom>
      <diagonal/>
    </border>
    <border>
      <left/>
      <right/>
      <top style="thin">
        <color theme="0"/>
      </top>
      <bottom/>
      <diagonal/>
    </border>
    <border>
      <left style="thin">
        <color rgb="FF002060"/>
      </left>
      <right style="thin">
        <color theme="0"/>
      </right>
      <top style="thin">
        <color rgb="FF002060"/>
      </top>
      <bottom/>
      <diagonal/>
    </border>
    <border>
      <left style="thin">
        <color theme="0"/>
      </left>
      <right style="thin">
        <color theme="0"/>
      </right>
      <top style="thin">
        <color rgb="FF002060"/>
      </top>
      <bottom/>
      <diagonal/>
    </border>
    <border>
      <left style="medium">
        <color indexed="64"/>
      </left>
      <right/>
      <top/>
      <bottom style="thin">
        <color indexed="64"/>
      </bottom>
      <diagonal/>
    </border>
    <border>
      <left style="medium">
        <color indexed="64"/>
      </left>
      <right style="medium">
        <color theme="0"/>
      </right>
      <top style="medium">
        <color indexed="64"/>
      </top>
      <bottom style="medium">
        <color indexed="64"/>
      </bottom>
      <diagonal/>
    </border>
    <border>
      <left/>
      <right/>
      <top style="thin">
        <color indexed="64"/>
      </top>
      <bottom style="medium">
        <color indexed="64"/>
      </bottom>
      <diagonal/>
    </border>
    <border>
      <left/>
      <right style="thin">
        <color theme="0"/>
      </right>
      <top style="thin">
        <color theme="0"/>
      </top>
      <bottom style="thin">
        <color theme="0"/>
      </bottom>
      <diagonal/>
    </border>
  </borders>
  <cellStyleXfs count="19">
    <xf numFmtId="0" fontId="0" fillId="0" borderId="0"/>
    <xf numFmtId="165" fontId="5" fillId="0" borderId="0" applyFont="0" applyFill="0" applyBorder="0" applyAlignment="0" applyProtection="0"/>
    <xf numFmtId="9" fontId="5" fillId="0" borderId="0" applyFont="0" applyFill="0" applyBorder="0" applyAlignment="0" applyProtection="0"/>
    <xf numFmtId="0" fontId="4" fillId="0" borderId="0"/>
    <xf numFmtId="0" fontId="4" fillId="0" borderId="0"/>
    <xf numFmtId="0" fontId="4" fillId="0" borderId="0"/>
    <xf numFmtId="164" fontId="5"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0" fontId="22" fillId="0" borderId="0" applyNumberFormat="0" applyBorder="0" applyProtection="0"/>
    <xf numFmtId="169" fontId="9" fillId="0" borderId="0" applyFont="0" applyFill="0" applyBorder="0" applyAlignment="0" applyProtection="0"/>
    <xf numFmtId="43" fontId="1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4" fillId="0" borderId="0" applyNumberFormat="0" applyFill="0" applyBorder="0" applyAlignment="0" applyProtection="0"/>
    <xf numFmtId="43" fontId="5" fillId="0" borderId="0" applyFont="0" applyFill="0" applyBorder="0" applyAlignment="0" applyProtection="0"/>
    <xf numFmtId="0" fontId="5" fillId="0" borderId="0"/>
  </cellStyleXfs>
  <cellXfs count="800">
    <xf numFmtId="0" fontId="0" fillId="0" borderId="0" xfId="0"/>
    <xf numFmtId="3" fontId="0" fillId="0" borderId="0" xfId="0" applyNumberFormat="1"/>
    <xf numFmtId="0" fontId="6" fillId="0" borderId="0" xfId="0" applyFont="1" applyAlignment="1">
      <alignment wrapText="1"/>
    </xf>
    <xf numFmtId="168" fontId="5" fillId="0" borderId="0" xfId="1" applyNumberFormat="1" applyFont="1" applyFill="1" applyBorder="1"/>
    <xf numFmtId="10" fontId="5" fillId="0" borderId="0" xfId="2" applyNumberFormat="1" applyFont="1" applyFill="1" applyBorder="1"/>
    <xf numFmtId="10" fontId="0" fillId="0" borderId="0" xfId="2" applyNumberFormat="1" applyFont="1"/>
    <xf numFmtId="10" fontId="0" fillId="4" borderId="0" xfId="2" applyNumberFormat="1" applyFont="1" applyFill="1"/>
    <xf numFmtId="0" fontId="0" fillId="4" borderId="0" xfId="0" applyFill="1"/>
    <xf numFmtId="0" fontId="10" fillId="0" borderId="0" xfId="7" applyNumberFormat="1" applyFont="1" applyFill="1" applyBorder="1" applyProtection="1">
      <protection locked="0"/>
    </xf>
    <xf numFmtId="1" fontId="0" fillId="0" borderId="0" xfId="0" applyNumberFormat="1"/>
    <xf numFmtId="1" fontId="0" fillId="0" borderId="0" xfId="2" applyNumberFormat="1" applyFont="1"/>
    <xf numFmtId="170" fontId="10" fillId="0" borderId="0" xfId="8" applyNumberFormat="1" applyFont="1" applyFill="1" applyBorder="1" applyProtection="1">
      <protection locked="0"/>
    </xf>
    <xf numFmtId="3" fontId="4" fillId="0" borderId="0" xfId="3" applyNumberFormat="1"/>
    <xf numFmtId="0" fontId="5" fillId="0" borderId="0" xfId="1" applyNumberFormat="1" applyFont="1" applyFill="1" applyBorder="1"/>
    <xf numFmtId="0" fontId="15" fillId="8" borderId="20" xfId="0" applyFont="1" applyFill="1" applyBorder="1"/>
    <xf numFmtId="0" fontId="15" fillId="8" borderId="21" xfId="0" applyFont="1" applyFill="1" applyBorder="1"/>
    <xf numFmtId="0" fontId="17" fillId="0" borderId="0" xfId="0" applyFont="1" applyAlignment="1">
      <alignment vertical="top" wrapText="1"/>
    </xf>
    <xf numFmtId="173" fontId="20" fillId="8" borderId="2" xfId="1" applyNumberFormat="1" applyFont="1" applyFill="1" applyBorder="1"/>
    <xf numFmtId="173" fontId="20" fillId="8" borderId="22" xfId="1" applyNumberFormat="1" applyFont="1" applyFill="1" applyBorder="1"/>
    <xf numFmtId="0" fontId="0" fillId="7" borderId="0" xfId="0" applyFill="1"/>
    <xf numFmtId="0" fontId="0" fillId="7" borderId="0" xfId="0" applyFill="1" applyAlignment="1">
      <alignment horizontal="center"/>
    </xf>
    <xf numFmtId="0" fontId="0" fillId="7" borderId="0" xfId="0" applyFill="1" applyAlignment="1">
      <alignment horizontal="right"/>
    </xf>
    <xf numFmtId="0" fontId="25" fillId="0" borderId="0" xfId="0" applyFont="1" applyProtection="1">
      <protection locked="0"/>
    </xf>
    <xf numFmtId="0" fontId="26" fillId="9" borderId="2" xfId="5" applyFont="1" applyFill="1" applyBorder="1"/>
    <xf numFmtId="0" fontId="25" fillId="10" borderId="2" xfId="5" applyFont="1" applyFill="1" applyBorder="1" applyProtection="1">
      <protection locked="0"/>
    </xf>
    <xf numFmtId="0" fontId="0" fillId="11" borderId="0" xfId="0" applyFill="1"/>
    <xf numFmtId="0" fontId="25" fillId="0" borderId="2" xfId="5" applyFont="1" applyBorder="1" applyProtection="1">
      <protection locked="0"/>
    </xf>
    <xf numFmtId="175" fontId="25" fillId="12" borderId="2" xfId="11" applyNumberFormat="1" applyFont="1" applyFill="1" applyBorder="1" applyProtection="1">
      <protection locked="0"/>
    </xf>
    <xf numFmtId="175" fontId="27" fillId="12" borderId="2" xfId="11" applyNumberFormat="1" applyFont="1" applyFill="1" applyBorder="1" applyProtection="1">
      <protection locked="0"/>
    </xf>
    <xf numFmtId="175" fontId="27" fillId="11" borderId="2" xfId="11" applyNumberFormat="1" applyFont="1" applyFill="1" applyBorder="1" applyProtection="1">
      <protection locked="0"/>
    </xf>
    <xf numFmtId="175" fontId="25" fillId="13" borderId="0" xfId="11" applyNumberFormat="1" applyFont="1" applyFill="1" applyProtection="1">
      <protection locked="0"/>
    </xf>
    <xf numFmtId="0" fontId="25" fillId="12" borderId="2" xfId="7" applyNumberFormat="1" applyFont="1" applyFill="1" applyBorder="1" applyProtection="1">
      <protection locked="0"/>
    </xf>
    <xf numFmtId="0" fontId="25" fillId="12" borderId="2" xfId="0" applyFont="1" applyFill="1" applyBorder="1" applyProtection="1">
      <protection locked="0"/>
    </xf>
    <xf numFmtId="168" fontId="6" fillId="0" borderId="0" xfId="1" applyNumberFormat="1" applyFont="1" applyFill="1" applyBorder="1" applyAlignment="1">
      <alignment wrapText="1"/>
    </xf>
    <xf numFmtId="0" fontId="6" fillId="0" borderId="0" xfId="0" applyFont="1"/>
    <xf numFmtId="0" fontId="25" fillId="5" borderId="2" xfId="5" applyFont="1" applyFill="1" applyBorder="1" applyProtection="1">
      <protection locked="0"/>
    </xf>
    <xf numFmtId="0" fontId="26" fillId="9" borderId="2" xfId="5" applyFont="1" applyFill="1" applyBorder="1" applyAlignment="1" applyProtection="1">
      <alignment wrapText="1"/>
      <protection locked="0"/>
    </xf>
    <xf numFmtId="175" fontId="26" fillId="9" borderId="2" xfId="11" applyNumberFormat="1" applyFont="1" applyFill="1" applyBorder="1" applyAlignment="1" applyProtection="1">
      <alignment wrapText="1"/>
      <protection locked="0"/>
    </xf>
    <xf numFmtId="176" fontId="26" fillId="9" borderId="2" xfId="11" applyNumberFormat="1" applyFont="1" applyFill="1" applyBorder="1" applyAlignment="1" applyProtection="1">
      <alignment wrapText="1"/>
      <protection locked="0"/>
    </xf>
    <xf numFmtId="177" fontId="26" fillId="9" borderId="2" xfId="11" applyNumberFormat="1" applyFont="1" applyFill="1" applyBorder="1" applyAlignment="1" applyProtection="1">
      <alignment wrapText="1"/>
      <protection locked="0"/>
    </xf>
    <xf numFmtId="0" fontId="26" fillId="9" borderId="2" xfId="0" applyFont="1" applyFill="1" applyBorder="1" applyAlignment="1" applyProtection="1">
      <alignment wrapText="1"/>
      <protection locked="0"/>
    </xf>
    <xf numFmtId="0" fontId="26" fillId="9" borderId="2" xfId="0" applyFont="1" applyFill="1" applyBorder="1" applyProtection="1">
      <protection locked="0"/>
    </xf>
    <xf numFmtId="176" fontId="25" fillId="12" borderId="2" xfId="11" applyNumberFormat="1" applyFont="1" applyFill="1" applyBorder="1" applyProtection="1">
      <protection locked="0"/>
    </xf>
    <xf numFmtId="177" fontId="25" fillId="12" borderId="2" xfId="11" applyNumberFormat="1" applyFont="1" applyFill="1" applyBorder="1" applyProtection="1">
      <protection locked="0"/>
    </xf>
    <xf numFmtId="0" fontId="25" fillId="12" borderId="2" xfId="0" applyFont="1" applyFill="1" applyBorder="1"/>
    <xf numFmtId="0" fontId="4" fillId="0" borderId="0" xfId="5"/>
    <xf numFmtId="0" fontId="27" fillId="12" borderId="2" xfId="7" applyNumberFormat="1" applyFont="1" applyFill="1" applyBorder="1" applyProtection="1">
      <protection locked="0"/>
    </xf>
    <xf numFmtId="176" fontId="27" fillId="12" borderId="2" xfId="11" applyNumberFormat="1" applyFont="1" applyFill="1" applyBorder="1" applyProtection="1">
      <protection locked="0"/>
    </xf>
    <xf numFmtId="177" fontId="27" fillId="12" borderId="2" xfId="11" applyNumberFormat="1" applyFont="1" applyFill="1" applyBorder="1" applyProtection="1">
      <protection locked="0"/>
    </xf>
    <xf numFmtId="175" fontId="26" fillId="12" borderId="2" xfId="11" applyNumberFormat="1" applyFont="1" applyFill="1" applyBorder="1" applyProtection="1">
      <protection locked="0"/>
    </xf>
    <xf numFmtId="0" fontId="25" fillId="11" borderId="0" xfId="5" applyFont="1" applyFill="1" applyProtection="1">
      <protection locked="0"/>
    </xf>
    <xf numFmtId="0" fontId="4" fillId="11" borderId="0" xfId="5" applyFill="1"/>
    <xf numFmtId="0" fontId="27" fillId="11" borderId="2" xfId="7" applyNumberFormat="1" applyFont="1" applyFill="1" applyBorder="1" applyProtection="1">
      <protection locked="0"/>
    </xf>
    <xf numFmtId="176" fontId="27" fillId="11" borderId="2" xfId="11" applyNumberFormat="1" applyFont="1" applyFill="1" applyBorder="1" applyProtection="1">
      <protection locked="0"/>
    </xf>
    <xf numFmtId="177" fontId="27" fillId="11" borderId="2" xfId="11" applyNumberFormat="1" applyFont="1" applyFill="1" applyBorder="1" applyProtection="1">
      <protection locked="0"/>
    </xf>
    <xf numFmtId="175" fontId="26" fillId="11" borderId="2" xfId="11" applyNumberFormat="1" applyFont="1" applyFill="1" applyBorder="1" applyProtection="1">
      <protection locked="0"/>
    </xf>
    <xf numFmtId="0" fontId="26" fillId="11" borderId="0" xfId="5" applyFont="1" applyFill="1" applyProtection="1">
      <protection locked="0"/>
    </xf>
    <xf numFmtId="0" fontId="29" fillId="11" borderId="0" xfId="5" applyFont="1" applyFill="1"/>
    <xf numFmtId="0" fontId="30" fillId="11" borderId="0" xfId="0" applyFont="1" applyFill="1"/>
    <xf numFmtId="0" fontId="31" fillId="11" borderId="0" xfId="0" applyFont="1" applyFill="1"/>
    <xf numFmtId="49" fontId="25" fillId="0" borderId="0" xfId="0" applyNumberFormat="1" applyFont="1" applyProtection="1">
      <protection locked="0"/>
    </xf>
    <xf numFmtId="0" fontId="25" fillId="13" borderId="0" xfId="0" applyFont="1" applyFill="1" applyProtection="1">
      <protection locked="0"/>
    </xf>
    <xf numFmtId="175" fontId="27" fillId="12" borderId="2" xfId="7" applyNumberFormat="1" applyFont="1" applyFill="1" applyBorder="1" applyProtection="1">
      <protection locked="0"/>
    </xf>
    <xf numFmtId="178" fontId="27" fillId="12" borderId="2" xfId="7" applyNumberFormat="1" applyFont="1" applyFill="1" applyBorder="1" applyProtection="1">
      <protection locked="0"/>
    </xf>
    <xf numFmtId="176" fontId="25" fillId="13" borderId="0" xfId="11" applyNumberFormat="1" applyFont="1" applyFill="1" applyProtection="1">
      <protection locked="0"/>
    </xf>
    <xf numFmtId="177" fontId="25" fillId="13" borderId="0" xfId="11" applyNumberFormat="1" applyFont="1" applyFill="1" applyProtection="1">
      <protection locked="0"/>
    </xf>
    <xf numFmtId="0" fontId="6" fillId="7" borderId="0" xfId="0" applyFont="1" applyFill="1"/>
    <xf numFmtId="0" fontId="32" fillId="7" borderId="0" xfId="0" applyFont="1" applyFill="1"/>
    <xf numFmtId="0" fontId="33" fillId="7" borderId="0" xfId="0" applyFont="1" applyFill="1"/>
    <xf numFmtId="0" fontId="6" fillId="7" borderId="25" xfId="0" applyFont="1" applyFill="1" applyBorder="1"/>
    <xf numFmtId="0" fontId="0" fillId="7" borderId="26" xfId="0" applyFill="1" applyBorder="1"/>
    <xf numFmtId="0" fontId="0" fillId="7" borderId="26" xfId="0" applyFill="1" applyBorder="1" applyAlignment="1">
      <alignment horizontal="center"/>
    </xf>
    <xf numFmtId="0" fontId="0" fillId="7" borderId="27" xfId="0" applyFill="1" applyBorder="1" applyAlignment="1">
      <alignment horizontal="right"/>
    </xf>
    <xf numFmtId="0" fontId="35" fillId="2" borderId="28" xfId="0" applyFont="1" applyFill="1" applyBorder="1" applyAlignment="1">
      <alignment vertical="top" wrapText="1"/>
    </xf>
    <xf numFmtId="0" fontId="36" fillId="2" borderId="29" xfId="0" applyFont="1" applyFill="1" applyBorder="1" applyAlignment="1">
      <alignment vertical="top" wrapText="1"/>
    </xf>
    <xf numFmtId="0" fontId="35" fillId="2" borderId="30" xfId="0" applyFont="1" applyFill="1" applyBorder="1" applyAlignment="1">
      <alignment vertical="top" wrapText="1"/>
    </xf>
    <xf numFmtId="0" fontId="17" fillId="0" borderId="31" xfId="0" applyFont="1" applyBorder="1" applyAlignment="1">
      <alignment vertical="top" wrapText="1"/>
    </xf>
    <xf numFmtId="0" fontId="17" fillId="0" borderId="12" xfId="0" applyFont="1" applyBorder="1" applyAlignment="1">
      <alignment vertical="top" wrapText="1"/>
    </xf>
    <xf numFmtId="0" fontId="36" fillId="0" borderId="31" xfId="0" applyFont="1" applyBorder="1" applyAlignment="1">
      <alignment vertical="top" wrapText="1"/>
    </xf>
    <xf numFmtId="0" fontId="36" fillId="0" borderId="0" xfId="0" applyFont="1" applyAlignment="1">
      <alignment vertical="top" wrapText="1"/>
    </xf>
    <xf numFmtId="0" fontId="36" fillId="0" borderId="12" xfId="0" applyFont="1" applyBorder="1" applyAlignment="1">
      <alignment vertical="top" wrapText="1"/>
    </xf>
    <xf numFmtId="0" fontId="35" fillId="16" borderId="32" xfId="0" applyFont="1" applyFill="1" applyBorder="1" applyAlignment="1">
      <alignment vertical="top" wrapText="1"/>
    </xf>
    <xf numFmtId="0" fontId="36" fillId="16" borderId="26" xfId="0" applyFont="1" applyFill="1" applyBorder="1" applyAlignment="1">
      <alignment vertical="top" wrapText="1"/>
    </xf>
    <xf numFmtId="0" fontId="35" fillId="16" borderId="26" xfId="0" applyFont="1" applyFill="1" applyBorder="1" applyAlignment="1">
      <alignment vertical="top" wrapText="1"/>
    </xf>
    <xf numFmtId="0" fontId="35" fillId="16" borderId="33" xfId="0" applyFont="1" applyFill="1" applyBorder="1" applyAlignment="1">
      <alignment vertical="top" wrapText="1"/>
    </xf>
    <xf numFmtId="0" fontId="35" fillId="2" borderId="32" xfId="0" applyFont="1" applyFill="1" applyBorder="1" applyAlignment="1">
      <alignment vertical="top" wrapText="1"/>
    </xf>
    <xf numFmtId="0" fontId="36" fillId="2" borderId="26" xfId="0" applyFont="1" applyFill="1" applyBorder="1" applyAlignment="1">
      <alignment vertical="top" wrapText="1"/>
    </xf>
    <xf numFmtId="0" fontId="35" fillId="2" borderId="33" xfId="0" applyFont="1" applyFill="1" applyBorder="1" applyAlignment="1">
      <alignment vertical="top" wrapText="1"/>
    </xf>
    <xf numFmtId="0" fontId="36" fillId="0" borderId="24" xfId="0" applyFont="1" applyBorder="1" applyAlignment="1">
      <alignment vertical="top" wrapText="1"/>
    </xf>
    <xf numFmtId="0" fontId="36" fillId="0" borderId="34" xfId="0" applyFont="1" applyBorder="1" applyAlignment="1">
      <alignment vertical="top" wrapText="1"/>
    </xf>
    <xf numFmtId="0" fontId="36" fillId="0" borderId="17" xfId="0" applyFont="1" applyBorder="1" applyAlignment="1">
      <alignment vertical="top" wrapText="1"/>
    </xf>
    <xf numFmtId="0" fontId="36" fillId="7" borderId="0" xfId="0" applyFont="1" applyFill="1" applyAlignment="1">
      <alignment vertical="top" wrapText="1"/>
    </xf>
    <xf numFmtId="0" fontId="37" fillId="7" borderId="0" xfId="0" applyFont="1" applyFill="1"/>
    <xf numFmtId="0" fontId="37" fillId="7" borderId="0" xfId="0" applyFont="1" applyFill="1" applyAlignment="1">
      <alignment horizontal="center"/>
    </xf>
    <xf numFmtId="3" fontId="37" fillId="7" borderId="0" xfId="0" applyNumberFormat="1" applyFont="1" applyFill="1" applyAlignment="1">
      <alignment horizontal="right"/>
    </xf>
    <xf numFmtId="0" fontId="35" fillId="15" borderId="35" xfId="0" applyFont="1" applyFill="1" applyBorder="1" applyAlignment="1">
      <alignment vertical="top"/>
    </xf>
    <xf numFmtId="0" fontId="36" fillId="15" borderId="23" xfId="0" applyFont="1" applyFill="1" applyBorder="1" applyAlignment="1">
      <alignment vertical="top"/>
    </xf>
    <xf numFmtId="0" fontId="35" fillId="15" borderId="23" xfId="0" applyFont="1" applyFill="1" applyBorder="1"/>
    <xf numFmtId="0" fontId="35" fillId="15" borderId="36" xfId="0" applyFont="1" applyFill="1" applyBorder="1"/>
    <xf numFmtId="0" fontId="35" fillId="2" borderId="26" xfId="0" applyFont="1" applyFill="1" applyBorder="1" applyAlignment="1">
      <alignment vertical="top" wrapText="1"/>
    </xf>
    <xf numFmtId="0" fontId="35" fillId="2" borderId="33" xfId="0" applyFont="1" applyFill="1" applyBorder="1"/>
    <xf numFmtId="0" fontId="36" fillId="0" borderId="31" xfId="0" applyFont="1" applyBorder="1" applyAlignment="1">
      <alignment vertical="top"/>
    </xf>
    <xf numFmtId="0" fontId="36" fillId="0" borderId="0" xfId="0" applyFont="1" applyAlignment="1">
      <alignment vertical="top"/>
    </xf>
    <xf numFmtId="0" fontId="36" fillId="0" borderId="12" xfId="0" applyFont="1" applyBorder="1" applyAlignment="1">
      <alignment vertical="top"/>
    </xf>
    <xf numFmtId="0" fontId="37" fillId="0" borderId="0" xfId="0" applyFont="1"/>
    <xf numFmtId="0" fontId="35" fillId="2" borderId="32" xfId="0" applyFont="1" applyFill="1" applyBorder="1" applyAlignment="1">
      <alignment vertical="top"/>
    </xf>
    <xf numFmtId="0" fontId="37" fillId="2" borderId="26" xfId="0" applyFont="1" applyFill="1" applyBorder="1"/>
    <xf numFmtId="0" fontId="36" fillId="2" borderId="26" xfId="0" applyFont="1" applyFill="1" applyBorder="1" applyAlignment="1">
      <alignment vertical="top"/>
    </xf>
    <xf numFmtId="0" fontId="36" fillId="2" borderId="33" xfId="0" applyFont="1" applyFill="1" applyBorder="1" applyAlignment="1">
      <alignment vertical="top"/>
    </xf>
    <xf numFmtId="0" fontId="39" fillId="0" borderId="31" xfId="0" applyFont="1" applyBorder="1" applyAlignment="1">
      <alignment vertical="center" wrapText="1"/>
    </xf>
    <xf numFmtId="0" fontId="35" fillId="2" borderId="33" xfId="0" applyFont="1" applyFill="1" applyBorder="1" applyAlignment="1">
      <alignment vertical="top"/>
    </xf>
    <xf numFmtId="0" fontId="36" fillId="0" borderId="0" xfId="0" applyFont="1" applyAlignment="1">
      <alignment vertical="center"/>
    </xf>
    <xf numFmtId="0" fontId="36" fillId="0" borderId="24" xfId="0" applyFont="1" applyBorder="1" applyAlignment="1">
      <alignment vertical="top"/>
    </xf>
    <xf numFmtId="0" fontId="36" fillId="0" borderId="17" xfId="0" applyFont="1" applyBorder="1" applyAlignment="1">
      <alignment vertical="top"/>
    </xf>
    <xf numFmtId="0" fontId="37" fillId="7" borderId="0" xfId="0" applyFont="1" applyFill="1" applyAlignment="1">
      <alignment horizontal="right"/>
    </xf>
    <xf numFmtId="0" fontId="34" fillId="15" borderId="35" xfId="0" applyFont="1" applyFill="1" applyBorder="1" applyAlignment="1">
      <alignment vertical="top" wrapText="1"/>
    </xf>
    <xf numFmtId="0" fontId="37" fillId="15" borderId="23" xfId="0" applyFont="1" applyFill="1" applyBorder="1" applyAlignment="1">
      <alignment vertical="top" wrapText="1"/>
    </xf>
    <xf numFmtId="0" fontId="34" fillId="15" borderId="36" xfId="0" applyFont="1" applyFill="1" applyBorder="1" applyAlignment="1">
      <alignment vertical="top" wrapText="1"/>
    </xf>
    <xf numFmtId="0" fontId="21" fillId="0" borderId="24" xfId="0" applyFont="1" applyBorder="1" applyAlignment="1">
      <alignment vertical="top" wrapText="1"/>
    </xf>
    <xf numFmtId="0" fontId="17" fillId="0" borderId="34" xfId="0" applyFont="1" applyBorder="1" applyAlignment="1">
      <alignment vertical="top" wrapText="1"/>
    </xf>
    <xf numFmtId="0" fontId="21" fillId="0" borderId="17" xfId="0" applyFont="1" applyBorder="1" applyAlignment="1">
      <alignment vertical="top" wrapText="1"/>
    </xf>
    <xf numFmtId="168" fontId="37" fillId="7" borderId="0" xfId="0" applyNumberFormat="1" applyFont="1" applyFill="1" applyAlignment="1">
      <alignment horizontal="center"/>
    </xf>
    <xf numFmtId="0" fontId="28" fillId="7" borderId="0" xfId="0" applyFont="1" applyFill="1"/>
    <xf numFmtId="0" fontId="20" fillId="7" borderId="0" xfId="0" applyFont="1" applyFill="1"/>
    <xf numFmtId="0" fontId="18" fillId="7" borderId="0" xfId="0" applyFont="1" applyFill="1" applyAlignment="1">
      <alignment vertical="top" wrapText="1"/>
    </xf>
    <xf numFmtId="168" fontId="28" fillId="7" borderId="0" xfId="0" applyNumberFormat="1" applyFont="1" applyFill="1"/>
    <xf numFmtId="0" fontId="23" fillId="7" borderId="0" xfId="0" applyFont="1" applyFill="1"/>
    <xf numFmtId="180" fontId="28" fillId="7" borderId="0" xfId="0" applyNumberFormat="1" applyFont="1" applyFill="1"/>
    <xf numFmtId="168" fontId="23" fillId="7" borderId="0" xfId="0" applyNumberFormat="1" applyFont="1" applyFill="1"/>
    <xf numFmtId="168" fontId="20" fillId="7" borderId="0" xfId="0" applyNumberFormat="1" applyFont="1" applyFill="1"/>
    <xf numFmtId="43" fontId="23" fillId="7" borderId="0" xfId="0" applyNumberFormat="1" applyFont="1" applyFill="1"/>
    <xf numFmtId="174" fontId="23" fillId="7" borderId="0" xfId="2" applyNumberFormat="1" applyFont="1" applyFill="1"/>
    <xf numFmtId="168" fontId="42" fillId="7" borderId="19" xfId="1" applyNumberFormat="1" applyFont="1" applyFill="1" applyBorder="1"/>
    <xf numFmtId="168" fontId="20" fillId="7" borderId="0" xfId="1" applyNumberFormat="1" applyFont="1" applyFill="1"/>
    <xf numFmtId="181" fontId="23" fillId="7" borderId="0" xfId="0" applyNumberFormat="1" applyFont="1" applyFill="1"/>
    <xf numFmtId="0" fontId="28" fillId="0" borderId="0" xfId="0" applyFont="1"/>
    <xf numFmtId="0" fontId="23" fillId="0" borderId="0" xfId="0" applyFont="1"/>
    <xf numFmtId="0" fontId="16" fillId="2" borderId="32" xfId="0" applyFont="1" applyFill="1" applyBorder="1" applyAlignment="1">
      <alignment vertical="top" wrapText="1"/>
    </xf>
    <xf numFmtId="0" fontId="17" fillId="2" borderId="26" xfId="0" applyFont="1" applyFill="1" applyBorder="1" applyAlignment="1">
      <alignment vertical="top" wrapText="1"/>
    </xf>
    <xf numFmtId="0" fontId="16" fillId="2" borderId="33" xfId="0" applyFont="1" applyFill="1" applyBorder="1" applyAlignment="1">
      <alignment vertical="top" wrapText="1"/>
    </xf>
    <xf numFmtId="0" fontId="21" fillId="0" borderId="31" xfId="0" applyFont="1" applyBorder="1" applyAlignment="1">
      <alignment vertical="top" wrapText="1"/>
    </xf>
    <xf numFmtId="0" fontId="21" fillId="0" borderId="12" xfId="0" applyFont="1" applyBorder="1" applyAlignment="1">
      <alignment vertical="top" wrapText="1"/>
    </xf>
    <xf numFmtId="0" fontId="36" fillId="0" borderId="34" xfId="0" applyFont="1" applyBorder="1" applyAlignment="1">
      <alignment vertical="center"/>
    </xf>
    <xf numFmtId="0" fontId="17" fillId="0" borderId="23" xfId="0" applyFont="1" applyBorder="1" applyAlignment="1">
      <alignment vertical="top" wrapText="1"/>
    </xf>
    <xf numFmtId="0" fontId="0" fillId="0" borderId="0" xfId="0" applyAlignment="1">
      <alignment horizontal="center"/>
    </xf>
    <xf numFmtId="0" fontId="0" fillId="0" borderId="0" xfId="0" applyAlignment="1">
      <alignment horizontal="right"/>
    </xf>
    <xf numFmtId="1" fontId="8" fillId="0" borderId="0" xfId="0" applyNumberFormat="1" applyFont="1"/>
    <xf numFmtId="167" fontId="8" fillId="0" borderId="0" xfId="2" applyNumberFormat="1" applyFont="1" applyFill="1" applyBorder="1"/>
    <xf numFmtId="167" fontId="0" fillId="0" borderId="0" xfId="2" applyNumberFormat="1" applyFont="1" applyFill="1" applyBorder="1"/>
    <xf numFmtId="1" fontId="5" fillId="0" borderId="0" xfId="1" applyNumberFormat="1" applyFont="1" applyFill="1" applyBorder="1"/>
    <xf numFmtId="1" fontId="0" fillId="0" borderId="0" xfId="1" applyNumberFormat="1" applyFont="1" applyFill="1" applyBorder="1"/>
    <xf numFmtId="1" fontId="0" fillId="0" borderId="0" xfId="2" applyNumberFormat="1" applyFont="1" applyFill="1" applyBorder="1"/>
    <xf numFmtId="0" fontId="5" fillId="0" borderId="0" xfId="2" applyNumberFormat="1" applyFont="1" applyFill="1" applyBorder="1"/>
    <xf numFmtId="0" fontId="0" fillId="0" borderId="0" xfId="0" applyAlignment="1">
      <alignment wrapText="1"/>
    </xf>
    <xf numFmtId="0" fontId="6" fillId="0" borderId="0" xfId="1" applyNumberFormat="1" applyFont="1" applyFill="1" applyBorder="1" applyAlignment="1">
      <alignment horizontal="center" wrapText="1"/>
    </xf>
    <xf numFmtId="167" fontId="6" fillId="0" borderId="0" xfId="2" applyNumberFormat="1" applyFont="1" applyFill="1" applyBorder="1" applyAlignment="1">
      <alignment wrapText="1"/>
    </xf>
    <xf numFmtId="0" fontId="6" fillId="0" borderId="0" xfId="1" applyNumberFormat="1" applyFont="1" applyFill="1" applyBorder="1" applyAlignment="1">
      <alignment wrapText="1"/>
    </xf>
    <xf numFmtId="168" fontId="0" fillId="0" borderId="0" xfId="0" applyNumberFormat="1"/>
    <xf numFmtId="0" fontId="0" fillId="0" borderId="0" xfId="1" applyNumberFormat="1" applyFont="1" applyFill="1" applyBorder="1"/>
    <xf numFmtId="168" fontId="5" fillId="0" borderId="0" xfId="2" applyNumberFormat="1" applyFont="1" applyFill="1" applyBorder="1"/>
    <xf numFmtId="168" fontId="0" fillId="0" borderId="0" xfId="1" applyNumberFormat="1" applyFont="1" applyFill="1"/>
    <xf numFmtId="167" fontId="5" fillId="0" borderId="0" xfId="2" applyNumberFormat="1" applyFont="1" applyFill="1" applyBorder="1"/>
    <xf numFmtId="168" fontId="0" fillId="0" borderId="0" xfId="1" applyNumberFormat="1" applyFont="1" applyFill="1" applyBorder="1"/>
    <xf numFmtId="0" fontId="10" fillId="0" borderId="0" xfId="5" applyFont="1" applyProtection="1">
      <protection locked="0"/>
    </xf>
    <xf numFmtId="10" fontId="0" fillId="0" borderId="0" xfId="2" applyNumberFormat="1" applyFont="1" applyFill="1" applyBorder="1"/>
    <xf numFmtId="167" fontId="0" fillId="0" borderId="0" xfId="2" applyNumberFormat="1" applyFont="1" applyFill="1"/>
    <xf numFmtId="0" fontId="44" fillId="0" borderId="0" xfId="16"/>
    <xf numFmtId="9" fontId="5" fillId="0" borderId="0" xfId="2" applyFont="1" applyFill="1" applyBorder="1"/>
    <xf numFmtId="167" fontId="6" fillId="0" borderId="0" xfId="2" applyNumberFormat="1" applyFont="1" applyFill="1" applyBorder="1"/>
    <xf numFmtId="0" fontId="44" fillId="0" borderId="0" xfId="16" applyFill="1"/>
    <xf numFmtId="167" fontId="44" fillId="0" borderId="0" xfId="2" applyNumberFormat="1" applyFont="1" applyFill="1"/>
    <xf numFmtId="9" fontId="0" fillId="0" borderId="0" xfId="2" applyFont="1" applyFill="1" applyBorder="1"/>
    <xf numFmtId="1" fontId="30" fillId="0" borderId="0" xfId="0" applyNumberFormat="1" applyFont="1"/>
    <xf numFmtId="1" fontId="0" fillId="0" borderId="37" xfId="0" applyNumberFormat="1" applyBorder="1"/>
    <xf numFmtId="168" fontId="0" fillId="0" borderId="37" xfId="0" applyNumberFormat="1" applyBorder="1"/>
    <xf numFmtId="10" fontId="5" fillId="0" borderId="37" xfId="2" applyNumberFormat="1" applyFont="1" applyFill="1" applyBorder="1"/>
    <xf numFmtId="0" fontId="0" fillId="0" borderId="37" xfId="0" applyBorder="1"/>
    <xf numFmtId="1" fontId="5" fillId="0" borderId="0" xfId="2" applyNumberFormat="1" applyFont="1" applyFill="1" applyBorder="1"/>
    <xf numFmtId="168" fontId="6" fillId="0" borderId="37" xfId="1" applyNumberFormat="1" applyFont="1" applyFill="1" applyBorder="1" applyAlignment="1">
      <alignment wrapText="1"/>
    </xf>
    <xf numFmtId="168" fontId="5" fillId="0" borderId="37" xfId="1" applyNumberFormat="1" applyFont="1" applyFill="1" applyBorder="1"/>
    <xf numFmtId="0" fontId="6" fillId="0" borderId="0" xfId="0" applyFont="1" applyAlignment="1">
      <alignment horizontal="left"/>
    </xf>
    <xf numFmtId="0" fontId="6" fillId="14" borderId="0" xfId="0" applyFont="1" applyFill="1"/>
    <xf numFmtId="0" fontId="12" fillId="7" borderId="0" xfId="0" applyFont="1" applyFill="1"/>
    <xf numFmtId="0" fontId="0" fillId="0" borderId="0" xfId="0" applyProtection="1">
      <protection locked="0"/>
    </xf>
    <xf numFmtId="171" fontId="0" fillId="0" borderId="0" xfId="2" applyNumberFormat="1" applyFont="1"/>
    <xf numFmtId="0" fontId="7" fillId="0" borderId="0" xfId="0" applyFont="1"/>
    <xf numFmtId="0" fontId="46" fillId="0" borderId="25" xfId="0" applyFont="1" applyBorder="1"/>
    <xf numFmtId="166" fontId="46" fillId="0" borderId="39" xfId="0" applyNumberFormat="1" applyFont="1" applyBorder="1"/>
    <xf numFmtId="0" fontId="7" fillId="7" borderId="0" xfId="0" applyFont="1" applyFill="1"/>
    <xf numFmtId="0" fontId="45" fillId="0" borderId="39" xfId="0" applyFont="1" applyBorder="1"/>
    <xf numFmtId="0" fontId="46" fillId="0" borderId="39" xfId="0" applyFont="1" applyBorder="1"/>
    <xf numFmtId="0" fontId="46" fillId="0" borderId="39" xfId="0" quotePrefix="1" applyFont="1" applyBorder="1"/>
    <xf numFmtId="171" fontId="46" fillId="0" borderId="39" xfId="0" applyNumberFormat="1" applyFont="1" applyBorder="1"/>
    <xf numFmtId="10" fontId="46" fillId="0" borderId="39" xfId="0" applyNumberFormat="1" applyFont="1" applyBorder="1"/>
    <xf numFmtId="10" fontId="46" fillId="6" borderId="39" xfId="0" applyNumberFormat="1" applyFont="1" applyFill="1" applyBorder="1"/>
    <xf numFmtId="0" fontId="45" fillId="0" borderId="45" xfId="0" applyFont="1" applyBorder="1" applyAlignment="1">
      <alignment horizontal="center"/>
    </xf>
    <xf numFmtId="0" fontId="45" fillId="0" borderId="44" xfId="0" applyFont="1" applyBorder="1" applyAlignment="1">
      <alignment horizontal="center"/>
    </xf>
    <xf numFmtId="0" fontId="7" fillId="0" borderId="44" xfId="0" applyFont="1" applyBorder="1"/>
    <xf numFmtId="0" fontId="7" fillId="0" borderId="39" xfId="0" applyFont="1" applyBorder="1"/>
    <xf numFmtId="0" fontId="47" fillId="3" borderId="54" xfId="0" applyFont="1" applyFill="1" applyBorder="1"/>
    <xf numFmtId="168" fontId="0" fillId="0" borderId="0" xfId="1" applyNumberFormat="1" applyFont="1"/>
    <xf numFmtId="0" fontId="0" fillId="0" borderId="0" xfId="0" applyAlignment="1">
      <alignment horizontal="left"/>
    </xf>
    <xf numFmtId="0" fontId="51" fillId="0" borderId="0" xfId="0" applyFont="1" applyAlignment="1">
      <alignment horizontal="left"/>
    </xf>
    <xf numFmtId="3" fontId="6" fillId="0" borderId="0" xfId="17" applyNumberFormat="1" applyFont="1"/>
    <xf numFmtId="175" fontId="5" fillId="0" borderId="0" xfId="17" applyNumberFormat="1" applyFont="1"/>
    <xf numFmtId="175" fontId="5" fillId="0" borderId="0" xfId="17" applyNumberFormat="1" applyFont="1" applyFill="1"/>
    <xf numFmtId="43" fontId="5" fillId="0" borderId="0" xfId="17" applyFont="1"/>
    <xf numFmtId="175" fontId="6" fillId="0" borderId="0" xfId="0" applyNumberFormat="1" applyFont="1"/>
    <xf numFmtId="175" fontId="6" fillId="0" borderId="0" xfId="0" applyNumberFormat="1" applyFont="1" applyAlignment="1">
      <alignment vertical="top"/>
    </xf>
    <xf numFmtId="0" fontId="34" fillId="0" borderId="0" xfId="0" applyFont="1" applyAlignment="1">
      <alignment horizontal="left" vertical="top" wrapText="1"/>
    </xf>
    <xf numFmtId="0" fontId="47" fillId="3" borderId="57" xfId="0" applyFont="1" applyFill="1" applyBorder="1"/>
    <xf numFmtId="0" fontId="48" fillId="17" borderId="59" xfId="0" applyFont="1" applyFill="1" applyBorder="1" applyAlignment="1">
      <alignment horizontal="left" vertical="center"/>
    </xf>
    <xf numFmtId="0" fontId="47" fillId="3" borderId="58" xfId="0" applyFont="1" applyFill="1" applyBorder="1"/>
    <xf numFmtId="0" fontId="48" fillId="17" borderId="61" xfId="0" applyFont="1" applyFill="1" applyBorder="1" applyAlignment="1">
      <alignment horizontal="left"/>
    </xf>
    <xf numFmtId="0" fontId="47" fillId="3" borderId="60" xfId="0" applyFont="1" applyFill="1" applyBorder="1" applyAlignment="1">
      <alignment horizontal="left"/>
    </xf>
    <xf numFmtId="0" fontId="0" fillId="0" borderId="2" xfId="0" applyBorder="1" applyProtection="1">
      <protection locked="0"/>
    </xf>
    <xf numFmtId="0" fontId="49" fillId="0" borderId="0" xfId="0" applyFont="1" applyAlignment="1">
      <alignment horizontal="center"/>
    </xf>
    <xf numFmtId="0" fontId="0" fillId="0" borderId="2" xfId="0" applyBorder="1"/>
    <xf numFmtId="0" fontId="6" fillId="0" borderId="2" xfId="0" applyFont="1" applyBorder="1" applyAlignment="1">
      <alignment horizontal="center"/>
    </xf>
    <xf numFmtId="166" fontId="24" fillId="0" borderId="2" xfId="6" applyNumberFormat="1" applyFont="1" applyBorder="1" applyProtection="1"/>
    <xf numFmtId="0" fontId="5" fillId="0" borderId="0" xfId="0" applyFont="1"/>
    <xf numFmtId="166" fontId="5" fillId="0" borderId="0" xfId="0" applyNumberFormat="1" applyFont="1"/>
    <xf numFmtId="166" fontId="5" fillId="0" borderId="0" xfId="6" applyNumberFormat="1" applyFont="1" applyBorder="1"/>
    <xf numFmtId="0" fontId="5" fillId="0" borderId="0" xfId="0" applyFont="1" applyProtection="1">
      <protection locked="0"/>
    </xf>
    <xf numFmtId="166" fontId="5" fillId="0" borderId="0" xfId="6" applyNumberFormat="1" applyFont="1" applyFill="1" applyBorder="1"/>
    <xf numFmtId="0" fontId="5" fillId="7" borderId="0" xfId="0" applyFont="1" applyFill="1" applyAlignment="1">
      <alignment horizontal="left" vertical="center"/>
    </xf>
    <xf numFmtId="0" fontId="5" fillId="7" borderId="0" xfId="0" applyFont="1" applyFill="1"/>
    <xf numFmtId="0" fontId="6" fillId="0" borderId="2" xfId="0" applyFont="1" applyBorder="1"/>
    <xf numFmtId="0" fontId="5" fillId="0" borderId="2" xfId="0" applyFont="1" applyBorder="1"/>
    <xf numFmtId="166" fontId="5" fillId="0" borderId="2" xfId="0" applyNumberFormat="1" applyFont="1" applyBorder="1"/>
    <xf numFmtId="0" fontId="6" fillId="0" borderId="2" xfId="0" applyFont="1" applyBorder="1" applyProtection="1">
      <protection locked="0"/>
    </xf>
    <xf numFmtId="166" fontId="5" fillId="0" borderId="2" xfId="0" applyNumberFormat="1" applyFont="1" applyBorder="1" applyProtection="1">
      <protection locked="0"/>
    </xf>
    <xf numFmtId="166" fontId="5" fillId="0" borderId="2" xfId="6" applyNumberFormat="1" applyFont="1" applyBorder="1" applyProtection="1"/>
    <xf numFmtId="10" fontId="5" fillId="0" borderId="2" xfId="2" applyNumberFormat="1" applyFont="1" applyBorder="1" applyProtection="1"/>
    <xf numFmtId="10" fontId="5" fillId="0" borderId="2" xfId="0" applyNumberFormat="1" applyFont="1" applyBorder="1"/>
    <xf numFmtId="44" fontId="5" fillId="0" borderId="2" xfId="0" applyNumberFormat="1" applyFont="1" applyBorder="1"/>
    <xf numFmtId="0" fontId="0" fillId="0" borderId="25" xfId="0" applyBorder="1" applyAlignment="1">
      <alignment horizontal="left"/>
    </xf>
    <xf numFmtId="0" fontId="0" fillId="0" borderId="26" xfId="0" applyBorder="1" applyAlignment="1">
      <alignment horizontal="left"/>
    </xf>
    <xf numFmtId="0" fontId="0" fillId="0" borderId="27" xfId="0" applyBorder="1" applyAlignment="1">
      <alignment horizontal="left"/>
    </xf>
    <xf numFmtId="0" fontId="6" fillId="0" borderId="0" xfId="0" applyFont="1" applyAlignment="1">
      <alignment horizontal="center" wrapText="1"/>
    </xf>
    <xf numFmtId="168" fontId="6" fillId="0" borderId="0" xfId="1" applyNumberFormat="1" applyFont="1" applyFill="1" applyBorder="1" applyAlignment="1">
      <alignment horizontal="center" wrapText="1"/>
    </xf>
    <xf numFmtId="168" fontId="42" fillId="7" borderId="0" xfId="1" applyNumberFormat="1" applyFont="1" applyFill="1" applyBorder="1"/>
    <xf numFmtId="168" fontId="17" fillId="0" borderId="0" xfId="1" applyNumberFormat="1" applyFont="1" applyFill="1" applyBorder="1" applyAlignment="1">
      <alignment vertical="top" wrapText="1"/>
    </xf>
    <xf numFmtId="168" fontId="36" fillId="0" borderId="0" xfId="1" applyNumberFormat="1" applyFont="1" applyFill="1" applyBorder="1" applyAlignment="1">
      <alignment vertical="top" wrapText="1"/>
    </xf>
    <xf numFmtId="165" fontId="36" fillId="7" borderId="0" xfId="1" applyFont="1" applyFill="1" applyBorder="1" applyAlignment="1">
      <alignment vertical="top" wrapText="1"/>
    </xf>
    <xf numFmtId="168" fontId="36" fillId="0" borderId="0" xfId="1" applyNumberFormat="1" applyFont="1" applyFill="1" applyBorder="1" applyAlignment="1">
      <alignment vertical="top"/>
    </xf>
    <xf numFmtId="168" fontId="28" fillId="0" borderId="0" xfId="1" applyNumberFormat="1" applyFont="1" applyFill="1" applyBorder="1" applyAlignment="1">
      <alignment horizontal="right"/>
    </xf>
    <xf numFmtId="168" fontId="28" fillId="0" borderId="0" xfId="0" applyNumberFormat="1" applyFont="1"/>
    <xf numFmtId="168" fontId="28" fillId="0" borderId="0" xfId="0" applyNumberFormat="1" applyFont="1" applyAlignment="1">
      <alignment horizontal="right"/>
    </xf>
    <xf numFmtId="174" fontId="28" fillId="0" borderId="0" xfId="2" applyNumberFormat="1" applyFont="1" applyFill="1" applyBorder="1"/>
    <xf numFmtId="0" fontId="26" fillId="9" borderId="2" xfId="5" applyFont="1" applyFill="1" applyBorder="1" applyProtection="1">
      <protection locked="0"/>
    </xf>
    <xf numFmtId="175" fontId="26" fillId="9" borderId="2" xfId="11" applyNumberFormat="1" applyFont="1" applyFill="1" applyBorder="1" applyProtection="1">
      <protection locked="0"/>
    </xf>
    <xf numFmtId="176" fontId="26" fillId="9" borderId="2" xfId="11" applyNumberFormat="1" applyFont="1" applyFill="1" applyBorder="1" applyProtection="1">
      <protection locked="0"/>
    </xf>
    <xf numFmtId="177" fontId="26" fillId="9" borderId="2" xfId="11" applyNumberFormat="1" applyFont="1" applyFill="1" applyBorder="1" applyProtection="1">
      <protection locked="0"/>
    </xf>
    <xf numFmtId="0" fontId="52" fillId="19" borderId="0" xfId="18" applyFont="1" applyFill="1"/>
    <xf numFmtId="173" fontId="20" fillId="8" borderId="27" xfId="1" applyNumberFormat="1" applyFont="1" applyFill="1" applyBorder="1"/>
    <xf numFmtId="0" fontId="19" fillId="7" borderId="0" xfId="0" applyFont="1" applyFill="1"/>
    <xf numFmtId="167" fontId="0" fillId="0" borderId="37" xfId="2" applyNumberFormat="1" applyFont="1" applyBorder="1"/>
    <xf numFmtId="0" fontId="45" fillId="0" borderId="2" xfId="0" applyFont="1" applyBorder="1" applyAlignment="1">
      <alignment horizontal="center"/>
    </xf>
    <xf numFmtId="166" fontId="46" fillId="0" borderId="2" xfId="6" applyNumberFormat="1" applyFont="1" applyBorder="1"/>
    <xf numFmtId="0" fontId="0" fillId="0" borderId="2" xfId="0" applyBorder="1" applyAlignment="1">
      <alignment wrapText="1"/>
    </xf>
    <xf numFmtId="0" fontId="6" fillId="0" borderId="2" xfId="0" applyFont="1" applyBorder="1" applyAlignment="1">
      <alignment wrapText="1"/>
    </xf>
    <xf numFmtId="168" fontId="6" fillId="0" borderId="2" xfId="1" applyNumberFormat="1" applyFont="1" applyFill="1" applyBorder="1" applyAlignment="1">
      <alignment horizontal="center" wrapText="1"/>
    </xf>
    <xf numFmtId="0" fontId="6" fillId="0" borderId="2" xfId="1" applyNumberFormat="1" applyFont="1" applyFill="1" applyBorder="1" applyAlignment="1">
      <alignment horizontal="center" wrapText="1"/>
    </xf>
    <xf numFmtId="168" fontId="6" fillId="0" borderId="2" xfId="1" applyNumberFormat="1" applyFont="1" applyFill="1" applyBorder="1" applyAlignment="1">
      <alignment wrapText="1"/>
    </xf>
    <xf numFmtId="167" fontId="6" fillId="0" borderId="2" xfId="2" applyNumberFormat="1" applyFont="1" applyFill="1" applyBorder="1" applyAlignment="1">
      <alignment wrapText="1"/>
    </xf>
    <xf numFmtId="0" fontId="6" fillId="0" borderId="2" xfId="1" applyNumberFormat="1" applyFont="1" applyFill="1" applyBorder="1" applyAlignment="1">
      <alignment wrapText="1"/>
    </xf>
    <xf numFmtId="10" fontId="6" fillId="0" borderId="2" xfId="2" applyNumberFormat="1" applyFont="1" applyFill="1" applyBorder="1" applyAlignment="1">
      <alignment wrapText="1"/>
    </xf>
    <xf numFmtId="0" fontId="6" fillId="0" borderId="2" xfId="0" applyFont="1" applyBorder="1" applyAlignment="1">
      <alignment horizontal="center" wrapText="1"/>
    </xf>
    <xf numFmtId="168" fontId="9" fillId="0" borderId="0" xfId="1" applyNumberFormat="1" applyFont="1" applyFill="1" applyBorder="1" applyAlignment="1">
      <alignment horizontal="right" vertical="top" shrinkToFit="1"/>
    </xf>
    <xf numFmtId="168" fontId="8" fillId="0" borderId="0" xfId="1" applyNumberFormat="1" applyFont="1"/>
    <xf numFmtId="168" fontId="14" fillId="0" borderId="72" xfId="1" applyNumberFormat="1" applyFont="1" applyFill="1" applyBorder="1" applyAlignment="1">
      <alignment horizontal="right" vertical="top"/>
    </xf>
    <xf numFmtId="168" fontId="14" fillId="0" borderId="0" xfId="1" applyNumberFormat="1" applyFont="1" applyFill="1" applyBorder="1" applyAlignment="1">
      <alignment horizontal="right" vertical="top"/>
    </xf>
    <xf numFmtId="168" fontId="14" fillId="0" borderId="0" xfId="1" applyNumberFormat="1" applyFont="1" applyFill="1" applyBorder="1" applyAlignment="1">
      <alignment vertical="top"/>
    </xf>
    <xf numFmtId="168" fontId="9" fillId="0" borderId="0" xfId="1" applyNumberFormat="1" applyFont="1" applyFill="1" applyBorder="1" applyAlignment="1">
      <alignment vertical="top" shrinkToFit="1"/>
    </xf>
    <xf numFmtId="168" fontId="14" fillId="0" borderId="0" xfId="1" applyNumberFormat="1" applyFont="1" applyFill="1" applyBorder="1" applyAlignment="1">
      <alignment vertical="top" wrapText="1"/>
    </xf>
    <xf numFmtId="168" fontId="6" fillId="0" borderId="0" xfId="1" applyNumberFormat="1" applyFont="1"/>
    <xf numFmtId="168" fontId="44" fillId="0" borderId="0" xfId="1" applyNumberFormat="1" applyFont="1" applyFill="1"/>
    <xf numFmtId="0" fontId="25" fillId="21" borderId="2" xfId="5" applyFont="1" applyFill="1" applyBorder="1" applyProtection="1">
      <protection locked="0"/>
    </xf>
    <xf numFmtId="0" fontId="34" fillId="0" borderId="2" xfId="0" applyFont="1" applyBorder="1"/>
    <xf numFmtId="0" fontId="34" fillId="0" borderId="2" xfId="0" applyFont="1" applyBorder="1" applyAlignment="1">
      <alignment wrapText="1"/>
    </xf>
    <xf numFmtId="0" fontId="25" fillId="21" borderId="2" xfId="7" applyNumberFormat="1" applyFont="1" applyFill="1" applyBorder="1" applyProtection="1">
      <protection locked="0"/>
    </xf>
    <xf numFmtId="168" fontId="36" fillId="0" borderId="0" xfId="1" applyNumberFormat="1" applyFont="1" applyFill="1" applyBorder="1" applyAlignment="1">
      <alignment horizontal="right" vertical="top" wrapText="1"/>
    </xf>
    <xf numFmtId="179" fontId="36" fillId="0" borderId="34" xfId="1" applyNumberFormat="1" applyFont="1" applyFill="1" applyBorder="1" applyAlignment="1">
      <alignment horizontal="right" vertical="top" wrapText="1"/>
    </xf>
    <xf numFmtId="168" fontId="17" fillId="0" borderId="0" xfId="1" applyNumberFormat="1" applyFont="1" applyFill="1" applyBorder="1" applyAlignment="1">
      <alignment horizontal="right" vertical="top" wrapText="1"/>
    </xf>
    <xf numFmtId="0" fontId="36" fillId="0" borderId="0" xfId="0" applyFont="1" applyAlignment="1">
      <alignment horizontal="right" vertical="top"/>
    </xf>
    <xf numFmtId="168" fontId="36" fillId="0" borderId="0" xfId="1" applyNumberFormat="1" applyFont="1" applyFill="1" applyBorder="1" applyAlignment="1">
      <alignment horizontal="right" vertical="top"/>
    </xf>
    <xf numFmtId="0" fontId="36" fillId="2" borderId="26" xfId="0" applyFont="1" applyFill="1" applyBorder="1" applyAlignment="1">
      <alignment horizontal="right" vertical="top"/>
    </xf>
    <xf numFmtId="0" fontId="34" fillId="15" borderId="23" xfId="0" applyFont="1" applyFill="1" applyBorder="1" applyAlignment="1">
      <alignment horizontal="right" vertical="top" wrapText="1"/>
    </xf>
    <xf numFmtId="0" fontId="25" fillId="0" borderId="25" xfId="5" applyFont="1" applyBorder="1" applyProtection="1">
      <protection locked="0"/>
    </xf>
    <xf numFmtId="0" fontId="25" fillId="0" borderId="0" xfId="5" applyFont="1" applyProtection="1">
      <protection locked="0"/>
    </xf>
    <xf numFmtId="0" fontId="25" fillId="22" borderId="0" xfId="0" applyFont="1" applyFill="1" applyProtection="1">
      <protection locked="0"/>
    </xf>
    <xf numFmtId="0" fontId="25" fillId="22" borderId="2" xfId="5" applyFont="1" applyFill="1" applyBorder="1" applyProtection="1">
      <protection locked="0"/>
    </xf>
    <xf numFmtId="0" fontId="25" fillId="22" borderId="25" xfId="5" applyFont="1" applyFill="1" applyBorder="1" applyProtection="1">
      <protection locked="0"/>
    </xf>
    <xf numFmtId="0" fontId="25" fillId="22" borderId="0" xfId="5" applyFont="1" applyFill="1" applyProtection="1">
      <protection locked="0"/>
    </xf>
    <xf numFmtId="175" fontId="26" fillId="9" borderId="2" xfId="7" applyNumberFormat="1" applyFont="1" applyFill="1" applyBorder="1" applyProtection="1">
      <protection locked="0"/>
    </xf>
    <xf numFmtId="176" fontId="26" fillId="9" borderId="2" xfId="7" applyNumberFormat="1" applyFont="1" applyFill="1" applyBorder="1" applyProtection="1">
      <protection locked="0"/>
    </xf>
    <xf numFmtId="177" fontId="26" fillId="9" borderId="2" xfId="7" applyNumberFormat="1" applyFont="1" applyFill="1" applyBorder="1" applyProtection="1">
      <protection locked="0"/>
    </xf>
    <xf numFmtId="0" fontId="26" fillId="9" borderId="25" xfId="0" applyFont="1" applyFill="1" applyBorder="1" applyProtection="1">
      <protection locked="0"/>
    </xf>
    <xf numFmtId="0" fontId="57" fillId="0" borderId="0" xfId="0" applyFont="1" applyProtection="1">
      <protection locked="0"/>
    </xf>
    <xf numFmtId="175" fontId="25" fillId="12" borderId="2" xfId="7" applyNumberFormat="1" applyFont="1" applyFill="1" applyBorder="1" applyProtection="1">
      <protection locked="0"/>
    </xf>
    <xf numFmtId="176" fontId="25" fillId="12" borderId="2" xfId="7" applyNumberFormat="1" applyFont="1" applyFill="1" applyBorder="1" applyProtection="1">
      <protection locked="0"/>
    </xf>
    <xf numFmtId="177" fontId="25" fillId="12" borderId="2" xfId="7" applyNumberFormat="1" applyFont="1" applyFill="1" applyBorder="1" applyProtection="1">
      <protection locked="0"/>
    </xf>
    <xf numFmtId="175" fontId="25" fillId="12" borderId="25" xfId="7" applyNumberFormat="1" applyFont="1" applyFill="1" applyBorder="1" applyProtection="1">
      <protection locked="0"/>
    </xf>
    <xf numFmtId="0" fontId="27" fillId="0" borderId="0" xfId="0" applyFont="1" applyProtection="1">
      <protection locked="0"/>
    </xf>
    <xf numFmtId="175" fontId="25" fillId="21" borderId="2" xfId="7" applyNumberFormat="1" applyFont="1" applyFill="1" applyBorder="1" applyProtection="1">
      <protection locked="0"/>
    </xf>
    <xf numFmtId="176" fontId="25" fillId="21" borderId="2" xfId="7" applyNumberFormat="1" applyFont="1" applyFill="1" applyBorder="1" applyProtection="1">
      <protection locked="0"/>
    </xf>
    <xf numFmtId="182" fontId="25" fillId="21" borderId="2" xfId="7" applyNumberFormat="1" applyFont="1" applyFill="1" applyBorder="1" applyProtection="1">
      <protection locked="0"/>
    </xf>
    <xf numFmtId="175" fontId="25" fillId="21" borderId="25" xfId="7" applyNumberFormat="1" applyFont="1" applyFill="1" applyBorder="1" applyProtection="1">
      <protection locked="0"/>
    </xf>
    <xf numFmtId="0" fontId="30" fillId="0" borderId="0" xfId="0" applyFont="1"/>
    <xf numFmtId="0" fontId="25" fillId="20" borderId="73" xfId="5" applyFont="1" applyFill="1" applyBorder="1" applyProtection="1">
      <protection locked="0"/>
    </xf>
    <xf numFmtId="176" fontId="30" fillId="0" borderId="0" xfId="0" applyNumberFormat="1" applyFont="1"/>
    <xf numFmtId="175" fontId="30" fillId="0" borderId="0" xfId="0" applyNumberFormat="1" applyFont="1"/>
    <xf numFmtId="177" fontId="30" fillId="0" borderId="0" xfId="0" applyNumberFormat="1" applyFont="1"/>
    <xf numFmtId="0" fontId="27" fillId="0" borderId="0" xfId="7" applyNumberFormat="1" applyFont="1" applyFill="1" applyBorder="1" applyProtection="1">
      <protection locked="0"/>
    </xf>
    <xf numFmtId="175" fontId="27" fillId="0" borderId="0" xfId="11" applyNumberFormat="1" applyFont="1" applyFill="1" applyBorder="1" applyProtection="1">
      <protection locked="0"/>
    </xf>
    <xf numFmtId="176" fontId="27" fillId="0" borderId="0" xfId="11" applyNumberFormat="1" applyFont="1" applyFill="1" applyBorder="1" applyProtection="1">
      <protection locked="0"/>
    </xf>
    <xf numFmtId="177" fontId="27" fillId="0" borderId="0" xfId="11" applyNumberFormat="1" applyFont="1" applyFill="1" applyBorder="1" applyProtection="1">
      <protection locked="0"/>
    </xf>
    <xf numFmtId="175" fontId="27" fillId="0" borderId="0" xfId="7" applyNumberFormat="1" applyFont="1" applyFill="1" applyBorder="1" applyProtection="1">
      <protection locked="0"/>
    </xf>
    <xf numFmtId="178" fontId="27" fillId="0" borderId="0" xfId="7" applyNumberFormat="1" applyFont="1" applyFill="1" applyBorder="1" applyProtection="1">
      <protection locked="0"/>
    </xf>
    <xf numFmtId="175" fontId="25" fillId="0" borderId="0" xfId="11" applyNumberFormat="1" applyFont="1" applyFill="1" applyBorder="1" applyProtection="1">
      <protection locked="0"/>
    </xf>
    <xf numFmtId="176" fontId="25" fillId="0" borderId="0" xfId="11" applyNumberFormat="1" applyFont="1" applyFill="1" applyBorder="1" applyProtection="1">
      <protection locked="0"/>
    </xf>
    <xf numFmtId="177" fontId="25" fillId="0" borderId="0" xfId="11" applyNumberFormat="1" applyFont="1" applyFill="1" applyBorder="1" applyProtection="1">
      <protection locked="0"/>
    </xf>
    <xf numFmtId="168" fontId="38" fillId="0" borderId="0" xfId="1" applyNumberFormat="1" applyFont="1" applyFill="1" applyBorder="1" applyAlignment="1">
      <alignment horizontal="right" vertical="top" wrapText="1"/>
    </xf>
    <xf numFmtId="174" fontId="36" fillId="0" borderId="0" xfId="2" applyNumberFormat="1" applyFont="1" applyFill="1" applyBorder="1" applyAlignment="1">
      <alignment horizontal="right" vertical="top" wrapText="1"/>
    </xf>
    <xf numFmtId="0" fontId="0" fillId="20" borderId="0" xfId="0" applyFill="1"/>
    <xf numFmtId="0" fontId="0" fillId="20" borderId="0" xfId="0" applyFill="1" applyAlignment="1">
      <alignment horizontal="center"/>
    </xf>
    <xf numFmtId="0" fontId="0" fillId="7" borderId="26" xfId="0" applyFill="1" applyBorder="1" applyAlignment="1">
      <alignment horizontal="right"/>
    </xf>
    <xf numFmtId="0" fontId="17" fillId="2" borderId="26" xfId="0" applyFont="1" applyFill="1" applyBorder="1" applyAlignment="1">
      <alignment horizontal="right" vertical="top" wrapText="1"/>
    </xf>
    <xf numFmtId="0" fontId="41" fillId="0" borderId="31" xfId="0" applyFont="1" applyBorder="1" applyAlignment="1">
      <alignment vertical="top" wrapText="1"/>
    </xf>
    <xf numFmtId="0" fontId="17" fillId="0" borderId="0" xfId="0" applyFont="1" applyAlignment="1">
      <alignment horizontal="right" vertical="top" wrapText="1"/>
    </xf>
    <xf numFmtId="0" fontId="35" fillId="0" borderId="24" xfId="0" applyFont="1" applyBorder="1" applyAlignment="1">
      <alignment vertical="center"/>
    </xf>
    <xf numFmtId="0" fontId="35" fillId="0" borderId="17" xfId="0" applyFont="1" applyBorder="1" applyAlignment="1">
      <alignment vertical="center"/>
    </xf>
    <xf numFmtId="0" fontId="16" fillId="2" borderId="28" xfId="0" applyFont="1" applyFill="1" applyBorder="1" applyAlignment="1">
      <alignment vertical="top" wrapText="1"/>
    </xf>
    <xf numFmtId="0" fontId="17" fillId="2" borderId="29" xfId="0" applyFont="1" applyFill="1" applyBorder="1" applyAlignment="1">
      <alignment vertical="top" wrapText="1"/>
    </xf>
    <xf numFmtId="0" fontId="17" fillId="2" borderId="29" xfId="0" applyFont="1" applyFill="1" applyBorder="1" applyAlignment="1">
      <alignment horizontal="right" vertical="top" wrapText="1"/>
    </xf>
    <xf numFmtId="0" fontId="16" fillId="2" borderId="30" xfId="0" applyFont="1" applyFill="1" applyBorder="1" applyAlignment="1">
      <alignment vertical="top" wrapText="1"/>
    </xf>
    <xf numFmtId="168" fontId="17" fillId="0" borderId="23" xfId="1" applyNumberFormat="1" applyFont="1" applyFill="1" applyBorder="1" applyAlignment="1">
      <alignment horizontal="right" vertical="top" wrapText="1"/>
    </xf>
    <xf numFmtId="3" fontId="6" fillId="0" borderId="0" xfId="0" applyNumberFormat="1" applyFont="1" applyAlignment="1">
      <alignment horizontal="left"/>
    </xf>
    <xf numFmtId="175" fontId="0" fillId="0" borderId="0" xfId="0" applyNumberFormat="1"/>
    <xf numFmtId="0" fontId="46" fillId="0" borderId="45" xfId="0" applyFont="1" applyBorder="1"/>
    <xf numFmtId="0" fontId="49" fillId="0" borderId="0" xfId="0" applyFont="1"/>
    <xf numFmtId="168" fontId="0" fillId="20" borderId="0" xfId="1" applyNumberFormat="1" applyFont="1" applyFill="1"/>
    <xf numFmtId="10" fontId="0" fillId="20" borderId="0" xfId="2" applyNumberFormat="1" applyFont="1" applyFill="1"/>
    <xf numFmtId="167" fontId="5" fillId="20" borderId="0" xfId="2" applyNumberFormat="1" applyFont="1" applyFill="1" applyBorder="1"/>
    <xf numFmtId="168" fontId="14" fillId="20" borderId="0" xfId="1" applyNumberFormat="1" applyFont="1" applyFill="1" applyBorder="1" applyAlignment="1">
      <alignment vertical="top"/>
    </xf>
    <xf numFmtId="168" fontId="5" fillId="20" borderId="0" xfId="1" applyNumberFormat="1" applyFont="1" applyFill="1" applyBorder="1"/>
    <xf numFmtId="168" fontId="0" fillId="20" borderId="0" xfId="1" applyNumberFormat="1" applyFont="1" applyFill="1" applyBorder="1"/>
    <xf numFmtId="0" fontId="10" fillId="20" borderId="0" xfId="5" applyFont="1" applyFill="1" applyProtection="1">
      <protection locked="0"/>
    </xf>
    <xf numFmtId="0" fontId="10" fillId="20" borderId="0" xfId="7" applyNumberFormat="1" applyFont="1" applyFill="1" applyBorder="1" applyProtection="1">
      <protection locked="0"/>
    </xf>
    <xf numFmtId="3" fontId="0" fillId="20" borderId="0" xfId="0" applyNumberFormat="1" applyFill="1"/>
    <xf numFmtId="0" fontId="5" fillId="20" borderId="0" xfId="1" applyNumberFormat="1" applyFont="1" applyFill="1" applyBorder="1"/>
    <xf numFmtId="168" fontId="0" fillId="20" borderId="37" xfId="0" applyNumberFormat="1" applyFill="1" applyBorder="1"/>
    <xf numFmtId="167" fontId="0" fillId="20" borderId="0" xfId="2" applyNumberFormat="1" applyFont="1" applyFill="1" applyBorder="1"/>
    <xf numFmtId="10" fontId="0" fillId="20" borderId="0" xfId="2" applyNumberFormat="1" applyFont="1" applyFill="1" applyBorder="1"/>
    <xf numFmtId="10" fontId="5" fillId="20" borderId="0" xfId="2" applyNumberFormat="1" applyFont="1" applyFill="1" applyBorder="1"/>
    <xf numFmtId="168" fontId="0" fillId="20" borderId="0" xfId="0" applyNumberFormat="1" applyFill="1"/>
    <xf numFmtId="168" fontId="5" fillId="20" borderId="0" xfId="2" applyNumberFormat="1" applyFont="1" applyFill="1" applyBorder="1"/>
    <xf numFmtId="168" fontId="14" fillId="20" borderId="0" xfId="1" applyNumberFormat="1" applyFont="1" applyFill="1" applyBorder="1" applyAlignment="1">
      <alignment vertical="top" wrapText="1"/>
    </xf>
    <xf numFmtId="168" fontId="28" fillId="0" borderId="0" xfId="1" applyNumberFormat="1" applyFont="1"/>
    <xf numFmtId="10" fontId="28" fillId="0" borderId="0" xfId="2" applyNumberFormat="1" applyFont="1"/>
    <xf numFmtId="167" fontId="28" fillId="0" borderId="0" xfId="2" applyNumberFormat="1" applyFont="1" applyFill="1" applyBorder="1"/>
    <xf numFmtId="0" fontId="28" fillId="0" borderId="0" xfId="0" applyFont="1" applyAlignment="1">
      <alignment horizontal="center"/>
    </xf>
    <xf numFmtId="0" fontId="28" fillId="0" borderId="0" xfId="0" applyFont="1" applyAlignment="1">
      <alignment horizontal="right"/>
    </xf>
    <xf numFmtId="0" fontId="28" fillId="0" borderId="0" xfId="7" applyNumberFormat="1" applyFont="1" applyFill="1" applyBorder="1" applyProtection="1">
      <protection locked="0"/>
    </xf>
    <xf numFmtId="168" fontId="28" fillId="0" borderId="37" xfId="0" applyNumberFormat="1" applyFont="1" applyBorder="1"/>
    <xf numFmtId="10" fontId="28" fillId="0" borderId="0" xfId="2" applyNumberFormat="1" applyFont="1" applyFill="1" applyBorder="1"/>
    <xf numFmtId="168" fontId="28" fillId="0" borderId="0" xfId="2" applyNumberFormat="1" applyFont="1" applyFill="1" applyBorder="1"/>
    <xf numFmtId="167" fontId="28" fillId="0" borderId="0" xfId="2" applyNumberFormat="1" applyFont="1" applyFill="1"/>
    <xf numFmtId="168" fontId="28" fillId="0" borderId="0" xfId="1" applyNumberFormat="1" applyFont="1" applyFill="1" applyBorder="1"/>
    <xf numFmtId="0" fontId="28" fillId="0" borderId="0" xfId="1" applyNumberFormat="1" applyFont="1" applyFill="1" applyBorder="1"/>
    <xf numFmtId="10" fontId="28" fillId="0" borderId="37" xfId="2" applyNumberFormat="1" applyFont="1" applyFill="1" applyBorder="1"/>
    <xf numFmtId="0" fontId="23" fillId="0" borderId="0" xfId="16" applyFont="1"/>
    <xf numFmtId="167" fontId="0" fillId="0" borderId="0" xfId="2" applyNumberFormat="1" applyFont="1"/>
    <xf numFmtId="183" fontId="25" fillId="12" borderId="2" xfId="11" applyNumberFormat="1" applyFont="1" applyFill="1" applyBorder="1" applyProtection="1">
      <protection locked="0"/>
    </xf>
    <xf numFmtId="175" fontId="25" fillId="24" borderId="2" xfId="11" applyNumberFormat="1" applyFont="1" applyFill="1" applyBorder="1" applyProtection="1">
      <protection locked="0"/>
    </xf>
    <xf numFmtId="0" fontId="25" fillId="10" borderId="2" xfId="5" applyFont="1" applyFill="1" applyBorder="1" applyAlignment="1" applyProtection="1">
      <alignment horizontal="right"/>
      <protection locked="0"/>
    </xf>
    <xf numFmtId="0" fontId="35" fillId="0" borderId="31" xfId="0" applyFont="1" applyBorder="1" applyAlignment="1">
      <alignment vertical="top"/>
    </xf>
    <xf numFmtId="0" fontId="35" fillId="0" borderId="0" xfId="0" applyFont="1" applyAlignment="1">
      <alignment vertical="top"/>
    </xf>
    <xf numFmtId="168" fontId="35" fillId="0" borderId="0" xfId="1" applyNumberFormat="1" applyFont="1" applyFill="1" applyBorder="1" applyAlignment="1">
      <alignment horizontal="right" vertical="top"/>
    </xf>
    <xf numFmtId="0" fontId="35" fillId="0" borderId="12" xfId="0" applyFont="1" applyBorder="1" applyAlignment="1">
      <alignment vertical="top"/>
    </xf>
    <xf numFmtId="0" fontId="41" fillId="0" borderId="0" xfId="0" applyFont="1" applyAlignment="1">
      <alignment vertical="top" wrapText="1"/>
    </xf>
    <xf numFmtId="184" fontId="20" fillId="0" borderId="0" xfId="2" applyNumberFormat="1" applyFont="1" applyFill="1" applyBorder="1" applyAlignment="1">
      <alignment vertical="top" wrapText="1"/>
    </xf>
    <xf numFmtId="0" fontId="41" fillId="0" borderId="12" xfId="0" applyFont="1" applyBorder="1" applyAlignment="1">
      <alignment vertical="top" wrapText="1"/>
    </xf>
    <xf numFmtId="168" fontId="35" fillId="0" borderId="0" xfId="1" applyNumberFormat="1" applyFont="1" applyFill="1" applyBorder="1" applyAlignment="1">
      <alignment vertical="top" wrapText="1"/>
    </xf>
    <xf numFmtId="0" fontId="36" fillId="0" borderId="31" xfId="0" applyFont="1" applyBorder="1" applyAlignment="1">
      <alignment vertical="center"/>
    </xf>
    <xf numFmtId="168" fontId="36" fillId="0" borderId="0" xfId="1" applyNumberFormat="1" applyFont="1" applyFill="1" applyBorder="1" applyAlignment="1">
      <alignment horizontal="right" vertical="center"/>
    </xf>
    <xf numFmtId="0" fontId="36" fillId="0" borderId="12" xfId="0" applyFont="1" applyBorder="1" applyAlignment="1">
      <alignment vertical="center"/>
    </xf>
    <xf numFmtId="184" fontId="36" fillId="0" borderId="0" xfId="2" applyNumberFormat="1" applyFont="1" applyFill="1" applyBorder="1" applyAlignment="1">
      <alignment horizontal="right" vertical="center"/>
    </xf>
    <xf numFmtId="168" fontId="36" fillId="0" borderId="34" xfId="1" applyNumberFormat="1" applyFont="1" applyFill="1" applyBorder="1" applyAlignment="1">
      <alignment horizontal="right" vertical="top"/>
    </xf>
    <xf numFmtId="0" fontId="16" fillId="0" borderId="24" xfId="0" applyFont="1" applyBorder="1" applyAlignment="1">
      <alignment vertical="top" wrapText="1"/>
    </xf>
    <xf numFmtId="168" fontId="16" fillId="0" borderId="34" xfId="1" applyNumberFormat="1" applyFont="1" applyFill="1" applyBorder="1" applyAlignment="1">
      <alignment horizontal="right" vertical="top" wrapText="1"/>
    </xf>
    <xf numFmtId="0" fontId="16" fillId="0" borderId="17" xfId="0" applyFont="1" applyBorder="1" applyAlignment="1">
      <alignment vertical="top" wrapText="1"/>
    </xf>
    <xf numFmtId="0" fontId="15" fillId="8" borderId="77" xfId="0" applyFont="1" applyFill="1" applyBorder="1"/>
    <xf numFmtId="173" fontId="20" fillId="8" borderId="26" xfId="1" applyNumberFormat="1" applyFont="1" applyFill="1" applyBorder="1"/>
    <xf numFmtId="173" fontId="20" fillId="8" borderId="78" xfId="0" applyNumberFormat="1" applyFont="1" applyFill="1" applyBorder="1"/>
    <xf numFmtId="0" fontId="20" fillId="7" borderId="80" xfId="0" applyFont="1" applyFill="1" applyBorder="1"/>
    <xf numFmtId="0" fontId="20" fillId="7" borderId="82" xfId="0" applyFont="1" applyFill="1" applyBorder="1"/>
    <xf numFmtId="0" fontId="20" fillId="7" borderId="10" xfId="0" applyFont="1" applyFill="1" applyBorder="1"/>
    <xf numFmtId="166" fontId="46" fillId="0" borderId="45" xfId="6" applyNumberFormat="1" applyFont="1" applyBorder="1" applyAlignment="1">
      <alignment horizontal="center"/>
    </xf>
    <xf numFmtId="184" fontId="36" fillId="0" borderId="0" xfId="2" applyNumberFormat="1" applyFont="1" applyFill="1" applyBorder="1" applyAlignment="1">
      <alignment horizontal="right" vertical="top" wrapText="1"/>
    </xf>
    <xf numFmtId="0" fontId="16" fillId="0" borderId="31" xfId="0" applyFont="1" applyBorder="1" applyAlignment="1">
      <alignment vertical="top" wrapText="1"/>
    </xf>
    <xf numFmtId="0" fontId="16" fillId="0" borderId="0" xfId="0" applyFont="1" applyAlignment="1">
      <alignment vertical="top" wrapText="1"/>
    </xf>
    <xf numFmtId="168" fontId="35" fillId="0" borderId="0" xfId="1" applyNumberFormat="1" applyFont="1" applyFill="1" applyBorder="1" applyAlignment="1">
      <alignment horizontal="right" vertical="top" wrapText="1"/>
    </xf>
    <xf numFmtId="0" fontId="16" fillId="0" borderId="12" xfId="0" applyFont="1" applyBorder="1" applyAlignment="1">
      <alignment vertical="top" wrapText="1"/>
    </xf>
    <xf numFmtId="168" fontId="35" fillId="0" borderId="34" xfId="1" applyNumberFormat="1" applyFont="1" applyFill="1" applyBorder="1" applyAlignment="1">
      <alignment horizontal="right" vertical="center"/>
    </xf>
    <xf numFmtId="168" fontId="21" fillId="0" borderId="34" xfId="1" applyNumberFormat="1" applyFont="1" applyFill="1" applyBorder="1" applyAlignment="1">
      <alignment horizontal="right" vertical="top" wrapText="1"/>
    </xf>
    <xf numFmtId="166" fontId="59" fillId="0" borderId="2" xfId="6" applyNumberFormat="1" applyFont="1" applyBorder="1"/>
    <xf numFmtId="0" fontId="59" fillId="0" borderId="68" xfId="0" applyFont="1" applyBorder="1"/>
    <xf numFmtId="2" fontId="0" fillId="0" borderId="0" xfId="0" applyNumberFormat="1"/>
    <xf numFmtId="2" fontId="6" fillId="0" borderId="0" xfId="0" applyNumberFormat="1" applyFont="1" applyAlignment="1">
      <alignment wrapText="1"/>
    </xf>
    <xf numFmtId="2" fontId="5" fillId="0" borderId="0" xfId="2" applyNumberFormat="1" applyFont="1" applyFill="1" applyBorder="1"/>
    <xf numFmtId="2" fontId="0" fillId="0" borderId="0" xfId="2" applyNumberFormat="1" applyFont="1" applyFill="1" applyBorder="1"/>
    <xf numFmtId="165" fontId="0" fillId="0" borderId="0" xfId="1" applyFont="1"/>
    <xf numFmtId="9" fontId="0" fillId="0" borderId="0" xfId="2" applyFont="1"/>
    <xf numFmtId="0" fontId="7" fillId="0" borderId="25" xfId="0" applyFont="1" applyBorder="1"/>
    <xf numFmtId="0" fontId="47" fillId="3" borderId="86" xfId="0" applyFont="1" applyFill="1" applyBorder="1" applyAlignment="1">
      <alignment horizontal="center"/>
    </xf>
    <xf numFmtId="0" fontId="47" fillId="3" borderId="89" xfId="0" applyFont="1" applyFill="1" applyBorder="1" applyAlignment="1">
      <alignment horizontal="center"/>
    </xf>
    <xf numFmtId="0" fontId="47" fillId="3" borderId="90" xfId="0" applyFont="1" applyFill="1" applyBorder="1" applyAlignment="1">
      <alignment horizontal="center"/>
    </xf>
    <xf numFmtId="0" fontId="22" fillId="0" borderId="0" xfId="0" applyFont="1" applyProtection="1">
      <protection hidden="1"/>
    </xf>
    <xf numFmtId="0" fontId="22" fillId="0" borderId="0" xfId="0" applyFont="1"/>
    <xf numFmtId="4" fontId="22" fillId="0" borderId="0" xfId="0" applyNumberFormat="1" applyFont="1"/>
    <xf numFmtId="0" fontId="6" fillId="20" borderId="0" xfId="0" applyFont="1" applyFill="1"/>
    <xf numFmtId="0" fontId="22" fillId="20" borderId="0" xfId="0" applyFont="1" applyFill="1"/>
    <xf numFmtId="4" fontId="0" fillId="0" borderId="0" xfId="0" applyNumberFormat="1"/>
    <xf numFmtId="0" fontId="61" fillId="23" borderId="2" xfId="0" applyFont="1" applyFill="1" applyBorder="1"/>
    <xf numFmtId="0" fontId="23" fillId="23" borderId="2" xfId="0" applyFont="1" applyFill="1" applyBorder="1"/>
    <xf numFmtId="44" fontId="0" fillId="0" borderId="2" xfId="0" applyNumberFormat="1" applyBorder="1"/>
    <xf numFmtId="0" fontId="6" fillId="23" borderId="2" xfId="0" applyFont="1" applyFill="1" applyBorder="1"/>
    <xf numFmtId="0" fontId="23" fillId="23" borderId="73" xfId="0" applyFont="1" applyFill="1" applyBorder="1"/>
    <xf numFmtId="10" fontId="0" fillId="0" borderId="2" xfId="2" applyNumberFormat="1" applyFont="1" applyBorder="1"/>
    <xf numFmtId="168" fontId="0" fillId="0" borderId="2" xfId="1" applyNumberFormat="1" applyFont="1" applyBorder="1"/>
    <xf numFmtId="0" fontId="47" fillId="3" borderId="25" xfId="0" applyFont="1" applyFill="1" applyBorder="1" applyAlignment="1">
      <alignment horizontal="left"/>
    </xf>
    <xf numFmtId="0" fontId="63" fillId="3" borderId="0" xfId="0" applyFont="1" applyFill="1"/>
    <xf numFmtId="168" fontId="0" fillId="0" borderId="2" xfId="0" applyNumberFormat="1" applyBorder="1"/>
    <xf numFmtId="0" fontId="0" fillId="23" borderId="2" xfId="0" applyFill="1" applyBorder="1"/>
    <xf numFmtId="0" fontId="28" fillId="23" borderId="2" xfId="0" applyFont="1" applyFill="1" applyBorder="1"/>
    <xf numFmtId="1" fontId="8" fillId="20" borderId="0" xfId="0" applyNumberFormat="1" applyFont="1" applyFill="1"/>
    <xf numFmtId="0" fontId="34" fillId="20" borderId="2" xfId="0" applyFont="1" applyFill="1" applyBorder="1" applyAlignment="1">
      <alignment wrapText="1"/>
    </xf>
    <xf numFmtId="0" fontId="28" fillId="20" borderId="0" xfId="0" applyFont="1" applyFill="1"/>
    <xf numFmtId="0" fontId="44" fillId="20" borderId="0" xfId="16" applyFill="1"/>
    <xf numFmtId="0" fontId="22" fillId="20" borderId="0" xfId="0" applyFont="1" applyFill="1" applyAlignment="1">
      <alignment wrapText="1"/>
    </xf>
    <xf numFmtId="4" fontId="22" fillId="20" borderId="0" xfId="0" applyNumberFormat="1" applyFont="1" applyFill="1"/>
    <xf numFmtId="4" fontId="0" fillId="20" borderId="0" xfId="0" applyNumberFormat="1" applyFill="1"/>
    <xf numFmtId="4" fontId="0" fillId="17" borderId="0" xfId="0" applyNumberFormat="1" applyFill="1"/>
    <xf numFmtId="0" fontId="47" fillId="25" borderId="0" xfId="0" applyFont="1" applyFill="1" applyAlignment="1">
      <alignment horizontal="center"/>
    </xf>
    <xf numFmtId="0" fontId="47" fillId="25" borderId="5" xfId="0" applyFont="1" applyFill="1" applyBorder="1" applyAlignment="1">
      <alignment horizontal="center"/>
    </xf>
    <xf numFmtId="0" fontId="47" fillId="25" borderId="47" xfId="0" applyFont="1" applyFill="1" applyBorder="1" applyAlignment="1">
      <alignment horizontal="center"/>
    </xf>
    <xf numFmtId="0" fontId="47" fillId="25" borderId="48" xfId="0" applyFont="1" applyFill="1" applyBorder="1" applyAlignment="1">
      <alignment horizontal="center"/>
    </xf>
    <xf numFmtId="0" fontId="47" fillId="25" borderId="46" xfId="0" applyFont="1" applyFill="1" applyBorder="1" applyAlignment="1">
      <alignment horizontal="center"/>
    </xf>
    <xf numFmtId="0" fontId="47" fillId="25" borderId="56" xfId="0" applyFont="1" applyFill="1" applyBorder="1" applyAlignment="1">
      <alignment horizontal="center"/>
    </xf>
    <xf numFmtId="0" fontId="45" fillId="25" borderId="49" xfId="0" applyFont="1" applyFill="1" applyBorder="1"/>
    <xf numFmtId="0" fontId="46" fillId="25" borderId="53" xfId="0" applyFont="1" applyFill="1" applyBorder="1"/>
    <xf numFmtId="0" fontId="47" fillId="25" borderId="55" xfId="0" applyFont="1" applyFill="1" applyBorder="1" applyAlignment="1">
      <alignment horizontal="center"/>
    </xf>
    <xf numFmtId="0" fontId="62" fillId="18" borderId="15" xfId="0" quotePrefix="1" applyFont="1" applyFill="1" applyBorder="1" applyAlignment="1" applyProtection="1">
      <alignment horizontal="center"/>
      <protection locked="0"/>
    </xf>
    <xf numFmtId="0" fontId="62" fillId="18" borderId="33" xfId="0" quotePrefix="1" applyFont="1" applyFill="1" applyBorder="1" applyAlignment="1" applyProtection="1">
      <alignment horizontal="center"/>
      <protection locked="0"/>
    </xf>
    <xf numFmtId="0" fontId="62" fillId="18" borderId="97" xfId="0" quotePrefix="1" applyFont="1" applyFill="1" applyBorder="1" applyAlignment="1" applyProtection="1">
      <alignment horizontal="center"/>
      <protection locked="0"/>
    </xf>
    <xf numFmtId="0" fontId="12" fillId="0" borderId="0" xfId="0" applyFont="1"/>
    <xf numFmtId="166" fontId="5" fillId="0" borderId="0" xfId="6" applyNumberFormat="1" applyFont="1" applyBorder="1" applyProtection="1"/>
    <xf numFmtId="166" fontId="5" fillId="0" borderId="0" xfId="6" applyNumberFormat="1" applyFont="1" applyFill="1" applyBorder="1" applyProtection="1"/>
    <xf numFmtId="166" fontId="5" fillId="0" borderId="0" xfId="6" applyNumberFormat="1" applyFont="1" applyFill="1" applyBorder="1" applyAlignment="1" applyProtection="1">
      <alignment vertical="center"/>
    </xf>
    <xf numFmtId="0" fontId="12" fillId="0" borderId="0" xfId="0" applyFont="1" applyAlignment="1">
      <alignment vertical="center"/>
    </xf>
    <xf numFmtId="0" fontId="45" fillId="0" borderId="94" xfId="0" applyFont="1" applyBorder="1" applyAlignment="1">
      <alignment horizontal="center"/>
    </xf>
    <xf numFmtId="0" fontId="46" fillId="0" borderId="0" xfId="0" applyFont="1"/>
    <xf numFmtId="166" fontId="46" fillId="0" borderId="39" xfId="6" applyNumberFormat="1" applyFont="1" applyBorder="1" applyProtection="1"/>
    <xf numFmtId="166" fontId="46" fillId="0" borderId="71" xfId="6" applyNumberFormat="1" applyFont="1" applyBorder="1" applyProtection="1"/>
    <xf numFmtId="166" fontId="46" fillId="0" borderId="2" xfId="6" applyNumberFormat="1" applyFont="1" applyBorder="1" applyProtection="1"/>
    <xf numFmtId="166" fontId="46" fillId="0" borderId="27" xfId="6" applyNumberFormat="1" applyFont="1" applyBorder="1" applyProtection="1"/>
    <xf numFmtId="166" fontId="46" fillId="0" borderId="87" xfId="6" applyNumberFormat="1" applyFont="1" applyBorder="1" applyProtection="1"/>
    <xf numFmtId="166" fontId="46" fillId="0" borderId="84" xfId="0" applyNumberFormat="1" applyFont="1" applyBorder="1"/>
    <xf numFmtId="166" fontId="46" fillId="0" borderId="2" xfId="0" applyNumberFormat="1" applyFont="1" applyBorder="1"/>
    <xf numFmtId="171" fontId="46" fillId="0" borderId="39" xfId="2" applyNumberFormat="1" applyFont="1" applyFill="1" applyBorder="1" applyProtection="1"/>
    <xf numFmtId="171" fontId="46" fillId="0" borderId="71" xfId="2" applyNumberFormat="1" applyFont="1" applyFill="1" applyBorder="1" applyProtection="1"/>
    <xf numFmtId="171" fontId="46" fillId="0" borderId="2" xfId="2" applyNumberFormat="1" applyFont="1" applyFill="1" applyBorder="1" applyProtection="1"/>
    <xf numFmtId="167" fontId="46" fillId="0" borderId="39" xfId="2" applyNumberFormat="1" applyFont="1" applyBorder="1" applyProtection="1"/>
    <xf numFmtId="0" fontId="47" fillId="25" borderId="50" xfId="0" applyFont="1" applyFill="1" applyBorder="1" applyAlignment="1">
      <alignment horizontal="center"/>
    </xf>
    <xf numFmtId="0" fontId="47" fillId="25" borderId="51" xfId="0" applyFont="1" applyFill="1" applyBorder="1" applyAlignment="1">
      <alignment horizontal="center"/>
    </xf>
    <xf numFmtId="0" fontId="47" fillId="25" borderId="52" xfId="0" applyFont="1" applyFill="1" applyBorder="1" applyAlignment="1">
      <alignment horizontal="center"/>
    </xf>
    <xf numFmtId="0" fontId="47" fillId="25" borderId="43" xfId="0" applyFont="1" applyFill="1" applyBorder="1" applyAlignment="1">
      <alignment horizontal="center"/>
    </xf>
    <xf numFmtId="10" fontId="46" fillId="0" borderId="39" xfId="2" applyNumberFormat="1" applyFont="1" applyBorder="1" applyProtection="1"/>
    <xf numFmtId="171" fontId="46" fillId="0" borderId="39" xfId="2" applyNumberFormat="1" applyFont="1" applyBorder="1" applyProtection="1"/>
    <xf numFmtId="171" fontId="46" fillId="0" borderId="39" xfId="2" applyNumberFormat="1" applyFont="1" applyFill="1" applyBorder="1" applyAlignment="1" applyProtection="1"/>
    <xf numFmtId="0" fontId="47" fillId="25" borderId="53" xfId="0" applyFont="1" applyFill="1" applyBorder="1" applyAlignment="1">
      <alignment horizontal="center"/>
    </xf>
    <xf numFmtId="10" fontId="5" fillId="7" borderId="0" xfId="0" applyNumberFormat="1" applyFont="1" applyFill="1"/>
    <xf numFmtId="167" fontId="5" fillId="7" borderId="0" xfId="2" applyNumberFormat="1" applyFont="1" applyFill="1" applyBorder="1" applyProtection="1"/>
    <xf numFmtId="9" fontId="5" fillId="7" borderId="0" xfId="2" applyFont="1" applyFill="1" applyBorder="1" applyProtection="1"/>
    <xf numFmtId="0" fontId="49" fillId="0" borderId="0" xfId="0" applyFont="1" applyAlignment="1">
      <alignment vertical="center"/>
    </xf>
    <xf numFmtId="0" fontId="49" fillId="0" borderId="0" xfId="0" applyFont="1" applyAlignment="1">
      <alignment horizontal="center" vertical="center"/>
    </xf>
    <xf numFmtId="0" fontId="5" fillId="0" borderId="0" xfId="0" applyFont="1" applyAlignment="1">
      <alignment vertical="center"/>
    </xf>
    <xf numFmtId="0" fontId="6" fillId="0" borderId="1" xfId="0" applyFont="1" applyBorder="1"/>
    <xf numFmtId="10" fontId="5" fillId="0" borderId="0" xfId="0" applyNumberFormat="1" applyFont="1"/>
    <xf numFmtId="167" fontId="5" fillId="0" borderId="0" xfId="2" applyNumberFormat="1" applyFont="1" applyBorder="1" applyProtection="1"/>
    <xf numFmtId="0" fontId="47" fillId="25" borderId="89" xfId="0" applyFont="1" applyFill="1" applyBorder="1" applyAlignment="1">
      <alignment horizontal="center"/>
    </xf>
    <xf numFmtId="0" fontId="47" fillId="25" borderId="86" xfId="0" applyFont="1" applyFill="1" applyBorder="1" applyAlignment="1">
      <alignment horizontal="center"/>
    </xf>
    <xf numFmtId="0" fontId="47" fillId="25" borderId="40" xfId="0" applyFont="1" applyFill="1" applyBorder="1" applyAlignment="1">
      <alignment horizontal="center"/>
    </xf>
    <xf numFmtId="0" fontId="47" fillId="25" borderId="41" xfId="0" applyFont="1" applyFill="1" applyBorder="1" applyAlignment="1">
      <alignment horizontal="center"/>
    </xf>
    <xf numFmtId="0" fontId="45" fillId="0" borderId="2" xfId="0" applyFont="1" applyBorder="1"/>
    <xf numFmtId="0" fontId="45" fillId="0" borderId="27" xfId="0" applyFont="1" applyBorder="1" applyAlignment="1">
      <alignment horizontal="center"/>
    </xf>
    <xf numFmtId="0" fontId="45" fillId="0" borderId="67" xfId="0" applyFont="1" applyBorder="1" applyAlignment="1">
      <alignment horizontal="center"/>
    </xf>
    <xf numFmtId="0" fontId="45" fillId="0" borderId="66" xfId="0" applyFont="1" applyBorder="1" applyAlignment="1">
      <alignment horizontal="center"/>
    </xf>
    <xf numFmtId="172" fontId="46" fillId="0" borderId="83" xfId="1" applyNumberFormat="1" applyFont="1" applyFill="1" applyBorder="1" applyAlignment="1" applyProtection="1">
      <alignment horizontal="right"/>
    </xf>
    <xf numFmtId="0" fontId="58" fillId="0" borderId="2" xfId="0" applyFont="1" applyBorder="1"/>
    <xf numFmtId="166" fontId="59" fillId="0" borderId="2" xfId="6" applyNumberFormat="1" applyFont="1" applyBorder="1" applyProtection="1"/>
    <xf numFmtId="172" fontId="59" fillId="0" borderId="27" xfId="1" applyNumberFormat="1" applyFont="1" applyFill="1" applyBorder="1" applyAlignment="1" applyProtection="1">
      <alignment horizontal="right"/>
    </xf>
    <xf numFmtId="172" fontId="59" fillId="0" borderId="2" xfId="1" applyNumberFormat="1" applyFont="1" applyFill="1" applyBorder="1" applyAlignment="1" applyProtection="1">
      <alignment horizontal="right"/>
    </xf>
    <xf numFmtId="0" fontId="24" fillId="0" borderId="0" xfId="0" applyFont="1"/>
    <xf numFmtId="0" fontId="46" fillId="0" borderId="68" xfId="0" applyFont="1" applyBorder="1"/>
    <xf numFmtId="166" fontId="46" fillId="0" borderId="2" xfId="6" applyNumberFormat="1" applyFont="1" applyFill="1" applyBorder="1" applyProtection="1"/>
    <xf numFmtId="166" fontId="46" fillId="0" borderId="88" xfId="0" applyNumberFormat="1" applyFont="1" applyBorder="1"/>
    <xf numFmtId="166" fontId="46" fillId="0" borderId="71" xfId="0" applyNumberFormat="1" applyFont="1" applyBorder="1"/>
    <xf numFmtId="9" fontId="46" fillId="0" borderId="69" xfId="2" applyFont="1" applyFill="1" applyBorder="1" applyProtection="1"/>
    <xf numFmtId="9" fontId="46" fillId="0" borderId="68" xfId="2" applyFont="1" applyFill="1" applyBorder="1" applyProtection="1"/>
    <xf numFmtId="9" fontId="46" fillId="0" borderId="2" xfId="2" applyFont="1" applyFill="1" applyBorder="1" applyProtection="1"/>
    <xf numFmtId="0" fontId="45" fillId="3" borderId="7" xfId="0" applyFont="1" applyFill="1" applyBorder="1"/>
    <xf numFmtId="0" fontId="46" fillId="3" borderId="8" xfId="0" applyFont="1" applyFill="1" applyBorder="1"/>
    <xf numFmtId="0" fontId="47" fillId="3" borderId="40" xfId="0" applyFont="1" applyFill="1" applyBorder="1" applyAlignment="1">
      <alignment horizontal="center"/>
    </xf>
    <xf numFmtId="0" fontId="47" fillId="3" borderId="41" xfId="0" applyFont="1" applyFill="1" applyBorder="1" applyAlignment="1">
      <alignment horizontal="center"/>
    </xf>
    <xf numFmtId="0" fontId="46" fillId="0" borderId="2" xfId="0" applyFont="1" applyBorder="1"/>
    <xf numFmtId="10" fontId="46" fillId="0" borderId="27" xfId="0" applyNumberFormat="1" applyFont="1" applyBorder="1"/>
    <xf numFmtId="10" fontId="46" fillId="0" borderId="2" xfId="0" applyNumberFormat="1" applyFont="1" applyBorder="1"/>
    <xf numFmtId="10" fontId="46" fillId="0" borderId="25" xfId="0" applyNumberFormat="1" applyFont="1" applyBorder="1"/>
    <xf numFmtId="171" fontId="46" fillId="0" borderId="2" xfId="2" applyNumberFormat="1" applyFont="1" applyBorder="1" applyProtection="1"/>
    <xf numFmtId="171" fontId="46" fillId="0" borderId="25" xfId="2" applyNumberFormat="1" applyFont="1" applyBorder="1" applyProtection="1"/>
    <xf numFmtId="171" fontId="46" fillId="0" borderId="25" xfId="2" applyNumberFormat="1" applyFont="1" applyFill="1" applyBorder="1" applyProtection="1"/>
    <xf numFmtId="0" fontId="11" fillId="0" borderId="0" xfId="0" applyFont="1"/>
    <xf numFmtId="0" fontId="56" fillId="20" borderId="0" xfId="16" applyFont="1" applyFill="1" applyAlignment="1" applyProtection="1">
      <alignment vertical="center"/>
    </xf>
    <xf numFmtId="172" fontId="5" fillId="0" borderId="0" xfId="1" applyNumberFormat="1" applyFont="1" applyFill="1" applyBorder="1" applyAlignment="1" applyProtection="1">
      <alignment horizontal="right"/>
    </xf>
    <xf numFmtId="172" fontId="46" fillId="0" borderId="10" xfId="1" applyNumberFormat="1" applyFont="1" applyFill="1" applyBorder="1" applyAlignment="1" applyProtection="1">
      <alignment horizontal="right" vertical="center"/>
    </xf>
    <xf numFmtId="172" fontId="46" fillId="0" borderId="0" xfId="1" applyNumberFormat="1" applyFont="1" applyFill="1" applyBorder="1" applyAlignment="1" applyProtection="1">
      <alignment horizontal="right" vertical="center"/>
    </xf>
    <xf numFmtId="166" fontId="9" fillId="7" borderId="13" xfId="6" applyNumberFormat="1" applyFont="1" applyFill="1" applyBorder="1" applyAlignment="1" applyProtection="1">
      <alignment horizontal="center" vertical="center"/>
    </xf>
    <xf numFmtId="0" fontId="68" fillId="7" borderId="12" xfId="0" applyFont="1" applyFill="1" applyBorder="1" applyAlignment="1">
      <alignment horizontal="center"/>
    </xf>
    <xf numFmtId="0" fontId="13" fillId="7" borderId="12" xfId="0" applyFont="1" applyFill="1" applyBorder="1" applyAlignment="1">
      <alignment horizontal="center"/>
    </xf>
    <xf numFmtId="0" fontId="13" fillId="7" borderId="96" xfId="0" applyFont="1" applyFill="1" applyBorder="1" applyAlignment="1">
      <alignment horizontal="center"/>
    </xf>
    <xf numFmtId="0" fontId="13" fillId="7" borderId="33" xfId="0" applyFont="1" applyFill="1" applyBorder="1" applyAlignment="1">
      <alignment horizontal="center"/>
    </xf>
    <xf numFmtId="0" fontId="68" fillId="7" borderId="95" xfId="0" applyFont="1" applyFill="1" applyBorder="1" applyAlignment="1">
      <alignment horizontal="center"/>
    </xf>
    <xf numFmtId="0" fontId="46" fillId="20" borderId="0" xfId="0" applyFont="1" applyFill="1" applyAlignment="1">
      <alignment vertical="center"/>
    </xf>
    <xf numFmtId="0" fontId="9" fillId="20" borderId="0" xfId="0" applyFont="1" applyFill="1"/>
    <xf numFmtId="0" fontId="9" fillId="7" borderId="0" xfId="0" applyFont="1" applyFill="1"/>
    <xf numFmtId="0" fontId="65" fillId="3" borderId="10" xfId="0" applyFont="1" applyFill="1" applyBorder="1"/>
    <xf numFmtId="0" fontId="66" fillId="3" borderId="11" xfId="0" applyFont="1" applyFill="1" applyBorder="1"/>
    <xf numFmtId="0" fontId="66" fillId="3" borderId="82" xfId="0" applyFont="1" applyFill="1" applyBorder="1"/>
    <xf numFmtId="0" fontId="66" fillId="3" borderId="80" xfId="0" applyFont="1" applyFill="1" applyBorder="1"/>
    <xf numFmtId="0" fontId="64" fillId="7" borderId="0" xfId="0" applyFont="1" applyFill="1"/>
    <xf numFmtId="0" fontId="43" fillId="7" borderId="9" xfId="0" applyFont="1" applyFill="1" applyBorder="1" applyAlignment="1">
      <alignment horizontal="center"/>
    </xf>
    <xf numFmtId="0" fontId="9" fillId="7" borderId="9" xfId="0" applyFont="1" applyFill="1" applyBorder="1" applyAlignment="1">
      <alignment horizontal="center"/>
    </xf>
    <xf numFmtId="0" fontId="9" fillId="7" borderId="74" xfId="0" applyFont="1" applyFill="1" applyBorder="1" applyAlignment="1">
      <alignment horizontal="center"/>
    </xf>
    <xf numFmtId="0" fontId="9" fillId="7" borderId="26" xfId="0" applyFont="1" applyFill="1" applyBorder="1" applyAlignment="1">
      <alignment horizontal="center"/>
    </xf>
    <xf numFmtId="0" fontId="9" fillId="7" borderId="0" xfId="0" applyFont="1" applyFill="1" applyAlignment="1">
      <alignment horizontal="center" vertical="center"/>
    </xf>
    <xf numFmtId="0" fontId="9" fillId="7" borderId="0" xfId="0" applyFont="1" applyFill="1" applyAlignment="1">
      <alignment horizontal="right"/>
    </xf>
    <xf numFmtId="0" fontId="9" fillId="7" borderId="10" xfId="0" applyFont="1" applyFill="1" applyBorder="1" applyAlignment="1">
      <alignment horizontal="center" vertical="center"/>
    </xf>
    <xf numFmtId="0" fontId="50" fillId="3" borderId="93" xfId="0" applyFont="1" applyFill="1" applyBorder="1" applyAlignment="1">
      <alignment horizontal="center" vertical="center"/>
    </xf>
    <xf numFmtId="0" fontId="50" fillId="3" borderId="3" xfId="0" applyFont="1" applyFill="1" applyBorder="1" applyAlignment="1">
      <alignment horizontal="center" vertical="center"/>
    </xf>
    <xf numFmtId="0" fontId="9" fillId="7" borderId="13" xfId="0" applyFont="1" applyFill="1" applyBorder="1" applyAlignment="1">
      <alignment horizontal="center" vertical="center"/>
    </xf>
    <xf numFmtId="0" fontId="47" fillId="25" borderId="76" xfId="0" applyFont="1" applyFill="1" applyBorder="1" applyAlignment="1">
      <alignment horizontal="center"/>
    </xf>
    <xf numFmtId="0" fontId="0" fillId="0" borderId="0" xfId="0" applyAlignment="1">
      <alignment horizontal="center" vertical="center"/>
    </xf>
    <xf numFmtId="9" fontId="0" fillId="0" borderId="0" xfId="0" applyNumberFormat="1" applyAlignment="1">
      <alignment horizontal="center" vertical="center"/>
    </xf>
    <xf numFmtId="10" fontId="0" fillId="0" borderId="0" xfId="2" applyNumberFormat="1" applyFont="1" applyBorder="1" applyAlignment="1">
      <alignment horizontal="center" vertical="center"/>
    </xf>
    <xf numFmtId="0" fontId="0" fillId="0" borderId="68" xfId="0" applyBorder="1"/>
    <xf numFmtId="0" fontId="0" fillId="0" borderId="1" xfId="0" applyBorder="1" applyAlignment="1">
      <alignment horizontal="center" vertical="center"/>
    </xf>
    <xf numFmtId="0" fontId="0" fillId="0" borderId="98" xfId="0" applyBorder="1" applyAlignment="1">
      <alignment horizontal="center" vertical="center"/>
    </xf>
    <xf numFmtId="0" fontId="0" fillId="0" borderId="1" xfId="0" applyBorder="1"/>
    <xf numFmtId="2" fontId="0" fillId="0" borderId="0" xfId="0" applyNumberFormat="1" applyAlignment="1">
      <alignment horizontal="center" vertical="center"/>
    </xf>
    <xf numFmtId="44" fontId="0" fillId="0" borderId="0" xfId="0" applyNumberFormat="1" applyAlignment="1">
      <alignment horizontal="center" vertical="center"/>
    </xf>
    <xf numFmtId="44" fontId="0" fillId="0" borderId="0" xfId="0" applyNumberFormat="1"/>
    <xf numFmtId="44" fontId="6" fillId="0" borderId="0" xfId="0" applyNumberFormat="1" applyFont="1"/>
    <xf numFmtId="164" fontId="0" fillId="0" borderId="0" xfId="6" applyFont="1"/>
    <xf numFmtId="164" fontId="0" fillId="0" borderId="0" xfId="6" applyFont="1" applyAlignment="1">
      <alignment horizontal="center" vertical="center"/>
    </xf>
    <xf numFmtId="0" fontId="6" fillId="0" borderId="0" xfId="0" applyFont="1" applyAlignment="1">
      <alignment horizontal="right"/>
    </xf>
    <xf numFmtId="0" fontId="6" fillId="0" borderId="0" xfId="0" applyFont="1" applyAlignment="1">
      <alignment horizontal="right" vertical="center"/>
    </xf>
    <xf numFmtId="9" fontId="0" fillId="0" borderId="0" xfId="0" applyNumberFormat="1"/>
    <xf numFmtId="164" fontId="0" fillId="0" borderId="0" xfId="6" applyFont="1" applyBorder="1"/>
    <xf numFmtId="0" fontId="6" fillId="0" borderId="0" xfId="0" applyFont="1" applyAlignment="1">
      <alignment horizontal="center" vertical="center"/>
    </xf>
    <xf numFmtId="0" fontId="49" fillId="3" borderId="75" xfId="0" applyFont="1" applyFill="1" applyBorder="1" applyAlignment="1">
      <alignment vertical="center"/>
    </xf>
    <xf numFmtId="0" fontId="49" fillId="3" borderId="0" xfId="0" applyFont="1" applyFill="1" applyAlignment="1">
      <alignment vertical="center"/>
    </xf>
    <xf numFmtId="166" fontId="0" fillId="6" borderId="2" xfId="6" applyNumberFormat="1" applyFont="1" applyFill="1" applyBorder="1" applyAlignment="1">
      <alignment horizontal="center" vertical="center"/>
    </xf>
    <xf numFmtId="9" fontId="0" fillId="6" borderId="2" xfId="2" applyFont="1" applyFill="1" applyBorder="1" applyAlignment="1">
      <alignment horizontal="center" vertical="center"/>
    </xf>
    <xf numFmtId="0" fontId="47" fillId="25" borderId="2" xfId="0" applyFont="1" applyFill="1" applyBorder="1" applyAlignment="1">
      <alignment horizontal="center"/>
    </xf>
    <xf numFmtId="168" fontId="0" fillId="0" borderId="2" xfId="1" applyNumberFormat="1" applyFont="1" applyFill="1" applyBorder="1" applyAlignment="1">
      <alignment horizontal="center" vertical="center"/>
    </xf>
    <xf numFmtId="168" fontId="0" fillId="0" borderId="2" xfId="1" applyNumberFormat="1" applyFont="1" applyFill="1" applyBorder="1"/>
    <xf numFmtId="168" fontId="0" fillId="0" borderId="0" xfId="1" applyNumberFormat="1" applyFont="1" applyAlignment="1">
      <alignment horizontal="center" vertical="center"/>
    </xf>
    <xf numFmtId="0" fontId="28" fillId="0" borderId="2" xfId="0" applyFont="1" applyBorder="1"/>
    <xf numFmtId="168" fontId="28" fillId="0" borderId="2" xfId="1" applyNumberFormat="1" applyFont="1" applyFill="1" applyBorder="1" applyAlignment="1">
      <alignment horizontal="center" vertical="center"/>
    </xf>
    <xf numFmtId="44" fontId="0" fillId="0" borderId="2" xfId="0" applyNumberFormat="1" applyBorder="1" applyAlignment="1">
      <alignment horizontal="center" vertical="center"/>
    </xf>
    <xf numFmtId="166" fontId="0" fillId="0" borderId="2" xfId="6" applyNumberFormat="1" applyFont="1" applyBorder="1" applyAlignment="1">
      <alignment horizontal="center" vertical="center"/>
    </xf>
    <xf numFmtId="44" fontId="69" fillId="0" borderId="2" xfId="0" applyNumberFormat="1" applyFont="1" applyBorder="1"/>
    <xf numFmtId="44" fontId="6" fillId="0" borderId="2" xfId="0" applyNumberFormat="1" applyFont="1" applyBorder="1"/>
    <xf numFmtId="185" fontId="0" fillId="0" borderId="73" xfId="2" applyNumberFormat="1" applyFont="1" applyFill="1" applyBorder="1" applyAlignment="1">
      <alignment horizontal="center" vertical="center"/>
    </xf>
    <xf numFmtId="0" fontId="0" fillId="6" borderId="2" xfId="0" applyFill="1" applyBorder="1" applyAlignment="1">
      <alignment horizontal="center" vertical="center"/>
    </xf>
    <xf numFmtId="0" fontId="46" fillId="0" borderId="84" xfId="0" applyFont="1" applyBorder="1"/>
    <xf numFmtId="0" fontId="46" fillId="0" borderId="71" xfId="0" applyFont="1" applyBorder="1"/>
    <xf numFmtId="167" fontId="46" fillId="0" borderId="2" xfId="2" applyNumberFormat="1" applyFont="1" applyBorder="1"/>
    <xf numFmtId="0" fontId="70" fillId="0" borderId="0" xfId="0" applyFont="1"/>
    <xf numFmtId="186" fontId="0" fillId="0" borderId="0" xfId="6" applyNumberFormat="1" applyFont="1"/>
    <xf numFmtId="165" fontId="70" fillId="0" borderId="0" xfId="1" applyFont="1"/>
    <xf numFmtId="0" fontId="45" fillId="0" borderId="99" xfId="0" applyFont="1" applyBorder="1"/>
    <xf numFmtId="0" fontId="46" fillId="0" borderId="100" xfId="0" applyFont="1" applyBorder="1"/>
    <xf numFmtId="166" fontId="46" fillId="0" borderId="2" xfId="6" applyNumberFormat="1" applyFont="1" applyFill="1" applyBorder="1" applyProtection="1">
      <protection locked="0"/>
    </xf>
    <xf numFmtId="0" fontId="45" fillId="0" borderId="0" xfId="0" applyFont="1"/>
    <xf numFmtId="0" fontId="47" fillId="25" borderId="65" xfId="0" applyFont="1" applyFill="1" applyBorder="1" applyAlignment="1">
      <alignment horizontal="center"/>
    </xf>
    <xf numFmtId="0" fontId="47" fillId="25" borderId="42" xfId="0" applyFont="1" applyFill="1" applyBorder="1" applyAlignment="1">
      <alignment horizontal="center"/>
    </xf>
    <xf numFmtId="166" fontId="46" fillId="0" borderId="2" xfId="6" applyNumberFormat="1" applyFont="1" applyBorder="1" applyAlignment="1">
      <alignment horizontal="center"/>
    </xf>
    <xf numFmtId="166" fontId="46" fillId="0" borderId="4" xfId="6" applyNumberFormat="1" applyFont="1" applyBorder="1"/>
    <xf numFmtId="168" fontId="45" fillId="0" borderId="2" xfId="1" applyNumberFormat="1" applyFont="1" applyBorder="1" applyAlignment="1">
      <alignment horizontal="center"/>
    </xf>
    <xf numFmtId="167" fontId="45" fillId="0" borderId="4" xfId="2" applyNumberFormat="1" applyFont="1" applyBorder="1"/>
    <xf numFmtId="0" fontId="47" fillId="0" borderId="2" xfId="0" applyFont="1" applyBorder="1" applyAlignment="1">
      <alignment horizontal="center"/>
    </xf>
    <xf numFmtId="0" fontId="48" fillId="0" borderId="2" xfId="0" applyFont="1" applyBorder="1" applyAlignment="1">
      <alignment horizontal="center"/>
    </xf>
    <xf numFmtId="0" fontId="48" fillId="0" borderId="2" xfId="0" applyFont="1" applyBorder="1" applyAlignment="1">
      <alignment horizontal="left"/>
    </xf>
    <xf numFmtId="167" fontId="6" fillId="0" borderId="2" xfId="2" applyNumberFormat="1" applyFont="1" applyBorder="1" applyAlignment="1">
      <alignment horizontal="right" vertical="center"/>
    </xf>
    <xf numFmtId="0" fontId="45" fillId="0" borderId="84" xfId="0" applyFont="1" applyBorder="1" applyAlignment="1">
      <alignment horizontal="center"/>
    </xf>
    <xf numFmtId="0" fontId="46" fillId="23" borderId="84" xfId="0" applyFont="1" applyFill="1" applyBorder="1" applyAlignment="1">
      <alignment horizontal="center"/>
    </xf>
    <xf numFmtId="166" fontId="46" fillId="0" borderId="84" xfId="6" applyNumberFormat="1" applyFont="1" applyBorder="1" applyAlignment="1">
      <alignment horizontal="center"/>
    </xf>
    <xf numFmtId="171" fontId="46" fillId="23" borderId="71" xfId="0" applyNumberFormat="1" applyFont="1" applyFill="1" applyBorder="1" applyAlignment="1">
      <alignment horizontal="center"/>
    </xf>
    <xf numFmtId="166" fontId="46" fillId="0" borderId="71" xfId="6" applyNumberFormat="1" applyFont="1" applyBorder="1"/>
    <xf numFmtId="167" fontId="46" fillId="0" borderId="71" xfId="2" applyNumberFormat="1" applyFont="1" applyBorder="1"/>
    <xf numFmtId="0" fontId="47" fillId="0" borderId="0" xfId="0" applyFont="1"/>
    <xf numFmtId="0" fontId="47" fillId="0" borderId="0" xfId="0" applyFont="1" applyAlignment="1">
      <alignment horizontal="center"/>
    </xf>
    <xf numFmtId="0" fontId="45" fillId="0" borderId="0" xfId="0" applyFont="1" applyAlignment="1">
      <alignment horizontal="center"/>
    </xf>
    <xf numFmtId="166" fontId="46" fillId="0" borderId="0" xfId="6" applyNumberFormat="1" applyFont="1" applyFill="1" applyBorder="1" applyAlignment="1">
      <alignment horizontal="center"/>
    </xf>
    <xf numFmtId="168" fontId="46" fillId="0" borderId="0" xfId="1" applyNumberFormat="1" applyFont="1" applyFill="1" applyBorder="1" applyAlignment="1">
      <alignment horizontal="center"/>
    </xf>
    <xf numFmtId="171" fontId="46" fillId="0" borderId="0" xfId="0" applyNumberFormat="1" applyFont="1"/>
    <xf numFmtId="166" fontId="46" fillId="0" borderId="0" xfId="6" applyNumberFormat="1" applyFont="1" applyFill="1" applyBorder="1"/>
    <xf numFmtId="167" fontId="46" fillId="0" borderId="0" xfId="2" applyNumberFormat="1" applyFont="1" applyFill="1" applyBorder="1"/>
    <xf numFmtId="0" fontId="47" fillId="25" borderId="102" xfId="0" applyFont="1" applyFill="1" applyBorder="1" applyAlignment="1">
      <alignment horizontal="center"/>
    </xf>
    <xf numFmtId="0" fontId="46" fillId="23" borderId="2" xfId="0" applyFont="1" applyFill="1" applyBorder="1" applyAlignment="1">
      <alignment horizontal="center"/>
    </xf>
    <xf numFmtId="171" fontId="46" fillId="23" borderId="2" xfId="0" applyNumberFormat="1" applyFont="1" applyFill="1" applyBorder="1" applyAlignment="1">
      <alignment horizontal="center"/>
    </xf>
    <xf numFmtId="0" fontId="45" fillId="0" borderId="45" xfId="0" applyFont="1" applyBorder="1"/>
    <xf numFmtId="166" fontId="46" fillId="0" borderId="3" xfId="6" applyNumberFormat="1" applyFont="1" applyBorder="1" applyAlignment="1">
      <alignment horizontal="center"/>
    </xf>
    <xf numFmtId="0" fontId="59" fillId="0" borderId="71" xfId="0" applyFont="1" applyBorder="1"/>
    <xf numFmtId="0" fontId="59" fillId="0" borderId="100" xfId="0" applyFont="1" applyBorder="1"/>
    <xf numFmtId="166" fontId="59" fillId="0" borderId="4" xfId="0" applyNumberFormat="1" applyFont="1" applyBorder="1"/>
    <xf numFmtId="166" fontId="59" fillId="0" borderId="4" xfId="6" applyNumberFormat="1" applyFont="1" applyBorder="1"/>
    <xf numFmtId="0" fontId="58" fillId="0" borderId="39" xfId="0" applyFont="1" applyBorder="1"/>
    <xf numFmtId="167" fontId="59" fillId="0" borderId="2" xfId="2" applyNumberFormat="1" applyFont="1" applyBorder="1"/>
    <xf numFmtId="0" fontId="59" fillId="0" borderId="25" xfId="0" applyFont="1" applyBorder="1"/>
    <xf numFmtId="0" fontId="51" fillId="0" borderId="0" xfId="0" applyFont="1"/>
    <xf numFmtId="167" fontId="46" fillId="0" borderId="2" xfId="0" applyNumberFormat="1" applyFont="1" applyBorder="1"/>
    <xf numFmtId="0" fontId="59" fillId="0" borderId="2" xfId="0" applyFont="1" applyBorder="1"/>
    <xf numFmtId="44" fontId="28" fillId="0" borderId="2" xfId="0" applyNumberFormat="1" applyFont="1" applyBorder="1"/>
    <xf numFmtId="0" fontId="60" fillId="0" borderId="0" xfId="0" applyFont="1" applyAlignment="1">
      <alignment horizontal="center" vertical="center"/>
    </xf>
    <xf numFmtId="0" fontId="9" fillId="0" borderId="0" xfId="0" applyFont="1"/>
    <xf numFmtId="0" fontId="13" fillId="0" borderId="0" xfId="0" applyFont="1" applyAlignment="1">
      <alignment horizontal="center" vertical="center"/>
    </xf>
    <xf numFmtId="172" fontId="3" fillId="0" borderId="0" xfId="1" applyNumberFormat="1" applyFont="1" applyFill="1" applyBorder="1" applyAlignment="1" applyProtection="1">
      <alignment horizontal="right"/>
    </xf>
    <xf numFmtId="0" fontId="56" fillId="0" borderId="2" xfId="0" applyFont="1" applyBorder="1" applyAlignment="1">
      <alignment vertical="top"/>
    </xf>
    <xf numFmtId="0" fontId="48" fillId="6" borderId="2" xfId="0" applyFont="1" applyFill="1" applyBorder="1" applyAlignment="1">
      <alignment horizontal="center"/>
    </xf>
    <xf numFmtId="166" fontId="0" fillId="0" borderId="2" xfId="6" applyNumberFormat="1" applyFont="1" applyFill="1" applyBorder="1" applyAlignment="1">
      <alignment horizontal="center" vertical="center"/>
    </xf>
    <xf numFmtId="0" fontId="9" fillId="7" borderId="28" xfId="0" applyFont="1" applyFill="1" applyBorder="1"/>
    <xf numFmtId="0" fontId="9" fillId="7" borderId="32" xfId="0" applyFont="1" applyFill="1" applyBorder="1"/>
    <xf numFmtId="0" fontId="9" fillId="7" borderId="85" xfId="0" applyFont="1" applyFill="1" applyBorder="1"/>
    <xf numFmtId="172" fontId="5" fillId="0" borderId="81" xfId="1" applyNumberFormat="1" applyFont="1" applyFill="1" applyBorder="1" applyAlignment="1" applyProtection="1">
      <alignment horizontal="right"/>
    </xf>
    <xf numFmtId="0" fontId="50" fillId="0" borderId="0" xfId="0" applyFont="1" applyAlignment="1">
      <alignment vertical="center"/>
    </xf>
    <xf numFmtId="0" fontId="50" fillId="0" borderId="0" xfId="0" applyFont="1" applyAlignment="1">
      <alignment horizontal="center" vertical="center"/>
    </xf>
    <xf numFmtId="0" fontId="9" fillId="7" borderId="0" xfId="0" applyFont="1" applyFill="1" applyAlignment="1">
      <alignment horizontal="center"/>
    </xf>
    <xf numFmtId="0" fontId="50" fillId="25" borderId="14" xfId="0" applyFont="1" applyFill="1" applyBorder="1" applyAlignment="1">
      <alignment horizontal="center" vertical="center"/>
    </xf>
    <xf numFmtId="0" fontId="9" fillId="7" borderId="105" xfId="0" applyFont="1" applyFill="1" applyBorder="1"/>
    <xf numFmtId="0" fontId="50" fillId="25" borderId="15" xfId="0" applyFont="1" applyFill="1" applyBorder="1" applyAlignment="1">
      <alignment horizontal="center" vertical="center" wrapText="1"/>
    </xf>
    <xf numFmtId="0" fontId="50" fillId="25" borderId="10" xfId="0" applyFont="1" applyFill="1" applyBorder="1" applyAlignment="1">
      <alignment horizontal="center" vertical="center"/>
    </xf>
    <xf numFmtId="172" fontId="5" fillId="0" borderId="82" xfId="1" applyNumberFormat="1" applyFont="1" applyFill="1" applyBorder="1" applyAlignment="1" applyProtection="1">
      <alignment horizontal="right"/>
    </xf>
    <xf numFmtId="172" fontId="5" fillId="0" borderId="80" xfId="1" applyNumberFormat="1" applyFont="1" applyFill="1" applyBorder="1" applyAlignment="1" applyProtection="1">
      <alignment horizontal="right"/>
    </xf>
    <xf numFmtId="172" fontId="0" fillId="0" borderId="30" xfId="1" applyNumberFormat="1" applyFont="1" applyFill="1" applyBorder="1" applyAlignment="1" applyProtection="1">
      <alignment horizontal="right"/>
    </xf>
    <xf numFmtId="172" fontId="0" fillId="0" borderId="33" xfId="1" applyNumberFormat="1" applyFont="1" applyFill="1" applyBorder="1" applyAlignment="1" applyProtection="1">
      <alignment horizontal="right"/>
    </xf>
    <xf numFmtId="172" fontId="0" fillId="0" borderId="79" xfId="1" applyNumberFormat="1" applyFont="1" applyFill="1" applyBorder="1" applyAlignment="1" applyProtection="1">
      <alignment horizontal="right"/>
    </xf>
    <xf numFmtId="172" fontId="0" fillId="0" borderId="80" xfId="1" applyNumberFormat="1" applyFont="1" applyFill="1" applyBorder="1" applyAlignment="1" applyProtection="1">
      <alignment horizontal="right"/>
    </xf>
    <xf numFmtId="0" fontId="50" fillId="25" borderId="106" xfId="0" applyFont="1" applyFill="1" applyBorder="1" applyAlignment="1">
      <alignment horizontal="center" vertical="center"/>
    </xf>
    <xf numFmtId="172" fontId="0" fillId="0" borderId="81" xfId="1" applyNumberFormat="1" applyFont="1" applyFill="1" applyBorder="1" applyAlignment="1" applyProtection="1">
      <alignment horizontal="right"/>
    </xf>
    <xf numFmtId="172" fontId="0" fillId="0" borderId="97" xfId="1" applyNumberFormat="1" applyFont="1" applyFill="1" applyBorder="1" applyAlignment="1" applyProtection="1">
      <alignment horizontal="right"/>
    </xf>
    <xf numFmtId="0" fontId="50" fillId="25" borderId="18" xfId="0" applyFont="1" applyFill="1" applyBorder="1" applyAlignment="1">
      <alignment horizontal="center" vertical="center" wrapText="1"/>
    </xf>
    <xf numFmtId="172" fontId="5" fillId="0" borderId="1" xfId="1" applyNumberFormat="1" applyFont="1" applyFill="1" applyBorder="1" applyAlignment="1" applyProtection="1">
      <alignment horizontal="right"/>
    </xf>
    <xf numFmtId="172" fontId="5" fillId="0" borderId="26" xfId="1" applyNumberFormat="1" applyFont="1" applyFill="1" applyBorder="1" applyAlignment="1" applyProtection="1">
      <alignment horizontal="right"/>
    </xf>
    <xf numFmtId="172" fontId="5" fillId="0" borderId="107" xfId="1" applyNumberFormat="1" applyFont="1" applyFill="1" applyBorder="1" applyAlignment="1" applyProtection="1">
      <alignment horizontal="right"/>
    </xf>
    <xf numFmtId="0" fontId="50" fillId="25" borderId="10" xfId="0" applyFont="1" applyFill="1" applyBorder="1" applyAlignment="1">
      <alignment horizontal="center" vertical="center" wrapText="1"/>
    </xf>
    <xf numFmtId="172" fontId="9" fillId="7" borderId="79" xfId="0" applyNumberFormat="1" applyFont="1" applyFill="1" applyBorder="1"/>
    <xf numFmtId="172" fontId="9" fillId="7" borderId="80" xfId="0" applyNumberFormat="1" applyFont="1" applyFill="1" applyBorder="1"/>
    <xf numFmtId="172" fontId="9" fillId="7" borderId="81" xfId="0" applyNumberFormat="1" applyFont="1" applyFill="1" applyBorder="1"/>
    <xf numFmtId="166" fontId="0" fillId="0" borderId="0" xfId="6" applyNumberFormat="1" applyFont="1" applyFill="1" applyBorder="1" applyAlignment="1">
      <alignment horizontal="center" vertical="center"/>
    </xf>
    <xf numFmtId="172" fontId="9" fillId="7" borderId="0" xfId="0" applyNumberFormat="1" applyFont="1" applyFill="1"/>
    <xf numFmtId="0" fontId="50" fillId="25" borderId="23" xfId="0" applyFont="1" applyFill="1" applyBorder="1" applyAlignment="1">
      <alignment horizontal="center" vertical="center" wrapText="1"/>
    </xf>
    <xf numFmtId="0" fontId="50" fillId="25" borderId="16" xfId="0" applyFont="1" applyFill="1" applyBorder="1" applyAlignment="1">
      <alignment horizontal="center" vertical="center" wrapText="1"/>
    </xf>
    <xf numFmtId="172" fontId="9" fillId="7" borderId="32" xfId="0" applyNumberFormat="1" applyFont="1" applyFill="1" applyBorder="1"/>
    <xf numFmtId="172" fontId="9" fillId="7" borderId="85" xfId="0" applyNumberFormat="1" applyFont="1" applyFill="1" applyBorder="1"/>
    <xf numFmtId="0" fontId="50" fillId="0" borderId="0" xfId="0" applyFont="1" applyAlignment="1">
      <alignment horizontal="center" vertical="center" wrapText="1"/>
    </xf>
    <xf numFmtId="0" fontId="50" fillId="25" borderId="16" xfId="0" applyFont="1" applyFill="1" applyBorder="1" applyAlignment="1">
      <alignment horizontal="center" vertical="center"/>
    </xf>
    <xf numFmtId="166" fontId="9" fillId="7" borderId="80" xfId="6" applyNumberFormat="1" applyFont="1" applyFill="1" applyBorder="1"/>
    <xf numFmtId="166" fontId="9" fillId="7" borderId="81" xfId="6" applyNumberFormat="1" applyFont="1" applyFill="1" applyBorder="1"/>
    <xf numFmtId="172" fontId="0" fillId="0" borderId="32" xfId="1" applyNumberFormat="1" applyFont="1" applyFill="1" applyBorder="1" applyAlignment="1" applyProtection="1">
      <alignment horizontal="right"/>
    </xf>
    <xf numFmtId="172" fontId="0" fillId="0" borderId="85" xfId="1" applyNumberFormat="1" applyFont="1" applyFill="1" applyBorder="1" applyAlignment="1" applyProtection="1">
      <alignment horizontal="right"/>
    </xf>
    <xf numFmtId="166" fontId="9" fillId="7" borderId="80" xfId="0" applyNumberFormat="1" applyFont="1" applyFill="1" applyBorder="1"/>
    <xf numFmtId="166" fontId="9" fillId="7" borderId="81" xfId="0" applyNumberFormat="1" applyFont="1" applyFill="1" applyBorder="1"/>
    <xf numFmtId="0" fontId="50" fillId="25" borderId="14" xfId="0" applyFont="1" applyFill="1" applyBorder="1" applyAlignment="1">
      <alignment horizontal="center" vertical="center" wrapText="1"/>
    </xf>
    <xf numFmtId="0" fontId="9" fillId="0" borderId="0" xfId="0" applyFont="1" applyAlignment="1">
      <alignment horizontal="center"/>
    </xf>
    <xf numFmtId="0" fontId="9" fillId="0" borderId="23" xfId="0" applyFont="1" applyBorder="1" applyAlignment="1">
      <alignment horizontal="center"/>
    </xf>
    <xf numFmtId="0" fontId="47" fillId="3" borderId="1" xfId="0" applyFont="1" applyFill="1" applyBorder="1" applyAlignment="1">
      <alignment horizontal="center"/>
    </xf>
    <xf numFmtId="166" fontId="59" fillId="0" borderId="27" xfId="6" applyNumberFormat="1" applyFont="1" applyBorder="1" applyProtection="1"/>
    <xf numFmtId="166" fontId="46" fillId="0" borderId="27" xfId="6" applyNumberFormat="1" applyFont="1" applyFill="1" applyBorder="1" applyProtection="1"/>
    <xf numFmtId="171" fontId="46" fillId="0" borderId="2" xfId="2" applyNumberFormat="1" applyFont="1" applyFill="1" applyBorder="1" applyAlignment="1" applyProtection="1"/>
    <xf numFmtId="172" fontId="46" fillId="0" borderId="2" xfId="1" applyNumberFormat="1" applyFont="1" applyFill="1" applyBorder="1" applyAlignment="1" applyProtection="1">
      <alignment horizontal="right"/>
    </xf>
    <xf numFmtId="172" fontId="2" fillId="0" borderId="32" xfId="1" applyNumberFormat="1" applyFont="1" applyFill="1" applyBorder="1" applyAlignment="1" applyProtection="1">
      <alignment horizontal="right"/>
    </xf>
    <xf numFmtId="172" fontId="2" fillId="0" borderId="85" xfId="1" applyNumberFormat="1" applyFont="1" applyFill="1" applyBorder="1" applyAlignment="1" applyProtection="1">
      <alignment horizontal="right"/>
    </xf>
    <xf numFmtId="0" fontId="47" fillId="0" borderId="70" xfId="0" applyFont="1" applyBorder="1"/>
    <xf numFmtId="166" fontId="56" fillId="6" borderId="2" xfId="6" applyNumberFormat="1" applyFont="1" applyFill="1" applyBorder="1" applyAlignment="1">
      <alignment horizontal="right"/>
    </xf>
    <xf numFmtId="9" fontId="6" fillId="0" borderId="0" xfId="2" applyFont="1" applyFill="1" applyBorder="1"/>
    <xf numFmtId="164" fontId="6" fillId="0" borderId="0" xfId="6" applyFont="1" applyFill="1" applyBorder="1"/>
    <xf numFmtId="164" fontId="0" fillId="0" borderId="0" xfId="6" applyFont="1" applyFill="1" applyBorder="1" applyAlignment="1">
      <alignment horizontal="center" vertical="center"/>
    </xf>
    <xf numFmtId="9" fontId="6" fillId="0" borderId="0" xfId="0" applyNumberFormat="1" applyFont="1"/>
    <xf numFmtId="164" fontId="0" fillId="0" borderId="0" xfId="6" applyFont="1" applyFill="1" applyBorder="1"/>
    <xf numFmtId="172" fontId="1" fillId="0" borderId="105" xfId="1" applyNumberFormat="1" applyFont="1" applyFill="1" applyBorder="1" applyAlignment="1" applyProtection="1">
      <alignment horizontal="right"/>
    </xf>
    <xf numFmtId="0" fontId="47" fillId="25" borderId="90" xfId="0" applyFont="1" applyFill="1" applyBorder="1" applyAlignment="1">
      <alignment horizontal="center"/>
    </xf>
    <xf numFmtId="0" fontId="6" fillId="0" borderId="2" xfId="0" applyFont="1" applyBorder="1" applyAlignment="1">
      <alignment horizontal="center" vertical="center"/>
    </xf>
    <xf numFmtId="166" fontId="0" fillId="20" borderId="2" xfId="6" applyNumberFormat="1" applyFont="1" applyFill="1" applyBorder="1" applyAlignment="1" applyProtection="1">
      <alignment horizontal="center" vertical="center"/>
      <protection locked="0"/>
    </xf>
    <xf numFmtId="166" fontId="0" fillId="20" borderId="2" xfId="6" applyNumberFormat="1" applyFont="1" applyFill="1" applyBorder="1" applyProtection="1">
      <protection locked="0"/>
    </xf>
    <xf numFmtId="0" fontId="0" fillId="20" borderId="2" xfId="0" applyFill="1" applyBorder="1" applyAlignment="1" applyProtection="1">
      <alignment horizontal="center" vertical="center"/>
      <protection locked="0"/>
    </xf>
    <xf numFmtId="9" fontId="0" fillId="20" borderId="2" xfId="0" applyNumberFormat="1" applyFill="1" applyBorder="1" applyAlignment="1" applyProtection="1">
      <alignment horizontal="center" vertical="center"/>
      <protection locked="0"/>
    </xf>
    <xf numFmtId="168" fontId="0" fillId="20" borderId="2" xfId="1" applyNumberFormat="1" applyFont="1" applyFill="1" applyBorder="1" applyAlignment="1" applyProtection="1">
      <alignment horizontal="center" vertical="center"/>
      <protection locked="0"/>
    </xf>
    <xf numFmtId="9" fontId="0" fillId="20" borderId="2" xfId="2" applyFont="1" applyFill="1" applyBorder="1" applyAlignment="1" applyProtection="1">
      <alignment horizontal="center" vertical="center"/>
      <protection locked="0"/>
    </xf>
    <xf numFmtId="0" fontId="50" fillId="3" borderId="14" xfId="0" applyFont="1" applyFill="1" applyBorder="1" applyAlignment="1">
      <alignment horizontal="center" vertical="center"/>
    </xf>
    <xf numFmtId="0" fontId="50" fillId="3" borderId="18" xfId="0" applyFont="1" applyFill="1" applyBorder="1" applyAlignment="1">
      <alignment horizontal="center" vertical="center"/>
    </xf>
    <xf numFmtId="0" fontId="50" fillId="3" borderId="15" xfId="0" applyFont="1" applyFill="1" applyBorder="1" applyAlignment="1">
      <alignment horizontal="center" vertical="center"/>
    </xf>
    <xf numFmtId="0" fontId="67" fillId="3" borderId="80" xfId="0" applyFont="1" applyFill="1" applyBorder="1" applyAlignment="1">
      <alignment horizontal="left" vertical="center" wrapText="1"/>
    </xf>
    <xf numFmtId="0" fontId="67" fillId="3" borderId="81" xfId="0" applyFont="1" applyFill="1" applyBorder="1" applyAlignment="1">
      <alignment horizontal="left" vertical="center" wrapText="1"/>
    </xf>
    <xf numFmtId="0" fontId="71" fillId="17" borderId="14" xfId="0" applyFont="1" applyFill="1" applyBorder="1" applyAlignment="1">
      <alignment horizontal="center"/>
    </xf>
    <xf numFmtId="0" fontId="71" fillId="17" borderId="18" xfId="0" applyFont="1" applyFill="1" applyBorder="1" applyAlignment="1">
      <alignment horizontal="center"/>
    </xf>
    <xf numFmtId="0" fontId="71" fillId="17" borderId="15" xfId="0" applyFont="1" applyFill="1" applyBorder="1" applyAlignment="1">
      <alignment horizontal="center"/>
    </xf>
    <xf numFmtId="0" fontId="50" fillId="3" borderId="31" xfId="0" applyFont="1" applyFill="1" applyBorder="1" applyAlignment="1">
      <alignment horizontal="center" vertical="center"/>
    </xf>
    <xf numFmtId="0" fontId="50" fillId="3" borderId="0" xfId="0" applyFont="1" applyFill="1" applyAlignment="1">
      <alignment horizontal="center" vertical="center"/>
    </xf>
    <xf numFmtId="0" fontId="50" fillId="25" borderId="14" xfId="0" applyFont="1" applyFill="1" applyBorder="1" applyAlignment="1">
      <alignment horizontal="center" vertical="center"/>
    </xf>
    <xf numFmtId="0" fontId="50" fillId="25" borderId="18" xfId="0" applyFont="1" applyFill="1" applyBorder="1" applyAlignment="1">
      <alignment horizontal="center" vertical="center"/>
    </xf>
    <xf numFmtId="0" fontId="50" fillId="25" borderId="15" xfId="0" applyFont="1" applyFill="1" applyBorder="1" applyAlignment="1">
      <alignment horizontal="center" vertical="center"/>
    </xf>
    <xf numFmtId="0" fontId="50" fillId="25" borderId="31" xfId="0" applyFont="1" applyFill="1" applyBorder="1" applyAlignment="1">
      <alignment horizontal="center" vertical="center"/>
    </xf>
    <xf numFmtId="0" fontId="50" fillId="25" borderId="0" xfId="0" applyFont="1" applyFill="1" applyAlignment="1">
      <alignment horizontal="center" vertical="center"/>
    </xf>
    <xf numFmtId="0" fontId="49" fillId="3" borderId="35" xfId="0" applyFont="1" applyFill="1" applyBorder="1" applyAlignment="1">
      <alignment horizontal="center" vertical="center"/>
    </xf>
    <xf numFmtId="0" fontId="49" fillId="3" borderId="23" xfId="0" applyFont="1" applyFill="1" applyBorder="1" applyAlignment="1">
      <alignment horizontal="center" vertical="center"/>
    </xf>
    <xf numFmtId="0" fontId="50" fillId="3" borderId="35" xfId="0" applyFont="1" applyFill="1" applyBorder="1" applyAlignment="1">
      <alignment horizontal="center" vertical="center" wrapText="1"/>
    </xf>
    <xf numFmtId="0" fontId="50" fillId="3" borderId="36" xfId="0" applyFont="1" applyFill="1" applyBorder="1" applyAlignment="1">
      <alignment horizontal="center" vertical="center" wrapText="1"/>
    </xf>
    <xf numFmtId="0" fontId="50" fillId="3" borderId="24" xfId="0" applyFont="1" applyFill="1" applyBorder="1" applyAlignment="1">
      <alignment horizontal="center" vertical="center" wrapText="1"/>
    </xf>
    <xf numFmtId="0" fontId="50" fillId="3" borderId="17" xfId="0" applyFont="1" applyFill="1" applyBorder="1" applyAlignment="1">
      <alignment horizontal="center" vertical="center" wrapText="1"/>
    </xf>
    <xf numFmtId="0" fontId="47" fillId="3" borderId="91" xfId="0" applyFont="1" applyFill="1" applyBorder="1" applyAlignment="1">
      <alignment horizontal="center"/>
    </xf>
    <xf numFmtId="0" fontId="47" fillId="3" borderId="92" xfId="0" applyFont="1" applyFill="1" applyBorder="1" applyAlignment="1">
      <alignment horizontal="center"/>
    </xf>
    <xf numFmtId="0" fontId="49" fillId="3" borderId="75" xfId="0" applyFont="1" applyFill="1" applyBorder="1" applyAlignment="1">
      <alignment horizontal="center" vertical="center"/>
    </xf>
    <xf numFmtId="0" fontId="49" fillId="3" borderId="0" xfId="0" applyFont="1" applyFill="1" applyAlignment="1">
      <alignment horizontal="center" vertical="center"/>
    </xf>
    <xf numFmtId="0" fontId="45" fillId="25" borderId="42" xfId="0" applyFont="1" applyFill="1" applyBorder="1" applyAlignment="1">
      <alignment horizontal="center"/>
    </xf>
    <xf numFmtId="0" fontId="45" fillId="25" borderId="6" xfId="0" applyFont="1" applyFill="1" applyBorder="1" applyAlignment="1">
      <alignment horizontal="center"/>
    </xf>
    <xf numFmtId="0" fontId="47" fillId="25" borderId="50" xfId="0" applyFont="1" applyFill="1" applyBorder="1" applyAlignment="1">
      <alignment horizontal="left"/>
    </xf>
    <xf numFmtId="0" fontId="47" fillId="25" borderId="63" xfId="0" applyFont="1" applyFill="1" applyBorder="1" applyAlignment="1">
      <alignment horizontal="left"/>
    </xf>
    <xf numFmtId="0" fontId="45" fillId="25" borderId="49" xfId="0" applyFont="1" applyFill="1" applyBorder="1" applyAlignment="1">
      <alignment horizontal="center"/>
    </xf>
    <xf numFmtId="0" fontId="47" fillId="25" borderId="48" xfId="0" applyFont="1" applyFill="1" applyBorder="1" applyAlignment="1">
      <alignment horizontal="center"/>
    </xf>
    <xf numFmtId="0" fontId="47" fillId="25" borderId="47" xfId="0" applyFont="1" applyFill="1" applyBorder="1" applyAlignment="1">
      <alignment horizontal="center"/>
    </xf>
    <xf numFmtId="0" fontId="47" fillId="25" borderId="108" xfId="0" applyFont="1" applyFill="1" applyBorder="1" applyAlignment="1">
      <alignment horizontal="center"/>
    </xf>
    <xf numFmtId="0" fontId="47" fillId="25" borderId="8" xfId="0" applyFont="1" applyFill="1" applyBorder="1" applyAlignment="1">
      <alignment horizontal="center"/>
    </xf>
    <xf numFmtId="0" fontId="47" fillId="25" borderId="70" xfId="0" applyFont="1" applyFill="1" applyBorder="1" applyAlignment="1">
      <alignment horizontal="center"/>
    </xf>
    <xf numFmtId="0" fontId="49" fillId="3" borderId="75" xfId="0" applyFont="1" applyFill="1" applyBorder="1" applyAlignment="1">
      <alignment horizontal="center"/>
    </xf>
    <xf numFmtId="0" fontId="49" fillId="3" borderId="0" xfId="0" applyFont="1" applyFill="1" applyAlignment="1">
      <alignment horizontal="center"/>
    </xf>
    <xf numFmtId="0" fontId="45" fillId="25" borderId="103" xfId="0" applyFont="1" applyFill="1" applyBorder="1" applyAlignment="1">
      <alignment horizontal="center"/>
    </xf>
    <xf numFmtId="0" fontId="47" fillId="25" borderId="52" xfId="0" applyFont="1" applyFill="1" applyBorder="1" applyAlignment="1">
      <alignment horizontal="left"/>
    </xf>
    <xf numFmtId="0" fontId="47" fillId="25" borderId="104" xfId="0" applyFont="1" applyFill="1" applyBorder="1" applyAlignment="1">
      <alignment horizontal="left"/>
    </xf>
    <xf numFmtId="0" fontId="47" fillId="25" borderId="101" xfId="0" applyFont="1" applyFill="1" applyBorder="1" applyAlignment="1">
      <alignment horizontal="center"/>
    </xf>
    <xf numFmtId="0" fontId="47" fillId="25" borderId="76" xfId="0" applyFont="1" applyFill="1" applyBorder="1" applyAlignment="1">
      <alignment horizontal="center"/>
    </xf>
    <xf numFmtId="0" fontId="47" fillId="25" borderId="0" xfId="0" applyFont="1" applyFill="1" applyAlignment="1">
      <alignment horizontal="center"/>
    </xf>
    <xf numFmtId="0" fontId="7" fillId="0" borderId="2" xfId="0" applyFont="1" applyBorder="1" applyAlignment="1">
      <alignment horizontal="left"/>
    </xf>
    <xf numFmtId="0" fontId="44" fillId="0" borderId="64" xfId="16" applyBorder="1" applyAlignment="1" applyProtection="1">
      <alignment horizontal="center"/>
    </xf>
    <xf numFmtId="0" fontId="44" fillId="0" borderId="0" xfId="16" applyBorder="1" applyAlignment="1" applyProtection="1">
      <alignment horizontal="center"/>
    </xf>
    <xf numFmtId="0" fontId="47" fillId="25" borderId="0" xfId="0" applyFont="1" applyFill="1" applyAlignment="1">
      <alignment horizontal="left" vertical="center"/>
    </xf>
    <xf numFmtId="0" fontId="47" fillId="25" borderId="1" xfId="0" applyFont="1" applyFill="1" applyBorder="1" applyAlignment="1">
      <alignment horizontal="left" vertical="center"/>
    </xf>
    <xf numFmtId="0" fontId="0" fillId="0" borderId="2" xfId="0" applyBorder="1" applyAlignment="1">
      <alignment horizontal="left"/>
    </xf>
    <xf numFmtId="0" fontId="7" fillId="0" borderId="25" xfId="0" applyFont="1" applyBorder="1" applyAlignment="1">
      <alignment horizontal="left"/>
    </xf>
    <xf numFmtId="0" fontId="7" fillId="0" borderId="26" xfId="0" applyFont="1" applyBorder="1" applyAlignment="1">
      <alignment horizontal="left"/>
    </xf>
    <xf numFmtId="0" fontId="7" fillId="0" borderId="27" xfId="0" applyFont="1" applyBorder="1" applyAlignment="1">
      <alignment horizontal="left"/>
    </xf>
    <xf numFmtId="0" fontId="46" fillId="0" borderId="25" xfId="0" applyFont="1" applyBorder="1" applyAlignment="1">
      <alignment horizontal="left"/>
    </xf>
    <xf numFmtId="0" fontId="46" fillId="0" borderId="26" xfId="0" applyFont="1" applyBorder="1" applyAlignment="1">
      <alignment horizontal="left"/>
    </xf>
    <xf numFmtId="0" fontId="46" fillId="0" borderId="27" xfId="0" applyFont="1" applyBorder="1" applyAlignment="1">
      <alignment horizontal="left"/>
    </xf>
    <xf numFmtId="0" fontId="46" fillId="0" borderId="25" xfId="0" applyFont="1" applyBorder="1" applyAlignment="1" applyProtection="1">
      <alignment horizontal="left"/>
      <protection locked="0"/>
    </xf>
    <xf numFmtId="0" fontId="46" fillId="0" borderId="26" xfId="0" applyFont="1" applyBorder="1" applyAlignment="1" applyProtection="1">
      <alignment horizontal="left"/>
      <protection locked="0"/>
    </xf>
    <xf numFmtId="0" fontId="46" fillId="0" borderId="27" xfId="0" applyFont="1" applyBorder="1" applyAlignment="1" applyProtection="1">
      <alignment horizontal="left"/>
      <protection locked="0"/>
    </xf>
    <xf numFmtId="0" fontId="47" fillId="3" borderId="64" xfId="0" applyFont="1" applyFill="1" applyBorder="1" applyAlignment="1">
      <alignment horizontal="left"/>
    </xf>
    <xf numFmtId="0" fontId="47" fillId="3" borderId="0" xfId="0" applyFont="1" applyFill="1" applyAlignment="1">
      <alignment horizontal="left"/>
    </xf>
    <xf numFmtId="0" fontId="47" fillId="3" borderId="65" xfId="0" applyFont="1" applyFill="1" applyBorder="1" applyAlignment="1">
      <alignment horizontal="left"/>
    </xf>
    <xf numFmtId="0" fontId="24" fillId="0" borderId="25" xfId="0" applyFont="1" applyBorder="1" applyAlignment="1">
      <alignment horizontal="left"/>
    </xf>
    <xf numFmtId="0" fontId="24" fillId="0" borderId="26" xfId="0" applyFont="1" applyBorder="1" applyAlignment="1">
      <alignment horizontal="left"/>
    </xf>
    <xf numFmtId="0" fontId="24" fillId="0" borderId="27" xfId="0" applyFont="1" applyBorder="1" applyAlignment="1">
      <alignment horizontal="left"/>
    </xf>
    <xf numFmtId="0" fontId="0" fillId="0" borderId="25" xfId="0" applyBorder="1" applyAlignment="1">
      <alignment horizontal="left"/>
    </xf>
    <xf numFmtId="0" fontId="0" fillId="0" borderId="26" xfId="0" applyBorder="1" applyAlignment="1">
      <alignment horizontal="left"/>
    </xf>
    <xf numFmtId="0" fontId="0" fillId="0" borderId="27" xfId="0" applyBorder="1" applyAlignment="1">
      <alignment horizontal="left"/>
    </xf>
    <xf numFmtId="0" fontId="0" fillId="0" borderId="25" xfId="0" applyBorder="1" applyAlignment="1">
      <alignment horizontal="center"/>
    </xf>
    <xf numFmtId="0" fontId="0" fillId="0" borderId="26" xfId="0" applyBorder="1" applyAlignment="1">
      <alignment horizontal="center"/>
    </xf>
    <xf numFmtId="0" fontId="0" fillId="0" borderId="27" xfId="0" applyBorder="1" applyAlignment="1">
      <alignment horizontal="center"/>
    </xf>
    <xf numFmtId="0" fontId="5" fillId="0" borderId="26" xfId="0" applyFont="1" applyBorder="1" applyAlignment="1">
      <alignment horizontal="left"/>
    </xf>
    <xf numFmtId="0" fontId="5" fillId="0" borderId="27" xfId="0" applyFont="1" applyBorder="1" applyAlignment="1">
      <alignment horizontal="left"/>
    </xf>
    <xf numFmtId="0" fontId="45" fillId="25" borderId="62" xfId="0" applyFont="1" applyFill="1" applyBorder="1" applyAlignment="1">
      <alignment horizontal="center"/>
    </xf>
    <xf numFmtId="0" fontId="34" fillId="15" borderId="14" xfId="0" applyFont="1" applyFill="1" applyBorder="1" applyAlignment="1">
      <alignment horizontal="left" vertical="top" wrapText="1"/>
    </xf>
    <xf numFmtId="0" fontId="34" fillId="15" borderId="18" xfId="0" applyFont="1" applyFill="1" applyBorder="1" applyAlignment="1">
      <alignment horizontal="left" vertical="top" wrapText="1"/>
    </xf>
    <xf numFmtId="0" fontId="34" fillId="15" borderId="15" xfId="0" applyFont="1" applyFill="1" applyBorder="1" applyAlignment="1">
      <alignment horizontal="left" vertical="top" wrapText="1"/>
    </xf>
    <xf numFmtId="0" fontId="6" fillId="0" borderId="25" xfId="0" applyFont="1" applyBorder="1" applyAlignment="1">
      <alignment horizontal="center" wrapText="1"/>
    </xf>
    <xf numFmtId="0" fontId="6" fillId="0" borderId="26" xfId="0" applyFont="1" applyBorder="1" applyAlignment="1">
      <alignment horizontal="center" wrapText="1"/>
    </xf>
    <xf numFmtId="0" fontId="6" fillId="0" borderId="27" xfId="0" applyFont="1" applyBorder="1" applyAlignment="1">
      <alignment horizontal="center" wrapText="1"/>
    </xf>
    <xf numFmtId="0" fontId="6" fillId="0" borderId="2" xfId="0" applyFont="1" applyBorder="1" applyAlignment="1">
      <alignment horizontal="center" wrapText="1"/>
    </xf>
    <xf numFmtId="0" fontId="0" fillId="0" borderId="0" xfId="0" applyAlignment="1">
      <alignment horizontal="left" vertical="top" wrapText="1"/>
    </xf>
    <xf numFmtId="168" fontId="6" fillId="0" borderId="2" xfId="1" applyNumberFormat="1" applyFont="1" applyFill="1" applyBorder="1" applyAlignment="1">
      <alignment horizontal="center" wrapText="1"/>
    </xf>
    <xf numFmtId="0" fontId="6" fillId="0" borderId="0" xfId="0" applyFont="1" applyAlignment="1">
      <alignment horizontal="center" wrapText="1"/>
    </xf>
    <xf numFmtId="168" fontId="6" fillId="0" borderId="0" xfId="1" applyNumberFormat="1" applyFont="1" applyFill="1" applyBorder="1" applyAlignment="1">
      <alignment horizontal="center" wrapText="1"/>
    </xf>
    <xf numFmtId="168" fontId="6" fillId="0" borderId="38" xfId="1" applyNumberFormat="1" applyFont="1" applyFill="1" applyBorder="1" applyAlignment="1">
      <alignment horizontal="center" wrapText="1"/>
    </xf>
    <xf numFmtId="0" fontId="6" fillId="0" borderId="4" xfId="0" applyFont="1" applyBorder="1" applyAlignment="1">
      <alignment horizontal="center" wrapText="1"/>
    </xf>
    <xf numFmtId="0" fontId="6" fillId="0" borderId="3" xfId="0" applyFont="1" applyBorder="1" applyAlignment="1">
      <alignment horizontal="center" wrapText="1"/>
    </xf>
  </cellXfs>
  <cellStyles count="19">
    <cellStyle name="Hyperlink" xfId="16" builtinId="8"/>
    <cellStyle name="Komma" xfId="1" builtinId="3"/>
    <cellStyle name="Komma 10" xfId="8" xr:uid="{6E55D857-9A22-4D30-B30F-76507AE65336}"/>
    <cellStyle name="Komma 12 4" xfId="11" xr:uid="{2EB1C3EA-9344-4DF6-985B-F4D336D3B710}"/>
    <cellStyle name="Komma 17 2" xfId="7" xr:uid="{B16A7D34-A0A0-4B24-A159-AA208F0A9FB8}"/>
    <cellStyle name="Komma 2 3" xfId="13" xr:uid="{0C7A04DD-13AC-46C0-A378-9DDB572D318C}"/>
    <cellStyle name="Komma 23" xfId="10" xr:uid="{DC68CAB2-C7FB-482E-90CF-0C9A4FC78B18}"/>
    <cellStyle name="Komma 6" xfId="17" xr:uid="{7630C09A-43D8-4FCC-844E-85119B9097A3}"/>
    <cellStyle name="Procent" xfId="2" builtinId="5"/>
    <cellStyle name="Standaard" xfId="0" builtinId="0"/>
    <cellStyle name="Standaard 10" xfId="12" xr:uid="{6E5142F0-D5EB-4AF4-8CBF-ECC3F007A5AD}"/>
    <cellStyle name="Standaard 10 10" xfId="18" xr:uid="{9EFB36D9-BCBF-4BB2-A8E6-D775235B875C}"/>
    <cellStyle name="Standaard 10 9" xfId="15" xr:uid="{DDA0A430-7731-428E-89E2-8563D16EC6AC}"/>
    <cellStyle name="Standaard 2" xfId="3" xr:uid="{00000000-0005-0000-0000-000003000000}"/>
    <cellStyle name="Standaard 3" xfId="4" xr:uid="{00000000-0005-0000-0000-000004000000}"/>
    <cellStyle name="Standaard 5" xfId="5" xr:uid="{00000000-0005-0000-0000-000005000000}"/>
    <cellStyle name="Standaard 5 13" xfId="9" xr:uid="{88F3DC6E-FEBB-4B05-8202-8D9DCE2E4C58}"/>
    <cellStyle name="Standaard 5 4" xfId="14" xr:uid="{255613F1-12B1-4FFD-ABD2-326674FF6841}"/>
    <cellStyle name="Valuta" xfId="6" builtinId="4"/>
  </cellStyles>
  <dxfs count="11">
    <dxf>
      <font>
        <color rgb="FF9C0006"/>
      </font>
    </dxf>
    <dxf>
      <fill>
        <patternFill>
          <bgColor rgb="FFFF0000"/>
        </patternFill>
      </fill>
    </dxf>
    <dxf>
      <font>
        <color rgb="FF00B050"/>
      </font>
    </dxf>
    <dxf>
      <font>
        <color rgb="FF9C0006"/>
      </font>
    </dxf>
    <dxf>
      <font>
        <color rgb="FFFF0000"/>
      </font>
    </dxf>
    <dxf>
      <font>
        <color rgb="FFFF0000"/>
      </font>
    </dxf>
    <dxf>
      <font>
        <color rgb="FFFF0000"/>
      </font>
    </dxf>
    <dxf>
      <font>
        <color rgb="FFFF0000"/>
      </font>
    </dxf>
    <dxf>
      <font>
        <color rgb="FF9C0006"/>
      </font>
    </dxf>
    <dxf>
      <font>
        <color rgb="FF9C0006"/>
      </font>
    </dxf>
    <dxf>
      <font>
        <color rgb="FFFF000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 Id="rId30"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rgbClr val="002060"/>
                </a:solidFill>
                <a:latin typeface="+mn-lt"/>
                <a:ea typeface="+mn-ea"/>
                <a:cs typeface="+mn-cs"/>
              </a:defRPr>
            </a:pPr>
            <a:r>
              <a:rPr lang="nl-NL" b="1">
                <a:solidFill>
                  <a:srgbClr val="002060"/>
                </a:solidFill>
              </a:rPr>
              <a:t>Verwacht budget per inwoner 2023</a:t>
            </a:r>
          </a:p>
        </c:rich>
      </c:tx>
      <c:overlay val="0"/>
      <c:spPr>
        <a:noFill/>
        <a:ln>
          <a:noFill/>
        </a:ln>
        <a:effectLst/>
      </c:spPr>
      <c:txPr>
        <a:bodyPr rot="0" spcFirstLastPara="1" vertOverflow="ellipsis" vert="horz" wrap="square" anchor="ctr" anchorCtr="1"/>
        <a:lstStyle/>
        <a:p>
          <a:pPr>
            <a:defRPr sz="1400" b="1" i="0" u="none" strike="noStrike" kern="1200" spc="0" baseline="0">
              <a:solidFill>
                <a:srgbClr val="002060"/>
              </a:solidFill>
              <a:latin typeface="+mn-lt"/>
              <a:ea typeface="+mn-ea"/>
              <a:cs typeface="+mn-cs"/>
            </a:defRPr>
          </a:pPr>
          <a:endParaRPr lang="nl-NL"/>
        </a:p>
      </c:txPr>
    </c:title>
    <c:autoTitleDeleted val="0"/>
    <c:plotArea>
      <c:layout>
        <c:manualLayout>
          <c:layoutTarget val="inner"/>
          <c:xMode val="edge"/>
          <c:yMode val="edge"/>
          <c:x val="0.14573396193814331"/>
          <c:y val="0.11995876288659796"/>
          <c:w val="0.81978327944116702"/>
          <c:h val="0.56687588278269341"/>
        </c:manualLayout>
      </c:layout>
      <c:barChart>
        <c:barDir val="col"/>
        <c:grouping val="clustered"/>
        <c:varyColors val="0"/>
        <c:ser>
          <c:idx val="0"/>
          <c:order val="0"/>
          <c:spPr>
            <a:solidFill>
              <a:schemeClr val="accent1"/>
            </a:solidFill>
            <a:ln>
              <a:noFill/>
            </a:ln>
            <a:effectLst/>
          </c:spPr>
          <c:invertIfNegative val="0"/>
          <c:dPt>
            <c:idx val="0"/>
            <c:invertIfNegative val="0"/>
            <c:bubble3D val="0"/>
            <c:spPr>
              <a:solidFill>
                <a:srgbClr val="00B050"/>
              </a:solidFill>
              <a:ln>
                <a:solidFill>
                  <a:srgbClr val="00B050"/>
                </a:solidFill>
              </a:ln>
              <a:effectLst/>
            </c:spPr>
            <c:extLst>
              <c:ext xmlns:c16="http://schemas.microsoft.com/office/drawing/2014/chart" uri="{C3380CC4-5D6E-409C-BE32-E72D297353CC}">
                <c16:uniqueId val="{00000001-C49E-4345-A980-C61F9A18AFD6}"/>
              </c:ext>
            </c:extLst>
          </c:dPt>
          <c:dPt>
            <c:idx val="1"/>
            <c:invertIfNegative val="0"/>
            <c:bubble3D val="0"/>
            <c:spPr>
              <a:solidFill>
                <a:srgbClr val="002060"/>
              </a:solidFill>
              <a:ln>
                <a:solidFill>
                  <a:srgbClr val="002060"/>
                </a:solidFill>
              </a:ln>
              <a:effectLst/>
            </c:spPr>
            <c:extLst>
              <c:ext xmlns:c16="http://schemas.microsoft.com/office/drawing/2014/chart" uri="{C3380CC4-5D6E-409C-BE32-E72D297353CC}">
                <c16:uniqueId val="{00000003-C49E-4345-A980-C61F9A18AFD6}"/>
              </c:ext>
            </c:extLst>
          </c:dPt>
          <c:cat>
            <c:strRef>
              <c:extLst>
                <c:ext xmlns:c15="http://schemas.microsoft.com/office/drawing/2012/chart" uri="{02D57815-91ED-43cb-92C2-25804820EDAC}">
                  <c15:fullRef>
                    <c15:sqref>'Hulpblad kenget'!$A$3:$A$17</c15:sqref>
                  </c15:fullRef>
                </c:ext>
              </c:extLst>
              <c:f>('Hulpblad kenget'!$A$5,'Hulpblad kenget'!$A$7,'Hulpblad kenget'!$A$10:$A$17)</c:f>
              <c:strCache>
                <c:ptCount val="10"/>
                <c:pt idx="0">
                  <c:v>0</c:v>
                </c:pt>
                <c:pt idx="1">
                  <c:v>Gem. vergelijkingsgroep</c:v>
                </c:pt>
                <c:pt idx="2">
                  <c:v>0</c:v>
                </c:pt>
                <c:pt idx="3">
                  <c:v>0</c:v>
                </c:pt>
                <c:pt idx="4">
                  <c:v>0</c:v>
                </c:pt>
                <c:pt idx="5">
                  <c:v>0</c:v>
                </c:pt>
                <c:pt idx="6">
                  <c:v>0</c:v>
                </c:pt>
                <c:pt idx="7">
                  <c:v>0</c:v>
                </c:pt>
                <c:pt idx="8">
                  <c:v>0</c:v>
                </c:pt>
                <c:pt idx="9">
                  <c:v>0</c:v>
                </c:pt>
              </c:strCache>
            </c:strRef>
          </c:cat>
          <c:val>
            <c:numRef>
              <c:extLst>
                <c:ext xmlns:c15="http://schemas.microsoft.com/office/drawing/2012/chart" uri="{02D57815-91ED-43cb-92C2-25804820EDAC}">
                  <c15:fullRef>
                    <c15:sqref>'Hulpblad kenget'!$C$3:$C$17</c15:sqref>
                  </c15:fullRef>
                </c:ext>
              </c:extLst>
              <c:f>('Hulpblad kenget'!$C$5,'Hulpblad kenget'!$C$7,'Hulpblad kenget'!$C$10:$C$17)</c:f>
              <c:numCache>
                <c:formatCode>General</c:formatCode>
                <c:ptCount val="10"/>
                <c:pt idx="0" formatCode="_(&quot;€&quot;* #,##0.00_);_(&quot;€&quot;* \(#,##0.00\);_(&quot;€&quot;* &quot;-&quot;??_);_(@_)">
                  <c:v>#N/A</c:v>
                </c:pt>
                <c:pt idx="1" formatCode="_(&quot;€&quot;* #,##0.00_);_(&quot;€&quot;* \(#,##0.00\);_(&quot;€&quot;* &quot;-&quot;??_);_(@_)">
                  <c:v>0</c:v>
                </c:pt>
                <c:pt idx="2" formatCode="_(&quot;€&quot;* #,##0.00_);_(&quot;€&quot;* \(#,##0.00\);_(&quot;€&quot;* &quot;-&quot;??_);_(@_)">
                  <c:v>0</c:v>
                </c:pt>
                <c:pt idx="3" formatCode="_(&quot;€&quot;* #,##0.00_);_(&quot;€&quot;* \(#,##0.00\);_(&quot;€&quot;* &quot;-&quot;??_);_(@_)">
                  <c:v>0</c:v>
                </c:pt>
                <c:pt idx="4" formatCode="_(&quot;€&quot;* #,##0.00_);_(&quot;€&quot;* \(#,##0.00\);_(&quot;€&quot;* &quot;-&quot;??_);_(@_)">
                  <c:v>0</c:v>
                </c:pt>
                <c:pt idx="5" formatCode="_(&quot;€&quot;* #,##0.00_);_(&quot;€&quot;* \(#,##0.00\);_(&quot;€&quot;* &quot;-&quot;??_);_(@_)">
                  <c:v>0</c:v>
                </c:pt>
                <c:pt idx="6" formatCode="_(&quot;€&quot;* #,##0.00_);_(&quot;€&quot;* \(#,##0.00\);_(&quot;€&quot;* &quot;-&quot;??_);_(@_)">
                  <c:v>0</c:v>
                </c:pt>
                <c:pt idx="7" formatCode="_(&quot;€&quot;* #,##0.00_);_(&quot;€&quot;* \(#,##0.00\);_(&quot;€&quot;* &quot;-&quot;??_);_(@_)">
                  <c:v>0</c:v>
                </c:pt>
                <c:pt idx="8" formatCode="_(&quot;€&quot;* #,##0.00_);_(&quot;€&quot;* \(#,##0.00\);_(&quot;€&quot;* &quot;-&quot;??_);_(@_)">
                  <c:v>0</c:v>
                </c:pt>
                <c:pt idx="9" formatCode="_(&quot;€&quot;* #,##0.00_);_(&quot;€&quot;* \(#,##0.00\);_(&quot;€&quot;* &quot;-&quot;??_);_(@_)">
                  <c:v>0</c:v>
                </c:pt>
              </c:numCache>
            </c:numRef>
          </c:val>
          <c:extLst>
            <c:ext xmlns:c16="http://schemas.microsoft.com/office/drawing/2014/chart" uri="{C3380CC4-5D6E-409C-BE32-E72D297353CC}">
              <c16:uniqueId val="{00000004-C49E-4345-A980-C61F9A18AFD6}"/>
            </c:ext>
          </c:extLst>
        </c:ser>
        <c:dLbls>
          <c:showLegendKey val="0"/>
          <c:showVal val="0"/>
          <c:showCatName val="0"/>
          <c:showSerName val="0"/>
          <c:showPercent val="0"/>
          <c:showBubbleSize val="0"/>
        </c:dLbls>
        <c:gapWidth val="219"/>
        <c:overlap val="-27"/>
        <c:axId val="857574591"/>
        <c:axId val="857578751"/>
      </c:barChart>
      <c:catAx>
        <c:axId val="85757459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nl-NL"/>
          </a:p>
        </c:txPr>
        <c:crossAx val="857578751"/>
        <c:crosses val="autoZero"/>
        <c:auto val="1"/>
        <c:lblAlgn val="ctr"/>
        <c:lblOffset val="100"/>
        <c:noMultiLvlLbl val="0"/>
      </c:catAx>
      <c:valAx>
        <c:axId val="857578751"/>
        <c:scaling>
          <c:orientation val="minMax"/>
        </c:scaling>
        <c:delete val="0"/>
        <c:axPos val="l"/>
        <c:majorGridlines>
          <c:spPr>
            <a:ln w="9525" cap="flat" cmpd="sng" algn="ctr">
              <a:solidFill>
                <a:schemeClr val="tx1">
                  <a:lumMod val="15000"/>
                  <a:lumOff val="85000"/>
                </a:schemeClr>
              </a:solidFill>
              <a:round/>
            </a:ln>
            <a:effectLst/>
          </c:spPr>
        </c:majorGridlines>
        <c:numFmt formatCode="&quot;€&quot;\ #,##0.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857574591"/>
        <c:crosses val="autoZero"/>
        <c:crossBetween val="between"/>
      </c:valAx>
      <c:spPr>
        <a:noFill/>
        <a:ln>
          <a:noFill/>
        </a:ln>
        <a:effectLst/>
      </c:spPr>
    </c:plotArea>
    <c:plotVisOnly val="1"/>
    <c:dispBlanksAs val="gap"/>
    <c:showDLblsOverMax val="0"/>
  </c:chart>
  <c:spPr>
    <a:solidFill>
      <a:schemeClr val="bg1"/>
    </a:solidFill>
    <a:ln w="9525" cap="flat" cmpd="sng" algn="ctr">
      <a:solidFill>
        <a:srgbClr val="002060"/>
      </a:solidFill>
      <a:round/>
    </a:ln>
    <a:effectLst/>
  </c:spPr>
  <c:txPr>
    <a:bodyPr/>
    <a:lstStyle/>
    <a:p>
      <a:pPr>
        <a:defRPr/>
      </a:pPr>
      <a:endParaRPr lang="nl-NL"/>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lang="nl-NL" sz="1400" b="1" i="0" u="none" strike="noStrike" kern="1200" spc="0" baseline="0">
                <a:solidFill>
                  <a:srgbClr val="002060"/>
                </a:solidFill>
                <a:latin typeface="+mn-lt"/>
                <a:ea typeface="+mn-ea"/>
                <a:cs typeface="+mn-cs"/>
              </a:defRPr>
            </a:pPr>
            <a:r>
              <a:rPr lang="nl-NL" sz="1400" b="1" i="0" u="none" strike="noStrike" kern="1200" spc="0" baseline="0">
                <a:solidFill>
                  <a:srgbClr val="002060"/>
                </a:solidFill>
                <a:latin typeface="+mn-lt"/>
                <a:ea typeface="+mn-ea"/>
                <a:cs typeface="+mn-cs"/>
              </a:rPr>
              <a:t>Resultaat inzet op LKS</a:t>
            </a:r>
          </a:p>
        </c:rich>
      </c:tx>
      <c:overlay val="0"/>
      <c:spPr>
        <a:noFill/>
        <a:ln>
          <a:noFill/>
        </a:ln>
        <a:effectLst/>
      </c:spPr>
      <c:txPr>
        <a:bodyPr rot="0" spcFirstLastPara="1" vertOverflow="ellipsis" vert="horz" wrap="square" anchor="ctr" anchorCtr="1"/>
        <a:lstStyle/>
        <a:p>
          <a:pPr algn="ctr" rtl="0">
            <a:defRPr lang="nl-NL" sz="1400" b="1" i="0" u="none" strike="noStrike" kern="1200" spc="0" baseline="0">
              <a:solidFill>
                <a:srgbClr val="002060"/>
              </a:solidFill>
              <a:latin typeface="+mn-lt"/>
              <a:ea typeface="+mn-ea"/>
              <a:cs typeface="+mn-cs"/>
            </a:defRPr>
          </a:pPr>
          <a:endParaRPr lang="nl-NL"/>
        </a:p>
      </c:txPr>
    </c:title>
    <c:autoTitleDeleted val="0"/>
    <c:plotArea>
      <c:layout/>
      <c:barChart>
        <c:barDir val="col"/>
        <c:grouping val="clustered"/>
        <c:varyColors val="0"/>
        <c:ser>
          <c:idx val="0"/>
          <c:order val="0"/>
          <c:tx>
            <c:strRef>
              <c:f>Dashboard!$C$140</c:f>
              <c:strCache>
                <c:ptCount val="1"/>
                <c:pt idx="0">
                  <c:v>Voordeel netto uitgaven BUIG</c:v>
                </c:pt>
              </c:strCache>
            </c:strRef>
          </c:tx>
          <c:spPr>
            <a:solidFill>
              <a:schemeClr val="accent1"/>
            </a:solidFill>
            <a:ln>
              <a:noFill/>
            </a:ln>
            <a:effectLst/>
          </c:spPr>
          <c:invertIfNegative val="0"/>
          <c:cat>
            <c:numRef>
              <c:f>Dashboard!$B$141:$B$145</c:f>
              <c:numCache>
                <c:formatCode>General</c:formatCode>
                <c:ptCount val="5"/>
                <c:pt idx="0">
                  <c:v>2023</c:v>
                </c:pt>
                <c:pt idx="1">
                  <c:v>2024</c:v>
                </c:pt>
                <c:pt idx="2">
                  <c:v>2025</c:v>
                </c:pt>
                <c:pt idx="3">
                  <c:v>2026</c:v>
                </c:pt>
                <c:pt idx="4">
                  <c:v>2027</c:v>
                </c:pt>
              </c:numCache>
            </c:numRef>
          </c:cat>
          <c:val>
            <c:numRef>
              <c:f>Dashboard!$C$141:$C$145</c:f>
              <c:numCache>
                <c:formatCode>_ [$€-2]\ * #,##0_ ;_ [$€-2]\ * \-#,##0_ ;_ [$€-2]\ * "-"??_ ;_ @_ </c:formatCode>
                <c:ptCount val="5"/>
                <c:pt idx="0">
                  <c:v>0</c:v>
                </c:pt>
                <c:pt idx="1">
                  <c:v>0</c:v>
                </c:pt>
                <c:pt idx="2">
                  <c:v>0</c:v>
                </c:pt>
                <c:pt idx="3">
                  <c:v>0</c:v>
                </c:pt>
                <c:pt idx="4">
                  <c:v>0</c:v>
                </c:pt>
              </c:numCache>
            </c:numRef>
          </c:val>
          <c:extLst>
            <c:ext xmlns:c16="http://schemas.microsoft.com/office/drawing/2014/chart" uri="{C3380CC4-5D6E-409C-BE32-E72D297353CC}">
              <c16:uniqueId val="{00000000-6D65-4E66-831C-40C4D51CEEF9}"/>
            </c:ext>
          </c:extLst>
        </c:ser>
        <c:ser>
          <c:idx val="1"/>
          <c:order val="1"/>
          <c:tx>
            <c:strRef>
              <c:f>Dashboard!$D$140</c:f>
              <c:strCache>
                <c:ptCount val="1"/>
                <c:pt idx="0">
                  <c:v>Voordeel budget LKS</c:v>
                </c:pt>
              </c:strCache>
            </c:strRef>
          </c:tx>
          <c:spPr>
            <a:solidFill>
              <a:schemeClr val="accent2"/>
            </a:solidFill>
            <a:ln>
              <a:noFill/>
            </a:ln>
            <a:effectLst/>
          </c:spPr>
          <c:invertIfNegative val="0"/>
          <c:cat>
            <c:numRef>
              <c:f>Dashboard!$B$141:$B$145</c:f>
              <c:numCache>
                <c:formatCode>General</c:formatCode>
                <c:ptCount val="5"/>
                <c:pt idx="0">
                  <c:v>2023</c:v>
                </c:pt>
                <c:pt idx="1">
                  <c:v>2024</c:v>
                </c:pt>
                <c:pt idx="2">
                  <c:v>2025</c:v>
                </c:pt>
                <c:pt idx="3">
                  <c:v>2026</c:v>
                </c:pt>
                <c:pt idx="4">
                  <c:v>2027</c:v>
                </c:pt>
              </c:numCache>
            </c:numRef>
          </c:cat>
          <c:val>
            <c:numRef>
              <c:f>Dashboard!$D$141:$D$145</c:f>
              <c:numCache>
                <c:formatCode>_ [$€-2]\ * #,##0_ ;_ [$€-2]\ * \-#,##0_ ;_ [$€-2]\ * "-"??_ ;_ @_ </c:formatCode>
                <c:ptCount val="5"/>
                <c:pt idx="0">
                  <c:v>#N/A</c:v>
                </c:pt>
                <c:pt idx="1">
                  <c:v>#N/A</c:v>
                </c:pt>
                <c:pt idx="2">
                  <c:v>#N/A</c:v>
                </c:pt>
                <c:pt idx="3">
                  <c:v>#N/A</c:v>
                </c:pt>
                <c:pt idx="4">
                  <c:v>#N/A</c:v>
                </c:pt>
              </c:numCache>
            </c:numRef>
          </c:val>
          <c:extLst>
            <c:ext xmlns:c16="http://schemas.microsoft.com/office/drawing/2014/chart" uri="{C3380CC4-5D6E-409C-BE32-E72D297353CC}">
              <c16:uniqueId val="{00000001-6D65-4E66-831C-40C4D51CEEF9}"/>
            </c:ext>
          </c:extLst>
        </c:ser>
        <c:dLbls>
          <c:showLegendKey val="0"/>
          <c:showVal val="0"/>
          <c:showCatName val="0"/>
          <c:showSerName val="0"/>
          <c:showPercent val="0"/>
          <c:showBubbleSize val="0"/>
        </c:dLbls>
        <c:gapWidth val="219"/>
        <c:overlap val="-27"/>
        <c:axId val="266865808"/>
        <c:axId val="266873712"/>
      </c:barChart>
      <c:lineChart>
        <c:grouping val="standard"/>
        <c:varyColors val="0"/>
        <c:ser>
          <c:idx val="2"/>
          <c:order val="2"/>
          <c:tx>
            <c:strRef>
              <c:f>Dashboard!$E$140</c:f>
              <c:strCache>
                <c:ptCount val="1"/>
                <c:pt idx="0">
                  <c:v>Totaal</c:v>
                </c:pt>
              </c:strCache>
            </c:strRef>
          </c:tx>
          <c:spPr>
            <a:ln w="28575" cap="rnd">
              <a:solidFill>
                <a:schemeClr val="accent3"/>
              </a:solidFill>
              <a:round/>
            </a:ln>
            <a:effectLst/>
          </c:spPr>
          <c:marker>
            <c:symbol val="none"/>
          </c:marker>
          <c:cat>
            <c:numRef>
              <c:f>Dashboard!$B$141:$B$145</c:f>
              <c:numCache>
                <c:formatCode>General</c:formatCode>
                <c:ptCount val="5"/>
                <c:pt idx="0">
                  <c:v>2023</c:v>
                </c:pt>
                <c:pt idx="1">
                  <c:v>2024</c:v>
                </c:pt>
                <c:pt idx="2">
                  <c:v>2025</c:v>
                </c:pt>
                <c:pt idx="3">
                  <c:v>2026</c:v>
                </c:pt>
                <c:pt idx="4">
                  <c:v>2027</c:v>
                </c:pt>
              </c:numCache>
            </c:numRef>
          </c:cat>
          <c:val>
            <c:numRef>
              <c:f>Dashboard!$E$141:$E$145</c:f>
              <c:numCache>
                <c:formatCode>_ [$€-2]\ * #,##0_ ;_ [$€-2]\ * \-#,##0_ ;_ [$€-2]\ * "-"??_ ;_ @_ </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2-6D65-4E66-831C-40C4D51CEEF9}"/>
            </c:ext>
          </c:extLst>
        </c:ser>
        <c:dLbls>
          <c:showLegendKey val="0"/>
          <c:showVal val="0"/>
          <c:showCatName val="0"/>
          <c:showSerName val="0"/>
          <c:showPercent val="0"/>
          <c:showBubbleSize val="0"/>
        </c:dLbls>
        <c:marker val="1"/>
        <c:smooth val="0"/>
        <c:axId val="266865808"/>
        <c:axId val="266873712"/>
      </c:lineChart>
      <c:catAx>
        <c:axId val="2668658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266873712"/>
        <c:crosses val="autoZero"/>
        <c:auto val="1"/>
        <c:lblAlgn val="ctr"/>
        <c:lblOffset val="100"/>
        <c:noMultiLvlLbl val="0"/>
      </c:catAx>
      <c:valAx>
        <c:axId val="266873712"/>
        <c:scaling>
          <c:orientation val="minMax"/>
        </c:scaling>
        <c:delete val="0"/>
        <c:axPos val="l"/>
        <c:majorGridlines>
          <c:spPr>
            <a:ln w="9525" cap="flat" cmpd="sng" algn="ctr">
              <a:solidFill>
                <a:schemeClr val="tx1">
                  <a:lumMod val="15000"/>
                  <a:lumOff val="85000"/>
                </a:schemeClr>
              </a:solidFill>
              <a:round/>
            </a:ln>
            <a:effectLst/>
          </c:spPr>
        </c:majorGridlines>
        <c:numFmt formatCode="_ [$€-2]\ * #,##0_ ;_ [$€-2]\ * \-#,##0_ ;_ [$€-2]\ * &quot;-&quot;??_ ;_ @_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26686580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legend>
    <c:plotVisOnly val="1"/>
    <c:dispBlanksAs val="gap"/>
    <c:showDLblsOverMax val="0"/>
  </c:chart>
  <c:spPr>
    <a:solidFill>
      <a:schemeClr val="bg1"/>
    </a:solidFill>
    <a:ln w="9525" cap="flat" cmpd="sng" algn="ctr">
      <a:solidFill>
        <a:srgbClr val="002060"/>
      </a:solidFill>
      <a:round/>
    </a:ln>
    <a:effectLst/>
  </c:spPr>
  <c:txPr>
    <a:bodyPr/>
    <a:lstStyle/>
    <a:p>
      <a:pPr>
        <a:defRPr/>
      </a:pPr>
      <a:endParaRPr lang="nl-NL"/>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nl-NL"/>
              <a:t>Verwachte bijstandsdichtheid 2023</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nl-NL"/>
        </a:p>
      </c:txPr>
    </c:title>
    <c:autoTitleDeleted val="0"/>
    <c:plotArea>
      <c:layout/>
      <c:barChart>
        <c:barDir val="col"/>
        <c:grouping val="clustered"/>
        <c:varyColors val="0"/>
        <c:ser>
          <c:idx val="0"/>
          <c:order val="0"/>
          <c:spPr>
            <a:solidFill>
              <a:schemeClr val="accent1"/>
            </a:solidFill>
            <a:ln>
              <a:noFill/>
            </a:ln>
            <a:effectLst/>
          </c:spPr>
          <c:invertIfNegative val="0"/>
          <c:dPt>
            <c:idx val="0"/>
            <c:invertIfNegative val="0"/>
            <c:bubble3D val="0"/>
            <c:spPr>
              <a:solidFill>
                <a:srgbClr val="00B050"/>
              </a:solidFill>
              <a:ln>
                <a:noFill/>
              </a:ln>
              <a:effectLst/>
            </c:spPr>
            <c:extLst>
              <c:ext xmlns:c16="http://schemas.microsoft.com/office/drawing/2014/chart" uri="{C3380CC4-5D6E-409C-BE32-E72D297353CC}">
                <c16:uniqueId val="{00000001-7729-4056-AA4E-49A815FD2AC0}"/>
              </c:ext>
            </c:extLst>
          </c:dPt>
          <c:dPt>
            <c:idx val="1"/>
            <c:invertIfNegative val="0"/>
            <c:bubble3D val="0"/>
            <c:spPr>
              <a:solidFill>
                <a:srgbClr val="002060"/>
              </a:solidFill>
              <a:ln>
                <a:noFill/>
              </a:ln>
              <a:effectLst/>
            </c:spPr>
            <c:extLst>
              <c:ext xmlns:c16="http://schemas.microsoft.com/office/drawing/2014/chart" uri="{C3380CC4-5D6E-409C-BE32-E72D297353CC}">
                <c16:uniqueId val="{00000002-7729-4056-AA4E-49A815FD2AC0}"/>
              </c:ext>
            </c:extLst>
          </c:dPt>
          <c:cat>
            <c:strRef>
              <c:extLst>
                <c:ext xmlns:c15="http://schemas.microsoft.com/office/drawing/2012/chart" uri="{02D57815-91ED-43cb-92C2-25804820EDAC}">
                  <c15:fullRef>
                    <c15:sqref>'Hulpblad kenget'!$A$54:$A$66</c15:sqref>
                  </c15:fullRef>
                </c:ext>
              </c:extLst>
              <c:f>('Hulpblad kenget'!$A$54,'Hulpblad kenget'!$A$56,'Hulpblad kenget'!$A$59:$A$66)</c:f>
              <c:strCache>
                <c:ptCount val="10"/>
                <c:pt idx="0">
                  <c:v>0</c:v>
                </c:pt>
                <c:pt idx="1">
                  <c:v>Gem. vergelijkingsgroep</c:v>
                </c:pt>
                <c:pt idx="2">
                  <c:v>0</c:v>
                </c:pt>
                <c:pt idx="3">
                  <c:v>0</c:v>
                </c:pt>
                <c:pt idx="4">
                  <c:v>0</c:v>
                </c:pt>
                <c:pt idx="5">
                  <c:v>0</c:v>
                </c:pt>
                <c:pt idx="6">
                  <c:v>0</c:v>
                </c:pt>
                <c:pt idx="7">
                  <c:v>0</c:v>
                </c:pt>
                <c:pt idx="8">
                  <c:v>0</c:v>
                </c:pt>
                <c:pt idx="9">
                  <c:v>0</c:v>
                </c:pt>
              </c:strCache>
            </c:strRef>
          </c:cat>
          <c:val>
            <c:numRef>
              <c:extLst>
                <c:ext xmlns:c15="http://schemas.microsoft.com/office/drawing/2012/chart" uri="{02D57815-91ED-43cb-92C2-25804820EDAC}">
                  <c15:fullRef>
                    <c15:sqref>'Hulpblad kenget'!$C$54:$C$66</c15:sqref>
                  </c15:fullRef>
                </c:ext>
              </c:extLst>
              <c:f>('Hulpblad kenget'!$C$54,'Hulpblad kenget'!$C$56,'Hulpblad kenget'!$C$59:$C$66)</c:f>
              <c:numCache>
                <c:formatCode>General</c:formatCode>
                <c:ptCount val="10"/>
                <c:pt idx="0" formatCode="0.00%">
                  <c:v>#N/A</c:v>
                </c:pt>
                <c:pt idx="1" formatCode="0.00%">
                  <c:v>0</c:v>
                </c:pt>
                <c:pt idx="2" formatCode="0.00%">
                  <c:v>0</c:v>
                </c:pt>
                <c:pt idx="3" formatCode="0.00%">
                  <c:v>0</c:v>
                </c:pt>
                <c:pt idx="4" formatCode="0.00%">
                  <c:v>0</c:v>
                </c:pt>
                <c:pt idx="5" formatCode="0.00%">
                  <c:v>0</c:v>
                </c:pt>
                <c:pt idx="6" formatCode="0.00%">
                  <c:v>0</c:v>
                </c:pt>
                <c:pt idx="7" formatCode="0.00%">
                  <c:v>0</c:v>
                </c:pt>
                <c:pt idx="8" formatCode="0.00%">
                  <c:v>0</c:v>
                </c:pt>
                <c:pt idx="9" formatCode="0.00%">
                  <c:v>0</c:v>
                </c:pt>
              </c:numCache>
            </c:numRef>
          </c:val>
          <c:extLst>
            <c:ext xmlns:c16="http://schemas.microsoft.com/office/drawing/2014/chart" uri="{C3380CC4-5D6E-409C-BE32-E72D297353CC}">
              <c16:uniqueId val="{00000000-7729-4056-AA4E-49A815FD2AC0}"/>
            </c:ext>
          </c:extLst>
        </c:ser>
        <c:dLbls>
          <c:showLegendKey val="0"/>
          <c:showVal val="0"/>
          <c:showCatName val="0"/>
          <c:showSerName val="0"/>
          <c:showPercent val="0"/>
          <c:showBubbleSize val="0"/>
        </c:dLbls>
        <c:gapWidth val="219"/>
        <c:overlap val="-27"/>
        <c:axId val="720403839"/>
        <c:axId val="720400095"/>
      </c:barChart>
      <c:catAx>
        <c:axId val="72040383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720400095"/>
        <c:crosses val="autoZero"/>
        <c:auto val="1"/>
        <c:lblAlgn val="ctr"/>
        <c:lblOffset val="100"/>
        <c:noMultiLvlLbl val="0"/>
      </c:catAx>
      <c:valAx>
        <c:axId val="720400095"/>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7204038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l-NL"/>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nl-NL"/>
              <a:t>Aantallen</a:t>
            </a:r>
            <a:r>
              <a:rPr lang="nl-NL" baseline="0"/>
              <a:t> raming SZW</a:t>
            </a:r>
            <a:endParaRPr lang="nl-NL"/>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nl-NL"/>
        </a:p>
      </c:txPr>
    </c:title>
    <c:autoTitleDeleted val="0"/>
    <c:plotArea>
      <c:layout/>
      <c:barChart>
        <c:barDir val="col"/>
        <c:grouping val="stacked"/>
        <c:varyColors val="0"/>
        <c:ser>
          <c:idx val="0"/>
          <c:order val="0"/>
          <c:tx>
            <c:strRef>
              <c:f>'Hulpblad kenget'!$A$81</c:f>
              <c:strCache>
                <c:ptCount val="1"/>
                <c:pt idx="0">
                  <c:v>Bijstandsontvangers</c:v>
                </c:pt>
              </c:strCache>
            </c:strRef>
          </c:tx>
          <c:spPr>
            <a:solidFill>
              <a:srgbClr val="002060"/>
            </a:solidFill>
            <a:ln>
              <a:solidFill>
                <a:srgbClr val="002060"/>
              </a:solidFill>
            </a:ln>
            <a:effectLst/>
          </c:spPr>
          <c:invertIfNegative val="0"/>
          <c:cat>
            <c:numRef>
              <c:f>'Hulpblad kenget'!$B$81:$G$81</c:f>
              <c:numCache>
                <c:formatCode>General</c:formatCode>
                <c:ptCount val="6"/>
                <c:pt idx="0">
                  <c:v>2022</c:v>
                </c:pt>
                <c:pt idx="1">
                  <c:v>2023</c:v>
                </c:pt>
                <c:pt idx="2">
                  <c:v>2024</c:v>
                </c:pt>
                <c:pt idx="3">
                  <c:v>2025</c:v>
                </c:pt>
                <c:pt idx="4">
                  <c:v>2026</c:v>
                </c:pt>
                <c:pt idx="5">
                  <c:v>2027</c:v>
                </c:pt>
              </c:numCache>
            </c:numRef>
          </c:cat>
          <c:val>
            <c:numRef>
              <c:f>'Hulpblad kenget'!$B$83:$G$83</c:f>
              <c:numCache>
                <c:formatCode>_-* #,##0_-;_-* #,##0\-;_-* "-"??_-;_-@_-</c:formatCode>
                <c:ptCount val="6"/>
                <c:pt idx="0">
                  <c:v>#N/A</c:v>
                </c:pt>
                <c:pt idx="1">
                  <c:v>#N/A</c:v>
                </c:pt>
                <c:pt idx="2">
                  <c:v>#N/A</c:v>
                </c:pt>
                <c:pt idx="3">
                  <c:v>#N/A</c:v>
                </c:pt>
                <c:pt idx="4">
                  <c:v>#N/A</c:v>
                </c:pt>
                <c:pt idx="5">
                  <c:v>#N/A</c:v>
                </c:pt>
              </c:numCache>
            </c:numRef>
          </c:val>
          <c:extLst>
            <c:ext xmlns:c16="http://schemas.microsoft.com/office/drawing/2014/chart" uri="{C3380CC4-5D6E-409C-BE32-E72D297353CC}">
              <c16:uniqueId val="{00000000-F049-4F0F-88AB-38E744812C61}"/>
            </c:ext>
          </c:extLst>
        </c:ser>
        <c:ser>
          <c:idx val="1"/>
          <c:order val="1"/>
          <c:tx>
            <c:strRef>
              <c:f>'Hulpblad kenget'!$A$95</c:f>
              <c:strCache>
                <c:ptCount val="1"/>
                <c:pt idx="0">
                  <c:v>Loonkostensubsidies</c:v>
                </c:pt>
              </c:strCache>
            </c:strRef>
          </c:tx>
          <c:spPr>
            <a:solidFill>
              <a:srgbClr val="00B050"/>
            </a:solidFill>
            <a:ln>
              <a:solidFill>
                <a:srgbClr val="00B050"/>
              </a:solidFill>
            </a:ln>
            <a:effectLst/>
          </c:spPr>
          <c:invertIfNegative val="0"/>
          <c:cat>
            <c:numRef>
              <c:f>'Hulpblad kenget'!$B$81:$G$81</c:f>
              <c:numCache>
                <c:formatCode>General</c:formatCode>
                <c:ptCount val="6"/>
                <c:pt idx="0">
                  <c:v>2022</c:v>
                </c:pt>
                <c:pt idx="1">
                  <c:v>2023</c:v>
                </c:pt>
                <c:pt idx="2">
                  <c:v>2024</c:v>
                </c:pt>
                <c:pt idx="3">
                  <c:v>2025</c:v>
                </c:pt>
                <c:pt idx="4">
                  <c:v>2026</c:v>
                </c:pt>
                <c:pt idx="5">
                  <c:v>2027</c:v>
                </c:pt>
              </c:numCache>
            </c:numRef>
          </c:cat>
          <c:val>
            <c:numRef>
              <c:f>'Hulpblad kenget'!$B$97:$G$97</c:f>
              <c:numCache>
                <c:formatCode>_-* #,##0_-;_-* #,##0\-;_-* "-"??_-;_-@_-</c:formatCode>
                <c:ptCount val="6"/>
                <c:pt idx="0">
                  <c:v>#N/A</c:v>
                </c:pt>
                <c:pt idx="1">
                  <c:v>#N/A</c:v>
                </c:pt>
                <c:pt idx="2">
                  <c:v>#N/A</c:v>
                </c:pt>
                <c:pt idx="3">
                  <c:v>#N/A</c:v>
                </c:pt>
                <c:pt idx="4">
                  <c:v>#N/A</c:v>
                </c:pt>
                <c:pt idx="5">
                  <c:v>#N/A</c:v>
                </c:pt>
              </c:numCache>
            </c:numRef>
          </c:val>
          <c:extLst>
            <c:ext xmlns:c16="http://schemas.microsoft.com/office/drawing/2014/chart" uri="{C3380CC4-5D6E-409C-BE32-E72D297353CC}">
              <c16:uniqueId val="{00000001-F049-4F0F-88AB-38E744812C61}"/>
            </c:ext>
          </c:extLst>
        </c:ser>
        <c:dLbls>
          <c:showLegendKey val="0"/>
          <c:showVal val="0"/>
          <c:showCatName val="0"/>
          <c:showSerName val="0"/>
          <c:showPercent val="0"/>
          <c:showBubbleSize val="0"/>
        </c:dLbls>
        <c:gapWidth val="95"/>
        <c:overlap val="100"/>
        <c:axId val="990865167"/>
        <c:axId val="990879727"/>
      </c:barChart>
      <c:catAx>
        <c:axId val="99086516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990879727"/>
        <c:crosses val="autoZero"/>
        <c:auto val="1"/>
        <c:lblAlgn val="ctr"/>
        <c:lblOffset val="100"/>
        <c:noMultiLvlLbl val="0"/>
      </c:catAx>
      <c:valAx>
        <c:axId val="990879727"/>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990865167"/>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nl-NL"/>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l-NL"/>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nl-NL"/>
              <a:t>Verwacht budget per inwoner 2023</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nl-NL"/>
        </a:p>
      </c:txPr>
    </c:title>
    <c:autoTitleDeleted val="0"/>
    <c:plotArea>
      <c:layout/>
      <c:barChart>
        <c:barDir val="col"/>
        <c:grouping val="clustered"/>
        <c:varyColors val="0"/>
        <c:ser>
          <c:idx val="0"/>
          <c:order val="0"/>
          <c:spPr>
            <a:solidFill>
              <a:schemeClr val="accent1"/>
            </a:solidFill>
            <a:ln>
              <a:noFill/>
            </a:ln>
            <a:effectLst/>
          </c:spPr>
          <c:invertIfNegative val="0"/>
          <c:dPt>
            <c:idx val="0"/>
            <c:invertIfNegative val="0"/>
            <c:bubble3D val="0"/>
            <c:spPr>
              <a:solidFill>
                <a:srgbClr val="00B050"/>
              </a:solidFill>
              <a:ln>
                <a:solidFill>
                  <a:srgbClr val="00B050"/>
                </a:solidFill>
              </a:ln>
              <a:effectLst/>
            </c:spPr>
            <c:extLst>
              <c:ext xmlns:c16="http://schemas.microsoft.com/office/drawing/2014/chart" uri="{C3380CC4-5D6E-409C-BE32-E72D297353CC}">
                <c16:uniqueId val="{00000001-41FB-4C87-A781-CE607753282B}"/>
              </c:ext>
            </c:extLst>
          </c:dPt>
          <c:dPt>
            <c:idx val="1"/>
            <c:invertIfNegative val="0"/>
            <c:bubble3D val="0"/>
            <c:spPr>
              <a:solidFill>
                <a:srgbClr val="002060"/>
              </a:solidFill>
              <a:ln>
                <a:solidFill>
                  <a:srgbClr val="002060"/>
                </a:solidFill>
              </a:ln>
              <a:effectLst/>
            </c:spPr>
            <c:extLst>
              <c:ext xmlns:c16="http://schemas.microsoft.com/office/drawing/2014/chart" uri="{C3380CC4-5D6E-409C-BE32-E72D297353CC}">
                <c16:uniqueId val="{00000002-41FB-4C87-A781-CE607753282B}"/>
              </c:ext>
            </c:extLst>
          </c:dPt>
          <c:cat>
            <c:strRef>
              <c:extLst>
                <c:ext xmlns:c15="http://schemas.microsoft.com/office/drawing/2012/chart" uri="{02D57815-91ED-43cb-92C2-25804820EDAC}">
                  <c15:fullRef>
                    <c15:sqref>'Hulpblad kenget'!$A$3:$A$16</c15:sqref>
                  </c15:fullRef>
                </c:ext>
              </c:extLst>
              <c:f>('Hulpblad kenget'!$A$5,'Hulpblad kenget'!$A$7,'Hulpblad kenget'!$A$10:$A$16)</c:f>
              <c:strCache>
                <c:ptCount val="9"/>
                <c:pt idx="0">
                  <c:v>0</c:v>
                </c:pt>
                <c:pt idx="1">
                  <c:v>Gem. vergelijkingsgroep</c:v>
                </c:pt>
                <c:pt idx="2">
                  <c:v>0</c:v>
                </c:pt>
                <c:pt idx="3">
                  <c:v>0</c:v>
                </c:pt>
                <c:pt idx="4">
                  <c:v>0</c:v>
                </c:pt>
                <c:pt idx="5">
                  <c:v>0</c:v>
                </c:pt>
                <c:pt idx="6">
                  <c:v>0</c:v>
                </c:pt>
                <c:pt idx="7">
                  <c:v>0</c:v>
                </c:pt>
                <c:pt idx="8">
                  <c:v>0</c:v>
                </c:pt>
              </c:strCache>
            </c:strRef>
          </c:cat>
          <c:val>
            <c:numRef>
              <c:extLst>
                <c:ext xmlns:c15="http://schemas.microsoft.com/office/drawing/2012/chart" uri="{02D57815-91ED-43cb-92C2-25804820EDAC}">
                  <c15:fullRef>
                    <c15:sqref>'Hulpblad kenget'!$C$3:$C$17</c15:sqref>
                  </c15:fullRef>
                </c:ext>
              </c:extLst>
              <c:f>('Hulpblad kenget'!$C$5,'Hulpblad kenget'!$C$7,'Hulpblad kenget'!$C$10:$C$16)</c:f>
              <c:numCache>
                <c:formatCode>General</c:formatCode>
                <c:ptCount val="9"/>
                <c:pt idx="0" formatCode="_(&quot;€&quot;* #,##0.00_);_(&quot;€&quot;* \(#,##0.00\);_(&quot;€&quot;* &quot;-&quot;??_);_(@_)">
                  <c:v>#N/A</c:v>
                </c:pt>
                <c:pt idx="1" formatCode="_(&quot;€&quot;* #,##0.00_);_(&quot;€&quot;* \(#,##0.00\);_(&quot;€&quot;* &quot;-&quot;??_);_(@_)">
                  <c:v>0</c:v>
                </c:pt>
                <c:pt idx="2" formatCode="_(&quot;€&quot;* #,##0.00_);_(&quot;€&quot;* \(#,##0.00\);_(&quot;€&quot;* &quot;-&quot;??_);_(@_)">
                  <c:v>0</c:v>
                </c:pt>
                <c:pt idx="3" formatCode="_(&quot;€&quot;* #,##0.00_);_(&quot;€&quot;* \(#,##0.00\);_(&quot;€&quot;* &quot;-&quot;??_);_(@_)">
                  <c:v>0</c:v>
                </c:pt>
                <c:pt idx="4" formatCode="_(&quot;€&quot;* #,##0.00_);_(&quot;€&quot;* \(#,##0.00\);_(&quot;€&quot;* &quot;-&quot;??_);_(@_)">
                  <c:v>0</c:v>
                </c:pt>
                <c:pt idx="5" formatCode="_(&quot;€&quot;* #,##0.00_);_(&quot;€&quot;* \(#,##0.00\);_(&quot;€&quot;* &quot;-&quot;??_);_(@_)">
                  <c:v>0</c:v>
                </c:pt>
                <c:pt idx="6" formatCode="_(&quot;€&quot;* #,##0.00_);_(&quot;€&quot;* \(#,##0.00\);_(&quot;€&quot;* &quot;-&quot;??_);_(@_)">
                  <c:v>0</c:v>
                </c:pt>
                <c:pt idx="7" formatCode="_(&quot;€&quot;* #,##0.00_);_(&quot;€&quot;* \(#,##0.00\);_(&quot;€&quot;* &quot;-&quot;??_);_(@_)">
                  <c:v>0</c:v>
                </c:pt>
                <c:pt idx="8" formatCode="_(&quot;€&quot;* #,##0.00_);_(&quot;€&quot;* \(#,##0.00\);_(&quot;€&quot;* &quot;-&quot;??_);_(@_)">
                  <c:v>0</c:v>
                </c:pt>
              </c:numCache>
            </c:numRef>
          </c:val>
          <c:extLst>
            <c:ext xmlns:c16="http://schemas.microsoft.com/office/drawing/2014/chart" uri="{C3380CC4-5D6E-409C-BE32-E72D297353CC}">
              <c16:uniqueId val="{00000000-41FB-4C87-A781-CE607753282B}"/>
            </c:ext>
          </c:extLst>
        </c:ser>
        <c:dLbls>
          <c:showLegendKey val="0"/>
          <c:showVal val="0"/>
          <c:showCatName val="0"/>
          <c:showSerName val="0"/>
          <c:showPercent val="0"/>
          <c:showBubbleSize val="0"/>
        </c:dLbls>
        <c:gapWidth val="219"/>
        <c:overlap val="-27"/>
        <c:axId val="857574591"/>
        <c:axId val="857578751"/>
      </c:barChart>
      <c:catAx>
        <c:axId val="85757459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857578751"/>
        <c:crosses val="autoZero"/>
        <c:auto val="1"/>
        <c:lblAlgn val="ctr"/>
        <c:lblOffset val="100"/>
        <c:noMultiLvlLbl val="0"/>
      </c:catAx>
      <c:valAx>
        <c:axId val="857578751"/>
        <c:scaling>
          <c:orientation val="minMax"/>
        </c:scaling>
        <c:delete val="0"/>
        <c:axPos val="l"/>
        <c:majorGridlines>
          <c:spPr>
            <a:ln w="9525" cap="flat" cmpd="sng" algn="ctr">
              <a:solidFill>
                <a:schemeClr val="tx1">
                  <a:lumMod val="15000"/>
                  <a:lumOff val="85000"/>
                </a:schemeClr>
              </a:solidFill>
              <a:round/>
            </a:ln>
            <a:effectLst/>
          </c:spPr>
        </c:majorGridlines>
        <c:numFmt formatCode="&quot;€&quot;\ #,##0.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85757459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l-NL"/>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nl-NL"/>
              <a:t>In en uitstroom LKS in jaar</a:t>
            </a:r>
          </a:p>
        </c:rich>
      </c:tx>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nl-NL"/>
        </a:p>
      </c:txPr>
    </c:title>
    <c:autoTitleDeleted val="0"/>
    <c:plotArea>
      <c:layout/>
      <c:lineChart>
        <c:grouping val="standard"/>
        <c:varyColors val="0"/>
        <c:ser>
          <c:idx val="1"/>
          <c:order val="1"/>
          <c:tx>
            <c:strRef>
              <c:f>'1. Inzet LKS'!$B$30</c:f>
              <c:strCache>
                <c:ptCount val="1"/>
                <c:pt idx="0">
                  <c:v>Instroom in jaar</c:v>
                </c:pt>
              </c:strCache>
            </c:strRef>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nl-NL"/>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numRef>
              <c:extLst>
                <c:ext xmlns:c15="http://schemas.microsoft.com/office/drawing/2012/chart" uri="{02D57815-91ED-43cb-92C2-25804820EDAC}">
                  <c15:fullRef>
                    <c15:sqref>'1. Inzet LKS'!$C$28:$I$28</c15:sqref>
                  </c15:fullRef>
                </c:ext>
              </c:extLst>
              <c:f>'1. Inzet LKS'!$E$28:$I$28</c:f>
              <c:numCache>
                <c:formatCode>General</c:formatCode>
                <c:ptCount val="5"/>
                <c:pt idx="0">
                  <c:v>2023</c:v>
                </c:pt>
                <c:pt idx="1">
                  <c:v>2024</c:v>
                </c:pt>
                <c:pt idx="2">
                  <c:v>2025</c:v>
                </c:pt>
                <c:pt idx="3">
                  <c:v>2026</c:v>
                </c:pt>
                <c:pt idx="4">
                  <c:v>2027</c:v>
                </c:pt>
              </c:numCache>
            </c:numRef>
          </c:cat>
          <c:val>
            <c:numRef>
              <c:extLst>
                <c:ext xmlns:c15="http://schemas.microsoft.com/office/drawing/2012/chart" uri="{02D57815-91ED-43cb-92C2-25804820EDAC}">
                  <c15:fullRef>
                    <c15:sqref>'1. Inzet LKS'!$C$30:$I$30</c15:sqref>
                  </c15:fullRef>
                </c:ext>
              </c:extLst>
              <c:f>'1. Inzet LKS'!$E$30:$I$30</c:f>
              <c:numCache>
                <c:formatCode>_-* #,##0_-;_-* #,##0\-;_-* "-"??_-;_-@_-</c:formatCode>
                <c:ptCount val="5"/>
                <c:pt idx="0">
                  <c:v>0</c:v>
                </c:pt>
                <c:pt idx="1">
                  <c:v>0</c:v>
                </c:pt>
                <c:pt idx="2">
                  <c:v>0</c:v>
                </c:pt>
                <c:pt idx="3">
                  <c:v>0</c:v>
                </c:pt>
                <c:pt idx="4">
                  <c:v>0</c:v>
                </c:pt>
              </c:numCache>
            </c:numRef>
          </c:val>
          <c:smooth val="0"/>
          <c:extLst>
            <c:ext xmlns:c16="http://schemas.microsoft.com/office/drawing/2014/chart" uri="{C3380CC4-5D6E-409C-BE32-E72D297353CC}">
              <c16:uniqueId val="{00000001-5CA9-4785-B8D0-085EF48FD96C}"/>
            </c:ext>
          </c:extLst>
        </c:ser>
        <c:ser>
          <c:idx val="3"/>
          <c:order val="3"/>
          <c:tx>
            <c:strRef>
              <c:f>'1. Inzet LKS'!$B$32</c:f>
              <c:strCache>
                <c:ptCount val="1"/>
                <c:pt idx="0">
                  <c:v>Uitstroom naar werk in jaar</c:v>
                </c:pt>
              </c:strCache>
            </c:strRef>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nl-NL"/>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numRef>
              <c:extLst>
                <c:ext xmlns:c15="http://schemas.microsoft.com/office/drawing/2012/chart" uri="{02D57815-91ED-43cb-92C2-25804820EDAC}">
                  <c15:fullRef>
                    <c15:sqref>'1. Inzet LKS'!$C$28:$I$28</c15:sqref>
                  </c15:fullRef>
                </c:ext>
              </c:extLst>
              <c:f>'1. Inzet LKS'!$E$28:$I$28</c:f>
              <c:numCache>
                <c:formatCode>General</c:formatCode>
                <c:ptCount val="5"/>
                <c:pt idx="0">
                  <c:v>2023</c:v>
                </c:pt>
                <c:pt idx="1">
                  <c:v>2024</c:v>
                </c:pt>
                <c:pt idx="2">
                  <c:v>2025</c:v>
                </c:pt>
                <c:pt idx="3">
                  <c:v>2026</c:v>
                </c:pt>
                <c:pt idx="4">
                  <c:v>2027</c:v>
                </c:pt>
              </c:numCache>
            </c:numRef>
          </c:cat>
          <c:val>
            <c:numRef>
              <c:extLst>
                <c:ext xmlns:c15="http://schemas.microsoft.com/office/drawing/2012/chart" uri="{02D57815-91ED-43cb-92C2-25804820EDAC}">
                  <c15:fullRef>
                    <c15:sqref>'1. Inzet LKS'!$C$32:$I$32</c15:sqref>
                  </c15:fullRef>
                </c:ext>
              </c:extLst>
              <c:f>'1. Inzet LKS'!$E$32:$I$32</c:f>
              <c:numCache>
                <c:formatCode>_-* #,##0_-;_-* #,##0\-;_-* "-"??_-;_-@_-</c:formatCode>
                <c:ptCount val="5"/>
                <c:pt idx="0">
                  <c:v>0</c:v>
                </c:pt>
                <c:pt idx="1">
                  <c:v>0</c:v>
                </c:pt>
                <c:pt idx="2">
                  <c:v>0</c:v>
                </c:pt>
                <c:pt idx="3">
                  <c:v>0</c:v>
                </c:pt>
                <c:pt idx="4">
                  <c:v>0</c:v>
                </c:pt>
              </c:numCache>
            </c:numRef>
          </c:val>
          <c:smooth val="0"/>
          <c:extLst>
            <c:ext xmlns:c16="http://schemas.microsoft.com/office/drawing/2014/chart" uri="{C3380CC4-5D6E-409C-BE32-E72D297353CC}">
              <c16:uniqueId val="{00000003-5CA9-4785-B8D0-085EF48FD96C}"/>
            </c:ext>
          </c:extLst>
        </c:ser>
        <c:ser>
          <c:idx val="4"/>
          <c:order val="4"/>
          <c:tx>
            <c:strRef>
              <c:f>'1. Inzet LKS'!$B$33</c:f>
              <c:strCache>
                <c:ptCount val="1"/>
                <c:pt idx="0">
                  <c:v>Terugval in jaar</c:v>
                </c:pt>
              </c:strCache>
            </c:strRef>
          </c:tx>
          <c:spPr>
            <a:ln w="31750" cap="rnd">
              <a:solidFill>
                <a:schemeClr val="accent5"/>
              </a:solidFill>
              <a:round/>
            </a:ln>
            <a:effectLst/>
          </c:spPr>
          <c:marker>
            <c:symbol val="circle"/>
            <c:size val="17"/>
            <c:spPr>
              <a:solidFill>
                <a:schemeClr val="accent5"/>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nl-NL"/>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numRef>
              <c:extLst>
                <c:ext xmlns:c15="http://schemas.microsoft.com/office/drawing/2012/chart" uri="{02D57815-91ED-43cb-92C2-25804820EDAC}">
                  <c15:fullRef>
                    <c15:sqref>'1. Inzet LKS'!$C$28:$I$28</c15:sqref>
                  </c15:fullRef>
                </c:ext>
              </c:extLst>
              <c:f>'1. Inzet LKS'!$E$28:$I$28</c:f>
              <c:numCache>
                <c:formatCode>General</c:formatCode>
                <c:ptCount val="5"/>
                <c:pt idx="0">
                  <c:v>2023</c:v>
                </c:pt>
                <c:pt idx="1">
                  <c:v>2024</c:v>
                </c:pt>
                <c:pt idx="2">
                  <c:v>2025</c:v>
                </c:pt>
                <c:pt idx="3">
                  <c:v>2026</c:v>
                </c:pt>
                <c:pt idx="4">
                  <c:v>2027</c:v>
                </c:pt>
              </c:numCache>
            </c:numRef>
          </c:cat>
          <c:val>
            <c:numRef>
              <c:extLst>
                <c:ext xmlns:c15="http://schemas.microsoft.com/office/drawing/2012/chart" uri="{02D57815-91ED-43cb-92C2-25804820EDAC}">
                  <c15:fullRef>
                    <c15:sqref>'1. Inzet LKS'!$C$33:$I$33</c15:sqref>
                  </c15:fullRef>
                </c:ext>
              </c:extLst>
              <c:f>'1. Inzet LKS'!$E$33:$I$33</c:f>
              <c:numCache>
                <c:formatCode>_-* #,##0_-;_-* #,##0\-;_-* "-"??_-;_-@_-</c:formatCode>
                <c:ptCount val="5"/>
                <c:pt idx="0">
                  <c:v>0</c:v>
                </c:pt>
                <c:pt idx="1">
                  <c:v>0</c:v>
                </c:pt>
                <c:pt idx="2">
                  <c:v>0</c:v>
                </c:pt>
                <c:pt idx="3">
                  <c:v>0</c:v>
                </c:pt>
                <c:pt idx="4">
                  <c:v>0</c:v>
                </c:pt>
              </c:numCache>
            </c:numRef>
          </c:val>
          <c:smooth val="0"/>
          <c:extLst>
            <c:ext xmlns:c16="http://schemas.microsoft.com/office/drawing/2014/chart" uri="{C3380CC4-5D6E-409C-BE32-E72D297353CC}">
              <c16:uniqueId val="{00000004-5CA9-4785-B8D0-085EF48FD96C}"/>
            </c:ext>
          </c:extLst>
        </c:ser>
        <c:dLbls>
          <c:dLblPos val="ctr"/>
          <c:showLegendKey val="0"/>
          <c:showVal val="1"/>
          <c:showCatName val="0"/>
          <c:showSerName val="0"/>
          <c:showPercent val="0"/>
          <c:showBubbleSize val="0"/>
        </c:dLbls>
        <c:marker val="1"/>
        <c:smooth val="0"/>
        <c:axId val="245031008"/>
        <c:axId val="245046816"/>
        <c:extLst>
          <c:ext xmlns:c15="http://schemas.microsoft.com/office/drawing/2012/chart" uri="{02D57815-91ED-43cb-92C2-25804820EDAC}">
            <c15:filteredLineSeries>
              <c15:ser>
                <c:idx val="0"/>
                <c:order val="0"/>
                <c:tx>
                  <c:strRef>
                    <c:extLst>
                      <c:ext uri="{02D57815-91ED-43cb-92C2-25804820EDAC}">
                        <c15:formulaRef>
                          <c15:sqref>'1. Inzet LKS'!$B$29</c15:sqref>
                        </c15:formulaRef>
                      </c:ext>
                    </c:extLst>
                    <c:strCache>
                      <c:ptCount val="1"/>
                      <c:pt idx="0">
                        <c:v>LKS gemeente begin jaar</c:v>
                      </c:pt>
                    </c:strCache>
                  </c:strRef>
                </c:tx>
                <c:spPr>
                  <a:ln w="31750" cap="rnd">
                    <a:solidFill>
                      <a:schemeClr val="accent1"/>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nl-NL"/>
                    </a:p>
                  </c:txPr>
                  <c:dLblPos val="ctr"/>
                  <c:showLegendKey val="0"/>
                  <c:showVal val="1"/>
                  <c:showCatName val="0"/>
                  <c:showSerName val="0"/>
                  <c:showPercent val="0"/>
                  <c:showBubbleSize val="0"/>
                  <c:showLeaderLines val="0"/>
                  <c:extLst>
                    <c:ext uri="{CE6537A1-D6FC-4f65-9D91-7224C49458BB}">
                      <c15:showLeaderLines val="1"/>
                      <c15:leaderLines>
                        <c:spPr>
                          <a:ln w="9525">
                            <a:solidFill>
                              <a:schemeClr val="dk1">
                                <a:lumMod val="50000"/>
                                <a:lumOff val="50000"/>
                              </a:schemeClr>
                            </a:solidFill>
                          </a:ln>
                          <a:effectLst/>
                        </c:spPr>
                      </c15:leaderLines>
                    </c:ext>
                  </c:extLst>
                </c:dLbls>
                <c:cat>
                  <c:numRef>
                    <c:extLst>
                      <c:ext uri="{02D57815-91ED-43cb-92C2-25804820EDAC}">
                        <c15:fullRef>
                          <c15:sqref>'1. Inzet LKS'!$C$28:$I$28</c15:sqref>
                        </c15:fullRef>
                        <c15:formulaRef>
                          <c15:sqref>'1. Inzet LKS'!$E$28:$I$28</c15:sqref>
                        </c15:formulaRef>
                      </c:ext>
                    </c:extLst>
                    <c:numCache>
                      <c:formatCode>General</c:formatCode>
                      <c:ptCount val="5"/>
                      <c:pt idx="0">
                        <c:v>2023</c:v>
                      </c:pt>
                      <c:pt idx="1">
                        <c:v>2024</c:v>
                      </c:pt>
                      <c:pt idx="2">
                        <c:v>2025</c:v>
                      </c:pt>
                      <c:pt idx="3">
                        <c:v>2026</c:v>
                      </c:pt>
                      <c:pt idx="4">
                        <c:v>2027</c:v>
                      </c:pt>
                    </c:numCache>
                  </c:numRef>
                </c:cat>
                <c:val>
                  <c:numRef>
                    <c:extLst>
                      <c:ext uri="{02D57815-91ED-43cb-92C2-25804820EDAC}">
                        <c15:fullRef>
                          <c15:sqref>'1. Inzet LKS'!$C$29:$I$29</c15:sqref>
                        </c15:fullRef>
                        <c15:formulaRef>
                          <c15:sqref>'1. Inzet LKS'!$E$29:$I$29</c15:sqref>
                        </c15:formulaRef>
                      </c:ext>
                    </c:extLst>
                    <c:numCache>
                      <c:formatCode>_-* #,##0_-;_-* #,##0\-;_-* "-"??_-;_-@_-</c:formatCode>
                      <c:ptCount val="5"/>
                      <c:pt idx="0">
                        <c:v>0</c:v>
                      </c:pt>
                      <c:pt idx="1">
                        <c:v>0</c:v>
                      </c:pt>
                      <c:pt idx="2">
                        <c:v>0</c:v>
                      </c:pt>
                      <c:pt idx="3">
                        <c:v>0</c:v>
                      </c:pt>
                      <c:pt idx="4">
                        <c:v>0</c:v>
                      </c:pt>
                    </c:numCache>
                  </c:numRef>
                </c:val>
                <c:smooth val="0"/>
                <c:extLst>
                  <c:ext xmlns:c16="http://schemas.microsoft.com/office/drawing/2014/chart" uri="{C3380CC4-5D6E-409C-BE32-E72D297353CC}">
                    <c16:uniqueId val="{00000000-5CA9-4785-B8D0-085EF48FD96C}"/>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'1. Inzet LKS'!$B$31</c15:sqref>
                        </c15:formulaRef>
                      </c:ext>
                    </c:extLst>
                    <c:strCache>
                      <c:ptCount val="1"/>
                      <c:pt idx="0">
                        <c:v>Uitstroom</c:v>
                      </c:pt>
                    </c:strCache>
                  </c:strRef>
                </c:tx>
                <c:spPr>
                  <a:ln w="31750" cap="rnd">
                    <a:solidFill>
                      <a:schemeClr val="accent3"/>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nl-NL"/>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numRef>
                    <c:extLst>
                      <c:ext xmlns:c15="http://schemas.microsoft.com/office/drawing/2012/chart" uri="{02D57815-91ED-43cb-92C2-25804820EDAC}">
                        <c15:fullRef>
                          <c15:sqref>'1. Inzet LKS'!$C$28:$I$28</c15:sqref>
                        </c15:fullRef>
                        <c15:formulaRef>
                          <c15:sqref>'1. Inzet LKS'!$E$28:$I$28</c15:sqref>
                        </c15:formulaRef>
                      </c:ext>
                    </c:extLst>
                    <c:numCache>
                      <c:formatCode>General</c:formatCode>
                      <c:ptCount val="5"/>
                      <c:pt idx="0">
                        <c:v>2023</c:v>
                      </c:pt>
                      <c:pt idx="1">
                        <c:v>2024</c:v>
                      </c:pt>
                      <c:pt idx="2">
                        <c:v>2025</c:v>
                      </c:pt>
                      <c:pt idx="3">
                        <c:v>2026</c:v>
                      </c:pt>
                      <c:pt idx="4">
                        <c:v>2027</c:v>
                      </c:pt>
                    </c:numCache>
                  </c:numRef>
                </c:cat>
                <c:val>
                  <c:numRef>
                    <c:extLst>
                      <c:ext xmlns:c15="http://schemas.microsoft.com/office/drawing/2012/chart" uri="{02D57815-91ED-43cb-92C2-25804820EDAC}">
                        <c15:fullRef>
                          <c15:sqref>'1. Inzet LKS'!$C$31:$I$31</c15:sqref>
                        </c15:fullRef>
                        <c15:formulaRef>
                          <c15:sqref>'1. Inzet LKS'!$E$31:$I$31</c15:sqref>
                        </c15:formulaRef>
                      </c:ext>
                    </c:extLst>
                    <c:numCache>
                      <c:formatCode>_-* #,##0_-;_-* #,##0\-;_-* "-"??_-;_-@_-</c:formatCode>
                      <c:ptCount val="5"/>
                    </c:numCache>
                  </c:numRef>
                </c:val>
                <c:smooth val="0"/>
                <c:extLst xmlns:c15="http://schemas.microsoft.com/office/drawing/2012/chart">
                  <c:ext xmlns:c16="http://schemas.microsoft.com/office/drawing/2014/chart" uri="{C3380CC4-5D6E-409C-BE32-E72D297353CC}">
                    <c16:uniqueId val="{00000002-5CA9-4785-B8D0-085EF48FD96C}"/>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'1. Inzet LKS'!$B$34</c15:sqref>
                        </c15:formulaRef>
                      </c:ext>
                    </c:extLst>
                    <c:strCache>
                      <c:ptCount val="1"/>
                      <c:pt idx="0">
                        <c:v>LKS totaal gemeente einde jaar</c:v>
                      </c:pt>
                    </c:strCache>
                  </c:strRef>
                </c:tx>
                <c:spPr>
                  <a:ln w="31750" cap="rnd">
                    <a:solidFill>
                      <a:schemeClr val="accent6"/>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nl-NL"/>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numRef>
                    <c:extLst>
                      <c:ext xmlns:c15="http://schemas.microsoft.com/office/drawing/2012/chart" uri="{02D57815-91ED-43cb-92C2-25804820EDAC}">
                        <c15:fullRef>
                          <c15:sqref>'1. Inzet LKS'!$C$28:$I$28</c15:sqref>
                        </c15:fullRef>
                        <c15:formulaRef>
                          <c15:sqref>'1. Inzet LKS'!$E$28:$I$28</c15:sqref>
                        </c15:formulaRef>
                      </c:ext>
                    </c:extLst>
                    <c:numCache>
                      <c:formatCode>General</c:formatCode>
                      <c:ptCount val="5"/>
                      <c:pt idx="0">
                        <c:v>2023</c:v>
                      </c:pt>
                      <c:pt idx="1">
                        <c:v>2024</c:v>
                      </c:pt>
                      <c:pt idx="2">
                        <c:v>2025</c:v>
                      </c:pt>
                      <c:pt idx="3">
                        <c:v>2026</c:v>
                      </c:pt>
                      <c:pt idx="4">
                        <c:v>2027</c:v>
                      </c:pt>
                    </c:numCache>
                  </c:numRef>
                </c:cat>
                <c:val>
                  <c:numRef>
                    <c:extLst>
                      <c:ext xmlns:c15="http://schemas.microsoft.com/office/drawing/2012/chart" uri="{02D57815-91ED-43cb-92C2-25804820EDAC}">
                        <c15:fullRef>
                          <c15:sqref>'1. Inzet LKS'!$C$34:$I$34</c15:sqref>
                        </c15:fullRef>
                        <c15:formulaRef>
                          <c15:sqref>'1. Inzet LKS'!$E$34:$I$34</c15:sqref>
                        </c15:formulaRef>
                      </c:ext>
                    </c:extLst>
                    <c:numCache>
                      <c:formatCode>_-* #,##0_-;_-* #,##0\-;_-* "-"??_-;_-@_-</c:formatCode>
                      <c:ptCount val="5"/>
                      <c:pt idx="0">
                        <c:v>0</c:v>
                      </c:pt>
                      <c:pt idx="1">
                        <c:v>0</c:v>
                      </c:pt>
                      <c:pt idx="2">
                        <c:v>0</c:v>
                      </c:pt>
                      <c:pt idx="3">
                        <c:v>0</c:v>
                      </c:pt>
                      <c:pt idx="4">
                        <c:v>0</c:v>
                      </c:pt>
                    </c:numCache>
                  </c:numRef>
                </c:val>
                <c:smooth val="0"/>
                <c:extLst xmlns:c15="http://schemas.microsoft.com/office/drawing/2012/chart">
                  <c:ext xmlns:c16="http://schemas.microsoft.com/office/drawing/2014/chart" uri="{C3380CC4-5D6E-409C-BE32-E72D297353CC}">
                    <c16:uniqueId val="{00000005-5CA9-4785-B8D0-085EF48FD96C}"/>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'1. Inzet LKS'!$B$36</c15:sqref>
                        </c15:formulaRef>
                      </c:ext>
                    </c:extLst>
                    <c:strCache>
                      <c:ptCount val="1"/>
                      <c:pt idx="0">
                        <c:v>Cijfers Rijk (AU volumina en groeifactoren)</c:v>
                      </c:pt>
                    </c:strCache>
                  </c:strRef>
                </c:tx>
                <c:spPr>
                  <a:ln w="31750" cap="rnd">
                    <a:solidFill>
                      <a:schemeClr val="accent1">
                        <a:lumMod val="6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nl-NL"/>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numRef>
                    <c:extLst>
                      <c:ext xmlns:c15="http://schemas.microsoft.com/office/drawing/2012/chart" uri="{02D57815-91ED-43cb-92C2-25804820EDAC}">
                        <c15:fullRef>
                          <c15:sqref>'1. Inzet LKS'!$C$28:$I$28</c15:sqref>
                        </c15:fullRef>
                        <c15:formulaRef>
                          <c15:sqref>'1. Inzet LKS'!$E$28:$I$28</c15:sqref>
                        </c15:formulaRef>
                      </c:ext>
                    </c:extLst>
                    <c:numCache>
                      <c:formatCode>General</c:formatCode>
                      <c:ptCount val="5"/>
                      <c:pt idx="0">
                        <c:v>2023</c:v>
                      </c:pt>
                      <c:pt idx="1">
                        <c:v>2024</c:v>
                      </c:pt>
                      <c:pt idx="2">
                        <c:v>2025</c:v>
                      </c:pt>
                      <c:pt idx="3">
                        <c:v>2026</c:v>
                      </c:pt>
                      <c:pt idx="4">
                        <c:v>2027</c:v>
                      </c:pt>
                    </c:numCache>
                  </c:numRef>
                </c:cat>
                <c:val>
                  <c:numRef>
                    <c:extLst>
                      <c:ext xmlns:c15="http://schemas.microsoft.com/office/drawing/2012/chart" uri="{02D57815-91ED-43cb-92C2-25804820EDAC}">
                        <c15:fullRef>
                          <c15:sqref>'1. Inzet LKS'!$C$36:$I$36</c15:sqref>
                        </c15:fullRef>
                        <c15:formulaRef>
                          <c15:sqref>'1. Inzet LKS'!$E$36:$I$36</c15:sqref>
                        </c15:formulaRef>
                      </c:ext>
                    </c:extLst>
                    <c:numCache>
                      <c:formatCode>_-* #,##0_-;_-* #,##0\-;_-* "-"??_-;_-@_-</c:formatCode>
                      <c:ptCount val="5"/>
                      <c:pt idx="0">
                        <c:v>#N/A</c:v>
                      </c:pt>
                      <c:pt idx="1">
                        <c:v>#N/A</c:v>
                      </c:pt>
                      <c:pt idx="2">
                        <c:v>#N/A</c:v>
                      </c:pt>
                      <c:pt idx="3">
                        <c:v>#N/A</c:v>
                      </c:pt>
                      <c:pt idx="4">
                        <c:v>#N/A</c:v>
                      </c:pt>
                    </c:numCache>
                  </c:numRef>
                </c:val>
                <c:smooth val="0"/>
                <c:extLst xmlns:c15="http://schemas.microsoft.com/office/drawing/2012/chart">
                  <c:ext xmlns:c16="http://schemas.microsoft.com/office/drawing/2014/chart" uri="{C3380CC4-5D6E-409C-BE32-E72D297353CC}">
                    <c16:uniqueId val="{00000006-5CA9-4785-B8D0-085EF48FD96C}"/>
                  </c:ext>
                </c:extLst>
              </c15:ser>
            </c15:filteredLineSeries>
          </c:ext>
        </c:extLst>
      </c:lineChart>
      <c:catAx>
        <c:axId val="245031008"/>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nl-NL"/>
          </a:p>
        </c:txPr>
        <c:crossAx val="245046816"/>
        <c:crosses val="autoZero"/>
        <c:auto val="1"/>
        <c:lblAlgn val="ctr"/>
        <c:lblOffset val="100"/>
        <c:noMultiLvlLbl val="0"/>
      </c:catAx>
      <c:valAx>
        <c:axId val="245046816"/>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General" sourceLinked="1"/>
        <c:majorTickMark val="none"/>
        <c:minorTickMark val="none"/>
        <c:tickLblPos val="nextTo"/>
        <c:crossAx val="245031008"/>
        <c:crosses val="autoZero"/>
        <c:crossBetween val="between"/>
      </c:valAx>
      <c:spPr>
        <a:noFill/>
        <a:ln>
          <a:noFill/>
        </a:ln>
        <a:effectLst/>
      </c:spPr>
    </c:plotArea>
    <c:legend>
      <c:legendPos val="b"/>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nl-NL"/>
        </a:p>
      </c:txPr>
    </c:legend>
    <c:plotVisOnly val="1"/>
    <c:dispBlanksAs val="zero"/>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nl-NL"/>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nl-NL"/>
              <a:t>Realisatie aantal LKS vs verwachting rijk</a:t>
            </a:r>
          </a:p>
        </c:rich>
      </c:tx>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nl-NL"/>
        </a:p>
      </c:txPr>
    </c:title>
    <c:autoTitleDeleted val="0"/>
    <c:plotArea>
      <c:layout/>
      <c:lineChart>
        <c:grouping val="standard"/>
        <c:varyColors val="0"/>
        <c:ser>
          <c:idx val="5"/>
          <c:order val="5"/>
          <c:tx>
            <c:strRef>
              <c:f>'1. Inzet LKS'!$B$34</c:f>
              <c:strCache>
                <c:ptCount val="1"/>
                <c:pt idx="0">
                  <c:v>LKS totaal gemeente einde jaar</c:v>
                </c:pt>
              </c:strCache>
              <c:extLst xmlns:c15="http://schemas.microsoft.com/office/drawing/2012/chart"/>
            </c:strRef>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nl-NL"/>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numRef>
              <c:extLst>
                <c:ext xmlns:c15="http://schemas.microsoft.com/office/drawing/2012/chart" uri="{02D57815-91ED-43cb-92C2-25804820EDAC}">
                  <c15:fullRef>
                    <c15:sqref>'1. Inzet LKS'!$C$28:$I$28</c15:sqref>
                  </c15:fullRef>
                </c:ext>
              </c:extLst>
              <c:f>'1. Inzet LKS'!$E$28:$I$28</c:f>
              <c:numCache>
                <c:formatCode>General</c:formatCode>
                <c:ptCount val="5"/>
                <c:pt idx="0">
                  <c:v>2023</c:v>
                </c:pt>
                <c:pt idx="1">
                  <c:v>2024</c:v>
                </c:pt>
                <c:pt idx="2">
                  <c:v>2025</c:v>
                </c:pt>
                <c:pt idx="3">
                  <c:v>2026</c:v>
                </c:pt>
                <c:pt idx="4">
                  <c:v>2027</c:v>
                </c:pt>
              </c:numCache>
            </c:numRef>
          </c:cat>
          <c:val>
            <c:numRef>
              <c:extLst>
                <c:ext xmlns:c15="http://schemas.microsoft.com/office/drawing/2012/chart" uri="{02D57815-91ED-43cb-92C2-25804820EDAC}">
                  <c15:fullRef>
                    <c15:sqref>'1. Inzet LKS'!$C$34:$I$34</c15:sqref>
                  </c15:fullRef>
                </c:ext>
              </c:extLst>
              <c:f>'1. Inzet LKS'!$E$34:$I$34</c:f>
              <c:numCache>
                <c:formatCode>_-* #,##0_-;_-* #,##0\-;_-* "-"??_-;_-@_-</c:formatCode>
                <c:ptCount val="5"/>
                <c:pt idx="0">
                  <c:v>0</c:v>
                </c:pt>
                <c:pt idx="1">
                  <c:v>0</c:v>
                </c:pt>
                <c:pt idx="2">
                  <c:v>0</c:v>
                </c:pt>
                <c:pt idx="3">
                  <c:v>0</c:v>
                </c:pt>
                <c:pt idx="4">
                  <c:v>0</c:v>
                </c:pt>
              </c:numCache>
            </c:numRef>
          </c:val>
          <c:smooth val="0"/>
          <c:extLst>
            <c:ext xmlns:c16="http://schemas.microsoft.com/office/drawing/2014/chart" uri="{C3380CC4-5D6E-409C-BE32-E72D297353CC}">
              <c16:uniqueId val="{00000005-6775-49B8-BD43-996F0E78F429}"/>
            </c:ext>
          </c:extLst>
        </c:ser>
        <c:ser>
          <c:idx val="6"/>
          <c:order val="6"/>
          <c:tx>
            <c:strRef>
              <c:f>'1. Inzet LKS'!$B$36</c:f>
              <c:strCache>
                <c:ptCount val="1"/>
                <c:pt idx="0">
                  <c:v>Cijfers Rijk (AU volumina en groeifactoren)</c:v>
                </c:pt>
              </c:strCache>
              <c:extLst xmlns:c15="http://schemas.microsoft.com/office/drawing/2012/chart"/>
            </c:strRef>
          </c:tx>
          <c:spPr>
            <a:ln w="31750" cap="rnd">
              <a:solidFill>
                <a:schemeClr val="accent1">
                  <a:lumMod val="60000"/>
                </a:schemeClr>
              </a:solidFill>
              <a:round/>
            </a:ln>
            <a:effectLst/>
          </c:spPr>
          <c:marker>
            <c:symbol val="circle"/>
            <c:size val="17"/>
            <c:spPr>
              <a:solidFill>
                <a:schemeClr val="accent1">
                  <a:lumMod val="60000"/>
                </a:schemeClr>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nl-NL"/>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numRef>
              <c:extLst>
                <c:ext xmlns:c15="http://schemas.microsoft.com/office/drawing/2012/chart" uri="{02D57815-91ED-43cb-92C2-25804820EDAC}">
                  <c15:fullRef>
                    <c15:sqref>'1. Inzet LKS'!$C$28:$I$28</c15:sqref>
                  </c15:fullRef>
                </c:ext>
              </c:extLst>
              <c:f>'1. Inzet LKS'!$E$28:$I$28</c:f>
              <c:numCache>
                <c:formatCode>General</c:formatCode>
                <c:ptCount val="5"/>
                <c:pt idx="0">
                  <c:v>2023</c:v>
                </c:pt>
                <c:pt idx="1">
                  <c:v>2024</c:v>
                </c:pt>
                <c:pt idx="2">
                  <c:v>2025</c:v>
                </c:pt>
                <c:pt idx="3">
                  <c:v>2026</c:v>
                </c:pt>
                <c:pt idx="4">
                  <c:v>2027</c:v>
                </c:pt>
              </c:numCache>
            </c:numRef>
          </c:cat>
          <c:val>
            <c:numRef>
              <c:extLst>
                <c:ext xmlns:c15="http://schemas.microsoft.com/office/drawing/2012/chart" uri="{02D57815-91ED-43cb-92C2-25804820EDAC}">
                  <c15:fullRef>
                    <c15:sqref>'1. Inzet LKS'!$C$36:$I$36</c15:sqref>
                  </c15:fullRef>
                </c:ext>
              </c:extLst>
              <c:f>'1. Inzet LKS'!$E$36:$I$36</c:f>
              <c:numCache>
                <c:formatCode>_-* #,##0_-;_-* #,##0\-;_-* "-"??_-;_-@_-</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6-6775-49B8-BD43-996F0E78F429}"/>
            </c:ext>
          </c:extLst>
        </c:ser>
        <c:dLbls>
          <c:dLblPos val="ctr"/>
          <c:showLegendKey val="0"/>
          <c:showVal val="1"/>
          <c:showCatName val="0"/>
          <c:showSerName val="0"/>
          <c:showPercent val="0"/>
          <c:showBubbleSize val="0"/>
        </c:dLbls>
        <c:marker val="1"/>
        <c:smooth val="0"/>
        <c:axId val="245031008"/>
        <c:axId val="245046816"/>
        <c:extLst>
          <c:ext xmlns:c15="http://schemas.microsoft.com/office/drawing/2012/chart" uri="{02D57815-91ED-43cb-92C2-25804820EDAC}">
            <c15:filteredLineSeries>
              <c15:ser>
                <c:idx val="0"/>
                <c:order val="0"/>
                <c:tx>
                  <c:strRef>
                    <c:extLst>
                      <c:ext uri="{02D57815-91ED-43cb-92C2-25804820EDAC}">
                        <c15:formulaRef>
                          <c15:sqref>'1. Inzet LKS'!$B$29</c15:sqref>
                        </c15:formulaRef>
                      </c:ext>
                    </c:extLst>
                    <c:strCache>
                      <c:ptCount val="1"/>
                      <c:pt idx="0">
                        <c:v>LKS gemeente begin jaar</c:v>
                      </c:pt>
                    </c:strCache>
                  </c:strRef>
                </c:tx>
                <c:spPr>
                  <a:ln w="31750" cap="rnd">
                    <a:solidFill>
                      <a:schemeClr val="accent1"/>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nl-NL"/>
                    </a:p>
                  </c:txPr>
                  <c:dLblPos val="ctr"/>
                  <c:showLegendKey val="0"/>
                  <c:showVal val="1"/>
                  <c:showCatName val="0"/>
                  <c:showSerName val="0"/>
                  <c:showPercent val="0"/>
                  <c:showBubbleSize val="0"/>
                  <c:showLeaderLines val="0"/>
                  <c:extLst>
                    <c:ext uri="{CE6537A1-D6FC-4f65-9D91-7224C49458BB}">
                      <c15:showLeaderLines val="1"/>
                      <c15:leaderLines>
                        <c:spPr>
                          <a:ln w="9525">
                            <a:solidFill>
                              <a:schemeClr val="dk1">
                                <a:lumMod val="50000"/>
                                <a:lumOff val="50000"/>
                              </a:schemeClr>
                            </a:solidFill>
                          </a:ln>
                          <a:effectLst/>
                        </c:spPr>
                      </c15:leaderLines>
                    </c:ext>
                  </c:extLst>
                </c:dLbls>
                <c:cat>
                  <c:numRef>
                    <c:extLst>
                      <c:ext uri="{02D57815-91ED-43cb-92C2-25804820EDAC}">
                        <c15:fullRef>
                          <c15:sqref>'1. Inzet LKS'!$C$28:$I$28</c15:sqref>
                        </c15:fullRef>
                        <c15:formulaRef>
                          <c15:sqref>'1. Inzet LKS'!$E$28:$I$28</c15:sqref>
                        </c15:formulaRef>
                      </c:ext>
                    </c:extLst>
                    <c:numCache>
                      <c:formatCode>General</c:formatCode>
                      <c:ptCount val="5"/>
                      <c:pt idx="0">
                        <c:v>2023</c:v>
                      </c:pt>
                      <c:pt idx="1">
                        <c:v>2024</c:v>
                      </c:pt>
                      <c:pt idx="2">
                        <c:v>2025</c:v>
                      </c:pt>
                      <c:pt idx="3">
                        <c:v>2026</c:v>
                      </c:pt>
                      <c:pt idx="4">
                        <c:v>2027</c:v>
                      </c:pt>
                    </c:numCache>
                  </c:numRef>
                </c:cat>
                <c:val>
                  <c:numRef>
                    <c:extLst>
                      <c:ext uri="{02D57815-91ED-43cb-92C2-25804820EDAC}">
                        <c15:fullRef>
                          <c15:sqref>'1. Inzet LKS'!$C$29:$I$29</c15:sqref>
                        </c15:fullRef>
                        <c15:formulaRef>
                          <c15:sqref>'1. Inzet LKS'!$E$29:$I$29</c15:sqref>
                        </c15:formulaRef>
                      </c:ext>
                    </c:extLst>
                    <c:numCache>
                      <c:formatCode>_-* #,##0_-;_-* #,##0\-;_-* "-"??_-;_-@_-</c:formatCode>
                      <c:ptCount val="5"/>
                      <c:pt idx="0">
                        <c:v>0</c:v>
                      </c:pt>
                      <c:pt idx="1">
                        <c:v>0</c:v>
                      </c:pt>
                      <c:pt idx="2">
                        <c:v>0</c:v>
                      </c:pt>
                      <c:pt idx="3">
                        <c:v>0</c:v>
                      </c:pt>
                      <c:pt idx="4">
                        <c:v>0</c:v>
                      </c:pt>
                    </c:numCache>
                  </c:numRef>
                </c:val>
                <c:smooth val="0"/>
                <c:extLst>
                  <c:ext xmlns:c16="http://schemas.microsoft.com/office/drawing/2014/chart" uri="{C3380CC4-5D6E-409C-BE32-E72D297353CC}">
                    <c16:uniqueId val="{00000003-6775-49B8-BD43-996F0E78F429}"/>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'1. Inzet LKS'!$B$30</c15:sqref>
                        </c15:formulaRef>
                      </c:ext>
                    </c:extLst>
                    <c:strCache>
                      <c:ptCount val="1"/>
                      <c:pt idx="0">
                        <c:v>Instroom in jaar</c:v>
                      </c:pt>
                    </c:strCache>
                  </c:strRef>
                </c:tx>
                <c:spPr>
                  <a:ln w="31750" cap="rnd">
                    <a:solidFill>
                      <a:schemeClr val="accent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nl-NL"/>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numRef>
                    <c:extLst>
                      <c:ext xmlns:c15="http://schemas.microsoft.com/office/drawing/2012/chart" uri="{02D57815-91ED-43cb-92C2-25804820EDAC}">
                        <c15:fullRef>
                          <c15:sqref>'1. Inzet LKS'!$C$28:$I$28</c15:sqref>
                        </c15:fullRef>
                        <c15:formulaRef>
                          <c15:sqref>'1. Inzet LKS'!$E$28:$I$28</c15:sqref>
                        </c15:formulaRef>
                      </c:ext>
                    </c:extLst>
                    <c:numCache>
                      <c:formatCode>General</c:formatCode>
                      <c:ptCount val="5"/>
                      <c:pt idx="0">
                        <c:v>2023</c:v>
                      </c:pt>
                      <c:pt idx="1">
                        <c:v>2024</c:v>
                      </c:pt>
                      <c:pt idx="2">
                        <c:v>2025</c:v>
                      </c:pt>
                      <c:pt idx="3">
                        <c:v>2026</c:v>
                      </c:pt>
                      <c:pt idx="4">
                        <c:v>2027</c:v>
                      </c:pt>
                    </c:numCache>
                  </c:numRef>
                </c:cat>
                <c:val>
                  <c:numRef>
                    <c:extLst>
                      <c:ext xmlns:c15="http://schemas.microsoft.com/office/drawing/2012/chart" uri="{02D57815-91ED-43cb-92C2-25804820EDAC}">
                        <c15:fullRef>
                          <c15:sqref>'1. Inzet LKS'!$C$30:$I$30</c15:sqref>
                        </c15:fullRef>
                        <c15:formulaRef>
                          <c15:sqref>'1. Inzet LKS'!$E$30:$I$30</c15:sqref>
                        </c15:formulaRef>
                      </c:ext>
                    </c:extLst>
                    <c:numCache>
                      <c:formatCode>_-* #,##0_-;_-* #,##0\-;_-* "-"??_-;_-@_-</c:formatCode>
                      <c:ptCount val="5"/>
                      <c:pt idx="0">
                        <c:v>0</c:v>
                      </c:pt>
                      <c:pt idx="1">
                        <c:v>0</c:v>
                      </c:pt>
                      <c:pt idx="2">
                        <c:v>0</c:v>
                      </c:pt>
                      <c:pt idx="3">
                        <c:v>0</c:v>
                      </c:pt>
                      <c:pt idx="4">
                        <c:v>0</c:v>
                      </c:pt>
                    </c:numCache>
                  </c:numRef>
                </c:val>
                <c:smooth val="0"/>
                <c:extLst xmlns:c15="http://schemas.microsoft.com/office/drawing/2012/chart">
                  <c:ext xmlns:c16="http://schemas.microsoft.com/office/drawing/2014/chart" uri="{C3380CC4-5D6E-409C-BE32-E72D297353CC}">
                    <c16:uniqueId val="{00000000-6775-49B8-BD43-996F0E78F429}"/>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'1. Inzet LKS'!$B$31</c15:sqref>
                        </c15:formulaRef>
                      </c:ext>
                    </c:extLst>
                    <c:strCache>
                      <c:ptCount val="1"/>
                      <c:pt idx="0">
                        <c:v>Uitstroom</c:v>
                      </c:pt>
                    </c:strCache>
                  </c:strRef>
                </c:tx>
                <c:spPr>
                  <a:ln w="31750" cap="rnd">
                    <a:solidFill>
                      <a:schemeClr val="accent3"/>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nl-NL"/>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numRef>
                    <c:extLst>
                      <c:ext xmlns:c15="http://schemas.microsoft.com/office/drawing/2012/chart" uri="{02D57815-91ED-43cb-92C2-25804820EDAC}">
                        <c15:fullRef>
                          <c15:sqref>'1. Inzet LKS'!$C$28:$I$28</c15:sqref>
                        </c15:fullRef>
                        <c15:formulaRef>
                          <c15:sqref>'1. Inzet LKS'!$E$28:$I$28</c15:sqref>
                        </c15:formulaRef>
                      </c:ext>
                    </c:extLst>
                    <c:numCache>
                      <c:formatCode>General</c:formatCode>
                      <c:ptCount val="5"/>
                      <c:pt idx="0">
                        <c:v>2023</c:v>
                      </c:pt>
                      <c:pt idx="1">
                        <c:v>2024</c:v>
                      </c:pt>
                      <c:pt idx="2">
                        <c:v>2025</c:v>
                      </c:pt>
                      <c:pt idx="3">
                        <c:v>2026</c:v>
                      </c:pt>
                      <c:pt idx="4">
                        <c:v>2027</c:v>
                      </c:pt>
                    </c:numCache>
                  </c:numRef>
                </c:cat>
                <c:val>
                  <c:numRef>
                    <c:extLst>
                      <c:ext xmlns:c15="http://schemas.microsoft.com/office/drawing/2012/chart" uri="{02D57815-91ED-43cb-92C2-25804820EDAC}">
                        <c15:fullRef>
                          <c15:sqref>'1. Inzet LKS'!$C$31:$I$31</c15:sqref>
                        </c15:fullRef>
                        <c15:formulaRef>
                          <c15:sqref>'1. Inzet LKS'!$E$31:$I$31</c15:sqref>
                        </c15:formulaRef>
                      </c:ext>
                    </c:extLst>
                    <c:numCache>
                      <c:formatCode>_-* #,##0_-;_-* #,##0\-;_-* "-"??_-;_-@_-</c:formatCode>
                      <c:ptCount val="5"/>
                    </c:numCache>
                  </c:numRef>
                </c:val>
                <c:smooth val="0"/>
                <c:extLst xmlns:c15="http://schemas.microsoft.com/office/drawing/2012/chart">
                  <c:ext xmlns:c16="http://schemas.microsoft.com/office/drawing/2014/chart" uri="{C3380CC4-5D6E-409C-BE32-E72D297353CC}">
                    <c16:uniqueId val="{00000004-6775-49B8-BD43-996F0E78F429}"/>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'1. Inzet LKS'!$B$32</c15:sqref>
                        </c15:formulaRef>
                      </c:ext>
                    </c:extLst>
                    <c:strCache>
                      <c:ptCount val="1"/>
                      <c:pt idx="0">
                        <c:v>Uitstroom naar werk in jaar</c:v>
                      </c:pt>
                    </c:strCache>
                  </c:strRef>
                </c:tx>
                <c:spPr>
                  <a:ln w="31750" cap="rnd">
                    <a:solidFill>
                      <a:schemeClr val="accent4"/>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nl-NL"/>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numRef>
                    <c:extLst>
                      <c:ext xmlns:c15="http://schemas.microsoft.com/office/drawing/2012/chart" uri="{02D57815-91ED-43cb-92C2-25804820EDAC}">
                        <c15:fullRef>
                          <c15:sqref>'1. Inzet LKS'!$C$28:$I$28</c15:sqref>
                        </c15:fullRef>
                        <c15:formulaRef>
                          <c15:sqref>'1. Inzet LKS'!$E$28:$I$28</c15:sqref>
                        </c15:formulaRef>
                      </c:ext>
                    </c:extLst>
                    <c:numCache>
                      <c:formatCode>General</c:formatCode>
                      <c:ptCount val="5"/>
                      <c:pt idx="0">
                        <c:v>2023</c:v>
                      </c:pt>
                      <c:pt idx="1">
                        <c:v>2024</c:v>
                      </c:pt>
                      <c:pt idx="2">
                        <c:v>2025</c:v>
                      </c:pt>
                      <c:pt idx="3">
                        <c:v>2026</c:v>
                      </c:pt>
                      <c:pt idx="4">
                        <c:v>2027</c:v>
                      </c:pt>
                    </c:numCache>
                  </c:numRef>
                </c:cat>
                <c:val>
                  <c:numRef>
                    <c:extLst>
                      <c:ext xmlns:c15="http://schemas.microsoft.com/office/drawing/2012/chart" uri="{02D57815-91ED-43cb-92C2-25804820EDAC}">
                        <c15:fullRef>
                          <c15:sqref>'1. Inzet LKS'!$C$32:$I$32</c15:sqref>
                        </c15:fullRef>
                        <c15:formulaRef>
                          <c15:sqref>'1. Inzet LKS'!$E$32:$I$32</c15:sqref>
                        </c15:formulaRef>
                      </c:ext>
                    </c:extLst>
                    <c:numCache>
                      <c:formatCode>_-* #,##0_-;_-* #,##0\-;_-* "-"??_-;_-@_-</c:formatCode>
                      <c:ptCount val="5"/>
                      <c:pt idx="0">
                        <c:v>0</c:v>
                      </c:pt>
                      <c:pt idx="1">
                        <c:v>0</c:v>
                      </c:pt>
                      <c:pt idx="2">
                        <c:v>0</c:v>
                      </c:pt>
                      <c:pt idx="3">
                        <c:v>0</c:v>
                      </c:pt>
                      <c:pt idx="4">
                        <c:v>0</c:v>
                      </c:pt>
                    </c:numCache>
                  </c:numRef>
                </c:val>
                <c:smooth val="0"/>
                <c:extLst xmlns:c15="http://schemas.microsoft.com/office/drawing/2012/chart">
                  <c:ext xmlns:c16="http://schemas.microsoft.com/office/drawing/2014/chart" uri="{C3380CC4-5D6E-409C-BE32-E72D297353CC}">
                    <c16:uniqueId val="{00000001-6775-49B8-BD43-996F0E78F429}"/>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'1. Inzet LKS'!$B$33</c15:sqref>
                        </c15:formulaRef>
                      </c:ext>
                    </c:extLst>
                    <c:strCache>
                      <c:ptCount val="1"/>
                      <c:pt idx="0">
                        <c:v>Terugval in jaar</c:v>
                      </c:pt>
                    </c:strCache>
                  </c:strRef>
                </c:tx>
                <c:spPr>
                  <a:ln w="31750" cap="rnd">
                    <a:solidFill>
                      <a:schemeClr val="accent5"/>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nl-NL"/>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numRef>
                    <c:extLst>
                      <c:ext xmlns:c15="http://schemas.microsoft.com/office/drawing/2012/chart" uri="{02D57815-91ED-43cb-92C2-25804820EDAC}">
                        <c15:fullRef>
                          <c15:sqref>'1. Inzet LKS'!$C$28:$I$28</c15:sqref>
                        </c15:fullRef>
                        <c15:formulaRef>
                          <c15:sqref>'1. Inzet LKS'!$E$28:$I$28</c15:sqref>
                        </c15:formulaRef>
                      </c:ext>
                    </c:extLst>
                    <c:numCache>
                      <c:formatCode>General</c:formatCode>
                      <c:ptCount val="5"/>
                      <c:pt idx="0">
                        <c:v>2023</c:v>
                      </c:pt>
                      <c:pt idx="1">
                        <c:v>2024</c:v>
                      </c:pt>
                      <c:pt idx="2">
                        <c:v>2025</c:v>
                      </c:pt>
                      <c:pt idx="3">
                        <c:v>2026</c:v>
                      </c:pt>
                      <c:pt idx="4">
                        <c:v>2027</c:v>
                      </c:pt>
                    </c:numCache>
                  </c:numRef>
                </c:cat>
                <c:val>
                  <c:numRef>
                    <c:extLst>
                      <c:ext xmlns:c15="http://schemas.microsoft.com/office/drawing/2012/chart" uri="{02D57815-91ED-43cb-92C2-25804820EDAC}">
                        <c15:fullRef>
                          <c15:sqref>'1. Inzet LKS'!$C$33:$I$33</c15:sqref>
                        </c15:fullRef>
                        <c15:formulaRef>
                          <c15:sqref>'1. Inzet LKS'!$E$33:$I$33</c15:sqref>
                        </c15:formulaRef>
                      </c:ext>
                    </c:extLst>
                    <c:numCache>
                      <c:formatCode>_-* #,##0_-;_-* #,##0\-;_-* "-"??_-;_-@_-</c:formatCode>
                      <c:ptCount val="5"/>
                      <c:pt idx="0">
                        <c:v>0</c:v>
                      </c:pt>
                      <c:pt idx="1">
                        <c:v>0</c:v>
                      </c:pt>
                      <c:pt idx="2">
                        <c:v>0</c:v>
                      </c:pt>
                      <c:pt idx="3">
                        <c:v>0</c:v>
                      </c:pt>
                      <c:pt idx="4">
                        <c:v>0</c:v>
                      </c:pt>
                    </c:numCache>
                  </c:numRef>
                </c:val>
                <c:smooth val="0"/>
                <c:extLst xmlns:c15="http://schemas.microsoft.com/office/drawing/2012/chart">
                  <c:ext xmlns:c16="http://schemas.microsoft.com/office/drawing/2014/chart" uri="{C3380CC4-5D6E-409C-BE32-E72D297353CC}">
                    <c16:uniqueId val="{00000002-6775-49B8-BD43-996F0E78F429}"/>
                  </c:ext>
                </c:extLst>
              </c15:ser>
            </c15:filteredLineSeries>
          </c:ext>
        </c:extLst>
      </c:lineChart>
      <c:catAx>
        <c:axId val="245031008"/>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nl-NL"/>
          </a:p>
        </c:txPr>
        <c:crossAx val="245046816"/>
        <c:crosses val="autoZero"/>
        <c:auto val="1"/>
        <c:lblAlgn val="ctr"/>
        <c:lblOffset val="100"/>
        <c:noMultiLvlLbl val="0"/>
      </c:catAx>
      <c:valAx>
        <c:axId val="245046816"/>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General" sourceLinked="1"/>
        <c:majorTickMark val="none"/>
        <c:minorTickMark val="none"/>
        <c:tickLblPos val="nextTo"/>
        <c:crossAx val="245031008"/>
        <c:crosses val="autoZero"/>
        <c:crossBetween val="between"/>
      </c:valAx>
      <c:spPr>
        <a:noFill/>
        <a:ln>
          <a:noFill/>
        </a:ln>
        <a:effectLst/>
      </c:spPr>
    </c:plotArea>
    <c:legend>
      <c:legendPos val="b"/>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nl-NL"/>
        </a:p>
      </c:txPr>
    </c:legend>
    <c:plotVisOnly val="1"/>
    <c:dispBlanksAs val="zero"/>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nl-NL"/>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nl-NL"/>
              <a:t>Resultaat inzet op LKS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nl-NL"/>
        </a:p>
      </c:txPr>
    </c:title>
    <c:autoTitleDeleted val="0"/>
    <c:plotArea>
      <c:layout/>
      <c:barChart>
        <c:barDir val="col"/>
        <c:grouping val="clustered"/>
        <c:varyColors val="0"/>
        <c:ser>
          <c:idx val="0"/>
          <c:order val="0"/>
          <c:tx>
            <c:strRef>
              <c:f>Dashboard!$C$140</c:f>
              <c:strCache>
                <c:ptCount val="1"/>
                <c:pt idx="0">
                  <c:v>Voordeel netto uitgaven BUIG</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c:spPr>
          <c:invertIfNegative val="0"/>
          <c:cat>
            <c:numRef>
              <c:f>Dashboard!$B$141:$B$145</c:f>
              <c:numCache>
                <c:formatCode>General</c:formatCode>
                <c:ptCount val="5"/>
                <c:pt idx="0">
                  <c:v>2023</c:v>
                </c:pt>
                <c:pt idx="1">
                  <c:v>2024</c:v>
                </c:pt>
                <c:pt idx="2">
                  <c:v>2025</c:v>
                </c:pt>
                <c:pt idx="3">
                  <c:v>2026</c:v>
                </c:pt>
                <c:pt idx="4">
                  <c:v>2027</c:v>
                </c:pt>
              </c:numCache>
            </c:numRef>
          </c:cat>
          <c:val>
            <c:numRef>
              <c:f>Dashboard!$C$141:$C$145</c:f>
              <c:numCache>
                <c:formatCode>_ [$€-2]\ * #,##0_ ;_ [$€-2]\ * \-#,##0_ ;_ [$€-2]\ * "-"??_ ;_ @_ </c:formatCode>
                <c:ptCount val="5"/>
                <c:pt idx="0">
                  <c:v>0</c:v>
                </c:pt>
                <c:pt idx="1">
                  <c:v>0</c:v>
                </c:pt>
                <c:pt idx="2">
                  <c:v>0</c:v>
                </c:pt>
                <c:pt idx="3">
                  <c:v>0</c:v>
                </c:pt>
                <c:pt idx="4">
                  <c:v>0</c:v>
                </c:pt>
              </c:numCache>
            </c:numRef>
          </c:val>
          <c:extLst>
            <c:ext xmlns:c16="http://schemas.microsoft.com/office/drawing/2014/chart" uri="{C3380CC4-5D6E-409C-BE32-E72D297353CC}">
              <c16:uniqueId val="{00000000-BA92-4B1B-AB00-4DF45157AAF2}"/>
            </c:ext>
          </c:extLst>
        </c:ser>
        <c:ser>
          <c:idx val="1"/>
          <c:order val="1"/>
          <c:tx>
            <c:strRef>
              <c:f>Dashboard!$D$140</c:f>
              <c:strCache>
                <c:ptCount val="1"/>
                <c:pt idx="0">
                  <c:v>Voordeel budget LKS</c:v>
                </c:pt>
              </c:strCache>
            </c:strRef>
          </c:tx>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c:spPr>
          <c:invertIfNegative val="0"/>
          <c:cat>
            <c:numRef>
              <c:f>Dashboard!$B$141:$B$145</c:f>
              <c:numCache>
                <c:formatCode>General</c:formatCode>
                <c:ptCount val="5"/>
                <c:pt idx="0">
                  <c:v>2023</c:v>
                </c:pt>
                <c:pt idx="1">
                  <c:v>2024</c:v>
                </c:pt>
                <c:pt idx="2">
                  <c:v>2025</c:v>
                </c:pt>
                <c:pt idx="3">
                  <c:v>2026</c:v>
                </c:pt>
                <c:pt idx="4">
                  <c:v>2027</c:v>
                </c:pt>
              </c:numCache>
            </c:numRef>
          </c:cat>
          <c:val>
            <c:numRef>
              <c:f>Dashboard!$D$141:$D$145</c:f>
              <c:numCache>
                <c:formatCode>_ [$€-2]\ * #,##0_ ;_ [$€-2]\ * \-#,##0_ ;_ [$€-2]\ * "-"??_ ;_ @_ </c:formatCode>
                <c:ptCount val="5"/>
                <c:pt idx="0">
                  <c:v>#N/A</c:v>
                </c:pt>
                <c:pt idx="1">
                  <c:v>#N/A</c:v>
                </c:pt>
                <c:pt idx="2">
                  <c:v>#N/A</c:v>
                </c:pt>
                <c:pt idx="3">
                  <c:v>#N/A</c:v>
                </c:pt>
                <c:pt idx="4">
                  <c:v>#N/A</c:v>
                </c:pt>
              </c:numCache>
            </c:numRef>
          </c:val>
          <c:extLst>
            <c:ext xmlns:c16="http://schemas.microsoft.com/office/drawing/2014/chart" uri="{C3380CC4-5D6E-409C-BE32-E72D297353CC}">
              <c16:uniqueId val="{00000001-BA92-4B1B-AB00-4DF45157AAF2}"/>
            </c:ext>
          </c:extLst>
        </c:ser>
        <c:dLbls>
          <c:showLegendKey val="0"/>
          <c:showVal val="0"/>
          <c:showCatName val="0"/>
          <c:showSerName val="0"/>
          <c:showPercent val="0"/>
          <c:showBubbleSize val="0"/>
        </c:dLbls>
        <c:gapWidth val="219"/>
        <c:overlap val="-27"/>
        <c:axId val="266865808"/>
        <c:axId val="266873712"/>
      </c:barChart>
      <c:lineChart>
        <c:grouping val="standard"/>
        <c:varyColors val="0"/>
        <c:ser>
          <c:idx val="2"/>
          <c:order val="2"/>
          <c:tx>
            <c:strRef>
              <c:f>Dashboard!$E$140</c:f>
              <c:strCache>
                <c:ptCount val="1"/>
                <c:pt idx="0">
                  <c:v>Totaal</c:v>
                </c:pt>
              </c:strCache>
            </c:strRef>
          </c:tx>
          <c:spPr>
            <a:ln w="31750" cap="rnd">
              <a:solidFill>
                <a:schemeClr val="accent3"/>
              </a:solidFill>
              <a:round/>
            </a:ln>
            <a:effectLst>
              <a:outerShdw blurRad="40000" dist="23000" dir="5400000" rotWithShape="0">
                <a:srgbClr val="000000">
                  <a:alpha val="35000"/>
                </a:srgbClr>
              </a:outerShdw>
            </a:effectLst>
          </c:spPr>
          <c:marker>
            <c:symbol val="none"/>
          </c:marker>
          <c:cat>
            <c:numRef>
              <c:f>Dashboard!$B$141:$B$145</c:f>
              <c:numCache>
                <c:formatCode>General</c:formatCode>
                <c:ptCount val="5"/>
                <c:pt idx="0">
                  <c:v>2023</c:v>
                </c:pt>
                <c:pt idx="1">
                  <c:v>2024</c:v>
                </c:pt>
                <c:pt idx="2">
                  <c:v>2025</c:v>
                </c:pt>
                <c:pt idx="3">
                  <c:v>2026</c:v>
                </c:pt>
                <c:pt idx="4">
                  <c:v>2027</c:v>
                </c:pt>
              </c:numCache>
            </c:numRef>
          </c:cat>
          <c:val>
            <c:numRef>
              <c:f>Dashboard!$E$141:$E$145</c:f>
              <c:numCache>
                <c:formatCode>_ [$€-2]\ * #,##0_ ;_ [$€-2]\ * \-#,##0_ ;_ [$€-2]\ * "-"??_ ;_ @_ </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2-BA92-4B1B-AB00-4DF45157AAF2}"/>
            </c:ext>
          </c:extLst>
        </c:ser>
        <c:dLbls>
          <c:showLegendKey val="0"/>
          <c:showVal val="0"/>
          <c:showCatName val="0"/>
          <c:showSerName val="0"/>
          <c:showPercent val="0"/>
          <c:showBubbleSize val="0"/>
        </c:dLbls>
        <c:marker val="1"/>
        <c:smooth val="0"/>
        <c:axId val="266865808"/>
        <c:axId val="266873712"/>
      </c:lineChart>
      <c:catAx>
        <c:axId val="266865808"/>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nl-NL"/>
          </a:p>
        </c:txPr>
        <c:crossAx val="266873712"/>
        <c:crosses val="autoZero"/>
        <c:auto val="1"/>
        <c:lblAlgn val="ctr"/>
        <c:lblOffset val="100"/>
        <c:noMultiLvlLbl val="0"/>
      </c:catAx>
      <c:valAx>
        <c:axId val="266873712"/>
        <c:scaling>
          <c:orientation val="minMax"/>
        </c:scaling>
        <c:delete val="0"/>
        <c:axPos val="l"/>
        <c:majorGridlines>
          <c:spPr>
            <a:ln w="9525" cap="flat" cmpd="sng" algn="ctr">
              <a:solidFill>
                <a:schemeClr val="tx2">
                  <a:lumMod val="15000"/>
                  <a:lumOff val="85000"/>
                </a:schemeClr>
              </a:solidFill>
              <a:round/>
            </a:ln>
            <a:effectLst/>
          </c:spPr>
        </c:majorGridlines>
        <c:numFmt formatCode="_ [$€-2]\ * #,##0_ ;_ [$€-2]\ * \-#,##0_ ;_ [$€-2]\ * &quot;-&quot;??_ ;_ @_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nl-NL"/>
          </a:p>
        </c:txPr>
        <c:crossAx val="26686580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nl-NL"/>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nl-NL"/>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spc="0" baseline="0">
                <a:solidFill>
                  <a:schemeClr val="tx1">
                    <a:lumMod val="65000"/>
                    <a:lumOff val="35000"/>
                  </a:schemeClr>
                </a:solidFill>
                <a:latin typeface="+mn-lt"/>
                <a:ea typeface="+mn-ea"/>
                <a:cs typeface="+mn-cs"/>
              </a:defRPr>
            </a:pPr>
            <a:r>
              <a:rPr lang="en-US" sz="1000" b="1"/>
              <a:t>1 BUIG Budget gemeente</a:t>
            </a:r>
          </a:p>
        </c:rich>
      </c:tx>
      <c:overlay val="0"/>
      <c:spPr>
        <a:noFill/>
        <a:ln>
          <a:noFill/>
        </a:ln>
        <a:effectLst/>
      </c:spPr>
      <c:txPr>
        <a:bodyPr rot="0" spcFirstLastPara="1" vertOverflow="ellipsis" vert="horz" wrap="square" anchor="ctr" anchorCtr="1"/>
        <a:lstStyle/>
        <a:p>
          <a:pPr>
            <a:defRPr sz="1000" b="1" i="0" u="none" strike="noStrike" kern="1200" spc="0" baseline="0">
              <a:solidFill>
                <a:schemeClr val="tx1">
                  <a:lumMod val="65000"/>
                  <a:lumOff val="35000"/>
                </a:schemeClr>
              </a:solidFill>
              <a:latin typeface="+mn-lt"/>
              <a:ea typeface="+mn-ea"/>
              <a:cs typeface="+mn-cs"/>
            </a:defRPr>
          </a:pPr>
          <a:endParaRPr lang="nl-NL"/>
        </a:p>
      </c:txPr>
    </c:title>
    <c:autoTitleDeleted val="0"/>
    <c:plotArea>
      <c:layout/>
      <c:barChart>
        <c:barDir val="col"/>
        <c:grouping val="clustered"/>
        <c:varyColors val="0"/>
        <c:ser>
          <c:idx val="1"/>
          <c:order val="0"/>
          <c:tx>
            <c:strRef>
              <c:f>'2. Budget BUIG'!$B$13</c:f>
              <c:strCache>
                <c:ptCount val="1"/>
                <c:pt idx="0">
                  <c:v>BUIG budget totaal</c:v>
                </c:pt>
              </c:strCache>
            </c:strRef>
          </c:tx>
          <c:spPr>
            <a:solidFill>
              <a:srgbClr val="002060"/>
            </a:solidFill>
            <a:ln>
              <a:noFill/>
            </a:ln>
            <a:effectLst/>
          </c:spPr>
          <c:invertIfNegative val="0"/>
          <c:cat>
            <c:numRef>
              <c:f>'2. Budget BUIG'!$C$11:$K$11</c:f>
              <c:numCache>
                <c:formatCode>General</c:formatCode>
                <c:ptCount val="9"/>
                <c:pt idx="0">
                  <c:v>2014</c:v>
                </c:pt>
                <c:pt idx="1">
                  <c:v>2015</c:v>
                </c:pt>
                <c:pt idx="2">
                  <c:v>2016</c:v>
                </c:pt>
                <c:pt idx="3">
                  <c:v>2017</c:v>
                </c:pt>
                <c:pt idx="4">
                  <c:v>2018</c:v>
                </c:pt>
                <c:pt idx="5">
                  <c:v>2019</c:v>
                </c:pt>
                <c:pt idx="6">
                  <c:v>2020</c:v>
                </c:pt>
                <c:pt idx="7">
                  <c:v>2021</c:v>
                </c:pt>
                <c:pt idx="8">
                  <c:v>2022</c:v>
                </c:pt>
              </c:numCache>
            </c:numRef>
          </c:cat>
          <c:val>
            <c:numRef>
              <c:f>'2. Budget BUIG'!$C$13:$K$13</c:f>
              <c:numCache>
                <c:formatCode>_-"€"\ * #,##0_-;_-"€"\ * #,##0\-;_-"€"\ * "-"??_-;_-@_-</c:formatCode>
                <c:ptCount val="9"/>
                <c:pt idx="0">
                  <c:v>#N/A</c:v>
                </c:pt>
                <c:pt idx="1">
                  <c:v>#N/A</c:v>
                </c:pt>
                <c:pt idx="2">
                  <c:v>#N/A</c:v>
                </c:pt>
                <c:pt idx="3">
                  <c:v>#N/A</c:v>
                </c:pt>
                <c:pt idx="4">
                  <c:v>#N/A</c:v>
                </c:pt>
                <c:pt idx="5">
                  <c:v>#N/A</c:v>
                </c:pt>
                <c:pt idx="6">
                  <c:v>#N/A</c:v>
                </c:pt>
                <c:pt idx="7">
                  <c:v>#N/A</c:v>
                </c:pt>
                <c:pt idx="8">
                  <c:v>#N/A</c:v>
                </c:pt>
              </c:numCache>
            </c:numRef>
          </c:val>
          <c:extLst>
            <c:ext xmlns:c16="http://schemas.microsoft.com/office/drawing/2014/chart" uri="{C3380CC4-5D6E-409C-BE32-E72D297353CC}">
              <c16:uniqueId val="{00000003-C887-4994-A2C0-8B7508716E5C}"/>
            </c:ext>
          </c:extLst>
        </c:ser>
        <c:dLbls>
          <c:showLegendKey val="0"/>
          <c:showVal val="0"/>
          <c:showCatName val="0"/>
          <c:showSerName val="0"/>
          <c:showPercent val="0"/>
          <c:showBubbleSize val="0"/>
        </c:dLbls>
        <c:gapWidth val="150"/>
        <c:axId val="274952624"/>
        <c:axId val="274952952"/>
      </c:barChart>
      <c:catAx>
        <c:axId val="2749526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274952952"/>
        <c:crosses val="autoZero"/>
        <c:auto val="1"/>
        <c:lblAlgn val="ctr"/>
        <c:lblOffset val="100"/>
        <c:noMultiLvlLbl val="0"/>
      </c:catAx>
      <c:valAx>
        <c:axId val="274952952"/>
        <c:scaling>
          <c:orientation val="minMax"/>
        </c:scaling>
        <c:delete val="0"/>
        <c:axPos val="l"/>
        <c:majorGridlines>
          <c:spPr>
            <a:ln w="9525" cap="flat" cmpd="sng" algn="ctr">
              <a:solidFill>
                <a:schemeClr val="tx1">
                  <a:lumMod val="15000"/>
                  <a:lumOff val="85000"/>
                </a:schemeClr>
              </a:solidFill>
              <a:round/>
            </a:ln>
            <a:effectLst/>
          </c:spPr>
        </c:majorGridlines>
        <c:numFmt formatCode="&quot;€&quot;\ #,##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274952624"/>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800" b="0" i="0" u="none" strike="noStrike" kern="1200" baseline="0">
                <a:solidFill>
                  <a:schemeClr val="tx1">
                    <a:lumMod val="65000"/>
                    <a:lumOff val="35000"/>
                  </a:schemeClr>
                </a:solidFill>
                <a:latin typeface="+mn-lt"/>
                <a:ea typeface="+mn-ea"/>
                <a:cs typeface="+mn-cs"/>
              </a:defRPr>
            </a:pPr>
            <a:endParaRPr lang="nl-NL"/>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l-NL"/>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spc="0" baseline="0">
                <a:solidFill>
                  <a:schemeClr val="tx1">
                    <a:lumMod val="65000"/>
                    <a:lumOff val="35000"/>
                  </a:schemeClr>
                </a:solidFill>
                <a:latin typeface="+mn-lt"/>
                <a:ea typeface="+mn-ea"/>
                <a:cs typeface="+mn-cs"/>
              </a:defRPr>
            </a:pPr>
            <a:r>
              <a:rPr lang="nl-NL" sz="1000" b="1"/>
              <a:t>2 Procentuele mutatie</a:t>
            </a:r>
            <a:r>
              <a:rPr lang="nl-NL" sz="1000" b="1" baseline="0"/>
              <a:t> BUIG budget t.o.v. voorgaand jaar</a:t>
            </a:r>
            <a:endParaRPr lang="nl-NL" sz="1000" b="1"/>
          </a:p>
        </c:rich>
      </c:tx>
      <c:overlay val="0"/>
      <c:spPr>
        <a:noFill/>
        <a:ln>
          <a:noFill/>
        </a:ln>
        <a:effectLst/>
      </c:spPr>
      <c:txPr>
        <a:bodyPr rot="0" spcFirstLastPara="1" vertOverflow="ellipsis" vert="horz" wrap="square" anchor="ctr" anchorCtr="1"/>
        <a:lstStyle/>
        <a:p>
          <a:pPr>
            <a:defRPr sz="1000" b="1" i="0" u="none" strike="noStrike" kern="1200" spc="0" baseline="0">
              <a:solidFill>
                <a:schemeClr val="tx1">
                  <a:lumMod val="65000"/>
                  <a:lumOff val="35000"/>
                </a:schemeClr>
              </a:solidFill>
              <a:latin typeface="+mn-lt"/>
              <a:ea typeface="+mn-ea"/>
              <a:cs typeface="+mn-cs"/>
            </a:defRPr>
          </a:pPr>
          <a:endParaRPr lang="nl-NL"/>
        </a:p>
      </c:txPr>
    </c:title>
    <c:autoTitleDeleted val="0"/>
    <c:plotArea>
      <c:layout/>
      <c:lineChart>
        <c:grouping val="standard"/>
        <c:varyColors val="0"/>
        <c:ser>
          <c:idx val="1"/>
          <c:order val="0"/>
          <c:tx>
            <c:strRef>
              <c:f>'2. Budget BUIG'!$B$24</c:f>
              <c:strCache>
                <c:ptCount val="1"/>
                <c:pt idx="0">
                  <c:v>% stijging gemeente</c:v>
                </c:pt>
              </c:strCache>
            </c:strRef>
          </c:tx>
          <c:spPr>
            <a:ln w="28575" cap="rnd">
              <a:solidFill>
                <a:srgbClr val="002060"/>
              </a:solidFill>
              <a:round/>
            </a:ln>
            <a:effectLst/>
          </c:spPr>
          <c:marker>
            <c:symbol val="none"/>
          </c:marker>
          <c:cat>
            <c:numRef>
              <c:f>'2. Budget BUIG'!$C$22:$K$22</c:f>
              <c:numCache>
                <c:formatCode>General</c:formatCode>
                <c:ptCount val="9"/>
                <c:pt idx="0">
                  <c:v>2014</c:v>
                </c:pt>
                <c:pt idx="1">
                  <c:v>2015</c:v>
                </c:pt>
                <c:pt idx="2">
                  <c:v>2016</c:v>
                </c:pt>
                <c:pt idx="3">
                  <c:v>2017</c:v>
                </c:pt>
                <c:pt idx="4">
                  <c:v>2018</c:v>
                </c:pt>
                <c:pt idx="5">
                  <c:v>2019</c:v>
                </c:pt>
                <c:pt idx="6">
                  <c:v>2020</c:v>
                </c:pt>
                <c:pt idx="7">
                  <c:v>2021</c:v>
                </c:pt>
                <c:pt idx="8">
                  <c:v>2022</c:v>
                </c:pt>
              </c:numCache>
            </c:numRef>
          </c:cat>
          <c:val>
            <c:numRef>
              <c:f>'2. Budget BUIG'!$C$24:$K$24</c:f>
              <c:numCache>
                <c:formatCode>0.00%</c:formatCode>
                <c:ptCount val="9"/>
                <c:pt idx="1">
                  <c:v>#N/A</c:v>
                </c:pt>
                <c:pt idx="2" formatCode="0.0%">
                  <c:v>#N/A</c:v>
                </c:pt>
                <c:pt idx="3" formatCode="0.0%">
                  <c:v>#N/A</c:v>
                </c:pt>
                <c:pt idx="4" formatCode="0.0%">
                  <c:v>#N/A</c:v>
                </c:pt>
                <c:pt idx="5" formatCode="0.0%">
                  <c:v>#N/A</c:v>
                </c:pt>
                <c:pt idx="6" formatCode="0.0%">
                  <c:v>#N/A</c:v>
                </c:pt>
                <c:pt idx="7" formatCode="0.0%">
                  <c:v>#N/A</c:v>
                </c:pt>
                <c:pt idx="8" formatCode="0.0%">
                  <c:v>#N/A</c:v>
                </c:pt>
              </c:numCache>
            </c:numRef>
          </c:val>
          <c:smooth val="0"/>
          <c:extLst>
            <c:ext xmlns:c16="http://schemas.microsoft.com/office/drawing/2014/chart" uri="{C3380CC4-5D6E-409C-BE32-E72D297353CC}">
              <c16:uniqueId val="{00000000-ACCC-4199-B50A-C5635BC2DAD0}"/>
            </c:ext>
          </c:extLst>
        </c:ser>
        <c:ser>
          <c:idx val="2"/>
          <c:order val="1"/>
          <c:tx>
            <c:strRef>
              <c:f>'2. Budget BUIG'!$B$25</c:f>
              <c:strCache>
                <c:ptCount val="1"/>
                <c:pt idx="0">
                  <c:v>% stijging macrobudget</c:v>
                </c:pt>
              </c:strCache>
            </c:strRef>
          </c:tx>
          <c:spPr>
            <a:ln w="28575" cap="rnd">
              <a:solidFill>
                <a:srgbClr val="00B050"/>
              </a:solidFill>
              <a:round/>
            </a:ln>
            <a:effectLst/>
          </c:spPr>
          <c:marker>
            <c:symbol val="none"/>
          </c:marker>
          <c:cat>
            <c:numRef>
              <c:f>'2. Budget BUIG'!$C$22:$K$22</c:f>
              <c:numCache>
                <c:formatCode>General</c:formatCode>
                <c:ptCount val="9"/>
                <c:pt idx="0">
                  <c:v>2014</c:v>
                </c:pt>
                <c:pt idx="1">
                  <c:v>2015</c:v>
                </c:pt>
                <c:pt idx="2">
                  <c:v>2016</c:v>
                </c:pt>
                <c:pt idx="3">
                  <c:v>2017</c:v>
                </c:pt>
                <c:pt idx="4">
                  <c:v>2018</c:v>
                </c:pt>
                <c:pt idx="5">
                  <c:v>2019</c:v>
                </c:pt>
                <c:pt idx="6">
                  <c:v>2020</c:v>
                </c:pt>
                <c:pt idx="7">
                  <c:v>2021</c:v>
                </c:pt>
                <c:pt idx="8">
                  <c:v>2022</c:v>
                </c:pt>
              </c:numCache>
            </c:numRef>
          </c:cat>
          <c:val>
            <c:numRef>
              <c:f>'2. Budget BUIG'!$C$25:$K$25</c:f>
              <c:numCache>
                <c:formatCode>0.0%</c:formatCode>
                <c:ptCount val="9"/>
                <c:pt idx="1">
                  <c:v>-1.934933351628779E-2</c:v>
                </c:pt>
                <c:pt idx="2">
                  <c:v>5.5160983860562821E-3</c:v>
                </c:pt>
                <c:pt idx="3">
                  <c:v>3.3558486135063396E-2</c:v>
                </c:pt>
                <c:pt idx="4">
                  <c:v>4.4493918183237398E-2</c:v>
                </c:pt>
                <c:pt idx="5">
                  <c:v>-1.8656536430664502E-2</c:v>
                </c:pt>
                <c:pt idx="6">
                  <c:v>6.1853171534069995E-2</c:v>
                </c:pt>
                <c:pt idx="7">
                  <c:v>8.0822383467063098E-3</c:v>
                </c:pt>
                <c:pt idx="8">
                  <c:v>0</c:v>
                </c:pt>
              </c:numCache>
            </c:numRef>
          </c:val>
          <c:smooth val="0"/>
          <c:extLst>
            <c:ext xmlns:c16="http://schemas.microsoft.com/office/drawing/2014/chart" uri="{C3380CC4-5D6E-409C-BE32-E72D297353CC}">
              <c16:uniqueId val="{00000001-ACCC-4199-B50A-C5635BC2DAD0}"/>
            </c:ext>
          </c:extLst>
        </c:ser>
        <c:dLbls>
          <c:showLegendKey val="0"/>
          <c:showVal val="0"/>
          <c:showCatName val="0"/>
          <c:showSerName val="0"/>
          <c:showPercent val="0"/>
          <c:showBubbleSize val="0"/>
        </c:dLbls>
        <c:smooth val="0"/>
        <c:axId val="681606736"/>
        <c:axId val="681609360"/>
      </c:lineChart>
      <c:catAx>
        <c:axId val="6816067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681609360"/>
        <c:crosses val="autoZero"/>
        <c:auto val="1"/>
        <c:lblAlgn val="ctr"/>
        <c:lblOffset val="100"/>
        <c:noMultiLvlLbl val="0"/>
      </c:catAx>
      <c:valAx>
        <c:axId val="681609360"/>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681606736"/>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nl-NL"/>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l-NL"/>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r>
              <a:rPr lang="nl-NL" sz="1100" b="1" baseline="0"/>
              <a:t>4 aandeel gemeente in macrobudget en -kosten</a:t>
            </a:r>
            <a:endParaRPr lang="nl-NL" sz="1100" b="1"/>
          </a:p>
        </c:rich>
      </c:tx>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endParaRPr lang="nl-NL"/>
        </a:p>
      </c:txPr>
    </c:title>
    <c:autoTitleDeleted val="0"/>
    <c:plotArea>
      <c:layout/>
      <c:lineChart>
        <c:grouping val="standard"/>
        <c:varyColors val="0"/>
        <c:ser>
          <c:idx val="0"/>
          <c:order val="0"/>
          <c:tx>
            <c:strRef>
              <c:f>'2. Budget BUIG'!$B$19</c:f>
              <c:strCache>
                <c:ptCount val="1"/>
                <c:pt idx="0">
                  <c:v>Aandeel in macrobudget (%)</c:v>
                </c:pt>
              </c:strCache>
            </c:strRef>
          </c:tx>
          <c:spPr>
            <a:ln w="28575" cap="rnd">
              <a:solidFill>
                <a:srgbClr val="002060"/>
              </a:solidFill>
              <a:round/>
            </a:ln>
            <a:effectLst/>
          </c:spPr>
          <c:marker>
            <c:symbol val="none"/>
          </c:marker>
          <c:cat>
            <c:numRef>
              <c:f>'2. Budget BUIG'!$C$11:$K$11</c:f>
              <c:numCache>
                <c:formatCode>General</c:formatCode>
                <c:ptCount val="9"/>
                <c:pt idx="0">
                  <c:v>2014</c:v>
                </c:pt>
                <c:pt idx="1">
                  <c:v>2015</c:v>
                </c:pt>
                <c:pt idx="2">
                  <c:v>2016</c:v>
                </c:pt>
                <c:pt idx="3">
                  <c:v>2017</c:v>
                </c:pt>
                <c:pt idx="4">
                  <c:v>2018</c:v>
                </c:pt>
                <c:pt idx="5">
                  <c:v>2019</c:v>
                </c:pt>
                <c:pt idx="6">
                  <c:v>2020</c:v>
                </c:pt>
                <c:pt idx="7">
                  <c:v>2021</c:v>
                </c:pt>
                <c:pt idx="8">
                  <c:v>2022</c:v>
                </c:pt>
              </c:numCache>
            </c:numRef>
          </c:cat>
          <c:val>
            <c:numRef>
              <c:f>'2. Budget BUIG'!$C$19:$K$19</c:f>
              <c:numCache>
                <c:formatCode>0.000%</c:formatCode>
                <c:ptCount val="9"/>
                <c:pt idx="0">
                  <c:v>#N/A</c:v>
                </c:pt>
                <c:pt idx="1">
                  <c:v>#N/A</c:v>
                </c:pt>
                <c:pt idx="2">
                  <c:v>#N/A</c:v>
                </c:pt>
                <c:pt idx="3">
                  <c:v>#N/A</c:v>
                </c:pt>
                <c:pt idx="4">
                  <c:v>#N/A</c:v>
                </c:pt>
                <c:pt idx="5">
                  <c:v>#N/A</c:v>
                </c:pt>
                <c:pt idx="6">
                  <c:v>#N/A</c:v>
                </c:pt>
                <c:pt idx="7">
                  <c:v>#N/A</c:v>
                </c:pt>
                <c:pt idx="8">
                  <c:v>#N/A</c:v>
                </c:pt>
              </c:numCache>
            </c:numRef>
          </c:val>
          <c:smooth val="0"/>
          <c:extLst>
            <c:ext xmlns:c16="http://schemas.microsoft.com/office/drawing/2014/chart" uri="{C3380CC4-5D6E-409C-BE32-E72D297353CC}">
              <c16:uniqueId val="{00000000-C692-48D5-82C3-32772ED02FB4}"/>
            </c:ext>
          </c:extLst>
        </c:ser>
        <c:ser>
          <c:idx val="1"/>
          <c:order val="1"/>
          <c:tx>
            <c:strRef>
              <c:f>'2. Budget BUIG'!$B$20</c:f>
              <c:strCache>
                <c:ptCount val="1"/>
                <c:pt idx="0">
                  <c:v>Aandeel in werkelijke kosten (%)</c:v>
                </c:pt>
              </c:strCache>
            </c:strRef>
          </c:tx>
          <c:spPr>
            <a:ln w="28575" cap="rnd">
              <a:solidFill>
                <a:srgbClr val="00B050"/>
              </a:solidFill>
              <a:round/>
            </a:ln>
            <a:effectLst/>
          </c:spPr>
          <c:marker>
            <c:symbol val="none"/>
          </c:marker>
          <c:cat>
            <c:numRef>
              <c:f>'2. Budget BUIG'!$C$11:$K$11</c:f>
              <c:numCache>
                <c:formatCode>General</c:formatCode>
                <c:ptCount val="9"/>
                <c:pt idx="0">
                  <c:v>2014</c:v>
                </c:pt>
                <c:pt idx="1">
                  <c:v>2015</c:v>
                </c:pt>
                <c:pt idx="2">
                  <c:v>2016</c:v>
                </c:pt>
                <c:pt idx="3">
                  <c:v>2017</c:v>
                </c:pt>
                <c:pt idx="4">
                  <c:v>2018</c:v>
                </c:pt>
                <c:pt idx="5">
                  <c:v>2019</c:v>
                </c:pt>
                <c:pt idx="6">
                  <c:v>2020</c:v>
                </c:pt>
                <c:pt idx="7">
                  <c:v>2021</c:v>
                </c:pt>
                <c:pt idx="8">
                  <c:v>2022</c:v>
                </c:pt>
              </c:numCache>
            </c:numRef>
          </c:cat>
          <c:val>
            <c:numRef>
              <c:f>'2. Budget BUIG'!$C$20:$K$20</c:f>
              <c:numCache>
                <c:formatCode>0.000%</c:formatCode>
                <c:ptCount val="9"/>
                <c:pt idx="0">
                  <c:v>#N/A</c:v>
                </c:pt>
                <c:pt idx="1">
                  <c:v>#N/A</c:v>
                </c:pt>
                <c:pt idx="2">
                  <c:v>#N/A</c:v>
                </c:pt>
                <c:pt idx="3">
                  <c:v>#N/A</c:v>
                </c:pt>
                <c:pt idx="4">
                  <c:v>#N/A</c:v>
                </c:pt>
                <c:pt idx="5">
                  <c:v>#N/A</c:v>
                </c:pt>
                <c:pt idx="6">
                  <c:v>#N/A</c:v>
                </c:pt>
                <c:pt idx="7">
                  <c:v>#N/A</c:v>
                </c:pt>
                <c:pt idx="8">
                  <c:v>#N/A</c:v>
                </c:pt>
              </c:numCache>
            </c:numRef>
          </c:val>
          <c:smooth val="0"/>
          <c:extLst>
            <c:ext xmlns:c16="http://schemas.microsoft.com/office/drawing/2014/chart" uri="{C3380CC4-5D6E-409C-BE32-E72D297353CC}">
              <c16:uniqueId val="{00000001-C692-48D5-82C3-32772ED02FB4}"/>
            </c:ext>
          </c:extLst>
        </c:ser>
        <c:dLbls>
          <c:showLegendKey val="0"/>
          <c:showVal val="0"/>
          <c:showCatName val="0"/>
          <c:showSerName val="0"/>
          <c:showPercent val="0"/>
          <c:showBubbleSize val="0"/>
        </c:dLbls>
        <c:smooth val="0"/>
        <c:axId val="467834480"/>
        <c:axId val="467828904"/>
      </c:lineChart>
      <c:catAx>
        <c:axId val="4678344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467828904"/>
        <c:crosses val="autoZero"/>
        <c:auto val="1"/>
        <c:lblAlgn val="ctr"/>
        <c:lblOffset val="100"/>
        <c:noMultiLvlLbl val="0"/>
      </c:catAx>
      <c:valAx>
        <c:axId val="467828904"/>
        <c:scaling>
          <c:orientation val="minMax"/>
        </c:scaling>
        <c:delete val="0"/>
        <c:axPos val="l"/>
        <c:majorGridlines>
          <c:spPr>
            <a:ln w="9525" cap="flat" cmpd="sng" algn="ctr">
              <a:solidFill>
                <a:schemeClr val="tx1">
                  <a:lumMod val="15000"/>
                  <a:lumOff val="85000"/>
                </a:schemeClr>
              </a:solidFill>
              <a:round/>
            </a:ln>
            <a:effectLst/>
          </c:spPr>
        </c:majorGridlines>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467834480"/>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nl-NL"/>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l-NL"/>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rgbClr val="002060"/>
                </a:solidFill>
                <a:latin typeface="+mn-lt"/>
                <a:ea typeface="+mn-ea"/>
                <a:cs typeface="+mn-cs"/>
              </a:defRPr>
            </a:pPr>
            <a:r>
              <a:rPr lang="nl-NL" b="1">
                <a:solidFill>
                  <a:srgbClr val="002060"/>
                </a:solidFill>
              </a:rPr>
              <a:t>Verwachte bijstandsdichtheid 2023</a:t>
            </a:r>
          </a:p>
        </c:rich>
      </c:tx>
      <c:overlay val="0"/>
      <c:spPr>
        <a:noFill/>
        <a:ln>
          <a:noFill/>
        </a:ln>
        <a:effectLst/>
      </c:spPr>
      <c:txPr>
        <a:bodyPr rot="0" spcFirstLastPara="1" vertOverflow="ellipsis" vert="horz" wrap="square" anchor="ctr" anchorCtr="1"/>
        <a:lstStyle/>
        <a:p>
          <a:pPr>
            <a:defRPr sz="1400" b="1" i="0" u="none" strike="noStrike" kern="1200" spc="0" baseline="0">
              <a:solidFill>
                <a:srgbClr val="002060"/>
              </a:solidFill>
              <a:latin typeface="+mn-lt"/>
              <a:ea typeface="+mn-ea"/>
              <a:cs typeface="+mn-cs"/>
            </a:defRPr>
          </a:pPr>
          <a:endParaRPr lang="nl-NL"/>
        </a:p>
      </c:txPr>
    </c:title>
    <c:autoTitleDeleted val="0"/>
    <c:plotArea>
      <c:layout>
        <c:manualLayout>
          <c:layoutTarget val="inner"/>
          <c:xMode val="edge"/>
          <c:yMode val="edge"/>
          <c:x val="0.11756465275963728"/>
          <c:y val="0.12767967145790557"/>
          <c:w val="0.84768021295916207"/>
          <c:h val="0.53792332939902021"/>
        </c:manualLayout>
      </c:layout>
      <c:barChart>
        <c:barDir val="col"/>
        <c:grouping val="clustered"/>
        <c:varyColors val="0"/>
        <c:ser>
          <c:idx val="0"/>
          <c:order val="0"/>
          <c:spPr>
            <a:solidFill>
              <a:schemeClr val="accent1"/>
            </a:solidFill>
            <a:ln>
              <a:noFill/>
            </a:ln>
            <a:effectLst/>
          </c:spPr>
          <c:invertIfNegative val="0"/>
          <c:dPt>
            <c:idx val="0"/>
            <c:invertIfNegative val="0"/>
            <c:bubble3D val="0"/>
            <c:spPr>
              <a:solidFill>
                <a:srgbClr val="00B050"/>
              </a:solidFill>
              <a:ln>
                <a:noFill/>
              </a:ln>
              <a:effectLst/>
            </c:spPr>
            <c:extLst>
              <c:ext xmlns:c16="http://schemas.microsoft.com/office/drawing/2014/chart" uri="{C3380CC4-5D6E-409C-BE32-E72D297353CC}">
                <c16:uniqueId val="{00000001-DA81-49DC-B73F-8EE34BF5DD46}"/>
              </c:ext>
            </c:extLst>
          </c:dPt>
          <c:dPt>
            <c:idx val="1"/>
            <c:invertIfNegative val="0"/>
            <c:bubble3D val="0"/>
            <c:spPr>
              <a:solidFill>
                <a:srgbClr val="002060"/>
              </a:solidFill>
              <a:ln>
                <a:noFill/>
              </a:ln>
              <a:effectLst/>
            </c:spPr>
            <c:extLst>
              <c:ext xmlns:c16="http://schemas.microsoft.com/office/drawing/2014/chart" uri="{C3380CC4-5D6E-409C-BE32-E72D297353CC}">
                <c16:uniqueId val="{00000003-DA81-49DC-B73F-8EE34BF5DD46}"/>
              </c:ext>
            </c:extLst>
          </c:dPt>
          <c:cat>
            <c:strRef>
              <c:extLst>
                <c:ext xmlns:c15="http://schemas.microsoft.com/office/drawing/2012/chart" uri="{02D57815-91ED-43cb-92C2-25804820EDAC}">
                  <c15:fullRef>
                    <c15:sqref>'Hulpblad kenget'!$A$54:$A$66</c15:sqref>
                  </c15:fullRef>
                </c:ext>
              </c:extLst>
              <c:f>('Hulpblad kenget'!$A$54,'Hulpblad kenget'!$A$56,'Hulpblad kenget'!$A$59:$A$66)</c:f>
              <c:strCache>
                <c:ptCount val="10"/>
                <c:pt idx="0">
                  <c:v>0</c:v>
                </c:pt>
                <c:pt idx="1">
                  <c:v>Gem. vergelijkingsgroep</c:v>
                </c:pt>
                <c:pt idx="2">
                  <c:v>0</c:v>
                </c:pt>
                <c:pt idx="3">
                  <c:v>0</c:v>
                </c:pt>
                <c:pt idx="4">
                  <c:v>0</c:v>
                </c:pt>
                <c:pt idx="5">
                  <c:v>0</c:v>
                </c:pt>
                <c:pt idx="6">
                  <c:v>0</c:v>
                </c:pt>
                <c:pt idx="7">
                  <c:v>0</c:v>
                </c:pt>
                <c:pt idx="8">
                  <c:v>0</c:v>
                </c:pt>
                <c:pt idx="9">
                  <c:v>0</c:v>
                </c:pt>
              </c:strCache>
            </c:strRef>
          </c:cat>
          <c:val>
            <c:numRef>
              <c:extLst>
                <c:ext xmlns:c15="http://schemas.microsoft.com/office/drawing/2012/chart" uri="{02D57815-91ED-43cb-92C2-25804820EDAC}">
                  <c15:fullRef>
                    <c15:sqref>'Hulpblad kenget'!$C$54:$C$66</c15:sqref>
                  </c15:fullRef>
                </c:ext>
              </c:extLst>
              <c:f>('Hulpblad kenget'!$C$54,'Hulpblad kenget'!$C$56,'Hulpblad kenget'!$C$59:$C$66)</c:f>
              <c:numCache>
                <c:formatCode>General</c:formatCode>
                <c:ptCount val="10"/>
                <c:pt idx="0" formatCode="0.00%">
                  <c:v>#N/A</c:v>
                </c:pt>
                <c:pt idx="1" formatCode="0.00%">
                  <c:v>0</c:v>
                </c:pt>
                <c:pt idx="2" formatCode="0.00%">
                  <c:v>0</c:v>
                </c:pt>
                <c:pt idx="3" formatCode="0.00%">
                  <c:v>0</c:v>
                </c:pt>
                <c:pt idx="4" formatCode="0.00%">
                  <c:v>0</c:v>
                </c:pt>
                <c:pt idx="5" formatCode="0.00%">
                  <c:v>0</c:v>
                </c:pt>
                <c:pt idx="6" formatCode="0.00%">
                  <c:v>0</c:v>
                </c:pt>
                <c:pt idx="7" formatCode="0.00%">
                  <c:v>0</c:v>
                </c:pt>
                <c:pt idx="8" formatCode="0.00%">
                  <c:v>0</c:v>
                </c:pt>
                <c:pt idx="9" formatCode="0.00%">
                  <c:v>0</c:v>
                </c:pt>
              </c:numCache>
            </c:numRef>
          </c:val>
          <c:extLst>
            <c:ext xmlns:c16="http://schemas.microsoft.com/office/drawing/2014/chart" uri="{C3380CC4-5D6E-409C-BE32-E72D297353CC}">
              <c16:uniqueId val="{00000004-DA81-49DC-B73F-8EE34BF5DD46}"/>
            </c:ext>
          </c:extLst>
        </c:ser>
        <c:dLbls>
          <c:showLegendKey val="0"/>
          <c:showVal val="0"/>
          <c:showCatName val="0"/>
          <c:showSerName val="0"/>
          <c:showPercent val="0"/>
          <c:showBubbleSize val="0"/>
        </c:dLbls>
        <c:gapWidth val="219"/>
        <c:overlap val="-27"/>
        <c:axId val="720403839"/>
        <c:axId val="720400095"/>
      </c:barChart>
      <c:catAx>
        <c:axId val="72040383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720400095"/>
        <c:crosses val="autoZero"/>
        <c:auto val="1"/>
        <c:lblAlgn val="ctr"/>
        <c:lblOffset val="100"/>
        <c:noMultiLvlLbl val="0"/>
      </c:catAx>
      <c:valAx>
        <c:axId val="720400095"/>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720403839"/>
        <c:crosses val="autoZero"/>
        <c:crossBetween val="between"/>
      </c:valAx>
      <c:spPr>
        <a:noFill/>
        <a:ln>
          <a:noFill/>
        </a:ln>
        <a:effectLst/>
      </c:spPr>
    </c:plotArea>
    <c:plotVisOnly val="1"/>
    <c:dispBlanksAs val="gap"/>
    <c:showDLblsOverMax val="0"/>
  </c:chart>
  <c:spPr>
    <a:solidFill>
      <a:schemeClr val="bg1"/>
    </a:solidFill>
    <a:ln w="9525" cap="flat" cmpd="sng" algn="ctr">
      <a:solidFill>
        <a:srgbClr val="002060"/>
      </a:solidFill>
      <a:round/>
    </a:ln>
    <a:effectLst/>
  </c:spPr>
  <c:txPr>
    <a:bodyPr/>
    <a:lstStyle/>
    <a:p>
      <a:pPr>
        <a:defRPr/>
      </a:pPr>
      <a:endParaRPr lang="nl-NL"/>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spc="0" baseline="0">
                <a:solidFill>
                  <a:schemeClr val="tx1">
                    <a:lumMod val="65000"/>
                    <a:lumOff val="35000"/>
                  </a:schemeClr>
                </a:solidFill>
                <a:latin typeface="+mn-lt"/>
                <a:ea typeface="+mn-ea"/>
                <a:cs typeface="+mn-cs"/>
              </a:defRPr>
            </a:pPr>
            <a:r>
              <a:rPr lang="nl-NL" sz="1000" b="1"/>
              <a:t>5 Ontwikkeling budgetaandeel gemeente</a:t>
            </a:r>
          </a:p>
        </c:rich>
      </c:tx>
      <c:overlay val="0"/>
      <c:spPr>
        <a:noFill/>
        <a:ln>
          <a:noFill/>
        </a:ln>
        <a:effectLst/>
      </c:spPr>
      <c:txPr>
        <a:bodyPr rot="0" spcFirstLastPara="1" vertOverflow="ellipsis" vert="horz" wrap="square" anchor="ctr" anchorCtr="1"/>
        <a:lstStyle/>
        <a:p>
          <a:pPr>
            <a:defRPr sz="1000" b="1" i="0" u="none" strike="noStrike" kern="1200" spc="0" baseline="0">
              <a:solidFill>
                <a:schemeClr val="tx1">
                  <a:lumMod val="65000"/>
                  <a:lumOff val="35000"/>
                </a:schemeClr>
              </a:solidFill>
              <a:latin typeface="+mn-lt"/>
              <a:ea typeface="+mn-ea"/>
              <a:cs typeface="+mn-cs"/>
            </a:defRPr>
          </a:pPr>
          <a:endParaRPr lang="nl-NL"/>
        </a:p>
      </c:txPr>
    </c:title>
    <c:autoTitleDeleted val="0"/>
    <c:plotArea>
      <c:layout/>
      <c:barChart>
        <c:barDir val="col"/>
        <c:grouping val="clustered"/>
        <c:varyColors val="0"/>
        <c:ser>
          <c:idx val="0"/>
          <c:order val="0"/>
          <c:tx>
            <c:strRef>
              <c:f>'2. Budget BUIG'!$B$30</c:f>
              <c:strCache>
                <c:ptCount val="1"/>
                <c:pt idx="0">
                  <c:v>Wijziging budgetaandeel t.o.v. voorgaand jaar</c:v>
                </c:pt>
              </c:strCache>
            </c:strRef>
          </c:tx>
          <c:spPr>
            <a:solidFill>
              <a:srgbClr val="002060"/>
            </a:solidFill>
            <a:ln>
              <a:noFill/>
            </a:ln>
            <a:effectLst/>
          </c:spPr>
          <c:invertIfNegative val="0"/>
          <c:cat>
            <c:numRef>
              <c:f>'2. Budget BUIG'!$D$28:$K$28</c:f>
              <c:numCache>
                <c:formatCode>General</c:formatCode>
                <c:ptCount val="8"/>
                <c:pt idx="0">
                  <c:v>2015</c:v>
                </c:pt>
                <c:pt idx="1">
                  <c:v>2016</c:v>
                </c:pt>
                <c:pt idx="2">
                  <c:v>2017</c:v>
                </c:pt>
                <c:pt idx="3">
                  <c:v>2018</c:v>
                </c:pt>
                <c:pt idx="4">
                  <c:v>2019</c:v>
                </c:pt>
                <c:pt idx="5">
                  <c:v>2020</c:v>
                </c:pt>
                <c:pt idx="6">
                  <c:v>2021</c:v>
                </c:pt>
                <c:pt idx="7">
                  <c:v>2022</c:v>
                </c:pt>
              </c:numCache>
            </c:numRef>
          </c:cat>
          <c:val>
            <c:numRef>
              <c:f>'2. Budget BUIG'!$D$30:$K$30</c:f>
              <c:numCache>
                <c:formatCode>0.0%</c:formatCode>
                <c:ptCount val="8"/>
                <c:pt idx="0">
                  <c:v>#N/A</c:v>
                </c:pt>
                <c:pt idx="1">
                  <c:v>#N/A</c:v>
                </c:pt>
                <c:pt idx="2">
                  <c:v>#N/A</c:v>
                </c:pt>
                <c:pt idx="3">
                  <c:v>#N/A</c:v>
                </c:pt>
                <c:pt idx="4">
                  <c:v>#N/A</c:v>
                </c:pt>
                <c:pt idx="5">
                  <c:v>#N/A</c:v>
                </c:pt>
                <c:pt idx="6">
                  <c:v>#N/A</c:v>
                </c:pt>
                <c:pt idx="7">
                  <c:v>#N/A</c:v>
                </c:pt>
              </c:numCache>
            </c:numRef>
          </c:val>
          <c:extLst xmlns:c15="http://schemas.microsoft.com/office/drawing/2012/chart">
            <c:ext xmlns:c16="http://schemas.microsoft.com/office/drawing/2014/chart" uri="{C3380CC4-5D6E-409C-BE32-E72D297353CC}">
              <c16:uniqueId val="{00000001-FE3B-4935-B3E9-67723794B7CD}"/>
            </c:ext>
          </c:extLst>
        </c:ser>
        <c:ser>
          <c:idx val="1"/>
          <c:order val="1"/>
          <c:tx>
            <c:strRef>
              <c:f>'2. Budget BUIG'!$B$31</c:f>
              <c:strCache>
                <c:ptCount val="1"/>
                <c:pt idx="0">
                  <c:v>Wijziging budgetaandeel t.o.v. 2014</c:v>
                </c:pt>
              </c:strCache>
            </c:strRef>
          </c:tx>
          <c:spPr>
            <a:solidFill>
              <a:srgbClr val="00B050"/>
            </a:solidFill>
            <a:ln>
              <a:noFill/>
            </a:ln>
            <a:effectLst/>
          </c:spPr>
          <c:invertIfNegative val="0"/>
          <c:cat>
            <c:numRef>
              <c:f>'2. Budget BUIG'!$D$28:$K$28</c:f>
              <c:numCache>
                <c:formatCode>General</c:formatCode>
                <c:ptCount val="8"/>
                <c:pt idx="0">
                  <c:v>2015</c:v>
                </c:pt>
                <c:pt idx="1">
                  <c:v>2016</c:v>
                </c:pt>
                <c:pt idx="2">
                  <c:v>2017</c:v>
                </c:pt>
                <c:pt idx="3">
                  <c:v>2018</c:v>
                </c:pt>
                <c:pt idx="4">
                  <c:v>2019</c:v>
                </c:pt>
                <c:pt idx="5">
                  <c:v>2020</c:v>
                </c:pt>
                <c:pt idx="6">
                  <c:v>2021</c:v>
                </c:pt>
                <c:pt idx="7">
                  <c:v>2022</c:v>
                </c:pt>
              </c:numCache>
            </c:numRef>
          </c:cat>
          <c:val>
            <c:numRef>
              <c:f>'2. Budget BUIG'!$D$31:$K$31</c:f>
              <c:numCache>
                <c:formatCode>0.0%</c:formatCode>
                <c:ptCount val="8"/>
                <c:pt idx="0">
                  <c:v>#N/A</c:v>
                </c:pt>
                <c:pt idx="1">
                  <c:v>#N/A</c:v>
                </c:pt>
                <c:pt idx="2">
                  <c:v>#N/A</c:v>
                </c:pt>
                <c:pt idx="3">
                  <c:v>#N/A</c:v>
                </c:pt>
                <c:pt idx="4">
                  <c:v>#N/A</c:v>
                </c:pt>
                <c:pt idx="5">
                  <c:v>#N/A</c:v>
                </c:pt>
                <c:pt idx="6">
                  <c:v>#N/A</c:v>
                </c:pt>
                <c:pt idx="7">
                  <c:v>#N/A</c:v>
                </c:pt>
              </c:numCache>
            </c:numRef>
          </c:val>
          <c:extLst>
            <c:ext xmlns:c16="http://schemas.microsoft.com/office/drawing/2014/chart" uri="{C3380CC4-5D6E-409C-BE32-E72D297353CC}">
              <c16:uniqueId val="{00000000-FE3B-4935-B3E9-67723794B7CD}"/>
            </c:ext>
          </c:extLst>
        </c:ser>
        <c:dLbls>
          <c:showLegendKey val="0"/>
          <c:showVal val="0"/>
          <c:showCatName val="0"/>
          <c:showSerName val="0"/>
          <c:showPercent val="0"/>
          <c:showBubbleSize val="0"/>
        </c:dLbls>
        <c:gapWidth val="150"/>
        <c:axId val="743166040"/>
        <c:axId val="743164728"/>
        <c:extLst/>
      </c:barChart>
      <c:catAx>
        <c:axId val="7431660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743164728"/>
        <c:crosses val="autoZero"/>
        <c:auto val="1"/>
        <c:lblAlgn val="ctr"/>
        <c:lblOffset val="100"/>
        <c:noMultiLvlLbl val="0"/>
      </c:catAx>
      <c:valAx>
        <c:axId val="743164728"/>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743166040"/>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nl-NL"/>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l-NL"/>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spc="0" baseline="0">
                <a:solidFill>
                  <a:schemeClr val="tx1">
                    <a:lumMod val="65000"/>
                    <a:lumOff val="35000"/>
                  </a:schemeClr>
                </a:solidFill>
                <a:latin typeface="+mn-lt"/>
                <a:ea typeface="+mn-ea"/>
                <a:cs typeface="+mn-cs"/>
              </a:defRPr>
            </a:pPr>
            <a:r>
              <a:rPr lang="nl-NL" sz="1000" b="1"/>
              <a:t>7 Budget, netto</a:t>
            </a:r>
            <a:r>
              <a:rPr lang="nl-NL" sz="1000" b="1" baseline="0"/>
              <a:t> uitgaven en tekort gemeente</a:t>
            </a:r>
            <a:endParaRPr lang="nl-NL" sz="1000" b="1"/>
          </a:p>
        </c:rich>
      </c:tx>
      <c:overlay val="0"/>
      <c:spPr>
        <a:noFill/>
        <a:ln>
          <a:noFill/>
        </a:ln>
        <a:effectLst/>
      </c:spPr>
      <c:txPr>
        <a:bodyPr rot="0" spcFirstLastPara="1" vertOverflow="ellipsis" vert="horz" wrap="square" anchor="ctr" anchorCtr="1"/>
        <a:lstStyle/>
        <a:p>
          <a:pPr>
            <a:defRPr sz="1000" b="1" i="0" u="none" strike="noStrike" kern="1200" spc="0" baseline="0">
              <a:solidFill>
                <a:schemeClr val="tx1">
                  <a:lumMod val="65000"/>
                  <a:lumOff val="35000"/>
                </a:schemeClr>
              </a:solidFill>
              <a:latin typeface="+mn-lt"/>
              <a:ea typeface="+mn-ea"/>
              <a:cs typeface="+mn-cs"/>
            </a:defRPr>
          </a:pPr>
          <a:endParaRPr lang="nl-NL"/>
        </a:p>
      </c:txPr>
    </c:title>
    <c:autoTitleDeleted val="0"/>
    <c:plotArea>
      <c:layout/>
      <c:barChart>
        <c:barDir val="col"/>
        <c:grouping val="clustered"/>
        <c:varyColors val="0"/>
        <c:ser>
          <c:idx val="3"/>
          <c:order val="0"/>
          <c:tx>
            <c:strRef>
              <c:f>'2. Budget BUIG'!$B$13</c:f>
              <c:strCache>
                <c:ptCount val="1"/>
                <c:pt idx="0">
                  <c:v>BUIG budget totaal</c:v>
                </c:pt>
              </c:strCache>
            </c:strRef>
          </c:tx>
          <c:spPr>
            <a:solidFill>
              <a:srgbClr val="00B050"/>
            </a:solidFill>
            <a:ln>
              <a:solidFill>
                <a:srgbClr val="00B050"/>
              </a:solidFill>
            </a:ln>
            <a:effectLst/>
          </c:spPr>
          <c:invertIfNegative val="0"/>
          <c:cat>
            <c:numRef>
              <c:f>'2. Budget BUIG'!$C$11:$K$11</c:f>
              <c:numCache>
                <c:formatCode>General</c:formatCode>
                <c:ptCount val="9"/>
                <c:pt idx="0">
                  <c:v>2014</c:v>
                </c:pt>
                <c:pt idx="1">
                  <c:v>2015</c:v>
                </c:pt>
                <c:pt idx="2">
                  <c:v>2016</c:v>
                </c:pt>
                <c:pt idx="3">
                  <c:v>2017</c:v>
                </c:pt>
                <c:pt idx="4">
                  <c:v>2018</c:v>
                </c:pt>
                <c:pt idx="5">
                  <c:v>2019</c:v>
                </c:pt>
                <c:pt idx="6">
                  <c:v>2020</c:v>
                </c:pt>
                <c:pt idx="7">
                  <c:v>2021</c:v>
                </c:pt>
                <c:pt idx="8">
                  <c:v>2022</c:v>
                </c:pt>
              </c:numCache>
            </c:numRef>
          </c:cat>
          <c:val>
            <c:numRef>
              <c:f>'2. Budget BUIG'!$C$13:$K$13</c:f>
              <c:numCache>
                <c:formatCode>_-"€"\ * #,##0_-;_-"€"\ * #,##0\-;_-"€"\ * "-"??_-;_-@_-</c:formatCode>
                <c:ptCount val="9"/>
                <c:pt idx="0">
                  <c:v>#N/A</c:v>
                </c:pt>
                <c:pt idx="1">
                  <c:v>#N/A</c:v>
                </c:pt>
                <c:pt idx="2">
                  <c:v>#N/A</c:v>
                </c:pt>
                <c:pt idx="3">
                  <c:v>#N/A</c:v>
                </c:pt>
                <c:pt idx="4">
                  <c:v>#N/A</c:v>
                </c:pt>
                <c:pt idx="5">
                  <c:v>#N/A</c:v>
                </c:pt>
                <c:pt idx="6">
                  <c:v>#N/A</c:v>
                </c:pt>
                <c:pt idx="7">
                  <c:v>#N/A</c:v>
                </c:pt>
                <c:pt idx="8">
                  <c:v>#N/A</c:v>
                </c:pt>
              </c:numCache>
            </c:numRef>
          </c:val>
          <c:extLst>
            <c:ext xmlns:c16="http://schemas.microsoft.com/office/drawing/2014/chart" uri="{C3380CC4-5D6E-409C-BE32-E72D297353CC}">
              <c16:uniqueId val="{00000002-F7C2-4EF1-B9DA-F02902ACBBF5}"/>
            </c:ext>
          </c:extLst>
        </c:ser>
        <c:ser>
          <c:idx val="4"/>
          <c:order val="1"/>
          <c:tx>
            <c:strRef>
              <c:f>'2. Budget BUIG'!$B$14</c:f>
              <c:strCache>
                <c:ptCount val="1"/>
                <c:pt idx="0">
                  <c:v>Netto uitgaven BUIG</c:v>
                </c:pt>
              </c:strCache>
            </c:strRef>
          </c:tx>
          <c:spPr>
            <a:solidFill>
              <a:srgbClr val="002060"/>
            </a:solidFill>
            <a:ln>
              <a:solidFill>
                <a:srgbClr val="002060"/>
              </a:solidFill>
            </a:ln>
            <a:effectLst/>
          </c:spPr>
          <c:invertIfNegative val="0"/>
          <c:cat>
            <c:numRef>
              <c:f>'2. Budget BUIG'!$C$11:$K$11</c:f>
              <c:numCache>
                <c:formatCode>General</c:formatCode>
                <c:ptCount val="9"/>
                <c:pt idx="0">
                  <c:v>2014</c:v>
                </c:pt>
                <c:pt idx="1">
                  <c:v>2015</c:v>
                </c:pt>
                <c:pt idx="2">
                  <c:v>2016</c:v>
                </c:pt>
                <c:pt idx="3">
                  <c:v>2017</c:v>
                </c:pt>
                <c:pt idx="4">
                  <c:v>2018</c:v>
                </c:pt>
                <c:pt idx="5">
                  <c:v>2019</c:v>
                </c:pt>
                <c:pt idx="6">
                  <c:v>2020</c:v>
                </c:pt>
                <c:pt idx="7">
                  <c:v>2021</c:v>
                </c:pt>
                <c:pt idx="8">
                  <c:v>2022</c:v>
                </c:pt>
              </c:numCache>
            </c:numRef>
          </c:cat>
          <c:val>
            <c:numRef>
              <c:f>'2. Budget BUIG'!$C$14:$K$14</c:f>
              <c:numCache>
                <c:formatCode>_-"€"\ * #,##0_-;_-"€"\ * #,##0\-;_-"€"\ * "-"??_-;_-@_-</c:formatCode>
                <c:ptCount val="9"/>
                <c:pt idx="0">
                  <c:v>#N/A</c:v>
                </c:pt>
                <c:pt idx="1">
                  <c:v>#N/A</c:v>
                </c:pt>
                <c:pt idx="2">
                  <c:v>#N/A</c:v>
                </c:pt>
                <c:pt idx="3">
                  <c:v>#N/A</c:v>
                </c:pt>
                <c:pt idx="4">
                  <c:v>#N/A</c:v>
                </c:pt>
                <c:pt idx="5">
                  <c:v>#N/A</c:v>
                </c:pt>
                <c:pt idx="6">
                  <c:v>#N/A</c:v>
                </c:pt>
                <c:pt idx="7">
                  <c:v>#N/A</c:v>
                </c:pt>
                <c:pt idx="8">
                  <c:v>#N/A</c:v>
                </c:pt>
              </c:numCache>
            </c:numRef>
          </c:val>
          <c:extLst>
            <c:ext xmlns:c16="http://schemas.microsoft.com/office/drawing/2014/chart" uri="{C3380CC4-5D6E-409C-BE32-E72D297353CC}">
              <c16:uniqueId val="{00000003-F7C2-4EF1-B9DA-F02902ACBBF5}"/>
            </c:ext>
          </c:extLst>
        </c:ser>
        <c:ser>
          <c:idx val="5"/>
          <c:order val="2"/>
          <c:tx>
            <c:strRef>
              <c:f>'2. Budget BUIG'!$B$15</c:f>
              <c:strCache>
                <c:ptCount val="1"/>
                <c:pt idx="0">
                  <c:v>Saldo budget-/-netto uitgaven</c:v>
                </c:pt>
              </c:strCache>
            </c:strRef>
          </c:tx>
          <c:spPr>
            <a:solidFill>
              <a:srgbClr val="FF0000"/>
            </a:solidFill>
            <a:ln>
              <a:solidFill>
                <a:srgbClr val="FF0000"/>
              </a:solidFill>
            </a:ln>
            <a:effectLst/>
          </c:spPr>
          <c:invertIfNegative val="0"/>
          <c:cat>
            <c:numRef>
              <c:f>'2. Budget BUIG'!$C$11:$K$11</c:f>
              <c:numCache>
                <c:formatCode>General</c:formatCode>
                <c:ptCount val="9"/>
                <c:pt idx="0">
                  <c:v>2014</c:v>
                </c:pt>
                <c:pt idx="1">
                  <c:v>2015</c:v>
                </c:pt>
                <c:pt idx="2">
                  <c:v>2016</c:v>
                </c:pt>
                <c:pt idx="3">
                  <c:v>2017</c:v>
                </c:pt>
                <c:pt idx="4">
                  <c:v>2018</c:v>
                </c:pt>
                <c:pt idx="5">
                  <c:v>2019</c:v>
                </c:pt>
                <c:pt idx="6">
                  <c:v>2020</c:v>
                </c:pt>
                <c:pt idx="7">
                  <c:v>2021</c:v>
                </c:pt>
                <c:pt idx="8">
                  <c:v>2022</c:v>
                </c:pt>
              </c:numCache>
            </c:numRef>
          </c:cat>
          <c:val>
            <c:numRef>
              <c:f>'2. Budget BUIG'!$C$15:$K$15</c:f>
              <c:numCache>
                <c:formatCode>_-"€"\ * #,##0_-;_-"€"\ * #,##0\-;_-"€"\ * "-"??_-;_-@_-</c:formatCode>
                <c:ptCount val="9"/>
                <c:pt idx="0">
                  <c:v>#N/A</c:v>
                </c:pt>
                <c:pt idx="1">
                  <c:v>#N/A</c:v>
                </c:pt>
                <c:pt idx="2">
                  <c:v>#N/A</c:v>
                </c:pt>
                <c:pt idx="3">
                  <c:v>#N/A</c:v>
                </c:pt>
                <c:pt idx="4">
                  <c:v>#N/A</c:v>
                </c:pt>
                <c:pt idx="5">
                  <c:v>#N/A</c:v>
                </c:pt>
                <c:pt idx="6">
                  <c:v>#N/A</c:v>
                </c:pt>
                <c:pt idx="7">
                  <c:v>#N/A</c:v>
                </c:pt>
                <c:pt idx="8">
                  <c:v>#N/A</c:v>
                </c:pt>
              </c:numCache>
            </c:numRef>
          </c:val>
          <c:extLst>
            <c:ext xmlns:c16="http://schemas.microsoft.com/office/drawing/2014/chart" uri="{C3380CC4-5D6E-409C-BE32-E72D297353CC}">
              <c16:uniqueId val="{00000004-F7C2-4EF1-B9DA-F02902ACBBF5}"/>
            </c:ext>
          </c:extLst>
        </c:ser>
        <c:dLbls>
          <c:showLegendKey val="0"/>
          <c:showVal val="0"/>
          <c:showCatName val="0"/>
          <c:showSerName val="0"/>
          <c:showPercent val="0"/>
          <c:showBubbleSize val="0"/>
        </c:dLbls>
        <c:gapWidth val="150"/>
        <c:axId val="761768768"/>
        <c:axId val="761768440"/>
        <c:extLst/>
      </c:barChart>
      <c:catAx>
        <c:axId val="7617687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761768440"/>
        <c:crosses val="autoZero"/>
        <c:auto val="1"/>
        <c:lblAlgn val="ctr"/>
        <c:lblOffset val="100"/>
        <c:noMultiLvlLbl val="0"/>
      </c:catAx>
      <c:valAx>
        <c:axId val="761768440"/>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 #,##0_-;_-&quot;€&quot;\ * #,##0\-;_-&quot;€&quot;\ *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76176876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nl-NL"/>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l-NL"/>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spc="0" baseline="0">
                <a:solidFill>
                  <a:schemeClr val="tx1">
                    <a:lumMod val="65000"/>
                    <a:lumOff val="35000"/>
                  </a:schemeClr>
                </a:solidFill>
                <a:latin typeface="+mn-lt"/>
                <a:ea typeface="+mn-ea"/>
                <a:cs typeface="+mn-cs"/>
              </a:defRPr>
            </a:pPr>
            <a:r>
              <a:rPr lang="nl-NL" sz="1000" b="1"/>
              <a:t>8 Ontwikkeling</a:t>
            </a:r>
            <a:r>
              <a:rPr lang="nl-NL" sz="1000" b="1" baseline="0"/>
              <a:t> en samenstelling saldo BUIG van de gemeente</a:t>
            </a:r>
            <a:endParaRPr lang="nl-NL" sz="1000" b="1"/>
          </a:p>
        </c:rich>
      </c:tx>
      <c:overlay val="0"/>
      <c:spPr>
        <a:noFill/>
        <a:ln>
          <a:noFill/>
        </a:ln>
        <a:effectLst/>
      </c:spPr>
      <c:txPr>
        <a:bodyPr rot="0" spcFirstLastPara="1" vertOverflow="ellipsis" vert="horz" wrap="square" anchor="ctr" anchorCtr="1"/>
        <a:lstStyle/>
        <a:p>
          <a:pPr>
            <a:defRPr sz="1000" b="1" i="0" u="none" strike="noStrike" kern="1200" spc="0" baseline="0">
              <a:solidFill>
                <a:schemeClr val="tx1">
                  <a:lumMod val="65000"/>
                  <a:lumOff val="35000"/>
                </a:schemeClr>
              </a:solidFill>
              <a:latin typeface="+mn-lt"/>
              <a:ea typeface="+mn-ea"/>
              <a:cs typeface="+mn-cs"/>
            </a:defRPr>
          </a:pPr>
          <a:endParaRPr lang="nl-NL"/>
        </a:p>
      </c:txPr>
    </c:title>
    <c:autoTitleDeleted val="0"/>
    <c:plotArea>
      <c:layout/>
      <c:lineChart>
        <c:grouping val="standard"/>
        <c:varyColors val="0"/>
        <c:ser>
          <c:idx val="0"/>
          <c:order val="0"/>
          <c:tx>
            <c:strRef>
              <c:f>'2. Budget BUIG'!$B$15</c:f>
              <c:strCache>
                <c:ptCount val="1"/>
                <c:pt idx="0">
                  <c:v>Saldo budget-/-netto uitgaven</c:v>
                </c:pt>
              </c:strCache>
            </c:strRef>
          </c:tx>
          <c:spPr>
            <a:ln w="28575" cap="rnd">
              <a:solidFill>
                <a:srgbClr val="002060"/>
              </a:solidFill>
              <a:round/>
            </a:ln>
            <a:effectLst/>
          </c:spPr>
          <c:marker>
            <c:symbol val="none"/>
          </c:marker>
          <c:cat>
            <c:numRef>
              <c:f>'2. Budget BUIG'!$C$11:$K$11</c:f>
              <c:numCache>
                <c:formatCode>General</c:formatCode>
                <c:ptCount val="9"/>
                <c:pt idx="0">
                  <c:v>2014</c:v>
                </c:pt>
                <c:pt idx="1">
                  <c:v>2015</c:v>
                </c:pt>
                <c:pt idx="2">
                  <c:v>2016</c:v>
                </c:pt>
                <c:pt idx="3">
                  <c:v>2017</c:v>
                </c:pt>
                <c:pt idx="4">
                  <c:v>2018</c:v>
                </c:pt>
                <c:pt idx="5">
                  <c:v>2019</c:v>
                </c:pt>
                <c:pt idx="6">
                  <c:v>2020</c:v>
                </c:pt>
                <c:pt idx="7">
                  <c:v>2021</c:v>
                </c:pt>
                <c:pt idx="8">
                  <c:v>2022</c:v>
                </c:pt>
              </c:numCache>
            </c:numRef>
          </c:cat>
          <c:val>
            <c:numRef>
              <c:f>'2. Budget BUIG'!$C$15:$K$15</c:f>
              <c:numCache>
                <c:formatCode>_-"€"\ * #,##0_-;_-"€"\ * #,##0\-;_-"€"\ * "-"??_-;_-@_-</c:formatCode>
                <c:ptCount val="9"/>
                <c:pt idx="0">
                  <c:v>#N/A</c:v>
                </c:pt>
                <c:pt idx="1">
                  <c:v>#N/A</c:v>
                </c:pt>
                <c:pt idx="2">
                  <c:v>#N/A</c:v>
                </c:pt>
                <c:pt idx="3">
                  <c:v>#N/A</c:v>
                </c:pt>
                <c:pt idx="4">
                  <c:v>#N/A</c:v>
                </c:pt>
                <c:pt idx="5">
                  <c:v>#N/A</c:v>
                </c:pt>
                <c:pt idx="6">
                  <c:v>#N/A</c:v>
                </c:pt>
                <c:pt idx="7">
                  <c:v>#N/A</c:v>
                </c:pt>
                <c:pt idx="8">
                  <c:v>#N/A</c:v>
                </c:pt>
              </c:numCache>
            </c:numRef>
          </c:val>
          <c:smooth val="0"/>
          <c:extLst>
            <c:ext xmlns:c16="http://schemas.microsoft.com/office/drawing/2014/chart" uri="{C3380CC4-5D6E-409C-BE32-E72D297353CC}">
              <c16:uniqueId val="{00000000-777A-421C-A419-CAE3E6C5BA5A}"/>
            </c:ext>
          </c:extLst>
        </c:ser>
        <c:ser>
          <c:idx val="3"/>
          <c:order val="1"/>
          <c:tx>
            <c:strRef>
              <c:f>'2. Budget BUIG'!$B$17</c:f>
              <c:strCache>
                <c:ptCount val="1"/>
                <c:pt idx="0">
                  <c:v>Saldo cfm landelijk saldo BUIG budget</c:v>
                </c:pt>
              </c:strCache>
            </c:strRef>
          </c:tx>
          <c:spPr>
            <a:ln w="28575" cap="rnd">
              <a:solidFill>
                <a:srgbClr val="FF0000"/>
              </a:solidFill>
              <a:round/>
            </a:ln>
            <a:effectLst/>
          </c:spPr>
          <c:marker>
            <c:symbol val="none"/>
          </c:marker>
          <c:cat>
            <c:numRef>
              <c:f>'2. Budget BUIG'!$C$11:$K$11</c:f>
              <c:numCache>
                <c:formatCode>General</c:formatCode>
                <c:ptCount val="9"/>
                <c:pt idx="0">
                  <c:v>2014</c:v>
                </c:pt>
                <c:pt idx="1">
                  <c:v>2015</c:v>
                </c:pt>
                <c:pt idx="2">
                  <c:v>2016</c:v>
                </c:pt>
                <c:pt idx="3">
                  <c:v>2017</c:v>
                </c:pt>
                <c:pt idx="4">
                  <c:v>2018</c:v>
                </c:pt>
                <c:pt idx="5">
                  <c:v>2019</c:v>
                </c:pt>
                <c:pt idx="6">
                  <c:v>2020</c:v>
                </c:pt>
                <c:pt idx="7">
                  <c:v>2021</c:v>
                </c:pt>
                <c:pt idx="8">
                  <c:v>2022</c:v>
                </c:pt>
              </c:numCache>
            </c:numRef>
          </c:cat>
          <c:val>
            <c:numRef>
              <c:f>'2. Budget BUIG'!$C$17:$K$17</c:f>
              <c:numCache>
                <c:formatCode>_-"€"\ * #,##0_-;_-"€"\ * #,##0\-;_-"€"\ * "-"??_-;_-@_-</c:formatCode>
                <c:ptCount val="9"/>
                <c:pt idx="0">
                  <c:v>#N/A</c:v>
                </c:pt>
                <c:pt idx="1">
                  <c:v>#N/A</c:v>
                </c:pt>
                <c:pt idx="2">
                  <c:v>#N/A</c:v>
                </c:pt>
                <c:pt idx="3">
                  <c:v>#N/A</c:v>
                </c:pt>
                <c:pt idx="4">
                  <c:v>#N/A</c:v>
                </c:pt>
                <c:pt idx="5">
                  <c:v>#N/A</c:v>
                </c:pt>
                <c:pt idx="6">
                  <c:v>#N/A</c:v>
                </c:pt>
                <c:pt idx="7">
                  <c:v>#N/A</c:v>
                </c:pt>
                <c:pt idx="8">
                  <c:v>#N/A</c:v>
                </c:pt>
              </c:numCache>
            </c:numRef>
          </c:val>
          <c:smooth val="0"/>
          <c:extLst>
            <c:ext xmlns:c16="http://schemas.microsoft.com/office/drawing/2014/chart" uri="{C3380CC4-5D6E-409C-BE32-E72D297353CC}">
              <c16:uniqueId val="{00000000-569A-497A-A8D9-6C2115FFBF87}"/>
            </c:ext>
          </c:extLst>
        </c:ser>
        <c:ser>
          <c:idx val="1"/>
          <c:order val="2"/>
          <c:tx>
            <c:strRef>
              <c:f>'2. Budget BUIG'!$B$18</c:f>
              <c:strCache>
                <c:ptCount val="1"/>
                <c:pt idx="0">
                  <c:v>Saldo door factoren op gemeenteniveau</c:v>
                </c:pt>
              </c:strCache>
            </c:strRef>
          </c:tx>
          <c:spPr>
            <a:ln w="28575" cap="rnd">
              <a:solidFill>
                <a:srgbClr val="00B050"/>
              </a:solidFill>
              <a:round/>
            </a:ln>
            <a:effectLst/>
          </c:spPr>
          <c:marker>
            <c:symbol val="none"/>
          </c:marker>
          <c:cat>
            <c:numRef>
              <c:f>'2. Budget BUIG'!$C$11:$K$11</c:f>
              <c:numCache>
                <c:formatCode>General</c:formatCode>
                <c:ptCount val="9"/>
                <c:pt idx="0">
                  <c:v>2014</c:v>
                </c:pt>
                <c:pt idx="1">
                  <c:v>2015</c:v>
                </c:pt>
                <c:pt idx="2">
                  <c:v>2016</c:v>
                </c:pt>
                <c:pt idx="3">
                  <c:v>2017</c:v>
                </c:pt>
                <c:pt idx="4">
                  <c:v>2018</c:v>
                </c:pt>
                <c:pt idx="5">
                  <c:v>2019</c:v>
                </c:pt>
                <c:pt idx="6">
                  <c:v>2020</c:v>
                </c:pt>
                <c:pt idx="7">
                  <c:v>2021</c:v>
                </c:pt>
                <c:pt idx="8">
                  <c:v>2022</c:v>
                </c:pt>
              </c:numCache>
            </c:numRef>
          </c:cat>
          <c:val>
            <c:numRef>
              <c:f>'2. Budget BUIG'!$C$18:$K$18</c:f>
              <c:numCache>
                <c:formatCode>_-"€"\ * #,##0_-;_-"€"\ * #,##0\-;_-"€"\ * "-"??_-;_-@_-</c:formatCode>
                <c:ptCount val="9"/>
                <c:pt idx="0">
                  <c:v>#N/A</c:v>
                </c:pt>
                <c:pt idx="1">
                  <c:v>#N/A</c:v>
                </c:pt>
                <c:pt idx="2">
                  <c:v>#N/A</c:v>
                </c:pt>
                <c:pt idx="3">
                  <c:v>#N/A</c:v>
                </c:pt>
                <c:pt idx="4">
                  <c:v>#N/A</c:v>
                </c:pt>
                <c:pt idx="5">
                  <c:v>#N/A</c:v>
                </c:pt>
                <c:pt idx="6">
                  <c:v>#N/A</c:v>
                </c:pt>
                <c:pt idx="7">
                  <c:v>#N/A</c:v>
                </c:pt>
                <c:pt idx="8">
                  <c:v>#N/A</c:v>
                </c:pt>
              </c:numCache>
            </c:numRef>
          </c:val>
          <c:smooth val="0"/>
          <c:extLst>
            <c:ext xmlns:c16="http://schemas.microsoft.com/office/drawing/2014/chart" uri="{C3380CC4-5D6E-409C-BE32-E72D297353CC}">
              <c16:uniqueId val="{00000000-E0E1-4A7D-8291-85781628F47D}"/>
            </c:ext>
          </c:extLst>
        </c:ser>
        <c:dLbls>
          <c:showLegendKey val="0"/>
          <c:showVal val="0"/>
          <c:showCatName val="0"/>
          <c:showSerName val="0"/>
          <c:showPercent val="0"/>
          <c:showBubbleSize val="0"/>
        </c:dLbls>
        <c:smooth val="0"/>
        <c:axId val="623788736"/>
        <c:axId val="623787424"/>
      </c:lineChart>
      <c:catAx>
        <c:axId val="6237887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623787424"/>
        <c:crosses val="autoZero"/>
        <c:auto val="1"/>
        <c:lblAlgn val="ctr"/>
        <c:lblOffset val="100"/>
        <c:noMultiLvlLbl val="0"/>
      </c:catAx>
      <c:valAx>
        <c:axId val="623787424"/>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 #,##0_-;_-&quot;€&quot;\ * #,##0\-;_-&quot;€&quot;\ *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623788736"/>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800" b="0" i="0" u="none" strike="noStrike" kern="1200" baseline="0">
                <a:solidFill>
                  <a:schemeClr val="tx1">
                    <a:lumMod val="65000"/>
                    <a:lumOff val="35000"/>
                  </a:schemeClr>
                </a:solidFill>
                <a:latin typeface="+mn-lt"/>
                <a:ea typeface="+mn-ea"/>
                <a:cs typeface="+mn-cs"/>
              </a:defRPr>
            </a:pPr>
            <a:endParaRPr lang="nl-NL"/>
          </a:p>
        </c:txPr>
      </c:dTable>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l-NL"/>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nl-NL" sz="1400" b="1" i="0" u="none" strike="noStrike" kern="1200" spc="0" baseline="0">
                <a:solidFill>
                  <a:srgbClr val="002060"/>
                </a:solidFill>
                <a:latin typeface="+mn-lt"/>
                <a:ea typeface="+mn-ea"/>
                <a:cs typeface="+mn-cs"/>
              </a:defRPr>
            </a:pPr>
            <a:r>
              <a:rPr lang="nl-NL" sz="1400" b="1" i="0" u="none" strike="noStrike" kern="1200" spc="0" baseline="0">
                <a:solidFill>
                  <a:srgbClr val="002060"/>
                </a:solidFill>
                <a:latin typeface="+mn-lt"/>
                <a:ea typeface="+mn-ea"/>
                <a:cs typeface="+mn-cs"/>
              </a:rPr>
              <a:t>Verwacht BUIG budget gemeente</a:t>
            </a:r>
          </a:p>
        </c:rich>
      </c:tx>
      <c:overlay val="0"/>
      <c:spPr>
        <a:noFill/>
        <a:ln>
          <a:noFill/>
        </a:ln>
        <a:effectLst/>
      </c:spPr>
      <c:txPr>
        <a:bodyPr rot="0" spcFirstLastPara="1" vertOverflow="ellipsis" vert="horz" wrap="square" anchor="ctr" anchorCtr="1"/>
        <a:lstStyle/>
        <a:p>
          <a:pPr>
            <a:defRPr lang="nl-NL" sz="1400" b="1" i="0" u="none" strike="noStrike" kern="1200" spc="0" baseline="0">
              <a:solidFill>
                <a:srgbClr val="002060"/>
              </a:solidFill>
              <a:latin typeface="+mn-lt"/>
              <a:ea typeface="+mn-ea"/>
              <a:cs typeface="+mn-cs"/>
            </a:defRPr>
          </a:pPr>
          <a:endParaRPr lang="nl-NL"/>
        </a:p>
      </c:txPr>
    </c:title>
    <c:autoTitleDeleted val="0"/>
    <c:plotArea>
      <c:layout/>
      <c:barChart>
        <c:barDir val="col"/>
        <c:grouping val="stacked"/>
        <c:varyColors val="0"/>
        <c:ser>
          <c:idx val="0"/>
          <c:order val="0"/>
          <c:tx>
            <c:strRef>
              <c:f>Dashboard!$D$54</c:f>
              <c:strCache>
                <c:ptCount val="1"/>
                <c:pt idx="0">
                  <c:v>Budget Uitkeringen</c:v>
                </c:pt>
              </c:strCache>
            </c:strRef>
          </c:tx>
          <c:spPr>
            <a:solidFill>
              <a:srgbClr val="00B050"/>
            </a:solidFill>
            <a:ln>
              <a:solidFill>
                <a:srgbClr val="00B050"/>
              </a:solidFill>
            </a:ln>
            <a:effectLst/>
          </c:spPr>
          <c:invertIfNegative val="0"/>
          <c:cat>
            <c:multiLvlStrRef>
              <c:f>Dashboard!$B$55:$C$60</c:f>
              <c:multiLvlStrCache>
                <c:ptCount val="6"/>
                <c:lvl>
                  <c:pt idx="0">
                    <c:v> Voorlopig SZW </c:v>
                  </c:pt>
                  <c:pt idx="1">
                    <c:v> Nader Voorlopig SZW </c:v>
                  </c:pt>
                  <c:pt idx="2">
                    <c:v> Prognose Adlasz </c:v>
                  </c:pt>
                  <c:pt idx="3">
                    <c:v> Prognose Adlasz </c:v>
                  </c:pt>
                  <c:pt idx="4">
                    <c:v> Prognose Adlasz </c:v>
                  </c:pt>
                  <c:pt idx="5">
                    <c:v> Prognose Adlasz </c:v>
                  </c:pt>
                </c:lvl>
                <c:lvl>
                  <c:pt idx="0">
                    <c:v>2023</c:v>
                  </c:pt>
                  <c:pt idx="1">
                    <c:v>2023</c:v>
                  </c:pt>
                  <c:pt idx="2">
                    <c:v>2024</c:v>
                  </c:pt>
                  <c:pt idx="3">
                    <c:v>2025</c:v>
                  </c:pt>
                  <c:pt idx="4">
                    <c:v>2026</c:v>
                  </c:pt>
                  <c:pt idx="5">
                    <c:v>2027</c:v>
                  </c:pt>
                </c:lvl>
              </c:multiLvlStrCache>
            </c:multiLvlStrRef>
          </c:cat>
          <c:val>
            <c:numRef>
              <c:f>Dashboard!$D$55:$D$60</c:f>
              <c:numCache>
                <c:formatCode>_ [$€-2]\ * #,##0_ ;_ [$€-2]\ * \-#,##0_ ;_ [$€-2]\ * "-"??_ ;_ @_ </c:formatCode>
                <c:ptCount val="6"/>
                <c:pt idx="0">
                  <c:v>#N/A</c:v>
                </c:pt>
                <c:pt idx="1">
                  <c:v>#N/A</c:v>
                </c:pt>
                <c:pt idx="2">
                  <c:v>#N/A</c:v>
                </c:pt>
                <c:pt idx="3">
                  <c:v>#N/A</c:v>
                </c:pt>
                <c:pt idx="4">
                  <c:v>#N/A</c:v>
                </c:pt>
                <c:pt idx="5">
                  <c:v>#N/A</c:v>
                </c:pt>
              </c:numCache>
            </c:numRef>
          </c:val>
          <c:extLst>
            <c:ext xmlns:c16="http://schemas.microsoft.com/office/drawing/2014/chart" uri="{C3380CC4-5D6E-409C-BE32-E72D297353CC}">
              <c16:uniqueId val="{00000000-250A-4255-8606-039CCC0E2621}"/>
            </c:ext>
          </c:extLst>
        </c:ser>
        <c:ser>
          <c:idx val="3"/>
          <c:order val="3"/>
          <c:tx>
            <c:strRef>
              <c:f>Dashboard!$G$54</c:f>
              <c:strCache>
                <c:ptCount val="1"/>
                <c:pt idx="0">
                  <c:v>Totaal Budget LKS</c:v>
                </c:pt>
              </c:strCache>
            </c:strRef>
          </c:tx>
          <c:spPr>
            <a:solidFill>
              <a:srgbClr val="92D050"/>
            </a:solidFill>
            <a:ln>
              <a:solidFill>
                <a:srgbClr val="92D050"/>
              </a:solidFill>
            </a:ln>
            <a:effectLst/>
          </c:spPr>
          <c:invertIfNegative val="0"/>
          <c:cat>
            <c:multiLvlStrRef>
              <c:f>Dashboard!$B$55:$C$60</c:f>
              <c:multiLvlStrCache>
                <c:ptCount val="6"/>
                <c:lvl>
                  <c:pt idx="0">
                    <c:v> Voorlopig SZW </c:v>
                  </c:pt>
                  <c:pt idx="1">
                    <c:v> Nader Voorlopig SZW </c:v>
                  </c:pt>
                  <c:pt idx="2">
                    <c:v> Prognose Adlasz </c:v>
                  </c:pt>
                  <c:pt idx="3">
                    <c:v> Prognose Adlasz </c:v>
                  </c:pt>
                  <c:pt idx="4">
                    <c:v> Prognose Adlasz </c:v>
                  </c:pt>
                  <c:pt idx="5">
                    <c:v> Prognose Adlasz </c:v>
                  </c:pt>
                </c:lvl>
                <c:lvl>
                  <c:pt idx="0">
                    <c:v>2023</c:v>
                  </c:pt>
                  <c:pt idx="1">
                    <c:v>2023</c:v>
                  </c:pt>
                  <c:pt idx="2">
                    <c:v>2024</c:v>
                  </c:pt>
                  <c:pt idx="3">
                    <c:v>2025</c:v>
                  </c:pt>
                  <c:pt idx="4">
                    <c:v>2026</c:v>
                  </c:pt>
                  <c:pt idx="5">
                    <c:v>2027</c:v>
                  </c:pt>
                </c:lvl>
              </c:multiLvlStrCache>
            </c:multiLvlStrRef>
          </c:cat>
          <c:val>
            <c:numRef>
              <c:f>Dashboard!$G$55:$G$60</c:f>
              <c:numCache>
                <c:formatCode>_ [$€-2]\ * #,##0_ ;_ [$€-2]\ * \-#,##0_ ;_ [$€-2]\ * "-"??_ ;_ @_ </c:formatCode>
                <c:ptCount val="6"/>
                <c:pt idx="0">
                  <c:v>#N/A</c:v>
                </c:pt>
                <c:pt idx="1">
                  <c:v>#N/A</c:v>
                </c:pt>
                <c:pt idx="2">
                  <c:v>#N/A</c:v>
                </c:pt>
                <c:pt idx="3">
                  <c:v>#N/A</c:v>
                </c:pt>
                <c:pt idx="4">
                  <c:v>#N/A</c:v>
                </c:pt>
                <c:pt idx="5">
                  <c:v>#N/A</c:v>
                </c:pt>
              </c:numCache>
            </c:numRef>
          </c:val>
          <c:extLst>
            <c:ext xmlns:c16="http://schemas.microsoft.com/office/drawing/2014/chart" uri="{C3380CC4-5D6E-409C-BE32-E72D297353CC}">
              <c16:uniqueId val="{00000003-250A-4255-8606-039CCC0E2621}"/>
            </c:ext>
          </c:extLst>
        </c:ser>
        <c:dLbls>
          <c:showLegendKey val="0"/>
          <c:showVal val="0"/>
          <c:showCatName val="0"/>
          <c:showSerName val="0"/>
          <c:showPercent val="0"/>
          <c:showBubbleSize val="0"/>
        </c:dLbls>
        <c:gapWidth val="95"/>
        <c:overlap val="100"/>
        <c:axId val="116747808"/>
        <c:axId val="116758624"/>
        <c:extLst>
          <c:ext xmlns:c15="http://schemas.microsoft.com/office/drawing/2012/chart" uri="{02D57815-91ED-43cb-92C2-25804820EDAC}">
            <c15:filteredBarSeries>
              <c15:ser>
                <c:idx val="1"/>
                <c:order val="1"/>
                <c:tx>
                  <c:strRef>
                    <c:extLst>
                      <c:ext uri="{02D57815-91ED-43cb-92C2-25804820EDAC}">
                        <c15:formulaRef>
                          <c15:sqref>Dashboard!$E$54</c15:sqref>
                        </c15:formulaRef>
                      </c:ext>
                    </c:extLst>
                    <c:strCache>
                      <c:ptCount val="1"/>
                      <c:pt idx="0">
                        <c:v>Budget LKS</c:v>
                      </c:pt>
                    </c:strCache>
                  </c:strRef>
                </c:tx>
                <c:spPr>
                  <a:solidFill>
                    <a:schemeClr val="accent2"/>
                  </a:solidFill>
                  <a:ln>
                    <a:noFill/>
                  </a:ln>
                  <a:effectLst/>
                </c:spPr>
                <c:invertIfNegative val="0"/>
                <c:cat>
                  <c:multiLvlStrRef>
                    <c:extLst>
                      <c:ext uri="{02D57815-91ED-43cb-92C2-25804820EDAC}">
                        <c15:formulaRef>
                          <c15:sqref>Dashboard!$B$55:$C$60</c15:sqref>
                        </c15:formulaRef>
                      </c:ext>
                    </c:extLst>
                    <c:multiLvlStrCache>
                      <c:ptCount val="6"/>
                      <c:lvl>
                        <c:pt idx="0">
                          <c:v> Voorlopig SZW </c:v>
                        </c:pt>
                        <c:pt idx="1">
                          <c:v> Nader Voorlopig SZW </c:v>
                        </c:pt>
                        <c:pt idx="2">
                          <c:v> Prognose Adlasz </c:v>
                        </c:pt>
                        <c:pt idx="3">
                          <c:v> Prognose Adlasz </c:v>
                        </c:pt>
                        <c:pt idx="4">
                          <c:v> Prognose Adlasz </c:v>
                        </c:pt>
                        <c:pt idx="5">
                          <c:v> Prognose Adlasz </c:v>
                        </c:pt>
                      </c:lvl>
                      <c:lvl>
                        <c:pt idx="0">
                          <c:v>2023</c:v>
                        </c:pt>
                        <c:pt idx="1">
                          <c:v>2023</c:v>
                        </c:pt>
                        <c:pt idx="2">
                          <c:v>2024</c:v>
                        </c:pt>
                        <c:pt idx="3">
                          <c:v>2025</c:v>
                        </c:pt>
                        <c:pt idx="4">
                          <c:v>2026</c:v>
                        </c:pt>
                        <c:pt idx="5">
                          <c:v>2027</c:v>
                        </c:pt>
                      </c:lvl>
                    </c:multiLvlStrCache>
                  </c:multiLvlStrRef>
                </c:cat>
                <c:val>
                  <c:numRef>
                    <c:extLst>
                      <c:ext uri="{02D57815-91ED-43cb-92C2-25804820EDAC}">
                        <c15:formulaRef>
                          <c15:sqref>Dashboard!$E$55:$E$60</c15:sqref>
                        </c15:formulaRef>
                      </c:ext>
                    </c:extLst>
                    <c:numCache>
                      <c:formatCode>_ [$€-2]\ * #,##0_ ;_ [$€-2]\ * \-#,##0_ ;_ [$€-2]\ * "-"??_ ;_ @_ </c:formatCode>
                      <c:ptCount val="6"/>
                      <c:pt idx="0">
                        <c:v>#N/A</c:v>
                      </c:pt>
                      <c:pt idx="1">
                        <c:v>#N/A</c:v>
                      </c:pt>
                      <c:pt idx="2">
                        <c:v>#N/A</c:v>
                      </c:pt>
                      <c:pt idx="3">
                        <c:v>#N/A</c:v>
                      </c:pt>
                      <c:pt idx="4">
                        <c:v>#N/A</c:v>
                      </c:pt>
                      <c:pt idx="5">
                        <c:v>#N/A</c:v>
                      </c:pt>
                    </c:numCache>
                  </c:numRef>
                </c:val>
                <c:extLst>
                  <c:ext xmlns:c16="http://schemas.microsoft.com/office/drawing/2014/chart" uri="{C3380CC4-5D6E-409C-BE32-E72D297353CC}">
                    <c16:uniqueId val="{00000001-250A-4255-8606-039CCC0E2621}"/>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Dashboard!$F$54</c15:sqref>
                        </c15:formulaRef>
                      </c:ext>
                    </c:extLst>
                    <c:strCache>
                      <c:ptCount val="1"/>
                      <c:pt idx="0">
                        <c:v>Extra budget LKS</c:v>
                      </c:pt>
                    </c:strCache>
                  </c:strRef>
                </c:tx>
                <c:spPr>
                  <a:solidFill>
                    <a:schemeClr val="accent3"/>
                  </a:solidFill>
                  <a:ln>
                    <a:noFill/>
                  </a:ln>
                  <a:effectLst/>
                </c:spPr>
                <c:invertIfNegative val="0"/>
                <c:cat>
                  <c:multiLvlStrRef>
                    <c:extLst xmlns:c15="http://schemas.microsoft.com/office/drawing/2012/chart">
                      <c:ext xmlns:c15="http://schemas.microsoft.com/office/drawing/2012/chart" uri="{02D57815-91ED-43cb-92C2-25804820EDAC}">
                        <c15:formulaRef>
                          <c15:sqref>Dashboard!$B$55:$C$60</c15:sqref>
                        </c15:formulaRef>
                      </c:ext>
                    </c:extLst>
                    <c:multiLvlStrCache>
                      <c:ptCount val="6"/>
                      <c:lvl>
                        <c:pt idx="0">
                          <c:v> Voorlopig SZW </c:v>
                        </c:pt>
                        <c:pt idx="1">
                          <c:v> Nader Voorlopig SZW </c:v>
                        </c:pt>
                        <c:pt idx="2">
                          <c:v> Prognose Adlasz </c:v>
                        </c:pt>
                        <c:pt idx="3">
                          <c:v> Prognose Adlasz </c:v>
                        </c:pt>
                        <c:pt idx="4">
                          <c:v> Prognose Adlasz </c:v>
                        </c:pt>
                        <c:pt idx="5">
                          <c:v> Prognose Adlasz </c:v>
                        </c:pt>
                      </c:lvl>
                      <c:lvl>
                        <c:pt idx="0">
                          <c:v>2023</c:v>
                        </c:pt>
                        <c:pt idx="1">
                          <c:v>2023</c:v>
                        </c:pt>
                        <c:pt idx="2">
                          <c:v>2024</c:v>
                        </c:pt>
                        <c:pt idx="3">
                          <c:v>2025</c:v>
                        </c:pt>
                        <c:pt idx="4">
                          <c:v>2026</c:v>
                        </c:pt>
                        <c:pt idx="5">
                          <c:v>2027</c:v>
                        </c:pt>
                      </c:lvl>
                    </c:multiLvlStrCache>
                  </c:multiLvlStrRef>
                </c:cat>
                <c:val>
                  <c:numRef>
                    <c:extLst xmlns:c15="http://schemas.microsoft.com/office/drawing/2012/chart">
                      <c:ext xmlns:c15="http://schemas.microsoft.com/office/drawing/2012/chart" uri="{02D57815-91ED-43cb-92C2-25804820EDAC}">
                        <c15:formulaRef>
                          <c15:sqref>Dashboard!$F$55:$F$60</c15:sqref>
                        </c15:formulaRef>
                      </c:ext>
                    </c:extLst>
                    <c:numCache>
                      <c:formatCode>_ [$€-2]\ * #,##0_ ;_ [$€-2]\ * \-#,##0_ ;_ [$€-2]\ * "-"??_ ;_ @_ </c:formatCode>
                      <c:ptCount val="6"/>
                      <c:pt idx="0">
                        <c:v>0</c:v>
                      </c:pt>
                      <c:pt idx="1">
                        <c:v>#N/A</c:v>
                      </c:pt>
                      <c:pt idx="2">
                        <c:v>#N/A</c:v>
                      </c:pt>
                      <c:pt idx="3">
                        <c:v>#N/A</c:v>
                      </c:pt>
                      <c:pt idx="4">
                        <c:v>#N/A</c:v>
                      </c:pt>
                      <c:pt idx="5">
                        <c:v>#N/A</c:v>
                      </c:pt>
                    </c:numCache>
                  </c:numRef>
                </c:val>
                <c:extLst xmlns:c15="http://schemas.microsoft.com/office/drawing/2012/chart">
                  <c:ext xmlns:c16="http://schemas.microsoft.com/office/drawing/2014/chart" uri="{C3380CC4-5D6E-409C-BE32-E72D297353CC}">
                    <c16:uniqueId val="{00000002-250A-4255-8606-039CCC0E2621}"/>
                  </c:ext>
                </c:extLst>
              </c15:ser>
            </c15:filteredBarSeries>
          </c:ext>
        </c:extLst>
      </c:barChart>
      <c:lineChart>
        <c:grouping val="standard"/>
        <c:varyColors val="0"/>
        <c:ser>
          <c:idx val="4"/>
          <c:order val="4"/>
          <c:tx>
            <c:strRef>
              <c:f>Dashboard!$H$54</c:f>
              <c:strCache>
                <c:ptCount val="1"/>
                <c:pt idx="0">
                  <c:v>Totaal Budget BUIG</c:v>
                </c:pt>
              </c:strCache>
            </c:strRef>
          </c:tx>
          <c:spPr>
            <a:ln w="28575" cap="rnd">
              <a:solidFill>
                <a:srgbClr val="002060"/>
              </a:solidFill>
              <a:round/>
            </a:ln>
            <a:effectLst/>
          </c:spPr>
          <c:marker>
            <c:symbol val="none"/>
          </c:marker>
          <c:cat>
            <c:multiLvlStrRef>
              <c:f>Dashboard!$B$55:$C$60</c:f>
              <c:multiLvlStrCache>
                <c:ptCount val="6"/>
                <c:lvl>
                  <c:pt idx="0">
                    <c:v> Voorlopig SZW </c:v>
                  </c:pt>
                  <c:pt idx="1">
                    <c:v> Nader Voorlopig SZW </c:v>
                  </c:pt>
                  <c:pt idx="2">
                    <c:v> Prognose Adlasz </c:v>
                  </c:pt>
                  <c:pt idx="3">
                    <c:v> Prognose Adlasz </c:v>
                  </c:pt>
                  <c:pt idx="4">
                    <c:v> Prognose Adlasz </c:v>
                  </c:pt>
                  <c:pt idx="5">
                    <c:v> Prognose Adlasz </c:v>
                  </c:pt>
                </c:lvl>
                <c:lvl>
                  <c:pt idx="0">
                    <c:v>2023</c:v>
                  </c:pt>
                  <c:pt idx="1">
                    <c:v>2023</c:v>
                  </c:pt>
                  <c:pt idx="2">
                    <c:v>2024</c:v>
                  </c:pt>
                  <c:pt idx="3">
                    <c:v>2025</c:v>
                  </c:pt>
                  <c:pt idx="4">
                    <c:v>2026</c:v>
                  </c:pt>
                  <c:pt idx="5">
                    <c:v>2027</c:v>
                  </c:pt>
                </c:lvl>
              </c:multiLvlStrCache>
            </c:multiLvlStrRef>
          </c:cat>
          <c:val>
            <c:numRef>
              <c:f>Dashboard!$H$55:$H$60</c:f>
              <c:numCache>
                <c:formatCode>_ [$€-2]\ * #,##0_ ;_ [$€-2]\ * \-#,##0_ ;_ [$€-2]\ * "-"??_ ;_ @_ </c:formatCode>
                <c:ptCount val="6"/>
                <c:pt idx="0">
                  <c:v>#N/A</c:v>
                </c:pt>
                <c:pt idx="1">
                  <c:v>#N/A</c:v>
                </c:pt>
                <c:pt idx="2">
                  <c:v>#N/A</c:v>
                </c:pt>
                <c:pt idx="3">
                  <c:v>#N/A</c:v>
                </c:pt>
                <c:pt idx="4">
                  <c:v>#N/A</c:v>
                </c:pt>
                <c:pt idx="5">
                  <c:v>#N/A</c:v>
                </c:pt>
              </c:numCache>
            </c:numRef>
          </c:val>
          <c:smooth val="0"/>
          <c:extLst>
            <c:ext xmlns:c16="http://schemas.microsoft.com/office/drawing/2014/chart" uri="{C3380CC4-5D6E-409C-BE32-E72D297353CC}">
              <c16:uniqueId val="{00000004-250A-4255-8606-039CCC0E2621}"/>
            </c:ext>
          </c:extLst>
        </c:ser>
        <c:dLbls>
          <c:showLegendKey val="0"/>
          <c:showVal val="0"/>
          <c:showCatName val="0"/>
          <c:showSerName val="0"/>
          <c:showPercent val="0"/>
          <c:showBubbleSize val="0"/>
        </c:dLbls>
        <c:marker val="1"/>
        <c:smooth val="0"/>
        <c:axId val="116747808"/>
        <c:axId val="116758624"/>
      </c:lineChart>
      <c:catAx>
        <c:axId val="1167478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116758624"/>
        <c:crosses val="autoZero"/>
        <c:auto val="1"/>
        <c:lblAlgn val="ctr"/>
        <c:lblOffset val="100"/>
        <c:noMultiLvlLbl val="0"/>
      </c:catAx>
      <c:valAx>
        <c:axId val="116758624"/>
        <c:scaling>
          <c:orientation val="minMax"/>
        </c:scaling>
        <c:delete val="0"/>
        <c:axPos val="l"/>
        <c:majorGridlines>
          <c:spPr>
            <a:ln w="9525" cap="flat" cmpd="sng" algn="ctr">
              <a:solidFill>
                <a:schemeClr val="tx1">
                  <a:lumMod val="15000"/>
                  <a:lumOff val="85000"/>
                </a:schemeClr>
              </a:solidFill>
              <a:round/>
            </a:ln>
            <a:effectLst/>
          </c:spPr>
        </c:majorGridlines>
        <c:numFmt formatCode="_ [$€-2]\ * #,##0_ ;_ [$€-2]\ * \-#,##0_ ;_ [$€-2]\ * &quot;-&quot;??_ ;_ @_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11674780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nl-NL"/>
          </a:p>
        </c:txPr>
      </c:dTable>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002060"/>
      </a:solidFill>
      <a:round/>
    </a:ln>
    <a:effectLst/>
  </c:spPr>
  <c:txPr>
    <a:bodyPr/>
    <a:lstStyle/>
    <a:p>
      <a:pPr>
        <a:defRPr/>
      </a:pPr>
      <a:endParaRPr lang="nl-NL"/>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nl-NL" sz="1400" b="1" i="0" u="none" strike="noStrike" kern="1200" spc="0" baseline="0">
                <a:solidFill>
                  <a:srgbClr val="002060"/>
                </a:solidFill>
                <a:latin typeface="+mn-lt"/>
                <a:ea typeface="+mn-ea"/>
                <a:cs typeface="+mn-cs"/>
              </a:defRPr>
            </a:pPr>
            <a:r>
              <a:rPr lang="nl-NL" sz="1400" b="1" i="0" u="none" strike="noStrike" kern="1200" spc="0" baseline="0">
                <a:solidFill>
                  <a:srgbClr val="002060"/>
                </a:solidFill>
                <a:latin typeface="+mn-lt"/>
                <a:ea typeface="+mn-ea"/>
                <a:cs typeface="+mn-cs"/>
              </a:rPr>
              <a:t>Verwacht deelbudget LKS gemeente</a:t>
            </a:r>
          </a:p>
        </c:rich>
      </c:tx>
      <c:overlay val="0"/>
      <c:spPr>
        <a:noFill/>
        <a:ln>
          <a:noFill/>
        </a:ln>
        <a:effectLst/>
      </c:spPr>
      <c:txPr>
        <a:bodyPr rot="0" spcFirstLastPara="1" vertOverflow="ellipsis" vert="horz" wrap="square" anchor="ctr" anchorCtr="1"/>
        <a:lstStyle/>
        <a:p>
          <a:pPr>
            <a:defRPr lang="nl-NL" sz="1400" b="1" i="0" u="none" strike="noStrike" kern="1200" spc="0" baseline="0">
              <a:solidFill>
                <a:srgbClr val="002060"/>
              </a:solidFill>
              <a:latin typeface="+mn-lt"/>
              <a:ea typeface="+mn-ea"/>
              <a:cs typeface="+mn-cs"/>
            </a:defRPr>
          </a:pPr>
          <a:endParaRPr lang="nl-NL"/>
        </a:p>
      </c:txPr>
    </c:title>
    <c:autoTitleDeleted val="0"/>
    <c:plotArea>
      <c:layout/>
      <c:barChart>
        <c:barDir val="col"/>
        <c:grouping val="clustered"/>
        <c:varyColors val="0"/>
        <c:ser>
          <c:idx val="2"/>
          <c:order val="1"/>
          <c:tx>
            <c:strRef>
              <c:f>Dashboard!$E$54</c:f>
              <c:strCache>
                <c:ptCount val="1"/>
                <c:pt idx="0">
                  <c:v>Budget LKS</c:v>
                </c:pt>
              </c:strCache>
            </c:strRef>
          </c:tx>
          <c:spPr>
            <a:solidFill>
              <a:schemeClr val="tx2">
                <a:lumMod val="40000"/>
                <a:lumOff val="60000"/>
              </a:schemeClr>
            </a:solidFill>
            <a:ln>
              <a:solidFill>
                <a:schemeClr val="tx2">
                  <a:lumMod val="40000"/>
                  <a:lumOff val="60000"/>
                </a:schemeClr>
              </a:solidFill>
            </a:ln>
            <a:effectLst/>
          </c:spPr>
          <c:invertIfNegative val="0"/>
          <c:cat>
            <c:multiLvlStrRef>
              <c:f>Dashboard!$B$55:$C$60</c:f>
              <c:multiLvlStrCache>
                <c:ptCount val="6"/>
                <c:lvl>
                  <c:pt idx="0">
                    <c:v> Voorlopig SZW </c:v>
                  </c:pt>
                  <c:pt idx="1">
                    <c:v> Nader Voorlopig SZW </c:v>
                  </c:pt>
                  <c:pt idx="2">
                    <c:v> Prognose Adlasz </c:v>
                  </c:pt>
                  <c:pt idx="3">
                    <c:v> Prognose Adlasz </c:v>
                  </c:pt>
                  <c:pt idx="4">
                    <c:v> Prognose Adlasz </c:v>
                  </c:pt>
                  <c:pt idx="5">
                    <c:v> Prognose Adlasz </c:v>
                  </c:pt>
                </c:lvl>
                <c:lvl>
                  <c:pt idx="0">
                    <c:v>2023</c:v>
                  </c:pt>
                  <c:pt idx="1">
                    <c:v>2023</c:v>
                  </c:pt>
                  <c:pt idx="2">
                    <c:v>2024</c:v>
                  </c:pt>
                  <c:pt idx="3">
                    <c:v>2025</c:v>
                  </c:pt>
                  <c:pt idx="4">
                    <c:v>2026</c:v>
                  </c:pt>
                  <c:pt idx="5">
                    <c:v>2027</c:v>
                  </c:pt>
                </c:lvl>
              </c:multiLvlStrCache>
            </c:multiLvlStrRef>
          </c:cat>
          <c:val>
            <c:numRef>
              <c:f>Dashboard!$E$55:$E$60</c:f>
              <c:numCache>
                <c:formatCode>_ [$€-2]\ * #,##0_ ;_ [$€-2]\ * \-#,##0_ ;_ [$€-2]\ * "-"??_ ;_ @_ </c:formatCode>
                <c:ptCount val="6"/>
                <c:pt idx="0">
                  <c:v>#N/A</c:v>
                </c:pt>
                <c:pt idx="1">
                  <c:v>#N/A</c:v>
                </c:pt>
                <c:pt idx="2">
                  <c:v>#N/A</c:v>
                </c:pt>
                <c:pt idx="3">
                  <c:v>#N/A</c:v>
                </c:pt>
                <c:pt idx="4">
                  <c:v>#N/A</c:v>
                </c:pt>
                <c:pt idx="5">
                  <c:v>#N/A</c:v>
                </c:pt>
              </c:numCache>
            </c:numRef>
          </c:val>
          <c:extLst>
            <c:ext xmlns:c16="http://schemas.microsoft.com/office/drawing/2014/chart" uri="{C3380CC4-5D6E-409C-BE32-E72D297353CC}">
              <c16:uniqueId val="{00000002-1C7F-4046-9BC2-ACD31626589B}"/>
            </c:ext>
          </c:extLst>
        </c:ser>
        <c:dLbls>
          <c:showLegendKey val="0"/>
          <c:showVal val="0"/>
          <c:showCatName val="0"/>
          <c:showSerName val="0"/>
          <c:showPercent val="0"/>
          <c:showBubbleSize val="0"/>
        </c:dLbls>
        <c:gapWidth val="150"/>
        <c:axId val="116747808"/>
        <c:axId val="116758624"/>
        <c:extLst>
          <c:ext xmlns:c15="http://schemas.microsoft.com/office/drawing/2012/chart" uri="{02D57815-91ED-43cb-92C2-25804820EDAC}">
            <c15:filteredBarSeries>
              <c15:ser>
                <c:idx val="1"/>
                <c:order val="0"/>
                <c:tx>
                  <c:strRef>
                    <c:extLst>
                      <c:ext uri="{02D57815-91ED-43cb-92C2-25804820EDAC}">
                        <c15:formulaRef>
                          <c15:sqref>Dashboard!$D$54</c15:sqref>
                        </c15:formulaRef>
                      </c:ext>
                    </c:extLst>
                    <c:strCache>
                      <c:ptCount val="1"/>
                      <c:pt idx="0">
                        <c:v>Budget Uitkeringen</c:v>
                      </c:pt>
                    </c:strCache>
                  </c:strRef>
                </c:tx>
                <c:spPr>
                  <a:solidFill>
                    <a:srgbClr val="92D050"/>
                  </a:solidFill>
                  <a:ln>
                    <a:solidFill>
                      <a:srgbClr val="92D050"/>
                    </a:solidFill>
                  </a:ln>
                  <a:effectLst/>
                </c:spPr>
                <c:invertIfNegative val="0"/>
                <c:cat>
                  <c:multiLvlStrRef>
                    <c:extLst>
                      <c:ext uri="{02D57815-91ED-43cb-92C2-25804820EDAC}">
                        <c15:formulaRef>
                          <c15:sqref>Dashboard!$B$55:$C$60</c15:sqref>
                        </c15:formulaRef>
                      </c:ext>
                    </c:extLst>
                    <c:multiLvlStrCache>
                      <c:ptCount val="6"/>
                      <c:lvl>
                        <c:pt idx="0">
                          <c:v> Voorlopig SZW </c:v>
                        </c:pt>
                        <c:pt idx="1">
                          <c:v> Nader Voorlopig SZW </c:v>
                        </c:pt>
                        <c:pt idx="2">
                          <c:v> Prognose Adlasz </c:v>
                        </c:pt>
                        <c:pt idx="3">
                          <c:v> Prognose Adlasz </c:v>
                        </c:pt>
                        <c:pt idx="4">
                          <c:v> Prognose Adlasz </c:v>
                        </c:pt>
                        <c:pt idx="5">
                          <c:v> Prognose Adlasz </c:v>
                        </c:pt>
                      </c:lvl>
                      <c:lvl>
                        <c:pt idx="0">
                          <c:v>2023</c:v>
                        </c:pt>
                        <c:pt idx="1">
                          <c:v>2023</c:v>
                        </c:pt>
                        <c:pt idx="2">
                          <c:v>2024</c:v>
                        </c:pt>
                        <c:pt idx="3">
                          <c:v>2025</c:v>
                        </c:pt>
                        <c:pt idx="4">
                          <c:v>2026</c:v>
                        </c:pt>
                        <c:pt idx="5">
                          <c:v>2027</c:v>
                        </c:pt>
                      </c:lvl>
                    </c:multiLvlStrCache>
                  </c:multiLvlStrRef>
                </c:cat>
                <c:val>
                  <c:numRef>
                    <c:extLst>
                      <c:ext uri="{02D57815-91ED-43cb-92C2-25804820EDAC}">
                        <c15:formulaRef>
                          <c15:sqref>Dashboard!$D$55:$D$60</c15:sqref>
                        </c15:formulaRef>
                      </c:ext>
                    </c:extLst>
                    <c:numCache>
                      <c:formatCode>_ [$€-2]\ * #,##0_ ;_ [$€-2]\ * \-#,##0_ ;_ [$€-2]\ * "-"??_ ;_ @_ </c:formatCode>
                      <c:ptCount val="6"/>
                      <c:pt idx="0">
                        <c:v>#N/A</c:v>
                      </c:pt>
                      <c:pt idx="1">
                        <c:v>#N/A</c:v>
                      </c:pt>
                      <c:pt idx="2">
                        <c:v>#N/A</c:v>
                      </c:pt>
                      <c:pt idx="3">
                        <c:v>#N/A</c:v>
                      </c:pt>
                      <c:pt idx="4">
                        <c:v>#N/A</c:v>
                      </c:pt>
                      <c:pt idx="5">
                        <c:v>#N/A</c:v>
                      </c:pt>
                    </c:numCache>
                  </c:numRef>
                </c:val>
                <c:extLst>
                  <c:ext xmlns:c16="http://schemas.microsoft.com/office/drawing/2014/chart" uri="{C3380CC4-5D6E-409C-BE32-E72D297353CC}">
                    <c16:uniqueId val="{00000001-1C7F-4046-9BC2-ACD31626589B}"/>
                  </c:ext>
                </c:extLst>
              </c15:ser>
            </c15:filteredBarSeries>
          </c:ext>
        </c:extLst>
      </c:barChart>
      <c:lineChart>
        <c:grouping val="standard"/>
        <c:varyColors val="0"/>
        <c:ser>
          <c:idx val="0"/>
          <c:order val="2"/>
          <c:tx>
            <c:strRef>
              <c:f>Dashboard!$F$54</c:f>
              <c:strCache>
                <c:ptCount val="1"/>
                <c:pt idx="0">
                  <c:v>Extra budget LKS</c:v>
                </c:pt>
              </c:strCache>
            </c:strRef>
          </c:tx>
          <c:spPr>
            <a:ln w="28575" cap="rnd">
              <a:solidFill>
                <a:schemeClr val="accent1"/>
              </a:solidFill>
              <a:round/>
            </a:ln>
            <a:effectLst/>
          </c:spPr>
          <c:marker>
            <c:symbol val="none"/>
          </c:marker>
          <c:cat>
            <c:multiLvlStrRef>
              <c:f>Dashboard!$B$55:$C$60</c:f>
              <c:multiLvlStrCache>
                <c:ptCount val="6"/>
                <c:lvl>
                  <c:pt idx="0">
                    <c:v> Voorlopig SZW </c:v>
                  </c:pt>
                  <c:pt idx="1">
                    <c:v> Nader Voorlopig SZW </c:v>
                  </c:pt>
                  <c:pt idx="2">
                    <c:v> Prognose Adlasz </c:v>
                  </c:pt>
                  <c:pt idx="3">
                    <c:v> Prognose Adlasz </c:v>
                  </c:pt>
                  <c:pt idx="4">
                    <c:v> Prognose Adlasz </c:v>
                  </c:pt>
                  <c:pt idx="5">
                    <c:v> Prognose Adlasz </c:v>
                  </c:pt>
                </c:lvl>
                <c:lvl>
                  <c:pt idx="0">
                    <c:v>2023</c:v>
                  </c:pt>
                  <c:pt idx="1">
                    <c:v>2023</c:v>
                  </c:pt>
                  <c:pt idx="2">
                    <c:v>2024</c:v>
                  </c:pt>
                  <c:pt idx="3">
                    <c:v>2025</c:v>
                  </c:pt>
                  <c:pt idx="4">
                    <c:v>2026</c:v>
                  </c:pt>
                  <c:pt idx="5">
                    <c:v>2027</c:v>
                  </c:pt>
                </c:lvl>
              </c:multiLvlStrCache>
            </c:multiLvlStrRef>
          </c:cat>
          <c:val>
            <c:numRef>
              <c:f>Dashboard!$F$55:$F$60</c:f>
              <c:numCache>
                <c:formatCode>_ [$€-2]\ * #,##0_ ;_ [$€-2]\ * \-#,##0_ ;_ [$€-2]\ * "-"??_ ;_ @_ </c:formatCode>
                <c:ptCount val="6"/>
                <c:pt idx="0">
                  <c:v>0</c:v>
                </c:pt>
                <c:pt idx="1">
                  <c:v>#N/A</c:v>
                </c:pt>
                <c:pt idx="2">
                  <c:v>#N/A</c:v>
                </c:pt>
                <c:pt idx="3">
                  <c:v>#N/A</c:v>
                </c:pt>
                <c:pt idx="4">
                  <c:v>#N/A</c:v>
                </c:pt>
                <c:pt idx="5">
                  <c:v>#N/A</c:v>
                </c:pt>
              </c:numCache>
            </c:numRef>
          </c:val>
          <c:smooth val="0"/>
          <c:extLst>
            <c:ext xmlns:c16="http://schemas.microsoft.com/office/drawing/2014/chart" uri="{C3380CC4-5D6E-409C-BE32-E72D297353CC}">
              <c16:uniqueId val="{00000003-1C7F-4046-9BC2-ACD31626589B}"/>
            </c:ext>
          </c:extLst>
        </c:ser>
        <c:ser>
          <c:idx val="3"/>
          <c:order val="3"/>
          <c:tx>
            <c:strRef>
              <c:f>Dashboard!$G$54</c:f>
              <c:strCache>
                <c:ptCount val="1"/>
                <c:pt idx="0">
                  <c:v>Totaal Budget LKS</c:v>
                </c:pt>
              </c:strCache>
            </c:strRef>
          </c:tx>
          <c:spPr>
            <a:ln w="28575" cap="rnd">
              <a:solidFill>
                <a:schemeClr val="accent4"/>
              </a:solidFill>
              <a:round/>
            </a:ln>
            <a:effectLst/>
          </c:spPr>
          <c:marker>
            <c:symbol val="none"/>
          </c:marker>
          <c:cat>
            <c:multiLvlStrRef>
              <c:f>Dashboard!$B$55:$C$60</c:f>
              <c:multiLvlStrCache>
                <c:ptCount val="6"/>
                <c:lvl>
                  <c:pt idx="0">
                    <c:v> Voorlopig SZW </c:v>
                  </c:pt>
                  <c:pt idx="1">
                    <c:v> Nader Voorlopig SZW </c:v>
                  </c:pt>
                  <c:pt idx="2">
                    <c:v> Prognose Adlasz </c:v>
                  </c:pt>
                  <c:pt idx="3">
                    <c:v> Prognose Adlasz </c:v>
                  </c:pt>
                  <c:pt idx="4">
                    <c:v> Prognose Adlasz </c:v>
                  </c:pt>
                  <c:pt idx="5">
                    <c:v> Prognose Adlasz </c:v>
                  </c:pt>
                </c:lvl>
                <c:lvl>
                  <c:pt idx="0">
                    <c:v>2023</c:v>
                  </c:pt>
                  <c:pt idx="1">
                    <c:v>2023</c:v>
                  </c:pt>
                  <c:pt idx="2">
                    <c:v>2024</c:v>
                  </c:pt>
                  <c:pt idx="3">
                    <c:v>2025</c:v>
                  </c:pt>
                  <c:pt idx="4">
                    <c:v>2026</c:v>
                  </c:pt>
                  <c:pt idx="5">
                    <c:v>2027</c:v>
                  </c:pt>
                </c:lvl>
              </c:multiLvlStrCache>
            </c:multiLvlStrRef>
          </c:cat>
          <c:val>
            <c:numRef>
              <c:f>Dashboard!$G$55:$G$60</c:f>
              <c:numCache>
                <c:formatCode>_ [$€-2]\ * #,##0_ ;_ [$€-2]\ * \-#,##0_ ;_ [$€-2]\ * "-"??_ ;_ @_ </c:formatCode>
                <c:ptCount val="6"/>
                <c:pt idx="0">
                  <c:v>#N/A</c:v>
                </c:pt>
                <c:pt idx="1">
                  <c:v>#N/A</c:v>
                </c:pt>
                <c:pt idx="2">
                  <c:v>#N/A</c:v>
                </c:pt>
                <c:pt idx="3">
                  <c:v>#N/A</c:v>
                </c:pt>
                <c:pt idx="4">
                  <c:v>#N/A</c:v>
                </c:pt>
                <c:pt idx="5">
                  <c:v>#N/A</c:v>
                </c:pt>
              </c:numCache>
            </c:numRef>
          </c:val>
          <c:smooth val="0"/>
          <c:extLst>
            <c:ext xmlns:c16="http://schemas.microsoft.com/office/drawing/2014/chart" uri="{C3380CC4-5D6E-409C-BE32-E72D297353CC}">
              <c16:uniqueId val="{00000000-3168-4946-973A-35D4168DA7A0}"/>
            </c:ext>
          </c:extLst>
        </c:ser>
        <c:dLbls>
          <c:showLegendKey val="0"/>
          <c:showVal val="0"/>
          <c:showCatName val="0"/>
          <c:showSerName val="0"/>
          <c:showPercent val="0"/>
          <c:showBubbleSize val="0"/>
        </c:dLbls>
        <c:marker val="1"/>
        <c:smooth val="0"/>
        <c:axId val="116747808"/>
        <c:axId val="116758624"/>
      </c:lineChart>
      <c:catAx>
        <c:axId val="1167478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116758624"/>
        <c:crosses val="autoZero"/>
        <c:auto val="1"/>
        <c:lblAlgn val="ctr"/>
        <c:lblOffset val="100"/>
        <c:noMultiLvlLbl val="0"/>
      </c:catAx>
      <c:valAx>
        <c:axId val="116758624"/>
        <c:scaling>
          <c:orientation val="minMax"/>
        </c:scaling>
        <c:delete val="0"/>
        <c:axPos val="l"/>
        <c:majorGridlines>
          <c:spPr>
            <a:ln w="9525" cap="flat" cmpd="sng" algn="ctr">
              <a:solidFill>
                <a:schemeClr val="tx1">
                  <a:lumMod val="15000"/>
                  <a:lumOff val="85000"/>
                </a:schemeClr>
              </a:solidFill>
              <a:round/>
            </a:ln>
            <a:effectLst/>
          </c:spPr>
        </c:majorGridlines>
        <c:numFmt formatCode="_ [$€-2]\ * #,##0_ ;_ [$€-2]\ * \-#,##0_ ;_ [$€-2]\ * &quot;-&quot;??_ ;_ @_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11674780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nl-NL"/>
          </a:p>
        </c:txPr>
      </c:dTable>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002060"/>
      </a:solidFill>
      <a:round/>
    </a:ln>
    <a:effectLst/>
  </c:spPr>
  <c:txPr>
    <a:bodyPr/>
    <a:lstStyle/>
    <a:p>
      <a:pPr>
        <a:defRPr/>
      </a:pPr>
      <a:endParaRPr lang="nl-NL"/>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lang="nl-NL" sz="1400" b="1" i="0" u="none" strike="noStrike" kern="1200" spc="0" baseline="0">
                <a:solidFill>
                  <a:srgbClr val="002060"/>
                </a:solidFill>
                <a:latin typeface="+mn-lt"/>
                <a:ea typeface="+mn-ea"/>
                <a:cs typeface="+mn-cs"/>
              </a:defRPr>
            </a:pPr>
            <a:r>
              <a:rPr lang="nl-NL" sz="1400" b="1" i="0" u="none" strike="noStrike" kern="1200" spc="0" baseline="0">
                <a:solidFill>
                  <a:srgbClr val="002060"/>
                </a:solidFill>
                <a:latin typeface="+mn-lt"/>
                <a:ea typeface="+mn-ea"/>
                <a:cs typeface="+mn-cs"/>
              </a:rPr>
              <a:t>Prognose BUIG: Budget, uitgaven en saldo</a:t>
            </a:r>
          </a:p>
        </c:rich>
      </c:tx>
      <c:overlay val="0"/>
      <c:spPr>
        <a:noFill/>
        <a:ln>
          <a:noFill/>
        </a:ln>
        <a:effectLst/>
      </c:spPr>
      <c:txPr>
        <a:bodyPr rot="0" spcFirstLastPara="1" vertOverflow="ellipsis" vert="horz" wrap="square" anchor="ctr" anchorCtr="1"/>
        <a:lstStyle/>
        <a:p>
          <a:pPr algn="ctr" rtl="0">
            <a:defRPr lang="nl-NL" sz="1400" b="1" i="0" u="none" strike="noStrike" kern="1200" spc="0" baseline="0">
              <a:solidFill>
                <a:srgbClr val="002060"/>
              </a:solidFill>
              <a:latin typeface="+mn-lt"/>
              <a:ea typeface="+mn-ea"/>
              <a:cs typeface="+mn-cs"/>
            </a:defRPr>
          </a:pPr>
          <a:endParaRPr lang="nl-NL"/>
        </a:p>
      </c:txPr>
    </c:title>
    <c:autoTitleDeleted val="0"/>
    <c:plotArea>
      <c:layout/>
      <c:barChart>
        <c:barDir val="col"/>
        <c:grouping val="clustered"/>
        <c:varyColors val="0"/>
        <c:ser>
          <c:idx val="3"/>
          <c:order val="3"/>
          <c:tx>
            <c:v>Budget BUIG</c:v>
          </c:tx>
          <c:spPr>
            <a:solidFill>
              <a:srgbClr val="00B050"/>
            </a:solidFill>
            <a:ln>
              <a:solidFill>
                <a:srgbClr val="00B050"/>
              </a:solidFill>
            </a:ln>
            <a:effectLst/>
          </c:spPr>
          <c:invertIfNegative val="0"/>
          <c:cat>
            <c:numRef>
              <c:f>Dashboard!$B$100:$B$104</c:f>
              <c:numCache>
                <c:formatCode>General</c:formatCode>
                <c:ptCount val="5"/>
                <c:pt idx="0">
                  <c:v>2023</c:v>
                </c:pt>
                <c:pt idx="1">
                  <c:v>2024</c:v>
                </c:pt>
                <c:pt idx="2">
                  <c:v>2025</c:v>
                </c:pt>
                <c:pt idx="3">
                  <c:v>2026</c:v>
                </c:pt>
                <c:pt idx="4">
                  <c:v>2027</c:v>
                </c:pt>
              </c:numCache>
            </c:numRef>
          </c:cat>
          <c:val>
            <c:numRef>
              <c:f>Dashboard!$E$100:$E$104</c:f>
              <c:numCache>
                <c:formatCode>_ [$€-2]\ * #,##0_ ;_ [$€-2]\ * \-#,##0_ ;_ [$€-2]\ * "-"??_ ;_ @_ </c:formatCode>
                <c:ptCount val="5"/>
                <c:pt idx="0">
                  <c:v>#N/A</c:v>
                </c:pt>
                <c:pt idx="1">
                  <c:v>#N/A</c:v>
                </c:pt>
                <c:pt idx="2">
                  <c:v>#N/A</c:v>
                </c:pt>
                <c:pt idx="3">
                  <c:v>#N/A</c:v>
                </c:pt>
                <c:pt idx="4">
                  <c:v>#N/A</c:v>
                </c:pt>
              </c:numCache>
            </c:numRef>
          </c:val>
          <c:extLst>
            <c:ext xmlns:c16="http://schemas.microsoft.com/office/drawing/2014/chart" uri="{C3380CC4-5D6E-409C-BE32-E72D297353CC}">
              <c16:uniqueId val="{00000003-A5DB-45CA-9B0F-06C999AAA228}"/>
            </c:ext>
          </c:extLst>
        </c:ser>
        <c:ser>
          <c:idx val="6"/>
          <c:order val="6"/>
          <c:tx>
            <c:v>Uitgaven BUIG</c:v>
          </c:tx>
          <c:spPr>
            <a:solidFill>
              <a:srgbClr val="002060"/>
            </a:solidFill>
            <a:ln>
              <a:solidFill>
                <a:srgbClr val="002060"/>
              </a:solidFill>
            </a:ln>
            <a:effectLst/>
          </c:spPr>
          <c:invertIfNegative val="0"/>
          <c:cat>
            <c:numRef>
              <c:f>Dashboard!$B$100:$B$104</c:f>
              <c:numCache>
                <c:formatCode>General</c:formatCode>
                <c:ptCount val="5"/>
                <c:pt idx="0">
                  <c:v>2023</c:v>
                </c:pt>
                <c:pt idx="1">
                  <c:v>2024</c:v>
                </c:pt>
                <c:pt idx="2">
                  <c:v>2025</c:v>
                </c:pt>
                <c:pt idx="3">
                  <c:v>2026</c:v>
                </c:pt>
                <c:pt idx="4">
                  <c:v>2027</c:v>
                </c:pt>
              </c:numCache>
            </c:numRef>
          </c:cat>
          <c:val>
            <c:numRef>
              <c:f>Dashboard!$H$100:$H$104</c:f>
              <c:numCache>
                <c:formatCode>_ [$€-2]\ * #,##0_ ;_ [$€-2]\ * \-#,##0_ ;_ [$€-2]\ * "-"??_ ;_ @_ </c:formatCode>
                <c:ptCount val="5"/>
                <c:pt idx="0">
                  <c:v>0</c:v>
                </c:pt>
                <c:pt idx="1">
                  <c:v>0</c:v>
                </c:pt>
                <c:pt idx="2">
                  <c:v>0</c:v>
                </c:pt>
                <c:pt idx="3">
                  <c:v>0</c:v>
                </c:pt>
                <c:pt idx="4">
                  <c:v>0</c:v>
                </c:pt>
              </c:numCache>
            </c:numRef>
          </c:val>
          <c:extLst>
            <c:ext xmlns:c16="http://schemas.microsoft.com/office/drawing/2014/chart" uri="{C3380CC4-5D6E-409C-BE32-E72D297353CC}">
              <c16:uniqueId val="{00000007-A5DB-45CA-9B0F-06C999AAA228}"/>
            </c:ext>
          </c:extLst>
        </c:ser>
        <c:ser>
          <c:idx val="9"/>
          <c:order val="9"/>
          <c:tx>
            <c:v>Saldo BUIG</c:v>
          </c:tx>
          <c:spPr>
            <a:solidFill>
              <a:srgbClr val="FF0000"/>
            </a:solidFill>
            <a:ln>
              <a:solidFill>
                <a:srgbClr val="FF0000"/>
              </a:solidFill>
            </a:ln>
            <a:effectLst/>
          </c:spPr>
          <c:invertIfNegative val="0"/>
          <c:cat>
            <c:numRef>
              <c:f>Dashboard!$B$100:$B$104</c:f>
              <c:numCache>
                <c:formatCode>General</c:formatCode>
                <c:ptCount val="5"/>
                <c:pt idx="0">
                  <c:v>2023</c:v>
                </c:pt>
                <c:pt idx="1">
                  <c:v>2024</c:v>
                </c:pt>
                <c:pt idx="2">
                  <c:v>2025</c:v>
                </c:pt>
                <c:pt idx="3">
                  <c:v>2026</c:v>
                </c:pt>
                <c:pt idx="4">
                  <c:v>2027</c:v>
                </c:pt>
              </c:numCache>
            </c:numRef>
          </c:cat>
          <c:val>
            <c:numRef>
              <c:f>Dashboard!$K$100:$K$104</c:f>
              <c:numCache>
                <c:formatCode>_ [$€-2]\ * #,##0_ ;_ [$€-2]\ * \-#,##0_ ;_ [$€-2]\ * "-"??_ ;_ @_ </c:formatCode>
                <c:ptCount val="5"/>
                <c:pt idx="0">
                  <c:v>#N/A</c:v>
                </c:pt>
                <c:pt idx="1">
                  <c:v>#N/A</c:v>
                </c:pt>
                <c:pt idx="2">
                  <c:v>#N/A</c:v>
                </c:pt>
                <c:pt idx="3">
                  <c:v>#N/A</c:v>
                </c:pt>
                <c:pt idx="4">
                  <c:v>#N/A</c:v>
                </c:pt>
              </c:numCache>
            </c:numRef>
          </c:val>
          <c:extLst>
            <c:ext xmlns:c16="http://schemas.microsoft.com/office/drawing/2014/chart" uri="{C3380CC4-5D6E-409C-BE32-E72D297353CC}">
              <c16:uniqueId val="{0000000A-A5DB-45CA-9B0F-06C999AAA228}"/>
            </c:ext>
          </c:extLst>
        </c:ser>
        <c:dLbls>
          <c:showLegendKey val="0"/>
          <c:showVal val="0"/>
          <c:showCatName val="0"/>
          <c:showSerName val="0"/>
          <c:showPercent val="0"/>
          <c:showBubbleSize val="0"/>
        </c:dLbls>
        <c:gapWidth val="219"/>
        <c:axId val="362812624"/>
        <c:axId val="362813040"/>
        <c:extLst>
          <c:ext xmlns:c15="http://schemas.microsoft.com/office/drawing/2012/chart" uri="{02D57815-91ED-43cb-92C2-25804820EDAC}">
            <c15:filteredBarSeries>
              <c15:ser>
                <c:idx val="0"/>
                <c:order val="0"/>
                <c:tx>
                  <c:strRef>
                    <c:extLst>
                      <c:ext uri="{02D57815-91ED-43cb-92C2-25804820EDAC}">
                        <c15:formulaRef>
                          <c15:sqref>Dashboard!$B$99</c15:sqref>
                        </c15:formulaRef>
                      </c:ext>
                    </c:extLst>
                    <c:strCache>
                      <c:ptCount val="1"/>
                      <c:pt idx="0">
                        <c:v>Jaar</c:v>
                      </c:pt>
                    </c:strCache>
                  </c:strRef>
                </c:tx>
                <c:spPr>
                  <a:solidFill>
                    <a:schemeClr val="accent1"/>
                  </a:solidFill>
                  <a:ln>
                    <a:noFill/>
                  </a:ln>
                  <a:effectLst/>
                </c:spPr>
                <c:invertIfNegative val="0"/>
                <c:cat>
                  <c:numRef>
                    <c:extLst>
                      <c:ext uri="{02D57815-91ED-43cb-92C2-25804820EDAC}">
                        <c15:formulaRef>
                          <c15:sqref>Dashboard!$B$100:$B$104</c15:sqref>
                        </c15:formulaRef>
                      </c:ext>
                    </c:extLst>
                    <c:numCache>
                      <c:formatCode>General</c:formatCode>
                      <c:ptCount val="5"/>
                      <c:pt idx="0">
                        <c:v>2023</c:v>
                      </c:pt>
                      <c:pt idx="1">
                        <c:v>2024</c:v>
                      </c:pt>
                      <c:pt idx="2">
                        <c:v>2025</c:v>
                      </c:pt>
                      <c:pt idx="3">
                        <c:v>2026</c:v>
                      </c:pt>
                      <c:pt idx="4">
                        <c:v>2027</c:v>
                      </c:pt>
                    </c:numCache>
                  </c:numRef>
                </c:cat>
                <c:val>
                  <c:numRef>
                    <c:extLst>
                      <c:ext uri="{02D57815-91ED-43cb-92C2-25804820EDAC}">
                        <c15:formulaRef>
                          <c15:sqref>Dashboard!$B$100:$B$104</c15:sqref>
                        </c15:formulaRef>
                      </c:ext>
                    </c:extLst>
                    <c:numCache>
                      <c:formatCode>General</c:formatCode>
                      <c:ptCount val="5"/>
                      <c:pt idx="0">
                        <c:v>2023</c:v>
                      </c:pt>
                      <c:pt idx="1">
                        <c:v>2024</c:v>
                      </c:pt>
                      <c:pt idx="2">
                        <c:v>2025</c:v>
                      </c:pt>
                      <c:pt idx="3">
                        <c:v>2026</c:v>
                      </c:pt>
                      <c:pt idx="4">
                        <c:v>2027</c:v>
                      </c:pt>
                    </c:numCache>
                  </c:numRef>
                </c:val>
                <c:extLst>
                  <c:ext xmlns:c16="http://schemas.microsoft.com/office/drawing/2014/chart" uri="{C3380CC4-5D6E-409C-BE32-E72D297353CC}">
                    <c16:uniqueId val="{00000000-A5DB-45CA-9B0F-06C999AAA228}"/>
                  </c:ext>
                </c:extLst>
              </c15:ser>
            </c15:filteredBarSeries>
            <c15:filteredBarSeries>
              <c15:ser>
                <c:idx val="1"/>
                <c:order val="1"/>
                <c:tx>
                  <c:v>Budget uitkeringen</c:v>
                </c:tx>
                <c:spPr>
                  <a:solidFill>
                    <a:schemeClr val="accent2"/>
                  </a:solidFill>
                  <a:ln>
                    <a:noFill/>
                  </a:ln>
                  <a:effectLst/>
                </c:spPr>
                <c:invertIfNegative val="0"/>
                <c:cat>
                  <c:numRef>
                    <c:extLst xmlns:c15="http://schemas.microsoft.com/office/drawing/2012/chart">
                      <c:ext xmlns:c15="http://schemas.microsoft.com/office/drawing/2012/chart" uri="{02D57815-91ED-43cb-92C2-25804820EDAC}">
                        <c15:formulaRef>
                          <c15:sqref>Dashboard!$B$100:$B$104</c15:sqref>
                        </c15:formulaRef>
                      </c:ext>
                    </c:extLst>
                    <c:numCache>
                      <c:formatCode>General</c:formatCode>
                      <c:ptCount val="5"/>
                      <c:pt idx="0">
                        <c:v>2023</c:v>
                      </c:pt>
                      <c:pt idx="1">
                        <c:v>2024</c:v>
                      </c:pt>
                      <c:pt idx="2">
                        <c:v>2025</c:v>
                      </c:pt>
                      <c:pt idx="3">
                        <c:v>2026</c:v>
                      </c:pt>
                      <c:pt idx="4">
                        <c:v>2027</c:v>
                      </c:pt>
                    </c:numCache>
                  </c:numRef>
                </c:cat>
                <c:val>
                  <c:numRef>
                    <c:extLst xmlns:c15="http://schemas.microsoft.com/office/drawing/2012/chart">
                      <c:ext xmlns:c15="http://schemas.microsoft.com/office/drawing/2012/chart" uri="{02D57815-91ED-43cb-92C2-25804820EDAC}">
                        <c15:formulaRef>
                          <c15:sqref>Dashboard!$C$100:$C$104</c15:sqref>
                        </c15:formulaRef>
                      </c:ext>
                    </c:extLst>
                    <c:numCache>
                      <c:formatCode>_-"€"\ * #,##0_-;_-"€"\ * #,##0\-;_-"€"\ * "-"??_-;_-@_-</c:formatCode>
                      <c:ptCount val="5"/>
                      <c:pt idx="0">
                        <c:v>#N/A</c:v>
                      </c:pt>
                      <c:pt idx="1">
                        <c:v>#N/A</c:v>
                      </c:pt>
                      <c:pt idx="2">
                        <c:v>#N/A</c:v>
                      </c:pt>
                      <c:pt idx="3">
                        <c:v>#N/A</c:v>
                      </c:pt>
                      <c:pt idx="4">
                        <c:v>#N/A</c:v>
                      </c:pt>
                    </c:numCache>
                  </c:numRef>
                </c:val>
                <c:extLst xmlns:c15="http://schemas.microsoft.com/office/drawing/2012/chart">
                  <c:ext xmlns:c16="http://schemas.microsoft.com/office/drawing/2014/chart" uri="{C3380CC4-5D6E-409C-BE32-E72D297353CC}">
                    <c16:uniqueId val="{00000001-A5DB-45CA-9B0F-06C999AAA228}"/>
                  </c:ext>
                </c:extLst>
              </c15:ser>
            </c15:filteredBarSeries>
            <c15:filteredBarSeries>
              <c15:ser>
                <c:idx val="2"/>
                <c:order val="2"/>
                <c:tx>
                  <c:v>Budget LKS</c:v>
                </c:tx>
                <c:spPr>
                  <a:solidFill>
                    <a:schemeClr val="accent3"/>
                  </a:solidFill>
                  <a:ln>
                    <a:noFill/>
                  </a:ln>
                  <a:effectLst/>
                </c:spPr>
                <c:invertIfNegative val="0"/>
                <c:cat>
                  <c:numRef>
                    <c:extLst xmlns:c15="http://schemas.microsoft.com/office/drawing/2012/chart">
                      <c:ext xmlns:c15="http://schemas.microsoft.com/office/drawing/2012/chart" uri="{02D57815-91ED-43cb-92C2-25804820EDAC}">
                        <c15:formulaRef>
                          <c15:sqref>Dashboard!$B$100:$B$104</c15:sqref>
                        </c15:formulaRef>
                      </c:ext>
                    </c:extLst>
                    <c:numCache>
                      <c:formatCode>General</c:formatCode>
                      <c:ptCount val="5"/>
                      <c:pt idx="0">
                        <c:v>2023</c:v>
                      </c:pt>
                      <c:pt idx="1">
                        <c:v>2024</c:v>
                      </c:pt>
                      <c:pt idx="2">
                        <c:v>2025</c:v>
                      </c:pt>
                      <c:pt idx="3">
                        <c:v>2026</c:v>
                      </c:pt>
                      <c:pt idx="4">
                        <c:v>2027</c:v>
                      </c:pt>
                    </c:numCache>
                  </c:numRef>
                </c:cat>
                <c:val>
                  <c:numRef>
                    <c:extLst xmlns:c15="http://schemas.microsoft.com/office/drawing/2012/chart">
                      <c:ext xmlns:c15="http://schemas.microsoft.com/office/drawing/2012/chart" uri="{02D57815-91ED-43cb-92C2-25804820EDAC}">
                        <c15:formulaRef>
                          <c15:sqref>Dashboard!$D$100:$D$104</c15:sqref>
                        </c15:formulaRef>
                      </c:ext>
                    </c:extLst>
                    <c:numCache>
                      <c:formatCode>_-"€"\ * #,##0_-;_-"€"\ * #,##0\-;_-"€"\ * "-"??_-;_-@_-</c:formatCode>
                      <c:ptCount val="5"/>
                      <c:pt idx="0">
                        <c:v>#N/A</c:v>
                      </c:pt>
                      <c:pt idx="1">
                        <c:v>#N/A</c:v>
                      </c:pt>
                      <c:pt idx="2">
                        <c:v>#N/A</c:v>
                      </c:pt>
                      <c:pt idx="3">
                        <c:v>#N/A</c:v>
                      </c:pt>
                      <c:pt idx="4">
                        <c:v>#N/A</c:v>
                      </c:pt>
                    </c:numCache>
                  </c:numRef>
                </c:val>
                <c:extLst xmlns:c15="http://schemas.microsoft.com/office/drawing/2012/chart">
                  <c:ext xmlns:c16="http://schemas.microsoft.com/office/drawing/2014/chart" uri="{C3380CC4-5D6E-409C-BE32-E72D297353CC}">
                    <c16:uniqueId val="{00000002-A5DB-45CA-9B0F-06C999AAA228}"/>
                  </c:ext>
                </c:extLst>
              </c15:ser>
            </c15:filteredBarSeries>
            <c15:filteredBarSeries>
              <c15:ser>
                <c:idx val="4"/>
                <c:order val="4"/>
                <c:tx>
                  <c:v>Uitgaven uitkeringen</c:v>
                </c:tx>
                <c:spPr>
                  <a:solidFill>
                    <a:schemeClr val="accent5"/>
                  </a:solidFill>
                  <a:ln>
                    <a:noFill/>
                  </a:ln>
                  <a:effectLst/>
                </c:spPr>
                <c:invertIfNegative val="0"/>
                <c:cat>
                  <c:numRef>
                    <c:extLst xmlns:c15="http://schemas.microsoft.com/office/drawing/2012/chart">
                      <c:ext xmlns:c15="http://schemas.microsoft.com/office/drawing/2012/chart" uri="{02D57815-91ED-43cb-92C2-25804820EDAC}">
                        <c15:formulaRef>
                          <c15:sqref>Dashboard!$B$100:$B$104</c15:sqref>
                        </c15:formulaRef>
                      </c:ext>
                    </c:extLst>
                    <c:numCache>
                      <c:formatCode>General</c:formatCode>
                      <c:ptCount val="5"/>
                      <c:pt idx="0">
                        <c:v>2023</c:v>
                      </c:pt>
                      <c:pt idx="1">
                        <c:v>2024</c:v>
                      </c:pt>
                      <c:pt idx="2">
                        <c:v>2025</c:v>
                      </c:pt>
                      <c:pt idx="3">
                        <c:v>2026</c:v>
                      </c:pt>
                      <c:pt idx="4">
                        <c:v>2027</c:v>
                      </c:pt>
                    </c:numCache>
                  </c:numRef>
                </c:cat>
                <c:val>
                  <c:numRef>
                    <c:extLst xmlns:c15="http://schemas.microsoft.com/office/drawing/2012/chart">
                      <c:ext xmlns:c15="http://schemas.microsoft.com/office/drawing/2012/chart" uri="{02D57815-91ED-43cb-92C2-25804820EDAC}">
                        <c15:formulaRef>
                          <c15:sqref>Dashboard!$F$100:$F$104</c15:sqref>
                        </c15:formulaRef>
                      </c:ext>
                    </c:extLst>
                    <c:numCache>
                      <c:formatCode>_-"€"\ * #,##0_-;_-"€"\ * #,##0\-;_-"€"\ * "-"??_-;_-@_-</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04-A5DB-45CA-9B0F-06C999AAA228}"/>
                  </c:ext>
                </c:extLst>
              </c15:ser>
            </c15:filteredBarSeries>
            <c15:filteredBarSeries>
              <c15:ser>
                <c:idx val="5"/>
                <c:order val="5"/>
                <c:tx>
                  <c:v>Uitgaven LKS</c:v>
                </c:tx>
                <c:spPr>
                  <a:solidFill>
                    <a:schemeClr val="accent6"/>
                  </a:solidFill>
                  <a:ln>
                    <a:noFill/>
                  </a:ln>
                  <a:effectLst/>
                </c:spPr>
                <c:invertIfNegative val="0"/>
                <c:cat>
                  <c:numRef>
                    <c:extLst xmlns:c15="http://schemas.microsoft.com/office/drawing/2012/chart">
                      <c:ext xmlns:c15="http://schemas.microsoft.com/office/drawing/2012/chart" uri="{02D57815-91ED-43cb-92C2-25804820EDAC}">
                        <c15:formulaRef>
                          <c15:sqref>Dashboard!$B$100:$B$104</c15:sqref>
                        </c15:formulaRef>
                      </c:ext>
                    </c:extLst>
                    <c:numCache>
                      <c:formatCode>General</c:formatCode>
                      <c:ptCount val="5"/>
                      <c:pt idx="0">
                        <c:v>2023</c:v>
                      </c:pt>
                      <c:pt idx="1">
                        <c:v>2024</c:v>
                      </c:pt>
                      <c:pt idx="2">
                        <c:v>2025</c:v>
                      </c:pt>
                      <c:pt idx="3">
                        <c:v>2026</c:v>
                      </c:pt>
                      <c:pt idx="4">
                        <c:v>2027</c:v>
                      </c:pt>
                    </c:numCache>
                  </c:numRef>
                </c:cat>
                <c:val>
                  <c:numRef>
                    <c:extLst xmlns:c15="http://schemas.microsoft.com/office/drawing/2012/chart">
                      <c:ext xmlns:c15="http://schemas.microsoft.com/office/drawing/2012/chart" uri="{02D57815-91ED-43cb-92C2-25804820EDAC}">
                        <c15:formulaRef>
                          <c15:sqref>Dashboard!$G$100:$G$104</c15:sqref>
                        </c15:formulaRef>
                      </c:ext>
                    </c:extLst>
                    <c:numCache>
                      <c:formatCode>_-"€"\ * #,##0_-;_-"€"\ * #,##0\-;_-"€"\ * "-"??_-;_-@_-</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05-A5DB-45CA-9B0F-06C999AAA228}"/>
                  </c:ext>
                </c:extLst>
              </c15:ser>
            </c15:filteredBarSeries>
            <c15:filteredBarSeries>
              <c15:ser>
                <c:idx val="7"/>
                <c:order val="7"/>
                <c:tx>
                  <c:v>Saldo Uitkeringen</c:v>
                </c:tx>
                <c:spPr>
                  <a:solidFill>
                    <a:schemeClr val="accent2">
                      <a:lumMod val="60000"/>
                    </a:schemeClr>
                  </a:solidFill>
                  <a:ln>
                    <a:noFill/>
                  </a:ln>
                  <a:effectLst/>
                </c:spPr>
                <c:invertIfNegative val="0"/>
                <c:cat>
                  <c:numRef>
                    <c:extLst xmlns:c15="http://schemas.microsoft.com/office/drawing/2012/chart">
                      <c:ext xmlns:c15="http://schemas.microsoft.com/office/drawing/2012/chart" uri="{02D57815-91ED-43cb-92C2-25804820EDAC}">
                        <c15:formulaRef>
                          <c15:sqref>Dashboard!$B$100:$B$104</c15:sqref>
                        </c15:formulaRef>
                      </c:ext>
                    </c:extLst>
                    <c:numCache>
                      <c:formatCode>General</c:formatCode>
                      <c:ptCount val="5"/>
                      <c:pt idx="0">
                        <c:v>2023</c:v>
                      </c:pt>
                      <c:pt idx="1">
                        <c:v>2024</c:v>
                      </c:pt>
                      <c:pt idx="2">
                        <c:v>2025</c:v>
                      </c:pt>
                      <c:pt idx="3">
                        <c:v>2026</c:v>
                      </c:pt>
                      <c:pt idx="4">
                        <c:v>2027</c:v>
                      </c:pt>
                    </c:numCache>
                  </c:numRef>
                </c:cat>
                <c:val>
                  <c:numRef>
                    <c:extLst xmlns:c15="http://schemas.microsoft.com/office/drawing/2012/chart">
                      <c:ext xmlns:c15="http://schemas.microsoft.com/office/drawing/2012/chart" uri="{02D57815-91ED-43cb-92C2-25804820EDAC}">
                        <c15:formulaRef>
                          <c15:sqref>Dashboard!$I$100:$I$104</c15:sqref>
                        </c15:formulaRef>
                      </c:ext>
                    </c:extLst>
                    <c:numCache>
                      <c:formatCode>_-"€"\ * #,##0_-;_-"€"\ * #,##0\-;_-"€"\ * "-"??_-;_-@_-</c:formatCode>
                      <c:ptCount val="5"/>
                      <c:pt idx="0">
                        <c:v>#N/A</c:v>
                      </c:pt>
                      <c:pt idx="1">
                        <c:v>#N/A</c:v>
                      </c:pt>
                      <c:pt idx="2">
                        <c:v>#N/A</c:v>
                      </c:pt>
                      <c:pt idx="3">
                        <c:v>#N/A</c:v>
                      </c:pt>
                      <c:pt idx="4">
                        <c:v>#N/A</c:v>
                      </c:pt>
                    </c:numCache>
                  </c:numRef>
                </c:val>
                <c:extLst xmlns:c15="http://schemas.microsoft.com/office/drawing/2012/chart">
                  <c:ext xmlns:c16="http://schemas.microsoft.com/office/drawing/2014/chart" uri="{C3380CC4-5D6E-409C-BE32-E72D297353CC}">
                    <c16:uniqueId val="{00000008-A5DB-45CA-9B0F-06C999AAA228}"/>
                  </c:ext>
                </c:extLst>
              </c15:ser>
            </c15:filteredBarSeries>
            <c15:filteredBarSeries>
              <c15:ser>
                <c:idx val="8"/>
                <c:order val="8"/>
                <c:tx>
                  <c:v>Saldo LKS</c:v>
                </c:tx>
                <c:spPr>
                  <a:solidFill>
                    <a:schemeClr val="accent3">
                      <a:lumMod val="60000"/>
                    </a:schemeClr>
                  </a:solidFill>
                  <a:ln>
                    <a:noFill/>
                  </a:ln>
                  <a:effectLst/>
                </c:spPr>
                <c:invertIfNegative val="0"/>
                <c:cat>
                  <c:numRef>
                    <c:extLst xmlns:c15="http://schemas.microsoft.com/office/drawing/2012/chart">
                      <c:ext xmlns:c15="http://schemas.microsoft.com/office/drawing/2012/chart" uri="{02D57815-91ED-43cb-92C2-25804820EDAC}">
                        <c15:formulaRef>
                          <c15:sqref>Dashboard!$B$100:$B$104</c15:sqref>
                        </c15:formulaRef>
                      </c:ext>
                    </c:extLst>
                    <c:numCache>
                      <c:formatCode>General</c:formatCode>
                      <c:ptCount val="5"/>
                      <c:pt idx="0">
                        <c:v>2023</c:v>
                      </c:pt>
                      <c:pt idx="1">
                        <c:v>2024</c:v>
                      </c:pt>
                      <c:pt idx="2">
                        <c:v>2025</c:v>
                      </c:pt>
                      <c:pt idx="3">
                        <c:v>2026</c:v>
                      </c:pt>
                      <c:pt idx="4">
                        <c:v>2027</c:v>
                      </c:pt>
                    </c:numCache>
                  </c:numRef>
                </c:cat>
                <c:val>
                  <c:numRef>
                    <c:extLst xmlns:c15="http://schemas.microsoft.com/office/drawing/2012/chart">
                      <c:ext xmlns:c15="http://schemas.microsoft.com/office/drawing/2012/chart" uri="{02D57815-91ED-43cb-92C2-25804820EDAC}">
                        <c15:formulaRef>
                          <c15:sqref>Dashboard!$J$100:$J$104</c15:sqref>
                        </c15:formulaRef>
                      </c:ext>
                    </c:extLst>
                    <c:numCache>
                      <c:formatCode>_ [$€-2]\ * #,##0_ ;_ [$€-2]\ * \-#,##0_ ;_ [$€-2]\ * "-"??_ ;_ @_ </c:formatCode>
                      <c:ptCount val="5"/>
                      <c:pt idx="0">
                        <c:v>#N/A</c:v>
                      </c:pt>
                      <c:pt idx="1">
                        <c:v>#N/A</c:v>
                      </c:pt>
                      <c:pt idx="2">
                        <c:v>#N/A</c:v>
                      </c:pt>
                      <c:pt idx="3">
                        <c:v>#N/A</c:v>
                      </c:pt>
                      <c:pt idx="4">
                        <c:v>#N/A</c:v>
                      </c:pt>
                    </c:numCache>
                  </c:numRef>
                </c:val>
                <c:extLst xmlns:c15="http://schemas.microsoft.com/office/drawing/2012/chart">
                  <c:ext xmlns:c16="http://schemas.microsoft.com/office/drawing/2014/chart" uri="{C3380CC4-5D6E-409C-BE32-E72D297353CC}">
                    <c16:uniqueId val="{00000009-A5DB-45CA-9B0F-06C999AAA228}"/>
                  </c:ext>
                </c:extLst>
              </c15:ser>
            </c15:filteredBarSeries>
          </c:ext>
        </c:extLst>
      </c:barChart>
      <c:catAx>
        <c:axId val="3628126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362813040"/>
        <c:crosses val="autoZero"/>
        <c:auto val="1"/>
        <c:lblAlgn val="ctr"/>
        <c:lblOffset val="100"/>
        <c:noMultiLvlLbl val="0"/>
      </c:catAx>
      <c:valAx>
        <c:axId val="362813040"/>
        <c:scaling>
          <c:orientation val="minMax"/>
        </c:scaling>
        <c:delete val="0"/>
        <c:axPos val="l"/>
        <c:majorGridlines>
          <c:spPr>
            <a:ln w="9525" cap="flat" cmpd="sng" algn="ctr">
              <a:solidFill>
                <a:schemeClr val="tx1">
                  <a:lumMod val="15000"/>
                  <a:lumOff val="85000"/>
                </a:schemeClr>
              </a:solidFill>
              <a:round/>
            </a:ln>
            <a:effectLst/>
          </c:spPr>
        </c:majorGridlines>
        <c:numFmt formatCode="_ [$€-2]\ * #,##0_ ;_ [$€-2]\ * \-#,##0_ ;_ [$€-2]\ * &quot;-&quot;??_ ;_ @_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3628126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legend>
    <c:plotVisOnly val="1"/>
    <c:dispBlanksAs val="gap"/>
    <c:showDLblsOverMax val="0"/>
  </c:chart>
  <c:spPr>
    <a:solidFill>
      <a:schemeClr val="bg1"/>
    </a:solidFill>
    <a:ln w="9525" cap="flat" cmpd="sng" algn="ctr">
      <a:solidFill>
        <a:srgbClr val="002060"/>
      </a:solidFill>
      <a:round/>
    </a:ln>
    <a:effectLst/>
  </c:spPr>
  <c:txPr>
    <a:bodyPr/>
    <a:lstStyle/>
    <a:p>
      <a:pPr>
        <a:defRPr/>
      </a:pPr>
      <a:endParaRPr lang="nl-NL"/>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lang="nl-NL" sz="1400" b="1" i="0" u="none" strike="noStrike" kern="1200" spc="0" baseline="0">
                <a:solidFill>
                  <a:srgbClr val="002060"/>
                </a:solidFill>
                <a:latin typeface="+mn-lt"/>
                <a:ea typeface="+mn-ea"/>
                <a:cs typeface="+mn-cs"/>
              </a:defRPr>
            </a:pPr>
            <a:r>
              <a:rPr lang="nl-NL" sz="1400" b="1" i="0" u="none" strike="noStrike" kern="1200" spc="0" baseline="0">
                <a:solidFill>
                  <a:srgbClr val="002060"/>
                </a:solidFill>
                <a:latin typeface="+mn-lt"/>
                <a:ea typeface="+mn-ea"/>
                <a:cs typeface="+mn-cs"/>
              </a:rPr>
              <a:t>Prognose Uitkeringen BUIG: Budget, uitgaven en saldo</a:t>
            </a:r>
          </a:p>
        </c:rich>
      </c:tx>
      <c:overlay val="0"/>
      <c:spPr>
        <a:noFill/>
        <a:ln>
          <a:noFill/>
        </a:ln>
        <a:effectLst/>
      </c:spPr>
      <c:txPr>
        <a:bodyPr rot="0" spcFirstLastPara="1" vertOverflow="ellipsis" vert="horz" wrap="square" anchor="ctr" anchorCtr="1"/>
        <a:lstStyle/>
        <a:p>
          <a:pPr algn="ctr" rtl="0">
            <a:defRPr lang="nl-NL" sz="1400" b="1" i="0" u="none" strike="noStrike" kern="1200" spc="0" baseline="0">
              <a:solidFill>
                <a:srgbClr val="002060"/>
              </a:solidFill>
              <a:latin typeface="+mn-lt"/>
              <a:ea typeface="+mn-ea"/>
              <a:cs typeface="+mn-cs"/>
            </a:defRPr>
          </a:pPr>
          <a:endParaRPr lang="nl-NL"/>
        </a:p>
      </c:txPr>
    </c:title>
    <c:autoTitleDeleted val="0"/>
    <c:plotArea>
      <c:layout/>
      <c:barChart>
        <c:barDir val="col"/>
        <c:grouping val="clustered"/>
        <c:varyColors val="0"/>
        <c:ser>
          <c:idx val="1"/>
          <c:order val="1"/>
          <c:tx>
            <c:v>Budget uitkeringen</c:v>
          </c:tx>
          <c:spPr>
            <a:solidFill>
              <a:srgbClr val="00B050"/>
            </a:solidFill>
            <a:ln>
              <a:solidFill>
                <a:srgbClr val="00B050"/>
              </a:solidFill>
            </a:ln>
            <a:effectLst/>
          </c:spPr>
          <c:invertIfNegative val="0"/>
          <c:cat>
            <c:numRef>
              <c:f>Dashboard!$B$100:$B$104</c:f>
              <c:numCache>
                <c:formatCode>General</c:formatCode>
                <c:ptCount val="5"/>
                <c:pt idx="0">
                  <c:v>2023</c:v>
                </c:pt>
                <c:pt idx="1">
                  <c:v>2024</c:v>
                </c:pt>
                <c:pt idx="2">
                  <c:v>2025</c:v>
                </c:pt>
                <c:pt idx="3">
                  <c:v>2026</c:v>
                </c:pt>
                <c:pt idx="4">
                  <c:v>2027</c:v>
                </c:pt>
              </c:numCache>
              <c:extLst xmlns:c15="http://schemas.microsoft.com/office/drawing/2012/chart"/>
            </c:numRef>
          </c:cat>
          <c:val>
            <c:numRef>
              <c:f>Dashboard!$C$100:$C$104</c:f>
              <c:numCache>
                <c:formatCode>_-"€"\ * #,##0_-;_-"€"\ * #,##0\-;_-"€"\ * "-"??_-;_-@_-</c:formatCode>
                <c:ptCount val="5"/>
                <c:pt idx="0">
                  <c:v>#N/A</c:v>
                </c:pt>
                <c:pt idx="1">
                  <c:v>#N/A</c:v>
                </c:pt>
                <c:pt idx="2">
                  <c:v>#N/A</c:v>
                </c:pt>
                <c:pt idx="3">
                  <c:v>#N/A</c:v>
                </c:pt>
                <c:pt idx="4">
                  <c:v>#N/A</c:v>
                </c:pt>
              </c:numCache>
              <c:extLst xmlns:c15="http://schemas.microsoft.com/office/drawing/2012/chart"/>
            </c:numRef>
          </c:val>
          <c:extLst>
            <c:ext xmlns:c16="http://schemas.microsoft.com/office/drawing/2014/chart" uri="{C3380CC4-5D6E-409C-BE32-E72D297353CC}">
              <c16:uniqueId val="{00000004-FDF1-42B3-A835-643D37637377}"/>
            </c:ext>
          </c:extLst>
        </c:ser>
        <c:ser>
          <c:idx val="4"/>
          <c:order val="4"/>
          <c:tx>
            <c:v>Uitgaven uitkeringen</c:v>
          </c:tx>
          <c:spPr>
            <a:solidFill>
              <a:srgbClr val="002060"/>
            </a:solidFill>
            <a:ln>
              <a:solidFill>
                <a:srgbClr val="002060"/>
              </a:solidFill>
            </a:ln>
            <a:effectLst/>
          </c:spPr>
          <c:invertIfNegative val="0"/>
          <c:cat>
            <c:numRef>
              <c:f>Dashboard!$B$100:$B$104</c:f>
              <c:numCache>
                <c:formatCode>General</c:formatCode>
                <c:ptCount val="5"/>
                <c:pt idx="0">
                  <c:v>2023</c:v>
                </c:pt>
                <c:pt idx="1">
                  <c:v>2024</c:v>
                </c:pt>
                <c:pt idx="2">
                  <c:v>2025</c:v>
                </c:pt>
                <c:pt idx="3">
                  <c:v>2026</c:v>
                </c:pt>
                <c:pt idx="4">
                  <c:v>2027</c:v>
                </c:pt>
              </c:numCache>
              <c:extLst xmlns:c15="http://schemas.microsoft.com/office/drawing/2012/chart"/>
            </c:numRef>
          </c:cat>
          <c:val>
            <c:numRef>
              <c:f>Dashboard!$F$100:$F$104</c:f>
              <c:numCache>
                <c:formatCode>_-"€"\ * #,##0_-;_-"€"\ * #,##0\-;_-"€"\ * "-"??_-;_-@_-</c:formatCode>
                <c:ptCount val="5"/>
                <c:pt idx="0">
                  <c:v>0</c:v>
                </c:pt>
                <c:pt idx="1">
                  <c:v>0</c:v>
                </c:pt>
                <c:pt idx="2">
                  <c:v>0</c:v>
                </c:pt>
                <c:pt idx="3">
                  <c:v>0</c:v>
                </c:pt>
                <c:pt idx="4">
                  <c:v>0</c:v>
                </c:pt>
              </c:numCache>
              <c:extLst xmlns:c15="http://schemas.microsoft.com/office/drawing/2012/chart"/>
            </c:numRef>
          </c:val>
          <c:extLst>
            <c:ext xmlns:c16="http://schemas.microsoft.com/office/drawing/2014/chart" uri="{C3380CC4-5D6E-409C-BE32-E72D297353CC}">
              <c16:uniqueId val="{00000006-FDF1-42B3-A835-643D37637377}"/>
            </c:ext>
          </c:extLst>
        </c:ser>
        <c:ser>
          <c:idx val="7"/>
          <c:order val="7"/>
          <c:tx>
            <c:v>Saldo Uitkeringen</c:v>
          </c:tx>
          <c:spPr>
            <a:solidFill>
              <a:srgbClr val="FF0000"/>
            </a:solidFill>
            <a:ln>
              <a:solidFill>
                <a:srgbClr val="FF0000"/>
              </a:solidFill>
            </a:ln>
            <a:effectLst/>
          </c:spPr>
          <c:invertIfNegative val="0"/>
          <c:cat>
            <c:numRef>
              <c:f>Dashboard!$B$100:$B$104</c:f>
              <c:numCache>
                <c:formatCode>General</c:formatCode>
                <c:ptCount val="5"/>
                <c:pt idx="0">
                  <c:v>2023</c:v>
                </c:pt>
                <c:pt idx="1">
                  <c:v>2024</c:v>
                </c:pt>
                <c:pt idx="2">
                  <c:v>2025</c:v>
                </c:pt>
                <c:pt idx="3">
                  <c:v>2026</c:v>
                </c:pt>
                <c:pt idx="4">
                  <c:v>2027</c:v>
                </c:pt>
              </c:numCache>
              <c:extLst xmlns:c15="http://schemas.microsoft.com/office/drawing/2012/chart"/>
            </c:numRef>
          </c:cat>
          <c:val>
            <c:numRef>
              <c:f>Dashboard!$I$100:$I$104</c:f>
              <c:numCache>
                <c:formatCode>_-"€"\ * #,##0_-;_-"€"\ * #,##0\-;_-"€"\ * "-"??_-;_-@_-</c:formatCode>
                <c:ptCount val="5"/>
                <c:pt idx="0">
                  <c:v>#N/A</c:v>
                </c:pt>
                <c:pt idx="1">
                  <c:v>#N/A</c:v>
                </c:pt>
                <c:pt idx="2">
                  <c:v>#N/A</c:v>
                </c:pt>
                <c:pt idx="3">
                  <c:v>#N/A</c:v>
                </c:pt>
                <c:pt idx="4">
                  <c:v>#N/A</c:v>
                </c:pt>
              </c:numCache>
              <c:extLst xmlns:c15="http://schemas.microsoft.com/office/drawing/2012/chart"/>
            </c:numRef>
          </c:val>
          <c:extLst>
            <c:ext xmlns:c16="http://schemas.microsoft.com/office/drawing/2014/chart" uri="{C3380CC4-5D6E-409C-BE32-E72D297353CC}">
              <c16:uniqueId val="{00000008-FDF1-42B3-A835-643D37637377}"/>
            </c:ext>
          </c:extLst>
        </c:ser>
        <c:dLbls>
          <c:showLegendKey val="0"/>
          <c:showVal val="0"/>
          <c:showCatName val="0"/>
          <c:showSerName val="0"/>
          <c:showPercent val="0"/>
          <c:showBubbleSize val="0"/>
        </c:dLbls>
        <c:gapWidth val="219"/>
        <c:overlap val="-27"/>
        <c:axId val="362812624"/>
        <c:axId val="362813040"/>
        <c:extLst>
          <c:ext xmlns:c15="http://schemas.microsoft.com/office/drawing/2012/chart" uri="{02D57815-91ED-43cb-92C2-25804820EDAC}">
            <c15:filteredBarSeries>
              <c15:ser>
                <c:idx val="0"/>
                <c:order val="0"/>
                <c:tx>
                  <c:strRef>
                    <c:extLst>
                      <c:ext uri="{02D57815-91ED-43cb-92C2-25804820EDAC}">
                        <c15:formulaRef>
                          <c15:sqref>Dashboard!$B$99</c15:sqref>
                        </c15:formulaRef>
                      </c:ext>
                    </c:extLst>
                    <c:strCache>
                      <c:ptCount val="1"/>
                      <c:pt idx="0">
                        <c:v>Jaar</c:v>
                      </c:pt>
                    </c:strCache>
                  </c:strRef>
                </c:tx>
                <c:spPr>
                  <a:solidFill>
                    <a:schemeClr val="accent1"/>
                  </a:solidFill>
                  <a:ln>
                    <a:noFill/>
                  </a:ln>
                  <a:effectLst/>
                </c:spPr>
                <c:invertIfNegative val="0"/>
                <c:cat>
                  <c:numRef>
                    <c:extLst>
                      <c:ext uri="{02D57815-91ED-43cb-92C2-25804820EDAC}">
                        <c15:formulaRef>
                          <c15:sqref>Dashboard!$B$100:$B$104</c15:sqref>
                        </c15:formulaRef>
                      </c:ext>
                    </c:extLst>
                    <c:numCache>
                      <c:formatCode>General</c:formatCode>
                      <c:ptCount val="5"/>
                      <c:pt idx="0">
                        <c:v>2023</c:v>
                      </c:pt>
                      <c:pt idx="1">
                        <c:v>2024</c:v>
                      </c:pt>
                      <c:pt idx="2">
                        <c:v>2025</c:v>
                      </c:pt>
                      <c:pt idx="3">
                        <c:v>2026</c:v>
                      </c:pt>
                      <c:pt idx="4">
                        <c:v>2027</c:v>
                      </c:pt>
                    </c:numCache>
                  </c:numRef>
                </c:cat>
                <c:val>
                  <c:numRef>
                    <c:extLst>
                      <c:ext uri="{02D57815-91ED-43cb-92C2-25804820EDAC}">
                        <c15:formulaRef>
                          <c15:sqref>Dashboard!$B$100:$B$104</c15:sqref>
                        </c15:formulaRef>
                      </c:ext>
                    </c:extLst>
                    <c:numCache>
                      <c:formatCode>General</c:formatCode>
                      <c:ptCount val="5"/>
                      <c:pt idx="0">
                        <c:v>2023</c:v>
                      </c:pt>
                      <c:pt idx="1">
                        <c:v>2024</c:v>
                      </c:pt>
                      <c:pt idx="2">
                        <c:v>2025</c:v>
                      </c:pt>
                      <c:pt idx="3">
                        <c:v>2026</c:v>
                      </c:pt>
                      <c:pt idx="4">
                        <c:v>2027</c:v>
                      </c:pt>
                    </c:numCache>
                  </c:numRef>
                </c:val>
                <c:extLst>
                  <c:ext xmlns:c16="http://schemas.microsoft.com/office/drawing/2014/chart" uri="{C3380CC4-5D6E-409C-BE32-E72D297353CC}">
                    <c16:uniqueId val="{00000003-FDF1-42B3-A835-643D37637377}"/>
                  </c:ext>
                </c:extLst>
              </c15:ser>
            </c15:filteredBarSeries>
            <c15:filteredBarSeries>
              <c15:ser>
                <c:idx val="2"/>
                <c:order val="2"/>
                <c:tx>
                  <c:v>Budget LKS</c:v>
                </c:tx>
                <c:spPr>
                  <a:solidFill>
                    <a:schemeClr val="accent3"/>
                  </a:solidFill>
                  <a:ln>
                    <a:noFill/>
                  </a:ln>
                  <a:effectLst/>
                </c:spPr>
                <c:invertIfNegative val="0"/>
                <c:cat>
                  <c:numRef>
                    <c:extLst xmlns:c15="http://schemas.microsoft.com/office/drawing/2012/chart">
                      <c:ext xmlns:c15="http://schemas.microsoft.com/office/drawing/2012/chart" uri="{02D57815-91ED-43cb-92C2-25804820EDAC}">
                        <c15:formulaRef>
                          <c15:sqref>Dashboard!$B$100:$B$104</c15:sqref>
                        </c15:formulaRef>
                      </c:ext>
                    </c:extLst>
                    <c:numCache>
                      <c:formatCode>General</c:formatCode>
                      <c:ptCount val="5"/>
                      <c:pt idx="0">
                        <c:v>2023</c:v>
                      </c:pt>
                      <c:pt idx="1">
                        <c:v>2024</c:v>
                      </c:pt>
                      <c:pt idx="2">
                        <c:v>2025</c:v>
                      </c:pt>
                      <c:pt idx="3">
                        <c:v>2026</c:v>
                      </c:pt>
                      <c:pt idx="4">
                        <c:v>2027</c:v>
                      </c:pt>
                    </c:numCache>
                  </c:numRef>
                </c:cat>
                <c:val>
                  <c:numRef>
                    <c:extLst xmlns:c15="http://schemas.microsoft.com/office/drawing/2012/chart">
                      <c:ext xmlns:c15="http://schemas.microsoft.com/office/drawing/2012/chart" uri="{02D57815-91ED-43cb-92C2-25804820EDAC}">
                        <c15:formulaRef>
                          <c15:sqref>Dashboard!$D$100:$D$104</c15:sqref>
                        </c15:formulaRef>
                      </c:ext>
                    </c:extLst>
                    <c:numCache>
                      <c:formatCode>_-"€"\ * #,##0_-;_-"€"\ * #,##0\-;_-"€"\ * "-"??_-;_-@_-</c:formatCode>
                      <c:ptCount val="5"/>
                      <c:pt idx="0">
                        <c:v>#N/A</c:v>
                      </c:pt>
                      <c:pt idx="1">
                        <c:v>#N/A</c:v>
                      </c:pt>
                      <c:pt idx="2">
                        <c:v>#N/A</c:v>
                      </c:pt>
                      <c:pt idx="3">
                        <c:v>#N/A</c:v>
                      </c:pt>
                      <c:pt idx="4">
                        <c:v>#N/A</c:v>
                      </c:pt>
                    </c:numCache>
                  </c:numRef>
                </c:val>
                <c:extLst xmlns:c15="http://schemas.microsoft.com/office/drawing/2012/chart">
                  <c:ext xmlns:c16="http://schemas.microsoft.com/office/drawing/2014/chart" uri="{C3380CC4-5D6E-409C-BE32-E72D297353CC}">
                    <c16:uniqueId val="{00000005-FDF1-42B3-A835-643D37637377}"/>
                  </c:ext>
                </c:extLst>
              </c15:ser>
            </c15:filteredBarSeries>
            <c15:filteredBarSeries>
              <c15:ser>
                <c:idx val="3"/>
                <c:order val="3"/>
                <c:tx>
                  <c:v>Budget BUIG</c:v>
                </c:tx>
                <c:spPr>
                  <a:solidFill>
                    <a:srgbClr val="00B050"/>
                  </a:solidFill>
                  <a:ln>
                    <a:solidFill>
                      <a:srgbClr val="00B050"/>
                    </a:solidFill>
                  </a:ln>
                  <a:effectLst/>
                </c:spPr>
                <c:invertIfNegative val="0"/>
                <c:cat>
                  <c:numRef>
                    <c:extLst xmlns:c15="http://schemas.microsoft.com/office/drawing/2012/chart">
                      <c:ext xmlns:c15="http://schemas.microsoft.com/office/drawing/2012/chart" uri="{02D57815-91ED-43cb-92C2-25804820EDAC}">
                        <c15:formulaRef>
                          <c15:sqref>Dashboard!$B$100:$B$104</c15:sqref>
                        </c15:formulaRef>
                      </c:ext>
                    </c:extLst>
                    <c:numCache>
                      <c:formatCode>General</c:formatCode>
                      <c:ptCount val="5"/>
                      <c:pt idx="0">
                        <c:v>2023</c:v>
                      </c:pt>
                      <c:pt idx="1">
                        <c:v>2024</c:v>
                      </c:pt>
                      <c:pt idx="2">
                        <c:v>2025</c:v>
                      </c:pt>
                      <c:pt idx="3">
                        <c:v>2026</c:v>
                      </c:pt>
                      <c:pt idx="4">
                        <c:v>2027</c:v>
                      </c:pt>
                    </c:numCache>
                  </c:numRef>
                </c:cat>
                <c:val>
                  <c:numRef>
                    <c:extLst xmlns:c15="http://schemas.microsoft.com/office/drawing/2012/chart">
                      <c:ext xmlns:c15="http://schemas.microsoft.com/office/drawing/2012/chart" uri="{02D57815-91ED-43cb-92C2-25804820EDAC}">
                        <c15:formulaRef>
                          <c15:sqref>Dashboard!$E$100:$E$104</c15:sqref>
                        </c15:formulaRef>
                      </c:ext>
                    </c:extLst>
                    <c:numCache>
                      <c:formatCode>_ [$€-2]\ * #,##0_ ;_ [$€-2]\ * \-#,##0_ ;_ [$€-2]\ * "-"??_ ;_ @_ </c:formatCode>
                      <c:ptCount val="5"/>
                      <c:pt idx="0">
                        <c:v>#N/A</c:v>
                      </c:pt>
                      <c:pt idx="1">
                        <c:v>#N/A</c:v>
                      </c:pt>
                      <c:pt idx="2">
                        <c:v>#N/A</c:v>
                      </c:pt>
                      <c:pt idx="3">
                        <c:v>#N/A</c:v>
                      </c:pt>
                      <c:pt idx="4">
                        <c:v>#N/A</c:v>
                      </c:pt>
                    </c:numCache>
                  </c:numRef>
                </c:val>
                <c:extLst xmlns:c15="http://schemas.microsoft.com/office/drawing/2012/chart">
                  <c:ext xmlns:c16="http://schemas.microsoft.com/office/drawing/2014/chart" uri="{C3380CC4-5D6E-409C-BE32-E72D297353CC}">
                    <c16:uniqueId val="{00000000-FDF1-42B3-A835-643D37637377}"/>
                  </c:ext>
                </c:extLst>
              </c15:ser>
            </c15:filteredBarSeries>
            <c15:filteredBarSeries>
              <c15:ser>
                <c:idx val="5"/>
                <c:order val="5"/>
                <c:tx>
                  <c:v>Uitgaven LKS</c:v>
                </c:tx>
                <c:spPr>
                  <a:solidFill>
                    <a:schemeClr val="accent6"/>
                  </a:solidFill>
                  <a:ln>
                    <a:noFill/>
                  </a:ln>
                  <a:effectLst/>
                </c:spPr>
                <c:invertIfNegative val="0"/>
                <c:cat>
                  <c:numRef>
                    <c:extLst xmlns:c15="http://schemas.microsoft.com/office/drawing/2012/chart">
                      <c:ext xmlns:c15="http://schemas.microsoft.com/office/drawing/2012/chart" uri="{02D57815-91ED-43cb-92C2-25804820EDAC}">
                        <c15:formulaRef>
                          <c15:sqref>Dashboard!$B$100:$B$104</c15:sqref>
                        </c15:formulaRef>
                      </c:ext>
                    </c:extLst>
                    <c:numCache>
                      <c:formatCode>General</c:formatCode>
                      <c:ptCount val="5"/>
                      <c:pt idx="0">
                        <c:v>2023</c:v>
                      </c:pt>
                      <c:pt idx="1">
                        <c:v>2024</c:v>
                      </c:pt>
                      <c:pt idx="2">
                        <c:v>2025</c:v>
                      </c:pt>
                      <c:pt idx="3">
                        <c:v>2026</c:v>
                      </c:pt>
                      <c:pt idx="4">
                        <c:v>2027</c:v>
                      </c:pt>
                    </c:numCache>
                  </c:numRef>
                </c:cat>
                <c:val>
                  <c:numRef>
                    <c:extLst xmlns:c15="http://schemas.microsoft.com/office/drawing/2012/chart">
                      <c:ext xmlns:c15="http://schemas.microsoft.com/office/drawing/2012/chart" uri="{02D57815-91ED-43cb-92C2-25804820EDAC}">
                        <c15:formulaRef>
                          <c15:sqref>Dashboard!$G$100:$G$104</c15:sqref>
                        </c15:formulaRef>
                      </c:ext>
                    </c:extLst>
                    <c:numCache>
                      <c:formatCode>_-"€"\ * #,##0_-;_-"€"\ * #,##0\-;_-"€"\ * "-"??_-;_-@_-</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07-FDF1-42B3-A835-643D37637377}"/>
                  </c:ext>
                </c:extLst>
              </c15:ser>
            </c15:filteredBarSeries>
            <c15:filteredBarSeries>
              <c15:ser>
                <c:idx val="6"/>
                <c:order val="6"/>
                <c:tx>
                  <c:v>Uitgaven BUIG</c:v>
                </c:tx>
                <c:spPr>
                  <a:solidFill>
                    <a:srgbClr val="002060"/>
                  </a:solidFill>
                  <a:ln>
                    <a:solidFill>
                      <a:srgbClr val="002060"/>
                    </a:solidFill>
                  </a:ln>
                  <a:effectLst/>
                </c:spPr>
                <c:invertIfNegative val="0"/>
                <c:cat>
                  <c:numRef>
                    <c:extLst xmlns:c15="http://schemas.microsoft.com/office/drawing/2012/chart">
                      <c:ext xmlns:c15="http://schemas.microsoft.com/office/drawing/2012/chart" uri="{02D57815-91ED-43cb-92C2-25804820EDAC}">
                        <c15:formulaRef>
                          <c15:sqref>Dashboard!$B$100:$B$104</c15:sqref>
                        </c15:formulaRef>
                      </c:ext>
                    </c:extLst>
                    <c:numCache>
                      <c:formatCode>General</c:formatCode>
                      <c:ptCount val="5"/>
                      <c:pt idx="0">
                        <c:v>2023</c:v>
                      </c:pt>
                      <c:pt idx="1">
                        <c:v>2024</c:v>
                      </c:pt>
                      <c:pt idx="2">
                        <c:v>2025</c:v>
                      </c:pt>
                      <c:pt idx="3">
                        <c:v>2026</c:v>
                      </c:pt>
                      <c:pt idx="4">
                        <c:v>2027</c:v>
                      </c:pt>
                    </c:numCache>
                  </c:numRef>
                </c:cat>
                <c:val>
                  <c:numRef>
                    <c:extLst xmlns:c15="http://schemas.microsoft.com/office/drawing/2012/chart">
                      <c:ext xmlns:c15="http://schemas.microsoft.com/office/drawing/2012/chart" uri="{02D57815-91ED-43cb-92C2-25804820EDAC}">
                        <c15:formulaRef>
                          <c15:sqref>Dashboard!$H$100:$H$104</c15:sqref>
                        </c15:formulaRef>
                      </c:ext>
                    </c:extLst>
                    <c:numCache>
                      <c:formatCode>_ [$€-2]\ * #,##0_ ;_ [$€-2]\ * \-#,##0_ ;_ [$€-2]\ * "-"??_ ;_ @_ </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01-FDF1-42B3-A835-643D37637377}"/>
                  </c:ext>
                </c:extLst>
              </c15:ser>
            </c15:filteredBarSeries>
            <c15:filteredBarSeries>
              <c15:ser>
                <c:idx val="8"/>
                <c:order val="8"/>
                <c:tx>
                  <c:v>Saldo LKS</c:v>
                </c:tx>
                <c:spPr>
                  <a:solidFill>
                    <a:schemeClr val="accent3">
                      <a:lumMod val="60000"/>
                    </a:schemeClr>
                  </a:solidFill>
                  <a:ln>
                    <a:noFill/>
                  </a:ln>
                  <a:effectLst/>
                </c:spPr>
                <c:invertIfNegative val="0"/>
                <c:cat>
                  <c:numRef>
                    <c:extLst xmlns:c15="http://schemas.microsoft.com/office/drawing/2012/chart">
                      <c:ext xmlns:c15="http://schemas.microsoft.com/office/drawing/2012/chart" uri="{02D57815-91ED-43cb-92C2-25804820EDAC}">
                        <c15:formulaRef>
                          <c15:sqref>Dashboard!$B$100:$B$104</c15:sqref>
                        </c15:formulaRef>
                      </c:ext>
                    </c:extLst>
                    <c:numCache>
                      <c:formatCode>General</c:formatCode>
                      <c:ptCount val="5"/>
                      <c:pt idx="0">
                        <c:v>2023</c:v>
                      </c:pt>
                      <c:pt idx="1">
                        <c:v>2024</c:v>
                      </c:pt>
                      <c:pt idx="2">
                        <c:v>2025</c:v>
                      </c:pt>
                      <c:pt idx="3">
                        <c:v>2026</c:v>
                      </c:pt>
                      <c:pt idx="4">
                        <c:v>2027</c:v>
                      </c:pt>
                    </c:numCache>
                  </c:numRef>
                </c:cat>
                <c:val>
                  <c:numRef>
                    <c:extLst xmlns:c15="http://schemas.microsoft.com/office/drawing/2012/chart">
                      <c:ext xmlns:c15="http://schemas.microsoft.com/office/drawing/2012/chart" uri="{02D57815-91ED-43cb-92C2-25804820EDAC}">
                        <c15:formulaRef>
                          <c15:sqref>Dashboard!$J$100:$J$104</c15:sqref>
                        </c15:formulaRef>
                      </c:ext>
                    </c:extLst>
                    <c:numCache>
                      <c:formatCode>_ [$€-2]\ * #,##0_ ;_ [$€-2]\ * \-#,##0_ ;_ [$€-2]\ * "-"??_ ;_ @_ </c:formatCode>
                      <c:ptCount val="5"/>
                      <c:pt idx="0">
                        <c:v>#N/A</c:v>
                      </c:pt>
                      <c:pt idx="1">
                        <c:v>#N/A</c:v>
                      </c:pt>
                      <c:pt idx="2">
                        <c:v>#N/A</c:v>
                      </c:pt>
                      <c:pt idx="3">
                        <c:v>#N/A</c:v>
                      </c:pt>
                      <c:pt idx="4">
                        <c:v>#N/A</c:v>
                      </c:pt>
                    </c:numCache>
                  </c:numRef>
                </c:val>
                <c:extLst xmlns:c15="http://schemas.microsoft.com/office/drawing/2012/chart">
                  <c:ext xmlns:c16="http://schemas.microsoft.com/office/drawing/2014/chart" uri="{C3380CC4-5D6E-409C-BE32-E72D297353CC}">
                    <c16:uniqueId val="{00000009-FDF1-42B3-A835-643D37637377}"/>
                  </c:ext>
                </c:extLst>
              </c15:ser>
            </c15:filteredBarSeries>
            <c15:filteredBarSeries>
              <c15:ser>
                <c:idx val="9"/>
                <c:order val="9"/>
                <c:tx>
                  <c:v>Saldo BUIG</c:v>
                </c:tx>
                <c:spPr>
                  <a:solidFill>
                    <a:srgbClr val="FF0000"/>
                  </a:solidFill>
                  <a:ln>
                    <a:solidFill>
                      <a:srgbClr val="FF0000"/>
                    </a:solidFill>
                  </a:ln>
                  <a:effectLst/>
                </c:spPr>
                <c:invertIfNegative val="0"/>
                <c:cat>
                  <c:numRef>
                    <c:extLst xmlns:c15="http://schemas.microsoft.com/office/drawing/2012/chart">
                      <c:ext xmlns:c15="http://schemas.microsoft.com/office/drawing/2012/chart" uri="{02D57815-91ED-43cb-92C2-25804820EDAC}">
                        <c15:formulaRef>
                          <c15:sqref>Dashboard!$B$100:$B$104</c15:sqref>
                        </c15:formulaRef>
                      </c:ext>
                    </c:extLst>
                    <c:numCache>
                      <c:formatCode>General</c:formatCode>
                      <c:ptCount val="5"/>
                      <c:pt idx="0">
                        <c:v>2023</c:v>
                      </c:pt>
                      <c:pt idx="1">
                        <c:v>2024</c:v>
                      </c:pt>
                      <c:pt idx="2">
                        <c:v>2025</c:v>
                      </c:pt>
                      <c:pt idx="3">
                        <c:v>2026</c:v>
                      </c:pt>
                      <c:pt idx="4">
                        <c:v>2027</c:v>
                      </c:pt>
                    </c:numCache>
                  </c:numRef>
                </c:cat>
                <c:val>
                  <c:numRef>
                    <c:extLst xmlns:c15="http://schemas.microsoft.com/office/drawing/2012/chart">
                      <c:ext xmlns:c15="http://schemas.microsoft.com/office/drawing/2012/chart" uri="{02D57815-91ED-43cb-92C2-25804820EDAC}">
                        <c15:formulaRef>
                          <c15:sqref>Dashboard!$K$100:$K$104</c15:sqref>
                        </c15:formulaRef>
                      </c:ext>
                    </c:extLst>
                    <c:numCache>
                      <c:formatCode>_ [$€-2]\ * #,##0_ ;_ [$€-2]\ * \-#,##0_ ;_ [$€-2]\ * "-"??_ ;_ @_ </c:formatCode>
                      <c:ptCount val="5"/>
                      <c:pt idx="0">
                        <c:v>#N/A</c:v>
                      </c:pt>
                      <c:pt idx="1">
                        <c:v>#N/A</c:v>
                      </c:pt>
                      <c:pt idx="2">
                        <c:v>#N/A</c:v>
                      </c:pt>
                      <c:pt idx="3">
                        <c:v>#N/A</c:v>
                      </c:pt>
                      <c:pt idx="4">
                        <c:v>#N/A</c:v>
                      </c:pt>
                    </c:numCache>
                  </c:numRef>
                </c:val>
                <c:extLst xmlns:c15="http://schemas.microsoft.com/office/drawing/2012/chart">
                  <c:ext xmlns:c16="http://schemas.microsoft.com/office/drawing/2014/chart" uri="{C3380CC4-5D6E-409C-BE32-E72D297353CC}">
                    <c16:uniqueId val="{00000002-FDF1-42B3-A835-643D37637377}"/>
                  </c:ext>
                </c:extLst>
              </c15:ser>
            </c15:filteredBarSeries>
          </c:ext>
        </c:extLst>
      </c:barChart>
      <c:catAx>
        <c:axId val="3628126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362813040"/>
        <c:crosses val="autoZero"/>
        <c:auto val="1"/>
        <c:lblAlgn val="ctr"/>
        <c:lblOffset val="100"/>
        <c:noMultiLvlLbl val="0"/>
      </c:catAx>
      <c:valAx>
        <c:axId val="362813040"/>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 #,##0_-;_-&quot;€&quot;\ * #,##0\-;_-&quot;€&quot;\ *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3628126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legend>
    <c:plotVisOnly val="1"/>
    <c:dispBlanksAs val="gap"/>
    <c:showDLblsOverMax val="0"/>
  </c:chart>
  <c:spPr>
    <a:solidFill>
      <a:schemeClr val="bg1"/>
    </a:solidFill>
    <a:ln w="9525" cap="flat" cmpd="sng" algn="ctr">
      <a:solidFill>
        <a:srgbClr val="002060"/>
      </a:solidFill>
      <a:round/>
    </a:ln>
    <a:effectLst/>
  </c:spPr>
  <c:txPr>
    <a:bodyPr/>
    <a:lstStyle/>
    <a:p>
      <a:pPr>
        <a:defRPr/>
      </a:pPr>
      <a:endParaRPr lang="nl-NL"/>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lang="nl-NL" sz="1400" b="1" i="0" u="none" strike="noStrike" kern="1200" spc="0" baseline="0">
                <a:solidFill>
                  <a:srgbClr val="002060"/>
                </a:solidFill>
                <a:latin typeface="+mn-lt"/>
                <a:ea typeface="+mn-ea"/>
                <a:cs typeface="+mn-cs"/>
              </a:defRPr>
            </a:pPr>
            <a:r>
              <a:rPr lang="nl-NL" sz="1400" b="1" i="0" u="none" strike="noStrike" kern="1200" spc="0" baseline="0">
                <a:solidFill>
                  <a:srgbClr val="002060"/>
                </a:solidFill>
                <a:latin typeface="+mn-lt"/>
                <a:ea typeface="+mn-ea"/>
                <a:cs typeface="+mn-cs"/>
              </a:rPr>
              <a:t>Prognose LKS BUIG: Budget, uitgaven en saldo</a:t>
            </a:r>
          </a:p>
        </c:rich>
      </c:tx>
      <c:overlay val="0"/>
      <c:spPr>
        <a:noFill/>
        <a:ln>
          <a:noFill/>
        </a:ln>
        <a:effectLst/>
      </c:spPr>
      <c:txPr>
        <a:bodyPr rot="0" spcFirstLastPara="1" vertOverflow="ellipsis" vert="horz" wrap="square" anchor="ctr" anchorCtr="1"/>
        <a:lstStyle/>
        <a:p>
          <a:pPr algn="ctr" rtl="0">
            <a:defRPr lang="nl-NL" sz="1400" b="1" i="0" u="none" strike="noStrike" kern="1200" spc="0" baseline="0">
              <a:solidFill>
                <a:srgbClr val="002060"/>
              </a:solidFill>
              <a:latin typeface="+mn-lt"/>
              <a:ea typeface="+mn-ea"/>
              <a:cs typeface="+mn-cs"/>
            </a:defRPr>
          </a:pPr>
          <a:endParaRPr lang="nl-NL"/>
        </a:p>
      </c:txPr>
    </c:title>
    <c:autoTitleDeleted val="0"/>
    <c:plotArea>
      <c:layout/>
      <c:barChart>
        <c:barDir val="col"/>
        <c:grouping val="clustered"/>
        <c:varyColors val="0"/>
        <c:ser>
          <c:idx val="2"/>
          <c:order val="2"/>
          <c:tx>
            <c:v>Budget LKS</c:v>
          </c:tx>
          <c:spPr>
            <a:solidFill>
              <a:srgbClr val="00B050"/>
            </a:solidFill>
            <a:ln>
              <a:solidFill>
                <a:srgbClr val="00B050"/>
              </a:solidFill>
            </a:ln>
            <a:effectLst/>
          </c:spPr>
          <c:invertIfNegative val="0"/>
          <c:cat>
            <c:numRef>
              <c:f>Dashboard!$B$100:$B$104</c:f>
              <c:numCache>
                <c:formatCode>General</c:formatCode>
                <c:ptCount val="5"/>
                <c:pt idx="0">
                  <c:v>2023</c:v>
                </c:pt>
                <c:pt idx="1">
                  <c:v>2024</c:v>
                </c:pt>
                <c:pt idx="2">
                  <c:v>2025</c:v>
                </c:pt>
                <c:pt idx="3">
                  <c:v>2026</c:v>
                </c:pt>
                <c:pt idx="4">
                  <c:v>2027</c:v>
                </c:pt>
              </c:numCache>
              <c:extLst xmlns:c15="http://schemas.microsoft.com/office/drawing/2012/chart"/>
            </c:numRef>
          </c:cat>
          <c:val>
            <c:numRef>
              <c:f>Dashboard!$D$100:$D$104</c:f>
              <c:numCache>
                <c:formatCode>_-"€"\ * #,##0_-;_-"€"\ * #,##0\-;_-"€"\ * "-"??_-;_-@_-</c:formatCode>
                <c:ptCount val="5"/>
                <c:pt idx="0">
                  <c:v>#N/A</c:v>
                </c:pt>
                <c:pt idx="1">
                  <c:v>#N/A</c:v>
                </c:pt>
                <c:pt idx="2">
                  <c:v>#N/A</c:v>
                </c:pt>
                <c:pt idx="3">
                  <c:v>#N/A</c:v>
                </c:pt>
                <c:pt idx="4">
                  <c:v>#N/A</c:v>
                </c:pt>
              </c:numCache>
              <c:extLst xmlns:c15="http://schemas.microsoft.com/office/drawing/2012/chart"/>
            </c:numRef>
          </c:val>
          <c:extLst>
            <c:ext xmlns:c16="http://schemas.microsoft.com/office/drawing/2014/chart" uri="{C3380CC4-5D6E-409C-BE32-E72D297353CC}">
              <c16:uniqueId val="{00000004-37E8-4A40-94DE-F3171C94DF25}"/>
            </c:ext>
          </c:extLst>
        </c:ser>
        <c:ser>
          <c:idx val="5"/>
          <c:order val="5"/>
          <c:tx>
            <c:v>Uitgaven LKS</c:v>
          </c:tx>
          <c:spPr>
            <a:solidFill>
              <a:srgbClr val="002060"/>
            </a:solidFill>
            <a:ln>
              <a:solidFill>
                <a:srgbClr val="002060"/>
              </a:solidFill>
            </a:ln>
            <a:effectLst/>
          </c:spPr>
          <c:invertIfNegative val="0"/>
          <c:cat>
            <c:numRef>
              <c:f>Dashboard!$B$100:$B$104</c:f>
              <c:numCache>
                <c:formatCode>General</c:formatCode>
                <c:ptCount val="5"/>
                <c:pt idx="0">
                  <c:v>2023</c:v>
                </c:pt>
                <c:pt idx="1">
                  <c:v>2024</c:v>
                </c:pt>
                <c:pt idx="2">
                  <c:v>2025</c:v>
                </c:pt>
                <c:pt idx="3">
                  <c:v>2026</c:v>
                </c:pt>
                <c:pt idx="4">
                  <c:v>2027</c:v>
                </c:pt>
              </c:numCache>
              <c:extLst xmlns:c15="http://schemas.microsoft.com/office/drawing/2012/chart"/>
            </c:numRef>
          </c:cat>
          <c:val>
            <c:numRef>
              <c:f>Dashboard!$G$100:$G$104</c:f>
              <c:numCache>
                <c:formatCode>_-"€"\ * #,##0_-;_-"€"\ * #,##0\-;_-"€"\ * "-"??_-;_-@_-</c:formatCode>
                <c:ptCount val="5"/>
                <c:pt idx="0">
                  <c:v>0</c:v>
                </c:pt>
                <c:pt idx="1">
                  <c:v>0</c:v>
                </c:pt>
                <c:pt idx="2">
                  <c:v>0</c:v>
                </c:pt>
                <c:pt idx="3">
                  <c:v>0</c:v>
                </c:pt>
                <c:pt idx="4">
                  <c:v>0</c:v>
                </c:pt>
              </c:numCache>
              <c:extLst xmlns:c15="http://schemas.microsoft.com/office/drawing/2012/chart"/>
            </c:numRef>
          </c:val>
          <c:extLst>
            <c:ext xmlns:c16="http://schemas.microsoft.com/office/drawing/2014/chart" uri="{C3380CC4-5D6E-409C-BE32-E72D297353CC}">
              <c16:uniqueId val="{00000006-37E8-4A40-94DE-F3171C94DF25}"/>
            </c:ext>
          </c:extLst>
        </c:ser>
        <c:ser>
          <c:idx val="8"/>
          <c:order val="8"/>
          <c:tx>
            <c:v>Saldo LKS</c:v>
          </c:tx>
          <c:spPr>
            <a:solidFill>
              <a:srgbClr val="FF0000"/>
            </a:solidFill>
            <a:ln>
              <a:solidFill>
                <a:srgbClr val="FF0000"/>
              </a:solidFill>
            </a:ln>
            <a:effectLst/>
          </c:spPr>
          <c:invertIfNegative val="0"/>
          <c:cat>
            <c:numRef>
              <c:f>Dashboard!$B$100:$B$104</c:f>
              <c:numCache>
                <c:formatCode>General</c:formatCode>
                <c:ptCount val="5"/>
                <c:pt idx="0">
                  <c:v>2023</c:v>
                </c:pt>
                <c:pt idx="1">
                  <c:v>2024</c:v>
                </c:pt>
                <c:pt idx="2">
                  <c:v>2025</c:v>
                </c:pt>
                <c:pt idx="3">
                  <c:v>2026</c:v>
                </c:pt>
                <c:pt idx="4">
                  <c:v>2027</c:v>
                </c:pt>
              </c:numCache>
              <c:extLst xmlns:c15="http://schemas.microsoft.com/office/drawing/2012/chart"/>
            </c:numRef>
          </c:cat>
          <c:val>
            <c:numRef>
              <c:f>Dashboard!$J$100:$J$104</c:f>
              <c:numCache>
                <c:formatCode>_ [$€-2]\ * #,##0_ ;_ [$€-2]\ * \-#,##0_ ;_ [$€-2]\ * "-"??_ ;_ @_ </c:formatCode>
                <c:ptCount val="5"/>
                <c:pt idx="0">
                  <c:v>#N/A</c:v>
                </c:pt>
                <c:pt idx="1">
                  <c:v>#N/A</c:v>
                </c:pt>
                <c:pt idx="2">
                  <c:v>#N/A</c:v>
                </c:pt>
                <c:pt idx="3">
                  <c:v>#N/A</c:v>
                </c:pt>
                <c:pt idx="4">
                  <c:v>#N/A</c:v>
                </c:pt>
              </c:numCache>
              <c:extLst xmlns:c15="http://schemas.microsoft.com/office/drawing/2012/chart"/>
            </c:numRef>
          </c:val>
          <c:extLst>
            <c:ext xmlns:c16="http://schemas.microsoft.com/office/drawing/2014/chart" uri="{C3380CC4-5D6E-409C-BE32-E72D297353CC}">
              <c16:uniqueId val="{00000008-37E8-4A40-94DE-F3171C94DF25}"/>
            </c:ext>
          </c:extLst>
        </c:ser>
        <c:dLbls>
          <c:showLegendKey val="0"/>
          <c:showVal val="0"/>
          <c:showCatName val="0"/>
          <c:showSerName val="0"/>
          <c:showPercent val="0"/>
          <c:showBubbleSize val="0"/>
        </c:dLbls>
        <c:gapWidth val="219"/>
        <c:overlap val="-27"/>
        <c:axId val="362812624"/>
        <c:axId val="362813040"/>
        <c:extLst>
          <c:ext xmlns:c15="http://schemas.microsoft.com/office/drawing/2012/chart" uri="{02D57815-91ED-43cb-92C2-25804820EDAC}">
            <c15:filteredBarSeries>
              <c15:ser>
                <c:idx val="0"/>
                <c:order val="0"/>
                <c:tx>
                  <c:strRef>
                    <c:extLst>
                      <c:ext uri="{02D57815-91ED-43cb-92C2-25804820EDAC}">
                        <c15:formulaRef>
                          <c15:sqref>Dashboard!$B$99</c15:sqref>
                        </c15:formulaRef>
                      </c:ext>
                    </c:extLst>
                    <c:strCache>
                      <c:ptCount val="1"/>
                      <c:pt idx="0">
                        <c:v>Jaar</c:v>
                      </c:pt>
                    </c:strCache>
                  </c:strRef>
                </c:tx>
                <c:spPr>
                  <a:solidFill>
                    <a:schemeClr val="accent1"/>
                  </a:solidFill>
                  <a:ln>
                    <a:noFill/>
                  </a:ln>
                  <a:effectLst/>
                </c:spPr>
                <c:invertIfNegative val="0"/>
                <c:cat>
                  <c:numRef>
                    <c:extLst>
                      <c:ext uri="{02D57815-91ED-43cb-92C2-25804820EDAC}">
                        <c15:formulaRef>
                          <c15:sqref>Dashboard!$B$100:$B$104</c15:sqref>
                        </c15:formulaRef>
                      </c:ext>
                    </c:extLst>
                    <c:numCache>
                      <c:formatCode>General</c:formatCode>
                      <c:ptCount val="5"/>
                      <c:pt idx="0">
                        <c:v>2023</c:v>
                      </c:pt>
                      <c:pt idx="1">
                        <c:v>2024</c:v>
                      </c:pt>
                      <c:pt idx="2">
                        <c:v>2025</c:v>
                      </c:pt>
                      <c:pt idx="3">
                        <c:v>2026</c:v>
                      </c:pt>
                      <c:pt idx="4">
                        <c:v>2027</c:v>
                      </c:pt>
                    </c:numCache>
                  </c:numRef>
                </c:cat>
                <c:val>
                  <c:numRef>
                    <c:extLst>
                      <c:ext uri="{02D57815-91ED-43cb-92C2-25804820EDAC}">
                        <c15:formulaRef>
                          <c15:sqref>Dashboard!$B$100:$B$104</c15:sqref>
                        </c15:formulaRef>
                      </c:ext>
                    </c:extLst>
                    <c:numCache>
                      <c:formatCode>General</c:formatCode>
                      <c:ptCount val="5"/>
                      <c:pt idx="0">
                        <c:v>2023</c:v>
                      </c:pt>
                      <c:pt idx="1">
                        <c:v>2024</c:v>
                      </c:pt>
                      <c:pt idx="2">
                        <c:v>2025</c:v>
                      </c:pt>
                      <c:pt idx="3">
                        <c:v>2026</c:v>
                      </c:pt>
                      <c:pt idx="4">
                        <c:v>2027</c:v>
                      </c:pt>
                    </c:numCache>
                  </c:numRef>
                </c:val>
                <c:extLst>
                  <c:ext xmlns:c16="http://schemas.microsoft.com/office/drawing/2014/chart" uri="{C3380CC4-5D6E-409C-BE32-E72D297353CC}">
                    <c16:uniqueId val="{00000003-37E8-4A40-94DE-F3171C94DF25}"/>
                  </c:ext>
                </c:extLst>
              </c15:ser>
            </c15:filteredBarSeries>
            <c15:filteredBarSeries>
              <c15:ser>
                <c:idx val="1"/>
                <c:order val="1"/>
                <c:tx>
                  <c:v>Budget uitkeringen</c:v>
                </c:tx>
                <c:spPr>
                  <a:solidFill>
                    <a:srgbClr val="92D050"/>
                  </a:solidFill>
                  <a:ln>
                    <a:solidFill>
                      <a:srgbClr val="92D050"/>
                    </a:solidFill>
                  </a:ln>
                  <a:effectLst/>
                </c:spPr>
                <c:invertIfNegative val="0"/>
                <c:cat>
                  <c:numRef>
                    <c:extLst xmlns:c15="http://schemas.microsoft.com/office/drawing/2012/chart">
                      <c:ext xmlns:c15="http://schemas.microsoft.com/office/drawing/2012/chart" uri="{02D57815-91ED-43cb-92C2-25804820EDAC}">
                        <c15:formulaRef>
                          <c15:sqref>Dashboard!$B$100:$B$104</c15:sqref>
                        </c15:formulaRef>
                      </c:ext>
                    </c:extLst>
                    <c:numCache>
                      <c:formatCode>General</c:formatCode>
                      <c:ptCount val="5"/>
                      <c:pt idx="0">
                        <c:v>2023</c:v>
                      </c:pt>
                      <c:pt idx="1">
                        <c:v>2024</c:v>
                      </c:pt>
                      <c:pt idx="2">
                        <c:v>2025</c:v>
                      </c:pt>
                      <c:pt idx="3">
                        <c:v>2026</c:v>
                      </c:pt>
                      <c:pt idx="4">
                        <c:v>2027</c:v>
                      </c:pt>
                    </c:numCache>
                  </c:numRef>
                </c:cat>
                <c:val>
                  <c:numRef>
                    <c:extLst xmlns:c15="http://schemas.microsoft.com/office/drawing/2012/chart">
                      <c:ext xmlns:c15="http://schemas.microsoft.com/office/drawing/2012/chart" uri="{02D57815-91ED-43cb-92C2-25804820EDAC}">
                        <c15:formulaRef>
                          <c15:sqref>Dashboard!$C$100:$C$104</c15:sqref>
                        </c15:formulaRef>
                      </c:ext>
                    </c:extLst>
                    <c:numCache>
                      <c:formatCode>_-"€"\ * #,##0_-;_-"€"\ * #,##0\-;_-"€"\ * "-"??_-;_-@_-</c:formatCode>
                      <c:ptCount val="5"/>
                      <c:pt idx="0">
                        <c:v>#N/A</c:v>
                      </c:pt>
                      <c:pt idx="1">
                        <c:v>#N/A</c:v>
                      </c:pt>
                      <c:pt idx="2">
                        <c:v>#N/A</c:v>
                      </c:pt>
                      <c:pt idx="3">
                        <c:v>#N/A</c:v>
                      </c:pt>
                      <c:pt idx="4">
                        <c:v>#N/A</c:v>
                      </c:pt>
                    </c:numCache>
                  </c:numRef>
                </c:val>
                <c:extLst xmlns:c15="http://schemas.microsoft.com/office/drawing/2012/chart">
                  <c:ext xmlns:c16="http://schemas.microsoft.com/office/drawing/2014/chart" uri="{C3380CC4-5D6E-409C-BE32-E72D297353CC}">
                    <c16:uniqueId val="{00000000-37E8-4A40-94DE-F3171C94DF25}"/>
                  </c:ext>
                </c:extLst>
              </c15:ser>
            </c15:filteredBarSeries>
            <c15:filteredBarSeries>
              <c15:ser>
                <c:idx val="3"/>
                <c:order val="3"/>
                <c:tx>
                  <c:v>Budget BUIG</c:v>
                </c:tx>
                <c:spPr>
                  <a:solidFill>
                    <a:srgbClr val="00B050"/>
                  </a:solidFill>
                  <a:ln>
                    <a:solidFill>
                      <a:srgbClr val="00B050"/>
                    </a:solidFill>
                  </a:ln>
                  <a:effectLst/>
                </c:spPr>
                <c:invertIfNegative val="0"/>
                <c:cat>
                  <c:numRef>
                    <c:extLst xmlns:c15="http://schemas.microsoft.com/office/drawing/2012/chart">
                      <c:ext xmlns:c15="http://schemas.microsoft.com/office/drawing/2012/chart" uri="{02D57815-91ED-43cb-92C2-25804820EDAC}">
                        <c15:formulaRef>
                          <c15:sqref>Dashboard!$B$100:$B$104</c15:sqref>
                        </c15:formulaRef>
                      </c:ext>
                    </c:extLst>
                    <c:numCache>
                      <c:formatCode>General</c:formatCode>
                      <c:ptCount val="5"/>
                      <c:pt idx="0">
                        <c:v>2023</c:v>
                      </c:pt>
                      <c:pt idx="1">
                        <c:v>2024</c:v>
                      </c:pt>
                      <c:pt idx="2">
                        <c:v>2025</c:v>
                      </c:pt>
                      <c:pt idx="3">
                        <c:v>2026</c:v>
                      </c:pt>
                      <c:pt idx="4">
                        <c:v>2027</c:v>
                      </c:pt>
                    </c:numCache>
                  </c:numRef>
                </c:cat>
                <c:val>
                  <c:numRef>
                    <c:extLst xmlns:c15="http://schemas.microsoft.com/office/drawing/2012/chart">
                      <c:ext xmlns:c15="http://schemas.microsoft.com/office/drawing/2012/chart" uri="{02D57815-91ED-43cb-92C2-25804820EDAC}">
                        <c15:formulaRef>
                          <c15:sqref>Dashboard!$E$100:$E$104</c15:sqref>
                        </c15:formulaRef>
                      </c:ext>
                    </c:extLst>
                    <c:numCache>
                      <c:formatCode>_ [$€-2]\ * #,##0_ ;_ [$€-2]\ * \-#,##0_ ;_ [$€-2]\ * "-"??_ ;_ @_ </c:formatCode>
                      <c:ptCount val="5"/>
                      <c:pt idx="0">
                        <c:v>#N/A</c:v>
                      </c:pt>
                      <c:pt idx="1">
                        <c:v>#N/A</c:v>
                      </c:pt>
                      <c:pt idx="2">
                        <c:v>#N/A</c:v>
                      </c:pt>
                      <c:pt idx="3">
                        <c:v>#N/A</c:v>
                      </c:pt>
                      <c:pt idx="4">
                        <c:v>#N/A</c:v>
                      </c:pt>
                    </c:numCache>
                  </c:numRef>
                </c:val>
                <c:extLst xmlns:c15="http://schemas.microsoft.com/office/drawing/2012/chart">
                  <c:ext xmlns:c16="http://schemas.microsoft.com/office/drawing/2014/chart" uri="{C3380CC4-5D6E-409C-BE32-E72D297353CC}">
                    <c16:uniqueId val="{00000005-37E8-4A40-94DE-F3171C94DF25}"/>
                  </c:ext>
                </c:extLst>
              </c15:ser>
            </c15:filteredBarSeries>
            <c15:filteredBarSeries>
              <c15:ser>
                <c:idx val="4"/>
                <c:order val="4"/>
                <c:tx>
                  <c:v>Uitgaven uitkeringen</c:v>
                </c:tx>
                <c:spPr>
                  <a:solidFill>
                    <a:srgbClr val="0070C0"/>
                  </a:solidFill>
                  <a:ln>
                    <a:solidFill>
                      <a:srgbClr val="0070C0"/>
                    </a:solidFill>
                  </a:ln>
                  <a:effectLst/>
                </c:spPr>
                <c:invertIfNegative val="0"/>
                <c:cat>
                  <c:numRef>
                    <c:extLst xmlns:c15="http://schemas.microsoft.com/office/drawing/2012/chart">
                      <c:ext xmlns:c15="http://schemas.microsoft.com/office/drawing/2012/chart" uri="{02D57815-91ED-43cb-92C2-25804820EDAC}">
                        <c15:formulaRef>
                          <c15:sqref>Dashboard!$B$100:$B$104</c15:sqref>
                        </c15:formulaRef>
                      </c:ext>
                    </c:extLst>
                    <c:numCache>
                      <c:formatCode>General</c:formatCode>
                      <c:ptCount val="5"/>
                      <c:pt idx="0">
                        <c:v>2023</c:v>
                      </c:pt>
                      <c:pt idx="1">
                        <c:v>2024</c:v>
                      </c:pt>
                      <c:pt idx="2">
                        <c:v>2025</c:v>
                      </c:pt>
                      <c:pt idx="3">
                        <c:v>2026</c:v>
                      </c:pt>
                      <c:pt idx="4">
                        <c:v>2027</c:v>
                      </c:pt>
                    </c:numCache>
                  </c:numRef>
                </c:cat>
                <c:val>
                  <c:numRef>
                    <c:extLst xmlns:c15="http://schemas.microsoft.com/office/drawing/2012/chart">
                      <c:ext xmlns:c15="http://schemas.microsoft.com/office/drawing/2012/chart" uri="{02D57815-91ED-43cb-92C2-25804820EDAC}">
                        <c15:formulaRef>
                          <c15:sqref>Dashboard!$F$100:$F$104</c15:sqref>
                        </c15:formulaRef>
                      </c:ext>
                    </c:extLst>
                    <c:numCache>
                      <c:formatCode>_-"€"\ * #,##0_-;_-"€"\ * #,##0\-;_-"€"\ * "-"??_-;_-@_-</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01-37E8-4A40-94DE-F3171C94DF25}"/>
                  </c:ext>
                </c:extLst>
              </c15:ser>
            </c15:filteredBarSeries>
            <c15:filteredBarSeries>
              <c15:ser>
                <c:idx val="6"/>
                <c:order val="6"/>
                <c:tx>
                  <c:v>Uitgaven BUIG</c:v>
                </c:tx>
                <c:spPr>
                  <a:solidFill>
                    <a:srgbClr val="002060"/>
                  </a:solidFill>
                  <a:ln>
                    <a:solidFill>
                      <a:srgbClr val="002060"/>
                    </a:solidFill>
                  </a:ln>
                  <a:effectLst/>
                </c:spPr>
                <c:invertIfNegative val="0"/>
                <c:cat>
                  <c:numRef>
                    <c:extLst xmlns:c15="http://schemas.microsoft.com/office/drawing/2012/chart">
                      <c:ext xmlns:c15="http://schemas.microsoft.com/office/drawing/2012/chart" uri="{02D57815-91ED-43cb-92C2-25804820EDAC}">
                        <c15:formulaRef>
                          <c15:sqref>Dashboard!$B$100:$B$104</c15:sqref>
                        </c15:formulaRef>
                      </c:ext>
                    </c:extLst>
                    <c:numCache>
                      <c:formatCode>General</c:formatCode>
                      <c:ptCount val="5"/>
                      <c:pt idx="0">
                        <c:v>2023</c:v>
                      </c:pt>
                      <c:pt idx="1">
                        <c:v>2024</c:v>
                      </c:pt>
                      <c:pt idx="2">
                        <c:v>2025</c:v>
                      </c:pt>
                      <c:pt idx="3">
                        <c:v>2026</c:v>
                      </c:pt>
                      <c:pt idx="4">
                        <c:v>2027</c:v>
                      </c:pt>
                    </c:numCache>
                  </c:numRef>
                </c:cat>
                <c:val>
                  <c:numRef>
                    <c:extLst xmlns:c15="http://schemas.microsoft.com/office/drawing/2012/chart">
                      <c:ext xmlns:c15="http://schemas.microsoft.com/office/drawing/2012/chart" uri="{02D57815-91ED-43cb-92C2-25804820EDAC}">
                        <c15:formulaRef>
                          <c15:sqref>Dashboard!$H$100:$H$104</c15:sqref>
                        </c15:formulaRef>
                      </c:ext>
                    </c:extLst>
                    <c:numCache>
                      <c:formatCode>_ [$€-2]\ * #,##0_ ;_ [$€-2]\ * \-#,##0_ ;_ [$€-2]\ * "-"??_ ;_ @_ </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07-37E8-4A40-94DE-F3171C94DF25}"/>
                  </c:ext>
                </c:extLst>
              </c15:ser>
            </c15:filteredBarSeries>
            <c15:filteredBarSeries>
              <c15:ser>
                <c:idx val="7"/>
                <c:order val="7"/>
                <c:tx>
                  <c:v>Saldo Uitkeringen</c:v>
                </c:tx>
                <c:spPr>
                  <a:solidFill>
                    <a:srgbClr val="C00000"/>
                  </a:solidFill>
                  <a:ln>
                    <a:solidFill>
                      <a:srgbClr val="C00000"/>
                    </a:solidFill>
                  </a:ln>
                  <a:effectLst/>
                </c:spPr>
                <c:invertIfNegative val="0"/>
                <c:cat>
                  <c:numRef>
                    <c:extLst xmlns:c15="http://schemas.microsoft.com/office/drawing/2012/chart">
                      <c:ext xmlns:c15="http://schemas.microsoft.com/office/drawing/2012/chart" uri="{02D57815-91ED-43cb-92C2-25804820EDAC}">
                        <c15:formulaRef>
                          <c15:sqref>Dashboard!$B$100:$B$104</c15:sqref>
                        </c15:formulaRef>
                      </c:ext>
                    </c:extLst>
                    <c:numCache>
                      <c:formatCode>General</c:formatCode>
                      <c:ptCount val="5"/>
                      <c:pt idx="0">
                        <c:v>2023</c:v>
                      </c:pt>
                      <c:pt idx="1">
                        <c:v>2024</c:v>
                      </c:pt>
                      <c:pt idx="2">
                        <c:v>2025</c:v>
                      </c:pt>
                      <c:pt idx="3">
                        <c:v>2026</c:v>
                      </c:pt>
                      <c:pt idx="4">
                        <c:v>2027</c:v>
                      </c:pt>
                    </c:numCache>
                  </c:numRef>
                </c:cat>
                <c:val>
                  <c:numRef>
                    <c:extLst xmlns:c15="http://schemas.microsoft.com/office/drawing/2012/chart">
                      <c:ext xmlns:c15="http://schemas.microsoft.com/office/drawing/2012/chart" uri="{02D57815-91ED-43cb-92C2-25804820EDAC}">
                        <c15:formulaRef>
                          <c15:sqref>Dashboard!$I$100:$I$104</c15:sqref>
                        </c15:formulaRef>
                      </c:ext>
                    </c:extLst>
                    <c:numCache>
                      <c:formatCode>_-"€"\ * #,##0_-;_-"€"\ * #,##0\-;_-"€"\ * "-"??_-;_-@_-</c:formatCode>
                      <c:ptCount val="5"/>
                      <c:pt idx="0">
                        <c:v>#N/A</c:v>
                      </c:pt>
                      <c:pt idx="1">
                        <c:v>#N/A</c:v>
                      </c:pt>
                      <c:pt idx="2">
                        <c:v>#N/A</c:v>
                      </c:pt>
                      <c:pt idx="3">
                        <c:v>#N/A</c:v>
                      </c:pt>
                      <c:pt idx="4">
                        <c:v>#N/A</c:v>
                      </c:pt>
                    </c:numCache>
                  </c:numRef>
                </c:val>
                <c:extLst xmlns:c15="http://schemas.microsoft.com/office/drawing/2012/chart">
                  <c:ext xmlns:c16="http://schemas.microsoft.com/office/drawing/2014/chart" uri="{C3380CC4-5D6E-409C-BE32-E72D297353CC}">
                    <c16:uniqueId val="{00000002-37E8-4A40-94DE-F3171C94DF25}"/>
                  </c:ext>
                </c:extLst>
              </c15:ser>
            </c15:filteredBarSeries>
            <c15:filteredBarSeries>
              <c15:ser>
                <c:idx val="9"/>
                <c:order val="9"/>
                <c:tx>
                  <c:v>Saldo BUIG</c:v>
                </c:tx>
                <c:spPr>
                  <a:solidFill>
                    <a:srgbClr val="FF0000"/>
                  </a:solidFill>
                  <a:ln>
                    <a:solidFill>
                      <a:srgbClr val="FF0000"/>
                    </a:solidFill>
                  </a:ln>
                  <a:effectLst/>
                </c:spPr>
                <c:invertIfNegative val="0"/>
                <c:cat>
                  <c:numRef>
                    <c:extLst xmlns:c15="http://schemas.microsoft.com/office/drawing/2012/chart">
                      <c:ext xmlns:c15="http://schemas.microsoft.com/office/drawing/2012/chart" uri="{02D57815-91ED-43cb-92C2-25804820EDAC}">
                        <c15:formulaRef>
                          <c15:sqref>Dashboard!$B$100:$B$104</c15:sqref>
                        </c15:formulaRef>
                      </c:ext>
                    </c:extLst>
                    <c:numCache>
                      <c:formatCode>General</c:formatCode>
                      <c:ptCount val="5"/>
                      <c:pt idx="0">
                        <c:v>2023</c:v>
                      </c:pt>
                      <c:pt idx="1">
                        <c:v>2024</c:v>
                      </c:pt>
                      <c:pt idx="2">
                        <c:v>2025</c:v>
                      </c:pt>
                      <c:pt idx="3">
                        <c:v>2026</c:v>
                      </c:pt>
                      <c:pt idx="4">
                        <c:v>2027</c:v>
                      </c:pt>
                    </c:numCache>
                  </c:numRef>
                </c:cat>
                <c:val>
                  <c:numRef>
                    <c:extLst xmlns:c15="http://schemas.microsoft.com/office/drawing/2012/chart">
                      <c:ext xmlns:c15="http://schemas.microsoft.com/office/drawing/2012/chart" uri="{02D57815-91ED-43cb-92C2-25804820EDAC}">
                        <c15:formulaRef>
                          <c15:sqref>Dashboard!$K$100:$K$104</c15:sqref>
                        </c15:formulaRef>
                      </c:ext>
                    </c:extLst>
                    <c:numCache>
                      <c:formatCode>_ [$€-2]\ * #,##0_ ;_ [$€-2]\ * \-#,##0_ ;_ [$€-2]\ * "-"??_ ;_ @_ </c:formatCode>
                      <c:ptCount val="5"/>
                      <c:pt idx="0">
                        <c:v>#N/A</c:v>
                      </c:pt>
                      <c:pt idx="1">
                        <c:v>#N/A</c:v>
                      </c:pt>
                      <c:pt idx="2">
                        <c:v>#N/A</c:v>
                      </c:pt>
                      <c:pt idx="3">
                        <c:v>#N/A</c:v>
                      </c:pt>
                      <c:pt idx="4">
                        <c:v>#N/A</c:v>
                      </c:pt>
                    </c:numCache>
                  </c:numRef>
                </c:val>
                <c:extLst xmlns:c15="http://schemas.microsoft.com/office/drawing/2012/chart">
                  <c:ext xmlns:c16="http://schemas.microsoft.com/office/drawing/2014/chart" uri="{C3380CC4-5D6E-409C-BE32-E72D297353CC}">
                    <c16:uniqueId val="{00000009-37E8-4A40-94DE-F3171C94DF25}"/>
                  </c:ext>
                </c:extLst>
              </c15:ser>
            </c15:filteredBarSeries>
          </c:ext>
        </c:extLst>
      </c:barChart>
      <c:catAx>
        <c:axId val="3628126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362813040"/>
        <c:crosses val="autoZero"/>
        <c:auto val="1"/>
        <c:lblAlgn val="ctr"/>
        <c:lblOffset val="100"/>
        <c:noMultiLvlLbl val="0"/>
      </c:catAx>
      <c:valAx>
        <c:axId val="362813040"/>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 #,##0_-;_-&quot;€&quot;\ * #,##0\-;_-&quot;€&quot;\ *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3628126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legend>
    <c:plotVisOnly val="1"/>
    <c:dispBlanksAs val="gap"/>
    <c:showDLblsOverMax val="0"/>
  </c:chart>
  <c:spPr>
    <a:solidFill>
      <a:schemeClr val="bg1"/>
    </a:solidFill>
    <a:ln w="9525" cap="flat" cmpd="sng" algn="ctr">
      <a:solidFill>
        <a:srgbClr val="002060"/>
      </a:solidFill>
      <a:round/>
    </a:ln>
    <a:effectLst/>
  </c:spPr>
  <c:txPr>
    <a:bodyPr/>
    <a:lstStyle/>
    <a:p>
      <a:pPr>
        <a:defRPr/>
      </a:pPr>
      <a:endParaRPr lang="nl-NL"/>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nl-NL"/>
              <a:t>Realisatie aantal LKS vs verwachting rijk</a:t>
            </a:r>
          </a:p>
        </c:rich>
      </c:tx>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nl-NL"/>
        </a:p>
      </c:txPr>
    </c:title>
    <c:autoTitleDeleted val="0"/>
    <c:plotArea>
      <c:layout/>
      <c:lineChart>
        <c:grouping val="standard"/>
        <c:varyColors val="0"/>
        <c:ser>
          <c:idx val="5"/>
          <c:order val="5"/>
          <c:tx>
            <c:strRef>
              <c:f>'1. Inzet LKS'!$B$34</c:f>
              <c:strCache>
                <c:ptCount val="1"/>
                <c:pt idx="0">
                  <c:v>LKS totaal gemeente einde jaar</c:v>
                </c:pt>
              </c:strCache>
              <c:extLst xmlns:c15="http://schemas.microsoft.com/office/drawing/2012/chart"/>
            </c:strRef>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nl-NL"/>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numRef>
              <c:extLst>
                <c:ext xmlns:c15="http://schemas.microsoft.com/office/drawing/2012/chart" uri="{02D57815-91ED-43cb-92C2-25804820EDAC}">
                  <c15:fullRef>
                    <c15:sqref>'1. Inzet LKS'!$C$28:$I$28</c15:sqref>
                  </c15:fullRef>
                </c:ext>
              </c:extLst>
              <c:f>'1. Inzet LKS'!$E$28:$I$28</c:f>
              <c:numCache>
                <c:formatCode>General</c:formatCode>
                <c:ptCount val="5"/>
                <c:pt idx="0">
                  <c:v>2023</c:v>
                </c:pt>
                <c:pt idx="1">
                  <c:v>2024</c:v>
                </c:pt>
                <c:pt idx="2">
                  <c:v>2025</c:v>
                </c:pt>
                <c:pt idx="3">
                  <c:v>2026</c:v>
                </c:pt>
                <c:pt idx="4">
                  <c:v>2027</c:v>
                </c:pt>
              </c:numCache>
            </c:numRef>
          </c:cat>
          <c:val>
            <c:numRef>
              <c:extLst>
                <c:ext xmlns:c15="http://schemas.microsoft.com/office/drawing/2012/chart" uri="{02D57815-91ED-43cb-92C2-25804820EDAC}">
                  <c15:fullRef>
                    <c15:sqref>'1. Inzet LKS'!$C$34:$I$34</c15:sqref>
                  </c15:fullRef>
                </c:ext>
              </c:extLst>
              <c:f>'1. Inzet LKS'!$E$34:$I$34</c:f>
              <c:numCache>
                <c:formatCode>_-* #,##0_-;_-* #,##0\-;_-* "-"??_-;_-@_-</c:formatCode>
                <c:ptCount val="5"/>
                <c:pt idx="0">
                  <c:v>0</c:v>
                </c:pt>
                <c:pt idx="1">
                  <c:v>0</c:v>
                </c:pt>
                <c:pt idx="2">
                  <c:v>0</c:v>
                </c:pt>
                <c:pt idx="3">
                  <c:v>0</c:v>
                </c:pt>
                <c:pt idx="4">
                  <c:v>0</c:v>
                </c:pt>
              </c:numCache>
            </c:numRef>
          </c:val>
          <c:smooth val="0"/>
          <c:extLst>
            <c:ext xmlns:c16="http://schemas.microsoft.com/office/drawing/2014/chart" uri="{C3380CC4-5D6E-409C-BE32-E72D297353CC}">
              <c16:uniqueId val="{00000000-9FB8-477B-A7DA-8B688977E13F}"/>
            </c:ext>
          </c:extLst>
        </c:ser>
        <c:ser>
          <c:idx val="6"/>
          <c:order val="6"/>
          <c:tx>
            <c:strRef>
              <c:f>'1. Inzet LKS'!$B$36</c:f>
              <c:strCache>
                <c:ptCount val="1"/>
                <c:pt idx="0">
                  <c:v>Cijfers Rijk (AU volumina en groeifactoren)</c:v>
                </c:pt>
              </c:strCache>
              <c:extLst xmlns:c15="http://schemas.microsoft.com/office/drawing/2012/chart"/>
            </c:strRef>
          </c:tx>
          <c:spPr>
            <a:ln w="31750" cap="rnd">
              <a:solidFill>
                <a:schemeClr val="accent1">
                  <a:lumMod val="60000"/>
                </a:schemeClr>
              </a:solidFill>
              <a:round/>
            </a:ln>
            <a:effectLst/>
          </c:spPr>
          <c:marker>
            <c:symbol val="circle"/>
            <c:size val="17"/>
            <c:spPr>
              <a:solidFill>
                <a:schemeClr val="accent1">
                  <a:lumMod val="60000"/>
                </a:schemeClr>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nl-NL"/>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numRef>
              <c:extLst>
                <c:ext xmlns:c15="http://schemas.microsoft.com/office/drawing/2012/chart" uri="{02D57815-91ED-43cb-92C2-25804820EDAC}">
                  <c15:fullRef>
                    <c15:sqref>'1. Inzet LKS'!$C$28:$I$28</c15:sqref>
                  </c15:fullRef>
                </c:ext>
              </c:extLst>
              <c:f>'1. Inzet LKS'!$E$28:$I$28</c:f>
              <c:numCache>
                <c:formatCode>General</c:formatCode>
                <c:ptCount val="5"/>
                <c:pt idx="0">
                  <c:v>2023</c:v>
                </c:pt>
                <c:pt idx="1">
                  <c:v>2024</c:v>
                </c:pt>
                <c:pt idx="2">
                  <c:v>2025</c:v>
                </c:pt>
                <c:pt idx="3">
                  <c:v>2026</c:v>
                </c:pt>
                <c:pt idx="4">
                  <c:v>2027</c:v>
                </c:pt>
              </c:numCache>
            </c:numRef>
          </c:cat>
          <c:val>
            <c:numRef>
              <c:extLst>
                <c:ext xmlns:c15="http://schemas.microsoft.com/office/drawing/2012/chart" uri="{02D57815-91ED-43cb-92C2-25804820EDAC}">
                  <c15:fullRef>
                    <c15:sqref>'1. Inzet LKS'!$C$36:$I$36</c15:sqref>
                  </c15:fullRef>
                </c:ext>
              </c:extLst>
              <c:f>'1. Inzet LKS'!$E$36:$I$36</c:f>
              <c:numCache>
                <c:formatCode>_-* #,##0_-;_-* #,##0\-;_-* "-"??_-;_-@_-</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1-9FB8-477B-A7DA-8B688977E13F}"/>
            </c:ext>
          </c:extLst>
        </c:ser>
        <c:dLbls>
          <c:dLblPos val="ctr"/>
          <c:showLegendKey val="0"/>
          <c:showVal val="1"/>
          <c:showCatName val="0"/>
          <c:showSerName val="0"/>
          <c:showPercent val="0"/>
          <c:showBubbleSize val="0"/>
        </c:dLbls>
        <c:marker val="1"/>
        <c:smooth val="0"/>
        <c:axId val="245031008"/>
        <c:axId val="245046816"/>
        <c:extLst>
          <c:ext xmlns:c15="http://schemas.microsoft.com/office/drawing/2012/chart" uri="{02D57815-91ED-43cb-92C2-25804820EDAC}">
            <c15:filteredLineSeries>
              <c15:ser>
                <c:idx val="0"/>
                <c:order val="0"/>
                <c:tx>
                  <c:strRef>
                    <c:extLst>
                      <c:ext uri="{02D57815-91ED-43cb-92C2-25804820EDAC}">
                        <c15:formulaRef>
                          <c15:sqref>'1. Inzet LKS'!$B$29</c15:sqref>
                        </c15:formulaRef>
                      </c:ext>
                    </c:extLst>
                    <c:strCache>
                      <c:ptCount val="1"/>
                      <c:pt idx="0">
                        <c:v>LKS gemeente begin jaar</c:v>
                      </c:pt>
                    </c:strCache>
                  </c:strRef>
                </c:tx>
                <c:spPr>
                  <a:ln w="31750" cap="rnd">
                    <a:solidFill>
                      <a:schemeClr val="accent1"/>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nl-NL"/>
                    </a:p>
                  </c:txPr>
                  <c:dLblPos val="ctr"/>
                  <c:showLegendKey val="0"/>
                  <c:showVal val="1"/>
                  <c:showCatName val="0"/>
                  <c:showSerName val="0"/>
                  <c:showPercent val="0"/>
                  <c:showBubbleSize val="0"/>
                  <c:showLeaderLines val="0"/>
                  <c:extLst>
                    <c:ext uri="{CE6537A1-D6FC-4f65-9D91-7224C49458BB}">
                      <c15:showLeaderLines val="1"/>
                      <c15:leaderLines>
                        <c:spPr>
                          <a:ln w="9525">
                            <a:solidFill>
                              <a:schemeClr val="dk1">
                                <a:lumMod val="50000"/>
                                <a:lumOff val="50000"/>
                              </a:schemeClr>
                            </a:solidFill>
                          </a:ln>
                          <a:effectLst/>
                        </c:spPr>
                      </c15:leaderLines>
                    </c:ext>
                  </c:extLst>
                </c:dLbls>
                <c:cat>
                  <c:numRef>
                    <c:extLst>
                      <c:ext uri="{02D57815-91ED-43cb-92C2-25804820EDAC}">
                        <c15:fullRef>
                          <c15:sqref>'1. Inzet LKS'!$C$28:$I$28</c15:sqref>
                        </c15:fullRef>
                        <c15:formulaRef>
                          <c15:sqref>'1. Inzet LKS'!$E$28:$I$28</c15:sqref>
                        </c15:formulaRef>
                      </c:ext>
                    </c:extLst>
                    <c:numCache>
                      <c:formatCode>General</c:formatCode>
                      <c:ptCount val="5"/>
                      <c:pt idx="0">
                        <c:v>2023</c:v>
                      </c:pt>
                      <c:pt idx="1">
                        <c:v>2024</c:v>
                      </c:pt>
                      <c:pt idx="2">
                        <c:v>2025</c:v>
                      </c:pt>
                      <c:pt idx="3">
                        <c:v>2026</c:v>
                      </c:pt>
                      <c:pt idx="4">
                        <c:v>2027</c:v>
                      </c:pt>
                    </c:numCache>
                  </c:numRef>
                </c:cat>
                <c:val>
                  <c:numRef>
                    <c:extLst>
                      <c:ext uri="{02D57815-91ED-43cb-92C2-25804820EDAC}">
                        <c15:fullRef>
                          <c15:sqref>'1. Inzet LKS'!$C$29:$I$29</c15:sqref>
                        </c15:fullRef>
                        <c15:formulaRef>
                          <c15:sqref>'1. Inzet LKS'!$E$29:$I$29</c15:sqref>
                        </c15:formulaRef>
                      </c:ext>
                    </c:extLst>
                    <c:numCache>
                      <c:formatCode>_-* #,##0_-;_-* #,##0\-;_-* "-"??_-;_-@_-</c:formatCode>
                      <c:ptCount val="5"/>
                      <c:pt idx="0">
                        <c:v>0</c:v>
                      </c:pt>
                      <c:pt idx="1">
                        <c:v>0</c:v>
                      </c:pt>
                      <c:pt idx="2">
                        <c:v>0</c:v>
                      </c:pt>
                      <c:pt idx="3">
                        <c:v>0</c:v>
                      </c:pt>
                      <c:pt idx="4">
                        <c:v>0</c:v>
                      </c:pt>
                    </c:numCache>
                  </c:numRef>
                </c:val>
                <c:smooth val="0"/>
                <c:extLst>
                  <c:ext xmlns:c16="http://schemas.microsoft.com/office/drawing/2014/chart" uri="{C3380CC4-5D6E-409C-BE32-E72D297353CC}">
                    <c16:uniqueId val="{00000002-9FB8-477B-A7DA-8B688977E13F}"/>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'1. Inzet LKS'!$B$30</c15:sqref>
                        </c15:formulaRef>
                      </c:ext>
                    </c:extLst>
                    <c:strCache>
                      <c:ptCount val="1"/>
                      <c:pt idx="0">
                        <c:v>Instroom in jaar</c:v>
                      </c:pt>
                    </c:strCache>
                  </c:strRef>
                </c:tx>
                <c:spPr>
                  <a:ln w="31750" cap="rnd">
                    <a:solidFill>
                      <a:schemeClr val="accent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nl-NL"/>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numRef>
                    <c:extLst>
                      <c:ext xmlns:c15="http://schemas.microsoft.com/office/drawing/2012/chart" uri="{02D57815-91ED-43cb-92C2-25804820EDAC}">
                        <c15:fullRef>
                          <c15:sqref>'1. Inzet LKS'!$C$28:$I$28</c15:sqref>
                        </c15:fullRef>
                        <c15:formulaRef>
                          <c15:sqref>'1. Inzet LKS'!$E$28:$I$28</c15:sqref>
                        </c15:formulaRef>
                      </c:ext>
                    </c:extLst>
                    <c:numCache>
                      <c:formatCode>General</c:formatCode>
                      <c:ptCount val="5"/>
                      <c:pt idx="0">
                        <c:v>2023</c:v>
                      </c:pt>
                      <c:pt idx="1">
                        <c:v>2024</c:v>
                      </c:pt>
                      <c:pt idx="2">
                        <c:v>2025</c:v>
                      </c:pt>
                      <c:pt idx="3">
                        <c:v>2026</c:v>
                      </c:pt>
                      <c:pt idx="4">
                        <c:v>2027</c:v>
                      </c:pt>
                    </c:numCache>
                  </c:numRef>
                </c:cat>
                <c:val>
                  <c:numRef>
                    <c:extLst>
                      <c:ext xmlns:c15="http://schemas.microsoft.com/office/drawing/2012/chart" uri="{02D57815-91ED-43cb-92C2-25804820EDAC}">
                        <c15:fullRef>
                          <c15:sqref>'1. Inzet LKS'!$C$30:$I$30</c15:sqref>
                        </c15:fullRef>
                        <c15:formulaRef>
                          <c15:sqref>'1. Inzet LKS'!$E$30:$I$30</c15:sqref>
                        </c15:formulaRef>
                      </c:ext>
                    </c:extLst>
                    <c:numCache>
                      <c:formatCode>_-* #,##0_-;_-* #,##0\-;_-* "-"??_-;_-@_-</c:formatCode>
                      <c:ptCount val="5"/>
                      <c:pt idx="0">
                        <c:v>0</c:v>
                      </c:pt>
                      <c:pt idx="1">
                        <c:v>0</c:v>
                      </c:pt>
                      <c:pt idx="2">
                        <c:v>0</c:v>
                      </c:pt>
                      <c:pt idx="3">
                        <c:v>0</c:v>
                      </c:pt>
                      <c:pt idx="4">
                        <c:v>0</c:v>
                      </c:pt>
                    </c:numCache>
                  </c:numRef>
                </c:val>
                <c:smooth val="0"/>
                <c:extLst xmlns:c15="http://schemas.microsoft.com/office/drawing/2012/chart">
                  <c:ext xmlns:c16="http://schemas.microsoft.com/office/drawing/2014/chart" uri="{C3380CC4-5D6E-409C-BE32-E72D297353CC}">
                    <c16:uniqueId val="{00000003-9FB8-477B-A7DA-8B688977E13F}"/>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'1. Inzet LKS'!$B$31</c15:sqref>
                        </c15:formulaRef>
                      </c:ext>
                    </c:extLst>
                    <c:strCache>
                      <c:ptCount val="1"/>
                      <c:pt idx="0">
                        <c:v>Uitstroom</c:v>
                      </c:pt>
                    </c:strCache>
                  </c:strRef>
                </c:tx>
                <c:spPr>
                  <a:ln w="31750" cap="rnd">
                    <a:solidFill>
                      <a:schemeClr val="accent3"/>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nl-NL"/>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numRef>
                    <c:extLst>
                      <c:ext xmlns:c15="http://schemas.microsoft.com/office/drawing/2012/chart" uri="{02D57815-91ED-43cb-92C2-25804820EDAC}">
                        <c15:fullRef>
                          <c15:sqref>'1. Inzet LKS'!$C$28:$I$28</c15:sqref>
                        </c15:fullRef>
                        <c15:formulaRef>
                          <c15:sqref>'1. Inzet LKS'!$E$28:$I$28</c15:sqref>
                        </c15:formulaRef>
                      </c:ext>
                    </c:extLst>
                    <c:numCache>
                      <c:formatCode>General</c:formatCode>
                      <c:ptCount val="5"/>
                      <c:pt idx="0">
                        <c:v>2023</c:v>
                      </c:pt>
                      <c:pt idx="1">
                        <c:v>2024</c:v>
                      </c:pt>
                      <c:pt idx="2">
                        <c:v>2025</c:v>
                      </c:pt>
                      <c:pt idx="3">
                        <c:v>2026</c:v>
                      </c:pt>
                      <c:pt idx="4">
                        <c:v>2027</c:v>
                      </c:pt>
                    </c:numCache>
                  </c:numRef>
                </c:cat>
                <c:val>
                  <c:numRef>
                    <c:extLst>
                      <c:ext xmlns:c15="http://schemas.microsoft.com/office/drawing/2012/chart" uri="{02D57815-91ED-43cb-92C2-25804820EDAC}">
                        <c15:fullRef>
                          <c15:sqref>'1. Inzet LKS'!$C$31:$I$31</c15:sqref>
                        </c15:fullRef>
                        <c15:formulaRef>
                          <c15:sqref>'1. Inzet LKS'!$E$31:$I$31</c15:sqref>
                        </c15:formulaRef>
                      </c:ext>
                    </c:extLst>
                    <c:numCache>
                      <c:formatCode>_-* #,##0_-;_-* #,##0\-;_-* "-"??_-;_-@_-</c:formatCode>
                      <c:ptCount val="5"/>
                    </c:numCache>
                  </c:numRef>
                </c:val>
                <c:smooth val="0"/>
                <c:extLst xmlns:c15="http://schemas.microsoft.com/office/drawing/2012/chart">
                  <c:ext xmlns:c16="http://schemas.microsoft.com/office/drawing/2014/chart" uri="{C3380CC4-5D6E-409C-BE32-E72D297353CC}">
                    <c16:uniqueId val="{00000004-9FB8-477B-A7DA-8B688977E13F}"/>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'1. Inzet LKS'!$B$32</c15:sqref>
                        </c15:formulaRef>
                      </c:ext>
                    </c:extLst>
                    <c:strCache>
                      <c:ptCount val="1"/>
                      <c:pt idx="0">
                        <c:v>Uitstroom naar werk in jaar</c:v>
                      </c:pt>
                    </c:strCache>
                  </c:strRef>
                </c:tx>
                <c:spPr>
                  <a:ln w="31750" cap="rnd">
                    <a:solidFill>
                      <a:schemeClr val="accent4"/>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nl-NL"/>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numRef>
                    <c:extLst>
                      <c:ext xmlns:c15="http://schemas.microsoft.com/office/drawing/2012/chart" uri="{02D57815-91ED-43cb-92C2-25804820EDAC}">
                        <c15:fullRef>
                          <c15:sqref>'1. Inzet LKS'!$C$28:$I$28</c15:sqref>
                        </c15:fullRef>
                        <c15:formulaRef>
                          <c15:sqref>'1. Inzet LKS'!$E$28:$I$28</c15:sqref>
                        </c15:formulaRef>
                      </c:ext>
                    </c:extLst>
                    <c:numCache>
                      <c:formatCode>General</c:formatCode>
                      <c:ptCount val="5"/>
                      <c:pt idx="0">
                        <c:v>2023</c:v>
                      </c:pt>
                      <c:pt idx="1">
                        <c:v>2024</c:v>
                      </c:pt>
                      <c:pt idx="2">
                        <c:v>2025</c:v>
                      </c:pt>
                      <c:pt idx="3">
                        <c:v>2026</c:v>
                      </c:pt>
                      <c:pt idx="4">
                        <c:v>2027</c:v>
                      </c:pt>
                    </c:numCache>
                  </c:numRef>
                </c:cat>
                <c:val>
                  <c:numRef>
                    <c:extLst>
                      <c:ext xmlns:c15="http://schemas.microsoft.com/office/drawing/2012/chart" uri="{02D57815-91ED-43cb-92C2-25804820EDAC}">
                        <c15:fullRef>
                          <c15:sqref>'1. Inzet LKS'!$C$32:$I$32</c15:sqref>
                        </c15:fullRef>
                        <c15:formulaRef>
                          <c15:sqref>'1. Inzet LKS'!$E$32:$I$32</c15:sqref>
                        </c15:formulaRef>
                      </c:ext>
                    </c:extLst>
                    <c:numCache>
                      <c:formatCode>_-* #,##0_-;_-* #,##0\-;_-* "-"??_-;_-@_-</c:formatCode>
                      <c:ptCount val="5"/>
                      <c:pt idx="0">
                        <c:v>0</c:v>
                      </c:pt>
                      <c:pt idx="1">
                        <c:v>0</c:v>
                      </c:pt>
                      <c:pt idx="2">
                        <c:v>0</c:v>
                      </c:pt>
                      <c:pt idx="3">
                        <c:v>0</c:v>
                      </c:pt>
                      <c:pt idx="4">
                        <c:v>0</c:v>
                      </c:pt>
                    </c:numCache>
                  </c:numRef>
                </c:val>
                <c:smooth val="0"/>
                <c:extLst xmlns:c15="http://schemas.microsoft.com/office/drawing/2012/chart">
                  <c:ext xmlns:c16="http://schemas.microsoft.com/office/drawing/2014/chart" uri="{C3380CC4-5D6E-409C-BE32-E72D297353CC}">
                    <c16:uniqueId val="{00000005-9FB8-477B-A7DA-8B688977E13F}"/>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'1. Inzet LKS'!$B$33</c15:sqref>
                        </c15:formulaRef>
                      </c:ext>
                    </c:extLst>
                    <c:strCache>
                      <c:ptCount val="1"/>
                      <c:pt idx="0">
                        <c:v>Terugval in jaar</c:v>
                      </c:pt>
                    </c:strCache>
                  </c:strRef>
                </c:tx>
                <c:spPr>
                  <a:ln w="31750" cap="rnd">
                    <a:solidFill>
                      <a:schemeClr val="accent5"/>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nl-NL"/>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numRef>
                    <c:extLst>
                      <c:ext xmlns:c15="http://schemas.microsoft.com/office/drawing/2012/chart" uri="{02D57815-91ED-43cb-92C2-25804820EDAC}">
                        <c15:fullRef>
                          <c15:sqref>'1. Inzet LKS'!$C$28:$I$28</c15:sqref>
                        </c15:fullRef>
                        <c15:formulaRef>
                          <c15:sqref>'1. Inzet LKS'!$E$28:$I$28</c15:sqref>
                        </c15:formulaRef>
                      </c:ext>
                    </c:extLst>
                    <c:numCache>
                      <c:formatCode>General</c:formatCode>
                      <c:ptCount val="5"/>
                      <c:pt idx="0">
                        <c:v>2023</c:v>
                      </c:pt>
                      <c:pt idx="1">
                        <c:v>2024</c:v>
                      </c:pt>
                      <c:pt idx="2">
                        <c:v>2025</c:v>
                      </c:pt>
                      <c:pt idx="3">
                        <c:v>2026</c:v>
                      </c:pt>
                      <c:pt idx="4">
                        <c:v>2027</c:v>
                      </c:pt>
                    </c:numCache>
                  </c:numRef>
                </c:cat>
                <c:val>
                  <c:numRef>
                    <c:extLst>
                      <c:ext xmlns:c15="http://schemas.microsoft.com/office/drawing/2012/chart" uri="{02D57815-91ED-43cb-92C2-25804820EDAC}">
                        <c15:fullRef>
                          <c15:sqref>'1. Inzet LKS'!$C$33:$I$33</c15:sqref>
                        </c15:fullRef>
                        <c15:formulaRef>
                          <c15:sqref>'1. Inzet LKS'!$E$33:$I$33</c15:sqref>
                        </c15:formulaRef>
                      </c:ext>
                    </c:extLst>
                    <c:numCache>
                      <c:formatCode>_-* #,##0_-;_-* #,##0\-;_-* "-"??_-;_-@_-</c:formatCode>
                      <c:ptCount val="5"/>
                      <c:pt idx="0">
                        <c:v>0</c:v>
                      </c:pt>
                      <c:pt idx="1">
                        <c:v>0</c:v>
                      </c:pt>
                      <c:pt idx="2">
                        <c:v>0</c:v>
                      </c:pt>
                      <c:pt idx="3">
                        <c:v>0</c:v>
                      </c:pt>
                      <c:pt idx="4">
                        <c:v>0</c:v>
                      </c:pt>
                    </c:numCache>
                  </c:numRef>
                </c:val>
                <c:smooth val="0"/>
                <c:extLst xmlns:c15="http://schemas.microsoft.com/office/drawing/2012/chart">
                  <c:ext xmlns:c16="http://schemas.microsoft.com/office/drawing/2014/chart" uri="{C3380CC4-5D6E-409C-BE32-E72D297353CC}">
                    <c16:uniqueId val="{00000006-9FB8-477B-A7DA-8B688977E13F}"/>
                  </c:ext>
                </c:extLst>
              </c15:ser>
            </c15:filteredLineSeries>
          </c:ext>
        </c:extLst>
      </c:lineChart>
      <c:catAx>
        <c:axId val="245031008"/>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nl-NL"/>
          </a:p>
        </c:txPr>
        <c:crossAx val="245046816"/>
        <c:crosses val="autoZero"/>
        <c:auto val="1"/>
        <c:lblAlgn val="ctr"/>
        <c:lblOffset val="100"/>
        <c:noMultiLvlLbl val="0"/>
      </c:catAx>
      <c:valAx>
        <c:axId val="245046816"/>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General" sourceLinked="1"/>
        <c:majorTickMark val="none"/>
        <c:minorTickMark val="none"/>
        <c:tickLblPos val="nextTo"/>
        <c:crossAx val="245031008"/>
        <c:crosses val="autoZero"/>
        <c:crossBetween val="between"/>
      </c:valAx>
      <c:spPr>
        <a:noFill/>
        <a:ln>
          <a:noFill/>
        </a:ln>
        <a:effectLst/>
      </c:spPr>
    </c:plotArea>
    <c:legend>
      <c:legendPos val="b"/>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nl-NL"/>
        </a:p>
      </c:txPr>
    </c:legend>
    <c:plotVisOnly val="1"/>
    <c:dispBlanksAs val="zero"/>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nl-NL"/>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nl-NL"/>
              <a:t>In en uitstroom LKS in jaar</a:t>
            </a:r>
          </a:p>
        </c:rich>
      </c:tx>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nl-NL"/>
        </a:p>
      </c:txPr>
    </c:title>
    <c:autoTitleDeleted val="0"/>
    <c:plotArea>
      <c:layout/>
      <c:lineChart>
        <c:grouping val="standard"/>
        <c:varyColors val="0"/>
        <c:ser>
          <c:idx val="1"/>
          <c:order val="1"/>
          <c:tx>
            <c:strRef>
              <c:f>'1. Inzet LKS'!$B$30</c:f>
              <c:strCache>
                <c:ptCount val="1"/>
                <c:pt idx="0">
                  <c:v>Instroom in jaar</c:v>
                </c:pt>
              </c:strCache>
            </c:strRef>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nl-NL"/>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numRef>
              <c:extLst>
                <c:ext xmlns:c15="http://schemas.microsoft.com/office/drawing/2012/chart" uri="{02D57815-91ED-43cb-92C2-25804820EDAC}">
                  <c15:fullRef>
                    <c15:sqref>'1. Inzet LKS'!$C$28:$I$28</c15:sqref>
                  </c15:fullRef>
                </c:ext>
              </c:extLst>
              <c:f>'1. Inzet LKS'!$E$28:$I$28</c:f>
              <c:numCache>
                <c:formatCode>General</c:formatCode>
                <c:ptCount val="5"/>
                <c:pt idx="0">
                  <c:v>2023</c:v>
                </c:pt>
                <c:pt idx="1">
                  <c:v>2024</c:v>
                </c:pt>
                <c:pt idx="2">
                  <c:v>2025</c:v>
                </c:pt>
                <c:pt idx="3">
                  <c:v>2026</c:v>
                </c:pt>
                <c:pt idx="4">
                  <c:v>2027</c:v>
                </c:pt>
              </c:numCache>
            </c:numRef>
          </c:cat>
          <c:val>
            <c:numRef>
              <c:extLst>
                <c:ext xmlns:c15="http://schemas.microsoft.com/office/drawing/2012/chart" uri="{02D57815-91ED-43cb-92C2-25804820EDAC}">
                  <c15:fullRef>
                    <c15:sqref>'1. Inzet LKS'!$C$30:$I$30</c15:sqref>
                  </c15:fullRef>
                </c:ext>
              </c:extLst>
              <c:f>'1. Inzet LKS'!$E$30:$I$30</c:f>
              <c:numCache>
                <c:formatCode>_-* #,##0_-;_-* #,##0\-;_-* "-"??_-;_-@_-</c:formatCode>
                <c:ptCount val="5"/>
                <c:pt idx="0">
                  <c:v>0</c:v>
                </c:pt>
                <c:pt idx="1">
                  <c:v>0</c:v>
                </c:pt>
                <c:pt idx="2">
                  <c:v>0</c:v>
                </c:pt>
                <c:pt idx="3">
                  <c:v>0</c:v>
                </c:pt>
                <c:pt idx="4">
                  <c:v>0</c:v>
                </c:pt>
              </c:numCache>
            </c:numRef>
          </c:val>
          <c:smooth val="0"/>
          <c:extLst>
            <c:ext xmlns:c16="http://schemas.microsoft.com/office/drawing/2014/chart" uri="{C3380CC4-5D6E-409C-BE32-E72D297353CC}">
              <c16:uniqueId val="{00000000-FC9A-4F2B-AEE8-4B62FA041D0F}"/>
            </c:ext>
          </c:extLst>
        </c:ser>
        <c:ser>
          <c:idx val="3"/>
          <c:order val="3"/>
          <c:tx>
            <c:strRef>
              <c:f>'1. Inzet LKS'!$B$32</c:f>
              <c:strCache>
                <c:ptCount val="1"/>
                <c:pt idx="0">
                  <c:v>Uitstroom naar werk in jaar</c:v>
                </c:pt>
              </c:strCache>
            </c:strRef>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nl-NL"/>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numRef>
              <c:extLst>
                <c:ext xmlns:c15="http://schemas.microsoft.com/office/drawing/2012/chart" uri="{02D57815-91ED-43cb-92C2-25804820EDAC}">
                  <c15:fullRef>
                    <c15:sqref>'1. Inzet LKS'!$C$28:$I$28</c15:sqref>
                  </c15:fullRef>
                </c:ext>
              </c:extLst>
              <c:f>'1. Inzet LKS'!$E$28:$I$28</c:f>
              <c:numCache>
                <c:formatCode>General</c:formatCode>
                <c:ptCount val="5"/>
                <c:pt idx="0">
                  <c:v>2023</c:v>
                </c:pt>
                <c:pt idx="1">
                  <c:v>2024</c:v>
                </c:pt>
                <c:pt idx="2">
                  <c:v>2025</c:v>
                </c:pt>
                <c:pt idx="3">
                  <c:v>2026</c:v>
                </c:pt>
                <c:pt idx="4">
                  <c:v>2027</c:v>
                </c:pt>
              </c:numCache>
            </c:numRef>
          </c:cat>
          <c:val>
            <c:numRef>
              <c:extLst>
                <c:ext xmlns:c15="http://schemas.microsoft.com/office/drawing/2012/chart" uri="{02D57815-91ED-43cb-92C2-25804820EDAC}">
                  <c15:fullRef>
                    <c15:sqref>'1. Inzet LKS'!$C$32:$I$32</c15:sqref>
                  </c15:fullRef>
                </c:ext>
              </c:extLst>
              <c:f>'1. Inzet LKS'!$E$32:$I$32</c:f>
              <c:numCache>
                <c:formatCode>_-* #,##0_-;_-* #,##0\-;_-* "-"??_-;_-@_-</c:formatCode>
                <c:ptCount val="5"/>
                <c:pt idx="0">
                  <c:v>0</c:v>
                </c:pt>
                <c:pt idx="1">
                  <c:v>0</c:v>
                </c:pt>
                <c:pt idx="2">
                  <c:v>0</c:v>
                </c:pt>
                <c:pt idx="3">
                  <c:v>0</c:v>
                </c:pt>
                <c:pt idx="4">
                  <c:v>0</c:v>
                </c:pt>
              </c:numCache>
            </c:numRef>
          </c:val>
          <c:smooth val="0"/>
          <c:extLst>
            <c:ext xmlns:c16="http://schemas.microsoft.com/office/drawing/2014/chart" uri="{C3380CC4-5D6E-409C-BE32-E72D297353CC}">
              <c16:uniqueId val="{00000001-FC9A-4F2B-AEE8-4B62FA041D0F}"/>
            </c:ext>
          </c:extLst>
        </c:ser>
        <c:ser>
          <c:idx val="4"/>
          <c:order val="4"/>
          <c:tx>
            <c:strRef>
              <c:f>'1. Inzet LKS'!$B$33</c:f>
              <c:strCache>
                <c:ptCount val="1"/>
                <c:pt idx="0">
                  <c:v>Terugval in jaar</c:v>
                </c:pt>
              </c:strCache>
            </c:strRef>
          </c:tx>
          <c:spPr>
            <a:ln w="31750" cap="rnd">
              <a:solidFill>
                <a:schemeClr val="accent5"/>
              </a:solidFill>
              <a:round/>
            </a:ln>
            <a:effectLst/>
          </c:spPr>
          <c:marker>
            <c:symbol val="circle"/>
            <c:size val="17"/>
            <c:spPr>
              <a:solidFill>
                <a:schemeClr val="accent5"/>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nl-NL"/>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numRef>
              <c:extLst>
                <c:ext xmlns:c15="http://schemas.microsoft.com/office/drawing/2012/chart" uri="{02D57815-91ED-43cb-92C2-25804820EDAC}">
                  <c15:fullRef>
                    <c15:sqref>'1. Inzet LKS'!$C$28:$I$28</c15:sqref>
                  </c15:fullRef>
                </c:ext>
              </c:extLst>
              <c:f>'1. Inzet LKS'!$E$28:$I$28</c:f>
              <c:numCache>
                <c:formatCode>General</c:formatCode>
                <c:ptCount val="5"/>
                <c:pt idx="0">
                  <c:v>2023</c:v>
                </c:pt>
                <c:pt idx="1">
                  <c:v>2024</c:v>
                </c:pt>
                <c:pt idx="2">
                  <c:v>2025</c:v>
                </c:pt>
                <c:pt idx="3">
                  <c:v>2026</c:v>
                </c:pt>
                <c:pt idx="4">
                  <c:v>2027</c:v>
                </c:pt>
              </c:numCache>
            </c:numRef>
          </c:cat>
          <c:val>
            <c:numRef>
              <c:extLst>
                <c:ext xmlns:c15="http://schemas.microsoft.com/office/drawing/2012/chart" uri="{02D57815-91ED-43cb-92C2-25804820EDAC}">
                  <c15:fullRef>
                    <c15:sqref>'1. Inzet LKS'!$C$33:$I$33</c15:sqref>
                  </c15:fullRef>
                </c:ext>
              </c:extLst>
              <c:f>'1. Inzet LKS'!$E$33:$I$33</c:f>
              <c:numCache>
                <c:formatCode>_-* #,##0_-;_-* #,##0\-;_-* "-"??_-;_-@_-</c:formatCode>
                <c:ptCount val="5"/>
                <c:pt idx="0">
                  <c:v>0</c:v>
                </c:pt>
                <c:pt idx="1">
                  <c:v>0</c:v>
                </c:pt>
                <c:pt idx="2">
                  <c:v>0</c:v>
                </c:pt>
                <c:pt idx="3">
                  <c:v>0</c:v>
                </c:pt>
                <c:pt idx="4">
                  <c:v>0</c:v>
                </c:pt>
              </c:numCache>
            </c:numRef>
          </c:val>
          <c:smooth val="0"/>
          <c:extLst>
            <c:ext xmlns:c16="http://schemas.microsoft.com/office/drawing/2014/chart" uri="{C3380CC4-5D6E-409C-BE32-E72D297353CC}">
              <c16:uniqueId val="{00000002-FC9A-4F2B-AEE8-4B62FA041D0F}"/>
            </c:ext>
          </c:extLst>
        </c:ser>
        <c:dLbls>
          <c:dLblPos val="ctr"/>
          <c:showLegendKey val="0"/>
          <c:showVal val="1"/>
          <c:showCatName val="0"/>
          <c:showSerName val="0"/>
          <c:showPercent val="0"/>
          <c:showBubbleSize val="0"/>
        </c:dLbls>
        <c:marker val="1"/>
        <c:smooth val="0"/>
        <c:axId val="245031008"/>
        <c:axId val="245046816"/>
        <c:extLst>
          <c:ext xmlns:c15="http://schemas.microsoft.com/office/drawing/2012/chart" uri="{02D57815-91ED-43cb-92C2-25804820EDAC}">
            <c15:filteredLineSeries>
              <c15:ser>
                <c:idx val="0"/>
                <c:order val="0"/>
                <c:tx>
                  <c:strRef>
                    <c:extLst>
                      <c:ext uri="{02D57815-91ED-43cb-92C2-25804820EDAC}">
                        <c15:formulaRef>
                          <c15:sqref>'1. Inzet LKS'!$B$29</c15:sqref>
                        </c15:formulaRef>
                      </c:ext>
                    </c:extLst>
                    <c:strCache>
                      <c:ptCount val="1"/>
                      <c:pt idx="0">
                        <c:v>LKS gemeente begin jaar</c:v>
                      </c:pt>
                    </c:strCache>
                  </c:strRef>
                </c:tx>
                <c:spPr>
                  <a:ln w="31750" cap="rnd">
                    <a:solidFill>
                      <a:schemeClr val="accent1"/>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nl-NL"/>
                    </a:p>
                  </c:txPr>
                  <c:dLblPos val="ctr"/>
                  <c:showLegendKey val="0"/>
                  <c:showVal val="1"/>
                  <c:showCatName val="0"/>
                  <c:showSerName val="0"/>
                  <c:showPercent val="0"/>
                  <c:showBubbleSize val="0"/>
                  <c:showLeaderLines val="0"/>
                  <c:extLst>
                    <c:ext uri="{CE6537A1-D6FC-4f65-9D91-7224C49458BB}">
                      <c15:showLeaderLines val="1"/>
                      <c15:leaderLines>
                        <c:spPr>
                          <a:ln w="9525">
                            <a:solidFill>
                              <a:schemeClr val="dk1">
                                <a:lumMod val="50000"/>
                                <a:lumOff val="50000"/>
                              </a:schemeClr>
                            </a:solidFill>
                          </a:ln>
                          <a:effectLst/>
                        </c:spPr>
                      </c15:leaderLines>
                    </c:ext>
                  </c:extLst>
                </c:dLbls>
                <c:cat>
                  <c:numRef>
                    <c:extLst>
                      <c:ext uri="{02D57815-91ED-43cb-92C2-25804820EDAC}">
                        <c15:fullRef>
                          <c15:sqref>'1. Inzet LKS'!$C$28:$I$28</c15:sqref>
                        </c15:fullRef>
                        <c15:formulaRef>
                          <c15:sqref>'1. Inzet LKS'!$E$28:$I$28</c15:sqref>
                        </c15:formulaRef>
                      </c:ext>
                    </c:extLst>
                    <c:numCache>
                      <c:formatCode>General</c:formatCode>
                      <c:ptCount val="5"/>
                      <c:pt idx="0">
                        <c:v>2023</c:v>
                      </c:pt>
                      <c:pt idx="1">
                        <c:v>2024</c:v>
                      </c:pt>
                      <c:pt idx="2">
                        <c:v>2025</c:v>
                      </c:pt>
                      <c:pt idx="3">
                        <c:v>2026</c:v>
                      </c:pt>
                      <c:pt idx="4">
                        <c:v>2027</c:v>
                      </c:pt>
                    </c:numCache>
                  </c:numRef>
                </c:cat>
                <c:val>
                  <c:numRef>
                    <c:extLst>
                      <c:ext uri="{02D57815-91ED-43cb-92C2-25804820EDAC}">
                        <c15:fullRef>
                          <c15:sqref>'1. Inzet LKS'!$C$29:$I$29</c15:sqref>
                        </c15:fullRef>
                        <c15:formulaRef>
                          <c15:sqref>'1. Inzet LKS'!$E$29:$I$29</c15:sqref>
                        </c15:formulaRef>
                      </c:ext>
                    </c:extLst>
                    <c:numCache>
                      <c:formatCode>_-* #,##0_-;_-* #,##0\-;_-* "-"??_-;_-@_-</c:formatCode>
                      <c:ptCount val="5"/>
                      <c:pt idx="0">
                        <c:v>0</c:v>
                      </c:pt>
                      <c:pt idx="1">
                        <c:v>0</c:v>
                      </c:pt>
                      <c:pt idx="2">
                        <c:v>0</c:v>
                      </c:pt>
                      <c:pt idx="3">
                        <c:v>0</c:v>
                      </c:pt>
                      <c:pt idx="4">
                        <c:v>0</c:v>
                      </c:pt>
                    </c:numCache>
                  </c:numRef>
                </c:val>
                <c:smooth val="0"/>
                <c:extLst>
                  <c:ext xmlns:c16="http://schemas.microsoft.com/office/drawing/2014/chart" uri="{C3380CC4-5D6E-409C-BE32-E72D297353CC}">
                    <c16:uniqueId val="{00000003-FC9A-4F2B-AEE8-4B62FA041D0F}"/>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'1. Inzet LKS'!$B$31</c15:sqref>
                        </c15:formulaRef>
                      </c:ext>
                    </c:extLst>
                    <c:strCache>
                      <c:ptCount val="1"/>
                      <c:pt idx="0">
                        <c:v>Uitstroom</c:v>
                      </c:pt>
                    </c:strCache>
                  </c:strRef>
                </c:tx>
                <c:spPr>
                  <a:ln w="31750" cap="rnd">
                    <a:solidFill>
                      <a:schemeClr val="accent3"/>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nl-NL"/>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numRef>
                    <c:extLst>
                      <c:ext xmlns:c15="http://schemas.microsoft.com/office/drawing/2012/chart" uri="{02D57815-91ED-43cb-92C2-25804820EDAC}">
                        <c15:fullRef>
                          <c15:sqref>'1. Inzet LKS'!$C$28:$I$28</c15:sqref>
                        </c15:fullRef>
                        <c15:formulaRef>
                          <c15:sqref>'1. Inzet LKS'!$E$28:$I$28</c15:sqref>
                        </c15:formulaRef>
                      </c:ext>
                    </c:extLst>
                    <c:numCache>
                      <c:formatCode>General</c:formatCode>
                      <c:ptCount val="5"/>
                      <c:pt idx="0">
                        <c:v>2023</c:v>
                      </c:pt>
                      <c:pt idx="1">
                        <c:v>2024</c:v>
                      </c:pt>
                      <c:pt idx="2">
                        <c:v>2025</c:v>
                      </c:pt>
                      <c:pt idx="3">
                        <c:v>2026</c:v>
                      </c:pt>
                      <c:pt idx="4">
                        <c:v>2027</c:v>
                      </c:pt>
                    </c:numCache>
                  </c:numRef>
                </c:cat>
                <c:val>
                  <c:numRef>
                    <c:extLst>
                      <c:ext xmlns:c15="http://schemas.microsoft.com/office/drawing/2012/chart" uri="{02D57815-91ED-43cb-92C2-25804820EDAC}">
                        <c15:fullRef>
                          <c15:sqref>'1. Inzet LKS'!$C$31:$I$31</c15:sqref>
                        </c15:fullRef>
                        <c15:formulaRef>
                          <c15:sqref>'1. Inzet LKS'!$E$31:$I$31</c15:sqref>
                        </c15:formulaRef>
                      </c:ext>
                    </c:extLst>
                    <c:numCache>
                      <c:formatCode>_-* #,##0_-;_-* #,##0\-;_-* "-"??_-;_-@_-</c:formatCode>
                      <c:ptCount val="5"/>
                    </c:numCache>
                  </c:numRef>
                </c:val>
                <c:smooth val="0"/>
                <c:extLst xmlns:c15="http://schemas.microsoft.com/office/drawing/2012/chart">
                  <c:ext xmlns:c16="http://schemas.microsoft.com/office/drawing/2014/chart" uri="{C3380CC4-5D6E-409C-BE32-E72D297353CC}">
                    <c16:uniqueId val="{00000004-FC9A-4F2B-AEE8-4B62FA041D0F}"/>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'1. Inzet LKS'!$B$34</c15:sqref>
                        </c15:formulaRef>
                      </c:ext>
                    </c:extLst>
                    <c:strCache>
                      <c:ptCount val="1"/>
                      <c:pt idx="0">
                        <c:v>LKS totaal gemeente einde jaar</c:v>
                      </c:pt>
                    </c:strCache>
                  </c:strRef>
                </c:tx>
                <c:spPr>
                  <a:ln w="31750" cap="rnd">
                    <a:solidFill>
                      <a:schemeClr val="accent6"/>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nl-NL"/>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numRef>
                    <c:extLst>
                      <c:ext xmlns:c15="http://schemas.microsoft.com/office/drawing/2012/chart" uri="{02D57815-91ED-43cb-92C2-25804820EDAC}">
                        <c15:fullRef>
                          <c15:sqref>'1. Inzet LKS'!$C$28:$I$28</c15:sqref>
                        </c15:fullRef>
                        <c15:formulaRef>
                          <c15:sqref>'1. Inzet LKS'!$E$28:$I$28</c15:sqref>
                        </c15:formulaRef>
                      </c:ext>
                    </c:extLst>
                    <c:numCache>
                      <c:formatCode>General</c:formatCode>
                      <c:ptCount val="5"/>
                      <c:pt idx="0">
                        <c:v>2023</c:v>
                      </c:pt>
                      <c:pt idx="1">
                        <c:v>2024</c:v>
                      </c:pt>
                      <c:pt idx="2">
                        <c:v>2025</c:v>
                      </c:pt>
                      <c:pt idx="3">
                        <c:v>2026</c:v>
                      </c:pt>
                      <c:pt idx="4">
                        <c:v>2027</c:v>
                      </c:pt>
                    </c:numCache>
                  </c:numRef>
                </c:cat>
                <c:val>
                  <c:numRef>
                    <c:extLst>
                      <c:ext xmlns:c15="http://schemas.microsoft.com/office/drawing/2012/chart" uri="{02D57815-91ED-43cb-92C2-25804820EDAC}">
                        <c15:fullRef>
                          <c15:sqref>'1. Inzet LKS'!$C$34:$I$34</c15:sqref>
                        </c15:fullRef>
                        <c15:formulaRef>
                          <c15:sqref>'1. Inzet LKS'!$E$34:$I$34</c15:sqref>
                        </c15:formulaRef>
                      </c:ext>
                    </c:extLst>
                    <c:numCache>
                      <c:formatCode>_-* #,##0_-;_-* #,##0\-;_-* "-"??_-;_-@_-</c:formatCode>
                      <c:ptCount val="5"/>
                      <c:pt idx="0">
                        <c:v>0</c:v>
                      </c:pt>
                      <c:pt idx="1">
                        <c:v>0</c:v>
                      </c:pt>
                      <c:pt idx="2">
                        <c:v>0</c:v>
                      </c:pt>
                      <c:pt idx="3">
                        <c:v>0</c:v>
                      </c:pt>
                      <c:pt idx="4">
                        <c:v>0</c:v>
                      </c:pt>
                    </c:numCache>
                  </c:numRef>
                </c:val>
                <c:smooth val="0"/>
                <c:extLst xmlns:c15="http://schemas.microsoft.com/office/drawing/2012/chart">
                  <c:ext xmlns:c16="http://schemas.microsoft.com/office/drawing/2014/chart" uri="{C3380CC4-5D6E-409C-BE32-E72D297353CC}">
                    <c16:uniqueId val="{00000005-FC9A-4F2B-AEE8-4B62FA041D0F}"/>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'1. Inzet LKS'!$B$36</c15:sqref>
                        </c15:formulaRef>
                      </c:ext>
                    </c:extLst>
                    <c:strCache>
                      <c:ptCount val="1"/>
                      <c:pt idx="0">
                        <c:v>Cijfers Rijk (AU volumina en groeifactoren)</c:v>
                      </c:pt>
                    </c:strCache>
                  </c:strRef>
                </c:tx>
                <c:spPr>
                  <a:ln w="31750" cap="rnd">
                    <a:solidFill>
                      <a:schemeClr val="accent1">
                        <a:lumMod val="6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nl-NL"/>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numRef>
                    <c:extLst>
                      <c:ext xmlns:c15="http://schemas.microsoft.com/office/drawing/2012/chart" uri="{02D57815-91ED-43cb-92C2-25804820EDAC}">
                        <c15:fullRef>
                          <c15:sqref>'1. Inzet LKS'!$C$28:$I$28</c15:sqref>
                        </c15:fullRef>
                        <c15:formulaRef>
                          <c15:sqref>'1. Inzet LKS'!$E$28:$I$28</c15:sqref>
                        </c15:formulaRef>
                      </c:ext>
                    </c:extLst>
                    <c:numCache>
                      <c:formatCode>General</c:formatCode>
                      <c:ptCount val="5"/>
                      <c:pt idx="0">
                        <c:v>2023</c:v>
                      </c:pt>
                      <c:pt idx="1">
                        <c:v>2024</c:v>
                      </c:pt>
                      <c:pt idx="2">
                        <c:v>2025</c:v>
                      </c:pt>
                      <c:pt idx="3">
                        <c:v>2026</c:v>
                      </c:pt>
                      <c:pt idx="4">
                        <c:v>2027</c:v>
                      </c:pt>
                    </c:numCache>
                  </c:numRef>
                </c:cat>
                <c:val>
                  <c:numRef>
                    <c:extLst>
                      <c:ext xmlns:c15="http://schemas.microsoft.com/office/drawing/2012/chart" uri="{02D57815-91ED-43cb-92C2-25804820EDAC}">
                        <c15:fullRef>
                          <c15:sqref>'1. Inzet LKS'!$C$36:$I$36</c15:sqref>
                        </c15:fullRef>
                        <c15:formulaRef>
                          <c15:sqref>'1. Inzet LKS'!$E$36:$I$36</c15:sqref>
                        </c15:formulaRef>
                      </c:ext>
                    </c:extLst>
                    <c:numCache>
                      <c:formatCode>_-* #,##0_-;_-* #,##0\-;_-* "-"??_-;_-@_-</c:formatCode>
                      <c:ptCount val="5"/>
                      <c:pt idx="0">
                        <c:v>#N/A</c:v>
                      </c:pt>
                      <c:pt idx="1">
                        <c:v>#N/A</c:v>
                      </c:pt>
                      <c:pt idx="2">
                        <c:v>#N/A</c:v>
                      </c:pt>
                      <c:pt idx="3">
                        <c:v>#N/A</c:v>
                      </c:pt>
                      <c:pt idx="4">
                        <c:v>#N/A</c:v>
                      </c:pt>
                    </c:numCache>
                  </c:numRef>
                </c:val>
                <c:smooth val="0"/>
                <c:extLst xmlns:c15="http://schemas.microsoft.com/office/drawing/2012/chart">
                  <c:ext xmlns:c16="http://schemas.microsoft.com/office/drawing/2014/chart" uri="{C3380CC4-5D6E-409C-BE32-E72D297353CC}">
                    <c16:uniqueId val="{00000006-FC9A-4F2B-AEE8-4B62FA041D0F}"/>
                  </c:ext>
                </c:extLst>
              </c15:ser>
            </c15:filteredLineSeries>
          </c:ext>
        </c:extLst>
      </c:lineChart>
      <c:catAx>
        <c:axId val="245031008"/>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nl-NL"/>
          </a:p>
        </c:txPr>
        <c:crossAx val="245046816"/>
        <c:crosses val="autoZero"/>
        <c:auto val="1"/>
        <c:lblAlgn val="ctr"/>
        <c:lblOffset val="100"/>
        <c:noMultiLvlLbl val="0"/>
      </c:catAx>
      <c:valAx>
        <c:axId val="245046816"/>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General" sourceLinked="1"/>
        <c:majorTickMark val="none"/>
        <c:minorTickMark val="none"/>
        <c:tickLblPos val="nextTo"/>
        <c:crossAx val="245031008"/>
        <c:crosses val="autoZero"/>
        <c:crossBetween val="between"/>
      </c:valAx>
      <c:spPr>
        <a:noFill/>
        <a:ln>
          <a:noFill/>
        </a:ln>
        <a:effectLst/>
      </c:spPr>
    </c:plotArea>
    <c:legend>
      <c:legendPos val="b"/>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nl-NL"/>
        </a:p>
      </c:txPr>
    </c:legend>
    <c:plotVisOnly val="1"/>
    <c:dispBlanksAs val="zero"/>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nl-NL"/>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styleClr val="auto"/>
    </cs:fillRef>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17"/>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15.xml><?xml version="1.0" encoding="utf-8"?>
<cs:chartStyle xmlns:cs="http://schemas.microsoft.com/office/drawing/2012/chartStyle" xmlns:a="http://schemas.openxmlformats.org/drawingml/2006/main" id="22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styleClr val="auto"/>
    </cs:fillRef>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17"/>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16.xml><?xml version="1.0" encoding="utf-8"?>
<cs:chartStyle xmlns:cs="http://schemas.microsoft.com/office/drawing/2012/chartStyle" xmlns:a="http://schemas.openxmlformats.org/drawingml/2006/main" id="326">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dk1">
            <a:lumMod val="75000"/>
            <a:lumOff val="25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dk1">
            <a:lumMod val="75000"/>
            <a:lumOff val="25000"/>
          </a:schemeClr>
        </a:solidFill>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styleClr val="auto"/>
    </cs:fillRef>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17"/>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9.xml><?xml version="1.0" encoding="utf-8"?>
<cs:chartStyle xmlns:cs="http://schemas.microsoft.com/office/drawing/2012/chartStyle" xmlns:a="http://schemas.openxmlformats.org/drawingml/2006/main" id="22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styleClr val="auto"/>
    </cs:fillRef>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17"/>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s>
</file>

<file path=xl/drawings/_rels/drawing1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3" Type="http://schemas.openxmlformats.org/officeDocument/2006/relationships/chart" Target="../charts/chart13.xml"/><Relationship Id="rId2" Type="http://schemas.openxmlformats.org/officeDocument/2006/relationships/chart" Target="../charts/chart12.xml"/><Relationship Id="rId1" Type="http://schemas.openxmlformats.org/officeDocument/2006/relationships/chart" Target="../charts/chart11.xml"/></Relationships>
</file>

<file path=xl/drawings/_rels/drawing3.xml.rels><?xml version="1.0" encoding="UTF-8" standalone="yes"?>
<Relationships xmlns="http://schemas.openxmlformats.org/package/2006/relationships"><Relationship Id="rId3" Type="http://schemas.openxmlformats.org/officeDocument/2006/relationships/chart" Target="../charts/chart16.xml"/><Relationship Id="rId2" Type="http://schemas.openxmlformats.org/officeDocument/2006/relationships/chart" Target="../charts/chart15.xml"/><Relationship Id="rId1" Type="http://schemas.openxmlformats.org/officeDocument/2006/relationships/chart" Target="../charts/chart14.xml"/></Relationships>
</file>

<file path=xl/drawings/_rels/drawing6.xml.rels><?xml version="1.0" encoding="UTF-8" standalone="yes"?>
<Relationships xmlns="http://schemas.openxmlformats.org/package/2006/relationships"><Relationship Id="rId2" Type="http://schemas.openxmlformats.org/officeDocument/2006/relationships/chart" Target="../charts/chart18.xml"/><Relationship Id="rId1" Type="http://schemas.openxmlformats.org/officeDocument/2006/relationships/chart" Target="../charts/chart17.xml"/></Relationships>
</file>

<file path=xl/drawings/_rels/drawing7.xml.rels><?xml version="1.0" encoding="UTF-8" standalone="yes"?>
<Relationships xmlns="http://schemas.openxmlformats.org/package/2006/relationships"><Relationship Id="rId2" Type="http://schemas.openxmlformats.org/officeDocument/2006/relationships/chart" Target="../charts/chart20.xml"/><Relationship Id="rId1" Type="http://schemas.openxmlformats.org/officeDocument/2006/relationships/chart" Target="../charts/chart19.xml"/></Relationships>
</file>

<file path=xl/drawings/_rels/drawing8.xml.rels><?xml version="1.0" encoding="UTF-8" standalone="yes"?>
<Relationships xmlns="http://schemas.openxmlformats.org/package/2006/relationships"><Relationship Id="rId2" Type="http://schemas.openxmlformats.org/officeDocument/2006/relationships/chart" Target="../charts/chart22.xml"/><Relationship Id="rId1" Type="http://schemas.openxmlformats.org/officeDocument/2006/relationships/chart" Target="../charts/chart21.xml"/></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1</xdr:col>
      <xdr:colOff>7760</xdr:colOff>
      <xdr:row>169</xdr:row>
      <xdr:rowOff>21700</xdr:rowOff>
    </xdr:from>
    <xdr:ext cx="12036073" cy="3703633"/>
    <xdr:sp macro="" textlink="">
      <xdr:nvSpPr>
        <xdr:cNvPr id="2" name="Tekstvak 1">
          <a:extLst>
            <a:ext uri="{FF2B5EF4-FFF2-40B4-BE49-F238E27FC236}">
              <a16:creationId xmlns:a16="http://schemas.microsoft.com/office/drawing/2014/main" id="{128050AF-80BE-489D-ADFA-11234A77CC44}"/>
            </a:ext>
          </a:extLst>
        </xdr:cNvPr>
        <xdr:cNvSpPr txBox="1"/>
      </xdr:nvSpPr>
      <xdr:spPr>
        <a:xfrm>
          <a:off x="170038" y="33288644"/>
          <a:ext cx="12036073" cy="3703633"/>
        </a:xfrm>
        <a:prstGeom prst="rect">
          <a:avLst/>
        </a:prstGeom>
        <a:solidFill>
          <a:srgbClr val="002060"/>
        </a:solidFill>
        <a:ln w="9528">
          <a:solidFill>
            <a:srgbClr val="002060"/>
          </a:solidFill>
          <a:prstDash val="solid"/>
        </a:ln>
      </xdr:spPr>
      <xdr:txBody>
        <a:bodyPr vert="horz" wrap="square" lIns="91440" tIns="45720" rIns="91440" bIns="45720" anchor="t" anchorCtr="0" compatLnSpc="0">
          <a:noAutofit/>
        </a:bodyPr>
        <a:lstStyle/>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r>
            <a:rPr lang="nl-NL" sz="1100" b="1" i="0" u="none" strike="noStrike" kern="0" cap="none" spc="0" baseline="0">
              <a:solidFill>
                <a:schemeClr val="bg1"/>
              </a:solidFill>
              <a:uFillTx/>
              <a:latin typeface="+mn-lt"/>
            </a:rPr>
            <a:t>Toelichting</a:t>
          </a:r>
          <a:endParaRPr lang="nl-NL" sz="1100" b="0" i="0" u="none" strike="noStrike" kern="0" cap="none" spc="0" baseline="0">
            <a:solidFill>
              <a:schemeClr val="bg1"/>
            </a:solidFill>
            <a:uFillTx/>
            <a:latin typeface="+mn-lt"/>
          </a:endParaRPr>
        </a:p>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r>
            <a:rPr lang="nl-NL" sz="1100" b="0" i="0" u="none" strike="noStrike" kern="0" cap="none" spc="0" baseline="0">
              <a:solidFill>
                <a:schemeClr val="bg1"/>
              </a:solidFill>
              <a:uFillTx/>
              <a:latin typeface="+mn-lt"/>
            </a:rPr>
            <a:t>1. Met behulp van dit bestand kan voor uw gemeente een analyse van het verloop van het BUIG budget(aandeel) en de werkelijke netto kosten worden gemaakt. Alle data is ontleend aan openbare bronnen zoals bijvoorbeeld de meest actuele budgetinformatie van het ministerie van SZW en data en tools van de Toetsingscommissie vangnet Participatiewet. </a:t>
          </a:r>
          <a:r>
            <a:rPr lang="nl-NL" sz="1100" b="0" i="0" u="none" strike="noStrike" cap="none" baseline="0">
              <a:solidFill>
                <a:schemeClr val="bg1"/>
              </a:solidFill>
              <a:effectLst/>
              <a:latin typeface="+mn-lt"/>
              <a:ea typeface="+mn-ea"/>
              <a:cs typeface="+mn-cs"/>
            </a:rPr>
            <a:t>De prognose van de BUIG budgetten is berekend door uw laatst bekende (budget)aandeel toe te passen op de macrobudgetten voor de komende jaren zoals gepresenteerd in demeest actuele begroting van het ministerie van SZW.</a:t>
          </a:r>
        </a:p>
        <a:p>
          <a:pPr marL="0" marR="0" lvl="0" indent="0" defTabSz="914400" rtl="0" eaLnBrk="1" fontAlgn="auto" latinLnBrk="0" hangingPunct="1">
            <a:lnSpc>
              <a:spcPct val="100000"/>
            </a:lnSpc>
            <a:spcBef>
              <a:spcPts val="0"/>
            </a:spcBef>
            <a:spcAft>
              <a:spcPts val="0"/>
            </a:spcAft>
            <a:buClrTx/>
            <a:buSzTx/>
            <a:buFontTx/>
            <a:buNone/>
            <a:tabLst/>
            <a:defRPr sz="1800" b="0" i="0" u="none" strike="noStrike" kern="0" cap="none" spc="0" baseline="0">
              <a:solidFill>
                <a:srgbClr val="000000"/>
              </a:solidFill>
              <a:uFillTx/>
            </a:defRPr>
          </a:pPr>
          <a:endParaRPr lang="nl-NL" sz="1100" b="0" i="0" u="none" strike="noStrike" kern="0" cap="none" spc="0" baseline="0">
            <a:solidFill>
              <a:schemeClr val="bg1"/>
            </a:solidFill>
            <a:effectLst/>
            <a:uFillTx/>
            <a:latin typeface="+mn-lt"/>
            <a:ea typeface="+mn-ea"/>
            <a:cs typeface="+mn-cs"/>
          </a:endParaRPr>
        </a:p>
        <a:p>
          <a:pPr marL="0" marR="0" lvl="0" indent="0" defTabSz="914400" rtl="0" eaLnBrk="1" fontAlgn="auto" latinLnBrk="0" hangingPunct="1">
            <a:lnSpc>
              <a:spcPct val="100000"/>
            </a:lnSpc>
            <a:spcBef>
              <a:spcPts val="0"/>
            </a:spcBef>
            <a:spcAft>
              <a:spcPts val="0"/>
            </a:spcAft>
            <a:buClrTx/>
            <a:buSzTx/>
            <a:buFontTx/>
            <a:buNone/>
            <a:tabLst/>
            <a:defRPr sz="1800" b="0" i="0" u="none" strike="noStrike" kern="0" cap="none" spc="0" baseline="0">
              <a:solidFill>
                <a:srgbClr val="000000"/>
              </a:solidFill>
              <a:uFillTx/>
            </a:defRPr>
          </a:pPr>
          <a:r>
            <a:rPr lang="nl-NL" sz="1100" b="0" i="0" u="none" strike="noStrike" kern="0" cap="none" spc="0" baseline="0">
              <a:solidFill>
                <a:schemeClr val="bg1"/>
              </a:solidFill>
              <a:effectLst/>
              <a:uFillTx/>
              <a:latin typeface="+mn-lt"/>
              <a:ea typeface="+mn-ea"/>
              <a:cs typeface="+mn-cs"/>
            </a:rPr>
            <a:t>2. Voor herindelingsgemeenten zijn de data van de "oude" gemeenten in de jaren voor herindeling samengeteld.</a:t>
          </a:r>
          <a:endParaRPr lang="nl-NL" sz="1100" b="1" i="0" u="none" strike="noStrike" kern="0" cap="none" spc="0" baseline="0">
            <a:solidFill>
              <a:schemeClr val="bg1"/>
            </a:solidFill>
            <a:uFillTx/>
            <a:latin typeface="+mn-lt"/>
          </a:endParaRPr>
        </a:p>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endParaRPr lang="nl-NL" sz="1100" b="1" i="0" u="none" strike="noStrike" kern="0" cap="none" spc="0" baseline="0">
            <a:solidFill>
              <a:schemeClr val="bg1"/>
            </a:solidFill>
            <a:uFillTx/>
            <a:latin typeface="+mn-lt"/>
          </a:endParaRPr>
        </a:p>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r>
            <a:rPr lang="nl-NL" sz="1100" b="0" i="0" u="none" strike="noStrike" kern="0" cap="none" spc="0" baseline="0">
              <a:solidFill>
                <a:schemeClr val="bg1"/>
              </a:solidFill>
              <a:uFillTx/>
              <a:latin typeface="+mn-lt"/>
            </a:rPr>
            <a:t>3. Aan deze publicatie zijn geen rechten te ontlenen.</a:t>
          </a:r>
        </a:p>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endParaRPr lang="nl-NL" sz="1100" b="0" i="0" u="none" strike="noStrike" kern="0" cap="none" spc="0" baseline="0">
            <a:solidFill>
              <a:schemeClr val="bg1"/>
            </a:solidFill>
            <a:uFillTx/>
            <a:latin typeface="+mn-lt"/>
          </a:endParaRPr>
        </a:p>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r>
            <a:rPr lang="nl-NL" sz="1100" b="0" i="0" u="none" strike="noStrike" kern="0" cap="none" spc="0" baseline="0">
              <a:solidFill>
                <a:schemeClr val="bg1"/>
              </a:solidFill>
              <a:uFillTx/>
              <a:latin typeface="+mn-lt"/>
            </a:rPr>
            <a:t>Inhoudsopgave Rapport:</a:t>
          </a:r>
        </a:p>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r>
            <a:rPr lang="nl-NL" sz="1100" b="0" i="0" u="none" strike="noStrike" kern="0" cap="none" spc="0" baseline="0">
              <a:solidFill>
                <a:schemeClr val="bg1"/>
              </a:solidFill>
              <a:uFillTx/>
              <a:latin typeface="+mn-lt"/>
            </a:rPr>
            <a:t>1. Analyse cijfers BUIG. Historie en prognose. Vanaf 2022 worden de budgetten voor uitkeringen en loonkostensubsidie (LKS) afzonderlijk getoond.</a:t>
          </a:r>
        </a:p>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r>
            <a:rPr lang="nl-NL" sz="1100" b="0" i="0" u="none" strike="noStrike" kern="0" cap="none" spc="0" baseline="0">
              <a:solidFill>
                <a:schemeClr val="bg1"/>
              </a:solidFill>
              <a:uFillTx/>
              <a:latin typeface="+mn-lt"/>
            </a:rPr>
            <a:t>2. Analyse budget LKS. Deze is vanaf 2022 afzonderlijke opgenomen vanwege de gewijzigde verdeelsystematiek.</a:t>
          </a:r>
        </a:p>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r>
            <a:rPr lang="nl-NL" sz="1100" b="0" i="0" u="none" strike="noStrike" kern="0" cap="none" spc="0" baseline="0">
              <a:solidFill>
                <a:schemeClr val="bg1"/>
              </a:solidFill>
              <a:uFillTx/>
              <a:latin typeface="+mn-lt"/>
            </a:rPr>
            <a:t>3. Prognose kosten BUIG/Inzet LKS</a:t>
          </a:r>
        </a:p>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r>
            <a:rPr lang="nl-NL" sz="1100" b="0" i="0" u="none" strike="noStrike" kern="0" cap="none" spc="0" baseline="0">
              <a:solidFill>
                <a:schemeClr val="bg1"/>
              </a:solidFill>
              <a:uFillTx/>
              <a:latin typeface="+mn-lt"/>
            </a:rPr>
            <a:t>4. Berekening  mogelijke Vangnetuitkering Participatiewet</a:t>
          </a:r>
        </a:p>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r>
            <a:rPr lang="nl-NL" sz="1100" b="0" i="0" u="none" strike="noStrike" kern="0" cap="none" spc="0" baseline="0">
              <a:solidFill>
                <a:schemeClr val="bg1"/>
              </a:solidFill>
              <a:uFillTx/>
              <a:latin typeface="+mn-lt"/>
            </a:rPr>
            <a:t>5. Grafieken omvang en ontwikkeling BUIG Budget</a:t>
          </a:r>
        </a:p>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r>
            <a:rPr lang="nl-NL" sz="1100" b="0" i="0" u="none" strike="noStrike" kern="0" cap="none" spc="0" baseline="0">
              <a:solidFill>
                <a:schemeClr val="bg1"/>
              </a:solidFill>
              <a:uFillTx/>
              <a:latin typeface="+mn-lt"/>
            </a:rPr>
            <a:t>6. Grafieken omvang en ontwikkeling BUIG Budgetaandeel</a:t>
          </a:r>
        </a:p>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r>
            <a:rPr lang="nl-NL" sz="1100" b="0" i="0" u="none" strike="noStrike" kern="0" cap="none" spc="0" baseline="0">
              <a:solidFill>
                <a:schemeClr val="bg1"/>
              </a:solidFill>
              <a:uFillTx/>
              <a:latin typeface="+mn-lt"/>
            </a:rPr>
            <a:t>7. Grafieken omvang en ontwikkeling budget, netto lasten en resultaat BUIG</a:t>
          </a:r>
        </a:p>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endParaRPr lang="nl-NL" sz="1100" b="0" i="0" u="none" strike="noStrike" kern="0" cap="none" spc="0" baseline="0">
            <a:solidFill>
              <a:schemeClr val="bg1"/>
            </a:solidFill>
            <a:uFillTx/>
            <a:latin typeface="+mn-lt"/>
          </a:endParaRPr>
        </a:p>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r>
            <a:rPr lang="nl-NL" sz="1100" b="0" i="0" u="none" strike="noStrike" kern="0" cap="none" spc="0" baseline="0">
              <a:solidFill>
                <a:schemeClr val="bg1"/>
              </a:solidFill>
              <a:uFillTx/>
              <a:latin typeface="+mn-lt"/>
            </a:rPr>
            <a:t>Per onderdeel van het rapport is een korte toelichting opgenomen over de in dat deel opgenomen onderdelen.</a:t>
          </a:r>
        </a:p>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endParaRPr lang="nl-NL" sz="1100" b="0" i="0" u="none" strike="noStrike" kern="0" cap="none" spc="0" baseline="0">
            <a:solidFill>
              <a:schemeClr val="bg1"/>
            </a:solidFill>
            <a:uFillTx/>
            <a:latin typeface="+mn-lt"/>
          </a:endParaRPr>
        </a:p>
      </xdr:txBody>
    </xdr:sp>
    <xdr:clientData/>
  </xdr:oneCellAnchor>
  <xdr:oneCellAnchor>
    <xdr:from>
      <xdr:col>1</xdr:col>
      <xdr:colOff>52916</xdr:colOff>
      <xdr:row>3</xdr:row>
      <xdr:rowOff>86078</xdr:rowOff>
    </xdr:from>
    <xdr:ext cx="9394473" cy="527756"/>
    <xdr:sp macro="" textlink="">
      <xdr:nvSpPr>
        <xdr:cNvPr id="9" name="Tekstvak 8">
          <a:extLst>
            <a:ext uri="{FF2B5EF4-FFF2-40B4-BE49-F238E27FC236}">
              <a16:creationId xmlns:a16="http://schemas.microsoft.com/office/drawing/2014/main" id="{9B425EAD-EA57-C352-CF7B-C369EC50FD53}"/>
            </a:ext>
          </a:extLst>
        </xdr:cNvPr>
        <xdr:cNvSpPr txBox="1"/>
      </xdr:nvSpPr>
      <xdr:spPr>
        <a:xfrm>
          <a:off x="215194" y="657578"/>
          <a:ext cx="9394473" cy="527756"/>
        </a:xfrm>
        <a:prstGeom prst="rect">
          <a:avLst/>
        </a:prstGeom>
        <a:solidFill>
          <a:srgbClr val="002060"/>
        </a:solidFill>
        <a:ln w="9528">
          <a:solidFill>
            <a:srgbClr val="002060"/>
          </a:solidFill>
          <a:prstDash val="solid"/>
        </a:ln>
      </xdr:spPr>
      <xdr:txBody>
        <a:bodyPr vert="horz" wrap="square" lIns="91440" tIns="45720" rIns="91440" bIns="45720" anchor="t" anchorCtr="0" compatLnSpc="0">
          <a:noAutofit/>
        </a:bodyPr>
        <a:lstStyle/>
        <a:p>
          <a:pPr marL="0" marR="0" lvl="0" indent="0" defTabSz="914400" rtl="0" eaLnBrk="1" fontAlgn="auto" latinLnBrk="0" hangingPunct="1">
            <a:lnSpc>
              <a:spcPct val="100000"/>
            </a:lnSpc>
            <a:spcBef>
              <a:spcPts val="0"/>
            </a:spcBef>
            <a:spcAft>
              <a:spcPts val="0"/>
            </a:spcAft>
            <a:buClrTx/>
            <a:buSzTx/>
            <a:buFontTx/>
            <a:buNone/>
            <a:tabLst/>
            <a:defRPr sz="1800" b="0" i="0" u="none" strike="noStrike" kern="0" cap="none" spc="0" baseline="0">
              <a:solidFill>
                <a:srgbClr val="000000"/>
              </a:solidFill>
              <a:uFillTx/>
            </a:defRPr>
          </a:pPr>
          <a:r>
            <a:rPr lang="nl-NL" sz="1400" b="1" i="0" u="none" strike="noStrike" kern="0" cap="none" spc="0" baseline="0">
              <a:solidFill>
                <a:schemeClr val="bg1"/>
              </a:solidFill>
              <a:uFillTx/>
              <a:latin typeface="+mn-lt"/>
              <a:ea typeface="+mn-ea"/>
              <a:cs typeface="+mn-cs"/>
            </a:rPr>
            <a:t>Selecteer de gemeente of vul de gemeentenaam in. </a:t>
          </a:r>
          <a:r>
            <a:rPr lang="nl-NL" sz="1100" b="1" i="0" u="none" strike="noStrike" kern="0" cap="none" spc="0" baseline="0">
              <a:solidFill>
                <a:schemeClr val="bg1"/>
              </a:solidFill>
              <a:uFillTx/>
              <a:latin typeface="+mn-lt"/>
              <a:ea typeface="+mn-ea"/>
              <a:cs typeface="+mn-cs"/>
            </a:rPr>
            <a:t>Het rapport wordt op basis van de gegevens van het ministerie van SZW gegenereerd</a:t>
          </a:r>
        </a:p>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endParaRPr lang="nl-NL" sz="1100" b="1" i="0" u="none" strike="noStrike" kern="0" cap="none" spc="0" baseline="0">
            <a:solidFill>
              <a:schemeClr val="bg1"/>
            </a:solidFill>
            <a:uFillTx/>
            <a:latin typeface="+mn-lt"/>
            <a:ea typeface="+mn-ea"/>
            <a:cs typeface="+mn-cs"/>
          </a:endParaRPr>
        </a:p>
      </xdr:txBody>
    </xdr:sp>
    <xdr:clientData/>
  </xdr:oneCellAnchor>
  <xdr:oneCellAnchor>
    <xdr:from>
      <xdr:col>1</xdr:col>
      <xdr:colOff>52211</xdr:colOff>
      <xdr:row>18</xdr:row>
      <xdr:rowOff>190499</xdr:rowOff>
    </xdr:from>
    <xdr:ext cx="9409290" cy="1023057"/>
    <xdr:sp macro="" textlink="">
      <xdr:nvSpPr>
        <xdr:cNvPr id="11" name="Tekstvak 10">
          <a:extLst>
            <a:ext uri="{FF2B5EF4-FFF2-40B4-BE49-F238E27FC236}">
              <a16:creationId xmlns:a16="http://schemas.microsoft.com/office/drawing/2014/main" id="{9EE8B97F-8D95-434D-BBD1-7DFB25B717BD}"/>
            </a:ext>
          </a:extLst>
        </xdr:cNvPr>
        <xdr:cNvSpPr txBox="1"/>
      </xdr:nvSpPr>
      <xdr:spPr>
        <a:xfrm>
          <a:off x="214489" y="1333499"/>
          <a:ext cx="9409290" cy="1023057"/>
        </a:xfrm>
        <a:prstGeom prst="rect">
          <a:avLst/>
        </a:prstGeom>
        <a:solidFill>
          <a:srgbClr val="002060"/>
        </a:solidFill>
        <a:ln w="9528">
          <a:solidFill>
            <a:srgbClr val="002060"/>
          </a:solidFill>
          <a:prstDash val="solid"/>
        </a:ln>
      </xdr:spPr>
      <xdr:txBody>
        <a:bodyPr vert="horz" wrap="square" lIns="91440" tIns="45720" rIns="91440" bIns="45720" anchor="t" anchorCtr="0" compatLnSpc="0">
          <a:noAutofit/>
        </a:bodyPr>
        <a:lstStyle/>
        <a:p>
          <a:pPr marL="0" marR="0" lvl="0" indent="0" defTabSz="914400" rtl="0" eaLnBrk="1" fontAlgn="auto" latinLnBrk="0" hangingPunct="1">
            <a:lnSpc>
              <a:spcPct val="100000"/>
            </a:lnSpc>
            <a:spcBef>
              <a:spcPts val="0"/>
            </a:spcBef>
            <a:spcAft>
              <a:spcPts val="0"/>
            </a:spcAft>
            <a:buClrTx/>
            <a:buSzTx/>
            <a:buFontTx/>
            <a:buNone/>
            <a:tabLst/>
            <a:defRPr sz="1800" b="0" i="0" u="none" strike="noStrike" kern="0" cap="none" spc="0" baseline="0">
              <a:solidFill>
                <a:srgbClr val="000000"/>
              </a:solidFill>
              <a:uFillTx/>
            </a:defRPr>
          </a:pPr>
          <a:r>
            <a:rPr lang="nl-NL" sz="1100" b="1" i="0" u="none" strike="noStrike" kern="0" cap="none" spc="0" baseline="0">
              <a:solidFill>
                <a:schemeClr val="bg1"/>
              </a:solidFill>
              <a:uFillTx/>
              <a:latin typeface="+mn-lt"/>
              <a:ea typeface="+mn-ea"/>
              <a:cs typeface="+mn-cs"/>
            </a:rPr>
            <a:t>U kunt de prognose uitbreiden met de door u verwachte netto kosten BUIG (lasten minus baten) door </a:t>
          </a:r>
          <a:r>
            <a:rPr lang="nl-NL" sz="1400" b="1" i="0" u="none" strike="noStrike" kern="0" cap="none" spc="0" baseline="0">
              <a:solidFill>
                <a:srgbClr val="FFFF00"/>
              </a:solidFill>
              <a:uFillTx/>
              <a:latin typeface="+mn-lt"/>
              <a:ea typeface="+mn-ea"/>
              <a:cs typeface="+mn-cs"/>
            </a:rPr>
            <a:t>de gele cellen in blad 1 </a:t>
          </a:r>
          <a:r>
            <a:rPr lang="nl-NL" sz="1400" b="1" i="0" u="none" strike="noStrike" kern="0" cap="none" spc="0" baseline="0">
              <a:solidFill>
                <a:schemeClr val="bg1"/>
              </a:solidFill>
              <a:uFillTx/>
              <a:latin typeface="+mn-lt"/>
              <a:ea typeface="+mn-ea"/>
              <a:cs typeface="+mn-cs"/>
            </a:rPr>
            <a:t>te vullen</a:t>
          </a:r>
          <a:r>
            <a:rPr lang="nl-NL" sz="1100" b="1" i="0" u="none" strike="noStrike" kern="0" cap="none" spc="0" baseline="0">
              <a:solidFill>
                <a:schemeClr val="bg1"/>
              </a:solidFill>
              <a:uFillTx/>
              <a:latin typeface="+mn-lt"/>
              <a:ea typeface="+mn-ea"/>
              <a:cs typeface="+mn-cs"/>
            </a:rPr>
            <a:t>. Daarmee krijgt u ook inzicht in het voordeel van het benutten van de loonwaarde door inzet van Loonkostensubsidie. Dat voordeel bestaat uit mogelijke besparing op uitkeringskosten en toename van het LKS budget door hogere (groei) van de realisatie dan landelijk verwacht. Omdat de budgetverdeling voor het macrobudget LKS is gebaseerd op het aandeel van de gemeente in de werkelijke uitgaven van het voorgaand jaar heeft inzet op LKS (ook) invloed op het budgetaandeel en dus op het de prognose van het LKS budget. In de onderstaande cijfers komt dat naar voren als 'Extra budget LKS'.</a:t>
          </a:r>
        </a:p>
        <a:p>
          <a:pPr marL="0" marR="0" lvl="0" indent="0" defTabSz="914400" rtl="0" eaLnBrk="1" fontAlgn="auto" latinLnBrk="0" hangingPunct="1">
            <a:lnSpc>
              <a:spcPct val="100000"/>
            </a:lnSpc>
            <a:spcBef>
              <a:spcPts val="0"/>
            </a:spcBef>
            <a:spcAft>
              <a:spcPts val="0"/>
            </a:spcAft>
            <a:buClrTx/>
            <a:buSzTx/>
            <a:buFontTx/>
            <a:buNone/>
            <a:tabLst/>
            <a:defRPr sz="1800" b="0" i="0" u="none" strike="noStrike" kern="0" cap="none" spc="0" baseline="0">
              <a:solidFill>
                <a:srgbClr val="000000"/>
              </a:solidFill>
              <a:uFillTx/>
            </a:defRPr>
          </a:pPr>
          <a:endParaRPr lang="nl-NL" sz="1100" b="1" i="0" u="none" strike="noStrike" kern="0" cap="none" spc="0" baseline="0">
            <a:solidFill>
              <a:schemeClr val="bg1"/>
            </a:solidFill>
            <a:uFillTx/>
            <a:latin typeface="+mn-lt"/>
            <a:ea typeface="+mn-ea"/>
            <a:cs typeface="+mn-cs"/>
          </a:endParaRPr>
        </a:p>
        <a:p>
          <a:pPr marL="0" marR="0" lvl="0" indent="0" defTabSz="914400" rtl="0" eaLnBrk="1" fontAlgn="auto" latinLnBrk="0" hangingPunct="1">
            <a:lnSpc>
              <a:spcPct val="100000"/>
            </a:lnSpc>
            <a:spcBef>
              <a:spcPts val="0"/>
            </a:spcBef>
            <a:spcAft>
              <a:spcPts val="0"/>
            </a:spcAft>
            <a:buClrTx/>
            <a:buSzTx/>
            <a:buFontTx/>
            <a:buNone/>
            <a:tabLst/>
            <a:defRPr sz="1800" b="0" i="0" u="none" strike="noStrike" kern="0" cap="none" spc="0" baseline="0">
              <a:solidFill>
                <a:srgbClr val="000000"/>
              </a:solidFill>
              <a:uFillTx/>
            </a:defRPr>
          </a:pPr>
          <a:endParaRPr lang="nl-NL" sz="1100" b="1" i="0" u="none" strike="noStrike" kern="0" cap="none" spc="0" baseline="0">
            <a:solidFill>
              <a:schemeClr val="bg1"/>
            </a:solidFill>
            <a:uFillTx/>
            <a:latin typeface="+mn-lt"/>
            <a:ea typeface="+mn-ea"/>
            <a:cs typeface="+mn-cs"/>
          </a:endParaRPr>
        </a:p>
      </xdr:txBody>
    </xdr:sp>
    <xdr:clientData/>
  </xdr:oneCellAnchor>
  <xdr:twoCellAnchor>
    <xdr:from>
      <xdr:col>1</xdr:col>
      <xdr:colOff>77607</xdr:colOff>
      <xdr:row>78</xdr:row>
      <xdr:rowOff>63501</xdr:rowOff>
    </xdr:from>
    <xdr:to>
      <xdr:col>7</xdr:col>
      <xdr:colOff>63496</xdr:colOff>
      <xdr:row>93</xdr:row>
      <xdr:rowOff>28223</xdr:rowOff>
    </xdr:to>
    <xdr:graphicFrame macro="">
      <xdr:nvGraphicFramePr>
        <xdr:cNvPr id="14" name="Grafiek 13">
          <a:extLst>
            <a:ext uri="{FF2B5EF4-FFF2-40B4-BE49-F238E27FC236}">
              <a16:creationId xmlns:a16="http://schemas.microsoft.com/office/drawing/2014/main" id="{6DD0FA91-F93A-4920-ADC9-2668E9D62E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246944</xdr:colOff>
      <xdr:row>78</xdr:row>
      <xdr:rowOff>56444</xdr:rowOff>
    </xdr:from>
    <xdr:to>
      <xdr:col>11</xdr:col>
      <xdr:colOff>1114778</xdr:colOff>
      <xdr:row>93</xdr:row>
      <xdr:rowOff>28222</xdr:rowOff>
    </xdr:to>
    <xdr:graphicFrame macro="">
      <xdr:nvGraphicFramePr>
        <xdr:cNvPr id="16" name="Grafiek 15">
          <a:extLst>
            <a:ext uri="{FF2B5EF4-FFF2-40B4-BE49-F238E27FC236}">
              <a16:creationId xmlns:a16="http://schemas.microsoft.com/office/drawing/2014/main" id="{53E2B40D-2D20-483B-9DB8-681D550C38F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77608</xdr:colOff>
      <xdr:row>61</xdr:row>
      <xdr:rowOff>78316</xdr:rowOff>
    </xdr:from>
    <xdr:to>
      <xdr:col>7</xdr:col>
      <xdr:colOff>63499</xdr:colOff>
      <xdr:row>77</xdr:row>
      <xdr:rowOff>176388</xdr:rowOff>
    </xdr:to>
    <xdr:graphicFrame macro="">
      <xdr:nvGraphicFramePr>
        <xdr:cNvPr id="19" name="Grafiek 18">
          <a:extLst>
            <a:ext uri="{FF2B5EF4-FFF2-40B4-BE49-F238E27FC236}">
              <a16:creationId xmlns:a16="http://schemas.microsoft.com/office/drawing/2014/main" id="{C1B43A5A-D045-EACF-F5A3-A5C16E9171A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246948</xdr:colOff>
      <xdr:row>61</xdr:row>
      <xdr:rowOff>70556</xdr:rowOff>
    </xdr:from>
    <xdr:to>
      <xdr:col>11</xdr:col>
      <xdr:colOff>1114783</xdr:colOff>
      <xdr:row>77</xdr:row>
      <xdr:rowOff>168628</xdr:rowOff>
    </xdr:to>
    <xdr:graphicFrame macro="">
      <xdr:nvGraphicFramePr>
        <xdr:cNvPr id="21" name="Grafiek 20">
          <a:extLst>
            <a:ext uri="{FF2B5EF4-FFF2-40B4-BE49-F238E27FC236}">
              <a16:creationId xmlns:a16="http://schemas.microsoft.com/office/drawing/2014/main" id="{5ECA3F5E-BF11-40BA-9A84-4F950905557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63498</xdr:colOff>
      <xdr:row>104</xdr:row>
      <xdr:rowOff>184151</xdr:rowOff>
    </xdr:from>
    <xdr:to>
      <xdr:col>7</xdr:col>
      <xdr:colOff>56444</xdr:colOff>
      <xdr:row>119</xdr:row>
      <xdr:rowOff>119945</xdr:rowOff>
    </xdr:to>
    <xdr:graphicFrame macro="">
      <xdr:nvGraphicFramePr>
        <xdr:cNvPr id="28" name="Grafiek 27">
          <a:extLst>
            <a:ext uri="{FF2B5EF4-FFF2-40B4-BE49-F238E27FC236}">
              <a16:creationId xmlns:a16="http://schemas.microsoft.com/office/drawing/2014/main" id="{0379803A-BE35-5C9A-A0A7-0B93CFEE290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176388</xdr:colOff>
      <xdr:row>104</xdr:row>
      <xdr:rowOff>183445</xdr:rowOff>
    </xdr:from>
    <xdr:to>
      <xdr:col>11</xdr:col>
      <xdr:colOff>1001889</xdr:colOff>
      <xdr:row>119</xdr:row>
      <xdr:rowOff>119239</xdr:rowOff>
    </xdr:to>
    <xdr:graphicFrame macro="">
      <xdr:nvGraphicFramePr>
        <xdr:cNvPr id="30" name="Grafiek 29">
          <a:extLst>
            <a:ext uri="{FF2B5EF4-FFF2-40B4-BE49-F238E27FC236}">
              <a16:creationId xmlns:a16="http://schemas.microsoft.com/office/drawing/2014/main" id="{7FC2B4AA-BBBE-4510-8B20-7B9B27FA73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70556</xdr:colOff>
      <xdr:row>120</xdr:row>
      <xdr:rowOff>42333</xdr:rowOff>
    </xdr:from>
    <xdr:to>
      <xdr:col>7</xdr:col>
      <xdr:colOff>63502</xdr:colOff>
      <xdr:row>134</xdr:row>
      <xdr:rowOff>232127</xdr:rowOff>
    </xdr:to>
    <xdr:graphicFrame macro="">
      <xdr:nvGraphicFramePr>
        <xdr:cNvPr id="31" name="Grafiek 30">
          <a:extLst>
            <a:ext uri="{FF2B5EF4-FFF2-40B4-BE49-F238E27FC236}">
              <a16:creationId xmlns:a16="http://schemas.microsoft.com/office/drawing/2014/main" id="{EA481F4E-8607-4ED2-B46B-007C3BF3F35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21167</xdr:colOff>
      <xdr:row>152</xdr:row>
      <xdr:rowOff>112888</xdr:rowOff>
    </xdr:from>
    <xdr:to>
      <xdr:col>6</xdr:col>
      <xdr:colOff>1065389</xdr:colOff>
      <xdr:row>168</xdr:row>
      <xdr:rowOff>0</xdr:rowOff>
    </xdr:to>
    <xdr:graphicFrame macro="">
      <xdr:nvGraphicFramePr>
        <xdr:cNvPr id="32" name="Grafiek 31">
          <a:extLst>
            <a:ext uri="{FF2B5EF4-FFF2-40B4-BE49-F238E27FC236}">
              <a16:creationId xmlns:a16="http://schemas.microsoft.com/office/drawing/2014/main" id="{1B56B0D4-9DDB-4CA4-8A0B-FABDFC15DA5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211666</xdr:colOff>
      <xdr:row>152</xdr:row>
      <xdr:rowOff>91723</xdr:rowOff>
    </xdr:from>
    <xdr:to>
      <xdr:col>11</xdr:col>
      <xdr:colOff>1001889</xdr:colOff>
      <xdr:row>167</xdr:row>
      <xdr:rowOff>176390</xdr:rowOff>
    </xdr:to>
    <xdr:graphicFrame macro="">
      <xdr:nvGraphicFramePr>
        <xdr:cNvPr id="33" name="Grafiek 32">
          <a:extLst>
            <a:ext uri="{FF2B5EF4-FFF2-40B4-BE49-F238E27FC236}">
              <a16:creationId xmlns:a16="http://schemas.microsoft.com/office/drawing/2014/main" id="{2FAEE306-350B-4D8C-A30E-E6CBD54975F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7</xdr:col>
      <xdr:colOff>211665</xdr:colOff>
      <xdr:row>137</xdr:row>
      <xdr:rowOff>177093</xdr:rowOff>
    </xdr:from>
    <xdr:to>
      <xdr:col>11</xdr:col>
      <xdr:colOff>1044221</xdr:colOff>
      <xdr:row>151</xdr:row>
      <xdr:rowOff>169333</xdr:rowOff>
    </xdr:to>
    <xdr:graphicFrame macro="">
      <xdr:nvGraphicFramePr>
        <xdr:cNvPr id="34" name="Grafiek 33">
          <a:extLst>
            <a:ext uri="{FF2B5EF4-FFF2-40B4-BE49-F238E27FC236}">
              <a16:creationId xmlns:a16="http://schemas.microsoft.com/office/drawing/2014/main" id="{8AE2BEC4-6E67-1ECA-DC98-EC56CBA74C3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13</xdr:col>
      <xdr:colOff>106456</xdr:colOff>
      <xdr:row>1</xdr:row>
      <xdr:rowOff>3584</xdr:rowOff>
    </xdr:from>
    <xdr:to>
      <xdr:col>23</xdr:col>
      <xdr:colOff>104774</xdr:colOff>
      <xdr:row>45</xdr:row>
      <xdr:rowOff>112058</xdr:rowOff>
    </xdr:to>
    <xdr:sp macro="" textlink="">
      <xdr:nvSpPr>
        <xdr:cNvPr id="2" name="Tekstvak 1">
          <a:extLst>
            <a:ext uri="{FF2B5EF4-FFF2-40B4-BE49-F238E27FC236}">
              <a16:creationId xmlns:a16="http://schemas.microsoft.com/office/drawing/2014/main" id="{C4DB1CF8-FF4C-4C3B-BD2F-0738DC9FA40A}"/>
            </a:ext>
          </a:extLst>
        </xdr:cNvPr>
        <xdr:cNvSpPr txBox="1"/>
      </xdr:nvSpPr>
      <xdr:spPr>
        <a:xfrm>
          <a:off x="13962156" y="187734"/>
          <a:ext cx="6348318" cy="951917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nl-NL" sz="1100" b="1" i="1">
              <a:solidFill>
                <a:schemeClr val="dk1"/>
              </a:solidFill>
              <a:effectLst/>
              <a:latin typeface="+mn-lt"/>
              <a:ea typeface="+mn-ea"/>
              <a:cs typeface="+mn-cs"/>
            </a:rPr>
            <a:t>Toelichting op de berekening van het budget</a:t>
          </a:r>
          <a:endParaRPr lang="nl-NL" sz="1100">
            <a:solidFill>
              <a:schemeClr val="dk1"/>
            </a:solidFill>
            <a:effectLst/>
            <a:latin typeface="+mn-lt"/>
            <a:ea typeface="+mn-ea"/>
            <a:cs typeface="+mn-cs"/>
          </a:endParaRPr>
        </a:p>
        <a:p>
          <a:r>
            <a:rPr lang="nl-NL" sz="1100">
              <a:solidFill>
                <a:schemeClr val="dk1"/>
              </a:solidFill>
              <a:effectLst/>
              <a:latin typeface="+mn-lt"/>
              <a:ea typeface="+mn-ea"/>
              <a:cs typeface="+mn-cs"/>
            </a:rPr>
            <a:t>In deze</a:t>
          </a:r>
          <a:r>
            <a:rPr lang="nl-NL" sz="1100" baseline="0">
              <a:solidFill>
                <a:schemeClr val="dk1"/>
              </a:solidFill>
              <a:effectLst/>
              <a:latin typeface="+mn-lt"/>
              <a:ea typeface="+mn-ea"/>
              <a:cs typeface="+mn-cs"/>
            </a:rPr>
            <a:t> sheet </a:t>
          </a:r>
          <a:r>
            <a:rPr lang="nl-NL" sz="1100">
              <a:solidFill>
                <a:schemeClr val="dk1"/>
              </a:solidFill>
              <a:effectLst/>
              <a:latin typeface="+mn-lt"/>
              <a:ea typeface="+mn-ea"/>
              <a:cs typeface="+mn-cs"/>
            </a:rPr>
            <a:t>wordt voor kleine gemeenten een toelichting gegeven op het voorlopig budget 2022, bestaande uit het budget voor bijstandsuitkeringen en het budget voor het verstrekken van loonkostensubsidie (LKS). In het vervolg van deze toelichting wordt nader ingegaan op de berekening van deze deelbudgetten. </a:t>
          </a:r>
        </a:p>
        <a:p>
          <a:endParaRPr lang="nl-NL" sz="1100"/>
        </a:p>
        <a:p>
          <a:r>
            <a:rPr lang="nl-NL" sz="1100">
              <a:solidFill>
                <a:schemeClr val="dk1"/>
              </a:solidFill>
              <a:effectLst/>
              <a:latin typeface="+mn-lt"/>
              <a:ea typeface="+mn-ea"/>
              <a:cs typeface="+mn-cs"/>
            </a:rPr>
            <a:t>Deze berekening start met het totaal beschikbare macrobudget zoals opgenomen in regel A in tabel 1a. Een toelichting op het macrobudget wordt beschikbaar gesteld via de website van de Rijksoverheid, bij de nieuwsberichten over de Participatiewet. Regel B laat zien welk bedrag uit het macrobudget genomen wordt ten behoeve van de vangnetuitkeringen over het jaar 2020. Regel C geeft het macrobudget na aftrek van het gereserveerde bedrag voor de vangnetuitkeringen over het jaar 2020. In regel D1 wordt aangegeven welk deel van het macrobudget bestemd is voor de bekostiging van LKS. Het voor de verdeling beschikbare budget bijstandsuitkeringen (regel D2) wordt berekend door het LKS-budget (regel D1) in mindering te brengen op het macrobudget na vangnetuitname (regel C). </a:t>
          </a:r>
        </a:p>
        <a:p>
          <a:r>
            <a:rPr lang="nl-NL" sz="1100">
              <a:solidFill>
                <a:schemeClr val="dk1"/>
              </a:solidFill>
              <a:effectLst/>
              <a:latin typeface="+mn-lt"/>
              <a:ea typeface="+mn-ea"/>
              <a:cs typeface="+mn-cs"/>
            </a:rPr>
            <a:t> </a:t>
          </a:r>
          <a:r>
            <a:rPr lang="nl-NL" sz="1100" i="1">
              <a:solidFill>
                <a:schemeClr val="dk1"/>
              </a:solidFill>
              <a:effectLst/>
              <a:latin typeface="+mn-lt"/>
              <a:ea typeface="+mn-ea"/>
              <a:cs typeface="+mn-cs"/>
            </a:rPr>
            <a:t> </a:t>
          </a:r>
          <a:endParaRPr lang="nl-NL" sz="1100">
            <a:solidFill>
              <a:schemeClr val="dk1"/>
            </a:solidFill>
            <a:effectLst/>
            <a:latin typeface="+mn-lt"/>
            <a:ea typeface="+mn-ea"/>
            <a:cs typeface="+mn-cs"/>
          </a:endParaRPr>
        </a:p>
        <a:p>
          <a:r>
            <a:rPr lang="nl-NL" sz="1100" i="1">
              <a:solidFill>
                <a:schemeClr val="dk1"/>
              </a:solidFill>
              <a:effectLst/>
              <a:latin typeface="+mn-lt"/>
              <a:ea typeface="+mn-ea"/>
              <a:cs typeface="+mn-cs"/>
            </a:rPr>
            <a:t>I. Budget voor LKS </a:t>
          </a:r>
          <a:endParaRPr lang="nl-NL" sz="1100">
            <a:solidFill>
              <a:schemeClr val="dk1"/>
            </a:solidFill>
            <a:effectLst/>
            <a:latin typeface="+mn-lt"/>
            <a:ea typeface="+mn-ea"/>
            <a:cs typeface="+mn-cs"/>
          </a:endParaRPr>
        </a:p>
        <a:p>
          <a:r>
            <a:rPr lang="nl-NL" sz="1100">
              <a:solidFill>
                <a:schemeClr val="dk1"/>
              </a:solidFill>
              <a:effectLst/>
              <a:latin typeface="+mn-lt"/>
              <a:ea typeface="+mn-ea"/>
              <a:cs typeface="+mn-cs"/>
            </a:rPr>
            <a:t>Vanaf het budgetjaar 2022 wordt binnen het macrobudget een apart LKS-budget onderscheiden. Bij de voorlopige vaststelling van de budgetten wordt de verdeling gebaseerd op de netto uitgaven in 2020. Bij de definitieve vaststelling van de budgetten zal gebruik worden gemaakt van de netto uitgaven in 2021. </a:t>
          </a:r>
        </a:p>
        <a:p>
          <a:r>
            <a:rPr lang="nl-NL" sz="1100" i="1">
              <a:solidFill>
                <a:schemeClr val="dk1"/>
              </a:solidFill>
              <a:effectLst/>
              <a:latin typeface="+mn-lt"/>
              <a:ea typeface="+mn-ea"/>
              <a:cs typeface="+mn-cs"/>
            </a:rPr>
            <a:t> </a:t>
          </a:r>
          <a:endParaRPr lang="nl-NL" sz="1100">
            <a:solidFill>
              <a:schemeClr val="dk1"/>
            </a:solidFill>
            <a:effectLst/>
            <a:latin typeface="+mn-lt"/>
            <a:ea typeface="+mn-ea"/>
            <a:cs typeface="+mn-cs"/>
          </a:endParaRPr>
        </a:p>
        <a:p>
          <a:r>
            <a:rPr lang="nl-NL" sz="1100">
              <a:solidFill>
                <a:schemeClr val="dk1"/>
              </a:solidFill>
              <a:effectLst/>
              <a:latin typeface="+mn-lt"/>
              <a:ea typeface="+mn-ea"/>
              <a:cs typeface="+mn-cs"/>
            </a:rPr>
            <a:t>Om het LKS-budget ten behoeve van het voorlopige budget 2022 te berekenen wordt gebruik gemaakt van de netto uitgaven (lasten minus baten) aan LKS in 2020. Deze gegevens worden ontleend aan de SiSa-verantwoording van gemeenten, waarbij geen onderscheid wordt gemaakt tussen reguliere en forfaitaire LKS. Er wordt berekend wat de netto uitgaven van elke gemeente (regel E) zijn als percentage van de totale landelijke netto uitgaven (regel F). Door voor elke gemeente dit percentage te vermenigvuldigen met het landelijk beschikbare LKS-budget (regel D1) wordt de hoogte van het LKS-budget voor individuele gemeenten bepaald (regel G). </a:t>
          </a:r>
        </a:p>
        <a:p>
          <a:endParaRPr lang="nl-NL" sz="1100">
            <a:solidFill>
              <a:schemeClr val="dk1"/>
            </a:solidFill>
            <a:effectLst/>
            <a:latin typeface="+mn-lt"/>
            <a:ea typeface="+mn-ea"/>
            <a:cs typeface="+mn-cs"/>
          </a:endParaRPr>
        </a:p>
        <a:p>
          <a:r>
            <a:rPr lang="nl-NL" sz="1100" i="1">
              <a:solidFill>
                <a:schemeClr val="dk1"/>
              </a:solidFill>
              <a:effectLst/>
              <a:latin typeface="+mn-lt"/>
              <a:ea typeface="+mn-ea"/>
              <a:cs typeface="+mn-cs"/>
            </a:rPr>
            <a:t>II. Budget bijstandsuitkeringen </a:t>
          </a:r>
          <a:endParaRPr lang="nl-NL" sz="1100">
            <a:solidFill>
              <a:schemeClr val="dk1"/>
            </a:solidFill>
            <a:effectLst/>
            <a:latin typeface="+mn-lt"/>
            <a:ea typeface="+mn-ea"/>
            <a:cs typeface="+mn-cs"/>
          </a:endParaRPr>
        </a:p>
        <a:p>
          <a:r>
            <a:rPr lang="nl-NL" sz="1100">
              <a:solidFill>
                <a:schemeClr val="dk1"/>
              </a:solidFill>
              <a:effectLst/>
              <a:latin typeface="+mn-lt"/>
              <a:ea typeface="+mn-ea"/>
              <a:cs typeface="+mn-cs"/>
            </a:rPr>
            <a:t>Het budget bijstandsuitkeringen voor kleine gemeenten wordt bepaald op basis van het (voor groei- en krimp gecorrigeerde) uitgavenaandeel van een gemeente in de totale uitgaven van alle gemeenten in 2020. Deze systematiek garandeert dat de objectieve verdeling die (deels) van toepassing is voor gemeenten met meer dan 15.000 inwoners niet van invloed is op de verdeling voor kleine gemeenten.</a:t>
          </a:r>
        </a:p>
        <a:p>
          <a:r>
            <a:rPr lang="nl-NL" sz="1100">
              <a:solidFill>
                <a:schemeClr val="dk1"/>
              </a:solidFill>
              <a:effectLst/>
              <a:latin typeface="+mn-lt"/>
              <a:ea typeface="+mn-ea"/>
              <a:cs typeface="+mn-cs"/>
            </a:rPr>
            <a:t> </a:t>
          </a:r>
        </a:p>
        <a:p>
          <a:r>
            <a:rPr lang="nl-NL" sz="1100">
              <a:solidFill>
                <a:schemeClr val="dk1"/>
              </a:solidFill>
              <a:effectLst/>
              <a:latin typeface="+mn-lt"/>
              <a:ea typeface="+mn-ea"/>
              <a:cs typeface="+mn-cs"/>
            </a:rPr>
            <a:t>De regels H tot en met K geven de lasten van uw gemeente gecorrigeerd voor de</a:t>
          </a:r>
          <a:r>
            <a:rPr lang="nl-NL" sz="1100" baseline="0">
              <a:solidFill>
                <a:schemeClr val="dk1"/>
              </a:solidFill>
              <a:effectLst/>
              <a:latin typeface="+mn-lt"/>
              <a:ea typeface="+mn-ea"/>
              <a:cs typeface="+mn-cs"/>
            </a:rPr>
            <a:t> </a:t>
          </a:r>
          <a:r>
            <a:rPr lang="nl-NL" sz="1100">
              <a:solidFill>
                <a:schemeClr val="dk1"/>
              </a:solidFill>
              <a:effectLst/>
              <a:latin typeface="+mn-lt"/>
              <a:ea typeface="+mn-ea"/>
              <a:cs typeface="+mn-cs"/>
            </a:rPr>
            <a:t>ontwikkeling van het aantal huishoudens van 18 jaar tot de AOW-leeftijd in uw gemeente. Hiermee wordt gecorrigeerd voor de groei of krimp in de gemeente. In regel L is opgenomen wat de totale (gecorrigeerde) gemeentelijke lasten zijn van alle gemeenten samen. Regel M geeft het budgetaandeel dat gelijk is aan het aandeel van de gecorrigeerde gemeentelijke lasten in de totale gemeentelijke lasten in 2020. Het gemeentelijke budget bijstandsuitkeringen 2022 (regel N) wordt vervolgens bepaald door het budgetaandeel te vermenigvuldigen met het voor de verdeling beschikbare budget bijstandsuitkeringen (regel D2). Het totale voorlopige budget 2022 (regel O) wordt berekend door het LKS-budget (regel G) en het budget bijstandsuitkeringen (regel N) bij elkaar op te tellen. </a:t>
          </a:r>
        </a:p>
        <a:p>
          <a:r>
            <a:rPr lang="nl-NL" sz="1100">
              <a:solidFill>
                <a:schemeClr val="dk1"/>
              </a:solidFill>
              <a:effectLst/>
              <a:latin typeface="+mn-lt"/>
              <a:ea typeface="+mn-ea"/>
              <a:cs typeface="+mn-cs"/>
            </a:rPr>
            <a:t> </a:t>
          </a:r>
        </a:p>
        <a:p>
          <a:r>
            <a:rPr lang="nl-NL" sz="1100" i="1">
              <a:solidFill>
                <a:schemeClr val="dk1"/>
              </a:solidFill>
              <a:effectLst/>
              <a:latin typeface="+mn-lt"/>
              <a:ea typeface="+mn-ea"/>
              <a:cs typeface="+mn-cs"/>
            </a:rPr>
            <a:t>Eventueel te verrekenen voorschot 2016 en 2017</a:t>
          </a:r>
          <a:endParaRPr lang="nl-NL" sz="1100">
            <a:solidFill>
              <a:schemeClr val="dk1"/>
            </a:solidFill>
            <a:effectLst/>
            <a:latin typeface="+mn-lt"/>
            <a:ea typeface="+mn-ea"/>
            <a:cs typeface="+mn-cs"/>
          </a:endParaRPr>
        </a:p>
        <a:p>
          <a:r>
            <a:rPr lang="nl-NL" sz="1100">
              <a:solidFill>
                <a:schemeClr val="dk1"/>
              </a:solidFill>
              <a:effectLst/>
              <a:latin typeface="+mn-lt"/>
              <a:ea typeface="+mn-ea"/>
              <a:cs typeface="+mn-cs"/>
            </a:rPr>
            <a:t>In 2016 en 2017 hebben gemeenten de mogelijkheid gehad een voorschot op de Participatiewetuitkering aan te vragen voor de additionele kosten aan bijstand vanwege de verhoogde asielinstroom, conform de gemaakte afspraken tussen Rijk en gemeenten (Bestuursakkoord Verhoogde Asielinstroom en Uitwerkingsakkoord Verhoogde Asielinstroom). Indien uw gemeente in 2016 en/of 2017 een voorschot ontvangen heeft (regels P en Q in tabel 1b) dan wordt deze in de jaren 2018 t/m 2025 respectievelijk 2019 t/m 2026 in gelijke delen verrekend bij de uitbetaling van de Participatiewetuitkering. Dit betekent dat dit jaar een achtste deel van het voorschot verrekend wordt (regel R). Gemeenten die geen voorschot hebben ontvangen zien een nul in de regels P-R van tabel 1b. Het te ontvangen bedrag (regel S) wordt berekend door de verrekening van de (eventuele) voorschotten (regel R) in mindering te brengen op het voorlopige budget 2022 (regel O). </a:t>
          </a:r>
        </a:p>
        <a:p>
          <a:endParaRPr lang="nl-NL" sz="1100"/>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50800</xdr:colOff>
      <xdr:row>13</xdr:row>
      <xdr:rowOff>172892</xdr:rowOff>
    </xdr:from>
    <xdr:to>
      <xdr:col>7</xdr:col>
      <xdr:colOff>309740</xdr:colOff>
      <xdr:row>25</xdr:row>
      <xdr:rowOff>28154</xdr:rowOff>
    </xdr:to>
    <xdr:pic>
      <xdr:nvPicPr>
        <xdr:cNvPr id="2" name="Afbeelding 1">
          <a:extLst>
            <a:ext uri="{FF2B5EF4-FFF2-40B4-BE49-F238E27FC236}">
              <a16:creationId xmlns:a16="http://schemas.microsoft.com/office/drawing/2014/main" id="{9003E814-9C5E-45D3-9AB9-5B9B993439BD}"/>
            </a:ext>
          </a:extLst>
        </xdr:cNvPr>
        <xdr:cNvPicPr>
          <a:picLocks noChangeAspect="1"/>
        </xdr:cNvPicPr>
      </xdr:nvPicPr>
      <xdr:blipFill>
        <a:blip xmlns:r="http://schemas.openxmlformats.org/officeDocument/2006/relationships" r:embed="rId1"/>
        <a:stretch>
          <a:fillRect/>
        </a:stretch>
      </xdr:blipFill>
      <xdr:spPr>
        <a:xfrm>
          <a:off x="2286000" y="2547792"/>
          <a:ext cx="6926440" cy="2065062"/>
        </a:xfrm>
        <a:prstGeom prst="rect">
          <a:avLst/>
        </a:prstGeom>
        <a:ln>
          <a:solidFill>
            <a:schemeClr val="accent1"/>
          </a:solidFill>
        </a:ln>
      </xdr:spPr>
    </xdr:pic>
    <xdr:clientData/>
  </xdr:twoCellAnchor>
  <xdr:twoCellAnchor editAs="oneCell">
    <xdr:from>
      <xdr:col>1</xdr:col>
      <xdr:colOff>31750</xdr:colOff>
      <xdr:row>26</xdr:row>
      <xdr:rowOff>58716</xdr:rowOff>
    </xdr:from>
    <xdr:to>
      <xdr:col>6</xdr:col>
      <xdr:colOff>925680</xdr:colOff>
      <xdr:row>43</xdr:row>
      <xdr:rowOff>135825</xdr:rowOff>
    </xdr:to>
    <xdr:pic>
      <xdr:nvPicPr>
        <xdr:cNvPr id="3" name="Afbeelding 2">
          <a:extLst>
            <a:ext uri="{FF2B5EF4-FFF2-40B4-BE49-F238E27FC236}">
              <a16:creationId xmlns:a16="http://schemas.microsoft.com/office/drawing/2014/main" id="{C0AD28E6-3700-4346-8D6C-419EC0B2A1D7}"/>
            </a:ext>
          </a:extLst>
        </xdr:cNvPr>
        <xdr:cNvPicPr>
          <a:picLocks noChangeAspect="1"/>
        </xdr:cNvPicPr>
      </xdr:nvPicPr>
      <xdr:blipFill>
        <a:blip xmlns:r="http://schemas.openxmlformats.org/officeDocument/2006/relationships" r:embed="rId2"/>
        <a:stretch>
          <a:fillRect/>
        </a:stretch>
      </xdr:blipFill>
      <xdr:spPr>
        <a:xfrm>
          <a:off x="2266950" y="4827566"/>
          <a:ext cx="6513680" cy="3207659"/>
        </a:xfrm>
        <a:prstGeom prst="rect">
          <a:avLst/>
        </a:prstGeom>
        <a:ln>
          <a:solidFill>
            <a:schemeClr val="accent1"/>
          </a:solidFill>
        </a:ln>
      </xdr:spPr>
    </xdr:pic>
    <xdr:clientData/>
  </xdr:twoCellAnchor>
  <xdr:twoCellAnchor editAs="oneCell">
    <xdr:from>
      <xdr:col>1</xdr:col>
      <xdr:colOff>215900</xdr:colOff>
      <xdr:row>52</xdr:row>
      <xdr:rowOff>10108</xdr:rowOff>
    </xdr:from>
    <xdr:to>
      <xdr:col>7</xdr:col>
      <xdr:colOff>27051</xdr:colOff>
      <xdr:row>58</xdr:row>
      <xdr:rowOff>85447</xdr:rowOff>
    </xdr:to>
    <xdr:pic>
      <xdr:nvPicPr>
        <xdr:cNvPr id="4" name="Afbeelding 3">
          <a:extLst>
            <a:ext uri="{FF2B5EF4-FFF2-40B4-BE49-F238E27FC236}">
              <a16:creationId xmlns:a16="http://schemas.microsoft.com/office/drawing/2014/main" id="{A67BCC42-428F-4C61-8DB6-3D78042152A8}"/>
            </a:ext>
          </a:extLst>
        </xdr:cNvPr>
        <xdr:cNvPicPr>
          <a:picLocks noChangeAspect="1"/>
        </xdr:cNvPicPr>
      </xdr:nvPicPr>
      <xdr:blipFill>
        <a:blip xmlns:r="http://schemas.openxmlformats.org/officeDocument/2006/relationships" r:embed="rId3"/>
        <a:stretch>
          <a:fillRect/>
        </a:stretch>
      </xdr:blipFill>
      <xdr:spPr>
        <a:xfrm>
          <a:off x="2451100" y="9566858"/>
          <a:ext cx="6478651" cy="1180239"/>
        </a:xfrm>
        <a:prstGeom prst="rect">
          <a:avLst/>
        </a:prstGeom>
        <a:ln>
          <a:solidFill>
            <a:schemeClr val="accent1"/>
          </a:solidFill>
        </a:ln>
      </xdr:spPr>
    </xdr:pic>
    <xdr:clientData/>
  </xdr:twoCellAnchor>
  <xdr:twoCellAnchor editAs="oneCell">
    <xdr:from>
      <xdr:col>1</xdr:col>
      <xdr:colOff>12700</xdr:colOff>
      <xdr:row>45</xdr:row>
      <xdr:rowOff>6590</xdr:rowOff>
    </xdr:from>
    <xdr:to>
      <xdr:col>7</xdr:col>
      <xdr:colOff>401809</xdr:colOff>
      <xdr:row>49</xdr:row>
      <xdr:rowOff>183967</xdr:rowOff>
    </xdr:to>
    <xdr:pic>
      <xdr:nvPicPr>
        <xdr:cNvPr id="5" name="Afbeelding 4">
          <a:extLst>
            <a:ext uri="{FF2B5EF4-FFF2-40B4-BE49-F238E27FC236}">
              <a16:creationId xmlns:a16="http://schemas.microsoft.com/office/drawing/2014/main" id="{21FC2B3D-A572-49FA-B6BF-95BBF9EACC53}"/>
            </a:ext>
          </a:extLst>
        </xdr:cNvPr>
        <xdr:cNvPicPr>
          <a:picLocks noChangeAspect="1"/>
        </xdr:cNvPicPr>
      </xdr:nvPicPr>
      <xdr:blipFill>
        <a:blip xmlns:r="http://schemas.openxmlformats.org/officeDocument/2006/relationships" r:embed="rId4"/>
        <a:stretch>
          <a:fillRect/>
        </a:stretch>
      </xdr:blipFill>
      <xdr:spPr>
        <a:xfrm>
          <a:off x="2247900" y="8274290"/>
          <a:ext cx="7056609" cy="913977"/>
        </a:xfrm>
        <a:prstGeom prst="rect">
          <a:avLst/>
        </a:prstGeom>
        <a:ln>
          <a:solidFill>
            <a:schemeClr val="accent1"/>
          </a:solid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8</xdr:col>
      <xdr:colOff>15875</xdr:colOff>
      <xdr:row>51</xdr:row>
      <xdr:rowOff>31750</xdr:rowOff>
    </xdr:from>
    <xdr:to>
      <xdr:col>15</xdr:col>
      <xdr:colOff>320675</xdr:colOff>
      <xdr:row>66</xdr:row>
      <xdr:rowOff>12700</xdr:rowOff>
    </xdr:to>
    <xdr:graphicFrame macro="">
      <xdr:nvGraphicFramePr>
        <xdr:cNvPr id="2" name="Grafiek 1">
          <a:extLst>
            <a:ext uri="{FF2B5EF4-FFF2-40B4-BE49-F238E27FC236}">
              <a16:creationId xmlns:a16="http://schemas.microsoft.com/office/drawing/2014/main" id="{44181273-47A3-B10D-9973-F7D57479405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15875</xdr:colOff>
      <xdr:row>67</xdr:row>
      <xdr:rowOff>57150</xdr:rowOff>
    </xdr:from>
    <xdr:to>
      <xdr:col>15</xdr:col>
      <xdr:colOff>320675</xdr:colOff>
      <xdr:row>82</xdr:row>
      <xdr:rowOff>38100</xdr:rowOff>
    </xdr:to>
    <xdr:graphicFrame macro="">
      <xdr:nvGraphicFramePr>
        <xdr:cNvPr id="3" name="Grafiek 2">
          <a:extLst>
            <a:ext uri="{FF2B5EF4-FFF2-40B4-BE49-F238E27FC236}">
              <a16:creationId xmlns:a16="http://schemas.microsoft.com/office/drawing/2014/main" id="{1081C9C2-965F-3FA2-97B1-D60F032238E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3175</xdr:colOff>
      <xdr:row>2</xdr:row>
      <xdr:rowOff>57150</xdr:rowOff>
    </xdr:from>
    <xdr:to>
      <xdr:col>15</xdr:col>
      <xdr:colOff>307975</xdr:colOff>
      <xdr:row>17</xdr:row>
      <xdr:rowOff>38100</xdr:rowOff>
    </xdr:to>
    <xdr:graphicFrame macro="">
      <xdr:nvGraphicFramePr>
        <xdr:cNvPr id="4" name="Grafiek 3">
          <a:extLst>
            <a:ext uri="{FF2B5EF4-FFF2-40B4-BE49-F238E27FC236}">
              <a16:creationId xmlns:a16="http://schemas.microsoft.com/office/drawing/2014/main" id="{F7D1074C-A112-DE07-7250-AA20142DA9E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9</xdr:col>
      <xdr:colOff>99217</xdr:colOff>
      <xdr:row>26</xdr:row>
      <xdr:rowOff>128587</xdr:rowOff>
    </xdr:from>
    <xdr:to>
      <xdr:col>16</xdr:col>
      <xdr:colOff>0</xdr:colOff>
      <xdr:row>45</xdr:row>
      <xdr:rowOff>127000</xdr:rowOff>
    </xdr:to>
    <xdr:graphicFrame macro="">
      <xdr:nvGraphicFramePr>
        <xdr:cNvPr id="4" name="Grafiek 3">
          <a:extLst>
            <a:ext uri="{FF2B5EF4-FFF2-40B4-BE49-F238E27FC236}">
              <a16:creationId xmlns:a16="http://schemas.microsoft.com/office/drawing/2014/main" id="{BA3C10D1-690E-13E3-8D36-CA7F15119F2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87313</xdr:colOff>
      <xdr:row>46</xdr:row>
      <xdr:rowOff>63501</xdr:rowOff>
    </xdr:from>
    <xdr:to>
      <xdr:col>15</xdr:col>
      <xdr:colOff>599284</xdr:colOff>
      <xdr:row>64</xdr:row>
      <xdr:rowOff>77789</xdr:rowOff>
    </xdr:to>
    <xdr:graphicFrame macro="">
      <xdr:nvGraphicFramePr>
        <xdr:cNvPr id="6" name="Grafiek 5">
          <a:extLst>
            <a:ext uri="{FF2B5EF4-FFF2-40B4-BE49-F238E27FC236}">
              <a16:creationId xmlns:a16="http://schemas.microsoft.com/office/drawing/2014/main" id="{33D41834-BA84-4FE5-A5A8-599863E1FB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95249</xdr:colOff>
      <xdr:row>0</xdr:row>
      <xdr:rowOff>222250</xdr:rowOff>
    </xdr:from>
    <xdr:to>
      <xdr:col>16</xdr:col>
      <xdr:colOff>4409</xdr:colOff>
      <xdr:row>26</xdr:row>
      <xdr:rowOff>31751</xdr:rowOff>
    </xdr:to>
    <xdr:graphicFrame macro="">
      <xdr:nvGraphicFramePr>
        <xdr:cNvPr id="8" name="Grafiek 7">
          <a:extLst>
            <a:ext uri="{FF2B5EF4-FFF2-40B4-BE49-F238E27FC236}">
              <a16:creationId xmlns:a16="http://schemas.microsoft.com/office/drawing/2014/main" id="{C17DA937-0EA7-4ADF-94C0-A582384D22A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xml><?xml version="1.0" encoding="utf-8"?>
<xdr:wsDr xmlns:xdr="http://schemas.openxmlformats.org/drawingml/2006/spreadsheetDrawing" xmlns:a="http://schemas.openxmlformats.org/drawingml/2006/main">
  <xdr:oneCellAnchor>
    <xdr:from>
      <xdr:col>11</xdr:col>
      <xdr:colOff>611800</xdr:colOff>
      <xdr:row>6</xdr:row>
      <xdr:rowOff>168519</xdr:rowOff>
    </xdr:from>
    <xdr:ext cx="7199922" cy="5863981"/>
    <xdr:sp macro="" textlink="">
      <xdr:nvSpPr>
        <xdr:cNvPr id="3" name="Tekstvak 2">
          <a:extLst>
            <a:ext uri="{FF2B5EF4-FFF2-40B4-BE49-F238E27FC236}">
              <a16:creationId xmlns:a16="http://schemas.microsoft.com/office/drawing/2014/main" id="{85DB3D1D-5C65-411D-850F-F402AA2635A0}"/>
            </a:ext>
          </a:extLst>
        </xdr:cNvPr>
        <xdr:cNvSpPr txBox="1"/>
      </xdr:nvSpPr>
      <xdr:spPr>
        <a:xfrm>
          <a:off x="15947050" y="1422644"/>
          <a:ext cx="7199922" cy="5863981"/>
        </a:xfrm>
        <a:prstGeom prst="rect">
          <a:avLst/>
        </a:prstGeom>
        <a:solidFill>
          <a:srgbClr val="002060"/>
        </a:solidFill>
        <a:ln>
          <a:solidFill>
            <a:srgbClr val="00206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nl-NL" sz="1200" b="1">
              <a:solidFill>
                <a:schemeClr val="bg1"/>
              </a:solidFill>
            </a:rPr>
            <a:t>Toelichting op</a:t>
          </a:r>
          <a:r>
            <a:rPr lang="nl-NL" sz="1200" b="1" baseline="0">
              <a:solidFill>
                <a:schemeClr val="bg1"/>
              </a:solidFill>
            </a:rPr>
            <a:t> </a:t>
          </a:r>
          <a:r>
            <a:rPr lang="nl-NL" sz="1200" b="1">
              <a:solidFill>
                <a:schemeClr val="bg1"/>
              </a:solidFill>
            </a:rPr>
            <a:t>tabel 1: </a:t>
          </a:r>
        </a:p>
        <a:p>
          <a:pPr marL="0" marR="0" lvl="0" indent="0" defTabSz="914400" eaLnBrk="1" fontAlgn="auto" latinLnBrk="0" hangingPunct="1">
            <a:lnSpc>
              <a:spcPct val="100000"/>
            </a:lnSpc>
            <a:spcBef>
              <a:spcPts val="0"/>
            </a:spcBef>
            <a:spcAft>
              <a:spcPts val="0"/>
            </a:spcAft>
            <a:buClrTx/>
            <a:buSzTx/>
            <a:buFontTx/>
            <a:buNone/>
            <a:tabLst/>
            <a:defRPr/>
          </a:pPr>
          <a:r>
            <a:rPr lang="nl-NL" sz="1200">
              <a:solidFill>
                <a:schemeClr val="bg1"/>
              </a:solidFill>
            </a:rPr>
            <a:t>In deze tabel vindt u informatie</a:t>
          </a:r>
          <a:r>
            <a:rPr lang="nl-NL" sz="1200" baseline="0">
              <a:solidFill>
                <a:schemeClr val="bg1"/>
              </a:solidFill>
            </a:rPr>
            <a:t> </a:t>
          </a:r>
          <a:r>
            <a:rPr lang="nl-NL" sz="1200">
              <a:solidFill>
                <a:schemeClr val="bg1"/>
              </a:solidFill>
            </a:rPr>
            <a:t>over</a:t>
          </a:r>
          <a:r>
            <a:rPr lang="nl-NL" sz="1200" baseline="0">
              <a:solidFill>
                <a:schemeClr val="bg1"/>
              </a:solidFill>
            </a:rPr>
            <a:t> de ontwikkeling van het BUIG budget, de netto lasten BUIG en het BUIG budgetaandeel van uw gemeente. Onderstaand is een korte toelichting per regel opgenomen. </a:t>
          </a:r>
          <a:r>
            <a:rPr lang="nl-NL" sz="1200" baseline="0">
              <a:solidFill>
                <a:schemeClr val="bg1"/>
              </a:solidFill>
              <a:effectLst/>
              <a:latin typeface="+mn-lt"/>
              <a:ea typeface="+mn-ea"/>
              <a:cs typeface="+mn-cs"/>
            </a:rPr>
            <a:t>Alle informatie in dit overzicht is ontleend aan de publicaties van het ministerie van SZW op rijksoverheid.nl</a:t>
          </a:r>
          <a:endParaRPr lang="nl-NL" sz="1200">
            <a:solidFill>
              <a:schemeClr val="bg1"/>
            </a:solidFill>
            <a:effectLst/>
          </a:endParaRPr>
        </a:p>
        <a:p>
          <a:endParaRPr lang="nl-NL" sz="1200" b="1" baseline="0">
            <a:solidFill>
              <a:schemeClr val="bg1"/>
            </a:solidFill>
          </a:endParaRPr>
        </a:p>
        <a:p>
          <a:endParaRPr lang="nl-NL" sz="1200" b="1" baseline="0">
            <a:solidFill>
              <a:schemeClr val="bg1"/>
            </a:solidFill>
          </a:endParaRPr>
        </a:p>
        <a:p>
          <a:endParaRPr lang="nl-NL" sz="1200" b="1" baseline="0">
            <a:solidFill>
              <a:schemeClr val="bg1"/>
            </a:solidFill>
          </a:endParaRPr>
        </a:p>
        <a:p>
          <a:r>
            <a:rPr lang="nl-NL" sz="1200" b="1" baseline="0">
              <a:solidFill>
                <a:schemeClr val="bg1"/>
              </a:solidFill>
            </a:rPr>
            <a:t>1 , 2 en 3(a). </a:t>
          </a:r>
          <a:r>
            <a:rPr lang="nl-NL" sz="1200" baseline="0">
              <a:solidFill>
                <a:schemeClr val="bg1"/>
              </a:solidFill>
            </a:rPr>
            <a:t>Het BUIG budget van uw gemeente. Dit zijn de definitieve budgetten), de netto-uitgaven BUIG van uw gemeente en het saldo BUIG van uw gemeente.</a:t>
          </a:r>
          <a:endParaRPr lang="nl-NL" sz="1200" b="1" baseline="0">
            <a:solidFill>
              <a:schemeClr val="bg1"/>
            </a:solidFill>
          </a:endParaRPr>
        </a:p>
        <a:p>
          <a:endParaRPr lang="nl-NL" sz="1200" b="1" baseline="0">
            <a:solidFill>
              <a:schemeClr val="bg1"/>
            </a:solidFill>
          </a:endParaRPr>
        </a:p>
        <a:p>
          <a:endParaRPr lang="nl-NL" sz="1200" b="1" baseline="0">
            <a:solidFill>
              <a:schemeClr val="bg1"/>
            </a:solidFill>
          </a:endParaRPr>
        </a:p>
        <a:p>
          <a:r>
            <a:rPr lang="nl-NL" sz="1200" b="1" baseline="0">
              <a:solidFill>
                <a:schemeClr val="bg1"/>
              </a:solidFill>
            </a:rPr>
            <a:t>4 </a:t>
          </a:r>
          <a:r>
            <a:rPr lang="nl-NL" sz="1200" b="0" baseline="0">
              <a:solidFill>
                <a:schemeClr val="bg1"/>
              </a:solidFill>
            </a:rPr>
            <a:t>Het</a:t>
          </a:r>
          <a:r>
            <a:rPr lang="nl-NL" sz="1200" baseline="0">
              <a:solidFill>
                <a:schemeClr val="bg1"/>
              </a:solidFill>
            </a:rPr>
            <a:t> saldo dat de gemeente zou hebben gehad als het budget- en kostenaandeel van de gemeente gelijk waren en het tekort van de gemeente dus gelijk aan het landelijk gemiddelde</a:t>
          </a:r>
        </a:p>
        <a:p>
          <a:r>
            <a:rPr lang="nl-NL" sz="1200" b="1" baseline="0">
              <a:solidFill>
                <a:schemeClr val="bg1"/>
              </a:solidFill>
            </a:rPr>
            <a:t>5</a:t>
          </a:r>
          <a:r>
            <a:rPr lang="nl-NL" sz="1200" baseline="0">
              <a:solidFill>
                <a:schemeClr val="bg1"/>
              </a:solidFill>
            </a:rPr>
            <a:t> Het deel van het saldo dat het gevolg is van factoren op gemeenteniveau zoals: De werking van het verdeelmodel BUIG en de gevolgen van eigen beleid en uitvoering.</a:t>
          </a:r>
          <a:endParaRPr lang="nl-NL" sz="1200" u="none" baseline="0">
            <a:solidFill>
              <a:schemeClr val="bg1"/>
            </a:solidFill>
          </a:endParaRPr>
        </a:p>
        <a:p>
          <a:r>
            <a:rPr lang="nl-NL" sz="1200" b="1" u="none" baseline="0">
              <a:solidFill>
                <a:schemeClr val="bg1"/>
              </a:solidFill>
            </a:rPr>
            <a:t>6 en 7. </a:t>
          </a:r>
          <a:r>
            <a:rPr lang="nl-NL" sz="1200" u="none" baseline="0">
              <a:solidFill>
                <a:schemeClr val="bg1"/>
              </a:solidFill>
            </a:rPr>
            <a:t>Het procentueel aandeel van de gemeente in het BUIG budget en het % aandeel van de gemeente in de werkelijke landelijke BUIG kosten.</a:t>
          </a:r>
        </a:p>
        <a:p>
          <a:endParaRPr lang="nl-NL" sz="1200" b="1" baseline="0">
            <a:solidFill>
              <a:schemeClr val="bg1"/>
            </a:solidFill>
          </a:endParaRPr>
        </a:p>
        <a:p>
          <a:endParaRPr lang="nl-NL" sz="1200" b="1" baseline="0">
            <a:solidFill>
              <a:schemeClr val="bg1"/>
            </a:solidFill>
          </a:endParaRPr>
        </a:p>
        <a:p>
          <a:endParaRPr lang="nl-NL" sz="1200" b="1" baseline="0">
            <a:solidFill>
              <a:schemeClr val="bg1"/>
            </a:solidFill>
          </a:endParaRPr>
        </a:p>
        <a:p>
          <a:endParaRPr lang="nl-NL" sz="1200" b="1" baseline="0">
            <a:solidFill>
              <a:schemeClr val="bg1"/>
            </a:solidFill>
          </a:endParaRPr>
        </a:p>
        <a:p>
          <a:r>
            <a:rPr lang="nl-NL" sz="1200" b="1" baseline="0">
              <a:solidFill>
                <a:schemeClr val="bg1"/>
              </a:solidFill>
            </a:rPr>
            <a:t>8 en 9. </a:t>
          </a:r>
          <a:r>
            <a:rPr lang="nl-NL" sz="1200" baseline="0">
              <a:solidFill>
                <a:schemeClr val="bg1"/>
              </a:solidFill>
            </a:rPr>
            <a:t>De procentuele ontwikkeling van de omvang van het BUIG budget van uw gemeente en het landelijk macrobudget BUIG ten opzichte van het voorgaand jaar.</a:t>
          </a:r>
        </a:p>
        <a:p>
          <a:r>
            <a:rPr lang="nl-NL" sz="1200" b="1" baseline="0">
              <a:solidFill>
                <a:schemeClr val="bg1"/>
              </a:solidFill>
            </a:rPr>
            <a:t>10 en 11. </a:t>
          </a:r>
          <a:r>
            <a:rPr lang="nl-NL" sz="1200" baseline="0">
              <a:solidFill>
                <a:schemeClr val="bg1"/>
              </a:solidFill>
            </a:rPr>
            <a:t>De procentuele ontwikkeling van het BUIG budget van uw gemeente en het landelijk budget BUIG ten opzichte van het 2014 (laatste jaar voor invoering van de participatiewet).</a:t>
          </a:r>
        </a:p>
        <a:p>
          <a:endParaRPr lang="nl-NL" sz="1200" b="1" i="0" baseline="0">
            <a:solidFill>
              <a:schemeClr val="bg1"/>
            </a:solidFill>
          </a:endParaRPr>
        </a:p>
        <a:p>
          <a:endParaRPr lang="nl-NL" sz="1200" b="1" i="0" baseline="0">
            <a:solidFill>
              <a:schemeClr val="bg1"/>
            </a:solidFill>
          </a:endParaRPr>
        </a:p>
        <a:p>
          <a:r>
            <a:rPr lang="nl-NL" sz="1200" b="1" i="0" baseline="0">
              <a:solidFill>
                <a:schemeClr val="bg1"/>
              </a:solidFill>
            </a:rPr>
            <a:t>12. </a:t>
          </a:r>
          <a:r>
            <a:rPr lang="nl-NL" sz="1200" baseline="0">
              <a:solidFill>
                <a:schemeClr val="bg1"/>
              </a:solidFill>
            </a:rPr>
            <a:t>De procentuele ontwikkeling van het BUIG budgetaandeel van uw gemeente ten opzichte van het voorgaand jaar.</a:t>
          </a:r>
        </a:p>
        <a:p>
          <a:r>
            <a:rPr lang="nl-NL" sz="1200" b="1" baseline="0">
              <a:solidFill>
                <a:schemeClr val="bg1"/>
              </a:solidFill>
            </a:rPr>
            <a:t>13. </a:t>
          </a:r>
          <a:r>
            <a:rPr lang="nl-NL" sz="1200" baseline="0">
              <a:solidFill>
                <a:schemeClr val="bg1"/>
              </a:solidFill>
            </a:rPr>
            <a:t>De procentuele ontwikkeling van het BUIG budgetaandeel van uw gemeente ten opzichte van 2014 (laatste jaar voor invoering van de participatiewet).</a:t>
          </a:r>
        </a:p>
        <a:p>
          <a:endParaRPr lang="nl-NL" sz="1200" baseline="0">
            <a:solidFill>
              <a:schemeClr val="bg1"/>
            </a:solidFill>
          </a:endParaRPr>
        </a:p>
        <a:p>
          <a:endParaRPr lang="nl-NL" sz="1200" baseline="0">
            <a:solidFill>
              <a:schemeClr val="bg1"/>
            </a:solidFill>
          </a:endParaRPr>
        </a:p>
        <a:p>
          <a:endParaRPr lang="nl-NL" sz="1200" baseline="0">
            <a:solidFill>
              <a:schemeClr val="bg1"/>
            </a:solidFill>
          </a:endParaRPr>
        </a:p>
      </xdr:txBody>
    </xdr:sp>
    <xdr:clientData/>
  </xdr:oneCellAnchor>
  <xdr:oneCellAnchor>
    <xdr:from>
      <xdr:col>8</xdr:col>
      <xdr:colOff>317501</xdr:colOff>
      <xdr:row>34</xdr:row>
      <xdr:rowOff>28817</xdr:rowOff>
    </xdr:from>
    <xdr:ext cx="7406908" cy="4170119"/>
    <xdr:sp macro="" textlink="">
      <xdr:nvSpPr>
        <xdr:cNvPr id="4" name="Tekstvak 3">
          <a:extLst>
            <a:ext uri="{FF2B5EF4-FFF2-40B4-BE49-F238E27FC236}">
              <a16:creationId xmlns:a16="http://schemas.microsoft.com/office/drawing/2014/main" id="{8C9A38A3-BC05-460C-B07F-48512643CCED}"/>
            </a:ext>
          </a:extLst>
        </xdr:cNvPr>
        <xdr:cNvSpPr txBox="1"/>
      </xdr:nvSpPr>
      <xdr:spPr>
        <a:xfrm>
          <a:off x="11985626" y="8006005"/>
          <a:ext cx="7406908" cy="4170119"/>
        </a:xfrm>
        <a:prstGeom prst="rect">
          <a:avLst/>
        </a:prstGeom>
        <a:solidFill>
          <a:srgbClr val="002060"/>
        </a:solidFill>
        <a:ln>
          <a:solidFill>
            <a:srgbClr val="00206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nl-NL" sz="1200" b="1">
              <a:solidFill>
                <a:schemeClr val="bg1"/>
              </a:solidFill>
            </a:rPr>
            <a:t>Toelichting op</a:t>
          </a:r>
          <a:r>
            <a:rPr lang="nl-NL" sz="1200" b="1" baseline="0">
              <a:solidFill>
                <a:schemeClr val="bg1"/>
              </a:solidFill>
            </a:rPr>
            <a:t> </a:t>
          </a:r>
          <a:r>
            <a:rPr lang="nl-NL" sz="1200" b="1">
              <a:solidFill>
                <a:schemeClr val="bg1"/>
              </a:solidFill>
            </a:rPr>
            <a:t>tabel 2: </a:t>
          </a:r>
        </a:p>
        <a:p>
          <a:pPr marL="0" marR="0" lvl="0" indent="0" defTabSz="914400" eaLnBrk="1" fontAlgn="auto" latinLnBrk="0" hangingPunct="1">
            <a:lnSpc>
              <a:spcPct val="100000"/>
            </a:lnSpc>
            <a:spcBef>
              <a:spcPts val="0"/>
            </a:spcBef>
            <a:spcAft>
              <a:spcPts val="0"/>
            </a:spcAft>
            <a:buClrTx/>
            <a:buSzTx/>
            <a:buFontTx/>
            <a:buNone/>
            <a:tabLst/>
            <a:defRPr/>
          </a:pPr>
          <a:r>
            <a:rPr lang="nl-NL" sz="1100" baseline="0">
              <a:solidFill>
                <a:schemeClr val="bg1"/>
              </a:solidFill>
            </a:rPr>
            <a:t>De prognose van de BUIG budgetten 2023 - 2027 is door ons berekend door uw BUIG (budget)aandeel 2022 toe te passen op de macrobudgetten 2023 tot en met 2027 gepresenteerd in de SZW-begroting 2023 t/m 2027 vastgesteld op prinsjesdag 2022. Onderstaand is een korte toelichting per regel opgenomen. </a:t>
          </a:r>
          <a:r>
            <a:rPr lang="nl-NL" sz="1100" b="0" baseline="0">
              <a:solidFill>
                <a:schemeClr val="bg1"/>
              </a:solidFill>
              <a:effectLst/>
              <a:latin typeface="+mn-lt"/>
              <a:ea typeface="+mn-ea"/>
              <a:cs typeface="+mn-cs"/>
            </a:rPr>
            <a:t>Het BUIG budget is met ingang van 2022 gesplitst in een uitkeringen en een LKS deel met verschillende verdeelsystematiek. Het geraamde LKS budget wordt nader toegelicht/berekend op blad 2. Cijfers LKS. </a:t>
          </a:r>
          <a:r>
            <a:rPr lang="nl-NL" sz="1100" b="1" baseline="0">
              <a:solidFill>
                <a:schemeClr val="bg1"/>
              </a:solidFill>
              <a:effectLst/>
              <a:latin typeface="+mn-lt"/>
              <a:ea typeface="+mn-ea"/>
              <a:cs typeface="+mn-cs"/>
            </a:rPr>
            <a:t>NB: Het budget 2023 en de schattingen in de jaren daarna zijn gebaseerd op de nadere toelichting van SZW bij de nader voorlopige budgetvaststelling 2023. Deze loopt vooruit op de verwachte stijging van het definitief budget 2023 met 10,15% door (met name) de verhoging van het WML per 1-1-2023.</a:t>
          </a:r>
          <a:endParaRPr lang="nl-NL" sz="1200" b="1">
            <a:solidFill>
              <a:schemeClr val="bg1"/>
            </a:solidFill>
            <a:effectLst/>
          </a:endParaRPr>
        </a:p>
        <a:p>
          <a:endParaRPr lang="nl-NL" sz="1200" b="1" baseline="0">
            <a:solidFill>
              <a:schemeClr val="bg1"/>
            </a:solidFill>
          </a:endParaRPr>
        </a:p>
        <a:p>
          <a:r>
            <a:rPr lang="nl-NL" sz="1200" b="1" baseline="0">
              <a:solidFill>
                <a:schemeClr val="bg1"/>
              </a:solidFill>
            </a:rPr>
            <a:t>1 , 2 en 3(a). </a:t>
          </a:r>
          <a:r>
            <a:rPr lang="nl-NL" sz="1200" baseline="0">
              <a:solidFill>
                <a:schemeClr val="bg1"/>
              </a:solidFill>
            </a:rPr>
            <a:t>Het BUIG budget van uw gemeente, de netto-uitgaven BUIG van uw gemeente en het saldo BUIG van uw gemeente. De netto uitgaven zijn (indien u dit hebt ingevuld bij start) gebaseerd op uw eigen schatting.</a:t>
          </a:r>
          <a:endParaRPr lang="nl-NL" sz="1200" b="1" baseline="0">
            <a:solidFill>
              <a:schemeClr val="bg1"/>
            </a:solidFill>
          </a:endParaRPr>
        </a:p>
        <a:p>
          <a:endParaRPr lang="nl-NL" sz="1200" b="1" baseline="0">
            <a:solidFill>
              <a:schemeClr val="bg1"/>
            </a:solidFill>
          </a:endParaRPr>
        </a:p>
        <a:p>
          <a:endParaRPr lang="nl-NL" sz="1200" b="1" baseline="0">
            <a:solidFill>
              <a:schemeClr val="bg1"/>
            </a:solidFill>
          </a:endParaRPr>
        </a:p>
        <a:p>
          <a:endParaRPr lang="nl-NL" sz="1200" b="1" baseline="0">
            <a:solidFill>
              <a:schemeClr val="bg1"/>
            </a:solidFill>
          </a:endParaRPr>
        </a:p>
        <a:p>
          <a:endParaRPr lang="nl-NL" sz="1200" b="1" baseline="0">
            <a:solidFill>
              <a:schemeClr val="bg1"/>
            </a:solidFill>
          </a:endParaRPr>
        </a:p>
        <a:p>
          <a:endParaRPr lang="nl-NL" sz="1200" b="1" baseline="0">
            <a:solidFill>
              <a:schemeClr val="bg1"/>
            </a:solidFill>
          </a:endParaRPr>
        </a:p>
        <a:p>
          <a:endParaRPr lang="nl-NL" sz="1200" b="1" baseline="0">
            <a:solidFill>
              <a:schemeClr val="bg1"/>
            </a:solidFill>
          </a:endParaRPr>
        </a:p>
        <a:p>
          <a:endParaRPr lang="nl-NL" sz="1200" b="1" baseline="0">
            <a:solidFill>
              <a:schemeClr val="bg1"/>
            </a:solidFill>
          </a:endParaRPr>
        </a:p>
        <a:p>
          <a:endParaRPr lang="nl-NL" sz="1200" b="1" baseline="0">
            <a:solidFill>
              <a:schemeClr val="bg1"/>
            </a:solidFill>
          </a:endParaRPr>
        </a:p>
        <a:p>
          <a:r>
            <a:rPr lang="nl-NL" sz="1200" b="1" baseline="0">
              <a:solidFill>
                <a:schemeClr val="bg1"/>
              </a:solidFill>
            </a:rPr>
            <a:t>8 en 9. </a:t>
          </a:r>
          <a:r>
            <a:rPr lang="nl-NL" sz="1200" baseline="0">
              <a:solidFill>
                <a:schemeClr val="bg1"/>
              </a:solidFill>
            </a:rPr>
            <a:t>De procentuele ontwikkeling van de omvang van het BUIG budget van uw gemeente en het landelijk macrobudget BUIG ten opzichte van het voorgaand jaar.</a:t>
          </a:r>
        </a:p>
        <a:p>
          <a:endParaRPr lang="nl-NL" sz="1200" baseline="0">
            <a:solidFill>
              <a:schemeClr val="bg1"/>
            </a:solidFill>
          </a:endParaRPr>
        </a:p>
        <a:p>
          <a:r>
            <a:rPr lang="nl-NL" sz="1200" b="1" baseline="0">
              <a:solidFill>
                <a:schemeClr val="bg1"/>
              </a:solidFill>
            </a:rPr>
            <a:t>10 en 11. </a:t>
          </a:r>
          <a:r>
            <a:rPr lang="nl-NL" sz="1200" baseline="0">
              <a:solidFill>
                <a:schemeClr val="bg1"/>
              </a:solidFill>
            </a:rPr>
            <a:t>De procentuele ontwikkeling van het BUIG budget van uw gemeente en het landelijk budget BUIG ten opzichte van het 2014 (laatste jaar voor invoering van de participatiewet).</a:t>
          </a:r>
        </a:p>
        <a:p>
          <a:endParaRPr lang="nl-NL" sz="1200" b="1" i="0" baseline="0">
            <a:solidFill>
              <a:schemeClr val="bg1"/>
            </a:solidFill>
          </a:endParaRPr>
        </a:p>
        <a:p>
          <a:endParaRPr lang="nl-NL" sz="1200" b="1" i="0" baseline="0">
            <a:solidFill>
              <a:schemeClr val="bg1"/>
            </a:solidFill>
          </a:endParaRPr>
        </a:p>
        <a:p>
          <a:endParaRPr lang="nl-NL" sz="1200" baseline="0">
            <a:solidFill>
              <a:schemeClr val="bg1"/>
            </a:solidFill>
          </a:endParaRPr>
        </a:p>
      </xdr:txBody>
    </xdr:sp>
    <xdr:clientData/>
  </xdr:oneCellAnchor>
</xdr:wsDr>
</file>

<file path=xl/drawings/drawing5.xml><?xml version="1.0" encoding="utf-8"?>
<xdr:wsDr xmlns:xdr="http://schemas.openxmlformats.org/drawingml/2006/spreadsheetDrawing" xmlns:a="http://schemas.openxmlformats.org/drawingml/2006/main">
  <xdr:oneCellAnchor>
    <xdr:from>
      <xdr:col>12</xdr:col>
      <xdr:colOff>217714</xdr:colOff>
      <xdr:row>4</xdr:row>
      <xdr:rowOff>907</xdr:rowOff>
    </xdr:from>
    <xdr:ext cx="6981825" cy="4605866"/>
    <xdr:sp macro="" textlink="">
      <xdr:nvSpPr>
        <xdr:cNvPr id="4" name="Tekstvak 3">
          <a:extLst>
            <a:ext uri="{FF2B5EF4-FFF2-40B4-BE49-F238E27FC236}">
              <a16:creationId xmlns:a16="http://schemas.microsoft.com/office/drawing/2014/main" id="{576DDBE6-2E54-452E-AA5B-A46EFEB0A7FA}"/>
            </a:ext>
          </a:extLst>
        </xdr:cNvPr>
        <xdr:cNvSpPr txBox="1"/>
      </xdr:nvSpPr>
      <xdr:spPr>
        <a:xfrm>
          <a:off x="11085285" y="781050"/>
          <a:ext cx="6981825" cy="4605866"/>
        </a:xfrm>
        <a:prstGeom prst="rect">
          <a:avLst/>
        </a:prstGeom>
        <a:solidFill>
          <a:srgbClr val="002060"/>
        </a:solidFill>
        <a:ln>
          <a:solidFill>
            <a:srgbClr val="00206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nl-NL" sz="1200" b="1">
              <a:solidFill>
                <a:schemeClr val="bg1"/>
              </a:solidFill>
            </a:rPr>
            <a:t>Toelichting op de tabel:</a:t>
          </a:r>
        </a:p>
        <a:p>
          <a:endParaRPr lang="nl-NL" sz="1200">
            <a:solidFill>
              <a:schemeClr val="bg1"/>
            </a:solidFill>
          </a:endParaRPr>
        </a:p>
        <a:p>
          <a:r>
            <a:rPr lang="nl-NL" sz="1200">
              <a:solidFill>
                <a:schemeClr val="bg1"/>
              </a:solidFill>
            </a:rPr>
            <a:t>Alle</a:t>
          </a:r>
          <a:r>
            <a:rPr lang="nl-NL" sz="1200" baseline="0">
              <a:solidFill>
                <a:schemeClr val="bg1"/>
              </a:solidFill>
            </a:rPr>
            <a:t> data is ontleend aan de bestanden en tools van de Toetsingscommissie vangnet Participatiewet.</a:t>
          </a:r>
        </a:p>
        <a:p>
          <a:endParaRPr lang="nl-NL" sz="1200" baseline="0">
            <a:solidFill>
              <a:schemeClr val="bg1"/>
            </a:solidFill>
          </a:endParaRPr>
        </a:p>
        <a:p>
          <a:r>
            <a:rPr lang="nl-NL" sz="1200" baseline="0">
              <a:solidFill>
                <a:schemeClr val="bg1"/>
              </a:solidFill>
            </a:rPr>
            <a:t>De gebruikte data voor uw gemeente is gebaseerd op openbare bronnen: De laatst bekende budgetinformatie van het ministerie van SZW en het beeld van de uitvoering en de SiSa bijlagen van de gemeente.</a:t>
          </a:r>
        </a:p>
        <a:p>
          <a:endParaRPr lang="nl-NL" sz="1200" baseline="0">
            <a:solidFill>
              <a:schemeClr val="bg1"/>
            </a:solidFill>
          </a:endParaRPr>
        </a:p>
        <a:p>
          <a:r>
            <a:rPr lang="nl-NL" sz="1200" baseline="0">
              <a:solidFill>
                <a:schemeClr val="bg1"/>
              </a:solidFill>
            </a:rPr>
            <a:t>Het mogelijk recht op een vangnetuitkering voor is, rekening houdend met de (financiële) voorwaarden voor toekenning van de vangnetuitkering, berekend.</a:t>
          </a:r>
        </a:p>
        <a:p>
          <a:r>
            <a:rPr lang="nl-NL" sz="1200" baseline="0">
              <a:solidFill>
                <a:schemeClr val="bg1"/>
              </a:solidFill>
            </a:rPr>
            <a:t>Deze voorwaarden zijn:</a:t>
          </a:r>
        </a:p>
        <a:p>
          <a:r>
            <a:rPr lang="nl-NL" sz="1200" baseline="0">
              <a:solidFill>
                <a:schemeClr val="bg1"/>
              </a:solidFill>
            </a:rPr>
            <a:t>- een tekort op het BUIG budget in het jaar van meer dan 7,5% en</a:t>
          </a:r>
        </a:p>
        <a:p>
          <a:r>
            <a:rPr lang="nl-NL" sz="1200" baseline="0">
              <a:solidFill>
                <a:schemeClr val="bg1"/>
              </a:solidFill>
            </a:rPr>
            <a:t>- een cumulatief tekort op het BUIG budget in het jaar en de twee voorgaande jaren van meer dan 7,5%</a:t>
          </a:r>
        </a:p>
        <a:p>
          <a:r>
            <a:rPr lang="nl-NL" sz="1200" baseline="0">
              <a:solidFill>
                <a:schemeClr val="bg1"/>
              </a:solidFill>
            </a:rPr>
            <a:t>- fouten en onzekerheden blijkend uit het accountantsrapport bij de jaarrekening (SiSa Bijlage) van de gemeente komen in aftrek op de vangnetuitkering.</a:t>
          </a:r>
        </a:p>
        <a:p>
          <a:endParaRPr lang="nl-NL" sz="1200" baseline="0">
            <a:solidFill>
              <a:schemeClr val="bg1"/>
            </a:solidFill>
          </a:endParaRPr>
        </a:p>
        <a:p>
          <a:r>
            <a:rPr lang="nl-NL" sz="1200" baseline="0">
              <a:solidFill>
                <a:schemeClr val="bg1"/>
              </a:solidFill>
            </a:rPr>
            <a:t>Indien aan de financiële voorwaarden wordt voldaan kan de gemeente uiterlijk op 15 augustus van het volgend jaareen aanvraag indienen bij de Toetsingscommissie vangnet Participatiewet.</a:t>
          </a:r>
        </a:p>
        <a:p>
          <a:endParaRPr lang="nl-NL" sz="1200" baseline="0">
            <a:solidFill>
              <a:schemeClr val="bg1"/>
            </a:solidFill>
          </a:endParaRPr>
        </a:p>
        <a:p>
          <a:r>
            <a:rPr lang="nl-NL" sz="1200" baseline="0">
              <a:solidFill>
                <a:schemeClr val="bg1"/>
              </a:solidFill>
            </a:rPr>
            <a:t>Ook de aanvraag dient aan een aantal voorwaarden te voldoen. Meer informatie daarover is te vinden op de website van de toetsingscommissie.</a:t>
          </a:r>
        </a:p>
        <a:p>
          <a:endParaRPr lang="nl-NL" sz="1200" baseline="0">
            <a:solidFill>
              <a:schemeClr val="bg1"/>
            </a:solidFill>
          </a:endParaRPr>
        </a:p>
        <a:p>
          <a:endParaRPr lang="nl-NL" sz="1200" baseline="0">
            <a:solidFill>
              <a:schemeClr val="bg1"/>
            </a:solidFill>
          </a:endParaRPr>
        </a:p>
      </xdr:txBody>
    </xdr:sp>
    <xdr:clientData/>
  </xdr:oneCellAnchor>
</xdr:wsDr>
</file>

<file path=xl/drawings/drawing6.xml><?xml version="1.0" encoding="utf-8"?>
<xdr:wsDr xmlns:xdr="http://schemas.openxmlformats.org/drawingml/2006/spreadsheetDrawing" xmlns:a="http://schemas.openxmlformats.org/drawingml/2006/main">
  <xdr:twoCellAnchor>
    <xdr:from>
      <xdr:col>0</xdr:col>
      <xdr:colOff>103434</xdr:colOff>
      <xdr:row>3</xdr:row>
      <xdr:rowOff>77610</xdr:rowOff>
    </xdr:from>
    <xdr:to>
      <xdr:col>14</xdr:col>
      <xdr:colOff>603250</xdr:colOff>
      <xdr:row>18</xdr:row>
      <xdr:rowOff>152399</xdr:rowOff>
    </xdr:to>
    <xdr:graphicFrame macro="">
      <xdr:nvGraphicFramePr>
        <xdr:cNvPr id="3" name="Grafiek 2">
          <a:extLst>
            <a:ext uri="{FF2B5EF4-FFF2-40B4-BE49-F238E27FC236}">
              <a16:creationId xmlns:a16="http://schemas.microsoft.com/office/drawing/2014/main" id="{C9934337-5EA1-44DB-961A-3DAFE87C605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104138</xdr:colOff>
      <xdr:row>19</xdr:row>
      <xdr:rowOff>7054</xdr:rowOff>
    </xdr:from>
    <xdr:to>
      <xdr:col>14</xdr:col>
      <xdr:colOff>611188</xdr:colOff>
      <xdr:row>36</xdr:row>
      <xdr:rowOff>150812</xdr:rowOff>
    </xdr:to>
    <xdr:graphicFrame macro="">
      <xdr:nvGraphicFramePr>
        <xdr:cNvPr id="5" name="Grafiek 4">
          <a:extLst>
            <a:ext uri="{FF2B5EF4-FFF2-40B4-BE49-F238E27FC236}">
              <a16:creationId xmlns:a16="http://schemas.microsoft.com/office/drawing/2014/main" id="{CBD58DE0-67C3-4ADC-8094-A662D570737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15</xdr:col>
      <xdr:colOff>314960</xdr:colOff>
      <xdr:row>1</xdr:row>
      <xdr:rowOff>13019</xdr:rowOff>
    </xdr:from>
    <xdr:ext cx="5888990" cy="6598038"/>
    <xdr:sp macro="" textlink="">
      <xdr:nvSpPr>
        <xdr:cNvPr id="10" name="Tekstvak 9">
          <a:extLst>
            <a:ext uri="{FF2B5EF4-FFF2-40B4-BE49-F238E27FC236}">
              <a16:creationId xmlns:a16="http://schemas.microsoft.com/office/drawing/2014/main" id="{D709BAB8-3320-416B-9ED9-69C4B86E3543}"/>
            </a:ext>
          </a:extLst>
        </xdr:cNvPr>
        <xdr:cNvSpPr txBox="1"/>
      </xdr:nvSpPr>
      <xdr:spPr>
        <a:xfrm>
          <a:off x="9014460" y="196463"/>
          <a:ext cx="5888990" cy="6598038"/>
        </a:xfrm>
        <a:prstGeom prst="rect">
          <a:avLst/>
        </a:prstGeom>
        <a:solidFill>
          <a:srgbClr val="002060"/>
        </a:solidFill>
        <a:ln>
          <a:solidFill>
            <a:srgbClr val="00206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nl-NL" sz="1100" b="1" baseline="0">
              <a:solidFill>
                <a:schemeClr val="bg1"/>
              </a:solidFill>
            </a:rPr>
            <a:t>Toelichting op de grafieken.</a:t>
          </a:r>
        </a:p>
        <a:p>
          <a:r>
            <a:rPr lang="nl-NL" sz="1100" baseline="0">
              <a:solidFill>
                <a:schemeClr val="bg1"/>
              </a:solidFill>
            </a:rPr>
            <a:t>Er is een aantal grafieken opgenonen waarin de ontwikkeling van de omvang van het BUIG budget van uw gemeente is weergegeven en in relatie is gebracht met de landelijke ontwikkeling van het macrobudget. Onderstaand is een korte toelichting per grafiek opgenomen.</a:t>
          </a:r>
          <a:endParaRPr lang="nl-NL" sz="1100" u="sng" baseline="0">
            <a:solidFill>
              <a:schemeClr val="bg1"/>
            </a:solidFill>
          </a:endParaRPr>
        </a:p>
        <a:p>
          <a:pPr algn="l"/>
          <a:endParaRPr lang="nl-NL" sz="1100" b="1" baseline="0">
            <a:solidFill>
              <a:schemeClr val="bg1"/>
            </a:solidFill>
          </a:endParaRPr>
        </a:p>
        <a:p>
          <a:pPr algn="l"/>
          <a:endParaRPr lang="nl-NL" sz="1100" b="1" baseline="0">
            <a:solidFill>
              <a:schemeClr val="bg1"/>
            </a:solidFill>
          </a:endParaRPr>
        </a:p>
        <a:p>
          <a:pPr algn="l"/>
          <a:endParaRPr lang="nl-NL" sz="1100" b="1" baseline="0">
            <a:solidFill>
              <a:schemeClr val="bg1"/>
            </a:solidFill>
          </a:endParaRPr>
        </a:p>
        <a:p>
          <a:pPr algn="l"/>
          <a:endParaRPr lang="nl-NL" sz="1100" b="1" baseline="0">
            <a:solidFill>
              <a:schemeClr val="bg1"/>
            </a:solidFill>
          </a:endParaRPr>
        </a:p>
        <a:p>
          <a:pPr algn="l"/>
          <a:endParaRPr lang="nl-NL" sz="1100" b="1" baseline="0">
            <a:solidFill>
              <a:schemeClr val="bg1"/>
            </a:solidFill>
          </a:endParaRPr>
        </a:p>
        <a:p>
          <a:pPr algn="l"/>
          <a:endParaRPr lang="nl-NL" sz="1100" b="1" baseline="0">
            <a:solidFill>
              <a:schemeClr val="bg1"/>
            </a:solidFill>
          </a:endParaRPr>
        </a:p>
        <a:p>
          <a:pPr algn="l"/>
          <a:endParaRPr lang="nl-NL" sz="1100" b="1" baseline="0">
            <a:solidFill>
              <a:schemeClr val="bg1"/>
            </a:solidFill>
          </a:endParaRPr>
        </a:p>
        <a:p>
          <a:pPr algn="l"/>
          <a:r>
            <a:rPr lang="nl-NL" sz="1100" b="1" baseline="0">
              <a:solidFill>
                <a:schemeClr val="bg1"/>
              </a:solidFill>
            </a:rPr>
            <a:t>Grafiek 1. </a:t>
          </a:r>
          <a:r>
            <a:rPr lang="nl-NL" sz="1100" baseline="0">
              <a:solidFill>
                <a:schemeClr val="bg1"/>
              </a:solidFill>
            </a:rPr>
            <a:t>Het verloop van het totale BUIG budget van uw gemeente.</a:t>
          </a:r>
        </a:p>
        <a:p>
          <a:pPr algn="l"/>
          <a:endParaRPr lang="nl-NL" sz="1100" baseline="0">
            <a:solidFill>
              <a:schemeClr val="bg1"/>
            </a:solidFill>
          </a:endParaRPr>
        </a:p>
        <a:p>
          <a:pPr algn="l"/>
          <a:endParaRPr lang="nl-NL" sz="1100" baseline="0">
            <a:solidFill>
              <a:schemeClr val="bg1"/>
            </a:solidFill>
          </a:endParaRPr>
        </a:p>
        <a:p>
          <a:pPr algn="l"/>
          <a:endParaRPr lang="nl-NL" sz="1100" baseline="0">
            <a:solidFill>
              <a:schemeClr val="bg1"/>
            </a:solidFill>
          </a:endParaRPr>
        </a:p>
        <a:p>
          <a:pPr algn="l"/>
          <a:endParaRPr lang="nl-NL" sz="1100" baseline="0">
            <a:solidFill>
              <a:schemeClr val="bg1"/>
            </a:solidFill>
          </a:endParaRPr>
        </a:p>
        <a:p>
          <a:pPr algn="l"/>
          <a:endParaRPr lang="nl-NL" sz="1100" baseline="0">
            <a:solidFill>
              <a:schemeClr val="bg1"/>
            </a:solidFill>
          </a:endParaRPr>
        </a:p>
        <a:p>
          <a:pPr algn="l"/>
          <a:endParaRPr lang="nl-NL" sz="1100" baseline="0">
            <a:solidFill>
              <a:schemeClr val="bg1"/>
            </a:solidFill>
          </a:endParaRPr>
        </a:p>
        <a:p>
          <a:pPr algn="l"/>
          <a:endParaRPr lang="nl-NL" sz="1100" baseline="0">
            <a:solidFill>
              <a:schemeClr val="bg1"/>
            </a:solidFill>
          </a:endParaRPr>
        </a:p>
        <a:p>
          <a:pPr algn="l"/>
          <a:endParaRPr lang="nl-NL" sz="1100" baseline="0">
            <a:solidFill>
              <a:schemeClr val="bg1"/>
            </a:solidFill>
          </a:endParaRPr>
        </a:p>
        <a:p>
          <a:pPr algn="l"/>
          <a:endParaRPr lang="nl-NL" sz="1100" baseline="0">
            <a:solidFill>
              <a:schemeClr val="bg1"/>
            </a:solidFill>
          </a:endParaRPr>
        </a:p>
        <a:p>
          <a:pPr algn="l"/>
          <a:endParaRPr lang="nl-NL" sz="1100" baseline="0">
            <a:solidFill>
              <a:schemeClr val="bg1"/>
            </a:solidFill>
          </a:endParaRPr>
        </a:p>
        <a:p>
          <a:pPr algn="l"/>
          <a:endParaRPr lang="nl-NL" sz="1100" baseline="0">
            <a:solidFill>
              <a:schemeClr val="bg1"/>
            </a:solidFill>
          </a:endParaRPr>
        </a:p>
        <a:p>
          <a:pPr algn="l"/>
          <a:endParaRPr lang="nl-NL" sz="1100" baseline="0">
            <a:solidFill>
              <a:schemeClr val="bg1"/>
            </a:solidFill>
          </a:endParaRPr>
        </a:p>
        <a:p>
          <a:pPr algn="l"/>
          <a:endParaRPr lang="nl-NL" sz="1100" baseline="0">
            <a:solidFill>
              <a:schemeClr val="bg1"/>
            </a:solidFill>
          </a:endParaRPr>
        </a:p>
        <a:p>
          <a:pPr algn="l"/>
          <a:endParaRPr lang="nl-NL" sz="1100" baseline="0">
            <a:solidFill>
              <a:schemeClr val="bg1"/>
            </a:solidFill>
          </a:endParaRPr>
        </a:p>
        <a:p>
          <a:pPr algn="l"/>
          <a:endParaRPr lang="nl-NL" sz="1100" b="1" baseline="0">
            <a:solidFill>
              <a:schemeClr val="bg1"/>
            </a:solidFill>
          </a:endParaRPr>
        </a:p>
        <a:p>
          <a:pPr algn="l"/>
          <a:endParaRPr lang="nl-NL" sz="1100" b="1" baseline="0">
            <a:solidFill>
              <a:schemeClr val="bg1"/>
            </a:solidFill>
          </a:endParaRPr>
        </a:p>
        <a:p>
          <a:pPr algn="l"/>
          <a:r>
            <a:rPr lang="nl-NL" sz="1100" b="1" baseline="0">
              <a:solidFill>
                <a:schemeClr val="bg1"/>
              </a:solidFill>
            </a:rPr>
            <a:t>Grafiek 2</a:t>
          </a:r>
          <a:r>
            <a:rPr lang="nl-NL" sz="1100" baseline="0">
              <a:solidFill>
                <a:schemeClr val="bg1"/>
              </a:solidFill>
            </a:rPr>
            <a:t>. De procentuele ontwikkeling van het BUIG budget van uw gemeente en de procentuele ontwikkeling van het landelijk macrobudget ten opzichte van het voorgaand jaar.</a:t>
          </a:r>
        </a:p>
        <a:p>
          <a:pPr algn="l"/>
          <a:endParaRPr lang="nl-NL" sz="1100" baseline="0">
            <a:solidFill>
              <a:schemeClr val="bg1"/>
            </a:solidFill>
          </a:endParaRPr>
        </a:p>
        <a:p>
          <a:pPr algn="l"/>
          <a:endParaRPr lang="nl-NL" sz="1100" baseline="0">
            <a:solidFill>
              <a:schemeClr val="bg1"/>
            </a:solidFill>
          </a:endParaRPr>
        </a:p>
        <a:p>
          <a:pPr algn="l"/>
          <a:endParaRPr lang="nl-NL" sz="1100" baseline="0">
            <a:solidFill>
              <a:schemeClr val="bg1"/>
            </a:solidFill>
          </a:endParaRPr>
        </a:p>
        <a:p>
          <a:pPr algn="l"/>
          <a:endParaRPr lang="nl-NL" sz="1100" baseline="0">
            <a:solidFill>
              <a:schemeClr val="bg1"/>
            </a:solidFill>
          </a:endParaRPr>
        </a:p>
        <a:p>
          <a:pPr algn="l"/>
          <a:endParaRPr lang="nl-NL" sz="1100" baseline="0">
            <a:solidFill>
              <a:schemeClr val="bg1"/>
            </a:solidFill>
          </a:endParaRPr>
        </a:p>
        <a:p>
          <a:pPr algn="l"/>
          <a:endParaRPr lang="nl-NL" sz="1100" baseline="0">
            <a:solidFill>
              <a:schemeClr val="bg1"/>
            </a:solidFill>
          </a:endParaRPr>
        </a:p>
        <a:p>
          <a:pPr algn="l"/>
          <a:endParaRPr lang="nl-NL" sz="1100" baseline="0">
            <a:solidFill>
              <a:schemeClr val="bg1"/>
            </a:solidFill>
          </a:endParaRPr>
        </a:p>
        <a:p>
          <a:pPr algn="l"/>
          <a:endParaRPr lang="nl-NL" sz="1100" baseline="0">
            <a:solidFill>
              <a:schemeClr val="bg1"/>
            </a:solidFill>
          </a:endParaRPr>
        </a:p>
      </xdr:txBody>
    </xdr:sp>
    <xdr:clientData/>
  </xdr:oneCellAnchor>
</xdr:wsDr>
</file>

<file path=xl/drawings/drawing7.xml><?xml version="1.0" encoding="utf-8"?>
<xdr:wsDr xmlns:xdr="http://schemas.openxmlformats.org/drawingml/2006/spreadsheetDrawing" xmlns:a="http://schemas.openxmlformats.org/drawingml/2006/main">
  <xdr:twoCellAnchor>
    <xdr:from>
      <xdr:col>0</xdr:col>
      <xdr:colOff>119942</xdr:colOff>
      <xdr:row>3</xdr:row>
      <xdr:rowOff>33583</xdr:rowOff>
    </xdr:from>
    <xdr:to>
      <xdr:col>14</xdr:col>
      <xdr:colOff>452438</xdr:colOff>
      <xdr:row>18</xdr:row>
      <xdr:rowOff>148166</xdr:rowOff>
    </xdr:to>
    <xdr:graphicFrame macro="">
      <xdr:nvGraphicFramePr>
        <xdr:cNvPr id="4" name="Grafiek 3">
          <a:extLst>
            <a:ext uri="{FF2B5EF4-FFF2-40B4-BE49-F238E27FC236}">
              <a16:creationId xmlns:a16="http://schemas.microsoft.com/office/drawing/2014/main" id="{98CAFCF6-481F-4570-9494-2487BCA07BC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105833</xdr:colOff>
      <xdr:row>19</xdr:row>
      <xdr:rowOff>36406</xdr:rowOff>
    </xdr:from>
    <xdr:to>
      <xdr:col>14</xdr:col>
      <xdr:colOff>437445</xdr:colOff>
      <xdr:row>36</xdr:row>
      <xdr:rowOff>0</xdr:rowOff>
    </xdr:to>
    <xdr:graphicFrame macro="">
      <xdr:nvGraphicFramePr>
        <xdr:cNvPr id="7" name="Grafiek 6">
          <a:extLst>
            <a:ext uri="{FF2B5EF4-FFF2-40B4-BE49-F238E27FC236}">
              <a16:creationId xmlns:a16="http://schemas.microsoft.com/office/drawing/2014/main" id="{752B4ED9-5732-4D63-B936-E674AC95283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15</xdr:col>
      <xdr:colOff>120968</xdr:colOff>
      <xdr:row>1</xdr:row>
      <xdr:rowOff>9842</xdr:rowOff>
    </xdr:from>
    <xdr:ext cx="5920740" cy="6509492"/>
    <xdr:sp macro="" textlink="">
      <xdr:nvSpPr>
        <xdr:cNvPr id="10" name="Tekstvak 9">
          <a:extLst>
            <a:ext uri="{FF2B5EF4-FFF2-40B4-BE49-F238E27FC236}">
              <a16:creationId xmlns:a16="http://schemas.microsoft.com/office/drawing/2014/main" id="{74A8AABE-0275-4735-80D3-0186F9AFC6D4}"/>
            </a:ext>
          </a:extLst>
        </xdr:cNvPr>
        <xdr:cNvSpPr txBox="1"/>
      </xdr:nvSpPr>
      <xdr:spPr>
        <a:xfrm>
          <a:off x="8841635" y="193286"/>
          <a:ext cx="5920740" cy="6509492"/>
        </a:xfrm>
        <a:prstGeom prst="rect">
          <a:avLst/>
        </a:prstGeom>
        <a:solidFill>
          <a:srgbClr val="002060"/>
        </a:solidFill>
        <a:ln>
          <a:solidFill>
            <a:srgbClr val="00206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nl-NL" sz="1100" b="1" baseline="0">
              <a:solidFill>
                <a:schemeClr val="bg1"/>
              </a:solidFill>
            </a:rPr>
            <a:t>Toelichting op de grafieken.</a:t>
          </a:r>
        </a:p>
        <a:p>
          <a:pPr marL="0" marR="0" lvl="0" indent="0" defTabSz="914400" eaLnBrk="1" fontAlgn="auto" latinLnBrk="0" hangingPunct="1">
            <a:lnSpc>
              <a:spcPct val="100000"/>
            </a:lnSpc>
            <a:spcBef>
              <a:spcPts val="0"/>
            </a:spcBef>
            <a:spcAft>
              <a:spcPts val="0"/>
            </a:spcAft>
            <a:buClrTx/>
            <a:buSzTx/>
            <a:buFontTx/>
            <a:buNone/>
            <a:tabLst/>
            <a:defRPr/>
          </a:pPr>
          <a:r>
            <a:rPr lang="nl-NL" sz="1100" baseline="0">
              <a:solidFill>
                <a:schemeClr val="bg1"/>
              </a:solidFill>
              <a:effectLst/>
              <a:latin typeface="+mn-lt"/>
              <a:ea typeface="+mn-ea"/>
              <a:cs typeface="+mn-cs"/>
            </a:rPr>
            <a:t>Er is een aantal grafieken opgenonen waarin de ontwikkeling van het BUIG budgetaandeel van uw gemeente is weergegeven en in relatie is gebracht met de ontwikkeling van het aandeel van uw gemeente in de werkelijke netto lasten BUIG en de BUIG budgetten van alle gemeenten. Onderstaand is een korte toelichting per grafiek opgenomen.</a:t>
          </a:r>
          <a:endParaRPr lang="nl-NL">
            <a:solidFill>
              <a:schemeClr val="bg1"/>
            </a:solidFill>
            <a:effectLst/>
          </a:endParaRPr>
        </a:p>
        <a:p>
          <a:endParaRPr lang="nl-NL" sz="1100" b="1" baseline="0">
            <a:solidFill>
              <a:schemeClr val="bg1"/>
            </a:solidFill>
          </a:endParaRPr>
        </a:p>
        <a:p>
          <a:endParaRPr lang="nl-NL" sz="1100" b="1" baseline="0">
            <a:solidFill>
              <a:schemeClr val="bg1"/>
            </a:solidFill>
          </a:endParaRPr>
        </a:p>
        <a:p>
          <a:endParaRPr lang="nl-NL" sz="1100" b="1" baseline="0">
            <a:solidFill>
              <a:schemeClr val="bg1"/>
            </a:solidFill>
          </a:endParaRPr>
        </a:p>
        <a:p>
          <a:endParaRPr lang="nl-NL" sz="1100" b="1" baseline="0">
            <a:solidFill>
              <a:schemeClr val="bg1"/>
            </a:solidFill>
          </a:endParaRPr>
        </a:p>
        <a:p>
          <a:r>
            <a:rPr lang="nl-NL" sz="1100" b="1" baseline="0">
              <a:solidFill>
                <a:schemeClr val="bg1"/>
              </a:solidFill>
            </a:rPr>
            <a:t>Grafiek 4. </a:t>
          </a:r>
          <a:r>
            <a:rPr lang="nl-NL" sz="1100" baseline="0">
              <a:solidFill>
                <a:schemeClr val="bg1"/>
              </a:solidFill>
            </a:rPr>
            <a:t>Het aandeel van uw gemeente in het landelijk macrobudget van dat jaar.</a:t>
          </a:r>
        </a:p>
        <a:p>
          <a:endParaRPr lang="nl-NL" sz="1100" baseline="0">
            <a:solidFill>
              <a:schemeClr val="bg1"/>
            </a:solidFill>
          </a:endParaRPr>
        </a:p>
        <a:p>
          <a:endParaRPr lang="nl-NL" sz="1100" baseline="0">
            <a:solidFill>
              <a:schemeClr val="bg1"/>
            </a:solidFill>
          </a:endParaRPr>
        </a:p>
        <a:p>
          <a:endParaRPr lang="nl-NL" sz="1100" baseline="0">
            <a:solidFill>
              <a:schemeClr val="bg1"/>
            </a:solidFill>
          </a:endParaRPr>
        </a:p>
        <a:p>
          <a:endParaRPr lang="nl-NL" sz="1100" baseline="0">
            <a:solidFill>
              <a:schemeClr val="bg1"/>
            </a:solidFill>
          </a:endParaRPr>
        </a:p>
        <a:p>
          <a:endParaRPr lang="nl-NL" sz="1100" baseline="0">
            <a:solidFill>
              <a:schemeClr val="bg1"/>
            </a:solidFill>
          </a:endParaRPr>
        </a:p>
        <a:p>
          <a:endParaRPr lang="nl-NL" sz="1100" baseline="0">
            <a:solidFill>
              <a:schemeClr val="bg1"/>
            </a:solidFill>
          </a:endParaRPr>
        </a:p>
        <a:p>
          <a:endParaRPr lang="nl-NL" sz="1100" baseline="0">
            <a:solidFill>
              <a:schemeClr val="bg1"/>
            </a:solidFill>
          </a:endParaRPr>
        </a:p>
        <a:p>
          <a:endParaRPr lang="nl-NL" sz="1100" baseline="0">
            <a:solidFill>
              <a:schemeClr val="bg1"/>
            </a:solidFill>
          </a:endParaRPr>
        </a:p>
        <a:p>
          <a:endParaRPr lang="nl-NL" sz="1100" baseline="0">
            <a:solidFill>
              <a:schemeClr val="bg1"/>
            </a:solidFill>
          </a:endParaRPr>
        </a:p>
        <a:p>
          <a:endParaRPr lang="nl-NL" sz="1100" baseline="0">
            <a:solidFill>
              <a:schemeClr val="bg1"/>
            </a:solidFill>
          </a:endParaRPr>
        </a:p>
        <a:p>
          <a:endParaRPr lang="nl-NL" sz="1100" baseline="0">
            <a:solidFill>
              <a:schemeClr val="bg1"/>
            </a:solidFill>
          </a:endParaRPr>
        </a:p>
        <a:p>
          <a:endParaRPr lang="nl-NL" sz="1100" baseline="0">
            <a:solidFill>
              <a:schemeClr val="bg1"/>
            </a:solidFill>
          </a:endParaRPr>
        </a:p>
        <a:p>
          <a:endParaRPr lang="nl-NL" sz="1100" baseline="0">
            <a:solidFill>
              <a:schemeClr val="bg1"/>
            </a:solidFill>
          </a:endParaRPr>
        </a:p>
        <a:p>
          <a:endParaRPr lang="nl-NL" sz="1100" b="1" baseline="0">
            <a:solidFill>
              <a:schemeClr val="bg1"/>
            </a:solidFill>
          </a:endParaRPr>
        </a:p>
        <a:p>
          <a:endParaRPr lang="nl-NL" sz="1100" b="1" baseline="0">
            <a:solidFill>
              <a:schemeClr val="bg1"/>
            </a:solidFill>
          </a:endParaRPr>
        </a:p>
        <a:p>
          <a:r>
            <a:rPr lang="nl-NL" sz="1100" b="1" baseline="0">
              <a:solidFill>
                <a:schemeClr val="bg1"/>
              </a:solidFill>
            </a:rPr>
            <a:t>Grafiek 5. </a:t>
          </a:r>
          <a:r>
            <a:rPr lang="nl-NL" sz="1100" baseline="0">
              <a:solidFill>
                <a:schemeClr val="bg1"/>
              </a:solidFill>
            </a:rPr>
            <a:t>De ontwikkeling van het aandeel van uw gemeente in het landelijk macrobudget ten opzichte van het voorgaand jaar en cumulatief ten opzichte van het basisjaar 2014 (het laatste jaar voor invoering van de participatiewet).</a:t>
          </a:r>
        </a:p>
        <a:p>
          <a:endParaRPr lang="nl-NL" sz="1100" baseline="0">
            <a:solidFill>
              <a:schemeClr val="bg1"/>
            </a:solidFill>
          </a:endParaRPr>
        </a:p>
        <a:p>
          <a:endParaRPr lang="nl-NL" sz="1100" baseline="0">
            <a:solidFill>
              <a:schemeClr val="bg1"/>
            </a:solidFill>
          </a:endParaRPr>
        </a:p>
        <a:p>
          <a:endParaRPr lang="nl-NL" sz="1100" baseline="0">
            <a:solidFill>
              <a:schemeClr val="bg1"/>
            </a:solidFill>
          </a:endParaRPr>
        </a:p>
        <a:p>
          <a:endParaRPr lang="nl-NL" sz="1100" baseline="0">
            <a:solidFill>
              <a:schemeClr val="bg1"/>
            </a:solidFill>
          </a:endParaRPr>
        </a:p>
        <a:p>
          <a:endParaRPr lang="nl-NL" sz="1100" baseline="0">
            <a:solidFill>
              <a:schemeClr val="bg1"/>
            </a:solidFill>
          </a:endParaRPr>
        </a:p>
        <a:p>
          <a:endParaRPr lang="nl-NL" sz="1100" baseline="0">
            <a:solidFill>
              <a:schemeClr val="bg1"/>
            </a:solidFill>
          </a:endParaRPr>
        </a:p>
        <a:p>
          <a:endParaRPr lang="nl-NL" sz="1100" baseline="0">
            <a:solidFill>
              <a:schemeClr val="bg1"/>
            </a:solidFill>
          </a:endParaRPr>
        </a:p>
        <a:p>
          <a:endParaRPr lang="nl-NL" sz="1100" baseline="0">
            <a:solidFill>
              <a:schemeClr val="bg1"/>
            </a:solidFill>
          </a:endParaRPr>
        </a:p>
      </xdr:txBody>
    </xdr:sp>
    <xdr:clientData/>
  </xdr:oneCellAnchor>
</xdr:wsDr>
</file>

<file path=xl/drawings/drawing8.xml><?xml version="1.0" encoding="utf-8"?>
<xdr:wsDr xmlns:xdr="http://schemas.openxmlformats.org/drawingml/2006/spreadsheetDrawing" xmlns:a="http://schemas.openxmlformats.org/drawingml/2006/main">
  <xdr:twoCellAnchor>
    <xdr:from>
      <xdr:col>0</xdr:col>
      <xdr:colOff>98777</xdr:colOff>
      <xdr:row>3</xdr:row>
      <xdr:rowOff>55053</xdr:rowOff>
    </xdr:from>
    <xdr:to>
      <xdr:col>15</xdr:col>
      <xdr:colOff>21167</xdr:colOff>
      <xdr:row>20</xdr:row>
      <xdr:rowOff>146050</xdr:rowOff>
    </xdr:to>
    <xdr:graphicFrame macro="">
      <xdr:nvGraphicFramePr>
        <xdr:cNvPr id="8" name="Grafiek 7">
          <a:extLst>
            <a:ext uri="{FF2B5EF4-FFF2-40B4-BE49-F238E27FC236}">
              <a16:creationId xmlns:a16="http://schemas.microsoft.com/office/drawing/2014/main" id="{7951F0A2-BCFA-4AC8-A44F-35EF8B79AF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xdr:colOff>
      <xdr:row>21</xdr:row>
      <xdr:rowOff>31750</xdr:rowOff>
    </xdr:from>
    <xdr:to>
      <xdr:col>15</xdr:col>
      <xdr:colOff>15875</xdr:colOff>
      <xdr:row>38</xdr:row>
      <xdr:rowOff>162277</xdr:rowOff>
    </xdr:to>
    <xdr:graphicFrame macro="">
      <xdr:nvGraphicFramePr>
        <xdr:cNvPr id="9" name="Grafiek 8">
          <a:extLst>
            <a:ext uri="{FF2B5EF4-FFF2-40B4-BE49-F238E27FC236}">
              <a16:creationId xmlns:a16="http://schemas.microsoft.com/office/drawing/2014/main" id="{B08F7075-D4C5-49BA-BC98-7F697FFDBC9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15</xdr:col>
      <xdr:colOff>68580</xdr:colOff>
      <xdr:row>1</xdr:row>
      <xdr:rowOff>18732</xdr:rowOff>
    </xdr:from>
    <xdr:ext cx="5715000" cy="6987436"/>
    <xdr:sp macro="" textlink="">
      <xdr:nvSpPr>
        <xdr:cNvPr id="10" name="Tekstvak 9">
          <a:extLst>
            <a:ext uri="{FF2B5EF4-FFF2-40B4-BE49-F238E27FC236}">
              <a16:creationId xmlns:a16="http://schemas.microsoft.com/office/drawing/2014/main" id="{E6BA6AA0-4B8F-4BD2-A9F0-081E8F983068}"/>
            </a:ext>
          </a:extLst>
        </xdr:cNvPr>
        <xdr:cNvSpPr txBox="1"/>
      </xdr:nvSpPr>
      <xdr:spPr>
        <a:xfrm>
          <a:off x="8768080" y="202176"/>
          <a:ext cx="5715000" cy="6987436"/>
        </a:xfrm>
        <a:prstGeom prst="rect">
          <a:avLst/>
        </a:prstGeom>
        <a:solidFill>
          <a:srgbClr val="002060"/>
        </a:solidFill>
        <a:ln>
          <a:solidFill>
            <a:srgbClr val="00206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nl-NL" sz="1100" b="1" baseline="0">
              <a:solidFill>
                <a:schemeClr val="bg1"/>
              </a:solidFill>
            </a:rPr>
            <a:t>Toelichting op de grafieken.</a:t>
          </a:r>
        </a:p>
        <a:p>
          <a:pPr marL="0" marR="0" lvl="0" indent="0" defTabSz="914400" eaLnBrk="1" fontAlgn="auto" latinLnBrk="0" hangingPunct="1">
            <a:lnSpc>
              <a:spcPct val="100000"/>
            </a:lnSpc>
            <a:spcBef>
              <a:spcPts val="0"/>
            </a:spcBef>
            <a:spcAft>
              <a:spcPts val="0"/>
            </a:spcAft>
            <a:buClrTx/>
            <a:buSzTx/>
            <a:buFontTx/>
            <a:buNone/>
            <a:tabLst/>
            <a:defRPr/>
          </a:pPr>
          <a:r>
            <a:rPr lang="nl-NL" sz="1100" baseline="0">
              <a:solidFill>
                <a:schemeClr val="bg1"/>
              </a:solidFill>
              <a:effectLst/>
              <a:latin typeface="+mn-lt"/>
              <a:ea typeface="+mn-ea"/>
              <a:cs typeface="+mn-cs"/>
            </a:rPr>
            <a:t>Er is een aantal grafieken opgenonen waarin de ontwikkeling van de omvang van: BUIG budget,netto lasten en resultaat van uw gemeente is weergegeven. Ook is het BUIG resultaat van uw gemeente nader geanalyseerd rekening houdend met het landelijk resultaat op BUIG. Onderstaand is een korte toelichting per grafiek opgenomen.</a:t>
          </a:r>
          <a:endParaRPr lang="nl-NL">
            <a:solidFill>
              <a:schemeClr val="bg1"/>
            </a:solidFill>
            <a:effectLst/>
          </a:endParaRPr>
        </a:p>
        <a:p>
          <a:endParaRPr lang="nl-NL" sz="1100" b="1" baseline="0">
            <a:solidFill>
              <a:schemeClr val="bg1"/>
            </a:solidFill>
          </a:endParaRPr>
        </a:p>
        <a:p>
          <a:endParaRPr lang="nl-NL" sz="1100" b="1" baseline="0">
            <a:solidFill>
              <a:schemeClr val="bg1"/>
            </a:solidFill>
          </a:endParaRPr>
        </a:p>
        <a:p>
          <a:endParaRPr lang="nl-NL" sz="1100" b="1" baseline="0">
            <a:solidFill>
              <a:schemeClr val="bg1"/>
            </a:solidFill>
          </a:endParaRPr>
        </a:p>
        <a:p>
          <a:endParaRPr lang="nl-NL" sz="1100" b="1" baseline="0">
            <a:solidFill>
              <a:schemeClr val="bg1"/>
            </a:solidFill>
          </a:endParaRPr>
        </a:p>
        <a:p>
          <a:endParaRPr lang="nl-NL" sz="1100" b="1" baseline="0">
            <a:solidFill>
              <a:schemeClr val="bg1"/>
            </a:solidFill>
          </a:endParaRPr>
        </a:p>
        <a:p>
          <a:endParaRPr lang="nl-NL" sz="1100" b="1" baseline="0">
            <a:solidFill>
              <a:schemeClr val="bg1"/>
            </a:solidFill>
          </a:endParaRPr>
        </a:p>
        <a:p>
          <a:r>
            <a:rPr lang="nl-NL" sz="1100" b="1" baseline="0">
              <a:solidFill>
                <a:schemeClr val="bg1"/>
              </a:solidFill>
            </a:rPr>
            <a:t>Grafiek 7</a:t>
          </a:r>
          <a:r>
            <a:rPr lang="nl-NL" sz="1100" baseline="0">
              <a:solidFill>
                <a:schemeClr val="bg1"/>
              </a:solidFill>
            </a:rPr>
            <a:t>. De ontwikkeling van het BUIG-budget, de netto-uitgaven BUIG en het tekort van de gemeente.</a:t>
          </a:r>
        </a:p>
        <a:p>
          <a:endParaRPr lang="nl-NL" sz="1100">
            <a:solidFill>
              <a:schemeClr val="bg1"/>
            </a:solidFill>
          </a:endParaRPr>
        </a:p>
        <a:p>
          <a:endParaRPr lang="nl-NL" sz="1100">
            <a:solidFill>
              <a:schemeClr val="bg1"/>
            </a:solidFill>
          </a:endParaRPr>
        </a:p>
        <a:p>
          <a:endParaRPr lang="nl-NL" sz="1100">
            <a:solidFill>
              <a:schemeClr val="bg1"/>
            </a:solidFill>
          </a:endParaRPr>
        </a:p>
        <a:p>
          <a:endParaRPr lang="nl-NL" sz="1100">
            <a:solidFill>
              <a:schemeClr val="bg1"/>
            </a:solidFill>
          </a:endParaRPr>
        </a:p>
        <a:p>
          <a:endParaRPr lang="nl-NL" sz="1100">
            <a:solidFill>
              <a:schemeClr val="bg1"/>
            </a:solidFill>
          </a:endParaRPr>
        </a:p>
        <a:p>
          <a:endParaRPr lang="nl-NL" sz="1100">
            <a:solidFill>
              <a:schemeClr val="bg1"/>
            </a:solidFill>
          </a:endParaRPr>
        </a:p>
        <a:p>
          <a:endParaRPr lang="nl-NL" sz="1100">
            <a:solidFill>
              <a:schemeClr val="bg1"/>
            </a:solidFill>
          </a:endParaRPr>
        </a:p>
        <a:p>
          <a:endParaRPr lang="nl-NL" sz="1100">
            <a:solidFill>
              <a:schemeClr val="bg1"/>
            </a:solidFill>
          </a:endParaRPr>
        </a:p>
        <a:p>
          <a:endParaRPr lang="nl-NL" sz="1100">
            <a:solidFill>
              <a:schemeClr val="bg1"/>
            </a:solidFill>
          </a:endParaRPr>
        </a:p>
        <a:p>
          <a:endParaRPr lang="nl-NL" sz="1100">
            <a:solidFill>
              <a:schemeClr val="bg1"/>
            </a:solidFill>
          </a:endParaRPr>
        </a:p>
        <a:p>
          <a:endParaRPr lang="nl-NL" sz="1100">
            <a:solidFill>
              <a:schemeClr val="bg1"/>
            </a:solidFill>
          </a:endParaRPr>
        </a:p>
        <a:p>
          <a:endParaRPr lang="nl-NL" sz="1100">
            <a:solidFill>
              <a:schemeClr val="bg1"/>
            </a:solidFill>
          </a:endParaRPr>
        </a:p>
        <a:p>
          <a:endParaRPr lang="nl-NL" sz="1100">
            <a:solidFill>
              <a:schemeClr val="bg1"/>
            </a:solidFill>
          </a:endParaRPr>
        </a:p>
        <a:p>
          <a:endParaRPr lang="nl-NL" sz="1100" b="1">
            <a:solidFill>
              <a:schemeClr val="bg1"/>
            </a:solidFill>
          </a:endParaRPr>
        </a:p>
        <a:p>
          <a:endParaRPr lang="nl-NL" sz="1100" b="1">
            <a:solidFill>
              <a:schemeClr val="bg1"/>
            </a:solidFill>
          </a:endParaRPr>
        </a:p>
        <a:p>
          <a:r>
            <a:rPr lang="nl-NL" sz="1100" b="1">
              <a:solidFill>
                <a:schemeClr val="bg1"/>
              </a:solidFill>
            </a:rPr>
            <a:t>Grafiek 8. </a:t>
          </a:r>
          <a:r>
            <a:rPr lang="nl-NL" sz="1100" b="0">
              <a:solidFill>
                <a:schemeClr val="bg1"/>
              </a:solidFill>
            </a:rPr>
            <a:t>In deze grafiek wordt het</a:t>
          </a:r>
          <a:r>
            <a:rPr lang="nl-NL" sz="1100" b="0" baseline="0">
              <a:solidFill>
                <a:schemeClr val="bg1"/>
              </a:solidFill>
            </a:rPr>
            <a:t> </a:t>
          </a:r>
          <a:r>
            <a:rPr lang="nl-NL" sz="1100" b="0">
              <a:solidFill>
                <a:schemeClr val="bg1"/>
              </a:solidFill>
            </a:rPr>
            <a:t>BUIG</a:t>
          </a:r>
          <a:r>
            <a:rPr lang="nl-NL" sz="1100" b="0" baseline="0">
              <a:solidFill>
                <a:schemeClr val="bg1"/>
              </a:solidFill>
            </a:rPr>
            <a:t> saldo van de gemeente afgezet (de blauwe lijn) tegen een "fictief" BUIG saldo (de rode lijn) dat is berekend door het landelijk tekort % toe te passen op de cijfers van de gemeente. Als de blauwe lijn onder de rode lijn ligt presteert scoort de gemeente minder goed dan landelijk en vice versa. </a:t>
          </a:r>
          <a:r>
            <a:rPr lang="nl-NL" sz="1100" baseline="0">
              <a:solidFill>
                <a:schemeClr val="bg1"/>
              </a:solidFill>
            </a:rPr>
            <a:t>De groene lijn geeft dus aan welk deel van het BUIG resultaat het gevolg is van factoren op gemeenteniveau (dat kan de werking van het verdeelmodel BUIG zijn maar ook het gevolg van eigen beleid en uitvoering).</a:t>
          </a:r>
        </a:p>
        <a:p>
          <a:endParaRPr lang="nl-NL" sz="1100" baseline="0">
            <a:solidFill>
              <a:schemeClr val="bg1"/>
            </a:solidFill>
          </a:endParaRPr>
        </a:p>
        <a:p>
          <a:endParaRPr lang="nl-NL" sz="1100" baseline="0">
            <a:solidFill>
              <a:schemeClr val="bg1"/>
            </a:solidFill>
          </a:endParaRPr>
        </a:p>
        <a:p>
          <a:endParaRPr lang="nl-NL" sz="1100" baseline="0">
            <a:solidFill>
              <a:schemeClr val="bg1"/>
            </a:solidFill>
          </a:endParaRPr>
        </a:p>
        <a:p>
          <a:endParaRPr lang="nl-NL" sz="1100" baseline="0">
            <a:solidFill>
              <a:schemeClr val="bg1"/>
            </a:solidFill>
          </a:endParaRPr>
        </a:p>
        <a:p>
          <a:endParaRPr lang="nl-NL" sz="1100" baseline="0">
            <a:solidFill>
              <a:schemeClr val="bg1"/>
            </a:solidFill>
          </a:endParaRPr>
        </a:p>
      </xdr:txBody>
    </xdr:sp>
    <xdr:clientData/>
  </xdr:oneCellAnchor>
</xdr:wsDr>
</file>

<file path=xl/drawings/drawing9.xml><?xml version="1.0" encoding="utf-8"?>
<xdr:wsDr xmlns:xdr="http://schemas.openxmlformats.org/drawingml/2006/spreadsheetDrawing" xmlns:a="http://schemas.openxmlformats.org/drawingml/2006/main">
  <xdr:twoCellAnchor editAs="oneCell">
    <xdr:from>
      <xdr:col>8</xdr:col>
      <xdr:colOff>164353</xdr:colOff>
      <xdr:row>17</xdr:row>
      <xdr:rowOff>28664</xdr:rowOff>
    </xdr:from>
    <xdr:to>
      <xdr:col>16</xdr:col>
      <xdr:colOff>52294</xdr:colOff>
      <xdr:row>25</xdr:row>
      <xdr:rowOff>91844</xdr:rowOff>
    </xdr:to>
    <xdr:pic>
      <xdr:nvPicPr>
        <xdr:cNvPr id="6" name="Afbeelding 5">
          <a:extLst>
            <a:ext uri="{FF2B5EF4-FFF2-40B4-BE49-F238E27FC236}">
              <a16:creationId xmlns:a16="http://schemas.microsoft.com/office/drawing/2014/main" id="{0979E728-4E95-3040-B477-56A2CF29D661}"/>
            </a:ext>
          </a:extLst>
        </xdr:cNvPr>
        <xdr:cNvPicPr>
          <a:picLocks noChangeAspect="1"/>
        </xdr:cNvPicPr>
      </xdr:nvPicPr>
      <xdr:blipFill>
        <a:blip xmlns:r="http://schemas.openxmlformats.org/officeDocument/2006/relationships" r:embed="rId1"/>
        <a:stretch>
          <a:fillRect/>
        </a:stretch>
      </xdr:blipFill>
      <xdr:spPr>
        <a:xfrm>
          <a:off x="10750177" y="3427782"/>
          <a:ext cx="6462058" cy="191588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adlasz.sharepoint.com/Users/RBaakman/AppData/Local/Microsoft/Windows/INetCache/Content.Outlook/XDUUNK7U/20180417%20Budgettool%20BUIG%202018-202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art"/>
      <sheetName val="Algemene_toelichting"/>
      <sheetName val="Groot_&amp;_middelgroot"/>
      <sheetName val="Klein"/>
      <sheetName val="Bbz_2004"/>
      <sheetName val="Data"/>
      <sheetName val="Def budget 2017"/>
      <sheetName val="Nader voorlopig 2018"/>
    </sheetNames>
    <sheetDataSet>
      <sheetData sheetId="0"/>
      <sheetData sheetId="1"/>
      <sheetData sheetId="2"/>
      <sheetData sheetId="3"/>
      <sheetData sheetId="4"/>
      <sheetData sheetId="5">
        <row r="2">
          <cell r="B2" t="str">
            <v>Aa en Hunze</v>
          </cell>
        </row>
        <row r="3">
          <cell r="B3" t="str">
            <v>Aalburg</v>
          </cell>
        </row>
        <row r="4">
          <cell r="B4" t="str">
            <v>Aalsmeer</v>
          </cell>
        </row>
        <row r="5">
          <cell r="B5" t="str">
            <v>Aalten</v>
          </cell>
        </row>
        <row r="6">
          <cell r="B6" t="str">
            <v>Achtkarspelen</v>
          </cell>
        </row>
        <row r="7">
          <cell r="B7" t="str">
            <v>Alblasserdam</v>
          </cell>
        </row>
        <row r="8">
          <cell r="B8" t="str">
            <v>Albrandswaard</v>
          </cell>
        </row>
        <row r="9">
          <cell r="B9" t="str">
            <v>Alkmaar</v>
          </cell>
        </row>
        <row r="10">
          <cell r="B10" t="str">
            <v>Almelo</v>
          </cell>
        </row>
        <row r="11">
          <cell r="B11" t="str">
            <v>Almere</v>
          </cell>
        </row>
        <row r="12">
          <cell r="B12" t="str">
            <v>Alphen aan den Rijn</v>
          </cell>
        </row>
        <row r="13">
          <cell r="B13" t="str">
            <v>Alphen-Chaam</v>
          </cell>
        </row>
        <row r="14">
          <cell r="B14" t="str">
            <v>Ameland</v>
          </cell>
        </row>
        <row r="15">
          <cell r="B15" t="str">
            <v>Amersfoort</v>
          </cell>
        </row>
        <row r="16">
          <cell r="B16" t="str">
            <v>Amstelveen</v>
          </cell>
        </row>
        <row r="17">
          <cell r="B17" t="str">
            <v>Amsterdam</v>
          </cell>
        </row>
        <row r="18">
          <cell r="B18" t="str">
            <v>Apeldoorn</v>
          </cell>
        </row>
        <row r="19">
          <cell r="B19" t="str">
            <v>Appingedam</v>
          </cell>
        </row>
        <row r="20">
          <cell r="B20" t="str">
            <v>Arnhem</v>
          </cell>
        </row>
        <row r="21">
          <cell r="B21" t="str">
            <v>Assen</v>
          </cell>
        </row>
        <row r="22">
          <cell r="B22" t="str">
            <v>Asten</v>
          </cell>
        </row>
        <row r="23">
          <cell r="B23" t="str">
            <v>Baarle-Nassau</v>
          </cell>
        </row>
        <row r="24">
          <cell r="B24" t="str">
            <v>Baarn</v>
          </cell>
        </row>
        <row r="25">
          <cell r="B25" t="str">
            <v>Barendrecht</v>
          </cell>
        </row>
        <row r="26">
          <cell r="B26" t="str">
            <v>Barneveld</v>
          </cell>
        </row>
        <row r="27">
          <cell r="B27" t="str">
            <v>Bedum</v>
          </cell>
        </row>
        <row r="28">
          <cell r="B28" t="str">
            <v>Beek</v>
          </cell>
        </row>
        <row r="29">
          <cell r="B29" t="str">
            <v>Beemster</v>
          </cell>
        </row>
        <row r="30">
          <cell r="B30" t="str">
            <v>Beesel</v>
          </cell>
        </row>
        <row r="31">
          <cell r="B31" t="str">
            <v>Berg en Dal</v>
          </cell>
        </row>
        <row r="32">
          <cell r="B32" t="str">
            <v>Bergeijk</v>
          </cell>
        </row>
        <row r="33">
          <cell r="B33" t="str">
            <v>Bergen (L.)</v>
          </cell>
        </row>
        <row r="34">
          <cell r="B34" t="str">
            <v>Bergen (NH.)</v>
          </cell>
        </row>
        <row r="35">
          <cell r="B35" t="str">
            <v>Bergen op Zoom</v>
          </cell>
        </row>
        <row r="36">
          <cell r="B36" t="str">
            <v>Berkelland</v>
          </cell>
        </row>
        <row r="37">
          <cell r="B37" t="str">
            <v>Bernheze</v>
          </cell>
        </row>
        <row r="38">
          <cell r="B38" t="str">
            <v>Best</v>
          </cell>
        </row>
        <row r="39">
          <cell r="B39" t="str">
            <v>Beuningen</v>
          </cell>
        </row>
        <row r="40">
          <cell r="B40" t="str">
            <v>Beverwijk</v>
          </cell>
        </row>
        <row r="41">
          <cell r="B41" t="str">
            <v>Binnenmaas</v>
          </cell>
        </row>
        <row r="42">
          <cell r="B42" t="str">
            <v>Bladel</v>
          </cell>
        </row>
        <row r="43">
          <cell r="B43" t="str">
            <v>Blaricum</v>
          </cell>
        </row>
        <row r="44">
          <cell r="B44" t="str">
            <v>Bloemendaal</v>
          </cell>
        </row>
        <row r="45">
          <cell r="B45" t="str">
            <v>Bodegraven-Reeuwijk</v>
          </cell>
        </row>
        <row r="46">
          <cell r="B46" t="str">
            <v>Boekel</v>
          </cell>
        </row>
        <row r="47">
          <cell r="B47" t="str">
            <v>Borger-Odoorn</v>
          </cell>
        </row>
        <row r="48">
          <cell r="B48" t="str">
            <v>Borne</v>
          </cell>
        </row>
        <row r="49">
          <cell r="B49" t="str">
            <v>Borsele</v>
          </cell>
        </row>
        <row r="50">
          <cell r="B50" t="str">
            <v>Boxmeer</v>
          </cell>
        </row>
        <row r="51">
          <cell r="B51" t="str">
            <v>Boxtel</v>
          </cell>
        </row>
        <row r="52">
          <cell r="B52" t="str">
            <v>Breda</v>
          </cell>
        </row>
        <row r="53">
          <cell r="B53" t="str">
            <v>Brielle</v>
          </cell>
        </row>
        <row r="54">
          <cell r="B54" t="str">
            <v>Bronckhorst</v>
          </cell>
        </row>
        <row r="55">
          <cell r="B55" t="str">
            <v>Brummen</v>
          </cell>
        </row>
        <row r="56">
          <cell r="B56" t="str">
            <v>Brunssum</v>
          </cell>
        </row>
        <row r="57">
          <cell r="B57" t="str">
            <v>Bunnik</v>
          </cell>
        </row>
        <row r="58">
          <cell r="B58" t="str">
            <v>Bunschoten</v>
          </cell>
        </row>
        <row r="59">
          <cell r="B59" t="str">
            <v>Buren</v>
          </cell>
        </row>
        <row r="60">
          <cell r="B60" t="str">
            <v>Capelle aan den IJssel</v>
          </cell>
        </row>
        <row r="61">
          <cell r="B61" t="str">
            <v>Castricum</v>
          </cell>
        </row>
        <row r="62">
          <cell r="B62" t="str">
            <v>Coevorden</v>
          </cell>
        </row>
        <row r="63">
          <cell r="B63" t="str">
            <v>Cranendonck</v>
          </cell>
        </row>
        <row r="64">
          <cell r="B64" t="str">
            <v>Cromstrijen</v>
          </cell>
        </row>
        <row r="65">
          <cell r="B65" t="str">
            <v>Cuijk</v>
          </cell>
        </row>
        <row r="66">
          <cell r="B66" t="str">
            <v>Culemborg</v>
          </cell>
        </row>
        <row r="67">
          <cell r="B67" t="str">
            <v>Dalfsen</v>
          </cell>
        </row>
        <row r="68">
          <cell r="B68" t="str">
            <v>Dantumadiel</v>
          </cell>
        </row>
        <row r="69">
          <cell r="B69" t="str">
            <v>De Bilt</v>
          </cell>
        </row>
        <row r="70">
          <cell r="B70" t="str">
            <v>De Fryske Marren</v>
          </cell>
        </row>
        <row r="71">
          <cell r="B71" t="str">
            <v>De Marne</v>
          </cell>
        </row>
        <row r="72">
          <cell r="B72" t="str">
            <v>De Ronde Venen</v>
          </cell>
        </row>
        <row r="73">
          <cell r="B73" t="str">
            <v>De Wolden</v>
          </cell>
        </row>
        <row r="74">
          <cell r="B74" t="str">
            <v>Delft</v>
          </cell>
        </row>
        <row r="75">
          <cell r="B75" t="str">
            <v>Delfzijl</v>
          </cell>
        </row>
        <row r="76">
          <cell r="B76" t="str">
            <v>Den Helder</v>
          </cell>
        </row>
        <row r="77">
          <cell r="B77" t="str">
            <v>Deurne</v>
          </cell>
        </row>
        <row r="78">
          <cell r="B78" t="str">
            <v>Deventer</v>
          </cell>
        </row>
        <row r="79">
          <cell r="B79" t="str">
            <v>Diemen</v>
          </cell>
        </row>
        <row r="80">
          <cell r="B80" t="str">
            <v>Dinkelland</v>
          </cell>
        </row>
        <row r="81">
          <cell r="B81" t="str">
            <v>Doesburg</v>
          </cell>
        </row>
        <row r="82">
          <cell r="B82" t="str">
            <v>Doetinchem</v>
          </cell>
        </row>
        <row r="83">
          <cell r="B83" t="str">
            <v>Dongen</v>
          </cell>
        </row>
        <row r="84">
          <cell r="B84" t="str">
            <v>Dongeradeel</v>
          </cell>
        </row>
        <row r="85">
          <cell r="B85" t="str">
            <v>Dordrecht</v>
          </cell>
        </row>
        <row r="86">
          <cell r="B86" t="str">
            <v>Drechterland</v>
          </cell>
        </row>
        <row r="87">
          <cell r="B87" t="str">
            <v>Drimmelen</v>
          </cell>
        </row>
        <row r="88">
          <cell r="B88" t="str">
            <v>Dronten</v>
          </cell>
        </row>
        <row r="89">
          <cell r="B89" t="str">
            <v>Druten</v>
          </cell>
        </row>
        <row r="90">
          <cell r="B90" t="str">
            <v>Duiven</v>
          </cell>
        </row>
        <row r="91">
          <cell r="B91" t="str">
            <v>Echt-Susteren</v>
          </cell>
        </row>
        <row r="92">
          <cell r="B92" t="str">
            <v>Edam-Volendam</v>
          </cell>
        </row>
        <row r="93">
          <cell r="B93" t="str">
            <v>Ede</v>
          </cell>
        </row>
        <row r="94">
          <cell r="B94" t="str">
            <v>Eemnes</v>
          </cell>
        </row>
        <row r="95">
          <cell r="B95" t="str">
            <v>Eemsmond</v>
          </cell>
        </row>
        <row r="96">
          <cell r="B96" t="str">
            <v>Eersel</v>
          </cell>
        </row>
        <row r="97">
          <cell r="B97" t="str">
            <v>Eijsden-Margraten</v>
          </cell>
        </row>
        <row r="98">
          <cell r="B98" t="str">
            <v>Eindhoven</v>
          </cell>
        </row>
        <row r="99">
          <cell r="B99" t="str">
            <v>Elburg</v>
          </cell>
        </row>
        <row r="100">
          <cell r="B100" t="str">
            <v>Emmen</v>
          </cell>
        </row>
        <row r="101">
          <cell r="B101" t="str">
            <v>Enkhuizen</v>
          </cell>
        </row>
        <row r="102">
          <cell r="B102" t="str">
            <v>Enschede</v>
          </cell>
        </row>
        <row r="103">
          <cell r="B103" t="str">
            <v>Epe</v>
          </cell>
        </row>
        <row r="104">
          <cell r="B104" t="str">
            <v>Ermelo</v>
          </cell>
        </row>
        <row r="105">
          <cell r="B105" t="str">
            <v>Etten-Leur</v>
          </cell>
        </row>
        <row r="106">
          <cell r="B106" t="str">
            <v>Ferwerderadiel</v>
          </cell>
        </row>
        <row r="107">
          <cell r="B107" t="str">
            <v>Geertruidenberg</v>
          </cell>
        </row>
        <row r="108">
          <cell r="B108" t="str">
            <v>Geldermalsen</v>
          </cell>
        </row>
        <row r="109">
          <cell r="B109" t="str">
            <v>Geldrop-Mierlo</v>
          </cell>
        </row>
        <row r="110">
          <cell r="B110" t="str">
            <v>Gemert-Bakel</v>
          </cell>
        </row>
        <row r="111">
          <cell r="B111" t="str">
            <v>Gennep</v>
          </cell>
        </row>
        <row r="112">
          <cell r="B112" t="str">
            <v>Giessenlanden</v>
          </cell>
        </row>
        <row r="113">
          <cell r="B113" t="str">
            <v>Gilze en Rijen</v>
          </cell>
        </row>
        <row r="114">
          <cell r="B114" t="str">
            <v>Goeree-Overflakkee</v>
          </cell>
        </row>
        <row r="115">
          <cell r="B115" t="str">
            <v>Goes</v>
          </cell>
        </row>
        <row r="116">
          <cell r="B116" t="str">
            <v>Goirle</v>
          </cell>
        </row>
        <row r="117">
          <cell r="B117" t="str">
            <v>Gooise Meren</v>
          </cell>
        </row>
        <row r="118">
          <cell r="B118" t="str">
            <v>Gorinchem</v>
          </cell>
        </row>
        <row r="119">
          <cell r="B119" t="str">
            <v>Gouda</v>
          </cell>
        </row>
        <row r="120">
          <cell r="B120" t="str">
            <v>Grave</v>
          </cell>
        </row>
        <row r="121">
          <cell r="B121" t="str">
            <v>Groningen</v>
          </cell>
        </row>
        <row r="122">
          <cell r="B122" t="str">
            <v>Grootegast</v>
          </cell>
        </row>
        <row r="123">
          <cell r="B123" t="str">
            <v>Gulpen-Wittem</v>
          </cell>
        </row>
        <row r="124">
          <cell r="B124" t="str">
            <v>Haaksbergen</v>
          </cell>
        </row>
        <row r="125">
          <cell r="B125" t="str">
            <v>Haaren</v>
          </cell>
        </row>
        <row r="126">
          <cell r="B126" t="str">
            <v>Haarlem</v>
          </cell>
        </row>
        <row r="127">
          <cell r="B127" t="str">
            <v>Haarlemmerliede en Spaarnwoude</v>
          </cell>
        </row>
        <row r="128">
          <cell r="B128" t="str">
            <v>Haarlemmermeer</v>
          </cell>
        </row>
        <row r="129">
          <cell r="B129" t="str">
            <v>Halderberge</v>
          </cell>
        </row>
        <row r="130">
          <cell r="B130" t="str">
            <v>Hardenberg</v>
          </cell>
        </row>
        <row r="131">
          <cell r="B131" t="str">
            <v>Harderwijk</v>
          </cell>
        </row>
        <row r="132">
          <cell r="B132" t="str">
            <v>Hardinxveld-Giessendam</v>
          </cell>
        </row>
        <row r="133">
          <cell r="B133" t="str">
            <v>Haren</v>
          </cell>
        </row>
        <row r="134">
          <cell r="B134" t="str">
            <v>Harlingen</v>
          </cell>
        </row>
        <row r="135">
          <cell r="B135" t="str">
            <v>Hattem</v>
          </cell>
        </row>
        <row r="136">
          <cell r="B136" t="str">
            <v>Heemskerk</v>
          </cell>
        </row>
        <row r="137">
          <cell r="B137" t="str">
            <v>Heemstede</v>
          </cell>
        </row>
        <row r="138">
          <cell r="B138" t="str">
            <v>Heerde</v>
          </cell>
        </row>
        <row r="139">
          <cell r="B139" t="str">
            <v>Heerenveen</v>
          </cell>
        </row>
        <row r="140">
          <cell r="B140" t="str">
            <v>Heerhugowaard</v>
          </cell>
        </row>
        <row r="141">
          <cell r="B141" t="str">
            <v>Heerlen</v>
          </cell>
        </row>
        <row r="142">
          <cell r="B142" t="str">
            <v>Heeze-Leende</v>
          </cell>
        </row>
        <row r="143">
          <cell r="B143" t="str">
            <v>Heiloo</v>
          </cell>
        </row>
        <row r="144">
          <cell r="B144" t="str">
            <v>Hellendoorn</v>
          </cell>
        </row>
        <row r="145">
          <cell r="B145" t="str">
            <v>Hellevoetsluis</v>
          </cell>
        </row>
        <row r="146">
          <cell r="B146" t="str">
            <v>Helmond</v>
          </cell>
        </row>
        <row r="147">
          <cell r="B147" t="str">
            <v>Hendrik-Ido-Ambacht</v>
          </cell>
        </row>
        <row r="148">
          <cell r="B148" t="str">
            <v>Hengelo</v>
          </cell>
        </row>
        <row r="149">
          <cell r="B149" t="str">
            <v>Heumen</v>
          </cell>
        </row>
        <row r="150">
          <cell r="B150" t="str">
            <v>Heusden</v>
          </cell>
        </row>
        <row r="151">
          <cell r="B151" t="str">
            <v>Hillegom</v>
          </cell>
        </row>
        <row r="152">
          <cell r="B152" t="str">
            <v>Hilvarenbeek</v>
          </cell>
        </row>
        <row r="153">
          <cell r="B153" t="str">
            <v>Hilversum</v>
          </cell>
        </row>
        <row r="154">
          <cell r="B154" t="str">
            <v>Hof van Twente</v>
          </cell>
        </row>
        <row r="155">
          <cell r="B155" t="str">
            <v>Hollands Kroon</v>
          </cell>
        </row>
        <row r="156">
          <cell r="B156" t="str">
            <v>Hoogeveen</v>
          </cell>
        </row>
        <row r="157">
          <cell r="B157" t="str">
            <v>Hoorn</v>
          </cell>
        </row>
        <row r="158">
          <cell r="B158" t="str">
            <v>Horst aan de Maas</v>
          </cell>
        </row>
        <row r="159">
          <cell r="B159" t="str">
            <v>Houten</v>
          </cell>
        </row>
        <row r="160">
          <cell r="B160" t="str">
            <v>Huizen</v>
          </cell>
        </row>
        <row r="161">
          <cell r="B161" t="str">
            <v>Hulst</v>
          </cell>
        </row>
        <row r="162">
          <cell r="B162" t="str">
            <v>IJsselstein</v>
          </cell>
        </row>
        <row r="163">
          <cell r="B163" t="str">
            <v>Kaag en Braassem</v>
          </cell>
        </row>
        <row r="164">
          <cell r="B164" t="str">
            <v>Kampen</v>
          </cell>
        </row>
        <row r="165">
          <cell r="B165" t="str">
            <v>Kapelle</v>
          </cell>
        </row>
        <row r="166">
          <cell r="B166" t="str">
            <v>Katwijk</v>
          </cell>
        </row>
        <row r="167">
          <cell r="B167" t="str">
            <v>Kerkrade</v>
          </cell>
        </row>
        <row r="168">
          <cell r="B168" t="str">
            <v>Koggenland</v>
          </cell>
        </row>
        <row r="169">
          <cell r="B169" t="str">
            <v>Kollumerland en Nieuwkruisland</v>
          </cell>
        </row>
        <row r="170">
          <cell r="B170" t="str">
            <v>Korendijk</v>
          </cell>
        </row>
        <row r="171">
          <cell r="B171" t="str">
            <v>Krimpen aan den IJssel</v>
          </cell>
        </row>
        <row r="172">
          <cell r="B172" t="str">
            <v>Krimpenerwaard</v>
          </cell>
        </row>
        <row r="173">
          <cell r="B173" t="str">
            <v>Laarbeek</v>
          </cell>
        </row>
        <row r="174">
          <cell r="B174" t="str">
            <v>Landerd</v>
          </cell>
        </row>
        <row r="175">
          <cell r="B175" t="str">
            <v>Landgraaf</v>
          </cell>
        </row>
        <row r="176">
          <cell r="B176" t="str">
            <v>Landsmeer</v>
          </cell>
        </row>
        <row r="177">
          <cell r="B177" t="str">
            <v>Langedijk</v>
          </cell>
        </row>
        <row r="178">
          <cell r="B178" t="str">
            <v>Lansingerland</v>
          </cell>
        </row>
        <row r="179">
          <cell r="B179" t="str">
            <v>Laren</v>
          </cell>
        </row>
        <row r="180">
          <cell r="B180" t="str">
            <v>Leek</v>
          </cell>
        </row>
        <row r="181">
          <cell r="B181" t="str">
            <v>Leerdam</v>
          </cell>
        </row>
        <row r="182">
          <cell r="B182" t="str">
            <v>Leeuwarden</v>
          </cell>
        </row>
        <row r="183">
          <cell r="B183" t="str">
            <v>Leiden</v>
          </cell>
        </row>
        <row r="184">
          <cell r="B184" t="str">
            <v>Leiderdorp</v>
          </cell>
        </row>
        <row r="185">
          <cell r="B185" t="str">
            <v>Leidschendam-Voorburg</v>
          </cell>
        </row>
        <row r="186">
          <cell r="B186" t="str">
            <v>Lelystad</v>
          </cell>
        </row>
        <row r="187">
          <cell r="B187" t="str">
            <v>Leudal</v>
          </cell>
        </row>
        <row r="188">
          <cell r="B188" t="str">
            <v>Leusden</v>
          </cell>
        </row>
        <row r="189">
          <cell r="B189" t="str">
            <v>Lingewaal</v>
          </cell>
        </row>
        <row r="190">
          <cell r="B190" t="str">
            <v>Lingewaard</v>
          </cell>
        </row>
        <row r="191">
          <cell r="B191" t="str">
            <v>Lisse</v>
          </cell>
        </row>
        <row r="192">
          <cell r="B192" t="str">
            <v>Lochem</v>
          </cell>
        </row>
        <row r="193">
          <cell r="B193" t="str">
            <v>Loon op Zand</v>
          </cell>
        </row>
        <row r="194">
          <cell r="B194" t="str">
            <v>Lopik</v>
          </cell>
        </row>
        <row r="195">
          <cell r="B195" t="str">
            <v>Loppersum</v>
          </cell>
        </row>
        <row r="196">
          <cell r="B196" t="str">
            <v>Losser</v>
          </cell>
        </row>
        <row r="197">
          <cell r="B197" t="str">
            <v>Maasdriel</v>
          </cell>
        </row>
        <row r="198">
          <cell r="B198" t="str">
            <v>Maasgouw</v>
          </cell>
        </row>
        <row r="199">
          <cell r="B199" t="str">
            <v>Maassluis</v>
          </cell>
        </row>
        <row r="200">
          <cell r="B200" t="str">
            <v>Maastricht</v>
          </cell>
        </row>
        <row r="201">
          <cell r="B201" t="str">
            <v>Marum</v>
          </cell>
        </row>
        <row r="202">
          <cell r="B202" t="str">
            <v>Medemblik</v>
          </cell>
        </row>
        <row r="203">
          <cell r="B203" t="str">
            <v>Meerssen</v>
          </cell>
        </row>
        <row r="204">
          <cell r="B204" t="str">
            <v>Meierijstad</v>
          </cell>
        </row>
        <row r="205">
          <cell r="B205" t="str">
            <v>Meppel</v>
          </cell>
        </row>
        <row r="206">
          <cell r="B206" t="str">
            <v>Middelburg</v>
          </cell>
        </row>
        <row r="207">
          <cell r="B207" t="str">
            <v>Midden-Delfland</v>
          </cell>
        </row>
        <row r="208">
          <cell r="B208" t="str">
            <v>Midden-Drenthe</v>
          </cell>
        </row>
        <row r="209">
          <cell r="B209" t="str">
            <v>Midden-Groningen</v>
          </cell>
        </row>
        <row r="210">
          <cell r="B210" t="str">
            <v>Mill en Sint Hubert</v>
          </cell>
        </row>
        <row r="211">
          <cell r="B211" t="str">
            <v>Moerdijk</v>
          </cell>
        </row>
        <row r="212">
          <cell r="B212" t="str">
            <v>Molenwaard</v>
          </cell>
        </row>
        <row r="213">
          <cell r="B213" t="str">
            <v>Montferland</v>
          </cell>
        </row>
        <row r="214">
          <cell r="B214" t="str">
            <v>Montfoort</v>
          </cell>
        </row>
        <row r="215">
          <cell r="B215" t="str">
            <v>Mook en Middelaar</v>
          </cell>
        </row>
        <row r="216">
          <cell r="B216" t="str">
            <v>Neder-Betuwe</v>
          </cell>
        </row>
        <row r="217">
          <cell r="B217" t="str">
            <v>Nederweert</v>
          </cell>
        </row>
        <row r="218">
          <cell r="B218" t="str">
            <v>Neerijnen</v>
          </cell>
        </row>
        <row r="219">
          <cell r="B219" t="str">
            <v>Nieuwegein</v>
          </cell>
        </row>
        <row r="220">
          <cell r="B220" t="str">
            <v>Nieuwkoop</v>
          </cell>
        </row>
        <row r="221">
          <cell r="B221" t="str">
            <v>Nijkerk</v>
          </cell>
        </row>
        <row r="222">
          <cell r="B222" t="str">
            <v>Nijmegen</v>
          </cell>
        </row>
        <row r="223">
          <cell r="B223" t="str">
            <v>Nissewaard</v>
          </cell>
        </row>
        <row r="224">
          <cell r="B224" t="str">
            <v>Noord-Beveland</v>
          </cell>
        </row>
        <row r="225">
          <cell r="B225" t="str">
            <v>Noordenveld</v>
          </cell>
        </row>
        <row r="226">
          <cell r="B226" t="str">
            <v>Noordoostpolder</v>
          </cell>
        </row>
        <row r="227">
          <cell r="B227" t="str">
            <v>Noordwijk</v>
          </cell>
        </row>
        <row r="228">
          <cell r="B228" t="str">
            <v>Noordwijkerhout</v>
          </cell>
        </row>
        <row r="229">
          <cell r="B229" t="str">
            <v>Nuenen, Gerwen en Nederwetten</v>
          </cell>
        </row>
        <row r="230">
          <cell r="B230" t="str">
            <v>Nunspeet</v>
          </cell>
        </row>
        <row r="231">
          <cell r="B231" t="str">
            <v>Nuth</v>
          </cell>
        </row>
        <row r="232">
          <cell r="B232" t="str">
            <v>Oegstgeest</v>
          </cell>
        </row>
        <row r="233">
          <cell r="B233" t="str">
            <v>Oirschot</v>
          </cell>
        </row>
        <row r="234">
          <cell r="B234" t="str">
            <v>Oisterwijk</v>
          </cell>
        </row>
        <row r="235">
          <cell r="B235" t="str">
            <v>Oldambt</v>
          </cell>
        </row>
        <row r="236">
          <cell r="B236" t="str">
            <v>Oldebroek</v>
          </cell>
        </row>
        <row r="237">
          <cell r="B237" t="str">
            <v>Oldenzaal</v>
          </cell>
        </row>
        <row r="238">
          <cell r="B238" t="str">
            <v>Olst-Wijhe</v>
          </cell>
        </row>
        <row r="239">
          <cell r="B239" t="str">
            <v>Ommen</v>
          </cell>
        </row>
        <row r="240">
          <cell r="B240" t="str">
            <v>Onderbanken</v>
          </cell>
        </row>
        <row r="241">
          <cell r="B241" t="str">
            <v>Oost Gelre</v>
          </cell>
        </row>
        <row r="242">
          <cell r="B242" t="str">
            <v>Oosterhout</v>
          </cell>
        </row>
        <row r="243">
          <cell r="B243" t="str">
            <v>Ooststellingwerf</v>
          </cell>
        </row>
        <row r="244">
          <cell r="B244" t="str">
            <v>Oostzaan</v>
          </cell>
        </row>
        <row r="245">
          <cell r="B245" t="str">
            <v>Opmeer</v>
          </cell>
        </row>
        <row r="246">
          <cell r="B246" t="str">
            <v>Opsterland</v>
          </cell>
        </row>
        <row r="247">
          <cell r="B247" t="str">
            <v>Oss</v>
          </cell>
        </row>
        <row r="248">
          <cell r="B248" t="str">
            <v>Oud-Beijerland</v>
          </cell>
        </row>
        <row r="249">
          <cell r="B249" t="str">
            <v>Oude IJsselstreek</v>
          </cell>
        </row>
        <row r="250">
          <cell r="B250" t="str">
            <v>Ouder-Amstel</v>
          </cell>
        </row>
        <row r="251">
          <cell r="B251" t="str">
            <v>Oudewater</v>
          </cell>
        </row>
        <row r="252">
          <cell r="B252" t="str">
            <v>Overbetuwe</v>
          </cell>
        </row>
        <row r="253">
          <cell r="B253" t="str">
            <v>Papendrecht</v>
          </cell>
        </row>
        <row r="254">
          <cell r="B254" t="str">
            <v>Peel en Maas</v>
          </cell>
        </row>
        <row r="255">
          <cell r="B255" t="str">
            <v>Pekela</v>
          </cell>
        </row>
        <row r="256">
          <cell r="B256" t="str">
            <v>Pijnacker-Nootdorp</v>
          </cell>
        </row>
        <row r="257">
          <cell r="B257" t="str">
            <v>Purmerend</v>
          </cell>
        </row>
        <row r="258">
          <cell r="B258" t="str">
            <v>Putten</v>
          </cell>
        </row>
        <row r="259">
          <cell r="B259" t="str">
            <v>Raalte</v>
          </cell>
        </row>
        <row r="260">
          <cell r="B260" t="str">
            <v>Reimerswaal</v>
          </cell>
        </row>
        <row r="261">
          <cell r="B261" t="str">
            <v>Renkum</v>
          </cell>
        </row>
        <row r="262">
          <cell r="B262" t="str">
            <v>Renswoude</v>
          </cell>
        </row>
        <row r="263">
          <cell r="B263" t="str">
            <v>Reusel-De Mierden</v>
          </cell>
        </row>
        <row r="264">
          <cell r="B264" t="str">
            <v>Rheden</v>
          </cell>
        </row>
        <row r="265">
          <cell r="B265" t="str">
            <v>Rhenen</v>
          </cell>
        </row>
        <row r="266">
          <cell r="B266" t="str">
            <v>Ridderkerk</v>
          </cell>
        </row>
        <row r="267">
          <cell r="B267" t="str">
            <v>Rijssen-Holten</v>
          </cell>
        </row>
        <row r="268">
          <cell r="B268" t="str">
            <v>Rijswijk</v>
          </cell>
        </row>
        <row r="269">
          <cell r="B269" t="str">
            <v>Roerdalen</v>
          </cell>
        </row>
        <row r="270">
          <cell r="B270" t="str">
            <v>Roermond</v>
          </cell>
        </row>
        <row r="271">
          <cell r="B271" t="str">
            <v>Roosendaal</v>
          </cell>
        </row>
        <row r="272">
          <cell r="B272" t="str">
            <v>Rotterdam</v>
          </cell>
        </row>
        <row r="273">
          <cell r="B273" t="str">
            <v>Rozendaal</v>
          </cell>
        </row>
        <row r="274">
          <cell r="B274" t="str">
            <v>Rucphen</v>
          </cell>
        </row>
        <row r="275">
          <cell r="B275" t="str">
            <v>Schagen</v>
          </cell>
        </row>
        <row r="276">
          <cell r="B276" t="str">
            <v>Scherpenzeel</v>
          </cell>
        </row>
        <row r="277">
          <cell r="B277" t="str">
            <v>Schiedam</v>
          </cell>
        </row>
        <row r="278">
          <cell r="B278" t="str">
            <v>Schiermonnikoog</v>
          </cell>
        </row>
        <row r="279">
          <cell r="B279" t="str">
            <v>Schinnen</v>
          </cell>
        </row>
        <row r="280">
          <cell r="B280" t="str">
            <v>Schouwen-Duiveland</v>
          </cell>
        </row>
        <row r="281">
          <cell r="B281" t="str">
            <v>'s-Gravenhage</v>
          </cell>
        </row>
        <row r="282">
          <cell r="B282" t="str">
            <v>'s-Hertogenbosch</v>
          </cell>
        </row>
        <row r="283">
          <cell r="B283" t="str">
            <v>Simpelveld</v>
          </cell>
        </row>
        <row r="284">
          <cell r="B284" t="str">
            <v>Sint Anthonis</v>
          </cell>
        </row>
        <row r="285">
          <cell r="B285" t="str">
            <v>Sint-Michielsgestel</v>
          </cell>
        </row>
        <row r="286">
          <cell r="B286" t="str">
            <v>Sittard-Geleen</v>
          </cell>
        </row>
        <row r="287">
          <cell r="B287" t="str">
            <v>Sliedrecht</v>
          </cell>
        </row>
        <row r="288">
          <cell r="B288" t="str">
            <v>Sluis</v>
          </cell>
        </row>
        <row r="289">
          <cell r="B289" t="str">
            <v>Smallingerland</v>
          </cell>
        </row>
        <row r="290">
          <cell r="B290" t="str">
            <v>Soest</v>
          </cell>
        </row>
        <row r="291">
          <cell r="B291" t="str">
            <v>Someren</v>
          </cell>
        </row>
        <row r="292">
          <cell r="B292" t="str">
            <v>Son en Breugel</v>
          </cell>
        </row>
        <row r="293">
          <cell r="B293" t="str">
            <v>Stadskanaal</v>
          </cell>
        </row>
        <row r="294">
          <cell r="B294" t="str">
            <v>Staphorst</v>
          </cell>
        </row>
        <row r="295">
          <cell r="B295" t="str">
            <v>Stede Broec</v>
          </cell>
        </row>
        <row r="296">
          <cell r="B296" t="str">
            <v>Steenbergen</v>
          </cell>
        </row>
        <row r="297">
          <cell r="B297" t="str">
            <v>Steenwijkerland</v>
          </cell>
        </row>
        <row r="298">
          <cell r="B298" t="str">
            <v>Stein</v>
          </cell>
        </row>
        <row r="299">
          <cell r="B299" t="str">
            <v>Stichtse Vecht</v>
          </cell>
        </row>
        <row r="300">
          <cell r="B300" t="str">
            <v>Strijen</v>
          </cell>
        </row>
        <row r="301">
          <cell r="B301" t="str">
            <v>Súdwest-Fryslân</v>
          </cell>
        </row>
        <row r="302">
          <cell r="B302" t="str">
            <v>Ten Boer</v>
          </cell>
        </row>
        <row r="303">
          <cell r="B303" t="str">
            <v>Terneuzen</v>
          </cell>
        </row>
        <row r="304">
          <cell r="B304" t="str">
            <v>Terschelling</v>
          </cell>
        </row>
        <row r="305">
          <cell r="B305" t="str">
            <v>Texel</v>
          </cell>
        </row>
        <row r="306">
          <cell r="B306" t="str">
            <v>Teylingen</v>
          </cell>
        </row>
        <row r="307">
          <cell r="B307" t="str">
            <v>Tholen</v>
          </cell>
        </row>
        <row r="308">
          <cell r="B308" t="str">
            <v>Tiel</v>
          </cell>
        </row>
        <row r="309">
          <cell r="B309" t="str">
            <v>Tilburg</v>
          </cell>
        </row>
        <row r="310">
          <cell r="B310" t="str">
            <v>Tubbergen</v>
          </cell>
        </row>
        <row r="311">
          <cell r="B311" t="str">
            <v>Twenterand</v>
          </cell>
        </row>
        <row r="312">
          <cell r="B312" t="str">
            <v>Tynaarlo</v>
          </cell>
        </row>
        <row r="313">
          <cell r="B313" t="str">
            <v>Tytsjerksteradiel</v>
          </cell>
        </row>
        <row r="314">
          <cell r="B314" t="str">
            <v>Uden</v>
          </cell>
        </row>
        <row r="315">
          <cell r="B315" t="str">
            <v>Uitgeest</v>
          </cell>
        </row>
        <row r="316">
          <cell r="B316" t="str">
            <v>Uithoorn</v>
          </cell>
        </row>
        <row r="317">
          <cell r="B317" t="str">
            <v>Urk</v>
          </cell>
        </row>
        <row r="318">
          <cell r="B318" t="str">
            <v>Utrecht</v>
          </cell>
        </row>
        <row r="319">
          <cell r="B319" t="str">
            <v>Utrechtse Heuvelrug</v>
          </cell>
        </row>
        <row r="320">
          <cell r="B320" t="str">
            <v>Vaals</v>
          </cell>
        </row>
        <row r="321">
          <cell r="B321" t="str">
            <v>Valkenburg aan de Geul</v>
          </cell>
        </row>
        <row r="322">
          <cell r="B322" t="str">
            <v>Valkenswaard</v>
          </cell>
        </row>
        <row r="323">
          <cell r="B323" t="str">
            <v>Veendam</v>
          </cell>
        </row>
        <row r="324">
          <cell r="B324" t="str">
            <v>Veenendaal</v>
          </cell>
        </row>
        <row r="325">
          <cell r="B325" t="str">
            <v>Veere</v>
          </cell>
        </row>
        <row r="326">
          <cell r="B326" t="str">
            <v>Veldhoven</v>
          </cell>
        </row>
        <row r="327">
          <cell r="B327" t="str">
            <v>Velsen</v>
          </cell>
        </row>
        <row r="328">
          <cell r="B328" t="str">
            <v>Venlo</v>
          </cell>
        </row>
        <row r="329">
          <cell r="B329" t="str">
            <v>Venray</v>
          </cell>
        </row>
        <row r="330">
          <cell r="B330" t="str">
            <v>Vianen</v>
          </cell>
        </row>
        <row r="331">
          <cell r="B331" t="str">
            <v>Vlaardingen</v>
          </cell>
        </row>
        <row r="332">
          <cell r="B332" t="str">
            <v>Vlieland</v>
          </cell>
        </row>
        <row r="333">
          <cell r="B333" t="str">
            <v>Vlissingen</v>
          </cell>
        </row>
        <row r="334">
          <cell r="B334" t="str">
            <v>Voerendaal</v>
          </cell>
        </row>
        <row r="335">
          <cell r="B335" t="str">
            <v>Voorschoten</v>
          </cell>
        </row>
        <row r="336">
          <cell r="B336" t="str">
            <v>Voorst</v>
          </cell>
        </row>
        <row r="337">
          <cell r="B337" t="str">
            <v>Vught</v>
          </cell>
        </row>
        <row r="338">
          <cell r="B338" t="str">
            <v>Waadhoeke</v>
          </cell>
        </row>
        <row r="339">
          <cell r="B339" t="str">
            <v>Waalre</v>
          </cell>
        </row>
        <row r="340">
          <cell r="B340" t="str">
            <v>Waalwijk</v>
          </cell>
        </row>
        <row r="341">
          <cell r="B341" t="str">
            <v>Waddinxveen</v>
          </cell>
        </row>
        <row r="342">
          <cell r="B342" t="str">
            <v>Wageningen</v>
          </cell>
        </row>
        <row r="343">
          <cell r="B343" t="str">
            <v>Wassenaar</v>
          </cell>
        </row>
        <row r="344">
          <cell r="B344" t="str">
            <v>Waterland</v>
          </cell>
        </row>
        <row r="345">
          <cell r="B345" t="str">
            <v>Weert</v>
          </cell>
        </row>
        <row r="346">
          <cell r="B346" t="str">
            <v>Weesp</v>
          </cell>
        </row>
        <row r="347">
          <cell r="B347" t="str">
            <v>Werkendam</v>
          </cell>
        </row>
        <row r="348">
          <cell r="B348" t="str">
            <v>West Maas en Waal</v>
          </cell>
        </row>
        <row r="349">
          <cell r="B349" t="str">
            <v>Westerveld</v>
          </cell>
        </row>
        <row r="350">
          <cell r="B350" t="str">
            <v>Westervoort</v>
          </cell>
        </row>
        <row r="351">
          <cell r="B351" t="str">
            <v>Westerwolde</v>
          </cell>
        </row>
        <row r="352">
          <cell r="B352" t="str">
            <v>Westland</v>
          </cell>
        </row>
        <row r="353">
          <cell r="B353" t="str">
            <v>Weststellingwerf</v>
          </cell>
        </row>
        <row r="354">
          <cell r="B354" t="str">
            <v>Westvoorne</v>
          </cell>
        </row>
        <row r="355">
          <cell r="B355" t="str">
            <v>Wierden</v>
          </cell>
        </row>
        <row r="356">
          <cell r="B356" t="str">
            <v>Wijchen</v>
          </cell>
        </row>
        <row r="357">
          <cell r="B357" t="str">
            <v>Wijdemeren</v>
          </cell>
        </row>
        <row r="358">
          <cell r="B358" t="str">
            <v>Wijk bij Duurstede</v>
          </cell>
        </row>
        <row r="359">
          <cell r="B359" t="str">
            <v>Winsum</v>
          </cell>
        </row>
        <row r="360">
          <cell r="B360" t="str">
            <v>Winterswijk</v>
          </cell>
        </row>
        <row r="361">
          <cell r="B361" t="str">
            <v>Woensdrecht</v>
          </cell>
        </row>
        <row r="362">
          <cell r="B362" t="str">
            <v>Woerden</v>
          </cell>
        </row>
        <row r="363">
          <cell r="B363" t="str">
            <v>Wormerland</v>
          </cell>
        </row>
        <row r="364">
          <cell r="B364" t="str">
            <v>Woudenberg</v>
          </cell>
        </row>
        <row r="365">
          <cell r="B365" t="str">
            <v>Woudrichem</v>
          </cell>
        </row>
        <row r="366">
          <cell r="B366" t="str">
            <v>Zaanstad</v>
          </cell>
        </row>
        <row r="367">
          <cell r="B367" t="str">
            <v>Zaltbommel</v>
          </cell>
        </row>
        <row r="368">
          <cell r="B368" t="str">
            <v>Zandvoort</v>
          </cell>
        </row>
        <row r="369">
          <cell r="B369" t="str">
            <v>Zederik</v>
          </cell>
        </row>
        <row r="370">
          <cell r="B370" t="str">
            <v>Zeewolde</v>
          </cell>
        </row>
        <row r="371">
          <cell r="B371" t="str">
            <v>Zeist</v>
          </cell>
        </row>
        <row r="372">
          <cell r="B372" t="str">
            <v>Zevenaar</v>
          </cell>
        </row>
        <row r="373">
          <cell r="B373" t="str">
            <v>Zoetermeer</v>
          </cell>
        </row>
        <row r="374">
          <cell r="B374" t="str">
            <v>Zoeterwoude</v>
          </cell>
        </row>
        <row r="375">
          <cell r="B375" t="str">
            <v>Zuidhorn</v>
          </cell>
        </row>
        <row r="376">
          <cell r="B376" t="str">
            <v>Zuidplas</v>
          </cell>
        </row>
        <row r="377">
          <cell r="B377" t="str">
            <v>Zundert</v>
          </cell>
        </row>
        <row r="378">
          <cell r="B378" t="str">
            <v>Zutphen</v>
          </cell>
        </row>
        <row r="379">
          <cell r="B379" t="str">
            <v>Zwartewaterland</v>
          </cell>
        </row>
        <row r="380">
          <cell r="B380" t="str">
            <v>Zwijndrecht</v>
          </cell>
        </row>
        <row r="381">
          <cell r="B381" t="str">
            <v>Zwolle</v>
          </cell>
        </row>
      </sheetData>
      <sheetData sheetId="6"/>
      <sheetData sheetId="7"/>
    </sheetDataSet>
  </externalBook>
</externalLink>
</file>

<file path=xl/theme/theme1.xml><?xml version="1.0" encoding="utf-8"?>
<a:theme xmlns:a="http://schemas.openxmlformats.org/drawingml/2006/main" name="Kantoorth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4.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16.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20.xml.rels><?xml version="1.0" encoding="UTF-8" standalone="yes"?>
<Relationships xmlns="http://schemas.openxmlformats.org/package/2006/relationships"><Relationship Id="rId8" Type="http://schemas.openxmlformats.org/officeDocument/2006/relationships/hyperlink" Target="https://www.rvig.nl/brp/gemeentelijke-herindelingen" TargetMode="External"/><Relationship Id="rId3" Type="http://schemas.openxmlformats.org/officeDocument/2006/relationships/hyperlink" Target="https://www.rvig.nl/actueel/nieuws/2018/08/10/gemeentelijke-herindelingen-per-1-januari-2019" TargetMode="External"/><Relationship Id="rId7" Type="http://schemas.openxmlformats.org/officeDocument/2006/relationships/hyperlink" Target="https://www.cbs.nl/nl-nl/onze-diensten/methoden/classificaties/overig/gemeentelijke-indelingen-per-jaar/indeling-per-jaar/gemeentelijke-indeling-op-1-januari-2022" TargetMode="External"/><Relationship Id="rId2" Type="http://schemas.openxmlformats.org/officeDocument/2006/relationships/hyperlink" Target="https://nl.wikipedia.org/wiki/Gemeentelijke_herindelingen_in_Nederland" TargetMode="External"/><Relationship Id="rId1" Type="http://schemas.openxmlformats.org/officeDocument/2006/relationships/hyperlink" Target="https://www.rvig.nl/actueel/nieuws/2018/08/10/gemeentelijke-herindelingen-per-1-januari-2019" TargetMode="External"/><Relationship Id="rId6" Type="http://schemas.openxmlformats.org/officeDocument/2006/relationships/hyperlink" Target="https://www.rijksoverheid.nl/documenten/rapporten/2021/11/05/herindelingsadvies-samenvoeging-gemeenten-brielle-hellevoetsluis-en-westvoorne" TargetMode="External"/><Relationship Id="rId5" Type="http://schemas.openxmlformats.org/officeDocument/2006/relationships/hyperlink" Target="https://www.rvig.nl/actueel/nieuws/2020/08/04/gemeentelijke-herindelingen-per-1-januari-2021" TargetMode="External"/><Relationship Id="rId4" Type="http://schemas.openxmlformats.org/officeDocument/2006/relationships/hyperlink" Target="https://nl.wikipedia.org/wiki/Gemeentelijke_herindelingen_in_Nederland" TargetMode="External"/><Relationship Id="rId9" Type="http://schemas.openxmlformats.org/officeDocument/2006/relationships/printerSettings" Target="../printerSettings/printerSettings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4.bin"/><Relationship Id="rId1" Type="http://schemas.openxmlformats.org/officeDocument/2006/relationships/hyperlink" Target="https://www.toetsingscommissievp.nl/"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77A8C6-3E29-4E4D-AE75-80C5DCCA20DE}">
  <sheetPr codeName="Blad9">
    <tabColor rgb="FF002060"/>
  </sheetPr>
  <dimension ref="B1:O165"/>
  <sheetViews>
    <sheetView showGridLines="0" tabSelected="1" zoomScale="90" zoomScaleNormal="90" workbookViewId="0">
      <selection activeCell="L44" sqref="L44"/>
    </sheetView>
  </sheetViews>
  <sheetFormatPr defaultColWidth="8.81640625" defaultRowHeight="15" customHeight="1" x14ac:dyDescent="0.35"/>
  <cols>
    <col min="1" max="1" width="2.36328125" style="537" customWidth="1"/>
    <col min="2" max="2" width="6.36328125" style="537" customWidth="1"/>
    <col min="3" max="3" width="15.90625" style="537" customWidth="1"/>
    <col min="4" max="7" width="15.6328125" style="537" customWidth="1"/>
    <col min="8" max="10" width="17.453125" style="537" customWidth="1"/>
    <col min="11" max="11" width="20.6328125" style="537" customWidth="1"/>
    <col min="12" max="12" width="26.1796875" style="537" customWidth="1"/>
    <col min="13" max="13" width="2.6328125" style="537" customWidth="1"/>
    <col min="14" max="14" width="18.36328125" style="537" customWidth="1"/>
    <col min="15" max="15" width="19.1796875" style="537" customWidth="1"/>
    <col min="16" max="16384" width="8.81640625" style="537"/>
  </cols>
  <sheetData>
    <row r="1" spans="2:12" ht="15" customHeight="1" x14ac:dyDescent="0.35">
      <c r="B1" s="535" t="s">
        <v>618</v>
      </c>
      <c r="C1" s="536"/>
      <c r="D1" s="536"/>
    </row>
    <row r="2" spans="2:12" ht="15" customHeight="1" x14ac:dyDescent="0.35">
      <c r="B2" s="525" t="s">
        <v>619</v>
      </c>
      <c r="C2" s="536"/>
      <c r="D2" s="536"/>
    </row>
    <row r="3" spans="2:12" ht="15" customHeight="1" thickBot="1" x14ac:dyDescent="0.4"/>
    <row r="4" spans="2:12" ht="15" customHeight="1" thickBot="1" x14ac:dyDescent="0.4">
      <c r="K4" s="538" t="s">
        <v>0</v>
      </c>
      <c r="L4" s="454"/>
    </row>
    <row r="5" spans="2:12" ht="15" hidden="1" customHeight="1" x14ac:dyDescent="0.35">
      <c r="K5" s="539"/>
      <c r="L5" s="530" t="str">
        <f>IF(OR(L4="Bedum",L4="Ten Boer",L4="Grootegast",L4="Haren",L4="Leek",L4="Marum",L4="Winsum",L4="Zuidhorn",L4="Dongeradeel",L4="Kollumerland en Nieuwkruisland",L4="Geldermalsen",L4="Neerijnen",L4="Haarlemmerliede en Spaarnwoude",L4="Leerdam",L4="Noordwijkerhout",L4="Oud-Beijerland",L4="Binnenmaas",L4="Korendijk",L4="Cromstrijen",L4="Strijen",L4="Vianen",L4="Giessenlanden",L4="Zederik",L4="Lingewaal",L4="Aalburg",L4="Werkendam",L4="Woudrichem",L4="Onderbanken",L4="Nuth",L4="Schinnen",L4="Eemsoord",L4="De Marne",L4="Ferwerderadiel",L4="Molenwaarde"),"Let op: herindelingsgemeente","")</f>
        <v/>
      </c>
    </row>
    <row r="6" spans="2:12" ht="15" hidden="1" customHeight="1" x14ac:dyDescent="0.35">
      <c r="K6" s="539" t="s">
        <v>3</v>
      </c>
      <c r="L6" s="531" t="e">
        <f>VLOOKUP(L4,'Adlasz Data Budget'!$A$6:$C$347,2,FALSE)</f>
        <v>#N/A</v>
      </c>
    </row>
    <row r="7" spans="2:12" ht="15" hidden="1" customHeight="1" x14ac:dyDescent="0.35">
      <c r="K7" s="540" t="s">
        <v>5</v>
      </c>
      <c r="L7" s="532" t="e">
        <f>VLOOKUP(L4,'Adlasz Data Budget'!$A$6:$C$347,3,FALSE)</f>
        <v>#N/A</v>
      </c>
    </row>
    <row r="8" spans="2:12" ht="15" hidden="1" customHeight="1" x14ac:dyDescent="0.35">
      <c r="K8" s="541" t="s">
        <v>7</v>
      </c>
      <c r="L8" s="533" t="e">
        <f>IF(L7="n.v.t.","n.v.t.",IF(L7="Klein","Klein","Groot &amp; middelgroot"))</f>
        <v>#N/A</v>
      </c>
    </row>
    <row r="9" spans="2:12" ht="15" customHeight="1" x14ac:dyDescent="0.35">
      <c r="K9" s="716" t="s">
        <v>836</v>
      </c>
      <c r="L9" s="455"/>
    </row>
    <row r="10" spans="2:12" ht="15" hidden="1" customHeight="1" x14ac:dyDescent="0.35">
      <c r="K10" s="716"/>
      <c r="L10" s="530" t="str">
        <f>IF(OR(L9="Bedum",L9="Ten Boer",L9="Grootegast",L9="Haren",L9="Leek",L9="Marum",L9="Winsum",L9="Zuidhorn",L9="Dongeradeel",L9="Kollumerland en Nieuwkruisland",L9="Geldermalsen",L9="Neerijnen",L9="Haarlemmerliede en Spaarnwoude",L9="Leerdam",L9="Noordwijkerhout",L9="Oud-Beijerland",L9="Binnenmaas",L9="Korendijk",L9="Cromstrijen",L9="Strijen",L9="Vianen",L9="Giessenlanden",L9="Zederik",L9="Lingewaal",L9="Aalburg",L9="Werkendam",L9="Woudrichem",L9="Onderbanken",L9="Nuth",L9="Schinnen",L9="Eemsoord",L9="De Marne",L9="Ferwerderadiel",L9="Molenwaarde"),"Let op: herindelingsgemeente","")</f>
        <v/>
      </c>
    </row>
    <row r="11" spans="2:12" ht="15" hidden="1" customHeight="1" x14ac:dyDescent="0.35">
      <c r="K11" s="716"/>
      <c r="L11" s="531" t="e">
        <f>VLOOKUP(L9,'Adlasz Data Budget'!$A$6:$C$347,2,FALSE)</f>
        <v>#N/A</v>
      </c>
    </row>
    <row r="12" spans="2:12" ht="15" hidden="1" customHeight="1" x14ac:dyDescent="0.35">
      <c r="K12" s="716"/>
      <c r="L12" s="532" t="e">
        <f>VLOOKUP(L9,'Adlasz Data Budget'!$A$6:$C$347,3,FALSE)</f>
        <v>#N/A</v>
      </c>
    </row>
    <row r="13" spans="2:12" ht="15" hidden="1" customHeight="1" x14ac:dyDescent="0.35">
      <c r="K13" s="716"/>
      <c r="L13" s="533" t="e">
        <f>IF(L12="n.v.t.","n.v.t.",IF(L12="Klein","Klein","Groot &amp; middelgroot"))</f>
        <v>#N/A</v>
      </c>
    </row>
    <row r="14" spans="2:12" ht="15" customHeight="1" x14ac:dyDescent="0.35">
      <c r="K14" s="716"/>
      <c r="L14" s="455"/>
    </row>
    <row r="15" spans="2:12" ht="15" hidden="1" customHeight="1" x14ac:dyDescent="0.35">
      <c r="K15" s="716"/>
      <c r="L15" s="530" t="str">
        <f>IF(OR(L14="Bedum",L14="Ten Boer",L14="Grootegast",L14="Haren",L14="Leek",L14="Marum",L14="Winsum",L14="Zuidhorn",L14="Dongeradeel",L14="Kollumerland en Nieuwkruisland",L14="Geldermalsen",L14="Neerijnen",L14="Haarlemmerliede en Spaarnwoude",L14="Leerdam",L14="Noordwijkerhout",L14="Oud-Beijerland",L14="Binnenmaas",L14="Korendijk",L14="Cromstrijen",L14="Strijen",L14="Vianen",L14="Giessenlanden",L14="Zederik",L14="Lingewaal",L14="Aalburg",L14="Werkendam",L14="Woudrichem",L14="Onderbanken",L14="Nuth",L14="Schinnen",L14="Eemsoord",L14="De Marne",L14="Ferwerderadiel",L14="Molenwaarde"),"Let op: herindelingsgemeente","")</f>
        <v/>
      </c>
    </row>
    <row r="16" spans="2:12" ht="15" hidden="1" customHeight="1" x14ac:dyDescent="0.35">
      <c r="K16" s="716"/>
      <c r="L16" s="531" t="e">
        <f>VLOOKUP(L14,'Adlasz Data Budget'!$A$6:$C$347,2,FALSE)</f>
        <v>#N/A</v>
      </c>
    </row>
    <row r="17" spans="11:12" ht="15" hidden="1" customHeight="1" x14ac:dyDescent="0.35">
      <c r="K17" s="716"/>
      <c r="L17" s="532" t="e">
        <f>VLOOKUP(L14,'Adlasz Data Budget'!$A$6:$C$347,3,FALSE)</f>
        <v>#N/A</v>
      </c>
    </row>
    <row r="18" spans="11:12" ht="15" hidden="1" customHeight="1" x14ac:dyDescent="0.35">
      <c r="K18" s="716"/>
      <c r="L18" s="533" t="e">
        <f>IF(L17="n.v.t.","n.v.t.",IF(L17="Klein","Klein","Groot &amp; middelgroot"))</f>
        <v>#N/A</v>
      </c>
    </row>
    <row r="19" spans="11:12" ht="15" customHeight="1" x14ac:dyDescent="0.35">
      <c r="K19" s="716"/>
      <c r="L19" s="455"/>
    </row>
    <row r="20" spans="11:12" ht="15" hidden="1" customHeight="1" x14ac:dyDescent="0.35">
      <c r="K20" s="716"/>
      <c r="L20" s="530" t="str">
        <f>IF(OR(L19="Bedum",L19="Ten Boer",L19="Grootegast",L19="Haren",L19="Leek",L19="Marum",L19="Winsum",L19="Zuidhorn",L19="Dongeradeel",L19="Kollumerland en Nieuwkruisland",L19="Geldermalsen",L19="Neerijnen",L19="Haarlemmerliede en Spaarnwoude",L19="Leerdam",L19="Noordwijkerhout",L19="Oud-Beijerland",L19="Binnenmaas",L19="Korendijk",L19="Cromstrijen",L19="Strijen",L19="Vianen",L19="Giessenlanden",L19="Zederik",L19="Lingewaal",L19="Aalburg",L19="Werkendam",L19="Woudrichem",L19="Onderbanken",L19="Nuth",L19="Schinnen",L19="Eemsoord",L19="De Marne",L19="Ferwerderadiel",L19="Molenwaarde"),"Let op: herindelingsgemeente","")</f>
        <v/>
      </c>
    </row>
    <row r="21" spans="11:12" ht="15" hidden="1" customHeight="1" x14ac:dyDescent="0.35">
      <c r="K21" s="716"/>
      <c r="L21" s="531" t="e">
        <f>VLOOKUP(L19,'Adlasz Data Budget'!$A$6:$C$347,2,FALSE)</f>
        <v>#N/A</v>
      </c>
    </row>
    <row r="22" spans="11:12" ht="15" hidden="1" customHeight="1" x14ac:dyDescent="0.35">
      <c r="K22" s="716"/>
      <c r="L22" s="532" t="e">
        <f>VLOOKUP(L19,'Adlasz Data Budget'!$A$6:$C$347,3,FALSE)</f>
        <v>#N/A</v>
      </c>
    </row>
    <row r="23" spans="11:12" ht="15" hidden="1" customHeight="1" x14ac:dyDescent="0.35">
      <c r="K23" s="716"/>
      <c r="L23" s="533" t="e">
        <f>IF(L22="n.v.t.","n.v.t.",IF(L22="Klein","Klein","Groot &amp; middelgroot"))</f>
        <v>#N/A</v>
      </c>
    </row>
    <row r="24" spans="11:12" ht="15" customHeight="1" x14ac:dyDescent="0.35">
      <c r="K24" s="716"/>
      <c r="L24" s="455"/>
    </row>
    <row r="25" spans="11:12" ht="15" hidden="1" customHeight="1" x14ac:dyDescent="0.35">
      <c r="K25" s="716"/>
      <c r="L25" s="534"/>
    </row>
    <row r="26" spans="11:12" ht="15" hidden="1" customHeight="1" x14ac:dyDescent="0.35">
      <c r="K26" s="716"/>
      <c r="L26" s="531" t="e">
        <f>VLOOKUP(L24,'Adlasz Data Budget'!$A$6:$C$346,2,FALSE)</f>
        <v>#N/A</v>
      </c>
    </row>
    <row r="27" spans="11:12" ht="15" hidden="1" customHeight="1" x14ac:dyDescent="0.35">
      <c r="K27" s="716"/>
      <c r="L27" s="532" t="e">
        <f>VLOOKUP(L24,'Adlasz Data Budget'!$A$6:$C$346,3,FALSE)</f>
        <v>#N/A</v>
      </c>
    </row>
    <row r="28" spans="11:12" ht="15" hidden="1" customHeight="1" x14ac:dyDescent="0.35">
      <c r="K28" s="716"/>
      <c r="L28" s="533" t="e">
        <f>IF(L27="n.v.t.","n.v.t.",IF(L27="Klein","Klein","Groot &amp; middelgroot"))</f>
        <v>#N/A</v>
      </c>
    </row>
    <row r="29" spans="11:12" ht="15" customHeight="1" x14ac:dyDescent="0.35">
      <c r="K29" s="716"/>
      <c r="L29" s="455"/>
    </row>
    <row r="30" spans="11:12" ht="15" hidden="1" customHeight="1" x14ac:dyDescent="0.35">
      <c r="K30" s="716"/>
      <c r="L30" s="534"/>
    </row>
    <row r="31" spans="11:12" ht="15" hidden="1" customHeight="1" x14ac:dyDescent="0.35">
      <c r="K31" s="716"/>
      <c r="L31" s="531" t="e">
        <f>VLOOKUP(L29,'Adlasz Data Budget'!$A$6:$C$346,2,FALSE)</f>
        <v>#N/A</v>
      </c>
    </row>
    <row r="32" spans="11:12" ht="15" hidden="1" customHeight="1" x14ac:dyDescent="0.35">
      <c r="K32" s="716"/>
      <c r="L32" s="532" t="e">
        <f>VLOOKUP(L29,'Adlasz Data Budget'!$A$6:$C$346,3,FALSE)</f>
        <v>#N/A</v>
      </c>
    </row>
    <row r="33" spans="11:12" ht="15" hidden="1" customHeight="1" x14ac:dyDescent="0.35">
      <c r="K33" s="716"/>
      <c r="L33" s="533" t="e">
        <f>IF(L32="n.v.t.","n.v.t.",IF(L32="Klein","Klein","Groot &amp; middelgroot"))</f>
        <v>#N/A</v>
      </c>
    </row>
    <row r="34" spans="11:12" ht="15" customHeight="1" x14ac:dyDescent="0.35">
      <c r="K34" s="716"/>
      <c r="L34" s="455"/>
    </row>
    <row r="35" spans="11:12" ht="15" hidden="1" customHeight="1" x14ac:dyDescent="0.35">
      <c r="K35" s="716"/>
      <c r="L35" s="534"/>
    </row>
    <row r="36" spans="11:12" ht="15" hidden="1" customHeight="1" x14ac:dyDescent="0.35">
      <c r="K36" s="716"/>
      <c r="L36" s="531" t="e">
        <f>VLOOKUP(L34,'Adlasz Data Budget'!$A$6:$C$346,2,FALSE)</f>
        <v>#N/A</v>
      </c>
    </row>
    <row r="37" spans="11:12" ht="15" hidden="1" customHeight="1" x14ac:dyDescent="0.35">
      <c r="K37" s="716"/>
      <c r="L37" s="532" t="e">
        <f>VLOOKUP(L34,'Adlasz Data Budget'!$A$6:$C$346,3,FALSE)</f>
        <v>#N/A</v>
      </c>
    </row>
    <row r="38" spans="11:12" ht="15" hidden="1" customHeight="1" x14ac:dyDescent="0.35">
      <c r="K38" s="716"/>
      <c r="L38" s="533" t="e">
        <f>IF(L37="n.v.t.","n.v.t.",IF(L37="Klein","Klein","Groot &amp; middelgroot"))</f>
        <v>#N/A</v>
      </c>
    </row>
    <row r="39" spans="11:12" ht="15" customHeight="1" x14ac:dyDescent="0.35">
      <c r="K39" s="716"/>
      <c r="L39" s="455"/>
    </row>
    <row r="40" spans="11:12" ht="15" hidden="1" customHeight="1" x14ac:dyDescent="0.35">
      <c r="K40" s="716"/>
      <c r="L40" s="534" t="str">
        <f>IF(OR(L39="Bedum",L39="Ten Boer",L39="Grootegast",L39="Haren",L39="Leek",L39="Marum",L39="Winsum",L39="Zuidhorn",L39="Dongeradeel",L39="Kollumerland en Nieuwkruisland",L39="Geldermalsen",L39="Neerijnen",L39="Haarlemmerliede en Spaarnwoude",L39="Leerdam",L39="Noordwijkerhout",L39="Oud-Beijerland",L39="Binnenmaas",L39="Korendijk",L39="Cromstrijen",L39="Strijen",L39="Vianen",L39="Giessenlanden",L39="Zederik",L39="Lingewaal",L39="Aalburg",L39="Werkendam",L39="Woudrichem",L39="Onderbanken",L39="Nuth",L39="Schinnen",L39="Eemsoord",L39="De Marne",L39="Ferwerderadiel",L39="Molenwaarde"),"Let op: herindelingsgemeente","")</f>
        <v/>
      </c>
    </row>
    <row r="41" spans="11:12" ht="15" hidden="1" customHeight="1" x14ac:dyDescent="0.35">
      <c r="K41" s="716"/>
      <c r="L41" s="531" t="e">
        <f>VLOOKUP(L39,'Adlasz Data Budget'!$A$6:$C$346,2,FALSE)</f>
        <v>#N/A</v>
      </c>
    </row>
    <row r="42" spans="11:12" ht="15" hidden="1" customHeight="1" x14ac:dyDescent="0.35">
      <c r="K42" s="716"/>
      <c r="L42" s="532" t="e">
        <f>VLOOKUP(L39,'Adlasz Data Budget'!$A$6:$C$346,3,FALSE)</f>
        <v>#N/A</v>
      </c>
    </row>
    <row r="43" spans="11:12" ht="15" hidden="1" customHeight="1" x14ac:dyDescent="0.35">
      <c r="K43" s="716"/>
      <c r="L43" s="533" t="e">
        <f>IF(L42="n.v.t.","n.v.t.",IF(L42="Klein","Klein","Groot &amp; middelgroot"))</f>
        <v>#N/A</v>
      </c>
    </row>
    <row r="44" spans="11:12" ht="15" customHeight="1" thickBot="1" x14ac:dyDescent="0.4">
      <c r="K44" s="717"/>
      <c r="L44" s="456"/>
    </row>
    <row r="45" spans="11:12" ht="15" hidden="1" customHeight="1" x14ac:dyDescent="0.35">
      <c r="L45" s="543" t="str">
        <f>IF(OR(L44="Bedum",L44="Ten Boer",L44="Grootegast",L44="Haren",L44="Leek",L44="Marum",L44="Winsum",L44="Zuidhorn",L44="Dongeradeel",L44="Kollumerland en Nieuwkruisland",L44="Geldermalsen",L44="Neerijnen",L44="Haarlemmerliede en Spaarnwoude",L44="Leerdam",L44="Noordwijkerhout",L44="Oud-Beijerland",L44="Binnenmaas",L44="Korendijk",L44="Cromstrijen",L44="Strijen",L44="Vianen",L44="Giessenlanden",L44="Zederik",L44="Lingewaal",L44="Aalburg",L44="Werkendam",L44="Woudrichem",L44="Onderbanken",L44="Nuth",L44="Schinnen",L44="Eemsoord",L44="De Marne",L44="Ferwerderadiel",L44="Molenwaarde"),"Let op: herindelingsgemeente","")</f>
        <v/>
      </c>
    </row>
    <row r="46" spans="11:12" ht="15" hidden="1" customHeight="1" x14ac:dyDescent="0.35">
      <c r="L46" s="544" t="e">
        <f>VLOOKUP(L44,'Adlasz Data Budget'!$A$6:$C$346,2,FALSE)</f>
        <v>#N/A</v>
      </c>
    </row>
    <row r="47" spans="11:12" ht="15" hidden="1" customHeight="1" x14ac:dyDescent="0.35">
      <c r="L47" s="545" t="e">
        <f>VLOOKUP(L44,'Adlasz Data Budget'!$A$6:$C$346,3,FALSE)</f>
        <v>#N/A</v>
      </c>
    </row>
    <row r="48" spans="11:12" ht="15" hidden="1" customHeight="1" x14ac:dyDescent="0.35">
      <c r="L48" s="546" t="e">
        <f>IF(L47="n.v.t.","n.v.t.",IF(L47="Klein","Klein","Groot &amp; middelgroot"))</f>
        <v>#N/A</v>
      </c>
    </row>
    <row r="49" spans="2:15" ht="15" customHeight="1" thickBot="1" x14ac:dyDescent="0.4">
      <c r="L49" s="651"/>
    </row>
    <row r="50" spans="2:15" ht="20.5" customHeight="1" thickBot="1" x14ac:dyDescent="0.5">
      <c r="B50" s="718" t="s">
        <v>912</v>
      </c>
      <c r="C50" s="719"/>
      <c r="D50" s="719"/>
      <c r="E50" s="719"/>
      <c r="F50" s="719"/>
      <c r="G50" s="719"/>
      <c r="H50" s="719"/>
      <c r="I50" s="719"/>
      <c r="J50" s="719"/>
      <c r="K50" s="719"/>
      <c r="L50" s="720"/>
    </row>
    <row r="51" spans="2:15" ht="20" customHeight="1" thickBot="1" x14ac:dyDescent="0.4">
      <c r="B51" s="728" t="s">
        <v>930</v>
      </c>
      <c r="C51" s="729"/>
      <c r="D51" s="729"/>
      <c r="E51" s="729"/>
      <c r="F51" s="729"/>
      <c r="G51" s="729"/>
      <c r="H51" s="729"/>
      <c r="I51" s="729"/>
      <c r="J51" s="729"/>
      <c r="K51" s="729"/>
      <c r="L51" s="729"/>
    </row>
    <row r="52" spans="2:15" s="639" customFormat="1" ht="20" customHeight="1" thickBot="1" x14ac:dyDescent="0.4">
      <c r="B52" s="688"/>
      <c r="C52" s="688"/>
      <c r="D52" s="688"/>
      <c r="E52" s="688"/>
      <c r="F52" s="688"/>
      <c r="G52" s="688"/>
      <c r="H52" s="688"/>
      <c r="I52" s="688"/>
      <c r="J52" s="689"/>
      <c r="K52" s="689"/>
      <c r="L52" s="688"/>
    </row>
    <row r="53" spans="2:15" ht="20" customHeight="1" thickBot="1" x14ac:dyDescent="0.4">
      <c r="B53" s="721" t="s">
        <v>812</v>
      </c>
      <c r="C53" s="722"/>
      <c r="D53" s="722"/>
      <c r="E53" s="722"/>
      <c r="F53" s="722"/>
      <c r="G53" s="722"/>
      <c r="H53" s="722"/>
      <c r="I53" s="650"/>
      <c r="J53" s="730" t="s">
        <v>21</v>
      </c>
      <c r="K53" s="731"/>
      <c r="L53" s="649"/>
    </row>
    <row r="54" spans="2:15" ht="29" customHeight="1" thickBot="1" x14ac:dyDescent="0.4">
      <c r="B54" s="652" t="s">
        <v>809</v>
      </c>
      <c r="C54" s="652" t="s">
        <v>897</v>
      </c>
      <c r="D54" s="669" t="s">
        <v>925</v>
      </c>
      <c r="E54" s="665" t="s">
        <v>635</v>
      </c>
      <c r="F54" s="676" t="s">
        <v>913</v>
      </c>
      <c r="G54" s="676" t="s">
        <v>926</v>
      </c>
      <c r="H54" s="675" t="s">
        <v>927</v>
      </c>
      <c r="I54" s="679"/>
      <c r="J54" s="732"/>
      <c r="K54" s="733"/>
      <c r="L54" s="641"/>
      <c r="N54" s="547"/>
      <c r="O54" s="528"/>
    </row>
    <row r="55" spans="2:15" ht="20" customHeight="1" thickBot="1" x14ac:dyDescent="0.4">
      <c r="B55" s="653">
        <v>2023</v>
      </c>
      <c r="C55" s="704" t="s">
        <v>947</v>
      </c>
      <c r="D55" s="656" t="e">
        <f>+'2. Budget BUIG'!C39</f>
        <v>#N/A</v>
      </c>
      <c r="E55" s="666" t="e">
        <f>+'2. Budget BUIG'!C40</f>
        <v>#N/A</v>
      </c>
      <c r="F55" s="657">
        <f>+'2. Budget BUIG'!C41</f>
        <v>0</v>
      </c>
      <c r="G55" s="677" t="e">
        <f>SUM(E55:F55)</f>
        <v>#N/A</v>
      </c>
      <c r="H55" s="670" t="e">
        <f>+D55+G55</f>
        <v>#N/A</v>
      </c>
      <c r="I55" s="674"/>
      <c r="J55" s="549" t="s">
        <v>23</v>
      </c>
      <c r="K55" s="527" t="e">
        <f>IF(Dashboard!L8="Groot &amp; middelgroot",-'SZW Groot_&amp;_middelgroot'!D70,-'SZW Klein'!D39)</f>
        <v>#N/A</v>
      </c>
      <c r="L55" s="641"/>
    </row>
    <row r="56" spans="2:15" ht="20" customHeight="1" thickBot="1" x14ac:dyDescent="0.4">
      <c r="B56" s="646">
        <v>2023</v>
      </c>
      <c r="C56" s="695" t="s">
        <v>944</v>
      </c>
      <c r="D56" s="657" t="e">
        <f>+'2. Budget BUIG'!D39</f>
        <v>#N/A</v>
      </c>
      <c r="E56" s="667" t="e">
        <f>+'2. Budget BUIG'!D40</f>
        <v>#N/A</v>
      </c>
      <c r="F56" s="657" t="e">
        <f>+'2. Budget BUIG'!D41</f>
        <v>#N/A</v>
      </c>
      <c r="G56" s="677" t="e">
        <f t="shared" ref="G56:G60" si="0">SUM(E56:F56)</f>
        <v>#N/A</v>
      </c>
      <c r="H56" s="671" t="e">
        <f t="shared" ref="H56:H60" si="1">+D56+G56</f>
        <v>#N/A</v>
      </c>
      <c r="I56" s="674"/>
      <c r="J56" s="674"/>
      <c r="K56" s="641"/>
      <c r="L56" s="641"/>
    </row>
    <row r="57" spans="2:15" ht="20" customHeight="1" x14ac:dyDescent="0.35">
      <c r="B57" s="646">
        <v>2024</v>
      </c>
      <c r="C57" s="695" t="s">
        <v>911</v>
      </c>
      <c r="D57" s="657" t="e">
        <f>+'2. Budget BUIG'!E39</f>
        <v>#N/A</v>
      </c>
      <c r="E57" s="667" t="e">
        <f>+'2. Budget BUIG'!E40</f>
        <v>#N/A</v>
      </c>
      <c r="F57" s="657" t="e">
        <f>+'2. Budget BUIG'!E41</f>
        <v>#N/A</v>
      </c>
      <c r="G57" s="677" t="e">
        <f t="shared" si="0"/>
        <v>#N/A</v>
      </c>
      <c r="H57" s="671" t="e">
        <f t="shared" si="1"/>
        <v>#N/A</v>
      </c>
      <c r="I57" s="674"/>
      <c r="J57" s="730" t="s">
        <v>898</v>
      </c>
      <c r="K57" s="731"/>
      <c r="L57" s="641"/>
    </row>
    <row r="58" spans="2:15" ht="20" customHeight="1" x14ac:dyDescent="0.35">
      <c r="B58" s="646">
        <v>2025</v>
      </c>
      <c r="C58" s="695" t="s">
        <v>911</v>
      </c>
      <c r="D58" s="657" t="e">
        <f>+'2. Budget BUIG'!F39</f>
        <v>#N/A</v>
      </c>
      <c r="E58" s="667" t="e">
        <f>+'2. Budget BUIG'!F40</f>
        <v>#N/A</v>
      </c>
      <c r="F58" s="657" t="e">
        <f>+'2. Budget BUIG'!F41</f>
        <v>#N/A</v>
      </c>
      <c r="G58" s="677" t="e">
        <f t="shared" si="0"/>
        <v>#N/A</v>
      </c>
      <c r="H58" s="671" t="e">
        <f t="shared" si="1"/>
        <v>#N/A</v>
      </c>
      <c r="I58" s="674"/>
      <c r="J58" s="550" t="s">
        <v>809</v>
      </c>
      <c r="K58" s="551" t="s">
        <v>26</v>
      </c>
      <c r="L58" s="641"/>
    </row>
    <row r="59" spans="2:15" ht="20" customHeight="1" thickBot="1" x14ac:dyDescent="0.4">
      <c r="B59" s="646">
        <v>2026</v>
      </c>
      <c r="C59" s="695" t="s">
        <v>911</v>
      </c>
      <c r="D59" s="657" t="e">
        <f>+'2. Budget BUIG'!G39</f>
        <v>#N/A</v>
      </c>
      <c r="E59" s="667" t="e">
        <f>+'2. Budget BUIG'!G40</f>
        <v>#N/A</v>
      </c>
      <c r="F59" s="657" t="e">
        <f>+'2. Budget BUIG'!G41</f>
        <v>#N/A</v>
      </c>
      <c r="G59" s="677" t="e">
        <f t="shared" si="0"/>
        <v>#N/A</v>
      </c>
      <c r="H59" s="671" t="e">
        <f t="shared" si="1"/>
        <v>#N/A</v>
      </c>
      <c r="I59" s="674"/>
      <c r="J59" s="552">
        <v>2020</v>
      </c>
      <c r="K59" s="529" t="e">
        <f>+'4. Vangnet'!I25</f>
        <v>#N/A</v>
      </c>
      <c r="L59" s="641"/>
    </row>
    <row r="60" spans="2:15" ht="20" customHeight="1" thickBot="1" x14ac:dyDescent="0.4">
      <c r="B60" s="647">
        <v>2027</v>
      </c>
      <c r="C60" s="696" t="s">
        <v>911</v>
      </c>
      <c r="D60" s="648" t="e">
        <f>+'2. Budget BUIG'!H39</f>
        <v>#N/A</v>
      </c>
      <c r="E60" s="668" t="e">
        <f>+'2. Budget BUIG'!H40</f>
        <v>#N/A</v>
      </c>
      <c r="F60" s="648" t="e">
        <f>+'2. Budget BUIG'!H41</f>
        <v>#N/A</v>
      </c>
      <c r="G60" s="678" t="e">
        <f t="shared" si="0"/>
        <v>#N/A</v>
      </c>
      <c r="H60" s="672" t="e">
        <f t="shared" si="1"/>
        <v>#N/A</v>
      </c>
      <c r="I60" s="674"/>
      <c r="J60" s="552">
        <v>2021</v>
      </c>
      <c r="K60" s="529" t="e">
        <f>+'4. Vangnet'!J25</f>
        <v>#N/A</v>
      </c>
      <c r="L60" s="641"/>
    </row>
    <row r="61" spans="2:15" ht="20" customHeight="1" thickBot="1" x14ac:dyDescent="0.4">
      <c r="C61" s="641"/>
      <c r="D61" s="641"/>
      <c r="E61" s="641"/>
      <c r="F61" s="641"/>
      <c r="G61" s="641"/>
      <c r="H61" s="641"/>
      <c r="I61" s="641"/>
      <c r="J61" s="552">
        <v>2022</v>
      </c>
      <c r="K61" s="529" t="e">
        <f>+'4. Vangnet'!K25</f>
        <v>#N/A</v>
      </c>
      <c r="L61" s="641"/>
    </row>
    <row r="62" spans="2:15" ht="20" customHeight="1" x14ac:dyDescent="0.35">
      <c r="C62" s="641"/>
      <c r="D62" s="641"/>
      <c r="E62" s="641"/>
      <c r="F62" s="641"/>
      <c r="G62" s="641"/>
      <c r="H62" s="641"/>
      <c r="I62" s="641"/>
      <c r="J62" s="641"/>
      <c r="K62" s="641"/>
      <c r="L62" s="641"/>
    </row>
    <row r="63" spans="2:15" ht="20" customHeight="1" x14ac:dyDescent="0.35">
      <c r="C63" s="641"/>
      <c r="D63" s="641"/>
      <c r="E63" s="641"/>
      <c r="F63" s="641"/>
      <c r="G63" s="641"/>
      <c r="H63" s="641"/>
      <c r="I63" s="641"/>
      <c r="J63" s="641"/>
      <c r="K63" s="641"/>
      <c r="L63" s="641"/>
    </row>
    <row r="64" spans="2:15" ht="20" customHeight="1" x14ac:dyDescent="0.35">
      <c r="C64" s="641"/>
      <c r="D64" s="641"/>
      <c r="E64" s="641"/>
      <c r="F64" s="641"/>
      <c r="G64" s="641"/>
      <c r="H64" s="641"/>
      <c r="I64" s="641"/>
      <c r="J64" s="641"/>
      <c r="K64" s="641"/>
      <c r="L64" s="641"/>
    </row>
    <row r="65" spans="3:12" ht="20" customHeight="1" x14ac:dyDescent="0.35">
      <c r="C65" s="641"/>
      <c r="D65" s="641"/>
      <c r="E65" s="641"/>
      <c r="F65" s="641"/>
      <c r="G65" s="641"/>
      <c r="H65" s="641"/>
      <c r="I65" s="641"/>
      <c r="J65" s="641"/>
      <c r="K65" s="641"/>
      <c r="L65" s="641"/>
    </row>
    <row r="66" spans="3:12" ht="20" customHeight="1" x14ac:dyDescent="0.35">
      <c r="C66" s="641"/>
      <c r="D66" s="641"/>
      <c r="E66" s="641"/>
      <c r="F66" s="641"/>
      <c r="G66" s="641"/>
      <c r="H66" s="641"/>
      <c r="I66" s="641"/>
      <c r="J66" s="641"/>
      <c r="K66" s="641"/>
      <c r="L66" s="641"/>
    </row>
    <row r="67" spans="3:12" ht="20" customHeight="1" x14ac:dyDescent="0.35">
      <c r="C67" s="641"/>
      <c r="D67" s="641"/>
      <c r="E67" s="641"/>
      <c r="F67" s="641"/>
      <c r="G67" s="641"/>
      <c r="H67" s="641"/>
      <c r="I67" s="641"/>
      <c r="J67" s="641"/>
      <c r="K67" s="641"/>
      <c r="L67" s="641"/>
    </row>
    <row r="68" spans="3:12" ht="20" customHeight="1" x14ac:dyDescent="0.35">
      <c r="C68" s="641"/>
      <c r="D68" s="641"/>
      <c r="E68" s="641"/>
      <c r="F68" s="641"/>
      <c r="G68" s="641"/>
      <c r="H68" s="641"/>
      <c r="I68" s="641"/>
      <c r="J68" s="641"/>
      <c r="K68" s="641"/>
      <c r="L68" s="641"/>
    </row>
    <row r="69" spans="3:12" ht="20" customHeight="1" x14ac:dyDescent="0.35">
      <c r="C69" s="641"/>
      <c r="D69" s="641"/>
      <c r="E69" s="641"/>
      <c r="F69" s="641"/>
      <c r="G69" s="641"/>
      <c r="H69" s="641"/>
      <c r="I69" s="641"/>
      <c r="J69" s="641"/>
      <c r="K69" s="641"/>
      <c r="L69" s="641"/>
    </row>
    <row r="70" spans="3:12" ht="20" customHeight="1" x14ac:dyDescent="0.35">
      <c r="C70" s="641"/>
      <c r="D70" s="641"/>
      <c r="E70" s="641"/>
      <c r="F70" s="641"/>
      <c r="G70" s="641"/>
      <c r="H70" s="641"/>
      <c r="I70" s="641"/>
      <c r="J70" s="641"/>
      <c r="K70" s="641"/>
      <c r="L70" s="641"/>
    </row>
    <row r="71" spans="3:12" ht="20" customHeight="1" x14ac:dyDescent="0.35">
      <c r="C71" s="641"/>
      <c r="D71" s="641"/>
      <c r="E71" s="641"/>
      <c r="F71" s="641"/>
      <c r="G71" s="641"/>
      <c r="H71" s="641"/>
      <c r="I71" s="641"/>
      <c r="J71" s="641"/>
      <c r="K71" s="641"/>
      <c r="L71" s="641"/>
    </row>
    <row r="72" spans="3:12" ht="20" customHeight="1" x14ac:dyDescent="0.35">
      <c r="C72" s="641"/>
      <c r="D72" s="641"/>
      <c r="E72" s="641"/>
      <c r="F72" s="641"/>
      <c r="G72" s="641"/>
      <c r="H72" s="641"/>
      <c r="I72" s="641"/>
      <c r="J72" s="641"/>
      <c r="K72" s="641"/>
      <c r="L72" s="641"/>
    </row>
    <row r="73" spans="3:12" ht="20" customHeight="1" x14ac:dyDescent="0.35">
      <c r="C73" s="641"/>
      <c r="D73" s="641"/>
      <c r="E73" s="641"/>
      <c r="F73" s="641"/>
      <c r="G73" s="641"/>
      <c r="H73" s="641"/>
      <c r="I73" s="641"/>
      <c r="J73" s="641"/>
      <c r="K73" s="641"/>
      <c r="L73" s="641"/>
    </row>
    <row r="74" spans="3:12" ht="20" customHeight="1" x14ac:dyDescent="0.35">
      <c r="C74" s="641"/>
      <c r="D74" s="641"/>
      <c r="E74" s="641"/>
      <c r="F74" s="641"/>
      <c r="G74" s="641"/>
      <c r="H74" s="641"/>
      <c r="I74" s="641"/>
      <c r="J74" s="641"/>
      <c r="K74" s="641"/>
      <c r="L74" s="641"/>
    </row>
    <row r="75" spans="3:12" ht="20" customHeight="1" x14ac:dyDescent="0.35">
      <c r="C75" s="641"/>
      <c r="D75" s="641"/>
      <c r="E75" s="641"/>
      <c r="F75" s="641"/>
      <c r="G75" s="641"/>
      <c r="H75" s="641"/>
      <c r="I75" s="641"/>
      <c r="J75" s="641"/>
      <c r="K75" s="641"/>
      <c r="L75" s="641"/>
    </row>
    <row r="76" spans="3:12" ht="20" customHeight="1" x14ac:dyDescent="0.35">
      <c r="C76" s="641"/>
      <c r="D76" s="641"/>
      <c r="E76" s="641"/>
      <c r="F76" s="641"/>
      <c r="G76" s="641"/>
      <c r="H76" s="641"/>
      <c r="I76" s="641"/>
      <c r="J76" s="641"/>
      <c r="K76" s="641"/>
      <c r="L76" s="641"/>
    </row>
    <row r="77" spans="3:12" ht="20" customHeight="1" x14ac:dyDescent="0.35">
      <c r="C77" s="641"/>
      <c r="D77" s="641"/>
      <c r="E77" s="641"/>
      <c r="F77" s="641"/>
      <c r="G77" s="641"/>
      <c r="H77" s="641"/>
      <c r="I77" s="641"/>
      <c r="J77" s="641"/>
      <c r="K77" s="641"/>
      <c r="L77" s="641"/>
    </row>
    <row r="78" spans="3:12" ht="20" customHeight="1" x14ac:dyDescent="0.35">
      <c r="C78" s="641"/>
      <c r="D78" s="641"/>
      <c r="E78" s="641"/>
      <c r="F78" s="641"/>
      <c r="G78" s="641"/>
      <c r="H78" s="641"/>
      <c r="I78" s="641"/>
      <c r="J78" s="641"/>
      <c r="K78" s="641"/>
      <c r="L78" s="641"/>
    </row>
    <row r="79" spans="3:12" ht="20" customHeight="1" x14ac:dyDescent="0.35">
      <c r="C79" s="641"/>
      <c r="D79" s="641"/>
      <c r="E79" s="641"/>
      <c r="F79" s="641"/>
      <c r="G79" s="641"/>
      <c r="H79" s="641"/>
      <c r="I79" s="641"/>
      <c r="J79" s="641"/>
      <c r="K79" s="641"/>
      <c r="L79" s="641"/>
    </row>
    <row r="80" spans="3:12" ht="20" customHeight="1" x14ac:dyDescent="0.35">
      <c r="C80" s="641"/>
      <c r="D80" s="641"/>
      <c r="E80" s="641"/>
      <c r="F80" s="641"/>
      <c r="G80" s="641"/>
      <c r="H80" s="641"/>
      <c r="I80" s="641"/>
      <c r="J80" s="641"/>
      <c r="K80" s="641"/>
      <c r="L80" s="641"/>
    </row>
    <row r="81" spans="2:12" ht="20" customHeight="1" x14ac:dyDescent="0.35">
      <c r="C81" s="641"/>
      <c r="D81" s="641"/>
      <c r="E81" s="641"/>
      <c r="F81" s="641"/>
      <c r="G81" s="641"/>
      <c r="H81" s="641"/>
      <c r="I81" s="641"/>
      <c r="J81" s="641"/>
      <c r="K81" s="641"/>
      <c r="L81" s="641"/>
    </row>
    <row r="82" spans="2:12" ht="20" customHeight="1" x14ac:dyDescent="0.35">
      <c r="C82" s="641"/>
      <c r="D82" s="641"/>
      <c r="E82" s="641"/>
      <c r="F82" s="641"/>
      <c r="G82" s="641"/>
      <c r="H82" s="641"/>
      <c r="I82" s="641"/>
      <c r="J82" s="641"/>
      <c r="K82" s="641"/>
      <c r="L82" s="641"/>
    </row>
    <row r="83" spans="2:12" ht="20" customHeight="1" x14ac:dyDescent="0.35">
      <c r="C83" s="641"/>
      <c r="D83" s="641"/>
      <c r="E83" s="641"/>
      <c r="F83" s="641"/>
      <c r="G83" s="641"/>
      <c r="H83" s="641"/>
      <c r="I83" s="641"/>
      <c r="J83" s="641"/>
      <c r="K83" s="641"/>
      <c r="L83" s="641"/>
    </row>
    <row r="84" spans="2:12" ht="20" customHeight="1" x14ac:dyDescent="0.35">
      <c r="C84" s="641"/>
      <c r="D84" s="641"/>
      <c r="E84" s="641"/>
      <c r="F84" s="641"/>
      <c r="G84" s="641"/>
      <c r="H84" s="641"/>
      <c r="I84" s="641"/>
      <c r="J84" s="641"/>
      <c r="K84" s="641"/>
      <c r="L84" s="641"/>
    </row>
    <row r="85" spans="2:12" ht="20" customHeight="1" x14ac:dyDescent="0.35">
      <c r="C85" s="641"/>
      <c r="D85" s="641"/>
      <c r="E85" s="641"/>
      <c r="F85" s="641"/>
      <c r="G85" s="641"/>
      <c r="H85" s="641"/>
      <c r="I85" s="641"/>
      <c r="J85" s="641"/>
      <c r="K85" s="641"/>
      <c r="L85" s="641"/>
    </row>
    <row r="86" spans="2:12" ht="20" customHeight="1" x14ac:dyDescent="0.35">
      <c r="C86" s="641"/>
      <c r="D86" s="641"/>
      <c r="E86" s="641"/>
      <c r="F86" s="641"/>
      <c r="G86" s="641"/>
      <c r="H86" s="641"/>
      <c r="I86" s="641"/>
      <c r="J86" s="641"/>
      <c r="K86" s="641"/>
      <c r="L86" s="641"/>
    </row>
    <row r="87" spans="2:12" ht="20" customHeight="1" x14ac:dyDescent="0.35">
      <c r="C87" s="641"/>
      <c r="D87" s="641"/>
      <c r="E87" s="641"/>
      <c r="F87" s="641"/>
      <c r="G87" s="641"/>
      <c r="H87" s="641"/>
      <c r="I87" s="641"/>
      <c r="J87" s="641"/>
      <c r="K87" s="641"/>
      <c r="L87" s="641"/>
    </row>
    <row r="88" spans="2:12" ht="20" customHeight="1" x14ac:dyDescent="0.35">
      <c r="C88" s="641"/>
      <c r="D88" s="641"/>
      <c r="E88" s="641"/>
      <c r="F88" s="641"/>
      <c r="G88" s="641"/>
      <c r="H88" s="641"/>
      <c r="I88" s="641"/>
      <c r="J88" s="641"/>
      <c r="K88" s="641"/>
      <c r="L88" s="641"/>
    </row>
    <row r="89" spans="2:12" ht="20" customHeight="1" x14ac:dyDescent="0.35">
      <c r="C89" s="641"/>
      <c r="D89" s="641"/>
      <c r="E89" s="641"/>
      <c r="F89" s="641"/>
      <c r="G89" s="641"/>
      <c r="H89" s="641"/>
      <c r="I89" s="641"/>
      <c r="J89" s="641"/>
      <c r="K89" s="641"/>
      <c r="L89" s="641"/>
    </row>
    <row r="90" spans="2:12" ht="20" customHeight="1" x14ac:dyDescent="0.35">
      <c r="C90" s="641"/>
      <c r="D90" s="641"/>
      <c r="E90" s="641"/>
      <c r="F90" s="641"/>
      <c r="G90" s="641"/>
      <c r="H90" s="641"/>
      <c r="I90" s="641"/>
      <c r="J90" s="641"/>
      <c r="K90" s="641"/>
      <c r="L90" s="641"/>
    </row>
    <row r="91" spans="2:12" ht="20" customHeight="1" x14ac:dyDescent="0.35">
      <c r="C91" s="641"/>
      <c r="D91" s="641"/>
      <c r="E91" s="641"/>
      <c r="F91" s="641"/>
      <c r="G91" s="641"/>
      <c r="H91" s="641"/>
      <c r="I91" s="641"/>
      <c r="J91" s="641"/>
      <c r="K91" s="641"/>
      <c r="L91" s="641"/>
    </row>
    <row r="92" spans="2:12" ht="20" customHeight="1" x14ac:dyDescent="0.35">
      <c r="C92" s="641"/>
      <c r="D92" s="641"/>
      <c r="E92" s="641"/>
      <c r="F92" s="641"/>
      <c r="G92" s="641"/>
      <c r="H92" s="641"/>
      <c r="I92" s="641"/>
      <c r="J92" s="641"/>
      <c r="K92" s="641"/>
      <c r="L92" s="641"/>
    </row>
    <row r="93" spans="2:12" ht="20" customHeight="1" x14ac:dyDescent="0.35">
      <c r="C93" s="641"/>
      <c r="D93" s="641"/>
      <c r="E93" s="641"/>
      <c r="F93" s="641"/>
      <c r="G93" s="641"/>
      <c r="H93" s="641"/>
      <c r="I93" s="641"/>
      <c r="J93" s="641"/>
      <c r="K93" s="641"/>
      <c r="L93" s="641"/>
    </row>
    <row r="94" spans="2:12" ht="20" customHeight="1" thickBot="1" x14ac:dyDescent="0.4">
      <c r="C94" s="641"/>
      <c r="D94" s="641"/>
      <c r="E94" s="641"/>
      <c r="F94" s="641"/>
      <c r="G94" s="641"/>
      <c r="H94" s="641"/>
      <c r="I94" s="641"/>
      <c r="J94" s="641"/>
      <c r="K94" s="641"/>
      <c r="L94" s="641"/>
    </row>
    <row r="95" spans="2:12" ht="20" customHeight="1" x14ac:dyDescent="0.35">
      <c r="B95" s="728" t="s">
        <v>954</v>
      </c>
      <c r="C95" s="729"/>
      <c r="D95" s="729"/>
      <c r="E95" s="729"/>
      <c r="F95" s="729"/>
      <c r="G95" s="729"/>
      <c r="H95" s="729"/>
      <c r="I95" s="729"/>
      <c r="J95" s="729"/>
      <c r="K95" s="729"/>
      <c r="L95" s="729"/>
    </row>
    <row r="96" spans="2:12" ht="20" customHeight="1" x14ac:dyDescent="0.35">
      <c r="C96" s="641"/>
      <c r="D96" s="641"/>
      <c r="E96" s="641"/>
      <c r="F96" s="641"/>
      <c r="G96" s="641"/>
      <c r="H96" s="641"/>
      <c r="I96" s="641"/>
      <c r="J96" s="641"/>
      <c r="K96" s="641"/>
      <c r="L96" s="641"/>
    </row>
    <row r="97" spans="2:12" ht="20" customHeight="1" thickBot="1" x14ac:dyDescent="0.4">
      <c r="B97" s="721" t="s">
        <v>953</v>
      </c>
      <c r="C97" s="722"/>
      <c r="D97" s="722"/>
      <c r="E97" s="722"/>
      <c r="F97" s="722"/>
      <c r="G97" s="722"/>
      <c r="H97" s="722"/>
      <c r="I97" s="722"/>
      <c r="J97" s="722"/>
      <c r="K97" s="722"/>
      <c r="L97" s="649"/>
    </row>
    <row r="98" spans="2:12" ht="20" customHeight="1" thickBot="1" x14ac:dyDescent="0.4">
      <c r="B98" s="662"/>
      <c r="C98" s="723" t="s">
        <v>12</v>
      </c>
      <c r="D98" s="724"/>
      <c r="E98" s="725"/>
      <c r="F98" s="726" t="s">
        <v>868</v>
      </c>
      <c r="G98" s="727"/>
      <c r="H98" s="727"/>
      <c r="I98" s="726" t="s">
        <v>892</v>
      </c>
      <c r="J98" s="727"/>
      <c r="K98" s="727"/>
      <c r="L98" s="649"/>
    </row>
    <row r="99" spans="2:12" ht="20" customHeight="1" thickBot="1" x14ac:dyDescent="0.4">
      <c r="B99" s="662" t="s">
        <v>809</v>
      </c>
      <c r="C99" s="680" t="s">
        <v>866</v>
      </c>
      <c r="D99" s="680" t="s">
        <v>673</v>
      </c>
      <c r="E99" s="655" t="s">
        <v>867</v>
      </c>
      <c r="F99" s="680" t="s">
        <v>866</v>
      </c>
      <c r="G99" s="680" t="s">
        <v>673</v>
      </c>
      <c r="H99" s="655" t="s">
        <v>867</v>
      </c>
      <c r="I99" s="680" t="s">
        <v>866</v>
      </c>
      <c r="J99" s="680" t="s">
        <v>673</v>
      </c>
      <c r="K99" s="655" t="s">
        <v>867</v>
      </c>
      <c r="L99" s="641"/>
    </row>
    <row r="100" spans="2:12" ht="20" customHeight="1" x14ac:dyDescent="0.35">
      <c r="B100" s="646">
        <v>2023</v>
      </c>
      <c r="C100" s="681" t="e">
        <f>+'2. Budget BUIG'!D39</f>
        <v>#N/A</v>
      </c>
      <c r="D100" s="681" t="e">
        <f>SUM('2. Budget BUIG'!D40:D41)</f>
        <v>#N/A</v>
      </c>
      <c r="E100" s="661" t="e">
        <f>+'2. Budget BUIG'!D38</f>
        <v>#N/A</v>
      </c>
      <c r="F100" s="681">
        <f>+'2. Budget BUIG'!D43</f>
        <v>0</v>
      </c>
      <c r="G100" s="681">
        <f>+'2. Budget BUIG'!D44</f>
        <v>0</v>
      </c>
      <c r="H100" s="683">
        <f>+'2. Budget BUIG'!D42</f>
        <v>0</v>
      </c>
      <c r="I100" s="685" t="e">
        <f t="shared" ref="I100:I104" si="2">+C100-F100</f>
        <v>#N/A</v>
      </c>
      <c r="J100" s="661" t="e">
        <f t="shared" ref="J100:J104" si="3">+D100-G100</f>
        <v>#N/A</v>
      </c>
      <c r="K100" s="659" t="e">
        <f>+E100-H100</f>
        <v>#N/A</v>
      </c>
      <c r="L100" s="641"/>
    </row>
    <row r="101" spans="2:12" ht="20" customHeight="1" x14ac:dyDescent="0.35">
      <c r="B101" s="646">
        <v>2024</v>
      </c>
      <c r="C101" s="681" t="e">
        <f>+'2. Budget BUIG'!E39</f>
        <v>#N/A</v>
      </c>
      <c r="D101" s="681" t="e">
        <f>SUM('2. Budget BUIG'!E40:E41)</f>
        <v>#N/A</v>
      </c>
      <c r="E101" s="661" t="e">
        <f>+'2. Budget BUIG'!E38</f>
        <v>#N/A</v>
      </c>
      <c r="F101" s="681">
        <f>+'2. Budget BUIG'!E43</f>
        <v>0</v>
      </c>
      <c r="G101" s="681">
        <f>+'2. Budget BUIG'!E44</f>
        <v>0</v>
      </c>
      <c r="H101" s="683">
        <f>+'2. Budget BUIG'!E42</f>
        <v>0</v>
      </c>
      <c r="I101" s="685" t="e">
        <f t="shared" si="2"/>
        <v>#N/A</v>
      </c>
      <c r="J101" s="661" t="e">
        <f t="shared" si="3"/>
        <v>#N/A</v>
      </c>
      <c r="K101" s="659" t="e">
        <f>+E101-H101</f>
        <v>#N/A</v>
      </c>
      <c r="L101" s="641"/>
    </row>
    <row r="102" spans="2:12" ht="20" customHeight="1" x14ac:dyDescent="0.35">
      <c r="B102" s="646">
        <v>2025</v>
      </c>
      <c r="C102" s="681" t="e">
        <f>+'2. Budget BUIG'!F39</f>
        <v>#N/A</v>
      </c>
      <c r="D102" s="681" t="e">
        <f>SUM('2. Budget BUIG'!F40:F41)</f>
        <v>#N/A</v>
      </c>
      <c r="E102" s="661" t="e">
        <f>+'2. Budget BUIG'!F38</f>
        <v>#N/A</v>
      </c>
      <c r="F102" s="681">
        <f>+'2. Budget BUIG'!F43</f>
        <v>0</v>
      </c>
      <c r="G102" s="681">
        <f>+'2. Budget BUIG'!F44</f>
        <v>0</v>
      </c>
      <c r="H102" s="683">
        <f>+'2. Budget BUIG'!F42</f>
        <v>0</v>
      </c>
      <c r="I102" s="685" t="e">
        <f t="shared" si="2"/>
        <v>#N/A</v>
      </c>
      <c r="J102" s="661" t="e">
        <f t="shared" si="3"/>
        <v>#N/A</v>
      </c>
      <c r="K102" s="659" t="e">
        <f>+E102-H102</f>
        <v>#N/A</v>
      </c>
      <c r="L102" s="641"/>
    </row>
    <row r="103" spans="2:12" ht="20" customHeight="1" x14ac:dyDescent="0.35">
      <c r="B103" s="646">
        <v>2026</v>
      </c>
      <c r="C103" s="681" t="e">
        <f>+'2. Budget BUIG'!G39</f>
        <v>#N/A</v>
      </c>
      <c r="D103" s="681" t="e">
        <f>SUM('2. Budget BUIG'!G40:G41)</f>
        <v>#N/A</v>
      </c>
      <c r="E103" s="661" t="e">
        <f>+'2. Budget BUIG'!G38</f>
        <v>#N/A</v>
      </c>
      <c r="F103" s="681">
        <f>+'2. Budget BUIG'!G43</f>
        <v>0</v>
      </c>
      <c r="G103" s="681">
        <f>+'2. Budget BUIG'!G44</f>
        <v>0</v>
      </c>
      <c r="H103" s="683">
        <f>+'2. Budget BUIG'!G42</f>
        <v>0</v>
      </c>
      <c r="I103" s="685" t="e">
        <f t="shared" si="2"/>
        <v>#N/A</v>
      </c>
      <c r="J103" s="661" t="e">
        <f t="shared" si="3"/>
        <v>#N/A</v>
      </c>
      <c r="K103" s="659" t="e">
        <f>+E103-H103</f>
        <v>#N/A</v>
      </c>
      <c r="L103" s="641"/>
    </row>
    <row r="104" spans="2:12" ht="20" customHeight="1" thickBot="1" x14ac:dyDescent="0.4">
      <c r="B104" s="647">
        <v>2027</v>
      </c>
      <c r="C104" s="682" t="e">
        <f>+'2. Budget BUIG'!H39</f>
        <v>#N/A</v>
      </c>
      <c r="D104" s="682" t="e">
        <f>SUM('2. Budget BUIG'!H40:H41)</f>
        <v>#N/A</v>
      </c>
      <c r="E104" s="663" t="e">
        <f>+'2. Budget BUIG'!H38</f>
        <v>#N/A</v>
      </c>
      <c r="F104" s="682">
        <f>+'2. Budget BUIG'!H43</f>
        <v>0</v>
      </c>
      <c r="G104" s="682">
        <f>+'2. Budget BUIG'!H44</f>
        <v>0</v>
      </c>
      <c r="H104" s="684">
        <f>+'2. Budget BUIG'!H42</f>
        <v>0</v>
      </c>
      <c r="I104" s="686" t="e">
        <f t="shared" si="2"/>
        <v>#N/A</v>
      </c>
      <c r="J104" s="663" t="e">
        <f t="shared" si="3"/>
        <v>#N/A</v>
      </c>
      <c r="K104" s="664" t="e">
        <f>+E104-H104</f>
        <v>#N/A</v>
      </c>
      <c r="L104" s="641"/>
    </row>
    <row r="105" spans="2:12" ht="20" customHeight="1" x14ac:dyDescent="0.35">
      <c r="C105" s="641"/>
      <c r="D105" s="641"/>
      <c r="E105" s="641"/>
      <c r="F105" s="641"/>
      <c r="G105" s="641"/>
      <c r="H105" s="641"/>
      <c r="I105" s="641"/>
      <c r="J105" s="641"/>
      <c r="K105" s="641"/>
      <c r="L105" s="641"/>
    </row>
    <row r="106" spans="2:12" ht="20" customHeight="1" x14ac:dyDescent="0.35">
      <c r="C106" s="641"/>
      <c r="D106" s="641"/>
      <c r="E106" s="641"/>
      <c r="F106" s="641"/>
      <c r="G106" s="641"/>
      <c r="H106" s="641"/>
      <c r="I106" s="641"/>
      <c r="J106" s="641"/>
      <c r="K106" s="641"/>
      <c r="L106" s="641"/>
    </row>
    <row r="107" spans="2:12" ht="20" customHeight="1" x14ac:dyDescent="0.35">
      <c r="C107" s="641"/>
      <c r="D107" s="641"/>
      <c r="E107" s="641"/>
      <c r="F107" s="641"/>
      <c r="G107" s="641"/>
      <c r="H107" s="641"/>
      <c r="I107" s="641"/>
      <c r="J107" s="641"/>
      <c r="K107" s="641"/>
      <c r="L107" s="641"/>
    </row>
    <row r="108" spans="2:12" ht="20" customHeight="1" x14ac:dyDescent="0.35">
      <c r="C108" s="641"/>
      <c r="D108" s="641"/>
      <c r="E108" s="641"/>
      <c r="F108" s="641"/>
      <c r="G108" s="641"/>
      <c r="H108" s="641"/>
      <c r="I108" s="641"/>
      <c r="J108" s="641"/>
      <c r="K108" s="641"/>
      <c r="L108" s="641"/>
    </row>
    <row r="109" spans="2:12" ht="20" customHeight="1" x14ac:dyDescent="0.35">
      <c r="C109" s="641"/>
      <c r="D109" s="641"/>
      <c r="E109" s="641"/>
      <c r="F109" s="641"/>
      <c r="G109" s="641"/>
      <c r="H109" s="641"/>
      <c r="I109" s="641"/>
      <c r="J109" s="641"/>
      <c r="K109" s="641"/>
      <c r="L109" s="641"/>
    </row>
    <row r="110" spans="2:12" ht="20" customHeight="1" x14ac:dyDescent="0.35">
      <c r="C110" s="641"/>
      <c r="D110" s="641"/>
      <c r="E110" s="641"/>
      <c r="F110" s="641"/>
      <c r="G110" s="641"/>
      <c r="H110" s="641"/>
      <c r="I110" s="641"/>
      <c r="J110" s="641"/>
      <c r="K110" s="641"/>
      <c r="L110" s="641"/>
    </row>
    <row r="111" spans="2:12" ht="20" customHeight="1" x14ac:dyDescent="0.35">
      <c r="C111" s="641"/>
      <c r="D111" s="641"/>
      <c r="E111" s="641"/>
      <c r="F111" s="641"/>
      <c r="G111" s="641"/>
      <c r="H111" s="641"/>
      <c r="I111" s="641"/>
      <c r="J111" s="641"/>
      <c r="K111" s="641"/>
      <c r="L111" s="641"/>
    </row>
    <row r="112" spans="2:12" ht="20" customHeight="1" x14ac:dyDescent="0.35">
      <c r="C112" s="641"/>
      <c r="D112" s="641"/>
      <c r="E112" s="641"/>
      <c r="F112" s="641"/>
      <c r="G112" s="641"/>
      <c r="H112" s="641"/>
      <c r="I112" s="641"/>
      <c r="J112" s="641"/>
      <c r="K112" s="641"/>
      <c r="L112" s="641"/>
    </row>
    <row r="113" spans="3:12" ht="20" customHeight="1" x14ac:dyDescent="0.35">
      <c r="C113" s="641"/>
      <c r="D113" s="641"/>
      <c r="E113" s="641"/>
      <c r="F113" s="641"/>
      <c r="G113" s="641"/>
      <c r="H113" s="641"/>
      <c r="I113" s="641"/>
      <c r="J113" s="641"/>
      <c r="K113" s="641"/>
      <c r="L113" s="641"/>
    </row>
    <row r="114" spans="3:12" ht="20" customHeight="1" x14ac:dyDescent="0.35">
      <c r="C114" s="641"/>
      <c r="D114" s="641"/>
      <c r="E114" s="641"/>
      <c r="F114" s="641"/>
      <c r="G114" s="641"/>
      <c r="H114" s="641"/>
      <c r="I114" s="641"/>
      <c r="J114" s="641"/>
      <c r="K114" s="641"/>
      <c r="L114" s="641"/>
    </row>
    <row r="115" spans="3:12" ht="20" customHeight="1" x14ac:dyDescent="0.35">
      <c r="C115" s="641"/>
      <c r="D115" s="641"/>
      <c r="E115" s="641"/>
      <c r="F115" s="641"/>
      <c r="G115" s="641"/>
      <c r="H115" s="641"/>
      <c r="I115" s="641"/>
      <c r="J115" s="641"/>
      <c r="K115" s="641"/>
      <c r="L115" s="641"/>
    </row>
    <row r="116" spans="3:12" ht="20" customHeight="1" x14ac:dyDescent="0.35">
      <c r="C116" s="641"/>
      <c r="D116" s="641"/>
      <c r="E116" s="641"/>
      <c r="F116" s="641"/>
      <c r="G116" s="641"/>
      <c r="H116" s="641"/>
      <c r="I116" s="641"/>
      <c r="J116" s="641"/>
      <c r="K116" s="641"/>
      <c r="L116" s="641"/>
    </row>
    <row r="117" spans="3:12" ht="20" customHeight="1" x14ac:dyDescent="0.35">
      <c r="C117" s="641"/>
      <c r="D117" s="641"/>
      <c r="E117" s="641"/>
      <c r="F117" s="641"/>
      <c r="G117" s="641"/>
      <c r="H117" s="641"/>
      <c r="I117" s="641"/>
      <c r="J117" s="641"/>
      <c r="K117" s="641"/>
      <c r="L117" s="641"/>
    </row>
    <row r="118" spans="3:12" ht="20" customHeight="1" x14ac:dyDescent="0.35">
      <c r="C118" s="641"/>
      <c r="D118" s="641"/>
      <c r="E118" s="641"/>
      <c r="F118" s="641"/>
      <c r="G118" s="641"/>
      <c r="H118" s="641"/>
      <c r="I118" s="641"/>
      <c r="J118" s="641"/>
      <c r="K118" s="641"/>
      <c r="L118" s="641"/>
    </row>
    <row r="119" spans="3:12" ht="20" customHeight="1" x14ac:dyDescent="0.35">
      <c r="C119" s="641"/>
      <c r="D119" s="641"/>
      <c r="E119" s="641"/>
      <c r="F119" s="641"/>
      <c r="G119" s="641"/>
      <c r="H119" s="641"/>
      <c r="I119" s="641"/>
      <c r="J119" s="641"/>
      <c r="K119" s="641"/>
      <c r="L119" s="641"/>
    </row>
    <row r="120" spans="3:12" ht="20" customHeight="1" x14ac:dyDescent="0.35">
      <c r="C120" s="641"/>
      <c r="D120" s="641"/>
      <c r="E120" s="641"/>
      <c r="F120" s="641"/>
      <c r="G120" s="641"/>
      <c r="H120" s="641"/>
      <c r="I120" s="641"/>
      <c r="J120" s="641"/>
      <c r="K120" s="641"/>
      <c r="L120" s="641"/>
    </row>
    <row r="121" spans="3:12" ht="20" customHeight="1" x14ac:dyDescent="0.35">
      <c r="C121" s="641"/>
      <c r="D121" s="641"/>
      <c r="E121" s="641"/>
      <c r="F121" s="641"/>
      <c r="G121" s="641"/>
      <c r="H121" s="641"/>
      <c r="I121" s="641"/>
      <c r="J121" s="641"/>
      <c r="K121" s="641"/>
      <c r="L121" s="641"/>
    </row>
    <row r="122" spans="3:12" ht="20" customHeight="1" x14ac:dyDescent="0.35">
      <c r="C122" s="641"/>
      <c r="D122" s="641"/>
      <c r="E122" s="641"/>
      <c r="F122" s="641"/>
      <c r="G122" s="641"/>
      <c r="H122" s="641"/>
      <c r="I122" s="641"/>
      <c r="J122" s="641"/>
      <c r="K122" s="641"/>
      <c r="L122" s="641"/>
    </row>
    <row r="123" spans="3:12" ht="20" customHeight="1" x14ac:dyDescent="0.35">
      <c r="C123" s="641"/>
      <c r="D123" s="641"/>
      <c r="E123" s="641"/>
      <c r="F123" s="641"/>
      <c r="G123" s="641"/>
      <c r="H123" s="641"/>
      <c r="I123" s="641"/>
      <c r="J123" s="641"/>
      <c r="K123" s="641"/>
      <c r="L123" s="641"/>
    </row>
    <row r="124" spans="3:12" ht="20" customHeight="1" x14ac:dyDescent="0.35">
      <c r="C124" s="641"/>
      <c r="D124" s="641"/>
      <c r="E124" s="641"/>
      <c r="F124" s="641"/>
      <c r="G124" s="641"/>
      <c r="H124" s="641"/>
      <c r="I124" s="641"/>
      <c r="J124" s="641"/>
      <c r="K124" s="641"/>
      <c r="L124" s="641"/>
    </row>
    <row r="125" spans="3:12" ht="20" customHeight="1" x14ac:dyDescent="0.35">
      <c r="C125" s="641"/>
      <c r="D125" s="641"/>
      <c r="E125" s="641"/>
      <c r="F125" s="641"/>
      <c r="G125" s="641"/>
      <c r="H125" s="641"/>
      <c r="I125" s="641"/>
      <c r="J125" s="641"/>
      <c r="K125" s="641"/>
      <c r="L125" s="641"/>
    </row>
    <row r="126" spans="3:12" ht="20" customHeight="1" x14ac:dyDescent="0.35">
      <c r="C126" s="641"/>
      <c r="D126" s="641"/>
      <c r="E126" s="641"/>
      <c r="F126" s="641"/>
      <c r="G126" s="641"/>
      <c r="H126" s="641"/>
      <c r="I126" s="641"/>
      <c r="J126" s="641"/>
      <c r="K126" s="641"/>
      <c r="L126" s="641"/>
    </row>
    <row r="127" spans="3:12" ht="20" customHeight="1" x14ac:dyDescent="0.35">
      <c r="C127" s="641"/>
      <c r="D127" s="641"/>
      <c r="E127" s="641"/>
      <c r="F127" s="641"/>
      <c r="G127" s="641"/>
      <c r="H127" s="641"/>
      <c r="I127" s="641"/>
      <c r="J127" s="641"/>
      <c r="K127" s="641"/>
      <c r="L127" s="641"/>
    </row>
    <row r="128" spans="3:12" ht="20" customHeight="1" x14ac:dyDescent="0.35">
      <c r="C128" s="641"/>
      <c r="D128" s="641"/>
      <c r="E128" s="641"/>
      <c r="F128" s="641"/>
      <c r="G128" s="641"/>
      <c r="H128" s="641"/>
      <c r="I128" s="641"/>
      <c r="J128" s="641"/>
      <c r="K128" s="641"/>
      <c r="L128" s="641"/>
    </row>
    <row r="129" spans="2:12" ht="20" customHeight="1" x14ac:dyDescent="0.35">
      <c r="C129" s="641"/>
      <c r="D129" s="641"/>
      <c r="E129" s="641"/>
      <c r="F129" s="641"/>
      <c r="G129" s="641"/>
      <c r="H129" s="641"/>
      <c r="I129" s="641"/>
      <c r="J129" s="641"/>
      <c r="K129" s="641"/>
      <c r="L129" s="641"/>
    </row>
    <row r="130" spans="2:12" ht="20" customHeight="1" x14ac:dyDescent="0.35">
      <c r="C130" s="641"/>
      <c r="D130" s="641"/>
      <c r="E130" s="641"/>
      <c r="F130" s="641"/>
      <c r="G130" s="641"/>
      <c r="H130" s="641"/>
      <c r="I130" s="641"/>
      <c r="J130" s="641"/>
      <c r="K130" s="641"/>
      <c r="L130" s="641"/>
    </row>
    <row r="131" spans="2:12" ht="20" customHeight="1" x14ac:dyDescent="0.35">
      <c r="C131" s="641"/>
      <c r="D131" s="641"/>
      <c r="E131" s="641"/>
      <c r="F131" s="641"/>
      <c r="G131" s="641"/>
      <c r="H131" s="641"/>
      <c r="I131" s="641"/>
      <c r="J131" s="641"/>
      <c r="K131" s="641"/>
      <c r="L131" s="641"/>
    </row>
    <row r="132" spans="2:12" ht="20" customHeight="1" x14ac:dyDescent="0.35">
      <c r="C132" s="641"/>
      <c r="D132" s="641"/>
      <c r="E132" s="641"/>
      <c r="F132" s="641"/>
      <c r="G132" s="641"/>
      <c r="H132" s="641"/>
      <c r="I132" s="641"/>
      <c r="J132" s="641"/>
      <c r="K132" s="641"/>
      <c r="L132" s="641"/>
    </row>
    <row r="133" spans="2:12" ht="20" customHeight="1" x14ac:dyDescent="0.35">
      <c r="C133" s="641"/>
      <c r="D133" s="641"/>
      <c r="E133" s="641"/>
      <c r="F133" s="641"/>
      <c r="G133" s="641"/>
      <c r="H133" s="641"/>
      <c r="I133" s="641"/>
      <c r="J133" s="641"/>
      <c r="K133" s="641"/>
      <c r="L133" s="641"/>
    </row>
    <row r="134" spans="2:12" ht="20" customHeight="1" x14ac:dyDescent="0.35">
      <c r="C134" s="641"/>
      <c r="D134" s="641"/>
      <c r="E134" s="641"/>
      <c r="F134" s="641"/>
      <c r="G134" s="641"/>
      <c r="H134" s="641"/>
      <c r="I134" s="641"/>
      <c r="J134" s="641"/>
      <c r="K134" s="641"/>
      <c r="L134" s="641"/>
    </row>
    <row r="135" spans="2:12" ht="20" customHeight="1" x14ac:dyDescent="0.35">
      <c r="C135" s="641"/>
      <c r="D135" s="641"/>
      <c r="E135" s="641"/>
      <c r="F135" s="641"/>
      <c r="G135" s="641"/>
      <c r="H135" s="641"/>
      <c r="I135" s="641"/>
      <c r="J135" s="641"/>
      <c r="K135" s="641"/>
      <c r="L135" s="641"/>
    </row>
    <row r="136" spans="2:12" ht="20" customHeight="1" thickBot="1" x14ac:dyDescent="0.4">
      <c r="C136" s="641"/>
      <c r="D136" s="641"/>
      <c r="E136" s="641"/>
      <c r="F136" s="641"/>
      <c r="G136" s="641"/>
      <c r="H136" s="641"/>
      <c r="I136" s="641"/>
      <c r="J136" s="641"/>
      <c r="K136" s="641"/>
      <c r="L136" s="641"/>
    </row>
    <row r="137" spans="2:12" ht="20" customHeight="1" x14ac:dyDescent="0.35">
      <c r="B137" s="728" t="s">
        <v>931</v>
      </c>
      <c r="C137" s="729"/>
      <c r="D137" s="729"/>
      <c r="E137" s="729"/>
      <c r="F137" s="729"/>
      <c r="G137" s="729"/>
      <c r="H137" s="729"/>
      <c r="I137" s="729"/>
      <c r="J137" s="729"/>
      <c r="K137" s="729"/>
      <c r="L137" s="729"/>
    </row>
    <row r="138" spans="2:12" ht="20" customHeight="1" thickBot="1" x14ac:dyDescent="0.4">
      <c r="C138" s="641"/>
      <c r="D138" s="641"/>
      <c r="E138" s="641"/>
      <c r="F138" s="641"/>
      <c r="G138" s="641"/>
      <c r="H138" s="641"/>
      <c r="I138" s="641"/>
      <c r="J138" s="641"/>
      <c r="K138" s="641"/>
      <c r="L138" s="641"/>
    </row>
    <row r="139" spans="2:12" ht="20" customHeight="1" thickBot="1" x14ac:dyDescent="0.4">
      <c r="B139" s="713" t="s">
        <v>932</v>
      </c>
      <c r="C139" s="714"/>
      <c r="D139" s="714"/>
      <c r="E139" s="715"/>
      <c r="F139" s="649"/>
      <c r="G139" s="649"/>
      <c r="H139" s="649"/>
      <c r="I139" s="649"/>
      <c r="J139" s="649"/>
      <c r="K139" s="649"/>
      <c r="L139" s="649"/>
    </row>
    <row r="140" spans="2:12" ht="35" customHeight="1" thickBot="1" x14ac:dyDescent="0.4">
      <c r="B140" s="687" t="s">
        <v>809</v>
      </c>
      <c r="C140" s="669" t="s">
        <v>928</v>
      </c>
      <c r="D140" s="669" t="s">
        <v>929</v>
      </c>
      <c r="E140" s="654" t="s">
        <v>867</v>
      </c>
    </row>
    <row r="141" spans="2:12" ht="20" customHeight="1" x14ac:dyDescent="0.35">
      <c r="B141" s="645">
        <v>2023</v>
      </c>
      <c r="C141" s="660">
        <f>+'1. Inzet LKS'!E43</f>
        <v>0</v>
      </c>
      <c r="D141" s="660" t="e">
        <f>+'1. Inzet LKS'!E45</f>
        <v>#N/A</v>
      </c>
      <c r="E141" s="658" t="e">
        <f>SUM(C141:D141)</f>
        <v>#N/A</v>
      </c>
    </row>
    <row r="142" spans="2:12" ht="20" customHeight="1" x14ac:dyDescent="0.35">
      <c r="B142" s="646">
        <v>2024</v>
      </c>
      <c r="C142" s="661">
        <f>+'1. Inzet LKS'!F43</f>
        <v>0</v>
      </c>
      <c r="D142" s="661" t="e">
        <f>+'1. Inzet LKS'!F45</f>
        <v>#N/A</v>
      </c>
      <c r="E142" s="659" t="e">
        <f>SUM(C142:D142)</f>
        <v>#N/A</v>
      </c>
    </row>
    <row r="143" spans="2:12" ht="20" customHeight="1" x14ac:dyDescent="0.35">
      <c r="B143" s="646">
        <v>2025</v>
      </c>
      <c r="C143" s="661">
        <f>+'1. Inzet LKS'!G43</f>
        <v>0</v>
      </c>
      <c r="D143" s="661" t="e">
        <f>+'1. Inzet LKS'!G45</f>
        <v>#N/A</v>
      </c>
      <c r="E143" s="659" t="e">
        <f>SUM(C143:D143)</f>
        <v>#N/A</v>
      </c>
    </row>
    <row r="144" spans="2:12" ht="20" customHeight="1" x14ac:dyDescent="0.35">
      <c r="B144" s="646">
        <v>2026</v>
      </c>
      <c r="C144" s="661">
        <f>+'1. Inzet LKS'!H43</f>
        <v>0</v>
      </c>
      <c r="D144" s="661" t="e">
        <f>+'1. Inzet LKS'!H45</f>
        <v>#N/A</v>
      </c>
      <c r="E144" s="659" t="e">
        <f>SUM(C144:D144)</f>
        <v>#N/A</v>
      </c>
    </row>
    <row r="145" spans="2:5" ht="20" customHeight="1" thickBot="1" x14ac:dyDescent="0.4">
      <c r="B145" s="647">
        <v>2027</v>
      </c>
      <c r="C145" s="663">
        <f>+'1. Inzet LKS'!I43</f>
        <v>0</v>
      </c>
      <c r="D145" s="663" t="e">
        <f>+'1. Inzet LKS'!I45</f>
        <v>#N/A</v>
      </c>
      <c r="E145" s="664" t="e">
        <f>SUM(C145:D145)</f>
        <v>#N/A</v>
      </c>
    </row>
    <row r="146" spans="2:5" ht="20" customHeight="1" x14ac:dyDescent="0.35">
      <c r="D146" s="640"/>
      <c r="E146" s="639"/>
    </row>
    <row r="147" spans="2:5" ht="20" customHeight="1" x14ac:dyDescent="0.35">
      <c r="D147" s="638"/>
      <c r="E147" s="639"/>
    </row>
    <row r="148" spans="2:5" ht="20" customHeight="1" x14ac:dyDescent="0.35">
      <c r="D148" s="638"/>
      <c r="E148" s="639"/>
    </row>
    <row r="149" spans="2:5" ht="20" customHeight="1" x14ac:dyDescent="0.35">
      <c r="D149" s="640"/>
      <c r="E149" s="639"/>
    </row>
    <row r="150" spans="2:5" ht="20" customHeight="1" x14ac:dyDescent="0.35">
      <c r="D150" s="638"/>
      <c r="E150" s="639"/>
    </row>
    <row r="151" spans="2:5" ht="20" customHeight="1" x14ac:dyDescent="0.35">
      <c r="D151" s="638"/>
      <c r="E151" s="639"/>
    </row>
    <row r="152" spans="2:5" ht="20" customHeight="1" x14ac:dyDescent="0.35">
      <c r="D152" s="640"/>
      <c r="E152" s="639"/>
    </row>
    <row r="153" spans="2:5" ht="20" customHeight="1" x14ac:dyDescent="0.35">
      <c r="D153" s="638"/>
      <c r="E153" s="639"/>
    </row>
    <row r="154" spans="2:5" ht="20" customHeight="1" x14ac:dyDescent="0.35">
      <c r="D154" s="638"/>
      <c r="E154" s="639"/>
    </row>
    <row r="155" spans="2:5" ht="20" customHeight="1" x14ac:dyDescent="0.35">
      <c r="D155" s="547"/>
      <c r="E155" s="526"/>
    </row>
    <row r="156" spans="2:5" ht="20" customHeight="1" x14ac:dyDescent="0.35"/>
    <row r="157" spans="2:5" ht="20" customHeight="1" x14ac:dyDescent="0.35">
      <c r="C157" s="548"/>
    </row>
    <row r="158" spans="2:5" ht="20" customHeight="1" x14ac:dyDescent="0.35">
      <c r="C158" s="548"/>
    </row>
    <row r="159" spans="2:5" ht="20" customHeight="1" x14ac:dyDescent="0.35">
      <c r="C159" s="548"/>
    </row>
    <row r="160" spans="2:5" ht="20" customHeight="1" x14ac:dyDescent="0.35">
      <c r="C160" s="548"/>
    </row>
    <row r="161" spans="2:3" ht="20" customHeight="1" x14ac:dyDescent="0.35">
      <c r="C161" s="548"/>
    </row>
    <row r="162" spans="2:3" ht="20" customHeight="1" x14ac:dyDescent="0.35">
      <c r="C162" s="548"/>
    </row>
    <row r="163" spans="2:3" ht="20" customHeight="1" x14ac:dyDescent="0.35"/>
    <row r="164" spans="2:3" ht="20" customHeight="1" x14ac:dyDescent="0.35"/>
    <row r="165" spans="2:3" ht="20" customHeight="1" x14ac:dyDescent="0.45">
      <c r="B165" s="542"/>
    </row>
  </sheetData>
  <sheetProtection algorithmName="SHA-512" hashValue="M0bzjPXDJjeF2Q5So6eYV1XPXFASOhTCTPA6BBS+HTgiK4o4E0tSXQEN9MqnENmefGx39nHn2hFR8Djp4kpVxg==" saltValue="6LIYv7so6qgrvV7V+td+7w==" spinCount="100000" sheet="1" selectLockedCells="1"/>
  <mergeCells count="13">
    <mergeCell ref="B139:E139"/>
    <mergeCell ref="K9:K44"/>
    <mergeCell ref="B50:L50"/>
    <mergeCell ref="B53:H53"/>
    <mergeCell ref="C98:E98"/>
    <mergeCell ref="B97:K97"/>
    <mergeCell ref="F98:H98"/>
    <mergeCell ref="I98:K98"/>
    <mergeCell ref="B137:L137"/>
    <mergeCell ref="J57:K57"/>
    <mergeCell ref="B51:L51"/>
    <mergeCell ref="B95:L95"/>
    <mergeCell ref="J53:K54"/>
  </mergeCells>
  <phoneticPr fontId="40" type="noConversion"/>
  <pageMargins left="0.7" right="0.7" top="0.75" bottom="0.75" header="0.3" footer="0.3"/>
  <pageSetup paperSize="9" orientation="portrait" horizontalDpi="4294967293"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B7125D0-6C9E-43BE-9D36-F58FCE09E413}">
          <x14:formula1>
            <xm:f>'SZW Lijst gemeenten'!$A$1:$A$355</xm:f>
          </x14:formula1>
          <xm:sqref>L4 L44 L39 L34 L29 L24 L19 L14 L9</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30A96A-5C8D-4ECA-8570-8CD40B11B14B}">
  <sheetPr codeName="Blad18">
    <tabColor rgb="FF00B050"/>
  </sheetPr>
  <dimension ref="A2:O73"/>
  <sheetViews>
    <sheetView zoomScale="90" zoomScaleNormal="90" workbookViewId="0">
      <selection activeCell="P42" sqref="P42"/>
    </sheetView>
  </sheetViews>
  <sheetFormatPr defaultColWidth="8.81640625" defaultRowHeight="14.5" x14ac:dyDescent="0.35"/>
  <cols>
    <col min="1" max="1" width="1.81640625" style="19" customWidth="1"/>
    <col min="2" max="16384" width="8.81640625" style="19"/>
  </cols>
  <sheetData>
    <row r="2" spans="1:15" ht="18.5" x14ac:dyDescent="0.45">
      <c r="B2" s="749" t="s">
        <v>799</v>
      </c>
      <c r="C2" s="749"/>
      <c r="D2" s="749"/>
      <c r="E2" s="749"/>
      <c r="F2" s="749"/>
      <c r="G2" s="749"/>
      <c r="H2" s="749"/>
      <c r="I2" s="749"/>
      <c r="J2" s="749"/>
      <c r="K2" s="749"/>
      <c r="L2" s="749"/>
      <c r="M2" s="749"/>
      <c r="N2" s="749"/>
      <c r="O2" s="749"/>
    </row>
    <row r="3" spans="1:15" ht="18.5" x14ac:dyDescent="0.45">
      <c r="B3" s="188"/>
    </row>
    <row r="4" spans="1:15" s="182" customFormat="1" x14ac:dyDescent="0.35">
      <c r="A4" s="66"/>
      <c r="B4" s="226"/>
      <c r="C4" s="226"/>
      <c r="D4" s="226"/>
      <c r="E4" s="226"/>
      <c r="F4" s="226"/>
      <c r="G4" s="226"/>
      <c r="H4" s="226"/>
      <c r="I4" s="226"/>
      <c r="J4" s="226"/>
      <c r="K4" s="226"/>
      <c r="L4" s="226"/>
      <c r="M4" s="226"/>
    </row>
    <row r="5" spans="1:15" s="182" customFormat="1" x14ac:dyDescent="0.35">
      <c r="A5" s="66"/>
      <c r="B5" s="226"/>
      <c r="C5" s="226"/>
      <c r="D5" s="226"/>
      <c r="E5" s="226"/>
      <c r="F5" s="226"/>
      <c r="G5" s="226"/>
      <c r="H5" s="226"/>
      <c r="I5" s="226"/>
      <c r="J5" s="226"/>
      <c r="K5" s="226"/>
      <c r="L5" s="226"/>
      <c r="M5" s="226"/>
    </row>
    <row r="6" spans="1:15" s="182" customFormat="1" x14ac:dyDescent="0.35">
      <c r="A6" s="66"/>
      <c r="B6" s="226"/>
      <c r="C6" s="226"/>
      <c r="D6" s="226"/>
      <c r="E6" s="226"/>
      <c r="F6" s="226"/>
      <c r="G6" s="226"/>
      <c r="H6" s="226"/>
      <c r="I6" s="226"/>
      <c r="J6" s="226"/>
      <c r="K6" s="226"/>
      <c r="L6" s="226"/>
      <c r="M6" s="226"/>
    </row>
    <row r="7" spans="1:15" s="182" customFormat="1" x14ac:dyDescent="0.35">
      <c r="A7" s="66"/>
      <c r="B7" s="226"/>
      <c r="C7" s="226"/>
      <c r="D7" s="226"/>
      <c r="E7" s="226"/>
      <c r="F7" s="226"/>
      <c r="G7" s="226"/>
      <c r="H7" s="226"/>
      <c r="I7" s="226"/>
      <c r="J7" s="226"/>
      <c r="K7" s="226"/>
      <c r="L7" s="226"/>
      <c r="M7" s="226"/>
    </row>
    <row r="8" spans="1:15" s="182" customFormat="1" x14ac:dyDescent="0.35">
      <c r="A8" s="66"/>
      <c r="B8" s="226"/>
      <c r="C8" s="226"/>
      <c r="D8" s="226"/>
      <c r="E8" s="226"/>
      <c r="F8" s="226"/>
      <c r="G8" s="226"/>
      <c r="H8" s="226"/>
      <c r="I8" s="226"/>
      <c r="J8" s="226"/>
      <c r="K8" s="226"/>
      <c r="L8" s="226"/>
      <c r="M8" s="226"/>
    </row>
    <row r="9" spans="1:15" s="182" customFormat="1" x14ac:dyDescent="0.35">
      <c r="A9" s="66"/>
      <c r="B9" s="226"/>
      <c r="C9" s="226"/>
      <c r="D9" s="226"/>
      <c r="E9" s="226"/>
      <c r="F9" s="226"/>
      <c r="G9" s="226"/>
      <c r="H9" s="226"/>
      <c r="I9" s="226"/>
      <c r="J9" s="226"/>
      <c r="K9" s="226"/>
      <c r="L9" s="226"/>
      <c r="M9" s="226"/>
    </row>
    <row r="10" spans="1:15" s="182" customFormat="1" x14ac:dyDescent="0.35">
      <c r="A10" s="66"/>
      <c r="B10" s="226"/>
      <c r="C10" s="226"/>
      <c r="D10" s="226"/>
      <c r="E10" s="226"/>
      <c r="F10" s="226"/>
      <c r="G10" s="226"/>
      <c r="H10" s="226"/>
      <c r="I10" s="226"/>
      <c r="J10" s="226"/>
      <c r="K10" s="226"/>
      <c r="L10" s="226"/>
      <c r="M10" s="226"/>
    </row>
    <row r="11" spans="1:15" s="182" customFormat="1" x14ac:dyDescent="0.35">
      <c r="A11" s="66"/>
      <c r="B11" s="226"/>
      <c r="C11" s="226"/>
      <c r="D11" s="226"/>
      <c r="E11" s="226"/>
      <c r="F11" s="226"/>
      <c r="G11" s="226"/>
      <c r="H11" s="226"/>
      <c r="I11" s="226"/>
      <c r="J11" s="226"/>
      <c r="K11" s="226"/>
      <c r="L11" s="226"/>
      <c r="M11" s="226"/>
    </row>
    <row r="12" spans="1:15" s="182" customFormat="1" x14ac:dyDescent="0.35">
      <c r="A12" s="66"/>
      <c r="B12" s="226"/>
      <c r="C12" s="226"/>
      <c r="D12" s="226"/>
      <c r="E12" s="226"/>
      <c r="F12" s="226"/>
      <c r="G12" s="226"/>
      <c r="H12" s="226"/>
      <c r="I12" s="226"/>
      <c r="J12" s="226"/>
      <c r="K12" s="226"/>
      <c r="L12" s="226"/>
      <c r="M12" s="226"/>
    </row>
    <row r="13" spans="1:15" s="182" customFormat="1" x14ac:dyDescent="0.35">
      <c r="A13" s="66"/>
      <c r="B13" s="226"/>
      <c r="C13" s="226"/>
      <c r="D13" s="226"/>
      <c r="E13" s="226"/>
      <c r="F13" s="226"/>
      <c r="G13" s="226"/>
      <c r="H13" s="226"/>
      <c r="I13" s="226"/>
      <c r="J13" s="226"/>
      <c r="K13" s="226"/>
      <c r="L13" s="226"/>
      <c r="M13" s="226"/>
    </row>
    <row r="14" spans="1:15" s="182" customFormat="1" x14ac:dyDescent="0.35">
      <c r="A14" s="66"/>
      <c r="B14" s="226"/>
      <c r="C14" s="226"/>
      <c r="D14" s="226"/>
      <c r="E14" s="226"/>
      <c r="F14" s="226"/>
      <c r="G14" s="226"/>
      <c r="H14" s="226"/>
      <c r="I14" s="226"/>
      <c r="J14" s="226"/>
      <c r="K14" s="226"/>
      <c r="L14" s="226"/>
      <c r="M14" s="226"/>
    </row>
    <row r="15" spans="1:15" s="182" customFormat="1" x14ac:dyDescent="0.35">
      <c r="A15" s="66"/>
      <c r="B15" s="226"/>
      <c r="C15" s="226"/>
      <c r="D15" s="226"/>
      <c r="E15" s="226"/>
      <c r="F15" s="226"/>
      <c r="G15" s="226"/>
      <c r="H15" s="226"/>
      <c r="I15" s="226"/>
      <c r="J15" s="226"/>
      <c r="K15" s="226"/>
      <c r="L15" s="226"/>
      <c r="M15" s="226"/>
    </row>
    <row r="16" spans="1:15" s="182" customFormat="1" x14ac:dyDescent="0.35">
      <c r="A16" s="66"/>
      <c r="B16" s="226"/>
      <c r="C16" s="226"/>
      <c r="D16" s="226"/>
      <c r="E16" s="226"/>
      <c r="F16" s="226"/>
      <c r="G16" s="226"/>
      <c r="H16" s="226"/>
      <c r="I16" s="226"/>
      <c r="J16" s="226"/>
      <c r="K16" s="226"/>
      <c r="L16" s="226"/>
      <c r="M16" s="226"/>
    </row>
    <row r="17" spans="1:1" s="182" customFormat="1" x14ac:dyDescent="0.35">
      <c r="A17" s="66"/>
    </row>
    <row r="18" spans="1:1" s="182" customFormat="1" x14ac:dyDescent="0.35">
      <c r="A18" s="66"/>
    </row>
    <row r="19" spans="1:1" s="182" customFormat="1" x14ac:dyDescent="0.35">
      <c r="A19" s="66"/>
    </row>
    <row r="20" spans="1:1" s="182" customFormat="1" x14ac:dyDescent="0.35">
      <c r="A20" s="66"/>
    </row>
    <row r="21" spans="1:1" s="182" customFormat="1" x14ac:dyDescent="0.35">
      <c r="A21" s="66"/>
    </row>
    <row r="22" spans="1:1" s="182" customFormat="1" x14ac:dyDescent="0.35">
      <c r="A22" s="66"/>
    </row>
    <row r="23" spans="1:1" s="182" customFormat="1" x14ac:dyDescent="0.35">
      <c r="A23" s="66"/>
    </row>
    <row r="24" spans="1:1" s="182" customFormat="1" x14ac:dyDescent="0.35">
      <c r="A24" s="66"/>
    </row>
    <row r="25" spans="1:1" s="182" customFormat="1" x14ac:dyDescent="0.35">
      <c r="A25" s="66"/>
    </row>
    <row r="26" spans="1:1" s="182" customFormat="1" x14ac:dyDescent="0.35">
      <c r="A26" s="66"/>
    </row>
    <row r="27" spans="1:1" s="182" customFormat="1" x14ac:dyDescent="0.35">
      <c r="A27" s="66"/>
    </row>
    <row r="28" spans="1:1" s="182" customFormat="1" x14ac:dyDescent="0.35">
      <c r="A28" s="66"/>
    </row>
    <row r="29" spans="1:1" s="182" customFormat="1" x14ac:dyDescent="0.35">
      <c r="A29" s="66"/>
    </row>
    <row r="30" spans="1:1" s="182" customFormat="1" x14ac:dyDescent="0.35">
      <c r="A30" s="66"/>
    </row>
    <row r="31" spans="1:1" s="182" customFormat="1" x14ac:dyDescent="0.35">
      <c r="A31" s="66"/>
    </row>
    <row r="32" spans="1:1" s="182" customFormat="1" x14ac:dyDescent="0.35">
      <c r="A32" s="66"/>
    </row>
    <row r="33" spans="1:1" s="182" customFormat="1" x14ac:dyDescent="0.35">
      <c r="A33" s="66"/>
    </row>
    <row r="34" spans="1:1" s="182" customFormat="1" x14ac:dyDescent="0.35">
      <c r="A34" s="66"/>
    </row>
    <row r="35" spans="1:1" s="182" customFormat="1" x14ac:dyDescent="0.35">
      <c r="A35" s="66"/>
    </row>
    <row r="36" spans="1:1" s="182" customFormat="1" x14ac:dyDescent="0.35">
      <c r="A36" s="66"/>
    </row>
    <row r="37" spans="1:1" s="182" customFormat="1" x14ac:dyDescent="0.35">
      <c r="A37" s="66"/>
    </row>
    <row r="38" spans="1:1" s="182" customFormat="1" x14ac:dyDescent="0.35">
      <c r="A38" s="66"/>
    </row>
    <row r="39" spans="1:1" s="182" customFormat="1" x14ac:dyDescent="0.35">
      <c r="A39" s="66"/>
    </row>
    <row r="40" spans="1:1" s="182" customFormat="1" x14ac:dyDescent="0.35">
      <c r="A40" s="66"/>
    </row>
    <row r="41" spans="1:1" s="182" customFormat="1" x14ac:dyDescent="0.35">
      <c r="A41" s="66"/>
    </row>
    <row r="42" spans="1:1" s="182" customFormat="1" x14ac:dyDescent="0.35">
      <c r="A42" s="66"/>
    </row>
    <row r="43" spans="1:1" s="182" customFormat="1" x14ac:dyDescent="0.35">
      <c r="A43" s="66"/>
    </row>
    <row r="44" spans="1:1" s="182" customFormat="1" x14ac:dyDescent="0.35">
      <c r="A44" s="66"/>
    </row>
    <row r="45" spans="1:1" s="182" customFormat="1" x14ac:dyDescent="0.35">
      <c r="A45" s="66"/>
    </row>
    <row r="46" spans="1:1" s="182" customFormat="1" x14ac:dyDescent="0.35">
      <c r="A46" s="66"/>
    </row>
    <row r="47" spans="1:1" s="182" customFormat="1" x14ac:dyDescent="0.35">
      <c r="A47" s="66"/>
    </row>
    <row r="48" spans="1:1" s="182" customFormat="1" x14ac:dyDescent="0.35">
      <c r="A48" s="66"/>
    </row>
    <row r="49" spans="1:2" s="182" customFormat="1" x14ac:dyDescent="0.35">
      <c r="A49" s="66"/>
      <c r="B49" s="226"/>
    </row>
    <row r="50" spans="1:2" s="182" customFormat="1" x14ac:dyDescent="0.35">
      <c r="A50" s="66"/>
      <c r="B50" s="226"/>
    </row>
    <row r="51" spans="1:2" s="182" customFormat="1" x14ac:dyDescent="0.35">
      <c r="A51" s="66"/>
      <c r="B51" s="226"/>
    </row>
    <row r="52" spans="1:2" s="182" customFormat="1" x14ac:dyDescent="0.35">
      <c r="A52" s="66"/>
      <c r="B52" s="226"/>
    </row>
    <row r="53" spans="1:2" s="182" customFormat="1" x14ac:dyDescent="0.35">
      <c r="A53" s="66"/>
      <c r="B53" s="226"/>
    </row>
    <row r="54" spans="1:2" s="182" customFormat="1" x14ac:dyDescent="0.35">
      <c r="A54" s="66"/>
      <c r="B54" s="226"/>
    </row>
    <row r="55" spans="1:2" s="182" customFormat="1" ht="18.5" x14ac:dyDescent="0.45">
      <c r="A55" s="66"/>
      <c r="B55" s="188"/>
    </row>
    <row r="56" spans="1:2" s="182" customFormat="1" x14ac:dyDescent="0.35">
      <c r="A56" s="66"/>
      <c r="B56" s="226"/>
    </row>
    <row r="57" spans="1:2" s="182" customFormat="1" x14ac:dyDescent="0.35">
      <c r="A57" s="66"/>
      <c r="B57" s="226"/>
    </row>
    <row r="58" spans="1:2" s="182" customFormat="1" x14ac:dyDescent="0.35">
      <c r="A58" s="66"/>
      <c r="B58" s="226"/>
    </row>
    <row r="59" spans="1:2" s="182" customFormat="1" x14ac:dyDescent="0.35">
      <c r="A59" s="66"/>
      <c r="B59" s="226"/>
    </row>
    <row r="60" spans="1:2" s="182" customFormat="1" x14ac:dyDescent="0.35">
      <c r="A60" s="66"/>
      <c r="B60" s="226"/>
    </row>
    <row r="61" spans="1:2" s="182" customFormat="1" x14ac:dyDescent="0.35">
      <c r="A61" s="66"/>
      <c r="B61" s="226"/>
    </row>
    <row r="62" spans="1:2" s="182" customFormat="1" x14ac:dyDescent="0.35">
      <c r="A62" s="66"/>
      <c r="B62" s="226"/>
    </row>
    <row r="63" spans="1:2" s="182" customFormat="1" x14ac:dyDescent="0.35">
      <c r="A63" s="66"/>
      <c r="B63" s="226"/>
    </row>
    <row r="64" spans="1:2" s="182" customFormat="1" x14ac:dyDescent="0.35">
      <c r="A64" s="66"/>
      <c r="B64" s="226"/>
    </row>
    <row r="65" spans="1:1" s="182" customFormat="1" x14ac:dyDescent="0.35">
      <c r="A65" s="66"/>
    </row>
    <row r="66" spans="1:1" s="182" customFormat="1" x14ac:dyDescent="0.35">
      <c r="A66" s="66"/>
    </row>
    <row r="67" spans="1:1" s="182" customFormat="1" x14ac:dyDescent="0.35">
      <c r="A67" s="66"/>
    </row>
    <row r="68" spans="1:1" s="182" customFormat="1" x14ac:dyDescent="0.35">
      <c r="A68" s="66"/>
    </row>
    <row r="69" spans="1:1" s="182" customFormat="1" x14ac:dyDescent="0.35">
      <c r="A69" s="66"/>
    </row>
    <row r="70" spans="1:1" s="182" customFormat="1" x14ac:dyDescent="0.35">
      <c r="A70" s="66"/>
    </row>
    <row r="71" spans="1:1" s="182" customFormat="1" x14ac:dyDescent="0.35">
      <c r="A71" s="66"/>
    </row>
    <row r="72" spans="1:1" s="182" customFormat="1" x14ac:dyDescent="0.35">
      <c r="A72" s="66"/>
    </row>
    <row r="73" spans="1:1" s="182" customFormat="1" x14ac:dyDescent="0.35">
      <c r="A73" s="66"/>
    </row>
  </sheetData>
  <sheetProtection algorithmName="SHA-512" hashValue="d6rpbioWY1X5VhVmxLQbxV8TIiPKAZuRiLHmQSP0rYMfmpnDJ7z27bpuECIro8J27QF3RgIMJ1UIq+f7Pa3bNQ==" saltValue="H0DmPb5C7GppxvkohzJkYg==" spinCount="100000" sheet="1" objects="1" scenarios="1"/>
  <mergeCells count="1">
    <mergeCell ref="B2:O2"/>
  </mergeCells>
  <pageMargins left="0.7" right="0.7" top="0.75" bottom="0.75" header="0.3" footer="0.3"/>
  <pageSetup paperSize="9" scale="92" orientation="landscape" horizontalDpi="4294967295" verticalDpi="4294967295" r:id="rId1"/>
  <rowBreaks count="1" manualBreakCount="1">
    <brk id="36" max="16383" man="1"/>
  </rowBreaks>
  <colBreaks count="1" manualBreakCount="1">
    <brk id="13" max="1048575" man="1"/>
  </col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7356AA-75C4-407A-A623-BF0D1587ABDF}">
  <sheetPr codeName="Blad19">
    <tabColor rgb="FF00B050"/>
  </sheetPr>
  <dimension ref="A2:O57"/>
  <sheetViews>
    <sheetView showGridLines="0" zoomScale="90" zoomScaleNormal="90" workbookViewId="0">
      <selection activeCell="N44" sqref="N44"/>
    </sheetView>
  </sheetViews>
  <sheetFormatPr defaultColWidth="8.81640625" defaultRowHeight="14.5" x14ac:dyDescent="0.35"/>
  <cols>
    <col min="1" max="1" width="1.54296875" style="19" customWidth="1"/>
    <col min="2" max="16384" width="8.81640625" style="19"/>
  </cols>
  <sheetData>
    <row r="2" spans="1:15" ht="18.5" x14ac:dyDescent="0.45">
      <c r="B2" s="749" t="s">
        <v>802</v>
      </c>
      <c r="C2" s="749"/>
      <c r="D2" s="749"/>
      <c r="E2" s="749"/>
      <c r="F2" s="749"/>
      <c r="G2" s="749"/>
      <c r="H2" s="749"/>
      <c r="I2" s="749"/>
      <c r="J2" s="749"/>
      <c r="K2" s="749"/>
      <c r="L2" s="749"/>
      <c r="M2" s="749"/>
      <c r="N2" s="749"/>
      <c r="O2" s="749"/>
    </row>
    <row r="4" spans="1:15" s="182" customFormat="1" x14ac:dyDescent="0.35">
      <c r="A4" s="66"/>
      <c r="B4" s="226"/>
      <c r="C4" s="226"/>
      <c r="D4" s="226"/>
      <c r="E4" s="226"/>
      <c r="F4" s="226"/>
      <c r="G4" s="226"/>
      <c r="H4" s="226"/>
      <c r="I4" s="226"/>
      <c r="J4" s="226"/>
      <c r="K4" s="226"/>
      <c r="L4" s="226"/>
      <c r="M4" s="226"/>
    </row>
    <row r="5" spans="1:15" s="182" customFormat="1" x14ac:dyDescent="0.35">
      <c r="A5" s="66"/>
      <c r="B5" s="226"/>
      <c r="C5" s="226"/>
      <c r="D5" s="226"/>
      <c r="E5" s="226"/>
      <c r="F5" s="226"/>
      <c r="G5" s="226"/>
      <c r="H5" s="226"/>
      <c r="I5" s="226"/>
      <c r="J5" s="226"/>
      <c r="K5" s="226"/>
      <c r="L5" s="226"/>
      <c r="M5" s="226"/>
    </row>
    <row r="6" spans="1:15" s="182" customFormat="1" x14ac:dyDescent="0.35">
      <c r="A6" s="66"/>
      <c r="B6" s="226"/>
      <c r="C6" s="226"/>
      <c r="D6" s="226"/>
      <c r="E6" s="226"/>
      <c r="F6" s="226"/>
      <c r="G6" s="226"/>
      <c r="H6" s="226"/>
      <c r="I6" s="226"/>
      <c r="J6" s="226"/>
      <c r="K6" s="226"/>
      <c r="L6" s="226"/>
      <c r="M6" s="226"/>
    </row>
    <row r="7" spans="1:15" s="182" customFormat="1" x14ac:dyDescent="0.35">
      <c r="A7" s="66"/>
      <c r="B7" s="226"/>
      <c r="C7" s="226"/>
      <c r="D7" s="226"/>
      <c r="E7" s="226"/>
      <c r="F7" s="226"/>
      <c r="G7" s="226"/>
      <c r="H7" s="226"/>
      <c r="I7" s="226"/>
      <c r="J7" s="226"/>
      <c r="K7" s="226"/>
      <c r="L7" s="226"/>
      <c r="M7" s="226"/>
    </row>
    <row r="8" spans="1:15" s="182" customFormat="1" x14ac:dyDescent="0.35">
      <c r="A8" s="66"/>
      <c r="B8" s="226"/>
      <c r="C8" s="226"/>
      <c r="D8" s="226"/>
      <c r="E8" s="226"/>
      <c r="F8" s="226"/>
      <c r="G8" s="226"/>
      <c r="H8" s="226"/>
      <c r="I8" s="226"/>
      <c r="J8" s="226"/>
      <c r="K8" s="226"/>
      <c r="L8" s="226"/>
      <c r="M8" s="226"/>
    </row>
    <row r="9" spans="1:15" s="182" customFormat="1" x14ac:dyDescent="0.35">
      <c r="A9" s="66"/>
      <c r="B9" s="226"/>
      <c r="C9" s="226"/>
      <c r="D9" s="226"/>
      <c r="E9" s="226"/>
      <c r="F9" s="226"/>
      <c r="G9" s="226"/>
      <c r="H9" s="226"/>
      <c r="I9" s="226"/>
      <c r="J9" s="226"/>
      <c r="K9" s="226"/>
      <c r="L9" s="226"/>
      <c r="M9" s="226"/>
    </row>
    <row r="10" spans="1:15" s="182" customFormat="1" x14ac:dyDescent="0.35">
      <c r="A10" s="66"/>
      <c r="B10" s="226"/>
      <c r="C10" s="226"/>
      <c r="D10" s="226"/>
      <c r="E10" s="226"/>
      <c r="F10" s="226"/>
      <c r="G10" s="226"/>
      <c r="H10" s="226"/>
      <c r="I10" s="226"/>
      <c r="J10" s="226"/>
      <c r="K10" s="226"/>
      <c r="L10" s="226"/>
      <c r="M10" s="226"/>
    </row>
    <row r="11" spans="1:15" s="182" customFormat="1" x14ac:dyDescent="0.35">
      <c r="A11" s="66"/>
      <c r="B11" s="226"/>
      <c r="C11" s="226"/>
      <c r="D11" s="226"/>
      <c r="E11" s="226"/>
      <c r="F11" s="226"/>
      <c r="G11" s="226"/>
      <c r="H11" s="226"/>
      <c r="I11" s="226"/>
      <c r="J11" s="226"/>
      <c r="K11" s="226"/>
      <c r="L11" s="226"/>
      <c r="M11" s="226"/>
    </row>
    <row r="12" spans="1:15" s="182" customFormat="1" x14ac:dyDescent="0.35">
      <c r="A12" s="66"/>
      <c r="B12" s="226"/>
      <c r="C12" s="226"/>
      <c r="D12" s="226"/>
      <c r="E12" s="226"/>
      <c r="F12" s="226"/>
      <c r="G12" s="226"/>
      <c r="H12" s="226"/>
      <c r="I12" s="226"/>
      <c r="J12" s="226"/>
      <c r="K12" s="226"/>
      <c r="L12" s="226"/>
      <c r="M12" s="226"/>
    </row>
    <row r="13" spans="1:15" s="182" customFormat="1" x14ac:dyDescent="0.35">
      <c r="A13" s="66"/>
      <c r="B13" s="226"/>
      <c r="C13" s="226"/>
      <c r="D13" s="226"/>
      <c r="E13" s="226"/>
      <c r="F13" s="226"/>
      <c r="G13" s="226"/>
      <c r="H13" s="226"/>
      <c r="I13" s="226"/>
      <c r="J13" s="226"/>
      <c r="K13" s="226"/>
      <c r="L13" s="226"/>
      <c r="M13" s="226"/>
    </row>
    <row r="14" spans="1:15" s="182" customFormat="1" x14ac:dyDescent="0.35">
      <c r="A14" s="66"/>
      <c r="B14" s="226"/>
      <c r="C14" s="226"/>
      <c r="D14" s="226"/>
      <c r="E14" s="226"/>
      <c r="F14" s="226"/>
      <c r="G14" s="226"/>
      <c r="H14" s="226"/>
      <c r="I14" s="226"/>
      <c r="J14" s="226"/>
      <c r="K14" s="226"/>
      <c r="L14" s="226"/>
      <c r="M14" s="226"/>
    </row>
    <row r="15" spans="1:15" s="182" customFormat="1" x14ac:dyDescent="0.35">
      <c r="A15" s="66"/>
      <c r="B15" s="226"/>
      <c r="C15" s="226"/>
      <c r="D15" s="226"/>
      <c r="E15" s="226"/>
      <c r="F15" s="226"/>
      <c r="G15" s="226"/>
      <c r="H15" s="226"/>
      <c r="I15" s="226"/>
      <c r="J15" s="226"/>
      <c r="K15" s="226"/>
      <c r="L15" s="226"/>
      <c r="M15" s="226"/>
    </row>
    <row r="16" spans="1:15" s="182" customFormat="1" x14ac:dyDescent="0.35">
      <c r="A16" s="66"/>
      <c r="B16" s="226"/>
      <c r="C16" s="226"/>
      <c r="D16" s="226"/>
      <c r="E16" s="226"/>
      <c r="F16" s="226"/>
      <c r="G16" s="226"/>
      <c r="H16" s="226"/>
      <c r="I16" s="226"/>
      <c r="J16" s="226"/>
      <c r="K16" s="226"/>
      <c r="L16" s="226"/>
      <c r="M16" s="226"/>
    </row>
    <row r="17" spans="1:1" s="182" customFormat="1" x14ac:dyDescent="0.35">
      <c r="A17" s="66"/>
    </row>
    <row r="18" spans="1:1" s="182" customFormat="1" x14ac:dyDescent="0.35">
      <c r="A18" s="66"/>
    </row>
    <row r="19" spans="1:1" s="182" customFormat="1" x14ac:dyDescent="0.35">
      <c r="A19" s="66"/>
    </row>
    <row r="20" spans="1:1" s="182" customFormat="1" x14ac:dyDescent="0.35">
      <c r="A20" s="66"/>
    </row>
    <row r="21" spans="1:1" s="182" customFormat="1" x14ac:dyDescent="0.35">
      <c r="A21" s="66"/>
    </row>
    <row r="22" spans="1:1" s="182" customFormat="1" x14ac:dyDescent="0.35">
      <c r="A22" s="66"/>
    </row>
    <row r="23" spans="1:1" s="182" customFormat="1" x14ac:dyDescent="0.35">
      <c r="A23" s="66"/>
    </row>
    <row r="24" spans="1:1" s="182" customFormat="1" x14ac:dyDescent="0.35">
      <c r="A24" s="66"/>
    </row>
    <row r="25" spans="1:1" s="182" customFormat="1" x14ac:dyDescent="0.35">
      <c r="A25" s="66"/>
    </row>
    <row r="26" spans="1:1" s="182" customFormat="1" x14ac:dyDescent="0.35">
      <c r="A26" s="66"/>
    </row>
    <row r="27" spans="1:1" s="182" customFormat="1" x14ac:dyDescent="0.35">
      <c r="A27" s="66"/>
    </row>
    <row r="28" spans="1:1" s="182" customFormat="1" x14ac:dyDescent="0.35">
      <c r="A28" s="66"/>
    </row>
    <row r="29" spans="1:1" s="182" customFormat="1" x14ac:dyDescent="0.35">
      <c r="A29" s="66"/>
    </row>
    <row r="30" spans="1:1" s="182" customFormat="1" x14ac:dyDescent="0.35">
      <c r="A30" s="66"/>
    </row>
    <row r="31" spans="1:1" s="182" customFormat="1" x14ac:dyDescent="0.35">
      <c r="A31" s="66"/>
    </row>
    <row r="32" spans="1:1" s="182" customFormat="1" x14ac:dyDescent="0.35">
      <c r="A32" s="66"/>
    </row>
    <row r="33" spans="1:15" s="182" customFormat="1" x14ac:dyDescent="0.35">
      <c r="A33" s="66"/>
      <c r="B33" s="226"/>
      <c r="C33" s="226"/>
      <c r="D33" s="226"/>
      <c r="E33" s="226"/>
      <c r="F33" s="226"/>
      <c r="G33" s="226"/>
      <c r="H33" s="226"/>
      <c r="I33" s="226"/>
      <c r="J33" s="226"/>
      <c r="K33" s="226"/>
      <c r="L33" s="226"/>
      <c r="M33" s="226"/>
    </row>
    <row r="34" spans="1:15" s="182" customFormat="1" x14ac:dyDescent="0.35">
      <c r="A34" s="66"/>
      <c r="B34" s="226"/>
      <c r="C34" s="226"/>
      <c r="D34" s="226"/>
      <c r="E34" s="226"/>
      <c r="F34" s="226"/>
      <c r="G34" s="226"/>
      <c r="H34" s="226"/>
      <c r="I34" s="226"/>
      <c r="J34" s="226"/>
      <c r="K34" s="226"/>
      <c r="L34" s="226"/>
      <c r="M34" s="226"/>
    </row>
    <row r="35" spans="1:15" s="182" customFormat="1" x14ac:dyDescent="0.35">
      <c r="A35" s="66"/>
      <c r="B35" s="226"/>
      <c r="C35" s="226"/>
      <c r="D35" s="226"/>
      <c r="E35" s="226"/>
      <c r="F35" s="226"/>
      <c r="G35" s="226"/>
      <c r="H35" s="226"/>
      <c r="I35" s="226"/>
      <c r="J35" s="226"/>
      <c r="K35" s="226"/>
      <c r="L35" s="226"/>
      <c r="M35" s="226"/>
    </row>
    <row r="36" spans="1:15" s="182" customFormat="1" x14ac:dyDescent="0.35">
      <c r="A36" s="66"/>
      <c r="B36" s="226"/>
      <c r="C36" s="226"/>
      <c r="D36" s="226"/>
      <c r="E36" s="226"/>
      <c r="F36" s="226"/>
      <c r="G36" s="226"/>
      <c r="H36" s="226"/>
      <c r="I36" s="226"/>
      <c r="J36" s="226"/>
      <c r="K36" s="226"/>
      <c r="L36" s="226"/>
      <c r="M36" s="226"/>
    </row>
    <row r="37" spans="1:15" s="182" customFormat="1" x14ac:dyDescent="0.35">
      <c r="A37" s="66"/>
      <c r="B37" s="226"/>
      <c r="C37" s="226"/>
      <c r="D37" s="226"/>
      <c r="E37" s="226"/>
      <c r="F37" s="226"/>
      <c r="G37" s="226"/>
      <c r="H37" s="226"/>
      <c r="I37" s="226"/>
      <c r="J37" s="226"/>
      <c r="K37" s="226"/>
      <c r="L37" s="226"/>
      <c r="M37" s="226"/>
    </row>
    <row r="38" spans="1:15" s="182" customFormat="1" x14ac:dyDescent="0.35">
      <c r="A38" s="66"/>
      <c r="B38" s="226"/>
      <c r="C38" s="226"/>
      <c r="D38" s="226"/>
      <c r="E38" s="226"/>
      <c r="F38" s="226"/>
      <c r="G38" s="226"/>
      <c r="H38" s="226"/>
      <c r="I38" s="226"/>
      <c r="J38" s="226"/>
      <c r="K38" s="226"/>
      <c r="L38" s="226"/>
      <c r="M38" s="226"/>
    </row>
    <row r="39" spans="1:15" s="182" customFormat="1" x14ac:dyDescent="0.35">
      <c r="A39" s="66"/>
      <c r="B39" s="226"/>
      <c r="C39" s="226"/>
      <c r="D39" s="226"/>
      <c r="E39" s="226"/>
      <c r="F39" s="226"/>
      <c r="G39" s="226"/>
      <c r="H39" s="226"/>
      <c r="I39" s="226"/>
      <c r="J39" s="226"/>
      <c r="K39" s="226"/>
      <c r="L39" s="226"/>
      <c r="M39" s="226"/>
    </row>
    <row r="40" spans="1:15" s="182" customFormat="1" x14ac:dyDescent="0.35">
      <c r="A40" s="66"/>
      <c r="B40" s="226"/>
      <c r="C40" s="226"/>
      <c r="D40" s="226"/>
      <c r="E40" s="226"/>
      <c r="F40" s="226"/>
      <c r="G40" s="226"/>
      <c r="H40" s="226"/>
      <c r="I40" s="226"/>
      <c r="J40" s="226"/>
      <c r="K40" s="226"/>
      <c r="L40" s="226"/>
      <c r="M40" s="226"/>
    </row>
    <row r="41" spans="1:15" s="182" customFormat="1" x14ac:dyDescent="0.35">
      <c r="A41" s="66"/>
      <c r="B41" s="226"/>
      <c r="C41" s="226"/>
      <c r="D41" s="226"/>
      <c r="E41" s="226"/>
      <c r="F41" s="226"/>
      <c r="G41" s="226"/>
      <c r="H41" s="226"/>
      <c r="I41" s="226"/>
      <c r="J41" s="226"/>
      <c r="K41" s="226"/>
      <c r="L41" s="226"/>
      <c r="M41" s="226"/>
    </row>
    <row r="42" spans="1:15" s="182" customFormat="1" ht="18.5" x14ac:dyDescent="0.45">
      <c r="A42" s="226"/>
      <c r="B42" s="341"/>
      <c r="C42" s="341"/>
      <c r="D42" s="341"/>
      <c r="E42" s="341"/>
      <c r="F42" s="341"/>
      <c r="G42" s="341"/>
      <c r="H42" s="341"/>
      <c r="I42" s="341"/>
      <c r="J42" s="341"/>
      <c r="K42" s="341"/>
      <c r="L42" s="341"/>
      <c r="M42" s="341"/>
      <c r="N42" s="341"/>
      <c r="O42" s="341"/>
    </row>
    <row r="43" spans="1:15" s="182" customFormat="1" x14ac:dyDescent="0.35">
      <c r="A43" s="66"/>
      <c r="B43" s="226"/>
      <c r="C43" s="226"/>
      <c r="D43" s="226"/>
      <c r="E43" s="226"/>
      <c r="F43" s="226"/>
      <c r="G43" s="226"/>
      <c r="H43" s="226"/>
      <c r="I43" s="226"/>
      <c r="J43" s="226"/>
      <c r="K43" s="226"/>
      <c r="L43" s="226"/>
      <c r="M43" s="226"/>
    </row>
    <row r="44" spans="1:15" s="182" customFormat="1" x14ac:dyDescent="0.35">
      <c r="A44" s="66"/>
      <c r="B44" s="226"/>
      <c r="C44" s="226"/>
      <c r="D44" s="226"/>
      <c r="E44" s="226"/>
      <c r="F44" s="226"/>
      <c r="G44" s="226"/>
      <c r="H44" s="226"/>
      <c r="I44" s="226"/>
      <c r="J44" s="226"/>
      <c r="K44" s="226"/>
      <c r="L44" s="226"/>
      <c r="M44" s="226"/>
    </row>
    <row r="45" spans="1:15" s="182" customFormat="1" x14ac:dyDescent="0.35">
      <c r="A45" s="66"/>
      <c r="B45" s="226"/>
      <c r="C45" s="226"/>
      <c r="D45" s="226"/>
      <c r="E45" s="226"/>
      <c r="F45" s="226"/>
      <c r="G45" s="226"/>
      <c r="H45" s="226"/>
      <c r="I45" s="226"/>
      <c r="J45" s="226"/>
      <c r="K45" s="226"/>
      <c r="L45" s="226"/>
      <c r="M45" s="226"/>
    </row>
    <row r="46" spans="1:15" s="182" customFormat="1" x14ac:dyDescent="0.35">
      <c r="A46" s="66"/>
      <c r="B46" s="226"/>
      <c r="C46" s="226"/>
      <c r="D46" s="226"/>
      <c r="E46" s="226"/>
      <c r="F46" s="226"/>
      <c r="G46" s="226"/>
      <c r="H46" s="226"/>
      <c r="I46" s="226"/>
      <c r="J46" s="226"/>
      <c r="K46" s="226"/>
      <c r="L46" s="226"/>
      <c r="M46" s="226"/>
    </row>
    <row r="47" spans="1:15" s="182" customFormat="1" x14ac:dyDescent="0.35">
      <c r="A47" s="66"/>
      <c r="B47" s="226"/>
      <c r="C47" s="226"/>
      <c r="D47" s="226"/>
      <c r="E47" s="226"/>
      <c r="F47" s="226"/>
      <c r="G47" s="226"/>
      <c r="H47" s="226"/>
      <c r="I47" s="226"/>
      <c r="J47" s="226"/>
      <c r="K47" s="226"/>
      <c r="L47" s="226"/>
      <c r="M47" s="226"/>
    </row>
    <row r="48" spans="1:15" s="182" customFormat="1" x14ac:dyDescent="0.35">
      <c r="A48" s="66"/>
      <c r="B48" s="226"/>
      <c r="C48" s="226"/>
      <c r="D48" s="226"/>
      <c r="E48" s="226"/>
      <c r="F48" s="226"/>
      <c r="G48" s="226"/>
      <c r="H48" s="226"/>
      <c r="I48" s="226"/>
      <c r="J48" s="226"/>
      <c r="K48" s="226"/>
      <c r="L48" s="226"/>
      <c r="M48" s="226"/>
    </row>
    <row r="49" spans="1:1" s="182" customFormat="1" x14ac:dyDescent="0.35">
      <c r="A49" s="66"/>
    </row>
    <row r="50" spans="1:1" s="182" customFormat="1" x14ac:dyDescent="0.35">
      <c r="A50" s="66"/>
    </row>
    <row r="51" spans="1:1" s="182" customFormat="1" x14ac:dyDescent="0.35">
      <c r="A51" s="66"/>
    </row>
    <row r="52" spans="1:1" s="182" customFormat="1" x14ac:dyDescent="0.35">
      <c r="A52" s="66"/>
    </row>
    <row r="53" spans="1:1" s="182" customFormat="1" x14ac:dyDescent="0.35">
      <c r="A53" s="66"/>
    </row>
    <row r="54" spans="1:1" s="182" customFormat="1" x14ac:dyDescent="0.35">
      <c r="A54" s="66"/>
    </row>
    <row r="55" spans="1:1" s="182" customFormat="1" x14ac:dyDescent="0.35">
      <c r="A55" s="66"/>
    </row>
    <row r="56" spans="1:1" s="182" customFormat="1" x14ac:dyDescent="0.35">
      <c r="A56" s="66"/>
    </row>
    <row r="57" spans="1:1" x14ac:dyDescent="0.35">
      <c r="A57" s="66"/>
    </row>
  </sheetData>
  <sheetProtection algorithmName="SHA-512" hashValue="43NZw2938Y/iSa4yJx5Fnb8nwss+5HbuuQLqUo1xih6mu8EjWQg5r6Kcn4jF/LnykakPhh9Wj3NsqY9bKZlq1g==" saltValue="3ysskHzj4iXcuKiV7P45Yw==" spinCount="100000" sheet="1" objects="1" scenarios="1"/>
  <mergeCells count="1">
    <mergeCell ref="B2:O2"/>
  </mergeCells>
  <pageMargins left="0.7" right="0.7" top="0.75" bottom="0.75" header="0.3" footer="0.3"/>
  <pageSetup paperSize="9" scale="80" orientation="landscape" horizontalDpi="4294967295" verticalDpi="4294967295" r:id="rId1"/>
  <rowBreaks count="1" manualBreakCount="1">
    <brk id="40" max="16383" man="1"/>
  </rowBreaks>
  <colBreaks count="1" manualBreakCount="1">
    <brk id="13" max="1048575" man="1"/>
  </col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C3E2F2-FD65-4E30-8928-0F4A79CDEEEC}">
  <sheetPr codeName="Blad11">
    <tabColor rgb="FF00B0F0"/>
  </sheetPr>
  <dimension ref="B1:N103"/>
  <sheetViews>
    <sheetView topLeftCell="A30" zoomScale="85" zoomScaleNormal="85" workbookViewId="0">
      <selection activeCell="B18" sqref="B18"/>
    </sheetView>
  </sheetViews>
  <sheetFormatPr defaultColWidth="9.1796875" defaultRowHeight="0" customHeight="1" zeroHeight="1" x14ac:dyDescent="0.35"/>
  <cols>
    <col min="1" max="1" width="3.54296875" style="19" customWidth="1"/>
    <col min="2" max="2" width="72.1796875" style="19" customWidth="1"/>
    <col min="3" max="3" width="1.90625" style="19" bestFit="1" customWidth="1"/>
    <col min="4" max="4" width="14.90625" style="20" bestFit="1" customWidth="1"/>
    <col min="5" max="5" width="37.453125" style="21" bestFit="1" customWidth="1"/>
    <col min="6" max="6" width="18.453125" style="122" bestFit="1" customWidth="1"/>
    <col min="7" max="7" width="3.90625" style="122" customWidth="1"/>
    <col min="8" max="8" width="3" style="122" customWidth="1"/>
    <col min="9" max="9" width="3.1796875" style="122" customWidth="1"/>
    <col min="10" max="10" width="23.36328125" style="123" customWidth="1"/>
    <col min="11" max="13" width="12.453125" style="123" bestFit="1" customWidth="1"/>
    <col min="14" max="14" width="12.453125" style="123" customWidth="1"/>
    <col min="15" max="41" width="9" style="19" customWidth="1"/>
    <col min="42" max="261" width="19.26953125" style="19" customWidth="1"/>
    <col min="262" max="16384" width="9.1796875" style="19"/>
  </cols>
  <sheetData>
    <row r="1" spans="2:14" ht="14.5" x14ac:dyDescent="0.35">
      <c r="B1" s="66" t="s">
        <v>713</v>
      </c>
      <c r="J1" s="19"/>
      <c r="K1" s="19"/>
      <c r="L1" s="19"/>
      <c r="M1" s="19"/>
      <c r="N1" s="19"/>
    </row>
    <row r="2" spans="2:14" ht="14.5" x14ac:dyDescent="0.35">
      <c r="J2" s="19"/>
      <c r="K2" s="19"/>
      <c r="L2" s="19"/>
      <c r="M2" s="19"/>
      <c r="N2" s="19"/>
    </row>
    <row r="3" spans="2:14" ht="14.5" x14ac:dyDescent="0.35">
      <c r="B3" s="19" t="e">
        <f>"Gemeente:            "&amp;F3</f>
        <v>#N/A</v>
      </c>
      <c r="F3" s="122" t="e">
        <f>IF(OR(Dashboard!L4="Selecteer uw gemeente",Dashboard!L7="Klein"),"n.v.t.",Dashboard!L4)</f>
        <v>#N/A</v>
      </c>
      <c r="J3" s="19"/>
      <c r="K3" s="19"/>
      <c r="L3" s="19"/>
      <c r="M3" s="19"/>
      <c r="N3" s="19"/>
    </row>
    <row r="4" spans="2:14" ht="14.5" x14ac:dyDescent="0.35">
      <c r="B4" s="19" t="e">
        <f>"Gemeentecode:    "&amp;F4</f>
        <v>#N/A</v>
      </c>
      <c r="F4" s="122" t="e">
        <f>IF(F3="n.v.t.","n.v.t.",Dashboard!L6)</f>
        <v>#N/A</v>
      </c>
      <c r="J4" s="19"/>
      <c r="K4" s="19"/>
      <c r="L4" s="19"/>
      <c r="M4" s="19"/>
      <c r="N4" s="19"/>
    </row>
    <row r="5" spans="2:14" ht="14.5" x14ac:dyDescent="0.35">
      <c r="B5" s="67" t="s">
        <v>910</v>
      </c>
      <c r="C5" s="68"/>
      <c r="J5" s="19"/>
      <c r="K5" s="19"/>
      <c r="L5" s="19"/>
      <c r="M5" s="19"/>
      <c r="N5" s="19"/>
    </row>
    <row r="6" spans="2:14" ht="15" thickBot="1" x14ac:dyDescent="0.4">
      <c r="J6" s="19"/>
      <c r="K6" s="19"/>
      <c r="L6" s="19"/>
      <c r="M6" s="19"/>
      <c r="N6" s="19"/>
    </row>
    <row r="7" spans="2:14" ht="16.5" customHeight="1" thickBot="1" x14ac:dyDescent="0.4">
      <c r="B7" s="69" t="s">
        <v>714</v>
      </c>
      <c r="C7" s="70"/>
      <c r="D7" s="71"/>
      <c r="E7" s="72"/>
      <c r="F7" s="126">
        <v>2023</v>
      </c>
      <c r="J7" s="398"/>
      <c r="K7" s="393">
        <v>2024</v>
      </c>
      <c r="L7" s="14">
        <v>2025</v>
      </c>
      <c r="M7" s="14">
        <v>2026</v>
      </c>
      <c r="N7" s="15">
        <v>2027</v>
      </c>
    </row>
    <row r="8" spans="2:14" ht="16.5" customHeight="1" thickBot="1" x14ac:dyDescent="0.4"/>
    <row r="9" spans="2:14" ht="15" customHeight="1" thickBot="1" x14ac:dyDescent="0.4">
      <c r="B9" s="786" t="s">
        <v>630</v>
      </c>
      <c r="C9" s="787"/>
      <c r="D9" s="787"/>
      <c r="E9" s="788"/>
      <c r="J9" s="397" t="s">
        <v>839</v>
      </c>
      <c r="K9" s="17">
        <v>6250628000</v>
      </c>
      <c r="L9" s="17">
        <v>6382611000</v>
      </c>
      <c r="M9" s="18">
        <v>6536527000</v>
      </c>
      <c r="N9" s="18">
        <v>6694285000</v>
      </c>
    </row>
    <row r="10" spans="2:14" ht="18" customHeight="1" x14ac:dyDescent="0.35">
      <c r="B10" s="73" t="s">
        <v>432</v>
      </c>
      <c r="C10" s="74"/>
      <c r="D10" s="74"/>
      <c r="E10" s="75"/>
      <c r="H10" s="124"/>
      <c r="J10" s="396" t="s">
        <v>840</v>
      </c>
      <c r="K10" s="17">
        <f>640000000*(K9/$D11)</f>
        <v>665082452.13180208</v>
      </c>
      <c r="L10" s="17">
        <f>640000000*(L9/$D11)</f>
        <v>679125773.4236325</v>
      </c>
      <c r="M10" s="17">
        <f>640000000*(M9/$D11)</f>
        <v>695502820.77028596</v>
      </c>
      <c r="N10" s="17">
        <f>640000000*(N9/$D11)</f>
        <v>712288666.52584994</v>
      </c>
    </row>
    <row r="11" spans="2:14" ht="18" customHeight="1" x14ac:dyDescent="0.35">
      <c r="B11" s="76" t="s">
        <v>715</v>
      </c>
      <c r="C11" s="16" t="s">
        <v>433</v>
      </c>
      <c r="D11" s="242">
        <v>6014896209</v>
      </c>
      <c r="E11" s="77" t="s">
        <v>434</v>
      </c>
      <c r="F11" s="242">
        <v>640000000</v>
      </c>
      <c r="J11" s="396" t="s">
        <v>841</v>
      </c>
      <c r="K11" s="255">
        <f>SUM(K9:K10)</f>
        <v>6915710452.1318016</v>
      </c>
      <c r="L11" s="255">
        <f>SUM(L9:L10)</f>
        <v>7061736773.4236326</v>
      </c>
      <c r="M11" s="255">
        <f>SUM(M9:M10)</f>
        <v>7232029820.7702856</v>
      </c>
      <c r="N11" s="255">
        <f>SUM(N9:N10)</f>
        <v>7406573666.5258503</v>
      </c>
    </row>
    <row r="12" spans="2:14" ht="18" customHeight="1" x14ac:dyDescent="0.35">
      <c r="B12" s="76" t="s">
        <v>435</v>
      </c>
      <c r="C12" s="16" t="s">
        <v>433</v>
      </c>
      <c r="D12" s="242">
        <v>1244383</v>
      </c>
      <c r="E12" s="77" t="s">
        <v>631</v>
      </c>
      <c r="J12" s="396" t="s">
        <v>764</v>
      </c>
      <c r="K12" s="394">
        <v>1500000</v>
      </c>
      <c r="L12" s="17">
        <v>1500000</v>
      </c>
      <c r="M12" s="17">
        <v>1500000</v>
      </c>
      <c r="N12" s="255">
        <v>1500000</v>
      </c>
    </row>
    <row r="13" spans="2:14" ht="18" customHeight="1" x14ac:dyDescent="0.35">
      <c r="B13" s="76" t="s">
        <v>716</v>
      </c>
      <c r="C13" s="16" t="s">
        <v>433</v>
      </c>
      <c r="D13" s="242">
        <f>D11-D12</f>
        <v>6013651826</v>
      </c>
      <c r="E13" s="77" t="s">
        <v>632</v>
      </c>
      <c r="J13" s="396" t="s">
        <v>842</v>
      </c>
      <c r="K13" s="255">
        <v>457345000</v>
      </c>
      <c r="L13" s="17">
        <v>518116000</v>
      </c>
      <c r="M13" s="17">
        <v>550880000</v>
      </c>
      <c r="N13" s="18">
        <v>583552000</v>
      </c>
    </row>
    <row r="14" spans="2:14" ht="18" customHeight="1" thickBot="1" x14ac:dyDescent="0.4">
      <c r="B14" s="76" t="s">
        <v>717</v>
      </c>
      <c r="C14" s="16" t="s">
        <v>433</v>
      </c>
      <c r="D14" s="242">
        <v>377191415</v>
      </c>
      <c r="E14" s="77" t="s">
        <v>718</v>
      </c>
      <c r="F14" s="242">
        <f>+D14*1.1</f>
        <v>414910556.50000006</v>
      </c>
      <c r="J14" s="396" t="s">
        <v>840</v>
      </c>
      <c r="K14" s="395">
        <f>(+$F14-$D14)*K13/$D14</f>
        <v>45734500.000000075</v>
      </c>
      <c r="L14" s="395">
        <f t="shared" ref="L14:N14" si="0">(+$F14-$D14)*L13/$D14</f>
        <v>51811600.000000082</v>
      </c>
      <c r="M14" s="395">
        <f t="shared" si="0"/>
        <v>55088000.000000082</v>
      </c>
      <c r="N14" s="395">
        <f t="shared" si="0"/>
        <v>58355200.000000097</v>
      </c>
    </row>
    <row r="15" spans="2:14" ht="18" customHeight="1" x14ac:dyDescent="0.35">
      <c r="B15" s="76" t="s">
        <v>719</v>
      </c>
      <c r="C15" s="16" t="s">
        <v>433</v>
      </c>
      <c r="D15" s="242">
        <f>D13-D14</f>
        <v>5636460411</v>
      </c>
      <c r="E15" s="77" t="s">
        <v>720</v>
      </c>
      <c r="F15" s="242">
        <f>+D13+F11-F14</f>
        <v>6238741269.5</v>
      </c>
      <c r="J15" s="396" t="s">
        <v>673</v>
      </c>
      <c r="K15" s="255">
        <f>SUM(K13:K14)</f>
        <v>503079500.00000006</v>
      </c>
      <c r="L15" s="255">
        <f t="shared" ref="L15:N15" si="1">SUM(L13:L14)</f>
        <v>569927600.00000012</v>
      </c>
      <c r="M15" s="255">
        <f t="shared" si="1"/>
        <v>605968000.00000012</v>
      </c>
      <c r="N15" s="255">
        <f t="shared" si="1"/>
        <v>641907200.00000012</v>
      </c>
    </row>
    <row r="16" spans="2:14" ht="18" customHeight="1" x14ac:dyDescent="0.35">
      <c r="B16" s="78"/>
      <c r="C16" s="79"/>
      <c r="D16" s="79"/>
      <c r="E16" s="80"/>
      <c r="F16" s="125"/>
    </row>
    <row r="17" spans="2:10" ht="18" customHeight="1" x14ac:dyDescent="0.35">
      <c r="B17" s="81" t="s">
        <v>633</v>
      </c>
      <c r="C17" s="82"/>
      <c r="D17" s="83"/>
      <c r="E17" s="84"/>
      <c r="J17" s="256" t="s">
        <v>763</v>
      </c>
    </row>
    <row r="18" spans="2:10" ht="18" customHeight="1" x14ac:dyDescent="0.35">
      <c r="B18" s="78" t="s">
        <v>635</v>
      </c>
      <c r="C18" s="79" t="s">
        <v>433</v>
      </c>
      <c r="D18" s="243">
        <f>D14</f>
        <v>377191415</v>
      </c>
      <c r="E18" s="80" t="s">
        <v>721</v>
      </c>
    </row>
    <row r="19" spans="2:10" ht="18" customHeight="1" x14ac:dyDescent="0.35">
      <c r="B19" s="78" t="s">
        <v>634</v>
      </c>
      <c r="C19" s="79" t="s">
        <v>433</v>
      </c>
      <c r="D19" s="243">
        <v>156831247</v>
      </c>
      <c r="E19" s="80" t="s">
        <v>722</v>
      </c>
    </row>
    <row r="20" spans="2:10" ht="18" customHeight="1" x14ac:dyDescent="0.35">
      <c r="B20" s="78" t="s">
        <v>636</v>
      </c>
      <c r="C20" s="79" t="s">
        <v>433</v>
      </c>
      <c r="D20" s="243">
        <v>413384435</v>
      </c>
      <c r="E20" s="80" t="s">
        <v>723</v>
      </c>
      <c r="F20" s="125"/>
    </row>
    <row r="21" spans="2:10" ht="18" customHeight="1" x14ac:dyDescent="0.35">
      <c r="B21" s="78" t="s">
        <v>637</v>
      </c>
      <c r="C21" s="79" t="s">
        <v>433</v>
      </c>
      <c r="D21" s="243">
        <v>5066244728</v>
      </c>
      <c r="E21" s="80" t="s">
        <v>724</v>
      </c>
    </row>
    <row r="22" spans="2:10" ht="18" customHeight="1" x14ac:dyDescent="0.35">
      <c r="B22" s="78"/>
      <c r="C22" s="79"/>
      <c r="D22" s="243"/>
      <c r="E22" s="80"/>
    </row>
    <row r="23" spans="2:10" ht="18" customHeight="1" x14ac:dyDescent="0.35">
      <c r="B23" s="85" t="s">
        <v>436</v>
      </c>
      <c r="C23" s="86"/>
      <c r="D23" s="86"/>
      <c r="E23" s="87"/>
    </row>
    <row r="24" spans="2:10" ht="18" customHeight="1" x14ac:dyDescent="0.35">
      <c r="B24" s="78" t="s">
        <v>725</v>
      </c>
      <c r="C24" s="79"/>
      <c r="D24" s="282" t="str">
        <f>IF(ISERROR(VLOOKUP(F$4,'SZW Data 2023'!$A$4:$AC$345,H24,FALSE)),"n.v.t.",VLOOKUP(F$4,'SZW Data 2023'!$A$4:$AC$345,H24,FALSE))</f>
        <v>n.v.t.</v>
      </c>
      <c r="E24" s="80" t="s">
        <v>445</v>
      </c>
      <c r="H24" s="122">
        <v>6</v>
      </c>
    </row>
    <row r="25" spans="2:10" ht="18" customHeight="1" thickBot="1" x14ac:dyDescent="0.4">
      <c r="B25" s="88" t="s">
        <v>437</v>
      </c>
      <c r="C25" s="89"/>
      <c r="D25" s="283" t="str">
        <f>IF(ISERROR(VLOOKUP(F$4,'SZW Data 2023'!$A$4:$X$345,H25,FALSE)),"n.v.t.",VLOOKUP(F$4,'SZW Data 2023'!$A$4:$X$345,H25,FALSE))</f>
        <v>n.v.t.</v>
      </c>
      <c r="E25" s="90" t="s">
        <v>726</v>
      </c>
      <c r="H25" s="122">
        <v>7</v>
      </c>
    </row>
    <row r="26" spans="2:10" ht="18" customHeight="1" x14ac:dyDescent="0.35">
      <c r="B26" s="91"/>
      <c r="C26" s="91"/>
      <c r="D26" s="244"/>
      <c r="E26" s="91"/>
    </row>
    <row r="27" spans="2:10" ht="18" customHeight="1" x14ac:dyDescent="0.35">
      <c r="B27" s="91"/>
      <c r="C27" s="91"/>
      <c r="D27" s="244"/>
      <c r="E27" s="91"/>
    </row>
    <row r="28" spans="2:10" ht="18" customHeight="1" thickBot="1" x14ac:dyDescent="0.4">
      <c r="B28" s="92"/>
      <c r="C28" s="92"/>
      <c r="D28" s="93"/>
      <c r="E28" s="94"/>
    </row>
    <row r="29" spans="2:10" ht="18" customHeight="1" x14ac:dyDescent="0.35">
      <c r="B29" s="95" t="s">
        <v>727</v>
      </c>
      <c r="C29" s="96"/>
      <c r="D29" s="97"/>
      <c r="E29" s="98"/>
      <c r="F29" s="126"/>
    </row>
    <row r="30" spans="2:10" ht="18" customHeight="1" x14ac:dyDescent="0.35">
      <c r="B30" s="85" t="s">
        <v>638</v>
      </c>
      <c r="C30" s="86"/>
      <c r="D30" s="99"/>
      <c r="E30" s="100"/>
    </row>
    <row r="31" spans="2:10" ht="18" customHeight="1" x14ac:dyDescent="0.35">
      <c r="B31" s="101" t="s">
        <v>728</v>
      </c>
      <c r="C31" s="102" t="s">
        <v>433</v>
      </c>
      <c r="D31" s="282" t="str">
        <f>IF(ISERROR(VLOOKUP(F$4,'SZW Data 2023'!$A$4:$AC$345,H31,FALSE)),"n.v.t.",VLOOKUP(F$4,'SZW Data 2023'!$A$4:$AC$345,H31,FALSE))</f>
        <v>n.v.t.</v>
      </c>
      <c r="E31" s="103" t="s">
        <v>729</v>
      </c>
      <c r="H31" s="122">
        <v>8</v>
      </c>
    </row>
    <row r="32" spans="2:10" ht="18" customHeight="1" x14ac:dyDescent="0.35">
      <c r="B32" s="101" t="s">
        <v>730</v>
      </c>
      <c r="C32" s="102" t="s">
        <v>433</v>
      </c>
      <c r="D32" s="245">
        <v>4489106000</v>
      </c>
      <c r="E32" s="103" t="s">
        <v>438</v>
      </c>
    </row>
    <row r="33" spans="2:14" ht="18" customHeight="1" x14ac:dyDescent="0.35">
      <c r="B33" s="377" t="s">
        <v>640</v>
      </c>
      <c r="C33" s="378" t="s">
        <v>433</v>
      </c>
      <c r="D33" s="379" t="str">
        <f>IF(ISERROR(VLOOKUP(F$4,'SZW Data 2023'!$A$4:$AC$345,H33,FALSE)),"n.v.t.",VLOOKUP(F$4,'SZW Data 2023'!$A$4:$AC$345,H33,FALSE))</f>
        <v>n.v.t.</v>
      </c>
      <c r="E33" s="380" t="s">
        <v>731</v>
      </c>
      <c r="F33" s="126"/>
      <c r="H33" s="122">
        <v>9</v>
      </c>
    </row>
    <row r="34" spans="2:14" ht="18" customHeight="1" x14ac:dyDescent="0.35">
      <c r="B34" s="101"/>
      <c r="C34" s="104"/>
      <c r="D34" s="102"/>
      <c r="E34" s="103"/>
    </row>
    <row r="35" spans="2:14" ht="18" customHeight="1" x14ac:dyDescent="0.35">
      <c r="B35" s="85" t="s">
        <v>641</v>
      </c>
      <c r="C35" s="86"/>
      <c r="D35" s="99"/>
      <c r="E35" s="100"/>
    </row>
    <row r="36" spans="2:14" ht="18" customHeight="1" x14ac:dyDescent="0.35">
      <c r="B36" s="101" t="s">
        <v>732</v>
      </c>
      <c r="C36" s="102" t="s">
        <v>433</v>
      </c>
      <c r="D36" s="243" t="str">
        <f>IF(ISERROR(VLOOKUP(F$4,'SZW Data 2023'!$A$4:$AC$345,H36,FALSE)),"n.v.t.",VLOOKUP(F$4,'SZW Data 2023'!$A$4:$AC$345,H36,FALSE))</f>
        <v>n.v.t.</v>
      </c>
      <c r="E36" s="103" t="s">
        <v>733</v>
      </c>
      <c r="H36" s="122">
        <v>10</v>
      </c>
    </row>
    <row r="37" spans="2:14" ht="18" customHeight="1" x14ac:dyDescent="0.35">
      <c r="B37" s="101" t="s">
        <v>734</v>
      </c>
      <c r="C37" s="102" t="s">
        <v>433</v>
      </c>
      <c r="D37" s="245">
        <v>244456322</v>
      </c>
      <c r="E37" s="103" t="s">
        <v>735</v>
      </c>
    </row>
    <row r="38" spans="2:14" ht="18" customHeight="1" x14ac:dyDescent="0.35">
      <c r="B38" s="329" t="s">
        <v>736</v>
      </c>
      <c r="C38" s="381"/>
      <c r="D38" s="382" t="str">
        <f>IF(ISERROR(VLOOKUP(F$4,'SZW Data 2023'!$A$4:$AC$345,H38,FALSE)),"n.v.t.",VLOOKUP(F$4,'SZW Data 2023'!$A$4:$AC$345,H38,FALSE))</f>
        <v>n.v.t.</v>
      </c>
      <c r="E38" s="383" t="s">
        <v>737</v>
      </c>
      <c r="H38" s="122">
        <v>11</v>
      </c>
    </row>
    <row r="39" spans="2:14" ht="18" customHeight="1" x14ac:dyDescent="0.35">
      <c r="B39" s="377" t="s">
        <v>641</v>
      </c>
      <c r="C39" s="378" t="s">
        <v>433</v>
      </c>
      <c r="D39" s="384" t="str">
        <f>IF(ISERROR(VLOOKUP(F$4,'SZW Data 2023'!$A$4:$AC$345,H39,FALSE)),"n.v.t.",VLOOKUP(F$4,'SZW Data 2023'!$A$4:$AC$345,H39,FALSE))</f>
        <v>n.v.t.</v>
      </c>
      <c r="E39" s="380" t="s">
        <v>738</v>
      </c>
      <c r="H39" s="122">
        <v>12</v>
      </c>
      <c r="J39" s="129"/>
      <c r="K39" s="129"/>
      <c r="L39" s="129"/>
      <c r="M39" s="129"/>
      <c r="N39" s="129"/>
    </row>
    <row r="40" spans="2:14" ht="18" customHeight="1" x14ac:dyDescent="0.35">
      <c r="B40" s="101"/>
      <c r="C40" s="104"/>
      <c r="D40" s="102"/>
      <c r="E40" s="103"/>
    </row>
    <row r="41" spans="2:14" ht="18" customHeight="1" x14ac:dyDescent="0.35">
      <c r="B41" s="105" t="s">
        <v>642</v>
      </c>
      <c r="C41" s="106"/>
      <c r="D41" s="107"/>
      <c r="E41" s="108"/>
    </row>
    <row r="42" spans="2:14" ht="18" customHeight="1" x14ac:dyDescent="0.35">
      <c r="B42" s="109" t="s">
        <v>739</v>
      </c>
      <c r="C42" s="102" t="s">
        <v>433</v>
      </c>
      <c r="D42" s="282" t="str">
        <f>IF(ISERROR(VLOOKUP(F$4,'SZW Data 2023'!$A$4:$AC$345,H42,FALSE)),"n.v.t.",VLOOKUP(F$4,'SZW Data 2023'!$A$4:$AC$345,H42,FALSE))</f>
        <v>n.v.t.</v>
      </c>
      <c r="E42" s="103" t="s">
        <v>440</v>
      </c>
      <c r="H42" s="122">
        <v>13</v>
      </c>
    </row>
    <row r="43" spans="2:14" ht="18" customHeight="1" x14ac:dyDescent="0.35">
      <c r="B43" s="109" t="s">
        <v>643</v>
      </c>
      <c r="C43" s="104"/>
      <c r="D43" s="282" t="str">
        <f>IF(ISERROR(VLOOKUP(F$4,'SZW Data 2023'!$A$4:$AC$345,H43,FALSE)),"n.v.t.",VLOOKUP(F$4,'SZW Data 2023'!$A$4:$AC$345,H43,FALSE))</f>
        <v>n.v.t.</v>
      </c>
      <c r="E43" s="103" t="s">
        <v>740</v>
      </c>
      <c r="H43" s="122">
        <v>14</v>
      </c>
    </row>
    <row r="44" spans="2:14" ht="18" customHeight="1" x14ac:dyDescent="0.35">
      <c r="B44" s="109" t="s">
        <v>741</v>
      </c>
      <c r="C44" s="104"/>
      <c r="D44" s="282" t="str">
        <f>IF(ISERROR(VLOOKUP(F$4,'SZW Data 2023'!$A$4:$AC$345,H44,FALSE)),"n.v.t.",VLOOKUP(F$4,'SZW Data 2023'!$A$4:$AC$345,H44,FALSE))</f>
        <v>n.v.t.</v>
      </c>
      <c r="E44" s="103" t="s">
        <v>663</v>
      </c>
      <c r="F44" s="127"/>
      <c r="H44" s="122">
        <v>15</v>
      </c>
    </row>
    <row r="45" spans="2:14" ht="18" customHeight="1" x14ac:dyDescent="0.35">
      <c r="B45" s="109" t="s">
        <v>742</v>
      </c>
      <c r="C45" s="102" t="s">
        <v>433</v>
      </c>
      <c r="D45" s="282" t="str">
        <f>IF(ISERROR(VLOOKUP(F$4,'SZW Data 2023'!$A$4:$AC$345,H45,FALSE)),"n.v.t.",VLOOKUP(F$4,'SZW Data 2023'!$A$4:$AC$345,H45,FALSE))</f>
        <v>n.v.t.</v>
      </c>
      <c r="E45" s="103" t="s">
        <v>743</v>
      </c>
      <c r="F45" s="128"/>
      <c r="H45" s="122">
        <v>16</v>
      </c>
    </row>
    <row r="46" spans="2:14" ht="18" customHeight="1" x14ac:dyDescent="0.35">
      <c r="B46" s="109" t="s">
        <v>744</v>
      </c>
      <c r="C46" s="102" t="s">
        <v>433</v>
      </c>
      <c r="D46" s="286">
        <v>6113575002</v>
      </c>
      <c r="E46" s="103" t="s">
        <v>745</v>
      </c>
    </row>
    <row r="47" spans="2:14" ht="18" customHeight="1" x14ac:dyDescent="0.35">
      <c r="B47" s="101" t="s">
        <v>746</v>
      </c>
      <c r="C47" s="102" t="s">
        <v>433</v>
      </c>
      <c r="D47" s="286" t="str">
        <f>IF(ISERROR(VLOOKUP(F$4,'SZW Data 2023'!$A$4:$AC$345,H47,FALSE)),"n.v.t.",VLOOKUP(F$4,'SZW Data 2023'!$A$4:$AC$345,H47,FALSE))</f>
        <v>n.v.t.</v>
      </c>
      <c r="E47" s="103" t="s">
        <v>747</v>
      </c>
      <c r="F47" s="126"/>
      <c r="H47" s="122">
        <v>17</v>
      </c>
      <c r="I47" s="125"/>
    </row>
    <row r="48" spans="2:14" ht="18" customHeight="1" x14ac:dyDescent="0.35">
      <c r="B48" s="377" t="s">
        <v>642</v>
      </c>
      <c r="C48" s="102" t="s">
        <v>433</v>
      </c>
      <c r="D48" s="379" t="str">
        <f>IF(ISERROR(VLOOKUP(F$4,'SZW Data 2023'!$A$4:$AC$345,H48,FALSE)),"n.v.t.",VLOOKUP(F$4,'SZW Data 2023'!$A$4:$AC$345,H48,FALSE))</f>
        <v>n.v.t.</v>
      </c>
      <c r="E48" s="380" t="s">
        <v>748</v>
      </c>
      <c r="F48" s="130"/>
      <c r="H48" s="122">
        <v>18</v>
      </c>
    </row>
    <row r="49" spans="2:14" ht="21" customHeight="1" x14ac:dyDescent="0.35">
      <c r="B49" s="101"/>
      <c r="C49" s="104"/>
      <c r="D49" s="285"/>
      <c r="E49" s="103"/>
      <c r="N49" s="241"/>
    </row>
    <row r="50" spans="2:14" ht="18" customHeight="1" x14ac:dyDescent="0.35">
      <c r="B50" s="105" t="s">
        <v>644</v>
      </c>
      <c r="C50" s="106"/>
      <c r="D50" s="287"/>
      <c r="E50" s="110"/>
      <c r="J50" s="133"/>
      <c r="K50" s="133"/>
      <c r="L50" s="133"/>
      <c r="M50" s="133"/>
      <c r="N50" s="133"/>
    </row>
    <row r="51" spans="2:14" ht="16.5" customHeight="1" x14ac:dyDescent="0.35">
      <c r="B51" s="101" t="s">
        <v>645</v>
      </c>
      <c r="C51" s="102" t="s">
        <v>433</v>
      </c>
      <c r="D51" s="282" t="str">
        <f>IF(ISERROR(VLOOKUP(F$4,'SZW Data 2023'!$A$4:$AC$345,H51,FALSE)),"n.v.t.",VLOOKUP(F$4,'SZW Data 2023'!$A$4:$AC$345,H51,FALSE))</f>
        <v>n.v.t.</v>
      </c>
      <c r="E51" s="103" t="s">
        <v>749</v>
      </c>
      <c r="H51" s="122">
        <v>19</v>
      </c>
      <c r="J51" s="133"/>
      <c r="K51" s="133"/>
      <c r="L51" s="133"/>
      <c r="M51" s="133"/>
      <c r="N51" s="133"/>
    </row>
    <row r="52" spans="2:14" ht="16.5" customHeight="1" x14ac:dyDescent="0.35">
      <c r="B52" s="101" t="s">
        <v>646</v>
      </c>
      <c r="C52" s="102" t="s">
        <v>433</v>
      </c>
      <c r="D52" s="282" t="str">
        <f>IF(ISERROR(VLOOKUP(F$4,'SZW Data 2023'!$A$4:$AC$345,H52,FALSE)),"n.v.t.",VLOOKUP(F$4,'SZW Data 2023'!$A$4:$AC$345,H52,FALSE))</f>
        <v>n.v.t.</v>
      </c>
      <c r="E52" s="103" t="s">
        <v>750</v>
      </c>
      <c r="F52" s="126"/>
      <c r="H52" s="122">
        <v>20</v>
      </c>
      <c r="J52" s="133"/>
      <c r="K52" s="133"/>
      <c r="L52" s="133"/>
      <c r="M52" s="133"/>
      <c r="N52" s="133"/>
    </row>
    <row r="53" spans="2:14" ht="16.5" customHeight="1" x14ac:dyDescent="0.35">
      <c r="B53" s="101" t="s">
        <v>647</v>
      </c>
      <c r="C53" s="102" t="s">
        <v>433</v>
      </c>
      <c r="D53" s="286">
        <v>5375541474</v>
      </c>
      <c r="E53" s="80" t="s">
        <v>751</v>
      </c>
      <c r="J53" s="133"/>
      <c r="K53" s="133"/>
      <c r="L53" s="133"/>
      <c r="M53" s="133"/>
      <c r="N53" s="133"/>
    </row>
    <row r="54" spans="2:14" ht="16.5" customHeight="1" thickBot="1" x14ac:dyDescent="0.4">
      <c r="B54" s="377" t="s">
        <v>648</v>
      </c>
      <c r="C54" s="102" t="s">
        <v>433</v>
      </c>
      <c r="D54" s="379" t="str">
        <f>IF(ISERROR(VLOOKUP(F$4,'SZW Data 2023'!$A$4:$AC$345,H54,FALSE)),"n.v.t.",VLOOKUP(F$4,'SZW Data 2023'!$A$4:$AC$345,H54,FALSE))</f>
        <v>n.v.t.</v>
      </c>
      <c r="E54" s="380" t="s">
        <v>752</v>
      </c>
      <c r="F54" s="128"/>
      <c r="H54" s="122">
        <v>21</v>
      </c>
      <c r="J54" s="133"/>
      <c r="K54" s="133"/>
      <c r="L54" s="133"/>
      <c r="M54" s="133"/>
      <c r="N54" s="133"/>
    </row>
    <row r="55" spans="2:14" ht="16.5" customHeight="1" thickBot="1" x14ac:dyDescent="0.4">
      <c r="B55" s="101"/>
      <c r="C55" s="104"/>
      <c r="D55" s="285"/>
      <c r="E55" s="103"/>
      <c r="K55" s="132" t="e">
        <f>+$D58*(K11-K12)</f>
        <v>#VALUE!</v>
      </c>
      <c r="L55" s="132" t="e">
        <f t="shared" ref="L55:N55" si="2">+$D58*(L11-L12)</f>
        <v>#VALUE!</v>
      </c>
      <c r="M55" s="132" t="e">
        <f t="shared" si="2"/>
        <v>#VALUE!</v>
      </c>
      <c r="N55" s="132" t="e">
        <f t="shared" si="2"/>
        <v>#VALUE!</v>
      </c>
    </row>
    <row r="56" spans="2:14" ht="16.5" customHeight="1" x14ac:dyDescent="0.35">
      <c r="B56" s="105" t="s">
        <v>753</v>
      </c>
      <c r="C56" s="106"/>
      <c r="D56" s="287"/>
      <c r="E56" s="110"/>
      <c r="J56" s="133"/>
      <c r="K56" s="133"/>
      <c r="L56" s="133"/>
      <c r="M56" s="133"/>
      <c r="N56" s="133"/>
    </row>
    <row r="57" spans="2:14" ht="14.5" x14ac:dyDescent="0.35">
      <c r="B57" s="385" t="s">
        <v>754</v>
      </c>
      <c r="C57" s="111" t="s">
        <v>433</v>
      </c>
      <c r="D57" s="386" t="str">
        <f>IF(ISERROR(VLOOKUP(F$4,'SZW Data 2023'!$A$4:$AC$345,H57,FALSE)),"n.v.t.",VLOOKUP(F$4,'SZW Data 2023'!$A$4:$AC$345,H57,FALSE))</f>
        <v>n.v.t.</v>
      </c>
      <c r="E57" s="387" t="s">
        <v>755</v>
      </c>
      <c r="F57" s="131"/>
      <c r="H57" s="122">
        <v>22</v>
      </c>
      <c r="J57" s="19"/>
      <c r="K57" s="19"/>
      <c r="L57" s="19"/>
      <c r="M57" s="19"/>
      <c r="N57" s="19"/>
    </row>
    <row r="58" spans="2:14" ht="14.5" x14ac:dyDescent="0.35">
      <c r="B58" s="385" t="s">
        <v>756</v>
      </c>
      <c r="C58" s="111"/>
      <c r="D58" s="388" t="str">
        <f>IF(ISERROR(VLOOKUP(F$4,'SZW Data 2023'!$A$4:$AC$345,H58,FALSE)),"n.v.t.",VLOOKUP(F$4,'SZW Data 2023'!$A$4:$AC$345,H58,FALSE))</f>
        <v>n.v.t.</v>
      </c>
      <c r="E58" s="387" t="s">
        <v>757</v>
      </c>
      <c r="F58" s="131"/>
      <c r="H58" s="122">
        <v>23</v>
      </c>
      <c r="J58" s="19"/>
      <c r="K58" s="19"/>
      <c r="L58" s="19"/>
      <c r="M58" s="19"/>
      <c r="N58" s="19"/>
    </row>
    <row r="59" spans="2:14" ht="15" thickBot="1" x14ac:dyDescent="0.4">
      <c r="B59" s="112" t="s">
        <v>758</v>
      </c>
      <c r="C59" s="119" t="s">
        <v>433</v>
      </c>
      <c r="D59" s="389" t="str">
        <f>IF(ISERROR(VLOOKUP(F$4,'SZW Data 2023'!$A$4:$AC$345,H59,FALSE)),"n.v.t.",VLOOKUP(F$4,'SZW Data 2023'!$A$4:$AC$345,H59,FALSE))</f>
        <v>n.v.t.</v>
      </c>
      <c r="E59" s="113" t="s">
        <v>759</v>
      </c>
      <c r="F59" s="131"/>
      <c r="H59" s="122">
        <v>24</v>
      </c>
      <c r="J59" s="19"/>
      <c r="K59" s="19"/>
      <c r="L59" s="19"/>
      <c r="M59" s="19"/>
      <c r="N59" s="19"/>
    </row>
    <row r="60" spans="2:14" ht="14.5" x14ac:dyDescent="0.35">
      <c r="B60" s="92"/>
      <c r="C60" s="92"/>
      <c r="D60" s="114"/>
      <c r="E60" s="114"/>
      <c r="F60" s="126"/>
      <c r="J60" s="19"/>
      <c r="K60" s="19"/>
      <c r="L60" s="19"/>
      <c r="M60" s="19"/>
      <c r="N60" s="19"/>
    </row>
    <row r="61" spans="2:14" ht="14.5" x14ac:dyDescent="0.35">
      <c r="B61" s="92"/>
      <c r="C61" s="92"/>
      <c r="D61" s="114"/>
      <c r="E61" s="114"/>
      <c r="F61" s="126"/>
      <c r="J61" s="19"/>
      <c r="K61" s="19"/>
      <c r="L61" s="19"/>
      <c r="M61" s="19"/>
      <c r="N61" s="19"/>
    </row>
    <row r="62" spans="2:14" ht="14.5" x14ac:dyDescent="0.35">
      <c r="B62" s="92"/>
      <c r="C62" s="92"/>
      <c r="D62" s="114"/>
      <c r="E62" s="114"/>
      <c r="F62" s="126"/>
      <c r="J62" s="19"/>
      <c r="K62" s="19"/>
      <c r="L62" s="19"/>
      <c r="M62" s="19"/>
      <c r="N62" s="19"/>
    </row>
    <row r="63" spans="2:14" ht="14.5" x14ac:dyDescent="0.35">
      <c r="B63" s="92"/>
      <c r="C63" s="92"/>
      <c r="D63" s="114"/>
      <c r="E63" s="114"/>
      <c r="F63" s="126"/>
      <c r="J63" s="19"/>
      <c r="K63" s="19"/>
      <c r="L63" s="19"/>
      <c r="M63" s="19"/>
      <c r="N63" s="19"/>
    </row>
    <row r="64" spans="2:14" ht="14.5" x14ac:dyDescent="0.35">
      <c r="B64" s="92"/>
      <c r="C64" s="92"/>
      <c r="D64" s="114"/>
      <c r="E64" s="114"/>
      <c r="F64" s="126"/>
      <c r="J64" s="19"/>
      <c r="K64" s="19"/>
      <c r="L64" s="19"/>
      <c r="M64" s="19"/>
      <c r="N64" s="19"/>
    </row>
    <row r="65" spans="2:14" ht="14.5" x14ac:dyDescent="0.35">
      <c r="B65" s="92"/>
      <c r="C65" s="92"/>
      <c r="D65" s="114"/>
      <c r="E65" s="114"/>
      <c r="F65" s="126"/>
      <c r="J65" s="19"/>
      <c r="K65" s="19"/>
      <c r="L65" s="19"/>
      <c r="M65" s="19"/>
      <c r="N65" s="19"/>
    </row>
    <row r="66" spans="2:14" ht="15" thickBot="1" x14ac:dyDescent="0.4">
      <c r="B66" s="92"/>
      <c r="C66" s="92"/>
      <c r="D66" s="114"/>
      <c r="E66" s="114"/>
      <c r="F66" s="134"/>
      <c r="J66" s="19"/>
      <c r="K66" s="19"/>
      <c r="L66" s="19"/>
      <c r="M66" s="19"/>
      <c r="N66" s="19"/>
    </row>
    <row r="67" spans="2:14" ht="14.5" x14ac:dyDescent="0.35">
      <c r="B67" s="115" t="s">
        <v>649</v>
      </c>
      <c r="C67" s="116"/>
      <c r="D67" s="288"/>
      <c r="E67" s="117"/>
      <c r="F67" s="126"/>
      <c r="J67" s="19"/>
      <c r="K67" s="19"/>
      <c r="L67" s="19"/>
      <c r="M67" s="19"/>
      <c r="N67" s="19"/>
    </row>
    <row r="68" spans="2:14" ht="14.5" customHeight="1" x14ac:dyDescent="0.35">
      <c r="B68" s="76" t="s">
        <v>441</v>
      </c>
      <c r="C68" s="16" t="s">
        <v>433</v>
      </c>
      <c r="D68" s="284">
        <v>0</v>
      </c>
      <c r="E68" s="77" t="s">
        <v>760</v>
      </c>
      <c r="F68" s="126"/>
      <c r="H68" s="122">
        <v>25</v>
      </c>
      <c r="J68" s="19"/>
      <c r="K68" s="19"/>
      <c r="L68" s="19"/>
      <c r="M68" s="19"/>
      <c r="N68" s="19"/>
    </row>
    <row r="69" spans="2:14" ht="14.5" customHeight="1" x14ac:dyDescent="0.35">
      <c r="B69" s="76" t="s">
        <v>442</v>
      </c>
      <c r="C69" s="16" t="s">
        <v>433</v>
      </c>
      <c r="D69" s="284">
        <v>0</v>
      </c>
      <c r="E69" s="77" t="s">
        <v>650</v>
      </c>
      <c r="F69" s="126"/>
      <c r="H69" s="122">
        <v>26</v>
      </c>
      <c r="J69" s="19"/>
      <c r="K69" s="19"/>
      <c r="L69" s="19"/>
      <c r="M69" s="19"/>
      <c r="N69" s="19"/>
    </row>
    <row r="70" spans="2:14" ht="14.5" customHeight="1" x14ac:dyDescent="0.35">
      <c r="B70" s="76" t="s">
        <v>443</v>
      </c>
      <c r="C70" s="16" t="s">
        <v>433</v>
      </c>
      <c r="D70" s="284">
        <v>0</v>
      </c>
      <c r="E70" s="77" t="s">
        <v>761</v>
      </c>
      <c r="F70" s="136"/>
      <c r="H70" s="122">
        <v>27</v>
      </c>
      <c r="J70" s="19"/>
      <c r="K70" s="19"/>
      <c r="L70" s="19"/>
      <c r="M70" s="19"/>
      <c r="N70" s="19"/>
    </row>
    <row r="71" spans="2:14" ht="14.5" customHeight="1" thickBot="1" x14ac:dyDescent="0.4">
      <c r="B71" s="390" t="s">
        <v>444</v>
      </c>
      <c r="C71" s="119" t="s">
        <v>433</v>
      </c>
      <c r="D71" s="391">
        <v>9880324</v>
      </c>
      <c r="E71" s="392" t="s">
        <v>762</v>
      </c>
      <c r="H71" s="122">
        <v>28</v>
      </c>
      <c r="J71" s="19"/>
      <c r="K71" s="19"/>
      <c r="L71" s="19"/>
      <c r="M71" s="19"/>
      <c r="N71" s="19"/>
    </row>
    <row r="72" spans="2:14" ht="14.5" customHeight="1" x14ac:dyDescent="0.35">
      <c r="B72" s="92"/>
      <c r="C72" s="92"/>
      <c r="D72" s="121"/>
      <c r="E72" s="114"/>
      <c r="J72" s="19"/>
      <c r="K72" s="19"/>
      <c r="L72" s="19"/>
      <c r="M72" s="19"/>
      <c r="N72" s="19"/>
    </row>
    <row r="73" spans="2:14" ht="14.5" customHeight="1" x14ac:dyDescent="0.35">
      <c r="B73" s="92"/>
      <c r="C73" s="92"/>
      <c r="D73" s="93"/>
      <c r="E73" s="114"/>
      <c r="F73" s="125"/>
      <c r="J73" s="19"/>
      <c r="K73" s="19"/>
      <c r="L73" s="19"/>
      <c r="M73" s="19"/>
      <c r="N73" s="19"/>
    </row>
    <row r="74" spans="2:14" ht="14.5" customHeight="1" x14ac:dyDescent="0.35">
      <c r="B74" s="92"/>
      <c r="C74" s="92"/>
      <c r="D74" s="93"/>
      <c r="E74" s="114"/>
      <c r="J74" s="19"/>
      <c r="K74" s="19"/>
      <c r="L74" s="19"/>
      <c r="M74" s="19"/>
      <c r="N74" s="19"/>
    </row>
    <row r="75" spans="2:14" ht="14.5" customHeight="1" x14ac:dyDescent="0.35">
      <c r="B75" s="92"/>
      <c r="C75" s="92"/>
      <c r="D75" s="93"/>
      <c r="E75" s="114"/>
    </row>
    <row r="76" spans="2:14" ht="14.5" customHeight="1" x14ac:dyDescent="0.35">
      <c r="B76" s="92"/>
      <c r="C76" s="92"/>
      <c r="D76" s="93"/>
      <c r="E76" s="114"/>
    </row>
    <row r="77" spans="2:14" ht="14.5" customHeight="1" x14ac:dyDescent="0.35">
      <c r="B77" s="92"/>
      <c r="C77" s="92"/>
      <c r="D77" s="93"/>
      <c r="E77" s="114"/>
    </row>
    <row r="78" spans="2:14" ht="14.5" customHeight="1" x14ac:dyDescent="0.35">
      <c r="B78" s="92"/>
      <c r="C78" s="92"/>
      <c r="D78" s="93"/>
      <c r="E78" s="114"/>
    </row>
    <row r="79" spans="2:14" ht="14.5" customHeight="1" x14ac:dyDescent="0.35">
      <c r="B79" s="92"/>
      <c r="C79" s="92"/>
      <c r="D79" s="93"/>
      <c r="E79" s="114"/>
    </row>
    <row r="80" spans="2:14" ht="14.5" customHeight="1" x14ac:dyDescent="0.35">
      <c r="B80" s="92"/>
      <c r="C80" s="92"/>
      <c r="D80" s="93"/>
      <c r="E80" s="114"/>
    </row>
    <row r="81" spans="2:5" ht="14.5" customHeight="1" x14ac:dyDescent="0.35">
      <c r="B81" s="92"/>
      <c r="C81" s="92"/>
      <c r="D81" s="93"/>
      <c r="E81" s="114"/>
    </row>
    <row r="82" spans="2:5" ht="14.5" customHeight="1" x14ac:dyDescent="0.35">
      <c r="B82" s="92"/>
      <c r="C82" s="92"/>
      <c r="D82" s="93"/>
      <c r="E82" s="114"/>
    </row>
    <row r="83" spans="2:5" ht="14.5" customHeight="1" x14ac:dyDescent="0.35">
      <c r="B83" s="92"/>
      <c r="C83" s="92"/>
      <c r="D83" s="93"/>
      <c r="E83" s="114"/>
    </row>
    <row r="84" spans="2:5" ht="14.5" customHeight="1" x14ac:dyDescent="0.35">
      <c r="B84" s="92"/>
      <c r="C84" s="92"/>
      <c r="D84" s="93"/>
      <c r="E84" s="114"/>
    </row>
    <row r="85" spans="2:5" ht="14.5" customHeight="1" x14ac:dyDescent="0.35">
      <c r="B85" s="92"/>
      <c r="C85" s="92"/>
      <c r="D85" s="93"/>
      <c r="E85" s="114"/>
    </row>
    <row r="86" spans="2:5" ht="14.5" customHeight="1" x14ac:dyDescent="0.35">
      <c r="B86" s="92"/>
      <c r="C86" s="92"/>
      <c r="D86" s="93"/>
      <c r="E86" s="114"/>
    </row>
    <row r="87" spans="2:5" ht="14.5" customHeight="1" x14ac:dyDescent="0.35">
      <c r="B87" s="92"/>
      <c r="C87" s="92"/>
      <c r="D87" s="93"/>
      <c r="E87" s="114"/>
    </row>
    <row r="88" spans="2:5" ht="14.5" customHeight="1" x14ac:dyDescent="0.35"/>
    <row r="89" spans="2:5" ht="14.5" customHeight="1" x14ac:dyDescent="0.35"/>
    <row r="90" spans="2:5" ht="14.5" customHeight="1" x14ac:dyDescent="0.35"/>
    <row r="91" spans="2:5" ht="14.5" customHeight="1" x14ac:dyDescent="0.35"/>
    <row r="92" spans="2:5" ht="14.5" customHeight="1" x14ac:dyDescent="0.35"/>
    <row r="93" spans="2:5" ht="14.5" customHeight="1" x14ac:dyDescent="0.35"/>
    <row r="94" spans="2:5" ht="14.5" customHeight="1" x14ac:dyDescent="0.35"/>
    <row r="95" spans="2:5" ht="14.5" customHeight="1" x14ac:dyDescent="0.35"/>
    <row r="96" spans="2:5" ht="14.5" x14ac:dyDescent="0.35"/>
    <row r="97" ht="14.5" hidden="1" customHeight="1" x14ac:dyDescent="0.35"/>
    <row r="98" ht="14.5" x14ac:dyDescent="0.35"/>
    <row r="99" ht="14.5" x14ac:dyDescent="0.35"/>
    <row r="100" ht="14.5" x14ac:dyDescent="0.35"/>
    <row r="101" ht="14.5" x14ac:dyDescent="0.35"/>
    <row r="102" ht="14.5" x14ac:dyDescent="0.35"/>
    <row r="103" ht="14.5" x14ac:dyDescent="0.35"/>
  </sheetData>
  <mergeCells count="1">
    <mergeCell ref="B9:E9"/>
  </mergeCell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78CA8E-5495-43DE-A82C-18A5208F9041}">
  <sheetPr codeName="Blad10">
    <tabColor rgb="FF00B0F0"/>
  </sheetPr>
  <dimension ref="A1:IX83"/>
  <sheetViews>
    <sheetView topLeftCell="A13" workbookViewId="0">
      <selection activeCell="D27" sqref="D27"/>
    </sheetView>
  </sheetViews>
  <sheetFormatPr defaultColWidth="0" defaultRowHeight="14.5" zeroHeight="1" x14ac:dyDescent="0.35"/>
  <cols>
    <col min="1" max="1" width="3.54296875" style="19" customWidth="1"/>
    <col min="2" max="2" width="68.08984375" bestFit="1" customWidth="1"/>
    <col min="3" max="3" width="1.90625" bestFit="1" customWidth="1"/>
    <col min="4" max="4" width="14" style="145" bestFit="1" customWidth="1"/>
    <col min="5" max="5" width="26.54296875" style="145" bestFit="1" customWidth="1"/>
    <col min="6" max="8" width="13.453125" style="135" customWidth="1"/>
    <col min="9" max="9" width="24.453125" style="135" customWidth="1"/>
    <col min="10" max="12" width="13.453125" style="135" customWidth="1"/>
    <col min="13" max="13" width="12.7265625" style="135" customWidth="1"/>
    <col min="14" max="24" width="9.08984375" style="19" customWidth="1"/>
    <col min="25" max="256" width="9.08984375" style="19" hidden="1" customWidth="1"/>
    <col min="257" max="258" width="9.08984375" hidden="1" customWidth="1"/>
    <col min="259" max="16384" width="5" hidden="1"/>
  </cols>
  <sheetData>
    <row r="1" spans="2:13" x14ac:dyDescent="0.35">
      <c r="B1" s="66" t="s">
        <v>768</v>
      </c>
      <c r="C1" s="19"/>
      <c r="D1" s="21"/>
      <c r="E1" s="21"/>
    </row>
    <row r="2" spans="2:13" ht="15" customHeight="1" x14ac:dyDescent="0.35">
      <c r="B2" s="19"/>
      <c r="C2" s="19"/>
      <c r="D2" s="21"/>
      <c r="E2" s="21"/>
    </row>
    <row r="3" spans="2:13" x14ac:dyDescent="0.35">
      <c r="B3" s="19" t="e">
        <f>"Gemeente:            "&amp;H3</f>
        <v>#N/A</v>
      </c>
      <c r="C3" s="19"/>
      <c r="D3" s="21"/>
      <c r="E3" s="21"/>
      <c r="H3" s="135" t="e">
        <f>IF(OR(Dashboard!L4="Selecteer uw gemeente",Dashboard!L7&lt;&gt;"Klein"),"n.v.t.",Dashboard!L4)</f>
        <v>#N/A</v>
      </c>
    </row>
    <row r="4" spans="2:13" x14ac:dyDescent="0.35">
      <c r="B4" s="19" t="e">
        <f>"Gemeentecode:    "&amp;H4</f>
        <v>#N/A</v>
      </c>
      <c r="C4" s="19"/>
      <c r="D4" s="21"/>
      <c r="E4" s="21"/>
      <c r="H4" s="135" t="e">
        <f>IF(H3="n.v.t.","n.v.t.",Dashboard!L6)</f>
        <v>#N/A</v>
      </c>
    </row>
    <row r="5" spans="2:13" x14ac:dyDescent="0.35">
      <c r="B5" s="67" t="s">
        <v>664</v>
      </c>
      <c r="C5" s="68"/>
      <c r="D5" s="21"/>
      <c r="E5" s="21"/>
    </row>
    <row r="6" spans="2:13" ht="15" customHeight="1" thickBot="1" x14ac:dyDescent="0.4">
      <c r="B6" s="19"/>
      <c r="C6" s="19"/>
      <c r="D6" s="21"/>
      <c r="E6" s="21"/>
    </row>
    <row r="7" spans="2:13" ht="15" customHeight="1" thickBot="1" x14ac:dyDescent="0.4">
      <c r="B7" s="69" t="s">
        <v>714</v>
      </c>
      <c r="C7" s="70"/>
      <c r="D7" s="327"/>
      <c r="E7" s="72"/>
      <c r="F7" s="126">
        <v>2023</v>
      </c>
      <c r="I7" s="398"/>
      <c r="J7" s="393">
        <v>2024</v>
      </c>
      <c r="K7" s="14">
        <v>2025</v>
      </c>
      <c r="L7" s="14">
        <v>2026</v>
      </c>
      <c r="M7" s="15">
        <v>2027</v>
      </c>
    </row>
    <row r="8" spans="2:13" ht="15" customHeight="1" thickBot="1" x14ac:dyDescent="0.4">
      <c r="B8" s="66"/>
      <c r="C8" s="19"/>
      <c r="D8" s="21"/>
      <c r="E8" s="21"/>
      <c r="F8" s="122"/>
    </row>
    <row r="9" spans="2:13" ht="18" customHeight="1" x14ac:dyDescent="0.35">
      <c r="B9" s="115" t="s">
        <v>769</v>
      </c>
      <c r="C9" s="116"/>
      <c r="D9" s="288"/>
      <c r="E9" s="117"/>
      <c r="F9" s="122"/>
      <c r="G9" s="136"/>
      <c r="I9" s="397" t="s">
        <v>839</v>
      </c>
      <c r="J9" s="17">
        <v>6250628000</v>
      </c>
      <c r="K9" s="17">
        <v>6382611000</v>
      </c>
      <c r="L9" s="18">
        <v>6536527000</v>
      </c>
      <c r="M9" s="18">
        <v>6694285000</v>
      </c>
    </row>
    <row r="10" spans="2:13" ht="18" customHeight="1" x14ac:dyDescent="0.35">
      <c r="B10" s="137" t="s">
        <v>770</v>
      </c>
      <c r="C10" s="138"/>
      <c r="D10" s="328"/>
      <c r="E10" s="139"/>
      <c r="F10" s="122"/>
      <c r="I10" s="396" t="s">
        <v>840</v>
      </c>
      <c r="J10" s="17">
        <f>640000000*(J9/$D11)</f>
        <v>665082452.13180208</v>
      </c>
      <c r="K10" s="17">
        <f>640000000*(K9/$D11)</f>
        <v>679125773.4236325</v>
      </c>
      <c r="L10" s="17">
        <f>640000000*(L9/$D11)</f>
        <v>695502820.77028596</v>
      </c>
      <c r="M10" s="17">
        <f>640000000*(M9/$D11)</f>
        <v>712288666.52584994</v>
      </c>
    </row>
    <row r="11" spans="2:13" ht="18" customHeight="1" x14ac:dyDescent="0.35">
      <c r="B11" s="76" t="s">
        <v>771</v>
      </c>
      <c r="C11" s="16" t="s">
        <v>433</v>
      </c>
      <c r="D11" s="284">
        <v>6014896209</v>
      </c>
      <c r="E11" s="77" t="s">
        <v>434</v>
      </c>
      <c r="F11" s="242">
        <v>640000000</v>
      </c>
      <c r="I11" s="396" t="s">
        <v>841</v>
      </c>
      <c r="J11" s="255">
        <f>SUM(J9:J10)</f>
        <v>6915710452.1318016</v>
      </c>
      <c r="K11" s="255">
        <f>SUM(K9:K10)</f>
        <v>7061736773.4236326</v>
      </c>
      <c r="L11" s="255">
        <f>SUM(L9:L10)</f>
        <v>7232029820.7702856</v>
      </c>
      <c r="M11" s="255">
        <f>SUM(M9:M10)</f>
        <v>7406573666.5258503</v>
      </c>
    </row>
    <row r="12" spans="2:13" ht="18" customHeight="1" x14ac:dyDescent="0.35">
      <c r="B12" s="76" t="s">
        <v>435</v>
      </c>
      <c r="C12" s="16" t="s">
        <v>433</v>
      </c>
      <c r="D12" s="284">
        <v>1244383</v>
      </c>
      <c r="E12" s="77" t="s">
        <v>631</v>
      </c>
      <c r="F12" s="122"/>
      <c r="I12" s="396" t="s">
        <v>764</v>
      </c>
      <c r="J12" s="394">
        <v>1500000</v>
      </c>
      <c r="K12" s="17">
        <v>1500000</v>
      </c>
      <c r="L12" s="17">
        <v>1500000</v>
      </c>
      <c r="M12" s="255">
        <v>1500000</v>
      </c>
    </row>
    <row r="13" spans="2:13" ht="18" customHeight="1" x14ac:dyDescent="0.35">
      <c r="B13" s="329" t="s">
        <v>772</v>
      </c>
      <c r="C13" s="16" t="s">
        <v>433</v>
      </c>
      <c r="D13" s="284">
        <f>+D11-D12</f>
        <v>6013651826</v>
      </c>
      <c r="E13" s="77" t="s">
        <v>632</v>
      </c>
      <c r="F13" s="122"/>
      <c r="I13" s="396" t="s">
        <v>842</v>
      </c>
      <c r="J13" s="255">
        <v>457345000</v>
      </c>
      <c r="K13" s="17">
        <v>518116000</v>
      </c>
      <c r="L13" s="17">
        <v>550880000</v>
      </c>
      <c r="M13" s="18">
        <v>583552000</v>
      </c>
    </row>
    <row r="14" spans="2:13" ht="18" customHeight="1" thickBot="1" x14ac:dyDescent="0.4">
      <c r="B14" s="76" t="s">
        <v>717</v>
      </c>
      <c r="C14" s="16" t="s">
        <v>433</v>
      </c>
      <c r="D14" s="284">
        <v>377191415</v>
      </c>
      <c r="E14" s="77" t="s">
        <v>718</v>
      </c>
      <c r="F14" s="242">
        <f>+D14*1.1</f>
        <v>414910556.50000006</v>
      </c>
      <c r="I14" s="396" t="s">
        <v>840</v>
      </c>
      <c r="J14" s="395">
        <f>(+$F14-$D14)*J13/$D14</f>
        <v>45734500.000000075</v>
      </c>
      <c r="K14" s="395">
        <f t="shared" ref="K14:L14" si="0">(+$F14-$D14)*K13/$D14</f>
        <v>51811600.000000082</v>
      </c>
      <c r="L14" s="395">
        <f t="shared" si="0"/>
        <v>55088000.000000082</v>
      </c>
      <c r="M14" s="395">
        <f>(+$F14-$D14)*M13/$D14</f>
        <v>58355200.000000097</v>
      </c>
    </row>
    <row r="15" spans="2:13" ht="18" customHeight="1" x14ac:dyDescent="0.35">
      <c r="B15" s="76" t="s">
        <v>719</v>
      </c>
      <c r="C15" s="16" t="s">
        <v>433</v>
      </c>
      <c r="D15" s="284">
        <f>+D13-D14</f>
        <v>5636460411</v>
      </c>
      <c r="E15" s="77" t="s">
        <v>720</v>
      </c>
      <c r="F15" s="242">
        <f>+D13+F11-F14</f>
        <v>6238741269.5</v>
      </c>
      <c r="I15" s="396" t="s">
        <v>673</v>
      </c>
      <c r="J15" s="255">
        <f>SUM(J13:J14)</f>
        <v>503079500.00000006</v>
      </c>
      <c r="K15" s="255">
        <f t="shared" ref="K15:M15" si="1">SUM(K13:K14)</f>
        <v>569927600.00000012</v>
      </c>
      <c r="L15" s="255">
        <f t="shared" si="1"/>
        <v>605968000.00000012</v>
      </c>
      <c r="M15" s="255">
        <f t="shared" si="1"/>
        <v>641907200.00000012</v>
      </c>
    </row>
    <row r="16" spans="2:13" ht="18" customHeight="1" x14ac:dyDescent="0.35">
      <c r="B16" s="76"/>
      <c r="C16" s="16"/>
      <c r="D16" s="330"/>
      <c r="E16" s="77"/>
    </row>
    <row r="17" spans="2:8" ht="18" customHeight="1" x14ac:dyDescent="0.35">
      <c r="B17" s="137" t="s">
        <v>773</v>
      </c>
      <c r="C17" s="138"/>
      <c r="D17" s="328"/>
      <c r="E17" s="139"/>
    </row>
    <row r="18" spans="2:8" ht="18" customHeight="1" x14ac:dyDescent="0.35">
      <c r="B18" s="76" t="s">
        <v>774</v>
      </c>
      <c r="C18" s="16" t="s">
        <v>433</v>
      </c>
      <c r="D18" s="282" t="str">
        <f>IF(ISERROR(VLOOKUP(H$4,'SZW Data 2023'!$A$4:$AC$345,H18,FALSE)),"n.v.t.",VLOOKUP(H$4,'SZW Data 2023'!$A$4:$AC$345,H18,FALSE))</f>
        <v>n.v.t.</v>
      </c>
      <c r="E18" s="77" t="s">
        <v>445</v>
      </c>
      <c r="H18" s="135">
        <v>10</v>
      </c>
    </row>
    <row r="19" spans="2:8" ht="18" customHeight="1" x14ac:dyDescent="0.35">
      <c r="B19" s="76" t="s">
        <v>775</v>
      </c>
      <c r="C19" s="16" t="s">
        <v>433</v>
      </c>
      <c r="D19" s="245">
        <v>244456322</v>
      </c>
      <c r="E19" s="77" t="s">
        <v>776</v>
      </c>
    </row>
    <row r="20" spans="2:8" ht="18" customHeight="1" x14ac:dyDescent="0.35">
      <c r="B20" s="76" t="s">
        <v>736</v>
      </c>
      <c r="C20" s="16"/>
      <c r="D20" s="400" t="str">
        <f>IF(ISERROR(VLOOKUP(H$4,'SZW Data 2023'!$A$4:$AC$345,H20,FALSE)),"n.v.t.",VLOOKUP(H$4,'SZW Data 2023'!$A$4:$AC$345,H20,FALSE))</f>
        <v>n.v.t.</v>
      </c>
      <c r="E20" s="77" t="s">
        <v>777</v>
      </c>
      <c r="H20" s="135">
        <v>11</v>
      </c>
    </row>
    <row r="21" spans="2:8" ht="18" customHeight="1" x14ac:dyDescent="0.35">
      <c r="B21" s="401" t="s">
        <v>778</v>
      </c>
      <c r="C21" s="402" t="s">
        <v>433</v>
      </c>
      <c r="D21" s="403" t="str">
        <f>IF(ISERROR(VLOOKUP(H$4,'SZW Data 2023'!$A$4:$AC$345,H21,FALSE)),"n.v.t.",VLOOKUP(H$4,'SZW Data 2023'!$A$4:$AC$345,H21,FALSE))</f>
        <v>n.v.t.</v>
      </c>
      <c r="E21" s="404" t="s">
        <v>779</v>
      </c>
      <c r="H21" s="135">
        <v>12</v>
      </c>
    </row>
    <row r="22" spans="2:8" ht="18" customHeight="1" x14ac:dyDescent="0.35">
      <c r="B22" s="76"/>
      <c r="C22" s="16"/>
      <c r="D22" s="330"/>
      <c r="E22" s="77"/>
    </row>
    <row r="23" spans="2:8" ht="18" customHeight="1" x14ac:dyDescent="0.35">
      <c r="B23" s="137" t="s">
        <v>780</v>
      </c>
      <c r="C23" s="138"/>
      <c r="D23" s="328"/>
      <c r="E23" s="139"/>
    </row>
    <row r="24" spans="2:8" ht="18" customHeight="1" x14ac:dyDescent="0.35">
      <c r="B24" s="109" t="s">
        <v>781</v>
      </c>
      <c r="C24" s="16" t="s">
        <v>433</v>
      </c>
      <c r="D24" s="282" t="str">
        <f>IF(ISERROR(VLOOKUP(H$4,'SZW Data 2023'!$A$4:$AC$345,H24,FALSE)),"n.v.t.",VLOOKUP(H$4,'SZW Data 2023'!$A$4:$AC$345,H24,FALSE))</f>
        <v>n.v.t.</v>
      </c>
      <c r="E24" s="77" t="s">
        <v>439</v>
      </c>
      <c r="H24" s="246">
        <v>13</v>
      </c>
    </row>
    <row r="25" spans="2:8" ht="18" customHeight="1" x14ac:dyDescent="0.35">
      <c r="B25" s="109" t="s">
        <v>643</v>
      </c>
      <c r="C25" s="16"/>
      <c r="D25" s="282" t="str">
        <f>IF(ISERROR(VLOOKUP(H$4,'SZW Data 2023'!$A$4:$AC$345,H25,FALSE)),"n.v.t.",VLOOKUP(H$4,'SZW Data 2023'!$A$4:$AC$345,H25,FALSE))</f>
        <v>n.v.t.</v>
      </c>
      <c r="E25" s="77" t="s">
        <v>639</v>
      </c>
      <c r="H25" s="246">
        <v>14</v>
      </c>
    </row>
    <row r="26" spans="2:8" ht="18" customHeight="1" x14ac:dyDescent="0.35">
      <c r="B26" s="109" t="s">
        <v>782</v>
      </c>
      <c r="C26" s="16"/>
      <c r="D26" s="282" t="str">
        <f>IF(ISERROR(VLOOKUP(H$4,'SZW Data 2023'!$A$4:$AC$345,H26,FALSE)),"n.v.t.",VLOOKUP(H$4,'SZW Data 2023'!$A$4:$AC$345,H26,FALSE))</f>
        <v>n.v.t.</v>
      </c>
      <c r="E26" s="77" t="s">
        <v>783</v>
      </c>
      <c r="H26" s="246">
        <v>15</v>
      </c>
    </row>
    <row r="27" spans="2:8" ht="18" customHeight="1" x14ac:dyDescent="0.35">
      <c r="B27" s="109" t="s">
        <v>742</v>
      </c>
      <c r="C27" s="16" t="s">
        <v>433</v>
      </c>
      <c r="D27" s="282" t="str">
        <f>IF(ISERROR(VLOOKUP(H$4,'SZW Data 2023'!$A$4:$AC$345,H27,FALSE)),"n.v.t.",VLOOKUP(H$4,'SZW Data 2023'!$A$4:$AC$345,H27,FALSE))</f>
        <v>n.v.t.</v>
      </c>
      <c r="E27" s="77" t="s">
        <v>784</v>
      </c>
      <c r="G27" s="247"/>
      <c r="H27" s="248">
        <v>16</v>
      </c>
    </row>
    <row r="28" spans="2:8" ht="18" customHeight="1" x14ac:dyDescent="0.35">
      <c r="B28" s="109" t="s">
        <v>744</v>
      </c>
      <c r="C28" s="16" t="s">
        <v>433</v>
      </c>
      <c r="D28" s="284">
        <v>6113575002</v>
      </c>
      <c r="E28" s="77" t="s">
        <v>785</v>
      </c>
      <c r="G28" s="136"/>
      <c r="H28" s="249"/>
    </row>
    <row r="29" spans="2:8" ht="18" customHeight="1" x14ac:dyDescent="0.35">
      <c r="B29" s="140"/>
      <c r="C29" s="16"/>
      <c r="D29" s="323"/>
      <c r="E29" s="141"/>
      <c r="G29" s="247"/>
    </row>
    <row r="30" spans="2:8" ht="18" customHeight="1" x14ac:dyDescent="0.35">
      <c r="B30" s="76" t="s">
        <v>786</v>
      </c>
      <c r="C30" s="16"/>
      <c r="D30" s="400" t="str">
        <f>IF(ISERROR(VLOOKUP(H$4,'SZW Data 2023'!$A$4:$AC$345,H30,FALSE)),"n.v.t.",VLOOKUP(H$4,'SZW Data 2023'!$A$4:$AC$345,H30,FALSE))</f>
        <v>n.v.t.</v>
      </c>
      <c r="E30" s="77" t="s">
        <v>787</v>
      </c>
      <c r="G30" s="247"/>
      <c r="H30" s="135">
        <v>23</v>
      </c>
    </row>
    <row r="31" spans="2:8" ht="18" customHeight="1" x14ac:dyDescent="0.35">
      <c r="B31" s="401" t="s">
        <v>780</v>
      </c>
      <c r="C31" s="402"/>
      <c r="D31" s="403" t="str">
        <f>IF(ISERROR(VLOOKUP(H$4,'SZW Data 2023'!$A$4:$AC$345,H31,FALSE)),"n.v.t.",VLOOKUP(H$4,'SZW Data 2023'!$A$4:$AC$345,H31,FALSE))</f>
        <v>n.v.t.</v>
      </c>
      <c r="E31" s="404" t="s">
        <v>788</v>
      </c>
      <c r="G31" s="247"/>
      <c r="H31" s="135">
        <v>22</v>
      </c>
    </row>
    <row r="32" spans="2:8" ht="18" customHeight="1" x14ac:dyDescent="0.35">
      <c r="B32" s="76"/>
      <c r="C32" s="16"/>
      <c r="D32" s="324"/>
      <c r="E32" s="77"/>
      <c r="G32" s="247"/>
    </row>
    <row r="33" spans="1:256" s="19" customFormat="1" ht="18" customHeight="1" thickBot="1" x14ac:dyDescent="0.4">
      <c r="B33" s="137" t="s">
        <v>789</v>
      </c>
      <c r="C33" s="138"/>
      <c r="D33" s="328"/>
      <c r="E33" s="139"/>
      <c r="F33" s="135"/>
      <c r="G33" s="247"/>
      <c r="H33" s="135"/>
    </row>
    <row r="34" spans="1:256" s="19" customFormat="1" ht="18" customHeight="1" thickBot="1" x14ac:dyDescent="0.4">
      <c r="B34" s="331" t="s">
        <v>679</v>
      </c>
      <c r="C34" s="142" t="s">
        <v>433</v>
      </c>
      <c r="D34" s="405" t="str">
        <f>IF(ISERROR(VLOOKUP(H$4,'SZW Data 2023'!$A$4:$AC$345,H34,FALSE)),"n.v.t.",VLOOKUP(H$4,'SZW Data 2023'!$A$4:$AC$345,H34,FALSE))</f>
        <v>n.v.t.</v>
      </c>
      <c r="E34" s="332" t="s">
        <v>790</v>
      </c>
      <c r="F34" s="135"/>
      <c r="G34" s="135"/>
      <c r="H34" s="122">
        <v>24</v>
      </c>
      <c r="J34" s="132" t="e">
        <f>+$D30*(J11-J12)</f>
        <v>#VALUE!</v>
      </c>
      <c r="K34" s="132" t="e">
        <f>+$D30*(K11-K12)</f>
        <v>#VALUE!</v>
      </c>
      <c r="L34" s="132" t="e">
        <f>+$D30*(L11-L12)</f>
        <v>#VALUE!</v>
      </c>
      <c r="M34" s="132" t="e">
        <f>+$D30*(M11-M12)</f>
        <v>#VALUE!</v>
      </c>
    </row>
    <row r="35" spans="1:256" s="19" customFormat="1" ht="15" thickBot="1" x14ac:dyDescent="0.4">
      <c r="D35" s="21"/>
      <c r="E35" s="21"/>
      <c r="F35" s="135"/>
      <c r="G35" s="135"/>
      <c r="H35" s="135"/>
      <c r="J35" s="135"/>
      <c r="K35" s="135"/>
      <c r="L35" s="135"/>
      <c r="M35" s="135"/>
    </row>
    <row r="36" spans="1:256" s="19" customFormat="1" ht="24" x14ac:dyDescent="0.35">
      <c r="B36" s="333" t="s">
        <v>791</v>
      </c>
      <c r="C36" s="334"/>
      <c r="D36" s="335"/>
      <c r="E36" s="336"/>
      <c r="F36" s="135"/>
      <c r="G36" s="135"/>
      <c r="H36" s="135"/>
      <c r="J36" s="135"/>
      <c r="K36" s="135"/>
      <c r="L36" s="135"/>
      <c r="M36" s="135"/>
    </row>
    <row r="37" spans="1:256" s="19" customFormat="1" x14ac:dyDescent="0.35">
      <c r="B37" s="76" t="s">
        <v>441</v>
      </c>
      <c r="C37" s="16" t="s">
        <v>433</v>
      </c>
      <c r="D37" s="284" t="str">
        <f>IF(ISERROR(VLOOKUP(H$4,'SZW Data 2023'!$A$4:$AC$345,H37,FALSE)),"n.v.t.",VLOOKUP(H$4,'SZW Data 2023'!$A$4:$AC$345,H37,FALSE))</f>
        <v>n.v.t.</v>
      </c>
      <c r="E37" s="77" t="s">
        <v>792</v>
      </c>
      <c r="F37" s="135"/>
      <c r="G37" s="135"/>
      <c r="H37" s="122">
        <v>25</v>
      </c>
      <c r="J37" s="135"/>
      <c r="K37" s="135"/>
      <c r="L37" s="135"/>
      <c r="M37" s="135"/>
    </row>
    <row r="38" spans="1:256" s="19" customFormat="1" ht="15" thickBot="1" x14ac:dyDescent="0.4">
      <c r="B38" s="76" t="s">
        <v>442</v>
      </c>
      <c r="C38" s="16" t="s">
        <v>433</v>
      </c>
      <c r="D38" s="284" t="str">
        <f>IF(ISERROR(VLOOKUP(H$4,'SZW Data 2023'!$A$4:$AC$345,H38,FALSE)),"n.v.t.",VLOOKUP(H$4,'SZW Data 2023'!$A$4:$AC$345,H38,FALSE))</f>
        <v>n.v.t.</v>
      </c>
      <c r="E38" s="77" t="s">
        <v>793</v>
      </c>
      <c r="F38" s="135"/>
      <c r="G38" s="135"/>
      <c r="H38" s="122">
        <v>26</v>
      </c>
    </row>
    <row r="39" spans="1:256" s="19" customFormat="1" ht="15" thickBot="1" x14ac:dyDescent="0.4">
      <c r="B39" s="76" t="s">
        <v>443</v>
      </c>
      <c r="C39" s="16" t="s">
        <v>433</v>
      </c>
      <c r="D39" s="284" t="str">
        <f>IF(ISERROR(VLOOKUP(H$4,'SZW Data 2023'!$A$4:$AC$345,H39,FALSE)),"n.v.t.",VLOOKUP(H$4,'SZW Data 2023'!$A$4:$AC$345,H39,FALSE))</f>
        <v>n.v.t.</v>
      </c>
      <c r="E39" s="77" t="s">
        <v>794</v>
      </c>
      <c r="F39" s="135"/>
      <c r="G39" s="135"/>
      <c r="H39" s="122">
        <v>27</v>
      </c>
      <c r="J39" s="132" t="str">
        <f>+$D39</f>
        <v>n.v.t.</v>
      </c>
      <c r="K39" s="132" t="str">
        <f t="shared" ref="K39:M39" si="2">+$D39</f>
        <v>n.v.t.</v>
      </c>
      <c r="L39" s="132" t="str">
        <f t="shared" si="2"/>
        <v>n.v.t.</v>
      </c>
      <c r="M39" s="132" t="str">
        <f t="shared" si="2"/>
        <v>n.v.t.</v>
      </c>
    </row>
    <row r="40" spans="1:256" s="19" customFormat="1" ht="15" thickBot="1" x14ac:dyDescent="0.4">
      <c r="B40" s="118" t="s">
        <v>444</v>
      </c>
      <c r="C40" s="119" t="s">
        <v>433</v>
      </c>
      <c r="D40" s="406" t="str">
        <f>IF(ISERROR(VLOOKUP(H$4,'SZW Data 2023'!$A$4:$AC$345,H40,FALSE)),"n.v.t.",VLOOKUP(H$4,'SZW Data 2023'!$A$4:$AC$345,H40,FALSE))</f>
        <v>n.v.t.</v>
      </c>
      <c r="E40" s="120" t="s">
        <v>795</v>
      </c>
      <c r="F40" s="135"/>
      <c r="G40" s="135"/>
      <c r="H40" s="122">
        <v>28</v>
      </c>
      <c r="I40" s="135"/>
      <c r="J40" s="132" t="e">
        <f>+J34-J39</f>
        <v>#VALUE!</v>
      </c>
      <c r="K40" s="132" t="e">
        <f>+K34-K39</f>
        <v>#VALUE!</v>
      </c>
      <c r="L40" s="132" t="e">
        <f>+L34-L39</f>
        <v>#VALUE!</v>
      </c>
      <c r="M40" s="132" t="e">
        <f>+M34-M39</f>
        <v>#VALUE!</v>
      </c>
    </row>
    <row r="41" spans="1:256" x14ac:dyDescent="0.35">
      <c r="B41" s="143"/>
      <c r="C41" s="143"/>
      <c r="D41" s="337"/>
      <c r="E41" s="143"/>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c r="IT41"/>
      <c r="IU41"/>
      <c r="IV41"/>
    </row>
    <row r="42" spans="1:256" x14ac:dyDescent="0.35">
      <c r="A42"/>
      <c r="E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row>
    <row r="43" spans="1:256" x14ac:dyDescent="0.35">
      <c r="A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row>
    <row r="44" spans="1:256" x14ac:dyDescent="0.35">
      <c r="A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row>
    <row r="45" spans="1:256" x14ac:dyDescent="0.35">
      <c r="A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row>
    <row r="46" spans="1:256" x14ac:dyDescent="0.35">
      <c r="A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row>
    <row r="47" spans="1:256" hidden="1" x14ac:dyDescent="0.35">
      <c r="A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row>
    <row r="48" spans="1:256" hidden="1" x14ac:dyDescent="0.35">
      <c r="A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row>
    <row r="49" spans="4:13" customFormat="1" hidden="1" x14ac:dyDescent="0.35">
      <c r="D49" s="145"/>
      <c r="E49" s="145"/>
      <c r="F49" s="135"/>
      <c r="G49" s="135"/>
      <c r="H49" s="135"/>
      <c r="I49" s="135"/>
      <c r="J49" s="135"/>
      <c r="K49" s="135"/>
      <c r="L49" s="135"/>
      <c r="M49" s="135"/>
    </row>
    <row r="50" spans="4:13" customFormat="1" hidden="1" x14ac:dyDescent="0.35">
      <c r="D50" s="145"/>
      <c r="E50" s="145"/>
      <c r="F50" s="135"/>
      <c r="G50" s="135"/>
      <c r="H50" s="135"/>
      <c r="I50" s="135"/>
      <c r="J50" s="135"/>
      <c r="K50" s="135"/>
      <c r="L50" s="135"/>
      <c r="M50" s="135"/>
    </row>
    <row r="51" spans="4:13" customFormat="1" hidden="1" x14ac:dyDescent="0.35">
      <c r="D51" s="145"/>
      <c r="E51" s="145"/>
      <c r="F51" s="135"/>
      <c r="G51" s="135"/>
      <c r="H51" s="135"/>
      <c r="I51" s="135"/>
      <c r="J51" s="135"/>
      <c r="K51" s="135"/>
      <c r="L51" s="135"/>
      <c r="M51" s="135"/>
    </row>
    <row r="52" spans="4:13" customFormat="1" ht="15" hidden="1" customHeight="1" x14ac:dyDescent="0.35">
      <c r="D52" s="145"/>
      <c r="E52" s="145"/>
      <c r="F52" s="135"/>
      <c r="G52" s="135"/>
      <c r="H52" s="135"/>
      <c r="I52" s="135"/>
      <c r="J52" s="135"/>
      <c r="K52" s="135"/>
      <c r="L52" s="135"/>
      <c r="M52" s="135"/>
    </row>
    <row r="53" spans="4:13" customFormat="1" ht="15" hidden="1" customHeight="1" x14ac:dyDescent="0.35">
      <c r="D53" s="145"/>
      <c r="E53" s="145"/>
      <c r="F53" s="135"/>
      <c r="G53" s="135"/>
      <c r="H53" s="135"/>
      <c r="I53" s="135"/>
      <c r="J53" s="135"/>
      <c r="K53" s="135"/>
      <c r="L53" s="135"/>
      <c r="M53" s="135"/>
    </row>
    <row r="54" spans="4:13" customFormat="1" ht="15" hidden="1" customHeight="1" x14ac:dyDescent="0.35">
      <c r="D54" s="145"/>
      <c r="E54" s="145"/>
      <c r="F54" s="135"/>
      <c r="G54" s="135"/>
      <c r="H54" s="135"/>
      <c r="I54" s="135"/>
      <c r="J54" s="135"/>
      <c r="K54" s="135"/>
      <c r="L54" s="135"/>
      <c r="M54" s="135"/>
    </row>
    <row r="55" spans="4:13" customFormat="1" ht="15" hidden="1" customHeight="1" x14ac:dyDescent="0.35">
      <c r="D55" s="145"/>
      <c r="E55" s="145"/>
      <c r="F55" s="135"/>
      <c r="G55" s="135"/>
      <c r="H55" s="135"/>
      <c r="I55" s="135"/>
      <c r="J55" s="135"/>
      <c r="K55" s="135"/>
      <c r="L55" s="135"/>
      <c r="M55" s="135"/>
    </row>
    <row r="56" spans="4:13" customFormat="1" ht="15" hidden="1" customHeight="1" x14ac:dyDescent="0.35">
      <c r="D56" s="145"/>
      <c r="E56" s="145"/>
      <c r="F56" s="135"/>
      <c r="G56" s="135"/>
      <c r="H56" s="135"/>
      <c r="I56" s="135"/>
      <c r="J56" s="135"/>
      <c r="K56" s="135"/>
      <c r="L56" s="135"/>
      <c r="M56" s="135"/>
    </row>
    <row r="57" spans="4:13" customFormat="1" ht="15" hidden="1" customHeight="1" x14ac:dyDescent="0.35">
      <c r="D57" s="145"/>
      <c r="E57" s="145"/>
      <c r="F57" s="135"/>
      <c r="G57" s="135"/>
      <c r="H57" s="135"/>
      <c r="I57" s="135"/>
      <c r="J57" s="135"/>
      <c r="K57" s="135"/>
      <c r="L57" s="135"/>
      <c r="M57" s="135"/>
    </row>
    <row r="58" spans="4:13" customFormat="1" ht="15" hidden="1" customHeight="1" x14ac:dyDescent="0.35">
      <c r="D58" s="145"/>
      <c r="E58" s="145"/>
      <c r="F58" s="135"/>
      <c r="G58" s="135"/>
      <c r="H58" s="135"/>
      <c r="I58" s="135"/>
      <c r="J58" s="135"/>
      <c r="K58" s="135"/>
      <c r="L58" s="135"/>
      <c r="M58" s="135"/>
    </row>
    <row r="59" spans="4:13" customFormat="1" ht="15" hidden="1" customHeight="1" x14ac:dyDescent="0.35">
      <c r="D59" s="145"/>
      <c r="E59" s="145"/>
      <c r="F59" s="135"/>
      <c r="G59" s="135"/>
      <c r="H59" s="135"/>
      <c r="I59" s="135"/>
      <c r="J59" s="135"/>
      <c r="K59" s="135"/>
      <c r="L59" s="135"/>
      <c r="M59" s="135"/>
    </row>
    <row r="60" spans="4:13" s="19" customFormat="1" ht="15" hidden="1" customHeight="1" x14ac:dyDescent="0.35">
      <c r="D60" s="21"/>
      <c r="E60" s="21"/>
      <c r="F60" s="135"/>
      <c r="G60" s="135"/>
      <c r="H60" s="135"/>
      <c r="I60" s="135"/>
      <c r="J60" s="135"/>
      <c r="K60" s="135"/>
      <c r="L60" s="135"/>
      <c r="M60" s="135"/>
    </row>
    <row r="61" spans="4:13" s="19" customFormat="1" ht="15" hidden="1" customHeight="1" x14ac:dyDescent="0.35">
      <c r="D61" s="21"/>
      <c r="E61" s="21"/>
      <c r="F61" s="135"/>
      <c r="G61" s="135"/>
      <c r="H61" s="135"/>
      <c r="I61" s="135"/>
      <c r="J61" s="135"/>
      <c r="K61" s="135"/>
      <c r="L61" s="135"/>
      <c r="M61" s="135"/>
    </row>
    <row r="62" spans="4:13" s="19" customFormat="1" ht="15" hidden="1" customHeight="1" x14ac:dyDescent="0.35">
      <c r="D62" s="21"/>
      <c r="E62" s="21"/>
      <c r="F62" s="135"/>
      <c r="G62" s="135"/>
      <c r="H62" s="135"/>
      <c r="I62" s="135"/>
      <c r="J62" s="135"/>
      <c r="K62" s="135"/>
      <c r="L62" s="135"/>
      <c r="M62" s="135"/>
    </row>
    <row r="63" spans="4:13" s="19" customFormat="1" ht="15" hidden="1" customHeight="1" x14ac:dyDescent="0.35">
      <c r="D63" s="21"/>
      <c r="E63" s="21"/>
      <c r="F63" s="135"/>
      <c r="G63" s="135"/>
      <c r="H63" s="135"/>
      <c r="I63" s="135"/>
      <c r="J63" s="135"/>
      <c r="K63" s="135"/>
      <c r="L63" s="135"/>
      <c r="M63" s="135"/>
    </row>
    <row r="64" spans="4:13" s="19" customFormat="1" ht="15" hidden="1" customHeight="1" x14ac:dyDescent="0.35">
      <c r="D64" s="21"/>
      <c r="E64" s="21"/>
      <c r="F64" s="135"/>
      <c r="G64" s="135"/>
      <c r="H64" s="135"/>
      <c r="I64" s="135"/>
      <c r="J64" s="135"/>
      <c r="K64" s="135"/>
      <c r="L64" s="135"/>
      <c r="M64" s="135"/>
    </row>
    <row r="65" spans="4:13" s="19" customFormat="1" ht="15" hidden="1" customHeight="1" x14ac:dyDescent="0.35">
      <c r="D65" s="21"/>
      <c r="E65" s="21"/>
      <c r="F65" s="135"/>
      <c r="G65" s="135"/>
      <c r="H65" s="135"/>
      <c r="I65" s="135"/>
      <c r="J65" s="135"/>
      <c r="K65" s="135"/>
      <c r="L65" s="135"/>
      <c r="M65" s="135"/>
    </row>
    <row r="66" spans="4:13" s="19" customFormat="1" ht="15" hidden="1" customHeight="1" x14ac:dyDescent="0.35">
      <c r="D66" s="21"/>
      <c r="E66" s="21"/>
      <c r="F66" s="135"/>
      <c r="G66" s="135"/>
      <c r="H66" s="135"/>
      <c r="I66" s="135"/>
      <c r="J66" s="135"/>
      <c r="K66" s="135"/>
      <c r="L66" s="135"/>
      <c r="M66" s="135"/>
    </row>
    <row r="67" spans="4:13" s="19" customFormat="1" ht="15" hidden="1" customHeight="1" x14ac:dyDescent="0.35">
      <c r="D67" s="21"/>
      <c r="E67" s="21"/>
      <c r="F67" s="135"/>
      <c r="G67" s="135"/>
      <c r="H67" s="135"/>
      <c r="I67" s="135"/>
      <c r="J67" s="135"/>
      <c r="K67" s="135"/>
      <c r="L67" s="135"/>
      <c r="M67" s="135"/>
    </row>
    <row r="68" spans="4:13" s="19" customFormat="1" ht="15" hidden="1" customHeight="1" x14ac:dyDescent="0.35">
      <c r="D68" s="21"/>
      <c r="E68" s="21"/>
      <c r="F68" s="135"/>
      <c r="G68" s="135"/>
      <c r="H68" s="135"/>
      <c r="I68" s="135"/>
      <c r="J68" s="135"/>
      <c r="K68" s="135"/>
      <c r="L68" s="135"/>
      <c r="M68" s="135"/>
    </row>
    <row r="69" spans="4:13" s="19" customFormat="1" ht="15" hidden="1" customHeight="1" x14ac:dyDescent="0.35">
      <c r="D69" s="21"/>
      <c r="E69" s="21"/>
      <c r="F69" s="135"/>
      <c r="G69" s="135"/>
      <c r="H69" s="135"/>
      <c r="I69" s="135"/>
      <c r="J69" s="135"/>
      <c r="K69" s="135"/>
      <c r="L69" s="135"/>
      <c r="M69" s="135"/>
    </row>
    <row r="70" spans="4:13" s="19" customFormat="1" ht="15" hidden="1" customHeight="1" x14ac:dyDescent="0.35">
      <c r="D70" s="21"/>
      <c r="E70" s="21"/>
      <c r="F70" s="135"/>
      <c r="G70" s="135"/>
      <c r="H70" s="135"/>
      <c r="I70" s="135"/>
      <c r="J70" s="135"/>
      <c r="K70" s="135"/>
      <c r="L70" s="135"/>
      <c r="M70" s="135"/>
    </row>
    <row r="71" spans="4:13" s="19" customFormat="1" ht="15" hidden="1" customHeight="1" x14ac:dyDescent="0.35">
      <c r="D71" s="21"/>
      <c r="E71" s="21"/>
      <c r="F71" s="135"/>
      <c r="G71" s="135"/>
      <c r="H71" s="135"/>
      <c r="I71" s="135"/>
      <c r="J71" s="135"/>
      <c r="K71" s="135"/>
      <c r="L71" s="135"/>
      <c r="M71" s="135"/>
    </row>
    <row r="72" spans="4:13" s="19" customFormat="1" ht="15" hidden="1" customHeight="1" x14ac:dyDescent="0.35">
      <c r="D72" s="21"/>
      <c r="E72" s="21"/>
      <c r="F72" s="135"/>
      <c r="G72" s="135"/>
      <c r="H72" s="135"/>
      <c r="I72" s="135"/>
      <c r="J72" s="135"/>
      <c r="K72" s="135"/>
      <c r="L72" s="135"/>
      <c r="M72" s="135"/>
    </row>
    <row r="73" spans="4:13" s="19" customFormat="1" ht="15" hidden="1" customHeight="1" x14ac:dyDescent="0.35">
      <c r="D73" s="21"/>
      <c r="E73" s="21"/>
      <c r="F73" s="135"/>
      <c r="G73" s="135"/>
      <c r="H73" s="135"/>
      <c r="I73" s="135"/>
      <c r="J73" s="135"/>
      <c r="K73" s="135"/>
      <c r="L73" s="135"/>
      <c r="M73" s="135"/>
    </row>
    <row r="74" spans="4:13" s="19" customFormat="1" ht="15" hidden="1" customHeight="1" x14ac:dyDescent="0.35">
      <c r="D74" s="21"/>
      <c r="E74" s="21"/>
      <c r="F74" s="135"/>
      <c r="G74" s="135"/>
      <c r="H74" s="135"/>
      <c r="I74" s="135"/>
      <c r="J74" s="135"/>
      <c r="K74" s="135"/>
      <c r="L74" s="135"/>
      <c r="M74" s="135"/>
    </row>
    <row r="75" spans="4:13" s="19" customFormat="1" ht="15" hidden="1" customHeight="1" x14ac:dyDescent="0.35">
      <c r="D75" s="21"/>
      <c r="E75" s="21"/>
      <c r="F75" s="135"/>
      <c r="G75" s="135"/>
      <c r="H75" s="135"/>
      <c r="I75" s="135"/>
      <c r="J75" s="135"/>
      <c r="K75" s="135"/>
      <c r="L75" s="135"/>
      <c r="M75" s="135"/>
    </row>
    <row r="76" spans="4:13" s="19" customFormat="1" ht="15" hidden="1" customHeight="1" x14ac:dyDescent="0.35">
      <c r="D76" s="21"/>
      <c r="E76" s="21"/>
      <c r="F76" s="135"/>
      <c r="G76" s="135"/>
      <c r="H76" s="135"/>
      <c r="I76" s="135"/>
      <c r="J76" s="135"/>
      <c r="K76" s="135"/>
      <c r="L76" s="135"/>
      <c r="M76" s="135"/>
    </row>
    <row r="77" spans="4:13" s="19" customFormat="1" ht="15" hidden="1" customHeight="1" x14ac:dyDescent="0.35">
      <c r="D77" s="21"/>
      <c r="E77" s="21"/>
      <c r="F77" s="135"/>
      <c r="G77" s="135"/>
      <c r="H77" s="135"/>
      <c r="I77" s="135"/>
      <c r="J77" s="135"/>
      <c r="K77" s="135"/>
      <c r="L77" s="135"/>
      <c r="M77" s="135"/>
    </row>
    <row r="78" spans="4:13" s="19" customFormat="1" ht="15" hidden="1" customHeight="1" x14ac:dyDescent="0.35">
      <c r="D78" s="21"/>
      <c r="E78" s="21"/>
      <c r="F78" s="135"/>
      <c r="G78" s="135"/>
      <c r="H78" s="135"/>
      <c r="I78" s="135"/>
      <c r="J78" s="135"/>
      <c r="K78" s="135"/>
      <c r="L78" s="135"/>
      <c r="M78" s="135"/>
    </row>
    <row r="79" spans="4:13" s="19" customFormat="1" ht="15" hidden="1" customHeight="1" x14ac:dyDescent="0.35">
      <c r="D79" s="21"/>
      <c r="E79" s="21"/>
      <c r="F79" s="135"/>
      <c r="G79" s="135"/>
      <c r="H79" s="135"/>
      <c r="I79" s="135"/>
      <c r="J79" s="135"/>
      <c r="K79" s="135"/>
      <c r="L79" s="135"/>
      <c r="M79" s="135"/>
    </row>
    <row r="80" spans="4:13" s="19" customFormat="1" ht="15" hidden="1" customHeight="1" x14ac:dyDescent="0.35">
      <c r="D80" s="21"/>
      <c r="E80" s="21"/>
      <c r="F80" s="135"/>
      <c r="G80" s="135"/>
      <c r="H80" s="135"/>
      <c r="I80" s="135"/>
      <c r="J80" s="135"/>
      <c r="K80" s="135"/>
      <c r="L80" s="135"/>
      <c r="M80" s="135"/>
    </row>
    <row r="81" spans="4:13" s="19" customFormat="1" ht="15" hidden="1" customHeight="1" x14ac:dyDescent="0.35">
      <c r="D81" s="21"/>
      <c r="E81" s="21"/>
      <c r="F81" s="135"/>
      <c r="G81" s="135"/>
      <c r="H81" s="135"/>
      <c r="I81" s="135"/>
      <c r="J81" s="135"/>
      <c r="K81" s="135"/>
      <c r="L81" s="135"/>
      <c r="M81" s="135"/>
    </row>
    <row r="82" spans="4:13" s="19" customFormat="1" ht="15" hidden="1" customHeight="1" x14ac:dyDescent="0.35">
      <c r="D82" s="21"/>
      <c r="E82" s="21"/>
      <c r="F82" s="135"/>
      <c r="G82" s="135"/>
      <c r="H82" s="135"/>
      <c r="I82" s="135"/>
      <c r="J82" s="135"/>
      <c r="K82" s="135"/>
      <c r="L82" s="135"/>
      <c r="M82" s="135"/>
    </row>
    <row r="83" spans="4:13" s="19" customFormat="1" ht="15" hidden="1" customHeight="1" x14ac:dyDescent="0.35">
      <c r="D83" s="21"/>
      <c r="E83" s="21"/>
      <c r="F83" s="135"/>
      <c r="G83" s="135"/>
      <c r="H83" s="135"/>
      <c r="I83" s="135"/>
      <c r="J83" s="135"/>
      <c r="K83" s="135"/>
      <c r="L83" s="135"/>
      <c r="M83" s="135"/>
    </row>
  </sheetData>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8CAA74-09ED-4307-81D4-BF87E5698674}">
  <sheetPr codeName="Blad14">
    <tabColor rgb="FF00B0F0"/>
  </sheetPr>
  <dimension ref="A1:XFC380"/>
  <sheetViews>
    <sheetView topLeftCell="G1" workbookViewId="0">
      <selection activeCell="M4" sqref="M4"/>
    </sheetView>
  </sheetViews>
  <sheetFormatPr defaultColWidth="8.90625" defaultRowHeight="10" x14ac:dyDescent="0.2"/>
  <cols>
    <col min="1" max="1" width="8.6328125" style="22" bestFit="1" customWidth="1"/>
    <col min="2" max="2" width="25.36328125" style="60" bestFit="1" customWidth="1"/>
    <col min="3" max="3" width="8.90625" style="22"/>
    <col min="4" max="4" width="9.6328125" style="320" bestFit="1" customWidth="1"/>
    <col min="5" max="5" width="9.36328125" style="321" bestFit="1" customWidth="1"/>
    <col min="6" max="7" width="12.08984375" style="320" bestFit="1" customWidth="1"/>
    <col min="8" max="8" width="12.90625" style="320" bestFit="1" customWidth="1"/>
    <col min="9" max="9" width="11.90625" style="320" bestFit="1" customWidth="1"/>
    <col min="10" max="11" width="13" style="320" bestFit="1" customWidth="1"/>
    <col min="12" max="12" width="12.90625" style="320" bestFit="1" customWidth="1"/>
    <col min="13" max="13" width="16.90625" style="320" customWidth="1"/>
    <col min="14" max="14" width="12.90625" style="320" bestFit="1" customWidth="1"/>
    <col min="15" max="15" width="16.36328125" style="320" customWidth="1"/>
    <col min="16" max="17" width="12.90625" style="320" bestFit="1" customWidth="1"/>
    <col min="18" max="18" width="16.36328125" style="322" customWidth="1"/>
    <col min="19" max="20" width="18.6328125" style="22" customWidth="1"/>
    <col min="21" max="21" width="18.54296875" style="22" customWidth="1"/>
    <col min="22" max="22" width="17.08984375" style="22" customWidth="1"/>
    <col min="23" max="23" width="13.453125" style="22" bestFit="1" customWidth="1"/>
    <col min="24" max="24" width="14.08984375" style="22" bestFit="1" customWidth="1"/>
    <col min="25" max="26" width="16.453125" style="22" bestFit="1" customWidth="1"/>
    <col min="27" max="27" width="8.90625" style="22"/>
    <col min="28" max="28" width="13.6328125" style="22" bestFit="1" customWidth="1"/>
    <col min="29" max="29" width="8.6328125" style="22" bestFit="1" customWidth="1"/>
    <col min="30" max="16384" width="8.90625" style="22"/>
  </cols>
  <sheetData>
    <row r="1" spans="1:16383" x14ac:dyDescent="0.2">
      <c r="B1" s="26">
        <v>1</v>
      </c>
      <c r="C1" s="26">
        <f t="shared" ref="C1:R2" si="0">B1+1</f>
        <v>2</v>
      </c>
      <c r="D1" s="26">
        <f t="shared" si="0"/>
        <v>3</v>
      </c>
      <c r="E1" s="26">
        <f t="shared" si="0"/>
        <v>4</v>
      </c>
      <c r="F1" s="26">
        <f t="shared" si="0"/>
        <v>5</v>
      </c>
      <c r="G1" s="26">
        <f t="shared" si="0"/>
        <v>6</v>
      </c>
      <c r="H1" s="26">
        <f t="shared" si="0"/>
        <v>7</v>
      </c>
      <c r="I1" s="26">
        <f t="shared" si="0"/>
        <v>8</v>
      </c>
      <c r="J1" s="26">
        <f t="shared" si="0"/>
        <v>9</v>
      </c>
      <c r="K1" s="26">
        <f t="shared" si="0"/>
        <v>10</v>
      </c>
      <c r="L1" s="26">
        <f t="shared" si="0"/>
        <v>11</v>
      </c>
      <c r="M1" s="26">
        <f t="shared" si="0"/>
        <v>12</v>
      </c>
      <c r="N1" s="26">
        <f t="shared" si="0"/>
        <v>13</v>
      </c>
      <c r="O1" s="26">
        <f t="shared" si="0"/>
        <v>14</v>
      </c>
      <c r="P1" s="26">
        <f t="shared" si="0"/>
        <v>15</v>
      </c>
      <c r="Q1" s="26">
        <f t="shared" si="0"/>
        <v>16</v>
      </c>
      <c r="R1" s="26">
        <f t="shared" si="0"/>
        <v>17</v>
      </c>
      <c r="S1" s="26">
        <f t="shared" ref="S1:AC2" si="1">R1+1</f>
        <v>18</v>
      </c>
      <c r="T1" s="26">
        <f t="shared" si="1"/>
        <v>19</v>
      </c>
      <c r="U1" s="26">
        <f t="shared" si="1"/>
        <v>20</v>
      </c>
      <c r="V1" s="26">
        <f t="shared" si="1"/>
        <v>21</v>
      </c>
      <c r="W1" s="26">
        <f t="shared" si="1"/>
        <v>22</v>
      </c>
      <c r="X1" s="289">
        <f t="shared" si="1"/>
        <v>23</v>
      </c>
      <c r="Y1" s="289">
        <f t="shared" si="1"/>
        <v>24</v>
      </c>
      <c r="Z1" s="289">
        <f t="shared" si="1"/>
        <v>25</v>
      </c>
      <c r="AA1" s="289">
        <f t="shared" si="1"/>
        <v>26</v>
      </c>
      <c r="AB1" s="289">
        <f t="shared" si="1"/>
        <v>27</v>
      </c>
      <c r="AC1" s="289">
        <f t="shared" si="1"/>
        <v>28</v>
      </c>
      <c r="AD1" s="290"/>
      <c r="AE1" s="290"/>
      <c r="AF1" s="290"/>
      <c r="AG1" s="290"/>
      <c r="AH1" s="290"/>
      <c r="AI1" s="290"/>
      <c r="AJ1" s="290"/>
      <c r="AK1" s="290"/>
      <c r="AL1" s="290"/>
      <c r="AM1" s="290"/>
      <c r="AN1" s="290"/>
      <c r="AO1" s="290"/>
      <c r="AP1" s="290"/>
      <c r="AQ1" s="290"/>
      <c r="AR1" s="290"/>
      <c r="AS1" s="290"/>
      <c r="AT1" s="290"/>
      <c r="AU1" s="290"/>
      <c r="AV1" s="290"/>
      <c r="AW1" s="290"/>
      <c r="AX1" s="290"/>
      <c r="AY1" s="290"/>
      <c r="AZ1" s="290"/>
      <c r="BA1" s="290"/>
      <c r="BB1" s="290"/>
      <c r="BC1" s="290"/>
      <c r="BD1" s="290"/>
      <c r="BE1" s="290"/>
      <c r="BF1" s="290"/>
      <c r="BG1" s="290"/>
      <c r="BH1" s="290"/>
      <c r="BI1" s="290"/>
      <c r="BJ1" s="290"/>
      <c r="BK1" s="290"/>
      <c r="BL1" s="290"/>
      <c r="BM1" s="290"/>
      <c r="BN1" s="290"/>
      <c r="BO1" s="290"/>
      <c r="BP1" s="290"/>
      <c r="BQ1" s="290"/>
      <c r="BR1" s="290"/>
      <c r="BS1" s="290"/>
      <c r="BT1" s="290"/>
      <c r="BU1" s="290"/>
      <c r="BV1" s="290"/>
      <c r="BW1" s="290"/>
      <c r="BX1" s="290"/>
      <c r="BY1" s="290"/>
      <c r="BZ1" s="290"/>
      <c r="CA1" s="290"/>
      <c r="CB1" s="290"/>
      <c r="CC1" s="290"/>
      <c r="CD1" s="290"/>
      <c r="CE1" s="290"/>
      <c r="CF1" s="290"/>
      <c r="CG1" s="290"/>
      <c r="CH1" s="290"/>
      <c r="CI1" s="290"/>
      <c r="CJ1" s="290"/>
      <c r="CK1" s="290"/>
      <c r="CL1" s="290"/>
      <c r="CM1" s="290"/>
      <c r="CN1" s="290"/>
      <c r="CO1" s="290"/>
      <c r="CP1" s="290"/>
      <c r="CQ1" s="290"/>
      <c r="CR1" s="290"/>
      <c r="CS1" s="290"/>
      <c r="CT1" s="290"/>
      <c r="CU1" s="290"/>
      <c r="CV1" s="290"/>
      <c r="CW1" s="290"/>
      <c r="CX1" s="290"/>
      <c r="CY1" s="290"/>
      <c r="CZ1" s="290"/>
      <c r="DA1" s="290"/>
      <c r="DB1" s="290"/>
      <c r="DC1" s="290"/>
      <c r="DD1" s="290"/>
      <c r="DE1" s="290"/>
      <c r="DF1" s="290"/>
      <c r="DG1" s="290"/>
      <c r="DH1" s="290"/>
      <c r="DI1" s="290"/>
      <c r="DJ1" s="290"/>
      <c r="DK1" s="290"/>
      <c r="DL1" s="290"/>
      <c r="DM1" s="290"/>
      <c r="DN1" s="290"/>
      <c r="DO1" s="290"/>
      <c r="DP1" s="290"/>
      <c r="DQ1" s="290"/>
      <c r="DR1" s="290"/>
      <c r="DS1" s="290"/>
      <c r="DT1" s="290"/>
      <c r="DU1" s="290"/>
      <c r="DV1" s="290"/>
      <c r="DW1" s="290"/>
      <c r="DX1" s="290"/>
      <c r="DY1" s="290"/>
      <c r="DZ1" s="290"/>
      <c r="EA1" s="290"/>
      <c r="EB1" s="290"/>
      <c r="EC1" s="290"/>
      <c r="ED1" s="290"/>
      <c r="EE1" s="290"/>
      <c r="EF1" s="290"/>
      <c r="EG1" s="290"/>
      <c r="EH1" s="290"/>
      <c r="EI1" s="290"/>
      <c r="EJ1" s="290"/>
      <c r="EK1" s="290"/>
      <c r="EL1" s="290"/>
      <c r="EM1" s="290"/>
      <c r="EN1" s="290"/>
      <c r="EO1" s="290"/>
      <c r="EP1" s="290"/>
      <c r="EQ1" s="290"/>
      <c r="ER1" s="290"/>
      <c r="ES1" s="290"/>
      <c r="ET1" s="290"/>
      <c r="EU1" s="290"/>
      <c r="EV1" s="290"/>
      <c r="EW1" s="290"/>
      <c r="EX1" s="290"/>
      <c r="EY1" s="290"/>
      <c r="EZ1" s="290"/>
      <c r="FA1" s="290"/>
      <c r="FB1" s="290"/>
      <c r="FC1" s="290"/>
      <c r="FD1" s="290"/>
      <c r="FE1" s="290"/>
      <c r="FF1" s="290"/>
      <c r="FG1" s="290"/>
      <c r="FH1" s="290"/>
      <c r="FI1" s="290"/>
      <c r="FJ1" s="290"/>
      <c r="FK1" s="290"/>
      <c r="FL1" s="290"/>
      <c r="FM1" s="290"/>
      <c r="FN1" s="290"/>
      <c r="FO1" s="290"/>
      <c r="FP1" s="290"/>
      <c r="FQ1" s="290"/>
      <c r="FR1" s="290"/>
      <c r="FS1" s="290"/>
      <c r="FT1" s="290"/>
      <c r="FU1" s="290"/>
      <c r="FV1" s="290"/>
      <c r="FW1" s="290"/>
      <c r="FX1" s="290"/>
      <c r="FY1" s="290"/>
      <c r="FZ1" s="290"/>
      <c r="GA1" s="290"/>
      <c r="GB1" s="290"/>
      <c r="GC1" s="290"/>
      <c r="GD1" s="290"/>
      <c r="GE1" s="290"/>
      <c r="GF1" s="290"/>
      <c r="GG1" s="290"/>
      <c r="GH1" s="290"/>
      <c r="GI1" s="290"/>
      <c r="GJ1" s="290"/>
      <c r="GK1" s="290"/>
      <c r="GL1" s="290"/>
      <c r="GM1" s="290"/>
      <c r="GN1" s="290"/>
      <c r="GO1" s="290"/>
      <c r="GP1" s="290"/>
      <c r="GQ1" s="290"/>
      <c r="GR1" s="290"/>
      <c r="GS1" s="290"/>
      <c r="GT1" s="290"/>
      <c r="GU1" s="290"/>
      <c r="GV1" s="290"/>
      <c r="GW1" s="290"/>
      <c r="GX1" s="290"/>
      <c r="GY1" s="290"/>
      <c r="GZ1" s="290"/>
      <c r="HA1" s="290"/>
      <c r="HB1" s="290"/>
      <c r="HC1" s="290"/>
      <c r="HD1" s="290"/>
      <c r="HE1" s="290"/>
      <c r="HF1" s="290"/>
      <c r="HG1" s="290"/>
      <c r="HH1" s="290"/>
      <c r="HI1" s="290"/>
      <c r="HJ1" s="290"/>
      <c r="HK1" s="290"/>
      <c r="HL1" s="290"/>
      <c r="HM1" s="290"/>
      <c r="HN1" s="290"/>
      <c r="HO1" s="290"/>
      <c r="HP1" s="290"/>
      <c r="HQ1" s="290"/>
      <c r="HR1" s="290"/>
      <c r="HS1" s="290"/>
      <c r="HT1" s="290"/>
      <c r="HU1" s="290"/>
      <c r="HV1" s="290"/>
      <c r="HW1" s="290"/>
      <c r="HX1" s="290"/>
      <c r="HY1" s="290"/>
      <c r="HZ1" s="290"/>
      <c r="IA1" s="290"/>
      <c r="IB1" s="290"/>
      <c r="IC1" s="290"/>
      <c r="ID1" s="290"/>
      <c r="IE1" s="290"/>
      <c r="IF1" s="290"/>
      <c r="IG1" s="290"/>
      <c r="IH1" s="290"/>
      <c r="II1" s="290"/>
      <c r="IJ1" s="290"/>
      <c r="IK1" s="290"/>
      <c r="IL1" s="290"/>
      <c r="IM1" s="290"/>
      <c r="IN1" s="290"/>
      <c r="IO1" s="290"/>
      <c r="IP1" s="290"/>
      <c r="IQ1" s="290"/>
      <c r="IR1" s="290"/>
      <c r="IS1" s="290"/>
      <c r="IT1" s="290"/>
      <c r="IU1" s="290"/>
      <c r="IV1" s="290"/>
      <c r="IW1" s="290"/>
      <c r="IX1" s="290"/>
      <c r="IY1" s="290"/>
      <c r="IZ1" s="290"/>
      <c r="JA1" s="290"/>
      <c r="JB1" s="290"/>
      <c r="JC1" s="290"/>
      <c r="JD1" s="290"/>
      <c r="JE1" s="290"/>
      <c r="JF1" s="290"/>
      <c r="JG1" s="290"/>
      <c r="JH1" s="290"/>
      <c r="JI1" s="290"/>
      <c r="JJ1" s="290"/>
      <c r="JK1" s="290"/>
      <c r="JL1" s="290"/>
      <c r="JM1" s="290"/>
      <c r="JN1" s="290"/>
      <c r="JO1" s="290"/>
      <c r="JP1" s="290"/>
      <c r="JQ1" s="290"/>
      <c r="JR1" s="290"/>
      <c r="JS1" s="290"/>
      <c r="JT1" s="290"/>
      <c r="JU1" s="290"/>
      <c r="JV1" s="290"/>
      <c r="JW1" s="290"/>
      <c r="JX1" s="290"/>
      <c r="JY1" s="290"/>
      <c r="JZ1" s="290"/>
      <c r="KA1" s="290"/>
      <c r="KB1" s="290"/>
      <c r="KC1" s="290"/>
      <c r="KD1" s="290"/>
      <c r="KE1" s="290"/>
      <c r="KF1" s="290"/>
      <c r="KG1" s="290"/>
      <c r="KH1" s="290"/>
      <c r="KI1" s="290"/>
      <c r="KJ1" s="290"/>
      <c r="KK1" s="290"/>
      <c r="KL1" s="290"/>
      <c r="KM1" s="290"/>
      <c r="KN1" s="290"/>
      <c r="KO1" s="290"/>
      <c r="KP1" s="290"/>
      <c r="KQ1" s="290"/>
      <c r="KR1" s="290"/>
      <c r="KS1" s="290"/>
      <c r="KT1" s="290"/>
      <c r="KU1" s="290"/>
      <c r="KV1" s="290"/>
      <c r="KW1" s="290"/>
      <c r="KX1" s="290"/>
      <c r="KY1" s="290"/>
      <c r="KZ1" s="290"/>
      <c r="LA1" s="290"/>
      <c r="LB1" s="290"/>
      <c r="LC1" s="290"/>
      <c r="LD1" s="290"/>
      <c r="LE1" s="290"/>
      <c r="LF1" s="290"/>
      <c r="LG1" s="290"/>
      <c r="LH1" s="290"/>
      <c r="LI1" s="290"/>
      <c r="LJ1" s="290"/>
      <c r="LK1" s="290"/>
      <c r="LL1" s="290"/>
      <c r="LM1" s="290"/>
      <c r="LN1" s="290"/>
      <c r="LO1" s="290"/>
      <c r="LP1" s="290"/>
      <c r="LQ1" s="290"/>
      <c r="LR1" s="290"/>
      <c r="LS1" s="290"/>
      <c r="LT1" s="290"/>
      <c r="LU1" s="290"/>
      <c r="LV1" s="290"/>
      <c r="LW1" s="290"/>
      <c r="LX1" s="290"/>
      <c r="LY1" s="290"/>
      <c r="LZ1" s="290"/>
      <c r="MA1" s="290"/>
      <c r="MB1" s="290"/>
      <c r="MC1" s="290"/>
      <c r="MD1" s="290"/>
      <c r="ME1" s="290"/>
      <c r="MF1" s="290"/>
      <c r="MG1" s="290"/>
      <c r="MH1" s="290"/>
      <c r="MI1" s="290"/>
      <c r="MJ1" s="290"/>
      <c r="MK1" s="290"/>
      <c r="ML1" s="290"/>
      <c r="MM1" s="290"/>
      <c r="MN1" s="290"/>
      <c r="MO1" s="290"/>
      <c r="MP1" s="290"/>
      <c r="MQ1" s="290"/>
      <c r="MR1" s="290"/>
      <c r="MS1" s="290"/>
      <c r="MT1" s="290"/>
      <c r="MU1" s="290"/>
      <c r="MV1" s="290"/>
      <c r="MW1" s="290"/>
      <c r="MX1" s="290"/>
      <c r="MY1" s="290"/>
      <c r="MZ1" s="290"/>
      <c r="NA1" s="290"/>
      <c r="NB1" s="290"/>
      <c r="NC1" s="290"/>
      <c r="ND1" s="290"/>
      <c r="NE1" s="290"/>
      <c r="NF1" s="290"/>
      <c r="NG1" s="290"/>
      <c r="NH1" s="290"/>
      <c r="NI1" s="290"/>
      <c r="NJ1" s="290"/>
      <c r="NK1" s="290"/>
      <c r="NL1" s="290"/>
      <c r="NM1" s="290"/>
      <c r="NN1" s="290"/>
      <c r="NO1" s="290"/>
      <c r="NP1" s="290"/>
      <c r="NQ1" s="290"/>
      <c r="NR1" s="290"/>
      <c r="NS1" s="290"/>
      <c r="NT1" s="290"/>
      <c r="NU1" s="290"/>
      <c r="NV1" s="290"/>
      <c r="NW1" s="290"/>
      <c r="NX1" s="290"/>
      <c r="NY1" s="290"/>
      <c r="NZ1" s="290"/>
      <c r="OA1" s="290"/>
      <c r="OB1" s="290"/>
      <c r="OC1" s="290"/>
      <c r="OD1" s="290"/>
      <c r="OE1" s="290"/>
      <c r="OF1" s="290"/>
      <c r="OG1" s="290"/>
      <c r="OH1" s="290"/>
      <c r="OI1" s="290"/>
      <c r="OJ1" s="290"/>
      <c r="OK1" s="290"/>
      <c r="OL1" s="290"/>
      <c r="OM1" s="290"/>
      <c r="ON1" s="290"/>
      <c r="OO1" s="290"/>
      <c r="OP1" s="290"/>
      <c r="OQ1" s="290"/>
      <c r="OR1" s="290"/>
      <c r="OS1" s="290"/>
      <c r="OT1" s="290"/>
      <c r="OU1" s="290"/>
      <c r="OV1" s="290"/>
      <c r="OW1" s="290"/>
      <c r="OX1" s="290"/>
      <c r="OY1" s="290"/>
      <c r="OZ1" s="290"/>
      <c r="PA1" s="290"/>
      <c r="PB1" s="290"/>
      <c r="PC1" s="290"/>
      <c r="PD1" s="290"/>
      <c r="PE1" s="290"/>
      <c r="PF1" s="290"/>
      <c r="PG1" s="290"/>
      <c r="PH1" s="290"/>
      <c r="PI1" s="290"/>
      <c r="PJ1" s="290"/>
      <c r="PK1" s="290"/>
      <c r="PL1" s="290"/>
      <c r="PM1" s="290"/>
      <c r="PN1" s="290"/>
      <c r="PO1" s="290"/>
      <c r="PP1" s="290"/>
      <c r="PQ1" s="290"/>
      <c r="PR1" s="290"/>
      <c r="PS1" s="290"/>
      <c r="PT1" s="290"/>
      <c r="PU1" s="290"/>
      <c r="PV1" s="290"/>
      <c r="PW1" s="290"/>
      <c r="PX1" s="290"/>
      <c r="PY1" s="290"/>
      <c r="PZ1" s="290"/>
      <c r="QA1" s="290"/>
      <c r="QB1" s="290"/>
      <c r="QC1" s="290"/>
      <c r="QD1" s="290"/>
      <c r="QE1" s="290"/>
      <c r="QF1" s="290"/>
      <c r="QG1" s="290"/>
      <c r="QH1" s="290"/>
      <c r="QI1" s="290"/>
      <c r="QJ1" s="290"/>
      <c r="QK1" s="290"/>
      <c r="QL1" s="290"/>
      <c r="QM1" s="290"/>
      <c r="QN1" s="290"/>
      <c r="QO1" s="290"/>
      <c r="QP1" s="290"/>
      <c r="QQ1" s="290"/>
      <c r="QR1" s="290"/>
      <c r="QS1" s="290"/>
      <c r="QT1" s="290"/>
      <c r="QU1" s="290"/>
      <c r="QV1" s="290"/>
      <c r="QW1" s="290"/>
      <c r="QX1" s="290"/>
      <c r="QY1" s="290"/>
      <c r="QZ1" s="290"/>
      <c r="RA1" s="290"/>
      <c r="RB1" s="290"/>
      <c r="RC1" s="290"/>
      <c r="RD1" s="290"/>
      <c r="RE1" s="290"/>
      <c r="RF1" s="290"/>
      <c r="RG1" s="290"/>
      <c r="RH1" s="290"/>
      <c r="RI1" s="290"/>
      <c r="RJ1" s="290"/>
      <c r="RK1" s="290"/>
      <c r="RL1" s="290"/>
      <c r="RM1" s="290"/>
      <c r="RN1" s="290"/>
      <c r="RO1" s="290"/>
      <c r="RP1" s="290"/>
      <c r="RQ1" s="290"/>
      <c r="RR1" s="290"/>
      <c r="RS1" s="290"/>
      <c r="RT1" s="290"/>
      <c r="RU1" s="290"/>
      <c r="RV1" s="290"/>
      <c r="RW1" s="290"/>
      <c r="RX1" s="290"/>
      <c r="RY1" s="290"/>
      <c r="RZ1" s="290"/>
      <c r="SA1" s="290"/>
      <c r="SB1" s="290"/>
      <c r="SC1" s="290"/>
      <c r="SD1" s="290"/>
      <c r="SE1" s="290"/>
      <c r="SF1" s="290"/>
      <c r="SG1" s="290"/>
      <c r="SH1" s="290"/>
      <c r="SI1" s="290"/>
      <c r="SJ1" s="290"/>
      <c r="SK1" s="290"/>
      <c r="SL1" s="290"/>
      <c r="SM1" s="290"/>
      <c r="SN1" s="290"/>
      <c r="SO1" s="290"/>
      <c r="SP1" s="290"/>
      <c r="SQ1" s="290"/>
      <c r="SR1" s="290"/>
      <c r="SS1" s="290"/>
      <c r="ST1" s="290"/>
      <c r="SU1" s="290"/>
      <c r="SV1" s="290"/>
      <c r="SW1" s="290"/>
      <c r="SX1" s="290"/>
      <c r="SY1" s="290"/>
      <c r="SZ1" s="290"/>
      <c r="TA1" s="290"/>
      <c r="TB1" s="290"/>
      <c r="TC1" s="290"/>
      <c r="TD1" s="290"/>
      <c r="TE1" s="290"/>
      <c r="TF1" s="290"/>
      <c r="TG1" s="290"/>
      <c r="TH1" s="290"/>
      <c r="TI1" s="290"/>
      <c r="TJ1" s="290"/>
      <c r="TK1" s="290"/>
      <c r="TL1" s="290"/>
      <c r="TM1" s="290"/>
      <c r="TN1" s="290"/>
      <c r="TO1" s="290"/>
      <c r="TP1" s="290"/>
      <c r="TQ1" s="290"/>
      <c r="TR1" s="290"/>
      <c r="TS1" s="290"/>
      <c r="TT1" s="290"/>
      <c r="TU1" s="290"/>
      <c r="TV1" s="290"/>
      <c r="TW1" s="290"/>
      <c r="TX1" s="290"/>
      <c r="TY1" s="290"/>
      <c r="TZ1" s="290"/>
      <c r="UA1" s="290"/>
      <c r="UB1" s="290"/>
      <c r="UC1" s="290"/>
      <c r="UD1" s="290"/>
      <c r="UE1" s="290"/>
      <c r="UF1" s="290"/>
      <c r="UG1" s="290"/>
      <c r="UH1" s="290"/>
      <c r="UI1" s="290"/>
      <c r="UJ1" s="290"/>
      <c r="UK1" s="290"/>
      <c r="UL1" s="290"/>
      <c r="UM1" s="290"/>
      <c r="UN1" s="290"/>
      <c r="UO1" s="290"/>
      <c r="UP1" s="290"/>
      <c r="UQ1" s="290"/>
      <c r="UR1" s="290"/>
      <c r="US1" s="290"/>
      <c r="UT1" s="290"/>
      <c r="UU1" s="290"/>
      <c r="UV1" s="290"/>
      <c r="UW1" s="290"/>
      <c r="UX1" s="290"/>
      <c r="UY1" s="290"/>
      <c r="UZ1" s="290"/>
      <c r="VA1" s="290"/>
      <c r="VB1" s="290"/>
      <c r="VC1" s="290"/>
      <c r="VD1" s="290"/>
      <c r="VE1" s="290"/>
      <c r="VF1" s="290"/>
      <c r="VG1" s="290"/>
      <c r="VH1" s="290"/>
      <c r="VI1" s="290"/>
      <c r="VJ1" s="290"/>
      <c r="VK1" s="290"/>
      <c r="VL1" s="290"/>
      <c r="VM1" s="290"/>
      <c r="VN1" s="290"/>
      <c r="VO1" s="290"/>
      <c r="VP1" s="290"/>
      <c r="VQ1" s="290"/>
      <c r="VR1" s="290"/>
      <c r="VS1" s="290"/>
      <c r="VT1" s="290"/>
      <c r="VU1" s="290"/>
      <c r="VV1" s="290"/>
      <c r="VW1" s="290"/>
      <c r="VX1" s="290"/>
      <c r="VY1" s="290"/>
      <c r="VZ1" s="290"/>
      <c r="WA1" s="290"/>
      <c r="WB1" s="290"/>
      <c r="WC1" s="290"/>
      <c r="WD1" s="290"/>
      <c r="WE1" s="290"/>
      <c r="WF1" s="290"/>
      <c r="WG1" s="290"/>
      <c r="WH1" s="290"/>
      <c r="WI1" s="290"/>
      <c r="WJ1" s="290"/>
      <c r="WK1" s="290"/>
      <c r="WL1" s="290"/>
      <c r="WM1" s="290"/>
      <c r="WN1" s="290"/>
      <c r="WO1" s="290"/>
      <c r="WP1" s="290"/>
      <c r="WQ1" s="290"/>
      <c r="WR1" s="290"/>
      <c r="WS1" s="290"/>
      <c r="WT1" s="290"/>
      <c r="WU1" s="290"/>
      <c r="WV1" s="290"/>
      <c r="WW1" s="290"/>
      <c r="WX1" s="290"/>
      <c r="WY1" s="290"/>
      <c r="WZ1" s="290"/>
      <c r="XA1" s="290"/>
      <c r="XB1" s="290"/>
      <c r="XC1" s="290"/>
      <c r="XD1" s="290"/>
      <c r="XE1" s="290"/>
      <c r="XF1" s="290"/>
      <c r="XG1" s="290"/>
      <c r="XH1" s="290"/>
      <c r="XI1" s="290"/>
      <c r="XJ1" s="290"/>
      <c r="XK1" s="290"/>
      <c r="XL1" s="290"/>
      <c r="XM1" s="290"/>
      <c r="XN1" s="290"/>
      <c r="XO1" s="290"/>
      <c r="XP1" s="290"/>
      <c r="XQ1" s="290"/>
      <c r="XR1" s="290"/>
      <c r="XS1" s="290"/>
      <c r="XT1" s="290"/>
      <c r="XU1" s="290"/>
      <c r="XV1" s="290"/>
      <c r="XW1" s="290"/>
      <c r="XX1" s="290"/>
      <c r="XY1" s="290"/>
      <c r="XZ1" s="290"/>
      <c r="YA1" s="290"/>
      <c r="YB1" s="290"/>
      <c r="YC1" s="290"/>
      <c r="YD1" s="290"/>
      <c r="YE1" s="290"/>
      <c r="YF1" s="290"/>
      <c r="YG1" s="290"/>
      <c r="YH1" s="290"/>
      <c r="YI1" s="290"/>
      <c r="YJ1" s="290"/>
      <c r="YK1" s="290"/>
      <c r="YL1" s="290"/>
      <c r="YM1" s="290"/>
      <c r="YN1" s="290"/>
      <c r="YO1" s="290"/>
      <c r="YP1" s="290"/>
      <c r="YQ1" s="290"/>
      <c r="YR1" s="290"/>
      <c r="YS1" s="290"/>
      <c r="YT1" s="290"/>
      <c r="YU1" s="290"/>
      <c r="YV1" s="290"/>
      <c r="YW1" s="290"/>
      <c r="YX1" s="290"/>
      <c r="YY1" s="290"/>
      <c r="YZ1" s="290"/>
      <c r="ZA1" s="290"/>
      <c r="ZB1" s="290"/>
      <c r="ZC1" s="290"/>
      <c r="ZD1" s="290"/>
      <c r="ZE1" s="290"/>
      <c r="ZF1" s="290"/>
      <c r="ZG1" s="290"/>
      <c r="ZH1" s="290"/>
      <c r="ZI1" s="290"/>
      <c r="ZJ1" s="290"/>
      <c r="ZK1" s="290"/>
      <c r="ZL1" s="290"/>
      <c r="ZM1" s="290"/>
      <c r="ZN1" s="290"/>
      <c r="ZO1" s="290"/>
      <c r="ZP1" s="290"/>
      <c r="ZQ1" s="290"/>
      <c r="ZR1" s="290"/>
      <c r="ZS1" s="290"/>
      <c r="ZT1" s="290"/>
      <c r="ZU1" s="290"/>
      <c r="ZV1" s="290"/>
      <c r="ZW1" s="290"/>
      <c r="ZX1" s="290"/>
      <c r="ZY1" s="290"/>
      <c r="ZZ1" s="290"/>
      <c r="AAA1" s="290"/>
      <c r="AAB1" s="290"/>
      <c r="AAC1" s="290"/>
      <c r="AAD1" s="290"/>
      <c r="AAE1" s="290"/>
      <c r="AAF1" s="290"/>
      <c r="AAG1" s="290"/>
      <c r="AAH1" s="290"/>
      <c r="AAI1" s="290"/>
      <c r="AAJ1" s="290"/>
      <c r="AAK1" s="290"/>
      <c r="AAL1" s="290"/>
      <c r="AAM1" s="290"/>
      <c r="AAN1" s="290"/>
      <c r="AAO1" s="290"/>
      <c r="AAP1" s="290"/>
      <c r="AAQ1" s="290"/>
      <c r="AAR1" s="290"/>
      <c r="AAS1" s="290"/>
      <c r="AAT1" s="290"/>
      <c r="AAU1" s="290"/>
      <c r="AAV1" s="290"/>
      <c r="AAW1" s="290"/>
      <c r="AAX1" s="290"/>
      <c r="AAY1" s="290"/>
      <c r="AAZ1" s="290"/>
      <c r="ABA1" s="290"/>
      <c r="ABB1" s="290"/>
      <c r="ABC1" s="290"/>
      <c r="ABD1" s="290"/>
      <c r="ABE1" s="290"/>
      <c r="ABF1" s="290"/>
      <c r="ABG1" s="290"/>
      <c r="ABH1" s="290"/>
      <c r="ABI1" s="290"/>
      <c r="ABJ1" s="290"/>
      <c r="ABK1" s="290"/>
      <c r="ABL1" s="290"/>
      <c r="ABM1" s="290"/>
      <c r="ABN1" s="290"/>
      <c r="ABO1" s="290"/>
      <c r="ABP1" s="290"/>
      <c r="ABQ1" s="290"/>
      <c r="ABR1" s="290"/>
      <c r="ABS1" s="290"/>
      <c r="ABT1" s="290"/>
      <c r="ABU1" s="290"/>
      <c r="ABV1" s="290"/>
      <c r="ABW1" s="290"/>
      <c r="ABX1" s="290"/>
      <c r="ABY1" s="290"/>
      <c r="ABZ1" s="290"/>
      <c r="ACA1" s="290"/>
      <c r="ACB1" s="290"/>
      <c r="ACC1" s="290"/>
      <c r="ACD1" s="290"/>
      <c r="ACE1" s="290"/>
      <c r="ACF1" s="290"/>
      <c r="ACG1" s="290"/>
      <c r="ACH1" s="290"/>
      <c r="ACI1" s="290"/>
      <c r="ACJ1" s="290"/>
      <c r="ACK1" s="290"/>
      <c r="ACL1" s="290"/>
      <c r="ACM1" s="290"/>
      <c r="ACN1" s="290"/>
      <c r="ACO1" s="290"/>
      <c r="ACP1" s="290"/>
      <c r="ACQ1" s="290"/>
      <c r="ACR1" s="290"/>
      <c r="ACS1" s="290"/>
      <c r="ACT1" s="290"/>
      <c r="ACU1" s="290"/>
      <c r="ACV1" s="290"/>
      <c r="ACW1" s="290"/>
      <c r="ACX1" s="290"/>
      <c r="ACY1" s="290"/>
      <c r="ACZ1" s="290"/>
      <c r="ADA1" s="290"/>
      <c r="ADB1" s="290"/>
      <c r="ADC1" s="290"/>
      <c r="ADD1" s="290"/>
      <c r="ADE1" s="290"/>
      <c r="ADF1" s="290"/>
      <c r="ADG1" s="290"/>
      <c r="ADH1" s="290"/>
      <c r="ADI1" s="290"/>
      <c r="ADJ1" s="290"/>
      <c r="ADK1" s="290"/>
      <c r="ADL1" s="290"/>
      <c r="ADM1" s="290"/>
      <c r="ADN1" s="290"/>
      <c r="ADO1" s="290"/>
      <c r="ADP1" s="290"/>
      <c r="ADQ1" s="290"/>
      <c r="ADR1" s="290"/>
      <c r="ADS1" s="290"/>
      <c r="ADT1" s="290"/>
      <c r="ADU1" s="290"/>
      <c r="ADV1" s="290"/>
      <c r="ADW1" s="290"/>
      <c r="ADX1" s="290"/>
      <c r="ADY1" s="290"/>
      <c r="ADZ1" s="290"/>
      <c r="AEA1" s="290"/>
      <c r="AEB1" s="290"/>
      <c r="AEC1" s="290"/>
      <c r="AED1" s="290"/>
      <c r="AEE1" s="290"/>
      <c r="AEF1" s="290"/>
      <c r="AEG1" s="290"/>
      <c r="AEH1" s="290"/>
      <c r="AEI1" s="290"/>
      <c r="AEJ1" s="290"/>
      <c r="AEK1" s="290"/>
      <c r="AEL1" s="290"/>
      <c r="AEM1" s="290"/>
      <c r="AEN1" s="290"/>
      <c r="AEO1" s="290"/>
      <c r="AEP1" s="290"/>
      <c r="AEQ1" s="290"/>
      <c r="AER1" s="290"/>
      <c r="AES1" s="290"/>
      <c r="AET1" s="290"/>
      <c r="AEU1" s="290"/>
      <c r="AEV1" s="290"/>
      <c r="AEW1" s="290"/>
      <c r="AEX1" s="290"/>
      <c r="AEY1" s="290"/>
      <c r="AEZ1" s="290"/>
      <c r="AFA1" s="290"/>
      <c r="AFB1" s="290"/>
      <c r="AFC1" s="290"/>
      <c r="AFD1" s="290"/>
      <c r="AFE1" s="290"/>
      <c r="AFF1" s="290"/>
      <c r="AFG1" s="290"/>
      <c r="AFH1" s="290"/>
      <c r="AFI1" s="290"/>
      <c r="AFJ1" s="290"/>
      <c r="AFK1" s="290"/>
      <c r="AFL1" s="290"/>
      <c r="AFM1" s="290"/>
      <c r="AFN1" s="290"/>
      <c r="AFO1" s="290"/>
      <c r="AFP1" s="290"/>
      <c r="AFQ1" s="290"/>
      <c r="AFR1" s="290"/>
      <c r="AFS1" s="290"/>
      <c r="AFT1" s="290"/>
      <c r="AFU1" s="290"/>
      <c r="AFV1" s="290"/>
      <c r="AFW1" s="290"/>
      <c r="AFX1" s="290"/>
      <c r="AFY1" s="290"/>
      <c r="AFZ1" s="290"/>
      <c r="AGA1" s="290"/>
      <c r="AGB1" s="290"/>
      <c r="AGC1" s="290"/>
      <c r="AGD1" s="290"/>
      <c r="AGE1" s="290"/>
      <c r="AGF1" s="290"/>
      <c r="AGG1" s="290"/>
      <c r="AGH1" s="290"/>
      <c r="AGI1" s="290"/>
      <c r="AGJ1" s="290"/>
      <c r="AGK1" s="290"/>
      <c r="AGL1" s="290"/>
      <c r="AGM1" s="290"/>
      <c r="AGN1" s="290"/>
      <c r="AGO1" s="290"/>
      <c r="AGP1" s="290"/>
      <c r="AGQ1" s="290"/>
      <c r="AGR1" s="290"/>
      <c r="AGS1" s="290"/>
      <c r="AGT1" s="290"/>
      <c r="AGU1" s="290"/>
      <c r="AGV1" s="290"/>
      <c r="AGW1" s="290"/>
      <c r="AGX1" s="290"/>
      <c r="AGY1" s="290"/>
      <c r="AGZ1" s="290"/>
      <c r="AHA1" s="290"/>
      <c r="AHB1" s="290"/>
      <c r="AHC1" s="290"/>
      <c r="AHD1" s="290"/>
      <c r="AHE1" s="290"/>
      <c r="AHF1" s="290"/>
      <c r="AHG1" s="290"/>
      <c r="AHH1" s="290"/>
      <c r="AHI1" s="290"/>
      <c r="AHJ1" s="290"/>
      <c r="AHK1" s="290"/>
      <c r="AHL1" s="290"/>
      <c r="AHM1" s="290"/>
      <c r="AHN1" s="290"/>
      <c r="AHO1" s="290"/>
      <c r="AHP1" s="290"/>
      <c r="AHQ1" s="290"/>
      <c r="AHR1" s="290"/>
      <c r="AHS1" s="290"/>
      <c r="AHT1" s="290"/>
      <c r="AHU1" s="290"/>
      <c r="AHV1" s="290"/>
      <c r="AHW1" s="290"/>
      <c r="AHX1" s="290"/>
      <c r="AHY1" s="290"/>
      <c r="AHZ1" s="290"/>
      <c r="AIA1" s="290"/>
      <c r="AIB1" s="290"/>
      <c r="AIC1" s="290"/>
      <c r="AID1" s="290"/>
      <c r="AIE1" s="290"/>
      <c r="AIF1" s="290"/>
      <c r="AIG1" s="290"/>
      <c r="AIH1" s="290"/>
      <c r="AII1" s="290"/>
      <c r="AIJ1" s="290"/>
      <c r="AIK1" s="290"/>
      <c r="AIL1" s="290"/>
      <c r="AIM1" s="290"/>
      <c r="AIN1" s="290"/>
      <c r="AIO1" s="290"/>
      <c r="AIP1" s="290"/>
      <c r="AIQ1" s="290"/>
      <c r="AIR1" s="290"/>
      <c r="AIS1" s="290"/>
      <c r="AIT1" s="290"/>
      <c r="AIU1" s="290"/>
      <c r="AIV1" s="290"/>
      <c r="AIW1" s="290"/>
      <c r="AIX1" s="290"/>
      <c r="AIY1" s="290"/>
      <c r="AIZ1" s="290"/>
      <c r="AJA1" s="290"/>
      <c r="AJB1" s="290"/>
      <c r="AJC1" s="290"/>
      <c r="AJD1" s="290"/>
      <c r="AJE1" s="290"/>
      <c r="AJF1" s="290"/>
      <c r="AJG1" s="290"/>
      <c r="AJH1" s="290"/>
      <c r="AJI1" s="290"/>
      <c r="AJJ1" s="290"/>
      <c r="AJK1" s="290"/>
      <c r="AJL1" s="290"/>
      <c r="AJM1" s="290"/>
      <c r="AJN1" s="290"/>
      <c r="AJO1" s="290"/>
      <c r="AJP1" s="290"/>
      <c r="AJQ1" s="290"/>
      <c r="AJR1" s="290"/>
      <c r="AJS1" s="290"/>
      <c r="AJT1" s="290"/>
      <c r="AJU1" s="290"/>
      <c r="AJV1" s="290"/>
      <c r="AJW1" s="290"/>
      <c r="AJX1" s="290"/>
      <c r="AJY1" s="290"/>
      <c r="AJZ1" s="290"/>
      <c r="AKA1" s="290"/>
      <c r="AKB1" s="290"/>
      <c r="AKC1" s="290"/>
      <c r="AKD1" s="290"/>
      <c r="AKE1" s="290"/>
      <c r="AKF1" s="290"/>
      <c r="AKG1" s="290"/>
      <c r="AKH1" s="290"/>
      <c r="AKI1" s="290"/>
      <c r="AKJ1" s="290"/>
      <c r="AKK1" s="290"/>
      <c r="AKL1" s="290"/>
      <c r="AKM1" s="290"/>
      <c r="AKN1" s="290"/>
      <c r="AKO1" s="290"/>
      <c r="AKP1" s="290"/>
      <c r="AKQ1" s="290"/>
      <c r="AKR1" s="290"/>
      <c r="AKS1" s="290"/>
      <c r="AKT1" s="290"/>
      <c r="AKU1" s="290"/>
      <c r="AKV1" s="290"/>
      <c r="AKW1" s="290"/>
      <c r="AKX1" s="290"/>
      <c r="AKY1" s="290"/>
      <c r="AKZ1" s="290"/>
      <c r="ALA1" s="290"/>
      <c r="ALB1" s="290"/>
      <c r="ALC1" s="290"/>
      <c r="ALD1" s="290"/>
      <c r="ALE1" s="290"/>
      <c r="ALF1" s="290"/>
      <c r="ALG1" s="290"/>
      <c r="ALH1" s="290"/>
      <c r="ALI1" s="290"/>
      <c r="ALJ1" s="290"/>
      <c r="ALK1" s="290"/>
      <c r="ALL1" s="290"/>
      <c r="ALM1" s="290"/>
      <c r="ALN1" s="290"/>
      <c r="ALO1" s="290"/>
      <c r="ALP1" s="290"/>
      <c r="ALQ1" s="290"/>
      <c r="ALR1" s="290"/>
      <c r="ALS1" s="290"/>
      <c r="ALT1" s="290"/>
      <c r="ALU1" s="290"/>
      <c r="ALV1" s="290"/>
      <c r="ALW1" s="290"/>
      <c r="ALX1" s="290"/>
      <c r="ALY1" s="290"/>
      <c r="ALZ1" s="290"/>
      <c r="AMA1" s="290"/>
      <c r="AMB1" s="290"/>
      <c r="AMC1" s="290"/>
      <c r="AMD1" s="290"/>
      <c r="AME1" s="290"/>
      <c r="AMF1" s="290"/>
      <c r="AMG1" s="290"/>
      <c r="AMH1" s="290"/>
      <c r="AMI1" s="290"/>
      <c r="AMJ1" s="290"/>
      <c r="AMK1" s="290"/>
      <c r="AML1" s="290"/>
      <c r="AMM1" s="290"/>
      <c r="AMN1" s="290"/>
      <c r="AMO1" s="290"/>
      <c r="AMP1" s="290"/>
      <c r="AMQ1" s="290"/>
      <c r="AMR1" s="290"/>
      <c r="AMS1" s="290"/>
      <c r="AMT1" s="290"/>
      <c r="AMU1" s="290"/>
      <c r="AMV1" s="290"/>
      <c r="AMW1" s="290"/>
      <c r="AMX1" s="290"/>
      <c r="AMY1" s="290"/>
      <c r="AMZ1" s="290"/>
      <c r="ANA1" s="290"/>
      <c r="ANB1" s="290"/>
      <c r="ANC1" s="290"/>
      <c r="AND1" s="290"/>
      <c r="ANE1" s="290"/>
      <c r="ANF1" s="290"/>
      <c r="ANG1" s="290"/>
      <c r="ANH1" s="290"/>
      <c r="ANI1" s="290"/>
      <c r="ANJ1" s="290"/>
      <c r="ANK1" s="290"/>
      <c r="ANL1" s="290"/>
      <c r="ANM1" s="290"/>
      <c r="ANN1" s="290"/>
      <c r="ANO1" s="290"/>
      <c r="ANP1" s="290"/>
      <c r="ANQ1" s="290"/>
      <c r="ANR1" s="290"/>
      <c r="ANS1" s="290"/>
      <c r="ANT1" s="290"/>
      <c r="ANU1" s="290"/>
      <c r="ANV1" s="290"/>
      <c r="ANW1" s="290"/>
      <c r="ANX1" s="290"/>
      <c r="ANY1" s="290"/>
      <c r="ANZ1" s="290"/>
      <c r="AOA1" s="290"/>
      <c r="AOB1" s="290"/>
      <c r="AOC1" s="290"/>
      <c r="AOD1" s="290"/>
      <c r="AOE1" s="290"/>
      <c r="AOF1" s="290"/>
      <c r="AOG1" s="290"/>
      <c r="AOH1" s="290"/>
      <c r="AOI1" s="290"/>
      <c r="AOJ1" s="290"/>
      <c r="AOK1" s="290"/>
      <c r="AOL1" s="290"/>
      <c r="AOM1" s="290"/>
      <c r="AON1" s="290"/>
      <c r="AOO1" s="290"/>
      <c r="AOP1" s="290"/>
      <c r="AOQ1" s="290"/>
      <c r="AOR1" s="290"/>
      <c r="AOS1" s="290"/>
      <c r="AOT1" s="290"/>
      <c r="AOU1" s="290"/>
      <c r="AOV1" s="290"/>
      <c r="AOW1" s="290"/>
      <c r="AOX1" s="290"/>
      <c r="AOY1" s="290"/>
      <c r="AOZ1" s="290"/>
      <c r="APA1" s="290"/>
      <c r="APB1" s="290"/>
      <c r="APC1" s="290"/>
      <c r="APD1" s="290"/>
      <c r="APE1" s="290"/>
      <c r="APF1" s="290"/>
      <c r="APG1" s="290"/>
      <c r="APH1" s="290"/>
      <c r="API1" s="290"/>
      <c r="APJ1" s="290"/>
      <c r="APK1" s="290"/>
      <c r="APL1" s="290"/>
      <c r="APM1" s="290"/>
      <c r="APN1" s="290"/>
      <c r="APO1" s="290"/>
      <c r="APP1" s="290"/>
      <c r="APQ1" s="290"/>
      <c r="APR1" s="290"/>
      <c r="APS1" s="290"/>
      <c r="APT1" s="290"/>
      <c r="APU1" s="290"/>
      <c r="APV1" s="290"/>
      <c r="APW1" s="290"/>
      <c r="APX1" s="290"/>
      <c r="APY1" s="290"/>
      <c r="APZ1" s="290"/>
      <c r="AQA1" s="290"/>
      <c r="AQB1" s="290"/>
      <c r="AQC1" s="290"/>
      <c r="AQD1" s="290"/>
      <c r="AQE1" s="290"/>
      <c r="AQF1" s="290"/>
      <c r="AQG1" s="290"/>
      <c r="AQH1" s="290"/>
      <c r="AQI1" s="290"/>
      <c r="AQJ1" s="290"/>
      <c r="AQK1" s="290"/>
      <c r="AQL1" s="290"/>
      <c r="AQM1" s="290"/>
      <c r="AQN1" s="290"/>
      <c r="AQO1" s="290"/>
      <c r="AQP1" s="290"/>
      <c r="AQQ1" s="290"/>
      <c r="AQR1" s="290"/>
      <c r="AQS1" s="290"/>
      <c r="AQT1" s="290"/>
      <c r="AQU1" s="290"/>
      <c r="AQV1" s="290"/>
      <c r="AQW1" s="290"/>
      <c r="AQX1" s="290"/>
      <c r="AQY1" s="290"/>
      <c r="AQZ1" s="290"/>
      <c r="ARA1" s="290"/>
      <c r="ARB1" s="290"/>
      <c r="ARC1" s="290"/>
      <c r="ARD1" s="290"/>
      <c r="ARE1" s="290"/>
      <c r="ARF1" s="290"/>
      <c r="ARG1" s="290"/>
      <c r="ARH1" s="290"/>
      <c r="ARI1" s="290"/>
      <c r="ARJ1" s="290"/>
      <c r="ARK1" s="290"/>
      <c r="ARL1" s="290"/>
      <c r="ARM1" s="290"/>
      <c r="ARN1" s="290"/>
      <c r="ARO1" s="290"/>
      <c r="ARP1" s="290"/>
      <c r="ARQ1" s="290"/>
      <c r="ARR1" s="290"/>
      <c r="ARS1" s="290"/>
      <c r="ART1" s="290"/>
      <c r="ARU1" s="290"/>
      <c r="ARV1" s="290"/>
      <c r="ARW1" s="290"/>
      <c r="ARX1" s="290"/>
      <c r="ARY1" s="290"/>
      <c r="ARZ1" s="290"/>
      <c r="ASA1" s="290"/>
      <c r="ASB1" s="290"/>
      <c r="ASC1" s="290"/>
      <c r="ASD1" s="290"/>
      <c r="ASE1" s="290"/>
      <c r="ASF1" s="290"/>
      <c r="ASG1" s="290"/>
      <c r="ASH1" s="290"/>
      <c r="ASI1" s="290"/>
      <c r="ASJ1" s="290"/>
      <c r="ASK1" s="290"/>
      <c r="ASL1" s="290"/>
      <c r="ASM1" s="290"/>
      <c r="ASN1" s="290"/>
      <c r="ASO1" s="290"/>
      <c r="ASP1" s="290"/>
      <c r="ASQ1" s="290"/>
      <c r="ASR1" s="290"/>
      <c r="ASS1" s="290"/>
      <c r="AST1" s="290"/>
      <c r="ASU1" s="290"/>
      <c r="ASV1" s="290"/>
      <c r="ASW1" s="290"/>
      <c r="ASX1" s="290"/>
      <c r="ASY1" s="290"/>
      <c r="ASZ1" s="290"/>
      <c r="ATA1" s="290"/>
      <c r="ATB1" s="290"/>
      <c r="ATC1" s="290"/>
      <c r="ATD1" s="290"/>
      <c r="ATE1" s="290"/>
      <c r="ATF1" s="290"/>
      <c r="ATG1" s="290"/>
      <c r="ATH1" s="290"/>
      <c r="ATI1" s="290"/>
      <c r="ATJ1" s="290"/>
      <c r="ATK1" s="290"/>
      <c r="ATL1" s="290"/>
      <c r="ATM1" s="290"/>
      <c r="ATN1" s="290"/>
      <c r="ATO1" s="290"/>
      <c r="ATP1" s="290"/>
      <c r="ATQ1" s="290"/>
      <c r="ATR1" s="290"/>
      <c r="ATS1" s="290"/>
      <c r="ATT1" s="290"/>
      <c r="ATU1" s="290"/>
      <c r="ATV1" s="290"/>
      <c r="ATW1" s="290"/>
      <c r="ATX1" s="290"/>
      <c r="ATY1" s="290"/>
      <c r="ATZ1" s="290"/>
      <c r="AUA1" s="290"/>
      <c r="AUB1" s="290"/>
      <c r="AUC1" s="290"/>
      <c r="AUD1" s="290"/>
      <c r="AUE1" s="290"/>
      <c r="AUF1" s="290"/>
      <c r="AUG1" s="290"/>
      <c r="AUH1" s="290"/>
      <c r="AUI1" s="290"/>
      <c r="AUJ1" s="290"/>
      <c r="AUK1" s="290"/>
      <c r="AUL1" s="290"/>
      <c r="AUM1" s="290"/>
      <c r="AUN1" s="290"/>
      <c r="AUO1" s="290"/>
      <c r="AUP1" s="290"/>
      <c r="AUQ1" s="290"/>
      <c r="AUR1" s="290"/>
      <c r="AUS1" s="290"/>
      <c r="AUT1" s="290"/>
      <c r="AUU1" s="290"/>
      <c r="AUV1" s="290"/>
      <c r="AUW1" s="290"/>
      <c r="AUX1" s="290"/>
      <c r="AUY1" s="290"/>
      <c r="AUZ1" s="290"/>
      <c r="AVA1" s="290"/>
      <c r="AVB1" s="290"/>
      <c r="AVC1" s="290"/>
      <c r="AVD1" s="290"/>
      <c r="AVE1" s="290"/>
      <c r="AVF1" s="290"/>
      <c r="AVG1" s="290"/>
      <c r="AVH1" s="290"/>
      <c r="AVI1" s="290"/>
      <c r="AVJ1" s="290"/>
      <c r="AVK1" s="290"/>
      <c r="AVL1" s="290"/>
      <c r="AVM1" s="290"/>
      <c r="AVN1" s="290"/>
      <c r="AVO1" s="290"/>
      <c r="AVP1" s="290"/>
      <c r="AVQ1" s="290"/>
      <c r="AVR1" s="290"/>
      <c r="AVS1" s="290"/>
      <c r="AVT1" s="290"/>
      <c r="AVU1" s="290"/>
      <c r="AVV1" s="290"/>
      <c r="AVW1" s="290"/>
      <c r="AVX1" s="290"/>
      <c r="AVY1" s="290"/>
      <c r="AVZ1" s="290"/>
      <c r="AWA1" s="290"/>
      <c r="AWB1" s="290"/>
      <c r="AWC1" s="290"/>
      <c r="AWD1" s="290"/>
      <c r="AWE1" s="290"/>
      <c r="AWF1" s="290"/>
      <c r="AWG1" s="290"/>
      <c r="AWH1" s="290"/>
      <c r="AWI1" s="290"/>
      <c r="AWJ1" s="290"/>
      <c r="AWK1" s="290"/>
      <c r="AWL1" s="290"/>
      <c r="AWM1" s="290"/>
      <c r="AWN1" s="290"/>
      <c r="AWO1" s="290"/>
      <c r="AWP1" s="290"/>
      <c r="AWQ1" s="290"/>
      <c r="AWR1" s="290"/>
      <c r="AWS1" s="290"/>
      <c r="AWT1" s="290"/>
      <c r="AWU1" s="290"/>
      <c r="AWV1" s="290"/>
      <c r="AWW1" s="290"/>
      <c r="AWX1" s="290"/>
      <c r="AWY1" s="290"/>
      <c r="AWZ1" s="290"/>
      <c r="AXA1" s="290"/>
      <c r="AXB1" s="290"/>
      <c r="AXC1" s="290"/>
      <c r="AXD1" s="290"/>
      <c r="AXE1" s="290"/>
      <c r="AXF1" s="290"/>
      <c r="AXG1" s="290"/>
      <c r="AXH1" s="290"/>
      <c r="AXI1" s="290"/>
      <c r="AXJ1" s="290"/>
      <c r="AXK1" s="290"/>
      <c r="AXL1" s="290"/>
      <c r="AXM1" s="290"/>
      <c r="AXN1" s="290"/>
      <c r="AXO1" s="290"/>
      <c r="AXP1" s="290"/>
      <c r="AXQ1" s="290"/>
      <c r="AXR1" s="290"/>
      <c r="AXS1" s="290"/>
      <c r="AXT1" s="290"/>
      <c r="AXU1" s="290"/>
      <c r="AXV1" s="290"/>
      <c r="AXW1" s="290"/>
      <c r="AXX1" s="290"/>
      <c r="AXY1" s="290"/>
      <c r="AXZ1" s="290"/>
      <c r="AYA1" s="290"/>
      <c r="AYB1" s="290"/>
      <c r="AYC1" s="290"/>
      <c r="AYD1" s="290"/>
      <c r="AYE1" s="290"/>
      <c r="AYF1" s="290"/>
      <c r="AYG1" s="290"/>
      <c r="AYH1" s="290"/>
      <c r="AYI1" s="290"/>
      <c r="AYJ1" s="290"/>
      <c r="AYK1" s="290"/>
      <c r="AYL1" s="290"/>
      <c r="AYM1" s="290"/>
      <c r="AYN1" s="290"/>
      <c r="AYO1" s="290"/>
      <c r="AYP1" s="290"/>
      <c r="AYQ1" s="290"/>
      <c r="AYR1" s="290"/>
      <c r="AYS1" s="290"/>
      <c r="AYT1" s="290"/>
      <c r="AYU1" s="290"/>
      <c r="AYV1" s="290"/>
      <c r="AYW1" s="290"/>
      <c r="AYX1" s="290"/>
      <c r="AYY1" s="290"/>
      <c r="AYZ1" s="290"/>
      <c r="AZA1" s="290"/>
      <c r="AZB1" s="290"/>
      <c r="AZC1" s="290"/>
      <c r="AZD1" s="290"/>
      <c r="AZE1" s="290"/>
      <c r="AZF1" s="290"/>
      <c r="AZG1" s="290"/>
      <c r="AZH1" s="290"/>
      <c r="AZI1" s="290"/>
      <c r="AZJ1" s="290"/>
      <c r="AZK1" s="290"/>
      <c r="AZL1" s="290"/>
      <c r="AZM1" s="290"/>
      <c r="AZN1" s="290"/>
      <c r="AZO1" s="290"/>
      <c r="AZP1" s="290"/>
      <c r="AZQ1" s="290"/>
      <c r="AZR1" s="290"/>
      <c r="AZS1" s="290"/>
      <c r="AZT1" s="290"/>
      <c r="AZU1" s="290"/>
      <c r="AZV1" s="290"/>
      <c r="AZW1" s="290"/>
      <c r="AZX1" s="290"/>
      <c r="AZY1" s="290"/>
      <c r="AZZ1" s="290"/>
      <c r="BAA1" s="290"/>
      <c r="BAB1" s="290"/>
      <c r="BAC1" s="290"/>
      <c r="BAD1" s="290"/>
      <c r="BAE1" s="290"/>
      <c r="BAF1" s="290"/>
      <c r="BAG1" s="290"/>
      <c r="BAH1" s="290"/>
      <c r="BAI1" s="290"/>
      <c r="BAJ1" s="290"/>
      <c r="BAK1" s="290"/>
      <c r="BAL1" s="290"/>
      <c r="BAM1" s="290"/>
      <c r="BAN1" s="290"/>
      <c r="BAO1" s="290"/>
      <c r="BAP1" s="290"/>
      <c r="BAQ1" s="290"/>
      <c r="BAR1" s="290"/>
      <c r="BAS1" s="290"/>
      <c r="BAT1" s="290"/>
      <c r="BAU1" s="290"/>
      <c r="BAV1" s="290"/>
      <c r="BAW1" s="290"/>
      <c r="BAX1" s="290"/>
      <c r="BAY1" s="290"/>
      <c r="BAZ1" s="290"/>
      <c r="BBA1" s="290"/>
      <c r="BBB1" s="290"/>
      <c r="BBC1" s="290"/>
      <c r="BBD1" s="290"/>
      <c r="BBE1" s="290"/>
      <c r="BBF1" s="290"/>
      <c r="BBG1" s="290"/>
      <c r="BBH1" s="290"/>
      <c r="BBI1" s="290"/>
      <c r="BBJ1" s="290"/>
      <c r="BBK1" s="290"/>
      <c r="BBL1" s="290"/>
      <c r="BBM1" s="290"/>
      <c r="BBN1" s="290"/>
      <c r="BBO1" s="290"/>
      <c r="BBP1" s="290"/>
      <c r="BBQ1" s="290"/>
      <c r="BBR1" s="290"/>
      <c r="BBS1" s="290"/>
      <c r="BBT1" s="290"/>
      <c r="BBU1" s="290"/>
      <c r="BBV1" s="290"/>
      <c r="BBW1" s="290"/>
      <c r="BBX1" s="290"/>
      <c r="BBY1" s="290"/>
      <c r="BBZ1" s="290"/>
      <c r="BCA1" s="290"/>
      <c r="BCB1" s="290"/>
      <c r="BCC1" s="290"/>
      <c r="BCD1" s="290"/>
      <c r="BCE1" s="290"/>
      <c r="BCF1" s="290"/>
      <c r="BCG1" s="290"/>
      <c r="BCH1" s="290"/>
      <c r="BCI1" s="290"/>
      <c r="BCJ1" s="290"/>
      <c r="BCK1" s="290"/>
      <c r="BCL1" s="290"/>
      <c r="BCM1" s="290"/>
      <c r="BCN1" s="290"/>
      <c r="BCO1" s="290"/>
      <c r="BCP1" s="290"/>
      <c r="BCQ1" s="290"/>
      <c r="BCR1" s="290"/>
      <c r="BCS1" s="290"/>
      <c r="BCT1" s="290"/>
      <c r="BCU1" s="290"/>
      <c r="BCV1" s="290"/>
      <c r="BCW1" s="290"/>
      <c r="BCX1" s="290"/>
      <c r="BCY1" s="290"/>
      <c r="BCZ1" s="290"/>
      <c r="BDA1" s="290"/>
      <c r="BDB1" s="290"/>
      <c r="BDC1" s="290"/>
      <c r="BDD1" s="290"/>
      <c r="BDE1" s="290"/>
      <c r="BDF1" s="290"/>
      <c r="BDG1" s="290"/>
      <c r="BDH1" s="290"/>
      <c r="BDI1" s="290"/>
      <c r="BDJ1" s="290"/>
      <c r="BDK1" s="290"/>
      <c r="BDL1" s="290"/>
      <c r="BDM1" s="290"/>
      <c r="BDN1" s="290"/>
      <c r="BDO1" s="290"/>
      <c r="BDP1" s="290"/>
      <c r="BDQ1" s="290"/>
      <c r="BDR1" s="290"/>
      <c r="BDS1" s="290"/>
      <c r="BDT1" s="290"/>
      <c r="BDU1" s="290"/>
      <c r="BDV1" s="290"/>
      <c r="BDW1" s="290"/>
      <c r="BDX1" s="290"/>
      <c r="BDY1" s="290"/>
      <c r="BDZ1" s="290"/>
      <c r="BEA1" s="290"/>
      <c r="BEB1" s="290"/>
      <c r="BEC1" s="290"/>
      <c r="BED1" s="290"/>
      <c r="BEE1" s="290"/>
      <c r="BEF1" s="290"/>
      <c r="BEG1" s="290"/>
      <c r="BEH1" s="290"/>
      <c r="BEI1" s="290"/>
      <c r="BEJ1" s="290"/>
      <c r="BEK1" s="290"/>
      <c r="BEL1" s="290"/>
      <c r="BEM1" s="290"/>
      <c r="BEN1" s="290"/>
      <c r="BEO1" s="290"/>
      <c r="BEP1" s="290"/>
      <c r="BEQ1" s="290"/>
      <c r="BER1" s="290"/>
      <c r="BES1" s="290"/>
      <c r="BET1" s="290"/>
      <c r="BEU1" s="290"/>
      <c r="BEV1" s="290"/>
      <c r="BEW1" s="290"/>
      <c r="BEX1" s="290"/>
      <c r="BEY1" s="290"/>
      <c r="BEZ1" s="290"/>
      <c r="BFA1" s="290"/>
      <c r="BFB1" s="290"/>
      <c r="BFC1" s="290"/>
      <c r="BFD1" s="290"/>
      <c r="BFE1" s="290"/>
      <c r="BFF1" s="290"/>
      <c r="BFG1" s="290"/>
      <c r="BFH1" s="290"/>
      <c r="BFI1" s="290"/>
      <c r="BFJ1" s="290"/>
      <c r="BFK1" s="290"/>
      <c r="BFL1" s="290"/>
      <c r="BFM1" s="290"/>
      <c r="BFN1" s="290"/>
      <c r="BFO1" s="290"/>
      <c r="BFP1" s="290"/>
      <c r="BFQ1" s="290"/>
      <c r="BFR1" s="290"/>
      <c r="BFS1" s="290"/>
      <c r="BFT1" s="290"/>
      <c r="BFU1" s="290"/>
      <c r="BFV1" s="290"/>
      <c r="BFW1" s="290"/>
      <c r="BFX1" s="290"/>
      <c r="BFY1" s="290"/>
      <c r="BFZ1" s="290"/>
      <c r="BGA1" s="290"/>
      <c r="BGB1" s="290"/>
      <c r="BGC1" s="290"/>
      <c r="BGD1" s="290"/>
      <c r="BGE1" s="290"/>
      <c r="BGF1" s="290"/>
      <c r="BGG1" s="290"/>
      <c r="BGH1" s="290"/>
      <c r="BGI1" s="290"/>
      <c r="BGJ1" s="290"/>
      <c r="BGK1" s="290"/>
      <c r="BGL1" s="290"/>
      <c r="BGM1" s="290"/>
      <c r="BGN1" s="290"/>
      <c r="BGO1" s="290"/>
      <c r="BGP1" s="290"/>
      <c r="BGQ1" s="290"/>
      <c r="BGR1" s="290"/>
      <c r="BGS1" s="290"/>
      <c r="BGT1" s="290"/>
      <c r="BGU1" s="290"/>
      <c r="BGV1" s="290"/>
      <c r="BGW1" s="290"/>
      <c r="BGX1" s="290"/>
      <c r="BGY1" s="290"/>
      <c r="BGZ1" s="290"/>
      <c r="BHA1" s="290"/>
      <c r="BHB1" s="290"/>
      <c r="BHC1" s="290"/>
      <c r="BHD1" s="290"/>
      <c r="BHE1" s="290"/>
      <c r="BHF1" s="290"/>
      <c r="BHG1" s="290"/>
      <c r="BHH1" s="290"/>
      <c r="BHI1" s="290"/>
      <c r="BHJ1" s="290"/>
      <c r="BHK1" s="290"/>
      <c r="BHL1" s="290"/>
      <c r="BHM1" s="290"/>
      <c r="BHN1" s="290"/>
      <c r="BHO1" s="290"/>
      <c r="BHP1" s="290"/>
      <c r="BHQ1" s="290"/>
      <c r="BHR1" s="290"/>
      <c r="BHS1" s="290"/>
      <c r="BHT1" s="290"/>
      <c r="BHU1" s="290"/>
      <c r="BHV1" s="290"/>
      <c r="BHW1" s="290"/>
      <c r="BHX1" s="290"/>
      <c r="BHY1" s="290"/>
      <c r="BHZ1" s="290"/>
      <c r="BIA1" s="290"/>
      <c r="BIB1" s="290"/>
      <c r="BIC1" s="290"/>
      <c r="BID1" s="290"/>
      <c r="BIE1" s="290"/>
      <c r="BIF1" s="290"/>
      <c r="BIG1" s="290"/>
      <c r="BIH1" s="290"/>
      <c r="BII1" s="290"/>
      <c r="BIJ1" s="290"/>
      <c r="BIK1" s="290"/>
      <c r="BIL1" s="290"/>
      <c r="BIM1" s="290"/>
      <c r="BIN1" s="290"/>
      <c r="BIO1" s="290"/>
      <c r="BIP1" s="290"/>
      <c r="BIQ1" s="290"/>
      <c r="BIR1" s="290"/>
      <c r="BIS1" s="290"/>
      <c r="BIT1" s="290"/>
      <c r="BIU1" s="290"/>
      <c r="BIV1" s="290"/>
      <c r="BIW1" s="290"/>
      <c r="BIX1" s="290"/>
      <c r="BIY1" s="290"/>
      <c r="BIZ1" s="290"/>
      <c r="BJA1" s="290"/>
      <c r="BJB1" s="290"/>
      <c r="BJC1" s="290"/>
      <c r="BJD1" s="290"/>
      <c r="BJE1" s="290"/>
      <c r="BJF1" s="290"/>
      <c r="BJG1" s="290"/>
      <c r="BJH1" s="290"/>
      <c r="BJI1" s="290"/>
      <c r="BJJ1" s="290"/>
      <c r="BJK1" s="290"/>
      <c r="BJL1" s="290"/>
      <c r="BJM1" s="290"/>
      <c r="BJN1" s="290"/>
      <c r="BJO1" s="290"/>
      <c r="BJP1" s="290"/>
      <c r="BJQ1" s="290"/>
      <c r="BJR1" s="290"/>
      <c r="BJS1" s="290"/>
      <c r="BJT1" s="290"/>
      <c r="BJU1" s="290"/>
      <c r="BJV1" s="290"/>
      <c r="BJW1" s="290"/>
      <c r="BJX1" s="290"/>
      <c r="BJY1" s="290"/>
      <c r="BJZ1" s="290"/>
      <c r="BKA1" s="290"/>
      <c r="BKB1" s="290"/>
      <c r="BKC1" s="290"/>
      <c r="BKD1" s="290"/>
      <c r="BKE1" s="290"/>
      <c r="BKF1" s="290"/>
      <c r="BKG1" s="290"/>
      <c r="BKH1" s="290"/>
      <c r="BKI1" s="290"/>
      <c r="BKJ1" s="290"/>
      <c r="BKK1" s="290"/>
      <c r="BKL1" s="290"/>
      <c r="BKM1" s="290"/>
      <c r="BKN1" s="290"/>
      <c r="BKO1" s="290"/>
      <c r="BKP1" s="290"/>
      <c r="BKQ1" s="290"/>
      <c r="BKR1" s="290"/>
      <c r="BKS1" s="290"/>
      <c r="BKT1" s="290"/>
      <c r="BKU1" s="290"/>
      <c r="BKV1" s="290"/>
      <c r="BKW1" s="290"/>
      <c r="BKX1" s="290"/>
      <c r="BKY1" s="290"/>
      <c r="BKZ1" s="290"/>
      <c r="BLA1" s="290"/>
      <c r="BLB1" s="290"/>
      <c r="BLC1" s="290"/>
      <c r="BLD1" s="290"/>
      <c r="BLE1" s="290"/>
      <c r="BLF1" s="290"/>
      <c r="BLG1" s="290"/>
      <c r="BLH1" s="290"/>
      <c r="BLI1" s="290"/>
      <c r="BLJ1" s="290"/>
      <c r="BLK1" s="290"/>
      <c r="BLL1" s="290"/>
      <c r="BLM1" s="290"/>
      <c r="BLN1" s="290"/>
      <c r="BLO1" s="290"/>
      <c r="BLP1" s="290"/>
      <c r="BLQ1" s="290"/>
      <c r="BLR1" s="290"/>
      <c r="BLS1" s="290"/>
      <c r="BLT1" s="290"/>
      <c r="BLU1" s="290"/>
      <c r="BLV1" s="290"/>
      <c r="BLW1" s="290"/>
      <c r="BLX1" s="290"/>
      <c r="BLY1" s="290"/>
      <c r="BLZ1" s="290"/>
      <c r="BMA1" s="290"/>
      <c r="BMB1" s="290"/>
      <c r="BMC1" s="290"/>
      <c r="BMD1" s="290"/>
      <c r="BME1" s="290"/>
      <c r="BMF1" s="290"/>
      <c r="BMG1" s="290"/>
      <c r="BMH1" s="290"/>
      <c r="BMI1" s="290"/>
      <c r="BMJ1" s="290"/>
      <c r="BMK1" s="290"/>
      <c r="BML1" s="290"/>
      <c r="BMM1" s="290"/>
      <c r="BMN1" s="290"/>
      <c r="BMO1" s="290"/>
      <c r="BMP1" s="290"/>
      <c r="BMQ1" s="290"/>
      <c r="BMR1" s="290"/>
      <c r="BMS1" s="290"/>
      <c r="BMT1" s="290"/>
      <c r="BMU1" s="290"/>
      <c r="BMV1" s="290"/>
      <c r="BMW1" s="290"/>
      <c r="BMX1" s="290"/>
      <c r="BMY1" s="290"/>
      <c r="BMZ1" s="290"/>
      <c r="BNA1" s="290"/>
      <c r="BNB1" s="290"/>
      <c r="BNC1" s="290"/>
      <c r="BND1" s="290"/>
      <c r="BNE1" s="290"/>
      <c r="BNF1" s="290"/>
      <c r="BNG1" s="290"/>
      <c r="BNH1" s="290"/>
      <c r="BNI1" s="290"/>
      <c r="BNJ1" s="290"/>
      <c r="BNK1" s="290"/>
      <c r="BNL1" s="290"/>
      <c r="BNM1" s="290"/>
      <c r="BNN1" s="290"/>
      <c r="BNO1" s="290"/>
      <c r="BNP1" s="290"/>
      <c r="BNQ1" s="290"/>
      <c r="BNR1" s="290"/>
      <c r="BNS1" s="290"/>
      <c r="BNT1" s="290"/>
      <c r="BNU1" s="290"/>
      <c r="BNV1" s="290"/>
      <c r="BNW1" s="290"/>
      <c r="BNX1" s="290"/>
      <c r="BNY1" s="290"/>
      <c r="BNZ1" s="290"/>
      <c r="BOA1" s="290"/>
      <c r="BOB1" s="290"/>
      <c r="BOC1" s="290"/>
      <c r="BOD1" s="290"/>
      <c r="BOE1" s="290"/>
      <c r="BOF1" s="290"/>
      <c r="BOG1" s="290"/>
      <c r="BOH1" s="290"/>
      <c r="BOI1" s="290"/>
      <c r="BOJ1" s="290"/>
      <c r="BOK1" s="290"/>
      <c r="BOL1" s="290"/>
      <c r="BOM1" s="290"/>
      <c r="BON1" s="290"/>
      <c r="BOO1" s="290"/>
      <c r="BOP1" s="290"/>
      <c r="BOQ1" s="290"/>
      <c r="BOR1" s="290"/>
      <c r="BOS1" s="290"/>
      <c r="BOT1" s="290"/>
      <c r="BOU1" s="290"/>
      <c r="BOV1" s="290"/>
      <c r="BOW1" s="290"/>
      <c r="BOX1" s="290"/>
      <c r="BOY1" s="290"/>
      <c r="BOZ1" s="290"/>
      <c r="BPA1" s="290"/>
      <c r="BPB1" s="290"/>
      <c r="BPC1" s="290"/>
      <c r="BPD1" s="290"/>
      <c r="BPE1" s="290"/>
      <c r="BPF1" s="290"/>
      <c r="BPG1" s="290"/>
      <c r="BPH1" s="290"/>
      <c r="BPI1" s="290"/>
      <c r="BPJ1" s="290"/>
      <c r="BPK1" s="290"/>
      <c r="BPL1" s="290"/>
      <c r="BPM1" s="290"/>
      <c r="BPN1" s="290"/>
      <c r="BPO1" s="290"/>
      <c r="BPP1" s="290"/>
      <c r="BPQ1" s="290"/>
      <c r="BPR1" s="290"/>
      <c r="BPS1" s="290"/>
      <c r="BPT1" s="290"/>
      <c r="BPU1" s="290"/>
      <c r="BPV1" s="290"/>
      <c r="BPW1" s="290"/>
      <c r="BPX1" s="290"/>
      <c r="BPY1" s="290"/>
      <c r="BPZ1" s="290"/>
      <c r="BQA1" s="290"/>
      <c r="BQB1" s="290"/>
      <c r="BQC1" s="290"/>
      <c r="BQD1" s="290"/>
      <c r="BQE1" s="290"/>
      <c r="BQF1" s="290"/>
      <c r="BQG1" s="290"/>
      <c r="BQH1" s="290"/>
      <c r="BQI1" s="290"/>
      <c r="BQJ1" s="290"/>
      <c r="BQK1" s="290"/>
      <c r="BQL1" s="290"/>
      <c r="BQM1" s="290"/>
      <c r="BQN1" s="290"/>
      <c r="BQO1" s="290"/>
      <c r="BQP1" s="290"/>
      <c r="BQQ1" s="290"/>
      <c r="BQR1" s="290"/>
      <c r="BQS1" s="290"/>
      <c r="BQT1" s="290"/>
      <c r="BQU1" s="290"/>
      <c r="BQV1" s="290"/>
      <c r="BQW1" s="290"/>
      <c r="BQX1" s="290"/>
      <c r="BQY1" s="290"/>
      <c r="BQZ1" s="290"/>
      <c r="BRA1" s="290"/>
      <c r="BRB1" s="290"/>
      <c r="BRC1" s="290"/>
      <c r="BRD1" s="290"/>
      <c r="BRE1" s="290"/>
      <c r="BRF1" s="290"/>
      <c r="BRG1" s="290"/>
      <c r="BRH1" s="290"/>
      <c r="BRI1" s="290"/>
      <c r="BRJ1" s="290"/>
      <c r="BRK1" s="290"/>
      <c r="BRL1" s="290"/>
      <c r="BRM1" s="290"/>
      <c r="BRN1" s="290"/>
      <c r="BRO1" s="290"/>
      <c r="BRP1" s="290"/>
      <c r="BRQ1" s="290"/>
      <c r="BRR1" s="290"/>
      <c r="BRS1" s="290"/>
      <c r="BRT1" s="290"/>
      <c r="BRU1" s="290"/>
      <c r="BRV1" s="290"/>
      <c r="BRW1" s="290"/>
      <c r="BRX1" s="290"/>
      <c r="BRY1" s="290"/>
      <c r="BRZ1" s="290"/>
      <c r="BSA1" s="290"/>
      <c r="BSB1" s="290"/>
      <c r="BSC1" s="290"/>
      <c r="BSD1" s="290"/>
      <c r="BSE1" s="290"/>
      <c r="BSF1" s="290"/>
      <c r="BSG1" s="290"/>
      <c r="BSH1" s="290"/>
      <c r="BSI1" s="290"/>
      <c r="BSJ1" s="290"/>
      <c r="BSK1" s="290"/>
      <c r="BSL1" s="290"/>
      <c r="BSM1" s="290"/>
      <c r="BSN1" s="290"/>
      <c r="BSO1" s="290"/>
      <c r="BSP1" s="290"/>
      <c r="BSQ1" s="290"/>
      <c r="BSR1" s="290"/>
      <c r="BSS1" s="290"/>
      <c r="BST1" s="290"/>
      <c r="BSU1" s="290"/>
      <c r="BSV1" s="290"/>
      <c r="BSW1" s="290"/>
      <c r="BSX1" s="290"/>
      <c r="BSY1" s="290"/>
      <c r="BSZ1" s="290"/>
      <c r="BTA1" s="290"/>
      <c r="BTB1" s="290"/>
      <c r="BTC1" s="290"/>
      <c r="BTD1" s="290"/>
      <c r="BTE1" s="290"/>
      <c r="BTF1" s="290"/>
      <c r="BTG1" s="290"/>
      <c r="BTH1" s="290"/>
      <c r="BTI1" s="290"/>
      <c r="BTJ1" s="290"/>
      <c r="BTK1" s="290"/>
      <c r="BTL1" s="290"/>
      <c r="BTM1" s="290"/>
      <c r="BTN1" s="290"/>
      <c r="BTO1" s="290"/>
      <c r="BTP1" s="290"/>
      <c r="BTQ1" s="290"/>
      <c r="BTR1" s="290"/>
      <c r="BTS1" s="290"/>
      <c r="BTT1" s="290"/>
      <c r="BTU1" s="290"/>
      <c r="BTV1" s="290"/>
      <c r="BTW1" s="290"/>
      <c r="BTX1" s="290"/>
      <c r="BTY1" s="290"/>
      <c r="BTZ1" s="290"/>
      <c r="BUA1" s="290"/>
      <c r="BUB1" s="290"/>
      <c r="BUC1" s="290"/>
      <c r="BUD1" s="290"/>
      <c r="BUE1" s="290"/>
      <c r="BUF1" s="290"/>
      <c r="BUG1" s="290"/>
      <c r="BUH1" s="290"/>
      <c r="BUI1" s="290"/>
      <c r="BUJ1" s="290"/>
      <c r="BUK1" s="290"/>
      <c r="BUL1" s="290"/>
      <c r="BUM1" s="290"/>
      <c r="BUN1" s="290"/>
      <c r="BUO1" s="290"/>
      <c r="BUP1" s="290"/>
      <c r="BUQ1" s="290"/>
      <c r="BUR1" s="290"/>
      <c r="BUS1" s="290"/>
      <c r="BUT1" s="290"/>
      <c r="BUU1" s="290"/>
      <c r="BUV1" s="290"/>
      <c r="BUW1" s="290"/>
      <c r="BUX1" s="290"/>
      <c r="BUY1" s="290"/>
      <c r="BUZ1" s="290"/>
      <c r="BVA1" s="290"/>
      <c r="BVB1" s="290"/>
      <c r="BVC1" s="290"/>
      <c r="BVD1" s="290"/>
      <c r="BVE1" s="290"/>
      <c r="BVF1" s="290"/>
      <c r="BVG1" s="290"/>
      <c r="BVH1" s="290"/>
      <c r="BVI1" s="290"/>
      <c r="BVJ1" s="290"/>
      <c r="BVK1" s="290"/>
      <c r="BVL1" s="290"/>
      <c r="BVM1" s="290"/>
      <c r="BVN1" s="290"/>
      <c r="BVO1" s="290"/>
      <c r="BVP1" s="290"/>
      <c r="BVQ1" s="290"/>
      <c r="BVR1" s="290"/>
      <c r="BVS1" s="290"/>
      <c r="BVT1" s="290"/>
      <c r="BVU1" s="290"/>
      <c r="BVV1" s="290"/>
      <c r="BVW1" s="290"/>
      <c r="BVX1" s="290"/>
      <c r="BVY1" s="290"/>
      <c r="BVZ1" s="290"/>
      <c r="BWA1" s="290"/>
      <c r="BWB1" s="290"/>
      <c r="BWC1" s="290"/>
      <c r="BWD1" s="290"/>
      <c r="BWE1" s="290"/>
      <c r="BWF1" s="290"/>
      <c r="BWG1" s="290"/>
      <c r="BWH1" s="290"/>
      <c r="BWI1" s="290"/>
      <c r="BWJ1" s="290"/>
      <c r="BWK1" s="290"/>
      <c r="BWL1" s="290"/>
      <c r="BWM1" s="290"/>
      <c r="BWN1" s="290"/>
      <c r="BWO1" s="290"/>
      <c r="BWP1" s="290"/>
      <c r="BWQ1" s="290"/>
      <c r="BWR1" s="290"/>
      <c r="BWS1" s="290"/>
      <c r="BWT1" s="290"/>
      <c r="BWU1" s="290"/>
      <c r="BWV1" s="290"/>
      <c r="BWW1" s="290"/>
      <c r="BWX1" s="290"/>
      <c r="BWY1" s="290"/>
      <c r="BWZ1" s="290"/>
      <c r="BXA1" s="290"/>
      <c r="BXB1" s="290"/>
      <c r="BXC1" s="290"/>
      <c r="BXD1" s="290"/>
      <c r="BXE1" s="290"/>
      <c r="BXF1" s="290"/>
      <c r="BXG1" s="290"/>
      <c r="BXH1" s="290"/>
      <c r="BXI1" s="290"/>
      <c r="BXJ1" s="290"/>
      <c r="BXK1" s="290"/>
      <c r="BXL1" s="290"/>
      <c r="BXM1" s="290"/>
      <c r="BXN1" s="290"/>
      <c r="BXO1" s="290"/>
      <c r="BXP1" s="290"/>
      <c r="BXQ1" s="290"/>
      <c r="BXR1" s="290"/>
      <c r="BXS1" s="290"/>
      <c r="BXT1" s="290"/>
      <c r="BXU1" s="290"/>
      <c r="BXV1" s="290"/>
      <c r="BXW1" s="290"/>
      <c r="BXX1" s="290"/>
      <c r="BXY1" s="290"/>
      <c r="BXZ1" s="290"/>
      <c r="BYA1" s="290"/>
      <c r="BYB1" s="290"/>
      <c r="BYC1" s="290"/>
      <c r="BYD1" s="290"/>
      <c r="BYE1" s="290"/>
      <c r="BYF1" s="290"/>
      <c r="BYG1" s="290"/>
      <c r="BYH1" s="290"/>
      <c r="BYI1" s="290"/>
      <c r="BYJ1" s="290"/>
      <c r="BYK1" s="290"/>
      <c r="BYL1" s="290"/>
      <c r="BYM1" s="290"/>
      <c r="BYN1" s="290"/>
      <c r="BYO1" s="290"/>
      <c r="BYP1" s="290"/>
      <c r="BYQ1" s="290"/>
      <c r="BYR1" s="290"/>
      <c r="BYS1" s="290"/>
      <c r="BYT1" s="290"/>
      <c r="BYU1" s="290"/>
      <c r="BYV1" s="290"/>
      <c r="BYW1" s="290"/>
      <c r="BYX1" s="290"/>
      <c r="BYY1" s="290"/>
      <c r="BYZ1" s="290"/>
      <c r="BZA1" s="290"/>
      <c r="BZB1" s="290"/>
      <c r="BZC1" s="290"/>
      <c r="BZD1" s="290"/>
      <c r="BZE1" s="290"/>
      <c r="BZF1" s="290"/>
      <c r="BZG1" s="290"/>
      <c r="BZH1" s="290"/>
      <c r="BZI1" s="290"/>
      <c r="BZJ1" s="290"/>
      <c r="BZK1" s="290"/>
      <c r="BZL1" s="290"/>
      <c r="BZM1" s="290"/>
      <c r="BZN1" s="290"/>
      <c r="BZO1" s="290"/>
      <c r="BZP1" s="290"/>
      <c r="BZQ1" s="290"/>
      <c r="BZR1" s="290"/>
      <c r="BZS1" s="290"/>
      <c r="BZT1" s="290"/>
      <c r="BZU1" s="290"/>
      <c r="BZV1" s="290"/>
      <c r="BZW1" s="290"/>
      <c r="BZX1" s="290"/>
      <c r="BZY1" s="290"/>
      <c r="BZZ1" s="290"/>
      <c r="CAA1" s="290"/>
      <c r="CAB1" s="290"/>
      <c r="CAC1" s="290"/>
      <c r="CAD1" s="290"/>
      <c r="CAE1" s="290"/>
      <c r="CAF1" s="290"/>
      <c r="CAG1" s="290"/>
      <c r="CAH1" s="290"/>
      <c r="CAI1" s="290"/>
      <c r="CAJ1" s="290"/>
      <c r="CAK1" s="290"/>
      <c r="CAL1" s="290"/>
      <c r="CAM1" s="290"/>
      <c r="CAN1" s="290"/>
      <c r="CAO1" s="290"/>
      <c r="CAP1" s="290"/>
      <c r="CAQ1" s="290"/>
      <c r="CAR1" s="290"/>
      <c r="CAS1" s="290"/>
      <c r="CAT1" s="290"/>
      <c r="CAU1" s="290"/>
      <c r="CAV1" s="290"/>
      <c r="CAW1" s="290"/>
      <c r="CAX1" s="290"/>
      <c r="CAY1" s="290"/>
      <c r="CAZ1" s="290"/>
      <c r="CBA1" s="290"/>
      <c r="CBB1" s="290"/>
      <c r="CBC1" s="290"/>
      <c r="CBD1" s="290"/>
      <c r="CBE1" s="290"/>
      <c r="CBF1" s="290"/>
      <c r="CBG1" s="290"/>
      <c r="CBH1" s="290"/>
      <c r="CBI1" s="290"/>
      <c r="CBJ1" s="290"/>
      <c r="CBK1" s="290"/>
      <c r="CBL1" s="290"/>
      <c r="CBM1" s="290"/>
      <c r="CBN1" s="290"/>
      <c r="CBO1" s="290"/>
      <c r="CBP1" s="290"/>
      <c r="CBQ1" s="290"/>
      <c r="CBR1" s="290"/>
      <c r="CBS1" s="290"/>
      <c r="CBT1" s="290"/>
      <c r="CBU1" s="290"/>
      <c r="CBV1" s="290"/>
      <c r="CBW1" s="290"/>
      <c r="CBX1" s="290"/>
      <c r="CBY1" s="290"/>
      <c r="CBZ1" s="290"/>
      <c r="CCA1" s="290"/>
      <c r="CCB1" s="290"/>
      <c r="CCC1" s="290"/>
      <c r="CCD1" s="290"/>
      <c r="CCE1" s="290"/>
      <c r="CCF1" s="290"/>
      <c r="CCG1" s="290"/>
      <c r="CCH1" s="290"/>
      <c r="CCI1" s="290"/>
      <c r="CCJ1" s="290"/>
      <c r="CCK1" s="290"/>
      <c r="CCL1" s="290"/>
      <c r="CCM1" s="290"/>
      <c r="CCN1" s="290"/>
      <c r="CCO1" s="290"/>
      <c r="CCP1" s="290"/>
      <c r="CCQ1" s="290"/>
      <c r="CCR1" s="290"/>
      <c r="CCS1" s="290"/>
      <c r="CCT1" s="290"/>
      <c r="CCU1" s="290"/>
      <c r="CCV1" s="290"/>
      <c r="CCW1" s="290"/>
      <c r="CCX1" s="290"/>
      <c r="CCY1" s="290"/>
      <c r="CCZ1" s="290"/>
      <c r="CDA1" s="290"/>
      <c r="CDB1" s="290"/>
      <c r="CDC1" s="290"/>
      <c r="CDD1" s="290"/>
      <c r="CDE1" s="290"/>
      <c r="CDF1" s="290"/>
      <c r="CDG1" s="290"/>
      <c r="CDH1" s="290"/>
      <c r="CDI1" s="290"/>
      <c r="CDJ1" s="290"/>
      <c r="CDK1" s="290"/>
      <c r="CDL1" s="290"/>
      <c r="CDM1" s="290"/>
      <c r="CDN1" s="290"/>
      <c r="CDO1" s="290"/>
      <c r="CDP1" s="290"/>
      <c r="CDQ1" s="290"/>
      <c r="CDR1" s="290"/>
      <c r="CDS1" s="290"/>
      <c r="CDT1" s="290"/>
      <c r="CDU1" s="290"/>
      <c r="CDV1" s="290"/>
      <c r="CDW1" s="290"/>
      <c r="CDX1" s="290"/>
      <c r="CDY1" s="290"/>
      <c r="CDZ1" s="290"/>
      <c r="CEA1" s="290"/>
      <c r="CEB1" s="290"/>
      <c r="CEC1" s="290"/>
      <c r="CED1" s="290"/>
      <c r="CEE1" s="290"/>
      <c r="CEF1" s="290"/>
      <c r="CEG1" s="290"/>
      <c r="CEH1" s="290"/>
      <c r="CEI1" s="290"/>
      <c r="CEJ1" s="290"/>
      <c r="CEK1" s="290"/>
      <c r="CEL1" s="290"/>
      <c r="CEM1" s="290"/>
      <c r="CEN1" s="290"/>
      <c r="CEO1" s="290"/>
      <c r="CEP1" s="290"/>
      <c r="CEQ1" s="290"/>
      <c r="CER1" s="290"/>
      <c r="CES1" s="290"/>
      <c r="CET1" s="290"/>
      <c r="CEU1" s="290"/>
      <c r="CEV1" s="290"/>
      <c r="CEW1" s="290"/>
      <c r="CEX1" s="290"/>
      <c r="CEY1" s="290"/>
      <c r="CEZ1" s="290"/>
      <c r="CFA1" s="290"/>
      <c r="CFB1" s="290"/>
      <c r="CFC1" s="290"/>
      <c r="CFD1" s="290"/>
      <c r="CFE1" s="290"/>
      <c r="CFF1" s="290"/>
      <c r="CFG1" s="290"/>
      <c r="CFH1" s="290"/>
      <c r="CFI1" s="290"/>
      <c r="CFJ1" s="290"/>
      <c r="CFK1" s="290"/>
      <c r="CFL1" s="290"/>
      <c r="CFM1" s="290"/>
      <c r="CFN1" s="290"/>
      <c r="CFO1" s="290"/>
      <c r="CFP1" s="290"/>
      <c r="CFQ1" s="290"/>
      <c r="CFR1" s="290"/>
      <c r="CFS1" s="290"/>
      <c r="CFT1" s="290"/>
      <c r="CFU1" s="290"/>
      <c r="CFV1" s="290"/>
      <c r="CFW1" s="290"/>
      <c r="CFX1" s="290"/>
      <c r="CFY1" s="290"/>
      <c r="CFZ1" s="290"/>
      <c r="CGA1" s="290"/>
      <c r="CGB1" s="290"/>
      <c r="CGC1" s="290"/>
      <c r="CGD1" s="290"/>
      <c r="CGE1" s="290"/>
      <c r="CGF1" s="290"/>
      <c r="CGG1" s="290"/>
      <c r="CGH1" s="290"/>
      <c r="CGI1" s="290"/>
      <c r="CGJ1" s="290"/>
      <c r="CGK1" s="290"/>
      <c r="CGL1" s="290"/>
      <c r="CGM1" s="290"/>
      <c r="CGN1" s="290"/>
      <c r="CGO1" s="290"/>
      <c r="CGP1" s="290"/>
      <c r="CGQ1" s="290"/>
      <c r="CGR1" s="290"/>
      <c r="CGS1" s="290"/>
      <c r="CGT1" s="290"/>
      <c r="CGU1" s="290"/>
      <c r="CGV1" s="290"/>
      <c r="CGW1" s="290"/>
      <c r="CGX1" s="290"/>
      <c r="CGY1" s="290"/>
      <c r="CGZ1" s="290"/>
      <c r="CHA1" s="290"/>
      <c r="CHB1" s="290"/>
      <c r="CHC1" s="290"/>
      <c r="CHD1" s="290"/>
      <c r="CHE1" s="290"/>
      <c r="CHF1" s="290"/>
      <c r="CHG1" s="290"/>
      <c r="CHH1" s="290"/>
      <c r="CHI1" s="290"/>
      <c r="CHJ1" s="290"/>
      <c r="CHK1" s="290"/>
      <c r="CHL1" s="290"/>
      <c r="CHM1" s="290"/>
      <c r="CHN1" s="290"/>
      <c r="CHO1" s="290"/>
      <c r="CHP1" s="290"/>
      <c r="CHQ1" s="290"/>
      <c r="CHR1" s="290"/>
      <c r="CHS1" s="290"/>
      <c r="CHT1" s="290"/>
      <c r="CHU1" s="290"/>
      <c r="CHV1" s="290"/>
      <c r="CHW1" s="290"/>
      <c r="CHX1" s="290"/>
      <c r="CHY1" s="290"/>
      <c r="CHZ1" s="290"/>
      <c r="CIA1" s="290"/>
      <c r="CIB1" s="290"/>
      <c r="CIC1" s="290"/>
      <c r="CID1" s="290"/>
      <c r="CIE1" s="290"/>
      <c r="CIF1" s="290"/>
      <c r="CIG1" s="290"/>
      <c r="CIH1" s="290"/>
      <c r="CII1" s="290"/>
      <c r="CIJ1" s="290"/>
      <c r="CIK1" s="290"/>
      <c r="CIL1" s="290"/>
      <c r="CIM1" s="290"/>
      <c r="CIN1" s="290"/>
      <c r="CIO1" s="290"/>
      <c r="CIP1" s="290"/>
      <c r="CIQ1" s="290"/>
      <c r="CIR1" s="290"/>
      <c r="CIS1" s="290"/>
      <c r="CIT1" s="290"/>
      <c r="CIU1" s="290"/>
      <c r="CIV1" s="290"/>
      <c r="CIW1" s="290"/>
      <c r="CIX1" s="290"/>
      <c r="CIY1" s="290"/>
      <c r="CIZ1" s="290"/>
      <c r="CJA1" s="290"/>
      <c r="CJB1" s="290"/>
      <c r="CJC1" s="290"/>
      <c r="CJD1" s="290"/>
      <c r="CJE1" s="290"/>
      <c r="CJF1" s="290"/>
      <c r="CJG1" s="290"/>
      <c r="CJH1" s="290"/>
      <c r="CJI1" s="290"/>
      <c r="CJJ1" s="290"/>
      <c r="CJK1" s="290"/>
      <c r="CJL1" s="290"/>
      <c r="CJM1" s="290"/>
      <c r="CJN1" s="290"/>
      <c r="CJO1" s="290"/>
      <c r="CJP1" s="290"/>
      <c r="CJQ1" s="290"/>
      <c r="CJR1" s="290"/>
      <c r="CJS1" s="290"/>
      <c r="CJT1" s="290"/>
      <c r="CJU1" s="290"/>
      <c r="CJV1" s="290"/>
      <c r="CJW1" s="290"/>
      <c r="CJX1" s="290"/>
      <c r="CJY1" s="290"/>
      <c r="CJZ1" s="290"/>
      <c r="CKA1" s="290"/>
      <c r="CKB1" s="290"/>
      <c r="CKC1" s="290"/>
      <c r="CKD1" s="290"/>
      <c r="CKE1" s="290"/>
      <c r="CKF1" s="290"/>
      <c r="CKG1" s="290"/>
      <c r="CKH1" s="290"/>
      <c r="CKI1" s="290"/>
      <c r="CKJ1" s="290"/>
      <c r="CKK1" s="290"/>
      <c r="CKL1" s="290"/>
      <c r="CKM1" s="290"/>
      <c r="CKN1" s="290"/>
      <c r="CKO1" s="290"/>
      <c r="CKP1" s="290"/>
      <c r="CKQ1" s="290"/>
      <c r="CKR1" s="290"/>
      <c r="CKS1" s="290"/>
      <c r="CKT1" s="290"/>
      <c r="CKU1" s="290"/>
      <c r="CKV1" s="290"/>
      <c r="CKW1" s="290"/>
      <c r="CKX1" s="290"/>
      <c r="CKY1" s="290"/>
      <c r="CKZ1" s="290"/>
      <c r="CLA1" s="290"/>
      <c r="CLB1" s="290"/>
      <c r="CLC1" s="290"/>
      <c r="CLD1" s="290"/>
      <c r="CLE1" s="290"/>
      <c r="CLF1" s="290"/>
      <c r="CLG1" s="290"/>
      <c r="CLH1" s="290"/>
      <c r="CLI1" s="290"/>
      <c r="CLJ1" s="290"/>
      <c r="CLK1" s="290"/>
      <c r="CLL1" s="290"/>
      <c r="CLM1" s="290"/>
      <c r="CLN1" s="290"/>
      <c r="CLO1" s="290"/>
      <c r="CLP1" s="290"/>
      <c r="CLQ1" s="290"/>
      <c r="CLR1" s="290"/>
      <c r="CLS1" s="290"/>
      <c r="CLT1" s="290"/>
      <c r="CLU1" s="290"/>
      <c r="CLV1" s="290"/>
      <c r="CLW1" s="290"/>
      <c r="CLX1" s="290"/>
      <c r="CLY1" s="290"/>
      <c r="CLZ1" s="290"/>
      <c r="CMA1" s="290"/>
      <c r="CMB1" s="290"/>
      <c r="CMC1" s="290"/>
      <c r="CMD1" s="290"/>
      <c r="CME1" s="290"/>
      <c r="CMF1" s="290"/>
      <c r="CMG1" s="290"/>
      <c r="CMH1" s="290"/>
      <c r="CMI1" s="290"/>
      <c r="CMJ1" s="290"/>
      <c r="CMK1" s="290"/>
      <c r="CML1" s="290"/>
      <c r="CMM1" s="290"/>
      <c r="CMN1" s="290"/>
      <c r="CMO1" s="290"/>
      <c r="CMP1" s="290"/>
      <c r="CMQ1" s="290"/>
      <c r="CMR1" s="290"/>
      <c r="CMS1" s="290"/>
      <c r="CMT1" s="290"/>
      <c r="CMU1" s="290"/>
      <c r="CMV1" s="290"/>
      <c r="CMW1" s="290"/>
      <c r="CMX1" s="290"/>
      <c r="CMY1" s="290"/>
      <c r="CMZ1" s="290"/>
      <c r="CNA1" s="290"/>
      <c r="CNB1" s="290"/>
      <c r="CNC1" s="290"/>
      <c r="CND1" s="290"/>
      <c r="CNE1" s="290"/>
      <c r="CNF1" s="290"/>
      <c r="CNG1" s="290"/>
      <c r="CNH1" s="290"/>
      <c r="CNI1" s="290"/>
      <c r="CNJ1" s="290"/>
      <c r="CNK1" s="290"/>
      <c r="CNL1" s="290"/>
      <c r="CNM1" s="290"/>
      <c r="CNN1" s="290"/>
      <c r="CNO1" s="290"/>
      <c r="CNP1" s="290"/>
      <c r="CNQ1" s="290"/>
      <c r="CNR1" s="290"/>
      <c r="CNS1" s="290"/>
      <c r="CNT1" s="290"/>
      <c r="CNU1" s="290"/>
      <c r="CNV1" s="290"/>
      <c r="CNW1" s="290"/>
      <c r="CNX1" s="290"/>
      <c r="CNY1" s="290"/>
      <c r="CNZ1" s="290"/>
      <c r="COA1" s="290"/>
      <c r="COB1" s="290"/>
      <c r="COC1" s="290"/>
      <c r="COD1" s="290"/>
      <c r="COE1" s="290"/>
      <c r="COF1" s="290"/>
      <c r="COG1" s="290"/>
      <c r="COH1" s="290"/>
      <c r="COI1" s="290"/>
      <c r="COJ1" s="290"/>
      <c r="COK1" s="290"/>
      <c r="COL1" s="290"/>
      <c r="COM1" s="290"/>
      <c r="CON1" s="290"/>
      <c r="COO1" s="290"/>
      <c r="COP1" s="290"/>
      <c r="COQ1" s="290"/>
      <c r="COR1" s="290"/>
      <c r="COS1" s="290"/>
      <c r="COT1" s="290"/>
      <c r="COU1" s="290"/>
      <c r="COV1" s="290"/>
      <c r="COW1" s="290"/>
      <c r="COX1" s="290"/>
      <c r="COY1" s="290"/>
      <c r="COZ1" s="290"/>
      <c r="CPA1" s="290"/>
      <c r="CPB1" s="290"/>
      <c r="CPC1" s="290"/>
      <c r="CPD1" s="290"/>
      <c r="CPE1" s="290"/>
      <c r="CPF1" s="290"/>
      <c r="CPG1" s="290"/>
      <c r="CPH1" s="290"/>
      <c r="CPI1" s="290"/>
      <c r="CPJ1" s="290"/>
      <c r="CPK1" s="290"/>
      <c r="CPL1" s="290"/>
      <c r="CPM1" s="290"/>
      <c r="CPN1" s="290"/>
      <c r="CPO1" s="290"/>
      <c r="CPP1" s="290"/>
      <c r="CPQ1" s="290"/>
      <c r="CPR1" s="290"/>
      <c r="CPS1" s="290"/>
      <c r="CPT1" s="290"/>
      <c r="CPU1" s="290"/>
      <c r="CPV1" s="290"/>
      <c r="CPW1" s="290"/>
      <c r="CPX1" s="290"/>
      <c r="CPY1" s="290"/>
      <c r="CPZ1" s="290"/>
      <c r="CQA1" s="290"/>
      <c r="CQB1" s="290"/>
      <c r="CQC1" s="290"/>
      <c r="CQD1" s="290"/>
      <c r="CQE1" s="290"/>
      <c r="CQF1" s="290"/>
      <c r="CQG1" s="290"/>
      <c r="CQH1" s="290"/>
      <c r="CQI1" s="290"/>
      <c r="CQJ1" s="290"/>
      <c r="CQK1" s="290"/>
      <c r="CQL1" s="290"/>
      <c r="CQM1" s="290"/>
      <c r="CQN1" s="290"/>
      <c r="CQO1" s="290"/>
      <c r="CQP1" s="290"/>
      <c r="CQQ1" s="290"/>
      <c r="CQR1" s="290"/>
      <c r="CQS1" s="290"/>
      <c r="CQT1" s="290"/>
      <c r="CQU1" s="290"/>
      <c r="CQV1" s="290"/>
      <c r="CQW1" s="290"/>
      <c r="CQX1" s="290"/>
      <c r="CQY1" s="290"/>
      <c r="CQZ1" s="290"/>
      <c r="CRA1" s="290"/>
      <c r="CRB1" s="290"/>
      <c r="CRC1" s="290"/>
      <c r="CRD1" s="290"/>
      <c r="CRE1" s="290"/>
      <c r="CRF1" s="290"/>
      <c r="CRG1" s="290"/>
      <c r="CRH1" s="290"/>
      <c r="CRI1" s="290"/>
      <c r="CRJ1" s="290"/>
      <c r="CRK1" s="290"/>
      <c r="CRL1" s="290"/>
      <c r="CRM1" s="290"/>
      <c r="CRN1" s="290"/>
      <c r="CRO1" s="290"/>
      <c r="CRP1" s="290"/>
      <c r="CRQ1" s="290"/>
      <c r="CRR1" s="290"/>
      <c r="CRS1" s="290"/>
      <c r="CRT1" s="290"/>
      <c r="CRU1" s="290"/>
      <c r="CRV1" s="290"/>
      <c r="CRW1" s="290"/>
      <c r="CRX1" s="290"/>
      <c r="CRY1" s="290"/>
      <c r="CRZ1" s="290"/>
      <c r="CSA1" s="290"/>
      <c r="CSB1" s="290"/>
      <c r="CSC1" s="290"/>
      <c r="CSD1" s="290"/>
      <c r="CSE1" s="290"/>
      <c r="CSF1" s="290"/>
      <c r="CSG1" s="290"/>
      <c r="CSH1" s="290"/>
      <c r="CSI1" s="290"/>
      <c r="CSJ1" s="290"/>
      <c r="CSK1" s="290"/>
      <c r="CSL1" s="290"/>
      <c r="CSM1" s="290"/>
      <c r="CSN1" s="290"/>
      <c r="CSO1" s="290"/>
      <c r="CSP1" s="290"/>
      <c r="CSQ1" s="290"/>
      <c r="CSR1" s="290"/>
      <c r="CSS1" s="290"/>
      <c r="CST1" s="290"/>
      <c r="CSU1" s="290"/>
      <c r="CSV1" s="290"/>
      <c r="CSW1" s="290"/>
      <c r="CSX1" s="290"/>
      <c r="CSY1" s="290"/>
      <c r="CSZ1" s="290"/>
      <c r="CTA1" s="290"/>
      <c r="CTB1" s="290"/>
      <c r="CTC1" s="290"/>
      <c r="CTD1" s="290"/>
      <c r="CTE1" s="290"/>
      <c r="CTF1" s="290"/>
      <c r="CTG1" s="290"/>
      <c r="CTH1" s="290"/>
      <c r="CTI1" s="290"/>
      <c r="CTJ1" s="290"/>
      <c r="CTK1" s="290"/>
      <c r="CTL1" s="290"/>
      <c r="CTM1" s="290"/>
      <c r="CTN1" s="290"/>
      <c r="CTO1" s="290"/>
      <c r="CTP1" s="290"/>
      <c r="CTQ1" s="290"/>
      <c r="CTR1" s="290"/>
      <c r="CTS1" s="290"/>
      <c r="CTT1" s="290"/>
      <c r="CTU1" s="290"/>
      <c r="CTV1" s="290"/>
      <c r="CTW1" s="290"/>
      <c r="CTX1" s="290"/>
      <c r="CTY1" s="290"/>
      <c r="CTZ1" s="290"/>
      <c r="CUA1" s="290"/>
      <c r="CUB1" s="290"/>
      <c r="CUC1" s="290"/>
      <c r="CUD1" s="290"/>
      <c r="CUE1" s="290"/>
      <c r="CUF1" s="290"/>
      <c r="CUG1" s="290"/>
      <c r="CUH1" s="290"/>
      <c r="CUI1" s="290"/>
      <c r="CUJ1" s="290"/>
      <c r="CUK1" s="290"/>
      <c r="CUL1" s="290"/>
      <c r="CUM1" s="290"/>
      <c r="CUN1" s="290"/>
      <c r="CUO1" s="290"/>
      <c r="CUP1" s="290"/>
      <c r="CUQ1" s="290"/>
      <c r="CUR1" s="290"/>
      <c r="CUS1" s="290"/>
      <c r="CUT1" s="290"/>
      <c r="CUU1" s="290"/>
      <c r="CUV1" s="290"/>
      <c r="CUW1" s="290"/>
      <c r="CUX1" s="290"/>
      <c r="CUY1" s="290"/>
      <c r="CUZ1" s="290"/>
      <c r="CVA1" s="290"/>
      <c r="CVB1" s="290"/>
      <c r="CVC1" s="290"/>
      <c r="CVD1" s="290"/>
      <c r="CVE1" s="290"/>
      <c r="CVF1" s="290"/>
      <c r="CVG1" s="290"/>
      <c r="CVH1" s="290"/>
      <c r="CVI1" s="290"/>
      <c r="CVJ1" s="290"/>
      <c r="CVK1" s="290"/>
      <c r="CVL1" s="290"/>
      <c r="CVM1" s="290"/>
      <c r="CVN1" s="290"/>
      <c r="CVO1" s="290"/>
      <c r="CVP1" s="290"/>
      <c r="CVQ1" s="290"/>
      <c r="CVR1" s="290"/>
      <c r="CVS1" s="290"/>
      <c r="CVT1" s="290"/>
      <c r="CVU1" s="290"/>
      <c r="CVV1" s="290"/>
      <c r="CVW1" s="290"/>
      <c r="CVX1" s="290"/>
      <c r="CVY1" s="290"/>
      <c r="CVZ1" s="290"/>
      <c r="CWA1" s="290"/>
      <c r="CWB1" s="290"/>
      <c r="CWC1" s="290"/>
      <c r="CWD1" s="290"/>
      <c r="CWE1" s="290"/>
      <c r="CWF1" s="290"/>
      <c r="CWG1" s="290"/>
      <c r="CWH1" s="290"/>
      <c r="CWI1" s="290"/>
      <c r="CWJ1" s="290"/>
      <c r="CWK1" s="290"/>
      <c r="CWL1" s="290"/>
      <c r="CWM1" s="290"/>
      <c r="CWN1" s="290"/>
      <c r="CWO1" s="290"/>
      <c r="CWP1" s="290"/>
      <c r="CWQ1" s="290"/>
      <c r="CWR1" s="290"/>
      <c r="CWS1" s="290"/>
      <c r="CWT1" s="290"/>
      <c r="CWU1" s="290"/>
      <c r="CWV1" s="290"/>
      <c r="CWW1" s="290"/>
      <c r="CWX1" s="290"/>
      <c r="CWY1" s="290"/>
      <c r="CWZ1" s="290"/>
      <c r="CXA1" s="290"/>
      <c r="CXB1" s="290"/>
      <c r="CXC1" s="290"/>
      <c r="CXD1" s="290"/>
      <c r="CXE1" s="290"/>
      <c r="CXF1" s="290"/>
      <c r="CXG1" s="290"/>
      <c r="CXH1" s="290"/>
      <c r="CXI1" s="290"/>
      <c r="CXJ1" s="290"/>
      <c r="CXK1" s="290"/>
      <c r="CXL1" s="290"/>
      <c r="CXM1" s="290"/>
      <c r="CXN1" s="290"/>
      <c r="CXO1" s="290"/>
      <c r="CXP1" s="290"/>
      <c r="CXQ1" s="290"/>
      <c r="CXR1" s="290"/>
      <c r="CXS1" s="290"/>
      <c r="CXT1" s="290"/>
      <c r="CXU1" s="290"/>
      <c r="CXV1" s="290"/>
      <c r="CXW1" s="290"/>
      <c r="CXX1" s="290"/>
      <c r="CXY1" s="290"/>
      <c r="CXZ1" s="290"/>
      <c r="CYA1" s="290"/>
      <c r="CYB1" s="290"/>
      <c r="CYC1" s="290"/>
      <c r="CYD1" s="290"/>
      <c r="CYE1" s="290"/>
      <c r="CYF1" s="290"/>
      <c r="CYG1" s="290"/>
      <c r="CYH1" s="290"/>
      <c r="CYI1" s="290"/>
      <c r="CYJ1" s="290"/>
      <c r="CYK1" s="290"/>
      <c r="CYL1" s="290"/>
      <c r="CYM1" s="290"/>
      <c r="CYN1" s="290"/>
      <c r="CYO1" s="290"/>
      <c r="CYP1" s="290"/>
      <c r="CYQ1" s="290"/>
      <c r="CYR1" s="290"/>
      <c r="CYS1" s="290"/>
      <c r="CYT1" s="290"/>
      <c r="CYU1" s="290"/>
      <c r="CYV1" s="290"/>
      <c r="CYW1" s="290"/>
      <c r="CYX1" s="290"/>
      <c r="CYY1" s="290"/>
      <c r="CYZ1" s="290"/>
      <c r="CZA1" s="290"/>
      <c r="CZB1" s="290"/>
      <c r="CZC1" s="290"/>
      <c r="CZD1" s="290"/>
      <c r="CZE1" s="290"/>
      <c r="CZF1" s="290"/>
      <c r="CZG1" s="290"/>
      <c r="CZH1" s="290"/>
      <c r="CZI1" s="290"/>
      <c r="CZJ1" s="290"/>
      <c r="CZK1" s="290"/>
      <c r="CZL1" s="290"/>
      <c r="CZM1" s="290"/>
      <c r="CZN1" s="290"/>
      <c r="CZO1" s="290"/>
      <c r="CZP1" s="290"/>
      <c r="CZQ1" s="290"/>
      <c r="CZR1" s="290"/>
      <c r="CZS1" s="290"/>
      <c r="CZT1" s="290"/>
      <c r="CZU1" s="290"/>
      <c r="CZV1" s="290"/>
      <c r="CZW1" s="290"/>
      <c r="CZX1" s="290"/>
      <c r="CZY1" s="290"/>
      <c r="CZZ1" s="290"/>
      <c r="DAA1" s="290"/>
      <c r="DAB1" s="290"/>
      <c r="DAC1" s="290"/>
      <c r="DAD1" s="290"/>
      <c r="DAE1" s="290"/>
      <c r="DAF1" s="290"/>
      <c r="DAG1" s="290"/>
      <c r="DAH1" s="290"/>
      <c r="DAI1" s="290"/>
      <c r="DAJ1" s="290"/>
      <c r="DAK1" s="290"/>
      <c r="DAL1" s="290"/>
      <c r="DAM1" s="290"/>
      <c r="DAN1" s="290"/>
      <c r="DAO1" s="290"/>
      <c r="DAP1" s="290"/>
      <c r="DAQ1" s="290"/>
      <c r="DAR1" s="290"/>
      <c r="DAS1" s="290"/>
      <c r="DAT1" s="290"/>
      <c r="DAU1" s="290"/>
      <c r="DAV1" s="290"/>
      <c r="DAW1" s="290"/>
      <c r="DAX1" s="290"/>
      <c r="DAY1" s="290"/>
      <c r="DAZ1" s="290"/>
      <c r="DBA1" s="290"/>
      <c r="DBB1" s="290"/>
      <c r="DBC1" s="290"/>
      <c r="DBD1" s="290"/>
      <c r="DBE1" s="290"/>
      <c r="DBF1" s="290"/>
      <c r="DBG1" s="290"/>
      <c r="DBH1" s="290"/>
      <c r="DBI1" s="290"/>
      <c r="DBJ1" s="290"/>
      <c r="DBK1" s="290"/>
      <c r="DBL1" s="290"/>
      <c r="DBM1" s="290"/>
      <c r="DBN1" s="290"/>
      <c r="DBO1" s="290"/>
      <c r="DBP1" s="290"/>
      <c r="DBQ1" s="290"/>
      <c r="DBR1" s="290"/>
      <c r="DBS1" s="290"/>
      <c r="DBT1" s="290"/>
      <c r="DBU1" s="290"/>
      <c r="DBV1" s="290"/>
      <c r="DBW1" s="290"/>
      <c r="DBX1" s="290"/>
      <c r="DBY1" s="290"/>
      <c r="DBZ1" s="290"/>
      <c r="DCA1" s="290"/>
      <c r="DCB1" s="290"/>
      <c r="DCC1" s="290"/>
      <c r="DCD1" s="290"/>
      <c r="DCE1" s="290"/>
      <c r="DCF1" s="290"/>
      <c r="DCG1" s="290"/>
      <c r="DCH1" s="290"/>
      <c r="DCI1" s="290"/>
      <c r="DCJ1" s="290"/>
      <c r="DCK1" s="290"/>
      <c r="DCL1" s="290"/>
      <c r="DCM1" s="290"/>
      <c r="DCN1" s="290"/>
      <c r="DCO1" s="290"/>
      <c r="DCP1" s="290"/>
      <c r="DCQ1" s="290"/>
      <c r="DCR1" s="290"/>
      <c r="DCS1" s="290"/>
      <c r="DCT1" s="290"/>
      <c r="DCU1" s="290"/>
      <c r="DCV1" s="290"/>
      <c r="DCW1" s="290"/>
      <c r="DCX1" s="290"/>
      <c r="DCY1" s="290"/>
      <c r="DCZ1" s="290"/>
      <c r="DDA1" s="290"/>
      <c r="DDB1" s="290"/>
      <c r="DDC1" s="290"/>
      <c r="DDD1" s="290"/>
      <c r="DDE1" s="290"/>
      <c r="DDF1" s="290"/>
      <c r="DDG1" s="290"/>
      <c r="DDH1" s="290"/>
      <c r="DDI1" s="290"/>
      <c r="DDJ1" s="290"/>
      <c r="DDK1" s="290"/>
      <c r="DDL1" s="290"/>
      <c r="DDM1" s="290"/>
      <c r="DDN1" s="290"/>
      <c r="DDO1" s="290"/>
      <c r="DDP1" s="290"/>
      <c r="DDQ1" s="290"/>
      <c r="DDR1" s="290"/>
      <c r="DDS1" s="290"/>
      <c r="DDT1" s="290"/>
      <c r="DDU1" s="290"/>
      <c r="DDV1" s="290"/>
      <c r="DDW1" s="290"/>
      <c r="DDX1" s="290"/>
      <c r="DDY1" s="290"/>
      <c r="DDZ1" s="290"/>
      <c r="DEA1" s="290"/>
      <c r="DEB1" s="290"/>
      <c r="DEC1" s="290"/>
      <c r="DED1" s="290"/>
      <c r="DEE1" s="290"/>
      <c r="DEF1" s="290"/>
      <c r="DEG1" s="290"/>
      <c r="DEH1" s="290"/>
      <c r="DEI1" s="290"/>
      <c r="DEJ1" s="290"/>
      <c r="DEK1" s="290"/>
      <c r="DEL1" s="290"/>
      <c r="DEM1" s="290"/>
      <c r="DEN1" s="290"/>
      <c r="DEO1" s="290"/>
      <c r="DEP1" s="290"/>
      <c r="DEQ1" s="290"/>
      <c r="DER1" s="290"/>
      <c r="DES1" s="290"/>
      <c r="DET1" s="290"/>
      <c r="DEU1" s="290"/>
      <c r="DEV1" s="290"/>
      <c r="DEW1" s="290"/>
      <c r="DEX1" s="290"/>
      <c r="DEY1" s="290"/>
      <c r="DEZ1" s="290"/>
      <c r="DFA1" s="290"/>
      <c r="DFB1" s="290"/>
      <c r="DFC1" s="290"/>
      <c r="DFD1" s="290"/>
      <c r="DFE1" s="290"/>
      <c r="DFF1" s="290"/>
      <c r="DFG1" s="290"/>
      <c r="DFH1" s="290"/>
      <c r="DFI1" s="290"/>
      <c r="DFJ1" s="290"/>
      <c r="DFK1" s="290"/>
      <c r="DFL1" s="290"/>
      <c r="DFM1" s="290"/>
      <c r="DFN1" s="290"/>
      <c r="DFO1" s="290"/>
      <c r="DFP1" s="290"/>
      <c r="DFQ1" s="290"/>
      <c r="DFR1" s="290"/>
      <c r="DFS1" s="290"/>
      <c r="DFT1" s="290"/>
      <c r="DFU1" s="290"/>
      <c r="DFV1" s="290"/>
      <c r="DFW1" s="290"/>
      <c r="DFX1" s="290"/>
      <c r="DFY1" s="290"/>
      <c r="DFZ1" s="290"/>
      <c r="DGA1" s="290"/>
      <c r="DGB1" s="290"/>
      <c r="DGC1" s="290"/>
      <c r="DGD1" s="290"/>
      <c r="DGE1" s="290"/>
      <c r="DGF1" s="290"/>
      <c r="DGG1" s="290"/>
      <c r="DGH1" s="290"/>
      <c r="DGI1" s="290"/>
      <c r="DGJ1" s="290"/>
      <c r="DGK1" s="290"/>
      <c r="DGL1" s="290"/>
      <c r="DGM1" s="290"/>
      <c r="DGN1" s="290"/>
      <c r="DGO1" s="290"/>
      <c r="DGP1" s="290"/>
      <c r="DGQ1" s="290"/>
      <c r="DGR1" s="290"/>
      <c r="DGS1" s="290"/>
      <c r="DGT1" s="290"/>
      <c r="DGU1" s="290"/>
      <c r="DGV1" s="290"/>
      <c r="DGW1" s="290"/>
      <c r="DGX1" s="290"/>
      <c r="DGY1" s="290"/>
      <c r="DGZ1" s="290"/>
      <c r="DHA1" s="290"/>
      <c r="DHB1" s="290"/>
      <c r="DHC1" s="290"/>
      <c r="DHD1" s="290"/>
      <c r="DHE1" s="290"/>
      <c r="DHF1" s="290"/>
      <c r="DHG1" s="290"/>
      <c r="DHH1" s="290"/>
      <c r="DHI1" s="290"/>
      <c r="DHJ1" s="290"/>
      <c r="DHK1" s="290"/>
      <c r="DHL1" s="290"/>
      <c r="DHM1" s="290"/>
      <c r="DHN1" s="290"/>
      <c r="DHO1" s="290"/>
      <c r="DHP1" s="290"/>
      <c r="DHQ1" s="290"/>
      <c r="DHR1" s="290"/>
      <c r="DHS1" s="290"/>
      <c r="DHT1" s="290"/>
      <c r="DHU1" s="290"/>
      <c r="DHV1" s="290"/>
      <c r="DHW1" s="290"/>
      <c r="DHX1" s="290"/>
      <c r="DHY1" s="290"/>
      <c r="DHZ1" s="290"/>
      <c r="DIA1" s="290"/>
      <c r="DIB1" s="290"/>
      <c r="DIC1" s="290"/>
      <c r="DID1" s="290"/>
      <c r="DIE1" s="290"/>
      <c r="DIF1" s="290"/>
      <c r="DIG1" s="290"/>
      <c r="DIH1" s="290"/>
      <c r="DII1" s="290"/>
      <c r="DIJ1" s="290"/>
      <c r="DIK1" s="290"/>
      <c r="DIL1" s="290"/>
      <c r="DIM1" s="290"/>
      <c r="DIN1" s="290"/>
      <c r="DIO1" s="290"/>
      <c r="DIP1" s="290"/>
      <c r="DIQ1" s="290"/>
      <c r="DIR1" s="290"/>
      <c r="DIS1" s="290"/>
      <c r="DIT1" s="290"/>
      <c r="DIU1" s="290"/>
      <c r="DIV1" s="290"/>
      <c r="DIW1" s="290"/>
      <c r="DIX1" s="290"/>
      <c r="DIY1" s="290"/>
      <c r="DIZ1" s="290"/>
      <c r="DJA1" s="290"/>
      <c r="DJB1" s="290"/>
      <c r="DJC1" s="290"/>
      <c r="DJD1" s="290"/>
      <c r="DJE1" s="290"/>
      <c r="DJF1" s="290"/>
      <c r="DJG1" s="290"/>
      <c r="DJH1" s="290"/>
      <c r="DJI1" s="290"/>
      <c r="DJJ1" s="290"/>
      <c r="DJK1" s="290"/>
      <c r="DJL1" s="290"/>
      <c r="DJM1" s="290"/>
      <c r="DJN1" s="290"/>
      <c r="DJO1" s="290"/>
      <c r="DJP1" s="290"/>
      <c r="DJQ1" s="290"/>
      <c r="DJR1" s="290"/>
      <c r="DJS1" s="290"/>
      <c r="DJT1" s="290"/>
      <c r="DJU1" s="290"/>
      <c r="DJV1" s="290"/>
      <c r="DJW1" s="290"/>
      <c r="DJX1" s="290"/>
      <c r="DJY1" s="290"/>
      <c r="DJZ1" s="290"/>
      <c r="DKA1" s="290"/>
      <c r="DKB1" s="290"/>
      <c r="DKC1" s="290"/>
      <c r="DKD1" s="290"/>
      <c r="DKE1" s="290"/>
      <c r="DKF1" s="290"/>
      <c r="DKG1" s="290"/>
      <c r="DKH1" s="290"/>
      <c r="DKI1" s="290"/>
      <c r="DKJ1" s="290"/>
      <c r="DKK1" s="290"/>
      <c r="DKL1" s="290"/>
      <c r="DKM1" s="290"/>
      <c r="DKN1" s="290"/>
      <c r="DKO1" s="290"/>
      <c r="DKP1" s="290"/>
      <c r="DKQ1" s="290"/>
      <c r="DKR1" s="290"/>
      <c r="DKS1" s="290"/>
      <c r="DKT1" s="290"/>
      <c r="DKU1" s="290"/>
      <c r="DKV1" s="290"/>
      <c r="DKW1" s="290"/>
      <c r="DKX1" s="290"/>
      <c r="DKY1" s="290"/>
      <c r="DKZ1" s="290"/>
      <c r="DLA1" s="290"/>
      <c r="DLB1" s="290"/>
      <c r="DLC1" s="290"/>
      <c r="DLD1" s="290"/>
      <c r="DLE1" s="290"/>
      <c r="DLF1" s="290"/>
      <c r="DLG1" s="290"/>
      <c r="DLH1" s="290"/>
      <c r="DLI1" s="290"/>
      <c r="DLJ1" s="290"/>
      <c r="DLK1" s="290"/>
      <c r="DLL1" s="290"/>
      <c r="DLM1" s="290"/>
      <c r="DLN1" s="290"/>
      <c r="DLO1" s="290"/>
      <c r="DLP1" s="290"/>
      <c r="DLQ1" s="290"/>
      <c r="DLR1" s="290"/>
      <c r="DLS1" s="290"/>
      <c r="DLT1" s="290"/>
      <c r="DLU1" s="290"/>
      <c r="DLV1" s="290"/>
      <c r="DLW1" s="290"/>
      <c r="DLX1" s="290"/>
      <c r="DLY1" s="290"/>
      <c r="DLZ1" s="290"/>
      <c r="DMA1" s="290"/>
      <c r="DMB1" s="290"/>
      <c r="DMC1" s="290"/>
      <c r="DMD1" s="290"/>
      <c r="DME1" s="290"/>
      <c r="DMF1" s="290"/>
      <c r="DMG1" s="290"/>
      <c r="DMH1" s="290"/>
      <c r="DMI1" s="290"/>
      <c r="DMJ1" s="290"/>
      <c r="DMK1" s="290"/>
      <c r="DML1" s="290"/>
      <c r="DMM1" s="290"/>
      <c r="DMN1" s="290"/>
      <c r="DMO1" s="290"/>
      <c r="DMP1" s="290"/>
      <c r="DMQ1" s="290"/>
      <c r="DMR1" s="290"/>
      <c r="DMS1" s="290"/>
      <c r="DMT1" s="290"/>
      <c r="DMU1" s="290"/>
      <c r="DMV1" s="290"/>
      <c r="DMW1" s="290"/>
      <c r="DMX1" s="290"/>
      <c r="DMY1" s="290"/>
      <c r="DMZ1" s="290"/>
      <c r="DNA1" s="290"/>
      <c r="DNB1" s="290"/>
      <c r="DNC1" s="290"/>
      <c r="DND1" s="290"/>
      <c r="DNE1" s="290"/>
      <c r="DNF1" s="290"/>
      <c r="DNG1" s="290"/>
      <c r="DNH1" s="290"/>
      <c r="DNI1" s="290"/>
      <c r="DNJ1" s="290"/>
      <c r="DNK1" s="290"/>
      <c r="DNL1" s="290"/>
      <c r="DNM1" s="290"/>
      <c r="DNN1" s="290"/>
      <c r="DNO1" s="290"/>
      <c r="DNP1" s="290"/>
      <c r="DNQ1" s="290"/>
      <c r="DNR1" s="290"/>
      <c r="DNS1" s="290"/>
      <c r="DNT1" s="290"/>
      <c r="DNU1" s="290"/>
      <c r="DNV1" s="290"/>
      <c r="DNW1" s="290"/>
      <c r="DNX1" s="290"/>
      <c r="DNY1" s="290"/>
      <c r="DNZ1" s="290"/>
      <c r="DOA1" s="290"/>
      <c r="DOB1" s="290"/>
      <c r="DOC1" s="290"/>
      <c r="DOD1" s="290"/>
      <c r="DOE1" s="290"/>
      <c r="DOF1" s="290"/>
      <c r="DOG1" s="290"/>
      <c r="DOH1" s="290"/>
      <c r="DOI1" s="290"/>
      <c r="DOJ1" s="290"/>
      <c r="DOK1" s="290"/>
      <c r="DOL1" s="290"/>
      <c r="DOM1" s="290"/>
      <c r="DON1" s="290"/>
      <c r="DOO1" s="290"/>
      <c r="DOP1" s="290"/>
      <c r="DOQ1" s="290"/>
      <c r="DOR1" s="290"/>
      <c r="DOS1" s="290"/>
      <c r="DOT1" s="290"/>
      <c r="DOU1" s="290"/>
      <c r="DOV1" s="290"/>
      <c r="DOW1" s="290"/>
      <c r="DOX1" s="290"/>
      <c r="DOY1" s="290"/>
      <c r="DOZ1" s="290"/>
      <c r="DPA1" s="290"/>
      <c r="DPB1" s="290"/>
      <c r="DPC1" s="290"/>
      <c r="DPD1" s="290"/>
      <c r="DPE1" s="290"/>
      <c r="DPF1" s="290"/>
      <c r="DPG1" s="290"/>
      <c r="DPH1" s="290"/>
      <c r="DPI1" s="290"/>
      <c r="DPJ1" s="290"/>
      <c r="DPK1" s="290"/>
      <c r="DPL1" s="290"/>
      <c r="DPM1" s="290"/>
      <c r="DPN1" s="290"/>
      <c r="DPO1" s="290"/>
      <c r="DPP1" s="290"/>
      <c r="DPQ1" s="290"/>
      <c r="DPR1" s="290"/>
      <c r="DPS1" s="290"/>
      <c r="DPT1" s="290"/>
      <c r="DPU1" s="290"/>
      <c r="DPV1" s="290"/>
      <c r="DPW1" s="290"/>
      <c r="DPX1" s="290"/>
      <c r="DPY1" s="290"/>
      <c r="DPZ1" s="290"/>
      <c r="DQA1" s="290"/>
      <c r="DQB1" s="290"/>
      <c r="DQC1" s="290"/>
      <c r="DQD1" s="290"/>
      <c r="DQE1" s="290"/>
      <c r="DQF1" s="290"/>
      <c r="DQG1" s="290"/>
      <c r="DQH1" s="290"/>
      <c r="DQI1" s="290"/>
      <c r="DQJ1" s="290"/>
      <c r="DQK1" s="290"/>
      <c r="DQL1" s="290"/>
      <c r="DQM1" s="290"/>
      <c r="DQN1" s="290"/>
      <c r="DQO1" s="290"/>
      <c r="DQP1" s="290"/>
      <c r="DQQ1" s="290"/>
      <c r="DQR1" s="290"/>
      <c r="DQS1" s="290"/>
      <c r="DQT1" s="290"/>
      <c r="DQU1" s="290"/>
      <c r="DQV1" s="290"/>
      <c r="DQW1" s="290"/>
      <c r="DQX1" s="290"/>
      <c r="DQY1" s="290"/>
      <c r="DQZ1" s="290"/>
      <c r="DRA1" s="290"/>
      <c r="DRB1" s="290"/>
      <c r="DRC1" s="290"/>
      <c r="DRD1" s="290"/>
      <c r="DRE1" s="290"/>
      <c r="DRF1" s="290"/>
      <c r="DRG1" s="290"/>
      <c r="DRH1" s="290"/>
      <c r="DRI1" s="290"/>
      <c r="DRJ1" s="290"/>
      <c r="DRK1" s="290"/>
      <c r="DRL1" s="290"/>
      <c r="DRM1" s="290"/>
      <c r="DRN1" s="290"/>
      <c r="DRO1" s="290"/>
      <c r="DRP1" s="290"/>
      <c r="DRQ1" s="290"/>
      <c r="DRR1" s="290"/>
      <c r="DRS1" s="290"/>
      <c r="DRT1" s="290"/>
      <c r="DRU1" s="290"/>
      <c r="DRV1" s="290"/>
      <c r="DRW1" s="290"/>
      <c r="DRX1" s="290"/>
      <c r="DRY1" s="290"/>
      <c r="DRZ1" s="290"/>
      <c r="DSA1" s="290"/>
      <c r="DSB1" s="290"/>
      <c r="DSC1" s="290"/>
      <c r="DSD1" s="290"/>
      <c r="DSE1" s="290"/>
      <c r="DSF1" s="290"/>
      <c r="DSG1" s="290"/>
      <c r="DSH1" s="290"/>
      <c r="DSI1" s="290"/>
      <c r="DSJ1" s="290"/>
      <c r="DSK1" s="290"/>
      <c r="DSL1" s="290"/>
      <c r="DSM1" s="290"/>
      <c r="DSN1" s="290"/>
      <c r="DSO1" s="290"/>
      <c r="DSP1" s="290"/>
      <c r="DSQ1" s="290"/>
      <c r="DSR1" s="290"/>
      <c r="DSS1" s="290"/>
      <c r="DST1" s="290"/>
      <c r="DSU1" s="290"/>
      <c r="DSV1" s="290"/>
      <c r="DSW1" s="290"/>
      <c r="DSX1" s="290"/>
      <c r="DSY1" s="290"/>
      <c r="DSZ1" s="290"/>
      <c r="DTA1" s="290"/>
      <c r="DTB1" s="290"/>
      <c r="DTC1" s="290"/>
      <c r="DTD1" s="290"/>
      <c r="DTE1" s="290"/>
      <c r="DTF1" s="290"/>
      <c r="DTG1" s="290"/>
      <c r="DTH1" s="290"/>
      <c r="DTI1" s="290"/>
      <c r="DTJ1" s="290"/>
      <c r="DTK1" s="290"/>
      <c r="DTL1" s="290"/>
      <c r="DTM1" s="290"/>
      <c r="DTN1" s="290"/>
      <c r="DTO1" s="290"/>
      <c r="DTP1" s="290"/>
      <c r="DTQ1" s="290"/>
      <c r="DTR1" s="290"/>
      <c r="DTS1" s="290"/>
      <c r="DTT1" s="290"/>
      <c r="DTU1" s="290"/>
      <c r="DTV1" s="290"/>
      <c r="DTW1" s="290"/>
      <c r="DTX1" s="290"/>
      <c r="DTY1" s="290"/>
      <c r="DTZ1" s="290"/>
      <c r="DUA1" s="290"/>
      <c r="DUB1" s="290"/>
      <c r="DUC1" s="290"/>
      <c r="DUD1" s="290"/>
      <c r="DUE1" s="290"/>
      <c r="DUF1" s="290"/>
      <c r="DUG1" s="290"/>
      <c r="DUH1" s="290"/>
      <c r="DUI1" s="290"/>
      <c r="DUJ1" s="290"/>
      <c r="DUK1" s="290"/>
      <c r="DUL1" s="290"/>
      <c r="DUM1" s="290"/>
      <c r="DUN1" s="290"/>
      <c r="DUO1" s="290"/>
      <c r="DUP1" s="290"/>
      <c r="DUQ1" s="290"/>
      <c r="DUR1" s="290"/>
      <c r="DUS1" s="290"/>
      <c r="DUT1" s="290"/>
      <c r="DUU1" s="290"/>
      <c r="DUV1" s="290"/>
      <c r="DUW1" s="290"/>
      <c r="DUX1" s="290"/>
      <c r="DUY1" s="290"/>
      <c r="DUZ1" s="290"/>
      <c r="DVA1" s="290"/>
      <c r="DVB1" s="290"/>
      <c r="DVC1" s="290"/>
      <c r="DVD1" s="290"/>
      <c r="DVE1" s="290"/>
      <c r="DVF1" s="290"/>
      <c r="DVG1" s="290"/>
      <c r="DVH1" s="290"/>
      <c r="DVI1" s="290"/>
      <c r="DVJ1" s="290"/>
      <c r="DVK1" s="290"/>
      <c r="DVL1" s="290"/>
      <c r="DVM1" s="290"/>
      <c r="DVN1" s="290"/>
      <c r="DVO1" s="290"/>
      <c r="DVP1" s="290"/>
      <c r="DVQ1" s="290"/>
      <c r="DVR1" s="290"/>
      <c r="DVS1" s="290"/>
      <c r="DVT1" s="290"/>
      <c r="DVU1" s="290"/>
      <c r="DVV1" s="290"/>
      <c r="DVW1" s="290"/>
      <c r="DVX1" s="290"/>
      <c r="DVY1" s="290"/>
      <c r="DVZ1" s="290"/>
      <c r="DWA1" s="290"/>
      <c r="DWB1" s="290"/>
      <c r="DWC1" s="290"/>
      <c r="DWD1" s="290"/>
      <c r="DWE1" s="290"/>
      <c r="DWF1" s="290"/>
      <c r="DWG1" s="290"/>
      <c r="DWH1" s="290"/>
      <c r="DWI1" s="290"/>
      <c r="DWJ1" s="290"/>
      <c r="DWK1" s="290"/>
      <c r="DWL1" s="290"/>
      <c r="DWM1" s="290"/>
      <c r="DWN1" s="290"/>
      <c r="DWO1" s="290"/>
      <c r="DWP1" s="290"/>
      <c r="DWQ1" s="290"/>
      <c r="DWR1" s="290"/>
      <c r="DWS1" s="290"/>
      <c r="DWT1" s="290"/>
      <c r="DWU1" s="290"/>
      <c r="DWV1" s="290"/>
      <c r="DWW1" s="290"/>
      <c r="DWX1" s="290"/>
      <c r="DWY1" s="290"/>
      <c r="DWZ1" s="290"/>
      <c r="DXA1" s="290"/>
      <c r="DXB1" s="290"/>
      <c r="DXC1" s="290"/>
      <c r="DXD1" s="290"/>
      <c r="DXE1" s="290"/>
      <c r="DXF1" s="290"/>
      <c r="DXG1" s="290"/>
      <c r="DXH1" s="290"/>
      <c r="DXI1" s="290"/>
      <c r="DXJ1" s="290"/>
      <c r="DXK1" s="290"/>
      <c r="DXL1" s="290"/>
      <c r="DXM1" s="290"/>
      <c r="DXN1" s="290"/>
      <c r="DXO1" s="290"/>
      <c r="DXP1" s="290"/>
      <c r="DXQ1" s="290"/>
      <c r="DXR1" s="290"/>
      <c r="DXS1" s="290"/>
      <c r="DXT1" s="290"/>
      <c r="DXU1" s="290"/>
      <c r="DXV1" s="290"/>
      <c r="DXW1" s="290"/>
      <c r="DXX1" s="290"/>
      <c r="DXY1" s="290"/>
      <c r="DXZ1" s="290"/>
      <c r="DYA1" s="290"/>
      <c r="DYB1" s="290"/>
      <c r="DYC1" s="290"/>
      <c r="DYD1" s="290"/>
      <c r="DYE1" s="290"/>
      <c r="DYF1" s="290"/>
      <c r="DYG1" s="290"/>
      <c r="DYH1" s="290"/>
      <c r="DYI1" s="290"/>
      <c r="DYJ1" s="290"/>
      <c r="DYK1" s="290"/>
      <c r="DYL1" s="290"/>
      <c r="DYM1" s="290"/>
      <c r="DYN1" s="290"/>
      <c r="DYO1" s="290"/>
      <c r="DYP1" s="290"/>
      <c r="DYQ1" s="290"/>
      <c r="DYR1" s="290"/>
      <c r="DYS1" s="290"/>
      <c r="DYT1" s="290"/>
      <c r="DYU1" s="290"/>
      <c r="DYV1" s="290"/>
      <c r="DYW1" s="290"/>
      <c r="DYX1" s="290"/>
      <c r="DYY1" s="290"/>
      <c r="DYZ1" s="290"/>
      <c r="DZA1" s="290"/>
      <c r="DZB1" s="290"/>
      <c r="DZC1" s="290"/>
      <c r="DZD1" s="290"/>
      <c r="DZE1" s="290"/>
      <c r="DZF1" s="290"/>
      <c r="DZG1" s="290"/>
      <c r="DZH1" s="290"/>
      <c r="DZI1" s="290"/>
      <c r="DZJ1" s="290"/>
      <c r="DZK1" s="290"/>
      <c r="DZL1" s="290"/>
      <c r="DZM1" s="290"/>
      <c r="DZN1" s="290"/>
      <c r="DZO1" s="290"/>
      <c r="DZP1" s="290"/>
      <c r="DZQ1" s="290"/>
      <c r="DZR1" s="290"/>
      <c r="DZS1" s="290"/>
      <c r="DZT1" s="290"/>
      <c r="DZU1" s="290"/>
      <c r="DZV1" s="290"/>
      <c r="DZW1" s="290"/>
      <c r="DZX1" s="290"/>
      <c r="DZY1" s="290"/>
      <c r="DZZ1" s="290"/>
      <c r="EAA1" s="290"/>
      <c r="EAB1" s="290"/>
      <c r="EAC1" s="290"/>
      <c r="EAD1" s="290"/>
      <c r="EAE1" s="290"/>
      <c r="EAF1" s="290"/>
      <c r="EAG1" s="290"/>
      <c r="EAH1" s="290"/>
      <c r="EAI1" s="290"/>
      <c r="EAJ1" s="290"/>
      <c r="EAK1" s="290"/>
      <c r="EAL1" s="290"/>
      <c r="EAM1" s="290"/>
      <c r="EAN1" s="290"/>
      <c r="EAO1" s="290"/>
      <c r="EAP1" s="290"/>
      <c r="EAQ1" s="290"/>
      <c r="EAR1" s="290"/>
      <c r="EAS1" s="290"/>
      <c r="EAT1" s="290"/>
      <c r="EAU1" s="290"/>
      <c r="EAV1" s="290"/>
      <c r="EAW1" s="290"/>
      <c r="EAX1" s="290"/>
      <c r="EAY1" s="290"/>
      <c r="EAZ1" s="290"/>
      <c r="EBA1" s="290"/>
      <c r="EBB1" s="290"/>
      <c r="EBC1" s="290"/>
      <c r="EBD1" s="290"/>
      <c r="EBE1" s="290"/>
      <c r="EBF1" s="290"/>
      <c r="EBG1" s="290"/>
      <c r="EBH1" s="290"/>
      <c r="EBI1" s="290"/>
      <c r="EBJ1" s="290"/>
      <c r="EBK1" s="290"/>
      <c r="EBL1" s="290"/>
      <c r="EBM1" s="290"/>
      <c r="EBN1" s="290"/>
      <c r="EBO1" s="290"/>
      <c r="EBP1" s="290"/>
      <c r="EBQ1" s="290"/>
      <c r="EBR1" s="290"/>
      <c r="EBS1" s="290"/>
      <c r="EBT1" s="290"/>
      <c r="EBU1" s="290"/>
      <c r="EBV1" s="290"/>
      <c r="EBW1" s="290"/>
      <c r="EBX1" s="290"/>
      <c r="EBY1" s="290"/>
      <c r="EBZ1" s="290"/>
      <c r="ECA1" s="290"/>
      <c r="ECB1" s="290"/>
      <c r="ECC1" s="290"/>
      <c r="ECD1" s="290"/>
      <c r="ECE1" s="290"/>
      <c r="ECF1" s="290"/>
      <c r="ECG1" s="290"/>
      <c r="ECH1" s="290"/>
      <c r="ECI1" s="290"/>
      <c r="ECJ1" s="290"/>
      <c r="ECK1" s="290"/>
      <c r="ECL1" s="290"/>
      <c r="ECM1" s="290"/>
      <c r="ECN1" s="290"/>
      <c r="ECO1" s="290"/>
      <c r="ECP1" s="290"/>
      <c r="ECQ1" s="290"/>
      <c r="ECR1" s="290"/>
      <c r="ECS1" s="290"/>
      <c r="ECT1" s="290"/>
      <c r="ECU1" s="290"/>
      <c r="ECV1" s="290"/>
      <c r="ECW1" s="290"/>
      <c r="ECX1" s="290"/>
      <c r="ECY1" s="290"/>
      <c r="ECZ1" s="290"/>
      <c r="EDA1" s="290"/>
      <c r="EDB1" s="290"/>
      <c r="EDC1" s="290"/>
      <c r="EDD1" s="290"/>
      <c r="EDE1" s="290"/>
      <c r="EDF1" s="290"/>
      <c r="EDG1" s="290"/>
      <c r="EDH1" s="290"/>
      <c r="EDI1" s="290"/>
      <c r="EDJ1" s="290"/>
      <c r="EDK1" s="290"/>
      <c r="EDL1" s="290"/>
      <c r="EDM1" s="290"/>
      <c r="EDN1" s="290"/>
      <c r="EDO1" s="290"/>
      <c r="EDP1" s="290"/>
      <c r="EDQ1" s="290"/>
      <c r="EDR1" s="290"/>
      <c r="EDS1" s="290"/>
      <c r="EDT1" s="290"/>
      <c r="EDU1" s="290"/>
      <c r="EDV1" s="290"/>
      <c r="EDW1" s="290"/>
      <c r="EDX1" s="290"/>
      <c r="EDY1" s="290"/>
      <c r="EDZ1" s="290"/>
      <c r="EEA1" s="290"/>
      <c r="EEB1" s="290"/>
      <c r="EEC1" s="290"/>
      <c r="EED1" s="290"/>
      <c r="EEE1" s="290"/>
      <c r="EEF1" s="290"/>
      <c r="EEG1" s="290"/>
      <c r="EEH1" s="290"/>
      <c r="EEI1" s="290"/>
      <c r="EEJ1" s="290"/>
      <c r="EEK1" s="290"/>
      <c r="EEL1" s="290"/>
      <c r="EEM1" s="290"/>
      <c r="EEN1" s="290"/>
      <c r="EEO1" s="290"/>
      <c r="EEP1" s="290"/>
      <c r="EEQ1" s="290"/>
      <c r="EER1" s="290"/>
      <c r="EES1" s="290"/>
      <c r="EET1" s="290"/>
      <c r="EEU1" s="290"/>
      <c r="EEV1" s="290"/>
      <c r="EEW1" s="290"/>
      <c r="EEX1" s="290"/>
      <c r="EEY1" s="290"/>
      <c r="EEZ1" s="290"/>
      <c r="EFA1" s="290"/>
      <c r="EFB1" s="290"/>
      <c r="EFC1" s="290"/>
      <c r="EFD1" s="290"/>
      <c r="EFE1" s="290"/>
      <c r="EFF1" s="290"/>
      <c r="EFG1" s="290"/>
      <c r="EFH1" s="290"/>
      <c r="EFI1" s="290"/>
      <c r="EFJ1" s="290"/>
      <c r="EFK1" s="290"/>
      <c r="EFL1" s="290"/>
      <c r="EFM1" s="290"/>
      <c r="EFN1" s="290"/>
      <c r="EFO1" s="290"/>
      <c r="EFP1" s="290"/>
      <c r="EFQ1" s="290"/>
      <c r="EFR1" s="290"/>
      <c r="EFS1" s="290"/>
      <c r="EFT1" s="290"/>
      <c r="EFU1" s="290"/>
      <c r="EFV1" s="290"/>
      <c r="EFW1" s="290"/>
      <c r="EFX1" s="290"/>
      <c r="EFY1" s="290"/>
      <c r="EFZ1" s="290"/>
      <c r="EGA1" s="290"/>
      <c r="EGB1" s="290"/>
      <c r="EGC1" s="290"/>
      <c r="EGD1" s="290"/>
      <c r="EGE1" s="290"/>
      <c r="EGF1" s="290"/>
      <c r="EGG1" s="290"/>
      <c r="EGH1" s="290"/>
      <c r="EGI1" s="290"/>
      <c r="EGJ1" s="290"/>
      <c r="EGK1" s="290"/>
      <c r="EGL1" s="290"/>
      <c r="EGM1" s="290"/>
      <c r="EGN1" s="290"/>
      <c r="EGO1" s="290"/>
      <c r="EGP1" s="290"/>
      <c r="EGQ1" s="290"/>
      <c r="EGR1" s="290"/>
      <c r="EGS1" s="290"/>
      <c r="EGT1" s="290"/>
      <c r="EGU1" s="290"/>
      <c r="EGV1" s="290"/>
      <c r="EGW1" s="290"/>
      <c r="EGX1" s="290"/>
      <c r="EGY1" s="290"/>
      <c r="EGZ1" s="290"/>
      <c r="EHA1" s="290"/>
      <c r="EHB1" s="290"/>
      <c r="EHC1" s="290"/>
      <c r="EHD1" s="290"/>
      <c r="EHE1" s="290"/>
      <c r="EHF1" s="290"/>
      <c r="EHG1" s="290"/>
      <c r="EHH1" s="290"/>
      <c r="EHI1" s="290"/>
      <c r="EHJ1" s="290"/>
      <c r="EHK1" s="290"/>
      <c r="EHL1" s="290"/>
      <c r="EHM1" s="290"/>
      <c r="EHN1" s="290"/>
      <c r="EHO1" s="290"/>
      <c r="EHP1" s="290"/>
      <c r="EHQ1" s="290"/>
      <c r="EHR1" s="290"/>
      <c r="EHS1" s="290"/>
      <c r="EHT1" s="290"/>
      <c r="EHU1" s="290"/>
      <c r="EHV1" s="290"/>
      <c r="EHW1" s="290"/>
      <c r="EHX1" s="290"/>
      <c r="EHY1" s="290"/>
      <c r="EHZ1" s="290"/>
      <c r="EIA1" s="290"/>
      <c r="EIB1" s="290"/>
      <c r="EIC1" s="290"/>
      <c r="EID1" s="290"/>
      <c r="EIE1" s="290"/>
      <c r="EIF1" s="290"/>
      <c r="EIG1" s="290"/>
      <c r="EIH1" s="290"/>
      <c r="EII1" s="290"/>
      <c r="EIJ1" s="290"/>
      <c r="EIK1" s="290"/>
      <c r="EIL1" s="290"/>
      <c r="EIM1" s="290"/>
      <c r="EIN1" s="290"/>
      <c r="EIO1" s="290"/>
      <c r="EIP1" s="290"/>
      <c r="EIQ1" s="290"/>
      <c r="EIR1" s="290"/>
      <c r="EIS1" s="290"/>
      <c r="EIT1" s="290"/>
      <c r="EIU1" s="290"/>
      <c r="EIV1" s="290"/>
      <c r="EIW1" s="290"/>
      <c r="EIX1" s="290"/>
      <c r="EIY1" s="290"/>
      <c r="EIZ1" s="290"/>
      <c r="EJA1" s="290"/>
      <c r="EJB1" s="290"/>
      <c r="EJC1" s="290"/>
      <c r="EJD1" s="290"/>
      <c r="EJE1" s="290"/>
      <c r="EJF1" s="290"/>
      <c r="EJG1" s="290"/>
      <c r="EJH1" s="290"/>
      <c r="EJI1" s="290"/>
      <c r="EJJ1" s="290"/>
      <c r="EJK1" s="290"/>
      <c r="EJL1" s="290"/>
      <c r="EJM1" s="290"/>
      <c r="EJN1" s="290"/>
      <c r="EJO1" s="290"/>
      <c r="EJP1" s="290"/>
      <c r="EJQ1" s="290"/>
      <c r="EJR1" s="290"/>
      <c r="EJS1" s="290"/>
      <c r="EJT1" s="290"/>
      <c r="EJU1" s="290"/>
      <c r="EJV1" s="290"/>
      <c r="EJW1" s="290"/>
      <c r="EJX1" s="290"/>
      <c r="EJY1" s="290"/>
      <c r="EJZ1" s="290"/>
      <c r="EKA1" s="290"/>
      <c r="EKB1" s="290"/>
      <c r="EKC1" s="290"/>
      <c r="EKD1" s="290"/>
      <c r="EKE1" s="290"/>
      <c r="EKF1" s="290"/>
      <c r="EKG1" s="290"/>
      <c r="EKH1" s="290"/>
      <c r="EKI1" s="290"/>
      <c r="EKJ1" s="290"/>
      <c r="EKK1" s="290"/>
      <c r="EKL1" s="290"/>
      <c r="EKM1" s="290"/>
      <c r="EKN1" s="290"/>
      <c r="EKO1" s="290"/>
      <c r="EKP1" s="290"/>
      <c r="EKQ1" s="290"/>
      <c r="EKR1" s="290"/>
      <c r="EKS1" s="290"/>
      <c r="EKT1" s="290"/>
      <c r="EKU1" s="290"/>
      <c r="EKV1" s="290"/>
      <c r="EKW1" s="290"/>
      <c r="EKX1" s="290"/>
      <c r="EKY1" s="290"/>
      <c r="EKZ1" s="290"/>
      <c r="ELA1" s="290"/>
      <c r="ELB1" s="290"/>
      <c r="ELC1" s="290"/>
      <c r="ELD1" s="290"/>
      <c r="ELE1" s="290"/>
      <c r="ELF1" s="290"/>
      <c r="ELG1" s="290"/>
      <c r="ELH1" s="290"/>
      <c r="ELI1" s="290"/>
      <c r="ELJ1" s="290"/>
      <c r="ELK1" s="290"/>
      <c r="ELL1" s="290"/>
      <c r="ELM1" s="290"/>
      <c r="ELN1" s="290"/>
      <c r="ELO1" s="290"/>
      <c r="ELP1" s="290"/>
      <c r="ELQ1" s="290"/>
      <c r="ELR1" s="290"/>
      <c r="ELS1" s="290"/>
      <c r="ELT1" s="290"/>
      <c r="ELU1" s="290"/>
      <c r="ELV1" s="290"/>
      <c r="ELW1" s="290"/>
      <c r="ELX1" s="290"/>
      <c r="ELY1" s="290"/>
      <c r="ELZ1" s="290"/>
      <c r="EMA1" s="290"/>
      <c r="EMB1" s="290"/>
      <c r="EMC1" s="290"/>
      <c r="EMD1" s="290"/>
      <c r="EME1" s="290"/>
      <c r="EMF1" s="290"/>
      <c r="EMG1" s="290"/>
      <c r="EMH1" s="290"/>
      <c r="EMI1" s="290"/>
      <c r="EMJ1" s="290"/>
      <c r="EMK1" s="290"/>
      <c r="EML1" s="290"/>
      <c r="EMM1" s="290"/>
      <c r="EMN1" s="290"/>
      <c r="EMO1" s="290"/>
      <c r="EMP1" s="290"/>
      <c r="EMQ1" s="290"/>
      <c r="EMR1" s="290"/>
      <c r="EMS1" s="290"/>
      <c r="EMT1" s="290"/>
      <c r="EMU1" s="290"/>
      <c r="EMV1" s="290"/>
      <c r="EMW1" s="290"/>
      <c r="EMX1" s="290"/>
      <c r="EMY1" s="290"/>
      <c r="EMZ1" s="290"/>
      <c r="ENA1" s="290"/>
      <c r="ENB1" s="290"/>
      <c r="ENC1" s="290"/>
      <c r="END1" s="290"/>
      <c r="ENE1" s="290"/>
      <c r="ENF1" s="290"/>
      <c r="ENG1" s="290"/>
      <c r="ENH1" s="290"/>
      <c r="ENI1" s="290"/>
      <c r="ENJ1" s="290"/>
      <c r="ENK1" s="290"/>
      <c r="ENL1" s="290"/>
      <c r="ENM1" s="290"/>
      <c r="ENN1" s="290"/>
      <c r="ENO1" s="290"/>
      <c r="ENP1" s="290"/>
      <c r="ENQ1" s="290"/>
      <c r="ENR1" s="290"/>
      <c r="ENS1" s="290"/>
      <c r="ENT1" s="290"/>
      <c r="ENU1" s="290"/>
      <c r="ENV1" s="290"/>
      <c r="ENW1" s="290"/>
      <c r="ENX1" s="290"/>
      <c r="ENY1" s="290"/>
      <c r="ENZ1" s="290"/>
      <c r="EOA1" s="290"/>
      <c r="EOB1" s="290"/>
      <c r="EOC1" s="290"/>
      <c r="EOD1" s="290"/>
      <c r="EOE1" s="290"/>
      <c r="EOF1" s="290"/>
      <c r="EOG1" s="290"/>
      <c r="EOH1" s="290"/>
      <c r="EOI1" s="290"/>
      <c r="EOJ1" s="290"/>
      <c r="EOK1" s="290"/>
      <c r="EOL1" s="290"/>
      <c r="EOM1" s="290"/>
      <c r="EON1" s="290"/>
      <c r="EOO1" s="290"/>
      <c r="EOP1" s="290"/>
      <c r="EOQ1" s="290"/>
      <c r="EOR1" s="290"/>
      <c r="EOS1" s="290"/>
      <c r="EOT1" s="290"/>
      <c r="EOU1" s="290"/>
      <c r="EOV1" s="290"/>
      <c r="EOW1" s="290"/>
      <c r="EOX1" s="290"/>
      <c r="EOY1" s="290"/>
      <c r="EOZ1" s="290"/>
      <c r="EPA1" s="290"/>
      <c r="EPB1" s="290"/>
      <c r="EPC1" s="290"/>
      <c r="EPD1" s="290"/>
      <c r="EPE1" s="290"/>
      <c r="EPF1" s="290"/>
      <c r="EPG1" s="290"/>
      <c r="EPH1" s="290"/>
      <c r="EPI1" s="290"/>
      <c r="EPJ1" s="290"/>
      <c r="EPK1" s="290"/>
      <c r="EPL1" s="290"/>
      <c r="EPM1" s="290"/>
      <c r="EPN1" s="290"/>
      <c r="EPO1" s="290"/>
      <c r="EPP1" s="290"/>
      <c r="EPQ1" s="290"/>
      <c r="EPR1" s="290"/>
      <c r="EPS1" s="290"/>
      <c r="EPT1" s="290"/>
      <c r="EPU1" s="290"/>
      <c r="EPV1" s="290"/>
      <c r="EPW1" s="290"/>
      <c r="EPX1" s="290"/>
      <c r="EPY1" s="290"/>
      <c r="EPZ1" s="290"/>
      <c r="EQA1" s="290"/>
      <c r="EQB1" s="290"/>
      <c r="EQC1" s="290"/>
      <c r="EQD1" s="290"/>
      <c r="EQE1" s="290"/>
      <c r="EQF1" s="290"/>
      <c r="EQG1" s="290"/>
      <c r="EQH1" s="290"/>
      <c r="EQI1" s="290"/>
      <c r="EQJ1" s="290"/>
      <c r="EQK1" s="290"/>
      <c r="EQL1" s="290"/>
      <c r="EQM1" s="290"/>
      <c r="EQN1" s="290"/>
      <c r="EQO1" s="290"/>
      <c r="EQP1" s="290"/>
      <c r="EQQ1" s="290"/>
      <c r="EQR1" s="290"/>
      <c r="EQS1" s="290"/>
      <c r="EQT1" s="290"/>
      <c r="EQU1" s="290"/>
      <c r="EQV1" s="290"/>
      <c r="EQW1" s="290"/>
      <c r="EQX1" s="290"/>
      <c r="EQY1" s="290"/>
      <c r="EQZ1" s="290"/>
      <c r="ERA1" s="290"/>
      <c r="ERB1" s="290"/>
      <c r="ERC1" s="290"/>
      <c r="ERD1" s="290"/>
      <c r="ERE1" s="290"/>
      <c r="ERF1" s="290"/>
      <c r="ERG1" s="290"/>
      <c r="ERH1" s="290"/>
      <c r="ERI1" s="290"/>
      <c r="ERJ1" s="290"/>
      <c r="ERK1" s="290"/>
      <c r="ERL1" s="290"/>
      <c r="ERM1" s="290"/>
      <c r="ERN1" s="290"/>
      <c r="ERO1" s="290"/>
      <c r="ERP1" s="290"/>
      <c r="ERQ1" s="290"/>
      <c r="ERR1" s="290"/>
      <c r="ERS1" s="290"/>
      <c r="ERT1" s="290"/>
      <c r="ERU1" s="290"/>
      <c r="ERV1" s="290"/>
      <c r="ERW1" s="290"/>
      <c r="ERX1" s="290"/>
      <c r="ERY1" s="290"/>
      <c r="ERZ1" s="290"/>
      <c r="ESA1" s="290"/>
      <c r="ESB1" s="290"/>
      <c r="ESC1" s="290"/>
      <c r="ESD1" s="290"/>
      <c r="ESE1" s="290"/>
      <c r="ESF1" s="290"/>
      <c r="ESG1" s="290"/>
      <c r="ESH1" s="290"/>
      <c r="ESI1" s="290"/>
      <c r="ESJ1" s="290"/>
      <c r="ESK1" s="290"/>
      <c r="ESL1" s="290"/>
      <c r="ESM1" s="290"/>
      <c r="ESN1" s="290"/>
      <c r="ESO1" s="290"/>
      <c r="ESP1" s="290"/>
      <c r="ESQ1" s="290"/>
      <c r="ESR1" s="290"/>
      <c r="ESS1" s="290"/>
      <c r="EST1" s="290"/>
      <c r="ESU1" s="290"/>
      <c r="ESV1" s="290"/>
      <c r="ESW1" s="290"/>
      <c r="ESX1" s="290"/>
      <c r="ESY1" s="290"/>
      <c r="ESZ1" s="290"/>
      <c r="ETA1" s="290"/>
      <c r="ETB1" s="290"/>
      <c r="ETC1" s="290"/>
      <c r="ETD1" s="290"/>
      <c r="ETE1" s="290"/>
      <c r="ETF1" s="290"/>
      <c r="ETG1" s="290"/>
      <c r="ETH1" s="290"/>
      <c r="ETI1" s="290"/>
      <c r="ETJ1" s="290"/>
      <c r="ETK1" s="290"/>
      <c r="ETL1" s="290"/>
      <c r="ETM1" s="290"/>
      <c r="ETN1" s="290"/>
      <c r="ETO1" s="290"/>
      <c r="ETP1" s="290"/>
      <c r="ETQ1" s="290"/>
      <c r="ETR1" s="290"/>
      <c r="ETS1" s="290"/>
      <c r="ETT1" s="290"/>
      <c r="ETU1" s="290"/>
      <c r="ETV1" s="290"/>
      <c r="ETW1" s="290"/>
      <c r="ETX1" s="290"/>
      <c r="ETY1" s="290"/>
      <c r="ETZ1" s="290"/>
      <c r="EUA1" s="290"/>
      <c r="EUB1" s="290"/>
      <c r="EUC1" s="290"/>
      <c r="EUD1" s="290"/>
      <c r="EUE1" s="290"/>
      <c r="EUF1" s="290"/>
      <c r="EUG1" s="290"/>
      <c r="EUH1" s="290"/>
      <c r="EUI1" s="290"/>
      <c r="EUJ1" s="290"/>
      <c r="EUK1" s="290"/>
      <c r="EUL1" s="290"/>
      <c r="EUM1" s="290"/>
      <c r="EUN1" s="290"/>
      <c r="EUO1" s="290"/>
      <c r="EUP1" s="290"/>
      <c r="EUQ1" s="290"/>
      <c r="EUR1" s="290"/>
      <c r="EUS1" s="290"/>
      <c r="EUT1" s="290"/>
      <c r="EUU1" s="290"/>
      <c r="EUV1" s="290"/>
      <c r="EUW1" s="290"/>
      <c r="EUX1" s="290"/>
      <c r="EUY1" s="290"/>
      <c r="EUZ1" s="290"/>
      <c r="EVA1" s="290"/>
      <c r="EVB1" s="290"/>
      <c r="EVC1" s="290"/>
      <c r="EVD1" s="290"/>
      <c r="EVE1" s="290"/>
      <c r="EVF1" s="290"/>
      <c r="EVG1" s="290"/>
      <c r="EVH1" s="290"/>
      <c r="EVI1" s="290"/>
      <c r="EVJ1" s="290"/>
      <c r="EVK1" s="290"/>
      <c r="EVL1" s="290"/>
      <c r="EVM1" s="290"/>
      <c r="EVN1" s="290"/>
      <c r="EVO1" s="290"/>
      <c r="EVP1" s="290"/>
      <c r="EVQ1" s="290"/>
      <c r="EVR1" s="290"/>
      <c r="EVS1" s="290"/>
      <c r="EVT1" s="290"/>
      <c r="EVU1" s="290"/>
      <c r="EVV1" s="290"/>
      <c r="EVW1" s="290"/>
      <c r="EVX1" s="290"/>
      <c r="EVY1" s="290"/>
      <c r="EVZ1" s="290"/>
      <c r="EWA1" s="290"/>
      <c r="EWB1" s="290"/>
      <c r="EWC1" s="290"/>
      <c r="EWD1" s="290"/>
      <c r="EWE1" s="290"/>
      <c r="EWF1" s="290"/>
      <c r="EWG1" s="290"/>
      <c r="EWH1" s="290"/>
      <c r="EWI1" s="290"/>
      <c r="EWJ1" s="290"/>
      <c r="EWK1" s="290"/>
      <c r="EWL1" s="290"/>
      <c r="EWM1" s="290"/>
      <c r="EWN1" s="290"/>
      <c r="EWO1" s="290"/>
      <c r="EWP1" s="290"/>
      <c r="EWQ1" s="290"/>
      <c r="EWR1" s="290"/>
      <c r="EWS1" s="290"/>
      <c r="EWT1" s="290"/>
      <c r="EWU1" s="290"/>
      <c r="EWV1" s="290"/>
      <c r="EWW1" s="290"/>
      <c r="EWX1" s="290"/>
      <c r="EWY1" s="290"/>
      <c r="EWZ1" s="290"/>
      <c r="EXA1" s="290"/>
      <c r="EXB1" s="290"/>
      <c r="EXC1" s="290"/>
      <c r="EXD1" s="290"/>
      <c r="EXE1" s="290"/>
      <c r="EXF1" s="290"/>
      <c r="EXG1" s="290"/>
      <c r="EXH1" s="290"/>
      <c r="EXI1" s="290"/>
      <c r="EXJ1" s="290"/>
      <c r="EXK1" s="290"/>
      <c r="EXL1" s="290"/>
      <c r="EXM1" s="290"/>
      <c r="EXN1" s="290"/>
      <c r="EXO1" s="290"/>
      <c r="EXP1" s="290"/>
      <c r="EXQ1" s="290"/>
      <c r="EXR1" s="290"/>
      <c r="EXS1" s="290"/>
      <c r="EXT1" s="290"/>
      <c r="EXU1" s="290"/>
      <c r="EXV1" s="290"/>
      <c r="EXW1" s="290"/>
      <c r="EXX1" s="290"/>
      <c r="EXY1" s="290"/>
      <c r="EXZ1" s="290"/>
      <c r="EYA1" s="290"/>
      <c r="EYB1" s="290"/>
      <c r="EYC1" s="290"/>
      <c r="EYD1" s="290"/>
      <c r="EYE1" s="290"/>
      <c r="EYF1" s="290"/>
      <c r="EYG1" s="290"/>
      <c r="EYH1" s="290"/>
      <c r="EYI1" s="290"/>
      <c r="EYJ1" s="290"/>
      <c r="EYK1" s="290"/>
      <c r="EYL1" s="290"/>
      <c r="EYM1" s="290"/>
      <c r="EYN1" s="290"/>
      <c r="EYO1" s="290"/>
      <c r="EYP1" s="290"/>
      <c r="EYQ1" s="290"/>
      <c r="EYR1" s="290"/>
      <c r="EYS1" s="290"/>
      <c r="EYT1" s="290"/>
      <c r="EYU1" s="290"/>
      <c r="EYV1" s="290"/>
      <c r="EYW1" s="290"/>
      <c r="EYX1" s="290"/>
      <c r="EYY1" s="290"/>
      <c r="EYZ1" s="290"/>
      <c r="EZA1" s="290"/>
      <c r="EZB1" s="290"/>
      <c r="EZC1" s="290"/>
      <c r="EZD1" s="290"/>
      <c r="EZE1" s="290"/>
      <c r="EZF1" s="290"/>
      <c r="EZG1" s="290"/>
      <c r="EZH1" s="290"/>
      <c r="EZI1" s="290"/>
      <c r="EZJ1" s="290"/>
      <c r="EZK1" s="290"/>
      <c r="EZL1" s="290"/>
      <c r="EZM1" s="290"/>
      <c r="EZN1" s="290"/>
      <c r="EZO1" s="290"/>
      <c r="EZP1" s="290"/>
      <c r="EZQ1" s="290"/>
      <c r="EZR1" s="290"/>
      <c r="EZS1" s="290"/>
      <c r="EZT1" s="290"/>
      <c r="EZU1" s="290"/>
      <c r="EZV1" s="290"/>
      <c r="EZW1" s="290"/>
      <c r="EZX1" s="290"/>
      <c r="EZY1" s="290"/>
      <c r="EZZ1" s="290"/>
      <c r="FAA1" s="290"/>
      <c r="FAB1" s="290"/>
      <c r="FAC1" s="290"/>
      <c r="FAD1" s="290"/>
      <c r="FAE1" s="290"/>
      <c r="FAF1" s="290"/>
      <c r="FAG1" s="290"/>
      <c r="FAH1" s="290"/>
      <c r="FAI1" s="290"/>
      <c r="FAJ1" s="290"/>
      <c r="FAK1" s="290"/>
      <c r="FAL1" s="290"/>
      <c r="FAM1" s="290"/>
      <c r="FAN1" s="290"/>
      <c r="FAO1" s="290"/>
      <c r="FAP1" s="290"/>
      <c r="FAQ1" s="290"/>
      <c r="FAR1" s="290"/>
      <c r="FAS1" s="290"/>
      <c r="FAT1" s="290"/>
      <c r="FAU1" s="290"/>
      <c r="FAV1" s="290"/>
      <c r="FAW1" s="290"/>
      <c r="FAX1" s="290"/>
      <c r="FAY1" s="290"/>
      <c r="FAZ1" s="290"/>
      <c r="FBA1" s="290"/>
      <c r="FBB1" s="290"/>
      <c r="FBC1" s="290"/>
      <c r="FBD1" s="290"/>
      <c r="FBE1" s="290"/>
      <c r="FBF1" s="290"/>
      <c r="FBG1" s="290"/>
      <c r="FBH1" s="290"/>
      <c r="FBI1" s="290"/>
      <c r="FBJ1" s="290"/>
      <c r="FBK1" s="290"/>
      <c r="FBL1" s="290"/>
      <c r="FBM1" s="290"/>
      <c r="FBN1" s="290"/>
      <c r="FBO1" s="290"/>
      <c r="FBP1" s="290"/>
      <c r="FBQ1" s="290"/>
      <c r="FBR1" s="290"/>
      <c r="FBS1" s="290"/>
      <c r="FBT1" s="290"/>
      <c r="FBU1" s="290"/>
      <c r="FBV1" s="290"/>
      <c r="FBW1" s="290"/>
      <c r="FBX1" s="290"/>
      <c r="FBY1" s="290"/>
      <c r="FBZ1" s="290"/>
      <c r="FCA1" s="290"/>
      <c r="FCB1" s="290"/>
      <c r="FCC1" s="290"/>
      <c r="FCD1" s="290"/>
      <c r="FCE1" s="290"/>
      <c r="FCF1" s="290"/>
      <c r="FCG1" s="290"/>
      <c r="FCH1" s="290"/>
      <c r="FCI1" s="290"/>
      <c r="FCJ1" s="290"/>
      <c r="FCK1" s="290"/>
      <c r="FCL1" s="290"/>
      <c r="FCM1" s="290"/>
      <c r="FCN1" s="290"/>
      <c r="FCO1" s="290"/>
      <c r="FCP1" s="290"/>
      <c r="FCQ1" s="290"/>
      <c r="FCR1" s="290"/>
      <c r="FCS1" s="290"/>
      <c r="FCT1" s="290"/>
      <c r="FCU1" s="290"/>
      <c r="FCV1" s="290"/>
      <c r="FCW1" s="290"/>
      <c r="FCX1" s="290"/>
      <c r="FCY1" s="290"/>
      <c r="FCZ1" s="290"/>
      <c r="FDA1" s="290"/>
      <c r="FDB1" s="290"/>
      <c r="FDC1" s="290"/>
      <c r="FDD1" s="290"/>
      <c r="FDE1" s="290"/>
      <c r="FDF1" s="290"/>
      <c r="FDG1" s="290"/>
      <c r="FDH1" s="290"/>
      <c r="FDI1" s="290"/>
      <c r="FDJ1" s="290"/>
      <c r="FDK1" s="290"/>
      <c r="FDL1" s="290"/>
      <c r="FDM1" s="290"/>
      <c r="FDN1" s="290"/>
      <c r="FDO1" s="290"/>
      <c r="FDP1" s="290"/>
      <c r="FDQ1" s="290"/>
      <c r="FDR1" s="290"/>
      <c r="FDS1" s="290"/>
      <c r="FDT1" s="290"/>
      <c r="FDU1" s="290"/>
      <c r="FDV1" s="290"/>
      <c r="FDW1" s="290"/>
      <c r="FDX1" s="290"/>
      <c r="FDY1" s="290"/>
      <c r="FDZ1" s="290"/>
      <c r="FEA1" s="290"/>
      <c r="FEB1" s="290"/>
      <c r="FEC1" s="290"/>
      <c r="FED1" s="290"/>
      <c r="FEE1" s="290"/>
      <c r="FEF1" s="290"/>
      <c r="FEG1" s="290"/>
      <c r="FEH1" s="290"/>
      <c r="FEI1" s="290"/>
      <c r="FEJ1" s="290"/>
      <c r="FEK1" s="290"/>
      <c r="FEL1" s="290"/>
      <c r="FEM1" s="290"/>
      <c r="FEN1" s="290"/>
      <c r="FEO1" s="290"/>
      <c r="FEP1" s="290"/>
      <c r="FEQ1" s="290"/>
      <c r="FER1" s="290"/>
      <c r="FES1" s="290"/>
      <c r="FET1" s="290"/>
      <c r="FEU1" s="290"/>
      <c r="FEV1" s="290"/>
      <c r="FEW1" s="290"/>
      <c r="FEX1" s="290"/>
      <c r="FEY1" s="290"/>
      <c r="FEZ1" s="290"/>
      <c r="FFA1" s="290"/>
      <c r="FFB1" s="290"/>
      <c r="FFC1" s="290"/>
      <c r="FFD1" s="290"/>
      <c r="FFE1" s="290"/>
      <c r="FFF1" s="290"/>
      <c r="FFG1" s="290"/>
      <c r="FFH1" s="290"/>
      <c r="FFI1" s="290"/>
      <c r="FFJ1" s="290"/>
      <c r="FFK1" s="290"/>
      <c r="FFL1" s="290"/>
      <c r="FFM1" s="290"/>
      <c r="FFN1" s="290"/>
      <c r="FFO1" s="290"/>
      <c r="FFP1" s="290"/>
      <c r="FFQ1" s="290"/>
      <c r="FFR1" s="290"/>
      <c r="FFS1" s="290"/>
      <c r="FFT1" s="290"/>
      <c r="FFU1" s="290"/>
      <c r="FFV1" s="290"/>
      <c r="FFW1" s="290"/>
      <c r="FFX1" s="290"/>
      <c r="FFY1" s="290"/>
      <c r="FFZ1" s="290"/>
      <c r="FGA1" s="290"/>
      <c r="FGB1" s="290"/>
      <c r="FGC1" s="290"/>
      <c r="FGD1" s="290"/>
      <c r="FGE1" s="290"/>
      <c r="FGF1" s="290"/>
      <c r="FGG1" s="290"/>
      <c r="FGH1" s="290"/>
      <c r="FGI1" s="290"/>
      <c r="FGJ1" s="290"/>
      <c r="FGK1" s="290"/>
      <c r="FGL1" s="290"/>
      <c r="FGM1" s="290"/>
      <c r="FGN1" s="290"/>
      <c r="FGO1" s="290"/>
      <c r="FGP1" s="290"/>
      <c r="FGQ1" s="290"/>
      <c r="FGR1" s="290"/>
      <c r="FGS1" s="290"/>
      <c r="FGT1" s="290"/>
      <c r="FGU1" s="290"/>
      <c r="FGV1" s="290"/>
      <c r="FGW1" s="290"/>
      <c r="FGX1" s="290"/>
      <c r="FGY1" s="290"/>
      <c r="FGZ1" s="290"/>
      <c r="FHA1" s="290"/>
      <c r="FHB1" s="290"/>
      <c r="FHC1" s="290"/>
      <c r="FHD1" s="290"/>
      <c r="FHE1" s="290"/>
      <c r="FHF1" s="290"/>
      <c r="FHG1" s="290"/>
      <c r="FHH1" s="290"/>
      <c r="FHI1" s="290"/>
      <c r="FHJ1" s="290"/>
      <c r="FHK1" s="290"/>
      <c r="FHL1" s="290"/>
      <c r="FHM1" s="290"/>
      <c r="FHN1" s="290"/>
      <c r="FHO1" s="290"/>
      <c r="FHP1" s="290"/>
      <c r="FHQ1" s="290"/>
      <c r="FHR1" s="290"/>
      <c r="FHS1" s="290"/>
      <c r="FHT1" s="290"/>
      <c r="FHU1" s="290"/>
      <c r="FHV1" s="290"/>
      <c r="FHW1" s="290"/>
      <c r="FHX1" s="290"/>
      <c r="FHY1" s="290"/>
      <c r="FHZ1" s="290"/>
      <c r="FIA1" s="290"/>
      <c r="FIB1" s="290"/>
      <c r="FIC1" s="290"/>
      <c r="FID1" s="290"/>
      <c r="FIE1" s="290"/>
      <c r="FIF1" s="290"/>
      <c r="FIG1" s="290"/>
      <c r="FIH1" s="290"/>
      <c r="FII1" s="290"/>
      <c r="FIJ1" s="290"/>
      <c r="FIK1" s="290"/>
      <c r="FIL1" s="290"/>
      <c r="FIM1" s="290"/>
      <c r="FIN1" s="290"/>
      <c r="FIO1" s="290"/>
      <c r="FIP1" s="290"/>
      <c r="FIQ1" s="290"/>
      <c r="FIR1" s="290"/>
      <c r="FIS1" s="290"/>
      <c r="FIT1" s="290"/>
      <c r="FIU1" s="290"/>
      <c r="FIV1" s="290"/>
      <c r="FIW1" s="290"/>
      <c r="FIX1" s="290"/>
      <c r="FIY1" s="290"/>
      <c r="FIZ1" s="290"/>
      <c r="FJA1" s="290"/>
      <c r="FJB1" s="290"/>
      <c r="FJC1" s="290"/>
      <c r="FJD1" s="290"/>
      <c r="FJE1" s="290"/>
      <c r="FJF1" s="290"/>
      <c r="FJG1" s="290"/>
      <c r="FJH1" s="290"/>
      <c r="FJI1" s="290"/>
      <c r="FJJ1" s="290"/>
      <c r="FJK1" s="290"/>
      <c r="FJL1" s="290"/>
      <c r="FJM1" s="290"/>
      <c r="FJN1" s="290"/>
      <c r="FJO1" s="290"/>
      <c r="FJP1" s="290"/>
      <c r="FJQ1" s="290"/>
      <c r="FJR1" s="290"/>
      <c r="FJS1" s="290"/>
      <c r="FJT1" s="290"/>
      <c r="FJU1" s="290"/>
      <c r="FJV1" s="290"/>
      <c r="FJW1" s="290"/>
      <c r="FJX1" s="290"/>
      <c r="FJY1" s="290"/>
      <c r="FJZ1" s="290"/>
      <c r="FKA1" s="290"/>
      <c r="FKB1" s="290"/>
      <c r="FKC1" s="290"/>
      <c r="FKD1" s="290"/>
      <c r="FKE1" s="290"/>
      <c r="FKF1" s="290"/>
      <c r="FKG1" s="290"/>
      <c r="FKH1" s="290"/>
      <c r="FKI1" s="290"/>
      <c r="FKJ1" s="290"/>
      <c r="FKK1" s="290"/>
      <c r="FKL1" s="290"/>
      <c r="FKM1" s="290"/>
      <c r="FKN1" s="290"/>
      <c r="FKO1" s="290"/>
      <c r="FKP1" s="290"/>
      <c r="FKQ1" s="290"/>
      <c r="FKR1" s="290"/>
      <c r="FKS1" s="290"/>
      <c r="FKT1" s="290"/>
      <c r="FKU1" s="290"/>
      <c r="FKV1" s="290"/>
      <c r="FKW1" s="290"/>
      <c r="FKX1" s="290"/>
      <c r="FKY1" s="290"/>
      <c r="FKZ1" s="290"/>
      <c r="FLA1" s="290"/>
      <c r="FLB1" s="290"/>
      <c r="FLC1" s="290"/>
      <c r="FLD1" s="290"/>
      <c r="FLE1" s="290"/>
      <c r="FLF1" s="290"/>
      <c r="FLG1" s="290"/>
      <c r="FLH1" s="290"/>
      <c r="FLI1" s="290"/>
      <c r="FLJ1" s="290"/>
      <c r="FLK1" s="290"/>
      <c r="FLL1" s="290"/>
      <c r="FLM1" s="290"/>
      <c r="FLN1" s="290"/>
      <c r="FLO1" s="290"/>
      <c r="FLP1" s="290"/>
      <c r="FLQ1" s="290"/>
      <c r="FLR1" s="290"/>
      <c r="FLS1" s="290"/>
      <c r="FLT1" s="290"/>
      <c r="FLU1" s="290"/>
      <c r="FLV1" s="290"/>
      <c r="FLW1" s="290"/>
      <c r="FLX1" s="290"/>
      <c r="FLY1" s="290"/>
      <c r="FLZ1" s="290"/>
      <c r="FMA1" s="290"/>
      <c r="FMB1" s="290"/>
      <c r="FMC1" s="290"/>
      <c r="FMD1" s="290"/>
      <c r="FME1" s="290"/>
      <c r="FMF1" s="290"/>
      <c r="FMG1" s="290"/>
      <c r="FMH1" s="290"/>
      <c r="FMI1" s="290"/>
      <c r="FMJ1" s="290"/>
      <c r="FMK1" s="290"/>
      <c r="FML1" s="290"/>
      <c r="FMM1" s="290"/>
      <c r="FMN1" s="290"/>
      <c r="FMO1" s="290"/>
      <c r="FMP1" s="290"/>
      <c r="FMQ1" s="290"/>
      <c r="FMR1" s="290"/>
      <c r="FMS1" s="290"/>
      <c r="FMT1" s="290"/>
      <c r="FMU1" s="290"/>
      <c r="FMV1" s="290"/>
      <c r="FMW1" s="290"/>
      <c r="FMX1" s="290"/>
      <c r="FMY1" s="290"/>
      <c r="FMZ1" s="290"/>
      <c r="FNA1" s="290"/>
      <c r="FNB1" s="290"/>
      <c r="FNC1" s="290"/>
      <c r="FND1" s="290"/>
      <c r="FNE1" s="290"/>
      <c r="FNF1" s="290"/>
      <c r="FNG1" s="290"/>
      <c r="FNH1" s="290"/>
      <c r="FNI1" s="290"/>
      <c r="FNJ1" s="290"/>
      <c r="FNK1" s="290"/>
      <c r="FNL1" s="290"/>
      <c r="FNM1" s="290"/>
      <c r="FNN1" s="290"/>
      <c r="FNO1" s="290"/>
      <c r="FNP1" s="290"/>
      <c r="FNQ1" s="290"/>
      <c r="FNR1" s="290"/>
      <c r="FNS1" s="290"/>
      <c r="FNT1" s="290"/>
      <c r="FNU1" s="290"/>
      <c r="FNV1" s="290"/>
      <c r="FNW1" s="290"/>
      <c r="FNX1" s="290"/>
      <c r="FNY1" s="290"/>
      <c r="FNZ1" s="290"/>
      <c r="FOA1" s="290"/>
      <c r="FOB1" s="290"/>
      <c r="FOC1" s="290"/>
      <c r="FOD1" s="290"/>
      <c r="FOE1" s="290"/>
      <c r="FOF1" s="290"/>
      <c r="FOG1" s="290"/>
      <c r="FOH1" s="290"/>
      <c r="FOI1" s="290"/>
      <c r="FOJ1" s="290"/>
      <c r="FOK1" s="290"/>
      <c r="FOL1" s="290"/>
      <c r="FOM1" s="290"/>
      <c r="FON1" s="290"/>
      <c r="FOO1" s="290"/>
      <c r="FOP1" s="290"/>
      <c r="FOQ1" s="290"/>
      <c r="FOR1" s="290"/>
      <c r="FOS1" s="290"/>
      <c r="FOT1" s="290"/>
      <c r="FOU1" s="290"/>
      <c r="FOV1" s="290"/>
      <c r="FOW1" s="290"/>
      <c r="FOX1" s="290"/>
      <c r="FOY1" s="290"/>
      <c r="FOZ1" s="290"/>
      <c r="FPA1" s="290"/>
      <c r="FPB1" s="290"/>
      <c r="FPC1" s="290"/>
      <c r="FPD1" s="290"/>
      <c r="FPE1" s="290"/>
      <c r="FPF1" s="290"/>
      <c r="FPG1" s="290"/>
      <c r="FPH1" s="290"/>
      <c r="FPI1" s="290"/>
      <c r="FPJ1" s="290"/>
      <c r="FPK1" s="290"/>
      <c r="FPL1" s="290"/>
      <c r="FPM1" s="290"/>
      <c r="FPN1" s="290"/>
      <c r="FPO1" s="290"/>
      <c r="FPP1" s="290"/>
      <c r="FPQ1" s="290"/>
      <c r="FPR1" s="290"/>
      <c r="FPS1" s="290"/>
      <c r="FPT1" s="290"/>
      <c r="FPU1" s="290"/>
      <c r="FPV1" s="290"/>
      <c r="FPW1" s="290"/>
      <c r="FPX1" s="290"/>
      <c r="FPY1" s="290"/>
      <c r="FPZ1" s="290"/>
      <c r="FQA1" s="290"/>
      <c r="FQB1" s="290"/>
      <c r="FQC1" s="290"/>
      <c r="FQD1" s="290"/>
      <c r="FQE1" s="290"/>
      <c r="FQF1" s="290"/>
      <c r="FQG1" s="290"/>
      <c r="FQH1" s="290"/>
      <c r="FQI1" s="290"/>
      <c r="FQJ1" s="290"/>
      <c r="FQK1" s="290"/>
      <c r="FQL1" s="290"/>
      <c r="FQM1" s="290"/>
      <c r="FQN1" s="290"/>
      <c r="FQO1" s="290"/>
      <c r="FQP1" s="290"/>
      <c r="FQQ1" s="290"/>
      <c r="FQR1" s="290"/>
      <c r="FQS1" s="290"/>
      <c r="FQT1" s="290"/>
      <c r="FQU1" s="290"/>
      <c r="FQV1" s="290"/>
      <c r="FQW1" s="290"/>
      <c r="FQX1" s="290"/>
      <c r="FQY1" s="290"/>
      <c r="FQZ1" s="290"/>
      <c r="FRA1" s="290"/>
      <c r="FRB1" s="290"/>
      <c r="FRC1" s="290"/>
      <c r="FRD1" s="290"/>
      <c r="FRE1" s="290"/>
      <c r="FRF1" s="290"/>
      <c r="FRG1" s="290"/>
      <c r="FRH1" s="290"/>
      <c r="FRI1" s="290"/>
      <c r="FRJ1" s="290"/>
      <c r="FRK1" s="290"/>
      <c r="FRL1" s="290"/>
      <c r="FRM1" s="290"/>
      <c r="FRN1" s="290"/>
      <c r="FRO1" s="290"/>
      <c r="FRP1" s="290"/>
      <c r="FRQ1" s="290"/>
      <c r="FRR1" s="290"/>
      <c r="FRS1" s="290"/>
      <c r="FRT1" s="290"/>
      <c r="FRU1" s="290"/>
      <c r="FRV1" s="290"/>
      <c r="FRW1" s="290"/>
      <c r="FRX1" s="290"/>
      <c r="FRY1" s="290"/>
      <c r="FRZ1" s="290"/>
      <c r="FSA1" s="290"/>
      <c r="FSB1" s="290"/>
      <c r="FSC1" s="290"/>
      <c r="FSD1" s="290"/>
      <c r="FSE1" s="290"/>
      <c r="FSF1" s="290"/>
      <c r="FSG1" s="290"/>
      <c r="FSH1" s="290"/>
      <c r="FSI1" s="290"/>
      <c r="FSJ1" s="290"/>
      <c r="FSK1" s="290"/>
      <c r="FSL1" s="290"/>
      <c r="FSM1" s="290"/>
      <c r="FSN1" s="290"/>
      <c r="FSO1" s="290"/>
      <c r="FSP1" s="290"/>
      <c r="FSQ1" s="290"/>
      <c r="FSR1" s="290"/>
      <c r="FSS1" s="290"/>
      <c r="FST1" s="290"/>
      <c r="FSU1" s="290"/>
      <c r="FSV1" s="290"/>
      <c r="FSW1" s="290"/>
      <c r="FSX1" s="290"/>
      <c r="FSY1" s="290"/>
      <c r="FSZ1" s="290"/>
      <c r="FTA1" s="290"/>
      <c r="FTB1" s="290"/>
      <c r="FTC1" s="290"/>
      <c r="FTD1" s="290"/>
      <c r="FTE1" s="290"/>
      <c r="FTF1" s="290"/>
      <c r="FTG1" s="290"/>
      <c r="FTH1" s="290"/>
      <c r="FTI1" s="290"/>
      <c r="FTJ1" s="290"/>
      <c r="FTK1" s="290"/>
      <c r="FTL1" s="290"/>
      <c r="FTM1" s="290"/>
      <c r="FTN1" s="290"/>
      <c r="FTO1" s="290"/>
      <c r="FTP1" s="290"/>
      <c r="FTQ1" s="290"/>
      <c r="FTR1" s="290"/>
      <c r="FTS1" s="290"/>
      <c r="FTT1" s="290"/>
      <c r="FTU1" s="290"/>
      <c r="FTV1" s="290"/>
      <c r="FTW1" s="290"/>
      <c r="FTX1" s="290"/>
      <c r="FTY1" s="290"/>
      <c r="FTZ1" s="290"/>
      <c r="FUA1" s="290"/>
      <c r="FUB1" s="290"/>
      <c r="FUC1" s="290"/>
      <c r="FUD1" s="290"/>
      <c r="FUE1" s="290"/>
      <c r="FUF1" s="290"/>
      <c r="FUG1" s="290"/>
      <c r="FUH1" s="290"/>
      <c r="FUI1" s="290"/>
      <c r="FUJ1" s="290"/>
      <c r="FUK1" s="290"/>
      <c r="FUL1" s="290"/>
      <c r="FUM1" s="290"/>
      <c r="FUN1" s="290"/>
      <c r="FUO1" s="290"/>
      <c r="FUP1" s="290"/>
      <c r="FUQ1" s="290"/>
      <c r="FUR1" s="290"/>
      <c r="FUS1" s="290"/>
      <c r="FUT1" s="290"/>
      <c r="FUU1" s="290"/>
      <c r="FUV1" s="290"/>
      <c r="FUW1" s="290"/>
      <c r="FUX1" s="290"/>
      <c r="FUY1" s="290"/>
      <c r="FUZ1" s="290"/>
      <c r="FVA1" s="290"/>
      <c r="FVB1" s="290"/>
      <c r="FVC1" s="290"/>
      <c r="FVD1" s="290"/>
      <c r="FVE1" s="290"/>
      <c r="FVF1" s="290"/>
      <c r="FVG1" s="290"/>
      <c r="FVH1" s="290"/>
      <c r="FVI1" s="290"/>
      <c r="FVJ1" s="290"/>
      <c r="FVK1" s="290"/>
      <c r="FVL1" s="290"/>
      <c r="FVM1" s="290"/>
      <c r="FVN1" s="290"/>
      <c r="FVO1" s="290"/>
      <c r="FVP1" s="290"/>
      <c r="FVQ1" s="290"/>
      <c r="FVR1" s="290"/>
      <c r="FVS1" s="290"/>
      <c r="FVT1" s="290"/>
      <c r="FVU1" s="290"/>
      <c r="FVV1" s="290"/>
      <c r="FVW1" s="290"/>
      <c r="FVX1" s="290"/>
      <c r="FVY1" s="290"/>
      <c r="FVZ1" s="290"/>
      <c r="FWA1" s="290"/>
      <c r="FWB1" s="290"/>
      <c r="FWC1" s="290"/>
      <c r="FWD1" s="290"/>
      <c r="FWE1" s="290"/>
      <c r="FWF1" s="290"/>
      <c r="FWG1" s="290"/>
      <c r="FWH1" s="290"/>
      <c r="FWI1" s="290"/>
      <c r="FWJ1" s="290"/>
      <c r="FWK1" s="290"/>
      <c r="FWL1" s="290"/>
      <c r="FWM1" s="290"/>
      <c r="FWN1" s="290"/>
      <c r="FWO1" s="290"/>
      <c r="FWP1" s="290"/>
      <c r="FWQ1" s="290"/>
      <c r="FWR1" s="290"/>
      <c r="FWS1" s="290"/>
      <c r="FWT1" s="290"/>
      <c r="FWU1" s="290"/>
      <c r="FWV1" s="290"/>
      <c r="FWW1" s="290"/>
      <c r="FWX1" s="290"/>
      <c r="FWY1" s="290"/>
      <c r="FWZ1" s="290"/>
      <c r="FXA1" s="290"/>
      <c r="FXB1" s="290"/>
      <c r="FXC1" s="290"/>
      <c r="FXD1" s="290"/>
      <c r="FXE1" s="290"/>
      <c r="FXF1" s="290"/>
      <c r="FXG1" s="290"/>
      <c r="FXH1" s="290"/>
      <c r="FXI1" s="290"/>
      <c r="FXJ1" s="290"/>
      <c r="FXK1" s="290"/>
      <c r="FXL1" s="290"/>
      <c r="FXM1" s="290"/>
      <c r="FXN1" s="290"/>
      <c r="FXO1" s="290"/>
      <c r="FXP1" s="290"/>
      <c r="FXQ1" s="290"/>
      <c r="FXR1" s="290"/>
      <c r="FXS1" s="290"/>
      <c r="FXT1" s="290"/>
      <c r="FXU1" s="290"/>
      <c r="FXV1" s="290"/>
      <c r="FXW1" s="290"/>
      <c r="FXX1" s="290"/>
      <c r="FXY1" s="290"/>
      <c r="FXZ1" s="290"/>
      <c r="FYA1" s="290"/>
      <c r="FYB1" s="290"/>
      <c r="FYC1" s="290"/>
      <c r="FYD1" s="290"/>
      <c r="FYE1" s="290"/>
      <c r="FYF1" s="290"/>
      <c r="FYG1" s="290"/>
      <c r="FYH1" s="290"/>
      <c r="FYI1" s="290"/>
      <c r="FYJ1" s="290"/>
      <c r="FYK1" s="290"/>
      <c r="FYL1" s="290"/>
      <c r="FYM1" s="290"/>
      <c r="FYN1" s="290"/>
      <c r="FYO1" s="290"/>
      <c r="FYP1" s="290"/>
      <c r="FYQ1" s="290"/>
      <c r="FYR1" s="290"/>
      <c r="FYS1" s="290"/>
      <c r="FYT1" s="290"/>
      <c r="FYU1" s="290"/>
      <c r="FYV1" s="290"/>
      <c r="FYW1" s="290"/>
      <c r="FYX1" s="290"/>
      <c r="FYY1" s="290"/>
      <c r="FYZ1" s="290"/>
      <c r="FZA1" s="290"/>
      <c r="FZB1" s="290"/>
      <c r="FZC1" s="290"/>
      <c r="FZD1" s="290"/>
      <c r="FZE1" s="290"/>
      <c r="FZF1" s="290"/>
      <c r="FZG1" s="290"/>
      <c r="FZH1" s="290"/>
      <c r="FZI1" s="290"/>
      <c r="FZJ1" s="290"/>
      <c r="FZK1" s="290"/>
      <c r="FZL1" s="290"/>
      <c r="FZM1" s="290"/>
      <c r="FZN1" s="290"/>
      <c r="FZO1" s="290"/>
      <c r="FZP1" s="290"/>
      <c r="FZQ1" s="290"/>
      <c r="FZR1" s="290"/>
      <c r="FZS1" s="290"/>
      <c r="FZT1" s="290"/>
      <c r="FZU1" s="290"/>
      <c r="FZV1" s="290"/>
      <c r="FZW1" s="290"/>
      <c r="FZX1" s="290"/>
      <c r="FZY1" s="290"/>
      <c r="FZZ1" s="290"/>
      <c r="GAA1" s="290"/>
      <c r="GAB1" s="290"/>
      <c r="GAC1" s="290"/>
      <c r="GAD1" s="290"/>
      <c r="GAE1" s="290"/>
      <c r="GAF1" s="290"/>
      <c r="GAG1" s="290"/>
      <c r="GAH1" s="290"/>
      <c r="GAI1" s="290"/>
      <c r="GAJ1" s="290"/>
      <c r="GAK1" s="290"/>
      <c r="GAL1" s="290"/>
      <c r="GAM1" s="290"/>
      <c r="GAN1" s="290"/>
      <c r="GAO1" s="290"/>
      <c r="GAP1" s="290"/>
      <c r="GAQ1" s="290"/>
      <c r="GAR1" s="290"/>
      <c r="GAS1" s="290"/>
      <c r="GAT1" s="290"/>
      <c r="GAU1" s="290"/>
      <c r="GAV1" s="290"/>
      <c r="GAW1" s="290"/>
      <c r="GAX1" s="290"/>
      <c r="GAY1" s="290"/>
      <c r="GAZ1" s="290"/>
      <c r="GBA1" s="290"/>
      <c r="GBB1" s="290"/>
      <c r="GBC1" s="290"/>
      <c r="GBD1" s="290"/>
      <c r="GBE1" s="290"/>
      <c r="GBF1" s="290"/>
      <c r="GBG1" s="290"/>
      <c r="GBH1" s="290"/>
      <c r="GBI1" s="290"/>
      <c r="GBJ1" s="290"/>
      <c r="GBK1" s="290"/>
      <c r="GBL1" s="290"/>
      <c r="GBM1" s="290"/>
      <c r="GBN1" s="290"/>
      <c r="GBO1" s="290"/>
      <c r="GBP1" s="290"/>
      <c r="GBQ1" s="290"/>
      <c r="GBR1" s="290"/>
      <c r="GBS1" s="290"/>
      <c r="GBT1" s="290"/>
      <c r="GBU1" s="290"/>
      <c r="GBV1" s="290"/>
      <c r="GBW1" s="290"/>
      <c r="GBX1" s="290"/>
      <c r="GBY1" s="290"/>
      <c r="GBZ1" s="290"/>
      <c r="GCA1" s="290"/>
      <c r="GCB1" s="290"/>
      <c r="GCC1" s="290"/>
      <c r="GCD1" s="290"/>
      <c r="GCE1" s="290"/>
      <c r="GCF1" s="290"/>
      <c r="GCG1" s="290"/>
      <c r="GCH1" s="290"/>
      <c r="GCI1" s="290"/>
      <c r="GCJ1" s="290"/>
      <c r="GCK1" s="290"/>
      <c r="GCL1" s="290"/>
      <c r="GCM1" s="290"/>
      <c r="GCN1" s="290"/>
      <c r="GCO1" s="290"/>
      <c r="GCP1" s="290"/>
      <c r="GCQ1" s="290"/>
      <c r="GCR1" s="290"/>
      <c r="GCS1" s="290"/>
      <c r="GCT1" s="290"/>
      <c r="GCU1" s="290"/>
      <c r="GCV1" s="290"/>
      <c r="GCW1" s="290"/>
      <c r="GCX1" s="290"/>
      <c r="GCY1" s="290"/>
      <c r="GCZ1" s="290"/>
      <c r="GDA1" s="290"/>
      <c r="GDB1" s="290"/>
      <c r="GDC1" s="290"/>
      <c r="GDD1" s="290"/>
      <c r="GDE1" s="290"/>
      <c r="GDF1" s="290"/>
      <c r="GDG1" s="290"/>
      <c r="GDH1" s="290"/>
      <c r="GDI1" s="290"/>
      <c r="GDJ1" s="290"/>
      <c r="GDK1" s="290"/>
      <c r="GDL1" s="290"/>
      <c r="GDM1" s="290"/>
      <c r="GDN1" s="290"/>
      <c r="GDO1" s="290"/>
      <c r="GDP1" s="290"/>
      <c r="GDQ1" s="290"/>
      <c r="GDR1" s="290"/>
      <c r="GDS1" s="290"/>
      <c r="GDT1" s="290"/>
      <c r="GDU1" s="290"/>
      <c r="GDV1" s="290"/>
      <c r="GDW1" s="290"/>
      <c r="GDX1" s="290"/>
      <c r="GDY1" s="290"/>
      <c r="GDZ1" s="290"/>
      <c r="GEA1" s="290"/>
      <c r="GEB1" s="290"/>
      <c r="GEC1" s="290"/>
      <c r="GED1" s="290"/>
      <c r="GEE1" s="290"/>
      <c r="GEF1" s="290"/>
      <c r="GEG1" s="290"/>
      <c r="GEH1" s="290"/>
      <c r="GEI1" s="290"/>
      <c r="GEJ1" s="290"/>
      <c r="GEK1" s="290"/>
      <c r="GEL1" s="290"/>
      <c r="GEM1" s="290"/>
      <c r="GEN1" s="290"/>
      <c r="GEO1" s="290"/>
      <c r="GEP1" s="290"/>
      <c r="GEQ1" s="290"/>
      <c r="GER1" s="290"/>
      <c r="GES1" s="290"/>
      <c r="GET1" s="290"/>
      <c r="GEU1" s="290"/>
      <c r="GEV1" s="290"/>
      <c r="GEW1" s="290"/>
      <c r="GEX1" s="290"/>
      <c r="GEY1" s="290"/>
      <c r="GEZ1" s="290"/>
      <c r="GFA1" s="290"/>
      <c r="GFB1" s="290"/>
      <c r="GFC1" s="290"/>
      <c r="GFD1" s="290"/>
      <c r="GFE1" s="290"/>
      <c r="GFF1" s="290"/>
      <c r="GFG1" s="290"/>
      <c r="GFH1" s="290"/>
      <c r="GFI1" s="290"/>
      <c r="GFJ1" s="290"/>
      <c r="GFK1" s="290"/>
      <c r="GFL1" s="290"/>
      <c r="GFM1" s="290"/>
      <c r="GFN1" s="290"/>
      <c r="GFO1" s="290"/>
      <c r="GFP1" s="290"/>
      <c r="GFQ1" s="290"/>
      <c r="GFR1" s="290"/>
      <c r="GFS1" s="290"/>
      <c r="GFT1" s="290"/>
      <c r="GFU1" s="290"/>
      <c r="GFV1" s="290"/>
      <c r="GFW1" s="290"/>
      <c r="GFX1" s="290"/>
      <c r="GFY1" s="290"/>
      <c r="GFZ1" s="290"/>
      <c r="GGA1" s="290"/>
      <c r="GGB1" s="290"/>
      <c r="GGC1" s="290"/>
      <c r="GGD1" s="290"/>
      <c r="GGE1" s="290"/>
      <c r="GGF1" s="290"/>
      <c r="GGG1" s="290"/>
      <c r="GGH1" s="290"/>
      <c r="GGI1" s="290"/>
      <c r="GGJ1" s="290"/>
      <c r="GGK1" s="290"/>
      <c r="GGL1" s="290"/>
      <c r="GGM1" s="290"/>
      <c r="GGN1" s="290"/>
      <c r="GGO1" s="290"/>
      <c r="GGP1" s="290"/>
      <c r="GGQ1" s="290"/>
      <c r="GGR1" s="290"/>
      <c r="GGS1" s="290"/>
      <c r="GGT1" s="290"/>
      <c r="GGU1" s="290"/>
      <c r="GGV1" s="290"/>
      <c r="GGW1" s="290"/>
      <c r="GGX1" s="290"/>
      <c r="GGY1" s="290"/>
      <c r="GGZ1" s="290"/>
      <c r="GHA1" s="290"/>
      <c r="GHB1" s="290"/>
      <c r="GHC1" s="290"/>
      <c r="GHD1" s="290"/>
      <c r="GHE1" s="290"/>
      <c r="GHF1" s="290"/>
      <c r="GHG1" s="290"/>
      <c r="GHH1" s="290"/>
      <c r="GHI1" s="290"/>
      <c r="GHJ1" s="290"/>
      <c r="GHK1" s="290"/>
      <c r="GHL1" s="290"/>
      <c r="GHM1" s="290"/>
      <c r="GHN1" s="290"/>
      <c r="GHO1" s="290"/>
      <c r="GHP1" s="290"/>
      <c r="GHQ1" s="290"/>
      <c r="GHR1" s="290"/>
      <c r="GHS1" s="290"/>
      <c r="GHT1" s="290"/>
      <c r="GHU1" s="290"/>
      <c r="GHV1" s="290"/>
      <c r="GHW1" s="290"/>
      <c r="GHX1" s="290"/>
      <c r="GHY1" s="290"/>
      <c r="GHZ1" s="290"/>
      <c r="GIA1" s="290"/>
      <c r="GIB1" s="290"/>
      <c r="GIC1" s="290"/>
      <c r="GID1" s="290"/>
      <c r="GIE1" s="290"/>
      <c r="GIF1" s="290"/>
      <c r="GIG1" s="290"/>
      <c r="GIH1" s="290"/>
      <c r="GII1" s="290"/>
      <c r="GIJ1" s="290"/>
      <c r="GIK1" s="290"/>
      <c r="GIL1" s="290"/>
      <c r="GIM1" s="290"/>
      <c r="GIN1" s="290"/>
      <c r="GIO1" s="290"/>
      <c r="GIP1" s="290"/>
      <c r="GIQ1" s="290"/>
      <c r="GIR1" s="290"/>
      <c r="GIS1" s="290"/>
      <c r="GIT1" s="290"/>
      <c r="GIU1" s="290"/>
      <c r="GIV1" s="290"/>
      <c r="GIW1" s="290"/>
      <c r="GIX1" s="290"/>
      <c r="GIY1" s="290"/>
      <c r="GIZ1" s="290"/>
      <c r="GJA1" s="290"/>
      <c r="GJB1" s="290"/>
      <c r="GJC1" s="290"/>
      <c r="GJD1" s="290"/>
      <c r="GJE1" s="290"/>
      <c r="GJF1" s="290"/>
      <c r="GJG1" s="290"/>
      <c r="GJH1" s="290"/>
      <c r="GJI1" s="290"/>
      <c r="GJJ1" s="290"/>
      <c r="GJK1" s="290"/>
      <c r="GJL1" s="290"/>
      <c r="GJM1" s="290"/>
      <c r="GJN1" s="290"/>
      <c r="GJO1" s="290"/>
      <c r="GJP1" s="290"/>
      <c r="GJQ1" s="290"/>
      <c r="GJR1" s="290"/>
      <c r="GJS1" s="290"/>
      <c r="GJT1" s="290"/>
      <c r="GJU1" s="290"/>
      <c r="GJV1" s="290"/>
      <c r="GJW1" s="290"/>
      <c r="GJX1" s="290"/>
      <c r="GJY1" s="290"/>
      <c r="GJZ1" s="290"/>
      <c r="GKA1" s="290"/>
      <c r="GKB1" s="290"/>
      <c r="GKC1" s="290"/>
      <c r="GKD1" s="290"/>
      <c r="GKE1" s="290"/>
      <c r="GKF1" s="290"/>
      <c r="GKG1" s="290"/>
      <c r="GKH1" s="290"/>
      <c r="GKI1" s="290"/>
      <c r="GKJ1" s="290"/>
      <c r="GKK1" s="290"/>
      <c r="GKL1" s="290"/>
      <c r="GKM1" s="290"/>
      <c r="GKN1" s="290"/>
      <c r="GKO1" s="290"/>
      <c r="GKP1" s="290"/>
      <c r="GKQ1" s="290"/>
      <c r="GKR1" s="290"/>
      <c r="GKS1" s="290"/>
      <c r="GKT1" s="290"/>
      <c r="GKU1" s="290"/>
      <c r="GKV1" s="290"/>
      <c r="GKW1" s="290"/>
      <c r="GKX1" s="290"/>
      <c r="GKY1" s="290"/>
      <c r="GKZ1" s="290"/>
      <c r="GLA1" s="290"/>
      <c r="GLB1" s="290"/>
      <c r="GLC1" s="290"/>
      <c r="GLD1" s="290"/>
      <c r="GLE1" s="290"/>
      <c r="GLF1" s="290"/>
      <c r="GLG1" s="290"/>
      <c r="GLH1" s="290"/>
      <c r="GLI1" s="290"/>
      <c r="GLJ1" s="290"/>
      <c r="GLK1" s="290"/>
      <c r="GLL1" s="290"/>
      <c r="GLM1" s="290"/>
      <c r="GLN1" s="290"/>
      <c r="GLO1" s="290"/>
      <c r="GLP1" s="290"/>
      <c r="GLQ1" s="290"/>
      <c r="GLR1" s="290"/>
      <c r="GLS1" s="290"/>
      <c r="GLT1" s="290"/>
      <c r="GLU1" s="290"/>
      <c r="GLV1" s="290"/>
      <c r="GLW1" s="290"/>
      <c r="GLX1" s="290"/>
      <c r="GLY1" s="290"/>
      <c r="GLZ1" s="290"/>
      <c r="GMA1" s="290"/>
      <c r="GMB1" s="290"/>
      <c r="GMC1" s="290"/>
      <c r="GMD1" s="290"/>
      <c r="GME1" s="290"/>
      <c r="GMF1" s="290"/>
      <c r="GMG1" s="290"/>
      <c r="GMH1" s="290"/>
      <c r="GMI1" s="290"/>
      <c r="GMJ1" s="290"/>
      <c r="GMK1" s="290"/>
      <c r="GML1" s="290"/>
      <c r="GMM1" s="290"/>
      <c r="GMN1" s="290"/>
      <c r="GMO1" s="290"/>
      <c r="GMP1" s="290"/>
      <c r="GMQ1" s="290"/>
      <c r="GMR1" s="290"/>
      <c r="GMS1" s="290"/>
      <c r="GMT1" s="290"/>
      <c r="GMU1" s="290"/>
      <c r="GMV1" s="290"/>
      <c r="GMW1" s="290"/>
      <c r="GMX1" s="290"/>
      <c r="GMY1" s="290"/>
      <c r="GMZ1" s="290"/>
      <c r="GNA1" s="290"/>
      <c r="GNB1" s="290"/>
      <c r="GNC1" s="290"/>
      <c r="GND1" s="290"/>
      <c r="GNE1" s="290"/>
      <c r="GNF1" s="290"/>
      <c r="GNG1" s="290"/>
      <c r="GNH1" s="290"/>
      <c r="GNI1" s="290"/>
      <c r="GNJ1" s="290"/>
      <c r="GNK1" s="290"/>
      <c r="GNL1" s="290"/>
      <c r="GNM1" s="290"/>
      <c r="GNN1" s="290"/>
      <c r="GNO1" s="290"/>
      <c r="GNP1" s="290"/>
      <c r="GNQ1" s="290"/>
      <c r="GNR1" s="290"/>
      <c r="GNS1" s="290"/>
      <c r="GNT1" s="290"/>
      <c r="GNU1" s="290"/>
      <c r="GNV1" s="290"/>
      <c r="GNW1" s="290"/>
      <c r="GNX1" s="290"/>
      <c r="GNY1" s="290"/>
      <c r="GNZ1" s="290"/>
      <c r="GOA1" s="290"/>
      <c r="GOB1" s="290"/>
      <c r="GOC1" s="290"/>
      <c r="GOD1" s="290"/>
      <c r="GOE1" s="290"/>
      <c r="GOF1" s="290"/>
      <c r="GOG1" s="290"/>
      <c r="GOH1" s="290"/>
      <c r="GOI1" s="290"/>
      <c r="GOJ1" s="290"/>
      <c r="GOK1" s="290"/>
      <c r="GOL1" s="290"/>
      <c r="GOM1" s="290"/>
      <c r="GON1" s="290"/>
      <c r="GOO1" s="290"/>
      <c r="GOP1" s="290"/>
      <c r="GOQ1" s="290"/>
      <c r="GOR1" s="290"/>
      <c r="GOS1" s="290"/>
      <c r="GOT1" s="290"/>
      <c r="GOU1" s="290"/>
      <c r="GOV1" s="290"/>
      <c r="GOW1" s="290"/>
      <c r="GOX1" s="290"/>
      <c r="GOY1" s="290"/>
      <c r="GOZ1" s="290"/>
      <c r="GPA1" s="290"/>
      <c r="GPB1" s="290"/>
      <c r="GPC1" s="290"/>
      <c r="GPD1" s="290"/>
      <c r="GPE1" s="290"/>
      <c r="GPF1" s="290"/>
      <c r="GPG1" s="290"/>
      <c r="GPH1" s="290"/>
      <c r="GPI1" s="290"/>
      <c r="GPJ1" s="290"/>
      <c r="GPK1" s="290"/>
      <c r="GPL1" s="290"/>
      <c r="GPM1" s="290"/>
      <c r="GPN1" s="290"/>
      <c r="GPO1" s="290"/>
      <c r="GPP1" s="290"/>
      <c r="GPQ1" s="290"/>
      <c r="GPR1" s="290"/>
      <c r="GPS1" s="290"/>
      <c r="GPT1" s="290"/>
      <c r="GPU1" s="290"/>
      <c r="GPV1" s="290"/>
      <c r="GPW1" s="290"/>
      <c r="GPX1" s="290"/>
      <c r="GPY1" s="290"/>
      <c r="GPZ1" s="290"/>
      <c r="GQA1" s="290"/>
      <c r="GQB1" s="290"/>
      <c r="GQC1" s="290"/>
      <c r="GQD1" s="290"/>
      <c r="GQE1" s="290"/>
      <c r="GQF1" s="290"/>
      <c r="GQG1" s="290"/>
      <c r="GQH1" s="290"/>
      <c r="GQI1" s="290"/>
      <c r="GQJ1" s="290"/>
      <c r="GQK1" s="290"/>
      <c r="GQL1" s="290"/>
      <c r="GQM1" s="290"/>
      <c r="GQN1" s="290"/>
      <c r="GQO1" s="290"/>
      <c r="GQP1" s="290"/>
      <c r="GQQ1" s="290"/>
      <c r="GQR1" s="290"/>
      <c r="GQS1" s="290"/>
      <c r="GQT1" s="290"/>
      <c r="GQU1" s="290"/>
      <c r="GQV1" s="290"/>
      <c r="GQW1" s="290"/>
      <c r="GQX1" s="290"/>
      <c r="GQY1" s="290"/>
      <c r="GQZ1" s="290"/>
      <c r="GRA1" s="290"/>
      <c r="GRB1" s="290"/>
      <c r="GRC1" s="290"/>
      <c r="GRD1" s="290"/>
      <c r="GRE1" s="290"/>
      <c r="GRF1" s="290"/>
      <c r="GRG1" s="290"/>
      <c r="GRH1" s="290"/>
      <c r="GRI1" s="290"/>
      <c r="GRJ1" s="290"/>
      <c r="GRK1" s="290"/>
      <c r="GRL1" s="290"/>
      <c r="GRM1" s="290"/>
      <c r="GRN1" s="290"/>
      <c r="GRO1" s="290"/>
      <c r="GRP1" s="290"/>
      <c r="GRQ1" s="290"/>
      <c r="GRR1" s="290"/>
      <c r="GRS1" s="290"/>
      <c r="GRT1" s="290"/>
      <c r="GRU1" s="290"/>
      <c r="GRV1" s="290"/>
      <c r="GRW1" s="290"/>
      <c r="GRX1" s="290"/>
      <c r="GRY1" s="290"/>
      <c r="GRZ1" s="290"/>
      <c r="GSA1" s="290"/>
      <c r="GSB1" s="290"/>
      <c r="GSC1" s="290"/>
      <c r="GSD1" s="290"/>
      <c r="GSE1" s="290"/>
      <c r="GSF1" s="290"/>
      <c r="GSG1" s="290"/>
      <c r="GSH1" s="290"/>
      <c r="GSI1" s="290"/>
      <c r="GSJ1" s="290"/>
      <c r="GSK1" s="290"/>
      <c r="GSL1" s="290"/>
      <c r="GSM1" s="290"/>
      <c r="GSN1" s="290"/>
      <c r="GSO1" s="290"/>
      <c r="GSP1" s="290"/>
      <c r="GSQ1" s="290"/>
      <c r="GSR1" s="290"/>
      <c r="GSS1" s="290"/>
      <c r="GST1" s="290"/>
      <c r="GSU1" s="290"/>
      <c r="GSV1" s="290"/>
      <c r="GSW1" s="290"/>
      <c r="GSX1" s="290"/>
      <c r="GSY1" s="290"/>
      <c r="GSZ1" s="290"/>
      <c r="GTA1" s="290"/>
      <c r="GTB1" s="290"/>
      <c r="GTC1" s="290"/>
      <c r="GTD1" s="290"/>
      <c r="GTE1" s="290"/>
      <c r="GTF1" s="290"/>
      <c r="GTG1" s="290"/>
      <c r="GTH1" s="290"/>
      <c r="GTI1" s="290"/>
      <c r="GTJ1" s="290"/>
      <c r="GTK1" s="290"/>
      <c r="GTL1" s="290"/>
      <c r="GTM1" s="290"/>
      <c r="GTN1" s="290"/>
      <c r="GTO1" s="290"/>
      <c r="GTP1" s="290"/>
      <c r="GTQ1" s="290"/>
      <c r="GTR1" s="290"/>
      <c r="GTS1" s="290"/>
      <c r="GTT1" s="290"/>
      <c r="GTU1" s="290"/>
      <c r="GTV1" s="290"/>
      <c r="GTW1" s="290"/>
      <c r="GTX1" s="290"/>
      <c r="GTY1" s="290"/>
      <c r="GTZ1" s="290"/>
      <c r="GUA1" s="290"/>
      <c r="GUB1" s="290"/>
      <c r="GUC1" s="290"/>
      <c r="GUD1" s="290"/>
      <c r="GUE1" s="290"/>
      <c r="GUF1" s="290"/>
      <c r="GUG1" s="290"/>
      <c r="GUH1" s="290"/>
      <c r="GUI1" s="290"/>
      <c r="GUJ1" s="290"/>
      <c r="GUK1" s="290"/>
      <c r="GUL1" s="290"/>
      <c r="GUM1" s="290"/>
      <c r="GUN1" s="290"/>
      <c r="GUO1" s="290"/>
      <c r="GUP1" s="290"/>
      <c r="GUQ1" s="290"/>
      <c r="GUR1" s="290"/>
      <c r="GUS1" s="290"/>
      <c r="GUT1" s="290"/>
      <c r="GUU1" s="290"/>
      <c r="GUV1" s="290"/>
      <c r="GUW1" s="290"/>
      <c r="GUX1" s="290"/>
      <c r="GUY1" s="290"/>
      <c r="GUZ1" s="290"/>
      <c r="GVA1" s="290"/>
      <c r="GVB1" s="290"/>
      <c r="GVC1" s="290"/>
      <c r="GVD1" s="290"/>
      <c r="GVE1" s="290"/>
      <c r="GVF1" s="290"/>
      <c r="GVG1" s="290"/>
      <c r="GVH1" s="290"/>
      <c r="GVI1" s="290"/>
      <c r="GVJ1" s="290"/>
      <c r="GVK1" s="290"/>
      <c r="GVL1" s="290"/>
      <c r="GVM1" s="290"/>
      <c r="GVN1" s="290"/>
      <c r="GVO1" s="290"/>
      <c r="GVP1" s="290"/>
      <c r="GVQ1" s="290"/>
      <c r="GVR1" s="290"/>
      <c r="GVS1" s="290"/>
      <c r="GVT1" s="290"/>
      <c r="GVU1" s="290"/>
      <c r="GVV1" s="290"/>
      <c r="GVW1" s="290"/>
      <c r="GVX1" s="290"/>
      <c r="GVY1" s="290"/>
      <c r="GVZ1" s="290"/>
      <c r="GWA1" s="290"/>
      <c r="GWB1" s="290"/>
      <c r="GWC1" s="290"/>
      <c r="GWD1" s="290"/>
      <c r="GWE1" s="290"/>
      <c r="GWF1" s="290"/>
      <c r="GWG1" s="290"/>
      <c r="GWH1" s="290"/>
      <c r="GWI1" s="290"/>
      <c r="GWJ1" s="290"/>
      <c r="GWK1" s="290"/>
      <c r="GWL1" s="290"/>
      <c r="GWM1" s="290"/>
      <c r="GWN1" s="290"/>
      <c r="GWO1" s="290"/>
      <c r="GWP1" s="290"/>
      <c r="GWQ1" s="290"/>
      <c r="GWR1" s="290"/>
      <c r="GWS1" s="290"/>
      <c r="GWT1" s="290"/>
      <c r="GWU1" s="290"/>
      <c r="GWV1" s="290"/>
      <c r="GWW1" s="290"/>
      <c r="GWX1" s="290"/>
      <c r="GWY1" s="290"/>
      <c r="GWZ1" s="290"/>
      <c r="GXA1" s="290"/>
      <c r="GXB1" s="290"/>
      <c r="GXC1" s="290"/>
      <c r="GXD1" s="290"/>
      <c r="GXE1" s="290"/>
      <c r="GXF1" s="290"/>
      <c r="GXG1" s="290"/>
      <c r="GXH1" s="290"/>
      <c r="GXI1" s="290"/>
      <c r="GXJ1" s="290"/>
      <c r="GXK1" s="290"/>
      <c r="GXL1" s="290"/>
      <c r="GXM1" s="290"/>
      <c r="GXN1" s="290"/>
      <c r="GXO1" s="290"/>
      <c r="GXP1" s="290"/>
      <c r="GXQ1" s="290"/>
      <c r="GXR1" s="290"/>
      <c r="GXS1" s="290"/>
      <c r="GXT1" s="290"/>
      <c r="GXU1" s="290"/>
      <c r="GXV1" s="290"/>
      <c r="GXW1" s="290"/>
      <c r="GXX1" s="290"/>
      <c r="GXY1" s="290"/>
      <c r="GXZ1" s="290"/>
      <c r="GYA1" s="290"/>
      <c r="GYB1" s="290"/>
      <c r="GYC1" s="290"/>
      <c r="GYD1" s="290"/>
      <c r="GYE1" s="290"/>
      <c r="GYF1" s="290"/>
      <c r="GYG1" s="290"/>
      <c r="GYH1" s="290"/>
      <c r="GYI1" s="290"/>
      <c r="GYJ1" s="290"/>
      <c r="GYK1" s="290"/>
      <c r="GYL1" s="290"/>
      <c r="GYM1" s="290"/>
      <c r="GYN1" s="290"/>
      <c r="GYO1" s="290"/>
      <c r="GYP1" s="290"/>
      <c r="GYQ1" s="290"/>
      <c r="GYR1" s="290"/>
      <c r="GYS1" s="290"/>
      <c r="GYT1" s="290"/>
      <c r="GYU1" s="290"/>
      <c r="GYV1" s="290"/>
      <c r="GYW1" s="290"/>
      <c r="GYX1" s="290"/>
      <c r="GYY1" s="290"/>
      <c r="GYZ1" s="290"/>
      <c r="GZA1" s="290"/>
      <c r="GZB1" s="290"/>
      <c r="GZC1" s="290"/>
      <c r="GZD1" s="290"/>
      <c r="GZE1" s="290"/>
      <c r="GZF1" s="290"/>
      <c r="GZG1" s="290"/>
      <c r="GZH1" s="290"/>
      <c r="GZI1" s="290"/>
      <c r="GZJ1" s="290"/>
      <c r="GZK1" s="290"/>
      <c r="GZL1" s="290"/>
      <c r="GZM1" s="290"/>
      <c r="GZN1" s="290"/>
      <c r="GZO1" s="290"/>
      <c r="GZP1" s="290"/>
      <c r="GZQ1" s="290"/>
      <c r="GZR1" s="290"/>
      <c r="GZS1" s="290"/>
      <c r="GZT1" s="290"/>
      <c r="GZU1" s="290"/>
      <c r="GZV1" s="290"/>
      <c r="GZW1" s="290"/>
      <c r="GZX1" s="290"/>
      <c r="GZY1" s="290"/>
      <c r="GZZ1" s="290"/>
      <c r="HAA1" s="290"/>
      <c r="HAB1" s="290"/>
      <c r="HAC1" s="290"/>
      <c r="HAD1" s="290"/>
      <c r="HAE1" s="290"/>
      <c r="HAF1" s="290"/>
      <c r="HAG1" s="290"/>
      <c r="HAH1" s="290"/>
      <c r="HAI1" s="290"/>
      <c r="HAJ1" s="290"/>
      <c r="HAK1" s="290"/>
      <c r="HAL1" s="290"/>
      <c r="HAM1" s="290"/>
      <c r="HAN1" s="290"/>
      <c r="HAO1" s="290"/>
      <c r="HAP1" s="290"/>
      <c r="HAQ1" s="290"/>
      <c r="HAR1" s="290"/>
      <c r="HAS1" s="290"/>
      <c r="HAT1" s="290"/>
      <c r="HAU1" s="290"/>
      <c r="HAV1" s="290"/>
      <c r="HAW1" s="290"/>
      <c r="HAX1" s="290"/>
      <c r="HAY1" s="290"/>
      <c r="HAZ1" s="290"/>
      <c r="HBA1" s="290"/>
      <c r="HBB1" s="290"/>
      <c r="HBC1" s="290"/>
      <c r="HBD1" s="290"/>
      <c r="HBE1" s="290"/>
      <c r="HBF1" s="290"/>
      <c r="HBG1" s="290"/>
      <c r="HBH1" s="290"/>
      <c r="HBI1" s="290"/>
      <c r="HBJ1" s="290"/>
      <c r="HBK1" s="290"/>
      <c r="HBL1" s="290"/>
      <c r="HBM1" s="290"/>
      <c r="HBN1" s="290"/>
      <c r="HBO1" s="290"/>
      <c r="HBP1" s="290"/>
      <c r="HBQ1" s="290"/>
      <c r="HBR1" s="290"/>
      <c r="HBS1" s="290"/>
      <c r="HBT1" s="290"/>
      <c r="HBU1" s="290"/>
      <c r="HBV1" s="290"/>
      <c r="HBW1" s="290"/>
      <c r="HBX1" s="290"/>
      <c r="HBY1" s="290"/>
      <c r="HBZ1" s="290"/>
      <c r="HCA1" s="290"/>
      <c r="HCB1" s="290"/>
      <c r="HCC1" s="290"/>
      <c r="HCD1" s="290"/>
      <c r="HCE1" s="290"/>
      <c r="HCF1" s="290"/>
      <c r="HCG1" s="290"/>
      <c r="HCH1" s="290"/>
      <c r="HCI1" s="290"/>
      <c r="HCJ1" s="290"/>
      <c r="HCK1" s="290"/>
      <c r="HCL1" s="290"/>
      <c r="HCM1" s="290"/>
      <c r="HCN1" s="290"/>
      <c r="HCO1" s="290"/>
      <c r="HCP1" s="290"/>
      <c r="HCQ1" s="290"/>
      <c r="HCR1" s="290"/>
      <c r="HCS1" s="290"/>
      <c r="HCT1" s="290"/>
      <c r="HCU1" s="290"/>
      <c r="HCV1" s="290"/>
      <c r="HCW1" s="290"/>
      <c r="HCX1" s="290"/>
      <c r="HCY1" s="290"/>
      <c r="HCZ1" s="290"/>
      <c r="HDA1" s="290"/>
      <c r="HDB1" s="290"/>
      <c r="HDC1" s="290"/>
      <c r="HDD1" s="290"/>
      <c r="HDE1" s="290"/>
      <c r="HDF1" s="290"/>
      <c r="HDG1" s="290"/>
      <c r="HDH1" s="290"/>
      <c r="HDI1" s="290"/>
      <c r="HDJ1" s="290"/>
      <c r="HDK1" s="290"/>
      <c r="HDL1" s="290"/>
      <c r="HDM1" s="290"/>
      <c r="HDN1" s="290"/>
      <c r="HDO1" s="290"/>
      <c r="HDP1" s="290"/>
      <c r="HDQ1" s="290"/>
      <c r="HDR1" s="290"/>
      <c r="HDS1" s="290"/>
      <c r="HDT1" s="290"/>
      <c r="HDU1" s="290"/>
      <c r="HDV1" s="290"/>
      <c r="HDW1" s="290"/>
      <c r="HDX1" s="290"/>
      <c r="HDY1" s="290"/>
      <c r="HDZ1" s="290"/>
      <c r="HEA1" s="290"/>
      <c r="HEB1" s="290"/>
      <c r="HEC1" s="290"/>
      <c r="HED1" s="290"/>
      <c r="HEE1" s="290"/>
      <c r="HEF1" s="290"/>
      <c r="HEG1" s="290"/>
      <c r="HEH1" s="290"/>
      <c r="HEI1" s="290"/>
      <c r="HEJ1" s="290"/>
      <c r="HEK1" s="290"/>
      <c r="HEL1" s="290"/>
      <c r="HEM1" s="290"/>
      <c r="HEN1" s="290"/>
      <c r="HEO1" s="290"/>
      <c r="HEP1" s="290"/>
      <c r="HEQ1" s="290"/>
      <c r="HER1" s="290"/>
      <c r="HES1" s="290"/>
      <c r="HET1" s="290"/>
      <c r="HEU1" s="290"/>
      <c r="HEV1" s="290"/>
      <c r="HEW1" s="290"/>
      <c r="HEX1" s="290"/>
      <c r="HEY1" s="290"/>
      <c r="HEZ1" s="290"/>
      <c r="HFA1" s="290"/>
      <c r="HFB1" s="290"/>
      <c r="HFC1" s="290"/>
      <c r="HFD1" s="290"/>
      <c r="HFE1" s="290"/>
      <c r="HFF1" s="290"/>
      <c r="HFG1" s="290"/>
      <c r="HFH1" s="290"/>
      <c r="HFI1" s="290"/>
      <c r="HFJ1" s="290"/>
      <c r="HFK1" s="290"/>
      <c r="HFL1" s="290"/>
      <c r="HFM1" s="290"/>
      <c r="HFN1" s="290"/>
      <c r="HFO1" s="290"/>
      <c r="HFP1" s="290"/>
      <c r="HFQ1" s="290"/>
      <c r="HFR1" s="290"/>
      <c r="HFS1" s="290"/>
      <c r="HFT1" s="290"/>
      <c r="HFU1" s="290"/>
      <c r="HFV1" s="290"/>
      <c r="HFW1" s="290"/>
      <c r="HFX1" s="290"/>
      <c r="HFY1" s="290"/>
      <c r="HFZ1" s="290"/>
      <c r="HGA1" s="290"/>
      <c r="HGB1" s="290"/>
      <c r="HGC1" s="290"/>
      <c r="HGD1" s="290"/>
      <c r="HGE1" s="290"/>
      <c r="HGF1" s="290"/>
      <c r="HGG1" s="290"/>
      <c r="HGH1" s="290"/>
      <c r="HGI1" s="290"/>
      <c r="HGJ1" s="290"/>
      <c r="HGK1" s="290"/>
      <c r="HGL1" s="290"/>
      <c r="HGM1" s="290"/>
      <c r="HGN1" s="290"/>
      <c r="HGO1" s="290"/>
      <c r="HGP1" s="290"/>
      <c r="HGQ1" s="290"/>
      <c r="HGR1" s="290"/>
      <c r="HGS1" s="290"/>
      <c r="HGT1" s="290"/>
      <c r="HGU1" s="290"/>
      <c r="HGV1" s="290"/>
      <c r="HGW1" s="290"/>
      <c r="HGX1" s="290"/>
      <c r="HGY1" s="290"/>
      <c r="HGZ1" s="290"/>
      <c r="HHA1" s="290"/>
      <c r="HHB1" s="290"/>
      <c r="HHC1" s="290"/>
      <c r="HHD1" s="290"/>
      <c r="HHE1" s="290"/>
      <c r="HHF1" s="290"/>
      <c r="HHG1" s="290"/>
      <c r="HHH1" s="290"/>
      <c r="HHI1" s="290"/>
      <c r="HHJ1" s="290"/>
      <c r="HHK1" s="290"/>
      <c r="HHL1" s="290"/>
      <c r="HHM1" s="290"/>
      <c r="HHN1" s="290"/>
      <c r="HHO1" s="290"/>
      <c r="HHP1" s="290"/>
      <c r="HHQ1" s="290"/>
      <c r="HHR1" s="290"/>
      <c r="HHS1" s="290"/>
      <c r="HHT1" s="290"/>
      <c r="HHU1" s="290"/>
      <c r="HHV1" s="290"/>
      <c r="HHW1" s="290"/>
      <c r="HHX1" s="290"/>
      <c r="HHY1" s="290"/>
      <c r="HHZ1" s="290"/>
      <c r="HIA1" s="290"/>
      <c r="HIB1" s="290"/>
      <c r="HIC1" s="290"/>
      <c r="HID1" s="290"/>
      <c r="HIE1" s="290"/>
      <c r="HIF1" s="290"/>
      <c r="HIG1" s="290"/>
      <c r="HIH1" s="290"/>
      <c r="HII1" s="290"/>
      <c r="HIJ1" s="290"/>
      <c r="HIK1" s="290"/>
      <c r="HIL1" s="290"/>
      <c r="HIM1" s="290"/>
      <c r="HIN1" s="290"/>
      <c r="HIO1" s="290"/>
      <c r="HIP1" s="290"/>
      <c r="HIQ1" s="290"/>
      <c r="HIR1" s="290"/>
      <c r="HIS1" s="290"/>
      <c r="HIT1" s="290"/>
      <c r="HIU1" s="290"/>
      <c r="HIV1" s="290"/>
      <c r="HIW1" s="290"/>
      <c r="HIX1" s="290"/>
      <c r="HIY1" s="290"/>
      <c r="HIZ1" s="290"/>
      <c r="HJA1" s="290"/>
      <c r="HJB1" s="290"/>
      <c r="HJC1" s="290"/>
      <c r="HJD1" s="290"/>
      <c r="HJE1" s="290"/>
      <c r="HJF1" s="290"/>
      <c r="HJG1" s="290"/>
      <c r="HJH1" s="290"/>
      <c r="HJI1" s="290"/>
      <c r="HJJ1" s="290"/>
      <c r="HJK1" s="290"/>
      <c r="HJL1" s="290"/>
      <c r="HJM1" s="290"/>
      <c r="HJN1" s="290"/>
      <c r="HJO1" s="290"/>
      <c r="HJP1" s="290"/>
      <c r="HJQ1" s="290"/>
      <c r="HJR1" s="290"/>
      <c r="HJS1" s="290"/>
      <c r="HJT1" s="290"/>
      <c r="HJU1" s="290"/>
      <c r="HJV1" s="290"/>
      <c r="HJW1" s="290"/>
      <c r="HJX1" s="290"/>
      <c r="HJY1" s="290"/>
      <c r="HJZ1" s="290"/>
      <c r="HKA1" s="290"/>
      <c r="HKB1" s="290"/>
      <c r="HKC1" s="290"/>
      <c r="HKD1" s="290"/>
      <c r="HKE1" s="290"/>
      <c r="HKF1" s="290"/>
      <c r="HKG1" s="290"/>
      <c r="HKH1" s="290"/>
      <c r="HKI1" s="290"/>
      <c r="HKJ1" s="290"/>
      <c r="HKK1" s="290"/>
      <c r="HKL1" s="290"/>
      <c r="HKM1" s="290"/>
      <c r="HKN1" s="290"/>
      <c r="HKO1" s="290"/>
      <c r="HKP1" s="290"/>
      <c r="HKQ1" s="290"/>
      <c r="HKR1" s="290"/>
      <c r="HKS1" s="290"/>
      <c r="HKT1" s="290"/>
      <c r="HKU1" s="290"/>
      <c r="HKV1" s="290"/>
      <c r="HKW1" s="290"/>
      <c r="HKX1" s="290"/>
      <c r="HKY1" s="290"/>
      <c r="HKZ1" s="290"/>
      <c r="HLA1" s="290"/>
      <c r="HLB1" s="290"/>
      <c r="HLC1" s="290"/>
      <c r="HLD1" s="290"/>
      <c r="HLE1" s="290"/>
      <c r="HLF1" s="290"/>
      <c r="HLG1" s="290"/>
      <c r="HLH1" s="290"/>
      <c r="HLI1" s="290"/>
      <c r="HLJ1" s="290"/>
      <c r="HLK1" s="290"/>
      <c r="HLL1" s="290"/>
      <c r="HLM1" s="290"/>
      <c r="HLN1" s="290"/>
      <c r="HLO1" s="290"/>
      <c r="HLP1" s="290"/>
      <c r="HLQ1" s="290"/>
      <c r="HLR1" s="290"/>
      <c r="HLS1" s="290"/>
      <c r="HLT1" s="290"/>
      <c r="HLU1" s="290"/>
      <c r="HLV1" s="290"/>
      <c r="HLW1" s="290"/>
      <c r="HLX1" s="290"/>
      <c r="HLY1" s="290"/>
      <c r="HLZ1" s="290"/>
      <c r="HMA1" s="290"/>
      <c r="HMB1" s="290"/>
      <c r="HMC1" s="290"/>
      <c r="HMD1" s="290"/>
      <c r="HME1" s="290"/>
      <c r="HMF1" s="290"/>
      <c r="HMG1" s="290"/>
      <c r="HMH1" s="290"/>
      <c r="HMI1" s="290"/>
      <c r="HMJ1" s="290"/>
      <c r="HMK1" s="290"/>
      <c r="HML1" s="290"/>
      <c r="HMM1" s="290"/>
      <c r="HMN1" s="290"/>
      <c r="HMO1" s="290"/>
      <c r="HMP1" s="290"/>
      <c r="HMQ1" s="290"/>
      <c r="HMR1" s="290"/>
      <c r="HMS1" s="290"/>
      <c r="HMT1" s="290"/>
      <c r="HMU1" s="290"/>
      <c r="HMV1" s="290"/>
      <c r="HMW1" s="290"/>
      <c r="HMX1" s="290"/>
      <c r="HMY1" s="290"/>
      <c r="HMZ1" s="290"/>
      <c r="HNA1" s="290"/>
      <c r="HNB1" s="290"/>
      <c r="HNC1" s="290"/>
      <c r="HND1" s="290"/>
      <c r="HNE1" s="290"/>
      <c r="HNF1" s="290"/>
      <c r="HNG1" s="290"/>
      <c r="HNH1" s="290"/>
      <c r="HNI1" s="290"/>
      <c r="HNJ1" s="290"/>
      <c r="HNK1" s="290"/>
      <c r="HNL1" s="290"/>
      <c r="HNM1" s="290"/>
      <c r="HNN1" s="290"/>
      <c r="HNO1" s="290"/>
      <c r="HNP1" s="290"/>
      <c r="HNQ1" s="290"/>
      <c r="HNR1" s="290"/>
      <c r="HNS1" s="290"/>
      <c r="HNT1" s="290"/>
      <c r="HNU1" s="290"/>
      <c r="HNV1" s="290"/>
      <c r="HNW1" s="290"/>
      <c r="HNX1" s="290"/>
      <c r="HNY1" s="290"/>
      <c r="HNZ1" s="290"/>
      <c r="HOA1" s="290"/>
      <c r="HOB1" s="290"/>
      <c r="HOC1" s="290"/>
      <c r="HOD1" s="290"/>
      <c r="HOE1" s="290"/>
      <c r="HOF1" s="290"/>
      <c r="HOG1" s="290"/>
      <c r="HOH1" s="290"/>
      <c r="HOI1" s="290"/>
      <c r="HOJ1" s="290"/>
      <c r="HOK1" s="290"/>
      <c r="HOL1" s="290"/>
      <c r="HOM1" s="290"/>
      <c r="HON1" s="290"/>
      <c r="HOO1" s="290"/>
      <c r="HOP1" s="290"/>
      <c r="HOQ1" s="290"/>
      <c r="HOR1" s="290"/>
      <c r="HOS1" s="290"/>
      <c r="HOT1" s="290"/>
      <c r="HOU1" s="290"/>
      <c r="HOV1" s="290"/>
      <c r="HOW1" s="290"/>
      <c r="HOX1" s="290"/>
      <c r="HOY1" s="290"/>
      <c r="HOZ1" s="290"/>
      <c r="HPA1" s="290"/>
      <c r="HPB1" s="290"/>
      <c r="HPC1" s="290"/>
      <c r="HPD1" s="290"/>
      <c r="HPE1" s="290"/>
      <c r="HPF1" s="290"/>
      <c r="HPG1" s="290"/>
      <c r="HPH1" s="290"/>
      <c r="HPI1" s="290"/>
      <c r="HPJ1" s="290"/>
      <c r="HPK1" s="290"/>
      <c r="HPL1" s="290"/>
      <c r="HPM1" s="290"/>
      <c r="HPN1" s="290"/>
      <c r="HPO1" s="290"/>
      <c r="HPP1" s="290"/>
      <c r="HPQ1" s="290"/>
      <c r="HPR1" s="290"/>
      <c r="HPS1" s="290"/>
      <c r="HPT1" s="290"/>
      <c r="HPU1" s="290"/>
      <c r="HPV1" s="290"/>
      <c r="HPW1" s="290"/>
      <c r="HPX1" s="290"/>
      <c r="HPY1" s="290"/>
      <c r="HPZ1" s="290"/>
      <c r="HQA1" s="290"/>
      <c r="HQB1" s="290"/>
      <c r="HQC1" s="290"/>
      <c r="HQD1" s="290"/>
      <c r="HQE1" s="290"/>
      <c r="HQF1" s="290"/>
      <c r="HQG1" s="290"/>
      <c r="HQH1" s="290"/>
      <c r="HQI1" s="290"/>
      <c r="HQJ1" s="290"/>
      <c r="HQK1" s="290"/>
      <c r="HQL1" s="290"/>
      <c r="HQM1" s="290"/>
      <c r="HQN1" s="290"/>
      <c r="HQO1" s="290"/>
      <c r="HQP1" s="290"/>
      <c r="HQQ1" s="290"/>
      <c r="HQR1" s="290"/>
      <c r="HQS1" s="290"/>
      <c r="HQT1" s="290"/>
      <c r="HQU1" s="290"/>
      <c r="HQV1" s="290"/>
      <c r="HQW1" s="290"/>
      <c r="HQX1" s="290"/>
      <c r="HQY1" s="290"/>
      <c r="HQZ1" s="290"/>
      <c r="HRA1" s="290"/>
      <c r="HRB1" s="290"/>
      <c r="HRC1" s="290"/>
      <c r="HRD1" s="290"/>
      <c r="HRE1" s="290"/>
      <c r="HRF1" s="290"/>
      <c r="HRG1" s="290"/>
      <c r="HRH1" s="290"/>
      <c r="HRI1" s="290"/>
      <c r="HRJ1" s="290"/>
      <c r="HRK1" s="290"/>
      <c r="HRL1" s="290"/>
      <c r="HRM1" s="290"/>
      <c r="HRN1" s="290"/>
      <c r="HRO1" s="290"/>
      <c r="HRP1" s="290"/>
      <c r="HRQ1" s="290"/>
      <c r="HRR1" s="290"/>
      <c r="HRS1" s="290"/>
      <c r="HRT1" s="290"/>
      <c r="HRU1" s="290"/>
      <c r="HRV1" s="290"/>
      <c r="HRW1" s="290"/>
      <c r="HRX1" s="290"/>
      <c r="HRY1" s="290"/>
      <c r="HRZ1" s="290"/>
      <c r="HSA1" s="290"/>
      <c r="HSB1" s="290"/>
      <c r="HSC1" s="290"/>
      <c r="HSD1" s="290"/>
      <c r="HSE1" s="290"/>
      <c r="HSF1" s="290"/>
      <c r="HSG1" s="290"/>
      <c r="HSH1" s="290"/>
      <c r="HSI1" s="290"/>
      <c r="HSJ1" s="290"/>
      <c r="HSK1" s="290"/>
      <c r="HSL1" s="290"/>
      <c r="HSM1" s="290"/>
      <c r="HSN1" s="290"/>
      <c r="HSO1" s="290"/>
      <c r="HSP1" s="290"/>
      <c r="HSQ1" s="290"/>
      <c r="HSR1" s="290"/>
      <c r="HSS1" s="290"/>
      <c r="HST1" s="290"/>
      <c r="HSU1" s="290"/>
      <c r="HSV1" s="290"/>
      <c r="HSW1" s="290"/>
      <c r="HSX1" s="290"/>
      <c r="HSY1" s="290"/>
      <c r="HSZ1" s="290"/>
      <c r="HTA1" s="290"/>
      <c r="HTB1" s="290"/>
      <c r="HTC1" s="290"/>
      <c r="HTD1" s="290"/>
      <c r="HTE1" s="290"/>
      <c r="HTF1" s="290"/>
      <c r="HTG1" s="290"/>
      <c r="HTH1" s="290"/>
      <c r="HTI1" s="290"/>
      <c r="HTJ1" s="290"/>
      <c r="HTK1" s="290"/>
      <c r="HTL1" s="290"/>
      <c r="HTM1" s="290"/>
      <c r="HTN1" s="290"/>
      <c r="HTO1" s="290"/>
      <c r="HTP1" s="290"/>
      <c r="HTQ1" s="290"/>
      <c r="HTR1" s="290"/>
      <c r="HTS1" s="290"/>
      <c r="HTT1" s="290"/>
      <c r="HTU1" s="290"/>
      <c r="HTV1" s="290"/>
      <c r="HTW1" s="290"/>
      <c r="HTX1" s="290"/>
      <c r="HTY1" s="290"/>
      <c r="HTZ1" s="290"/>
      <c r="HUA1" s="290"/>
      <c r="HUB1" s="290"/>
      <c r="HUC1" s="290"/>
      <c r="HUD1" s="290"/>
      <c r="HUE1" s="290"/>
      <c r="HUF1" s="290"/>
      <c r="HUG1" s="290"/>
      <c r="HUH1" s="290"/>
      <c r="HUI1" s="290"/>
      <c r="HUJ1" s="290"/>
      <c r="HUK1" s="290"/>
      <c r="HUL1" s="290"/>
      <c r="HUM1" s="290"/>
      <c r="HUN1" s="290"/>
      <c r="HUO1" s="290"/>
      <c r="HUP1" s="290"/>
      <c r="HUQ1" s="290"/>
      <c r="HUR1" s="290"/>
      <c r="HUS1" s="290"/>
      <c r="HUT1" s="290"/>
      <c r="HUU1" s="290"/>
      <c r="HUV1" s="290"/>
      <c r="HUW1" s="290"/>
      <c r="HUX1" s="290"/>
      <c r="HUY1" s="290"/>
      <c r="HUZ1" s="290"/>
      <c r="HVA1" s="290"/>
      <c r="HVB1" s="290"/>
      <c r="HVC1" s="290"/>
      <c r="HVD1" s="290"/>
      <c r="HVE1" s="290"/>
      <c r="HVF1" s="290"/>
      <c r="HVG1" s="290"/>
      <c r="HVH1" s="290"/>
      <c r="HVI1" s="290"/>
      <c r="HVJ1" s="290"/>
      <c r="HVK1" s="290"/>
      <c r="HVL1" s="290"/>
      <c r="HVM1" s="290"/>
      <c r="HVN1" s="290"/>
      <c r="HVO1" s="290"/>
      <c r="HVP1" s="290"/>
      <c r="HVQ1" s="290"/>
      <c r="HVR1" s="290"/>
      <c r="HVS1" s="290"/>
      <c r="HVT1" s="290"/>
      <c r="HVU1" s="290"/>
      <c r="HVV1" s="290"/>
      <c r="HVW1" s="290"/>
      <c r="HVX1" s="290"/>
      <c r="HVY1" s="290"/>
      <c r="HVZ1" s="290"/>
      <c r="HWA1" s="290"/>
      <c r="HWB1" s="290"/>
      <c r="HWC1" s="290"/>
      <c r="HWD1" s="290"/>
      <c r="HWE1" s="290"/>
      <c r="HWF1" s="290"/>
      <c r="HWG1" s="290"/>
      <c r="HWH1" s="290"/>
      <c r="HWI1" s="290"/>
      <c r="HWJ1" s="290"/>
      <c r="HWK1" s="290"/>
      <c r="HWL1" s="290"/>
      <c r="HWM1" s="290"/>
      <c r="HWN1" s="290"/>
      <c r="HWO1" s="290"/>
      <c r="HWP1" s="290"/>
      <c r="HWQ1" s="290"/>
      <c r="HWR1" s="290"/>
      <c r="HWS1" s="290"/>
      <c r="HWT1" s="290"/>
      <c r="HWU1" s="290"/>
      <c r="HWV1" s="290"/>
      <c r="HWW1" s="290"/>
      <c r="HWX1" s="290"/>
      <c r="HWY1" s="290"/>
      <c r="HWZ1" s="290"/>
      <c r="HXA1" s="290"/>
      <c r="HXB1" s="290"/>
      <c r="HXC1" s="290"/>
      <c r="HXD1" s="290"/>
      <c r="HXE1" s="290"/>
      <c r="HXF1" s="290"/>
      <c r="HXG1" s="290"/>
      <c r="HXH1" s="290"/>
      <c r="HXI1" s="290"/>
      <c r="HXJ1" s="290"/>
      <c r="HXK1" s="290"/>
      <c r="HXL1" s="290"/>
      <c r="HXM1" s="290"/>
      <c r="HXN1" s="290"/>
      <c r="HXO1" s="290"/>
      <c r="HXP1" s="290"/>
      <c r="HXQ1" s="290"/>
      <c r="HXR1" s="290"/>
      <c r="HXS1" s="290"/>
      <c r="HXT1" s="290"/>
      <c r="HXU1" s="290"/>
      <c r="HXV1" s="290"/>
      <c r="HXW1" s="290"/>
      <c r="HXX1" s="290"/>
      <c r="HXY1" s="290"/>
      <c r="HXZ1" s="290"/>
      <c r="HYA1" s="290"/>
      <c r="HYB1" s="290"/>
      <c r="HYC1" s="290"/>
      <c r="HYD1" s="290"/>
      <c r="HYE1" s="290"/>
      <c r="HYF1" s="290"/>
      <c r="HYG1" s="290"/>
      <c r="HYH1" s="290"/>
      <c r="HYI1" s="290"/>
      <c r="HYJ1" s="290"/>
      <c r="HYK1" s="290"/>
      <c r="HYL1" s="290"/>
      <c r="HYM1" s="290"/>
      <c r="HYN1" s="290"/>
      <c r="HYO1" s="290"/>
      <c r="HYP1" s="290"/>
      <c r="HYQ1" s="290"/>
      <c r="HYR1" s="290"/>
      <c r="HYS1" s="290"/>
      <c r="HYT1" s="290"/>
      <c r="HYU1" s="290"/>
      <c r="HYV1" s="290"/>
      <c r="HYW1" s="290"/>
      <c r="HYX1" s="290"/>
      <c r="HYY1" s="290"/>
      <c r="HYZ1" s="290"/>
      <c r="HZA1" s="290"/>
      <c r="HZB1" s="290"/>
      <c r="HZC1" s="290"/>
      <c r="HZD1" s="290"/>
      <c r="HZE1" s="290"/>
      <c r="HZF1" s="290"/>
      <c r="HZG1" s="290"/>
      <c r="HZH1" s="290"/>
      <c r="HZI1" s="290"/>
      <c r="HZJ1" s="290"/>
      <c r="HZK1" s="290"/>
      <c r="HZL1" s="290"/>
      <c r="HZM1" s="290"/>
      <c r="HZN1" s="290"/>
      <c r="HZO1" s="290"/>
      <c r="HZP1" s="290"/>
      <c r="HZQ1" s="290"/>
      <c r="HZR1" s="290"/>
      <c r="HZS1" s="290"/>
      <c r="HZT1" s="290"/>
      <c r="HZU1" s="290"/>
      <c r="HZV1" s="290"/>
      <c r="HZW1" s="290"/>
      <c r="HZX1" s="290"/>
      <c r="HZY1" s="290"/>
      <c r="HZZ1" s="290"/>
      <c r="IAA1" s="290"/>
      <c r="IAB1" s="290"/>
      <c r="IAC1" s="290"/>
      <c r="IAD1" s="290"/>
      <c r="IAE1" s="290"/>
      <c r="IAF1" s="290"/>
      <c r="IAG1" s="290"/>
      <c r="IAH1" s="290"/>
      <c r="IAI1" s="290"/>
      <c r="IAJ1" s="290"/>
      <c r="IAK1" s="290"/>
      <c r="IAL1" s="290"/>
      <c r="IAM1" s="290"/>
      <c r="IAN1" s="290"/>
      <c r="IAO1" s="290"/>
      <c r="IAP1" s="290"/>
      <c r="IAQ1" s="290"/>
      <c r="IAR1" s="290"/>
      <c r="IAS1" s="290"/>
      <c r="IAT1" s="290"/>
      <c r="IAU1" s="290"/>
      <c r="IAV1" s="290"/>
      <c r="IAW1" s="290"/>
      <c r="IAX1" s="290"/>
      <c r="IAY1" s="290"/>
      <c r="IAZ1" s="290"/>
      <c r="IBA1" s="290"/>
      <c r="IBB1" s="290"/>
      <c r="IBC1" s="290"/>
      <c r="IBD1" s="290"/>
      <c r="IBE1" s="290"/>
      <c r="IBF1" s="290"/>
      <c r="IBG1" s="290"/>
      <c r="IBH1" s="290"/>
      <c r="IBI1" s="290"/>
      <c r="IBJ1" s="290"/>
      <c r="IBK1" s="290"/>
      <c r="IBL1" s="290"/>
      <c r="IBM1" s="290"/>
      <c r="IBN1" s="290"/>
      <c r="IBO1" s="290"/>
      <c r="IBP1" s="290"/>
      <c r="IBQ1" s="290"/>
      <c r="IBR1" s="290"/>
      <c r="IBS1" s="290"/>
      <c r="IBT1" s="290"/>
      <c r="IBU1" s="290"/>
      <c r="IBV1" s="290"/>
      <c r="IBW1" s="290"/>
      <c r="IBX1" s="290"/>
      <c r="IBY1" s="290"/>
      <c r="IBZ1" s="290"/>
      <c r="ICA1" s="290"/>
      <c r="ICB1" s="290"/>
      <c r="ICC1" s="290"/>
      <c r="ICD1" s="290"/>
      <c r="ICE1" s="290"/>
      <c r="ICF1" s="290"/>
      <c r="ICG1" s="290"/>
      <c r="ICH1" s="290"/>
      <c r="ICI1" s="290"/>
      <c r="ICJ1" s="290"/>
      <c r="ICK1" s="290"/>
      <c r="ICL1" s="290"/>
      <c r="ICM1" s="290"/>
      <c r="ICN1" s="290"/>
      <c r="ICO1" s="290"/>
      <c r="ICP1" s="290"/>
      <c r="ICQ1" s="290"/>
      <c r="ICR1" s="290"/>
      <c r="ICS1" s="290"/>
      <c r="ICT1" s="290"/>
      <c r="ICU1" s="290"/>
      <c r="ICV1" s="290"/>
      <c r="ICW1" s="290"/>
      <c r="ICX1" s="290"/>
      <c r="ICY1" s="290"/>
      <c r="ICZ1" s="290"/>
      <c r="IDA1" s="290"/>
      <c r="IDB1" s="290"/>
      <c r="IDC1" s="290"/>
      <c r="IDD1" s="290"/>
      <c r="IDE1" s="290"/>
      <c r="IDF1" s="290"/>
      <c r="IDG1" s="290"/>
      <c r="IDH1" s="290"/>
      <c r="IDI1" s="290"/>
      <c r="IDJ1" s="290"/>
      <c r="IDK1" s="290"/>
      <c r="IDL1" s="290"/>
      <c r="IDM1" s="290"/>
      <c r="IDN1" s="290"/>
      <c r="IDO1" s="290"/>
      <c r="IDP1" s="290"/>
      <c r="IDQ1" s="290"/>
      <c r="IDR1" s="290"/>
      <c r="IDS1" s="290"/>
      <c r="IDT1" s="290"/>
      <c r="IDU1" s="290"/>
      <c r="IDV1" s="290"/>
      <c r="IDW1" s="290"/>
      <c r="IDX1" s="290"/>
      <c r="IDY1" s="290"/>
      <c r="IDZ1" s="290"/>
      <c r="IEA1" s="290"/>
      <c r="IEB1" s="290"/>
      <c r="IEC1" s="290"/>
      <c r="IED1" s="290"/>
      <c r="IEE1" s="290"/>
      <c r="IEF1" s="290"/>
      <c r="IEG1" s="290"/>
      <c r="IEH1" s="290"/>
      <c r="IEI1" s="290"/>
      <c r="IEJ1" s="290"/>
      <c r="IEK1" s="290"/>
      <c r="IEL1" s="290"/>
      <c r="IEM1" s="290"/>
      <c r="IEN1" s="290"/>
      <c r="IEO1" s="290"/>
      <c r="IEP1" s="290"/>
      <c r="IEQ1" s="290"/>
      <c r="IER1" s="290"/>
      <c r="IES1" s="290"/>
      <c r="IET1" s="290"/>
      <c r="IEU1" s="290"/>
      <c r="IEV1" s="290"/>
      <c r="IEW1" s="290"/>
      <c r="IEX1" s="290"/>
      <c r="IEY1" s="290"/>
      <c r="IEZ1" s="290"/>
      <c r="IFA1" s="290"/>
      <c r="IFB1" s="290"/>
      <c r="IFC1" s="290"/>
      <c r="IFD1" s="290"/>
      <c r="IFE1" s="290"/>
      <c r="IFF1" s="290"/>
      <c r="IFG1" s="290"/>
      <c r="IFH1" s="290"/>
      <c r="IFI1" s="290"/>
      <c r="IFJ1" s="290"/>
      <c r="IFK1" s="290"/>
      <c r="IFL1" s="290"/>
      <c r="IFM1" s="290"/>
      <c r="IFN1" s="290"/>
      <c r="IFO1" s="290"/>
      <c r="IFP1" s="290"/>
      <c r="IFQ1" s="290"/>
      <c r="IFR1" s="290"/>
      <c r="IFS1" s="290"/>
      <c r="IFT1" s="290"/>
      <c r="IFU1" s="290"/>
      <c r="IFV1" s="290"/>
      <c r="IFW1" s="290"/>
      <c r="IFX1" s="290"/>
      <c r="IFY1" s="290"/>
      <c r="IFZ1" s="290"/>
      <c r="IGA1" s="290"/>
      <c r="IGB1" s="290"/>
      <c r="IGC1" s="290"/>
      <c r="IGD1" s="290"/>
      <c r="IGE1" s="290"/>
      <c r="IGF1" s="290"/>
      <c r="IGG1" s="290"/>
      <c r="IGH1" s="290"/>
      <c r="IGI1" s="290"/>
      <c r="IGJ1" s="290"/>
      <c r="IGK1" s="290"/>
      <c r="IGL1" s="290"/>
      <c r="IGM1" s="290"/>
      <c r="IGN1" s="290"/>
      <c r="IGO1" s="290"/>
      <c r="IGP1" s="290"/>
      <c r="IGQ1" s="290"/>
      <c r="IGR1" s="290"/>
      <c r="IGS1" s="290"/>
      <c r="IGT1" s="290"/>
      <c r="IGU1" s="290"/>
      <c r="IGV1" s="290"/>
      <c r="IGW1" s="290"/>
      <c r="IGX1" s="290"/>
      <c r="IGY1" s="290"/>
      <c r="IGZ1" s="290"/>
      <c r="IHA1" s="290"/>
      <c r="IHB1" s="290"/>
      <c r="IHC1" s="290"/>
      <c r="IHD1" s="290"/>
      <c r="IHE1" s="290"/>
      <c r="IHF1" s="290"/>
      <c r="IHG1" s="290"/>
      <c r="IHH1" s="290"/>
      <c r="IHI1" s="290"/>
      <c r="IHJ1" s="290"/>
      <c r="IHK1" s="290"/>
      <c r="IHL1" s="290"/>
      <c r="IHM1" s="290"/>
      <c r="IHN1" s="290"/>
      <c r="IHO1" s="290"/>
      <c r="IHP1" s="290"/>
      <c r="IHQ1" s="290"/>
      <c r="IHR1" s="290"/>
      <c r="IHS1" s="290"/>
      <c r="IHT1" s="290"/>
      <c r="IHU1" s="290"/>
      <c r="IHV1" s="290"/>
      <c r="IHW1" s="290"/>
      <c r="IHX1" s="290"/>
      <c r="IHY1" s="290"/>
      <c r="IHZ1" s="290"/>
      <c r="IIA1" s="290"/>
      <c r="IIB1" s="290"/>
      <c r="IIC1" s="290"/>
      <c r="IID1" s="290"/>
      <c r="IIE1" s="290"/>
      <c r="IIF1" s="290"/>
      <c r="IIG1" s="290"/>
      <c r="IIH1" s="290"/>
      <c r="III1" s="290"/>
      <c r="IIJ1" s="290"/>
      <c r="IIK1" s="290"/>
      <c r="IIL1" s="290"/>
      <c r="IIM1" s="290"/>
      <c r="IIN1" s="290"/>
      <c r="IIO1" s="290"/>
      <c r="IIP1" s="290"/>
      <c r="IIQ1" s="290"/>
      <c r="IIR1" s="290"/>
      <c r="IIS1" s="290"/>
      <c r="IIT1" s="290"/>
      <c r="IIU1" s="290"/>
      <c r="IIV1" s="290"/>
      <c r="IIW1" s="290"/>
      <c r="IIX1" s="290"/>
      <c r="IIY1" s="290"/>
      <c r="IIZ1" s="290"/>
      <c r="IJA1" s="290"/>
      <c r="IJB1" s="290"/>
      <c r="IJC1" s="290"/>
      <c r="IJD1" s="290"/>
      <c r="IJE1" s="290"/>
      <c r="IJF1" s="290"/>
      <c r="IJG1" s="290"/>
      <c r="IJH1" s="290"/>
      <c r="IJI1" s="290"/>
      <c r="IJJ1" s="290"/>
      <c r="IJK1" s="290"/>
      <c r="IJL1" s="290"/>
      <c r="IJM1" s="290"/>
      <c r="IJN1" s="290"/>
      <c r="IJO1" s="290"/>
      <c r="IJP1" s="290"/>
      <c r="IJQ1" s="290"/>
      <c r="IJR1" s="290"/>
      <c r="IJS1" s="290"/>
      <c r="IJT1" s="290"/>
      <c r="IJU1" s="290"/>
      <c r="IJV1" s="290"/>
      <c r="IJW1" s="290"/>
      <c r="IJX1" s="290"/>
      <c r="IJY1" s="290"/>
      <c r="IJZ1" s="290"/>
      <c r="IKA1" s="290"/>
      <c r="IKB1" s="290"/>
      <c r="IKC1" s="290"/>
      <c r="IKD1" s="290"/>
      <c r="IKE1" s="290"/>
      <c r="IKF1" s="290"/>
      <c r="IKG1" s="290"/>
      <c r="IKH1" s="290"/>
      <c r="IKI1" s="290"/>
      <c r="IKJ1" s="290"/>
      <c r="IKK1" s="290"/>
      <c r="IKL1" s="290"/>
      <c r="IKM1" s="290"/>
      <c r="IKN1" s="290"/>
      <c r="IKO1" s="290"/>
      <c r="IKP1" s="290"/>
      <c r="IKQ1" s="290"/>
      <c r="IKR1" s="290"/>
      <c r="IKS1" s="290"/>
      <c r="IKT1" s="290"/>
      <c r="IKU1" s="290"/>
      <c r="IKV1" s="290"/>
      <c r="IKW1" s="290"/>
      <c r="IKX1" s="290"/>
      <c r="IKY1" s="290"/>
      <c r="IKZ1" s="290"/>
      <c r="ILA1" s="290"/>
      <c r="ILB1" s="290"/>
      <c r="ILC1" s="290"/>
      <c r="ILD1" s="290"/>
      <c r="ILE1" s="290"/>
      <c r="ILF1" s="290"/>
      <c r="ILG1" s="290"/>
      <c r="ILH1" s="290"/>
      <c r="ILI1" s="290"/>
      <c r="ILJ1" s="290"/>
      <c r="ILK1" s="290"/>
      <c r="ILL1" s="290"/>
      <c r="ILM1" s="290"/>
      <c r="ILN1" s="290"/>
      <c r="ILO1" s="290"/>
      <c r="ILP1" s="290"/>
      <c r="ILQ1" s="290"/>
      <c r="ILR1" s="290"/>
      <c r="ILS1" s="290"/>
      <c r="ILT1" s="290"/>
      <c r="ILU1" s="290"/>
      <c r="ILV1" s="290"/>
      <c r="ILW1" s="290"/>
      <c r="ILX1" s="290"/>
      <c r="ILY1" s="290"/>
      <c r="ILZ1" s="290"/>
      <c r="IMA1" s="290"/>
      <c r="IMB1" s="290"/>
      <c r="IMC1" s="290"/>
      <c r="IMD1" s="290"/>
      <c r="IME1" s="290"/>
      <c r="IMF1" s="290"/>
      <c r="IMG1" s="290"/>
      <c r="IMH1" s="290"/>
      <c r="IMI1" s="290"/>
      <c r="IMJ1" s="290"/>
      <c r="IMK1" s="290"/>
      <c r="IML1" s="290"/>
      <c r="IMM1" s="290"/>
      <c r="IMN1" s="290"/>
      <c r="IMO1" s="290"/>
      <c r="IMP1" s="290"/>
      <c r="IMQ1" s="290"/>
      <c r="IMR1" s="290"/>
      <c r="IMS1" s="290"/>
      <c r="IMT1" s="290"/>
      <c r="IMU1" s="290"/>
      <c r="IMV1" s="290"/>
      <c r="IMW1" s="290"/>
      <c r="IMX1" s="290"/>
      <c r="IMY1" s="290"/>
      <c r="IMZ1" s="290"/>
      <c r="INA1" s="290"/>
      <c r="INB1" s="290"/>
      <c r="INC1" s="290"/>
      <c r="IND1" s="290"/>
      <c r="INE1" s="290"/>
      <c r="INF1" s="290"/>
      <c r="ING1" s="290"/>
      <c r="INH1" s="290"/>
      <c r="INI1" s="290"/>
      <c r="INJ1" s="290"/>
      <c r="INK1" s="290"/>
      <c r="INL1" s="290"/>
      <c r="INM1" s="290"/>
      <c r="INN1" s="290"/>
      <c r="INO1" s="290"/>
      <c r="INP1" s="290"/>
      <c r="INQ1" s="290"/>
      <c r="INR1" s="290"/>
      <c r="INS1" s="290"/>
      <c r="INT1" s="290"/>
      <c r="INU1" s="290"/>
      <c r="INV1" s="290"/>
      <c r="INW1" s="290"/>
      <c r="INX1" s="290"/>
      <c r="INY1" s="290"/>
      <c r="INZ1" s="290"/>
      <c r="IOA1" s="290"/>
      <c r="IOB1" s="290"/>
      <c r="IOC1" s="290"/>
      <c r="IOD1" s="290"/>
      <c r="IOE1" s="290"/>
      <c r="IOF1" s="290"/>
      <c r="IOG1" s="290"/>
      <c r="IOH1" s="290"/>
      <c r="IOI1" s="290"/>
      <c r="IOJ1" s="290"/>
      <c r="IOK1" s="290"/>
      <c r="IOL1" s="290"/>
      <c r="IOM1" s="290"/>
      <c r="ION1" s="290"/>
      <c r="IOO1" s="290"/>
      <c r="IOP1" s="290"/>
      <c r="IOQ1" s="290"/>
      <c r="IOR1" s="290"/>
      <c r="IOS1" s="290"/>
      <c r="IOT1" s="290"/>
      <c r="IOU1" s="290"/>
      <c r="IOV1" s="290"/>
      <c r="IOW1" s="290"/>
      <c r="IOX1" s="290"/>
      <c r="IOY1" s="290"/>
      <c r="IOZ1" s="290"/>
      <c r="IPA1" s="290"/>
      <c r="IPB1" s="290"/>
      <c r="IPC1" s="290"/>
      <c r="IPD1" s="290"/>
      <c r="IPE1" s="290"/>
      <c r="IPF1" s="290"/>
      <c r="IPG1" s="290"/>
      <c r="IPH1" s="290"/>
      <c r="IPI1" s="290"/>
      <c r="IPJ1" s="290"/>
      <c r="IPK1" s="290"/>
      <c r="IPL1" s="290"/>
      <c r="IPM1" s="290"/>
      <c r="IPN1" s="290"/>
      <c r="IPO1" s="290"/>
      <c r="IPP1" s="290"/>
      <c r="IPQ1" s="290"/>
      <c r="IPR1" s="290"/>
      <c r="IPS1" s="290"/>
      <c r="IPT1" s="290"/>
      <c r="IPU1" s="290"/>
      <c r="IPV1" s="290"/>
      <c r="IPW1" s="290"/>
      <c r="IPX1" s="290"/>
      <c r="IPY1" s="290"/>
      <c r="IPZ1" s="290"/>
      <c r="IQA1" s="290"/>
      <c r="IQB1" s="290"/>
      <c r="IQC1" s="290"/>
      <c r="IQD1" s="290"/>
      <c r="IQE1" s="290"/>
      <c r="IQF1" s="290"/>
      <c r="IQG1" s="290"/>
      <c r="IQH1" s="290"/>
      <c r="IQI1" s="290"/>
      <c r="IQJ1" s="290"/>
      <c r="IQK1" s="290"/>
      <c r="IQL1" s="290"/>
      <c r="IQM1" s="290"/>
      <c r="IQN1" s="290"/>
      <c r="IQO1" s="290"/>
      <c r="IQP1" s="290"/>
      <c r="IQQ1" s="290"/>
      <c r="IQR1" s="290"/>
      <c r="IQS1" s="290"/>
      <c r="IQT1" s="290"/>
      <c r="IQU1" s="290"/>
      <c r="IQV1" s="290"/>
      <c r="IQW1" s="290"/>
      <c r="IQX1" s="290"/>
      <c r="IQY1" s="290"/>
      <c r="IQZ1" s="290"/>
      <c r="IRA1" s="290"/>
      <c r="IRB1" s="290"/>
      <c r="IRC1" s="290"/>
      <c r="IRD1" s="290"/>
      <c r="IRE1" s="290"/>
      <c r="IRF1" s="290"/>
      <c r="IRG1" s="290"/>
      <c r="IRH1" s="290"/>
      <c r="IRI1" s="290"/>
      <c r="IRJ1" s="290"/>
      <c r="IRK1" s="290"/>
      <c r="IRL1" s="290"/>
      <c r="IRM1" s="290"/>
      <c r="IRN1" s="290"/>
      <c r="IRO1" s="290"/>
      <c r="IRP1" s="290"/>
      <c r="IRQ1" s="290"/>
      <c r="IRR1" s="290"/>
      <c r="IRS1" s="290"/>
      <c r="IRT1" s="290"/>
      <c r="IRU1" s="290"/>
      <c r="IRV1" s="290"/>
      <c r="IRW1" s="290"/>
      <c r="IRX1" s="290"/>
      <c r="IRY1" s="290"/>
      <c r="IRZ1" s="290"/>
      <c r="ISA1" s="290"/>
      <c r="ISB1" s="290"/>
      <c r="ISC1" s="290"/>
      <c r="ISD1" s="290"/>
      <c r="ISE1" s="290"/>
      <c r="ISF1" s="290"/>
      <c r="ISG1" s="290"/>
      <c r="ISH1" s="290"/>
      <c r="ISI1" s="290"/>
      <c r="ISJ1" s="290"/>
      <c r="ISK1" s="290"/>
      <c r="ISL1" s="290"/>
      <c r="ISM1" s="290"/>
      <c r="ISN1" s="290"/>
      <c r="ISO1" s="290"/>
      <c r="ISP1" s="290"/>
      <c r="ISQ1" s="290"/>
      <c r="ISR1" s="290"/>
      <c r="ISS1" s="290"/>
      <c r="IST1" s="290"/>
      <c r="ISU1" s="290"/>
      <c r="ISV1" s="290"/>
      <c r="ISW1" s="290"/>
      <c r="ISX1" s="290"/>
      <c r="ISY1" s="290"/>
      <c r="ISZ1" s="290"/>
      <c r="ITA1" s="290"/>
      <c r="ITB1" s="290"/>
      <c r="ITC1" s="290"/>
      <c r="ITD1" s="290"/>
      <c r="ITE1" s="290"/>
      <c r="ITF1" s="290"/>
      <c r="ITG1" s="290"/>
      <c r="ITH1" s="290"/>
      <c r="ITI1" s="290"/>
      <c r="ITJ1" s="290"/>
      <c r="ITK1" s="290"/>
      <c r="ITL1" s="290"/>
      <c r="ITM1" s="290"/>
      <c r="ITN1" s="290"/>
      <c r="ITO1" s="290"/>
      <c r="ITP1" s="290"/>
      <c r="ITQ1" s="290"/>
      <c r="ITR1" s="290"/>
      <c r="ITS1" s="290"/>
      <c r="ITT1" s="290"/>
      <c r="ITU1" s="290"/>
      <c r="ITV1" s="290"/>
      <c r="ITW1" s="290"/>
      <c r="ITX1" s="290"/>
      <c r="ITY1" s="290"/>
      <c r="ITZ1" s="290"/>
      <c r="IUA1" s="290"/>
      <c r="IUB1" s="290"/>
      <c r="IUC1" s="290"/>
      <c r="IUD1" s="290"/>
      <c r="IUE1" s="290"/>
      <c r="IUF1" s="290"/>
      <c r="IUG1" s="290"/>
      <c r="IUH1" s="290"/>
      <c r="IUI1" s="290"/>
      <c r="IUJ1" s="290"/>
      <c r="IUK1" s="290"/>
      <c r="IUL1" s="290"/>
      <c r="IUM1" s="290"/>
      <c r="IUN1" s="290"/>
      <c r="IUO1" s="290"/>
      <c r="IUP1" s="290"/>
      <c r="IUQ1" s="290"/>
      <c r="IUR1" s="290"/>
      <c r="IUS1" s="290"/>
      <c r="IUT1" s="290"/>
      <c r="IUU1" s="290"/>
      <c r="IUV1" s="290"/>
      <c r="IUW1" s="290"/>
      <c r="IUX1" s="290"/>
      <c r="IUY1" s="290"/>
      <c r="IUZ1" s="290"/>
      <c r="IVA1" s="290"/>
      <c r="IVB1" s="290"/>
      <c r="IVC1" s="290"/>
      <c r="IVD1" s="290"/>
      <c r="IVE1" s="290"/>
      <c r="IVF1" s="290"/>
      <c r="IVG1" s="290"/>
      <c r="IVH1" s="290"/>
      <c r="IVI1" s="290"/>
      <c r="IVJ1" s="290"/>
      <c r="IVK1" s="290"/>
      <c r="IVL1" s="290"/>
      <c r="IVM1" s="290"/>
      <c r="IVN1" s="290"/>
      <c r="IVO1" s="290"/>
      <c r="IVP1" s="290"/>
      <c r="IVQ1" s="290"/>
      <c r="IVR1" s="290"/>
      <c r="IVS1" s="290"/>
      <c r="IVT1" s="290"/>
      <c r="IVU1" s="290"/>
      <c r="IVV1" s="290"/>
      <c r="IVW1" s="290"/>
      <c r="IVX1" s="290"/>
      <c r="IVY1" s="290"/>
      <c r="IVZ1" s="290"/>
      <c r="IWA1" s="290"/>
      <c r="IWB1" s="290"/>
      <c r="IWC1" s="290"/>
      <c r="IWD1" s="290"/>
      <c r="IWE1" s="290"/>
      <c r="IWF1" s="290"/>
      <c r="IWG1" s="290"/>
      <c r="IWH1" s="290"/>
      <c r="IWI1" s="290"/>
      <c r="IWJ1" s="290"/>
      <c r="IWK1" s="290"/>
      <c r="IWL1" s="290"/>
      <c r="IWM1" s="290"/>
      <c r="IWN1" s="290"/>
      <c r="IWO1" s="290"/>
      <c r="IWP1" s="290"/>
      <c r="IWQ1" s="290"/>
      <c r="IWR1" s="290"/>
      <c r="IWS1" s="290"/>
      <c r="IWT1" s="290"/>
      <c r="IWU1" s="290"/>
      <c r="IWV1" s="290"/>
      <c r="IWW1" s="290"/>
      <c r="IWX1" s="290"/>
      <c r="IWY1" s="290"/>
      <c r="IWZ1" s="290"/>
      <c r="IXA1" s="290"/>
      <c r="IXB1" s="290"/>
      <c r="IXC1" s="290"/>
      <c r="IXD1" s="290"/>
      <c r="IXE1" s="290"/>
      <c r="IXF1" s="290"/>
      <c r="IXG1" s="290"/>
      <c r="IXH1" s="290"/>
      <c r="IXI1" s="290"/>
      <c r="IXJ1" s="290"/>
      <c r="IXK1" s="290"/>
      <c r="IXL1" s="290"/>
      <c r="IXM1" s="290"/>
      <c r="IXN1" s="290"/>
      <c r="IXO1" s="290"/>
      <c r="IXP1" s="290"/>
      <c r="IXQ1" s="290"/>
      <c r="IXR1" s="290"/>
      <c r="IXS1" s="290"/>
      <c r="IXT1" s="290"/>
      <c r="IXU1" s="290"/>
      <c r="IXV1" s="290"/>
      <c r="IXW1" s="290"/>
      <c r="IXX1" s="290"/>
      <c r="IXY1" s="290"/>
      <c r="IXZ1" s="290"/>
      <c r="IYA1" s="290"/>
      <c r="IYB1" s="290"/>
      <c r="IYC1" s="290"/>
      <c r="IYD1" s="290"/>
      <c r="IYE1" s="290"/>
      <c r="IYF1" s="290"/>
      <c r="IYG1" s="290"/>
      <c r="IYH1" s="290"/>
      <c r="IYI1" s="290"/>
      <c r="IYJ1" s="290"/>
      <c r="IYK1" s="290"/>
      <c r="IYL1" s="290"/>
      <c r="IYM1" s="290"/>
      <c r="IYN1" s="290"/>
      <c r="IYO1" s="290"/>
      <c r="IYP1" s="290"/>
      <c r="IYQ1" s="290"/>
      <c r="IYR1" s="290"/>
      <c r="IYS1" s="290"/>
      <c r="IYT1" s="290"/>
      <c r="IYU1" s="290"/>
      <c r="IYV1" s="290"/>
      <c r="IYW1" s="290"/>
      <c r="IYX1" s="290"/>
      <c r="IYY1" s="290"/>
      <c r="IYZ1" s="290"/>
      <c r="IZA1" s="290"/>
      <c r="IZB1" s="290"/>
      <c r="IZC1" s="290"/>
      <c r="IZD1" s="290"/>
      <c r="IZE1" s="290"/>
      <c r="IZF1" s="290"/>
      <c r="IZG1" s="290"/>
      <c r="IZH1" s="290"/>
      <c r="IZI1" s="290"/>
      <c r="IZJ1" s="290"/>
      <c r="IZK1" s="290"/>
      <c r="IZL1" s="290"/>
      <c r="IZM1" s="290"/>
      <c r="IZN1" s="290"/>
      <c r="IZO1" s="290"/>
      <c r="IZP1" s="290"/>
      <c r="IZQ1" s="290"/>
      <c r="IZR1" s="290"/>
      <c r="IZS1" s="290"/>
      <c r="IZT1" s="290"/>
      <c r="IZU1" s="290"/>
      <c r="IZV1" s="290"/>
      <c r="IZW1" s="290"/>
      <c r="IZX1" s="290"/>
      <c r="IZY1" s="290"/>
      <c r="IZZ1" s="290"/>
      <c r="JAA1" s="290"/>
      <c r="JAB1" s="290"/>
      <c r="JAC1" s="290"/>
      <c r="JAD1" s="290"/>
      <c r="JAE1" s="290"/>
      <c r="JAF1" s="290"/>
      <c r="JAG1" s="290"/>
      <c r="JAH1" s="290"/>
      <c r="JAI1" s="290"/>
      <c r="JAJ1" s="290"/>
      <c r="JAK1" s="290"/>
      <c r="JAL1" s="290"/>
      <c r="JAM1" s="290"/>
      <c r="JAN1" s="290"/>
      <c r="JAO1" s="290"/>
      <c r="JAP1" s="290"/>
      <c r="JAQ1" s="290"/>
      <c r="JAR1" s="290"/>
      <c r="JAS1" s="290"/>
      <c r="JAT1" s="290"/>
      <c r="JAU1" s="290"/>
      <c r="JAV1" s="290"/>
      <c r="JAW1" s="290"/>
      <c r="JAX1" s="290"/>
      <c r="JAY1" s="290"/>
      <c r="JAZ1" s="290"/>
      <c r="JBA1" s="290"/>
      <c r="JBB1" s="290"/>
      <c r="JBC1" s="290"/>
      <c r="JBD1" s="290"/>
      <c r="JBE1" s="290"/>
      <c r="JBF1" s="290"/>
      <c r="JBG1" s="290"/>
      <c r="JBH1" s="290"/>
      <c r="JBI1" s="290"/>
      <c r="JBJ1" s="290"/>
      <c r="JBK1" s="290"/>
      <c r="JBL1" s="290"/>
      <c r="JBM1" s="290"/>
      <c r="JBN1" s="290"/>
      <c r="JBO1" s="290"/>
      <c r="JBP1" s="290"/>
      <c r="JBQ1" s="290"/>
      <c r="JBR1" s="290"/>
      <c r="JBS1" s="290"/>
      <c r="JBT1" s="290"/>
      <c r="JBU1" s="290"/>
      <c r="JBV1" s="290"/>
      <c r="JBW1" s="290"/>
      <c r="JBX1" s="290"/>
      <c r="JBY1" s="290"/>
      <c r="JBZ1" s="290"/>
      <c r="JCA1" s="290"/>
      <c r="JCB1" s="290"/>
      <c r="JCC1" s="290"/>
      <c r="JCD1" s="290"/>
      <c r="JCE1" s="290"/>
      <c r="JCF1" s="290"/>
      <c r="JCG1" s="290"/>
      <c r="JCH1" s="290"/>
      <c r="JCI1" s="290"/>
      <c r="JCJ1" s="290"/>
      <c r="JCK1" s="290"/>
      <c r="JCL1" s="290"/>
      <c r="JCM1" s="290"/>
      <c r="JCN1" s="290"/>
      <c r="JCO1" s="290"/>
      <c r="JCP1" s="290"/>
      <c r="JCQ1" s="290"/>
      <c r="JCR1" s="290"/>
      <c r="JCS1" s="290"/>
      <c r="JCT1" s="290"/>
      <c r="JCU1" s="290"/>
      <c r="JCV1" s="290"/>
      <c r="JCW1" s="290"/>
      <c r="JCX1" s="290"/>
      <c r="JCY1" s="290"/>
      <c r="JCZ1" s="290"/>
      <c r="JDA1" s="290"/>
      <c r="JDB1" s="290"/>
      <c r="JDC1" s="290"/>
      <c r="JDD1" s="290"/>
      <c r="JDE1" s="290"/>
      <c r="JDF1" s="290"/>
      <c r="JDG1" s="290"/>
      <c r="JDH1" s="290"/>
      <c r="JDI1" s="290"/>
      <c r="JDJ1" s="290"/>
      <c r="JDK1" s="290"/>
      <c r="JDL1" s="290"/>
      <c r="JDM1" s="290"/>
      <c r="JDN1" s="290"/>
      <c r="JDO1" s="290"/>
      <c r="JDP1" s="290"/>
      <c r="JDQ1" s="290"/>
      <c r="JDR1" s="290"/>
      <c r="JDS1" s="290"/>
      <c r="JDT1" s="290"/>
      <c r="JDU1" s="290"/>
      <c r="JDV1" s="290"/>
      <c r="JDW1" s="290"/>
      <c r="JDX1" s="290"/>
      <c r="JDY1" s="290"/>
      <c r="JDZ1" s="290"/>
      <c r="JEA1" s="290"/>
      <c r="JEB1" s="290"/>
      <c r="JEC1" s="290"/>
      <c r="JED1" s="290"/>
      <c r="JEE1" s="290"/>
      <c r="JEF1" s="290"/>
      <c r="JEG1" s="290"/>
      <c r="JEH1" s="290"/>
      <c r="JEI1" s="290"/>
      <c r="JEJ1" s="290"/>
      <c r="JEK1" s="290"/>
      <c r="JEL1" s="290"/>
      <c r="JEM1" s="290"/>
      <c r="JEN1" s="290"/>
      <c r="JEO1" s="290"/>
      <c r="JEP1" s="290"/>
      <c r="JEQ1" s="290"/>
      <c r="JER1" s="290"/>
      <c r="JES1" s="290"/>
      <c r="JET1" s="290"/>
      <c r="JEU1" s="290"/>
      <c r="JEV1" s="290"/>
      <c r="JEW1" s="290"/>
      <c r="JEX1" s="290"/>
      <c r="JEY1" s="290"/>
      <c r="JEZ1" s="290"/>
      <c r="JFA1" s="290"/>
      <c r="JFB1" s="290"/>
      <c r="JFC1" s="290"/>
      <c r="JFD1" s="290"/>
      <c r="JFE1" s="290"/>
      <c r="JFF1" s="290"/>
      <c r="JFG1" s="290"/>
      <c r="JFH1" s="290"/>
      <c r="JFI1" s="290"/>
      <c r="JFJ1" s="290"/>
      <c r="JFK1" s="290"/>
      <c r="JFL1" s="290"/>
      <c r="JFM1" s="290"/>
      <c r="JFN1" s="290"/>
      <c r="JFO1" s="290"/>
      <c r="JFP1" s="290"/>
      <c r="JFQ1" s="290"/>
      <c r="JFR1" s="290"/>
      <c r="JFS1" s="290"/>
      <c r="JFT1" s="290"/>
      <c r="JFU1" s="290"/>
      <c r="JFV1" s="290"/>
      <c r="JFW1" s="290"/>
      <c r="JFX1" s="290"/>
      <c r="JFY1" s="290"/>
      <c r="JFZ1" s="290"/>
      <c r="JGA1" s="290"/>
      <c r="JGB1" s="290"/>
      <c r="JGC1" s="290"/>
      <c r="JGD1" s="290"/>
      <c r="JGE1" s="290"/>
      <c r="JGF1" s="290"/>
      <c r="JGG1" s="290"/>
      <c r="JGH1" s="290"/>
      <c r="JGI1" s="290"/>
      <c r="JGJ1" s="290"/>
      <c r="JGK1" s="290"/>
      <c r="JGL1" s="290"/>
      <c r="JGM1" s="290"/>
      <c r="JGN1" s="290"/>
      <c r="JGO1" s="290"/>
      <c r="JGP1" s="290"/>
      <c r="JGQ1" s="290"/>
      <c r="JGR1" s="290"/>
      <c r="JGS1" s="290"/>
      <c r="JGT1" s="290"/>
      <c r="JGU1" s="290"/>
      <c r="JGV1" s="290"/>
      <c r="JGW1" s="290"/>
      <c r="JGX1" s="290"/>
      <c r="JGY1" s="290"/>
      <c r="JGZ1" s="290"/>
      <c r="JHA1" s="290"/>
      <c r="JHB1" s="290"/>
      <c r="JHC1" s="290"/>
      <c r="JHD1" s="290"/>
      <c r="JHE1" s="290"/>
      <c r="JHF1" s="290"/>
      <c r="JHG1" s="290"/>
      <c r="JHH1" s="290"/>
      <c r="JHI1" s="290"/>
      <c r="JHJ1" s="290"/>
      <c r="JHK1" s="290"/>
      <c r="JHL1" s="290"/>
      <c r="JHM1" s="290"/>
      <c r="JHN1" s="290"/>
      <c r="JHO1" s="290"/>
      <c r="JHP1" s="290"/>
      <c r="JHQ1" s="290"/>
      <c r="JHR1" s="290"/>
      <c r="JHS1" s="290"/>
      <c r="JHT1" s="290"/>
      <c r="JHU1" s="290"/>
      <c r="JHV1" s="290"/>
      <c r="JHW1" s="290"/>
      <c r="JHX1" s="290"/>
      <c r="JHY1" s="290"/>
      <c r="JHZ1" s="290"/>
      <c r="JIA1" s="290"/>
      <c r="JIB1" s="290"/>
      <c r="JIC1" s="290"/>
      <c r="JID1" s="290"/>
      <c r="JIE1" s="290"/>
      <c r="JIF1" s="290"/>
      <c r="JIG1" s="290"/>
      <c r="JIH1" s="290"/>
      <c r="JII1" s="290"/>
      <c r="JIJ1" s="290"/>
      <c r="JIK1" s="290"/>
      <c r="JIL1" s="290"/>
      <c r="JIM1" s="290"/>
      <c r="JIN1" s="290"/>
      <c r="JIO1" s="290"/>
      <c r="JIP1" s="290"/>
      <c r="JIQ1" s="290"/>
      <c r="JIR1" s="290"/>
      <c r="JIS1" s="290"/>
      <c r="JIT1" s="290"/>
      <c r="JIU1" s="290"/>
      <c r="JIV1" s="290"/>
      <c r="JIW1" s="290"/>
      <c r="JIX1" s="290"/>
      <c r="JIY1" s="290"/>
      <c r="JIZ1" s="290"/>
      <c r="JJA1" s="290"/>
      <c r="JJB1" s="290"/>
      <c r="JJC1" s="290"/>
      <c r="JJD1" s="290"/>
      <c r="JJE1" s="290"/>
      <c r="JJF1" s="290"/>
      <c r="JJG1" s="290"/>
      <c r="JJH1" s="290"/>
      <c r="JJI1" s="290"/>
      <c r="JJJ1" s="290"/>
      <c r="JJK1" s="290"/>
      <c r="JJL1" s="290"/>
      <c r="JJM1" s="290"/>
      <c r="JJN1" s="290"/>
      <c r="JJO1" s="290"/>
      <c r="JJP1" s="290"/>
      <c r="JJQ1" s="290"/>
      <c r="JJR1" s="290"/>
      <c r="JJS1" s="290"/>
      <c r="JJT1" s="290"/>
      <c r="JJU1" s="290"/>
      <c r="JJV1" s="290"/>
      <c r="JJW1" s="290"/>
      <c r="JJX1" s="290"/>
      <c r="JJY1" s="290"/>
      <c r="JJZ1" s="290"/>
      <c r="JKA1" s="290"/>
      <c r="JKB1" s="290"/>
      <c r="JKC1" s="290"/>
      <c r="JKD1" s="290"/>
      <c r="JKE1" s="290"/>
      <c r="JKF1" s="290"/>
      <c r="JKG1" s="290"/>
      <c r="JKH1" s="290"/>
      <c r="JKI1" s="290"/>
      <c r="JKJ1" s="290"/>
      <c r="JKK1" s="290"/>
      <c r="JKL1" s="290"/>
      <c r="JKM1" s="290"/>
      <c r="JKN1" s="290"/>
      <c r="JKO1" s="290"/>
      <c r="JKP1" s="290"/>
      <c r="JKQ1" s="290"/>
      <c r="JKR1" s="290"/>
      <c r="JKS1" s="290"/>
      <c r="JKT1" s="290"/>
      <c r="JKU1" s="290"/>
      <c r="JKV1" s="290"/>
      <c r="JKW1" s="290"/>
      <c r="JKX1" s="290"/>
      <c r="JKY1" s="290"/>
      <c r="JKZ1" s="290"/>
      <c r="JLA1" s="290"/>
      <c r="JLB1" s="290"/>
      <c r="JLC1" s="290"/>
      <c r="JLD1" s="290"/>
      <c r="JLE1" s="290"/>
      <c r="JLF1" s="290"/>
      <c r="JLG1" s="290"/>
      <c r="JLH1" s="290"/>
      <c r="JLI1" s="290"/>
      <c r="JLJ1" s="290"/>
      <c r="JLK1" s="290"/>
      <c r="JLL1" s="290"/>
      <c r="JLM1" s="290"/>
      <c r="JLN1" s="290"/>
      <c r="JLO1" s="290"/>
      <c r="JLP1" s="290"/>
      <c r="JLQ1" s="290"/>
      <c r="JLR1" s="290"/>
      <c r="JLS1" s="290"/>
      <c r="JLT1" s="290"/>
      <c r="JLU1" s="290"/>
      <c r="JLV1" s="290"/>
      <c r="JLW1" s="290"/>
      <c r="JLX1" s="290"/>
      <c r="JLY1" s="290"/>
      <c r="JLZ1" s="290"/>
      <c r="JMA1" s="290"/>
      <c r="JMB1" s="290"/>
      <c r="JMC1" s="290"/>
      <c r="JMD1" s="290"/>
      <c r="JME1" s="290"/>
      <c r="JMF1" s="290"/>
      <c r="JMG1" s="290"/>
      <c r="JMH1" s="290"/>
      <c r="JMI1" s="290"/>
      <c r="JMJ1" s="290"/>
      <c r="JMK1" s="290"/>
      <c r="JML1" s="290"/>
      <c r="JMM1" s="290"/>
      <c r="JMN1" s="290"/>
      <c r="JMO1" s="290"/>
      <c r="JMP1" s="290"/>
      <c r="JMQ1" s="290"/>
      <c r="JMR1" s="290"/>
      <c r="JMS1" s="290"/>
      <c r="JMT1" s="290"/>
      <c r="JMU1" s="290"/>
      <c r="JMV1" s="290"/>
      <c r="JMW1" s="290"/>
      <c r="JMX1" s="290"/>
      <c r="JMY1" s="290"/>
      <c r="JMZ1" s="290"/>
      <c r="JNA1" s="290"/>
      <c r="JNB1" s="290"/>
      <c r="JNC1" s="290"/>
      <c r="JND1" s="290"/>
      <c r="JNE1" s="290"/>
      <c r="JNF1" s="290"/>
      <c r="JNG1" s="290"/>
      <c r="JNH1" s="290"/>
      <c r="JNI1" s="290"/>
      <c r="JNJ1" s="290"/>
      <c r="JNK1" s="290"/>
      <c r="JNL1" s="290"/>
      <c r="JNM1" s="290"/>
      <c r="JNN1" s="290"/>
      <c r="JNO1" s="290"/>
      <c r="JNP1" s="290"/>
      <c r="JNQ1" s="290"/>
      <c r="JNR1" s="290"/>
      <c r="JNS1" s="290"/>
      <c r="JNT1" s="290"/>
      <c r="JNU1" s="290"/>
      <c r="JNV1" s="290"/>
      <c r="JNW1" s="290"/>
      <c r="JNX1" s="290"/>
      <c r="JNY1" s="290"/>
      <c r="JNZ1" s="290"/>
      <c r="JOA1" s="290"/>
      <c r="JOB1" s="290"/>
      <c r="JOC1" s="290"/>
      <c r="JOD1" s="290"/>
      <c r="JOE1" s="290"/>
      <c r="JOF1" s="290"/>
      <c r="JOG1" s="290"/>
      <c r="JOH1" s="290"/>
      <c r="JOI1" s="290"/>
      <c r="JOJ1" s="290"/>
      <c r="JOK1" s="290"/>
      <c r="JOL1" s="290"/>
      <c r="JOM1" s="290"/>
      <c r="JON1" s="290"/>
      <c r="JOO1" s="290"/>
      <c r="JOP1" s="290"/>
      <c r="JOQ1" s="290"/>
      <c r="JOR1" s="290"/>
      <c r="JOS1" s="290"/>
      <c r="JOT1" s="290"/>
      <c r="JOU1" s="290"/>
      <c r="JOV1" s="290"/>
      <c r="JOW1" s="290"/>
      <c r="JOX1" s="290"/>
      <c r="JOY1" s="290"/>
      <c r="JOZ1" s="290"/>
      <c r="JPA1" s="290"/>
      <c r="JPB1" s="290"/>
      <c r="JPC1" s="290"/>
      <c r="JPD1" s="290"/>
      <c r="JPE1" s="290"/>
      <c r="JPF1" s="290"/>
      <c r="JPG1" s="290"/>
      <c r="JPH1" s="290"/>
      <c r="JPI1" s="290"/>
      <c r="JPJ1" s="290"/>
      <c r="JPK1" s="290"/>
      <c r="JPL1" s="290"/>
      <c r="JPM1" s="290"/>
      <c r="JPN1" s="290"/>
      <c r="JPO1" s="290"/>
      <c r="JPP1" s="290"/>
      <c r="JPQ1" s="290"/>
      <c r="JPR1" s="290"/>
      <c r="JPS1" s="290"/>
      <c r="JPT1" s="290"/>
      <c r="JPU1" s="290"/>
      <c r="JPV1" s="290"/>
      <c r="JPW1" s="290"/>
      <c r="JPX1" s="290"/>
      <c r="JPY1" s="290"/>
      <c r="JPZ1" s="290"/>
      <c r="JQA1" s="290"/>
      <c r="JQB1" s="290"/>
      <c r="JQC1" s="290"/>
      <c r="JQD1" s="290"/>
      <c r="JQE1" s="290"/>
      <c r="JQF1" s="290"/>
      <c r="JQG1" s="290"/>
      <c r="JQH1" s="290"/>
      <c r="JQI1" s="290"/>
      <c r="JQJ1" s="290"/>
      <c r="JQK1" s="290"/>
      <c r="JQL1" s="290"/>
      <c r="JQM1" s="290"/>
      <c r="JQN1" s="290"/>
      <c r="JQO1" s="290"/>
      <c r="JQP1" s="290"/>
      <c r="JQQ1" s="290"/>
      <c r="JQR1" s="290"/>
      <c r="JQS1" s="290"/>
      <c r="JQT1" s="290"/>
      <c r="JQU1" s="290"/>
      <c r="JQV1" s="290"/>
      <c r="JQW1" s="290"/>
      <c r="JQX1" s="290"/>
      <c r="JQY1" s="290"/>
      <c r="JQZ1" s="290"/>
      <c r="JRA1" s="290"/>
      <c r="JRB1" s="290"/>
      <c r="JRC1" s="290"/>
      <c r="JRD1" s="290"/>
      <c r="JRE1" s="290"/>
      <c r="JRF1" s="290"/>
      <c r="JRG1" s="290"/>
      <c r="JRH1" s="290"/>
      <c r="JRI1" s="290"/>
      <c r="JRJ1" s="290"/>
      <c r="JRK1" s="290"/>
      <c r="JRL1" s="290"/>
      <c r="JRM1" s="290"/>
      <c r="JRN1" s="290"/>
      <c r="JRO1" s="290"/>
      <c r="JRP1" s="290"/>
      <c r="JRQ1" s="290"/>
      <c r="JRR1" s="290"/>
      <c r="JRS1" s="290"/>
      <c r="JRT1" s="290"/>
      <c r="JRU1" s="290"/>
      <c r="JRV1" s="290"/>
      <c r="JRW1" s="290"/>
      <c r="JRX1" s="290"/>
      <c r="JRY1" s="290"/>
      <c r="JRZ1" s="290"/>
      <c r="JSA1" s="290"/>
      <c r="JSB1" s="290"/>
      <c r="JSC1" s="290"/>
      <c r="JSD1" s="290"/>
      <c r="JSE1" s="290"/>
      <c r="JSF1" s="290"/>
      <c r="JSG1" s="290"/>
      <c r="JSH1" s="290"/>
      <c r="JSI1" s="290"/>
      <c r="JSJ1" s="290"/>
      <c r="JSK1" s="290"/>
      <c r="JSL1" s="290"/>
      <c r="JSM1" s="290"/>
      <c r="JSN1" s="290"/>
      <c r="JSO1" s="290"/>
      <c r="JSP1" s="290"/>
      <c r="JSQ1" s="290"/>
      <c r="JSR1" s="290"/>
      <c r="JSS1" s="290"/>
      <c r="JST1" s="290"/>
      <c r="JSU1" s="290"/>
      <c r="JSV1" s="290"/>
      <c r="JSW1" s="290"/>
      <c r="JSX1" s="290"/>
      <c r="JSY1" s="290"/>
      <c r="JSZ1" s="290"/>
      <c r="JTA1" s="290"/>
      <c r="JTB1" s="290"/>
      <c r="JTC1" s="290"/>
      <c r="JTD1" s="290"/>
      <c r="JTE1" s="290"/>
      <c r="JTF1" s="290"/>
      <c r="JTG1" s="290"/>
      <c r="JTH1" s="290"/>
      <c r="JTI1" s="290"/>
      <c r="JTJ1" s="290"/>
      <c r="JTK1" s="290"/>
      <c r="JTL1" s="290"/>
      <c r="JTM1" s="290"/>
      <c r="JTN1" s="290"/>
      <c r="JTO1" s="290"/>
      <c r="JTP1" s="290"/>
      <c r="JTQ1" s="290"/>
      <c r="JTR1" s="290"/>
      <c r="JTS1" s="290"/>
      <c r="JTT1" s="290"/>
      <c r="JTU1" s="290"/>
      <c r="JTV1" s="290"/>
      <c r="JTW1" s="290"/>
      <c r="JTX1" s="290"/>
      <c r="JTY1" s="290"/>
      <c r="JTZ1" s="290"/>
      <c r="JUA1" s="290"/>
      <c r="JUB1" s="290"/>
      <c r="JUC1" s="290"/>
      <c r="JUD1" s="290"/>
      <c r="JUE1" s="290"/>
      <c r="JUF1" s="290"/>
      <c r="JUG1" s="290"/>
      <c r="JUH1" s="290"/>
      <c r="JUI1" s="290"/>
      <c r="JUJ1" s="290"/>
      <c r="JUK1" s="290"/>
      <c r="JUL1" s="290"/>
      <c r="JUM1" s="290"/>
      <c r="JUN1" s="290"/>
      <c r="JUO1" s="290"/>
      <c r="JUP1" s="290"/>
      <c r="JUQ1" s="290"/>
      <c r="JUR1" s="290"/>
      <c r="JUS1" s="290"/>
      <c r="JUT1" s="290"/>
      <c r="JUU1" s="290"/>
      <c r="JUV1" s="290"/>
      <c r="JUW1" s="290"/>
      <c r="JUX1" s="290"/>
      <c r="JUY1" s="290"/>
      <c r="JUZ1" s="290"/>
      <c r="JVA1" s="290"/>
      <c r="JVB1" s="290"/>
      <c r="JVC1" s="290"/>
      <c r="JVD1" s="290"/>
      <c r="JVE1" s="290"/>
      <c r="JVF1" s="290"/>
      <c r="JVG1" s="290"/>
      <c r="JVH1" s="290"/>
      <c r="JVI1" s="290"/>
      <c r="JVJ1" s="290"/>
      <c r="JVK1" s="290"/>
      <c r="JVL1" s="290"/>
      <c r="JVM1" s="290"/>
      <c r="JVN1" s="290"/>
      <c r="JVO1" s="290"/>
      <c r="JVP1" s="290"/>
      <c r="JVQ1" s="290"/>
      <c r="JVR1" s="290"/>
      <c r="JVS1" s="290"/>
      <c r="JVT1" s="290"/>
      <c r="JVU1" s="290"/>
      <c r="JVV1" s="290"/>
      <c r="JVW1" s="290"/>
      <c r="JVX1" s="290"/>
      <c r="JVY1" s="290"/>
      <c r="JVZ1" s="290"/>
      <c r="JWA1" s="290"/>
      <c r="JWB1" s="290"/>
      <c r="JWC1" s="290"/>
      <c r="JWD1" s="290"/>
      <c r="JWE1" s="290"/>
      <c r="JWF1" s="290"/>
      <c r="JWG1" s="290"/>
      <c r="JWH1" s="290"/>
      <c r="JWI1" s="290"/>
      <c r="JWJ1" s="290"/>
      <c r="JWK1" s="290"/>
      <c r="JWL1" s="290"/>
      <c r="JWM1" s="290"/>
      <c r="JWN1" s="290"/>
      <c r="JWO1" s="290"/>
      <c r="JWP1" s="290"/>
      <c r="JWQ1" s="290"/>
      <c r="JWR1" s="290"/>
      <c r="JWS1" s="290"/>
      <c r="JWT1" s="290"/>
      <c r="JWU1" s="290"/>
      <c r="JWV1" s="290"/>
      <c r="JWW1" s="290"/>
      <c r="JWX1" s="290"/>
      <c r="JWY1" s="290"/>
      <c r="JWZ1" s="290"/>
      <c r="JXA1" s="290"/>
      <c r="JXB1" s="290"/>
      <c r="JXC1" s="290"/>
      <c r="JXD1" s="290"/>
      <c r="JXE1" s="290"/>
      <c r="JXF1" s="290"/>
      <c r="JXG1" s="290"/>
      <c r="JXH1" s="290"/>
      <c r="JXI1" s="290"/>
      <c r="JXJ1" s="290"/>
      <c r="JXK1" s="290"/>
      <c r="JXL1" s="290"/>
      <c r="JXM1" s="290"/>
      <c r="JXN1" s="290"/>
      <c r="JXO1" s="290"/>
      <c r="JXP1" s="290"/>
      <c r="JXQ1" s="290"/>
      <c r="JXR1" s="290"/>
      <c r="JXS1" s="290"/>
      <c r="JXT1" s="290"/>
      <c r="JXU1" s="290"/>
      <c r="JXV1" s="290"/>
      <c r="JXW1" s="290"/>
      <c r="JXX1" s="290"/>
      <c r="JXY1" s="290"/>
      <c r="JXZ1" s="290"/>
      <c r="JYA1" s="290"/>
      <c r="JYB1" s="290"/>
      <c r="JYC1" s="290"/>
      <c r="JYD1" s="290"/>
      <c r="JYE1" s="290"/>
      <c r="JYF1" s="290"/>
      <c r="JYG1" s="290"/>
      <c r="JYH1" s="290"/>
      <c r="JYI1" s="290"/>
      <c r="JYJ1" s="290"/>
      <c r="JYK1" s="290"/>
      <c r="JYL1" s="290"/>
      <c r="JYM1" s="290"/>
      <c r="JYN1" s="290"/>
      <c r="JYO1" s="290"/>
      <c r="JYP1" s="290"/>
      <c r="JYQ1" s="290"/>
      <c r="JYR1" s="290"/>
      <c r="JYS1" s="290"/>
      <c r="JYT1" s="290"/>
      <c r="JYU1" s="290"/>
      <c r="JYV1" s="290"/>
      <c r="JYW1" s="290"/>
      <c r="JYX1" s="290"/>
      <c r="JYY1" s="290"/>
      <c r="JYZ1" s="290"/>
      <c r="JZA1" s="290"/>
      <c r="JZB1" s="290"/>
      <c r="JZC1" s="290"/>
      <c r="JZD1" s="290"/>
      <c r="JZE1" s="290"/>
      <c r="JZF1" s="290"/>
      <c r="JZG1" s="290"/>
      <c r="JZH1" s="290"/>
      <c r="JZI1" s="290"/>
      <c r="JZJ1" s="290"/>
      <c r="JZK1" s="290"/>
      <c r="JZL1" s="290"/>
      <c r="JZM1" s="290"/>
      <c r="JZN1" s="290"/>
      <c r="JZO1" s="290"/>
      <c r="JZP1" s="290"/>
      <c r="JZQ1" s="290"/>
      <c r="JZR1" s="290"/>
      <c r="JZS1" s="290"/>
      <c r="JZT1" s="290"/>
      <c r="JZU1" s="290"/>
      <c r="JZV1" s="290"/>
      <c r="JZW1" s="290"/>
      <c r="JZX1" s="290"/>
      <c r="JZY1" s="290"/>
      <c r="JZZ1" s="290"/>
      <c r="KAA1" s="290"/>
      <c r="KAB1" s="290"/>
      <c r="KAC1" s="290"/>
      <c r="KAD1" s="290"/>
      <c r="KAE1" s="290"/>
      <c r="KAF1" s="290"/>
      <c r="KAG1" s="290"/>
      <c r="KAH1" s="290"/>
      <c r="KAI1" s="290"/>
      <c r="KAJ1" s="290"/>
      <c r="KAK1" s="290"/>
      <c r="KAL1" s="290"/>
      <c r="KAM1" s="290"/>
      <c r="KAN1" s="290"/>
      <c r="KAO1" s="290"/>
      <c r="KAP1" s="290"/>
      <c r="KAQ1" s="290"/>
      <c r="KAR1" s="290"/>
      <c r="KAS1" s="290"/>
      <c r="KAT1" s="290"/>
      <c r="KAU1" s="290"/>
      <c r="KAV1" s="290"/>
      <c r="KAW1" s="290"/>
      <c r="KAX1" s="290"/>
      <c r="KAY1" s="290"/>
      <c r="KAZ1" s="290"/>
      <c r="KBA1" s="290"/>
      <c r="KBB1" s="290"/>
      <c r="KBC1" s="290"/>
      <c r="KBD1" s="290"/>
      <c r="KBE1" s="290"/>
      <c r="KBF1" s="290"/>
      <c r="KBG1" s="290"/>
      <c r="KBH1" s="290"/>
      <c r="KBI1" s="290"/>
      <c r="KBJ1" s="290"/>
      <c r="KBK1" s="290"/>
      <c r="KBL1" s="290"/>
      <c r="KBM1" s="290"/>
      <c r="KBN1" s="290"/>
      <c r="KBO1" s="290"/>
      <c r="KBP1" s="290"/>
      <c r="KBQ1" s="290"/>
      <c r="KBR1" s="290"/>
      <c r="KBS1" s="290"/>
      <c r="KBT1" s="290"/>
      <c r="KBU1" s="290"/>
      <c r="KBV1" s="290"/>
      <c r="KBW1" s="290"/>
      <c r="KBX1" s="290"/>
      <c r="KBY1" s="290"/>
      <c r="KBZ1" s="290"/>
      <c r="KCA1" s="290"/>
      <c r="KCB1" s="290"/>
      <c r="KCC1" s="290"/>
      <c r="KCD1" s="290"/>
      <c r="KCE1" s="290"/>
      <c r="KCF1" s="290"/>
      <c r="KCG1" s="290"/>
      <c r="KCH1" s="290"/>
      <c r="KCI1" s="290"/>
      <c r="KCJ1" s="290"/>
      <c r="KCK1" s="290"/>
      <c r="KCL1" s="290"/>
      <c r="KCM1" s="290"/>
      <c r="KCN1" s="290"/>
      <c r="KCO1" s="290"/>
      <c r="KCP1" s="290"/>
      <c r="KCQ1" s="290"/>
      <c r="KCR1" s="290"/>
      <c r="KCS1" s="290"/>
      <c r="KCT1" s="290"/>
      <c r="KCU1" s="290"/>
      <c r="KCV1" s="290"/>
      <c r="KCW1" s="290"/>
      <c r="KCX1" s="290"/>
      <c r="KCY1" s="290"/>
      <c r="KCZ1" s="290"/>
      <c r="KDA1" s="290"/>
      <c r="KDB1" s="290"/>
      <c r="KDC1" s="290"/>
      <c r="KDD1" s="290"/>
      <c r="KDE1" s="290"/>
      <c r="KDF1" s="290"/>
      <c r="KDG1" s="290"/>
      <c r="KDH1" s="290"/>
      <c r="KDI1" s="290"/>
      <c r="KDJ1" s="290"/>
      <c r="KDK1" s="290"/>
      <c r="KDL1" s="290"/>
      <c r="KDM1" s="290"/>
      <c r="KDN1" s="290"/>
      <c r="KDO1" s="290"/>
      <c r="KDP1" s="290"/>
      <c r="KDQ1" s="290"/>
      <c r="KDR1" s="290"/>
      <c r="KDS1" s="290"/>
      <c r="KDT1" s="290"/>
      <c r="KDU1" s="290"/>
      <c r="KDV1" s="290"/>
      <c r="KDW1" s="290"/>
      <c r="KDX1" s="290"/>
      <c r="KDY1" s="290"/>
      <c r="KDZ1" s="290"/>
      <c r="KEA1" s="290"/>
      <c r="KEB1" s="290"/>
      <c r="KEC1" s="290"/>
      <c r="KED1" s="290"/>
      <c r="KEE1" s="290"/>
      <c r="KEF1" s="290"/>
      <c r="KEG1" s="290"/>
      <c r="KEH1" s="290"/>
      <c r="KEI1" s="290"/>
      <c r="KEJ1" s="290"/>
      <c r="KEK1" s="290"/>
      <c r="KEL1" s="290"/>
      <c r="KEM1" s="290"/>
      <c r="KEN1" s="290"/>
      <c r="KEO1" s="290"/>
      <c r="KEP1" s="290"/>
      <c r="KEQ1" s="290"/>
      <c r="KER1" s="290"/>
      <c r="KES1" s="290"/>
      <c r="KET1" s="290"/>
      <c r="KEU1" s="290"/>
      <c r="KEV1" s="290"/>
      <c r="KEW1" s="290"/>
      <c r="KEX1" s="290"/>
      <c r="KEY1" s="290"/>
      <c r="KEZ1" s="290"/>
      <c r="KFA1" s="290"/>
      <c r="KFB1" s="290"/>
      <c r="KFC1" s="290"/>
      <c r="KFD1" s="290"/>
      <c r="KFE1" s="290"/>
      <c r="KFF1" s="290"/>
      <c r="KFG1" s="290"/>
      <c r="KFH1" s="290"/>
      <c r="KFI1" s="290"/>
      <c r="KFJ1" s="290"/>
      <c r="KFK1" s="290"/>
      <c r="KFL1" s="290"/>
      <c r="KFM1" s="290"/>
      <c r="KFN1" s="290"/>
      <c r="KFO1" s="290"/>
      <c r="KFP1" s="290"/>
      <c r="KFQ1" s="290"/>
      <c r="KFR1" s="290"/>
      <c r="KFS1" s="290"/>
      <c r="KFT1" s="290"/>
      <c r="KFU1" s="290"/>
      <c r="KFV1" s="290"/>
      <c r="KFW1" s="290"/>
      <c r="KFX1" s="290"/>
      <c r="KFY1" s="290"/>
      <c r="KFZ1" s="290"/>
      <c r="KGA1" s="290"/>
      <c r="KGB1" s="290"/>
      <c r="KGC1" s="290"/>
      <c r="KGD1" s="290"/>
      <c r="KGE1" s="290"/>
      <c r="KGF1" s="290"/>
      <c r="KGG1" s="290"/>
      <c r="KGH1" s="290"/>
      <c r="KGI1" s="290"/>
      <c r="KGJ1" s="290"/>
      <c r="KGK1" s="290"/>
      <c r="KGL1" s="290"/>
      <c r="KGM1" s="290"/>
      <c r="KGN1" s="290"/>
      <c r="KGO1" s="290"/>
      <c r="KGP1" s="290"/>
      <c r="KGQ1" s="290"/>
      <c r="KGR1" s="290"/>
      <c r="KGS1" s="290"/>
      <c r="KGT1" s="290"/>
      <c r="KGU1" s="290"/>
      <c r="KGV1" s="290"/>
      <c r="KGW1" s="290"/>
      <c r="KGX1" s="290"/>
      <c r="KGY1" s="290"/>
      <c r="KGZ1" s="290"/>
      <c r="KHA1" s="290"/>
      <c r="KHB1" s="290"/>
      <c r="KHC1" s="290"/>
      <c r="KHD1" s="290"/>
      <c r="KHE1" s="290"/>
      <c r="KHF1" s="290"/>
      <c r="KHG1" s="290"/>
      <c r="KHH1" s="290"/>
      <c r="KHI1" s="290"/>
      <c r="KHJ1" s="290"/>
      <c r="KHK1" s="290"/>
      <c r="KHL1" s="290"/>
      <c r="KHM1" s="290"/>
      <c r="KHN1" s="290"/>
      <c r="KHO1" s="290"/>
      <c r="KHP1" s="290"/>
      <c r="KHQ1" s="290"/>
      <c r="KHR1" s="290"/>
      <c r="KHS1" s="290"/>
      <c r="KHT1" s="290"/>
      <c r="KHU1" s="290"/>
      <c r="KHV1" s="290"/>
      <c r="KHW1" s="290"/>
      <c r="KHX1" s="290"/>
      <c r="KHY1" s="290"/>
      <c r="KHZ1" s="290"/>
      <c r="KIA1" s="290"/>
      <c r="KIB1" s="290"/>
      <c r="KIC1" s="290"/>
      <c r="KID1" s="290"/>
      <c r="KIE1" s="290"/>
      <c r="KIF1" s="290"/>
      <c r="KIG1" s="290"/>
      <c r="KIH1" s="290"/>
      <c r="KII1" s="290"/>
      <c r="KIJ1" s="290"/>
      <c r="KIK1" s="290"/>
      <c r="KIL1" s="290"/>
      <c r="KIM1" s="290"/>
      <c r="KIN1" s="290"/>
      <c r="KIO1" s="290"/>
      <c r="KIP1" s="290"/>
      <c r="KIQ1" s="290"/>
      <c r="KIR1" s="290"/>
      <c r="KIS1" s="290"/>
      <c r="KIT1" s="290"/>
      <c r="KIU1" s="290"/>
      <c r="KIV1" s="290"/>
      <c r="KIW1" s="290"/>
      <c r="KIX1" s="290"/>
      <c r="KIY1" s="290"/>
      <c r="KIZ1" s="290"/>
      <c r="KJA1" s="290"/>
      <c r="KJB1" s="290"/>
      <c r="KJC1" s="290"/>
      <c r="KJD1" s="290"/>
      <c r="KJE1" s="290"/>
      <c r="KJF1" s="290"/>
      <c r="KJG1" s="290"/>
      <c r="KJH1" s="290"/>
      <c r="KJI1" s="290"/>
      <c r="KJJ1" s="290"/>
      <c r="KJK1" s="290"/>
      <c r="KJL1" s="290"/>
      <c r="KJM1" s="290"/>
      <c r="KJN1" s="290"/>
      <c r="KJO1" s="290"/>
      <c r="KJP1" s="290"/>
      <c r="KJQ1" s="290"/>
      <c r="KJR1" s="290"/>
      <c r="KJS1" s="290"/>
      <c r="KJT1" s="290"/>
      <c r="KJU1" s="290"/>
      <c r="KJV1" s="290"/>
      <c r="KJW1" s="290"/>
      <c r="KJX1" s="290"/>
      <c r="KJY1" s="290"/>
      <c r="KJZ1" s="290"/>
      <c r="KKA1" s="290"/>
      <c r="KKB1" s="290"/>
      <c r="KKC1" s="290"/>
      <c r="KKD1" s="290"/>
      <c r="KKE1" s="290"/>
      <c r="KKF1" s="290"/>
      <c r="KKG1" s="290"/>
      <c r="KKH1" s="290"/>
      <c r="KKI1" s="290"/>
      <c r="KKJ1" s="290"/>
      <c r="KKK1" s="290"/>
      <c r="KKL1" s="290"/>
      <c r="KKM1" s="290"/>
      <c r="KKN1" s="290"/>
      <c r="KKO1" s="290"/>
      <c r="KKP1" s="290"/>
      <c r="KKQ1" s="290"/>
      <c r="KKR1" s="290"/>
      <c r="KKS1" s="290"/>
      <c r="KKT1" s="290"/>
      <c r="KKU1" s="290"/>
      <c r="KKV1" s="290"/>
      <c r="KKW1" s="290"/>
      <c r="KKX1" s="290"/>
      <c r="KKY1" s="290"/>
      <c r="KKZ1" s="290"/>
      <c r="KLA1" s="290"/>
      <c r="KLB1" s="290"/>
      <c r="KLC1" s="290"/>
      <c r="KLD1" s="290"/>
      <c r="KLE1" s="290"/>
      <c r="KLF1" s="290"/>
      <c r="KLG1" s="290"/>
      <c r="KLH1" s="290"/>
      <c r="KLI1" s="290"/>
      <c r="KLJ1" s="290"/>
      <c r="KLK1" s="290"/>
      <c r="KLL1" s="290"/>
      <c r="KLM1" s="290"/>
      <c r="KLN1" s="290"/>
      <c r="KLO1" s="290"/>
      <c r="KLP1" s="290"/>
      <c r="KLQ1" s="290"/>
      <c r="KLR1" s="290"/>
      <c r="KLS1" s="290"/>
      <c r="KLT1" s="290"/>
      <c r="KLU1" s="290"/>
      <c r="KLV1" s="290"/>
      <c r="KLW1" s="290"/>
      <c r="KLX1" s="290"/>
      <c r="KLY1" s="290"/>
      <c r="KLZ1" s="290"/>
      <c r="KMA1" s="290"/>
      <c r="KMB1" s="290"/>
      <c r="KMC1" s="290"/>
      <c r="KMD1" s="290"/>
      <c r="KME1" s="290"/>
      <c r="KMF1" s="290"/>
      <c r="KMG1" s="290"/>
      <c r="KMH1" s="290"/>
      <c r="KMI1" s="290"/>
      <c r="KMJ1" s="290"/>
      <c r="KMK1" s="290"/>
      <c r="KML1" s="290"/>
      <c r="KMM1" s="290"/>
      <c r="KMN1" s="290"/>
      <c r="KMO1" s="290"/>
      <c r="KMP1" s="290"/>
      <c r="KMQ1" s="290"/>
      <c r="KMR1" s="290"/>
      <c r="KMS1" s="290"/>
      <c r="KMT1" s="290"/>
      <c r="KMU1" s="290"/>
      <c r="KMV1" s="290"/>
      <c r="KMW1" s="290"/>
      <c r="KMX1" s="290"/>
      <c r="KMY1" s="290"/>
      <c r="KMZ1" s="290"/>
      <c r="KNA1" s="290"/>
      <c r="KNB1" s="290"/>
      <c r="KNC1" s="290"/>
      <c r="KND1" s="290"/>
      <c r="KNE1" s="290"/>
      <c r="KNF1" s="290"/>
      <c r="KNG1" s="290"/>
      <c r="KNH1" s="290"/>
      <c r="KNI1" s="290"/>
      <c r="KNJ1" s="290"/>
      <c r="KNK1" s="290"/>
      <c r="KNL1" s="290"/>
      <c r="KNM1" s="290"/>
      <c r="KNN1" s="290"/>
      <c r="KNO1" s="290"/>
      <c r="KNP1" s="290"/>
      <c r="KNQ1" s="290"/>
      <c r="KNR1" s="290"/>
      <c r="KNS1" s="290"/>
      <c r="KNT1" s="290"/>
      <c r="KNU1" s="290"/>
      <c r="KNV1" s="290"/>
      <c r="KNW1" s="290"/>
      <c r="KNX1" s="290"/>
      <c r="KNY1" s="290"/>
      <c r="KNZ1" s="290"/>
      <c r="KOA1" s="290"/>
      <c r="KOB1" s="290"/>
      <c r="KOC1" s="290"/>
      <c r="KOD1" s="290"/>
      <c r="KOE1" s="290"/>
      <c r="KOF1" s="290"/>
      <c r="KOG1" s="290"/>
      <c r="KOH1" s="290"/>
      <c r="KOI1" s="290"/>
      <c r="KOJ1" s="290"/>
      <c r="KOK1" s="290"/>
      <c r="KOL1" s="290"/>
      <c r="KOM1" s="290"/>
      <c r="KON1" s="290"/>
      <c r="KOO1" s="290"/>
      <c r="KOP1" s="290"/>
      <c r="KOQ1" s="290"/>
      <c r="KOR1" s="290"/>
      <c r="KOS1" s="290"/>
      <c r="KOT1" s="290"/>
      <c r="KOU1" s="290"/>
      <c r="KOV1" s="290"/>
      <c r="KOW1" s="290"/>
      <c r="KOX1" s="290"/>
      <c r="KOY1" s="290"/>
      <c r="KOZ1" s="290"/>
      <c r="KPA1" s="290"/>
      <c r="KPB1" s="290"/>
      <c r="KPC1" s="290"/>
      <c r="KPD1" s="290"/>
      <c r="KPE1" s="290"/>
      <c r="KPF1" s="290"/>
      <c r="KPG1" s="290"/>
      <c r="KPH1" s="290"/>
      <c r="KPI1" s="290"/>
      <c r="KPJ1" s="290"/>
      <c r="KPK1" s="290"/>
      <c r="KPL1" s="290"/>
      <c r="KPM1" s="290"/>
      <c r="KPN1" s="290"/>
      <c r="KPO1" s="290"/>
      <c r="KPP1" s="290"/>
      <c r="KPQ1" s="290"/>
      <c r="KPR1" s="290"/>
      <c r="KPS1" s="290"/>
      <c r="KPT1" s="290"/>
      <c r="KPU1" s="290"/>
      <c r="KPV1" s="290"/>
      <c r="KPW1" s="290"/>
      <c r="KPX1" s="290"/>
      <c r="KPY1" s="290"/>
      <c r="KPZ1" s="290"/>
      <c r="KQA1" s="290"/>
      <c r="KQB1" s="290"/>
      <c r="KQC1" s="290"/>
      <c r="KQD1" s="290"/>
      <c r="KQE1" s="290"/>
      <c r="KQF1" s="290"/>
      <c r="KQG1" s="290"/>
      <c r="KQH1" s="290"/>
      <c r="KQI1" s="290"/>
      <c r="KQJ1" s="290"/>
      <c r="KQK1" s="290"/>
      <c r="KQL1" s="290"/>
      <c r="KQM1" s="290"/>
      <c r="KQN1" s="290"/>
      <c r="KQO1" s="290"/>
      <c r="KQP1" s="290"/>
      <c r="KQQ1" s="290"/>
      <c r="KQR1" s="290"/>
      <c r="KQS1" s="290"/>
      <c r="KQT1" s="290"/>
      <c r="KQU1" s="290"/>
      <c r="KQV1" s="290"/>
      <c r="KQW1" s="290"/>
      <c r="KQX1" s="290"/>
      <c r="KQY1" s="290"/>
      <c r="KQZ1" s="290"/>
      <c r="KRA1" s="290"/>
      <c r="KRB1" s="290"/>
      <c r="KRC1" s="290"/>
      <c r="KRD1" s="290"/>
      <c r="KRE1" s="290"/>
      <c r="KRF1" s="290"/>
      <c r="KRG1" s="290"/>
      <c r="KRH1" s="290"/>
      <c r="KRI1" s="290"/>
      <c r="KRJ1" s="290"/>
      <c r="KRK1" s="290"/>
      <c r="KRL1" s="290"/>
      <c r="KRM1" s="290"/>
      <c r="KRN1" s="290"/>
      <c r="KRO1" s="290"/>
      <c r="KRP1" s="290"/>
      <c r="KRQ1" s="290"/>
      <c r="KRR1" s="290"/>
      <c r="KRS1" s="290"/>
      <c r="KRT1" s="290"/>
      <c r="KRU1" s="290"/>
      <c r="KRV1" s="290"/>
      <c r="KRW1" s="290"/>
      <c r="KRX1" s="290"/>
      <c r="KRY1" s="290"/>
      <c r="KRZ1" s="290"/>
      <c r="KSA1" s="290"/>
      <c r="KSB1" s="290"/>
      <c r="KSC1" s="290"/>
      <c r="KSD1" s="290"/>
      <c r="KSE1" s="290"/>
      <c r="KSF1" s="290"/>
      <c r="KSG1" s="290"/>
      <c r="KSH1" s="290"/>
      <c r="KSI1" s="290"/>
      <c r="KSJ1" s="290"/>
      <c r="KSK1" s="290"/>
      <c r="KSL1" s="290"/>
      <c r="KSM1" s="290"/>
      <c r="KSN1" s="290"/>
      <c r="KSO1" s="290"/>
      <c r="KSP1" s="290"/>
      <c r="KSQ1" s="290"/>
      <c r="KSR1" s="290"/>
      <c r="KSS1" s="290"/>
      <c r="KST1" s="290"/>
      <c r="KSU1" s="290"/>
      <c r="KSV1" s="290"/>
      <c r="KSW1" s="290"/>
      <c r="KSX1" s="290"/>
      <c r="KSY1" s="290"/>
      <c r="KSZ1" s="290"/>
      <c r="KTA1" s="290"/>
      <c r="KTB1" s="290"/>
      <c r="KTC1" s="290"/>
      <c r="KTD1" s="290"/>
      <c r="KTE1" s="290"/>
      <c r="KTF1" s="290"/>
      <c r="KTG1" s="290"/>
      <c r="KTH1" s="290"/>
      <c r="KTI1" s="290"/>
      <c r="KTJ1" s="290"/>
      <c r="KTK1" s="290"/>
      <c r="KTL1" s="290"/>
      <c r="KTM1" s="290"/>
      <c r="KTN1" s="290"/>
      <c r="KTO1" s="290"/>
      <c r="KTP1" s="290"/>
      <c r="KTQ1" s="290"/>
      <c r="KTR1" s="290"/>
      <c r="KTS1" s="290"/>
      <c r="KTT1" s="290"/>
      <c r="KTU1" s="290"/>
      <c r="KTV1" s="290"/>
      <c r="KTW1" s="290"/>
      <c r="KTX1" s="290"/>
      <c r="KTY1" s="290"/>
      <c r="KTZ1" s="290"/>
      <c r="KUA1" s="290"/>
      <c r="KUB1" s="290"/>
      <c r="KUC1" s="290"/>
      <c r="KUD1" s="290"/>
      <c r="KUE1" s="290"/>
      <c r="KUF1" s="290"/>
      <c r="KUG1" s="290"/>
      <c r="KUH1" s="290"/>
      <c r="KUI1" s="290"/>
      <c r="KUJ1" s="290"/>
      <c r="KUK1" s="290"/>
      <c r="KUL1" s="290"/>
      <c r="KUM1" s="290"/>
      <c r="KUN1" s="290"/>
      <c r="KUO1" s="290"/>
      <c r="KUP1" s="290"/>
      <c r="KUQ1" s="290"/>
      <c r="KUR1" s="290"/>
      <c r="KUS1" s="290"/>
      <c r="KUT1" s="290"/>
      <c r="KUU1" s="290"/>
      <c r="KUV1" s="290"/>
      <c r="KUW1" s="290"/>
      <c r="KUX1" s="290"/>
      <c r="KUY1" s="290"/>
      <c r="KUZ1" s="290"/>
      <c r="KVA1" s="290"/>
      <c r="KVB1" s="290"/>
      <c r="KVC1" s="290"/>
      <c r="KVD1" s="290"/>
      <c r="KVE1" s="290"/>
      <c r="KVF1" s="290"/>
      <c r="KVG1" s="290"/>
      <c r="KVH1" s="290"/>
      <c r="KVI1" s="290"/>
      <c r="KVJ1" s="290"/>
      <c r="KVK1" s="290"/>
      <c r="KVL1" s="290"/>
      <c r="KVM1" s="290"/>
      <c r="KVN1" s="290"/>
      <c r="KVO1" s="290"/>
      <c r="KVP1" s="290"/>
      <c r="KVQ1" s="290"/>
      <c r="KVR1" s="290"/>
      <c r="KVS1" s="290"/>
      <c r="KVT1" s="290"/>
      <c r="KVU1" s="290"/>
      <c r="KVV1" s="290"/>
      <c r="KVW1" s="290"/>
      <c r="KVX1" s="290"/>
      <c r="KVY1" s="290"/>
      <c r="KVZ1" s="290"/>
      <c r="KWA1" s="290"/>
      <c r="KWB1" s="290"/>
      <c r="KWC1" s="290"/>
      <c r="KWD1" s="290"/>
      <c r="KWE1" s="290"/>
      <c r="KWF1" s="290"/>
      <c r="KWG1" s="290"/>
      <c r="KWH1" s="290"/>
      <c r="KWI1" s="290"/>
      <c r="KWJ1" s="290"/>
      <c r="KWK1" s="290"/>
      <c r="KWL1" s="290"/>
      <c r="KWM1" s="290"/>
      <c r="KWN1" s="290"/>
      <c r="KWO1" s="290"/>
      <c r="KWP1" s="290"/>
      <c r="KWQ1" s="290"/>
      <c r="KWR1" s="290"/>
      <c r="KWS1" s="290"/>
      <c r="KWT1" s="290"/>
      <c r="KWU1" s="290"/>
      <c r="KWV1" s="290"/>
      <c r="KWW1" s="290"/>
      <c r="KWX1" s="290"/>
      <c r="KWY1" s="290"/>
      <c r="KWZ1" s="290"/>
      <c r="KXA1" s="290"/>
      <c r="KXB1" s="290"/>
      <c r="KXC1" s="290"/>
      <c r="KXD1" s="290"/>
      <c r="KXE1" s="290"/>
      <c r="KXF1" s="290"/>
      <c r="KXG1" s="290"/>
      <c r="KXH1" s="290"/>
      <c r="KXI1" s="290"/>
      <c r="KXJ1" s="290"/>
      <c r="KXK1" s="290"/>
      <c r="KXL1" s="290"/>
      <c r="KXM1" s="290"/>
      <c r="KXN1" s="290"/>
      <c r="KXO1" s="290"/>
      <c r="KXP1" s="290"/>
      <c r="KXQ1" s="290"/>
      <c r="KXR1" s="290"/>
      <c r="KXS1" s="290"/>
      <c r="KXT1" s="290"/>
      <c r="KXU1" s="290"/>
      <c r="KXV1" s="290"/>
      <c r="KXW1" s="290"/>
      <c r="KXX1" s="290"/>
      <c r="KXY1" s="290"/>
      <c r="KXZ1" s="290"/>
      <c r="KYA1" s="290"/>
      <c r="KYB1" s="290"/>
      <c r="KYC1" s="290"/>
      <c r="KYD1" s="290"/>
      <c r="KYE1" s="290"/>
      <c r="KYF1" s="290"/>
      <c r="KYG1" s="290"/>
      <c r="KYH1" s="290"/>
      <c r="KYI1" s="290"/>
      <c r="KYJ1" s="290"/>
      <c r="KYK1" s="290"/>
      <c r="KYL1" s="290"/>
      <c r="KYM1" s="290"/>
      <c r="KYN1" s="290"/>
      <c r="KYO1" s="290"/>
      <c r="KYP1" s="290"/>
      <c r="KYQ1" s="290"/>
      <c r="KYR1" s="290"/>
      <c r="KYS1" s="290"/>
      <c r="KYT1" s="290"/>
      <c r="KYU1" s="290"/>
      <c r="KYV1" s="290"/>
      <c r="KYW1" s="290"/>
      <c r="KYX1" s="290"/>
      <c r="KYY1" s="290"/>
      <c r="KYZ1" s="290"/>
      <c r="KZA1" s="290"/>
      <c r="KZB1" s="290"/>
      <c r="KZC1" s="290"/>
      <c r="KZD1" s="290"/>
      <c r="KZE1" s="290"/>
      <c r="KZF1" s="290"/>
      <c r="KZG1" s="290"/>
      <c r="KZH1" s="290"/>
      <c r="KZI1" s="290"/>
      <c r="KZJ1" s="290"/>
      <c r="KZK1" s="290"/>
      <c r="KZL1" s="290"/>
      <c r="KZM1" s="290"/>
      <c r="KZN1" s="290"/>
      <c r="KZO1" s="290"/>
      <c r="KZP1" s="290"/>
      <c r="KZQ1" s="290"/>
      <c r="KZR1" s="290"/>
      <c r="KZS1" s="290"/>
      <c r="KZT1" s="290"/>
      <c r="KZU1" s="290"/>
      <c r="KZV1" s="290"/>
      <c r="KZW1" s="290"/>
      <c r="KZX1" s="290"/>
      <c r="KZY1" s="290"/>
      <c r="KZZ1" s="290"/>
      <c r="LAA1" s="290"/>
      <c r="LAB1" s="290"/>
      <c r="LAC1" s="290"/>
      <c r="LAD1" s="290"/>
      <c r="LAE1" s="290"/>
      <c r="LAF1" s="290"/>
      <c r="LAG1" s="290"/>
      <c r="LAH1" s="290"/>
      <c r="LAI1" s="290"/>
      <c r="LAJ1" s="290"/>
      <c r="LAK1" s="290"/>
      <c r="LAL1" s="290"/>
      <c r="LAM1" s="290"/>
      <c r="LAN1" s="290"/>
      <c r="LAO1" s="290"/>
      <c r="LAP1" s="290"/>
      <c r="LAQ1" s="290"/>
      <c r="LAR1" s="290"/>
      <c r="LAS1" s="290"/>
      <c r="LAT1" s="290"/>
      <c r="LAU1" s="290"/>
      <c r="LAV1" s="290"/>
      <c r="LAW1" s="290"/>
      <c r="LAX1" s="290"/>
      <c r="LAY1" s="290"/>
      <c r="LAZ1" s="290"/>
      <c r="LBA1" s="290"/>
      <c r="LBB1" s="290"/>
      <c r="LBC1" s="290"/>
      <c r="LBD1" s="290"/>
      <c r="LBE1" s="290"/>
      <c r="LBF1" s="290"/>
      <c r="LBG1" s="290"/>
      <c r="LBH1" s="290"/>
      <c r="LBI1" s="290"/>
      <c r="LBJ1" s="290"/>
      <c r="LBK1" s="290"/>
      <c r="LBL1" s="290"/>
      <c r="LBM1" s="290"/>
      <c r="LBN1" s="290"/>
      <c r="LBO1" s="290"/>
      <c r="LBP1" s="290"/>
      <c r="LBQ1" s="290"/>
      <c r="LBR1" s="290"/>
      <c r="LBS1" s="290"/>
      <c r="LBT1" s="290"/>
      <c r="LBU1" s="290"/>
      <c r="LBV1" s="290"/>
      <c r="LBW1" s="290"/>
      <c r="LBX1" s="290"/>
      <c r="LBY1" s="290"/>
      <c r="LBZ1" s="290"/>
      <c r="LCA1" s="290"/>
      <c r="LCB1" s="290"/>
      <c r="LCC1" s="290"/>
      <c r="LCD1" s="290"/>
      <c r="LCE1" s="290"/>
      <c r="LCF1" s="290"/>
      <c r="LCG1" s="290"/>
      <c r="LCH1" s="290"/>
      <c r="LCI1" s="290"/>
      <c r="LCJ1" s="290"/>
      <c r="LCK1" s="290"/>
      <c r="LCL1" s="290"/>
      <c r="LCM1" s="290"/>
      <c r="LCN1" s="290"/>
      <c r="LCO1" s="290"/>
      <c r="LCP1" s="290"/>
      <c r="LCQ1" s="290"/>
      <c r="LCR1" s="290"/>
      <c r="LCS1" s="290"/>
      <c r="LCT1" s="290"/>
      <c r="LCU1" s="290"/>
      <c r="LCV1" s="290"/>
      <c r="LCW1" s="290"/>
      <c r="LCX1" s="290"/>
      <c r="LCY1" s="290"/>
      <c r="LCZ1" s="290"/>
      <c r="LDA1" s="290"/>
      <c r="LDB1" s="290"/>
      <c r="LDC1" s="290"/>
      <c r="LDD1" s="290"/>
      <c r="LDE1" s="290"/>
      <c r="LDF1" s="290"/>
      <c r="LDG1" s="290"/>
      <c r="LDH1" s="290"/>
      <c r="LDI1" s="290"/>
      <c r="LDJ1" s="290"/>
      <c r="LDK1" s="290"/>
      <c r="LDL1" s="290"/>
      <c r="LDM1" s="290"/>
      <c r="LDN1" s="290"/>
      <c r="LDO1" s="290"/>
      <c r="LDP1" s="290"/>
      <c r="LDQ1" s="290"/>
      <c r="LDR1" s="290"/>
      <c r="LDS1" s="290"/>
      <c r="LDT1" s="290"/>
      <c r="LDU1" s="290"/>
      <c r="LDV1" s="290"/>
      <c r="LDW1" s="290"/>
      <c r="LDX1" s="290"/>
      <c r="LDY1" s="290"/>
      <c r="LDZ1" s="290"/>
      <c r="LEA1" s="290"/>
      <c r="LEB1" s="290"/>
      <c r="LEC1" s="290"/>
      <c r="LED1" s="290"/>
      <c r="LEE1" s="290"/>
      <c r="LEF1" s="290"/>
      <c r="LEG1" s="290"/>
      <c r="LEH1" s="290"/>
      <c r="LEI1" s="290"/>
      <c r="LEJ1" s="290"/>
      <c r="LEK1" s="290"/>
      <c r="LEL1" s="290"/>
      <c r="LEM1" s="290"/>
      <c r="LEN1" s="290"/>
      <c r="LEO1" s="290"/>
      <c r="LEP1" s="290"/>
      <c r="LEQ1" s="290"/>
      <c r="LER1" s="290"/>
      <c r="LES1" s="290"/>
      <c r="LET1" s="290"/>
      <c r="LEU1" s="290"/>
      <c r="LEV1" s="290"/>
      <c r="LEW1" s="290"/>
      <c r="LEX1" s="290"/>
      <c r="LEY1" s="290"/>
      <c r="LEZ1" s="290"/>
      <c r="LFA1" s="290"/>
      <c r="LFB1" s="290"/>
      <c r="LFC1" s="290"/>
      <c r="LFD1" s="290"/>
      <c r="LFE1" s="290"/>
      <c r="LFF1" s="290"/>
      <c r="LFG1" s="290"/>
      <c r="LFH1" s="290"/>
      <c r="LFI1" s="290"/>
      <c r="LFJ1" s="290"/>
      <c r="LFK1" s="290"/>
      <c r="LFL1" s="290"/>
      <c r="LFM1" s="290"/>
      <c r="LFN1" s="290"/>
      <c r="LFO1" s="290"/>
      <c r="LFP1" s="290"/>
      <c r="LFQ1" s="290"/>
      <c r="LFR1" s="290"/>
      <c r="LFS1" s="290"/>
      <c r="LFT1" s="290"/>
      <c r="LFU1" s="290"/>
      <c r="LFV1" s="290"/>
      <c r="LFW1" s="290"/>
      <c r="LFX1" s="290"/>
      <c r="LFY1" s="290"/>
      <c r="LFZ1" s="290"/>
      <c r="LGA1" s="290"/>
      <c r="LGB1" s="290"/>
      <c r="LGC1" s="290"/>
      <c r="LGD1" s="290"/>
      <c r="LGE1" s="290"/>
      <c r="LGF1" s="290"/>
      <c r="LGG1" s="290"/>
      <c r="LGH1" s="290"/>
      <c r="LGI1" s="290"/>
      <c r="LGJ1" s="290"/>
      <c r="LGK1" s="290"/>
      <c r="LGL1" s="290"/>
      <c r="LGM1" s="290"/>
      <c r="LGN1" s="290"/>
      <c r="LGO1" s="290"/>
      <c r="LGP1" s="290"/>
      <c r="LGQ1" s="290"/>
      <c r="LGR1" s="290"/>
      <c r="LGS1" s="290"/>
      <c r="LGT1" s="290"/>
      <c r="LGU1" s="290"/>
      <c r="LGV1" s="290"/>
      <c r="LGW1" s="290"/>
      <c r="LGX1" s="290"/>
      <c r="LGY1" s="290"/>
      <c r="LGZ1" s="290"/>
      <c r="LHA1" s="290"/>
      <c r="LHB1" s="290"/>
      <c r="LHC1" s="290"/>
      <c r="LHD1" s="290"/>
      <c r="LHE1" s="290"/>
      <c r="LHF1" s="290"/>
      <c r="LHG1" s="290"/>
      <c r="LHH1" s="290"/>
      <c r="LHI1" s="290"/>
      <c r="LHJ1" s="290"/>
      <c r="LHK1" s="290"/>
      <c r="LHL1" s="290"/>
      <c r="LHM1" s="290"/>
      <c r="LHN1" s="290"/>
      <c r="LHO1" s="290"/>
      <c r="LHP1" s="290"/>
      <c r="LHQ1" s="290"/>
      <c r="LHR1" s="290"/>
      <c r="LHS1" s="290"/>
      <c r="LHT1" s="290"/>
      <c r="LHU1" s="290"/>
      <c r="LHV1" s="290"/>
      <c r="LHW1" s="290"/>
      <c r="LHX1" s="290"/>
      <c r="LHY1" s="290"/>
      <c r="LHZ1" s="290"/>
      <c r="LIA1" s="290"/>
      <c r="LIB1" s="290"/>
      <c r="LIC1" s="290"/>
      <c r="LID1" s="290"/>
      <c r="LIE1" s="290"/>
      <c r="LIF1" s="290"/>
      <c r="LIG1" s="290"/>
      <c r="LIH1" s="290"/>
      <c r="LII1" s="290"/>
      <c r="LIJ1" s="290"/>
      <c r="LIK1" s="290"/>
      <c r="LIL1" s="290"/>
      <c r="LIM1" s="290"/>
      <c r="LIN1" s="290"/>
      <c r="LIO1" s="290"/>
      <c r="LIP1" s="290"/>
      <c r="LIQ1" s="290"/>
      <c r="LIR1" s="290"/>
      <c r="LIS1" s="290"/>
      <c r="LIT1" s="290"/>
      <c r="LIU1" s="290"/>
      <c r="LIV1" s="290"/>
      <c r="LIW1" s="290"/>
      <c r="LIX1" s="290"/>
      <c r="LIY1" s="290"/>
      <c r="LIZ1" s="290"/>
      <c r="LJA1" s="290"/>
      <c r="LJB1" s="290"/>
      <c r="LJC1" s="290"/>
      <c r="LJD1" s="290"/>
      <c r="LJE1" s="290"/>
      <c r="LJF1" s="290"/>
      <c r="LJG1" s="290"/>
      <c r="LJH1" s="290"/>
      <c r="LJI1" s="290"/>
      <c r="LJJ1" s="290"/>
      <c r="LJK1" s="290"/>
      <c r="LJL1" s="290"/>
      <c r="LJM1" s="290"/>
      <c r="LJN1" s="290"/>
      <c r="LJO1" s="290"/>
      <c r="LJP1" s="290"/>
      <c r="LJQ1" s="290"/>
      <c r="LJR1" s="290"/>
      <c r="LJS1" s="290"/>
      <c r="LJT1" s="290"/>
      <c r="LJU1" s="290"/>
      <c r="LJV1" s="290"/>
      <c r="LJW1" s="290"/>
      <c r="LJX1" s="290"/>
      <c r="LJY1" s="290"/>
      <c r="LJZ1" s="290"/>
      <c r="LKA1" s="290"/>
      <c r="LKB1" s="290"/>
      <c r="LKC1" s="290"/>
      <c r="LKD1" s="290"/>
      <c r="LKE1" s="290"/>
      <c r="LKF1" s="290"/>
      <c r="LKG1" s="290"/>
      <c r="LKH1" s="290"/>
      <c r="LKI1" s="290"/>
      <c r="LKJ1" s="290"/>
      <c r="LKK1" s="290"/>
      <c r="LKL1" s="290"/>
      <c r="LKM1" s="290"/>
      <c r="LKN1" s="290"/>
      <c r="LKO1" s="290"/>
      <c r="LKP1" s="290"/>
      <c r="LKQ1" s="290"/>
      <c r="LKR1" s="290"/>
      <c r="LKS1" s="290"/>
      <c r="LKT1" s="290"/>
      <c r="LKU1" s="290"/>
      <c r="LKV1" s="290"/>
      <c r="LKW1" s="290"/>
      <c r="LKX1" s="290"/>
      <c r="LKY1" s="290"/>
      <c r="LKZ1" s="290"/>
      <c r="LLA1" s="290"/>
      <c r="LLB1" s="290"/>
      <c r="LLC1" s="290"/>
      <c r="LLD1" s="290"/>
      <c r="LLE1" s="290"/>
      <c r="LLF1" s="290"/>
      <c r="LLG1" s="290"/>
      <c r="LLH1" s="290"/>
      <c r="LLI1" s="290"/>
      <c r="LLJ1" s="290"/>
      <c r="LLK1" s="290"/>
      <c r="LLL1" s="290"/>
      <c r="LLM1" s="290"/>
      <c r="LLN1" s="290"/>
      <c r="LLO1" s="290"/>
      <c r="LLP1" s="290"/>
      <c r="LLQ1" s="290"/>
      <c r="LLR1" s="290"/>
      <c r="LLS1" s="290"/>
      <c r="LLT1" s="290"/>
      <c r="LLU1" s="290"/>
      <c r="LLV1" s="290"/>
      <c r="LLW1" s="290"/>
      <c r="LLX1" s="290"/>
      <c r="LLY1" s="290"/>
      <c r="LLZ1" s="290"/>
      <c r="LMA1" s="290"/>
      <c r="LMB1" s="290"/>
      <c r="LMC1" s="290"/>
      <c r="LMD1" s="290"/>
      <c r="LME1" s="290"/>
      <c r="LMF1" s="290"/>
      <c r="LMG1" s="290"/>
      <c r="LMH1" s="290"/>
      <c r="LMI1" s="290"/>
      <c r="LMJ1" s="290"/>
      <c r="LMK1" s="290"/>
      <c r="LML1" s="290"/>
      <c r="LMM1" s="290"/>
      <c r="LMN1" s="290"/>
      <c r="LMO1" s="290"/>
      <c r="LMP1" s="290"/>
      <c r="LMQ1" s="290"/>
      <c r="LMR1" s="290"/>
      <c r="LMS1" s="290"/>
      <c r="LMT1" s="290"/>
      <c r="LMU1" s="290"/>
      <c r="LMV1" s="290"/>
      <c r="LMW1" s="290"/>
      <c r="LMX1" s="290"/>
      <c r="LMY1" s="290"/>
      <c r="LMZ1" s="290"/>
      <c r="LNA1" s="290"/>
      <c r="LNB1" s="290"/>
      <c r="LNC1" s="290"/>
      <c r="LND1" s="290"/>
      <c r="LNE1" s="290"/>
      <c r="LNF1" s="290"/>
      <c r="LNG1" s="290"/>
      <c r="LNH1" s="290"/>
      <c r="LNI1" s="290"/>
      <c r="LNJ1" s="290"/>
      <c r="LNK1" s="290"/>
      <c r="LNL1" s="290"/>
      <c r="LNM1" s="290"/>
      <c r="LNN1" s="290"/>
      <c r="LNO1" s="290"/>
      <c r="LNP1" s="290"/>
      <c r="LNQ1" s="290"/>
      <c r="LNR1" s="290"/>
      <c r="LNS1" s="290"/>
      <c r="LNT1" s="290"/>
      <c r="LNU1" s="290"/>
      <c r="LNV1" s="290"/>
      <c r="LNW1" s="290"/>
      <c r="LNX1" s="290"/>
      <c r="LNY1" s="290"/>
      <c r="LNZ1" s="290"/>
      <c r="LOA1" s="290"/>
      <c r="LOB1" s="290"/>
      <c r="LOC1" s="290"/>
      <c r="LOD1" s="290"/>
      <c r="LOE1" s="290"/>
      <c r="LOF1" s="290"/>
      <c r="LOG1" s="290"/>
      <c r="LOH1" s="290"/>
      <c r="LOI1" s="290"/>
      <c r="LOJ1" s="290"/>
      <c r="LOK1" s="290"/>
      <c r="LOL1" s="290"/>
      <c r="LOM1" s="290"/>
      <c r="LON1" s="290"/>
      <c r="LOO1" s="290"/>
      <c r="LOP1" s="290"/>
      <c r="LOQ1" s="290"/>
      <c r="LOR1" s="290"/>
      <c r="LOS1" s="290"/>
      <c r="LOT1" s="290"/>
      <c r="LOU1" s="290"/>
      <c r="LOV1" s="290"/>
      <c r="LOW1" s="290"/>
      <c r="LOX1" s="290"/>
      <c r="LOY1" s="290"/>
      <c r="LOZ1" s="290"/>
      <c r="LPA1" s="290"/>
      <c r="LPB1" s="290"/>
      <c r="LPC1" s="290"/>
      <c r="LPD1" s="290"/>
      <c r="LPE1" s="290"/>
      <c r="LPF1" s="290"/>
      <c r="LPG1" s="290"/>
      <c r="LPH1" s="290"/>
      <c r="LPI1" s="290"/>
      <c r="LPJ1" s="290"/>
      <c r="LPK1" s="290"/>
      <c r="LPL1" s="290"/>
      <c r="LPM1" s="290"/>
      <c r="LPN1" s="290"/>
      <c r="LPO1" s="290"/>
      <c r="LPP1" s="290"/>
      <c r="LPQ1" s="290"/>
      <c r="LPR1" s="290"/>
      <c r="LPS1" s="290"/>
      <c r="LPT1" s="290"/>
      <c r="LPU1" s="290"/>
      <c r="LPV1" s="290"/>
      <c r="LPW1" s="290"/>
      <c r="LPX1" s="290"/>
      <c r="LPY1" s="290"/>
      <c r="LPZ1" s="290"/>
      <c r="LQA1" s="290"/>
      <c r="LQB1" s="290"/>
      <c r="LQC1" s="290"/>
      <c r="LQD1" s="290"/>
      <c r="LQE1" s="290"/>
      <c r="LQF1" s="290"/>
      <c r="LQG1" s="290"/>
      <c r="LQH1" s="290"/>
      <c r="LQI1" s="290"/>
      <c r="LQJ1" s="290"/>
      <c r="LQK1" s="290"/>
      <c r="LQL1" s="290"/>
      <c r="LQM1" s="290"/>
      <c r="LQN1" s="290"/>
      <c r="LQO1" s="290"/>
      <c r="LQP1" s="290"/>
      <c r="LQQ1" s="290"/>
      <c r="LQR1" s="290"/>
      <c r="LQS1" s="290"/>
      <c r="LQT1" s="290"/>
      <c r="LQU1" s="290"/>
      <c r="LQV1" s="290"/>
      <c r="LQW1" s="290"/>
      <c r="LQX1" s="290"/>
      <c r="LQY1" s="290"/>
      <c r="LQZ1" s="290"/>
      <c r="LRA1" s="290"/>
      <c r="LRB1" s="290"/>
      <c r="LRC1" s="290"/>
      <c r="LRD1" s="290"/>
      <c r="LRE1" s="290"/>
      <c r="LRF1" s="290"/>
      <c r="LRG1" s="290"/>
      <c r="LRH1" s="290"/>
      <c r="LRI1" s="290"/>
      <c r="LRJ1" s="290"/>
      <c r="LRK1" s="290"/>
      <c r="LRL1" s="290"/>
      <c r="LRM1" s="290"/>
      <c r="LRN1" s="290"/>
      <c r="LRO1" s="290"/>
      <c r="LRP1" s="290"/>
      <c r="LRQ1" s="290"/>
      <c r="LRR1" s="290"/>
      <c r="LRS1" s="290"/>
      <c r="LRT1" s="290"/>
      <c r="LRU1" s="290"/>
      <c r="LRV1" s="290"/>
      <c r="LRW1" s="290"/>
      <c r="LRX1" s="290"/>
      <c r="LRY1" s="290"/>
      <c r="LRZ1" s="290"/>
      <c r="LSA1" s="290"/>
      <c r="LSB1" s="290"/>
      <c r="LSC1" s="290"/>
      <c r="LSD1" s="290"/>
      <c r="LSE1" s="290"/>
      <c r="LSF1" s="290"/>
      <c r="LSG1" s="290"/>
      <c r="LSH1" s="290"/>
      <c r="LSI1" s="290"/>
      <c r="LSJ1" s="290"/>
      <c r="LSK1" s="290"/>
      <c r="LSL1" s="290"/>
      <c r="LSM1" s="290"/>
      <c r="LSN1" s="290"/>
      <c r="LSO1" s="290"/>
      <c r="LSP1" s="290"/>
      <c r="LSQ1" s="290"/>
      <c r="LSR1" s="290"/>
      <c r="LSS1" s="290"/>
      <c r="LST1" s="290"/>
      <c r="LSU1" s="290"/>
      <c r="LSV1" s="290"/>
      <c r="LSW1" s="290"/>
      <c r="LSX1" s="290"/>
      <c r="LSY1" s="290"/>
      <c r="LSZ1" s="290"/>
      <c r="LTA1" s="290"/>
      <c r="LTB1" s="290"/>
      <c r="LTC1" s="290"/>
      <c r="LTD1" s="290"/>
      <c r="LTE1" s="290"/>
      <c r="LTF1" s="290"/>
      <c r="LTG1" s="290"/>
      <c r="LTH1" s="290"/>
      <c r="LTI1" s="290"/>
      <c r="LTJ1" s="290"/>
      <c r="LTK1" s="290"/>
      <c r="LTL1" s="290"/>
      <c r="LTM1" s="290"/>
      <c r="LTN1" s="290"/>
      <c r="LTO1" s="290"/>
      <c r="LTP1" s="290"/>
      <c r="LTQ1" s="290"/>
      <c r="LTR1" s="290"/>
      <c r="LTS1" s="290"/>
      <c r="LTT1" s="290"/>
      <c r="LTU1" s="290"/>
      <c r="LTV1" s="290"/>
      <c r="LTW1" s="290"/>
      <c r="LTX1" s="290"/>
      <c r="LTY1" s="290"/>
      <c r="LTZ1" s="290"/>
      <c r="LUA1" s="290"/>
      <c r="LUB1" s="290"/>
      <c r="LUC1" s="290"/>
      <c r="LUD1" s="290"/>
      <c r="LUE1" s="290"/>
      <c r="LUF1" s="290"/>
      <c r="LUG1" s="290"/>
      <c r="LUH1" s="290"/>
      <c r="LUI1" s="290"/>
      <c r="LUJ1" s="290"/>
      <c r="LUK1" s="290"/>
      <c r="LUL1" s="290"/>
      <c r="LUM1" s="290"/>
      <c r="LUN1" s="290"/>
      <c r="LUO1" s="290"/>
      <c r="LUP1" s="290"/>
      <c r="LUQ1" s="290"/>
      <c r="LUR1" s="290"/>
      <c r="LUS1" s="290"/>
      <c r="LUT1" s="290"/>
      <c r="LUU1" s="290"/>
      <c r="LUV1" s="290"/>
      <c r="LUW1" s="290"/>
      <c r="LUX1" s="290"/>
      <c r="LUY1" s="290"/>
      <c r="LUZ1" s="290"/>
      <c r="LVA1" s="290"/>
      <c r="LVB1" s="290"/>
      <c r="LVC1" s="290"/>
      <c r="LVD1" s="290"/>
      <c r="LVE1" s="290"/>
      <c r="LVF1" s="290"/>
      <c r="LVG1" s="290"/>
      <c r="LVH1" s="290"/>
      <c r="LVI1" s="290"/>
      <c r="LVJ1" s="290"/>
      <c r="LVK1" s="290"/>
      <c r="LVL1" s="290"/>
      <c r="LVM1" s="290"/>
      <c r="LVN1" s="290"/>
      <c r="LVO1" s="290"/>
      <c r="LVP1" s="290"/>
      <c r="LVQ1" s="290"/>
      <c r="LVR1" s="290"/>
      <c r="LVS1" s="290"/>
      <c r="LVT1" s="290"/>
      <c r="LVU1" s="290"/>
      <c r="LVV1" s="290"/>
      <c r="LVW1" s="290"/>
      <c r="LVX1" s="290"/>
      <c r="LVY1" s="290"/>
      <c r="LVZ1" s="290"/>
      <c r="LWA1" s="290"/>
      <c r="LWB1" s="290"/>
      <c r="LWC1" s="290"/>
      <c r="LWD1" s="290"/>
      <c r="LWE1" s="290"/>
      <c r="LWF1" s="290"/>
      <c r="LWG1" s="290"/>
      <c r="LWH1" s="290"/>
      <c r="LWI1" s="290"/>
      <c r="LWJ1" s="290"/>
      <c r="LWK1" s="290"/>
      <c r="LWL1" s="290"/>
      <c r="LWM1" s="290"/>
      <c r="LWN1" s="290"/>
      <c r="LWO1" s="290"/>
      <c r="LWP1" s="290"/>
      <c r="LWQ1" s="290"/>
      <c r="LWR1" s="290"/>
      <c r="LWS1" s="290"/>
      <c r="LWT1" s="290"/>
      <c r="LWU1" s="290"/>
      <c r="LWV1" s="290"/>
      <c r="LWW1" s="290"/>
      <c r="LWX1" s="290"/>
      <c r="LWY1" s="290"/>
      <c r="LWZ1" s="290"/>
      <c r="LXA1" s="290"/>
      <c r="LXB1" s="290"/>
      <c r="LXC1" s="290"/>
      <c r="LXD1" s="290"/>
      <c r="LXE1" s="290"/>
      <c r="LXF1" s="290"/>
      <c r="LXG1" s="290"/>
      <c r="LXH1" s="290"/>
      <c r="LXI1" s="290"/>
      <c r="LXJ1" s="290"/>
      <c r="LXK1" s="290"/>
      <c r="LXL1" s="290"/>
      <c r="LXM1" s="290"/>
      <c r="LXN1" s="290"/>
      <c r="LXO1" s="290"/>
      <c r="LXP1" s="290"/>
      <c r="LXQ1" s="290"/>
      <c r="LXR1" s="290"/>
      <c r="LXS1" s="290"/>
      <c r="LXT1" s="290"/>
      <c r="LXU1" s="290"/>
      <c r="LXV1" s="290"/>
      <c r="LXW1" s="290"/>
      <c r="LXX1" s="290"/>
      <c r="LXY1" s="290"/>
      <c r="LXZ1" s="290"/>
      <c r="LYA1" s="290"/>
      <c r="LYB1" s="290"/>
      <c r="LYC1" s="290"/>
      <c r="LYD1" s="290"/>
      <c r="LYE1" s="290"/>
      <c r="LYF1" s="290"/>
      <c r="LYG1" s="290"/>
      <c r="LYH1" s="290"/>
      <c r="LYI1" s="290"/>
      <c r="LYJ1" s="290"/>
      <c r="LYK1" s="290"/>
      <c r="LYL1" s="290"/>
      <c r="LYM1" s="290"/>
      <c r="LYN1" s="290"/>
      <c r="LYO1" s="290"/>
      <c r="LYP1" s="290"/>
      <c r="LYQ1" s="290"/>
      <c r="LYR1" s="290"/>
      <c r="LYS1" s="290"/>
      <c r="LYT1" s="290"/>
      <c r="LYU1" s="290"/>
      <c r="LYV1" s="290"/>
      <c r="LYW1" s="290"/>
      <c r="LYX1" s="290"/>
      <c r="LYY1" s="290"/>
      <c r="LYZ1" s="290"/>
      <c r="LZA1" s="290"/>
      <c r="LZB1" s="290"/>
      <c r="LZC1" s="290"/>
      <c r="LZD1" s="290"/>
      <c r="LZE1" s="290"/>
      <c r="LZF1" s="290"/>
      <c r="LZG1" s="290"/>
      <c r="LZH1" s="290"/>
      <c r="LZI1" s="290"/>
      <c r="LZJ1" s="290"/>
      <c r="LZK1" s="290"/>
      <c r="LZL1" s="290"/>
      <c r="LZM1" s="290"/>
      <c r="LZN1" s="290"/>
      <c r="LZO1" s="290"/>
      <c r="LZP1" s="290"/>
      <c r="LZQ1" s="290"/>
      <c r="LZR1" s="290"/>
      <c r="LZS1" s="290"/>
      <c r="LZT1" s="290"/>
      <c r="LZU1" s="290"/>
      <c r="LZV1" s="290"/>
      <c r="LZW1" s="290"/>
      <c r="LZX1" s="290"/>
      <c r="LZY1" s="290"/>
      <c r="LZZ1" s="290"/>
      <c r="MAA1" s="290"/>
      <c r="MAB1" s="290"/>
      <c r="MAC1" s="290"/>
      <c r="MAD1" s="290"/>
      <c r="MAE1" s="290"/>
      <c r="MAF1" s="290"/>
      <c r="MAG1" s="290"/>
      <c r="MAH1" s="290"/>
      <c r="MAI1" s="290"/>
      <c r="MAJ1" s="290"/>
      <c r="MAK1" s="290"/>
      <c r="MAL1" s="290"/>
      <c r="MAM1" s="290"/>
      <c r="MAN1" s="290"/>
      <c r="MAO1" s="290"/>
      <c r="MAP1" s="290"/>
      <c r="MAQ1" s="290"/>
      <c r="MAR1" s="290"/>
      <c r="MAS1" s="290"/>
      <c r="MAT1" s="290"/>
      <c r="MAU1" s="290"/>
      <c r="MAV1" s="290"/>
      <c r="MAW1" s="290"/>
      <c r="MAX1" s="290"/>
      <c r="MAY1" s="290"/>
      <c r="MAZ1" s="290"/>
      <c r="MBA1" s="290"/>
      <c r="MBB1" s="290"/>
      <c r="MBC1" s="290"/>
      <c r="MBD1" s="290"/>
      <c r="MBE1" s="290"/>
      <c r="MBF1" s="290"/>
      <c r="MBG1" s="290"/>
      <c r="MBH1" s="290"/>
      <c r="MBI1" s="290"/>
      <c r="MBJ1" s="290"/>
      <c r="MBK1" s="290"/>
      <c r="MBL1" s="290"/>
      <c r="MBM1" s="290"/>
      <c r="MBN1" s="290"/>
      <c r="MBO1" s="290"/>
      <c r="MBP1" s="290"/>
      <c r="MBQ1" s="290"/>
      <c r="MBR1" s="290"/>
      <c r="MBS1" s="290"/>
      <c r="MBT1" s="290"/>
      <c r="MBU1" s="290"/>
      <c r="MBV1" s="290"/>
      <c r="MBW1" s="290"/>
      <c r="MBX1" s="290"/>
      <c r="MBY1" s="290"/>
      <c r="MBZ1" s="290"/>
      <c r="MCA1" s="290"/>
      <c r="MCB1" s="290"/>
      <c r="MCC1" s="290"/>
      <c r="MCD1" s="290"/>
      <c r="MCE1" s="290"/>
      <c r="MCF1" s="290"/>
      <c r="MCG1" s="290"/>
      <c r="MCH1" s="290"/>
      <c r="MCI1" s="290"/>
      <c r="MCJ1" s="290"/>
      <c r="MCK1" s="290"/>
      <c r="MCL1" s="290"/>
      <c r="MCM1" s="290"/>
      <c r="MCN1" s="290"/>
      <c r="MCO1" s="290"/>
      <c r="MCP1" s="290"/>
      <c r="MCQ1" s="290"/>
      <c r="MCR1" s="290"/>
      <c r="MCS1" s="290"/>
      <c r="MCT1" s="290"/>
      <c r="MCU1" s="290"/>
      <c r="MCV1" s="290"/>
      <c r="MCW1" s="290"/>
      <c r="MCX1" s="290"/>
      <c r="MCY1" s="290"/>
      <c r="MCZ1" s="290"/>
      <c r="MDA1" s="290"/>
      <c r="MDB1" s="290"/>
      <c r="MDC1" s="290"/>
      <c r="MDD1" s="290"/>
      <c r="MDE1" s="290"/>
      <c r="MDF1" s="290"/>
      <c r="MDG1" s="290"/>
      <c r="MDH1" s="290"/>
      <c r="MDI1" s="290"/>
      <c r="MDJ1" s="290"/>
      <c r="MDK1" s="290"/>
      <c r="MDL1" s="290"/>
      <c r="MDM1" s="290"/>
      <c r="MDN1" s="290"/>
      <c r="MDO1" s="290"/>
      <c r="MDP1" s="290"/>
      <c r="MDQ1" s="290"/>
      <c r="MDR1" s="290"/>
      <c r="MDS1" s="290"/>
      <c r="MDT1" s="290"/>
      <c r="MDU1" s="290"/>
      <c r="MDV1" s="290"/>
      <c r="MDW1" s="290"/>
      <c r="MDX1" s="290"/>
      <c r="MDY1" s="290"/>
      <c r="MDZ1" s="290"/>
      <c r="MEA1" s="290"/>
      <c r="MEB1" s="290"/>
      <c r="MEC1" s="290"/>
      <c r="MED1" s="290"/>
      <c r="MEE1" s="290"/>
      <c r="MEF1" s="290"/>
      <c r="MEG1" s="290"/>
      <c r="MEH1" s="290"/>
      <c r="MEI1" s="290"/>
      <c r="MEJ1" s="290"/>
      <c r="MEK1" s="290"/>
      <c r="MEL1" s="290"/>
      <c r="MEM1" s="290"/>
      <c r="MEN1" s="290"/>
      <c r="MEO1" s="290"/>
      <c r="MEP1" s="290"/>
      <c r="MEQ1" s="290"/>
      <c r="MER1" s="290"/>
      <c r="MES1" s="290"/>
      <c r="MET1" s="290"/>
      <c r="MEU1" s="290"/>
      <c r="MEV1" s="290"/>
      <c r="MEW1" s="290"/>
      <c r="MEX1" s="290"/>
      <c r="MEY1" s="290"/>
      <c r="MEZ1" s="290"/>
      <c r="MFA1" s="290"/>
      <c r="MFB1" s="290"/>
      <c r="MFC1" s="290"/>
      <c r="MFD1" s="290"/>
      <c r="MFE1" s="290"/>
      <c r="MFF1" s="290"/>
      <c r="MFG1" s="290"/>
      <c r="MFH1" s="290"/>
      <c r="MFI1" s="290"/>
      <c r="MFJ1" s="290"/>
      <c r="MFK1" s="290"/>
      <c r="MFL1" s="290"/>
      <c r="MFM1" s="290"/>
      <c r="MFN1" s="290"/>
      <c r="MFO1" s="290"/>
      <c r="MFP1" s="290"/>
      <c r="MFQ1" s="290"/>
      <c r="MFR1" s="290"/>
      <c r="MFS1" s="290"/>
      <c r="MFT1" s="290"/>
      <c r="MFU1" s="290"/>
      <c r="MFV1" s="290"/>
      <c r="MFW1" s="290"/>
      <c r="MFX1" s="290"/>
      <c r="MFY1" s="290"/>
      <c r="MFZ1" s="290"/>
      <c r="MGA1" s="290"/>
      <c r="MGB1" s="290"/>
      <c r="MGC1" s="290"/>
      <c r="MGD1" s="290"/>
      <c r="MGE1" s="290"/>
      <c r="MGF1" s="290"/>
      <c r="MGG1" s="290"/>
      <c r="MGH1" s="290"/>
      <c r="MGI1" s="290"/>
      <c r="MGJ1" s="290"/>
      <c r="MGK1" s="290"/>
      <c r="MGL1" s="290"/>
      <c r="MGM1" s="290"/>
      <c r="MGN1" s="290"/>
      <c r="MGO1" s="290"/>
      <c r="MGP1" s="290"/>
      <c r="MGQ1" s="290"/>
      <c r="MGR1" s="290"/>
      <c r="MGS1" s="290"/>
      <c r="MGT1" s="290"/>
      <c r="MGU1" s="290"/>
      <c r="MGV1" s="290"/>
      <c r="MGW1" s="290"/>
      <c r="MGX1" s="290"/>
      <c r="MGY1" s="290"/>
      <c r="MGZ1" s="290"/>
      <c r="MHA1" s="290"/>
      <c r="MHB1" s="290"/>
      <c r="MHC1" s="290"/>
      <c r="MHD1" s="290"/>
      <c r="MHE1" s="290"/>
      <c r="MHF1" s="290"/>
      <c r="MHG1" s="290"/>
      <c r="MHH1" s="290"/>
      <c r="MHI1" s="290"/>
      <c r="MHJ1" s="290"/>
      <c r="MHK1" s="290"/>
      <c r="MHL1" s="290"/>
      <c r="MHM1" s="290"/>
      <c r="MHN1" s="290"/>
      <c r="MHO1" s="290"/>
      <c r="MHP1" s="290"/>
      <c r="MHQ1" s="290"/>
      <c r="MHR1" s="290"/>
      <c r="MHS1" s="290"/>
      <c r="MHT1" s="290"/>
      <c r="MHU1" s="290"/>
      <c r="MHV1" s="290"/>
      <c r="MHW1" s="290"/>
      <c r="MHX1" s="290"/>
      <c r="MHY1" s="290"/>
      <c r="MHZ1" s="290"/>
      <c r="MIA1" s="290"/>
      <c r="MIB1" s="290"/>
      <c r="MIC1" s="290"/>
      <c r="MID1" s="290"/>
      <c r="MIE1" s="290"/>
      <c r="MIF1" s="290"/>
      <c r="MIG1" s="290"/>
      <c r="MIH1" s="290"/>
      <c r="MII1" s="290"/>
      <c r="MIJ1" s="290"/>
      <c r="MIK1" s="290"/>
      <c r="MIL1" s="290"/>
      <c r="MIM1" s="290"/>
      <c r="MIN1" s="290"/>
      <c r="MIO1" s="290"/>
      <c r="MIP1" s="290"/>
      <c r="MIQ1" s="290"/>
      <c r="MIR1" s="290"/>
      <c r="MIS1" s="290"/>
      <c r="MIT1" s="290"/>
      <c r="MIU1" s="290"/>
      <c r="MIV1" s="290"/>
      <c r="MIW1" s="290"/>
      <c r="MIX1" s="290"/>
      <c r="MIY1" s="290"/>
      <c r="MIZ1" s="290"/>
      <c r="MJA1" s="290"/>
      <c r="MJB1" s="290"/>
      <c r="MJC1" s="290"/>
      <c r="MJD1" s="290"/>
      <c r="MJE1" s="290"/>
      <c r="MJF1" s="290"/>
      <c r="MJG1" s="290"/>
      <c r="MJH1" s="290"/>
      <c r="MJI1" s="290"/>
      <c r="MJJ1" s="290"/>
      <c r="MJK1" s="290"/>
      <c r="MJL1" s="290"/>
      <c r="MJM1" s="290"/>
      <c r="MJN1" s="290"/>
      <c r="MJO1" s="290"/>
      <c r="MJP1" s="290"/>
      <c r="MJQ1" s="290"/>
      <c r="MJR1" s="290"/>
      <c r="MJS1" s="290"/>
      <c r="MJT1" s="290"/>
      <c r="MJU1" s="290"/>
      <c r="MJV1" s="290"/>
      <c r="MJW1" s="290"/>
      <c r="MJX1" s="290"/>
      <c r="MJY1" s="290"/>
      <c r="MJZ1" s="290"/>
      <c r="MKA1" s="290"/>
      <c r="MKB1" s="290"/>
      <c r="MKC1" s="290"/>
      <c r="MKD1" s="290"/>
      <c r="MKE1" s="290"/>
      <c r="MKF1" s="290"/>
      <c r="MKG1" s="290"/>
      <c r="MKH1" s="290"/>
      <c r="MKI1" s="290"/>
      <c r="MKJ1" s="290"/>
      <c r="MKK1" s="290"/>
      <c r="MKL1" s="290"/>
      <c r="MKM1" s="290"/>
      <c r="MKN1" s="290"/>
      <c r="MKO1" s="290"/>
      <c r="MKP1" s="290"/>
      <c r="MKQ1" s="290"/>
      <c r="MKR1" s="290"/>
      <c r="MKS1" s="290"/>
      <c r="MKT1" s="290"/>
      <c r="MKU1" s="290"/>
      <c r="MKV1" s="290"/>
      <c r="MKW1" s="290"/>
      <c r="MKX1" s="290"/>
      <c r="MKY1" s="290"/>
      <c r="MKZ1" s="290"/>
      <c r="MLA1" s="290"/>
      <c r="MLB1" s="290"/>
      <c r="MLC1" s="290"/>
      <c r="MLD1" s="290"/>
      <c r="MLE1" s="290"/>
      <c r="MLF1" s="290"/>
      <c r="MLG1" s="290"/>
      <c r="MLH1" s="290"/>
      <c r="MLI1" s="290"/>
      <c r="MLJ1" s="290"/>
      <c r="MLK1" s="290"/>
      <c r="MLL1" s="290"/>
      <c r="MLM1" s="290"/>
      <c r="MLN1" s="290"/>
      <c r="MLO1" s="290"/>
      <c r="MLP1" s="290"/>
      <c r="MLQ1" s="290"/>
      <c r="MLR1" s="290"/>
      <c r="MLS1" s="290"/>
      <c r="MLT1" s="290"/>
      <c r="MLU1" s="290"/>
      <c r="MLV1" s="290"/>
      <c r="MLW1" s="290"/>
      <c r="MLX1" s="290"/>
      <c r="MLY1" s="290"/>
      <c r="MLZ1" s="290"/>
      <c r="MMA1" s="290"/>
      <c r="MMB1" s="290"/>
      <c r="MMC1" s="290"/>
      <c r="MMD1" s="290"/>
      <c r="MME1" s="290"/>
      <c r="MMF1" s="290"/>
      <c r="MMG1" s="290"/>
      <c r="MMH1" s="290"/>
      <c r="MMI1" s="290"/>
      <c r="MMJ1" s="290"/>
      <c r="MMK1" s="290"/>
      <c r="MML1" s="290"/>
      <c r="MMM1" s="290"/>
      <c r="MMN1" s="290"/>
      <c r="MMO1" s="290"/>
      <c r="MMP1" s="290"/>
      <c r="MMQ1" s="290"/>
      <c r="MMR1" s="290"/>
      <c r="MMS1" s="290"/>
      <c r="MMT1" s="290"/>
      <c r="MMU1" s="290"/>
      <c r="MMV1" s="290"/>
      <c r="MMW1" s="290"/>
      <c r="MMX1" s="290"/>
      <c r="MMY1" s="290"/>
      <c r="MMZ1" s="290"/>
      <c r="MNA1" s="290"/>
      <c r="MNB1" s="290"/>
      <c r="MNC1" s="290"/>
      <c r="MND1" s="290"/>
      <c r="MNE1" s="290"/>
      <c r="MNF1" s="290"/>
      <c r="MNG1" s="290"/>
      <c r="MNH1" s="290"/>
      <c r="MNI1" s="290"/>
      <c r="MNJ1" s="290"/>
      <c r="MNK1" s="290"/>
      <c r="MNL1" s="290"/>
      <c r="MNM1" s="290"/>
      <c r="MNN1" s="290"/>
      <c r="MNO1" s="290"/>
      <c r="MNP1" s="290"/>
      <c r="MNQ1" s="290"/>
      <c r="MNR1" s="290"/>
      <c r="MNS1" s="290"/>
      <c r="MNT1" s="290"/>
      <c r="MNU1" s="290"/>
      <c r="MNV1" s="290"/>
      <c r="MNW1" s="290"/>
      <c r="MNX1" s="290"/>
      <c r="MNY1" s="290"/>
      <c r="MNZ1" s="290"/>
      <c r="MOA1" s="290"/>
      <c r="MOB1" s="290"/>
      <c r="MOC1" s="290"/>
      <c r="MOD1" s="290"/>
      <c r="MOE1" s="290"/>
      <c r="MOF1" s="290"/>
      <c r="MOG1" s="290"/>
      <c r="MOH1" s="290"/>
      <c r="MOI1" s="290"/>
      <c r="MOJ1" s="290"/>
      <c r="MOK1" s="290"/>
      <c r="MOL1" s="290"/>
      <c r="MOM1" s="290"/>
      <c r="MON1" s="290"/>
      <c r="MOO1" s="290"/>
      <c r="MOP1" s="290"/>
      <c r="MOQ1" s="290"/>
      <c r="MOR1" s="290"/>
      <c r="MOS1" s="290"/>
      <c r="MOT1" s="290"/>
      <c r="MOU1" s="290"/>
      <c r="MOV1" s="290"/>
      <c r="MOW1" s="290"/>
      <c r="MOX1" s="290"/>
      <c r="MOY1" s="290"/>
      <c r="MOZ1" s="290"/>
      <c r="MPA1" s="290"/>
      <c r="MPB1" s="290"/>
      <c r="MPC1" s="290"/>
      <c r="MPD1" s="290"/>
      <c r="MPE1" s="290"/>
      <c r="MPF1" s="290"/>
      <c r="MPG1" s="290"/>
      <c r="MPH1" s="290"/>
      <c r="MPI1" s="290"/>
      <c r="MPJ1" s="290"/>
      <c r="MPK1" s="290"/>
      <c r="MPL1" s="290"/>
      <c r="MPM1" s="290"/>
      <c r="MPN1" s="290"/>
      <c r="MPO1" s="290"/>
      <c r="MPP1" s="290"/>
      <c r="MPQ1" s="290"/>
      <c r="MPR1" s="290"/>
      <c r="MPS1" s="290"/>
      <c r="MPT1" s="290"/>
      <c r="MPU1" s="290"/>
      <c r="MPV1" s="290"/>
      <c r="MPW1" s="290"/>
      <c r="MPX1" s="290"/>
      <c r="MPY1" s="290"/>
      <c r="MPZ1" s="290"/>
      <c r="MQA1" s="290"/>
      <c r="MQB1" s="290"/>
      <c r="MQC1" s="290"/>
      <c r="MQD1" s="290"/>
      <c r="MQE1" s="290"/>
      <c r="MQF1" s="290"/>
      <c r="MQG1" s="290"/>
      <c r="MQH1" s="290"/>
      <c r="MQI1" s="290"/>
      <c r="MQJ1" s="290"/>
      <c r="MQK1" s="290"/>
      <c r="MQL1" s="290"/>
      <c r="MQM1" s="290"/>
      <c r="MQN1" s="290"/>
      <c r="MQO1" s="290"/>
      <c r="MQP1" s="290"/>
      <c r="MQQ1" s="290"/>
      <c r="MQR1" s="290"/>
      <c r="MQS1" s="290"/>
      <c r="MQT1" s="290"/>
      <c r="MQU1" s="290"/>
      <c r="MQV1" s="290"/>
      <c r="MQW1" s="290"/>
      <c r="MQX1" s="290"/>
      <c r="MQY1" s="290"/>
      <c r="MQZ1" s="290"/>
      <c r="MRA1" s="290"/>
      <c r="MRB1" s="290"/>
      <c r="MRC1" s="290"/>
      <c r="MRD1" s="290"/>
      <c r="MRE1" s="290"/>
      <c r="MRF1" s="290"/>
      <c r="MRG1" s="290"/>
      <c r="MRH1" s="290"/>
      <c r="MRI1" s="290"/>
      <c r="MRJ1" s="290"/>
      <c r="MRK1" s="290"/>
      <c r="MRL1" s="290"/>
      <c r="MRM1" s="290"/>
      <c r="MRN1" s="290"/>
      <c r="MRO1" s="290"/>
      <c r="MRP1" s="290"/>
      <c r="MRQ1" s="290"/>
      <c r="MRR1" s="290"/>
      <c r="MRS1" s="290"/>
      <c r="MRT1" s="290"/>
      <c r="MRU1" s="290"/>
      <c r="MRV1" s="290"/>
      <c r="MRW1" s="290"/>
      <c r="MRX1" s="290"/>
      <c r="MRY1" s="290"/>
      <c r="MRZ1" s="290"/>
      <c r="MSA1" s="290"/>
      <c r="MSB1" s="290"/>
      <c r="MSC1" s="290"/>
      <c r="MSD1" s="290"/>
      <c r="MSE1" s="290"/>
      <c r="MSF1" s="290"/>
      <c r="MSG1" s="290"/>
      <c r="MSH1" s="290"/>
      <c r="MSI1" s="290"/>
      <c r="MSJ1" s="290"/>
      <c r="MSK1" s="290"/>
      <c r="MSL1" s="290"/>
      <c r="MSM1" s="290"/>
      <c r="MSN1" s="290"/>
      <c r="MSO1" s="290"/>
      <c r="MSP1" s="290"/>
      <c r="MSQ1" s="290"/>
      <c r="MSR1" s="290"/>
      <c r="MSS1" s="290"/>
      <c r="MST1" s="290"/>
      <c r="MSU1" s="290"/>
      <c r="MSV1" s="290"/>
      <c r="MSW1" s="290"/>
      <c r="MSX1" s="290"/>
      <c r="MSY1" s="290"/>
      <c r="MSZ1" s="290"/>
      <c r="MTA1" s="290"/>
      <c r="MTB1" s="290"/>
      <c r="MTC1" s="290"/>
      <c r="MTD1" s="290"/>
      <c r="MTE1" s="290"/>
      <c r="MTF1" s="290"/>
      <c r="MTG1" s="290"/>
      <c r="MTH1" s="290"/>
      <c r="MTI1" s="290"/>
      <c r="MTJ1" s="290"/>
      <c r="MTK1" s="290"/>
      <c r="MTL1" s="290"/>
      <c r="MTM1" s="290"/>
      <c r="MTN1" s="290"/>
      <c r="MTO1" s="290"/>
      <c r="MTP1" s="290"/>
      <c r="MTQ1" s="290"/>
      <c r="MTR1" s="290"/>
      <c r="MTS1" s="290"/>
      <c r="MTT1" s="290"/>
      <c r="MTU1" s="290"/>
      <c r="MTV1" s="290"/>
      <c r="MTW1" s="290"/>
      <c r="MTX1" s="290"/>
      <c r="MTY1" s="290"/>
      <c r="MTZ1" s="290"/>
      <c r="MUA1" s="290"/>
      <c r="MUB1" s="290"/>
      <c r="MUC1" s="290"/>
      <c r="MUD1" s="290"/>
      <c r="MUE1" s="290"/>
      <c r="MUF1" s="290"/>
      <c r="MUG1" s="290"/>
      <c r="MUH1" s="290"/>
      <c r="MUI1" s="290"/>
      <c r="MUJ1" s="290"/>
      <c r="MUK1" s="290"/>
      <c r="MUL1" s="290"/>
      <c r="MUM1" s="290"/>
      <c r="MUN1" s="290"/>
      <c r="MUO1" s="290"/>
      <c r="MUP1" s="290"/>
      <c r="MUQ1" s="290"/>
      <c r="MUR1" s="290"/>
      <c r="MUS1" s="290"/>
      <c r="MUT1" s="290"/>
      <c r="MUU1" s="290"/>
      <c r="MUV1" s="290"/>
      <c r="MUW1" s="290"/>
      <c r="MUX1" s="290"/>
      <c r="MUY1" s="290"/>
      <c r="MUZ1" s="290"/>
      <c r="MVA1" s="290"/>
      <c r="MVB1" s="290"/>
      <c r="MVC1" s="290"/>
      <c r="MVD1" s="290"/>
      <c r="MVE1" s="290"/>
      <c r="MVF1" s="290"/>
      <c r="MVG1" s="290"/>
      <c r="MVH1" s="290"/>
      <c r="MVI1" s="290"/>
      <c r="MVJ1" s="290"/>
      <c r="MVK1" s="290"/>
      <c r="MVL1" s="290"/>
      <c r="MVM1" s="290"/>
      <c r="MVN1" s="290"/>
      <c r="MVO1" s="290"/>
      <c r="MVP1" s="290"/>
      <c r="MVQ1" s="290"/>
      <c r="MVR1" s="290"/>
      <c r="MVS1" s="290"/>
      <c r="MVT1" s="290"/>
      <c r="MVU1" s="290"/>
      <c r="MVV1" s="290"/>
      <c r="MVW1" s="290"/>
      <c r="MVX1" s="290"/>
      <c r="MVY1" s="290"/>
      <c r="MVZ1" s="290"/>
      <c r="MWA1" s="290"/>
      <c r="MWB1" s="290"/>
      <c r="MWC1" s="290"/>
      <c r="MWD1" s="290"/>
      <c r="MWE1" s="290"/>
      <c r="MWF1" s="290"/>
      <c r="MWG1" s="290"/>
      <c r="MWH1" s="290"/>
      <c r="MWI1" s="290"/>
      <c r="MWJ1" s="290"/>
      <c r="MWK1" s="290"/>
      <c r="MWL1" s="290"/>
      <c r="MWM1" s="290"/>
      <c r="MWN1" s="290"/>
      <c r="MWO1" s="290"/>
      <c r="MWP1" s="290"/>
      <c r="MWQ1" s="290"/>
      <c r="MWR1" s="290"/>
      <c r="MWS1" s="290"/>
      <c r="MWT1" s="290"/>
      <c r="MWU1" s="290"/>
      <c r="MWV1" s="290"/>
      <c r="MWW1" s="290"/>
      <c r="MWX1" s="290"/>
      <c r="MWY1" s="290"/>
      <c r="MWZ1" s="290"/>
      <c r="MXA1" s="290"/>
      <c r="MXB1" s="290"/>
      <c r="MXC1" s="290"/>
      <c r="MXD1" s="290"/>
      <c r="MXE1" s="290"/>
      <c r="MXF1" s="290"/>
      <c r="MXG1" s="290"/>
      <c r="MXH1" s="290"/>
      <c r="MXI1" s="290"/>
      <c r="MXJ1" s="290"/>
      <c r="MXK1" s="290"/>
      <c r="MXL1" s="290"/>
      <c r="MXM1" s="290"/>
      <c r="MXN1" s="290"/>
      <c r="MXO1" s="290"/>
      <c r="MXP1" s="290"/>
      <c r="MXQ1" s="290"/>
      <c r="MXR1" s="290"/>
      <c r="MXS1" s="290"/>
      <c r="MXT1" s="290"/>
      <c r="MXU1" s="290"/>
      <c r="MXV1" s="290"/>
      <c r="MXW1" s="290"/>
      <c r="MXX1" s="290"/>
      <c r="MXY1" s="290"/>
      <c r="MXZ1" s="290"/>
      <c r="MYA1" s="290"/>
      <c r="MYB1" s="290"/>
      <c r="MYC1" s="290"/>
      <c r="MYD1" s="290"/>
      <c r="MYE1" s="290"/>
      <c r="MYF1" s="290"/>
      <c r="MYG1" s="290"/>
      <c r="MYH1" s="290"/>
      <c r="MYI1" s="290"/>
      <c r="MYJ1" s="290"/>
      <c r="MYK1" s="290"/>
      <c r="MYL1" s="290"/>
      <c r="MYM1" s="290"/>
      <c r="MYN1" s="290"/>
      <c r="MYO1" s="290"/>
      <c r="MYP1" s="290"/>
      <c r="MYQ1" s="290"/>
      <c r="MYR1" s="290"/>
      <c r="MYS1" s="290"/>
      <c r="MYT1" s="290"/>
      <c r="MYU1" s="290"/>
      <c r="MYV1" s="290"/>
      <c r="MYW1" s="290"/>
      <c r="MYX1" s="290"/>
      <c r="MYY1" s="290"/>
      <c r="MYZ1" s="290"/>
      <c r="MZA1" s="290"/>
      <c r="MZB1" s="290"/>
      <c r="MZC1" s="290"/>
      <c r="MZD1" s="290"/>
      <c r="MZE1" s="290"/>
      <c r="MZF1" s="290"/>
      <c r="MZG1" s="290"/>
      <c r="MZH1" s="290"/>
      <c r="MZI1" s="290"/>
      <c r="MZJ1" s="290"/>
      <c r="MZK1" s="290"/>
      <c r="MZL1" s="290"/>
      <c r="MZM1" s="290"/>
      <c r="MZN1" s="290"/>
      <c r="MZO1" s="290"/>
      <c r="MZP1" s="290"/>
      <c r="MZQ1" s="290"/>
      <c r="MZR1" s="290"/>
      <c r="MZS1" s="290"/>
      <c r="MZT1" s="290"/>
      <c r="MZU1" s="290"/>
      <c r="MZV1" s="290"/>
      <c r="MZW1" s="290"/>
      <c r="MZX1" s="290"/>
      <c r="MZY1" s="290"/>
      <c r="MZZ1" s="290"/>
      <c r="NAA1" s="290"/>
      <c r="NAB1" s="290"/>
      <c r="NAC1" s="290"/>
      <c r="NAD1" s="290"/>
      <c r="NAE1" s="290"/>
      <c r="NAF1" s="290"/>
      <c r="NAG1" s="290"/>
      <c r="NAH1" s="290"/>
      <c r="NAI1" s="290"/>
      <c r="NAJ1" s="290"/>
      <c r="NAK1" s="290"/>
      <c r="NAL1" s="290"/>
      <c r="NAM1" s="290"/>
      <c r="NAN1" s="290"/>
      <c r="NAO1" s="290"/>
      <c r="NAP1" s="290"/>
      <c r="NAQ1" s="290"/>
      <c r="NAR1" s="290"/>
      <c r="NAS1" s="290"/>
      <c r="NAT1" s="290"/>
      <c r="NAU1" s="290"/>
      <c r="NAV1" s="290"/>
      <c r="NAW1" s="290"/>
      <c r="NAX1" s="290"/>
      <c r="NAY1" s="290"/>
      <c r="NAZ1" s="290"/>
      <c r="NBA1" s="290"/>
      <c r="NBB1" s="290"/>
      <c r="NBC1" s="290"/>
      <c r="NBD1" s="290"/>
      <c r="NBE1" s="290"/>
      <c r="NBF1" s="290"/>
      <c r="NBG1" s="290"/>
      <c r="NBH1" s="290"/>
      <c r="NBI1" s="290"/>
      <c r="NBJ1" s="290"/>
      <c r="NBK1" s="290"/>
      <c r="NBL1" s="290"/>
      <c r="NBM1" s="290"/>
      <c r="NBN1" s="290"/>
      <c r="NBO1" s="290"/>
      <c r="NBP1" s="290"/>
      <c r="NBQ1" s="290"/>
      <c r="NBR1" s="290"/>
      <c r="NBS1" s="290"/>
      <c r="NBT1" s="290"/>
      <c r="NBU1" s="290"/>
      <c r="NBV1" s="290"/>
      <c r="NBW1" s="290"/>
      <c r="NBX1" s="290"/>
      <c r="NBY1" s="290"/>
      <c r="NBZ1" s="290"/>
      <c r="NCA1" s="290"/>
      <c r="NCB1" s="290"/>
      <c r="NCC1" s="290"/>
      <c r="NCD1" s="290"/>
      <c r="NCE1" s="290"/>
      <c r="NCF1" s="290"/>
      <c r="NCG1" s="290"/>
      <c r="NCH1" s="290"/>
      <c r="NCI1" s="290"/>
      <c r="NCJ1" s="290"/>
      <c r="NCK1" s="290"/>
      <c r="NCL1" s="290"/>
      <c r="NCM1" s="290"/>
      <c r="NCN1" s="290"/>
      <c r="NCO1" s="290"/>
      <c r="NCP1" s="290"/>
      <c r="NCQ1" s="290"/>
      <c r="NCR1" s="290"/>
      <c r="NCS1" s="290"/>
      <c r="NCT1" s="290"/>
      <c r="NCU1" s="290"/>
      <c r="NCV1" s="290"/>
      <c r="NCW1" s="290"/>
      <c r="NCX1" s="290"/>
      <c r="NCY1" s="290"/>
      <c r="NCZ1" s="290"/>
      <c r="NDA1" s="290"/>
      <c r="NDB1" s="290"/>
      <c r="NDC1" s="290"/>
      <c r="NDD1" s="290"/>
      <c r="NDE1" s="290"/>
      <c r="NDF1" s="290"/>
      <c r="NDG1" s="290"/>
      <c r="NDH1" s="290"/>
      <c r="NDI1" s="290"/>
      <c r="NDJ1" s="290"/>
      <c r="NDK1" s="290"/>
      <c r="NDL1" s="290"/>
      <c r="NDM1" s="290"/>
      <c r="NDN1" s="290"/>
      <c r="NDO1" s="290"/>
      <c r="NDP1" s="290"/>
      <c r="NDQ1" s="290"/>
      <c r="NDR1" s="290"/>
      <c r="NDS1" s="290"/>
      <c r="NDT1" s="290"/>
      <c r="NDU1" s="290"/>
      <c r="NDV1" s="290"/>
      <c r="NDW1" s="290"/>
      <c r="NDX1" s="290"/>
      <c r="NDY1" s="290"/>
      <c r="NDZ1" s="290"/>
      <c r="NEA1" s="290"/>
      <c r="NEB1" s="290"/>
      <c r="NEC1" s="290"/>
      <c r="NED1" s="290"/>
      <c r="NEE1" s="290"/>
      <c r="NEF1" s="290"/>
      <c r="NEG1" s="290"/>
      <c r="NEH1" s="290"/>
      <c r="NEI1" s="290"/>
      <c r="NEJ1" s="290"/>
      <c r="NEK1" s="290"/>
      <c r="NEL1" s="290"/>
      <c r="NEM1" s="290"/>
      <c r="NEN1" s="290"/>
      <c r="NEO1" s="290"/>
      <c r="NEP1" s="290"/>
      <c r="NEQ1" s="290"/>
      <c r="NER1" s="290"/>
      <c r="NES1" s="290"/>
      <c r="NET1" s="290"/>
      <c r="NEU1" s="290"/>
      <c r="NEV1" s="290"/>
      <c r="NEW1" s="290"/>
      <c r="NEX1" s="290"/>
      <c r="NEY1" s="290"/>
      <c r="NEZ1" s="290"/>
      <c r="NFA1" s="290"/>
      <c r="NFB1" s="290"/>
      <c r="NFC1" s="290"/>
      <c r="NFD1" s="290"/>
      <c r="NFE1" s="290"/>
      <c r="NFF1" s="290"/>
      <c r="NFG1" s="290"/>
      <c r="NFH1" s="290"/>
      <c r="NFI1" s="290"/>
      <c r="NFJ1" s="290"/>
      <c r="NFK1" s="290"/>
      <c r="NFL1" s="290"/>
      <c r="NFM1" s="290"/>
      <c r="NFN1" s="290"/>
      <c r="NFO1" s="290"/>
      <c r="NFP1" s="290"/>
      <c r="NFQ1" s="290"/>
      <c r="NFR1" s="290"/>
      <c r="NFS1" s="290"/>
      <c r="NFT1" s="290"/>
      <c r="NFU1" s="290"/>
      <c r="NFV1" s="290"/>
      <c r="NFW1" s="290"/>
      <c r="NFX1" s="290"/>
      <c r="NFY1" s="290"/>
      <c r="NFZ1" s="290"/>
      <c r="NGA1" s="290"/>
      <c r="NGB1" s="290"/>
      <c r="NGC1" s="290"/>
      <c r="NGD1" s="290"/>
      <c r="NGE1" s="290"/>
      <c r="NGF1" s="290"/>
      <c r="NGG1" s="290"/>
      <c r="NGH1" s="290"/>
      <c r="NGI1" s="290"/>
      <c r="NGJ1" s="290"/>
      <c r="NGK1" s="290"/>
      <c r="NGL1" s="290"/>
      <c r="NGM1" s="290"/>
      <c r="NGN1" s="290"/>
      <c r="NGO1" s="290"/>
      <c r="NGP1" s="290"/>
      <c r="NGQ1" s="290"/>
      <c r="NGR1" s="290"/>
      <c r="NGS1" s="290"/>
      <c r="NGT1" s="290"/>
      <c r="NGU1" s="290"/>
      <c r="NGV1" s="290"/>
      <c r="NGW1" s="290"/>
      <c r="NGX1" s="290"/>
      <c r="NGY1" s="290"/>
      <c r="NGZ1" s="290"/>
      <c r="NHA1" s="290"/>
      <c r="NHB1" s="290"/>
      <c r="NHC1" s="290"/>
      <c r="NHD1" s="290"/>
      <c r="NHE1" s="290"/>
      <c r="NHF1" s="290"/>
      <c r="NHG1" s="290"/>
      <c r="NHH1" s="290"/>
      <c r="NHI1" s="290"/>
      <c r="NHJ1" s="290"/>
      <c r="NHK1" s="290"/>
      <c r="NHL1" s="290"/>
      <c r="NHM1" s="290"/>
      <c r="NHN1" s="290"/>
      <c r="NHO1" s="290"/>
      <c r="NHP1" s="290"/>
      <c r="NHQ1" s="290"/>
      <c r="NHR1" s="290"/>
      <c r="NHS1" s="290"/>
      <c r="NHT1" s="290"/>
      <c r="NHU1" s="290"/>
      <c r="NHV1" s="290"/>
      <c r="NHW1" s="290"/>
      <c r="NHX1" s="290"/>
      <c r="NHY1" s="290"/>
      <c r="NHZ1" s="290"/>
      <c r="NIA1" s="290"/>
      <c r="NIB1" s="290"/>
      <c r="NIC1" s="290"/>
      <c r="NID1" s="290"/>
      <c r="NIE1" s="290"/>
      <c r="NIF1" s="290"/>
      <c r="NIG1" s="290"/>
      <c r="NIH1" s="290"/>
      <c r="NII1" s="290"/>
      <c r="NIJ1" s="290"/>
      <c r="NIK1" s="290"/>
      <c r="NIL1" s="290"/>
      <c r="NIM1" s="290"/>
      <c r="NIN1" s="290"/>
      <c r="NIO1" s="290"/>
      <c r="NIP1" s="290"/>
      <c r="NIQ1" s="290"/>
      <c r="NIR1" s="290"/>
      <c r="NIS1" s="290"/>
      <c r="NIT1" s="290"/>
      <c r="NIU1" s="290"/>
      <c r="NIV1" s="290"/>
      <c r="NIW1" s="290"/>
      <c r="NIX1" s="290"/>
      <c r="NIY1" s="290"/>
      <c r="NIZ1" s="290"/>
      <c r="NJA1" s="290"/>
      <c r="NJB1" s="290"/>
      <c r="NJC1" s="290"/>
      <c r="NJD1" s="290"/>
      <c r="NJE1" s="290"/>
      <c r="NJF1" s="290"/>
      <c r="NJG1" s="290"/>
      <c r="NJH1" s="290"/>
      <c r="NJI1" s="290"/>
      <c r="NJJ1" s="290"/>
      <c r="NJK1" s="290"/>
      <c r="NJL1" s="290"/>
      <c r="NJM1" s="290"/>
      <c r="NJN1" s="290"/>
      <c r="NJO1" s="290"/>
      <c r="NJP1" s="290"/>
      <c r="NJQ1" s="290"/>
      <c r="NJR1" s="290"/>
      <c r="NJS1" s="290"/>
      <c r="NJT1" s="290"/>
      <c r="NJU1" s="290"/>
      <c r="NJV1" s="290"/>
      <c r="NJW1" s="290"/>
      <c r="NJX1" s="290"/>
      <c r="NJY1" s="290"/>
      <c r="NJZ1" s="290"/>
      <c r="NKA1" s="290"/>
      <c r="NKB1" s="290"/>
      <c r="NKC1" s="290"/>
      <c r="NKD1" s="290"/>
      <c r="NKE1" s="290"/>
      <c r="NKF1" s="290"/>
      <c r="NKG1" s="290"/>
      <c r="NKH1" s="290"/>
      <c r="NKI1" s="290"/>
      <c r="NKJ1" s="290"/>
      <c r="NKK1" s="290"/>
      <c r="NKL1" s="290"/>
      <c r="NKM1" s="290"/>
      <c r="NKN1" s="290"/>
      <c r="NKO1" s="290"/>
      <c r="NKP1" s="290"/>
      <c r="NKQ1" s="290"/>
      <c r="NKR1" s="290"/>
      <c r="NKS1" s="290"/>
      <c r="NKT1" s="290"/>
      <c r="NKU1" s="290"/>
      <c r="NKV1" s="290"/>
      <c r="NKW1" s="290"/>
      <c r="NKX1" s="290"/>
      <c r="NKY1" s="290"/>
      <c r="NKZ1" s="290"/>
      <c r="NLA1" s="290"/>
      <c r="NLB1" s="290"/>
      <c r="NLC1" s="290"/>
      <c r="NLD1" s="290"/>
      <c r="NLE1" s="290"/>
      <c r="NLF1" s="290"/>
      <c r="NLG1" s="290"/>
      <c r="NLH1" s="290"/>
      <c r="NLI1" s="290"/>
      <c r="NLJ1" s="290"/>
      <c r="NLK1" s="290"/>
      <c r="NLL1" s="290"/>
      <c r="NLM1" s="290"/>
      <c r="NLN1" s="290"/>
      <c r="NLO1" s="290"/>
      <c r="NLP1" s="290"/>
      <c r="NLQ1" s="290"/>
      <c r="NLR1" s="290"/>
      <c r="NLS1" s="290"/>
      <c r="NLT1" s="290"/>
      <c r="NLU1" s="290"/>
      <c r="NLV1" s="290"/>
      <c r="NLW1" s="290"/>
      <c r="NLX1" s="290"/>
      <c r="NLY1" s="290"/>
      <c r="NLZ1" s="290"/>
      <c r="NMA1" s="290"/>
      <c r="NMB1" s="290"/>
      <c r="NMC1" s="290"/>
      <c r="NMD1" s="290"/>
      <c r="NME1" s="290"/>
      <c r="NMF1" s="290"/>
      <c r="NMG1" s="290"/>
      <c r="NMH1" s="290"/>
      <c r="NMI1" s="290"/>
      <c r="NMJ1" s="290"/>
      <c r="NMK1" s="290"/>
      <c r="NML1" s="290"/>
      <c r="NMM1" s="290"/>
      <c r="NMN1" s="290"/>
      <c r="NMO1" s="290"/>
      <c r="NMP1" s="290"/>
      <c r="NMQ1" s="290"/>
      <c r="NMR1" s="290"/>
      <c r="NMS1" s="290"/>
      <c r="NMT1" s="290"/>
      <c r="NMU1" s="290"/>
      <c r="NMV1" s="290"/>
      <c r="NMW1" s="290"/>
      <c r="NMX1" s="290"/>
      <c r="NMY1" s="290"/>
      <c r="NMZ1" s="290"/>
      <c r="NNA1" s="290"/>
      <c r="NNB1" s="290"/>
      <c r="NNC1" s="290"/>
      <c r="NND1" s="290"/>
      <c r="NNE1" s="290"/>
      <c r="NNF1" s="290"/>
      <c r="NNG1" s="290"/>
      <c r="NNH1" s="290"/>
      <c r="NNI1" s="290"/>
      <c r="NNJ1" s="290"/>
      <c r="NNK1" s="290"/>
      <c r="NNL1" s="290"/>
      <c r="NNM1" s="290"/>
      <c r="NNN1" s="290"/>
      <c r="NNO1" s="290"/>
      <c r="NNP1" s="290"/>
      <c r="NNQ1" s="290"/>
      <c r="NNR1" s="290"/>
      <c r="NNS1" s="290"/>
      <c r="NNT1" s="290"/>
      <c r="NNU1" s="290"/>
      <c r="NNV1" s="290"/>
      <c r="NNW1" s="290"/>
      <c r="NNX1" s="290"/>
      <c r="NNY1" s="290"/>
      <c r="NNZ1" s="290"/>
      <c r="NOA1" s="290"/>
      <c r="NOB1" s="290"/>
      <c r="NOC1" s="290"/>
      <c r="NOD1" s="290"/>
      <c r="NOE1" s="290"/>
      <c r="NOF1" s="290"/>
      <c r="NOG1" s="290"/>
      <c r="NOH1" s="290"/>
      <c r="NOI1" s="290"/>
      <c r="NOJ1" s="290"/>
      <c r="NOK1" s="290"/>
      <c r="NOL1" s="290"/>
      <c r="NOM1" s="290"/>
      <c r="NON1" s="290"/>
      <c r="NOO1" s="290"/>
      <c r="NOP1" s="290"/>
      <c r="NOQ1" s="290"/>
      <c r="NOR1" s="290"/>
      <c r="NOS1" s="290"/>
      <c r="NOT1" s="290"/>
      <c r="NOU1" s="290"/>
      <c r="NOV1" s="290"/>
      <c r="NOW1" s="290"/>
      <c r="NOX1" s="290"/>
      <c r="NOY1" s="290"/>
      <c r="NOZ1" s="290"/>
      <c r="NPA1" s="290"/>
      <c r="NPB1" s="290"/>
      <c r="NPC1" s="290"/>
      <c r="NPD1" s="290"/>
      <c r="NPE1" s="290"/>
      <c r="NPF1" s="290"/>
      <c r="NPG1" s="290"/>
      <c r="NPH1" s="290"/>
      <c r="NPI1" s="290"/>
      <c r="NPJ1" s="290"/>
      <c r="NPK1" s="290"/>
      <c r="NPL1" s="290"/>
      <c r="NPM1" s="290"/>
      <c r="NPN1" s="290"/>
      <c r="NPO1" s="290"/>
      <c r="NPP1" s="290"/>
      <c r="NPQ1" s="290"/>
      <c r="NPR1" s="290"/>
      <c r="NPS1" s="290"/>
      <c r="NPT1" s="290"/>
      <c r="NPU1" s="290"/>
      <c r="NPV1" s="290"/>
      <c r="NPW1" s="290"/>
      <c r="NPX1" s="290"/>
      <c r="NPY1" s="290"/>
      <c r="NPZ1" s="290"/>
      <c r="NQA1" s="290"/>
      <c r="NQB1" s="290"/>
      <c r="NQC1" s="290"/>
      <c r="NQD1" s="290"/>
      <c r="NQE1" s="290"/>
      <c r="NQF1" s="290"/>
      <c r="NQG1" s="290"/>
      <c r="NQH1" s="290"/>
      <c r="NQI1" s="290"/>
      <c r="NQJ1" s="290"/>
      <c r="NQK1" s="290"/>
      <c r="NQL1" s="290"/>
      <c r="NQM1" s="290"/>
      <c r="NQN1" s="290"/>
      <c r="NQO1" s="290"/>
      <c r="NQP1" s="290"/>
      <c r="NQQ1" s="290"/>
      <c r="NQR1" s="290"/>
      <c r="NQS1" s="290"/>
      <c r="NQT1" s="290"/>
      <c r="NQU1" s="290"/>
      <c r="NQV1" s="290"/>
      <c r="NQW1" s="290"/>
      <c r="NQX1" s="290"/>
      <c r="NQY1" s="290"/>
      <c r="NQZ1" s="290"/>
      <c r="NRA1" s="290"/>
      <c r="NRB1" s="290"/>
      <c r="NRC1" s="290"/>
      <c r="NRD1" s="290"/>
      <c r="NRE1" s="290"/>
      <c r="NRF1" s="290"/>
      <c r="NRG1" s="290"/>
      <c r="NRH1" s="290"/>
      <c r="NRI1" s="290"/>
      <c r="NRJ1" s="290"/>
      <c r="NRK1" s="290"/>
      <c r="NRL1" s="290"/>
      <c r="NRM1" s="290"/>
      <c r="NRN1" s="290"/>
      <c r="NRO1" s="290"/>
      <c r="NRP1" s="290"/>
      <c r="NRQ1" s="290"/>
      <c r="NRR1" s="290"/>
      <c r="NRS1" s="290"/>
      <c r="NRT1" s="290"/>
      <c r="NRU1" s="290"/>
      <c r="NRV1" s="290"/>
      <c r="NRW1" s="290"/>
      <c r="NRX1" s="290"/>
      <c r="NRY1" s="290"/>
      <c r="NRZ1" s="290"/>
      <c r="NSA1" s="290"/>
      <c r="NSB1" s="290"/>
      <c r="NSC1" s="290"/>
      <c r="NSD1" s="290"/>
      <c r="NSE1" s="290"/>
      <c r="NSF1" s="290"/>
      <c r="NSG1" s="290"/>
      <c r="NSH1" s="290"/>
      <c r="NSI1" s="290"/>
      <c r="NSJ1" s="290"/>
      <c r="NSK1" s="290"/>
      <c r="NSL1" s="290"/>
      <c r="NSM1" s="290"/>
      <c r="NSN1" s="290"/>
      <c r="NSO1" s="290"/>
      <c r="NSP1" s="290"/>
      <c r="NSQ1" s="290"/>
      <c r="NSR1" s="290"/>
      <c r="NSS1" s="290"/>
      <c r="NST1" s="290"/>
      <c r="NSU1" s="290"/>
      <c r="NSV1" s="290"/>
      <c r="NSW1" s="290"/>
      <c r="NSX1" s="290"/>
      <c r="NSY1" s="290"/>
      <c r="NSZ1" s="290"/>
      <c r="NTA1" s="290"/>
      <c r="NTB1" s="290"/>
      <c r="NTC1" s="290"/>
      <c r="NTD1" s="290"/>
      <c r="NTE1" s="290"/>
      <c r="NTF1" s="290"/>
      <c r="NTG1" s="290"/>
      <c r="NTH1" s="290"/>
      <c r="NTI1" s="290"/>
      <c r="NTJ1" s="290"/>
      <c r="NTK1" s="290"/>
      <c r="NTL1" s="290"/>
      <c r="NTM1" s="290"/>
      <c r="NTN1" s="290"/>
      <c r="NTO1" s="290"/>
      <c r="NTP1" s="290"/>
      <c r="NTQ1" s="290"/>
      <c r="NTR1" s="290"/>
      <c r="NTS1" s="290"/>
      <c r="NTT1" s="290"/>
      <c r="NTU1" s="290"/>
      <c r="NTV1" s="290"/>
      <c r="NTW1" s="290"/>
      <c r="NTX1" s="290"/>
      <c r="NTY1" s="290"/>
      <c r="NTZ1" s="290"/>
      <c r="NUA1" s="290"/>
      <c r="NUB1" s="290"/>
      <c r="NUC1" s="290"/>
      <c r="NUD1" s="290"/>
      <c r="NUE1" s="290"/>
      <c r="NUF1" s="290"/>
      <c r="NUG1" s="290"/>
      <c r="NUH1" s="290"/>
      <c r="NUI1" s="290"/>
      <c r="NUJ1" s="290"/>
      <c r="NUK1" s="290"/>
      <c r="NUL1" s="290"/>
      <c r="NUM1" s="290"/>
      <c r="NUN1" s="290"/>
      <c r="NUO1" s="290"/>
      <c r="NUP1" s="290"/>
      <c r="NUQ1" s="290"/>
      <c r="NUR1" s="290"/>
      <c r="NUS1" s="290"/>
      <c r="NUT1" s="290"/>
      <c r="NUU1" s="290"/>
      <c r="NUV1" s="290"/>
      <c r="NUW1" s="290"/>
      <c r="NUX1" s="290"/>
      <c r="NUY1" s="290"/>
      <c r="NUZ1" s="290"/>
      <c r="NVA1" s="290"/>
      <c r="NVB1" s="290"/>
      <c r="NVC1" s="290"/>
      <c r="NVD1" s="290"/>
      <c r="NVE1" s="290"/>
      <c r="NVF1" s="290"/>
      <c r="NVG1" s="290"/>
      <c r="NVH1" s="290"/>
      <c r="NVI1" s="290"/>
      <c r="NVJ1" s="290"/>
      <c r="NVK1" s="290"/>
      <c r="NVL1" s="290"/>
      <c r="NVM1" s="290"/>
      <c r="NVN1" s="290"/>
      <c r="NVO1" s="290"/>
      <c r="NVP1" s="290"/>
      <c r="NVQ1" s="290"/>
      <c r="NVR1" s="290"/>
      <c r="NVS1" s="290"/>
      <c r="NVT1" s="290"/>
      <c r="NVU1" s="290"/>
      <c r="NVV1" s="290"/>
      <c r="NVW1" s="290"/>
      <c r="NVX1" s="290"/>
      <c r="NVY1" s="290"/>
      <c r="NVZ1" s="290"/>
      <c r="NWA1" s="290"/>
      <c r="NWB1" s="290"/>
      <c r="NWC1" s="290"/>
      <c r="NWD1" s="290"/>
      <c r="NWE1" s="290"/>
      <c r="NWF1" s="290"/>
      <c r="NWG1" s="290"/>
      <c r="NWH1" s="290"/>
      <c r="NWI1" s="290"/>
      <c r="NWJ1" s="290"/>
      <c r="NWK1" s="290"/>
      <c r="NWL1" s="290"/>
      <c r="NWM1" s="290"/>
      <c r="NWN1" s="290"/>
      <c r="NWO1" s="290"/>
      <c r="NWP1" s="290"/>
      <c r="NWQ1" s="290"/>
      <c r="NWR1" s="290"/>
      <c r="NWS1" s="290"/>
      <c r="NWT1" s="290"/>
      <c r="NWU1" s="290"/>
      <c r="NWV1" s="290"/>
      <c r="NWW1" s="290"/>
      <c r="NWX1" s="290"/>
      <c r="NWY1" s="290"/>
      <c r="NWZ1" s="290"/>
      <c r="NXA1" s="290"/>
      <c r="NXB1" s="290"/>
      <c r="NXC1" s="290"/>
      <c r="NXD1" s="290"/>
      <c r="NXE1" s="290"/>
      <c r="NXF1" s="290"/>
      <c r="NXG1" s="290"/>
      <c r="NXH1" s="290"/>
      <c r="NXI1" s="290"/>
      <c r="NXJ1" s="290"/>
      <c r="NXK1" s="290"/>
      <c r="NXL1" s="290"/>
      <c r="NXM1" s="290"/>
      <c r="NXN1" s="290"/>
      <c r="NXO1" s="290"/>
      <c r="NXP1" s="290"/>
      <c r="NXQ1" s="290"/>
      <c r="NXR1" s="290"/>
      <c r="NXS1" s="290"/>
      <c r="NXT1" s="290"/>
      <c r="NXU1" s="290"/>
      <c r="NXV1" s="290"/>
      <c r="NXW1" s="290"/>
      <c r="NXX1" s="290"/>
      <c r="NXY1" s="290"/>
      <c r="NXZ1" s="290"/>
      <c r="NYA1" s="290"/>
      <c r="NYB1" s="290"/>
      <c r="NYC1" s="290"/>
      <c r="NYD1" s="290"/>
      <c r="NYE1" s="290"/>
      <c r="NYF1" s="290"/>
      <c r="NYG1" s="290"/>
      <c r="NYH1" s="290"/>
      <c r="NYI1" s="290"/>
      <c r="NYJ1" s="290"/>
      <c r="NYK1" s="290"/>
      <c r="NYL1" s="290"/>
      <c r="NYM1" s="290"/>
      <c r="NYN1" s="290"/>
      <c r="NYO1" s="290"/>
      <c r="NYP1" s="290"/>
      <c r="NYQ1" s="290"/>
      <c r="NYR1" s="290"/>
      <c r="NYS1" s="290"/>
      <c r="NYT1" s="290"/>
      <c r="NYU1" s="290"/>
      <c r="NYV1" s="290"/>
      <c r="NYW1" s="290"/>
      <c r="NYX1" s="290"/>
      <c r="NYY1" s="290"/>
      <c r="NYZ1" s="290"/>
      <c r="NZA1" s="290"/>
      <c r="NZB1" s="290"/>
      <c r="NZC1" s="290"/>
      <c r="NZD1" s="290"/>
      <c r="NZE1" s="290"/>
      <c r="NZF1" s="290"/>
      <c r="NZG1" s="290"/>
      <c r="NZH1" s="290"/>
      <c r="NZI1" s="290"/>
      <c r="NZJ1" s="290"/>
      <c r="NZK1" s="290"/>
      <c r="NZL1" s="290"/>
      <c r="NZM1" s="290"/>
      <c r="NZN1" s="290"/>
      <c r="NZO1" s="290"/>
      <c r="NZP1" s="290"/>
      <c r="NZQ1" s="290"/>
      <c r="NZR1" s="290"/>
      <c r="NZS1" s="290"/>
      <c r="NZT1" s="290"/>
      <c r="NZU1" s="290"/>
      <c r="NZV1" s="290"/>
      <c r="NZW1" s="290"/>
      <c r="NZX1" s="290"/>
      <c r="NZY1" s="290"/>
      <c r="NZZ1" s="290"/>
      <c r="OAA1" s="290"/>
      <c r="OAB1" s="290"/>
      <c r="OAC1" s="290"/>
      <c r="OAD1" s="290"/>
      <c r="OAE1" s="290"/>
      <c r="OAF1" s="290"/>
      <c r="OAG1" s="290"/>
      <c r="OAH1" s="290"/>
      <c r="OAI1" s="290"/>
      <c r="OAJ1" s="290"/>
      <c r="OAK1" s="290"/>
      <c r="OAL1" s="290"/>
      <c r="OAM1" s="290"/>
      <c r="OAN1" s="290"/>
      <c r="OAO1" s="290"/>
      <c r="OAP1" s="290"/>
      <c r="OAQ1" s="290"/>
      <c r="OAR1" s="290"/>
      <c r="OAS1" s="290"/>
      <c r="OAT1" s="290"/>
      <c r="OAU1" s="290"/>
      <c r="OAV1" s="290"/>
      <c r="OAW1" s="290"/>
      <c r="OAX1" s="290"/>
      <c r="OAY1" s="290"/>
      <c r="OAZ1" s="290"/>
      <c r="OBA1" s="290"/>
      <c r="OBB1" s="290"/>
      <c r="OBC1" s="290"/>
      <c r="OBD1" s="290"/>
      <c r="OBE1" s="290"/>
      <c r="OBF1" s="290"/>
      <c r="OBG1" s="290"/>
      <c r="OBH1" s="290"/>
      <c r="OBI1" s="290"/>
      <c r="OBJ1" s="290"/>
      <c r="OBK1" s="290"/>
      <c r="OBL1" s="290"/>
      <c r="OBM1" s="290"/>
      <c r="OBN1" s="290"/>
      <c r="OBO1" s="290"/>
      <c r="OBP1" s="290"/>
      <c r="OBQ1" s="290"/>
      <c r="OBR1" s="290"/>
      <c r="OBS1" s="290"/>
      <c r="OBT1" s="290"/>
      <c r="OBU1" s="290"/>
      <c r="OBV1" s="290"/>
      <c r="OBW1" s="290"/>
      <c r="OBX1" s="290"/>
      <c r="OBY1" s="290"/>
      <c r="OBZ1" s="290"/>
      <c r="OCA1" s="290"/>
      <c r="OCB1" s="290"/>
      <c r="OCC1" s="290"/>
      <c r="OCD1" s="290"/>
      <c r="OCE1" s="290"/>
      <c r="OCF1" s="290"/>
      <c r="OCG1" s="290"/>
      <c r="OCH1" s="290"/>
      <c r="OCI1" s="290"/>
      <c r="OCJ1" s="290"/>
      <c r="OCK1" s="290"/>
      <c r="OCL1" s="290"/>
      <c r="OCM1" s="290"/>
      <c r="OCN1" s="290"/>
      <c r="OCO1" s="290"/>
      <c r="OCP1" s="290"/>
      <c r="OCQ1" s="290"/>
      <c r="OCR1" s="290"/>
      <c r="OCS1" s="290"/>
      <c r="OCT1" s="290"/>
      <c r="OCU1" s="290"/>
      <c r="OCV1" s="290"/>
      <c r="OCW1" s="290"/>
      <c r="OCX1" s="290"/>
      <c r="OCY1" s="290"/>
      <c r="OCZ1" s="290"/>
      <c r="ODA1" s="290"/>
      <c r="ODB1" s="290"/>
      <c r="ODC1" s="290"/>
      <c r="ODD1" s="290"/>
      <c r="ODE1" s="290"/>
      <c r="ODF1" s="290"/>
      <c r="ODG1" s="290"/>
      <c r="ODH1" s="290"/>
      <c r="ODI1" s="290"/>
      <c r="ODJ1" s="290"/>
      <c r="ODK1" s="290"/>
      <c r="ODL1" s="290"/>
      <c r="ODM1" s="290"/>
      <c r="ODN1" s="290"/>
      <c r="ODO1" s="290"/>
      <c r="ODP1" s="290"/>
      <c r="ODQ1" s="290"/>
      <c r="ODR1" s="290"/>
      <c r="ODS1" s="290"/>
      <c r="ODT1" s="290"/>
      <c r="ODU1" s="290"/>
      <c r="ODV1" s="290"/>
      <c r="ODW1" s="290"/>
      <c r="ODX1" s="290"/>
      <c r="ODY1" s="290"/>
      <c r="ODZ1" s="290"/>
      <c r="OEA1" s="290"/>
      <c r="OEB1" s="290"/>
      <c r="OEC1" s="290"/>
      <c r="OED1" s="290"/>
      <c r="OEE1" s="290"/>
      <c r="OEF1" s="290"/>
      <c r="OEG1" s="290"/>
      <c r="OEH1" s="290"/>
      <c r="OEI1" s="290"/>
      <c r="OEJ1" s="290"/>
      <c r="OEK1" s="290"/>
      <c r="OEL1" s="290"/>
      <c r="OEM1" s="290"/>
      <c r="OEN1" s="290"/>
      <c r="OEO1" s="290"/>
      <c r="OEP1" s="290"/>
      <c r="OEQ1" s="290"/>
      <c r="OER1" s="290"/>
      <c r="OES1" s="290"/>
      <c r="OET1" s="290"/>
      <c r="OEU1" s="290"/>
      <c r="OEV1" s="290"/>
      <c r="OEW1" s="290"/>
      <c r="OEX1" s="290"/>
      <c r="OEY1" s="290"/>
      <c r="OEZ1" s="290"/>
      <c r="OFA1" s="290"/>
      <c r="OFB1" s="290"/>
      <c r="OFC1" s="290"/>
      <c r="OFD1" s="290"/>
      <c r="OFE1" s="290"/>
      <c r="OFF1" s="290"/>
      <c r="OFG1" s="290"/>
      <c r="OFH1" s="290"/>
      <c r="OFI1" s="290"/>
      <c r="OFJ1" s="290"/>
      <c r="OFK1" s="290"/>
      <c r="OFL1" s="290"/>
      <c r="OFM1" s="290"/>
      <c r="OFN1" s="290"/>
      <c r="OFO1" s="290"/>
      <c r="OFP1" s="290"/>
      <c r="OFQ1" s="290"/>
      <c r="OFR1" s="290"/>
      <c r="OFS1" s="290"/>
      <c r="OFT1" s="290"/>
      <c r="OFU1" s="290"/>
      <c r="OFV1" s="290"/>
      <c r="OFW1" s="290"/>
      <c r="OFX1" s="290"/>
      <c r="OFY1" s="290"/>
      <c r="OFZ1" s="290"/>
      <c r="OGA1" s="290"/>
      <c r="OGB1" s="290"/>
      <c r="OGC1" s="290"/>
      <c r="OGD1" s="290"/>
      <c r="OGE1" s="290"/>
      <c r="OGF1" s="290"/>
      <c r="OGG1" s="290"/>
      <c r="OGH1" s="290"/>
      <c r="OGI1" s="290"/>
      <c r="OGJ1" s="290"/>
      <c r="OGK1" s="290"/>
      <c r="OGL1" s="290"/>
      <c r="OGM1" s="290"/>
      <c r="OGN1" s="290"/>
      <c r="OGO1" s="290"/>
      <c r="OGP1" s="290"/>
      <c r="OGQ1" s="290"/>
      <c r="OGR1" s="290"/>
      <c r="OGS1" s="290"/>
      <c r="OGT1" s="290"/>
      <c r="OGU1" s="290"/>
      <c r="OGV1" s="290"/>
      <c r="OGW1" s="290"/>
      <c r="OGX1" s="290"/>
      <c r="OGY1" s="290"/>
      <c r="OGZ1" s="290"/>
      <c r="OHA1" s="290"/>
      <c r="OHB1" s="290"/>
      <c r="OHC1" s="290"/>
      <c r="OHD1" s="290"/>
      <c r="OHE1" s="290"/>
      <c r="OHF1" s="290"/>
      <c r="OHG1" s="290"/>
      <c r="OHH1" s="290"/>
      <c r="OHI1" s="290"/>
      <c r="OHJ1" s="290"/>
      <c r="OHK1" s="290"/>
      <c r="OHL1" s="290"/>
      <c r="OHM1" s="290"/>
      <c r="OHN1" s="290"/>
      <c r="OHO1" s="290"/>
      <c r="OHP1" s="290"/>
      <c r="OHQ1" s="290"/>
      <c r="OHR1" s="290"/>
      <c r="OHS1" s="290"/>
      <c r="OHT1" s="290"/>
      <c r="OHU1" s="290"/>
      <c r="OHV1" s="290"/>
      <c r="OHW1" s="290"/>
      <c r="OHX1" s="290"/>
      <c r="OHY1" s="290"/>
      <c r="OHZ1" s="290"/>
      <c r="OIA1" s="290"/>
      <c r="OIB1" s="290"/>
      <c r="OIC1" s="290"/>
      <c r="OID1" s="290"/>
      <c r="OIE1" s="290"/>
      <c r="OIF1" s="290"/>
      <c r="OIG1" s="290"/>
      <c r="OIH1" s="290"/>
      <c r="OII1" s="290"/>
      <c r="OIJ1" s="290"/>
      <c r="OIK1" s="290"/>
      <c r="OIL1" s="290"/>
      <c r="OIM1" s="290"/>
      <c r="OIN1" s="290"/>
      <c r="OIO1" s="290"/>
      <c r="OIP1" s="290"/>
      <c r="OIQ1" s="290"/>
      <c r="OIR1" s="290"/>
      <c r="OIS1" s="290"/>
      <c r="OIT1" s="290"/>
      <c r="OIU1" s="290"/>
      <c r="OIV1" s="290"/>
      <c r="OIW1" s="290"/>
      <c r="OIX1" s="290"/>
      <c r="OIY1" s="290"/>
      <c r="OIZ1" s="290"/>
      <c r="OJA1" s="290"/>
      <c r="OJB1" s="290"/>
      <c r="OJC1" s="290"/>
      <c r="OJD1" s="290"/>
      <c r="OJE1" s="290"/>
      <c r="OJF1" s="290"/>
      <c r="OJG1" s="290"/>
      <c r="OJH1" s="290"/>
      <c r="OJI1" s="290"/>
      <c r="OJJ1" s="290"/>
      <c r="OJK1" s="290"/>
      <c r="OJL1" s="290"/>
      <c r="OJM1" s="290"/>
      <c r="OJN1" s="290"/>
      <c r="OJO1" s="290"/>
      <c r="OJP1" s="290"/>
      <c r="OJQ1" s="290"/>
      <c r="OJR1" s="290"/>
      <c r="OJS1" s="290"/>
      <c r="OJT1" s="290"/>
      <c r="OJU1" s="290"/>
      <c r="OJV1" s="290"/>
      <c r="OJW1" s="290"/>
      <c r="OJX1" s="290"/>
      <c r="OJY1" s="290"/>
      <c r="OJZ1" s="290"/>
      <c r="OKA1" s="290"/>
      <c r="OKB1" s="290"/>
      <c r="OKC1" s="290"/>
      <c r="OKD1" s="290"/>
      <c r="OKE1" s="290"/>
      <c r="OKF1" s="290"/>
      <c r="OKG1" s="290"/>
      <c r="OKH1" s="290"/>
      <c r="OKI1" s="290"/>
      <c r="OKJ1" s="290"/>
      <c r="OKK1" s="290"/>
      <c r="OKL1" s="290"/>
      <c r="OKM1" s="290"/>
      <c r="OKN1" s="290"/>
      <c r="OKO1" s="290"/>
      <c r="OKP1" s="290"/>
      <c r="OKQ1" s="290"/>
      <c r="OKR1" s="290"/>
      <c r="OKS1" s="290"/>
      <c r="OKT1" s="290"/>
      <c r="OKU1" s="290"/>
      <c r="OKV1" s="290"/>
      <c r="OKW1" s="290"/>
      <c r="OKX1" s="290"/>
      <c r="OKY1" s="290"/>
      <c r="OKZ1" s="290"/>
      <c r="OLA1" s="290"/>
      <c r="OLB1" s="290"/>
      <c r="OLC1" s="290"/>
      <c r="OLD1" s="290"/>
      <c r="OLE1" s="290"/>
      <c r="OLF1" s="290"/>
      <c r="OLG1" s="290"/>
      <c r="OLH1" s="290"/>
      <c r="OLI1" s="290"/>
      <c r="OLJ1" s="290"/>
      <c r="OLK1" s="290"/>
      <c r="OLL1" s="290"/>
      <c r="OLM1" s="290"/>
      <c r="OLN1" s="290"/>
      <c r="OLO1" s="290"/>
      <c r="OLP1" s="290"/>
      <c r="OLQ1" s="290"/>
      <c r="OLR1" s="290"/>
      <c r="OLS1" s="290"/>
      <c r="OLT1" s="290"/>
      <c r="OLU1" s="290"/>
      <c r="OLV1" s="290"/>
      <c r="OLW1" s="290"/>
      <c r="OLX1" s="290"/>
      <c r="OLY1" s="290"/>
      <c r="OLZ1" s="290"/>
      <c r="OMA1" s="290"/>
      <c r="OMB1" s="290"/>
      <c r="OMC1" s="290"/>
      <c r="OMD1" s="290"/>
      <c r="OME1" s="290"/>
      <c r="OMF1" s="290"/>
      <c r="OMG1" s="290"/>
      <c r="OMH1" s="290"/>
      <c r="OMI1" s="290"/>
      <c r="OMJ1" s="290"/>
      <c r="OMK1" s="290"/>
      <c r="OML1" s="290"/>
      <c r="OMM1" s="290"/>
      <c r="OMN1" s="290"/>
      <c r="OMO1" s="290"/>
      <c r="OMP1" s="290"/>
      <c r="OMQ1" s="290"/>
      <c r="OMR1" s="290"/>
      <c r="OMS1" s="290"/>
      <c r="OMT1" s="290"/>
      <c r="OMU1" s="290"/>
      <c r="OMV1" s="290"/>
      <c r="OMW1" s="290"/>
      <c r="OMX1" s="290"/>
      <c r="OMY1" s="290"/>
      <c r="OMZ1" s="290"/>
      <c r="ONA1" s="290"/>
      <c r="ONB1" s="290"/>
      <c r="ONC1" s="290"/>
      <c r="OND1" s="290"/>
      <c r="ONE1" s="290"/>
      <c r="ONF1" s="290"/>
      <c r="ONG1" s="290"/>
      <c r="ONH1" s="290"/>
      <c r="ONI1" s="290"/>
      <c r="ONJ1" s="290"/>
      <c r="ONK1" s="290"/>
      <c r="ONL1" s="290"/>
      <c r="ONM1" s="290"/>
      <c r="ONN1" s="290"/>
      <c r="ONO1" s="290"/>
      <c r="ONP1" s="290"/>
      <c r="ONQ1" s="290"/>
      <c r="ONR1" s="290"/>
      <c r="ONS1" s="290"/>
      <c r="ONT1" s="290"/>
      <c r="ONU1" s="290"/>
      <c r="ONV1" s="290"/>
      <c r="ONW1" s="290"/>
      <c r="ONX1" s="290"/>
      <c r="ONY1" s="290"/>
      <c r="ONZ1" s="290"/>
      <c r="OOA1" s="290"/>
      <c r="OOB1" s="290"/>
      <c r="OOC1" s="290"/>
      <c r="OOD1" s="290"/>
      <c r="OOE1" s="290"/>
      <c r="OOF1" s="290"/>
      <c r="OOG1" s="290"/>
      <c r="OOH1" s="290"/>
      <c r="OOI1" s="290"/>
      <c r="OOJ1" s="290"/>
      <c r="OOK1" s="290"/>
      <c r="OOL1" s="290"/>
      <c r="OOM1" s="290"/>
      <c r="OON1" s="290"/>
      <c r="OOO1" s="290"/>
      <c r="OOP1" s="290"/>
      <c r="OOQ1" s="290"/>
      <c r="OOR1" s="290"/>
      <c r="OOS1" s="290"/>
      <c r="OOT1" s="290"/>
      <c r="OOU1" s="290"/>
      <c r="OOV1" s="290"/>
      <c r="OOW1" s="290"/>
      <c r="OOX1" s="290"/>
      <c r="OOY1" s="290"/>
      <c r="OOZ1" s="290"/>
      <c r="OPA1" s="290"/>
      <c r="OPB1" s="290"/>
      <c r="OPC1" s="290"/>
      <c r="OPD1" s="290"/>
      <c r="OPE1" s="290"/>
      <c r="OPF1" s="290"/>
      <c r="OPG1" s="290"/>
      <c r="OPH1" s="290"/>
      <c r="OPI1" s="290"/>
      <c r="OPJ1" s="290"/>
      <c r="OPK1" s="290"/>
      <c r="OPL1" s="290"/>
      <c r="OPM1" s="290"/>
      <c r="OPN1" s="290"/>
      <c r="OPO1" s="290"/>
      <c r="OPP1" s="290"/>
      <c r="OPQ1" s="290"/>
      <c r="OPR1" s="290"/>
      <c r="OPS1" s="290"/>
      <c r="OPT1" s="290"/>
      <c r="OPU1" s="290"/>
      <c r="OPV1" s="290"/>
      <c r="OPW1" s="290"/>
      <c r="OPX1" s="290"/>
      <c r="OPY1" s="290"/>
      <c r="OPZ1" s="290"/>
      <c r="OQA1" s="290"/>
      <c r="OQB1" s="290"/>
      <c r="OQC1" s="290"/>
      <c r="OQD1" s="290"/>
      <c r="OQE1" s="290"/>
      <c r="OQF1" s="290"/>
      <c r="OQG1" s="290"/>
      <c r="OQH1" s="290"/>
      <c r="OQI1" s="290"/>
      <c r="OQJ1" s="290"/>
      <c r="OQK1" s="290"/>
      <c r="OQL1" s="290"/>
      <c r="OQM1" s="290"/>
      <c r="OQN1" s="290"/>
      <c r="OQO1" s="290"/>
      <c r="OQP1" s="290"/>
      <c r="OQQ1" s="290"/>
      <c r="OQR1" s="290"/>
      <c r="OQS1" s="290"/>
      <c r="OQT1" s="290"/>
      <c r="OQU1" s="290"/>
      <c r="OQV1" s="290"/>
      <c r="OQW1" s="290"/>
      <c r="OQX1" s="290"/>
      <c r="OQY1" s="290"/>
      <c r="OQZ1" s="290"/>
      <c r="ORA1" s="290"/>
      <c r="ORB1" s="290"/>
      <c r="ORC1" s="290"/>
      <c r="ORD1" s="290"/>
      <c r="ORE1" s="290"/>
      <c r="ORF1" s="290"/>
      <c r="ORG1" s="290"/>
      <c r="ORH1" s="290"/>
      <c r="ORI1" s="290"/>
      <c r="ORJ1" s="290"/>
      <c r="ORK1" s="290"/>
      <c r="ORL1" s="290"/>
      <c r="ORM1" s="290"/>
      <c r="ORN1" s="290"/>
      <c r="ORO1" s="290"/>
      <c r="ORP1" s="290"/>
      <c r="ORQ1" s="290"/>
      <c r="ORR1" s="290"/>
      <c r="ORS1" s="290"/>
      <c r="ORT1" s="290"/>
      <c r="ORU1" s="290"/>
      <c r="ORV1" s="290"/>
      <c r="ORW1" s="290"/>
      <c r="ORX1" s="290"/>
      <c r="ORY1" s="290"/>
      <c r="ORZ1" s="290"/>
      <c r="OSA1" s="290"/>
      <c r="OSB1" s="290"/>
      <c r="OSC1" s="290"/>
      <c r="OSD1" s="290"/>
      <c r="OSE1" s="290"/>
      <c r="OSF1" s="290"/>
      <c r="OSG1" s="290"/>
      <c r="OSH1" s="290"/>
      <c r="OSI1" s="290"/>
      <c r="OSJ1" s="290"/>
      <c r="OSK1" s="290"/>
      <c r="OSL1" s="290"/>
      <c r="OSM1" s="290"/>
      <c r="OSN1" s="290"/>
      <c r="OSO1" s="290"/>
      <c r="OSP1" s="290"/>
      <c r="OSQ1" s="290"/>
      <c r="OSR1" s="290"/>
      <c r="OSS1" s="290"/>
      <c r="OST1" s="290"/>
      <c r="OSU1" s="290"/>
      <c r="OSV1" s="290"/>
      <c r="OSW1" s="290"/>
      <c r="OSX1" s="290"/>
      <c r="OSY1" s="290"/>
      <c r="OSZ1" s="290"/>
      <c r="OTA1" s="290"/>
      <c r="OTB1" s="290"/>
      <c r="OTC1" s="290"/>
      <c r="OTD1" s="290"/>
      <c r="OTE1" s="290"/>
      <c r="OTF1" s="290"/>
      <c r="OTG1" s="290"/>
      <c r="OTH1" s="290"/>
      <c r="OTI1" s="290"/>
      <c r="OTJ1" s="290"/>
      <c r="OTK1" s="290"/>
      <c r="OTL1" s="290"/>
      <c r="OTM1" s="290"/>
      <c r="OTN1" s="290"/>
      <c r="OTO1" s="290"/>
      <c r="OTP1" s="290"/>
      <c r="OTQ1" s="290"/>
      <c r="OTR1" s="290"/>
      <c r="OTS1" s="290"/>
      <c r="OTT1" s="290"/>
      <c r="OTU1" s="290"/>
      <c r="OTV1" s="290"/>
      <c r="OTW1" s="290"/>
      <c r="OTX1" s="290"/>
      <c r="OTY1" s="290"/>
      <c r="OTZ1" s="290"/>
      <c r="OUA1" s="290"/>
      <c r="OUB1" s="290"/>
      <c r="OUC1" s="290"/>
      <c r="OUD1" s="290"/>
      <c r="OUE1" s="290"/>
      <c r="OUF1" s="290"/>
      <c r="OUG1" s="290"/>
      <c r="OUH1" s="290"/>
      <c r="OUI1" s="290"/>
      <c r="OUJ1" s="290"/>
      <c r="OUK1" s="290"/>
      <c r="OUL1" s="290"/>
      <c r="OUM1" s="290"/>
      <c r="OUN1" s="290"/>
      <c r="OUO1" s="290"/>
      <c r="OUP1" s="290"/>
      <c r="OUQ1" s="290"/>
      <c r="OUR1" s="290"/>
      <c r="OUS1" s="290"/>
      <c r="OUT1" s="290"/>
      <c r="OUU1" s="290"/>
      <c r="OUV1" s="290"/>
      <c r="OUW1" s="290"/>
      <c r="OUX1" s="290"/>
      <c r="OUY1" s="290"/>
      <c r="OUZ1" s="290"/>
      <c r="OVA1" s="290"/>
      <c r="OVB1" s="290"/>
      <c r="OVC1" s="290"/>
      <c r="OVD1" s="290"/>
      <c r="OVE1" s="290"/>
      <c r="OVF1" s="290"/>
      <c r="OVG1" s="290"/>
      <c r="OVH1" s="290"/>
      <c r="OVI1" s="290"/>
      <c r="OVJ1" s="290"/>
      <c r="OVK1" s="290"/>
      <c r="OVL1" s="290"/>
      <c r="OVM1" s="290"/>
      <c r="OVN1" s="290"/>
      <c r="OVO1" s="290"/>
      <c r="OVP1" s="290"/>
      <c r="OVQ1" s="290"/>
      <c r="OVR1" s="290"/>
      <c r="OVS1" s="290"/>
      <c r="OVT1" s="290"/>
      <c r="OVU1" s="290"/>
      <c r="OVV1" s="290"/>
      <c r="OVW1" s="290"/>
      <c r="OVX1" s="290"/>
      <c r="OVY1" s="290"/>
      <c r="OVZ1" s="290"/>
      <c r="OWA1" s="290"/>
      <c r="OWB1" s="290"/>
      <c r="OWC1" s="290"/>
      <c r="OWD1" s="290"/>
      <c r="OWE1" s="290"/>
      <c r="OWF1" s="290"/>
      <c r="OWG1" s="290"/>
      <c r="OWH1" s="290"/>
      <c r="OWI1" s="290"/>
      <c r="OWJ1" s="290"/>
      <c r="OWK1" s="290"/>
      <c r="OWL1" s="290"/>
      <c r="OWM1" s="290"/>
      <c r="OWN1" s="290"/>
      <c r="OWO1" s="290"/>
      <c r="OWP1" s="290"/>
      <c r="OWQ1" s="290"/>
      <c r="OWR1" s="290"/>
      <c r="OWS1" s="290"/>
      <c r="OWT1" s="290"/>
      <c r="OWU1" s="290"/>
      <c r="OWV1" s="290"/>
      <c r="OWW1" s="290"/>
      <c r="OWX1" s="290"/>
      <c r="OWY1" s="290"/>
      <c r="OWZ1" s="290"/>
      <c r="OXA1" s="290"/>
      <c r="OXB1" s="290"/>
      <c r="OXC1" s="290"/>
      <c r="OXD1" s="290"/>
      <c r="OXE1" s="290"/>
      <c r="OXF1" s="290"/>
      <c r="OXG1" s="290"/>
      <c r="OXH1" s="290"/>
      <c r="OXI1" s="290"/>
      <c r="OXJ1" s="290"/>
      <c r="OXK1" s="290"/>
      <c r="OXL1" s="290"/>
      <c r="OXM1" s="290"/>
      <c r="OXN1" s="290"/>
      <c r="OXO1" s="290"/>
      <c r="OXP1" s="290"/>
      <c r="OXQ1" s="290"/>
      <c r="OXR1" s="290"/>
      <c r="OXS1" s="290"/>
      <c r="OXT1" s="290"/>
      <c r="OXU1" s="290"/>
      <c r="OXV1" s="290"/>
      <c r="OXW1" s="290"/>
      <c r="OXX1" s="290"/>
      <c r="OXY1" s="290"/>
      <c r="OXZ1" s="290"/>
      <c r="OYA1" s="290"/>
      <c r="OYB1" s="290"/>
      <c r="OYC1" s="290"/>
      <c r="OYD1" s="290"/>
      <c r="OYE1" s="290"/>
      <c r="OYF1" s="290"/>
      <c r="OYG1" s="290"/>
      <c r="OYH1" s="290"/>
      <c r="OYI1" s="290"/>
      <c r="OYJ1" s="290"/>
      <c r="OYK1" s="290"/>
      <c r="OYL1" s="290"/>
      <c r="OYM1" s="290"/>
      <c r="OYN1" s="290"/>
      <c r="OYO1" s="290"/>
      <c r="OYP1" s="290"/>
      <c r="OYQ1" s="290"/>
      <c r="OYR1" s="290"/>
      <c r="OYS1" s="290"/>
      <c r="OYT1" s="290"/>
      <c r="OYU1" s="290"/>
      <c r="OYV1" s="290"/>
      <c r="OYW1" s="290"/>
      <c r="OYX1" s="290"/>
      <c r="OYY1" s="290"/>
      <c r="OYZ1" s="290"/>
      <c r="OZA1" s="290"/>
      <c r="OZB1" s="290"/>
      <c r="OZC1" s="290"/>
      <c r="OZD1" s="290"/>
      <c r="OZE1" s="290"/>
      <c r="OZF1" s="290"/>
      <c r="OZG1" s="290"/>
      <c r="OZH1" s="290"/>
      <c r="OZI1" s="290"/>
      <c r="OZJ1" s="290"/>
      <c r="OZK1" s="290"/>
      <c r="OZL1" s="290"/>
      <c r="OZM1" s="290"/>
      <c r="OZN1" s="290"/>
      <c r="OZO1" s="290"/>
      <c r="OZP1" s="290"/>
      <c r="OZQ1" s="290"/>
      <c r="OZR1" s="290"/>
      <c r="OZS1" s="290"/>
      <c r="OZT1" s="290"/>
      <c r="OZU1" s="290"/>
      <c r="OZV1" s="290"/>
      <c r="OZW1" s="290"/>
      <c r="OZX1" s="290"/>
      <c r="OZY1" s="290"/>
      <c r="OZZ1" s="290"/>
      <c r="PAA1" s="290"/>
      <c r="PAB1" s="290"/>
      <c r="PAC1" s="290"/>
      <c r="PAD1" s="290"/>
      <c r="PAE1" s="290"/>
      <c r="PAF1" s="290"/>
      <c r="PAG1" s="290"/>
      <c r="PAH1" s="290"/>
      <c r="PAI1" s="290"/>
      <c r="PAJ1" s="290"/>
      <c r="PAK1" s="290"/>
      <c r="PAL1" s="290"/>
      <c r="PAM1" s="290"/>
      <c r="PAN1" s="290"/>
      <c r="PAO1" s="290"/>
      <c r="PAP1" s="290"/>
      <c r="PAQ1" s="290"/>
      <c r="PAR1" s="290"/>
      <c r="PAS1" s="290"/>
      <c r="PAT1" s="290"/>
      <c r="PAU1" s="290"/>
      <c r="PAV1" s="290"/>
      <c r="PAW1" s="290"/>
      <c r="PAX1" s="290"/>
      <c r="PAY1" s="290"/>
      <c r="PAZ1" s="290"/>
      <c r="PBA1" s="290"/>
      <c r="PBB1" s="290"/>
      <c r="PBC1" s="290"/>
      <c r="PBD1" s="290"/>
      <c r="PBE1" s="290"/>
      <c r="PBF1" s="290"/>
      <c r="PBG1" s="290"/>
      <c r="PBH1" s="290"/>
      <c r="PBI1" s="290"/>
      <c r="PBJ1" s="290"/>
      <c r="PBK1" s="290"/>
      <c r="PBL1" s="290"/>
      <c r="PBM1" s="290"/>
      <c r="PBN1" s="290"/>
      <c r="PBO1" s="290"/>
      <c r="PBP1" s="290"/>
      <c r="PBQ1" s="290"/>
      <c r="PBR1" s="290"/>
      <c r="PBS1" s="290"/>
      <c r="PBT1" s="290"/>
      <c r="PBU1" s="290"/>
      <c r="PBV1" s="290"/>
      <c r="PBW1" s="290"/>
      <c r="PBX1" s="290"/>
      <c r="PBY1" s="290"/>
      <c r="PBZ1" s="290"/>
      <c r="PCA1" s="290"/>
      <c r="PCB1" s="290"/>
      <c r="PCC1" s="290"/>
      <c r="PCD1" s="290"/>
      <c r="PCE1" s="290"/>
      <c r="PCF1" s="290"/>
      <c r="PCG1" s="290"/>
      <c r="PCH1" s="290"/>
      <c r="PCI1" s="290"/>
      <c r="PCJ1" s="290"/>
      <c r="PCK1" s="290"/>
      <c r="PCL1" s="290"/>
      <c r="PCM1" s="290"/>
      <c r="PCN1" s="290"/>
      <c r="PCO1" s="290"/>
      <c r="PCP1" s="290"/>
      <c r="PCQ1" s="290"/>
      <c r="PCR1" s="290"/>
      <c r="PCS1" s="290"/>
      <c r="PCT1" s="290"/>
      <c r="PCU1" s="290"/>
      <c r="PCV1" s="290"/>
      <c r="PCW1" s="290"/>
      <c r="PCX1" s="290"/>
      <c r="PCY1" s="290"/>
      <c r="PCZ1" s="290"/>
      <c r="PDA1" s="290"/>
      <c r="PDB1" s="290"/>
      <c r="PDC1" s="290"/>
      <c r="PDD1" s="290"/>
      <c r="PDE1" s="290"/>
      <c r="PDF1" s="290"/>
      <c r="PDG1" s="290"/>
      <c r="PDH1" s="290"/>
      <c r="PDI1" s="290"/>
      <c r="PDJ1" s="290"/>
      <c r="PDK1" s="290"/>
      <c r="PDL1" s="290"/>
      <c r="PDM1" s="290"/>
      <c r="PDN1" s="290"/>
      <c r="PDO1" s="290"/>
      <c r="PDP1" s="290"/>
      <c r="PDQ1" s="290"/>
      <c r="PDR1" s="290"/>
      <c r="PDS1" s="290"/>
      <c r="PDT1" s="290"/>
      <c r="PDU1" s="290"/>
      <c r="PDV1" s="290"/>
      <c r="PDW1" s="290"/>
      <c r="PDX1" s="290"/>
      <c r="PDY1" s="290"/>
      <c r="PDZ1" s="290"/>
      <c r="PEA1" s="290"/>
      <c r="PEB1" s="290"/>
      <c r="PEC1" s="290"/>
      <c r="PED1" s="290"/>
      <c r="PEE1" s="290"/>
      <c r="PEF1" s="290"/>
      <c r="PEG1" s="290"/>
      <c r="PEH1" s="290"/>
      <c r="PEI1" s="290"/>
      <c r="PEJ1" s="290"/>
      <c r="PEK1" s="290"/>
      <c r="PEL1" s="290"/>
      <c r="PEM1" s="290"/>
      <c r="PEN1" s="290"/>
      <c r="PEO1" s="290"/>
      <c r="PEP1" s="290"/>
      <c r="PEQ1" s="290"/>
      <c r="PER1" s="290"/>
      <c r="PES1" s="290"/>
      <c r="PET1" s="290"/>
      <c r="PEU1" s="290"/>
      <c r="PEV1" s="290"/>
      <c r="PEW1" s="290"/>
      <c r="PEX1" s="290"/>
      <c r="PEY1" s="290"/>
      <c r="PEZ1" s="290"/>
      <c r="PFA1" s="290"/>
      <c r="PFB1" s="290"/>
      <c r="PFC1" s="290"/>
      <c r="PFD1" s="290"/>
      <c r="PFE1" s="290"/>
      <c r="PFF1" s="290"/>
      <c r="PFG1" s="290"/>
      <c r="PFH1" s="290"/>
      <c r="PFI1" s="290"/>
      <c r="PFJ1" s="290"/>
      <c r="PFK1" s="290"/>
      <c r="PFL1" s="290"/>
      <c r="PFM1" s="290"/>
      <c r="PFN1" s="290"/>
      <c r="PFO1" s="290"/>
      <c r="PFP1" s="290"/>
      <c r="PFQ1" s="290"/>
      <c r="PFR1" s="290"/>
      <c r="PFS1" s="290"/>
      <c r="PFT1" s="290"/>
      <c r="PFU1" s="290"/>
      <c r="PFV1" s="290"/>
      <c r="PFW1" s="290"/>
      <c r="PFX1" s="290"/>
      <c r="PFY1" s="290"/>
      <c r="PFZ1" s="290"/>
      <c r="PGA1" s="290"/>
      <c r="PGB1" s="290"/>
      <c r="PGC1" s="290"/>
      <c r="PGD1" s="290"/>
      <c r="PGE1" s="290"/>
      <c r="PGF1" s="290"/>
      <c r="PGG1" s="290"/>
      <c r="PGH1" s="290"/>
      <c r="PGI1" s="290"/>
      <c r="PGJ1" s="290"/>
      <c r="PGK1" s="290"/>
      <c r="PGL1" s="290"/>
      <c r="PGM1" s="290"/>
      <c r="PGN1" s="290"/>
      <c r="PGO1" s="290"/>
      <c r="PGP1" s="290"/>
      <c r="PGQ1" s="290"/>
      <c r="PGR1" s="290"/>
      <c r="PGS1" s="290"/>
      <c r="PGT1" s="290"/>
      <c r="PGU1" s="290"/>
      <c r="PGV1" s="290"/>
      <c r="PGW1" s="290"/>
      <c r="PGX1" s="290"/>
      <c r="PGY1" s="290"/>
      <c r="PGZ1" s="290"/>
      <c r="PHA1" s="290"/>
      <c r="PHB1" s="290"/>
      <c r="PHC1" s="290"/>
      <c r="PHD1" s="290"/>
      <c r="PHE1" s="290"/>
      <c r="PHF1" s="290"/>
      <c r="PHG1" s="290"/>
      <c r="PHH1" s="290"/>
      <c r="PHI1" s="290"/>
      <c r="PHJ1" s="290"/>
      <c r="PHK1" s="290"/>
      <c r="PHL1" s="290"/>
      <c r="PHM1" s="290"/>
      <c r="PHN1" s="290"/>
      <c r="PHO1" s="290"/>
      <c r="PHP1" s="290"/>
      <c r="PHQ1" s="290"/>
      <c r="PHR1" s="290"/>
      <c r="PHS1" s="290"/>
      <c r="PHT1" s="290"/>
      <c r="PHU1" s="290"/>
      <c r="PHV1" s="290"/>
      <c r="PHW1" s="290"/>
      <c r="PHX1" s="290"/>
      <c r="PHY1" s="290"/>
      <c r="PHZ1" s="290"/>
      <c r="PIA1" s="290"/>
      <c r="PIB1" s="290"/>
      <c r="PIC1" s="290"/>
      <c r="PID1" s="290"/>
      <c r="PIE1" s="290"/>
      <c r="PIF1" s="290"/>
      <c r="PIG1" s="290"/>
      <c r="PIH1" s="290"/>
      <c r="PII1" s="290"/>
      <c r="PIJ1" s="290"/>
      <c r="PIK1" s="290"/>
      <c r="PIL1" s="290"/>
      <c r="PIM1" s="290"/>
      <c r="PIN1" s="290"/>
      <c r="PIO1" s="290"/>
      <c r="PIP1" s="290"/>
      <c r="PIQ1" s="290"/>
      <c r="PIR1" s="290"/>
      <c r="PIS1" s="290"/>
      <c r="PIT1" s="290"/>
      <c r="PIU1" s="290"/>
      <c r="PIV1" s="290"/>
      <c r="PIW1" s="290"/>
      <c r="PIX1" s="290"/>
      <c r="PIY1" s="290"/>
      <c r="PIZ1" s="290"/>
      <c r="PJA1" s="290"/>
      <c r="PJB1" s="290"/>
      <c r="PJC1" s="290"/>
      <c r="PJD1" s="290"/>
      <c r="PJE1" s="290"/>
      <c r="PJF1" s="290"/>
      <c r="PJG1" s="290"/>
      <c r="PJH1" s="290"/>
      <c r="PJI1" s="290"/>
      <c r="PJJ1" s="290"/>
      <c r="PJK1" s="290"/>
      <c r="PJL1" s="290"/>
      <c r="PJM1" s="290"/>
      <c r="PJN1" s="290"/>
      <c r="PJO1" s="290"/>
      <c r="PJP1" s="290"/>
      <c r="PJQ1" s="290"/>
      <c r="PJR1" s="290"/>
      <c r="PJS1" s="290"/>
      <c r="PJT1" s="290"/>
      <c r="PJU1" s="290"/>
      <c r="PJV1" s="290"/>
      <c r="PJW1" s="290"/>
      <c r="PJX1" s="290"/>
      <c r="PJY1" s="290"/>
      <c r="PJZ1" s="290"/>
      <c r="PKA1" s="290"/>
      <c r="PKB1" s="290"/>
      <c r="PKC1" s="290"/>
      <c r="PKD1" s="290"/>
      <c r="PKE1" s="290"/>
      <c r="PKF1" s="290"/>
      <c r="PKG1" s="290"/>
      <c r="PKH1" s="290"/>
      <c r="PKI1" s="290"/>
      <c r="PKJ1" s="290"/>
      <c r="PKK1" s="290"/>
      <c r="PKL1" s="290"/>
      <c r="PKM1" s="290"/>
      <c r="PKN1" s="290"/>
      <c r="PKO1" s="290"/>
      <c r="PKP1" s="290"/>
      <c r="PKQ1" s="290"/>
      <c r="PKR1" s="290"/>
      <c r="PKS1" s="290"/>
      <c r="PKT1" s="290"/>
      <c r="PKU1" s="290"/>
      <c r="PKV1" s="290"/>
      <c r="PKW1" s="290"/>
      <c r="PKX1" s="290"/>
      <c r="PKY1" s="290"/>
      <c r="PKZ1" s="290"/>
      <c r="PLA1" s="290"/>
      <c r="PLB1" s="290"/>
      <c r="PLC1" s="290"/>
      <c r="PLD1" s="290"/>
      <c r="PLE1" s="290"/>
      <c r="PLF1" s="290"/>
      <c r="PLG1" s="290"/>
      <c r="PLH1" s="290"/>
      <c r="PLI1" s="290"/>
      <c r="PLJ1" s="290"/>
      <c r="PLK1" s="290"/>
      <c r="PLL1" s="290"/>
      <c r="PLM1" s="290"/>
      <c r="PLN1" s="290"/>
      <c r="PLO1" s="290"/>
      <c r="PLP1" s="290"/>
      <c r="PLQ1" s="290"/>
      <c r="PLR1" s="290"/>
      <c r="PLS1" s="290"/>
      <c r="PLT1" s="290"/>
      <c r="PLU1" s="290"/>
      <c r="PLV1" s="290"/>
      <c r="PLW1" s="290"/>
      <c r="PLX1" s="290"/>
      <c r="PLY1" s="290"/>
      <c r="PLZ1" s="290"/>
      <c r="PMA1" s="290"/>
      <c r="PMB1" s="290"/>
      <c r="PMC1" s="290"/>
      <c r="PMD1" s="290"/>
      <c r="PME1" s="290"/>
      <c r="PMF1" s="290"/>
      <c r="PMG1" s="290"/>
      <c r="PMH1" s="290"/>
      <c r="PMI1" s="290"/>
      <c r="PMJ1" s="290"/>
      <c r="PMK1" s="290"/>
      <c r="PML1" s="290"/>
      <c r="PMM1" s="290"/>
      <c r="PMN1" s="290"/>
      <c r="PMO1" s="290"/>
      <c r="PMP1" s="290"/>
      <c r="PMQ1" s="290"/>
      <c r="PMR1" s="290"/>
      <c r="PMS1" s="290"/>
      <c r="PMT1" s="290"/>
      <c r="PMU1" s="290"/>
      <c r="PMV1" s="290"/>
      <c r="PMW1" s="290"/>
      <c r="PMX1" s="290"/>
      <c r="PMY1" s="290"/>
      <c r="PMZ1" s="290"/>
      <c r="PNA1" s="290"/>
      <c r="PNB1" s="290"/>
      <c r="PNC1" s="290"/>
      <c r="PND1" s="290"/>
      <c r="PNE1" s="290"/>
      <c r="PNF1" s="290"/>
      <c r="PNG1" s="290"/>
      <c r="PNH1" s="290"/>
      <c r="PNI1" s="290"/>
      <c r="PNJ1" s="290"/>
      <c r="PNK1" s="290"/>
      <c r="PNL1" s="290"/>
      <c r="PNM1" s="290"/>
      <c r="PNN1" s="290"/>
      <c r="PNO1" s="290"/>
      <c r="PNP1" s="290"/>
      <c r="PNQ1" s="290"/>
      <c r="PNR1" s="290"/>
      <c r="PNS1" s="290"/>
      <c r="PNT1" s="290"/>
      <c r="PNU1" s="290"/>
      <c r="PNV1" s="290"/>
      <c r="PNW1" s="290"/>
      <c r="PNX1" s="290"/>
      <c r="PNY1" s="290"/>
      <c r="PNZ1" s="290"/>
      <c r="POA1" s="290"/>
      <c r="POB1" s="290"/>
      <c r="POC1" s="290"/>
      <c r="POD1" s="290"/>
      <c r="POE1" s="290"/>
      <c r="POF1" s="290"/>
      <c r="POG1" s="290"/>
      <c r="POH1" s="290"/>
      <c r="POI1" s="290"/>
      <c r="POJ1" s="290"/>
      <c r="POK1" s="290"/>
      <c r="POL1" s="290"/>
      <c r="POM1" s="290"/>
      <c r="PON1" s="290"/>
      <c r="POO1" s="290"/>
      <c r="POP1" s="290"/>
      <c r="POQ1" s="290"/>
      <c r="POR1" s="290"/>
      <c r="POS1" s="290"/>
      <c r="POT1" s="290"/>
      <c r="POU1" s="290"/>
      <c r="POV1" s="290"/>
      <c r="POW1" s="290"/>
      <c r="POX1" s="290"/>
      <c r="POY1" s="290"/>
      <c r="POZ1" s="290"/>
      <c r="PPA1" s="290"/>
      <c r="PPB1" s="290"/>
      <c r="PPC1" s="290"/>
      <c r="PPD1" s="290"/>
      <c r="PPE1" s="290"/>
      <c r="PPF1" s="290"/>
      <c r="PPG1" s="290"/>
      <c r="PPH1" s="290"/>
      <c r="PPI1" s="290"/>
      <c r="PPJ1" s="290"/>
      <c r="PPK1" s="290"/>
      <c r="PPL1" s="290"/>
      <c r="PPM1" s="290"/>
      <c r="PPN1" s="290"/>
      <c r="PPO1" s="290"/>
      <c r="PPP1" s="290"/>
      <c r="PPQ1" s="290"/>
      <c r="PPR1" s="290"/>
      <c r="PPS1" s="290"/>
      <c r="PPT1" s="290"/>
      <c r="PPU1" s="290"/>
      <c r="PPV1" s="290"/>
      <c r="PPW1" s="290"/>
      <c r="PPX1" s="290"/>
      <c r="PPY1" s="290"/>
      <c r="PPZ1" s="290"/>
      <c r="PQA1" s="290"/>
      <c r="PQB1" s="290"/>
      <c r="PQC1" s="290"/>
      <c r="PQD1" s="290"/>
      <c r="PQE1" s="290"/>
      <c r="PQF1" s="290"/>
      <c r="PQG1" s="290"/>
      <c r="PQH1" s="290"/>
      <c r="PQI1" s="290"/>
      <c r="PQJ1" s="290"/>
      <c r="PQK1" s="290"/>
      <c r="PQL1" s="290"/>
      <c r="PQM1" s="290"/>
      <c r="PQN1" s="290"/>
      <c r="PQO1" s="290"/>
      <c r="PQP1" s="290"/>
      <c r="PQQ1" s="290"/>
      <c r="PQR1" s="290"/>
      <c r="PQS1" s="290"/>
      <c r="PQT1" s="290"/>
      <c r="PQU1" s="290"/>
      <c r="PQV1" s="290"/>
      <c r="PQW1" s="290"/>
      <c r="PQX1" s="290"/>
      <c r="PQY1" s="290"/>
      <c r="PQZ1" s="290"/>
      <c r="PRA1" s="290"/>
      <c r="PRB1" s="290"/>
      <c r="PRC1" s="290"/>
      <c r="PRD1" s="290"/>
      <c r="PRE1" s="290"/>
      <c r="PRF1" s="290"/>
      <c r="PRG1" s="290"/>
      <c r="PRH1" s="290"/>
      <c r="PRI1" s="290"/>
      <c r="PRJ1" s="290"/>
      <c r="PRK1" s="290"/>
      <c r="PRL1" s="290"/>
      <c r="PRM1" s="290"/>
      <c r="PRN1" s="290"/>
      <c r="PRO1" s="290"/>
      <c r="PRP1" s="290"/>
      <c r="PRQ1" s="290"/>
      <c r="PRR1" s="290"/>
      <c r="PRS1" s="290"/>
      <c r="PRT1" s="290"/>
      <c r="PRU1" s="290"/>
      <c r="PRV1" s="290"/>
      <c r="PRW1" s="290"/>
      <c r="PRX1" s="290"/>
      <c r="PRY1" s="290"/>
      <c r="PRZ1" s="290"/>
      <c r="PSA1" s="290"/>
      <c r="PSB1" s="290"/>
      <c r="PSC1" s="290"/>
      <c r="PSD1" s="290"/>
      <c r="PSE1" s="290"/>
      <c r="PSF1" s="290"/>
      <c r="PSG1" s="290"/>
      <c r="PSH1" s="290"/>
      <c r="PSI1" s="290"/>
      <c r="PSJ1" s="290"/>
      <c r="PSK1" s="290"/>
      <c r="PSL1" s="290"/>
      <c r="PSM1" s="290"/>
      <c r="PSN1" s="290"/>
      <c r="PSO1" s="290"/>
      <c r="PSP1" s="290"/>
      <c r="PSQ1" s="290"/>
      <c r="PSR1" s="290"/>
      <c r="PSS1" s="290"/>
      <c r="PST1" s="290"/>
      <c r="PSU1" s="290"/>
      <c r="PSV1" s="290"/>
      <c r="PSW1" s="290"/>
      <c r="PSX1" s="290"/>
      <c r="PSY1" s="290"/>
      <c r="PSZ1" s="290"/>
      <c r="PTA1" s="290"/>
      <c r="PTB1" s="290"/>
      <c r="PTC1" s="290"/>
      <c r="PTD1" s="290"/>
      <c r="PTE1" s="290"/>
      <c r="PTF1" s="290"/>
      <c r="PTG1" s="290"/>
      <c r="PTH1" s="290"/>
      <c r="PTI1" s="290"/>
      <c r="PTJ1" s="290"/>
      <c r="PTK1" s="290"/>
      <c r="PTL1" s="290"/>
      <c r="PTM1" s="290"/>
      <c r="PTN1" s="290"/>
      <c r="PTO1" s="290"/>
      <c r="PTP1" s="290"/>
      <c r="PTQ1" s="290"/>
      <c r="PTR1" s="290"/>
      <c r="PTS1" s="290"/>
      <c r="PTT1" s="290"/>
      <c r="PTU1" s="290"/>
      <c r="PTV1" s="290"/>
      <c r="PTW1" s="290"/>
      <c r="PTX1" s="290"/>
      <c r="PTY1" s="290"/>
      <c r="PTZ1" s="290"/>
      <c r="PUA1" s="290"/>
      <c r="PUB1" s="290"/>
      <c r="PUC1" s="290"/>
      <c r="PUD1" s="290"/>
      <c r="PUE1" s="290"/>
      <c r="PUF1" s="290"/>
      <c r="PUG1" s="290"/>
      <c r="PUH1" s="290"/>
      <c r="PUI1" s="290"/>
      <c r="PUJ1" s="290"/>
      <c r="PUK1" s="290"/>
      <c r="PUL1" s="290"/>
      <c r="PUM1" s="290"/>
      <c r="PUN1" s="290"/>
      <c r="PUO1" s="290"/>
      <c r="PUP1" s="290"/>
      <c r="PUQ1" s="290"/>
      <c r="PUR1" s="290"/>
      <c r="PUS1" s="290"/>
      <c r="PUT1" s="290"/>
      <c r="PUU1" s="290"/>
      <c r="PUV1" s="290"/>
      <c r="PUW1" s="290"/>
      <c r="PUX1" s="290"/>
      <c r="PUY1" s="290"/>
      <c r="PUZ1" s="290"/>
      <c r="PVA1" s="290"/>
      <c r="PVB1" s="290"/>
      <c r="PVC1" s="290"/>
      <c r="PVD1" s="290"/>
      <c r="PVE1" s="290"/>
      <c r="PVF1" s="290"/>
      <c r="PVG1" s="290"/>
      <c r="PVH1" s="290"/>
      <c r="PVI1" s="290"/>
      <c r="PVJ1" s="290"/>
      <c r="PVK1" s="290"/>
      <c r="PVL1" s="290"/>
      <c r="PVM1" s="290"/>
      <c r="PVN1" s="290"/>
      <c r="PVO1" s="290"/>
      <c r="PVP1" s="290"/>
      <c r="PVQ1" s="290"/>
      <c r="PVR1" s="290"/>
      <c r="PVS1" s="290"/>
      <c r="PVT1" s="290"/>
      <c r="PVU1" s="290"/>
      <c r="PVV1" s="290"/>
      <c r="PVW1" s="290"/>
      <c r="PVX1" s="290"/>
      <c r="PVY1" s="290"/>
      <c r="PVZ1" s="290"/>
      <c r="PWA1" s="290"/>
      <c r="PWB1" s="290"/>
      <c r="PWC1" s="290"/>
      <c r="PWD1" s="290"/>
      <c r="PWE1" s="290"/>
      <c r="PWF1" s="290"/>
      <c r="PWG1" s="290"/>
      <c r="PWH1" s="290"/>
      <c r="PWI1" s="290"/>
      <c r="PWJ1" s="290"/>
      <c r="PWK1" s="290"/>
      <c r="PWL1" s="290"/>
      <c r="PWM1" s="290"/>
      <c r="PWN1" s="290"/>
      <c r="PWO1" s="290"/>
      <c r="PWP1" s="290"/>
      <c r="PWQ1" s="290"/>
      <c r="PWR1" s="290"/>
      <c r="PWS1" s="290"/>
      <c r="PWT1" s="290"/>
      <c r="PWU1" s="290"/>
      <c r="PWV1" s="290"/>
      <c r="PWW1" s="290"/>
      <c r="PWX1" s="290"/>
      <c r="PWY1" s="290"/>
      <c r="PWZ1" s="290"/>
      <c r="PXA1" s="290"/>
      <c r="PXB1" s="290"/>
      <c r="PXC1" s="290"/>
      <c r="PXD1" s="290"/>
      <c r="PXE1" s="290"/>
      <c r="PXF1" s="290"/>
      <c r="PXG1" s="290"/>
      <c r="PXH1" s="290"/>
      <c r="PXI1" s="290"/>
      <c r="PXJ1" s="290"/>
      <c r="PXK1" s="290"/>
      <c r="PXL1" s="290"/>
      <c r="PXM1" s="290"/>
      <c r="PXN1" s="290"/>
      <c r="PXO1" s="290"/>
      <c r="PXP1" s="290"/>
      <c r="PXQ1" s="290"/>
      <c r="PXR1" s="290"/>
      <c r="PXS1" s="290"/>
      <c r="PXT1" s="290"/>
      <c r="PXU1" s="290"/>
      <c r="PXV1" s="290"/>
      <c r="PXW1" s="290"/>
      <c r="PXX1" s="290"/>
      <c r="PXY1" s="290"/>
      <c r="PXZ1" s="290"/>
      <c r="PYA1" s="290"/>
      <c r="PYB1" s="290"/>
      <c r="PYC1" s="290"/>
      <c r="PYD1" s="290"/>
      <c r="PYE1" s="290"/>
      <c r="PYF1" s="290"/>
      <c r="PYG1" s="290"/>
      <c r="PYH1" s="290"/>
      <c r="PYI1" s="290"/>
      <c r="PYJ1" s="290"/>
      <c r="PYK1" s="290"/>
      <c r="PYL1" s="290"/>
      <c r="PYM1" s="290"/>
      <c r="PYN1" s="290"/>
      <c r="PYO1" s="290"/>
      <c r="PYP1" s="290"/>
      <c r="PYQ1" s="290"/>
      <c r="PYR1" s="290"/>
      <c r="PYS1" s="290"/>
      <c r="PYT1" s="290"/>
      <c r="PYU1" s="290"/>
      <c r="PYV1" s="290"/>
      <c r="PYW1" s="290"/>
      <c r="PYX1" s="290"/>
      <c r="PYY1" s="290"/>
      <c r="PYZ1" s="290"/>
      <c r="PZA1" s="290"/>
      <c r="PZB1" s="290"/>
      <c r="PZC1" s="290"/>
      <c r="PZD1" s="290"/>
      <c r="PZE1" s="290"/>
      <c r="PZF1" s="290"/>
      <c r="PZG1" s="290"/>
      <c r="PZH1" s="290"/>
      <c r="PZI1" s="290"/>
      <c r="PZJ1" s="290"/>
      <c r="PZK1" s="290"/>
      <c r="PZL1" s="290"/>
      <c r="PZM1" s="290"/>
      <c r="PZN1" s="290"/>
      <c r="PZO1" s="290"/>
      <c r="PZP1" s="290"/>
      <c r="PZQ1" s="290"/>
      <c r="PZR1" s="290"/>
      <c r="PZS1" s="290"/>
      <c r="PZT1" s="290"/>
      <c r="PZU1" s="290"/>
      <c r="PZV1" s="290"/>
      <c r="PZW1" s="290"/>
      <c r="PZX1" s="290"/>
      <c r="PZY1" s="290"/>
      <c r="PZZ1" s="290"/>
      <c r="QAA1" s="290"/>
      <c r="QAB1" s="290"/>
      <c r="QAC1" s="290"/>
      <c r="QAD1" s="290"/>
      <c r="QAE1" s="290"/>
      <c r="QAF1" s="290"/>
      <c r="QAG1" s="290"/>
      <c r="QAH1" s="290"/>
      <c r="QAI1" s="290"/>
      <c r="QAJ1" s="290"/>
      <c r="QAK1" s="290"/>
      <c r="QAL1" s="290"/>
      <c r="QAM1" s="290"/>
      <c r="QAN1" s="290"/>
      <c r="QAO1" s="290"/>
      <c r="QAP1" s="290"/>
      <c r="QAQ1" s="290"/>
      <c r="QAR1" s="290"/>
      <c r="QAS1" s="290"/>
      <c r="QAT1" s="290"/>
      <c r="QAU1" s="290"/>
      <c r="QAV1" s="290"/>
      <c r="QAW1" s="290"/>
      <c r="QAX1" s="290"/>
      <c r="QAY1" s="290"/>
      <c r="QAZ1" s="290"/>
      <c r="QBA1" s="290"/>
      <c r="QBB1" s="290"/>
      <c r="QBC1" s="290"/>
      <c r="QBD1" s="290"/>
      <c r="QBE1" s="290"/>
      <c r="QBF1" s="290"/>
      <c r="QBG1" s="290"/>
      <c r="QBH1" s="290"/>
      <c r="QBI1" s="290"/>
      <c r="QBJ1" s="290"/>
      <c r="QBK1" s="290"/>
      <c r="QBL1" s="290"/>
      <c r="QBM1" s="290"/>
      <c r="QBN1" s="290"/>
      <c r="QBO1" s="290"/>
      <c r="QBP1" s="290"/>
      <c r="QBQ1" s="290"/>
      <c r="QBR1" s="290"/>
      <c r="QBS1" s="290"/>
      <c r="QBT1" s="290"/>
      <c r="QBU1" s="290"/>
      <c r="QBV1" s="290"/>
      <c r="QBW1" s="290"/>
      <c r="QBX1" s="290"/>
      <c r="QBY1" s="290"/>
      <c r="QBZ1" s="290"/>
      <c r="QCA1" s="290"/>
      <c r="QCB1" s="290"/>
      <c r="QCC1" s="290"/>
      <c r="QCD1" s="290"/>
      <c r="QCE1" s="290"/>
      <c r="QCF1" s="290"/>
      <c r="QCG1" s="290"/>
      <c r="QCH1" s="290"/>
      <c r="QCI1" s="290"/>
      <c r="QCJ1" s="290"/>
      <c r="QCK1" s="290"/>
      <c r="QCL1" s="290"/>
      <c r="QCM1" s="290"/>
      <c r="QCN1" s="290"/>
      <c r="QCO1" s="290"/>
      <c r="QCP1" s="290"/>
      <c r="QCQ1" s="290"/>
      <c r="QCR1" s="290"/>
      <c r="QCS1" s="290"/>
      <c r="QCT1" s="290"/>
      <c r="QCU1" s="290"/>
      <c r="QCV1" s="290"/>
      <c r="QCW1" s="290"/>
      <c r="QCX1" s="290"/>
      <c r="QCY1" s="290"/>
      <c r="QCZ1" s="290"/>
      <c r="QDA1" s="290"/>
      <c r="QDB1" s="290"/>
      <c r="QDC1" s="290"/>
      <c r="QDD1" s="290"/>
      <c r="QDE1" s="290"/>
      <c r="QDF1" s="290"/>
      <c r="QDG1" s="290"/>
      <c r="QDH1" s="290"/>
      <c r="QDI1" s="290"/>
      <c r="QDJ1" s="290"/>
      <c r="QDK1" s="290"/>
      <c r="QDL1" s="290"/>
      <c r="QDM1" s="290"/>
      <c r="QDN1" s="290"/>
      <c r="QDO1" s="290"/>
      <c r="QDP1" s="290"/>
      <c r="QDQ1" s="290"/>
      <c r="QDR1" s="290"/>
      <c r="QDS1" s="290"/>
      <c r="QDT1" s="290"/>
      <c r="QDU1" s="290"/>
      <c r="QDV1" s="290"/>
      <c r="QDW1" s="290"/>
      <c r="QDX1" s="290"/>
      <c r="QDY1" s="290"/>
      <c r="QDZ1" s="290"/>
      <c r="QEA1" s="290"/>
      <c r="QEB1" s="290"/>
      <c r="QEC1" s="290"/>
      <c r="QED1" s="290"/>
      <c r="QEE1" s="290"/>
      <c r="QEF1" s="290"/>
      <c r="QEG1" s="290"/>
      <c r="QEH1" s="290"/>
      <c r="QEI1" s="290"/>
      <c r="QEJ1" s="290"/>
      <c r="QEK1" s="290"/>
      <c r="QEL1" s="290"/>
      <c r="QEM1" s="290"/>
      <c r="QEN1" s="290"/>
      <c r="QEO1" s="290"/>
      <c r="QEP1" s="290"/>
      <c r="QEQ1" s="290"/>
      <c r="QER1" s="290"/>
      <c r="QES1" s="290"/>
      <c r="QET1" s="290"/>
      <c r="QEU1" s="290"/>
      <c r="QEV1" s="290"/>
      <c r="QEW1" s="290"/>
      <c r="QEX1" s="290"/>
      <c r="QEY1" s="290"/>
      <c r="QEZ1" s="290"/>
      <c r="QFA1" s="290"/>
      <c r="QFB1" s="290"/>
      <c r="QFC1" s="290"/>
      <c r="QFD1" s="290"/>
      <c r="QFE1" s="290"/>
      <c r="QFF1" s="290"/>
      <c r="QFG1" s="290"/>
      <c r="QFH1" s="290"/>
      <c r="QFI1" s="290"/>
      <c r="QFJ1" s="290"/>
      <c r="QFK1" s="290"/>
      <c r="QFL1" s="290"/>
      <c r="QFM1" s="290"/>
      <c r="QFN1" s="290"/>
      <c r="QFO1" s="290"/>
      <c r="QFP1" s="290"/>
      <c r="QFQ1" s="290"/>
      <c r="QFR1" s="290"/>
      <c r="QFS1" s="290"/>
      <c r="QFT1" s="290"/>
      <c r="QFU1" s="290"/>
      <c r="QFV1" s="290"/>
      <c r="QFW1" s="290"/>
      <c r="QFX1" s="290"/>
      <c r="QFY1" s="290"/>
      <c r="QFZ1" s="290"/>
      <c r="QGA1" s="290"/>
      <c r="QGB1" s="290"/>
      <c r="QGC1" s="290"/>
      <c r="QGD1" s="290"/>
      <c r="QGE1" s="290"/>
      <c r="QGF1" s="290"/>
      <c r="QGG1" s="290"/>
      <c r="QGH1" s="290"/>
      <c r="QGI1" s="290"/>
      <c r="QGJ1" s="290"/>
      <c r="QGK1" s="290"/>
      <c r="QGL1" s="290"/>
      <c r="QGM1" s="290"/>
      <c r="QGN1" s="290"/>
      <c r="QGO1" s="290"/>
      <c r="QGP1" s="290"/>
      <c r="QGQ1" s="290"/>
      <c r="QGR1" s="290"/>
      <c r="QGS1" s="290"/>
      <c r="QGT1" s="290"/>
      <c r="QGU1" s="290"/>
      <c r="QGV1" s="290"/>
      <c r="QGW1" s="290"/>
      <c r="QGX1" s="290"/>
      <c r="QGY1" s="290"/>
      <c r="QGZ1" s="290"/>
      <c r="QHA1" s="290"/>
      <c r="QHB1" s="290"/>
      <c r="QHC1" s="290"/>
      <c r="QHD1" s="290"/>
      <c r="QHE1" s="290"/>
      <c r="QHF1" s="290"/>
      <c r="QHG1" s="290"/>
      <c r="QHH1" s="290"/>
      <c r="QHI1" s="290"/>
      <c r="QHJ1" s="290"/>
      <c r="QHK1" s="290"/>
      <c r="QHL1" s="290"/>
      <c r="QHM1" s="290"/>
      <c r="QHN1" s="290"/>
      <c r="QHO1" s="290"/>
      <c r="QHP1" s="290"/>
      <c r="QHQ1" s="290"/>
      <c r="QHR1" s="290"/>
      <c r="QHS1" s="290"/>
      <c r="QHT1" s="290"/>
      <c r="QHU1" s="290"/>
      <c r="QHV1" s="290"/>
      <c r="QHW1" s="290"/>
      <c r="QHX1" s="290"/>
      <c r="QHY1" s="290"/>
      <c r="QHZ1" s="290"/>
      <c r="QIA1" s="290"/>
      <c r="QIB1" s="290"/>
      <c r="QIC1" s="290"/>
      <c r="QID1" s="290"/>
      <c r="QIE1" s="290"/>
      <c r="QIF1" s="290"/>
      <c r="QIG1" s="290"/>
      <c r="QIH1" s="290"/>
      <c r="QII1" s="290"/>
      <c r="QIJ1" s="290"/>
      <c r="QIK1" s="290"/>
      <c r="QIL1" s="290"/>
      <c r="QIM1" s="290"/>
      <c r="QIN1" s="290"/>
      <c r="QIO1" s="290"/>
      <c r="QIP1" s="290"/>
      <c r="QIQ1" s="290"/>
      <c r="QIR1" s="290"/>
      <c r="QIS1" s="290"/>
      <c r="QIT1" s="290"/>
      <c r="QIU1" s="290"/>
      <c r="QIV1" s="290"/>
      <c r="QIW1" s="290"/>
      <c r="QIX1" s="290"/>
      <c r="QIY1" s="290"/>
      <c r="QIZ1" s="290"/>
      <c r="QJA1" s="290"/>
      <c r="QJB1" s="290"/>
      <c r="QJC1" s="290"/>
      <c r="QJD1" s="290"/>
      <c r="QJE1" s="290"/>
      <c r="QJF1" s="290"/>
      <c r="QJG1" s="290"/>
      <c r="QJH1" s="290"/>
      <c r="QJI1" s="290"/>
      <c r="QJJ1" s="290"/>
      <c r="QJK1" s="290"/>
      <c r="QJL1" s="290"/>
      <c r="QJM1" s="290"/>
      <c r="QJN1" s="290"/>
      <c r="QJO1" s="290"/>
      <c r="QJP1" s="290"/>
      <c r="QJQ1" s="290"/>
      <c r="QJR1" s="290"/>
      <c r="QJS1" s="290"/>
      <c r="QJT1" s="290"/>
      <c r="QJU1" s="290"/>
      <c r="QJV1" s="290"/>
      <c r="QJW1" s="290"/>
      <c r="QJX1" s="290"/>
      <c r="QJY1" s="290"/>
      <c r="QJZ1" s="290"/>
      <c r="QKA1" s="290"/>
      <c r="QKB1" s="290"/>
      <c r="QKC1" s="290"/>
      <c r="QKD1" s="290"/>
      <c r="QKE1" s="290"/>
      <c r="QKF1" s="290"/>
      <c r="QKG1" s="290"/>
      <c r="QKH1" s="290"/>
      <c r="QKI1" s="290"/>
      <c r="QKJ1" s="290"/>
      <c r="QKK1" s="290"/>
      <c r="QKL1" s="290"/>
      <c r="QKM1" s="290"/>
      <c r="QKN1" s="290"/>
      <c r="QKO1" s="290"/>
      <c r="QKP1" s="290"/>
      <c r="QKQ1" s="290"/>
      <c r="QKR1" s="290"/>
      <c r="QKS1" s="290"/>
      <c r="QKT1" s="290"/>
      <c r="QKU1" s="290"/>
      <c r="QKV1" s="290"/>
      <c r="QKW1" s="290"/>
      <c r="QKX1" s="290"/>
      <c r="QKY1" s="290"/>
      <c r="QKZ1" s="290"/>
      <c r="QLA1" s="290"/>
      <c r="QLB1" s="290"/>
      <c r="QLC1" s="290"/>
      <c r="QLD1" s="290"/>
      <c r="QLE1" s="290"/>
      <c r="QLF1" s="290"/>
      <c r="QLG1" s="290"/>
      <c r="QLH1" s="290"/>
      <c r="QLI1" s="290"/>
      <c r="QLJ1" s="290"/>
      <c r="QLK1" s="290"/>
      <c r="QLL1" s="290"/>
      <c r="QLM1" s="290"/>
      <c r="QLN1" s="290"/>
      <c r="QLO1" s="290"/>
      <c r="QLP1" s="290"/>
      <c r="QLQ1" s="290"/>
      <c r="QLR1" s="290"/>
      <c r="QLS1" s="290"/>
      <c r="QLT1" s="290"/>
      <c r="QLU1" s="290"/>
      <c r="QLV1" s="290"/>
      <c r="QLW1" s="290"/>
      <c r="QLX1" s="290"/>
      <c r="QLY1" s="290"/>
      <c r="QLZ1" s="290"/>
      <c r="QMA1" s="290"/>
      <c r="QMB1" s="290"/>
      <c r="QMC1" s="290"/>
      <c r="QMD1" s="290"/>
      <c r="QME1" s="290"/>
      <c r="QMF1" s="290"/>
      <c r="QMG1" s="290"/>
      <c r="QMH1" s="290"/>
      <c r="QMI1" s="290"/>
      <c r="QMJ1" s="290"/>
      <c r="QMK1" s="290"/>
      <c r="QML1" s="290"/>
      <c r="QMM1" s="290"/>
      <c r="QMN1" s="290"/>
      <c r="QMO1" s="290"/>
      <c r="QMP1" s="290"/>
      <c r="QMQ1" s="290"/>
      <c r="QMR1" s="290"/>
      <c r="QMS1" s="290"/>
      <c r="QMT1" s="290"/>
      <c r="QMU1" s="290"/>
      <c r="QMV1" s="290"/>
      <c r="QMW1" s="290"/>
      <c r="QMX1" s="290"/>
      <c r="QMY1" s="290"/>
      <c r="QMZ1" s="290"/>
      <c r="QNA1" s="290"/>
      <c r="QNB1" s="290"/>
      <c r="QNC1" s="290"/>
      <c r="QND1" s="290"/>
      <c r="QNE1" s="290"/>
      <c r="QNF1" s="290"/>
      <c r="QNG1" s="290"/>
      <c r="QNH1" s="290"/>
      <c r="QNI1" s="290"/>
      <c r="QNJ1" s="290"/>
      <c r="QNK1" s="290"/>
      <c r="QNL1" s="290"/>
      <c r="QNM1" s="290"/>
      <c r="QNN1" s="290"/>
      <c r="QNO1" s="290"/>
      <c r="QNP1" s="290"/>
      <c r="QNQ1" s="290"/>
      <c r="QNR1" s="290"/>
      <c r="QNS1" s="290"/>
      <c r="QNT1" s="290"/>
      <c r="QNU1" s="290"/>
      <c r="QNV1" s="290"/>
      <c r="QNW1" s="290"/>
      <c r="QNX1" s="290"/>
      <c r="QNY1" s="290"/>
      <c r="QNZ1" s="290"/>
      <c r="QOA1" s="290"/>
      <c r="QOB1" s="290"/>
      <c r="QOC1" s="290"/>
      <c r="QOD1" s="290"/>
      <c r="QOE1" s="290"/>
      <c r="QOF1" s="290"/>
      <c r="QOG1" s="290"/>
      <c r="QOH1" s="290"/>
      <c r="QOI1" s="290"/>
      <c r="QOJ1" s="290"/>
      <c r="QOK1" s="290"/>
      <c r="QOL1" s="290"/>
      <c r="QOM1" s="290"/>
      <c r="QON1" s="290"/>
      <c r="QOO1" s="290"/>
      <c r="QOP1" s="290"/>
      <c r="QOQ1" s="290"/>
      <c r="QOR1" s="290"/>
      <c r="QOS1" s="290"/>
      <c r="QOT1" s="290"/>
      <c r="QOU1" s="290"/>
      <c r="QOV1" s="290"/>
      <c r="QOW1" s="290"/>
      <c r="QOX1" s="290"/>
      <c r="QOY1" s="290"/>
      <c r="QOZ1" s="290"/>
      <c r="QPA1" s="290"/>
      <c r="QPB1" s="290"/>
      <c r="QPC1" s="290"/>
      <c r="QPD1" s="290"/>
      <c r="QPE1" s="290"/>
      <c r="QPF1" s="290"/>
      <c r="QPG1" s="290"/>
      <c r="QPH1" s="290"/>
      <c r="QPI1" s="290"/>
      <c r="QPJ1" s="290"/>
      <c r="QPK1" s="290"/>
      <c r="QPL1" s="290"/>
      <c r="QPM1" s="290"/>
      <c r="QPN1" s="290"/>
      <c r="QPO1" s="290"/>
      <c r="QPP1" s="290"/>
      <c r="QPQ1" s="290"/>
      <c r="QPR1" s="290"/>
      <c r="QPS1" s="290"/>
      <c r="QPT1" s="290"/>
      <c r="QPU1" s="290"/>
      <c r="QPV1" s="290"/>
      <c r="QPW1" s="290"/>
      <c r="QPX1" s="290"/>
      <c r="QPY1" s="290"/>
      <c r="QPZ1" s="290"/>
      <c r="QQA1" s="290"/>
      <c r="QQB1" s="290"/>
      <c r="QQC1" s="290"/>
      <c r="QQD1" s="290"/>
      <c r="QQE1" s="290"/>
      <c r="QQF1" s="290"/>
      <c r="QQG1" s="290"/>
      <c r="QQH1" s="290"/>
      <c r="QQI1" s="290"/>
      <c r="QQJ1" s="290"/>
      <c r="QQK1" s="290"/>
      <c r="QQL1" s="290"/>
      <c r="QQM1" s="290"/>
      <c r="QQN1" s="290"/>
      <c r="QQO1" s="290"/>
      <c r="QQP1" s="290"/>
      <c r="QQQ1" s="290"/>
      <c r="QQR1" s="290"/>
      <c r="QQS1" s="290"/>
      <c r="QQT1" s="290"/>
      <c r="QQU1" s="290"/>
      <c r="QQV1" s="290"/>
      <c r="QQW1" s="290"/>
      <c r="QQX1" s="290"/>
      <c r="QQY1" s="290"/>
      <c r="QQZ1" s="290"/>
      <c r="QRA1" s="290"/>
      <c r="QRB1" s="290"/>
      <c r="QRC1" s="290"/>
      <c r="QRD1" s="290"/>
      <c r="QRE1" s="290"/>
      <c r="QRF1" s="290"/>
      <c r="QRG1" s="290"/>
      <c r="QRH1" s="290"/>
      <c r="QRI1" s="290"/>
      <c r="QRJ1" s="290"/>
      <c r="QRK1" s="290"/>
      <c r="QRL1" s="290"/>
      <c r="QRM1" s="290"/>
      <c r="QRN1" s="290"/>
      <c r="QRO1" s="290"/>
      <c r="QRP1" s="290"/>
      <c r="QRQ1" s="290"/>
      <c r="QRR1" s="290"/>
      <c r="QRS1" s="290"/>
      <c r="QRT1" s="290"/>
      <c r="QRU1" s="290"/>
      <c r="QRV1" s="290"/>
      <c r="QRW1" s="290"/>
      <c r="QRX1" s="290"/>
      <c r="QRY1" s="290"/>
      <c r="QRZ1" s="290"/>
      <c r="QSA1" s="290"/>
      <c r="QSB1" s="290"/>
      <c r="QSC1" s="290"/>
      <c r="QSD1" s="290"/>
      <c r="QSE1" s="290"/>
      <c r="QSF1" s="290"/>
      <c r="QSG1" s="290"/>
      <c r="QSH1" s="290"/>
      <c r="QSI1" s="290"/>
      <c r="QSJ1" s="290"/>
      <c r="QSK1" s="290"/>
      <c r="QSL1" s="290"/>
      <c r="QSM1" s="290"/>
      <c r="QSN1" s="290"/>
      <c r="QSO1" s="290"/>
      <c r="QSP1" s="290"/>
      <c r="QSQ1" s="290"/>
      <c r="QSR1" s="290"/>
      <c r="QSS1" s="290"/>
      <c r="QST1" s="290"/>
      <c r="QSU1" s="290"/>
      <c r="QSV1" s="290"/>
      <c r="QSW1" s="290"/>
      <c r="QSX1" s="290"/>
      <c r="QSY1" s="290"/>
      <c r="QSZ1" s="290"/>
      <c r="QTA1" s="290"/>
      <c r="QTB1" s="290"/>
      <c r="QTC1" s="290"/>
      <c r="QTD1" s="290"/>
      <c r="QTE1" s="290"/>
      <c r="QTF1" s="290"/>
      <c r="QTG1" s="290"/>
      <c r="QTH1" s="290"/>
      <c r="QTI1" s="290"/>
      <c r="QTJ1" s="290"/>
      <c r="QTK1" s="290"/>
      <c r="QTL1" s="290"/>
      <c r="QTM1" s="290"/>
      <c r="QTN1" s="290"/>
      <c r="QTO1" s="290"/>
      <c r="QTP1" s="290"/>
      <c r="QTQ1" s="290"/>
      <c r="QTR1" s="290"/>
      <c r="QTS1" s="290"/>
      <c r="QTT1" s="290"/>
      <c r="QTU1" s="290"/>
      <c r="QTV1" s="290"/>
      <c r="QTW1" s="290"/>
      <c r="QTX1" s="290"/>
      <c r="QTY1" s="290"/>
      <c r="QTZ1" s="290"/>
      <c r="QUA1" s="290"/>
      <c r="QUB1" s="290"/>
      <c r="QUC1" s="290"/>
      <c r="QUD1" s="290"/>
      <c r="QUE1" s="290"/>
      <c r="QUF1" s="290"/>
      <c r="QUG1" s="290"/>
      <c r="QUH1" s="290"/>
      <c r="QUI1" s="290"/>
      <c r="QUJ1" s="290"/>
      <c r="QUK1" s="290"/>
      <c r="QUL1" s="290"/>
      <c r="QUM1" s="290"/>
      <c r="QUN1" s="290"/>
      <c r="QUO1" s="290"/>
      <c r="QUP1" s="290"/>
      <c r="QUQ1" s="290"/>
      <c r="QUR1" s="290"/>
      <c r="QUS1" s="290"/>
      <c r="QUT1" s="290"/>
      <c r="QUU1" s="290"/>
      <c r="QUV1" s="290"/>
      <c r="QUW1" s="290"/>
      <c r="QUX1" s="290"/>
      <c r="QUY1" s="290"/>
      <c r="QUZ1" s="290"/>
      <c r="QVA1" s="290"/>
      <c r="QVB1" s="290"/>
      <c r="QVC1" s="290"/>
      <c r="QVD1" s="290"/>
      <c r="QVE1" s="290"/>
      <c r="QVF1" s="290"/>
      <c r="QVG1" s="290"/>
      <c r="QVH1" s="290"/>
      <c r="QVI1" s="290"/>
      <c r="QVJ1" s="290"/>
      <c r="QVK1" s="290"/>
      <c r="QVL1" s="290"/>
      <c r="QVM1" s="290"/>
      <c r="QVN1" s="290"/>
      <c r="QVO1" s="290"/>
      <c r="QVP1" s="290"/>
      <c r="QVQ1" s="290"/>
      <c r="QVR1" s="290"/>
      <c r="QVS1" s="290"/>
      <c r="QVT1" s="290"/>
      <c r="QVU1" s="290"/>
      <c r="QVV1" s="290"/>
      <c r="QVW1" s="290"/>
      <c r="QVX1" s="290"/>
      <c r="QVY1" s="290"/>
      <c r="QVZ1" s="290"/>
      <c r="QWA1" s="290"/>
      <c r="QWB1" s="290"/>
      <c r="QWC1" s="290"/>
      <c r="QWD1" s="290"/>
      <c r="QWE1" s="290"/>
      <c r="QWF1" s="290"/>
      <c r="QWG1" s="290"/>
      <c r="QWH1" s="290"/>
      <c r="QWI1" s="290"/>
      <c r="QWJ1" s="290"/>
      <c r="QWK1" s="290"/>
      <c r="QWL1" s="290"/>
      <c r="QWM1" s="290"/>
      <c r="QWN1" s="290"/>
      <c r="QWO1" s="290"/>
      <c r="QWP1" s="290"/>
      <c r="QWQ1" s="290"/>
      <c r="QWR1" s="290"/>
      <c r="QWS1" s="290"/>
      <c r="QWT1" s="290"/>
      <c r="QWU1" s="290"/>
      <c r="QWV1" s="290"/>
      <c r="QWW1" s="290"/>
      <c r="QWX1" s="290"/>
      <c r="QWY1" s="290"/>
      <c r="QWZ1" s="290"/>
      <c r="QXA1" s="290"/>
      <c r="QXB1" s="290"/>
      <c r="QXC1" s="290"/>
      <c r="QXD1" s="290"/>
      <c r="QXE1" s="290"/>
      <c r="QXF1" s="290"/>
      <c r="QXG1" s="290"/>
      <c r="QXH1" s="290"/>
      <c r="QXI1" s="290"/>
      <c r="QXJ1" s="290"/>
      <c r="QXK1" s="290"/>
      <c r="QXL1" s="290"/>
      <c r="QXM1" s="290"/>
      <c r="QXN1" s="290"/>
      <c r="QXO1" s="290"/>
      <c r="QXP1" s="290"/>
      <c r="QXQ1" s="290"/>
      <c r="QXR1" s="290"/>
      <c r="QXS1" s="290"/>
      <c r="QXT1" s="290"/>
      <c r="QXU1" s="290"/>
      <c r="QXV1" s="290"/>
      <c r="QXW1" s="290"/>
      <c r="QXX1" s="290"/>
      <c r="QXY1" s="290"/>
      <c r="QXZ1" s="290"/>
      <c r="QYA1" s="290"/>
      <c r="QYB1" s="290"/>
      <c r="QYC1" s="290"/>
      <c r="QYD1" s="290"/>
      <c r="QYE1" s="290"/>
      <c r="QYF1" s="290"/>
      <c r="QYG1" s="290"/>
      <c r="QYH1" s="290"/>
      <c r="QYI1" s="290"/>
      <c r="QYJ1" s="290"/>
      <c r="QYK1" s="290"/>
      <c r="QYL1" s="290"/>
      <c r="QYM1" s="290"/>
      <c r="QYN1" s="290"/>
      <c r="QYO1" s="290"/>
      <c r="QYP1" s="290"/>
      <c r="QYQ1" s="290"/>
      <c r="QYR1" s="290"/>
      <c r="QYS1" s="290"/>
      <c r="QYT1" s="290"/>
      <c r="QYU1" s="290"/>
      <c r="QYV1" s="290"/>
      <c r="QYW1" s="290"/>
      <c r="QYX1" s="290"/>
      <c r="QYY1" s="290"/>
      <c r="QYZ1" s="290"/>
      <c r="QZA1" s="290"/>
      <c r="QZB1" s="290"/>
      <c r="QZC1" s="290"/>
      <c r="QZD1" s="290"/>
      <c r="QZE1" s="290"/>
      <c r="QZF1" s="290"/>
      <c r="QZG1" s="290"/>
      <c r="QZH1" s="290"/>
      <c r="QZI1" s="290"/>
      <c r="QZJ1" s="290"/>
      <c r="QZK1" s="290"/>
      <c r="QZL1" s="290"/>
      <c r="QZM1" s="290"/>
      <c r="QZN1" s="290"/>
      <c r="QZO1" s="290"/>
      <c r="QZP1" s="290"/>
      <c r="QZQ1" s="290"/>
      <c r="QZR1" s="290"/>
      <c r="QZS1" s="290"/>
      <c r="QZT1" s="290"/>
      <c r="QZU1" s="290"/>
      <c r="QZV1" s="290"/>
      <c r="QZW1" s="290"/>
      <c r="QZX1" s="290"/>
      <c r="QZY1" s="290"/>
      <c r="QZZ1" s="290"/>
      <c r="RAA1" s="290"/>
      <c r="RAB1" s="290"/>
      <c r="RAC1" s="290"/>
      <c r="RAD1" s="290"/>
      <c r="RAE1" s="290"/>
      <c r="RAF1" s="290"/>
      <c r="RAG1" s="290"/>
      <c r="RAH1" s="290"/>
      <c r="RAI1" s="290"/>
      <c r="RAJ1" s="290"/>
      <c r="RAK1" s="290"/>
      <c r="RAL1" s="290"/>
      <c r="RAM1" s="290"/>
      <c r="RAN1" s="290"/>
      <c r="RAO1" s="290"/>
      <c r="RAP1" s="290"/>
      <c r="RAQ1" s="290"/>
      <c r="RAR1" s="290"/>
      <c r="RAS1" s="290"/>
      <c r="RAT1" s="290"/>
      <c r="RAU1" s="290"/>
      <c r="RAV1" s="290"/>
      <c r="RAW1" s="290"/>
      <c r="RAX1" s="290"/>
      <c r="RAY1" s="290"/>
      <c r="RAZ1" s="290"/>
      <c r="RBA1" s="290"/>
      <c r="RBB1" s="290"/>
      <c r="RBC1" s="290"/>
      <c r="RBD1" s="290"/>
      <c r="RBE1" s="290"/>
      <c r="RBF1" s="290"/>
      <c r="RBG1" s="290"/>
      <c r="RBH1" s="290"/>
      <c r="RBI1" s="290"/>
      <c r="RBJ1" s="290"/>
      <c r="RBK1" s="290"/>
      <c r="RBL1" s="290"/>
      <c r="RBM1" s="290"/>
      <c r="RBN1" s="290"/>
      <c r="RBO1" s="290"/>
      <c r="RBP1" s="290"/>
      <c r="RBQ1" s="290"/>
      <c r="RBR1" s="290"/>
      <c r="RBS1" s="290"/>
      <c r="RBT1" s="290"/>
      <c r="RBU1" s="290"/>
      <c r="RBV1" s="290"/>
      <c r="RBW1" s="290"/>
      <c r="RBX1" s="290"/>
      <c r="RBY1" s="290"/>
      <c r="RBZ1" s="290"/>
      <c r="RCA1" s="290"/>
      <c r="RCB1" s="290"/>
      <c r="RCC1" s="290"/>
      <c r="RCD1" s="290"/>
      <c r="RCE1" s="290"/>
      <c r="RCF1" s="290"/>
      <c r="RCG1" s="290"/>
      <c r="RCH1" s="290"/>
      <c r="RCI1" s="290"/>
      <c r="RCJ1" s="290"/>
      <c r="RCK1" s="290"/>
      <c r="RCL1" s="290"/>
      <c r="RCM1" s="290"/>
      <c r="RCN1" s="290"/>
      <c r="RCO1" s="290"/>
      <c r="RCP1" s="290"/>
      <c r="RCQ1" s="290"/>
      <c r="RCR1" s="290"/>
      <c r="RCS1" s="290"/>
      <c r="RCT1" s="290"/>
      <c r="RCU1" s="290"/>
      <c r="RCV1" s="290"/>
      <c r="RCW1" s="290"/>
      <c r="RCX1" s="290"/>
      <c r="RCY1" s="290"/>
      <c r="RCZ1" s="290"/>
      <c r="RDA1" s="290"/>
      <c r="RDB1" s="290"/>
      <c r="RDC1" s="290"/>
      <c r="RDD1" s="290"/>
      <c r="RDE1" s="290"/>
      <c r="RDF1" s="290"/>
      <c r="RDG1" s="290"/>
      <c r="RDH1" s="290"/>
      <c r="RDI1" s="290"/>
      <c r="RDJ1" s="290"/>
      <c r="RDK1" s="290"/>
      <c r="RDL1" s="290"/>
      <c r="RDM1" s="290"/>
      <c r="RDN1" s="290"/>
      <c r="RDO1" s="290"/>
      <c r="RDP1" s="290"/>
      <c r="RDQ1" s="290"/>
      <c r="RDR1" s="290"/>
      <c r="RDS1" s="290"/>
      <c r="RDT1" s="290"/>
      <c r="RDU1" s="290"/>
      <c r="RDV1" s="290"/>
      <c r="RDW1" s="290"/>
      <c r="RDX1" s="290"/>
      <c r="RDY1" s="290"/>
      <c r="RDZ1" s="290"/>
      <c r="REA1" s="290"/>
      <c r="REB1" s="290"/>
      <c r="REC1" s="290"/>
      <c r="RED1" s="290"/>
      <c r="REE1" s="290"/>
      <c r="REF1" s="290"/>
      <c r="REG1" s="290"/>
      <c r="REH1" s="290"/>
      <c r="REI1" s="290"/>
      <c r="REJ1" s="290"/>
      <c r="REK1" s="290"/>
      <c r="REL1" s="290"/>
      <c r="REM1" s="290"/>
      <c r="REN1" s="290"/>
      <c r="REO1" s="290"/>
      <c r="REP1" s="290"/>
      <c r="REQ1" s="290"/>
      <c r="RER1" s="290"/>
      <c r="RES1" s="290"/>
      <c r="RET1" s="290"/>
      <c r="REU1" s="290"/>
      <c r="REV1" s="290"/>
      <c r="REW1" s="290"/>
      <c r="REX1" s="290"/>
      <c r="REY1" s="290"/>
      <c r="REZ1" s="290"/>
      <c r="RFA1" s="290"/>
      <c r="RFB1" s="290"/>
      <c r="RFC1" s="290"/>
      <c r="RFD1" s="290"/>
      <c r="RFE1" s="290"/>
      <c r="RFF1" s="290"/>
      <c r="RFG1" s="290"/>
      <c r="RFH1" s="290"/>
      <c r="RFI1" s="290"/>
      <c r="RFJ1" s="290"/>
      <c r="RFK1" s="290"/>
      <c r="RFL1" s="290"/>
      <c r="RFM1" s="290"/>
      <c r="RFN1" s="290"/>
      <c r="RFO1" s="290"/>
      <c r="RFP1" s="290"/>
      <c r="RFQ1" s="290"/>
      <c r="RFR1" s="290"/>
      <c r="RFS1" s="290"/>
      <c r="RFT1" s="290"/>
      <c r="RFU1" s="290"/>
      <c r="RFV1" s="290"/>
      <c r="RFW1" s="290"/>
      <c r="RFX1" s="290"/>
      <c r="RFY1" s="290"/>
      <c r="RFZ1" s="290"/>
      <c r="RGA1" s="290"/>
      <c r="RGB1" s="290"/>
      <c r="RGC1" s="290"/>
      <c r="RGD1" s="290"/>
      <c r="RGE1" s="290"/>
      <c r="RGF1" s="290"/>
      <c r="RGG1" s="290"/>
      <c r="RGH1" s="290"/>
      <c r="RGI1" s="290"/>
      <c r="RGJ1" s="290"/>
      <c r="RGK1" s="290"/>
      <c r="RGL1" s="290"/>
      <c r="RGM1" s="290"/>
      <c r="RGN1" s="290"/>
      <c r="RGO1" s="290"/>
      <c r="RGP1" s="290"/>
      <c r="RGQ1" s="290"/>
      <c r="RGR1" s="290"/>
      <c r="RGS1" s="290"/>
      <c r="RGT1" s="290"/>
      <c r="RGU1" s="290"/>
      <c r="RGV1" s="290"/>
      <c r="RGW1" s="290"/>
      <c r="RGX1" s="290"/>
      <c r="RGY1" s="290"/>
      <c r="RGZ1" s="290"/>
      <c r="RHA1" s="290"/>
      <c r="RHB1" s="290"/>
      <c r="RHC1" s="290"/>
      <c r="RHD1" s="290"/>
      <c r="RHE1" s="290"/>
      <c r="RHF1" s="290"/>
      <c r="RHG1" s="290"/>
      <c r="RHH1" s="290"/>
      <c r="RHI1" s="290"/>
      <c r="RHJ1" s="290"/>
      <c r="RHK1" s="290"/>
      <c r="RHL1" s="290"/>
      <c r="RHM1" s="290"/>
      <c r="RHN1" s="290"/>
      <c r="RHO1" s="290"/>
      <c r="RHP1" s="290"/>
      <c r="RHQ1" s="290"/>
      <c r="RHR1" s="290"/>
      <c r="RHS1" s="290"/>
      <c r="RHT1" s="290"/>
      <c r="RHU1" s="290"/>
      <c r="RHV1" s="290"/>
      <c r="RHW1" s="290"/>
      <c r="RHX1" s="290"/>
      <c r="RHY1" s="290"/>
      <c r="RHZ1" s="290"/>
      <c r="RIA1" s="290"/>
      <c r="RIB1" s="290"/>
      <c r="RIC1" s="290"/>
      <c r="RID1" s="290"/>
      <c r="RIE1" s="290"/>
      <c r="RIF1" s="290"/>
      <c r="RIG1" s="290"/>
      <c r="RIH1" s="290"/>
      <c r="RII1" s="290"/>
      <c r="RIJ1" s="290"/>
      <c r="RIK1" s="290"/>
      <c r="RIL1" s="290"/>
      <c r="RIM1" s="290"/>
      <c r="RIN1" s="290"/>
      <c r="RIO1" s="290"/>
      <c r="RIP1" s="290"/>
      <c r="RIQ1" s="290"/>
      <c r="RIR1" s="290"/>
      <c r="RIS1" s="290"/>
      <c r="RIT1" s="290"/>
      <c r="RIU1" s="290"/>
      <c r="RIV1" s="290"/>
      <c r="RIW1" s="290"/>
      <c r="RIX1" s="290"/>
      <c r="RIY1" s="290"/>
      <c r="RIZ1" s="290"/>
      <c r="RJA1" s="290"/>
      <c r="RJB1" s="290"/>
      <c r="RJC1" s="290"/>
      <c r="RJD1" s="290"/>
      <c r="RJE1" s="290"/>
      <c r="RJF1" s="290"/>
      <c r="RJG1" s="290"/>
      <c r="RJH1" s="290"/>
      <c r="RJI1" s="290"/>
      <c r="RJJ1" s="290"/>
      <c r="RJK1" s="290"/>
      <c r="RJL1" s="290"/>
      <c r="RJM1" s="290"/>
      <c r="RJN1" s="290"/>
      <c r="RJO1" s="290"/>
      <c r="RJP1" s="290"/>
      <c r="RJQ1" s="290"/>
      <c r="RJR1" s="290"/>
      <c r="RJS1" s="290"/>
      <c r="RJT1" s="290"/>
      <c r="RJU1" s="290"/>
      <c r="RJV1" s="290"/>
      <c r="RJW1" s="290"/>
      <c r="RJX1" s="290"/>
      <c r="RJY1" s="290"/>
      <c r="RJZ1" s="290"/>
      <c r="RKA1" s="290"/>
      <c r="RKB1" s="290"/>
      <c r="RKC1" s="290"/>
      <c r="RKD1" s="290"/>
      <c r="RKE1" s="290"/>
      <c r="RKF1" s="290"/>
      <c r="RKG1" s="290"/>
      <c r="RKH1" s="290"/>
      <c r="RKI1" s="290"/>
      <c r="RKJ1" s="290"/>
      <c r="RKK1" s="290"/>
      <c r="RKL1" s="290"/>
      <c r="RKM1" s="290"/>
      <c r="RKN1" s="290"/>
      <c r="RKO1" s="290"/>
      <c r="RKP1" s="290"/>
      <c r="RKQ1" s="290"/>
      <c r="RKR1" s="290"/>
      <c r="RKS1" s="290"/>
      <c r="RKT1" s="290"/>
      <c r="RKU1" s="290"/>
      <c r="RKV1" s="290"/>
      <c r="RKW1" s="290"/>
      <c r="RKX1" s="290"/>
      <c r="RKY1" s="290"/>
      <c r="RKZ1" s="290"/>
      <c r="RLA1" s="290"/>
      <c r="RLB1" s="290"/>
      <c r="RLC1" s="290"/>
      <c r="RLD1" s="290"/>
      <c r="RLE1" s="290"/>
      <c r="RLF1" s="290"/>
      <c r="RLG1" s="290"/>
      <c r="RLH1" s="290"/>
      <c r="RLI1" s="290"/>
      <c r="RLJ1" s="290"/>
      <c r="RLK1" s="290"/>
      <c r="RLL1" s="290"/>
      <c r="RLM1" s="290"/>
      <c r="RLN1" s="290"/>
      <c r="RLO1" s="290"/>
      <c r="RLP1" s="290"/>
      <c r="RLQ1" s="290"/>
      <c r="RLR1" s="290"/>
      <c r="RLS1" s="290"/>
      <c r="RLT1" s="290"/>
      <c r="RLU1" s="290"/>
      <c r="RLV1" s="290"/>
      <c r="RLW1" s="290"/>
      <c r="RLX1" s="290"/>
      <c r="RLY1" s="290"/>
      <c r="RLZ1" s="290"/>
      <c r="RMA1" s="290"/>
      <c r="RMB1" s="290"/>
      <c r="RMC1" s="290"/>
      <c r="RMD1" s="290"/>
      <c r="RME1" s="290"/>
      <c r="RMF1" s="290"/>
      <c r="RMG1" s="290"/>
      <c r="RMH1" s="290"/>
      <c r="RMI1" s="290"/>
      <c r="RMJ1" s="290"/>
      <c r="RMK1" s="290"/>
      <c r="RML1" s="290"/>
      <c r="RMM1" s="290"/>
      <c r="RMN1" s="290"/>
      <c r="RMO1" s="290"/>
      <c r="RMP1" s="290"/>
      <c r="RMQ1" s="290"/>
      <c r="RMR1" s="290"/>
      <c r="RMS1" s="290"/>
      <c r="RMT1" s="290"/>
      <c r="RMU1" s="290"/>
      <c r="RMV1" s="290"/>
      <c r="RMW1" s="290"/>
      <c r="RMX1" s="290"/>
      <c r="RMY1" s="290"/>
      <c r="RMZ1" s="290"/>
      <c r="RNA1" s="290"/>
      <c r="RNB1" s="290"/>
      <c r="RNC1" s="290"/>
      <c r="RND1" s="290"/>
      <c r="RNE1" s="290"/>
      <c r="RNF1" s="290"/>
      <c r="RNG1" s="290"/>
      <c r="RNH1" s="290"/>
      <c r="RNI1" s="290"/>
      <c r="RNJ1" s="290"/>
      <c r="RNK1" s="290"/>
      <c r="RNL1" s="290"/>
      <c r="RNM1" s="290"/>
      <c r="RNN1" s="290"/>
      <c r="RNO1" s="290"/>
      <c r="RNP1" s="290"/>
      <c r="RNQ1" s="290"/>
      <c r="RNR1" s="290"/>
      <c r="RNS1" s="290"/>
      <c r="RNT1" s="290"/>
      <c r="RNU1" s="290"/>
      <c r="RNV1" s="290"/>
      <c r="RNW1" s="290"/>
      <c r="RNX1" s="290"/>
      <c r="RNY1" s="290"/>
      <c r="RNZ1" s="290"/>
      <c r="ROA1" s="290"/>
      <c r="ROB1" s="290"/>
      <c r="ROC1" s="290"/>
      <c r="ROD1" s="290"/>
      <c r="ROE1" s="290"/>
      <c r="ROF1" s="290"/>
      <c r="ROG1" s="290"/>
      <c r="ROH1" s="290"/>
      <c r="ROI1" s="290"/>
      <c r="ROJ1" s="290"/>
      <c r="ROK1" s="290"/>
      <c r="ROL1" s="290"/>
      <c r="ROM1" s="290"/>
      <c r="RON1" s="290"/>
      <c r="ROO1" s="290"/>
      <c r="ROP1" s="290"/>
      <c r="ROQ1" s="290"/>
      <c r="ROR1" s="290"/>
      <c r="ROS1" s="290"/>
      <c r="ROT1" s="290"/>
      <c r="ROU1" s="290"/>
      <c r="ROV1" s="290"/>
      <c r="ROW1" s="290"/>
      <c r="ROX1" s="290"/>
      <c r="ROY1" s="290"/>
      <c r="ROZ1" s="290"/>
      <c r="RPA1" s="290"/>
      <c r="RPB1" s="290"/>
      <c r="RPC1" s="290"/>
      <c r="RPD1" s="290"/>
      <c r="RPE1" s="290"/>
      <c r="RPF1" s="290"/>
      <c r="RPG1" s="290"/>
      <c r="RPH1" s="290"/>
      <c r="RPI1" s="290"/>
      <c r="RPJ1" s="290"/>
      <c r="RPK1" s="290"/>
      <c r="RPL1" s="290"/>
      <c r="RPM1" s="290"/>
      <c r="RPN1" s="290"/>
      <c r="RPO1" s="290"/>
      <c r="RPP1" s="290"/>
      <c r="RPQ1" s="290"/>
      <c r="RPR1" s="290"/>
      <c r="RPS1" s="290"/>
      <c r="RPT1" s="290"/>
      <c r="RPU1" s="290"/>
      <c r="RPV1" s="290"/>
      <c r="RPW1" s="290"/>
      <c r="RPX1" s="290"/>
      <c r="RPY1" s="290"/>
      <c r="RPZ1" s="290"/>
      <c r="RQA1" s="290"/>
      <c r="RQB1" s="290"/>
      <c r="RQC1" s="290"/>
      <c r="RQD1" s="290"/>
      <c r="RQE1" s="290"/>
      <c r="RQF1" s="290"/>
      <c r="RQG1" s="290"/>
      <c r="RQH1" s="290"/>
      <c r="RQI1" s="290"/>
      <c r="RQJ1" s="290"/>
      <c r="RQK1" s="290"/>
      <c r="RQL1" s="290"/>
      <c r="RQM1" s="290"/>
      <c r="RQN1" s="290"/>
      <c r="RQO1" s="290"/>
      <c r="RQP1" s="290"/>
      <c r="RQQ1" s="290"/>
      <c r="RQR1" s="290"/>
      <c r="RQS1" s="290"/>
      <c r="RQT1" s="290"/>
      <c r="RQU1" s="290"/>
      <c r="RQV1" s="290"/>
      <c r="RQW1" s="290"/>
      <c r="RQX1" s="290"/>
      <c r="RQY1" s="290"/>
      <c r="RQZ1" s="290"/>
      <c r="RRA1" s="290"/>
      <c r="RRB1" s="290"/>
      <c r="RRC1" s="290"/>
      <c r="RRD1" s="290"/>
      <c r="RRE1" s="290"/>
      <c r="RRF1" s="290"/>
      <c r="RRG1" s="290"/>
      <c r="RRH1" s="290"/>
      <c r="RRI1" s="290"/>
      <c r="RRJ1" s="290"/>
      <c r="RRK1" s="290"/>
      <c r="RRL1" s="290"/>
      <c r="RRM1" s="290"/>
      <c r="RRN1" s="290"/>
      <c r="RRO1" s="290"/>
      <c r="RRP1" s="290"/>
      <c r="RRQ1" s="290"/>
      <c r="RRR1" s="290"/>
      <c r="RRS1" s="290"/>
      <c r="RRT1" s="290"/>
      <c r="RRU1" s="290"/>
      <c r="RRV1" s="290"/>
      <c r="RRW1" s="290"/>
      <c r="RRX1" s="290"/>
      <c r="RRY1" s="290"/>
      <c r="RRZ1" s="290"/>
      <c r="RSA1" s="290"/>
      <c r="RSB1" s="290"/>
      <c r="RSC1" s="290"/>
      <c r="RSD1" s="290"/>
      <c r="RSE1" s="290"/>
      <c r="RSF1" s="290"/>
      <c r="RSG1" s="290"/>
      <c r="RSH1" s="290"/>
      <c r="RSI1" s="290"/>
      <c r="RSJ1" s="290"/>
      <c r="RSK1" s="290"/>
      <c r="RSL1" s="290"/>
      <c r="RSM1" s="290"/>
      <c r="RSN1" s="290"/>
      <c r="RSO1" s="290"/>
      <c r="RSP1" s="290"/>
      <c r="RSQ1" s="290"/>
      <c r="RSR1" s="290"/>
      <c r="RSS1" s="290"/>
      <c r="RST1" s="290"/>
      <c r="RSU1" s="290"/>
      <c r="RSV1" s="290"/>
      <c r="RSW1" s="290"/>
      <c r="RSX1" s="290"/>
      <c r="RSY1" s="290"/>
      <c r="RSZ1" s="290"/>
      <c r="RTA1" s="290"/>
      <c r="RTB1" s="290"/>
      <c r="RTC1" s="290"/>
      <c r="RTD1" s="290"/>
      <c r="RTE1" s="290"/>
      <c r="RTF1" s="290"/>
      <c r="RTG1" s="290"/>
      <c r="RTH1" s="290"/>
      <c r="RTI1" s="290"/>
      <c r="RTJ1" s="290"/>
      <c r="RTK1" s="290"/>
      <c r="RTL1" s="290"/>
      <c r="RTM1" s="290"/>
      <c r="RTN1" s="290"/>
      <c r="RTO1" s="290"/>
      <c r="RTP1" s="290"/>
      <c r="RTQ1" s="290"/>
      <c r="RTR1" s="290"/>
      <c r="RTS1" s="290"/>
      <c r="RTT1" s="290"/>
      <c r="RTU1" s="290"/>
      <c r="RTV1" s="290"/>
      <c r="RTW1" s="290"/>
      <c r="RTX1" s="290"/>
      <c r="RTY1" s="290"/>
      <c r="RTZ1" s="290"/>
      <c r="RUA1" s="290"/>
      <c r="RUB1" s="290"/>
      <c r="RUC1" s="290"/>
      <c r="RUD1" s="290"/>
      <c r="RUE1" s="290"/>
      <c r="RUF1" s="290"/>
      <c r="RUG1" s="290"/>
      <c r="RUH1" s="290"/>
      <c r="RUI1" s="290"/>
      <c r="RUJ1" s="290"/>
      <c r="RUK1" s="290"/>
      <c r="RUL1" s="290"/>
      <c r="RUM1" s="290"/>
      <c r="RUN1" s="290"/>
      <c r="RUO1" s="290"/>
      <c r="RUP1" s="290"/>
      <c r="RUQ1" s="290"/>
      <c r="RUR1" s="290"/>
      <c r="RUS1" s="290"/>
      <c r="RUT1" s="290"/>
      <c r="RUU1" s="290"/>
      <c r="RUV1" s="290"/>
      <c r="RUW1" s="290"/>
      <c r="RUX1" s="290"/>
      <c r="RUY1" s="290"/>
      <c r="RUZ1" s="290"/>
      <c r="RVA1" s="290"/>
      <c r="RVB1" s="290"/>
      <c r="RVC1" s="290"/>
      <c r="RVD1" s="290"/>
      <c r="RVE1" s="290"/>
      <c r="RVF1" s="290"/>
      <c r="RVG1" s="290"/>
      <c r="RVH1" s="290"/>
      <c r="RVI1" s="290"/>
      <c r="RVJ1" s="290"/>
      <c r="RVK1" s="290"/>
      <c r="RVL1" s="290"/>
      <c r="RVM1" s="290"/>
      <c r="RVN1" s="290"/>
      <c r="RVO1" s="290"/>
      <c r="RVP1" s="290"/>
      <c r="RVQ1" s="290"/>
      <c r="RVR1" s="290"/>
      <c r="RVS1" s="290"/>
      <c r="RVT1" s="290"/>
      <c r="RVU1" s="290"/>
      <c r="RVV1" s="290"/>
      <c r="RVW1" s="290"/>
      <c r="RVX1" s="290"/>
      <c r="RVY1" s="290"/>
      <c r="RVZ1" s="290"/>
      <c r="RWA1" s="290"/>
      <c r="RWB1" s="290"/>
      <c r="RWC1" s="290"/>
      <c r="RWD1" s="290"/>
      <c r="RWE1" s="290"/>
      <c r="RWF1" s="290"/>
      <c r="RWG1" s="290"/>
      <c r="RWH1" s="290"/>
      <c r="RWI1" s="290"/>
      <c r="RWJ1" s="290"/>
      <c r="RWK1" s="290"/>
      <c r="RWL1" s="290"/>
      <c r="RWM1" s="290"/>
      <c r="RWN1" s="290"/>
      <c r="RWO1" s="290"/>
      <c r="RWP1" s="290"/>
      <c r="RWQ1" s="290"/>
      <c r="RWR1" s="290"/>
      <c r="RWS1" s="290"/>
      <c r="RWT1" s="290"/>
      <c r="RWU1" s="290"/>
      <c r="RWV1" s="290"/>
      <c r="RWW1" s="290"/>
      <c r="RWX1" s="290"/>
      <c r="RWY1" s="290"/>
      <c r="RWZ1" s="290"/>
      <c r="RXA1" s="290"/>
      <c r="RXB1" s="290"/>
      <c r="RXC1" s="290"/>
      <c r="RXD1" s="290"/>
      <c r="RXE1" s="290"/>
      <c r="RXF1" s="290"/>
      <c r="RXG1" s="290"/>
      <c r="RXH1" s="290"/>
      <c r="RXI1" s="290"/>
      <c r="RXJ1" s="290"/>
      <c r="RXK1" s="290"/>
      <c r="RXL1" s="290"/>
      <c r="RXM1" s="290"/>
      <c r="RXN1" s="290"/>
      <c r="RXO1" s="290"/>
      <c r="RXP1" s="290"/>
      <c r="RXQ1" s="290"/>
      <c r="RXR1" s="290"/>
      <c r="RXS1" s="290"/>
      <c r="RXT1" s="290"/>
      <c r="RXU1" s="290"/>
      <c r="RXV1" s="290"/>
      <c r="RXW1" s="290"/>
      <c r="RXX1" s="290"/>
      <c r="RXY1" s="290"/>
      <c r="RXZ1" s="290"/>
      <c r="RYA1" s="290"/>
      <c r="RYB1" s="290"/>
      <c r="RYC1" s="290"/>
      <c r="RYD1" s="290"/>
      <c r="RYE1" s="290"/>
      <c r="RYF1" s="290"/>
      <c r="RYG1" s="290"/>
      <c r="RYH1" s="290"/>
      <c r="RYI1" s="290"/>
      <c r="RYJ1" s="290"/>
      <c r="RYK1" s="290"/>
      <c r="RYL1" s="290"/>
      <c r="RYM1" s="290"/>
      <c r="RYN1" s="290"/>
      <c r="RYO1" s="290"/>
      <c r="RYP1" s="290"/>
      <c r="RYQ1" s="290"/>
      <c r="RYR1" s="290"/>
      <c r="RYS1" s="290"/>
      <c r="RYT1" s="290"/>
      <c r="RYU1" s="290"/>
      <c r="RYV1" s="290"/>
      <c r="RYW1" s="290"/>
      <c r="RYX1" s="290"/>
      <c r="RYY1" s="290"/>
      <c r="RYZ1" s="290"/>
      <c r="RZA1" s="290"/>
      <c r="RZB1" s="290"/>
      <c r="RZC1" s="290"/>
      <c r="RZD1" s="290"/>
      <c r="RZE1" s="290"/>
      <c r="RZF1" s="290"/>
      <c r="RZG1" s="290"/>
      <c r="RZH1" s="290"/>
      <c r="RZI1" s="290"/>
      <c r="RZJ1" s="290"/>
      <c r="RZK1" s="290"/>
      <c r="RZL1" s="290"/>
      <c r="RZM1" s="290"/>
      <c r="RZN1" s="290"/>
      <c r="RZO1" s="290"/>
      <c r="RZP1" s="290"/>
      <c r="RZQ1" s="290"/>
      <c r="RZR1" s="290"/>
      <c r="RZS1" s="290"/>
      <c r="RZT1" s="290"/>
      <c r="RZU1" s="290"/>
      <c r="RZV1" s="290"/>
      <c r="RZW1" s="290"/>
      <c r="RZX1" s="290"/>
      <c r="RZY1" s="290"/>
      <c r="RZZ1" s="290"/>
      <c r="SAA1" s="290"/>
      <c r="SAB1" s="290"/>
      <c r="SAC1" s="290"/>
      <c r="SAD1" s="290"/>
      <c r="SAE1" s="290"/>
      <c r="SAF1" s="290"/>
      <c r="SAG1" s="290"/>
      <c r="SAH1" s="290"/>
      <c r="SAI1" s="290"/>
      <c r="SAJ1" s="290"/>
      <c r="SAK1" s="290"/>
      <c r="SAL1" s="290"/>
      <c r="SAM1" s="290"/>
      <c r="SAN1" s="290"/>
      <c r="SAO1" s="290"/>
      <c r="SAP1" s="290"/>
      <c r="SAQ1" s="290"/>
      <c r="SAR1" s="290"/>
      <c r="SAS1" s="290"/>
      <c r="SAT1" s="290"/>
      <c r="SAU1" s="290"/>
      <c r="SAV1" s="290"/>
      <c r="SAW1" s="290"/>
      <c r="SAX1" s="290"/>
      <c r="SAY1" s="290"/>
      <c r="SAZ1" s="290"/>
      <c r="SBA1" s="290"/>
      <c r="SBB1" s="290"/>
      <c r="SBC1" s="290"/>
      <c r="SBD1" s="290"/>
      <c r="SBE1" s="290"/>
      <c r="SBF1" s="290"/>
      <c r="SBG1" s="290"/>
      <c r="SBH1" s="290"/>
      <c r="SBI1" s="290"/>
      <c r="SBJ1" s="290"/>
      <c r="SBK1" s="290"/>
      <c r="SBL1" s="290"/>
      <c r="SBM1" s="290"/>
      <c r="SBN1" s="290"/>
      <c r="SBO1" s="290"/>
      <c r="SBP1" s="290"/>
      <c r="SBQ1" s="290"/>
      <c r="SBR1" s="290"/>
      <c r="SBS1" s="290"/>
      <c r="SBT1" s="290"/>
      <c r="SBU1" s="290"/>
      <c r="SBV1" s="290"/>
      <c r="SBW1" s="290"/>
      <c r="SBX1" s="290"/>
      <c r="SBY1" s="290"/>
      <c r="SBZ1" s="290"/>
      <c r="SCA1" s="290"/>
      <c r="SCB1" s="290"/>
      <c r="SCC1" s="290"/>
      <c r="SCD1" s="290"/>
      <c r="SCE1" s="290"/>
      <c r="SCF1" s="290"/>
      <c r="SCG1" s="290"/>
      <c r="SCH1" s="290"/>
      <c r="SCI1" s="290"/>
      <c r="SCJ1" s="290"/>
      <c r="SCK1" s="290"/>
      <c r="SCL1" s="290"/>
      <c r="SCM1" s="290"/>
      <c r="SCN1" s="290"/>
      <c r="SCO1" s="290"/>
      <c r="SCP1" s="290"/>
      <c r="SCQ1" s="290"/>
      <c r="SCR1" s="290"/>
      <c r="SCS1" s="290"/>
      <c r="SCT1" s="290"/>
      <c r="SCU1" s="290"/>
      <c r="SCV1" s="290"/>
      <c r="SCW1" s="290"/>
      <c r="SCX1" s="290"/>
      <c r="SCY1" s="290"/>
      <c r="SCZ1" s="290"/>
      <c r="SDA1" s="290"/>
      <c r="SDB1" s="290"/>
      <c r="SDC1" s="290"/>
      <c r="SDD1" s="290"/>
      <c r="SDE1" s="290"/>
      <c r="SDF1" s="290"/>
      <c r="SDG1" s="290"/>
      <c r="SDH1" s="290"/>
      <c r="SDI1" s="290"/>
      <c r="SDJ1" s="290"/>
      <c r="SDK1" s="290"/>
      <c r="SDL1" s="290"/>
      <c r="SDM1" s="290"/>
      <c r="SDN1" s="290"/>
      <c r="SDO1" s="290"/>
      <c r="SDP1" s="290"/>
      <c r="SDQ1" s="290"/>
      <c r="SDR1" s="290"/>
      <c r="SDS1" s="290"/>
      <c r="SDT1" s="290"/>
      <c r="SDU1" s="290"/>
      <c r="SDV1" s="290"/>
      <c r="SDW1" s="290"/>
      <c r="SDX1" s="290"/>
      <c r="SDY1" s="290"/>
      <c r="SDZ1" s="290"/>
      <c r="SEA1" s="290"/>
      <c r="SEB1" s="290"/>
      <c r="SEC1" s="290"/>
      <c r="SED1" s="290"/>
      <c r="SEE1" s="290"/>
      <c r="SEF1" s="290"/>
      <c r="SEG1" s="290"/>
      <c r="SEH1" s="290"/>
      <c r="SEI1" s="290"/>
      <c r="SEJ1" s="290"/>
      <c r="SEK1" s="290"/>
      <c r="SEL1" s="290"/>
      <c r="SEM1" s="290"/>
      <c r="SEN1" s="290"/>
      <c r="SEO1" s="290"/>
      <c r="SEP1" s="290"/>
      <c r="SEQ1" s="290"/>
      <c r="SER1" s="290"/>
      <c r="SES1" s="290"/>
      <c r="SET1" s="290"/>
      <c r="SEU1" s="290"/>
      <c r="SEV1" s="290"/>
      <c r="SEW1" s="290"/>
      <c r="SEX1" s="290"/>
      <c r="SEY1" s="290"/>
      <c r="SEZ1" s="290"/>
      <c r="SFA1" s="290"/>
      <c r="SFB1" s="290"/>
      <c r="SFC1" s="290"/>
      <c r="SFD1" s="290"/>
      <c r="SFE1" s="290"/>
      <c r="SFF1" s="290"/>
      <c r="SFG1" s="290"/>
      <c r="SFH1" s="290"/>
      <c r="SFI1" s="290"/>
      <c r="SFJ1" s="290"/>
      <c r="SFK1" s="290"/>
      <c r="SFL1" s="290"/>
      <c r="SFM1" s="290"/>
      <c r="SFN1" s="290"/>
      <c r="SFO1" s="290"/>
      <c r="SFP1" s="290"/>
      <c r="SFQ1" s="290"/>
      <c r="SFR1" s="290"/>
      <c r="SFS1" s="290"/>
      <c r="SFT1" s="290"/>
      <c r="SFU1" s="290"/>
      <c r="SFV1" s="290"/>
      <c r="SFW1" s="290"/>
      <c r="SFX1" s="290"/>
      <c r="SFY1" s="290"/>
      <c r="SFZ1" s="290"/>
      <c r="SGA1" s="290"/>
      <c r="SGB1" s="290"/>
      <c r="SGC1" s="290"/>
      <c r="SGD1" s="290"/>
      <c r="SGE1" s="290"/>
      <c r="SGF1" s="290"/>
      <c r="SGG1" s="290"/>
      <c r="SGH1" s="290"/>
      <c r="SGI1" s="290"/>
      <c r="SGJ1" s="290"/>
      <c r="SGK1" s="290"/>
      <c r="SGL1" s="290"/>
      <c r="SGM1" s="290"/>
      <c r="SGN1" s="290"/>
      <c r="SGO1" s="290"/>
      <c r="SGP1" s="290"/>
      <c r="SGQ1" s="290"/>
      <c r="SGR1" s="290"/>
      <c r="SGS1" s="290"/>
      <c r="SGT1" s="290"/>
      <c r="SGU1" s="290"/>
      <c r="SGV1" s="290"/>
      <c r="SGW1" s="290"/>
      <c r="SGX1" s="290"/>
      <c r="SGY1" s="290"/>
      <c r="SGZ1" s="290"/>
      <c r="SHA1" s="290"/>
      <c r="SHB1" s="290"/>
      <c r="SHC1" s="290"/>
      <c r="SHD1" s="290"/>
      <c r="SHE1" s="290"/>
      <c r="SHF1" s="290"/>
      <c r="SHG1" s="290"/>
      <c r="SHH1" s="290"/>
      <c r="SHI1" s="290"/>
      <c r="SHJ1" s="290"/>
      <c r="SHK1" s="290"/>
      <c r="SHL1" s="290"/>
      <c r="SHM1" s="290"/>
      <c r="SHN1" s="290"/>
      <c r="SHO1" s="290"/>
      <c r="SHP1" s="290"/>
      <c r="SHQ1" s="290"/>
      <c r="SHR1" s="290"/>
      <c r="SHS1" s="290"/>
      <c r="SHT1" s="290"/>
      <c r="SHU1" s="290"/>
      <c r="SHV1" s="290"/>
      <c r="SHW1" s="290"/>
      <c r="SHX1" s="290"/>
      <c r="SHY1" s="290"/>
      <c r="SHZ1" s="290"/>
      <c r="SIA1" s="290"/>
      <c r="SIB1" s="290"/>
      <c r="SIC1" s="290"/>
      <c r="SID1" s="290"/>
      <c r="SIE1" s="290"/>
      <c r="SIF1" s="290"/>
      <c r="SIG1" s="290"/>
      <c r="SIH1" s="290"/>
      <c r="SII1" s="290"/>
      <c r="SIJ1" s="290"/>
      <c r="SIK1" s="290"/>
      <c r="SIL1" s="290"/>
      <c r="SIM1" s="290"/>
      <c r="SIN1" s="290"/>
      <c r="SIO1" s="290"/>
      <c r="SIP1" s="290"/>
      <c r="SIQ1" s="290"/>
      <c r="SIR1" s="290"/>
      <c r="SIS1" s="290"/>
      <c r="SIT1" s="290"/>
      <c r="SIU1" s="290"/>
      <c r="SIV1" s="290"/>
      <c r="SIW1" s="290"/>
      <c r="SIX1" s="290"/>
      <c r="SIY1" s="290"/>
      <c r="SIZ1" s="290"/>
      <c r="SJA1" s="290"/>
      <c r="SJB1" s="290"/>
      <c r="SJC1" s="290"/>
      <c r="SJD1" s="290"/>
      <c r="SJE1" s="290"/>
      <c r="SJF1" s="290"/>
      <c r="SJG1" s="290"/>
      <c r="SJH1" s="290"/>
      <c r="SJI1" s="290"/>
      <c r="SJJ1" s="290"/>
      <c r="SJK1" s="290"/>
      <c r="SJL1" s="290"/>
      <c r="SJM1" s="290"/>
      <c r="SJN1" s="290"/>
      <c r="SJO1" s="290"/>
      <c r="SJP1" s="290"/>
      <c r="SJQ1" s="290"/>
      <c r="SJR1" s="290"/>
      <c r="SJS1" s="290"/>
      <c r="SJT1" s="290"/>
      <c r="SJU1" s="290"/>
      <c r="SJV1" s="290"/>
      <c r="SJW1" s="290"/>
      <c r="SJX1" s="290"/>
      <c r="SJY1" s="290"/>
      <c r="SJZ1" s="290"/>
      <c r="SKA1" s="290"/>
      <c r="SKB1" s="290"/>
      <c r="SKC1" s="290"/>
      <c r="SKD1" s="290"/>
      <c r="SKE1" s="290"/>
      <c r="SKF1" s="290"/>
      <c r="SKG1" s="290"/>
      <c r="SKH1" s="290"/>
      <c r="SKI1" s="290"/>
      <c r="SKJ1" s="290"/>
      <c r="SKK1" s="290"/>
      <c r="SKL1" s="290"/>
      <c r="SKM1" s="290"/>
      <c r="SKN1" s="290"/>
      <c r="SKO1" s="290"/>
      <c r="SKP1" s="290"/>
      <c r="SKQ1" s="290"/>
      <c r="SKR1" s="290"/>
      <c r="SKS1" s="290"/>
      <c r="SKT1" s="290"/>
      <c r="SKU1" s="290"/>
      <c r="SKV1" s="290"/>
      <c r="SKW1" s="290"/>
      <c r="SKX1" s="290"/>
      <c r="SKY1" s="290"/>
      <c r="SKZ1" s="290"/>
      <c r="SLA1" s="290"/>
      <c r="SLB1" s="290"/>
      <c r="SLC1" s="290"/>
      <c r="SLD1" s="290"/>
      <c r="SLE1" s="290"/>
      <c r="SLF1" s="290"/>
      <c r="SLG1" s="290"/>
      <c r="SLH1" s="290"/>
      <c r="SLI1" s="290"/>
      <c r="SLJ1" s="290"/>
      <c r="SLK1" s="290"/>
      <c r="SLL1" s="290"/>
      <c r="SLM1" s="290"/>
      <c r="SLN1" s="290"/>
      <c r="SLO1" s="290"/>
      <c r="SLP1" s="290"/>
      <c r="SLQ1" s="290"/>
      <c r="SLR1" s="290"/>
      <c r="SLS1" s="290"/>
      <c r="SLT1" s="290"/>
      <c r="SLU1" s="290"/>
      <c r="SLV1" s="290"/>
      <c r="SLW1" s="290"/>
      <c r="SLX1" s="290"/>
      <c r="SLY1" s="290"/>
      <c r="SLZ1" s="290"/>
      <c r="SMA1" s="290"/>
      <c r="SMB1" s="290"/>
      <c r="SMC1" s="290"/>
      <c r="SMD1" s="290"/>
      <c r="SME1" s="290"/>
      <c r="SMF1" s="290"/>
      <c r="SMG1" s="290"/>
      <c r="SMH1" s="290"/>
      <c r="SMI1" s="290"/>
      <c r="SMJ1" s="290"/>
      <c r="SMK1" s="290"/>
      <c r="SML1" s="290"/>
      <c r="SMM1" s="290"/>
      <c r="SMN1" s="290"/>
      <c r="SMO1" s="290"/>
      <c r="SMP1" s="290"/>
      <c r="SMQ1" s="290"/>
      <c r="SMR1" s="290"/>
      <c r="SMS1" s="290"/>
      <c r="SMT1" s="290"/>
      <c r="SMU1" s="290"/>
      <c r="SMV1" s="290"/>
      <c r="SMW1" s="290"/>
      <c r="SMX1" s="290"/>
      <c r="SMY1" s="290"/>
      <c r="SMZ1" s="290"/>
      <c r="SNA1" s="290"/>
      <c r="SNB1" s="290"/>
      <c r="SNC1" s="290"/>
      <c r="SND1" s="290"/>
      <c r="SNE1" s="290"/>
      <c r="SNF1" s="290"/>
      <c r="SNG1" s="290"/>
      <c r="SNH1" s="290"/>
      <c r="SNI1" s="290"/>
      <c r="SNJ1" s="290"/>
      <c r="SNK1" s="290"/>
      <c r="SNL1" s="290"/>
      <c r="SNM1" s="290"/>
      <c r="SNN1" s="290"/>
      <c r="SNO1" s="290"/>
      <c r="SNP1" s="290"/>
      <c r="SNQ1" s="290"/>
      <c r="SNR1" s="290"/>
      <c r="SNS1" s="290"/>
      <c r="SNT1" s="290"/>
      <c r="SNU1" s="290"/>
      <c r="SNV1" s="290"/>
      <c r="SNW1" s="290"/>
      <c r="SNX1" s="290"/>
      <c r="SNY1" s="290"/>
      <c r="SNZ1" s="290"/>
      <c r="SOA1" s="290"/>
      <c r="SOB1" s="290"/>
      <c r="SOC1" s="290"/>
      <c r="SOD1" s="290"/>
      <c r="SOE1" s="290"/>
      <c r="SOF1" s="290"/>
      <c r="SOG1" s="290"/>
      <c r="SOH1" s="290"/>
      <c r="SOI1" s="290"/>
      <c r="SOJ1" s="290"/>
      <c r="SOK1" s="290"/>
      <c r="SOL1" s="290"/>
      <c r="SOM1" s="290"/>
      <c r="SON1" s="290"/>
      <c r="SOO1" s="290"/>
      <c r="SOP1" s="290"/>
      <c r="SOQ1" s="290"/>
      <c r="SOR1" s="290"/>
      <c r="SOS1" s="290"/>
      <c r="SOT1" s="290"/>
      <c r="SOU1" s="290"/>
      <c r="SOV1" s="290"/>
      <c r="SOW1" s="290"/>
      <c r="SOX1" s="290"/>
      <c r="SOY1" s="290"/>
      <c r="SOZ1" s="290"/>
      <c r="SPA1" s="290"/>
      <c r="SPB1" s="290"/>
      <c r="SPC1" s="290"/>
      <c r="SPD1" s="290"/>
      <c r="SPE1" s="290"/>
      <c r="SPF1" s="290"/>
      <c r="SPG1" s="290"/>
      <c r="SPH1" s="290"/>
      <c r="SPI1" s="290"/>
      <c r="SPJ1" s="290"/>
      <c r="SPK1" s="290"/>
      <c r="SPL1" s="290"/>
      <c r="SPM1" s="290"/>
      <c r="SPN1" s="290"/>
      <c r="SPO1" s="290"/>
      <c r="SPP1" s="290"/>
      <c r="SPQ1" s="290"/>
      <c r="SPR1" s="290"/>
      <c r="SPS1" s="290"/>
      <c r="SPT1" s="290"/>
      <c r="SPU1" s="290"/>
      <c r="SPV1" s="290"/>
      <c r="SPW1" s="290"/>
      <c r="SPX1" s="290"/>
      <c r="SPY1" s="290"/>
      <c r="SPZ1" s="290"/>
      <c r="SQA1" s="290"/>
      <c r="SQB1" s="290"/>
      <c r="SQC1" s="290"/>
      <c r="SQD1" s="290"/>
      <c r="SQE1" s="290"/>
      <c r="SQF1" s="290"/>
      <c r="SQG1" s="290"/>
      <c r="SQH1" s="290"/>
      <c r="SQI1" s="290"/>
      <c r="SQJ1" s="290"/>
      <c r="SQK1" s="290"/>
      <c r="SQL1" s="290"/>
      <c r="SQM1" s="290"/>
      <c r="SQN1" s="290"/>
      <c r="SQO1" s="290"/>
      <c r="SQP1" s="290"/>
      <c r="SQQ1" s="290"/>
      <c r="SQR1" s="290"/>
      <c r="SQS1" s="290"/>
      <c r="SQT1" s="290"/>
      <c r="SQU1" s="290"/>
      <c r="SQV1" s="290"/>
      <c r="SQW1" s="290"/>
      <c r="SQX1" s="290"/>
      <c r="SQY1" s="290"/>
      <c r="SQZ1" s="290"/>
      <c r="SRA1" s="290"/>
      <c r="SRB1" s="290"/>
      <c r="SRC1" s="290"/>
      <c r="SRD1" s="290"/>
      <c r="SRE1" s="290"/>
      <c r="SRF1" s="290"/>
      <c r="SRG1" s="290"/>
      <c r="SRH1" s="290"/>
      <c r="SRI1" s="290"/>
      <c r="SRJ1" s="290"/>
      <c r="SRK1" s="290"/>
      <c r="SRL1" s="290"/>
      <c r="SRM1" s="290"/>
      <c r="SRN1" s="290"/>
      <c r="SRO1" s="290"/>
      <c r="SRP1" s="290"/>
      <c r="SRQ1" s="290"/>
      <c r="SRR1" s="290"/>
      <c r="SRS1" s="290"/>
      <c r="SRT1" s="290"/>
      <c r="SRU1" s="290"/>
      <c r="SRV1" s="290"/>
      <c r="SRW1" s="290"/>
      <c r="SRX1" s="290"/>
      <c r="SRY1" s="290"/>
      <c r="SRZ1" s="290"/>
      <c r="SSA1" s="290"/>
      <c r="SSB1" s="290"/>
      <c r="SSC1" s="290"/>
      <c r="SSD1" s="290"/>
      <c r="SSE1" s="290"/>
      <c r="SSF1" s="290"/>
      <c r="SSG1" s="290"/>
      <c r="SSH1" s="290"/>
      <c r="SSI1" s="290"/>
      <c r="SSJ1" s="290"/>
      <c r="SSK1" s="290"/>
      <c r="SSL1" s="290"/>
      <c r="SSM1" s="290"/>
      <c r="SSN1" s="290"/>
      <c r="SSO1" s="290"/>
      <c r="SSP1" s="290"/>
      <c r="SSQ1" s="290"/>
      <c r="SSR1" s="290"/>
      <c r="SSS1" s="290"/>
      <c r="SST1" s="290"/>
      <c r="SSU1" s="290"/>
      <c r="SSV1" s="290"/>
      <c r="SSW1" s="290"/>
      <c r="SSX1" s="290"/>
      <c r="SSY1" s="290"/>
      <c r="SSZ1" s="290"/>
      <c r="STA1" s="290"/>
      <c r="STB1" s="290"/>
      <c r="STC1" s="290"/>
      <c r="STD1" s="290"/>
      <c r="STE1" s="290"/>
      <c r="STF1" s="290"/>
      <c r="STG1" s="290"/>
      <c r="STH1" s="290"/>
      <c r="STI1" s="290"/>
      <c r="STJ1" s="290"/>
      <c r="STK1" s="290"/>
      <c r="STL1" s="290"/>
      <c r="STM1" s="290"/>
      <c r="STN1" s="290"/>
      <c r="STO1" s="290"/>
      <c r="STP1" s="290"/>
      <c r="STQ1" s="290"/>
      <c r="STR1" s="290"/>
      <c r="STS1" s="290"/>
      <c r="STT1" s="290"/>
      <c r="STU1" s="290"/>
      <c r="STV1" s="290"/>
      <c r="STW1" s="290"/>
      <c r="STX1" s="290"/>
      <c r="STY1" s="290"/>
      <c r="STZ1" s="290"/>
      <c r="SUA1" s="290"/>
      <c r="SUB1" s="290"/>
      <c r="SUC1" s="290"/>
      <c r="SUD1" s="290"/>
      <c r="SUE1" s="290"/>
      <c r="SUF1" s="290"/>
      <c r="SUG1" s="290"/>
      <c r="SUH1" s="290"/>
      <c r="SUI1" s="290"/>
      <c r="SUJ1" s="290"/>
      <c r="SUK1" s="290"/>
      <c r="SUL1" s="290"/>
      <c r="SUM1" s="290"/>
      <c r="SUN1" s="290"/>
      <c r="SUO1" s="290"/>
      <c r="SUP1" s="290"/>
      <c r="SUQ1" s="290"/>
      <c r="SUR1" s="290"/>
      <c r="SUS1" s="290"/>
      <c r="SUT1" s="290"/>
      <c r="SUU1" s="290"/>
      <c r="SUV1" s="290"/>
      <c r="SUW1" s="290"/>
      <c r="SUX1" s="290"/>
      <c r="SUY1" s="290"/>
      <c r="SUZ1" s="290"/>
      <c r="SVA1" s="290"/>
      <c r="SVB1" s="290"/>
      <c r="SVC1" s="290"/>
      <c r="SVD1" s="290"/>
      <c r="SVE1" s="290"/>
      <c r="SVF1" s="290"/>
      <c r="SVG1" s="290"/>
      <c r="SVH1" s="290"/>
      <c r="SVI1" s="290"/>
      <c r="SVJ1" s="290"/>
      <c r="SVK1" s="290"/>
      <c r="SVL1" s="290"/>
      <c r="SVM1" s="290"/>
      <c r="SVN1" s="290"/>
      <c r="SVO1" s="290"/>
      <c r="SVP1" s="290"/>
      <c r="SVQ1" s="290"/>
      <c r="SVR1" s="290"/>
      <c r="SVS1" s="290"/>
      <c r="SVT1" s="290"/>
      <c r="SVU1" s="290"/>
      <c r="SVV1" s="290"/>
      <c r="SVW1" s="290"/>
      <c r="SVX1" s="290"/>
      <c r="SVY1" s="290"/>
      <c r="SVZ1" s="290"/>
      <c r="SWA1" s="290"/>
      <c r="SWB1" s="290"/>
      <c r="SWC1" s="290"/>
      <c r="SWD1" s="290"/>
      <c r="SWE1" s="290"/>
      <c r="SWF1" s="290"/>
      <c r="SWG1" s="290"/>
      <c r="SWH1" s="290"/>
      <c r="SWI1" s="290"/>
      <c r="SWJ1" s="290"/>
      <c r="SWK1" s="290"/>
      <c r="SWL1" s="290"/>
      <c r="SWM1" s="290"/>
      <c r="SWN1" s="290"/>
      <c r="SWO1" s="290"/>
      <c r="SWP1" s="290"/>
      <c r="SWQ1" s="290"/>
      <c r="SWR1" s="290"/>
      <c r="SWS1" s="290"/>
      <c r="SWT1" s="290"/>
      <c r="SWU1" s="290"/>
      <c r="SWV1" s="290"/>
      <c r="SWW1" s="290"/>
      <c r="SWX1" s="290"/>
      <c r="SWY1" s="290"/>
      <c r="SWZ1" s="290"/>
      <c r="SXA1" s="290"/>
      <c r="SXB1" s="290"/>
      <c r="SXC1" s="290"/>
      <c r="SXD1" s="290"/>
      <c r="SXE1" s="290"/>
      <c r="SXF1" s="290"/>
      <c r="SXG1" s="290"/>
      <c r="SXH1" s="290"/>
      <c r="SXI1" s="290"/>
      <c r="SXJ1" s="290"/>
      <c r="SXK1" s="290"/>
      <c r="SXL1" s="290"/>
      <c r="SXM1" s="290"/>
      <c r="SXN1" s="290"/>
      <c r="SXO1" s="290"/>
      <c r="SXP1" s="290"/>
      <c r="SXQ1" s="290"/>
      <c r="SXR1" s="290"/>
      <c r="SXS1" s="290"/>
      <c r="SXT1" s="290"/>
      <c r="SXU1" s="290"/>
      <c r="SXV1" s="290"/>
      <c r="SXW1" s="290"/>
      <c r="SXX1" s="290"/>
      <c r="SXY1" s="290"/>
      <c r="SXZ1" s="290"/>
      <c r="SYA1" s="290"/>
      <c r="SYB1" s="290"/>
      <c r="SYC1" s="290"/>
      <c r="SYD1" s="290"/>
      <c r="SYE1" s="290"/>
      <c r="SYF1" s="290"/>
      <c r="SYG1" s="290"/>
      <c r="SYH1" s="290"/>
      <c r="SYI1" s="290"/>
      <c r="SYJ1" s="290"/>
      <c r="SYK1" s="290"/>
      <c r="SYL1" s="290"/>
      <c r="SYM1" s="290"/>
      <c r="SYN1" s="290"/>
      <c r="SYO1" s="290"/>
      <c r="SYP1" s="290"/>
      <c r="SYQ1" s="290"/>
      <c r="SYR1" s="290"/>
      <c r="SYS1" s="290"/>
      <c r="SYT1" s="290"/>
      <c r="SYU1" s="290"/>
      <c r="SYV1" s="290"/>
      <c r="SYW1" s="290"/>
      <c r="SYX1" s="290"/>
      <c r="SYY1" s="290"/>
      <c r="SYZ1" s="290"/>
      <c r="SZA1" s="290"/>
      <c r="SZB1" s="290"/>
      <c r="SZC1" s="290"/>
      <c r="SZD1" s="290"/>
      <c r="SZE1" s="290"/>
      <c r="SZF1" s="290"/>
      <c r="SZG1" s="290"/>
      <c r="SZH1" s="290"/>
      <c r="SZI1" s="290"/>
      <c r="SZJ1" s="290"/>
      <c r="SZK1" s="290"/>
      <c r="SZL1" s="290"/>
      <c r="SZM1" s="290"/>
      <c r="SZN1" s="290"/>
      <c r="SZO1" s="290"/>
      <c r="SZP1" s="290"/>
      <c r="SZQ1" s="290"/>
      <c r="SZR1" s="290"/>
      <c r="SZS1" s="290"/>
      <c r="SZT1" s="290"/>
      <c r="SZU1" s="290"/>
      <c r="SZV1" s="290"/>
      <c r="SZW1" s="290"/>
      <c r="SZX1" s="290"/>
      <c r="SZY1" s="290"/>
      <c r="SZZ1" s="290"/>
      <c r="TAA1" s="290"/>
      <c r="TAB1" s="290"/>
      <c r="TAC1" s="290"/>
      <c r="TAD1" s="290"/>
      <c r="TAE1" s="290"/>
      <c r="TAF1" s="290"/>
      <c r="TAG1" s="290"/>
      <c r="TAH1" s="290"/>
      <c r="TAI1" s="290"/>
      <c r="TAJ1" s="290"/>
      <c r="TAK1" s="290"/>
      <c r="TAL1" s="290"/>
      <c r="TAM1" s="290"/>
      <c r="TAN1" s="290"/>
      <c r="TAO1" s="290"/>
      <c r="TAP1" s="290"/>
      <c r="TAQ1" s="290"/>
      <c r="TAR1" s="290"/>
      <c r="TAS1" s="290"/>
      <c r="TAT1" s="290"/>
      <c r="TAU1" s="290"/>
      <c r="TAV1" s="290"/>
      <c r="TAW1" s="290"/>
      <c r="TAX1" s="290"/>
      <c r="TAY1" s="290"/>
      <c r="TAZ1" s="290"/>
      <c r="TBA1" s="290"/>
      <c r="TBB1" s="290"/>
      <c r="TBC1" s="290"/>
      <c r="TBD1" s="290"/>
      <c r="TBE1" s="290"/>
      <c r="TBF1" s="290"/>
      <c r="TBG1" s="290"/>
      <c r="TBH1" s="290"/>
      <c r="TBI1" s="290"/>
      <c r="TBJ1" s="290"/>
      <c r="TBK1" s="290"/>
      <c r="TBL1" s="290"/>
      <c r="TBM1" s="290"/>
      <c r="TBN1" s="290"/>
      <c r="TBO1" s="290"/>
      <c r="TBP1" s="290"/>
      <c r="TBQ1" s="290"/>
      <c r="TBR1" s="290"/>
      <c r="TBS1" s="290"/>
      <c r="TBT1" s="290"/>
      <c r="TBU1" s="290"/>
      <c r="TBV1" s="290"/>
      <c r="TBW1" s="290"/>
      <c r="TBX1" s="290"/>
      <c r="TBY1" s="290"/>
      <c r="TBZ1" s="290"/>
      <c r="TCA1" s="290"/>
      <c r="TCB1" s="290"/>
      <c r="TCC1" s="290"/>
      <c r="TCD1" s="290"/>
      <c r="TCE1" s="290"/>
      <c r="TCF1" s="290"/>
      <c r="TCG1" s="290"/>
      <c r="TCH1" s="290"/>
      <c r="TCI1" s="290"/>
      <c r="TCJ1" s="290"/>
      <c r="TCK1" s="290"/>
      <c r="TCL1" s="290"/>
      <c r="TCM1" s="290"/>
      <c r="TCN1" s="290"/>
      <c r="TCO1" s="290"/>
      <c r="TCP1" s="290"/>
      <c r="TCQ1" s="290"/>
      <c r="TCR1" s="290"/>
      <c r="TCS1" s="290"/>
      <c r="TCT1" s="290"/>
      <c r="TCU1" s="290"/>
      <c r="TCV1" s="290"/>
      <c r="TCW1" s="290"/>
      <c r="TCX1" s="290"/>
      <c r="TCY1" s="290"/>
      <c r="TCZ1" s="290"/>
      <c r="TDA1" s="290"/>
      <c r="TDB1" s="290"/>
      <c r="TDC1" s="290"/>
      <c r="TDD1" s="290"/>
      <c r="TDE1" s="290"/>
      <c r="TDF1" s="290"/>
      <c r="TDG1" s="290"/>
      <c r="TDH1" s="290"/>
      <c r="TDI1" s="290"/>
      <c r="TDJ1" s="290"/>
      <c r="TDK1" s="290"/>
      <c r="TDL1" s="290"/>
      <c r="TDM1" s="290"/>
      <c r="TDN1" s="290"/>
      <c r="TDO1" s="290"/>
      <c r="TDP1" s="290"/>
      <c r="TDQ1" s="290"/>
      <c r="TDR1" s="290"/>
      <c r="TDS1" s="290"/>
      <c r="TDT1" s="290"/>
      <c r="TDU1" s="290"/>
      <c r="TDV1" s="290"/>
      <c r="TDW1" s="290"/>
      <c r="TDX1" s="290"/>
      <c r="TDY1" s="290"/>
      <c r="TDZ1" s="290"/>
      <c r="TEA1" s="290"/>
      <c r="TEB1" s="290"/>
      <c r="TEC1" s="290"/>
      <c r="TED1" s="290"/>
      <c r="TEE1" s="290"/>
      <c r="TEF1" s="290"/>
      <c r="TEG1" s="290"/>
      <c r="TEH1" s="290"/>
      <c r="TEI1" s="290"/>
      <c r="TEJ1" s="290"/>
      <c r="TEK1" s="290"/>
      <c r="TEL1" s="290"/>
      <c r="TEM1" s="290"/>
      <c r="TEN1" s="290"/>
      <c r="TEO1" s="290"/>
      <c r="TEP1" s="290"/>
      <c r="TEQ1" s="290"/>
      <c r="TER1" s="290"/>
      <c r="TES1" s="290"/>
      <c r="TET1" s="290"/>
      <c r="TEU1" s="290"/>
      <c r="TEV1" s="290"/>
      <c r="TEW1" s="290"/>
      <c r="TEX1" s="290"/>
      <c r="TEY1" s="290"/>
      <c r="TEZ1" s="290"/>
      <c r="TFA1" s="290"/>
      <c r="TFB1" s="290"/>
      <c r="TFC1" s="290"/>
      <c r="TFD1" s="290"/>
      <c r="TFE1" s="290"/>
      <c r="TFF1" s="290"/>
      <c r="TFG1" s="290"/>
      <c r="TFH1" s="290"/>
      <c r="TFI1" s="290"/>
      <c r="TFJ1" s="290"/>
      <c r="TFK1" s="290"/>
      <c r="TFL1" s="290"/>
      <c r="TFM1" s="290"/>
      <c r="TFN1" s="290"/>
      <c r="TFO1" s="290"/>
      <c r="TFP1" s="290"/>
      <c r="TFQ1" s="290"/>
      <c r="TFR1" s="290"/>
      <c r="TFS1" s="290"/>
      <c r="TFT1" s="290"/>
      <c r="TFU1" s="290"/>
      <c r="TFV1" s="290"/>
      <c r="TFW1" s="290"/>
      <c r="TFX1" s="290"/>
      <c r="TFY1" s="290"/>
      <c r="TFZ1" s="290"/>
      <c r="TGA1" s="290"/>
      <c r="TGB1" s="290"/>
      <c r="TGC1" s="290"/>
      <c r="TGD1" s="290"/>
      <c r="TGE1" s="290"/>
      <c r="TGF1" s="290"/>
      <c r="TGG1" s="290"/>
      <c r="TGH1" s="290"/>
      <c r="TGI1" s="290"/>
      <c r="TGJ1" s="290"/>
      <c r="TGK1" s="290"/>
      <c r="TGL1" s="290"/>
      <c r="TGM1" s="290"/>
      <c r="TGN1" s="290"/>
      <c r="TGO1" s="290"/>
      <c r="TGP1" s="290"/>
      <c r="TGQ1" s="290"/>
      <c r="TGR1" s="290"/>
      <c r="TGS1" s="290"/>
      <c r="TGT1" s="290"/>
      <c r="TGU1" s="290"/>
      <c r="TGV1" s="290"/>
      <c r="TGW1" s="290"/>
      <c r="TGX1" s="290"/>
      <c r="TGY1" s="290"/>
      <c r="TGZ1" s="290"/>
      <c r="THA1" s="290"/>
      <c r="THB1" s="290"/>
      <c r="THC1" s="290"/>
      <c r="THD1" s="290"/>
      <c r="THE1" s="290"/>
      <c r="THF1" s="290"/>
      <c r="THG1" s="290"/>
      <c r="THH1" s="290"/>
      <c r="THI1" s="290"/>
      <c r="THJ1" s="290"/>
      <c r="THK1" s="290"/>
      <c r="THL1" s="290"/>
      <c r="THM1" s="290"/>
      <c r="THN1" s="290"/>
      <c r="THO1" s="290"/>
      <c r="THP1" s="290"/>
      <c r="THQ1" s="290"/>
      <c r="THR1" s="290"/>
      <c r="THS1" s="290"/>
      <c r="THT1" s="290"/>
      <c r="THU1" s="290"/>
      <c r="THV1" s="290"/>
      <c r="THW1" s="290"/>
      <c r="THX1" s="290"/>
      <c r="THY1" s="290"/>
      <c r="THZ1" s="290"/>
      <c r="TIA1" s="290"/>
      <c r="TIB1" s="290"/>
      <c r="TIC1" s="290"/>
      <c r="TID1" s="290"/>
      <c r="TIE1" s="290"/>
      <c r="TIF1" s="290"/>
      <c r="TIG1" s="290"/>
      <c r="TIH1" s="290"/>
      <c r="TII1" s="290"/>
      <c r="TIJ1" s="290"/>
      <c r="TIK1" s="290"/>
      <c r="TIL1" s="290"/>
      <c r="TIM1" s="290"/>
      <c r="TIN1" s="290"/>
      <c r="TIO1" s="290"/>
      <c r="TIP1" s="290"/>
      <c r="TIQ1" s="290"/>
      <c r="TIR1" s="290"/>
      <c r="TIS1" s="290"/>
      <c r="TIT1" s="290"/>
      <c r="TIU1" s="290"/>
      <c r="TIV1" s="290"/>
      <c r="TIW1" s="290"/>
      <c r="TIX1" s="290"/>
      <c r="TIY1" s="290"/>
      <c r="TIZ1" s="290"/>
      <c r="TJA1" s="290"/>
      <c r="TJB1" s="290"/>
      <c r="TJC1" s="290"/>
      <c r="TJD1" s="290"/>
      <c r="TJE1" s="290"/>
      <c r="TJF1" s="290"/>
      <c r="TJG1" s="290"/>
      <c r="TJH1" s="290"/>
      <c r="TJI1" s="290"/>
      <c r="TJJ1" s="290"/>
      <c r="TJK1" s="290"/>
      <c r="TJL1" s="290"/>
      <c r="TJM1" s="290"/>
      <c r="TJN1" s="290"/>
      <c r="TJO1" s="290"/>
      <c r="TJP1" s="290"/>
      <c r="TJQ1" s="290"/>
      <c r="TJR1" s="290"/>
      <c r="TJS1" s="290"/>
      <c r="TJT1" s="290"/>
      <c r="TJU1" s="290"/>
      <c r="TJV1" s="290"/>
      <c r="TJW1" s="290"/>
      <c r="TJX1" s="290"/>
      <c r="TJY1" s="290"/>
      <c r="TJZ1" s="290"/>
      <c r="TKA1" s="290"/>
      <c r="TKB1" s="290"/>
      <c r="TKC1" s="290"/>
      <c r="TKD1" s="290"/>
      <c r="TKE1" s="290"/>
      <c r="TKF1" s="290"/>
      <c r="TKG1" s="290"/>
      <c r="TKH1" s="290"/>
      <c r="TKI1" s="290"/>
      <c r="TKJ1" s="290"/>
      <c r="TKK1" s="290"/>
      <c r="TKL1" s="290"/>
      <c r="TKM1" s="290"/>
      <c r="TKN1" s="290"/>
      <c r="TKO1" s="290"/>
      <c r="TKP1" s="290"/>
      <c r="TKQ1" s="290"/>
      <c r="TKR1" s="290"/>
      <c r="TKS1" s="290"/>
      <c r="TKT1" s="290"/>
      <c r="TKU1" s="290"/>
      <c r="TKV1" s="290"/>
      <c r="TKW1" s="290"/>
      <c r="TKX1" s="290"/>
      <c r="TKY1" s="290"/>
      <c r="TKZ1" s="290"/>
      <c r="TLA1" s="290"/>
      <c r="TLB1" s="290"/>
      <c r="TLC1" s="290"/>
      <c r="TLD1" s="290"/>
      <c r="TLE1" s="290"/>
      <c r="TLF1" s="290"/>
      <c r="TLG1" s="290"/>
      <c r="TLH1" s="290"/>
      <c r="TLI1" s="290"/>
      <c r="TLJ1" s="290"/>
      <c r="TLK1" s="290"/>
      <c r="TLL1" s="290"/>
      <c r="TLM1" s="290"/>
      <c r="TLN1" s="290"/>
      <c r="TLO1" s="290"/>
      <c r="TLP1" s="290"/>
      <c r="TLQ1" s="290"/>
      <c r="TLR1" s="290"/>
      <c r="TLS1" s="290"/>
      <c r="TLT1" s="290"/>
      <c r="TLU1" s="290"/>
      <c r="TLV1" s="290"/>
      <c r="TLW1" s="290"/>
      <c r="TLX1" s="290"/>
      <c r="TLY1" s="290"/>
      <c r="TLZ1" s="290"/>
      <c r="TMA1" s="290"/>
      <c r="TMB1" s="290"/>
      <c r="TMC1" s="290"/>
      <c r="TMD1" s="290"/>
      <c r="TME1" s="290"/>
      <c r="TMF1" s="290"/>
      <c r="TMG1" s="290"/>
      <c r="TMH1" s="290"/>
      <c r="TMI1" s="290"/>
      <c r="TMJ1" s="290"/>
      <c r="TMK1" s="290"/>
      <c r="TML1" s="290"/>
      <c r="TMM1" s="290"/>
      <c r="TMN1" s="290"/>
      <c r="TMO1" s="290"/>
      <c r="TMP1" s="290"/>
      <c r="TMQ1" s="290"/>
      <c r="TMR1" s="290"/>
      <c r="TMS1" s="290"/>
      <c r="TMT1" s="290"/>
      <c r="TMU1" s="290"/>
      <c r="TMV1" s="290"/>
      <c r="TMW1" s="290"/>
      <c r="TMX1" s="290"/>
      <c r="TMY1" s="290"/>
      <c r="TMZ1" s="290"/>
      <c r="TNA1" s="290"/>
      <c r="TNB1" s="290"/>
      <c r="TNC1" s="290"/>
      <c r="TND1" s="290"/>
      <c r="TNE1" s="290"/>
      <c r="TNF1" s="290"/>
      <c r="TNG1" s="290"/>
      <c r="TNH1" s="290"/>
      <c r="TNI1" s="290"/>
      <c r="TNJ1" s="290"/>
      <c r="TNK1" s="290"/>
      <c r="TNL1" s="290"/>
      <c r="TNM1" s="290"/>
      <c r="TNN1" s="290"/>
      <c r="TNO1" s="290"/>
      <c r="TNP1" s="290"/>
      <c r="TNQ1" s="290"/>
      <c r="TNR1" s="290"/>
      <c r="TNS1" s="290"/>
      <c r="TNT1" s="290"/>
      <c r="TNU1" s="290"/>
      <c r="TNV1" s="290"/>
      <c r="TNW1" s="290"/>
      <c r="TNX1" s="290"/>
      <c r="TNY1" s="290"/>
      <c r="TNZ1" s="290"/>
      <c r="TOA1" s="290"/>
      <c r="TOB1" s="290"/>
      <c r="TOC1" s="290"/>
      <c r="TOD1" s="290"/>
      <c r="TOE1" s="290"/>
      <c r="TOF1" s="290"/>
      <c r="TOG1" s="290"/>
      <c r="TOH1" s="290"/>
      <c r="TOI1" s="290"/>
      <c r="TOJ1" s="290"/>
      <c r="TOK1" s="290"/>
      <c r="TOL1" s="290"/>
      <c r="TOM1" s="290"/>
      <c r="TON1" s="290"/>
      <c r="TOO1" s="290"/>
      <c r="TOP1" s="290"/>
      <c r="TOQ1" s="290"/>
      <c r="TOR1" s="290"/>
      <c r="TOS1" s="290"/>
      <c r="TOT1" s="290"/>
      <c r="TOU1" s="290"/>
      <c r="TOV1" s="290"/>
      <c r="TOW1" s="290"/>
      <c r="TOX1" s="290"/>
      <c r="TOY1" s="290"/>
      <c r="TOZ1" s="290"/>
      <c r="TPA1" s="290"/>
      <c r="TPB1" s="290"/>
      <c r="TPC1" s="290"/>
      <c r="TPD1" s="290"/>
      <c r="TPE1" s="290"/>
      <c r="TPF1" s="290"/>
      <c r="TPG1" s="290"/>
      <c r="TPH1" s="290"/>
      <c r="TPI1" s="290"/>
      <c r="TPJ1" s="290"/>
      <c r="TPK1" s="290"/>
      <c r="TPL1" s="290"/>
      <c r="TPM1" s="290"/>
      <c r="TPN1" s="290"/>
      <c r="TPO1" s="290"/>
      <c r="TPP1" s="290"/>
      <c r="TPQ1" s="290"/>
      <c r="TPR1" s="290"/>
      <c r="TPS1" s="290"/>
      <c r="TPT1" s="290"/>
      <c r="TPU1" s="290"/>
      <c r="TPV1" s="290"/>
      <c r="TPW1" s="290"/>
      <c r="TPX1" s="290"/>
      <c r="TPY1" s="290"/>
      <c r="TPZ1" s="290"/>
      <c r="TQA1" s="290"/>
      <c r="TQB1" s="290"/>
      <c r="TQC1" s="290"/>
      <c r="TQD1" s="290"/>
      <c r="TQE1" s="290"/>
      <c r="TQF1" s="290"/>
      <c r="TQG1" s="290"/>
      <c r="TQH1" s="290"/>
      <c r="TQI1" s="290"/>
      <c r="TQJ1" s="290"/>
      <c r="TQK1" s="290"/>
      <c r="TQL1" s="290"/>
      <c r="TQM1" s="290"/>
      <c r="TQN1" s="290"/>
      <c r="TQO1" s="290"/>
      <c r="TQP1" s="290"/>
      <c r="TQQ1" s="290"/>
      <c r="TQR1" s="290"/>
      <c r="TQS1" s="290"/>
      <c r="TQT1" s="290"/>
      <c r="TQU1" s="290"/>
      <c r="TQV1" s="290"/>
      <c r="TQW1" s="290"/>
      <c r="TQX1" s="290"/>
      <c r="TQY1" s="290"/>
      <c r="TQZ1" s="290"/>
      <c r="TRA1" s="290"/>
      <c r="TRB1" s="290"/>
      <c r="TRC1" s="290"/>
      <c r="TRD1" s="290"/>
      <c r="TRE1" s="290"/>
      <c r="TRF1" s="290"/>
      <c r="TRG1" s="290"/>
      <c r="TRH1" s="290"/>
      <c r="TRI1" s="290"/>
      <c r="TRJ1" s="290"/>
      <c r="TRK1" s="290"/>
      <c r="TRL1" s="290"/>
      <c r="TRM1" s="290"/>
      <c r="TRN1" s="290"/>
      <c r="TRO1" s="290"/>
      <c r="TRP1" s="290"/>
      <c r="TRQ1" s="290"/>
      <c r="TRR1" s="290"/>
      <c r="TRS1" s="290"/>
      <c r="TRT1" s="290"/>
      <c r="TRU1" s="290"/>
      <c r="TRV1" s="290"/>
      <c r="TRW1" s="290"/>
      <c r="TRX1" s="290"/>
      <c r="TRY1" s="290"/>
      <c r="TRZ1" s="290"/>
      <c r="TSA1" s="290"/>
      <c r="TSB1" s="290"/>
      <c r="TSC1" s="290"/>
      <c r="TSD1" s="290"/>
      <c r="TSE1" s="290"/>
      <c r="TSF1" s="290"/>
      <c r="TSG1" s="290"/>
      <c r="TSH1" s="290"/>
      <c r="TSI1" s="290"/>
      <c r="TSJ1" s="290"/>
      <c r="TSK1" s="290"/>
      <c r="TSL1" s="290"/>
      <c r="TSM1" s="290"/>
      <c r="TSN1" s="290"/>
      <c r="TSO1" s="290"/>
      <c r="TSP1" s="290"/>
      <c r="TSQ1" s="290"/>
      <c r="TSR1" s="290"/>
      <c r="TSS1" s="290"/>
      <c r="TST1" s="290"/>
      <c r="TSU1" s="290"/>
      <c r="TSV1" s="290"/>
      <c r="TSW1" s="290"/>
      <c r="TSX1" s="290"/>
      <c r="TSY1" s="290"/>
      <c r="TSZ1" s="290"/>
      <c r="TTA1" s="290"/>
      <c r="TTB1" s="290"/>
      <c r="TTC1" s="290"/>
      <c r="TTD1" s="290"/>
      <c r="TTE1" s="290"/>
      <c r="TTF1" s="290"/>
      <c r="TTG1" s="290"/>
      <c r="TTH1" s="290"/>
      <c r="TTI1" s="290"/>
      <c r="TTJ1" s="290"/>
      <c r="TTK1" s="290"/>
      <c r="TTL1" s="290"/>
      <c r="TTM1" s="290"/>
      <c r="TTN1" s="290"/>
      <c r="TTO1" s="290"/>
      <c r="TTP1" s="290"/>
      <c r="TTQ1" s="290"/>
      <c r="TTR1" s="290"/>
      <c r="TTS1" s="290"/>
      <c r="TTT1" s="290"/>
      <c r="TTU1" s="290"/>
      <c r="TTV1" s="290"/>
      <c r="TTW1" s="290"/>
      <c r="TTX1" s="290"/>
      <c r="TTY1" s="290"/>
      <c r="TTZ1" s="290"/>
      <c r="TUA1" s="290"/>
      <c r="TUB1" s="290"/>
      <c r="TUC1" s="290"/>
      <c r="TUD1" s="290"/>
      <c r="TUE1" s="290"/>
      <c r="TUF1" s="290"/>
      <c r="TUG1" s="290"/>
      <c r="TUH1" s="290"/>
      <c r="TUI1" s="290"/>
      <c r="TUJ1" s="290"/>
      <c r="TUK1" s="290"/>
      <c r="TUL1" s="290"/>
      <c r="TUM1" s="290"/>
      <c r="TUN1" s="290"/>
      <c r="TUO1" s="290"/>
      <c r="TUP1" s="290"/>
      <c r="TUQ1" s="290"/>
      <c r="TUR1" s="290"/>
      <c r="TUS1" s="290"/>
      <c r="TUT1" s="290"/>
      <c r="TUU1" s="290"/>
      <c r="TUV1" s="290"/>
      <c r="TUW1" s="290"/>
      <c r="TUX1" s="290"/>
      <c r="TUY1" s="290"/>
      <c r="TUZ1" s="290"/>
      <c r="TVA1" s="290"/>
      <c r="TVB1" s="290"/>
      <c r="TVC1" s="290"/>
      <c r="TVD1" s="290"/>
      <c r="TVE1" s="290"/>
      <c r="TVF1" s="290"/>
      <c r="TVG1" s="290"/>
      <c r="TVH1" s="290"/>
      <c r="TVI1" s="290"/>
      <c r="TVJ1" s="290"/>
      <c r="TVK1" s="290"/>
      <c r="TVL1" s="290"/>
      <c r="TVM1" s="290"/>
      <c r="TVN1" s="290"/>
      <c r="TVO1" s="290"/>
      <c r="TVP1" s="290"/>
      <c r="TVQ1" s="290"/>
      <c r="TVR1" s="290"/>
      <c r="TVS1" s="290"/>
      <c r="TVT1" s="290"/>
      <c r="TVU1" s="290"/>
      <c r="TVV1" s="290"/>
      <c r="TVW1" s="290"/>
      <c r="TVX1" s="290"/>
      <c r="TVY1" s="290"/>
      <c r="TVZ1" s="290"/>
      <c r="TWA1" s="290"/>
      <c r="TWB1" s="290"/>
      <c r="TWC1" s="290"/>
      <c r="TWD1" s="290"/>
      <c r="TWE1" s="290"/>
      <c r="TWF1" s="290"/>
      <c r="TWG1" s="290"/>
      <c r="TWH1" s="290"/>
      <c r="TWI1" s="290"/>
      <c r="TWJ1" s="290"/>
      <c r="TWK1" s="290"/>
      <c r="TWL1" s="290"/>
      <c r="TWM1" s="290"/>
      <c r="TWN1" s="290"/>
      <c r="TWO1" s="290"/>
      <c r="TWP1" s="290"/>
      <c r="TWQ1" s="290"/>
      <c r="TWR1" s="290"/>
      <c r="TWS1" s="290"/>
      <c r="TWT1" s="290"/>
      <c r="TWU1" s="290"/>
      <c r="TWV1" s="290"/>
      <c r="TWW1" s="290"/>
      <c r="TWX1" s="290"/>
      <c r="TWY1" s="290"/>
      <c r="TWZ1" s="290"/>
      <c r="TXA1" s="290"/>
      <c r="TXB1" s="290"/>
      <c r="TXC1" s="290"/>
      <c r="TXD1" s="290"/>
      <c r="TXE1" s="290"/>
      <c r="TXF1" s="290"/>
      <c r="TXG1" s="290"/>
      <c r="TXH1" s="290"/>
      <c r="TXI1" s="290"/>
      <c r="TXJ1" s="290"/>
      <c r="TXK1" s="290"/>
      <c r="TXL1" s="290"/>
      <c r="TXM1" s="290"/>
      <c r="TXN1" s="290"/>
      <c r="TXO1" s="290"/>
      <c r="TXP1" s="290"/>
      <c r="TXQ1" s="290"/>
      <c r="TXR1" s="290"/>
      <c r="TXS1" s="290"/>
      <c r="TXT1" s="290"/>
      <c r="TXU1" s="290"/>
      <c r="TXV1" s="290"/>
      <c r="TXW1" s="290"/>
      <c r="TXX1" s="290"/>
      <c r="TXY1" s="290"/>
      <c r="TXZ1" s="290"/>
      <c r="TYA1" s="290"/>
      <c r="TYB1" s="290"/>
      <c r="TYC1" s="290"/>
      <c r="TYD1" s="290"/>
      <c r="TYE1" s="290"/>
      <c r="TYF1" s="290"/>
      <c r="TYG1" s="290"/>
      <c r="TYH1" s="290"/>
      <c r="TYI1" s="290"/>
      <c r="TYJ1" s="290"/>
      <c r="TYK1" s="290"/>
      <c r="TYL1" s="290"/>
      <c r="TYM1" s="290"/>
      <c r="TYN1" s="290"/>
      <c r="TYO1" s="290"/>
      <c r="TYP1" s="290"/>
      <c r="TYQ1" s="290"/>
      <c r="TYR1" s="290"/>
      <c r="TYS1" s="290"/>
      <c r="TYT1" s="290"/>
      <c r="TYU1" s="290"/>
      <c r="TYV1" s="290"/>
      <c r="TYW1" s="290"/>
      <c r="TYX1" s="290"/>
      <c r="TYY1" s="290"/>
      <c r="TYZ1" s="290"/>
      <c r="TZA1" s="290"/>
      <c r="TZB1" s="290"/>
      <c r="TZC1" s="290"/>
      <c r="TZD1" s="290"/>
      <c r="TZE1" s="290"/>
      <c r="TZF1" s="290"/>
      <c r="TZG1" s="290"/>
      <c r="TZH1" s="290"/>
      <c r="TZI1" s="290"/>
      <c r="TZJ1" s="290"/>
      <c r="TZK1" s="290"/>
      <c r="TZL1" s="290"/>
      <c r="TZM1" s="290"/>
      <c r="TZN1" s="290"/>
      <c r="TZO1" s="290"/>
      <c r="TZP1" s="290"/>
      <c r="TZQ1" s="290"/>
      <c r="TZR1" s="290"/>
      <c r="TZS1" s="290"/>
      <c r="TZT1" s="290"/>
      <c r="TZU1" s="290"/>
      <c r="TZV1" s="290"/>
      <c r="TZW1" s="290"/>
      <c r="TZX1" s="290"/>
      <c r="TZY1" s="290"/>
      <c r="TZZ1" s="290"/>
      <c r="UAA1" s="290"/>
      <c r="UAB1" s="290"/>
      <c r="UAC1" s="290"/>
      <c r="UAD1" s="290"/>
      <c r="UAE1" s="290"/>
      <c r="UAF1" s="290"/>
      <c r="UAG1" s="290"/>
      <c r="UAH1" s="290"/>
      <c r="UAI1" s="290"/>
      <c r="UAJ1" s="290"/>
      <c r="UAK1" s="290"/>
      <c r="UAL1" s="290"/>
      <c r="UAM1" s="290"/>
      <c r="UAN1" s="290"/>
      <c r="UAO1" s="290"/>
      <c r="UAP1" s="290"/>
      <c r="UAQ1" s="290"/>
      <c r="UAR1" s="290"/>
      <c r="UAS1" s="290"/>
      <c r="UAT1" s="290"/>
      <c r="UAU1" s="290"/>
      <c r="UAV1" s="290"/>
      <c r="UAW1" s="290"/>
      <c r="UAX1" s="290"/>
      <c r="UAY1" s="290"/>
      <c r="UAZ1" s="290"/>
      <c r="UBA1" s="290"/>
      <c r="UBB1" s="290"/>
      <c r="UBC1" s="290"/>
      <c r="UBD1" s="290"/>
      <c r="UBE1" s="290"/>
      <c r="UBF1" s="290"/>
      <c r="UBG1" s="290"/>
      <c r="UBH1" s="290"/>
      <c r="UBI1" s="290"/>
      <c r="UBJ1" s="290"/>
      <c r="UBK1" s="290"/>
      <c r="UBL1" s="290"/>
      <c r="UBM1" s="290"/>
      <c r="UBN1" s="290"/>
      <c r="UBO1" s="290"/>
      <c r="UBP1" s="290"/>
      <c r="UBQ1" s="290"/>
      <c r="UBR1" s="290"/>
      <c r="UBS1" s="290"/>
      <c r="UBT1" s="290"/>
      <c r="UBU1" s="290"/>
      <c r="UBV1" s="290"/>
      <c r="UBW1" s="290"/>
      <c r="UBX1" s="290"/>
      <c r="UBY1" s="290"/>
      <c r="UBZ1" s="290"/>
      <c r="UCA1" s="290"/>
      <c r="UCB1" s="290"/>
      <c r="UCC1" s="290"/>
      <c r="UCD1" s="290"/>
      <c r="UCE1" s="290"/>
      <c r="UCF1" s="290"/>
      <c r="UCG1" s="290"/>
      <c r="UCH1" s="290"/>
      <c r="UCI1" s="290"/>
      <c r="UCJ1" s="290"/>
      <c r="UCK1" s="290"/>
      <c r="UCL1" s="290"/>
      <c r="UCM1" s="290"/>
      <c r="UCN1" s="290"/>
      <c r="UCO1" s="290"/>
      <c r="UCP1" s="290"/>
      <c r="UCQ1" s="290"/>
      <c r="UCR1" s="290"/>
      <c r="UCS1" s="290"/>
      <c r="UCT1" s="290"/>
      <c r="UCU1" s="290"/>
      <c r="UCV1" s="290"/>
      <c r="UCW1" s="290"/>
      <c r="UCX1" s="290"/>
      <c r="UCY1" s="290"/>
      <c r="UCZ1" s="290"/>
      <c r="UDA1" s="290"/>
      <c r="UDB1" s="290"/>
      <c r="UDC1" s="290"/>
      <c r="UDD1" s="290"/>
      <c r="UDE1" s="290"/>
      <c r="UDF1" s="290"/>
      <c r="UDG1" s="290"/>
      <c r="UDH1" s="290"/>
      <c r="UDI1" s="290"/>
      <c r="UDJ1" s="290"/>
      <c r="UDK1" s="290"/>
      <c r="UDL1" s="290"/>
      <c r="UDM1" s="290"/>
      <c r="UDN1" s="290"/>
      <c r="UDO1" s="290"/>
      <c r="UDP1" s="290"/>
      <c r="UDQ1" s="290"/>
      <c r="UDR1" s="290"/>
      <c r="UDS1" s="290"/>
      <c r="UDT1" s="290"/>
      <c r="UDU1" s="290"/>
      <c r="UDV1" s="290"/>
      <c r="UDW1" s="290"/>
      <c r="UDX1" s="290"/>
      <c r="UDY1" s="290"/>
      <c r="UDZ1" s="290"/>
      <c r="UEA1" s="290"/>
      <c r="UEB1" s="290"/>
      <c r="UEC1" s="290"/>
      <c r="UED1" s="290"/>
      <c r="UEE1" s="290"/>
      <c r="UEF1" s="290"/>
      <c r="UEG1" s="290"/>
      <c r="UEH1" s="290"/>
      <c r="UEI1" s="290"/>
      <c r="UEJ1" s="290"/>
      <c r="UEK1" s="290"/>
      <c r="UEL1" s="290"/>
      <c r="UEM1" s="290"/>
      <c r="UEN1" s="290"/>
      <c r="UEO1" s="290"/>
      <c r="UEP1" s="290"/>
      <c r="UEQ1" s="290"/>
      <c r="UER1" s="290"/>
      <c r="UES1" s="290"/>
      <c r="UET1" s="290"/>
      <c r="UEU1" s="290"/>
      <c r="UEV1" s="290"/>
      <c r="UEW1" s="290"/>
      <c r="UEX1" s="290"/>
      <c r="UEY1" s="290"/>
      <c r="UEZ1" s="290"/>
      <c r="UFA1" s="290"/>
      <c r="UFB1" s="290"/>
      <c r="UFC1" s="290"/>
      <c r="UFD1" s="290"/>
      <c r="UFE1" s="290"/>
      <c r="UFF1" s="290"/>
      <c r="UFG1" s="290"/>
      <c r="UFH1" s="290"/>
      <c r="UFI1" s="290"/>
      <c r="UFJ1" s="290"/>
      <c r="UFK1" s="290"/>
      <c r="UFL1" s="290"/>
      <c r="UFM1" s="290"/>
      <c r="UFN1" s="290"/>
      <c r="UFO1" s="290"/>
      <c r="UFP1" s="290"/>
      <c r="UFQ1" s="290"/>
      <c r="UFR1" s="290"/>
      <c r="UFS1" s="290"/>
      <c r="UFT1" s="290"/>
      <c r="UFU1" s="290"/>
      <c r="UFV1" s="290"/>
      <c r="UFW1" s="290"/>
      <c r="UFX1" s="290"/>
      <c r="UFY1" s="290"/>
      <c r="UFZ1" s="290"/>
      <c r="UGA1" s="290"/>
      <c r="UGB1" s="290"/>
      <c r="UGC1" s="290"/>
      <c r="UGD1" s="290"/>
      <c r="UGE1" s="290"/>
      <c r="UGF1" s="290"/>
      <c r="UGG1" s="290"/>
      <c r="UGH1" s="290"/>
      <c r="UGI1" s="290"/>
      <c r="UGJ1" s="290"/>
      <c r="UGK1" s="290"/>
      <c r="UGL1" s="290"/>
      <c r="UGM1" s="290"/>
      <c r="UGN1" s="290"/>
      <c r="UGO1" s="290"/>
      <c r="UGP1" s="290"/>
      <c r="UGQ1" s="290"/>
      <c r="UGR1" s="290"/>
      <c r="UGS1" s="290"/>
      <c r="UGT1" s="290"/>
      <c r="UGU1" s="290"/>
      <c r="UGV1" s="290"/>
      <c r="UGW1" s="290"/>
      <c r="UGX1" s="290"/>
      <c r="UGY1" s="290"/>
      <c r="UGZ1" s="290"/>
      <c r="UHA1" s="290"/>
      <c r="UHB1" s="290"/>
      <c r="UHC1" s="290"/>
      <c r="UHD1" s="290"/>
      <c r="UHE1" s="290"/>
      <c r="UHF1" s="290"/>
      <c r="UHG1" s="290"/>
      <c r="UHH1" s="290"/>
      <c r="UHI1" s="290"/>
      <c r="UHJ1" s="290"/>
      <c r="UHK1" s="290"/>
      <c r="UHL1" s="290"/>
      <c r="UHM1" s="290"/>
      <c r="UHN1" s="290"/>
      <c r="UHO1" s="290"/>
      <c r="UHP1" s="290"/>
      <c r="UHQ1" s="290"/>
      <c r="UHR1" s="290"/>
      <c r="UHS1" s="290"/>
      <c r="UHT1" s="290"/>
      <c r="UHU1" s="290"/>
      <c r="UHV1" s="290"/>
      <c r="UHW1" s="290"/>
      <c r="UHX1" s="290"/>
      <c r="UHY1" s="290"/>
      <c r="UHZ1" s="290"/>
      <c r="UIA1" s="290"/>
      <c r="UIB1" s="290"/>
      <c r="UIC1" s="290"/>
      <c r="UID1" s="290"/>
      <c r="UIE1" s="290"/>
      <c r="UIF1" s="290"/>
      <c r="UIG1" s="290"/>
      <c r="UIH1" s="290"/>
      <c r="UII1" s="290"/>
      <c r="UIJ1" s="290"/>
      <c r="UIK1" s="290"/>
      <c r="UIL1" s="290"/>
      <c r="UIM1" s="290"/>
      <c r="UIN1" s="290"/>
      <c r="UIO1" s="290"/>
      <c r="UIP1" s="290"/>
      <c r="UIQ1" s="290"/>
      <c r="UIR1" s="290"/>
      <c r="UIS1" s="290"/>
      <c r="UIT1" s="290"/>
      <c r="UIU1" s="290"/>
      <c r="UIV1" s="290"/>
      <c r="UIW1" s="290"/>
      <c r="UIX1" s="290"/>
      <c r="UIY1" s="290"/>
      <c r="UIZ1" s="290"/>
      <c r="UJA1" s="290"/>
      <c r="UJB1" s="290"/>
      <c r="UJC1" s="290"/>
      <c r="UJD1" s="290"/>
      <c r="UJE1" s="290"/>
      <c r="UJF1" s="290"/>
      <c r="UJG1" s="290"/>
      <c r="UJH1" s="290"/>
      <c r="UJI1" s="290"/>
      <c r="UJJ1" s="290"/>
      <c r="UJK1" s="290"/>
      <c r="UJL1" s="290"/>
      <c r="UJM1" s="290"/>
      <c r="UJN1" s="290"/>
      <c r="UJO1" s="290"/>
      <c r="UJP1" s="290"/>
      <c r="UJQ1" s="290"/>
      <c r="UJR1" s="290"/>
      <c r="UJS1" s="290"/>
      <c r="UJT1" s="290"/>
      <c r="UJU1" s="290"/>
      <c r="UJV1" s="290"/>
      <c r="UJW1" s="290"/>
      <c r="UJX1" s="290"/>
      <c r="UJY1" s="290"/>
      <c r="UJZ1" s="290"/>
      <c r="UKA1" s="290"/>
      <c r="UKB1" s="290"/>
      <c r="UKC1" s="290"/>
      <c r="UKD1" s="290"/>
      <c r="UKE1" s="290"/>
      <c r="UKF1" s="290"/>
      <c r="UKG1" s="290"/>
      <c r="UKH1" s="290"/>
      <c r="UKI1" s="290"/>
      <c r="UKJ1" s="290"/>
      <c r="UKK1" s="290"/>
      <c r="UKL1" s="290"/>
      <c r="UKM1" s="290"/>
      <c r="UKN1" s="290"/>
      <c r="UKO1" s="290"/>
      <c r="UKP1" s="290"/>
      <c r="UKQ1" s="290"/>
      <c r="UKR1" s="290"/>
      <c r="UKS1" s="290"/>
      <c r="UKT1" s="290"/>
      <c r="UKU1" s="290"/>
      <c r="UKV1" s="290"/>
      <c r="UKW1" s="290"/>
      <c r="UKX1" s="290"/>
      <c r="UKY1" s="290"/>
      <c r="UKZ1" s="290"/>
      <c r="ULA1" s="290"/>
      <c r="ULB1" s="290"/>
      <c r="ULC1" s="290"/>
      <c r="ULD1" s="290"/>
      <c r="ULE1" s="290"/>
      <c r="ULF1" s="290"/>
      <c r="ULG1" s="290"/>
      <c r="ULH1" s="290"/>
      <c r="ULI1" s="290"/>
      <c r="ULJ1" s="290"/>
      <c r="ULK1" s="290"/>
      <c r="ULL1" s="290"/>
      <c r="ULM1" s="290"/>
      <c r="ULN1" s="290"/>
      <c r="ULO1" s="290"/>
      <c r="ULP1" s="290"/>
      <c r="ULQ1" s="290"/>
      <c r="ULR1" s="290"/>
      <c r="ULS1" s="290"/>
      <c r="ULT1" s="290"/>
      <c r="ULU1" s="290"/>
      <c r="ULV1" s="290"/>
      <c r="ULW1" s="290"/>
      <c r="ULX1" s="290"/>
      <c r="ULY1" s="290"/>
      <c r="ULZ1" s="290"/>
      <c r="UMA1" s="290"/>
      <c r="UMB1" s="290"/>
      <c r="UMC1" s="290"/>
      <c r="UMD1" s="290"/>
      <c r="UME1" s="290"/>
      <c r="UMF1" s="290"/>
      <c r="UMG1" s="290"/>
      <c r="UMH1" s="290"/>
      <c r="UMI1" s="290"/>
      <c r="UMJ1" s="290"/>
      <c r="UMK1" s="290"/>
      <c r="UML1" s="290"/>
      <c r="UMM1" s="290"/>
      <c r="UMN1" s="290"/>
      <c r="UMO1" s="290"/>
      <c r="UMP1" s="290"/>
      <c r="UMQ1" s="290"/>
      <c r="UMR1" s="290"/>
      <c r="UMS1" s="290"/>
      <c r="UMT1" s="290"/>
      <c r="UMU1" s="290"/>
      <c r="UMV1" s="290"/>
      <c r="UMW1" s="290"/>
      <c r="UMX1" s="290"/>
      <c r="UMY1" s="290"/>
      <c r="UMZ1" s="290"/>
      <c r="UNA1" s="290"/>
      <c r="UNB1" s="290"/>
      <c r="UNC1" s="290"/>
      <c r="UND1" s="290"/>
      <c r="UNE1" s="290"/>
      <c r="UNF1" s="290"/>
      <c r="UNG1" s="290"/>
      <c r="UNH1" s="290"/>
      <c r="UNI1" s="290"/>
      <c r="UNJ1" s="290"/>
      <c r="UNK1" s="290"/>
      <c r="UNL1" s="290"/>
      <c r="UNM1" s="290"/>
      <c r="UNN1" s="290"/>
      <c r="UNO1" s="290"/>
      <c r="UNP1" s="290"/>
      <c r="UNQ1" s="290"/>
      <c r="UNR1" s="290"/>
      <c r="UNS1" s="290"/>
      <c r="UNT1" s="290"/>
      <c r="UNU1" s="290"/>
      <c r="UNV1" s="290"/>
      <c r="UNW1" s="290"/>
      <c r="UNX1" s="290"/>
      <c r="UNY1" s="290"/>
      <c r="UNZ1" s="290"/>
      <c r="UOA1" s="290"/>
      <c r="UOB1" s="290"/>
      <c r="UOC1" s="290"/>
      <c r="UOD1" s="290"/>
      <c r="UOE1" s="290"/>
      <c r="UOF1" s="290"/>
      <c r="UOG1" s="290"/>
      <c r="UOH1" s="290"/>
      <c r="UOI1" s="290"/>
      <c r="UOJ1" s="290"/>
      <c r="UOK1" s="290"/>
      <c r="UOL1" s="290"/>
      <c r="UOM1" s="290"/>
      <c r="UON1" s="290"/>
      <c r="UOO1" s="290"/>
      <c r="UOP1" s="290"/>
      <c r="UOQ1" s="290"/>
      <c r="UOR1" s="290"/>
      <c r="UOS1" s="290"/>
      <c r="UOT1" s="290"/>
      <c r="UOU1" s="290"/>
      <c r="UOV1" s="290"/>
      <c r="UOW1" s="290"/>
      <c r="UOX1" s="290"/>
      <c r="UOY1" s="290"/>
      <c r="UOZ1" s="290"/>
      <c r="UPA1" s="290"/>
      <c r="UPB1" s="290"/>
      <c r="UPC1" s="290"/>
      <c r="UPD1" s="290"/>
      <c r="UPE1" s="290"/>
      <c r="UPF1" s="290"/>
      <c r="UPG1" s="290"/>
      <c r="UPH1" s="290"/>
      <c r="UPI1" s="290"/>
      <c r="UPJ1" s="290"/>
      <c r="UPK1" s="290"/>
      <c r="UPL1" s="290"/>
      <c r="UPM1" s="290"/>
      <c r="UPN1" s="290"/>
      <c r="UPO1" s="290"/>
      <c r="UPP1" s="290"/>
      <c r="UPQ1" s="290"/>
      <c r="UPR1" s="290"/>
      <c r="UPS1" s="290"/>
      <c r="UPT1" s="290"/>
      <c r="UPU1" s="290"/>
      <c r="UPV1" s="290"/>
      <c r="UPW1" s="290"/>
      <c r="UPX1" s="290"/>
      <c r="UPY1" s="290"/>
      <c r="UPZ1" s="290"/>
      <c r="UQA1" s="290"/>
      <c r="UQB1" s="290"/>
      <c r="UQC1" s="290"/>
      <c r="UQD1" s="290"/>
      <c r="UQE1" s="290"/>
      <c r="UQF1" s="290"/>
      <c r="UQG1" s="290"/>
      <c r="UQH1" s="290"/>
      <c r="UQI1" s="290"/>
      <c r="UQJ1" s="290"/>
      <c r="UQK1" s="290"/>
      <c r="UQL1" s="290"/>
      <c r="UQM1" s="290"/>
      <c r="UQN1" s="290"/>
      <c r="UQO1" s="290"/>
      <c r="UQP1" s="290"/>
      <c r="UQQ1" s="290"/>
      <c r="UQR1" s="290"/>
      <c r="UQS1" s="290"/>
      <c r="UQT1" s="290"/>
      <c r="UQU1" s="290"/>
      <c r="UQV1" s="290"/>
      <c r="UQW1" s="290"/>
      <c r="UQX1" s="290"/>
      <c r="UQY1" s="290"/>
      <c r="UQZ1" s="290"/>
      <c r="URA1" s="290"/>
      <c r="URB1" s="290"/>
      <c r="URC1" s="290"/>
      <c r="URD1" s="290"/>
      <c r="URE1" s="290"/>
      <c r="URF1" s="290"/>
      <c r="URG1" s="290"/>
      <c r="URH1" s="290"/>
      <c r="URI1" s="290"/>
      <c r="URJ1" s="290"/>
      <c r="URK1" s="290"/>
      <c r="URL1" s="290"/>
      <c r="URM1" s="290"/>
      <c r="URN1" s="290"/>
      <c r="URO1" s="290"/>
      <c r="URP1" s="290"/>
      <c r="URQ1" s="290"/>
      <c r="URR1" s="290"/>
      <c r="URS1" s="290"/>
      <c r="URT1" s="290"/>
      <c r="URU1" s="290"/>
      <c r="URV1" s="290"/>
      <c r="URW1" s="290"/>
      <c r="URX1" s="290"/>
      <c r="URY1" s="290"/>
      <c r="URZ1" s="290"/>
      <c r="USA1" s="290"/>
      <c r="USB1" s="290"/>
      <c r="USC1" s="290"/>
      <c r="USD1" s="290"/>
      <c r="USE1" s="290"/>
      <c r="USF1" s="290"/>
      <c r="USG1" s="290"/>
      <c r="USH1" s="290"/>
      <c r="USI1" s="290"/>
      <c r="USJ1" s="290"/>
      <c r="USK1" s="290"/>
      <c r="USL1" s="290"/>
      <c r="USM1" s="290"/>
      <c r="USN1" s="290"/>
      <c r="USO1" s="290"/>
      <c r="USP1" s="290"/>
      <c r="USQ1" s="290"/>
      <c r="USR1" s="290"/>
      <c r="USS1" s="290"/>
      <c r="UST1" s="290"/>
      <c r="USU1" s="290"/>
      <c r="USV1" s="290"/>
      <c r="USW1" s="290"/>
      <c r="USX1" s="290"/>
      <c r="USY1" s="290"/>
      <c r="USZ1" s="290"/>
      <c r="UTA1" s="290"/>
      <c r="UTB1" s="290"/>
      <c r="UTC1" s="290"/>
      <c r="UTD1" s="290"/>
      <c r="UTE1" s="290"/>
      <c r="UTF1" s="290"/>
      <c r="UTG1" s="290"/>
      <c r="UTH1" s="290"/>
      <c r="UTI1" s="290"/>
      <c r="UTJ1" s="290"/>
      <c r="UTK1" s="290"/>
      <c r="UTL1" s="290"/>
      <c r="UTM1" s="290"/>
      <c r="UTN1" s="290"/>
      <c r="UTO1" s="290"/>
      <c r="UTP1" s="290"/>
      <c r="UTQ1" s="290"/>
      <c r="UTR1" s="290"/>
      <c r="UTS1" s="290"/>
      <c r="UTT1" s="290"/>
      <c r="UTU1" s="290"/>
      <c r="UTV1" s="290"/>
      <c r="UTW1" s="290"/>
      <c r="UTX1" s="290"/>
      <c r="UTY1" s="290"/>
      <c r="UTZ1" s="290"/>
      <c r="UUA1" s="290"/>
      <c r="UUB1" s="290"/>
      <c r="UUC1" s="290"/>
      <c r="UUD1" s="290"/>
      <c r="UUE1" s="290"/>
      <c r="UUF1" s="290"/>
      <c r="UUG1" s="290"/>
      <c r="UUH1" s="290"/>
      <c r="UUI1" s="290"/>
      <c r="UUJ1" s="290"/>
      <c r="UUK1" s="290"/>
      <c r="UUL1" s="290"/>
      <c r="UUM1" s="290"/>
      <c r="UUN1" s="290"/>
      <c r="UUO1" s="290"/>
      <c r="UUP1" s="290"/>
      <c r="UUQ1" s="290"/>
      <c r="UUR1" s="290"/>
      <c r="UUS1" s="290"/>
      <c r="UUT1" s="290"/>
      <c r="UUU1" s="290"/>
      <c r="UUV1" s="290"/>
      <c r="UUW1" s="290"/>
      <c r="UUX1" s="290"/>
      <c r="UUY1" s="290"/>
      <c r="UUZ1" s="290"/>
      <c r="UVA1" s="290"/>
      <c r="UVB1" s="290"/>
      <c r="UVC1" s="290"/>
      <c r="UVD1" s="290"/>
      <c r="UVE1" s="290"/>
      <c r="UVF1" s="290"/>
      <c r="UVG1" s="290"/>
      <c r="UVH1" s="290"/>
      <c r="UVI1" s="290"/>
      <c r="UVJ1" s="290"/>
      <c r="UVK1" s="290"/>
      <c r="UVL1" s="290"/>
      <c r="UVM1" s="290"/>
      <c r="UVN1" s="290"/>
      <c r="UVO1" s="290"/>
      <c r="UVP1" s="290"/>
      <c r="UVQ1" s="290"/>
      <c r="UVR1" s="290"/>
      <c r="UVS1" s="290"/>
      <c r="UVT1" s="290"/>
      <c r="UVU1" s="290"/>
      <c r="UVV1" s="290"/>
      <c r="UVW1" s="290"/>
      <c r="UVX1" s="290"/>
      <c r="UVY1" s="290"/>
      <c r="UVZ1" s="290"/>
      <c r="UWA1" s="290"/>
      <c r="UWB1" s="290"/>
      <c r="UWC1" s="290"/>
      <c r="UWD1" s="290"/>
      <c r="UWE1" s="290"/>
      <c r="UWF1" s="290"/>
      <c r="UWG1" s="290"/>
      <c r="UWH1" s="290"/>
      <c r="UWI1" s="290"/>
      <c r="UWJ1" s="290"/>
      <c r="UWK1" s="290"/>
      <c r="UWL1" s="290"/>
      <c r="UWM1" s="290"/>
      <c r="UWN1" s="290"/>
      <c r="UWO1" s="290"/>
      <c r="UWP1" s="290"/>
      <c r="UWQ1" s="290"/>
      <c r="UWR1" s="290"/>
      <c r="UWS1" s="290"/>
      <c r="UWT1" s="290"/>
      <c r="UWU1" s="290"/>
      <c r="UWV1" s="290"/>
      <c r="UWW1" s="290"/>
      <c r="UWX1" s="290"/>
      <c r="UWY1" s="290"/>
      <c r="UWZ1" s="290"/>
      <c r="UXA1" s="290"/>
      <c r="UXB1" s="290"/>
      <c r="UXC1" s="290"/>
      <c r="UXD1" s="290"/>
      <c r="UXE1" s="290"/>
      <c r="UXF1" s="290"/>
      <c r="UXG1" s="290"/>
      <c r="UXH1" s="290"/>
      <c r="UXI1" s="290"/>
      <c r="UXJ1" s="290"/>
      <c r="UXK1" s="290"/>
      <c r="UXL1" s="290"/>
      <c r="UXM1" s="290"/>
      <c r="UXN1" s="290"/>
      <c r="UXO1" s="290"/>
      <c r="UXP1" s="290"/>
      <c r="UXQ1" s="290"/>
      <c r="UXR1" s="290"/>
      <c r="UXS1" s="290"/>
      <c r="UXT1" s="290"/>
      <c r="UXU1" s="290"/>
      <c r="UXV1" s="290"/>
      <c r="UXW1" s="290"/>
      <c r="UXX1" s="290"/>
      <c r="UXY1" s="290"/>
      <c r="UXZ1" s="290"/>
      <c r="UYA1" s="290"/>
      <c r="UYB1" s="290"/>
      <c r="UYC1" s="290"/>
      <c r="UYD1" s="290"/>
      <c r="UYE1" s="290"/>
      <c r="UYF1" s="290"/>
      <c r="UYG1" s="290"/>
      <c r="UYH1" s="290"/>
      <c r="UYI1" s="290"/>
      <c r="UYJ1" s="290"/>
      <c r="UYK1" s="290"/>
      <c r="UYL1" s="290"/>
      <c r="UYM1" s="290"/>
      <c r="UYN1" s="290"/>
      <c r="UYO1" s="290"/>
      <c r="UYP1" s="290"/>
      <c r="UYQ1" s="290"/>
      <c r="UYR1" s="290"/>
      <c r="UYS1" s="290"/>
      <c r="UYT1" s="290"/>
      <c r="UYU1" s="290"/>
      <c r="UYV1" s="290"/>
      <c r="UYW1" s="290"/>
      <c r="UYX1" s="290"/>
      <c r="UYY1" s="290"/>
      <c r="UYZ1" s="290"/>
      <c r="UZA1" s="290"/>
      <c r="UZB1" s="290"/>
      <c r="UZC1" s="290"/>
      <c r="UZD1" s="290"/>
      <c r="UZE1" s="290"/>
      <c r="UZF1" s="290"/>
      <c r="UZG1" s="290"/>
      <c r="UZH1" s="290"/>
      <c r="UZI1" s="290"/>
      <c r="UZJ1" s="290"/>
      <c r="UZK1" s="290"/>
      <c r="UZL1" s="290"/>
      <c r="UZM1" s="290"/>
      <c r="UZN1" s="290"/>
      <c r="UZO1" s="290"/>
      <c r="UZP1" s="290"/>
      <c r="UZQ1" s="290"/>
      <c r="UZR1" s="290"/>
      <c r="UZS1" s="290"/>
      <c r="UZT1" s="290"/>
      <c r="UZU1" s="290"/>
      <c r="UZV1" s="290"/>
      <c r="UZW1" s="290"/>
      <c r="UZX1" s="290"/>
      <c r="UZY1" s="290"/>
      <c r="UZZ1" s="290"/>
      <c r="VAA1" s="290"/>
      <c r="VAB1" s="290"/>
      <c r="VAC1" s="290"/>
      <c r="VAD1" s="290"/>
      <c r="VAE1" s="290"/>
      <c r="VAF1" s="290"/>
      <c r="VAG1" s="290"/>
      <c r="VAH1" s="290"/>
      <c r="VAI1" s="290"/>
      <c r="VAJ1" s="290"/>
      <c r="VAK1" s="290"/>
      <c r="VAL1" s="290"/>
      <c r="VAM1" s="290"/>
      <c r="VAN1" s="290"/>
      <c r="VAO1" s="290"/>
      <c r="VAP1" s="290"/>
      <c r="VAQ1" s="290"/>
      <c r="VAR1" s="290"/>
      <c r="VAS1" s="290"/>
      <c r="VAT1" s="290"/>
      <c r="VAU1" s="290"/>
      <c r="VAV1" s="290"/>
      <c r="VAW1" s="290"/>
      <c r="VAX1" s="290"/>
      <c r="VAY1" s="290"/>
      <c r="VAZ1" s="290"/>
      <c r="VBA1" s="290"/>
      <c r="VBB1" s="290"/>
      <c r="VBC1" s="290"/>
      <c r="VBD1" s="290"/>
      <c r="VBE1" s="290"/>
      <c r="VBF1" s="290"/>
      <c r="VBG1" s="290"/>
      <c r="VBH1" s="290"/>
      <c r="VBI1" s="290"/>
      <c r="VBJ1" s="290"/>
      <c r="VBK1" s="290"/>
      <c r="VBL1" s="290"/>
      <c r="VBM1" s="290"/>
      <c r="VBN1" s="290"/>
      <c r="VBO1" s="290"/>
      <c r="VBP1" s="290"/>
      <c r="VBQ1" s="290"/>
      <c r="VBR1" s="290"/>
      <c r="VBS1" s="290"/>
      <c r="VBT1" s="290"/>
      <c r="VBU1" s="290"/>
      <c r="VBV1" s="290"/>
      <c r="VBW1" s="290"/>
      <c r="VBX1" s="290"/>
      <c r="VBY1" s="290"/>
      <c r="VBZ1" s="290"/>
      <c r="VCA1" s="290"/>
      <c r="VCB1" s="290"/>
      <c r="VCC1" s="290"/>
      <c r="VCD1" s="290"/>
      <c r="VCE1" s="290"/>
      <c r="VCF1" s="290"/>
      <c r="VCG1" s="290"/>
      <c r="VCH1" s="290"/>
      <c r="VCI1" s="290"/>
      <c r="VCJ1" s="290"/>
      <c r="VCK1" s="290"/>
      <c r="VCL1" s="290"/>
      <c r="VCM1" s="290"/>
      <c r="VCN1" s="290"/>
      <c r="VCO1" s="290"/>
      <c r="VCP1" s="290"/>
      <c r="VCQ1" s="290"/>
      <c r="VCR1" s="290"/>
      <c r="VCS1" s="290"/>
      <c r="VCT1" s="290"/>
      <c r="VCU1" s="290"/>
      <c r="VCV1" s="290"/>
      <c r="VCW1" s="290"/>
      <c r="VCX1" s="290"/>
      <c r="VCY1" s="290"/>
      <c r="VCZ1" s="290"/>
      <c r="VDA1" s="290"/>
      <c r="VDB1" s="290"/>
      <c r="VDC1" s="290"/>
      <c r="VDD1" s="290"/>
      <c r="VDE1" s="290"/>
      <c r="VDF1" s="290"/>
      <c r="VDG1" s="290"/>
      <c r="VDH1" s="290"/>
      <c r="VDI1" s="290"/>
      <c r="VDJ1" s="290"/>
      <c r="VDK1" s="290"/>
      <c r="VDL1" s="290"/>
      <c r="VDM1" s="290"/>
      <c r="VDN1" s="290"/>
      <c r="VDO1" s="290"/>
      <c r="VDP1" s="290"/>
      <c r="VDQ1" s="290"/>
      <c r="VDR1" s="290"/>
      <c r="VDS1" s="290"/>
      <c r="VDT1" s="290"/>
      <c r="VDU1" s="290"/>
      <c r="VDV1" s="290"/>
      <c r="VDW1" s="290"/>
      <c r="VDX1" s="290"/>
      <c r="VDY1" s="290"/>
      <c r="VDZ1" s="290"/>
      <c r="VEA1" s="290"/>
      <c r="VEB1" s="290"/>
      <c r="VEC1" s="290"/>
      <c r="VED1" s="290"/>
      <c r="VEE1" s="290"/>
      <c r="VEF1" s="290"/>
      <c r="VEG1" s="290"/>
      <c r="VEH1" s="290"/>
      <c r="VEI1" s="290"/>
      <c r="VEJ1" s="290"/>
      <c r="VEK1" s="290"/>
      <c r="VEL1" s="290"/>
      <c r="VEM1" s="290"/>
      <c r="VEN1" s="290"/>
      <c r="VEO1" s="290"/>
      <c r="VEP1" s="290"/>
      <c r="VEQ1" s="290"/>
      <c r="VER1" s="290"/>
      <c r="VES1" s="290"/>
      <c r="VET1" s="290"/>
      <c r="VEU1" s="290"/>
      <c r="VEV1" s="290"/>
      <c r="VEW1" s="290"/>
      <c r="VEX1" s="290"/>
      <c r="VEY1" s="290"/>
      <c r="VEZ1" s="290"/>
      <c r="VFA1" s="290"/>
      <c r="VFB1" s="290"/>
      <c r="VFC1" s="290"/>
      <c r="VFD1" s="290"/>
      <c r="VFE1" s="290"/>
      <c r="VFF1" s="290"/>
      <c r="VFG1" s="290"/>
      <c r="VFH1" s="290"/>
      <c r="VFI1" s="290"/>
      <c r="VFJ1" s="290"/>
      <c r="VFK1" s="290"/>
      <c r="VFL1" s="290"/>
      <c r="VFM1" s="290"/>
      <c r="VFN1" s="290"/>
      <c r="VFO1" s="290"/>
      <c r="VFP1" s="290"/>
      <c r="VFQ1" s="290"/>
      <c r="VFR1" s="290"/>
      <c r="VFS1" s="290"/>
      <c r="VFT1" s="290"/>
      <c r="VFU1" s="290"/>
      <c r="VFV1" s="290"/>
      <c r="VFW1" s="290"/>
      <c r="VFX1" s="290"/>
      <c r="VFY1" s="290"/>
      <c r="VFZ1" s="290"/>
      <c r="VGA1" s="290"/>
      <c r="VGB1" s="290"/>
      <c r="VGC1" s="290"/>
      <c r="VGD1" s="290"/>
      <c r="VGE1" s="290"/>
      <c r="VGF1" s="290"/>
      <c r="VGG1" s="290"/>
      <c r="VGH1" s="290"/>
      <c r="VGI1" s="290"/>
      <c r="VGJ1" s="290"/>
      <c r="VGK1" s="290"/>
      <c r="VGL1" s="290"/>
      <c r="VGM1" s="290"/>
      <c r="VGN1" s="290"/>
      <c r="VGO1" s="290"/>
      <c r="VGP1" s="290"/>
      <c r="VGQ1" s="290"/>
      <c r="VGR1" s="290"/>
      <c r="VGS1" s="290"/>
      <c r="VGT1" s="290"/>
      <c r="VGU1" s="290"/>
      <c r="VGV1" s="290"/>
      <c r="VGW1" s="290"/>
      <c r="VGX1" s="290"/>
      <c r="VGY1" s="290"/>
      <c r="VGZ1" s="290"/>
      <c r="VHA1" s="290"/>
      <c r="VHB1" s="290"/>
      <c r="VHC1" s="290"/>
      <c r="VHD1" s="290"/>
      <c r="VHE1" s="290"/>
      <c r="VHF1" s="290"/>
      <c r="VHG1" s="290"/>
      <c r="VHH1" s="290"/>
      <c r="VHI1" s="290"/>
      <c r="VHJ1" s="290"/>
      <c r="VHK1" s="290"/>
      <c r="VHL1" s="290"/>
      <c r="VHM1" s="290"/>
      <c r="VHN1" s="290"/>
      <c r="VHO1" s="290"/>
      <c r="VHP1" s="290"/>
      <c r="VHQ1" s="290"/>
      <c r="VHR1" s="290"/>
      <c r="VHS1" s="290"/>
      <c r="VHT1" s="290"/>
      <c r="VHU1" s="290"/>
      <c r="VHV1" s="290"/>
      <c r="VHW1" s="290"/>
      <c r="VHX1" s="290"/>
      <c r="VHY1" s="290"/>
      <c r="VHZ1" s="290"/>
      <c r="VIA1" s="290"/>
      <c r="VIB1" s="290"/>
      <c r="VIC1" s="290"/>
      <c r="VID1" s="290"/>
      <c r="VIE1" s="290"/>
      <c r="VIF1" s="290"/>
      <c r="VIG1" s="290"/>
      <c r="VIH1" s="290"/>
      <c r="VII1" s="290"/>
      <c r="VIJ1" s="290"/>
      <c r="VIK1" s="290"/>
      <c r="VIL1" s="290"/>
      <c r="VIM1" s="290"/>
      <c r="VIN1" s="290"/>
      <c r="VIO1" s="290"/>
      <c r="VIP1" s="290"/>
      <c r="VIQ1" s="290"/>
      <c r="VIR1" s="290"/>
      <c r="VIS1" s="290"/>
      <c r="VIT1" s="290"/>
      <c r="VIU1" s="290"/>
      <c r="VIV1" s="290"/>
      <c r="VIW1" s="290"/>
      <c r="VIX1" s="290"/>
      <c r="VIY1" s="290"/>
      <c r="VIZ1" s="290"/>
      <c r="VJA1" s="290"/>
      <c r="VJB1" s="290"/>
      <c r="VJC1" s="290"/>
      <c r="VJD1" s="290"/>
      <c r="VJE1" s="290"/>
      <c r="VJF1" s="290"/>
      <c r="VJG1" s="290"/>
      <c r="VJH1" s="290"/>
      <c r="VJI1" s="290"/>
      <c r="VJJ1" s="290"/>
      <c r="VJK1" s="290"/>
      <c r="VJL1" s="290"/>
      <c r="VJM1" s="290"/>
      <c r="VJN1" s="290"/>
      <c r="VJO1" s="290"/>
      <c r="VJP1" s="290"/>
      <c r="VJQ1" s="290"/>
      <c r="VJR1" s="290"/>
      <c r="VJS1" s="290"/>
      <c r="VJT1" s="290"/>
      <c r="VJU1" s="290"/>
      <c r="VJV1" s="290"/>
      <c r="VJW1" s="290"/>
      <c r="VJX1" s="290"/>
      <c r="VJY1" s="290"/>
      <c r="VJZ1" s="290"/>
      <c r="VKA1" s="290"/>
      <c r="VKB1" s="290"/>
      <c r="VKC1" s="290"/>
      <c r="VKD1" s="290"/>
      <c r="VKE1" s="290"/>
      <c r="VKF1" s="290"/>
      <c r="VKG1" s="290"/>
      <c r="VKH1" s="290"/>
      <c r="VKI1" s="290"/>
      <c r="VKJ1" s="290"/>
      <c r="VKK1" s="290"/>
      <c r="VKL1" s="290"/>
      <c r="VKM1" s="290"/>
      <c r="VKN1" s="290"/>
      <c r="VKO1" s="290"/>
      <c r="VKP1" s="290"/>
      <c r="VKQ1" s="290"/>
      <c r="VKR1" s="290"/>
      <c r="VKS1" s="290"/>
      <c r="VKT1" s="290"/>
      <c r="VKU1" s="290"/>
      <c r="VKV1" s="290"/>
      <c r="VKW1" s="290"/>
      <c r="VKX1" s="290"/>
      <c r="VKY1" s="290"/>
      <c r="VKZ1" s="290"/>
      <c r="VLA1" s="290"/>
      <c r="VLB1" s="290"/>
      <c r="VLC1" s="290"/>
      <c r="VLD1" s="290"/>
      <c r="VLE1" s="290"/>
      <c r="VLF1" s="290"/>
      <c r="VLG1" s="290"/>
      <c r="VLH1" s="290"/>
      <c r="VLI1" s="290"/>
      <c r="VLJ1" s="290"/>
      <c r="VLK1" s="290"/>
      <c r="VLL1" s="290"/>
      <c r="VLM1" s="290"/>
      <c r="VLN1" s="290"/>
      <c r="VLO1" s="290"/>
      <c r="VLP1" s="290"/>
      <c r="VLQ1" s="290"/>
      <c r="VLR1" s="290"/>
      <c r="VLS1" s="290"/>
      <c r="VLT1" s="290"/>
      <c r="VLU1" s="290"/>
      <c r="VLV1" s="290"/>
      <c r="VLW1" s="290"/>
      <c r="VLX1" s="290"/>
      <c r="VLY1" s="290"/>
      <c r="VLZ1" s="290"/>
      <c r="VMA1" s="290"/>
      <c r="VMB1" s="290"/>
      <c r="VMC1" s="290"/>
      <c r="VMD1" s="290"/>
      <c r="VME1" s="290"/>
      <c r="VMF1" s="290"/>
      <c r="VMG1" s="290"/>
      <c r="VMH1" s="290"/>
      <c r="VMI1" s="290"/>
      <c r="VMJ1" s="290"/>
      <c r="VMK1" s="290"/>
      <c r="VML1" s="290"/>
      <c r="VMM1" s="290"/>
      <c r="VMN1" s="290"/>
      <c r="VMO1" s="290"/>
      <c r="VMP1" s="290"/>
      <c r="VMQ1" s="290"/>
      <c r="VMR1" s="290"/>
      <c r="VMS1" s="290"/>
      <c r="VMT1" s="290"/>
      <c r="VMU1" s="290"/>
      <c r="VMV1" s="290"/>
      <c r="VMW1" s="290"/>
      <c r="VMX1" s="290"/>
      <c r="VMY1" s="290"/>
      <c r="VMZ1" s="290"/>
      <c r="VNA1" s="290"/>
      <c r="VNB1" s="290"/>
      <c r="VNC1" s="290"/>
      <c r="VND1" s="290"/>
      <c r="VNE1" s="290"/>
      <c r="VNF1" s="290"/>
      <c r="VNG1" s="290"/>
      <c r="VNH1" s="290"/>
      <c r="VNI1" s="290"/>
      <c r="VNJ1" s="290"/>
      <c r="VNK1" s="290"/>
      <c r="VNL1" s="290"/>
      <c r="VNM1" s="290"/>
      <c r="VNN1" s="290"/>
      <c r="VNO1" s="290"/>
      <c r="VNP1" s="290"/>
      <c r="VNQ1" s="290"/>
      <c r="VNR1" s="290"/>
      <c r="VNS1" s="290"/>
      <c r="VNT1" s="290"/>
      <c r="VNU1" s="290"/>
      <c r="VNV1" s="290"/>
      <c r="VNW1" s="290"/>
      <c r="VNX1" s="290"/>
      <c r="VNY1" s="290"/>
      <c r="VNZ1" s="290"/>
      <c r="VOA1" s="290"/>
      <c r="VOB1" s="290"/>
      <c r="VOC1" s="290"/>
      <c r="VOD1" s="290"/>
      <c r="VOE1" s="290"/>
      <c r="VOF1" s="290"/>
      <c r="VOG1" s="290"/>
      <c r="VOH1" s="290"/>
      <c r="VOI1" s="290"/>
      <c r="VOJ1" s="290"/>
      <c r="VOK1" s="290"/>
      <c r="VOL1" s="290"/>
      <c r="VOM1" s="290"/>
      <c r="VON1" s="290"/>
      <c r="VOO1" s="290"/>
      <c r="VOP1" s="290"/>
      <c r="VOQ1" s="290"/>
      <c r="VOR1" s="290"/>
      <c r="VOS1" s="290"/>
      <c r="VOT1" s="290"/>
      <c r="VOU1" s="290"/>
      <c r="VOV1" s="290"/>
      <c r="VOW1" s="290"/>
      <c r="VOX1" s="290"/>
      <c r="VOY1" s="290"/>
      <c r="VOZ1" s="290"/>
      <c r="VPA1" s="290"/>
      <c r="VPB1" s="290"/>
      <c r="VPC1" s="290"/>
      <c r="VPD1" s="290"/>
      <c r="VPE1" s="290"/>
      <c r="VPF1" s="290"/>
      <c r="VPG1" s="290"/>
      <c r="VPH1" s="290"/>
      <c r="VPI1" s="290"/>
      <c r="VPJ1" s="290"/>
      <c r="VPK1" s="290"/>
      <c r="VPL1" s="290"/>
      <c r="VPM1" s="290"/>
      <c r="VPN1" s="290"/>
      <c r="VPO1" s="290"/>
      <c r="VPP1" s="290"/>
      <c r="VPQ1" s="290"/>
      <c r="VPR1" s="290"/>
      <c r="VPS1" s="290"/>
      <c r="VPT1" s="290"/>
      <c r="VPU1" s="290"/>
      <c r="VPV1" s="290"/>
      <c r="VPW1" s="290"/>
      <c r="VPX1" s="290"/>
      <c r="VPY1" s="290"/>
      <c r="VPZ1" s="290"/>
      <c r="VQA1" s="290"/>
      <c r="VQB1" s="290"/>
      <c r="VQC1" s="290"/>
      <c r="VQD1" s="290"/>
      <c r="VQE1" s="290"/>
      <c r="VQF1" s="290"/>
      <c r="VQG1" s="290"/>
      <c r="VQH1" s="290"/>
      <c r="VQI1" s="290"/>
      <c r="VQJ1" s="290"/>
      <c r="VQK1" s="290"/>
      <c r="VQL1" s="290"/>
      <c r="VQM1" s="290"/>
      <c r="VQN1" s="290"/>
      <c r="VQO1" s="290"/>
      <c r="VQP1" s="290"/>
      <c r="VQQ1" s="290"/>
      <c r="VQR1" s="290"/>
      <c r="VQS1" s="290"/>
      <c r="VQT1" s="290"/>
      <c r="VQU1" s="290"/>
      <c r="VQV1" s="290"/>
      <c r="VQW1" s="290"/>
      <c r="VQX1" s="290"/>
      <c r="VQY1" s="290"/>
      <c r="VQZ1" s="290"/>
      <c r="VRA1" s="290"/>
      <c r="VRB1" s="290"/>
      <c r="VRC1" s="290"/>
      <c r="VRD1" s="290"/>
      <c r="VRE1" s="290"/>
      <c r="VRF1" s="290"/>
      <c r="VRG1" s="290"/>
      <c r="VRH1" s="290"/>
      <c r="VRI1" s="290"/>
      <c r="VRJ1" s="290"/>
      <c r="VRK1" s="290"/>
      <c r="VRL1" s="290"/>
      <c r="VRM1" s="290"/>
      <c r="VRN1" s="290"/>
      <c r="VRO1" s="290"/>
      <c r="VRP1" s="290"/>
      <c r="VRQ1" s="290"/>
      <c r="VRR1" s="290"/>
      <c r="VRS1" s="290"/>
      <c r="VRT1" s="290"/>
      <c r="VRU1" s="290"/>
      <c r="VRV1" s="290"/>
      <c r="VRW1" s="290"/>
      <c r="VRX1" s="290"/>
      <c r="VRY1" s="290"/>
      <c r="VRZ1" s="290"/>
      <c r="VSA1" s="290"/>
      <c r="VSB1" s="290"/>
      <c r="VSC1" s="290"/>
      <c r="VSD1" s="290"/>
      <c r="VSE1" s="290"/>
      <c r="VSF1" s="290"/>
      <c r="VSG1" s="290"/>
      <c r="VSH1" s="290"/>
      <c r="VSI1" s="290"/>
      <c r="VSJ1" s="290"/>
      <c r="VSK1" s="290"/>
      <c r="VSL1" s="290"/>
      <c r="VSM1" s="290"/>
      <c r="VSN1" s="290"/>
      <c r="VSO1" s="290"/>
      <c r="VSP1" s="290"/>
      <c r="VSQ1" s="290"/>
      <c r="VSR1" s="290"/>
      <c r="VSS1" s="290"/>
      <c r="VST1" s="290"/>
      <c r="VSU1" s="290"/>
      <c r="VSV1" s="290"/>
      <c r="VSW1" s="290"/>
      <c r="VSX1" s="290"/>
      <c r="VSY1" s="290"/>
      <c r="VSZ1" s="290"/>
      <c r="VTA1" s="290"/>
      <c r="VTB1" s="290"/>
      <c r="VTC1" s="290"/>
      <c r="VTD1" s="290"/>
      <c r="VTE1" s="290"/>
      <c r="VTF1" s="290"/>
      <c r="VTG1" s="290"/>
      <c r="VTH1" s="290"/>
      <c r="VTI1" s="290"/>
      <c r="VTJ1" s="290"/>
      <c r="VTK1" s="290"/>
      <c r="VTL1" s="290"/>
      <c r="VTM1" s="290"/>
      <c r="VTN1" s="290"/>
      <c r="VTO1" s="290"/>
      <c r="VTP1" s="290"/>
      <c r="VTQ1" s="290"/>
      <c r="VTR1" s="290"/>
      <c r="VTS1" s="290"/>
      <c r="VTT1" s="290"/>
      <c r="VTU1" s="290"/>
      <c r="VTV1" s="290"/>
      <c r="VTW1" s="290"/>
      <c r="VTX1" s="290"/>
      <c r="VTY1" s="290"/>
      <c r="VTZ1" s="290"/>
      <c r="VUA1" s="290"/>
      <c r="VUB1" s="290"/>
      <c r="VUC1" s="290"/>
      <c r="VUD1" s="290"/>
      <c r="VUE1" s="290"/>
      <c r="VUF1" s="290"/>
      <c r="VUG1" s="290"/>
      <c r="VUH1" s="290"/>
      <c r="VUI1" s="290"/>
      <c r="VUJ1" s="290"/>
      <c r="VUK1" s="290"/>
      <c r="VUL1" s="290"/>
      <c r="VUM1" s="290"/>
      <c r="VUN1" s="290"/>
      <c r="VUO1" s="290"/>
      <c r="VUP1" s="290"/>
      <c r="VUQ1" s="290"/>
      <c r="VUR1" s="290"/>
      <c r="VUS1" s="290"/>
      <c r="VUT1" s="290"/>
      <c r="VUU1" s="290"/>
      <c r="VUV1" s="290"/>
      <c r="VUW1" s="290"/>
      <c r="VUX1" s="290"/>
      <c r="VUY1" s="290"/>
      <c r="VUZ1" s="290"/>
      <c r="VVA1" s="290"/>
      <c r="VVB1" s="290"/>
      <c r="VVC1" s="290"/>
      <c r="VVD1" s="290"/>
      <c r="VVE1" s="290"/>
      <c r="VVF1" s="290"/>
      <c r="VVG1" s="290"/>
      <c r="VVH1" s="290"/>
      <c r="VVI1" s="290"/>
      <c r="VVJ1" s="290"/>
      <c r="VVK1" s="290"/>
      <c r="VVL1" s="290"/>
      <c r="VVM1" s="290"/>
      <c r="VVN1" s="290"/>
      <c r="VVO1" s="290"/>
      <c r="VVP1" s="290"/>
      <c r="VVQ1" s="290"/>
      <c r="VVR1" s="290"/>
      <c r="VVS1" s="290"/>
      <c r="VVT1" s="290"/>
      <c r="VVU1" s="290"/>
      <c r="VVV1" s="290"/>
      <c r="VVW1" s="290"/>
      <c r="VVX1" s="290"/>
      <c r="VVY1" s="290"/>
      <c r="VVZ1" s="290"/>
      <c r="VWA1" s="290"/>
      <c r="VWB1" s="290"/>
      <c r="VWC1" s="290"/>
      <c r="VWD1" s="290"/>
      <c r="VWE1" s="290"/>
      <c r="VWF1" s="290"/>
      <c r="VWG1" s="290"/>
      <c r="VWH1" s="290"/>
      <c r="VWI1" s="290"/>
      <c r="VWJ1" s="290"/>
      <c r="VWK1" s="290"/>
      <c r="VWL1" s="290"/>
      <c r="VWM1" s="290"/>
      <c r="VWN1" s="290"/>
      <c r="VWO1" s="290"/>
      <c r="VWP1" s="290"/>
      <c r="VWQ1" s="290"/>
      <c r="VWR1" s="290"/>
      <c r="VWS1" s="290"/>
      <c r="VWT1" s="290"/>
      <c r="VWU1" s="290"/>
      <c r="VWV1" s="290"/>
      <c r="VWW1" s="290"/>
      <c r="VWX1" s="290"/>
      <c r="VWY1" s="290"/>
      <c r="VWZ1" s="290"/>
      <c r="VXA1" s="290"/>
      <c r="VXB1" s="290"/>
      <c r="VXC1" s="290"/>
      <c r="VXD1" s="290"/>
      <c r="VXE1" s="290"/>
      <c r="VXF1" s="290"/>
      <c r="VXG1" s="290"/>
      <c r="VXH1" s="290"/>
      <c r="VXI1" s="290"/>
      <c r="VXJ1" s="290"/>
      <c r="VXK1" s="290"/>
      <c r="VXL1" s="290"/>
      <c r="VXM1" s="290"/>
      <c r="VXN1" s="290"/>
      <c r="VXO1" s="290"/>
      <c r="VXP1" s="290"/>
      <c r="VXQ1" s="290"/>
      <c r="VXR1" s="290"/>
      <c r="VXS1" s="290"/>
      <c r="VXT1" s="290"/>
      <c r="VXU1" s="290"/>
      <c r="VXV1" s="290"/>
      <c r="VXW1" s="290"/>
      <c r="VXX1" s="290"/>
      <c r="VXY1" s="290"/>
      <c r="VXZ1" s="290"/>
      <c r="VYA1" s="290"/>
      <c r="VYB1" s="290"/>
      <c r="VYC1" s="290"/>
      <c r="VYD1" s="290"/>
      <c r="VYE1" s="290"/>
      <c r="VYF1" s="290"/>
      <c r="VYG1" s="290"/>
      <c r="VYH1" s="290"/>
      <c r="VYI1" s="290"/>
      <c r="VYJ1" s="290"/>
      <c r="VYK1" s="290"/>
      <c r="VYL1" s="290"/>
      <c r="VYM1" s="290"/>
      <c r="VYN1" s="290"/>
      <c r="VYO1" s="290"/>
      <c r="VYP1" s="290"/>
      <c r="VYQ1" s="290"/>
      <c r="VYR1" s="290"/>
      <c r="VYS1" s="290"/>
      <c r="VYT1" s="290"/>
      <c r="VYU1" s="290"/>
      <c r="VYV1" s="290"/>
      <c r="VYW1" s="290"/>
      <c r="VYX1" s="290"/>
      <c r="VYY1" s="290"/>
      <c r="VYZ1" s="290"/>
      <c r="VZA1" s="290"/>
      <c r="VZB1" s="290"/>
      <c r="VZC1" s="290"/>
      <c r="VZD1" s="290"/>
      <c r="VZE1" s="290"/>
      <c r="VZF1" s="290"/>
      <c r="VZG1" s="290"/>
      <c r="VZH1" s="290"/>
      <c r="VZI1" s="290"/>
      <c r="VZJ1" s="290"/>
      <c r="VZK1" s="290"/>
      <c r="VZL1" s="290"/>
      <c r="VZM1" s="290"/>
      <c r="VZN1" s="290"/>
      <c r="VZO1" s="290"/>
      <c r="VZP1" s="290"/>
      <c r="VZQ1" s="290"/>
      <c r="VZR1" s="290"/>
      <c r="VZS1" s="290"/>
      <c r="VZT1" s="290"/>
      <c r="VZU1" s="290"/>
      <c r="VZV1" s="290"/>
      <c r="VZW1" s="290"/>
      <c r="VZX1" s="290"/>
      <c r="VZY1" s="290"/>
      <c r="VZZ1" s="290"/>
      <c r="WAA1" s="290"/>
      <c r="WAB1" s="290"/>
      <c r="WAC1" s="290"/>
      <c r="WAD1" s="290"/>
      <c r="WAE1" s="290"/>
      <c r="WAF1" s="290"/>
      <c r="WAG1" s="290"/>
      <c r="WAH1" s="290"/>
      <c r="WAI1" s="290"/>
      <c r="WAJ1" s="290"/>
      <c r="WAK1" s="290"/>
      <c r="WAL1" s="290"/>
      <c r="WAM1" s="290"/>
      <c r="WAN1" s="290"/>
      <c r="WAO1" s="290"/>
      <c r="WAP1" s="290"/>
      <c r="WAQ1" s="290"/>
      <c r="WAR1" s="290"/>
      <c r="WAS1" s="290"/>
      <c r="WAT1" s="290"/>
      <c r="WAU1" s="290"/>
      <c r="WAV1" s="290"/>
      <c r="WAW1" s="290"/>
      <c r="WAX1" s="290"/>
      <c r="WAY1" s="290"/>
      <c r="WAZ1" s="290"/>
      <c r="WBA1" s="290"/>
      <c r="WBB1" s="290"/>
      <c r="WBC1" s="290"/>
      <c r="WBD1" s="290"/>
      <c r="WBE1" s="290"/>
      <c r="WBF1" s="290"/>
      <c r="WBG1" s="290"/>
      <c r="WBH1" s="290"/>
      <c r="WBI1" s="290"/>
      <c r="WBJ1" s="290"/>
      <c r="WBK1" s="290"/>
      <c r="WBL1" s="290"/>
      <c r="WBM1" s="290"/>
      <c r="WBN1" s="290"/>
      <c r="WBO1" s="290"/>
      <c r="WBP1" s="290"/>
      <c r="WBQ1" s="290"/>
      <c r="WBR1" s="290"/>
      <c r="WBS1" s="290"/>
      <c r="WBT1" s="290"/>
      <c r="WBU1" s="290"/>
      <c r="WBV1" s="290"/>
      <c r="WBW1" s="290"/>
      <c r="WBX1" s="290"/>
      <c r="WBY1" s="290"/>
      <c r="WBZ1" s="290"/>
      <c r="WCA1" s="290"/>
      <c r="WCB1" s="290"/>
      <c r="WCC1" s="290"/>
      <c r="WCD1" s="290"/>
      <c r="WCE1" s="290"/>
      <c r="WCF1" s="290"/>
      <c r="WCG1" s="290"/>
      <c r="WCH1" s="290"/>
      <c r="WCI1" s="290"/>
      <c r="WCJ1" s="290"/>
      <c r="WCK1" s="290"/>
      <c r="WCL1" s="290"/>
      <c r="WCM1" s="290"/>
      <c r="WCN1" s="290"/>
      <c r="WCO1" s="290"/>
      <c r="WCP1" s="290"/>
      <c r="WCQ1" s="290"/>
      <c r="WCR1" s="290"/>
      <c r="WCS1" s="290"/>
      <c r="WCT1" s="290"/>
      <c r="WCU1" s="290"/>
      <c r="WCV1" s="290"/>
      <c r="WCW1" s="290"/>
      <c r="WCX1" s="290"/>
      <c r="WCY1" s="290"/>
      <c r="WCZ1" s="290"/>
      <c r="WDA1" s="290"/>
      <c r="WDB1" s="290"/>
      <c r="WDC1" s="290"/>
      <c r="WDD1" s="290"/>
      <c r="WDE1" s="290"/>
      <c r="WDF1" s="290"/>
      <c r="WDG1" s="290"/>
      <c r="WDH1" s="290"/>
      <c r="WDI1" s="290"/>
      <c r="WDJ1" s="290"/>
      <c r="WDK1" s="290"/>
      <c r="WDL1" s="290"/>
      <c r="WDM1" s="290"/>
      <c r="WDN1" s="290"/>
      <c r="WDO1" s="290"/>
      <c r="WDP1" s="290"/>
      <c r="WDQ1" s="290"/>
      <c r="WDR1" s="290"/>
      <c r="WDS1" s="290"/>
      <c r="WDT1" s="290"/>
      <c r="WDU1" s="290"/>
      <c r="WDV1" s="290"/>
      <c r="WDW1" s="290"/>
      <c r="WDX1" s="290"/>
      <c r="WDY1" s="290"/>
      <c r="WDZ1" s="290"/>
      <c r="WEA1" s="290"/>
      <c r="WEB1" s="290"/>
      <c r="WEC1" s="290"/>
      <c r="WED1" s="290"/>
      <c r="WEE1" s="290"/>
      <c r="WEF1" s="290"/>
      <c r="WEG1" s="290"/>
      <c r="WEH1" s="290"/>
      <c r="WEI1" s="290"/>
      <c r="WEJ1" s="290"/>
      <c r="WEK1" s="290"/>
      <c r="WEL1" s="290"/>
      <c r="WEM1" s="290"/>
      <c r="WEN1" s="290"/>
      <c r="WEO1" s="290"/>
      <c r="WEP1" s="290"/>
      <c r="WEQ1" s="290"/>
      <c r="WER1" s="290"/>
      <c r="WES1" s="290"/>
      <c r="WET1" s="290"/>
      <c r="WEU1" s="290"/>
      <c r="WEV1" s="290"/>
      <c r="WEW1" s="290"/>
      <c r="WEX1" s="290"/>
      <c r="WEY1" s="290"/>
      <c r="WEZ1" s="290"/>
      <c r="WFA1" s="290"/>
      <c r="WFB1" s="290"/>
      <c r="WFC1" s="290"/>
      <c r="WFD1" s="290"/>
      <c r="WFE1" s="290"/>
      <c r="WFF1" s="290"/>
      <c r="WFG1" s="290"/>
      <c r="WFH1" s="290"/>
      <c r="WFI1" s="290"/>
      <c r="WFJ1" s="290"/>
      <c r="WFK1" s="290"/>
      <c r="WFL1" s="290"/>
      <c r="WFM1" s="290"/>
      <c r="WFN1" s="290"/>
      <c r="WFO1" s="290"/>
      <c r="WFP1" s="290"/>
      <c r="WFQ1" s="290"/>
      <c r="WFR1" s="290"/>
      <c r="WFS1" s="290"/>
      <c r="WFT1" s="290"/>
      <c r="WFU1" s="290"/>
      <c r="WFV1" s="290"/>
      <c r="WFW1" s="290"/>
      <c r="WFX1" s="290"/>
      <c r="WFY1" s="290"/>
      <c r="WFZ1" s="290"/>
      <c r="WGA1" s="290"/>
      <c r="WGB1" s="290"/>
      <c r="WGC1" s="290"/>
      <c r="WGD1" s="290"/>
      <c r="WGE1" s="290"/>
      <c r="WGF1" s="290"/>
      <c r="WGG1" s="290"/>
      <c r="WGH1" s="290"/>
      <c r="WGI1" s="290"/>
      <c r="WGJ1" s="290"/>
      <c r="WGK1" s="290"/>
      <c r="WGL1" s="290"/>
      <c r="WGM1" s="290"/>
      <c r="WGN1" s="290"/>
      <c r="WGO1" s="290"/>
      <c r="WGP1" s="290"/>
      <c r="WGQ1" s="290"/>
      <c r="WGR1" s="290"/>
      <c r="WGS1" s="290"/>
      <c r="WGT1" s="290"/>
      <c r="WGU1" s="290"/>
      <c r="WGV1" s="290"/>
      <c r="WGW1" s="290"/>
      <c r="WGX1" s="290"/>
      <c r="WGY1" s="290"/>
      <c r="WGZ1" s="290"/>
      <c r="WHA1" s="290"/>
      <c r="WHB1" s="290"/>
      <c r="WHC1" s="290"/>
      <c r="WHD1" s="290"/>
      <c r="WHE1" s="290"/>
      <c r="WHF1" s="290"/>
      <c r="WHG1" s="290"/>
      <c r="WHH1" s="290"/>
      <c r="WHI1" s="290"/>
      <c r="WHJ1" s="290"/>
      <c r="WHK1" s="290"/>
      <c r="WHL1" s="290"/>
      <c r="WHM1" s="290"/>
      <c r="WHN1" s="290"/>
      <c r="WHO1" s="290"/>
      <c r="WHP1" s="290"/>
      <c r="WHQ1" s="290"/>
      <c r="WHR1" s="290"/>
      <c r="WHS1" s="290"/>
      <c r="WHT1" s="290"/>
      <c r="WHU1" s="290"/>
      <c r="WHV1" s="290"/>
      <c r="WHW1" s="290"/>
      <c r="WHX1" s="290"/>
      <c r="WHY1" s="290"/>
      <c r="WHZ1" s="290"/>
      <c r="WIA1" s="290"/>
      <c r="WIB1" s="290"/>
      <c r="WIC1" s="290"/>
      <c r="WID1" s="290"/>
      <c r="WIE1" s="290"/>
      <c r="WIF1" s="290"/>
      <c r="WIG1" s="290"/>
      <c r="WIH1" s="290"/>
      <c r="WII1" s="290"/>
      <c r="WIJ1" s="290"/>
      <c r="WIK1" s="290"/>
      <c r="WIL1" s="290"/>
      <c r="WIM1" s="290"/>
      <c r="WIN1" s="290"/>
      <c r="WIO1" s="290"/>
      <c r="WIP1" s="290"/>
      <c r="WIQ1" s="290"/>
      <c r="WIR1" s="290"/>
      <c r="WIS1" s="290"/>
      <c r="WIT1" s="290"/>
      <c r="WIU1" s="290"/>
      <c r="WIV1" s="290"/>
      <c r="WIW1" s="290"/>
      <c r="WIX1" s="290"/>
      <c r="WIY1" s="290"/>
      <c r="WIZ1" s="290"/>
      <c r="WJA1" s="290"/>
      <c r="WJB1" s="290"/>
      <c r="WJC1" s="290"/>
      <c r="WJD1" s="290"/>
      <c r="WJE1" s="290"/>
      <c r="WJF1" s="290"/>
      <c r="WJG1" s="290"/>
      <c r="WJH1" s="290"/>
      <c r="WJI1" s="290"/>
      <c r="WJJ1" s="290"/>
      <c r="WJK1" s="290"/>
      <c r="WJL1" s="290"/>
      <c r="WJM1" s="290"/>
      <c r="WJN1" s="290"/>
      <c r="WJO1" s="290"/>
      <c r="WJP1" s="290"/>
      <c r="WJQ1" s="290"/>
      <c r="WJR1" s="290"/>
      <c r="WJS1" s="290"/>
      <c r="WJT1" s="290"/>
      <c r="WJU1" s="290"/>
      <c r="WJV1" s="290"/>
      <c r="WJW1" s="290"/>
      <c r="WJX1" s="290"/>
      <c r="WJY1" s="290"/>
      <c r="WJZ1" s="290"/>
      <c r="WKA1" s="290"/>
      <c r="WKB1" s="290"/>
      <c r="WKC1" s="290"/>
      <c r="WKD1" s="290"/>
      <c r="WKE1" s="290"/>
      <c r="WKF1" s="290"/>
      <c r="WKG1" s="290"/>
      <c r="WKH1" s="290"/>
      <c r="WKI1" s="290"/>
      <c r="WKJ1" s="290"/>
      <c r="WKK1" s="290"/>
      <c r="WKL1" s="290"/>
      <c r="WKM1" s="290"/>
      <c r="WKN1" s="290"/>
      <c r="WKO1" s="290"/>
      <c r="WKP1" s="290"/>
      <c r="WKQ1" s="290"/>
      <c r="WKR1" s="290"/>
      <c r="WKS1" s="290"/>
      <c r="WKT1" s="290"/>
      <c r="WKU1" s="290"/>
      <c r="WKV1" s="290"/>
      <c r="WKW1" s="290"/>
      <c r="WKX1" s="290"/>
      <c r="WKY1" s="290"/>
      <c r="WKZ1" s="290"/>
      <c r="WLA1" s="290"/>
      <c r="WLB1" s="290"/>
      <c r="WLC1" s="290"/>
      <c r="WLD1" s="290"/>
      <c r="WLE1" s="290"/>
      <c r="WLF1" s="290"/>
      <c r="WLG1" s="290"/>
      <c r="WLH1" s="290"/>
      <c r="WLI1" s="290"/>
      <c r="WLJ1" s="290"/>
      <c r="WLK1" s="290"/>
      <c r="WLL1" s="290"/>
      <c r="WLM1" s="290"/>
      <c r="WLN1" s="290"/>
      <c r="WLO1" s="290"/>
      <c r="WLP1" s="290"/>
      <c r="WLQ1" s="290"/>
      <c r="WLR1" s="290"/>
      <c r="WLS1" s="290"/>
      <c r="WLT1" s="290"/>
      <c r="WLU1" s="290"/>
      <c r="WLV1" s="290"/>
      <c r="WLW1" s="290"/>
      <c r="WLX1" s="290"/>
      <c r="WLY1" s="290"/>
      <c r="WLZ1" s="290"/>
      <c r="WMA1" s="290"/>
      <c r="WMB1" s="290"/>
      <c r="WMC1" s="290"/>
      <c r="WMD1" s="290"/>
      <c r="WME1" s="290"/>
      <c r="WMF1" s="290"/>
      <c r="WMG1" s="290"/>
      <c r="WMH1" s="290"/>
      <c r="WMI1" s="290"/>
      <c r="WMJ1" s="290"/>
      <c r="WMK1" s="290"/>
      <c r="WML1" s="290"/>
      <c r="WMM1" s="290"/>
      <c r="WMN1" s="290"/>
      <c r="WMO1" s="290"/>
      <c r="WMP1" s="290"/>
      <c r="WMQ1" s="290"/>
      <c r="WMR1" s="290"/>
      <c r="WMS1" s="290"/>
      <c r="WMT1" s="290"/>
      <c r="WMU1" s="290"/>
      <c r="WMV1" s="290"/>
      <c r="WMW1" s="290"/>
      <c r="WMX1" s="290"/>
      <c r="WMY1" s="290"/>
      <c r="WMZ1" s="290"/>
      <c r="WNA1" s="290"/>
      <c r="WNB1" s="290"/>
      <c r="WNC1" s="290"/>
      <c r="WND1" s="290"/>
      <c r="WNE1" s="290"/>
      <c r="WNF1" s="290"/>
      <c r="WNG1" s="290"/>
      <c r="WNH1" s="290"/>
      <c r="WNI1" s="290"/>
      <c r="WNJ1" s="290"/>
      <c r="WNK1" s="290"/>
      <c r="WNL1" s="290"/>
      <c r="WNM1" s="290"/>
      <c r="WNN1" s="290"/>
      <c r="WNO1" s="290"/>
      <c r="WNP1" s="290"/>
      <c r="WNQ1" s="290"/>
      <c r="WNR1" s="290"/>
      <c r="WNS1" s="290"/>
      <c r="WNT1" s="290"/>
      <c r="WNU1" s="290"/>
      <c r="WNV1" s="290"/>
      <c r="WNW1" s="290"/>
      <c r="WNX1" s="290"/>
      <c r="WNY1" s="290"/>
      <c r="WNZ1" s="290"/>
      <c r="WOA1" s="290"/>
      <c r="WOB1" s="290"/>
      <c r="WOC1" s="290"/>
      <c r="WOD1" s="290"/>
      <c r="WOE1" s="290"/>
      <c r="WOF1" s="290"/>
      <c r="WOG1" s="290"/>
      <c r="WOH1" s="290"/>
      <c r="WOI1" s="290"/>
      <c r="WOJ1" s="290"/>
      <c r="WOK1" s="290"/>
      <c r="WOL1" s="290"/>
      <c r="WOM1" s="290"/>
      <c r="WON1" s="290"/>
      <c r="WOO1" s="290"/>
      <c r="WOP1" s="290"/>
      <c r="WOQ1" s="290"/>
      <c r="WOR1" s="290"/>
      <c r="WOS1" s="290"/>
      <c r="WOT1" s="290"/>
      <c r="WOU1" s="290"/>
      <c r="WOV1" s="290"/>
      <c r="WOW1" s="290"/>
      <c r="WOX1" s="290"/>
      <c r="WOY1" s="290"/>
      <c r="WOZ1" s="290"/>
      <c r="WPA1" s="290"/>
      <c r="WPB1" s="290"/>
      <c r="WPC1" s="290"/>
      <c r="WPD1" s="290"/>
      <c r="WPE1" s="290"/>
      <c r="WPF1" s="290"/>
      <c r="WPG1" s="290"/>
      <c r="WPH1" s="290"/>
      <c r="WPI1" s="290"/>
      <c r="WPJ1" s="290"/>
      <c r="WPK1" s="290"/>
      <c r="WPL1" s="290"/>
      <c r="WPM1" s="290"/>
      <c r="WPN1" s="290"/>
      <c r="WPO1" s="290"/>
      <c r="WPP1" s="290"/>
      <c r="WPQ1" s="290"/>
      <c r="WPR1" s="290"/>
      <c r="WPS1" s="290"/>
      <c r="WPT1" s="290"/>
      <c r="WPU1" s="290"/>
      <c r="WPV1" s="290"/>
      <c r="WPW1" s="290"/>
      <c r="WPX1" s="290"/>
      <c r="WPY1" s="290"/>
      <c r="WPZ1" s="290"/>
      <c r="WQA1" s="290"/>
      <c r="WQB1" s="290"/>
      <c r="WQC1" s="290"/>
      <c r="WQD1" s="290"/>
      <c r="WQE1" s="290"/>
      <c r="WQF1" s="290"/>
      <c r="WQG1" s="290"/>
      <c r="WQH1" s="290"/>
      <c r="WQI1" s="290"/>
      <c r="WQJ1" s="290"/>
      <c r="WQK1" s="290"/>
      <c r="WQL1" s="290"/>
      <c r="WQM1" s="290"/>
      <c r="WQN1" s="290"/>
      <c r="WQO1" s="290"/>
      <c r="WQP1" s="290"/>
      <c r="WQQ1" s="290"/>
      <c r="WQR1" s="290"/>
      <c r="WQS1" s="290"/>
      <c r="WQT1" s="290"/>
      <c r="WQU1" s="290"/>
      <c r="WQV1" s="290"/>
      <c r="WQW1" s="290"/>
      <c r="WQX1" s="290"/>
      <c r="WQY1" s="290"/>
      <c r="WQZ1" s="290"/>
      <c r="WRA1" s="290"/>
      <c r="WRB1" s="290"/>
      <c r="WRC1" s="290"/>
      <c r="WRD1" s="290"/>
      <c r="WRE1" s="290"/>
      <c r="WRF1" s="290"/>
      <c r="WRG1" s="290"/>
      <c r="WRH1" s="290"/>
      <c r="WRI1" s="290"/>
      <c r="WRJ1" s="290"/>
      <c r="WRK1" s="290"/>
      <c r="WRL1" s="290"/>
      <c r="WRM1" s="290"/>
      <c r="WRN1" s="290"/>
      <c r="WRO1" s="290"/>
      <c r="WRP1" s="290"/>
      <c r="WRQ1" s="290"/>
      <c r="WRR1" s="290"/>
      <c r="WRS1" s="290"/>
      <c r="WRT1" s="290"/>
      <c r="WRU1" s="290"/>
      <c r="WRV1" s="290"/>
      <c r="WRW1" s="290"/>
      <c r="WRX1" s="290"/>
      <c r="WRY1" s="290"/>
      <c r="WRZ1" s="290"/>
      <c r="WSA1" s="290"/>
      <c r="WSB1" s="290"/>
      <c r="WSC1" s="290"/>
      <c r="WSD1" s="290"/>
      <c r="WSE1" s="290"/>
      <c r="WSF1" s="290"/>
      <c r="WSG1" s="290"/>
      <c r="WSH1" s="290"/>
      <c r="WSI1" s="290"/>
      <c r="WSJ1" s="290"/>
      <c r="WSK1" s="290"/>
      <c r="WSL1" s="290"/>
      <c r="WSM1" s="290"/>
      <c r="WSN1" s="290"/>
      <c r="WSO1" s="290"/>
      <c r="WSP1" s="290"/>
      <c r="WSQ1" s="290"/>
      <c r="WSR1" s="290"/>
      <c r="WSS1" s="290"/>
      <c r="WST1" s="290"/>
      <c r="WSU1" s="290"/>
      <c r="WSV1" s="290"/>
      <c r="WSW1" s="290"/>
      <c r="WSX1" s="290"/>
      <c r="WSY1" s="290"/>
      <c r="WSZ1" s="290"/>
      <c r="WTA1" s="290"/>
      <c r="WTB1" s="290"/>
      <c r="WTC1" s="290"/>
      <c r="WTD1" s="290"/>
      <c r="WTE1" s="290"/>
      <c r="WTF1" s="290"/>
      <c r="WTG1" s="290"/>
      <c r="WTH1" s="290"/>
      <c r="WTI1" s="290"/>
      <c r="WTJ1" s="290"/>
      <c r="WTK1" s="290"/>
      <c r="WTL1" s="290"/>
      <c r="WTM1" s="290"/>
      <c r="WTN1" s="290"/>
      <c r="WTO1" s="290"/>
      <c r="WTP1" s="290"/>
      <c r="WTQ1" s="290"/>
      <c r="WTR1" s="290"/>
      <c r="WTS1" s="290"/>
      <c r="WTT1" s="290"/>
      <c r="WTU1" s="290"/>
      <c r="WTV1" s="290"/>
      <c r="WTW1" s="290"/>
      <c r="WTX1" s="290"/>
      <c r="WTY1" s="290"/>
      <c r="WTZ1" s="290"/>
      <c r="WUA1" s="290"/>
      <c r="WUB1" s="290"/>
      <c r="WUC1" s="290"/>
      <c r="WUD1" s="290"/>
      <c r="WUE1" s="290"/>
      <c r="WUF1" s="290"/>
      <c r="WUG1" s="290"/>
      <c r="WUH1" s="290"/>
      <c r="WUI1" s="290"/>
      <c r="WUJ1" s="290"/>
      <c r="WUK1" s="290"/>
      <c r="WUL1" s="290"/>
      <c r="WUM1" s="290"/>
      <c r="WUN1" s="290"/>
      <c r="WUO1" s="290"/>
      <c r="WUP1" s="290"/>
      <c r="WUQ1" s="290"/>
      <c r="WUR1" s="290"/>
      <c r="WUS1" s="290"/>
      <c r="WUT1" s="290"/>
      <c r="WUU1" s="290"/>
      <c r="WUV1" s="290"/>
      <c r="WUW1" s="290"/>
      <c r="WUX1" s="290"/>
      <c r="WUY1" s="290"/>
      <c r="WUZ1" s="290"/>
      <c r="WVA1" s="290"/>
      <c r="WVB1" s="290"/>
      <c r="WVC1" s="290"/>
      <c r="WVD1" s="290"/>
      <c r="WVE1" s="290"/>
      <c r="WVF1" s="290"/>
      <c r="WVG1" s="290"/>
      <c r="WVH1" s="290"/>
      <c r="WVI1" s="290"/>
      <c r="WVJ1" s="290"/>
      <c r="WVK1" s="290"/>
      <c r="WVL1" s="290"/>
      <c r="WVM1" s="290"/>
      <c r="WVN1" s="290"/>
      <c r="WVO1" s="290"/>
      <c r="WVP1" s="290"/>
      <c r="WVQ1" s="290"/>
      <c r="WVR1" s="290"/>
      <c r="WVS1" s="290"/>
      <c r="WVT1" s="290"/>
      <c r="WVU1" s="290"/>
      <c r="WVV1" s="290"/>
      <c r="WVW1" s="290"/>
      <c r="WVX1" s="290"/>
      <c r="WVY1" s="290"/>
      <c r="WVZ1" s="290"/>
      <c r="WWA1" s="290"/>
      <c r="WWB1" s="290"/>
      <c r="WWC1" s="290"/>
      <c r="WWD1" s="290"/>
      <c r="WWE1" s="290"/>
      <c r="WWF1" s="290"/>
      <c r="WWG1" s="290"/>
      <c r="WWH1" s="290"/>
      <c r="WWI1" s="290"/>
      <c r="WWJ1" s="290"/>
      <c r="WWK1" s="290"/>
      <c r="WWL1" s="290"/>
      <c r="WWM1" s="290"/>
      <c r="WWN1" s="290"/>
      <c r="WWO1" s="290"/>
      <c r="WWP1" s="290"/>
      <c r="WWQ1" s="290"/>
      <c r="WWR1" s="290"/>
      <c r="WWS1" s="290"/>
      <c r="WWT1" s="290"/>
      <c r="WWU1" s="290"/>
      <c r="WWV1" s="290"/>
      <c r="WWW1" s="290"/>
      <c r="WWX1" s="290"/>
      <c r="WWY1" s="290"/>
      <c r="WWZ1" s="290"/>
      <c r="WXA1" s="290"/>
      <c r="WXB1" s="290"/>
      <c r="WXC1" s="290"/>
      <c r="WXD1" s="290"/>
      <c r="WXE1" s="290"/>
      <c r="WXF1" s="290"/>
      <c r="WXG1" s="290"/>
      <c r="WXH1" s="290"/>
      <c r="WXI1" s="290"/>
      <c r="WXJ1" s="290"/>
      <c r="WXK1" s="290"/>
      <c r="WXL1" s="290"/>
      <c r="WXM1" s="290"/>
      <c r="WXN1" s="290"/>
      <c r="WXO1" s="290"/>
      <c r="WXP1" s="290"/>
      <c r="WXQ1" s="290"/>
      <c r="WXR1" s="290"/>
      <c r="WXS1" s="290"/>
      <c r="WXT1" s="290"/>
      <c r="WXU1" s="290"/>
      <c r="WXV1" s="290"/>
      <c r="WXW1" s="290"/>
      <c r="WXX1" s="290"/>
      <c r="WXY1" s="290"/>
      <c r="WXZ1" s="290"/>
      <c r="WYA1" s="290"/>
      <c r="WYB1" s="290"/>
      <c r="WYC1" s="290"/>
      <c r="WYD1" s="290"/>
      <c r="WYE1" s="290"/>
      <c r="WYF1" s="290"/>
      <c r="WYG1" s="290"/>
      <c r="WYH1" s="290"/>
      <c r="WYI1" s="290"/>
      <c r="WYJ1" s="290"/>
      <c r="WYK1" s="290"/>
      <c r="WYL1" s="290"/>
      <c r="WYM1" s="290"/>
      <c r="WYN1" s="290"/>
      <c r="WYO1" s="290"/>
      <c r="WYP1" s="290"/>
      <c r="WYQ1" s="290"/>
      <c r="WYR1" s="290"/>
      <c r="WYS1" s="290"/>
      <c r="WYT1" s="290"/>
      <c r="WYU1" s="290"/>
      <c r="WYV1" s="290"/>
      <c r="WYW1" s="290"/>
      <c r="WYX1" s="290"/>
      <c r="WYY1" s="290"/>
      <c r="WYZ1" s="290"/>
      <c r="WZA1" s="290"/>
      <c r="WZB1" s="290"/>
      <c r="WZC1" s="290"/>
      <c r="WZD1" s="290"/>
      <c r="WZE1" s="290"/>
      <c r="WZF1" s="290"/>
      <c r="WZG1" s="290"/>
      <c r="WZH1" s="290"/>
      <c r="WZI1" s="290"/>
      <c r="WZJ1" s="290"/>
      <c r="WZK1" s="290"/>
      <c r="WZL1" s="290"/>
      <c r="WZM1" s="290"/>
      <c r="WZN1" s="290"/>
      <c r="WZO1" s="290"/>
      <c r="WZP1" s="290"/>
      <c r="WZQ1" s="290"/>
      <c r="WZR1" s="290"/>
      <c r="WZS1" s="290"/>
      <c r="WZT1" s="290"/>
      <c r="WZU1" s="290"/>
      <c r="WZV1" s="290"/>
      <c r="WZW1" s="290"/>
      <c r="WZX1" s="290"/>
      <c r="WZY1" s="290"/>
      <c r="WZZ1" s="290"/>
      <c r="XAA1" s="290"/>
      <c r="XAB1" s="290"/>
      <c r="XAC1" s="290"/>
      <c r="XAD1" s="290"/>
      <c r="XAE1" s="290"/>
      <c r="XAF1" s="290"/>
      <c r="XAG1" s="290"/>
      <c r="XAH1" s="290"/>
      <c r="XAI1" s="290"/>
      <c r="XAJ1" s="290"/>
      <c r="XAK1" s="290"/>
      <c r="XAL1" s="290"/>
      <c r="XAM1" s="290"/>
      <c r="XAN1" s="290"/>
      <c r="XAO1" s="290"/>
      <c r="XAP1" s="290"/>
      <c r="XAQ1" s="290"/>
      <c r="XAR1" s="290"/>
      <c r="XAS1" s="290"/>
      <c r="XAT1" s="290"/>
      <c r="XAU1" s="290"/>
      <c r="XAV1" s="290"/>
      <c r="XAW1" s="290"/>
      <c r="XAX1" s="290"/>
      <c r="XAY1" s="290"/>
      <c r="XAZ1" s="290"/>
      <c r="XBA1" s="290"/>
      <c r="XBB1" s="290"/>
      <c r="XBC1" s="290"/>
      <c r="XBD1" s="290"/>
      <c r="XBE1" s="290"/>
      <c r="XBF1" s="290"/>
      <c r="XBG1" s="290"/>
      <c r="XBH1" s="290"/>
      <c r="XBI1" s="290"/>
      <c r="XBJ1" s="290"/>
      <c r="XBK1" s="290"/>
      <c r="XBL1" s="290"/>
      <c r="XBM1" s="290"/>
      <c r="XBN1" s="290"/>
      <c r="XBO1" s="290"/>
      <c r="XBP1" s="290"/>
      <c r="XBQ1" s="290"/>
      <c r="XBR1" s="290"/>
      <c r="XBS1" s="290"/>
      <c r="XBT1" s="290"/>
      <c r="XBU1" s="290"/>
      <c r="XBV1" s="290"/>
      <c r="XBW1" s="290"/>
      <c r="XBX1" s="290"/>
      <c r="XBY1" s="290"/>
      <c r="XBZ1" s="290"/>
      <c r="XCA1" s="290"/>
      <c r="XCB1" s="290"/>
      <c r="XCC1" s="290"/>
      <c r="XCD1" s="290"/>
      <c r="XCE1" s="290"/>
      <c r="XCF1" s="290"/>
      <c r="XCG1" s="290"/>
      <c r="XCH1" s="290"/>
      <c r="XCI1" s="290"/>
      <c r="XCJ1" s="290"/>
      <c r="XCK1" s="290"/>
      <c r="XCL1" s="290"/>
      <c r="XCM1" s="290"/>
      <c r="XCN1" s="290"/>
      <c r="XCO1" s="290"/>
      <c r="XCP1" s="290"/>
      <c r="XCQ1" s="290"/>
      <c r="XCR1" s="290"/>
      <c r="XCS1" s="290"/>
      <c r="XCT1" s="290"/>
      <c r="XCU1" s="290"/>
      <c r="XCV1" s="290"/>
      <c r="XCW1" s="290"/>
      <c r="XCX1" s="290"/>
      <c r="XCY1" s="290"/>
      <c r="XCZ1" s="290"/>
      <c r="XDA1" s="290"/>
      <c r="XDB1" s="290"/>
      <c r="XDC1" s="290"/>
      <c r="XDD1" s="290"/>
      <c r="XDE1" s="290"/>
      <c r="XDF1" s="290"/>
      <c r="XDG1" s="290"/>
      <c r="XDH1" s="290"/>
      <c r="XDI1" s="290"/>
      <c r="XDJ1" s="290"/>
      <c r="XDK1" s="290"/>
      <c r="XDL1" s="290"/>
      <c r="XDM1" s="290"/>
      <c r="XDN1" s="290"/>
      <c r="XDO1" s="290"/>
      <c r="XDP1" s="290"/>
      <c r="XDQ1" s="290"/>
      <c r="XDR1" s="290"/>
      <c r="XDS1" s="290"/>
      <c r="XDT1" s="290"/>
      <c r="XDU1" s="290"/>
      <c r="XDV1" s="290"/>
      <c r="XDW1" s="290"/>
      <c r="XDX1" s="290"/>
      <c r="XDY1" s="290"/>
      <c r="XDZ1" s="290"/>
      <c r="XEA1" s="290"/>
      <c r="XEB1" s="290"/>
      <c r="XEC1" s="290"/>
      <c r="XED1" s="290"/>
      <c r="XEE1" s="290"/>
      <c r="XEF1" s="290"/>
      <c r="XEG1" s="290"/>
      <c r="XEH1" s="290"/>
      <c r="XEI1" s="290"/>
      <c r="XEJ1" s="290"/>
      <c r="XEK1" s="290"/>
      <c r="XEL1" s="290"/>
      <c r="XEM1" s="290"/>
      <c r="XEN1" s="290"/>
      <c r="XEO1" s="290"/>
      <c r="XEP1" s="290"/>
      <c r="XEQ1" s="290"/>
      <c r="XER1" s="290"/>
      <c r="XES1" s="290"/>
      <c r="XET1" s="290"/>
      <c r="XEU1" s="290"/>
      <c r="XEV1" s="290"/>
      <c r="XEW1" s="290"/>
      <c r="XEX1" s="290"/>
      <c r="XEY1" s="290"/>
      <c r="XEZ1" s="290"/>
      <c r="XFA1" s="290"/>
      <c r="XFB1" s="290"/>
      <c r="XFC1" s="22" t="s">
        <v>651</v>
      </c>
    </row>
    <row r="2" spans="1:16383" s="291" customFormat="1" x14ac:dyDescent="0.2">
      <c r="A2" s="291">
        <v>1</v>
      </c>
      <c r="B2" s="292">
        <f>A2+1</f>
        <v>2</v>
      </c>
      <c r="C2" s="292">
        <f t="shared" si="0"/>
        <v>3</v>
      </c>
      <c r="D2" s="292">
        <f t="shared" si="0"/>
        <v>4</v>
      </c>
      <c r="E2" s="292">
        <f t="shared" si="0"/>
        <v>5</v>
      </c>
      <c r="F2" s="292">
        <f t="shared" si="0"/>
        <v>6</v>
      </c>
      <c r="G2" s="292">
        <f t="shared" si="0"/>
        <v>7</v>
      </c>
      <c r="H2" s="292">
        <f t="shared" si="0"/>
        <v>8</v>
      </c>
      <c r="I2" s="292">
        <f t="shared" si="0"/>
        <v>9</v>
      </c>
      <c r="J2" s="292">
        <f t="shared" si="0"/>
        <v>10</v>
      </c>
      <c r="K2" s="292">
        <f t="shared" si="0"/>
        <v>11</v>
      </c>
      <c r="L2" s="292">
        <f t="shared" si="0"/>
        <v>12</v>
      </c>
      <c r="M2" s="292">
        <f t="shared" si="0"/>
        <v>13</v>
      </c>
      <c r="N2" s="292">
        <f t="shared" si="0"/>
        <v>14</v>
      </c>
      <c r="O2" s="292">
        <f t="shared" si="0"/>
        <v>15</v>
      </c>
      <c r="P2" s="292">
        <f t="shared" si="0"/>
        <v>16</v>
      </c>
      <c r="Q2" s="292">
        <f t="shared" si="0"/>
        <v>17</v>
      </c>
      <c r="R2" s="292">
        <f t="shared" si="0"/>
        <v>18</v>
      </c>
      <c r="S2" s="292">
        <f t="shared" si="1"/>
        <v>19</v>
      </c>
      <c r="T2" s="292">
        <f t="shared" si="1"/>
        <v>20</v>
      </c>
      <c r="U2" s="292">
        <f t="shared" si="1"/>
        <v>21</v>
      </c>
      <c r="V2" s="292">
        <f t="shared" si="1"/>
        <v>22</v>
      </c>
      <c r="W2" s="292">
        <f t="shared" si="1"/>
        <v>23</v>
      </c>
      <c r="X2" s="292">
        <f t="shared" si="1"/>
        <v>24</v>
      </c>
      <c r="Y2" s="292">
        <f t="shared" si="1"/>
        <v>25</v>
      </c>
      <c r="Z2" s="292">
        <f t="shared" si="1"/>
        <v>26</v>
      </c>
      <c r="AA2" s="292">
        <f t="shared" si="1"/>
        <v>27</v>
      </c>
      <c r="AB2" s="292">
        <f t="shared" si="1"/>
        <v>28</v>
      </c>
      <c r="AC2" s="292">
        <f t="shared" si="1"/>
        <v>29</v>
      </c>
      <c r="AD2" s="294"/>
      <c r="AE2" s="294"/>
      <c r="AF2" s="294"/>
      <c r="AG2" s="294"/>
      <c r="AH2" s="294"/>
      <c r="AI2" s="294"/>
      <c r="AJ2" s="294"/>
      <c r="AK2" s="294"/>
      <c r="AL2" s="294"/>
      <c r="AM2" s="294"/>
      <c r="AN2" s="294"/>
      <c r="AO2" s="294"/>
      <c r="AP2" s="294"/>
      <c r="AQ2" s="294"/>
      <c r="AR2" s="294"/>
      <c r="AS2" s="294"/>
      <c r="AT2" s="294"/>
      <c r="AU2" s="294"/>
      <c r="AV2" s="294"/>
      <c r="AW2" s="294"/>
      <c r="AX2" s="294"/>
      <c r="AY2" s="294"/>
      <c r="AZ2" s="294"/>
      <c r="BA2" s="294"/>
      <c r="BB2" s="294"/>
      <c r="BC2" s="294"/>
      <c r="BD2" s="294"/>
      <c r="BE2" s="294"/>
      <c r="BF2" s="294"/>
      <c r="BG2" s="294"/>
      <c r="BH2" s="294"/>
      <c r="BI2" s="294"/>
      <c r="BJ2" s="294"/>
      <c r="BK2" s="294"/>
      <c r="BL2" s="294"/>
      <c r="BM2" s="294"/>
      <c r="BN2" s="294"/>
      <c r="BO2" s="294"/>
      <c r="BP2" s="294"/>
      <c r="BQ2" s="294"/>
      <c r="BR2" s="294"/>
      <c r="BS2" s="294"/>
      <c r="BT2" s="294"/>
      <c r="BU2" s="294"/>
      <c r="BV2" s="294"/>
      <c r="BW2" s="294"/>
      <c r="BX2" s="294"/>
      <c r="BY2" s="294"/>
      <c r="BZ2" s="294"/>
      <c r="CA2" s="294"/>
      <c r="CB2" s="294"/>
      <c r="CC2" s="294"/>
      <c r="CD2" s="294"/>
      <c r="CE2" s="294"/>
      <c r="CF2" s="294"/>
      <c r="CG2" s="294"/>
      <c r="CH2" s="294"/>
      <c r="CI2" s="294"/>
      <c r="CJ2" s="294"/>
      <c r="CK2" s="294"/>
      <c r="CL2" s="294"/>
      <c r="CM2" s="294"/>
      <c r="CN2" s="294"/>
      <c r="CO2" s="294"/>
      <c r="CP2" s="294"/>
      <c r="CQ2" s="294"/>
      <c r="CR2" s="294"/>
      <c r="CS2" s="294"/>
      <c r="CT2" s="294"/>
      <c r="CU2" s="294"/>
      <c r="CV2" s="294"/>
      <c r="CW2" s="294"/>
      <c r="CX2" s="294"/>
      <c r="CY2" s="294"/>
      <c r="CZ2" s="294"/>
      <c r="DA2" s="294"/>
      <c r="DB2" s="294"/>
      <c r="DC2" s="294"/>
      <c r="DD2" s="294"/>
      <c r="DE2" s="294"/>
      <c r="DF2" s="294"/>
      <c r="DG2" s="294"/>
      <c r="DH2" s="294"/>
      <c r="DI2" s="294"/>
      <c r="DJ2" s="294"/>
      <c r="DK2" s="294"/>
      <c r="DL2" s="294"/>
      <c r="DM2" s="294"/>
      <c r="DN2" s="294"/>
      <c r="DO2" s="294"/>
      <c r="DP2" s="294"/>
      <c r="DQ2" s="294"/>
      <c r="DR2" s="294"/>
      <c r="DS2" s="294"/>
      <c r="DT2" s="294"/>
      <c r="DU2" s="294"/>
      <c r="DV2" s="294"/>
      <c r="DW2" s="294"/>
      <c r="DX2" s="294"/>
      <c r="DY2" s="294"/>
      <c r="DZ2" s="294"/>
      <c r="EA2" s="294"/>
      <c r="EB2" s="294"/>
      <c r="EC2" s="294"/>
      <c r="ED2" s="294"/>
      <c r="EE2" s="294"/>
      <c r="EF2" s="294"/>
      <c r="EG2" s="294"/>
      <c r="EH2" s="294"/>
      <c r="EI2" s="294"/>
      <c r="EJ2" s="294"/>
      <c r="EK2" s="294"/>
      <c r="EL2" s="294"/>
      <c r="EM2" s="294"/>
      <c r="EN2" s="294"/>
      <c r="EO2" s="294"/>
      <c r="EP2" s="294"/>
      <c r="EQ2" s="294"/>
      <c r="ER2" s="294"/>
      <c r="ES2" s="294"/>
      <c r="ET2" s="294"/>
      <c r="EU2" s="294"/>
      <c r="EV2" s="294"/>
      <c r="EW2" s="294"/>
      <c r="EX2" s="294"/>
      <c r="EY2" s="294"/>
      <c r="EZ2" s="294"/>
      <c r="FA2" s="294"/>
      <c r="FB2" s="294"/>
      <c r="FC2" s="294"/>
      <c r="FD2" s="294"/>
      <c r="FE2" s="294"/>
      <c r="FF2" s="294"/>
      <c r="FG2" s="294"/>
      <c r="FH2" s="294"/>
      <c r="FI2" s="294"/>
      <c r="FJ2" s="294"/>
      <c r="FK2" s="294"/>
      <c r="FL2" s="294"/>
      <c r="FM2" s="294"/>
      <c r="FN2" s="294"/>
      <c r="FO2" s="294"/>
      <c r="FP2" s="294"/>
      <c r="FQ2" s="294"/>
      <c r="FR2" s="294"/>
      <c r="FS2" s="294"/>
      <c r="FT2" s="294"/>
      <c r="FU2" s="294"/>
      <c r="FV2" s="294"/>
      <c r="FW2" s="294"/>
      <c r="FX2" s="294"/>
      <c r="FY2" s="294"/>
      <c r="FZ2" s="294"/>
      <c r="GA2" s="294"/>
      <c r="GB2" s="294"/>
      <c r="GC2" s="294"/>
      <c r="GD2" s="294"/>
      <c r="GE2" s="294"/>
      <c r="GF2" s="294"/>
      <c r="GG2" s="294"/>
      <c r="GH2" s="294"/>
      <c r="GI2" s="294"/>
      <c r="GJ2" s="294"/>
      <c r="GK2" s="294"/>
      <c r="GL2" s="294"/>
      <c r="GM2" s="294"/>
      <c r="GN2" s="294"/>
      <c r="GO2" s="294"/>
      <c r="GP2" s="294"/>
      <c r="GQ2" s="294"/>
      <c r="GR2" s="294"/>
      <c r="GS2" s="294"/>
      <c r="GT2" s="294"/>
      <c r="GU2" s="294"/>
      <c r="GV2" s="294"/>
      <c r="GW2" s="294"/>
      <c r="GX2" s="294"/>
      <c r="GY2" s="294"/>
      <c r="GZ2" s="294"/>
      <c r="HA2" s="294"/>
      <c r="HB2" s="294"/>
      <c r="HC2" s="294"/>
      <c r="HD2" s="294"/>
      <c r="HE2" s="294"/>
      <c r="HF2" s="294"/>
      <c r="HG2" s="294"/>
      <c r="HH2" s="294"/>
      <c r="HI2" s="294"/>
      <c r="HJ2" s="294"/>
      <c r="HK2" s="294"/>
      <c r="HL2" s="294"/>
      <c r="HM2" s="294"/>
      <c r="HN2" s="294"/>
      <c r="HO2" s="294"/>
      <c r="HP2" s="294"/>
      <c r="HQ2" s="294"/>
      <c r="HR2" s="294"/>
      <c r="HS2" s="294"/>
      <c r="HT2" s="294"/>
      <c r="HU2" s="294"/>
      <c r="HV2" s="294"/>
      <c r="HW2" s="294"/>
      <c r="HX2" s="294"/>
      <c r="HY2" s="294"/>
      <c r="HZ2" s="294"/>
      <c r="IA2" s="294"/>
      <c r="IB2" s="294"/>
      <c r="IC2" s="294"/>
      <c r="ID2" s="294"/>
      <c r="IE2" s="294"/>
      <c r="IF2" s="294"/>
      <c r="IG2" s="294"/>
      <c r="IH2" s="294"/>
      <c r="II2" s="294"/>
      <c r="IJ2" s="294"/>
      <c r="IK2" s="294"/>
      <c r="IL2" s="294"/>
      <c r="IM2" s="294"/>
      <c r="IN2" s="294"/>
      <c r="IO2" s="294"/>
      <c r="IP2" s="294"/>
      <c r="IQ2" s="294"/>
      <c r="IR2" s="294"/>
      <c r="IS2" s="294"/>
      <c r="IT2" s="294"/>
      <c r="IU2" s="294"/>
      <c r="IV2" s="294"/>
      <c r="IW2" s="294"/>
      <c r="IX2" s="294"/>
      <c r="IY2" s="294"/>
      <c r="IZ2" s="294"/>
      <c r="JA2" s="294"/>
      <c r="JB2" s="294"/>
      <c r="JC2" s="294"/>
      <c r="JD2" s="294"/>
      <c r="JE2" s="294"/>
      <c r="JF2" s="294"/>
      <c r="JG2" s="294"/>
      <c r="JH2" s="294"/>
      <c r="JI2" s="294"/>
      <c r="JJ2" s="294"/>
      <c r="JK2" s="294"/>
      <c r="JL2" s="294"/>
      <c r="JM2" s="294"/>
      <c r="JN2" s="294"/>
      <c r="JO2" s="294"/>
      <c r="JP2" s="294"/>
      <c r="JQ2" s="294"/>
      <c r="JR2" s="294"/>
      <c r="JS2" s="294"/>
      <c r="JT2" s="294"/>
      <c r="JU2" s="294"/>
      <c r="JV2" s="294"/>
      <c r="JW2" s="294"/>
      <c r="JX2" s="294"/>
      <c r="JY2" s="294"/>
      <c r="JZ2" s="294"/>
      <c r="KA2" s="294"/>
      <c r="KB2" s="294"/>
      <c r="KC2" s="294"/>
      <c r="KD2" s="294"/>
      <c r="KE2" s="294"/>
      <c r="KF2" s="294"/>
      <c r="KG2" s="294"/>
      <c r="KH2" s="294"/>
      <c r="KI2" s="294"/>
      <c r="KJ2" s="294"/>
      <c r="KK2" s="294"/>
      <c r="KL2" s="294"/>
      <c r="KM2" s="294"/>
      <c r="KN2" s="294"/>
      <c r="KO2" s="294"/>
      <c r="KP2" s="294"/>
      <c r="KQ2" s="294"/>
      <c r="KR2" s="294"/>
      <c r="KS2" s="294"/>
      <c r="KT2" s="294"/>
      <c r="KU2" s="294"/>
      <c r="KV2" s="294"/>
      <c r="KW2" s="294"/>
      <c r="KX2" s="294"/>
      <c r="KY2" s="294"/>
      <c r="KZ2" s="294"/>
      <c r="LA2" s="294"/>
      <c r="LB2" s="294"/>
      <c r="LC2" s="294"/>
      <c r="LD2" s="294"/>
      <c r="LE2" s="294"/>
      <c r="LF2" s="294"/>
      <c r="LG2" s="294"/>
      <c r="LH2" s="294"/>
      <c r="LI2" s="294"/>
      <c r="LJ2" s="294"/>
      <c r="LK2" s="294"/>
      <c r="LL2" s="294"/>
      <c r="LM2" s="294"/>
      <c r="LN2" s="294"/>
      <c r="LO2" s="294"/>
      <c r="LP2" s="294"/>
      <c r="LQ2" s="294"/>
      <c r="LR2" s="294"/>
      <c r="LS2" s="294"/>
      <c r="LT2" s="294"/>
      <c r="LU2" s="294"/>
      <c r="LV2" s="294"/>
      <c r="LW2" s="294"/>
      <c r="LX2" s="294"/>
      <c r="LY2" s="294"/>
      <c r="LZ2" s="294"/>
      <c r="MA2" s="294"/>
      <c r="MB2" s="294"/>
      <c r="MC2" s="294"/>
      <c r="MD2" s="294"/>
      <c r="ME2" s="294"/>
      <c r="MF2" s="294"/>
      <c r="MG2" s="294"/>
      <c r="MH2" s="294"/>
      <c r="MI2" s="294"/>
      <c r="MJ2" s="294"/>
      <c r="MK2" s="294"/>
      <c r="ML2" s="294"/>
      <c r="MM2" s="294"/>
      <c r="MN2" s="294"/>
      <c r="MO2" s="294"/>
      <c r="MP2" s="294"/>
      <c r="MQ2" s="294"/>
      <c r="MR2" s="294"/>
      <c r="MS2" s="294"/>
      <c r="MT2" s="294"/>
      <c r="MU2" s="294"/>
      <c r="MV2" s="294"/>
      <c r="MW2" s="294"/>
      <c r="MX2" s="294"/>
      <c r="MY2" s="294"/>
      <c r="MZ2" s="294"/>
      <c r="NA2" s="294"/>
      <c r="NB2" s="294"/>
      <c r="NC2" s="294"/>
      <c r="ND2" s="294"/>
      <c r="NE2" s="294"/>
      <c r="NF2" s="294"/>
      <c r="NG2" s="294"/>
      <c r="NH2" s="294"/>
      <c r="NI2" s="294"/>
      <c r="NJ2" s="294"/>
      <c r="NK2" s="294"/>
      <c r="NL2" s="294"/>
      <c r="NM2" s="294"/>
      <c r="NN2" s="294"/>
      <c r="NO2" s="294"/>
      <c r="NP2" s="294"/>
      <c r="NQ2" s="294"/>
      <c r="NR2" s="294"/>
      <c r="NS2" s="294"/>
      <c r="NT2" s="294"/>
      <c r="NU2" s="294"/>
      <c r="NV2" s="294"/>
      <c r="NW2" s="294"/>
      <c r="NX2" s="294"/>
      <c r="NY2" s="294"/>
      <c r="NZ2" s="294"/>
      <c r="OA2" s="294"/>
      <c r="OB2" s="294"/>
      <c r="OC2" s="294"/>
      <c r="OD2" s="294"/>
      <c r="OE2" s="294"/>
      <c r="OF2" s="294"/>
      <c r="OG2" s="294"/>
      <c r="OH2" s="294"/>
      <c r="OI2" s="294"/>
      <c r="OJ2" s="294"/>
      <c r="OK2" s="294"/>
      <c r="OL2" s="294"/>
      <c r="OM2" s="294"/>
      <c r="ON2" s="294"/>
      <c r="OO2" s="294"/>
      <c r="OP2" s="294"/>
      <c r="OQ2" s="294"/>
      <c r="OR2" s="294"/>
      <c r="OS2" s="294"/>
      <c r="OT2" s="294"/>
      <c r="OU2" s="294"/>
      <c r="OV2" s="294"/>
      <c r="OW2" s="294"/>
      <c r="OX2" s="294"/>
      <c r="OY2" s="294"/>
      <c r="OZ2" s="294"/>
      <c r="PA2" s="294"/>
      <c r="PB2" s="294"/>
      <c r="PC2" s="294"/>
      <c r="PD2" s="294"/>
      <c r="PE2" s="294"/>
      <c r="PF2" s="294"/>
      <c r="PG2" s="294"/>
      <c r="PH2" s="294"/>
      <c r="PI2" s="294"/>
      <c r="PJ2" s="294"/>
      <c r="PK2" s="294"/>
      <c r="PL2" s="294"/>
      <c r="PM2" s="294"/>
      <c r="PN2" s="294"/>
      <c r="PO2" s="294"/>
      <c r="PP2" s="294"/>
      <c r="PQ2" s="294"/>
      <c r="PR2" s="294"/>
      <c r="PS2" s="294"/>
      <c r="PT2" s="294"/>
      <c r="PU2" s="294"/>
      <c r="PV2" s="294"/>
      <c r="PW2" s="294"/>
      <c r="PX2" s="294"/>
      <c r="PY2" s="294"/>
      <c r="PZ2" s="294"/>
      <c r="QA2" s="294"/>
      <c r="QB2" s="294"/>
      <c r="QC2" s="294"/>
      <c r="QD2" s="294"/>
      <c r="QE2" s="294"/>
      <c r="QF2" s="294"/>
      <c r="QG2" s="294"/>
      <c r="QH2" s="294"/>
      <c r="QI2" s="294"/>
      <c r="QJ2" s="294"/>
      <c r="QK2" s="294"/>
      <c r="QL2" s="294"/>
      <c r="QM2" s="294"/>
      <c r="QN2" s="294"/>
      <c r="QO2" s="294"/>
      <c r="QP2" s="294"/>
      <c r="QQ2" s="294"/>
      <c r="QR2" s="294"/>
      <c r="QS2" s="294"/>
      <c r="QT2" s="294"/>
      <c r="QU2" s="294"/>
      <c r="QV2" s="294"/>
      <c r="QW2" s="294"/>
      <c r="QX2" s="294"/>
      <c r="QY2" s="294"/>
      <c r="QZ2" s="294"/>
      <c r="RA2" s="294"/>
      <c r="RB2" s="294"/>
      <c r="RC2" s="294"/>
      <c r="RD2" s="294"/>
      <c r="RE2" s="294"/>
      <c r="RF2" s="294"/>
      <c r="RG2" s="294"/>
      <c r="RH2" s="294"/>
      <c r="RI2" s="294"/>
      <c r="RJ2" s="294"/>
      <c r="RK2" s="294"/>
      <c r="RL2" s="294"/>
      <c r="RM2" s="294"/>
      <c r="RN2" s="294"/>
      <c r="RO2" s="294"/>
      <c r="RP2" s="294"/>
      <c r="RQ2" s="294"/>
      <c r="RR2" s="294"/>
      <c r="RS2" s="294"/>
      <c r="RT2" s="294"/>
      <c r="RU2" s="294"/>
      <c r="RV2" s="294"/>
      <c r="RW2" s="294"/>
      <c r="RX2" s="294"/>
      <c r="RY2" s="294"/>
      <c r="RZ2" s="294"/>
      <c r="SA2" s="294"/>
      <c r="SB2" s="294"/>
      <c r="SC2" s="294"/>
      <c r="SD2" s="294"/>
      <c r="SE2" s="294"/>
      <c r="SF2" s="294"/>
      <c r="SG2" s="294"/>
      <c r="SH2" s="294"/>
      <c r="SI2" s="294"/>
      <c r="SJ2" s="294"/>
      <c r="SK2" s="294"/>
      <c r="SL2" s="294"/>
      <c r="SM2" s="294"/>
      <c r="SN2" s="294"/>
      <c r="SO2" s="294"/>
      <c r="SP2" s="294"/>
      <c r="SQ2" s="294"/>
      <c r="SR2" s="294"/>
      <c r="SS2" s="294"/>
      <c r="ST2" s="294"/>
      <c r="SU2" s="294"/>
      <c r="SV2" s="294"/>
      <c r="SW2" s="294"/>
      <c r="SX2" s="294"/>
      <c r="SY2" s="294"/>
      <c r="SZ2" s="294"/>
      <c r="TA2" s="294"/>
      <c r="TB2" s="294"/>
      <c r="TC2" s="294"/>
      <c r="TD2" s="294"/>
      <c r="TE2" s="294"/>
      <c r="TF2" s="294"/>
      <c r="TG2" s="294"/>
      <c r="TH2" s="294"/>
      <c r="TI2" s="294"/>
      <c r="TJ2" s="294"/>
      <c r="TK2" s="294"/>
      <c r="TL2" s="294"/>
      <c r="TM2" s="294"/>
      <c r="TN2" s="294"/>
      <c r="TO2" s="294"/>
      <c r="TP2" s="294"/>
      <c r="TQ2" s="294"/>
      <c r="TR2" s="294"/>
      <c r="TS2" s="294"/>
      <c r="TT2" s="294"/>
      <c r="TU2" s="294"/>
      <c r="TV2" s="294"/>
      <c r="TW2" s="294"/>
      <c r="TX2" s="294"/>
      <c r="TY2" s="294"/>
      <c r="TZ2" s="294"/>
      <c r="UA2" s="294"/>
      <c r="UB2" s="294"/>
      <c r="UC2" s="294"/>
      <c r="UD2" s="294"/>
      <c r="UE2" s="294"/>
      <c r="UF2" s="294"/>
      <c r="UG2" s="294"/>
      <c r="UH2" s="294"/>
      <c r="UI2" s="294"/>
      <c r="UJ2" s="294"/>
      <c r="UK2" s="294"/>
      <c r="UL2" s="294"/>
      <c r="UM2" s="294"/>
      <c r="UN2" s="294"/>
      <c r="UO2" s="294"/>
      <c r="UP2" s="294"/>
      <c r="UQ2" s="294"/>
      <c r="UR2" s="294"/>
      <c r="US2" s="294"/>
      <c r="UT2" s="294"/>
      <c r="UU2" s="294"/>
      <c r="UV2" s="294"/>
      <c r="UW2" s="294"/>
      <c r="UX2" s="294"/>
      <c r="UY2" s="294"/>
      <c r="UZ2" s="294"/>
      <c r="VA2" s="294"/>
      <c r="VB2" s="294"/>
      <c r="VC2" s="294"/>
      <c r="VD2" s="294"/>
      <c r="VE2" s="294"/>
      <c r="VF2" s="294"/>
      <c r="VG2" s="294"/>
      <c r="VH2" s="294"/>
      <c r="VI2" s="294"/>
      <c r="VJ2" s="294"/>
      <c r="VK2" s="294"/>
      <c r="VL2" s="294"/>
      <c r="VM2" s="294"/>
      <c r="VN2" s="294"/>
      <c r="VO2" s="294"/>
      <c r="VP2" s="294"/>
      <c r="VQ2" s="294"/>
      <c r="VR2" s="294"/>
      <c r="VS2" s="294"/>
      <c r="VT2" s="294"/>
      <c r="VU2" s="294"/>
      <c r="VV2" s="294"/>
      <c r="VW2" s="294"/>
      <c r="VX2" s="294"/>
      <c r="VY2" s="294"/>
      <c r="VZ2" s="294"/>
      <c r="WA2" s="294"/>
      <c r="WB2" s="294"/>
      <c r="WC2" s="294"/>
      <c r="WD2" s="294"/>
      <c r="WE2" s="294"/>
      <c r="WF2" s="294"/>
      <c r="WG2" s="294"/>
      <c r="WH2" s="294"/>
      <c r="WI2" s="294"/>
      <c r="WJ2" s="294"/>
      <c r="WK2" s="294"/>
      <c r="WL2" s="294"/>
      <c r="WM2" s="294"/>
      <c r="WN2" s="294"/>
      <c r="WO2" s="294"/>
      <c r="WP2" s="294"/>
      <c r="WQ2" s="294"/>
      <c r="WR2" s="294"/>
      <c r="WS2" s="294"/>
      <c r="WT2" s="294"/>
      <c r="WU2" s="294"/>
      <c r="WV2" s="294"/>
      <c r="WW2" s="294"/>
      <c r="WX2" s="294"/>
      <c r="WY2" s="294"/>
      <c r="WZ2" s="294"/>
      <c r="XA2" s="294"/>
      <c r="XB2" s="294"/>
      <c r="XC2" s="294"/>
      <c r="XD2" s="294"/>
      <c r="XE2" s="294"/>
      <c r="XF2" s="294"/>
      <c r="XG2" s="294"/>
      <c r="XH2" s="294"/>
      <c r="XI2" s="294"/>
      <c r="XJ2" s="294"/>
      <c r="XK2" s="294"/>
      <c r="XL2" s="294"/>
      <c r="XM2" s="294"/>
      <c r="XN2" s="294"/>
      <c r="XO2" s="294"/>
      <c r="XP2" s="294"/>
      <c r="XQ2" s="294"/>
      <c r="XR2" s="294"/>
      <c r="XS2" s="294"/>
      <c r="XT2" s="294"/>
      <c r="XU2" s="294"/>
      <c r="XV2" s="294"/>
      <c r="XW2" s="294"/>
      <c r="XX2" s="294"/>
      <c r="XY2" s="294"/>
      <c r="XZ2" s="294"/>
      <c r="YA2" s="294"/>
      <c r="YB2" s="294"/>
      <c r="YC2" s="294"/>
      <c r="YD2" s="294"/>
      <c r="YE2" s="294"/>
      <c r="YF2" s="294"/>
      <c r="YG2" s="294"/>
      <c r="YH2" s="294"/>
      <c r="YI2" s="294"/>
      <c r="YJ2" s="294"/>
      <c r="YK2" s="294"/>
      <c r="YL2" s="294"/>
      <c r="YM2" s="294"/>
      <c r="YN2" s="294"/>
      <c r="YO2" s="294"/>
      <c r="YP2" s="294"/>
      <c r="YQ2" s="294"/>
      <c r="YR2" s="294"/>
      <c r="YS2" s="294"/>
      <c r="YT2" s="294"/>
      <c r="YU2" s="294"/>
      <c r="YV2" s="294"/>
      <c r="YW2" s="294"/>
      <c r="YX2" s="294"/>
      <c r="YY2" s="294"/>
      <c r="YZ2" s="294"/>
      <c r="ZA2" s="294"/>
      <c r="ZB2" s="294"/>
      <c r="ZC2" s="294"/>
      <c r="ZD2" s="294"/>
      <c r="ZE2" s="294"/>
      <c r="ZF2" s="294"/>
      <c r="ZG2" s="294"/>
      <c r="ZH2" s="294"/>
      <c r="ZI2" s="294"/>
      <c r="ZJ2" s="294"/>
      <c r="ZK2" s="294"/>
      <c r="ZL2" s="294"/>
      <c r="ZM2" s="294"/>
      <c r="ZN2" s="294"/>
      <c r="ZO2" s="294"/>
      <c r="ZP2" s="294"/>
      <c r="ZQ2" s="294"/>
      <c r="ZR2" s="294"/>
      <c r="ZS2" s="294"/>
      <c r="ZT2" s="294"/>
      <c r="ZU2" s="294"/>
      <c r="ZV2" s="294"/>
      <c r="ZW2" s="294"/>
      <c r="ZX2" s="294"/>
      <c r="ZY2" s="294"/>
      <c r="ZZ2" s="294"/>
      <c r="AAA2" s="294"/>
      <c r="AAB2" s="294"/>
      <c r="AAC2" s="294"/>
      <c r="AAD2" s="294"/>
      <c r="AAE2" s="294"/>
      <c r="AAF2" s="294"/>
      <c r="AAG2" s="294"/>
      <c r="AAH2" s="294"/>
      <c r="AAI2" s="294"/>
      <c r="AAJ2" s="294"/>
      <c r="AAK2" s="294"/>
      <c r="AAL2" s="294"/>
      <c r="AAM2" s="294"/>
      <c r="AAN2" s="294"/>
      <c r="AAO2" s="294"/>
      <c r="AAP2" s="294"/>
      <c r="AAQ2" s="294"/>
      <c r="AAR2" s="294"/>
      <c r="AAS2" s="294"/>
      <c r="AAT2" s="294"/>
      <c r="AAU2" s="294"/>
      <c r="AAV2" s="294"/>
      <c r="AAW2" s="294"/>
      <c r="AAX2" s="294"/>
      <c r="AAY2" s="294"/>
      <c r="AAZ2" s="294"/>
      <c r="ABA2" s="294"/>
      <c r="ABB2" s="294"/>
      <c r="ABC2" s="294"/>
      <c r="ABD2" s="294"/>
      <c r="ABE2" s="294"/>
      <c r="ABF2" s="294"/>
      <c r="ABG2" s="294"/>
      <c r="ABH2" s="294"/>
      <c r="ABI2" s="294"/>
      <c r="ABJ2" s="294"/>
      <c r="ABK2" s="294"/>
      <c r="ABL2" s="294"/>
      <c r="ABM2" s="294"/>
      <c r="ABN2" s="294"/>
      <c r="ABO2" s="294"/>
      <c r="ABP2" s="294"/>
      <c r="ABQ2" s="294"/>
      <c r="ABR2" s="294"/>
      <c r="ABS2" s="294"/>
      <c r="ABT2" s="294"/>
      <c r="ABU2" s="294"/>
      <c r="ABV2" s="294"/>
      <c r="ABW2" s="294"/>
      <c r="ABX2" s="294"/>
      <c r="ABY2" s="294"/>
      <c r="ABZ2" s="294"/>
      <c r="ACA2" s="294"/>
      <c r="ACB2" s="294"/>
      <c r="ACC2" s="294"/>
      <c r="ACD2" s="294"/>
      <c r="ACE2" s="294"/>
      <c r="ACF2" s="294"/>
      <c r="ACG2" s="294"/>
      <c r="ACH2" s="294"/>
      <c r="ACI2" s="294"/>
      <c r="ACJ2" s="294"/>
      <c r="ACK2" s="294"/>
      <c r="ACL2" s="294"/>
      <c r="ACM2" s="294"/>
      <c r="ACN2" s="294"/>
      <c r="ACO2" s="294"/>
      <c r="ACP2" s="294"/>
      <c r="ACQ2" s="294"/>
      <c r="ACR2" s="294"/>
      <c r="ACS2" s="294"/>
      <c r="ACT2" s="294"/>
      <c r="ACU2" s="294"/>
      <c r="ACV2" s="294"/>
      <c r="ACW2" s="294"/>
      <c r="ACX2" s="294"/>
      <c r="ACY2" s="294"/>
      <c r="ACZ2" s="294"/>
      <c r="ADA2" s="294"/>
      <c r="ADB2" s="294"/>
      <c r="ADC2" s="294"/>
      <c r="ADD2" s="294"/>
      <c r="ADE2" s="294"/>
      <c r="ADF2" s="294"/>
      <c r="ADG2" s="294"/>
      <c r="ADH2" s="294"/>
      <c r="ADI2" s="294"/>
      <c r="ADJ2" s="294"/>
      <c r="ADK2" s="294"/>
      <c r="ADL2" s="294"/>
      <c r="ADM2" s="294"/>
      <c r="ADN2" s="294"/>
      <c r="ADO2" s="294"/>
      <c r="ADP2" s="294"/>
      <c r="ADQ2" s="294"/>
      <c r="ADR2" s="294"/>
      <c r="ADS2" s="294"/>
      <c r="ADT2" s="294"/>
      <c r="ADU2" s="294"/>
      <c r="ADV2" s="294"/>
      <c r="ADW2" s="294"/>
      <c r="ADX2" s="294"/>
      <c r="ADY2" s="294"/>
      <c r="ADZ2" s="294"/>
      <c r="AEA2" s="294"/>
      <c r="AEB2" s="294"/>
      <c r="AEC2" s="294"/>
      <c r="AED2" s="294"/>
      <c r="AEE2" s="294"/>
      <c r="AEF2" s="294"/>
      <c r="AEG2" s="294"/>
      <c r="AEH2" s="294"/>
      <c r="AEI2" s="294"/>
      <c r="AEJ2" s="294"/>
      <c r="AEK2" s="294"/>
      <c r="AEL2" s="294"/>
      <c r="AEM2" s="294"/>
      <c r="AEN2" s="294"/>
      <c r="AEO2" s="294"/>
      <c r="AEP2" s="294"/>
      <c r="AEQ2" s="294"/>
      <c r="AER2" s="294"/>
      <c r="AES2" s="294"/>
      <c r="AET2" s="294"/>
      <c r="AEU2" s="294"/>
      <c r="AEV2" s="294"/>
      <c r="AEW2" s="294"/>
      <c r="AEX2" s="294"/>
      <c r="AEY2" s="294"/>
      <c r="AEZ2" s="294"/>
      <c r="AFA2" s="294"/>
      <c r="AFB2" s="294"/>
      <c r="AFC2" s="294"/>
      <c r="AFD2" s="294"/>
      <c r="AFE2" s="294"/>
      <c r="AFF2" s="294"/>
      <c r="AFG2" s="294"/>
      <c r="AFH2" s="294"/>
      <c r="AFI2" s="294"/>
      <c r="AFJ2" s="294"/>
      <c r="AFK2" s="294"/>
      <c r="AFL2" s="294"/>
      <c r="AFM2" s="294"/>
      <c r="AFN2" s="294"/>
      <c r="AFO2" s="294"/>
      <c r="AFP2" s="294"/>
      <c r="AFQ2" s="294"/>
      <c r="AFR2" s="294"/>
      <c r="AFS2" s="294"/>
      <c r="AFT2" s="294"/>
      <c r="AFU2" s="294"/>
      <c r="AFV2" s="294"/>
      <c r="AFW2" s="294"/>
      <c r="AFX2" s="294"/>
      <c r="AFY2" s="294"/>
      <c r="AFZ2" s="294"/>
      <c r="AGA2" s="294"/>
      <c r="AGB2" s="294"/>
      <c r="AGC2" s="294"/>
      <c r="AGD2" s="294"/>
      <c r="AGE2" s="294"/>
      <c r="AGF2" s="294"/>
      <c r="AGG2" s="294"/>
      <c r="AGH2" s="294"/>
      <c r="AGI2" s="294"/>
      <c r="AGJ2" s="294"/>
      <c r="AGK2" s="294"/>
      <c r="AGL2" s="294"/>
      <c r="AGM2" s="294"/>
      <c r="AGN2" s="294"/>
      <c r="AGO2" s="294"/>
      <c r="AGP2" s="294"/>
      <c r="AGQ2" s="294"/>
      <c r="AGR2" s="294"/>
      <c r="AGS2" s="294"/>
      <c r="AGT2" s="294"/>
      <c r="AGU2" s="294"/>
      <c r="AGV2" s="294"/>
      <c r="AGW2" s="294"/>
      <c r="AGX2" s="294"/>
      <c r="AGY2" s="294"/>
      <c r="AGZ2" s="294"/>
      <c r="AHA2" s="294"/>
      <c r="AHB2" s="294"/>
      <c r="AHC2" s="294"/>
      <c r="AHD2" s="294"/>
      <c r="AHE2" s="294"/>
      <c r="AHF2" s="294"/>
      <c r="AHG2" s="294"/>
      <c r="AHH2" s="294"/>
      <c r="AHI2" s="294"/>
      <c r="AHJ2" s="294"/>
      <c r="AHK2" s="294"/>
      <c r="AHL2" s="294"/>
      <c r="AHM2" s="294"/>
      <c r="AHN2" s="294"/>
      <c r="AHO2" s="294"/>
      <c r="AHP2" s="294"/>
      <c r="AHQ2" s="294"/>
      <c r="AHR2" s="294"/>
      <c r="AHS2" s="294"/>
      <c r="AHT2" s="294"/>
      <c r="AHU2" s="294"/>
      <c r="AHV2" s="294"/>
      <c r="AHW2" s="294"/>
      <c r="AHX2" s="294"/>
      <c r="AHY2" s="294"/>
      <c r="AHZ2" s="294"/>
      <c r="AIA2" s="294"/>
      <c r="AIB2" s="294"/>
      <c r="AIC2" s="294"/>
      <c r="AID2" s="294"/>
      <c r="AIE2" s="294"/>
      <c r="AIF2" s="294"/>
      <c r="AIG2" s="294"/>
      <c r="AIH2" s="294"/>
      <c r="AII2" s="294"/>
      <c r="AIJ2" s="294"/>
      <c r="AIK2" s="294"/>
      <c r="AIL2" s="294"/>
      <c r="AIM2" s="294"/>
      <c r="AIN2" s="294"/>
      <c r="AIO2" s="294"/>
      <c r="AIP2" s="294"/>
      <c r="AIQ2" s="294"/>
      <c r="AIR2" s="294"/>
      <c r="AIS2" s="294"/>
      <c r="AIT2" s="294"/>
      <c r="AIU2" s="294"/>
      <c r="AIV2" s="294"/>
      <c r="AIW2" s="294"/>
      <c r="AIX2" s="294"/>
      <c r="AIY2" s="294"/>
      <c r="AIZ2" s="294"/>
      <c r="AJA2" s="294"/>
      <c r="AJB2" s="294"/>
      <c r="AJC2" s="294"/>
      <c r="AJD2" s="294"/>
      <c r="AJE2" s="294"/>
      <c r="AJF2" s="294"/>
      <c r="AJG2" s="294"/>
      <c r="AJH2" s="294"/>
      <c r="AJI2" s="294"/>
      <c r="AJJ2" s="294"/>
      <c r="AJK2" s="294"/>
      <c r="AJL2" s="294"/>
      <c r="AJM2" s="294"/>
      <c r="AJN2" s="294"/>
      <c r="AJO2" s="294"/>
      <c r="AJP2" s="294"/>
      <c r="AJQ2" s="294"/>
      <c r="AJR2" s="294"/>
      <c r="AJS2" s="294"/>
      <c r="AJT2" s="294"/>
      <c r="AJU2" s="294"/>
      <c r="AJV2" s="294"/>
      <c r="AJW2" s="294"/>
      <c r="AJX2" s="294"/>
      <c r="AJY2" s="294"/>
      <c r="AJZ2" s="294"/>
      <c r="AKA2" s="294"/>
      <c r="AKB2" s="294"/>
      <c r="AKC2" s="294"/>
      <c r="AKD2" s="294"/>
      <c r="AKE2" s="294"/>
      <c r="AKF2" s="294"/>
      <c r="AKG2" s="294"/>
      <c r="AKH2" s="294"/>
      <c r="AKI2" s="294"/>
      <c r="AKJ2" s="294"/>
      <c r="AKK2" s="294"/>
      <c r="AKL2" s="294"/>
      <c r="AKM2" s="294"/>
      <c r="AKN2" s="294"/>
      <c r="AKO2" s="294"/>
      <c r="AKP2" s="294"/>
      <c r="AKQ2" s="294"/>
      <c r="AKR2" s="294"/>
      <c r="AKS2" s="294"/>
      <c r="AKT2" s="294"/>
      <c r="AKU2" s="294"/>
      <c r="AKV2" s="294"/>
      <c r="AKW2" s="294"/>
      <c r="AKX2" s="294"/>
      <c r="AKY2" s="294"/>
      <c r="AKZ2" s="294"/>
      <c r="ALA2" s="294"/>
      <c r="ALB2" s="294"/>
      <c r="ALC2" s="294"/>
      <c r="ALD2" s="294"/>
      <c r="ALE2" s="294"/>
      <c r="ALF2" s="294"/>
      <c r="ALG2" s="294"/>
      <c r="ALH2" s="294"/>
      <c r="ALI2" s="294"/>
      <c r="ALJ2" s="294"/>
      <c r="ALK2" s="294"/>
      <c r="ALL2" s="294"/>
      <c r="ALM2" s="294"/>
      <c r="ALN2" s="294"/>
      <c r="ALO2" s="294"/>
      <c r="ALP2" s="294"/>
      <c r="ALQ2" s="294"/>
      <c r="ALR2" s="294"/>
      <c r="ALS2" s="294"/>
      <c r="ALT2" s="294"/>
      <c r="ALU2" s="294"/>
      <c r="ALV2" s="294"/>
      <c r="ALW2" s="294"/>
      <c r="ALX2" s="294"/>
      <c r="ALY2" s="294"/>
      <c r="ALZ2" s="294"/>
      <c r="AMA2" s="294"/>
      <c r="AMB2" s="294"/>
      <c r="AMC2" s="294"/>
      <c r="AMD2" s="294"/>
      <c r="AME2" s="294"/>
      <c r="AMF2" s="294"/>
      <c r="AMG2" s="294"/>
      <c r="AMH2" s="294"/>
      <c r="AMI2" s="294"/>
      <c r="AMJ2" s="294"/>
      <c r="AMK2" s="294"/>
      <c r="AML2" s="294"/>
      <c r="AMM2" s="294"/>
      <c r="AMN2" s="294"/>
      <c r="AMO2" s="294"/>
      <c r="AMP2" s="294"/>
      <c r="AMQ2" s="294"/>
      <c r="AMR2" s="294"/>
      <c r="AMS2" s="294"/>
      <c r="AMT2" s="294"/>
      <c r="AMU2" s="294"/>
      <c r="AMV2" s="294"/>
      <c r="AMW2" s="294"/>
      <c r="AMX2" s="294"/>
      <c r="AMY2" s="294"/>
      <c r="AMZ2" s="294"/>
      <c r="ANA2" s="294"/>
      <c r="ANB2" s="294"/>
      <c r="ANC2" s="294"/>
      <c r="AND2" s="294"/>
      <c r="ANE2" s="294"/>
      <c r="ANF2" s="294"/>
      <c r="ANG2" s="294"/>
      <c r="ANH2" s="294"/>
      <c r="ANI2" s="294"/>
      <c r="ANJ2" s="294"/>
      <c r="ANK2" s="294"/>
      <c r="ANL2" s="294"/>
      <c r="ANM2" s="294"/>
      <c r="ANN2" s="294"/>
      <c r="ANO2" s="294"/>
      <c r="ANP2" s="294"/>
      <c r="ANQ2" s="294"/>
      <c r="ANR2" s="294"/>
      <c r="ANS2" s="294"/>
      <c r="ANT2" s="294"/>
      <c r="ANU2" s="294"/>
      <c r="ANV2" s="294"/>
      <c r="ANW2" s="294"/>
      <c r="ANX2" s="294"/>
      <c r="ANY2" s="294"/>
      <c r="ANZ2" s="294"/>
      <c r="AOA2" s="294"/>
      <c r="AOB2" s="294"/>
      <c r="AOC2" s="294"/>
      <c r="AOD2" s="294"/>
      <c r="AOE2" s="294"/>
      <c r="AOF2" s="294"/>
      <c r="AOG2" s="294"/>
      <c r="AOH2" s="294"/>
      <c r="AOI2" s="294"/>
      <c r="AOJ2" s="294"/>
      <c r="AOK2" s="294"/>
      <c r="AOL2" s="294"/>
      <c r="AOM2" s="294"/>
      <c r="AON2" s="294"/>
      <c r="AOO2" s="294"/>
      <c r="AOP2" s="294"/>
      <c r="AOQ2" s="294"/>
      <c r="AOR2" s="294"/>
      <c r="AOS2" s="294"/>
      <c r="AOT2" s="294"/>
      <c r="AOU2" s="294"/>
      <c r="AOV2" s="294"/>
      <c r="AOW2" s="294"/>
      <c r="AOX2" s="294"/>
      <c r="AOY2" s="294"/>
      <c r="AOZ2" s="294"/>
      <c r="APA2" s="294"/>
      <c r="APB2" s="294"/>
      <c r="APC2" s="294"/>
      <c r="APD2" s="294"/>
      <c r="APE2" s="294"/>
      <c r="APF2" s="294"/>
      <c r="APG2" s="294"/>
      <c r="APH2" s="294"/>
      <c r="API2" s="294"/>
      <c r="APJ2" s="294"/>
      <c r="APK2" s="294"/>
      <c r="APL2" s="294"/>
      <c r="APM2" s="294"/>
      <c r="APN2" s="294"/>
      <c r="APO2" s="294"/>
      <c r="APP2" s="294"/>
      <c r="APQ2" s="294"/>
      <c r="APR2" s="294"/>
      <c r="APS2" s="294"/>
      <c r="APT2" s="294"/>
      <c r="APU2" s="294"/>
      <c r="APV2" s="294"/>
      <c r="APW2" s="294"/>
      <c r="APX2" s="294"/>
      <c r="APY2" s="294"/>
      <c r="APZ2" s="294"/>
      <c r="AQA2" s="294"/>
      <c r="AQB2" s="294"/>
      <c r="AQC2" s="294"/>
      <c r="AQD2" s="294"/>
      <c r="AQE2" s="294"/>
      <c r="AQF2" s="294"/>
      <c r="AQG2" s="294"/>
      <c r="AQH2" s="294"/>
      <c r="AQI2" s="294"/>
      <c r="AQJ2" s="294"/>
      <c r="AQK2" s="294"/>
      <c r="AQL2" s="294"/>
      <c r="AQM2" s="294"/>
      <c r="AQN2" s="294"/>
      <c r="AQO2" s="294"/>
      <c r="AQP2" s="294"/>
      <c r="AQQ2" s="294"/>
      <c r="AQR2" s="294"/>
      <c r="AQS2" s="294"/>
      <c r="AQT2" s="294"/>
      <c r="AQU2" s="294"/>
      <c r="AQV2" s="294"/>
      <c r="AQW2" s="294"/>
      <c r="AQX2" s="294"/>
      <c r="AQY2" s="294"/>
      <c r="AQZ2" s="294"/>
      <c r="ARA2" s="294"/>
      <c r="ARB2" s="294"/>
      <c r="ARC2" s="294"/>
      <c r="ARD2" s="294"/>
      <c r="ARE2" s="294"/>
      <c r="ARF2" s="294"/>
      <c r="ARG2" s="294"/>
      <c r="ARH2" s="294"/>
      <c r="ARI2" s="294"/>
      <c r="ARJ2" s="294"/>
      <c r="ARK2" s="294"/>
      <c r="ARL2" s="294"/>
      <c r="ARM2" s="294"/>
      <c r="ARN2" s="294"/>
      <c r="ARO2" s="294"/>
      <c r="ARP2" s="294"/>
      <c r="ARQ2" s="294"/>
      <c r="ARR2" s="294"/>
      <c r="ARS2" s="294"/>
      <c r="ART2" s="294"/>
      <c r="ARU2" s="294"/>
      <c r="ARV2" s="294"/>
      <c r="ARW2" s="294"/>
      <c r="ARX2" s="294"/>
      <c r="ARY2" s="294"/>
      <c r="ARZ2" s="294"/>
      <c r="ASA2" s="294"/>
      <c r="ASB2" s="294"/>
      <c r="ASC2" s="294"/>
      <c r="ASD2" s="294"/>
      <c r="ASE2" s="294"/>
      <c r="ASF2" s="294"/>
      <c r="ASG2" s="294"/>
      <c r="ASH2" s="294"/>
      <c r="ASI2" s="294"/>
      <c r="ASJ2" s="294"/>
      <c r="ASK2" s="294"/>
      <c r="ASL2" s="294"/>
      <c r="ASM2" s="294"/>
      <c r="ASN2" s="294"/>
      <c r="ASO2" s="294"/>
      <c r="ASP2" s="294"/>
      <c r="ASQ2" s="294"/>
      <c r="ASR2" s="294"/>
      <c r="ASS2" s="294"/>
      <c r="AST2" s="294"/>
      <c r="ASU2" s="294"/>
      <c r="ASV2" s="294"/>
      <c r="ASW2" s="294"/>
      <c r="ASX2" s="294"/>
      <c r="ASY2" s="294"/>
      <c r="ASZ2" s="294"/>
      <c r="ATA2" s="294"/>
      <c r="ATB2" s="294"/>
      <c r="ATC2" s="294"/>
      <c r="ATD2" s="294"/>
      <c r="ATE2" s="294"/>
      <c r="ATF2" s="294"/>
      <c r="ATG2" s="294"/>
      <c r="ATH2" s="294"/>
      <c r="ATI2" s="294"/>
      <c r="ATJ2" s="294"/>
      <c r="ATK2" s="294"/>
      <c r="ATL2" s="294"/>
      <c r="ATM2" s="294"/>
      <c r="ATN2" s="294"/>
      <c r="ATO2" s="294"/>
      <c r="ATP2" s="294"/>
      <c r="ATQ2" s="294"/>
      <c r="ATR2" s="294"/>
      <c r="ATS2" s="294"/>
      <c r="ATT2" s="294"/>
      <c r="ATU2" s="294"/>
      <c r="ATV2" s="294"/>
      <c r="ATW2" s="294"/>
      <c r="ATX2" s="294"/>
      <c r="ATY2" s="294"/>
      <c r="ATZ2" s="294"/>
      <c r="AUA2" s="294"/>
      <c r="AUB2" s="294"/>
      <c r="AUC2" s="294"/>
      <c r="AUD2" s="294"/>
      <c r="AUE2" s="294"/>
      <c r="AUF2" s="294"/>
      <c r="AUG2" s="294"/>
      <c r="AUH2" s="294"/>
      <c r="AUI2" s="294"/>
      <c r="AUJ2" s="294"/>
      <c r="AUK2" s="294"/>
      <c r="AUL2" s="294"/>
      <c r="AUM2" s="294"/>
      <c r="AUN2" s="294"/>
      <c r="AUO2" s="294"/>
      <c r="AUP2" s="294"/>
      <c r="AUQ2" s="294"/>
      <c r="AUR2" s="294"/>
      <c r="AUS2" s="294"/>
      <c r="AUT2" s="294"/>
      <c r="AUU2" s="294"/>
      <c r="AUV2" s="294"/>
      <c r="AUW2" s="294"/>
      <c r="AUX2" s="294"/>
      <c r="AUY2" s="294"/>
      <c r="AUZ2" s="294"/>
      <c r="AVA2" s="294"/>
      <c r="AVB2" s="294"/>
      <c r="AVC2" s="294"/>
      <c r="AVD2" s="294"/>
      <c r="AVE2" s="294"/>
      <c r="AVF2" s="294"/>
      <c r="AVG2" s="294"/>
      <c r="AVH2" s="294"/>
      <c r="AVI2" s="294"/>
      <c r="AVJ2" s="294"/>
      <c r="AVK2" s="294"/>
      <c r="AVL2" s="294"/>
      <c r="AVM2" s="294"/>
      <c r="AVN2" s="294"/>
      <c r="AVO2" s="294"/>
      <c r="AVP2" s="294"/>
      <c r="AVQ2" s="294"/>
      <c r="AVR2" s="294"/>
      <c r="AVS2" s="294"/>
      <c r="AVT2" s="294"/>
      <c r="AVU2" s="294"/>
      <c r="AVV2" s="294"/>
      <c r="AVW2" s="294"/>
      <c r="AVX2" s="294"/>
      <c r="AVY2" s="294"/>
      <c r="AVZ2" s="294"/>
      <c r="AWA2" s="294"/>
      <c r="AWB2" s="294"/>
      <c r="AWC2" s="294"/>
      <c r="AWD2" s="294"/>
      <c r="AWE2" s="294"/>
      <c r="AWF2" s="294"/>
      <c r="AWG2" s="294"/>
      <c r="AWH2" s="294"/>
      <c r="AWI2" s="294"/>
      <c r="AWJ2" s="294"/>
      <c r="AWK2" s="294"/>
      <c r="AWL2" s="294"/>
      <c r="AWM2" s="294"/>
      <c r="AWN2" s="294"/>
      <c r="AWO2" s="294"/>
      <c r="AWP2" s="294"/>
      <c r="AWQ2" s="294"/>
      <c r="AWR2" s="294"/>
      <c r="AWS2" s="294"/>
      <c r="AWT2" s="294"/>
      <c r="AWU2" s="294"/>
      <c r="AWV2" s="294"/>
      <c r="AWW2" s="294"/>
      <c r="AWX2" s="294"/>
      <c r="AWY2" s="294"/>
      <c r="AWZ2" s="294"/>
      <c r="AXA2" s="294"/>
      <c r="AXB2" s="294"/>
      <c r="AXC2" s="294"/>
      <c r="AXD2" s="294"/>
      <c r="AXE2" s="294"/>
      <c r="AXF2" s="294"/>
      <c r="AXG2" s="294"/>
      <c r="AXH2" s="294"/>
      <c r="AXI2" s="294"/>
      <c r="AXJ2" s="294"/>
      <c r="AXK2" s="294"/>
      <c r="AXL2" s="294"/>
      <c r="AXM2" s="294"/>
      <c r="AXN2" s="294"/>
      <c r="AXO2" s="294"/>
      <c r="AXP2" s="294"/>
      <c r="AXQ2" s="294"/>
      <c r="AXR2" s="294"/>
      <c r="AXS2" s="294"/>
      <c r="AXT2" s="294"/>
      <c r="AXU2" s="294"/>
      <c r="AXV2" s="294"/>
      <c r="AXW2" s="294"/>
      <c r="AXX2" s="294"/>
      <c r="AXY2" s="294"/>
      <c r="AXZ2" s="294"/>
      <c r="AYA2" s="294"/>
      <c r="AYB2" s="294"/>
      <c r="AYC2" s="294"/>
      <c r="AYD2" s="294"/>
      <c r="AYE2" s="294"/>
      <c r="AYF2" s="294"/>
      <c r="AYG2" s="294"/>
      <c r="AYH2" s="294"/>
      <c r="AYI2" s="294"/>
      <c r="AYJ2" s="294"/>
      <c r="AYK2" s="294"/>
      <c r="AYL2" s="294"/>
      <c r="AYM2" s="294"/>
      <c r="AYN2" s="294"/>
      <c r="AYO2" s="294"/>
      <c r="AYP2" s="294"/>
      <c r="AYQ2" s="294"/>
      <c r="AYR2" s="294"/>
      <c r="AYS2" s="294"/>
      <c r="AYT2" s="294"/>
      <c r="AYU2" s="294"/>
      <c r="AYV2" s="294"/>
      <c r="AYW2" s="294"/>
      <c r="AYX2" s="294"/>
      <c r="AYY2" s="294"/>
      <c r="AYZ2" s="294"/>
      <c r="AZA2" s="294"/>
      <c r="AZB2" s="294"/>
      <c r="AZC2" s="294"/>
      <c r="AZD2" s="294"/>
      <c r="AZE2" s="294"/>
      <c r="AZF2" s="294"/>
      <c r="AZG2" s="294"/>
      <c r="AZH2" s="294"/>
      <c r="AZI2" s="294"/>
      <c r="AZJ2" s="294"/>
      <c r="AZK2" s="294"/>
      <c r="AZL2" s="294"/>
      <c r="AZM2" s="294"/>
      <c r="AZN2" s="294"/>
      <c r="AZO2" s="294"/>
      <c r="AZP2" s="294"/>
      <c r="AZQ2" s="294"/>
      <c r="AZR2" s="294"/>
      <c r="AZS2" s="294"/>
      <c r="AZT2" s="294"/>
      <c r="AZU2" s="294"/>
      <c r="AZV2" s="294"/>
      <c r="AZW2" s="294"/>
      <c r="AZX2" s="294"/>
      <c r="AZY2" s="294"/>
      <c r="AZZ2" s="294"/>
      <c r="BAA2" s="294"/>
      <c r="BAB2" s="294"/>
      <c r="BAC2" s="294"/>
      <c r="BAD2" s="294"/>
      <c r="BAE2" s="294"/>
      <c r="BAF2" s="294"/>
      <c r="BAG2" s="294"/>
      <c r="BAH2" s="294"/>
      <c r="BAI2" s="294"/>
      <c r="BAJ2" s="294"/>
      <c r="BAK2" s="294"/>
      <c r="BAL2" s="294"/>
      <c r="BAM2" s="294"/>
      <c r="BAN2" s="294"/>
      <c r="BAO2" s="294"/>
      <c r="BAP2" s="294"/>
      <c r="BAQ2" s="294"/>
      <c r="BAR2" s="294"/>
      <c r="BAS2" s="294"/>
      <c r="BAT2" s="294"/>
      <c r="BAU2" s="294"/>
      <c r="BAV2" s="294"/>
      <c r="BAW2" s="294"/>
      <c r="BAX2" s="294"/>
      <c r="BAY2" s="294"/>
      <c r="BAZ2" s="294"/>
      <c r="BBA2" s="294"/>
      <c r="BBB2" s="294"/>
      <c r="BBC2" s="294"/>
      <c r="BBD2" s="294"/>
      <c r="BBE2" s="294"/>
      <c r="BBF2" s="294"/>
      <c r="BBG2" s="294"/>
      <c r="BBH2" s="294"/>
      <c r="BBI2" s="294"/>
      <c r="BBJ2" s="294"/>
      <c r="BBK2" s="294"/>
      <c r="BBL2" s="294"/>
      <c r="BBM2" s="294"/>
      <c r="BBN2" s="294"/>
      <c r="BBO2" s="294"/>
      <c r="BBP2" s="294"/>
      <c r="BBQ2" s="294"/>
      <c r="BBR2" s="294"/>
      <c r="BBS2" s="294"/>
      <c r="BBT2" s="294"/>
      <c r="BBU2" s="294"/>
      <c r="BBV2" s="294"/>
      <c r="BBW2" s="294"/>
      <c r="BBX2" s="294"/>
      <c r="BBY2" s="294"/>
      <c r="BBZ2" s="294"/>
      <c r="BCA2" s="294"/>
      <c r="BCB2" s="294"/>
      <c r="BCC2" s="294"/>
      <c r="BCD2" s="294"/>
      <c r="BCE2" s="294"/>
      <c r="BCF2" s="294"/>
      <c r="BCG2" s="294"/>
      <c r="BCH2" s="294"/>
      <c r="BCI2" s="294"/>
      <c r="BCJ2" s="294"/>
      <c r="BCK2" s="294"/>
      <c r="BCL2" s="294"/>
      <c r="BCM2" s="294"/>
      <c r="BCN2" s="294"/>
      <c r="BCO2" s="294"/>
      <c r="BCP2" s="294"/>
      <c r="BCQ2" s="294"/>
      <c r="BCR2" s="294"/>
      <c r="BCS2" s="294"/>
      <c r="BCT2" s="294"/>
      <c r="BCU2" s="294"/>
      <c r="BCV2" s="294"/>
      <c r="BCW2" s="294"/>
      <c r="BCX2" s="294"/>
      <c r="BCY2" s="294"/>
      <c r="BCZ2" s="294"/>
      <c r="BDA2" s="294"/>
      <c r="BDB2" s="294"/>
      <c r="BDC2" s="294"/>
      <c r="BDD2" s="294"/>
      <c r="BDE2" s="294"/>
      <c r="BDF2" s="294"/>
      <c r="BDG2" s="294"/>
      <c r="BDH2" s="294"/>
      <c r="BDI2" s="294"/>
      <c r="BDJ2" s="294"/>
      <c r="BDK2" s="294"/>
      <c r="BDL2" s="294"/>
      <c r="BDM2" s="294"/>
      <c r="BDN2" s="294"/>
      <c r="BDO2" s="294"/>
      <c r="BDP2" s="294"/>
      <c r="BDQ2" s="294"/>
      <c r="BDR2" s="294"/>
      <c r="BDS2" s="294"/>
      <c r="BDT2" s="294"/>
      <c r="BDU2" s="294"/>
      <c r="BDV2" s="294"/>
      <c r="BDW2" s="294"/>
      <c r="BDX2" s="294"/>
      <c r="BDY2" s="294"/>
      <c r="BDZ2" s="294"/>
      <c r="BEA2" s="294"/>
      <c r="BEB2" s="294"/>
      <c r="BEC2" s="294"/>
      <c r="BED2" s="294"/>
      <c r="BEE2" s="294"/>
      <c r="BEF2" s="294"/>
      <c r="BEG2" s="294"/>
      <c r="BEH2" s="294"/>
      <c r="BEI2" s="294"/>
      <c r="BEJ2" s="294"/>
      <c r="BEK2" s="294"/>
      <c r="BEL2" s="294"/>
      <c r="BEM2" s="294"/>
      <c r="BEN2" s="294"/>
      <c r="BEO2" s="294"/>
      <c r="BEP2" s="294"/>
      <c r="BEQ2" s="294"/>
      <c r="BER2" s="294"/>
      <c r="BES2" s="294"/>
      <c r="BET2" s="294"/>
      <c r="BEU2" s="294"/>
      <c r="BEV2" s="294"/>
      <c r="BEW2" s="294"/>
      <c r="BEX2" s="294"/>
      <c r="BEY2" s="294"/>
      <c r="BEZ2" s="294"/>
      <c r="BFA2" s="294"/>
      <c r="BFB2" s="294"/>
      <c r="BFC2" s="294"/>
      <c r="BFD2" s="294"/>
      <c r="BFE2" s="294"/>
      <c r="BFF2" s="294"/>
      <c r="BFG2" s="294"/>
      <c r="BFH2" s="294"/>
      <c r="BFI2" s="294"/>
      <c r="BFJ2" s="294"/>
      <c r="BFK2" s="294"/>
      <c r="BFL2" s="294"/>
      <c r="BFM2" s="294"/>
      <c r="BFN2" s="294"/>
      <c r="BFO2" s="294"/>
      <c r="BFP2" s="294"/>
      <c r="BFQ2" s="294"/>
      <c r="BFR2" s="294"/>
      <c r="BFS2" s="294"/>
      <c r="BFT2" s="294"/>
      <c r="BFU2" s="294"/>
      <c r="BFV2" s="294"/>
      <c r="BFW2" s="294"/>
      <c r="BFX2" s="294"/>
      <c r="BFY2" s="294"/>
      <c r="BFZ2" s="294"/>
      <c r="BGA2" s="294"/>
      <c r="BGB2" s="294"/>
      <c r="BGC2" s="294"/>
      <c r="BGD2" s="294"/>
      <c r="BGE2" s="294"/>
      <c r="BGF2" s="294"/>
      <c r="BGG2" s="294"/>
      <c r="BGH2" s="294"/>
      <c r="BGI2" s="294"/>
      <c r="BGJ2" s="294"/>
      <c r="BGK2" s="294"/>
      <c r="BGL2" s="294"/>
      <c r="BGM2" s="294"/>
      <c r="BGN2" s="294"/>
      <c r="BGO2" s="294"/>
      <c r="BGP2" s="294"/>
      <c r="BGQ2" s="294"/>
      <c r="BGR2" s="294"/>
      <c r="BGS2" s="294"/>
      <c r="BGT2" s="294"/>
      <c r="BGU2" s="294"/>
      <c r="BGV2" s="294"/>
      <c r="BGW2" s="294"/>
      <c r="BGX2" s="294"/>
      <c r="BGY2" s="294"/>
      <c r="BGZ2" s="294"/>
      <c r="BHA2" s="294"/>
      <c r="BHB2" s="294"/>
      <c r="BHC2" s="294"/>
      <c r="BHD2" s="294"/>
      <c r="BHE2" s="294"/>
      <c r="BHF2" s="294"/>
      <c r="BHG2" s="294"/>
      <c r="BHH2" s="294"/>
      <c r="BHI2" s="294"/>
      <c r="BHJ2" s="294"/>
      <c r="BHK2" s="294"/>
      <c r="BHL2" s="294"/>
      <c r="BHM2" s="294"/>
      <c r="BHN2" s="294"/>
      <c r="BHO2" s="294"/>
      <c r="BHP2" s="294"/>
      <c r="BHQ2" s="294"/>
      <c r="BHR2" s="294"/>
      <c r="BHS2" s="294"/>
      <c r="BHT2" s="294"/>
      <c r="BHU2" s="294"/>
      <c r="BHV2" s="294"/>
      <c r="BHW2" s="294"/>
      <c r="BHX2" s="294"/>
      <c r="BHY2" s="294"/>
      <c r="BHZ2" s="294"/>
      <c r="BIA2" s="294"/>
      <c r="BIB2" s="294"/>
      <c r="BIC2" s="294"/>
      <c r="BID2" s="294"/>
      <c r="BIE2" s="294"/>
      <c r="BIF2" s="294"/>
      <c r="BIG2" s="294"/>
      <c r="BIH2" s="294"/>
      <c r="BII2" s="294"/>
      <c r="BIJ2" s="294"/>
      <c r="BIK2" s="294"/>
      <c r="BIL2" s="294"/>
      <c r="BIM2" s="294"/>
      <c r="BIN2" s="294"/>
      <c r="BIO2" s="294"/>
      <c r="BIP2" s="294"/>
      <c r="BIQ2" s="294"/>
      <c r="BIR2" s="294"/>
      <c r="BIS2" s="294"/>
      <c r="BIT2" s="294"/>
      <c r="BIU2" s="294"/>
      <c r="BIV2" s="294"/>
      <c r="BIW2" s="294"/>
      <c r="BIX2" s="294"/>
      <c r="BIY2" s="294"/>
      <c r="BIZ2" s="294"/>
      <c r="BJA2" s="294"/>
      <c r="BJB2" s="294"/>
      <c r="BJC2" s="294"/>
      <c r="BJD2" s="294"/>
      <c r="BJE2" s="294"/>
      <c r="BJF2" s="294"/>
      <c r="BJG2" s="294"/>
      <c r="BJH2" s="294"/>
      <c r="BJI2" s="294"/>
      <c r="BJJ2" s="294"/>
      <c r="BJK2" s="294"/>
      <c r="BJL2" s="294"/>
      <c r="BJM2" s="294"/>
      <c r="BJN2" s="294"/>
      <c r="BJO2" s="294"/>
      <c r="BJP2" s="294"/>
      <c r="BJQ2" s="294"/>
      <c r="BJR2" s="294"/>
      <c r="BJS2" s="294"/>
      <c r="BJT2" s="294"/>
      <c r="BJU2" s="294"/>
      <c r="BJV2" s="294"/>
      <c r="BJW2" s="294"/>
      <c r="BJX2" s="294"/>
      <c r="BJY2" s="294"/>
      <c r="BJZ2" s="294"/>
      <c r="BKA2" s="294"/>
      <c r="BKB2" s="294"/>
      <c r="BKC2" s="294"/>
      <c r="BKD2" s="294"/>
      <c r="BKE2" s="294"/>
      <c r="BKF2" s="294"/>
      <c r="BKG2" s="294"/>
      <c r="BKH2" s="294"/>
      <c r="BKI2" s="294"/>
      <c r="BKJ2" s="294"/>
      <c r="BKK2" s="294"/>
      <c r="BKL2" s="294"/>
      <c r="BKM2" s="294"/>
      <c r="BKN2" s="294"/>
      <c r="BKO2" s="294"/>
      <c r="BKP2" s="294"/>
      <c r="BKQ2" s="294"/>
      <c r="BKR2" s="294"/>
      <c r="BKS2" s="294"/>
      <c r="BKT2" s="294"/>
      <c r="BKU2" s="294"/>
      <c r="BKV2" s="294"/>
      <c r="BKW2" s="294"/>
      <c r="BKX2" s="294"/>
      <c r="BKY2" s="294"/>
      <c r="BKZ2" s="294"/>
      <c r="BLA2" s="294"/>
      <c r="BLB2" s="294"/>
      <c r="BLC2" s="294"/>
      <c r="BLD2" s="294"/>
      <c r="BLE2" s="294"/>
      <c r="BLF2" s="294"/>
      <c r="BLG2" s="294"/>
      <c r="BLH2" s="294"/>
      <c r="BLI2" s="294"/>
      <c r="BLJ2" s="294"/>
      <c r="BLK2" s="294"/>
      <c r="BLL2" s="294"/>
      <c r="BLM2" s="294"/>
      <c r="BLN2" s="294"/>
      <c r="BLO2" s="294"/>
      <c r="BLP2" s="294"/>
      <c r="BLQ2" s="294"/>
      <c r="BLR2" s="294"/>
      <c r="BLS2" s="294"/>
      <c r="BLT2" s="294"/>
      <c r="BLU2" s="294"/>
      <c r="BLV2" s="294"/>
      <c r="BLW2" s="294"/>
      <c r="BLX2" s="294"/>
      <c r="BLY2" s="294"/>
      <c r="BLZ2" s="294"/>
      <c r="BMA2" s="294"/>
      <c r="BMB2" s="294"/>
      <c r="BMC2" s="294"/>
      <c r="BMD2" s="294"/>
      <c r="BME2" s="294"/>
      <c r="BMF2" s="294"/>
      <c r="BMG2" s="294"/>
      <c r="BMH2" s="294"/>
      <c r="BMI2" s="294"/>
      <c r="BMJ2" s="294"/>
      <c r="BMK2" s="294"/>
      <c r="BML2" s="294"/>
      <c r="BMM2" s="294"/>
      <c r="BMN2" s="294"/>
      <c r="BMO2" s="294"/>
      <c r="BMP2" s="294"/>
      <c r="BMQ2" s="294"/>
      <c r="BMR2" s="294"/>
      <c r="BMS2" s="294"/>
      <c r="BMT2" s="294"/>
      <c r="BMU2" s="294"/>
      <c r="BMV2" s="294"/>
      <c r="BMW2" s="294"/>
      <c r="BMX2" s="294"/>
      <c r="BMY2" s="294"/>
      <c r="BMZ2" s="294"/>
      <c r="BNA2" s="294"/>
      <c r="BNB2" s="294"/>
      <c r="BNC2" s="294"/>
      <c r="BND2" s="294"/>
      <c r="BNE2" s="294"/>
      <c r="BNF2" s="294"/>
      <c r="BNG2" s="294"/>
      <c r="BNH2" s="294"/>
      <c r="BNI2" s="294"/>
      <c r="BNJ2" s="294"/>
      <c r="BNK2" s="294"/>
      <c r="BNL2" s="294"/>
      <c r="BNM2" s="294"/>
      <c r="BNN2" s="294"/>
      <c r="BNO2" s="294"/>
      <c r="BNP2" s="294"/>
      <c r="BNQ2" s="294"/>
      <c r="BNR2" s="294"/>
      <c r="BNS2" s="294"/>
      <c r="BNT2" s="294"/>
      <c r="BNU2" s="294"/>
      <c r="BNV2" s="294"/>
      <c r="BNW2" s="294"/>
      <c r="BNX2" s="294"/>
      <c r="BNY2" s="294"/>
      <c r="BNZ2" s="294"/>
      <c r="BOA2" s="294"/>
      <c r="BOB2" s="294"/>
      <c r="BOC2" s="294"/>
      <c r="BOD2" s="294"/>
      <c r="BOE2" s="294"/>
      <c r="BOF2" s="294"/>
      <c r="BOG2" s="294"/>
      <c r="BOH2" s="294"/>
      <c r="BOI2" s="294"/>
      <c r="BOJ2" s="294"/>
      <c r="BOK2" s="294"/>
      <c r="BOL2" s="294"/>
      <c r="BOM2" s="294"/>
      <c r="BON2" s="294"/>
      <c r="BOO2" s="294"/>
      <c r="BOP2" s="294"/>
      <c r="BOQ2" s="294"/>
      <c r="BOR2" s="294"/>
      <c r="BOS2" s="294"/>
      <c r="BOT2" s="294"/>
      <c r="BOU2" s="294"/>
      <c r="BOV2" s="294"/>
      <c r="BOW2" s="294"/>
      <c r="BOX2" s="294"/>
      <c r="BOY2" s="294"/>
      <c r="BOZ2" s="294"/>
      <c r="BPA2" s="294"/>
      <c r="BPB2" s="294"/>
      <c r="BPC2" s="294"/>
      <c r="BPD2" s="294"/>
      <c r="BPE2" s="294"/>
      <c r="BPF2" s="294"/>
      <c r="BPG2" s="294"/>
      <c r="BPH2" s="294"/>
      <c r="BPI2" s="294"/>
      <c r="BPJ2" s="294"/>
      <c r="BPK2" s="294"/>
      <c r="BPL2" s="294"/>
      <c r="BPM2" s="294"/>
      <c r="BPN2" s="294"/>
      <c r="BPO2" s="294"/>
      <c r="BPP2" s="294"/>
      <c r="BPQ2" s="294"/>
      <c r="BPR2" s="294"/>
      <c r="BPS2" s="294"/>
      <c r="BPT2" s="294"/>
      <c r="BPU2" s="294"/>
      <c r="BPV2" s="294"/>
      <c r="BPW2" s="294"/>
      <c r="BPX2" s="294"/>
      <c r="BPY2" s="294"/>
      <c r="BPZ2" s="294"/>
      <c r="BQA2" s="294"/>
      <c r="BQB2" s="294"/>
      <c r="BQC2" s="294"/>
      <c r="BQD2" s="294"/>
      <c r="BQE2" s="294"/>
      <c r="BQF2" s="294"/>
      <c r="BQG2" s="294"/>
      <c r="BQH2" s="294"/>
      <c r="BQI2" s="294"/>
      <c r="BQJ2" s="294"/>
      <c r="BQK2" s="294"/>
      <c r="BQL2" s="294"/>
      <c r="BQM2" s="294"/>
      <c r="BQN2" s="294"/>
      <c r="BQO2" s="294"/>
      <c r="BQP2" s="294"/>
      <c r="BQQ2" s="294"/>
      <c r="BQR2" s="294"/>
      <c r="BQS2" s="294"/>
      <c r="BQT2" s="294"/>
      <c r="BQU2" s="294"/>
      <c r="BQV2" s="294"/>
      <c r="BQW2" s="294"/>
      <c r="BQX2" s="294"/>
      <c r="BQY2" s="294"/>
      <c r="BQZ2" s="294"/>
      <c r="BRA2" s="294"/>
      <c r="BRB2" s="294"/>
      <c r="BRC2" s="294"/>
      <c r="BRD2" s="294"/>
      <c r="BRE2" s="294"/>
      <c r="BRF2" s="294"/>
      <c r="BRG2" s="294"/>
      <c r="BRH2" s="294"/>
      <c r="BRI2" s="294"/>
      <c r="BRJ2" s="294"/>
      <c r="BRK2" s="294"/>
      <c r="BRL2" s="294"/>
      <c r="BRM2" s="294"/>
      <c r="BRN2" s="294"/>
      <c r="BRO2" s="294"/>
      <c r="BRP2" s="294"/>
      <c r="BRQ2" s="294"/>
      <c r="BRR2" s="294"/>
      <c r="BRS2" s="294"/>
      <c r="BRT2" s="294"/>
      <c r="BRU2" s="294"/>
      <c r="BRV2" s="294"/>
      <c r="BRW2" s="294"/>
      <c r="BRX2" s="294"/>
      <c r="BRY2" s="294"/>
      <c r="BRZ2" s="294"/>
      <c r="BSA2" s="294"/>
      <c r="BSB2" s="294"/>
      <c r="BSC2" s="294"/>
      <c r="BSD2" s="294"/>
      <c r="BSE2" s="294"/>
      <c r="BSF2" s="294"/>
      <c r="BSG2" s="294"/>
      <c r="BSH2" s="294"/>
      <c r="BSI2" s="294"/>
      <c r="BSJ2" s="294"/>
      <c r="BSK2" s="294"/>
      <c r="BSL2" s="294"/>
      <c r="BSM2" s="294"/>
      <c r="BSN2" s="294"/>
      <c r="BSO2" s="294"/>
      <c r="BSP2" s="294"/>
      <c r="BSQ2" s="294"/>
      <c r="BSR2" s="294"/>
      <c r="BSS2" s="294"/>
      <c r="BST2" s="294"/>
      <c r="BSU2" s="294"/>
      <c r="BSV2" s="294"/>
      <c r="BSW2" s="294"/>
      <c r="BSX2" s="294"/>
      <c r="BSY2" s="294"/>
      <c r="BSZ2" s="294"/>
      <c r="BTA2" s="294"/>
      <c r="BTB2" s="294"/>
      <c r="BTC2" s="294"/>
      <c r="BTD2" s="294"/>
      <c r="BTE2" s="294"/>
      <c r="BTF2" s="294"/>
      <c r="BTG2" s="294"/>
      <c r="BTH2" s="294"/>
      <c r="BTI2" s="294"/>
      <c r="BTJ2" s="294"/>
      <c r="BTK2" s="294"/>
      <c r="BTL2" s="294"/>
      <c r="BTM2" s="294"/>
      <c r="BTN2" s="294"/>
      <c r="BTO2" s="294"/>
      <c r="BTP2" s="294"/>
      <c r="BTQ2" s="294"/>
      <c r="BTR2" s="294"/>
      <c r="BTS2" s="294"/>
      <c r="BTT2" s="294"/>
      <c r="BTU2" s="294"/>
      <c r="BTV2" s="294"/>
      <c r="BTW2" s="294"/>
      <c r="BTX2" s="294"/>
      <c r="BTY2" s="294"/>
      <c r="BTZ2" s="294"/>
      <c r="BUA2" s="294"/>
      <c r="BUB2" s="294"/>
      <c r="BUC2" s="294"/>
      <c r="BUD2" s="294"/>
      <c r="BUE2" s="294"/>
      <c r="BUF2" s="294"/>
      <c r="BUG2" s="294"/>
      <c r="BUH2" s="294"/>
      <c r="BUI2" s="294"/>
      <c r="BUJ2" s="294"/>
      <c r="BUK2" s="294"/>
      <c r="BUL2" s="294"/>
      <c r="BUM2" s="294"/>
      <c r="BUN2" s="294"/>
      <c r="BUO2" s="294"/>
      <c r="BUP2" s="294"/>
      <c r="BUQ2" s="294"/>
      <c r="BUR2" s="294"/>
      <c r="BUS2" s="294"/>
      <c r="BUT2" s="294"/>
      <c r="BUU2" s="294"/>
      <c r="BUV2" s="294"/>
      <c r="BUW2" s="294"/>
      <c r="BUX2" s="294"/>
      <c r="BUY2" s="294"/>
      <c r="BUZ2" s="294"/>
      <c r="BVA2" s="294"/>
      <c r="BVB2" s="294"/>
      <c r="BVC2" s="294"/>
      <c r="BVD2" s="294"/>
      <c r="BVE2" s="294"/>
      <c r="BVF2" s="294"/>
      <c r="BVG2" s="294"/>
      <c r="BVH2" s="294"/>
      <c r="BVI2" s="294"/>
      <c r="BVJ2" s="294"/>
      <c r="BVK2" s="294"/>
      <c r="BVL2" s="294"/>
      <c r="BVM2" s="294"/>
      <c r="BVN2" s="294"/>
      <c r="BVO2" s="294"/>
      <c r="BVP2" s="294"/>
      <c r="BVQ2" s="294"/>
      <c r="BVR2" s="294"/>
      <c r="BVS2" s="294"/>
      <c r="BVT2" s="294"/>
      <c r="BVU2" s="294"/>
      <c r="BVV2" s="294"/>
      <c r="BVW2" s="294"/>
      <c r="BVX2" s="294"/>
      <c r="BVY2" s="294"/>
      <c r="BVZ2" s="294"/>
      <c r="BWA2" s="294"/>
      <c r="BWB2" s="294"/>
      <c r="BWC2" s="294"/>
      <c r="BWD2" s="294"/>
      <c r="BWE2" s="294"/>
      <c r="BWF2" s="294"/>
      <c r="BWG2" s="294"/>
      <c r="BWH2" s="294"/>
      <c r="BWI2" s="294"/>
      <c r="BWJ2" s="294"/>
      <c r="BWK2" s="294"/>
      <c r="BWL2" s="294"/>
      <c r="BWM2" s="294"/>
      <c r="BWN2" s="294"/>
      <c r="BWO2" s="294"/>
      <c r="BWP2" s="294"/>
      <c r="BWQ2" s="294"/>
      <c r="BWR2" s="294"/>
      <c r="BWS2" s="294"/>
      <c r="BWT2" s="294"/>
      <c r="BWU2" s="294"/>
      <c r="BWV2" s="294"/>
      <c r="BWW2" s="294"/>
      <c r="BWX2" s="294"/>
      <c r="BWY2" s="294"/>
      <c r="BWZ2" s="294"/>
      <c r="BXA2" s="294"/>
      <c r="BXB2" s="294"/>
      <c r="BXC2" s="294"/>
      <c r="BXD2" s="294"/>
      <c r="BXE2" s="294"/>
      <c r="BXF2" s="294"/>
      <c r="BXG2" s="294"/>
      <c r="BXH2" s="294"/>
      <c r="BXI2" s="294"/>
      <c r="BXJ2" s="294"/>
      <c r="BXK2" s="294"/>
      <c r="BXL2" s="294"/>
      <c r="BXM2" s="294"/>
      <c r="BXN2" s="294"/>
      <c r="BXO2" s="294"/>
      <c r="BXP2" s="294"/>
      <c r="BXQ2" s="294"/>
      <c r="BXR2" s="294"/>
      <c r="BXS2" s="294"/>
      <c r="BXT2" s="294"/>
      <c r="BXU2" s="294"/>
      <c r="BXV2" s="294"/>
      <c r="BXW2" s="294"/>
      <c r="BXX2" s="294"/>
      <c r="BXY2" s="294"/>
      <c r="BXZ2" s="294"/>
      <c r="BYA2" s="294"/>
      <c r="BYB2" s="294"/>
      <c r="BYC2" s="294"/>
      <c r="BYD2" s="294"/>
      <c r="BYE2" s="294"/>
      <c r="BYF2" s="294"/>
      <c r="BYG2" s="294"/>
      <c r="BYH2" s="294"/>
      <c r="BYI2" s="294"/>
      <c r="BYJ2" s="294"/>
      <c r="BYK2" s="294"/>
      <c r="BYL2" s="294"/>
      <c r="BYM2" s="294"/>
      <c r="BYN2" s="294"/>
      <c r="BYO2" s="294"/>
      <c r="BYP2" s="294"/>
      <c r="BYQ2" s="294"/>
      <c r="BYR2" s="294"/>
      <c r="BYS2" s="294"/>
      <c r="BYT2" s="294"/>
      <c r="BYU2" s="294"/>
      <c r="BYV2" s="294"/>
      <c r="BYW2" s="294"/>
      <c r="BYX2" s="294"/>
      <c r="BYY2" s="294"/>
      <c r="BYZ2" s="294"/>
      <c r="BZA2" s="294"/>
      <c r="BZB2" s="294"/>
      <c r="BZC2" s="294"/>
      <c r="BZD2" s="294"/>
      <c r="BZE2" s="294"/>
      <c r="BZF2" s="294"/>
      <c r="BZG2" s="294"/>
      <c r="BZH2" s="294"/>
      <c r="BZI2" s="294"/>
      <c r="BZJ2" s="294"/>
      <c r="BZK2" s="294"/>
      <c r="BZL2" s="294"/>
      <c r="BZM2" s="294"/>
      <c r="BZN2" s="294"/>
      <c r="BZO2" s="294"/>
      <c r="BZP2" s="294"/>
      <c r="BZQ2" s="294"/>
      <c r="BZR2" s="294"/>
      <c r="BZS2" s="294"/>
      <c r="BZT2" s="294"/>
      <c r="BZU2" s="294"/>
      <c r="BZV2" s="294"/>
      <c r="BZW2" s="294"/>
      <c r="BZX2" s="294"/>
      <c r="BZY2" s="294"/>
      <c r="BZZ2" s="294"/>
      <c r="CAA2" s="294"/>
      <c r="CAB2" s="294"/>
      <c r="CAC2" s="294"/>
      <c r="CAD2" s="294"/>
      <c r="CAE2" s="294"/>
      <c r="CAF2" s="294"/>
      <c r="CAG2" s="294"/>
      <c r="CAH2" s="294"/>
      <c r="CAI2" s="294"/>
      <c r="CAJ2" s="294"/>
      <c r="CAK2" s="294"/>
      <c r="CAL2" s="294"/>
      <c r="CAM2" s="294"/>
      <c r="CAN2" s="294"/>
      <c r="CAO2" s="294"/>
      <c r="CAP2" s="294"/>
      <c r="CAQ2" s="294"/>
      <c r="CAR2" s="294"/>
      <c r="CAS2" s="294"/>
      <c r="CAT2" s="294"/>
      <c r="CAU2" s="294"/>
      <c r="CAV2" s="294"/>
      <c r="CAW2" s="294"/>
      <c r="CAX2" s="294"/>
      <c r="CAY2" s="294"/>
      <c r="CAZ2" s="294"/>
      <c r="CBA2" s="294"/>
      <c r="CBB2" s="294"/>
      <c r="CBC2" s="294"/>
      <c r="CBD2" s="294"/>
      <c r="CBE2" s="294"/>
      <c r="CBF2" s="294"/>
      <c r="CBG2" s="294"/>
      <c r="CBH2" s="294"/>
      <c r="CBI2" s="294"/>
      <c r="CBJ2" s="294"/>
      <c r="CBK2" s="294"/>
      <c r="CBL2" s="294"/>
      <c r="CBM2" s="294"/>
      <c r="CBN2" s="294"/>
      <c r="CBO2" s="294"/>
      <c r="CBP2" s="294"/>
      <c r="CBQ2" s="294"/>
      <c r="CBR2" s="294"/>
      <c r="CBS2" s="294"/>
      <c r="CBT2" s="294"/>
      <c r="CBU2" s="294"/>
      <c r="CBV2" s="294"/>
      <c r="CBW2" s="294"/>
      <c r="CBX2" s="294"/>
      <c r="CBY2" s="294"/>
      <c r="CBZ2" s="294"/>
      <c r="CCA2" s="294"/>
      <c r="CCB2" s="294"/>
      <c r="CCC2" s="294"/>
      <c r="CCD2" s="294"/>
      <c r="CCE2" s="294"/>
      <c r="CCF2" s="294"/>
      <c r="CCG2" s="294"/>
      <c r="CCH2" s="294"/>
      <c r="CCI2" s="294"/>
      <c r="CCJ2" s="294"/>
      <c r="CCK2" s="294"/>
      <c r="CCL2" s="294"/>
      <c r="CCM2" s="294"/>
      <c r="CCN2" s="294"/>
      <c r="CCO2" s="294"/>
      <c r="CCP2" s="294"/>
      <c r="CCQ2" s="294"/>
      <c r="CCR2" s="294"/>
      <c r="CCS2" s="294"/>
      <c r="CCT2" s="294"/>
      <c r="CCU2" s="294"/>
      <c r="CCV2" s="294"/>
      <c r="CCW2" s="294"/>
      <c r="CCX2" s="294"/>
      <c r="CCY2" s="294"/>
      <c r="CCZ2" s="294"/>
      <c r="CDA2" s="294"/>
      <c r="CDB2" s="294"/>
      <c r="CDC2" s="294"/>
      <c r="CDD2" s="294"/>
      <c r="CDE2" s="294"/>
      <c r="CDF2" s="294"/>
      <c r="CDG2" s="294"/>
      <c r="CDH2" s="294"/>
      <c r="CDI2" s="294"/>
      <c r="CDJ2" s="294"/>
      <c r="CDK2" s="294"/>
      <c r="CDL2" s="294"/>
      <c r="CDM2" s="294"/>
      <c r="CDN2" s="294"/>
      <c r="CDO2" s="294"/>
      <c r="CDP2" s="294"/>
      <c r="CDQ2" s="294"/>
      <c r="CDR2" s="294"/>
      <c r="CDS2" s="294"/>
      <c r="CDT2" s="294"/>
      <c r="CDU2" s="294"/>
      <c r="CDV2" s="294"/>
      <c r="CDW2" s="294"/>
      <c r="CDX2" s="294"/>
      <c r="CDY2" s="294"/>
      <c r="CDZ2" s="294"/>
      <c r="CEA2" s="294"/>
      <c r="CEB2" s="294"/>
      <c r="CEC2" s="294"/>
      <c r="CED2" s="294"/>
      <c r="CEE2" s="294"/>
      <c r="CEF2" s="294"/>
      <c r="CEG2" s="294"/>
      <c r="CEH2" s="294"/>
      <c r="CEI2" s="294"/>
      <c r="CEJ2" s="294"/>
      <c r="CEK2" s="294"/>
      <c r="CEL2" s="294"/>
      <c r="CEM2" s="294"/>
      <c r="CEN2" s="294"/>
      <c r="CEO2" s="294"/>
      <c r="CEP2" s="294"/>
      <c r="CEQ2" s="294"/>
      <c r="CER2" s="294"/>
      <c r="CES2" s="294"/>
      <c r="CET2" s="294"/>
      <c r="CEU2" s="294"/>
      <c r="CEV2" s="294"/>
      <c r="CEW2" s="294"/>
      <c r="CEX2" s="294"/>
      <c r="CEY2" s="294"/>
      <c r="CEZ2" s="294"/>
      <c r="CFA2" s="294"/>
      <c r="CFB2" s="294"/>
      <c r="CFC2" s="294"/>
      <c r="CFD2" s="294"/>
      <c r="CFE2" s="294"/>
      <c r="CFF2" s="294"/>
      <c r="CFG2" s="294"/>
      <c r="CFH2" s="294"/>
      <c r="CFI2" s="294"/>
      <c r="CFJ2" s="294"/>
      <c r="CFK2" s="294"/>
      <c r="CFL2" s="294"/>
      <c r="CFM2" s="294"/>
      <c r="CFN2" s="294"/>
      <c r="CFO2" s="294"/>
      <c r="CFP2" s="294"/>
      <c r="CFQ2" s="294"/>
      <c r="CFR2" s="294"/>
      <c r="CFS2" s="294"/>
      <c r="CFT2" s="294"/>
      <c r="CFU2" s="294"/>
      <c r="CFV2" s="294"/>
      <c r="CFW2" s="294"/>
      <c r="CFX2" s="294"/>
      <c r="CFY2" s="294"/>
      <c r="CFZ2" s="294"/>
      <c r="CGA2" s="294"/>
      <c r="CGB2" s="294"/>
      <c r="CGC2" s="294"/>
      <c r="CGD2" s="294"/>
      <c r="CGE2" s="294"/>
      <c r="CGF2" s="294"/>
      <c r="CGG2" s="294"/>
      <c r="CGH2" s="294"/>
      <c r="CGI2" s="294"/>
      <c r="CGJ2" s="294"/>
      <c r="CGK2" s="294"/>
      <c r="CGL2" s="294"/>
      <c r="CGM2" s="294"/>
      <c r="CGN2" s="294"/>
      <c r="CGO2" s="294"/>
      <c r="CGP2" s="294"/>
      <c r="CGQ2" s="294"/>
      <c r="CGR2" s="294"/>
      <c r="CGS2" s="294"/>
      <c r="CGT2" s="294"/>
      <c r="CGU2" s="294"/>
      <c r="CGV2" s="294"/>
      <c r="CGW2" s="294"/>
      <c r="CGX2" s="294"/>
      <c r="CGY2" s="294"/>
      <c r="CGZ2" s="294"/>
      <c r="CHA2" s="294"/>
      <c r="CHB2" s="294"/>
      <c r="CHC2" s="294"/>
      <c r="CHD2" s="294"/>
      <c r="CHE2" s="294"/>
      <c r="CHF2" s="294"/>
      <c r="CHG2" s="294"/>
      <c r="CHH2" s="294"/>
      <c r="CHI2" s="294"/>
      <c r="CHJ2" s="294"/>
      <c r="CHK2" s="294"/>
      <c r="CHL2" s="294"/>
      <c r="CHM2" s="294"/>
      <c r="CHN2" s="294"/>
      <c r="CHO2" s="294"/>
      <c r="CHP2" s="294"/>
      <c r="CHQ2" s="294"/>
      <c r="CHR2" s="294"/>
      <c r="CHS2" s="294"/>
      <c r="CHT2" s="294"/>
      <c r="CHU2" s="294"/>
      <c r="CHV2" s="294"/>
      <c r="CHW2" s="294"/>
      <c r="CHX2" s="294"/>
      <c r="CHY2" s="294"/>
      <c r="CHZ2" s="294"/>
      <c r="CIA2" s="294"/>
      <c r="CIB2" s="294"/>
      <c r="CIC2" s="294"/>
      <c r="CID2" s="294"/>
      <c r="CIE2" s="294"/>
      <c r="CIF2" s="294"/>
      <c r="CIG2" s="294"/>
      <c r="CIH2" s="294"/>
      <c r="CII2" s="294"/>
      <c r="CIJ2" s="294"/>
      <c r="CIK2" s="294"/>
      <c r="CIL2" s="294"/>
      <c r="CIM2" s="294"/>
      <c r="CIN2" s="294"/>
      <c r="CIO2" s="294"/>
      <c r="CIP2" s="294"/>
      <c r="CIQ2" s="294"/>
      <c r="CIR2" s="294"/>
      <c r="CIS2" s="294"/>
      <c r="CIT2" s="294"/>
      <c r="CIU2" s="294"/>
      <c r="CIV2" s="294"/>
      <c r="CIW2" s="294"/>
      <c r="CIX2" s="294"/>
      <c r="CIY2" s="294"/>
      <c r="CIZ2" s="294"/>
      <c r="CJA2" s="294"/>
      <c r="CJB2" s="294"/>
      <c r="CJC2" s="294"/>
      <c r="CJD2" s="294"/>
      <c r="CJE2" s="294"/>
      <c r="CJF2" s="294"/>
      <c r="CJG2" s="294"/>
      <c r="CJH2" s="294"/>
      <c r="CJI2" s="294"/>
      <c r="CJJ2" s="294"/>
      <c r="CJK2" s="294"/>
      <c r="CJL2" s="294"/>
      <c r="CJM2" s="294"/>
      <c r="CJN2" s="294"/>
      <c r="CJO2" s="294"/>
      <c r="CJP2" s="294"/>
      <c r="CJQ2" s="294"/>
      <c r="CJR2" s="294"/>
      <c r="CJS2" s="294"/>
      <c r="CJT2" s="294"/>
      <c r="CJU2" s="294"/>
      <c r="CJV2" s="294"/>
      <c r="CJW2" s="294"/>
      <c r="CJX2" s="294"/>
      <c r="CJY2" s="294"/>
      <c r="CJZ2" s="294"/>
      <c r="CKA2" s="294"/>
      <c r="CKB2" s="294"/>
      <c r="CKC2" s="294"/>
      <c r="CKD2" s="294"/>
      <c r="CKE2" s="294"/>
      <c r="CKF2" s="294"/>
      <c r="CKG2" s="294"/>
      <c r="CKH2" s="294"/>
      <c r="CKI2" s="294"/>
      <c r="CKJ2" s="294"/>
      <c r="CKK2" s="294"/>
      <c r="CKL2" s="294"/>
      <c r="CKM2" s="294"/>
      <c r="CKN2" s="294"/>
      <c r="CKO2" s="294"/>
      <c r="CKP2" s="294"/>
      <c r="CKQ2" s="294"/>
      <c r="CKR2" s="294"/>
      <c r="CKS2" s="294"/>
      <c r="CKT2" s="294"/>
      <c r="CKU2" s="294"/>
      <c r="CKV2" s="294"/>
      <c r="CKW2" s="294"/>
      <c r="CKX2" s="294"/>
      <c r="CKY2" s="294"/>
      <c r="CKZ2" s="294"/>
      <c r="CLA2" s="294"/>
      <c r="CLB2" s="294"/>
      <c r="CLC2" s="294"/>
      <c r="CLD2" s="294"/>
      <c r="CLE2" s="294"/>
      <c r="CLF2" s="294"/>
      <c r="CLG2" s="294"/>
      <c r="CLH2" s="294"/>
      <c r="CLI2" s="294"/>
      <c r="CLJ2" s="294"/>
      <c r="CLK2" s="294"/>
      <c r="CLL2" s="294"/>
      <c r="CLM2" s="294"/>
      <c r="CLN2" s="294"/>
      <c r="CLO2" s="294"/>
      <c r="CLP2" s="294"/>
      <c r="CLQ2" s="294"/>
      <c r="CLR2" s="294"/>
      <c r="CLS2" s="294"/>
      <c r="CLT2" s="294"/>
      <c r="CLU2" s="294"/>
      <c r="CLV2" s="294"/>
      <c r="CLW2" s="294"/>
      <c r="CLX2" s="294"/>
      <c r="CLY2" s="294"/>
      <c r="CLZ2" s="294"/>
      <c r="CMA2" s="294"/>
      <c r="CMB2" s="294"/>
      <c r="CMC2" s="294"/>
      <c r="CMD2" s="294"/>
      <c r="CME2" s="294"/>
      <c r="CMF2" s="294"/>
      <c r="CMG2" s="294"/>
      <c r="CMH2" s="294"/>
      <c r="CMI2" s="294"/>
      <c r="CMJ2" s="294"/>
      <c r="CMK2" s="294"/>
      <c r="CML2" s="294"/>
      <c r="CMM2" s="294"/>
      <c r="CMN2" s="294"/>
      <c r="CMO2" s="294"/>
      <c r="CMP2" s="294"/>
      <c r="CMQ2" s="294"/>
      <c r="CMR2" s="294"/>
      <c r="CMS2" s="294"/>
      <c r="CMT2" s="294"/>
      <c r="CMU2" s="294"/>
      <c r="CMV2" s="294"/>
      <c r="CMW2" s="294"/>
      <c r="CMX2" s="294"/>
      <c r="CMY2" s="294"/>
      <c r="CMZ2" s="294"/>
      <c r="CNA2" s="294"/>
      <c r="CNB2" s="294"/>
      <c r="CNC2" s="294"/>
      <c r="CND2" s="294"/>
      <c r="CNE2" s="294"/>
      <c r="CNF2" s="294"/>
      <c r="CNG2" s="294"/>
      <c r="CNH2" s="294"/>
      <c r="CNI2" s="294"/>
      <c r="CNJ2" s="294"/>
      <c r="CNK2" s="294"/>
      <c r="CNL2" s="294"/>
      <c r="CNM2" s="294"/>
      <c r="CNN2" s="294"/>
      <c r="CNO2" s="294"/>
      <c r="CNP2" s="294"/>
      <c r="CNQ2" s="294"/>
      <c r="CNR2" s="294"/>
      <c r="CNS2" s="294"/>
      <c r="CNT2" s="294"/>
      <c r="CNU2" s="294"/>
      <c r="CNV2" s="294"/>
      <c r="CNW2" s="294"/>
      <c r="CNX2" s="294"/>
      <c r="CNY2" s="294"/>
      <c r="CNZ2" s="294"/>
      <c r="COA2" s="294"/>
      <c r="COB2" s="294"/>
      <c r="COC2" s="294"/>
      <c r="COD2" s="294"/>
      <c r="COE2" s="294"/>
      <c r="COF2" s="294"/>
      <c r="COG2" s="294"/>
      <c r="COH2" s="294"/>
      <c r="COI2" s="294"/>
      <c r="COJ2" s="294"/>
      <c r="COK2" s="294"/>
      <c r="COL2" s="294"/>
      <c r="COM2" s="294"/>
      <c r="CON2" s="294"/>
      <c r="COO2" s="294"/>
      <c r="COP2" s="294"/>
      <c r="COQ2" s="294"/>
      <c r="COR2" s="294"/>
      <c r="COS2" s="294"/>
      <c r="COT2" s="294"/>
      <c r="COU2" s="294"/>
      <c r="COV2" s="294"/>
      <c r="COW2" s="294"/>
      <c r="COX2" s="294"/>
      <c r="COY2" s="294"/>
      <c r="COZ2" s="294"/>
      <c r="CPA2" s="294"/>
      <c r="CPB2" s="294"/>
      <c r="CPC2" s="294"/>
      <c r="CPD2" s="294"/>
      <c r="CPE2" s="294"/>
      <c r="CPF2" s="294"/>
      <c r="CPG2" s="294"/>
      <c r="CPH2" s="294"/>
      <c r="CPI2" s="294"/>
      <c r="CPJ2" s="294"/>
      <c r="CPK2" s="294"/>
      <c r="CPL2" s="294"/>
      <c r="CPM2" s="294"/>
      <c r="CPN2" s="294"/>
      <c r="CPO2" s="294"/>
      <c r="CPP2" s="294"/>
      <c r="CPQ2" s="294"/>
      <c r="CPR2" s="294"/>
      <c r="CPS2" s="294"/>
      <c r="CPT2" s="294"/>
      <c r="CPU2" s="294"/>
      <c r="CPV2" s="294"/>
      <c r="CPW2" s="294"/>
      <c r="CPX2" s="294"/>
      <c r="CPY2" s="294"/>
      <c r="CPZ2" s="294"/>
      <c r="CQA2" s="294"/>
      <c r="CQB2" s="294"/>
      <c r="CQC2" s="294"/>
      <c r="CQD2" s="294"/>
      <c r="CQE2" s="294"/>
      <c r="CQF2" s="294"/>
      <c r="CQG2" s="294"/>
      <c r="CQH2" s="294"/>
      <c r="CQI2" s="294"/>
      <c r="CQJ2" s="294"/>
      <c r="CQK2" s="294"/>
      <c r="CQL2" s="294"/>
      <c r="CQM2" s="294"/>
      <c r="CQN2" s="294"/>
      <c r="CQO2" s="294"/>
      <c r="CQP2" s="294"/>
      <c r="CQQ2" s="294"/>
      <c r="CQR2" s="294"/>
      <c r="CQS2" s="294"/>
      <c r="CQT2" s="294"/>
      <c r="CQU2" s="294"/>
      <c r="CQV2" s="294"/>
      <c r="CQW2" s="294"/>
      <c r="CQX2" s="294"/>
      <c r="CQY2" s="294"/>
      <c r="CQZ2" s="294"/>
      <c r="CRA2" s="294"/>
      <c r="CRB2" s="294"/>
      <c r="CRC2" s="294"/>
      <c r="CRD2" s="294"/>
      <c r="CRE2" s="294"/>
      <c r="CRF2" s="294"/>
      <c r="CRG2" s="294"/>
      <c r="CRH2" s="294"/>
      <c r="CRI2" s="294"/>
      <c r="CRJ2" s="294"/>
      <c r="CRK2" s="294"/>
      <c r="CRL2" s="294"/>
      <c r="CRM2" s="294"/>
      <c r="CRN2" s="294"/>
      <c r="CRO2" s="294"/>
      <c r="CRP2" s="294"/>
      <c r="CRQ2" s="294"/>
      <c r="CRR2" s="294"/>
      <c r="CRS2" s="294"/>
      <c r="CRT2" s="294"/>
      <c r="CRU2" s="294"/>
      <c r="CRV2" s="294"/>
      <c r="CRW2" s="294"/>
      <c r="CRX2" s="294"/>
      <c r="CRY2" s="294"/>
      <c r="CRZ2" s="294"/>
      <c r="CSA2" s="294"/>
      <c r="CSB2" s="294"/>
      <c r="CSC2" s="294"/>
      <c r="CSD2" s="294"/>
      <c r="CSE2" s="294"/>
      <c r="CSF2" s="294"/>
      <c r="CSG2" s="294"/>
      <c r="CSH2" s="294"/>
      <c r="CSI2" s="294"/>
      <c r="CSJ2" s="294"/>
      <c r="CSK2" s="294"/>
      <c r="CSL2" s="294"/>
      <c r="CSM2" s="294"/>
      <c r="CSN2" s="294"/>
      <c r="CSO2" s="294"/>
      <c r="CSP2" s="294"/>
      <c r="CSQ2" s="294"/>
      <c r="CSR2" s="294"/>
      <c r="CSS2" s="294"/>
      <c r="CST2" s="294"/>
      <c r="CSU2" s="294"/>
      <c r="CSV2" s="294"/>
      <c r="CSW2" s="294"/>
      <c r="CSX2" s="294"/>
      <c r="CSY2" s="294"/>
      <c r="CSZ2" s="294"/>
      <c r="CTA2" s="294"/>
      <c r="CTB2" s="294"/>
      <c r="CTC2" s="294"/>
      <c r="CTD2" s="294"/>
      <c r="CTE2" s="294"/>
      <c r="CTF2" s="294"/>
      <c r="CTG2" s="294"/>
      <c r="CTH2" s="294"/>
      <c r="CTI2" s="294"/>
      <c r="CTJ2" s="294"/>
      <c r="CTK2" s="294"/>
      <c r="CTL2" s="294"/>
      <c r="CTM2" s="294"/>
      <c r="CTN2" s="294"/>
      <c r="CTO2" s="294"/>
      <c r="CTP2" s="294"/>
      <c r="CTQ2" s="294"/>
      <c r="CTR2" s="294"/>
      <c r="CTS2" s="294"/>
      <c r="CTT2" s="294"/>
      <c r="CTU2" s="294"/>
      <c r="CTV2" s="294"/>
      <c r="CTW2" s="294"/>
      <c r="CTX2" s="294"/>
      <c r="CTY2" s="294"/>
      <c r="CTZ2" s="294"/>
      <c r="CUA2" s="294"/>
      <c r="CUB2" s="294"/>
      <c r="CUC2" s="294"/>
      <c r="CUD2" s="294"/>
      <c r="CUE2" s="294"/>
      <c r="CUF2" s="294"/>
      <c r="CUG2" s="294"/>
      <c r="CUH2" s="294"/>
      <c r="CUI2" s="294"/>
      <c r="CUJ2" s="294"/>
      <c r="CUK2" s="294"/>
      <c r="CUL2" s="294"/>
      <c r="CUM2" s="294"/>
      <c r="CUN2" s="294"/>
      <c r="CUO2" s="294"/>
      <c r="CUP2" s="294"/>
      <c r="CUQ2" s="294"/>
      <c r="CUR2" s="294"/>
      <c r="CUS2" s="294"/>
      <c r="CUT2" s="294"/>
      <c r="CUU2" s="294"/>
      <c r="CUV2" s="294"/>
      <c r="CUW2" s="294"/>
      <c r="CUX2" s="294"/>
      <c r="CUY2" s="294"/>
      <c r="CUZ2" s="294"/>
      <c r="CVA2" s="294"/>
      <c r="CVB2" s="294"/>
      <c r="CVC2" s="294"/>
      <c r="CVD2" s="294"/>
      <c r="CVE2" s="294"/>
      <c r="CVF2" s="294"/>
      <c r="CVG2" s="294"/>
      <c r="CVH2" s="294"/>
      <c r="CVI2" s="294"/>
      <c r="CVJ2" s="294"/>
      <c r="CVK2" s="294"/>
      <c r="CVL2" s="294"/>
      <c r="CVM2" s="294"/>
      <c r="CVN2" s="294"/>
      <c r="CVO2" s="294"/>
      <c r="CVP2" s="294"/>
      <c r="CVQ2" s="294"/>
      <c r="CVR2" s="294"/>
      <c r="CVS2" s="294"/>
      <c r="CVT2" s="294"/>
      <c r="CVU2" s="294"/>
      <c r="CVV2" s="294"/>
      <c r="CVW2" s="294"/>
      <c r="CVX2" s="294"/>
      <c r="CVY2" s="294"/>
      <c r="CVZ2" s="294"/>
      <c r="CWA2" s="294"/>
      <c r="CWB2" s="294"/>
      <c r="CWC2" s="294"/>
      <c r="CWD2" s="294"/>
      <c r="CWE2" s="294"/>
      <c r="CWF2" s="294"/>
      <c r="CWG2" s="294"/>
      <c r="CWH2" s="294"/>
      <c r="CWI2" s="294"/>
      <c r="CWJ2" s="294"/>
      <c r="CWK2" s="294"/>
      <c r="CWL2" s="294"/>
      <c r="CWM2" s="294"/>
      <c r="CWN2" s="294"/>
      <c r="CWO2" s="294"/>
      <c r="CWP2" s="294"/>
      <c r="CWQ2" s="294"/>
      <c r="CWR2" s="294"/>
      <c r="CWS2" s="294"/>
      <c r="CWT2" s="294"/>
      <c r="CWU2" s="294"/>
      <c r="CWV2" s="294"/>
      <c r="CWW2" s="294"/>
      <c r="CWX2" s="294"/>
      <c r="CWY2" s="294"/>
      <c r="CWZ2" s="294"/>
      <c r="CXA2" s="294"/>
      <c r="CXB2" s="294"/>
      <c r="CXC2" s="294"/>
      <c r="CXD2" s="294"/>
      <c r="CXE2" s="294"/>
      <c r="CXF2" s="294"/>
      <c r="CXG2" s="294"/>
      <c r="CXH2" s="294"/>
      <c r="CXI2" s="294"/>
      <c r="CXJ2" s="294"/>
      <c r="CXK2" s="294"/>
      <c r="CXL2" s="294"/>
      <c r="CXM2" s="294"/>
      <c r="CXN2" s="294"/>
      <c r="CXO2" s="294"/>
      <c r="CXP2" s="294"/>
      <c r="CXQ2" s="294"/>
      <c r="CXR2" s="294"/>
      <c r="CXS2" s="294"/>
      <c r="CXT2" s="294"/>
      <c r="CXU2" s="294"/>
      <c r="CXV2" s="294"/>
      <c r="CXW2" s="294"/>
      <c r="CXX2" s="294"/>
      <c r="CXY2" s="294"/>
      <c r="CXZ2" s="294"/>
      <c r="CYA2" s="294"/>
      <c r="CYB2" s="294"/>
      <c r="CYC2" s="294"/>
      <c r="CYD2" s="294"/>
      <c r="CYE2" s="294"/>
      <c r="CYF2" s="294"/>
      <c r="CYG2" s="294"/>
      <c r="CYH2" s="294"/>
      <c r="CYI2" s="294"/>
      <c r="CYJ2" s="294"/>
      <c r="CYK2" s="294"/>
      <c r="CYL2" s="294"/>
      <c r="CYM2" s="294"/>
      <c r="CYN2" s="294"/>
      <c r="CYO2" s="294"/>
      <c r="CYP2" s="294"/>
      <c r="CYQ2" s="294"/>
      <c r="CYR2" s="294"/>
      <c r="CYS2" s="294"/>
      <c r="CYT2" s="294"/>
      <c r="CYU2" s="294"/>
      <c r="CYV2" s="294"/>
      <c r="CYW2" s="294"/>
      <c r="CYX2" s="294"/>
      <c r="CYY2" s="294"/>
      <c r="CYZ2" s="294"/>
      <c r="CZA2" s="294"/>
      <c r="CZB2" s="294"/>
      <c r="CZC2" s="294"/>
      <c r="CZD2" s="294"/>
      <c r="CZE2" s="294"/>
      <c r="CZF2" s="294"/>
      <c r="CZG2" s="294"/>
      <c r="CZH2" s="294"/>
      <c r="CZI2" s="294"/>
      <c r="CZJ2" s="294"/>
      <c r="CZK2" s="294"/>
      <c r="CZL2" s="294"/>
      <c r="CZM2" s="294"/>
      <c r="CZN2" s="294"/>
      <c r="CZO2" s="294"/>
      <c r="CZP2" s="294"/>
      <c r="CZQ2" s="294"/>
      <c r="CZR2" s="294"/>
      <c r="CZS2" s="294"/>
      <c r="CZT2" s="294"/>
      <c r="CZU2" s="294"/>
      <c r="CZV2" s="294"/>
      <c r="CZW2" s="294"/>
      <c r="CZX2" s="294"/>
      <c r="CZY2" s="294"/>
      <c r="CZZ2" s="294"/>
      <c r="DAA2" s="294"/>
      <c r="DAB2" s="294"/>
      <c r="DAC2" s="294"/>
      <c r="DAD2" s="294"/>
      <c r="DAE2" s="294"/>
      <c r="DAF2" s="294"/>
      <c r="DAG2" s="294"/>
      <c r="DAH2" s="294"/>
      <c r="DAI2" s="294"/>
      <c r="DAJ2" s="294"/>
      <c r="DAK2" s="294"/>
      <c r="DAL2" s="294"/>
      <c r="DAM2" s="294"/>
      <c r="DAN2" s="294"/>
      <c r="DAO2" s="294"/>
      <c r="DAP2" s="294"/>
      <c r="DAQ2" s="294"/>
      <c r="DAR2" s="294"/>
      <c r="DAS2" s="294"/>
      <c r="DAT2" s="294"/>
      <c r="DAU2" s="294"/>
      <c r="DAV2" s="294"/>
      <c r="DAW2" s="294"/>
      <c r="DAX2" s="294"/>
      <c r="DAY2" s="294"/>
      <c r="DAZ2" s="294"/>
      <c r="DBA2" s="294"/>
      <c r="DBB2" s="294"/>
      <c r="DBC2" s="294"/>
      <c r="DBD2" s="294"/>
      <c r="DBE2" s="294"/>
      <c r="DBF2" s="294"/>
      <c r="DBG2" s="294"/>
      <c r="DBH2" s="294"/>
      <c r="DBI2" s="294"/>
      <c r="DBJ2" s="294"/>
      <c r="DBK2" s="294"/>
      <c r="DBL2" s="294"/>
      <c r="DBM2" s="294"/>
      <c r="DBN2" s="294"/>
      <c r="DBO2" s="294"/>
      <c r="DBP2" s="294"/>
      <c r="DBQ2" s="294"/>
      <c r="DBR2" s="294"/>
      <c r="DBS2" s="294"/>
      <c r="DBT2" s="294"/>
      <c r="DBU2" s="294"/>
      <c r="DBV2" s="294"/>
      <c r="DBW2" s="294"/>
      <c r="DBX2" s="294"/>
      <c r="DBY2" s="294"/>
      <c r="DBZ2" s="294"/>
      <c r="DCA2" s="294"/>
      <c r="DCB2" s="294"/>
      <c r="DCC2" s="294"/>
      <c r="DCD2" s="294"/>
      <c r="DCE2" s="294"/>
      <c r="DCF2" s="294"/>
      <c r="DCG2" s="294"/>
      <c r="DCH2" s="294"/>
      <c r="DCI2" s="294"/>
      <c r="DCJ2" s="294"/>
      <c r="DCK2" s="294"/>
      <c r="DCL2" s="294"/>
      <c r="DCM2" s="294"/>
      <c r="DCN2" s="294"/>
      <c r="DCO2" s="294"/>
      <c r="DCP2" s="294"/>
      <c r="DCQ2" s="294"/>
      <c r="DCR2" s="294"/>
      <c r="DCS2" s="294"/>
      <c r="DCT2" s="294"/>
      <c r="DCU2" s="294"/>
      <c r="DCV2" s="294"/>
      <c r="DCW2" s="294"/>
      <c r="DCX2" s="294"/>
      <c r="DCY2" s="294"/>
      <c r="DCZ2" s="294"/>
      <c r="DDA2" s="294"/>
      <c r="DDB2" s="294"/>
      <c r="DDC2" s="294"/>
      <c r="DDD2" s="294"/>
      <c r="DDE2" s="294"/>
      <c r="DDF2" s="294"/>
      <c r="DDG2" s="294"/>
      <c r="DDH2" s="294"/>
      <c r="DDI2" s="294"/>
      <c r="DDJ2" s="294"/>
      <c r="DDK2" s="294"/>
      <c r="DDL2" s="294"/>
      <c r="DDM2" s="294"/>
      <c r="DDN2" s="294"/>
      <c r="DDO2" s="294"/>
      <c r="DDP2" s="294"/>
      <c r="DDQ2" s="294"/>
      <c r="DDR2" s="294"/>
      <c r="DDS2" s="294"/>
      <c r="DDT2" s="294"/>
      <c r="DDU2" s="294"/>
      <c r="DDV2" s="294"/>
      <c r="DDW2" s="294"/>
      <c r="DDX2" s="294"/>
      <c r="DDY2" s="294"/>
      <c r="DDZ2" s="294"/>
      <c r="DEA2" s="294"/>
      <c r="DEB2" s="294"/>
      <c r="DEC2" s="294"/>
      <c r="DED2" s="294"/>
      <c r="DEE2" s="294"/>
      <c r="DEF2" s="294"/>
      <c r="DEG2" s="294"/>
      <c r="DEH2" s="294"/>
      <c r="DEI2" s="294"/>
      <c r="DEJ2" s="294"/>
      <c r="DEK2" s="294"/>
      <c r="DEL2" s="294"/>
      <c r="DEM2" s="294"/>
      <c r="DEN2" s="294"/>
      <c r="DEO2" s="294"/>
      <c r="DEP2" s="294"/>
      <c r="DEQ2" s="294"/>
      <c r="DER2" s="294"/>
      <c r="DES2" s="294"/>
      <c r="DET2" s="294"/>
      <c r="DEU2" s="294"/>
      <c r="DEV2" s="294"/>
      <c r="DEW2" s="294"/>
      <c r="DEX2" s="294"/>
      <c r="DEY2" s="294"/>
      <c r="DEZ2" s="294"/>
      <c r="DFA2" s="294"/>
      <c r="DFB2" s="294"/>
      <c r="DFC2" s="294"/>
      <c r="DFD2" s="294"/>
      <c r="DFE2" s="294"/>
      <c r="DFF2" s="294"/>
      <c r="DFG2" s="294"/>
      <c r="DFH2" s="294"/>
      <c r="DFI2" s="294"/>
      <c r="DFJ2" s="294"/>
      <c r="DFK2" s="294"/>
      <c r="DFL2" s="294"/>
      <c r="DFM2" s="294"/>
      <c r="DFN2" s="294"/>
      <c r="DFO2" s="294"/>
      <c r="DFP2" s="294"/>
      <c r="DFQ2" s="294"/>
      <c r="DFR2" s="294"/>
      <c r="DFS2" s="294"/>
      <c r="DFT2" s="294"/>
      <c r="DFU2" s="294"/>
      <c r="DFV2" s="294"/>
      <c r="DFW2" s="294"/>
      <c r="DFX2" s="294"/>
      <c r="DFY2" s="294"/>
      <c r="DFZ2" s="294"/>
      <c r="DGA2" s="294"/>
      <c r="DGB2" s="294"/>
      <c r="DGC2" s="294"/>
      <c r="DGD2" s="294"/>
      <c r="DGE2" s="294"/>
      <c r="DGF2" s="294"/>
      <c r="DGG2" s="294"/>
      <c r="DGH2" s="294"/>
      <c r="DGI2" s="294"/>
      <c r="DGJ2" s="294"/>
      <c r="DGK2" s="294"/>
      <c r="DGL2" s="294"/>
      <c r="DGM2" s="294"/>
      <c r="DGN2" s="294"/>
      <c r="DGO2" s="294"/>
      <c r="DGP2" s="294"/>
      <c r="DGQ2" s="294"/>
      <c r="DGR2" s="294"/>
      <c r="DGS2" s="294"/>
      <c r="DGT2" s="294"/>
      <c r="DGU2" s="294"/>
      <c r="DGV2" s="294"/>
      <c r="DGW2" s="294"/>
      <c r="DGX2" s="294"/>
      <c r="DGY2" s="294"/>
      <c r="DGZ2" s="294"/>
      <c r="DHA2" s="294"/>
      <c r="DHB2" s="294"/>
      <c r="DHC2" s="294"/>
      <c r="DHD2" s="294"/>
      <c r="DHE2" s="294"/>
      <c r="DHF2" s="294"/>
      <c r="DHG2" s="294"/>
      <c r="DHH2" s="294"/>
      <c r="DHI2" s="294"/>
      <c r="DHJ2" s="294"/>
      <c r="DHK2" s="294"/>
      <c r="DHL2" s="294"/>
      <c r="DHM2" s="294"/>
      <c r="DHN2" s="294"/>
      <c r="DHO2" s="294"/>
      <c r="DHP2" s="294"/>
      <c r="DHQ2" s="294"/>
      <c r="DHR2" s="294"/>
      <c r="DHS2" s="294"/>
      <c r="DHT2" s="294"/>
      <c r="DHU2" s="294"/>
      <c r="DHV2" s="294"/>
      <c r="DHW2" s="294"/>
      <c r="DHX2" s="294"/>
      <c r="DHY2" s="294"/>
      <c r="DHZ2" s="294"/>
      <c r="DIA2" s="294"/>
      <c r="DIB2" s="294"/>
      <c r="DIC2" s="294"/>
      <c r="DID2" s="294"/>
      <c r="DIE2" s="294"/>
      <c r="DIF2" s="294"/>
      <c r="DIG2" s="294"/>
      <c r="DIH2" s="294"/>
      <c r="DII2" s="294"/>
      <c r="DIJ2" s="294"/>
      <c r="DIK2" s="294"/>
      <c r="DIL2" s="294"/>
      <c r="DIM2" s="294"/>
      <c r="DIN2" s="294"/>
      <c r="DIO2" s="294"/>
      <c r="DIP2" s="294"/>
      <c r="DIQ2" s="294"/>
      <c r="DIR2" s="294"/>
      <c r="DIS2" s="294"/>
      <c r="DIT2" s="294"/>
      <c r="DIU2" s="294"/>
      <c r="DIV2" s="294"/>
      <c r="DIW2" s="294"/>
      <c r="DIX2" s="294"/>
      <c r="DIY2" s="294"/>
      <c r="DIZ2" s="294"/>
      <c r="DJA2" s="294"/>
      <c r="DJB2" s="294"/>
      <c r="DJC2" s="294"/>
      <c r="DJD2" s="294"/>
      <c r="DJE2" s="294"/>
      <c r="DJF2" s="294"/>
      <c r="DJG2" s="294"/>
      <c r="DJH2" s="294"/>
      <c r="DJI2" s="294"/>
      <c r="DJJ2" s="294"/>
      <c r="DJK2" s="294"/>
      <c r="DJL2" s="294"/>
      <c r="DJM2" s="294"/>
      <c r="DJN2" s="294"/>
      <c r="DJO2" s="294"/>
      <c r="DJP2" s="294"/>
      <c r="DJQ2" s="294"/>
      <c r="DJR2" s="294"/>
      <c r="DJS2" s="294"/>
      <c r="DJT2" s="294"/>
      <c r="DJU2" s="294"/>
      <c r="DJV2" s="294"/>
      <c r="DJW2" s="294"/>
      <c r="DJX2" s="294"/>
      <c r="DJY2" s="294"/>
      <c r="DJZ2" s="294"/>
      <c r="DKA2" s="294"/>
      <c r="DKB2" s="294"/>
      <c r="DKC2" s="294"/>
      <c r="DKD2" s="294"/>
      <c r="DKE2" s="294"/>
      <c r="DKF2" s="294"/>
      <c r="DKG2" s="294"/>
      <c r="DKH2" s="294"/>
      <c r="DKI2" s="294"/>
      <c r="DKJ2" s="294"/>
      <c r="DKK2" s="294"/>
      <c r="DKL2" s="294"/>
      <c r="DKM2" s="294"/>
      <c r="DKN2" s="294"/>
      <c r="DKO2" s="294"/>
      <c r="DKP2" s="294"/>
      <c r="DKQ2" s="294"/>
      <c r="DKR2" s="294"/>
      <c r="DKS2" s="294"/>
      <c r="DKT2" s="294"/>
      <c r="DKU2" s="294"/>
      <c r="DKV2" s="294"/>
      <c r="DKW2" s="294"/>
      <c r="DKX2" s="294"/>
      <c r="DKY2" s="294"/>
      <c r="DKZ2" s="294"/>
      <c r="DLA2" s="294"/>
      <c r="DLB2" s="294"/>
      <c r="DLC2" s="294"/>
      <c r="DLD2" s="294"/>
      <c r="DLE2" s="294"/>
      <c r="DLF2" s="294"/>
      <c r="DLG2" s="294"/>
      <c r="DLH2" s="294"/>
      <c r="DLI2" s="294"/>
      <c r="DLJ2" s="294"/>
      <c r="DLK2" s="294"/>
      <c r="DLL2" s="294"/>
      <c r="DLM2" s="294"/>
      <c r="DLN2" s="294"/>
      <c r="DLO2" s="294"/>
      <c r="DLP2" s="294"/>
      <c r="DLQ2" s="294"/>
      <c r="DLR2" s="294"/>
      <c r="DLS2" s="294"/>
      <c r="DLT2" s="294"/>
      <c r="DLU2" s="294"/>
      <c r="DLV2" s="294"/>
      <c r="DLW2" s="294"/>
      <c r="DLX2" s="294"/>
      <c r="DLY2" s="294"/>
      <c r="DLZ2" s="294"/>
      <c r="DMA2" s="294"/>
      <c r="DMB2" s="294"/>
      <c r="DMC2" s="294"/>
      <c r="DMD2" s="294"/>
      <c r="DME2" s="294"/>
      <c r="DMF2" s="294"/>
      <c r="DMG2" s="294"/>
      <c r="DMH2" s="294"/>
      <c r="DMI2" s="294"/>
      <c r="DMJ2" s="294"/>
      <c r="DMK2" s="294"/>
      <c r="DML2" s="294"/>
      <c r="DMM2" s="294"/>
      <c r="DMN2" s="294"/>
      <c r="DMO2" s="294"/>
      <c r="DMP2" s="294"/>
      <c r="DMQ2" s="294"/>
      <c r="DMR2" s="294"/>
      <c r="DMS2" s="294"/>
      <c r="DMT2" s="294"/>
      <c r="DMU2" s="294"/>
      <c r="DMV2" s="294"/>
      <c r="DMW2" s="294"/>
      <c r="DMX2" s="294"/>
      <c r="DMY2" s="294"/>
      <c r="DMZ2" s="294"/>
      <c r="DNA2" s="294"/>
      <c r="DNB2" s="294"/>
      <c r="DNC2" s="294"/>
      <c r="DND2" s="294"/>
      <c r="DNE2" s="294"/>
      <c r="DNF2" s="294"/>
      <c r="DNG2" s="294"/>
      <c r="DNH2" s="294"/>
      <c r="DNI2" s="294"/>
      <c r="DNJ2" s="294"/>
      <c r="DNK2" s="294"/>
      <c r="DNL2" s="294"/>
      <c r="DNM2" s="294"/>
      <c r="DNN2" s="294"/>
      <c r="DNO2" s="294"/>
      <c r="DNP2" s="294"/>
      <c r="DNQ2" s="294"/>
      <c r="DNR2" s="294"/>
      <c r="DNS2" s="294"/>
      <c r="DNT2" s="294"/>
      <c r="DNU2" s="294"/>
      <c r="DNV2" s="294"/>
      <c r="DNW2" s="294"/>
      <c r="DNX2" s="294"/>
      <c r="DNY2" s="294"/>
      <c r="DNZ2" s="294"/>
      <c r="DOA2" s="294"/>
      <c r="DOB2" s="294"/>
      <c r="DOC2" s="294"/>
      <c r="DOD2" s="294"/>
      <c r="DOE2" s="294"/>
      <c r="DOF2" s="294"/>
      <c r="DOG2" s="294"/>
      <c r="DOH2" s="294"/>
      <c r="DOI2" s="294"/>
      <c r="DOJ2" s="294"/>
      <c r="DOK2" s="294"/>
      <c r="DOL2" s="294"/>
      <c r="DOM2" s="294"/>
      <c r="DON2" s="294"/>
      <c r="DOO2" s="294"/>
      <c r="DOP2" s="294"/>
      <c r="DOQ2" s="294"/>
      <c r="DOR2" s="294"/>
      <c r="DOS2" s="294"/>
      <c r="DOT2" s="294"/>
      <c r="DOU2" s="294"/>
      <c r="DOV2" s="294"/>
      <c r="DOW2" s="294"/>
      <c r="DOX2" s="294"/>
      <c r="DOY2" s="294"/>
      <c r="DOZ2" s="294"/>
      <c r="DPA2" s="294"/>
      <c r="DPB2" s="294"/>
      <c r="DPC2" s="294"/>
      <c r="DPD2" s="294"/>
      <c r="DPE2" s="294"/>
      <c r="DPF2" s="294"/>
      <c r="DPG2" s="294"/>
      <c r="DPH2" s="294"/>
      <c r="DPI2" s="294"/>
      <c r="DPJ2" s="294"/>
      <c r="DPK2" s="294"/>
      <c r="DPL2" s="294"/>
      <c r="DPM2" s="294"/>
      <c r="DPN2" s="294"/>
      <c r="DPO2" s="294"/>
      <c r="DPP2" s="294"/>
      <c r="DPQ2" s="294"/>
      <c r="DPR2" s="294"/>
      <c r="DPS2" s="294"/>
      <c r="DPT2" s="294"/>
      <c r="DPU2" s="294"/>
      <c r="DPV2" s="294"/>
      <c r="DPW2" s="294"/>
      <c r="DPX2" s="294"/>
      <c r="DPY2" s="294"/>
      <c r="DPZ2" s="294"/>
      <c r="DQA2" s="294"/>
      <c r="DQB2" s="294"/>
      <c r="DQC2" s="294"/>
      <c r="DQD2" s="294"/>
      <c r="DQE2" s="294"/>
      <c r="DQF2" s="294"/>
      <c r="DQG2" s="294"/>
      <c r="DQH2" s="294"/>
      <c r="DQI2" s="294"/>
      <c r="DQJ2" s="294"/>
      <c r="DQK2" s="294"/>
      <c r="DQL2" s="294"/>
      <c r="DQM2" s="294"/>
      <c r="DQN2" s="294"/>
      <c r="DQO2" s="294"/>
      <c r="DQP2" s="294"/>
      <c r="DQQ2" s="294"/>
      <c r="DQR2" s="294"/>
      <c r="DQS2" s="294"/>
      <c r="DQT2" s="294"/>
      <c r="DQU2" s="294"/>
      <c r="DQV2" s="294"/>
      <c r="DQW2" s="294"/>
      <c r="DQX2" s="294"/>
      <c r="DQY2" s="294"/>
      <c r="DQZ2" s="294"/>
      <c r="DRA2" s="294"/>
      <c r="DRB2" s="294"/>
      <c r="DRC2" s="294"/>
      <c r="DRD2" s="294"/>
      <c r="DRE2" s="294"/>
      <c r="DRF2" s="294"/>
      <c r="DRG2" s="294"/>
      <c r="DRH2" s="294"/>
      <c r="DRI2" s="294"/>
      <c r="DRJ2" s="294"/>
      <c r="DRK2" s="294"/>
      <c r="DRL2" s="294"/>
      <c r="DRM2" s="294"/>
      <c r="DRN2" s="294"/>
      <c r="DRO2" s="294"/>
      <c r="DRP2" s="294"/>
      <c r="DRQ2" s="294"/>
      <c r="DRR2" s="294"/>
      <c r="DRS2" s="294"/>
      <c r="DRT2" s="294"/>
      <c r="DRU2" s="294"/>
      <c r="DRV2" s="294"/>
      <c r="DRW2" s="294"/>
      <c r="DRX2" s="294"/>
      <c r="DRY2" s="294"/>
      <c r="DRZ2" s="294"/>
      <c r="DSA2" s="294"/>
      <c r="DSB2" s="294"/>
      <c r="DSC2" s="294"/>
      <c r="DSD2" s="294"/>
      <c r="DSE2" s="294"/>
      <c r="DSF2" s="294"/>
      <c r="DSG2" s="294"/>
      <c r="DSH2" s="294"/>
      <c r="DSI2" s="294"/>
      <c r="DSJ2" s="294"/>
      <c r="DSK2" s="294"/>
      <c r="DSL2" s="294"/>
      <c r="DSM2" s="294"/>
      <c r="DSN2" s="294"/>
      <c r="DSO2" s="294"/>
      <c r="DSP2" s="294"/>
      <c r="DSQ2" s="294"/>
      <c r="DSR2" s="294"/>
      <c r="DSS2" s="294"/>
      <c r="DST2" s="294"/>
      <c r="DSU2" s="294"/>
      <c r="DSV2" s="294"/>
      <c r="DSW2" s="294"/>
      <c r="DSX2" s="294"/>
      <c r="DSY2" s="294"/>
      <c r="DSZ2" s="294"/>
      <c r="DTA2" s="294"/>
      <c r="DTB2" s="294"/>
      <c r="DTC2" s="294"/>
      <c r="DTD2" s="294"/>
      <c r="DTE2" s="294"/>
      <c r="DTF2" s="294"/>
      <c r="DTG2" s="294"/>
      <c r="DTH2" s="294"/>
      <c r="DTI2" s="294"/>
      <c r="DTJ2" s="294"/>
      <c r="DTK2" s="294"/>
      <c r="DTL2" s="294"/>
      <c r="DTM2" s="294"/>
      <c r="DTN2" s="294"/>
      <c r="DTO2" s="294"/>
      <c r="DTP2" s="294"/>
      <c r="DTQ2" s="294"/>
      <c r="DTR2" s="294"/>
      <c r="DTS2" s="294"/>
      <c r="DTT2" s="294"/>
      <c r="DTU2" s="294"/>
      <c r="DTV2" s="294"/>
      <c r="DTW2" s="294"/>
      <c r="DTX2" s="294"/>
      <c r="DTY2" s="294"/>
      <c r="DTZ2" s="294"/>
      <c r="DUA2" s="294"/>
      <c r="DUB2" s="294"/>
      <c r="DUC2" s="294"/>
      <c r="DUD2" s="294"/>
      <c r="DUE2" s="294"/>
      <c r="DUF2" s="294"/>
      <c r="DUG2" s="294"/>
      <c r="DUH2" s="294"/>
      <c r="DUI2" s="294"/>
      <c r="DUJ2" s="294"/>
      <c r="DUK2" s="294"/>
      <c r="DUL2" s="294"/>
      <c r="DUM2" s="294"/>
      <c r="DUN2" s="294"/>
      <c r="DUO2" s="294"/>
      <c r="DUP2" s="294"/>
      <c r="DUQ2" s="294"/>
      <c r="DUR2" s="294"/>
      <c r="DUS2" s="294"/>
      <c r="DUT2" s="294"/>
      <c r="DUU2" s="294"/>
      <c r="DUV2" s="294"/>
      <c r="DUW2" s="294"/>
      <c r="DUX2" s="294"/>
      <c r="DUY2" s="294"/>
      <c r="DUZ2" s="294"/>
      <c r="DVA2" s="294"/>
      <c r="DVB2" s="294"/>
      <c r="DVC2" s="294"/>
      <c r="DVD2" s="294"/>
      <c r="DVE2" s="294"/>
      <c r="DVF2" s="294"/>
      <c r="DVG2" s="294"/>
      <c r="DVH2" s="294"/>
      <c r="DVI2" s="294"/>
      <c r="DVJ2" s="294"/>
      <c r="DVK2" s="294"/>
      <c r="DVL2" s="294"/>
      <c r="DVM2" s="294"/>
      <c r="DVN2" s="294"/>
      <c r="DVO2" s="294"/>
      <c r="DVP2" s="294"/>
      <c r="DVQ2" s="294"/>
      <c r="DVR2" s="294"/>
      <c r="DVS2" s="294"/>
      <c r="DVT2" s="294"/>
      <c r="DVU2" s="294"/>
      <c r="DVV2" s="294"/>
      <c r="DVW2" s="294"/>
      <c r="DVX2" s="294"/>
      <c r="DVY2" s="294"/>
      <c r="DVZ2" s="294"/>
      <c r="DWA2" s="294"/>
      <c r="DWB2" s="294"/>
      <c r="DWC2" s="294"/>
      <c r="DWD2" s="294"/>
      <c r="DWE2" s="294"/>
      <c r="DWF2" s="294"/>
      <c r="DWG2" s="294"/>
      <c r="DWH2" s="294"/>
      <c r="DWI2" s="294"/>
      <c r="DWJ2" s="294"/>
      <c r="DWK2" s="294"/>
      <c r="DWL2" s="294"/>
      <c r="DWM2" s="294"/>
      <c r="DWN2" s="294"/>
      <c r="DWO2" s="294"/>
      <c r="DWP2" s="294"/>
      <c r="DWQ2" s="294"/>
      <c r="DWR2" s="294"/>
      <c r="DWS2" s="294"/>
      <c r="DWT2" s="294"/>
      <c r="DWU2" s="294"/>
      <c r="DWV2" s="294"/>
      <c r="DWW2" s="294"/>
      <c r="DWX2" s="294"/>
      <c r="DWY2" s="294"/>
      <c r="DWZ2" s="294"/>
      <c r="DXA2" s="294"/>
      <c r="DXB2" s="294"/>
      <c r="DXC2" s="294"/>
      <c r="DXD2" s="294"/>
      <c r="DXE2" s="294"/>
      <c r="DXF2" s="294"/>
      <c r="DXG2" s="294"/>
      <c r="DXH2" s="294"/>
      <c r="DXI2" s="294"/>
      <c r="DXJ2" s="294"/>
      <c r="DXK2" s="294"/>
      <c r="DXL2" s="294"/>
      <c r="DXM2" s="294"/>
      <c r="DXN2" s="294"/>
      <c r="DXO2" s="294"/>
      <c r="DXP2" s="294"/>
      <c r="DXQ2" s="294"/>
      <c r="DXR2" s="294"/>
      <c r="DXS2" s="294"/>
      <c r="DXT2" s="294"/>
      <c r="DXU2" s="294"/>
      <c r="DXV2" s="294"/>
      <c r="DXW2" s="294"/>
      <c r="DXX2" s="294"/>
      <c r="DXY2" s="294"/>
      <c r="DXZ2" s="294"/>
      <c r="DYA2" s="294"/>
      <c r="DYB2" s="294"/>
      <c r="DYC2" s="294"/>
      <c r="DYD2" s="294"/>
      <c r="DYE2" s="294"/>
      <c r="DYF2" s="294"/>
      <c r="DYG2" s="294"/>
      <c r="DYH2" s="294"/>
      <c r="DYI2" s="294"/>
      <c r="DYJ2" s="294"/>
      <c r="DYK2" s="294"/>
      <c r="DYL2" s="294"/>
      <c r="DYM2" s="294"/>
      <c r="DYN2" s="294"/>
      <c r="DYO2" s="294"/>
      <c r="DYP2" s="294"/>
      <c r="DYQ2" s="294"/>
      <c r="DYR2" s="294"/>
      <c r="DYS2" s="294"/>
      <c r="DYT2" s="294"/>
      <c r="DYU2" s="294"/>
      <c r="DYV2" s="294"/>
      <c r="DYW2" s="294"/>
      <c r="DYX2" s="294"/>
      <c r="DYY2" s="294"/>
      <c r="DYZ2" s="294"/>
      <c r="DZA2" s="294"/>
      <c r="DZB2" s="294"/>
      <c r="DZC2" s="294"/>
      <c r="DZD2" s="294"/>
      <c r="DZE2" s="294"/>
      <c r="DZF2" s="294"/>
      <c r="DZG2" s="294"/>
      <c r="DZH2" s="294"/>
      <c r="DZI2" s="294"/>
      <c r="DZJ2" s="294"/>
      <c r="DZK2" s="294"/>
      <c r="DZL2" s="294"/>
      <c r="DZM2" s="294"/>
      <c r="DZN2" s="294"/>
      <c r="DZO2" s="294"/>
      <c r="DZP2" s="294"/>
      <c r="DZQ2" s="294"/>
      <c r="DZR2" s="294"/>
      <c r="DZS2" s="294"/>
      <c r="DZT2" s="294"/>
      <c r="DZU2" s="294"/>
      <c r="DZV2" s="294"/>
      <c r="DZW2" s="294"/>
      <c r="DZX2" s="294"/>
      <c r="DZY2" s="294"/>
      <c r="DZZ2" s="294"/>
      <c r="EAA2" s="294"/>
      <c r="EAB2" s="294"/>
      <c r="EAC2" s="294"/>
      <c r="EAD2" s="294"/>
      <c r="EAE2" s="294"/>
      <c r="EAF2" s="294"/>
      <c r="EAG2" s="294"/>
      <c r="EAH2" s="294"/>
      <c r="EAI2" s="294"/>
      <c r="EAJ2" s="294"/>
      <c r="EAK2" s="294"/>
      <c r="EAL2" s="294"/>
      <c r="EAM2" s="294"/>
      <c r="EAN2" s="294"/>
      <c r="EAO2" s="294"/>
      <c r="EAP2" s="294"/>
      <c r="EAQ2" s="294"/>
      <c r="EAR2" s="294"/>
      <c r="EAS2" s="294"/>
      <c r="EAT2" s="294"/>
      <c r="EAU2" s="294"/>
      <c r="EAV2" s="294"/>
      <c r="EAW2" s="294"/>
      <c r="EAX2" s="294"/>
      <c r="EAY2" s="294"/>
      <c r="EAZ2" s="294"/>
      <c r="EBA2" s="294"/>
      <c r="EBB2" s="294"/>
      <c r="EBC2" s="294"/>
      <c r="EBD2" s="294"/>
      <c r="EBE2" s="294"/>
      <c r="EBF2" s="294"/>
      <c r="EBG2" s="294"/>
      <c r="EBH2" s="294"/>
      <c r="EBI2" s="294"/>
      <c r="EBJ2" s="294"/>
      <c r="EBK2" s="294"/>
      <c r="EBL2" s="294"/>
      <c r="EBM2" s="294"/>
      <c r="EBN2" s="294"/>
      <c r="EBO2" s="294"/>
      <c r="EBP2" s="294"/>
      <c r="EBQ2" s="294"/>
      <c r="EBR2" s="294"/>
      <c r="EBS2" s="294"/>
      <c r="EBT2" s="294"/>
      <c r="EBU2" s="294"/>
      <c r="EBV2" s="294"/>
      <c r="EBW2" s="294"/>
      <c r="EBX2" s="294"/>
      <c r="EBY2" s="294"/>
      <c r="EBZ2" s="294"/>
      <c r="ECA2" s="294"/>
      <c r="ECB2" s="294"/>
      <c r="ECC2" s="294"/>
      <c r="ECD2" s="294"/>
      <c r="ECE2" s="294"/>
      <c r="ECF2" s="294"/>
      <c r="ECG2" s="294"/>
      <c r="ECH2" s="294"/>
      <c r="ECI2" s="294"/>
      <c r="ECJ2" s="294"/>
      <c r="ECK2" s="294"/>
      <c r="ECL2" s="294"/>
      <c r="ECM2" s="294"/>
      <c r="ECN2" s="294"/>
      <c r="ECO2" s="294"/>
      <c r="ECP2" s="294"/>
      <c r="ECQ2" s="294"/>
      <c r="ECR2" s="294"/>
      <c r="ECS2" s="294"/>
      <c r="ECT2" s="294"/>
      <c r="ECU2" s="294"/>
      <c r="ECV2" s="294"/>
      <c r="ECW2" s="294"/>
      <c r="ECX2" s="294"/>
      <c r="ECY2" s="294"/>
      <c r="ECZ2" s="294"/>
      <c r="EDA2" s="294"/>
      <c r="EDB2" s="294"/>
      <c r="EDC2" s="294"/>
      <c r="EDD2" s="294"/>
      <c r="EDE2" s="294"/>
      <c r="EDF2" s="294"/>
      <c r="EDG2" s="294"/>
      <c r="EDH2" s="294"/>
      <c r="EDI2" s="294"/>
      <c r="EDJ2" s="294"/>
      <c r="EDK2" s="294"/>
      <c r="EDL2" s="294"/>
      <c r="EDM2" s="294"/>
      <c r="EDN2" s="294"/>
      <c r="EDO2" s="294"/>
      <c r="EDP2" s="294"/>
      <c r="EDQ2" s="294"/>
      <c r="EDR2" s="294"/>
      <c r="EDS2" s="294"/>
      <c r="EDT2" s="294"/>
      <c r="EDU2" s="294"/>
      <c r="EDV2" s="294"/>
      <c r="EDW2" s="294"/>
      <c r="EDX2" s="294"/>
      <c r="EDY2" s="294"/>
      <c r="EDZ2" s="294"/>
      <c r="EEA2" s="294"/>
      <c r="EEB2" s="294"/>
      <c r="EEC2" s="294"/>
      <c r="EED2" s="294"/>
      <c r="EEE2" s="294"/>
      <c r="EEF2" s="294"/>
      <c r="EEG2" s="294"/>
      <c r="EEH2" s="294"/>
      <c r="EEI2" s="294"/>
      <c r="EEJ2" s="294"/>
      <c r="EEK2" s="294"/>
      <c r="EEL2" s="294"/>
      <c r="EEM2" s="294"/>
      <c r="EEN2" s="294"/>
      <c r="EEO2" s="294"/>
      <c r="EEP2" s="294"/>
      <c r="EEQ2" s="294"/>
      <c r="EER2" s="294"/>
      <c r="EES2" s="294"/>
      <c r="EET2" s="294"/>
      <c r="EEU2" s="294"/>
      <c r="EEV2" s="294"/>
      <c r="EEW2" s="294"/>
      <c r="EEX2" s="294"/>
      <c r="EEY2" s="294"/>
      <c r="EEZ2" s="294"/>
      <c r="EFA2" s="294"/>
      <c r="EFB2" s="294"/>
      <c r="EFC2" s="294"/>
      <c r="EFD2" s="294"/>
      <c r="EFE2" s="294"/>
      <c r="EFF2" s="294"/>
      <c r="EFG2" s="294"/>
      <c r="EFH2" s="294"/>
      <c r="EFI2" s="294"/>
      <c r="EFJ2" s="294"/>
      <c r="EFK2" s="294"/>
      <c r="EFL2" s="294"/>
      <c r="EFM2" s="294"/>
      <c r="EFN2" s="294"/>
      <c r="EFO2" s="294"/>
      <c r="EFP2" s="294"/>
      <c r="EFQ2" s="294"/>
      <c r="EFR2" s="294"/>
      <c r="EFS2" s="294"/>
      <c r="EFT2" s="294"/>
      <c r="EFU2" s="294"/>
      <c r="EFV2" s="294"/>
      <c r="EFW2" s="294"/>
      <c r="EFX2" s="294"/>
      <c r="EFY2" s="294"/>
      <c r="EFZ2" s="294"/>
      <c r="EGA2" s="294"/>
      <c r="EGB2" s="294"/>
      <c r="EGC2" s="294"/>
      <c r="EGD2" s="294"/>
      <c r="EGE2" s="294"/>
      <c r="EGF2" s="294"/>
      <c r="EGG2" s="294"/>
      <c r="EGH2" s="294"/>
      <c r="EGI2" s="294"/>
      <c r="EGJ2" s="294"/>
      <c r="EGK2" s="294"/>
      <c r="EGL2" s="294"/>
      <c r="EGM2" s="294"/>
      <c r="EGN2" s="294"/>
      <c r="EGO2" s="294"/>
      <c r="EGP2" s="294"/>
      <c r="EGQ2" s="294"/>
      <c r="EGR2" s="294"/>
      <c r="EGS2" s="294"/>
      <c r="EGT2" s="294"/>
      <c r="EGU2" s="294"/>
      <c r="EGV2" s="294"/>
      <c r="EGW2" s="294"/>
      <c r="EGX2" s="294"/>
      <c r="EGY2" s="294"/>
      <c r="EGZ2" s="294"/>
      <c r="EHA2" s="294"/>
      <c r="EHB2" s="294"/>
      <c r="EHC2" s="294"/>
      <c r="EHD2" s="294"/>
      <c r="EHE2" s="294"/>
      <c r="EHF2" s="294"/>
      <c r="EHG2" s="294"/>
      <c r="EHH2" s="294"/>
      <c r="EHI2" s="294"/>
      <c r="EHJ2" s="294"/>
      <c r="EHK2" s="294"/>
      <c r="EHL2" s="294"/>
      <c r="EHM2" s="294"/>
      <c r="EHN2" s="294"/>
      <c r="EHO2" s="294"/>
      <c r="EHP2" s="294"/>
      <c r="EHQ2" s="294"/>
      <c r="EHR2" s="294"/>
      <c r="EHS2" s="294"/>
      <c r="EHT2" s="294"/>
      <c r="EHU2" s="294"/>
      <c r="EHV2" s="294"/>
      <c r="EHW2" s="294"/>
      <c r="EHX2" s="294"/>
      <c r="EHY2" s="294"/>
      <c r="EHZ2" s="294"/>
      <c r="EIA2" s="294"/>
      <c r="EIB2" s="294"/>
      <c r="EIC2" s="294"/>
      <c r="EID2" s="294"/>
      <c r="EIE2" s="294"/>
      <c r="EIF2" s="294"/>
      <c r="EIG2" s="294"/>
      <c r="EIH2" s="294"/>
      <c r="EII2" s="294"/>
      <c r="EIJ2" s="294"/>
      <c r="EIK2" s="294"/>
      <c r="EIL2" s="294"/>
      <c r="EIM2" s="294"/>
      <c r="EIN2" s="294"/>
      <c r="EIO2" s="294"/>
      <c r="EIP2" s="294"/>
      <c r="EIQ2" s="294"/>
      <c r="EIR2" s="294"/>
      <c r="EIS2" s="294"/>
      <c r="EIT2" s="294"/>
      <c r="EIU2" s="294"/>
      <c r="EIV2" s="294"/>
      <c r="EIW2" s="294"/>
      <c r="EIX2" s="294"/>
      <c r="EIY2" s="294"/>
      <c r="EIZ2" s="294"/>
      <c r="EJA2" s="294"/>
      <c r="EJB2" s="294"/>
      <c r="EJC2" s="294"/>
      <c r="EJD2" s="294"/>
      <c r="EJE2" s="294"/>
      <c r="EJF2" s="294"/>
      <c r="EJG2" s="294"/>
      <c r="EJH2" s="294"/>
      <c r="EJI2" s="294"/>
      <c r="EJJ2" s="294"/>
      <c r="EJK2" s="294"/>
      <c r="EJL2" s="294"/>
      <c r="EJM2" s="294"/>
      <c r="EJN2" s="294"/>
      <c r="EJO2" s="294"/>
      <c r="EJP2" s="294"/>
      <c r="EJQ2" s="294"/>
      <c r="EJR2" s="294"/>
      <c r="EJS2" s="294"/>
      <c r="EJT2" s="294"/>
      <c r="EJU2" s="294"/>
      <c r="EJV2" s="294"/>
      <c r="EJW2" s="294"/>
      <c r="EJX2" s="294"/>
      <c r="EJY2" s="294"/>
      <c r="EJZ2" s="294"/>
      <c r="EKA2" s="294"/>
      <c r="EKB2" s="294"/>
      <c r="EKC2" s="294"/>
      <c r="EKD2" s="294"/>
      <c r="EKE2" s="294"/>
      <c r="EKF2" s="294"/>
      <c r="EKG2" s="294"/>
      <c r="EKH2" s="294"/>
      <c r="EKI2" s="294"/>
      <c r="EKJ2" s="294"/>
      <c r="EKK2" s="294"/>
      <c r="EKL2" s="294"/>
      <c r="EKM2" s="294"/>
      <c r="EKN2" s="294"/>
      <c r="EKO2" s="294"/>
      <c r="EKP2" s="294"/>
      <c r="EKQ2" s="294"/>
      <c r="EKR2" s="294"/>
      <c r="EKS2" s="294"/>
      <c r="EKT2" s="294"/>
      <c r="EKU2" s="294"/>
      <c r="EKV2" s="294"/>
      <c r="EKW2" s="294"/>
      <c r="EKX2" s="294"/>
      <c r="EKY2" s="294"/>
      <c r="EKZ2" s="294"/>
      <c r="ELA2" s="294"/>
      <c r="ELB2" s="294"/>
      <c r="ELC2" s="294"/>
      <c r="ELD2" s="294"/>
      <c r="ELE2" s="294"/>
      <c r="ELF2" s="294"/>
      <c r="ELG2" s="294"/>
      <c r="ELH2" s="294"/>
      <c r="ELI2" s="294"/>
      <c r="ELJ2" s="294"/>
      <c r="ELK2" s="294"/>
      <c r="ELL2" s="294"/>
      <c r="ELM2" s="294"/>
      <c r="ELN2" s="294"/>
      <c r="ELO2" s="294"/>
      <c r="ELP2" s="294"/>
      <c r="ELQ2" s="294"/>
      <c r="ELR2" s="294"/>
      <c r="ELS2" s="294"/>
      <c r="ELT2" s="294"/>
      <c r="ELU2" s="294"/>
      <c r="ELV2" s="294"/>
      <c r="ELW2" s="294"/>
      <c r="ELX2" s="294"/>
      <c r="ELY2" s="294"/>
      <c r="ELZ2" s="294"/>
      <c r="EMA2" s="294"/>
      <c r="EMB2" s="294"/>
      <c r="EMC2" s="294"/>
      <c r="EMD2" s="294"/>
      <c r="EME2" s="294"/>
      <c r="EMF2" s="294"/>
      <c r="EMG2" s="294"/>
      <c r="EMH2" s="294"/>
      <c r="EMI2" s="294"/>
      <c r="EMJ2" s="294"/>
      <c r="EMK2" s="294"/>
      <c r="EML2" s="294"/>
      <c r="EMM2" s="294"/>
      <c r="EMN2" s="294"/>
      <c r="EMO2" s="294"/>
      <c r="EMP2" s="294"/>
      <c r="EMQ2" s="294"/>
      <c r="EMR2" s="294"/>
      <c r="EMS2" s="294"/>
      <c r="EMT2" s="294"/>
      <c r="EMU2" s="294"/>
      <c r="EMV2" s="294"/>
      <c r="EMW2" s="294"/>
      <c r="EMX2" s="294"/>
      <c r="EMY2" s="294"/>
      <c r="EMZ2" s="294"/>
      <c r="ENA2" s="294"/>
      <c r="ENB2" s="294"/>
      <c r="ENC2" s="294"/>
      <c r="END2" s="294"/>
      <c r="ENE2" s="294"/>
      <c r="ENF2" s="294"/>
      <c r="ENG2" s="294"/>
      <c r="ENH2" s="294"/>
      <c r="ENI2" s="294"/>
      <c r="ENJ2" s="294"/>
      <c r="ENK2" s="294"/>
      <c r="ENL2" s="294"/>
      <c r="ENM2" s="294"/>
      <c r="ENN2" s="294"/>
      <c r="ENO2" s="294"/>
      <c r="ENP2" s="294"/>
      <c r="ENQ2" s="294"/>
      <c r="ENR2" s="294"/>
      <c r="ENS2" s="294"/>
      <c r="ENT2" s="294"/>
      <c r="ENU2" s="294"/>
      <c r="ENV2" s="294"/>
      <c r="ENW2" s="294"/>
      <c r="ENX2" s="294"/>
      <c r="ENY2" s="294"/>
      <c r="ENZ2" s="294"/>
      <c r="EOA2" s="294"/>
      <c r="EOB2" s="294"/>
      <c r="EOC2" s="294"/>
      <c r="EOD2" s="294"/>
      <c r="EOE2" s="294"/>
      <c r="EOF2" s="294"/>
      <c r="EOG2" s="294"/>
      <c r="EOH2" s="294"/>
      <c r="EOI2" s="294"/>
      <c r="EOJ2" s="294"/>
      <c r="EOK2" s="294"/>
      <c r="EOL2" s="294"/>
      <c r="EOM2" s="294"/>
      <c r="EON2" s="294"/>
      <c r="EOO2" s="294"/>
      <c r="EOP2" s="294"/>
      <c r="EOQ2" s="294"/>
      <c r="EOR2" s="294"/>
      <c r="EOS2" s="294"/>
      <c r="EOT2" s="294"/>
      <c r="EOU2" s="294"/>
      <c r="EOV2" s="294"/>
      <c r="EOW2" s="294"/>
      <c r="EOX2" s="294"/>
      <c r="EOY2" s="294"/>
      <c r="EOZ2" s="294"/>
      <c r="EPA2" s="294"/>
      <c r="EPB2" s="294"/>
      <c r="EPC2" s="294"/>
      <c r="EPD2" s="294"/>
      <c r="EPE2" s="294"/>
      <c r="EPF2" s="294"/>
      <c r="EPG2" s="294"/>
      <c r="EPH2" s="294"/>
      <c r="EPI2" s="294"/>
      <c r="EPJ2" s="294"/>
      <c r="EPK2" s="294"/>
      <c r="EPL2" s="294"/>
      <c r="EPM2" s="294"/>
      <c r="EPN2" s="294"/>
      <c r="EPO2" s="294"/>
      <c r="EPP2" s="294"/>
      <c r="EPQ2" s="294"/>
      <c r="EPR2" s="294"/>
      <c r="EPS2" s="294"/>
      <c r="EPT2" s="294"/>
      <c r="EPU2" s="294"/>
      <c r="EPV2" s="294"/>
      <c r="EPW2" s="294"/>
      <c r="EPX2" s="294"/>
      <c r="EPY2" s="294"/>
      <c r="EPZ2" s="294"/>
      <c r="EQA2" s="294"/>
      <c r="EQB2" s="294"/>
      <c r="EQC2" s="294"/>
      <c r="EQD2" s="294"/>
      <c r="EQE2" s="294"/>
      <c r="EQF2" s="294"/>
      <c r="EQG2" s="294"/>
      <c r="EQH2" s="294"/>
      <c r="EQI2" s="294"/>
      <c r="EQJ2" s="294"/>
      <c r="EQK2" s="294"/>
      <c r="EQL2" s="294"/>
      <c r="EQM2" s="294"/>
      <c r="EQN2" s="294"/>
      <c r="EQO2" s="294"/>
      <c r="EQP2" s="294"/>
      <c r="EQQ2" s="294"/>
      <c r="EQR2" s="294"/>
      <c r="EQS2" s="294"/>
      <c r="EQT2" s="294"/>
      <c r="EQU2" s="294"/>
      <c r="EQV2" s="294"/>
      <c r="EQW2" s="294"/>
      <c r="EQX2" s="294"/>
      <c r="EQY2" s="294"/>
      <c r="EQZ2" s="294"/>
      <c r="ERA2" s="294"/>
      <c r="ERB2" s="294"/>
      <c r="ERC2" s="294"/>
      <c r="ERD2" s="294"/>
      <c r="ERE2" s="294"/>
      <c r="ERF2" s="294"/>
      <c r="ERG2" s="294"/>
      <c r="ERH2" s="294"/>
      <c r="ERI2" s="294"/>
      <c r="ERJ2" s="294"/>
      <c r="ERK2" s="294"/>
      <c r="ERL2" s="294"/>
      <c r="ERM2" s="294"/>
      <c r="ERN2" s="294"/>
      <c r="ERO2" s="294"/>
      <c r="ERP2" s="294"/>
      <c r="ERQ2" s="294"/>
      <c r="ERR2" s="294"/>
      <c r="ERS2" s="294"/>
      <c r="ERT2" s="294"/>
      <c r="ERU2" s="294"/>
      <c r="ERV2" s="294"/>
      <c r="ERW2" s="294"/>
      <c r="ERX2" s="294"/>
      <c r="ERY2" s="294"/>
      <c r="ERZ2" s="294"/>
      <c r="ESA2" s="294"/>
      <c r="ESB2" s="294"/>
      <c r="ESC2" s="294"/>
      <c r="ESD2" s="294"/>
      <c r="ESE2" s="294"/>
      <c r="ESF2" s="294"/>
      <c r="ESG2" s="294"/>
      <c r="ESH2" s="294"/>
      <c r="ESI2" s="294"/>
      <c r="ESJ2" s="294"/>
      <c r="ESK2" s="294"/>
      <c r="ESL2" s="294"/>
      <c r="ESM2" s="294"/>
      <c r="ESN2" s="294"/>
      <c r="ESO2" s="294"/>
      <c r="ESP2" s="294"/>
      <c r="ESQ2" s="294"/>
      <c r="ESR2" s="294"/>
      <c r="ESS2" s="294"/>
      <c r="EST2" s="294"/>
      <c r="ESU2" s="294"/>
      <c r="ESV2" s="294"/>
      <c r="ESW2" s="294"/>
      <c r="ESX2" s="294"/>
      <c r="ESY2" s="294"/>
      <c r="ESZ2" s="294"/>
      <c r="ETA2" s="294"/>
      <c r="ETB2" s="294"/>
      <c r="ETC2" s="294"/>
      <c r="ETD2" s="294"/>
      <c r="ETE2" s="294"/>
      <c r="ETF2" s="294"/>
      <c r="ETG2" s="294"/>
      <c r="ETH2" s="294"/>
      <c r="ETI2" s="294"/>
      <c r="ETJ2" s="294"/>
      <c r="ETK2" s="294"/>
      <c r="ETL2" s="294"/>
      <c r="ETM2" s="294"/>
      <c r="ETN2" s="294"/>
      <c r="ETO2" s="294"/>
      <c r="ETP2" s="294"/>
      <c r="ETQ2" s="294"/>
      <c r="ETR2" s="294"/>
      <c r="ETS2" s="294"/>
      <c r="ETT2" s="294"/>
      <c r="ETU2" s="294"/>
      <c r="ETV2" s="294"/>
      <c r="ETW2" s="294"/>
      <c r="ETX2" s="294"/>
      <c r="ETY2" s="294"/>
      <c r="ETZ2" s="294"/>
      <c r="EUA2" s="294"/>
      <c r="EUB2" s="294"/>
      <c r="EUC2" s="294"/>
      <c r="EUD2" s="294"/>
      <c r="EUE2" s="294"/>
      <c r="EUF2" s="294"/>
      <c r="EUG2" s="294"/>
      <c r="EUH2" s="294"/>
      <c r="EUI2" s="294"/>
      <c r="EUJ2" s="294"/>
      <c r="EUK2" s="294"/>
      <c r="EUL2" s="294"/>
      <c r="EUM2" s="294"/>
      <c r="EUN2" s="294"/>
      <c r="EUO2" s="294"/>
      <c r="EUP2" s="294"/>
      <c r="EUQ2" s="294"/>
      <c r="EUR2" s="294"/>
      <c r="EUS2" s="294"/>
      <c r="EUT2" s="294"/>
      <c r="EUU2" s="294"/>
      <c r="EUV2" s="294"/>
      <c r="EUW2" s="294"/>
      <c r="EUX2" s="294"/>
      <c r="EUY2" s="294"/>
      <c r="EUZ2" s="294"/>
      <c r="EVA2" s="294"/>
      <c r="EVB2" s="294"/>
      <c r="EVC2" s="294"/>
      <c r="EVD2" s="294"/>
      <c r="EVE2" s="294"/>
      <c r="EVF2" s="294"/>
      <c r="EVG2" s="294"/>
      <c r="EVH2" s="294"/>
      <c r="EVI2" s="294"/>
      <c r="EVJ2" s="294"/>
      <c r="EVK2" s="294"/>
      <c r="EVL2" s="294"/>
      <c r="EVM2" s="294"/>
      <c r="EVN2" s="294"/>
      <c r="EVO2" s="294"/>
      <c r="EVP2" s="294"/>
      <c r="EVQ2" s="294"/>
      <c r="EVR2" s="294"/>
      <c r="EVS2" s="294"/>
      <c r="EVT2" s="294"/>
      <c r="EVU2" s="294"/>
      <c r="EVV2" s="294"/>
      <c r="EVW2" s="294"/>
      <c r="EVX2" s="294"/>
      <c r="EVY2" s="294"/>
      <c r="EVZ2" s="294"/>
      <c r="EWA2" s="294"/>
      <c r="EWB2" s="294"/>
      <c r="EWC2" s="294"/>
      <c r="EWD2" s="294"/>
      <c r="EWE2" s="294"/>
      <c r="EWF2" s="294"/>
      <c r="EWG2" s="294"/>
      <c r="EWH2" s="294"/>
      <c r="EWI2" s="294"/>
      <c r="EWJ2" s="294"/>
      <c r="EWK2" s="294"/>
      <c r="EWL2" s="294"/>
      <c r="EWM2" s="294"/>
      <c r="EWN2" s="294"/>
      <c r="EWO2" s="294"/>
      <c r="EWP2" s="294"/>
      <c r="EWQ2" s="294"/>
      <c r="EWR2" s="294"/>
      <c r="EWS2" s="294"/>
      <c r="EWT2" s="294"/>
      <c r="EWU2" s="294"/>
      <c r="EWV2" s="294"/>
      <c r="EWW2" s="294"/>
      <c r="EWX2" s="294"/>
      <c r="EWY2" s="294"/>
      <c r="EWZ2" s="294"/>
      <c r="EXA2" s="294"/>
      <c r="EXB2" s="294"/>
      <c r="EXC2" s="294"/>
      <c r="EXD2" s="294"/>
      <c r="EXE2" s="294"/>
      <c r="EXF2" s="294"/>
      <c r="EXG2" s="294"/>
      <c r="EXH2" s="294"/>
      <c r="EXI2" s="294"/>
      <c r="EXJ2" s="294"/>
      <c r="EXK2" s="294"/>
      <c r="EXL2" s="294"/>
      <c r="EXM2" s="294"/>
      <c r="EXN2" s="294"/>
      <c r="EXO2" s="294"/>
      <c r="EXP2" s="294"/>
      <c r="EXQ2" s="294"/>
      <c r="EXR2" s="294"/>
      <c r="EXS2" s="294"/>
      <c r="EXT2" s="294"/>
      <c r="EXU2" s="294"/>
      <c r="EXV2" s="294"/>
      <c r="EXW2" s="294"/>
      <c r="EXX2" s="294"/>
      <c r="EXY2" s="294"/>
      <c r="EXZ2" s="294"/>
      <c r="EYA2" s="294"/>
      <c r="EYB2" s="294"/>
      <c r="EYC2" s="294"/>
      <c r="EYD2" s="294"/>
      <c r="EYE2" s="294"/>
      <c r="EYF2" s="294"/>
      <c r="EYG2" s="294"/>
      <c r="EYH2" s="294"/>
      <c r="EYI2" s="294"/>
      <c r="EYJ2" s="294"/>
      <c r="EYK2" s="294"/>
      <c r="EYL2" s="294"/>
      <c r="EYM2" s="294"/>
      <c r="EYN2" s="294"/>
      <c r="EYO2" s="294"/>
      <c r="EYP2" s="294"/>
      <c r="EYQ2" s="294"/>
      <c r="EYR2" s="294"/>
      <c r="EYS2" s="294"/>
      <c r="EYT2" s="294"/>
      <c r="EYU2" s="294"/>
      <c r="EYV2" s="294"/>
      <c r="EYW2" s="294"/>
      <c r="EYX2" s="294"/>
      <c r="EYY2" s="294"/>
      <c r="EYZ2" s="294"/>
      <c r="EZA2" s="294"/>
      <c r="EZB2" s="294"/>
      <c r="EZC2" s="294"/>
      <c r="EZD2" s="294"/>
      <c r="EZE2" s="294"/>
      <c r="EZF2" s="294"/>
      <c r="EZG2" s="294"/>
      <c r="EZH2" s="294"/>
      <c r="EZI2" s="294"/>
      <c r="EZJ2" s="294"/>
      <c r="EZK2" s="294"/>
      <c r="EZL2" s="294"/>
      <c r="EZM2" s="294"/>
      <c r="EZN2" s="294"/>
      <c r="EZO2" s="294"/>
      <c r="EZP2" s="294"/>
      <c r="EZQ2" s="294"/>
      <c r="EZR2" s="294"/>
      <c r="EZS2" s="294"/>
      <c r="EZT2" s="294"/>
      <c r="EZU2" s="294"/>
      <c r="EZV2" s="294"/>
      <c r="EZW2" s="294"/>
      <c r="EZX2" s="294"/>
      <c r="EZY2" s="294"/>
      <c r="EZZ2" s="294"/>
      <c r="FAA2" s="294"/>
      <c r="FAB2" s="294"/>
      <c r="FAC2" s="294"/>
      <c r="FAD2" s="294"/>
      <c r="FAE2" s="294"/>
      <c r="FAF2" s="294"/>
      <c r="FAG2" s="294"/>
      <c r="FAH2" s="294"/>
      <c r="FAI2" s="294"/>
      <c r="FAJ2" s="294"/>
      <c r="FAK2" s="294"/>
      <c r="FAL2" s="294"/>
      <c r="FAM2" s="294"/>
      <c r="FAN2" s="294"/>
      <c r="FAO2" s="294"/>
      <c r="FAP2" s="294"/>
      <c r="FAQ2" s="294"/>
      <c r="FAR2" s="294"/>
      <c r="FAS2" s="294"/>
      <c r="FAT2" s="294"/>
      <c r="FAU2" s="294"/>
      <c r="FAV2" s="294"/>
      <c r="FAW2" s="294"/>
      <c r="FAX2" s="294"/>
      <c r="FAY2" s="294"/>
      <c r="FAZ2" s="294"/>
      <c r="FBA2" s="294"/>
      <c r="FBB2" s="294"/>
      <c r="FBC2" s="294"/>
      <c r="FBD2" s="294"/>
      <c r="FBE2" s="294"/>
      <c r="FBF2" s="294"/>
      <c r="FBG2" s="294"/>
      <c r="FBH2" s="294"/>
      <c r="FBI2" s="294"/>
      <c r="FBJ2" s="294"/>
      <c r="FBK2" s="294"/>
      <c r="FBL2" s="294"/>
      <c r="FBM2" s="294"/>
      <c r="FBN2" s="294"/>
      <c r="FBO2" s="294"/>
      <c r="FBP2" s="294"/>
      <c r="FBQ2" s="294"/>
      <c r="FBR2" s="294"/>
      <c r="FBS2" s="294"/>
      <c r="FBT2" s="294"/>
      <c r="FBU2" s="294"/>
      <c r="FBV2" s="294"/>
      <c r="FBW2" s="294"/>
      <c r="FBX2" s="294"/>
      <c r="FBY2" s="294"/>
      <c r="FBZ2" s="294"/>
      <c r="FCA2" s="294"/>
      <c r="FCB2" s="294"/>
      <c r="FCC2" s="294"/>
      <c r="FCD2" s="294"/>
      <c r="FCE2" s="294"/>
      <c r="FCF2" s="294"/>
      <c r="FCG2" s="294"/>
      <c r="FCH2" s="294"/>
      <c r="FCI2" s="294"/>
      <c r="FCJ2" s="294"/>
      <c r="FCK2" s="294"/>
      <c r="FCL2" s="294"/>
      <c r="FCM2" s="294"/>
      <c r="FCN2" s="294"/>
      <c r="FCO2" s="294"/>
      <c r="FCP2" s="294"/>
      <c r="FCQ2" s="294"/>
      <c r="FCR2" s="294"/>
      <c r="FCS2" s="294"/>
      <c r="FCT2" s="294"/>
      <c r="FCU2" s="294"/>
      <c r="FCV2" s="294"/>
      <c r="FCW2" s="294"/>
      <c r="FCX2" s="294"/>
      <c r="FCY2" s="294"/>
      <c r="FCZ2" s="294"/>
      <c r="FDA2" s="294"/>
      <c r="FDB2" s="294"/>
      <c r="FDC2" s="294"/>
      <c r="FDD2" s="294"/>
      <c r="FDE2" s="294"/>
      <c r="FDF2" s="294"/>
      <c r="FDG2" s="294"/>
      <c r="FDH2" s="294"/>
      <c r="FDI2" s="294"/>
      <c r="FDJ2" s="294"/>
      <c r="FDK2" s="294"/>
      <c r="FDL2" s="294"/>
      <c r="FDM2" s="294"/>
      <c r="FDN2" s="294"/>
      <c r="FDO2" s="294"/>
      <c r="FDP2" s="294"/>
      <c r="FDQ2" s="294"/>
      <c r="FDR2" s="294"/>
      <c r="FDS2" s="294"/>
      <c r="FDT2" s="294"/>
      <c r="FDU2" s="294"/>
      <c r="FDV2" s="294"/>
      <c r="FDW2" s="294"/>
      <c r="FDX2" s="294"/>
      <c r="FDY2" s="294"/>
      <c r="FDZ2" s="294"/>
      <c r="FEA2" s="294"/>
      <c r="FEB2" s="294"/>
      <c r="FEC2" s="294"/>
      <c r="FED2" s="294"/>
      <c r="FEE2" s="294"/>
      <c r="FEF2" s="294"/>
      <c r="FEG2" s="294"/>
      <c r="FEH2" s="294"/>
      <c r="FEI2" s="294"/>
      <c r="FEJ2" s="294"/>
      <c r="FEK2" s="294"/>
      <c r="FEL2" s="294"/>
      <c r="FEM2" s="294"/>
      <c r="FEN2" s="294"/>
      <c r="FEO2" s="294"/>
      <c r="FEP2" s="294"/>
      <c r="FEQ2" s="294"/>
      <c r="FER2" s="294"/>
      <c r="FES2" s="294"/>
      <c r="FET2" s="294"/>
      <c r="FEU2" s="294"/>
      <c r="FEV2" s="294"/>
      <c r="FEW2" s="294"/>
      <c r="FEX2" s="294"/>
      <c r="FEY2" s="294"/>
      <c r="FEZ2" s="294"/>
      <c r="FFA2" s="294"/>
      <c r="FFB2" s="294"/>
      <c r="FFC2" s="294"/>
      <c r="FFD2" s="294"/>
      <c r="FFE2" s="294"/>
      <c r="FFF2" s="294"/>
      <c r="FFG2" s="294"/>
      <c r="FFH2" s="294"/>
      <c r="FFI2" s="294"/>
      <c r="FFJ2" s="294"/>
      <c r="FFK2" s="294"/>
      <c r="FFL2" s="294"/>
      <c r="FFM2" s="294"/>
      <c r="FFN2" s="294"/>
      <c r="FFO2" s="294"/>
      <c r="FFP2" s="294"/>
      <c r="FFQ2" s="294"/>
      <c r="FFR2" s="294"/>
      <c r="FFS2" s="294"/>
      <c r="FFT2" s="294"/>
      <c r="FFU2" s="294"/>
      <c r="FFV2" s="294"/>
      <c r="FFW2" s="294"/>
      <c r="FFX2" s="294"/>
      <c r="FFY2" s="294"/>
      <c r="FFZ2" s="294"/>
      <c r="FGA2" s="294"/>
      <c r="FGB2" s="294"/>
      <c r="FGC2" s="294"/>
      <c r="FGD2" s="294"/>
      <c r="FGE2" s="294"/>
      <c r="FGF2" s="294"/>
      <c r="FGG2" s="294"/>
      <c r="FGH2" s="294"/>
      <c r="FGI2" s="294"/>
      <c r="FGJ2" s="294"/>
      <c r="FGK2" s="294"/>
      <c r="FGL2" s="294"/>
      <c r="FGM2" s="294"/>
      <c r="FGN2" s="294"/>
      <c r="FGO2" s="294"/>
      <c r="FGP2" s="294"/>
      <c r="FGQ2" s="294"/>
      <c r="FGR2" s="294"/>
      <c r="FGS2" s="294"/>
      <c r="FGT2" s="294"/>
      <c r="FGU2" s="294"/>
      <c r="FGV2" s="294"/>
      <c r="FGW2" s="294"/>
      <c r="FGX2" s="294"/>
      <c r="FGY2" s="294"/>
      <c r="FGZ2" s="294"/>
      <c r="FHA2" s="294"/>
      <c r="FHB2" s="294"/>
      <c r="FHC2" s="294"/>
      <c r="FHD2" s="294"/>
      <c r="FHE2" s="294"/>
      <c r="FHF2" s="294"/>
      <c r="FHG2" s="294"/>
      <c r="FHH2" s="294"/>
      <c r="FHI2" s="294"/>
      <c r="FHJ2" s="294"/>
      <c r="FHK2" s="294"/>
      <c r="FHL2" s="294"/>
      <c r="FHM2" s="294"/>
      <c r="FHN2" s="294"/>
      <c r="FHO2" s="294"/>
      <c r="FHP2" s="294"/>
      <c r="FHQ2" s="294"/>
      <c r="FHR2" s="294"/>
      <c r="FHS2" s="294"/>
      <c r="FHT2" s="294"/>
      <c r="FHU2" s="294"/>
      <c r="FHV2" s="294"/>
      <c r="FHW2" s="294"/>
      <c r="FHX2" s="294"/>
      <c r="FHY2" s="294"/>
      <c r="FHZ2" s="294"/>
      <c r="FIA2" s="294"/>
      <c r="FIB2" s="294"/>
      <c r="FIC2" s="294"/>
      <c r="FID2" s="294"/>
      <c r="FIE2" s="294"/>
      <c r="FIF2" s="294"/>
      <c r="FIG2" s="294"/>
      <c r="FIH2" s="294"/>
      <c r="FII2" s="294"/>
      <c r="FIJ2" s="294"/>
      <c r="FIK2" s="294"/>
      <c r="FIL2" s="294"/>
      <c r="FIM2" s="294"/>
      <c r="FIN2" s="294"/>
      <c r="FIO2" s="294"/>
      <c r="FIP2" s="294"/>
      <c r="FIQ2" s="294"/>
      <c r="FIR2" s="294"/>
      <c r="FIS2" s="294"/>
      <c r="FIT2" s="294"/>
      <c r="FIU2" s="294"/>
      <c r="FIV2" s="294"/>
      <c r="FIW2" s="294"/>
      <c r="FIX2" s="294"/>
      <c r="FIY2" s="294"/>
      <c r="FIZ2" s="294"/>
      <c r="FJA2" s="294"/>
      <c r="FJB2" s="294"/>
      <c r="FJC2" s="294"/>
      <c r="FJD2" s="294"/>
      <c r="FJE2" s="294"/>
      <c r="FJF2" s="294"/>
      <c r="FJG2" s="294"/>
      <c r="FJH2" s="294"/>
      <c r="FJI2" s="294"/>
      <c r="FJJ2" s="294"/>
      <c r="FJK2" s="294"/>
      <c r="FJL2" s="294"/>
      <c r="FJM2" s="294"/>
      <c r="FJN2" s="294"/>
      <c r="FJO2" s="294"/>
      <c r="FJP2" s="294"/>
      <c r="FJQ2" s="294"/>
      <c r="FJR2" s="294"/>
      <c r="FJS2" s="294"/>
      <c r="FJT2" s="294"/>
      <c r="FJU2" s="294"/>
      <c r="FJV2" s="294"/>
      <c r="FJW2" s="294"/>
      <c r="FJX2" s="294"/>
      <c r="FJY2" s="294"/>
      <c r="FJZ2" s="294"/>
      <c r="FKA2" s="294"/>
      <c r="FKB2" s="294"/>
      <c r="FKC2" s="294"/>
      <c r="FKD2" s="294"/>
      <c r="FKE2" s="294"/>
      <c r="FKF2" s="294"/>
      <c r="FKG2" s="294"/>
      <c r="FKH2" s="294"/>
      <c r="FKI2" s="294"/>
      <c r="FKJ2" s="294"/>
      <c r="FKK2" s="294"/>
      <c r="FKL2" s="294"/>
      <c r="FKM2" s="294"/>
      <c r="FKN2" s="294"/>
      <c r="FKO2" s="294"/>
      <c r="FKP2" s="294"/>
      <c r="FKQ2" s="294"/>
      <c r="FKR2" s="294"/>
      <c r="FKS2" s="294"/>
      <c r="FKT2" s="294"/>
      <c r="FKU2" s="294"/>
      <c r="FKV2" s="294"/>
      <c r="FKW2" s="294"/>
      <c r="FKX2" s="294"/>
      <c r="FKY2" s="294"/>
      <c r="FKZ2" s="294"/>
      <c r="FLA2" s="294"/>
      <c r="FLB2" s="294"/>
      <c r="FLC2" s="294"/>
      <c r="FLD2" s="294"/>
      <c r="FLE2" s="294"/>
      <c r="FLF2" s="294"/>
      <c r="FLG2" s="294"/>
      <c r="FLH2" s="294"/>
      <c r="FLI2" s="294"/>
      <c r="FLJ2" s="294"/>
      <c r="FLK2" s="294"/>
      <c r="FLL2" s="294"/>
      <c r="FLM2" s="294"/>
      <c r="FLN2" s="294"/>
      <c r="FLO2" s="294"/>
      <c r="FLP2" s="294"/>
      <c r="FLQ2" s="294"/>
      <c r="FLR2" s="294"/>
      <c r="FLS2" s="294"/>
      <c r="FLT2" s="294"/>
      <c r="FLU2" s="294"/>
      <c r="FLV2" s="294"/>
      <c r="FLW2" s="294"/>
      <c r="FLX2" s="294"/>
      <c r="FLY2" s="294"/>
      <c r="FLZ2" s="294"/>
      <c r="FMA2" s="294"/>
      <c r="FMB2" s="294"/>
      <c r="FMC2" s="294"/>
      <c r="FMD2" s="294"/>
      <c r="FME2" s="294"/>
      <c r="FMF2" s="294"/>
      <c r="FMG2" s="294"/>
      <c r="FMH2" s="294"/>
      <c r="FMI2" s="294"/>
      <c r="FMJ2" s="294"/>
      <c r="FMK2" s="294"/>
      <c r="FML2" s="294"/>
      <c r="FMM2" s="294"/>
      <c r="FMN2" s="294"/>
      <c r="FMO2" s="294"/>
      <c r="FMP2" s="294"/>
      <c r="FMQ2" s="294"/>
      <c r="FMR2" s="294"/>
      <c r="FMS2" s="294"/>
      <c r="FMT2" s="294"/>
      <c r="FMU2" s="294"/>
      <c r="FMV2" s="294"/>
      <c r="FMW2" s="294"/>
      <c r="FMX2" s="294"/>
      <c r="FMY2" s="294"/>
      <c r="FMZ2" s="294"/>
      <c r="FNA2" s="294"/>
      <c r="FNB2" s="294"/>
      <c r="FNC2" s="294"/>
      <c r="FND2" s="294"/>
      <c r="FNE2" s="294"/>
      <c r="FNF2" s="294"/>
      <c r="FNG2" s="294"/>
      <c r="FNH2" s="294"/>
      <c r="FNI2" s="294"/>
      <c r="FNJ2" s="294"/>
      <c r="FNK2" s="294"/>
      <c r="FNL2" s="294"/>
      <c r="FNM2" s="294"/>
      <c r="FNN2" s="294"/>
      <c r="FNO2" s="294"/>
      <c r="FNP2" s="294"/>
      <c r="FNQ2" s="294"/>
      <c r="FNR2" s="294"/>
      <c r="FNS2" s="294"/>
      <c r="FNT2" s="294"/>
      <c r="FNU2" s="294"/>
      <c r="FNV2" s="294"/>
      <c r="FNW2" s="294"/>
      <c r="FNX2" s="294"/>
      <c r="FNY2" s="294"/>
      <c r="FNZ2" s="294"/>
      <c r="FOA2" s="294"/>
      <c r="FOB2" s="294"/>
      <c r="FOC2" s="294"/>
      <c r="FOD2" s="294"/>
      <c r="FOE2" s="294"/>
      <c r="FOF2" s="294"/>
      <c r="FOG2" s="294"/>
      <c r="FOH2" s="294"/>
      <c r="FOI2" s="294"/>
      <c r="FOJ2" s="294"/>
      <c r="FOK2" s="294"/>
      <c r="FOL2" s="294"/>
      <c r="FOM2" s="294"/>
      <c r="FON2" s="294"/>
      <c r="FOO2" s="294"/>
      <c r="FOP2" s="294"/>
      <c r="FOQ2" s="294"/>
      <c r="FOR2" s="294"/>
      <c r="FOS2" s="294"/>
      <c r="FOT2" s="294"/>
      <c r="FOU2" s="294"/>
      <c r="FOV2" s="294"/>
      <c r="FOW2" s="294"/>
      <c r="FOX2" s="294"/>
      <c r="FOY2" s="294"/>
      <c r="FOZ2" s="294"/>
      <c r="FPA2" s="294"/>
      <c r="FPB2" s="294"/>
      <c r="FPC2" s="294"/>
      <c r="FPD2" s="294"/>
      <c r="FPE2" s="294"/>
      <c r="FPF2" s="294"/>
      <c r="FPG2" s="294"/>
      <c r="FPH2" s="294"/>
      <c r="FPI2" s="294"/>
      <c r="FPJ2" s="294"/>
      <c r="FPK2" s="294"/>
      <c r="FPL2" s="294"/>
      <c r="FPM2" s="294"/>
      <c r="FPN2" s="294"/>
      <c r="FPO2" s="294"/>
      <c r="FPP2" s="294"/>
      <c r="FPQ2" s="294"/>
      <c r="FPR2" s="294"/>
      <c r="FPS2" s="294"/>
      <c r="FPT2" s="294"/>
      <c r="FPU2" s="294"/>
      <c r="FPV2" s="294"/>
      <c r="FPW2" s="294"/>
      <c r="FPX2" s="294"/>
      <c r="FPY2" s="294"/>
      <c r="FPZ2" s="294"/>
      <c r="FQA2" s="294"/>
      <c r="FQB2" s="294"/>
      <c r="FQC2" s="294"/>
      <c r="FQD2" s="294"/>
      <c r="FQE2" s="294"/>
      <c r="FQF2" s="294"/>
      <c r="FQG2" s="294"/>
      <c r="FQH2" s="294"/>
      <c r="FQI2" s="294"/>
      <c r="FQJ2" s="294"/>
      <c r="FQK2" s="294"/>
      <c r="FQL2" s="294"/>
      <c r="FQM2" s="294"/>
      <c r="FQN2" s="294"/>
      <c r="FQO2" s="294"/>
      <c r="FQP2" s="294"/>
      <c r="FQQ2" s="294"/>
      <c r="FQR2" s="294"/>
      <c r="FQS2" s="294"/>
      <c r="FQT2" s="294"/>
      <c r="FQU2" s="294"/>
      <c r="FQV2" s="294"/>
      <c r="FQW2" s="294"/>
      <c r="FQX2" s="294"/>
      <c r="FQY2" s="294"/>
      <c r="FQZ2" s="294"/>
      <c r="FRA2" s="294"/>
      <c r="FRB2" s="294"/>
      <c r="FRC2" s="294"/>
      <c r="FRD2" s="294"/>
      <c r="FRE2" s="294"/>
      <c r="FRF2" s="294"/>
      <c r="FRG2" s="294"/>
      <c r="FRH2" s="294"/>
      <c r="FRI2" s="294"/>
      <c r="FRJ2" s="294"/>
      <c r="FRK2" s="294"/>
      <c r="FRL2" s="294"/>
      <c r="FRM2" s="294"/>
      <c r="FRN2" s="294"/>
      <c r="FRO2" s="294"/>
      <c r="FRP2" s="294"/>
      <c r="FRQ2" s="294"/>
      <c r="FRR2" s="294"/>
      <c r="FRS2" s="294"/>
      <c r="FRT2" s="294"/>
      <c r="FRU2" s="294"/>
      <c r="FRV2" s="294"/>
      <c r="FRW2" s="294"/>
      <c r="FRX2" s="294"/>
      <c r="FRY2" s="294"/>
      <c r="FRZ2" s="294"/>
      <c r="FSA2" s="294"/>
      <c r="FSB2" s="294"/>
      <c r="FSC2" s="294"/>
      <c r="FSD2" s="294"/>
      <c r="FSE2" s="294"/>
      <c r="FSF2" s="294"/>
      <c r="FSG2" s="294"/>
      <c r="FSH2" s="294"/>
      <c r="FSI2" s="294"/>
      <c r="FSJ2" s="294"/>
      <c r="FSK2" s="294"/>
      <c r="FSL2" s="294"/>
      <c r="FSM2" s="294"/>
      <c r="FSN2" s="294"/>
      <c r="FSO2" s="294"/>
      <c r="FSP2" s="294"/>
      <c r="FSQ2" s="294"/>
      <c r="FSR2" s="294"/>
      <c r="FSS2" s="294"/>
      <c r="FST2" s="294"/>
      <c r="FSU2" s="294"/>
      <c r="FSV2" s="294"/>
      <c r="FSW2" s="294"/>
      <c r="FSX2" s="294"/>
      <c r="FSY2" s="294"/>
      <c r="FSZ2" s="294"/>
      <c r="FTA2" s="294"/>
      <c r="FTB2" s="294"/>
      <c r="FTC2" s="294"/>
      <c r="FTD2" s="294"/>
      <c r="FTE2" s="294"/>
      <c r="FTF2" s="294"/>
      <c r="FTG2" s="294"/>
      <c r="FTH2" s="294"/>
      <c r="FTI2" s="294"/>
      <c r="FTJ2" s="294"/>
      <c r="FTK2" s="294"/>
      <c r="FTL2" s="294"/>
      <c r="FTM2" s="294"/>
      <c r="FTN2" s="294"/>
      <c r="FTO2" s="294"/>
      <c r="FTP2" s="294"/>
      <c r="FTQ2" s="294"/>
      <c r="FTR2" s="294"/>
      <c r="FTS2" s="294"/>
      <c r="FTT2" s="294"/>
      <c r="FTU2" s="294"/>
      <c r="FTV2" s="294"/>
      <c r="FTW2" s="294"/>
      <c r="FTX2" s="294"/>
      <c r="FTY2" s="294"/>
      <c r="FTZ2" s="294"/>
      <c r="FUA2" s="294"/>
      <c r="FUB2" s="294"/>
      <c r="FUC2" s="294"/>
      <c r="FUD2" s="294"/>
      <c r="FUE2" s="294"/>
      <c r="FUF2" s="294"/>
      <c r="FUG2" s="294"/>
      <c r="FUH2" s="294"/>
      <c r="FUI2" s="294"/>
      <c r="FUJ2" s="294"/>
      <c r="FUK2" s="294"/>
      <c r="FUL2" s="294"/>
      <c r="FUM2" s="294"/>
      <c r="FUN2" s="294"/>
      <c r="FUO2" s="294"/>
      <c r="FUP2" s="294"/>
      <c r="FUQ2" s="294"/>
      <c r="FUR2" s="294"/>
      <c r="FUS2" s="294"/>
      <c r="FUT2" s="294"/>
      <c r="FUU2" s="294"/>
      <c r="FUV2" s="294"/>
      <c r="FUW2" s="294"/>
      <c r="FUX2" s="294"/>
      <c r="FUY2" s="294"/>
      <c r="FUZ2" s="294"/>
      <c r="FVA2" s="294"/>
      <c r="FVB2" s="294"/>
      <c r="FVC2" s="294"/>
      <c r="FVD2" s="294"/>
      <c r="FVE2" s="294"/>
      <c r="FVF2" s="294"/>
      <c r="FVG2" s="294"/>
      <c r="FVH2" s="294"/>
      <c r="FVI2" s="294"/>
      <c r="FVJ2" s="294"/>
      <c r="FVK2" s="294"/>
      <c r="FVL2" s="294"/>
      <c r="FVM2" s="294"/>
      <c r="FVN2" s="294"/>
      <c r="FVO2" s="294"/>
      <c r="FVP2" s="294"/>
      <c r="FVQ2" s="294"/>
      <c r="FVR2" s="294"/>
      <c r="FVS2" s="294"/>
      <c r="FVT2" s="294"/>
      <c r="FVU2" s="294"/>
      <c r="FVV2" s="294"/>
      <c r="FVW2" s="294"/>
      <c r="FVX2" s="294"/>
      <c r="FVY2" s="294"/>
      <c r="FVZ2" s="294"/>
      <c r="FWA2" s="294"/>
      <c r="FWB2" s="294"/>
      <c r="FWC2" s="294"/>
      <c r="FWD2" s="294"/>
      <c r="FWE2" s="294"/>
      <c r="FWF2" s="294"/>
      <c r="FWG2" s="294"/>
      <c r="FWH2" s="294"/>
      <c r="FWI2" s="294"/>
      <c r="FWJ2" s="294"/>
      <c r="FWK2" s="294"/>
      <c r="FWL2" s="294"/>
      <c r="FWM2" s="294"/>
      <c r="FWN2" s="294"/>
      <c r="FWO2" s="294"/>
      <c r="FWP2" s="294"/>
      <c r="FWQ2" s="294"/>
      <c r="FWR2" s="294"/>
      <c r="FWS2" s="294"/>
      <c r="FWT2" s="294"/>
      <c r="FWU2" s="294"/>
      <c r="FWV2" s="294"/>
      <c r="FWW2" s="294"/>
      <c r="FWX2" s="294"/>
      <c r="FWY2" s="294"/>
      <c r="FWZ2" s="294"/>
      <c r="FXA2" s="294"/>
      <c r="FXB2" s="294"/>
      <c r="FXC2" s="294"/>
      <c r="FXD2" s="294"/>
      <c r="FXE2" s="294"/>
      <c r="FXF2" s="294"/>
      <c r="FXG2" s="294"/>
      <c r="FXH2" s="294"/>
      <c r="FXI2" s="294"/>
      <c r="FXJ2" s="294"/>
      <c r="FXK2" s="294"/>
      <c r="FXL2" s="294"/>
      <c r="FXM2" s="294"/>
      <c r="FXN2" s="294"/>
      <c r="FXO2" s="294"/>
      <c r="FXP2" s="294"/>
      <c r="FXQ2" s="294"/>
      <c r="FXR2" s="294"/>
      <c r="FXS2" s="294"/>
      <c r="FXT2" s="294"/>
      <c r="FXU2" s="294"/>
      <c r="FXV2" s="294"/>
      <c r="FXW2" s="294"/>
      <c r="FXX2" s="294"/>
      <c r="FXY2" s="294"/>
      <c r="FXZ2" s="294"/>
      <c r="FYA2" s="294"/>
      <c r="FYB2" s="294"/>
      <c r="FYC2" s="294"/>
      <c r="FYD2" s="294"/>
      <c r="FYE2" s="294"/>
      <c r="FYF2" s="294"/>
      <c r="FYG2" s="294"/>
      <c r="FYH2" s="294"/>
      <c r="FYI2" s="294"/>
      <c r="FYJ2" s="294"/>
      <c r="FYK2" s="294"/>
      <c r="FYL2" s="294"/>
      <c r="FYM2" s="294"/>
      <c r="FYN2" s="294"/>
      <c r="FYO2" s="294"/>
      <c r="FYP2" s="294"/>
      <c r="FYQ2" s="294"/>
      <c r="FYR2" s="294"/>
      <c r="FYS2" s="294"/>
      <c r="FYT2" s="294"/>
      <c r="FYU2" s="294"/>
      <c r="FYV2" s="294"/>
      <c r="FYW2" s="294"/>
      <c r="FYX2" s="294"/>
      <c r="FYY2" s="294"/>
      <c r="FYZ2" s="294"/>
      <c r="FZA2" s="294"/>
      <c r="FZB2" s="294"/>
      <c r="FZC2" s="294"/>
      <c r="FZD2" s="294"/>
      <c r="FZE2" s="294"/>
      <c r="FZF2" s="294"/>
      <c r="FZG2" s="294"/>
      <c r="FZH2" s="294"/>
      <c r="FZI2" s="294"/>
      <c r="FZJ2" s="294"/>
      <c r="FZK2" s="294"/>
      <c r="FZL2" s="294"/>
      <c r="FZM2" s="294"/>
      <c r="FZN2" s="294"/>
      <c r="FZO2" s="294"/>
      <c r="FZP2" s="294"/>
      <c r="FZQ2" s="294"/>
      <c r="FZR2" s="294"/>
      <c r="FZS2" s="294"/>
      <c r="FZT2" s="294"/>
      <c r="FZU2" s="294"/>
      <c r="FZV2" s="294"/>
      <c r="FZW2" s="294"/>
      <c r="FZX2" s="294"/>
      <c r="FZY2" s="294"/>
      <c r="FZZ2" s="294"/>
      <c r="GAA2" s="294"/>
      <c r="GAB2" s="294"/>
      <c r="GAC2" s="294"/>
      <c r="GAD2" s="294"/>
      <c r="GAE2" s="294"/>
      <c r="GAF2" s="294"/>
      <c r="GAG2" s="294"/>
      <c r="GAH2" s="294"/>
      <c r="GAI2" s="294"/>
      <c r="GAJ2" s="294"/>
      <c r="GAK2" s="294"/>
      <c r="GAL2" s="294"/>
      <c r="GAM2" s="294"/>
      <c r="GAN2" s="294"/>
      <c r="GAO2" s="294"/>
      <c r="GAP2" s="294"/>
      <c r="GAQ2" s="294"/>
      <c r="GAR2" s="294"/>
      <c r="GAS2" s="294"/>
      <c r="GAT2" s="294"/>
      <c r="GAU2" s="294"/>
      <c r="GAV2" s="294"/>
      <c r="GAW2" s="294"/>
      <c r="GAX2" s="294"/>
      <c r="GAY2" s="294"/>
      <c r="GAZ2" s="294"/>
      <c r="GBA2" s="294"/>
      <c r="GBB2" s="294"/>
      <c r="GBC2" s="294"/>
      <c r="GBD2" s="294"/>
      <c r="GBE2" s="294"/>
      <c r="GBF2" s="294"/>
      <c r="GBG2" s="294"/>
      <c r="GBH2" s="294"/>
      <c r="GBI2" s="294"/>
      <c r="GBJ2" s="294"/>
      <c r="GBK2" s="294"/>
      <c r="GBL2" s="294"/>
      <c r="GBM2" s="294"/>
      <c r="GBN2" s="294"/>
      <c r="GBO2" s="294"/>
      <c r="GBP2" s="294"/>
      <c r="GBQ2" s="294"/>
      <c r="GBR2" s="294"/>
      <c r="GBS2" s="294"/>
      <c r="GBT2" s="294"/>
      <c r="GBU2" s="294"/>
      <c r="GBV2" s="294"/>
      <c r="GBW2" s="294"/>
      <c r="GBX2" s="294"/>
      <c r="GBY2" s="294"/>
      <c r="GBZ2" s="294"/>
      <c r="GCA2" s="294"/>
      <c r="GCB2" s="294"/>
      <c r="GCC2" s="294"/>
      <c r="GCD2" s="294"/>
      <c r="GCE2" s="294"/>
      <c r="GCF2" s="294"/>
      <c r="GCG2" s="294"/>
      <c r="GCH2" s="294"/>
      <c r="GCI2" s="294"/>
      <c r="GCJ2" s="294"/>
      <c r="GCK2" s="294"/>
      <c r="GCL2" s="294"/>
      <c r="GCM2" s="294"/>
      <c r="GCN2" s="294"/>
      <c r="GCO2" s="294"/>
      <c r="GCP2" s="294"/>
      <c r="GCQ2" s="294"/>
      <c r="GCR2" s="294"/>
      <c r="GCS2" s="294"/>
      <c r="GCT2" s="294"/>
      <c r="GCU2" s="294"/>
      <c r="GCV2" s="294"/>
      <c r="GCW2" s="294"/>
      <c r="GCX2" s="294"/>
      <c r="GCY2" s="294"/>
      <c r="GCZ2" s="294"/>
      <c r="GDA2" s="294"/>
      <c r="GDB2" s="294"/>
      <c r="GDC2" s="294"/>
      <c r="GDD2" s="294"/>
      <c r="GDE2" s="294"/>
      <c r="GDF2" s="294"/>
      <c r="GDG2" s="294"/>
      <c r="GDH2" s="294"/>
      <c r="GDI2" s="294"/>
      <c r="GDJ2" s="294"/>
      <c r="GDK2" s="294"/>
      <c r="GDL2" s="294"/>
      <c r="GDM2" s="294"/>
      <c r="GDN2" s="294"/>
      <c r="GDO2" s="294"/>
      <c r="GDP2" s="294"/>
      <c r="GDQ2" s="294"/>
      <c r="GDR2" s="294"/>
      <c r="GDS2" s="294"/>
      <c r="GDT2" s="294"/>
      <c r="GDU2" s="294"/>
      <c r="GDV2" s="294"/>
      <c r="GDW2" s="294"/>
      <c r="GDX2" s="294"/>
      <c r="GDY2" s="294"/>
      <c r="GDZ2" s="294"/>
      <c r="GEA2" s="294"/>
      <c r="GEB2" s="294"/>
      <c r="GEC2" s="294"/>
      <c r="GED2" s="294"/>
      <c r="GEE2" s="294"/>
      <c r="GEF2" s="294"/>
      <c r="GEG2" s="294"/>
      <c r="GEH2" s="294"/>
      <c r="GEI2" s="294"/>
      <c r="GEJ2" s="294"/>
      <c r="GEK2" s="294"/>
      <c r="GEL2" s="294"/>
      <c r="GEM2" s="294"/>
      <c r="GEN2" s="294"/>
      <c r="GEO2" s="294"/>
      <c r="GEP2" s="294"/>
      <c r="GEQ2" s="294"/>
      <c r="GER2" s="294"/>
      <c r="GES2" s="294"/>
      <c r="GET2" s="294"/>
      <c r="GEU2" s="294"/>
      <c r="GEV2" s="294"/>
      <c r="GEW2" s="294"/>
      <c r="GEX2" s="294"/>
      <c r="GEY2" s="294"/>
      <c r="GEZ2" s="294"/>
      <c r="GFA2" s="294"/>
      <c r="GFB2" s="294"/>
      <c r="GFC2" s="294"/>
      <c r="GFD2" s="294"/>
      <c r="GFE2" s="294"/>
      <c r="GFF2" s="294"/>
      <c r="GFG2" s="294"/>
      <c r="GFH2" s="294"/>
      <c r="GFI2" s="294"/>
      <c r="GFJ2" s="294"/>
      <c r="GFK2" s="294"/>
      <c r="GFL2" s="294"/>
      <c r="GFM2" s="294"/>
      <c r="GFN2" s="294"/>
      <c r="GFO2" s="294"/>
      <c r="GFP2" s="294"/>
      <c r="GFQ2" s="294"/>
      <c r="GFR2" s="294"/>
      <c r="GFS2" s="294"/>
      <c r="GFT2" s="294"/>
      <c r="GFU2" s="294"/>
      <c r="GFV2" s="294"/>
      <c r="GFW2" s="294"/>
      <c r="GFX2" s="294"/>
      <c r="GFY2" s="294"/>
      <c r="GFZ2" s="294"/>
      <c r="GGA2" s="294"/>
      <c r="GGB2" s="294"/>
      <c r="GGC2" s="294"/>
      <c r="GGD2" s="294"/>
      <c r="GGE2" s="294"/>
      <c r="GGF2" s="294"/>
      <c r="GGG2" s="294"/>
      <c r="GGH2" s="294"/>
      <c r="GGI2" s="294"/>
      <c r="GGJ2" s="294"/>
      <c r="GGK2" s="294"/>
      <c r="GGL2" s="294"/>
      <c r="GGM2" s="294"/>
      <c r="GGN2" s="294"/>
      <c r="GGO2" s="294"/>
      <c r="GGP2" s="294"/>
      <c r="GGQ2" s="294"/>
      <c r="GGR2" s="294"/>
      <c r="GGS2" s="294"/>
      <c r="GGT2" s="294"/>
      <c r="GGU2" s="294"/>
      <c r="GGV2" s="294"/>
      <c r="GGW2" s="294"/>
      <c r="GGX2" s="294"/>
      <c r="GGY2" s="294"/>
      <c r="GGZ2" s="294"/>
      <c r="GHA2" s="294"/>
      <c r="GHB2" s="294"/>
      <c r="GHC2" s="294"/>
      <c r="GHD2" s="294"/>
      <c r="GHE2" s="294"/>
      <c r="GHF2" s="294"/>
      <c r="GHG2" s="294"/>
      <c r="GHH2" s="294"/>
      <c r="GHI2" s="294"/>
      <c r="GHJ2" s="294"/>
      <c r="GHK2" s="294"/>
      <c r="GHL2" s="294"/>
      <c r="GHM2" s="294"/>
      <c r="GHN2" s="294"/>
      <c r="GHO2" s="294"/>
      <c r="GHP2" s="294"/>
      <c r="GHQ2" s="294"/>
      <c r="GHR2" s="294"/>
      <c r="GHS2" s="294"/>
      <c r="GHT2" s="294"/>
      <c r="GHU2" s="294"/>
      <c r="GHV2" s="294"/>
      <c r="GHW2" s="294"/>
      <c r="GHX2" s="294"/>
      <c r="GHY2" s="294"/>
      <c r="GHZ2" s="294"/>
      <c r="GIA2" s="294"/>
      <c r="GIB2" s="294"/>
      <c r="GIC2" s="294"/>
      <c r="GID2" s="294"/>
      <c r="GIE2" s="294"/>
      <c r="GIF2" s="294"/>
      <c r="GIG2" s="294"/>
      <c r="GIH2" s="294"/>
      <c r="GII2" s="294"/>
      <c r="GIJ2" s="294"/>
      <c r="GIK2" s="294"/>
      <c r="GIL2" s="294"/>
      <c r="GIM2" s="294"/>
      <c r="GIN2" s="294"/>
      <c r="GIO2" s="294"/>
      <c r="GIP2" s="294"/>
      <c r="GIQ2" s="294"/>
      <c r="GIR2" s="294"/>
      <c r="GIS2" s="294"/>
      <c r="GIT2" s="294"/>
      <c r="GIU2" s="294"/>
      <c r="GIV2" s="294"/>
      <c r="GIW2" s="294"/>
      <c r="GIX2" s="294"/>
      <c r="GIY2" s="294"/>
      <c r="GIZ2" s="294"/>
      <c r="GJA2" s="294"/>
      <c r="GJB2" s="294"/>
      <c r="GJC2" s="294"/>
      <c r="GJD2" s="294"/>
      <c r="GJE2" s="294"/>
      <c r="GJF2" s="294"/>
      <c r="GJG2" s="294"/>
      <c r="GJH2" s="294"/>
      <c r="GJI2" s="294"/>
      <c r="GJJ2" s="294"/>
      <c r="GJK2" s="294"/>
      <c r="GJL2" s="294"/>
      <c r="GJM2" s="294"/>
      <c r="GJN2" s="294"/>
      <c r="GJO2" s="294"/>
      <c r="GJP2" s="294"/>
      <c r="GJQ2" s="294"/>
      <c r="GJR2" s="294"/>
      <c r="GJS2" s="294"/>
      <c r="GJT2" s="294"/>
      <c r="GJU2" s="294"/>
      <c r="GJV2" s="294"/>
      <c r="GJW2" s="294"/>
      <c r="GJX2" s="294"/>
      <c r="GJY2" s="294"/>
      <c r="GJZ2" s="294"/>
      <c r="GKA2" s="294"/>
      <c r="GKB2" s="294"/>
      <c r="GKC2" s="294"/>
      <c r="GKD2" s="294"/>
      <c r="GKE2" s="294"/>
      <c r="GKF2" s="294"/>
      <c r="GKG2" s="294"/>
      <c r="GKH2" s="294"/>
      <c r="GKI2" s="294"/>
      <c r="GKJ2" s="294"/>
      <c r="GKK2" s="294"/>
      <c r="GKL2" s="294"/>
      <c r="GKM2" s="294"/>
      <c r="GKN2" s="294"/>
      <c r="GKO2" s="294"/>
      <c r="GKP2" s="294"/>
      <c r="GKQ2" s="294"/>
      <c r="GKR2" s="294"/>
      <c r="GKS2" s="294"/>
      <c r="GKT2" s="294"/>
      <c r="GKU2" s="294"/>
      <c r="GKV2" s="294"/>
      <c r="GKW2" s="294"/>
      <c r="GKX2" s="294"/>
      <c r="GKY2" s="294"/>
      <c r="GKZ2" s="294"/>
      <c r="GLA2" s="294"/>
      <c r="GLB2" s="294"/>
      <c r="GLC2" s="294"/>
      <c r="GLD2" s="294"/>
      <c r="GLE2" s="294"/>
      <c r="GLF2" s="294"/>
      <c r="GLG2" s="294"/>
      <c r="GLH2" s="294"/>
      <c r="GLI2" s="294"/>
      <c r="GLJ2" s="294"/>
      <c r="GLK2" s="294"/>
      <c r="GLL2" s="294"/>
      <c r="GLM2" s="294"/>
      <c r="GLN2" s="294"/>
      <c r="GLO2" s="294"/>
      <c r="GLP2" s="294"/>
      <c r="GLQ2" s="294"/>
      <c r="GLR2" s="294"/>
      <c r="GLS2" s="294"/>
      <c r="GLT2" s="294"/>
      <c r="GLU2" s="294"/>
      <c r="GLV2" s="294"/>
      <c r="GLW2" s="294"/>
      <c r="GLX2" s="294"/>
      <c r="GLY2" s="294"/>
      <c r="GLZ2" s="294"/>
      <c r="GMA2" s="294"/>
      <c r="GMB2" s="294"/>
      <c r="GMC2" s="294"/>
      <c r="GMD2" s="294"/>
      <c r="GME2" s="294"/>
      <c r="GMF2" s="294"/>
      <c r="GMG2" s="294"/>
      <c r="GMH2" s="294"/>
      <c r="GMI2" s="294"/>
      <c r="GMJ2" s="294"/>
      <c r="GMK2" s="294"/>
      <c r="GML2" s="294"/>
      <c r="GMM2" s="294"/>
      <c r="GMN2" s="294"/>
      <c r="GMO2" s="294"/>
      <c r="GMP2" s="294"/>
      <c r="GMQ2" s="294"/>
      <c r="GMR2" s="294"/>
      <c r="GMS2" s="294"/>
      <c r="GMT2" s="294"/>
      <c r="GMU2" s="294"/>
      <c r="GMV2" s="294"/>
      <c r="GMW2" s="294"/>
      <c r="GMX2" s="294"/>
      <c r="GMY2" s="294"/>
      <c r="GMZ2" s="294"/>
      <c r="GNA2" s="294"/>
      <c r="GNB2" s="294"/>
      <c r="GNC2" s="294"/>
      <c r="GND2" s="294"/>
      <c r="GNE2" s="294"/>
      <c r="GNF2" s="294"/>
      <c r="GNG2" s="294"/>
      <c r="GNH2" s="294"/>
      <c r="GNI2" s="294"/>
      <c r="GNJ2" s="294"/>
      <c r="GNK2" s="294"/>
      <c r="GNL2" s="294"/>
      <c r="GNM2" s="294"/>
      <c r="GNN2" s="294"/>
      <c r="GNO2" s="294"/>
      <c r="GNP2" s="294"/>
      <c r="GNQ2" s="294"/>
      <c r="GNR2" s="294"/>
      <c r="GNS2" s="294"/>
      <c r="GNT2" s="294"/>
      <c r="GNU2" s="294"/>
      <c r="GNV2" s="294"/>
      <c r="GNW2" s="294"/>
      <c r="GNX2" s="294"/>
      <c r="GNY2" s="294"/>
      <c r="GNZ2" s="294"/>
      <c r="GOA2" s="294"/>
      <c r="GOB2" s="294"/>
      <c r="GOC2" s="294"/>
      <c r="GOD2" s="294"/>
      <c r="GOE2" s="294"/>
      <c r="GOF2" s="294"/>
      <c r="GOG2" s="294"/>
      <c r="GOH2" s="294"/>
      <c r="GOI2" s="294"/>
      <c r="GOJ2" s="294"/>
      <c r="GOK2" s="294"/>
      <c r="GOL2" s="294"/>
      <c r="GOM2" s="294"/>
      <c r="GON2" s="294"/>
      <c r="GOO2" s="294"/>
      <c r="GOP2" s="294"/>
      <c r="GOQ2" s="294"/>
      <c r="GOR2" s="294"/>
      <c r="GOS2" s="294"/>
      <c r="GOT2" s="294"/>
      <c r="GOU2" s="294"/>
      <c r="GOV2" s="294"/>
      <c r="GOW2" s="294"/>
      <c r="GOX2" s="294"/>
      <c r="GOY2" s="294"/>
      <c r="GOZ2" s="294"/>
      <c r="GPA2" s="294"/>
      <c r="GPB2" s="294"/>
      <c r="GPC2" s="294"/>
      <c r="GPD2" s="294"/>
      <c r="GPE2" s="294"/>
      <c r="GPF2" s="294"/>
      <c r="GPG2" s="294"/>
      <c r="GPH2" s="294"/>
      <c r="GPI2" s="294"/>
      <c r="GPJ2" s="294"/>
      <c r="GPK2" s="294"/>
      <c r="GPL2" s="294"/>
      <c r="GPM2" s="294"/>
      <c r="GPN2" s="294"/>
      <c r="GPO2" s="294"/>
      <c r="GPP2" s="294"/>
      <c r="GPQ2" s="294"/>
      <c r="GPR2" s="294"/>
      <c r="GPS2" s="294"/>
      <c r="GPT2" s="294"/>
      <c r="GPU2" s="294"/>
      <c r="GPV2" s="294"/>
      <c r="GPW2" s="294"/>
      <c r="GPX2" s="294"/>
      <c r="GPY2" s="294"/>
      <c r="GPZ2" s="294"/>
      <c r="GQA2" s="294"/>
      <c r="GQB2" s="294"/>
      <c r="GQC2" s="294"/>
      <c r="GQD2" s="294"/>
      <c r="GQE2" s="294"/>
      <c r="GQF2" s="294"/>
      <c r="GQG2" s="294"/>
      <c r="GQH2" s="294"/>
      <c r="GQI2" s="294"/>
      <c r="GQJ2" s="294"/>
      <c r="GQK2" s="294"/>
      <c r="GQL2" s="294"/>
      <c r="GQM2" s="294"/>
      <c r="GQN2" s="294"/>
      <c r="GQO2" s="294"/>
      <c r="GQP2" s="294"/>
      <c r="GQQ2" s="294"/>
      <c r="GQR2" s="294"/>
      <c r="GQS2" s="294"/>
      <c r="GQT2" s="294"/>
      <c r="GQU2" s="294"/>
      <c r="GQV2" s="294"/>
      <c r="GQW2" s="294"/>
      <c r="GQX2" s="294"/>
      <c r="GQY2" s="294"/>
      <c r="GQZ2" s="294"/>
      <c r="GRA2" s="294"/>
      <c r="GRB2" s="294"/>
      <c r="GRC2" s="294"/>
      <c r="GRD2" s="294"/>
      <c r="GRE2" s="294"/>
      <c r="GRF2" s="294"/>
      <c r="GRG2" s="294"/>
      <c r="GRH2" s="294"/>
      <c r="GRI2" s="294"/>
      <c r="GRJ2" s="294"/>
      <c r="GRK2" s="294"/>
      <c r="GRL2" s="294"/>
      <c r="GRM2" s="294"/>
      <c r="GRN2" s="294"/>
      <c r="GRO2" s="294"/>
      <c r="GRP2" s="294"/>
      <c r="GRQ2" s="294"/>
      <c r="GRR2" s="294"/>
      <c r="GRS2" s="294"/>
      <c r="GRT2" s="294"/>
      <c r="GRU2" s="294"/>
      <c r="GRV2" s="294"/>
      <c r="GRW2" s="294"/>
      <c r="GRX2" s="294"/>
      <c r="GRY2" s="294"/>
      <c r="GRZ2" s="294"/>
      <c r="GSA2" s="294"/>
      <c r="GSB2" s="294"/>
      <c r="GSC2" s="294"/>
      <c r="GSD2" s="294"/>
      <c r="GSE2" s="294"/>
      <c r="GSF2" s="294"/>
      <c r="GSG2" s="294"/>
      <c r="GSH2" s="294"/>
      <c r="GSI2" s="294"/>
      <c r="GSJ2" s="294"/>
      <c r="GSK2" s="294"/>
      <c r="GSL2" s="294"/>
      <c r="GSM2" s="294"/>
      <c r="GSN2" s="294"/>
      <c r="GSO2" s="294"/>
      <c r="GSP2" s="294"/>
      <c r="GSQ2" s="294"/>
      <c r="GSR2" s="294"/>
      <c r="GSS2" s="294"/>
      <c r="GST2" s="294"/>
      <c r="GSU2" s="294"/>
      <c r="GSV2" s="294"/>
      <c r="GSW2" s="294"/>
      <c r="GSX2" s="294"/>
      <c r="GSY2" s="294"/>
      <c r="GSZ2" s="294"/>
      <c r="GTA2" s="294"/>
      <c r="GTB2" s="294"/>
      <c r="GTC2" s="294"/>
      <c r="GTD2" s="294"/>
      <c r="GTE2" s="294"/>
      <c r="GTF2" s="294"/>
      <c r="GTG2" s="294"/>
      <c r="GTH2" s="294"/>
      <c r="GTI2" s="294"/>
      <c r="GTJ2" s="294"/>
      <c r="GTK2" s="294"/>
      <c r="GTL2" s="294"/>
      <c r="GTM2" s="294"/>
      <c r="GTN2" s="294"/>
      <c r="GTO2" s="294"/>
      <c r="GTP2" s="294"/>
      <c r="GTQ2" s="294"/>
      <c r="GTR2" s="294"/>
      <c r="GTS2" s="294"/>
      <c r="GTT2" s="294"/>
      <c r="GTU2" s="294"/>
      <c r="GTV2" s="294"/>
      <c r="GTW2" s="294"/>
      <c r="GTX2" s="294"/>
      <c r="GTY2" s="294"/>
      <c r="GTZ2" s="294"/>
      <c r="GUA2" s="294"/>
      <c r="GUB2" s="294"/>
      <c r="GUC2" s="294"/>
      <c r="GUD2" s="294"/>
      <c r="GUE2" s="294"/>
      <c r="GUF2" s="294"/>
      <c r="GUG2" s="294"/>
      <c r="GUH2" s="294"/>
      <c r="GUI2" s="294"/>
      <c r="GUJ2" s="294"/>
      <c r="GUK2" s="294"/>
      <c r="GUL2" s="294"/>
      <c r="GUM2" s="294"/>
      <c r="GUN2" s="294"/>
      <c r="GUO2" s="294"/>
      <c r="GUP2" s="294"/>
      <c r="GUQ2" s="294"/>
      <c r="GUR2" s="294"/>
      <c r="GUS2" s="294"/>
      <c r="GUT2" s="294"/>
      <c r="GUU2" s="294"/>
      <c r="GUV2" s="294"/>
      <c r="GUW2" s="294"/>
      <c r="GUX2" s="294"/>
      <c r="GUY2" s="294"/>
      <c r="GUZ2" s="294"/>
      <c r="GVA2" s="294"/>
      <c r="GVB2" s="294"/>
      <c r="GVC2" s="294"/>
      <c r="GVD2" s="294"/>
      <c r="GVE2" s="294"/>
      <c r="GVF2" s="294"/>
      <c r="GVG2" s="294"/>
      <c r="GVH2" s="294"/>
      <c r="GVI2" s="294"/>
      <c r="GVJ2" s="294"/>
      <c r="GVK2" s="294"/>
      <c r="GVL2" s="294"/>
      <c r="GVM2" s="294"/>
      <c r="GVN2" s="294"/>
      <c r="GVO2" s="294"/>
      <c r="GVP2" s="294"/>
      <c r="GVQ2" s="294"/>
      <c r="GVR2" s="294"/>
      <c r="GVS2" s="294"/>
      <c r="GVT2" s="294"/>
      <c r="GVU2" s="294"/>
      <c r="GVV2" s="294"/>
      <c r="GVW2" s="294"/>
      <c r="GVX2" s="294"/>
      <c r="GVY2" s="294"/>
      <c r="GVZ2" s="294"/>
      <c r="GWA2" s="294"/>
      <c r="GWB2" s="294"/>
      <c r="GWC2" s="294"/>
      <c r="GWD2" s="294"/>
      <c r="GWE2" s="294"/>
      <c r="GWF2" s="294"/>
      <c r="GWG2" s="294"/>
      <c r="GWH2" s="294"/>
      <c r="GWI2" s="294"/>
      <c r="GWJ2" s="294"/>
      <c r="GWK2" s="294"/>
      <c r="GWL2" s="294"/>
      <c r="GWM2" s="294"/>
      <c r="GWN2" s="294"/>
      <c r="GWO2" s="294"/>
      <c r="GWP2" s="294"/>
      <c r="GWQ2" s="294"/>
      <c r="GWR2" s="294"/>
      <c r="GWS2" s="294"/>
      <c r="GWT2" s="294"/>
      <c r="GWU2" s="294"/>
      <c r="GWV2" s="294"/>
      <c r="GWW2" s="294"/>
      <c r="GWX2" s="294"/>
      <c r="GWY2" s="294"/>
      <c r="GWZ2" s="294"/>
      <c r="GXA2" s="294"/>
      <c r="GXB2" s="294"/>
      <c r="GXC2" s="294"/>
      <c r="GXD2" s="294"/>
      <c r="GXE2" s="294"/>
      <c r="GXF2" s="294"/>
      <c r="GXG2" s="294"/>
      <c r="GXH2" s="294"/>
      <c r="GXI2" s="294"/>
      <c r="GXJ2" s="294"/>
      <c r="GXK2" s="294"/>
      <c r="GXL2" s="294"/>
      <c r="GXM2" s="294"/>
      <c r="GXN2" s="294"/>
      <c r="GXO2" s="294"/>
      <c r="GXP2" s="294"/>
      <c r="GXQ2" s="294"/>
      <c r="GXR2" s="294"/>
      <c r="GXS2" s="294"/>
      <c r="GXT2" s="294"/>
      <c r="GXU2" s="294"/>
      <c r="GXV2" s="294"/>
      <c r="GXW2" s="294"/>
      <c r="GXX2" s="294"/>
      <c r="GXY2" s="294"/>
      <c r="GXZ2" s="294"/>
      <c r="GYA2" s="294"/>
      <c r="GYB2" s="294"/>
      <c r="GYC2" s="294"/>
      <c r="GYD2" s="294"/>
      <c r="GYE2" s="294"/>
      <c r="GYF2" s="294"/>
      <c r="GYG2" s="294"/>
      <c r="GYH2" s="294"/>
      <c r="GYI2" s="294"/>
      <c r="GYJ2" s="294"/>
      <c r="GYK2" s="294"/>
      <c r="GYL2" s="294"/>
      <c r="GYM2" s="294"/>
      <c r="GYN2" s="294"/>
      <c r="GYO2" s="294"/>
      <c r="GYP2" s="294"/>
      <c r="GYQ2" s="294"/>
      <c r="GYR2" s="294"/>
      <c r="GYS2" s="294"/>
      <c r="GYT2" s="294"/>
      <c r="GYU2" s="294"/>
      <c r="GYV2" s="294"/>
      <c r="GYW2" s="294"/>
      <c r="GYX2" s="294"/>
      <c r="GYY2" s="294"/>
      <c r="GYZ2" s="294"/>
      <c r="GZA2" s="294"/>
      <c r="GZB2" s="294"/>
      <c r="GZC2" s="294"/>
      <c r="GZD2" s="294"/>
      <c r="GZE2" s="294"/>
      <c r="GZF2" s="294"/>
      <c r="GZG2" s="294"/>
      <c r="GZH2" s="294"/>
      <c r="GZI2" s="294"/>
      <c r="GZJ2" s="294"/>
      <c r="GZK2" s="294"/>
      <c r="GZL2" s="294"/>
      <c r="GZM2" s="294"/>
      <c r="GZN2" s="294"/>
      <c r="GZO2" s="294"/>
      <c r="GZP2" s="294"/>
      <c r="GZQ2" s="294"/>
      <c r="GZR2" s="294"/>
      <c r="GZS2" s="294"/>
      <c r="GZT2" s="294"/>
      <c r="GZU2" s="294"/>
      <c r="GZV2" s="294"/>
      <c r="GZW2" s="294"/>
      <c r="GZX2" s="294"/>
      <c r="GZY2" s="294"/>
      <c r="GZZ2" s="294"/>
      <c r="HAA2" s="294"/>
      <c r="HAB2" s="294"/>
      <c r="HAC2" s="294"/>
      <c r="HAD2" s="294"/>
      <c r="HAE2" s="294"/>
      <c r="HAF2" s="294"/>
      <c r="HAG2" s="294"/>
      <c r="HAH2" s="294"/>
      <c r="HAI2" s="294"/>
      <c r="HAJ2" s="294"/>
      <c r="HAK2" s="294"/>
      <c r="HAL2" s="294"/>
      <c r="HAM2" s="294"/>
      <c r="HAN2" s="294"/>
      <c r="HAO2" s="294"/>
      <c r="HAP2" s="294"/>
      <c r="HAQ2" s="294"/>
      <c r="HAR2" s="294"/>
      <c r="HAS2" s="294"/>
      <c r="HAT2" s="294"/>
      <c r="HAU2" s="294"/>
      <c r="HAV2" s="294"/>
      <c r="HAW2" s="294"/>
      <c r="HAX2" s="294"/>
      <c r="HAY2" s="294"/>
      <c r="HAZ2" s="294"/>
      <c r="HBA2" s="294"/>
      <c r="HBB2" s="294"/>
      <c r="HBC2" s="294"/>
      <c r="HBD2" s="294"/>
      <c r="HBE2" s="294"/>
      <c r="HBF2" s="294"/>
      <c r="HBG2" s="294"/>
      <c r="HBH2" s="294"/>
      <c r="HBI2" s="294"/>
      <c r="HBJ2" s="294"/>
      <c r="HBK2" s="294"/>
      <c r="HBL2" s="294"/>
      <c r="HBM2" s="294"/>
      <c r="HBN2" s="294"/>
      <c r="HBO2" s="294"/>
      <c r="HBP2" s="294"/>
      <c r="HBQ2" s="294"/>
      <c r="HBR2" s="294"/>
      <c r="HBS2" s="294"/>
      <c r="HBT2" s="294"/>
      <c r="HBU2" s="294"/>
      <c r="HBV2" s="294"/>
      <c r="HBW2" s="294"/>
      <c r="HBX2" s="294"/>
      <c r="HBY2" s="294"/>
      <c r="HBZ2" s="294"/>
      <c r="HCA2" s="294"/>
      <c r="HCB2" s="294"/>
      <c r="HCC2" s="294"/>
      <c r="HCD2" s="294"/>
      <c r="HCE2" s="294"/>
      <c r="HCF2" s="294"/>
      <c r="HCG2" s="294"/>
      <c r="HCH2" s="294"/>
      <c r="HCI2" s="294"/>
      <c r="HCJ2" s="294"/>
      <c r="HCK2" s="294"/>
      <c r="HCL2" s="294"/>
      <c r="HCM2" s="294"/>
      <c r="HCN2" s="294"/>
      <c r="HCO2" s="294"/>
      <c r="HCP2" s="294"/>
      <c r="HCQ2" s="294"/>
      <c r="HCR2" s="294"/>
      <c r="HCS2" s="294"/>
      <c r="HCT2" s="294"/>
      <c r="HCU2" s="294"/>
      <c r="HCV2" s="294"/>
      <c r="HCW2" s="294"/>
      <c r="HCX2" s="294"/>
      <c r="HCY2" s="294"/>
      <c r="HCZ2" s="294"/>
      <c r="HDA2" s="294"/>
      <c r="HDB2" s="294"/>
      <c r="HDC2" s="294"/>
      <c r="HDD2" s="294"/>
      <c r="HDE2" s="294"/>
      <c r="HDF2" s="294"/>
      <c r="HDG2" s="294"/>
      <c r="HDH2" s="294"/>
      <c r="HDI2" s="294"/>
      <c r="HDJ2" s="294"/>
      <c r="HDK2" s="294"/>
      <c r="HDL2" s="294"/>
      <c r="HDM2" s="294"/>
      <c r="HDN2" s="294"/>
      <c r="HDO2" s="294"/>
      <c r="HDP2" s="294"/>
      <c r="HDQ2" s="294"/>
      <c r="HDR2" s="294"/>
      <c r="HDS2" s="294"/>
      <c r="HDT2" s="294"/>
      <c r="HDU2" s="294"/>
      <c r="HDV2" s="294"/>
      <c r="HDW2" s="294"/>
      <c r="HDX2" s="294"/>
      <c r="HDY2" s="294"/>
      <c r="HDZ2" s="294"/>
      <c r="HEA2" s="294"/>
      <c r="HEB2" s="294"/>
      <c r="HEC2" s="294"/>
      <c r="HED2" s="294"/>
      <c r="HEE2" s="294"/>
      <c r="HEF2" s="294"/>
      <c r="HEG2" s="294"/>
      <c r="HEH2" s="294"/>
      <c r="HEI2" s="294"/>
      <c r="HEJ2" s="294"/>
      <c r="HEK2" s="294"/>
      <c r="HEL2" s="294"/>
      <c r="HEM2" s="294"/>
      <c r="HEN2" s="294"/>
      <c r="HEO2" s="294"/>
      <c r="HEP2" s="294"/>
      <c r="HEQ2" s="294"/>
      <c r="HER2" s="294"/>
      <c r="HES2" s="294"/>
      <c r="HET2" s="294"/>
      <c r="HEU2" s="294"/>
      <c r="HEV2" s="294"/>
      <c r="HEW2" s="294"/>
      <c r="HEX2" s="294"/>
      <c r="HEY2" s="294"/>
      <c r="HEZ2" s="294"/>
      <c r="HFA2" s="294"/>
      <c r="HFB2" s="294"/>
      <c r="HFC2" s="294"/>
      <c r="HFD2" s="294"/>
      <c r="HFE2" s="294"/>
      <c r="HFF2" s="294"/>
      <c r="HFG2" s="294"/>
      <c r="HFH2" s="294"/>
      <c r="HFI2" s="294"/>
      <c r="HFJ2" s="294"/>
      <c r="HFK2" s="294"/>
      <c r="HFL2" s="294"/>
      <c r="HFM2" s="294"/>
      <c r="HFN2" s="294"/>
      <c r="HFO2" s="294"/>
      <c r="HFP2" s="294"/>
      <c r="HFQ2" s="294"/>
      <c r="HFR2" s="294"/>
      <c r="HFS2" s="294"/>
      <c r="HFT2" s="294"/>
      <c r="HFU2" s="294"/>
      <c r="HFV2" s="294"/>
      <c r="HFW2" s="294"/>
      <c r="HFX2" s="294"/>
      <c r="HFY2" s="294"/>
      <c r="HFZ2" s="294"/>
      <c r="HGA2" s="294"/>
      <c r="HGB2" s="294"/>
      <c r="HGC2" s="294"/>
      <c r="HGD2" s="294"/>
      <c r="HGE2" s="294"/>
      <c r="HGF2" s="294"/>
      <c r="HGG2" s="294"/>
      <c r="HGH2" s="294"/>
      <c r="HGI2" s="294"/>
      <c r="HGJ2" s="294"/>
      <c r="HGK2" s="294"/>
      <c r="HGL2" s="294"/>
      <c r="HGM2" s="294"/>
      <c r="HGN2" s="294"/>
      <c r="HGO2" s="294"/>
      <c r="HGP2" s="294"/>
      <c r="HGQ2" s="294"/>
      <c r="HGR2" s="294"/>
      <c r="HGS2" s="294"/>
      <c r="HGT2" s="294"/>
      <c r="HGU2" s="294"/>
      <c r="HGV2" s="294"/>
      <c r="HGW2" s="294"/>
      <c r="HGX2" s="294"/>
      <c r="HGY2" s="294"/>
      <c r="HGZ2" s="294"/>
      <c r="HHA2" s="294"/>
      <c r="HHB2" s="294"/>
      <c r="HHC2" s="294"/>
      <c r="HHD2" s="294"/>
      <c r="HHE2" s="294"/>
      <c r="HHF2" s="294"/>
      <c r="HHG2" s="294"/>
      <c r="HHH2" s="294"/>
      <c r="HHI2" s="294"/>
      <c r="HHJ2" s="294"/>
      <c r="HHK2" s="294"/>
      <c r="HHL2" s="294"/>
      <c r="HHM2" s="294"/>
      <c r="HHN2" s="294"/>
      <c r="HHO2" s="294"/>
      <c r="HHP2" s="294"/>
      <c r="HHQ2" s="294"/>
      <c r="HHR2" s="294"/>
      <c r="HHS2" s="294"/>
      <c r="HHT2" s="294"/>
      <c r="HHU2" s="294"/>
      <c r="HHV2" s="294"/>
      <c r="HHW2" s="294"/>
      <c r="HHX2" s="294"/>
      <c r="HHY2" s="294"/>
      <c r="HHZ2" s="294"/>
      <c r="HIA2" s="294"/>
      <c r="HIB2" s="294"/>
      <c r="HIC2" s="294"/>
      <c r="HID2" s="294"/>
      <c r="HIE2" s="294"/>
      <c r="HIF2" s="294"/>
      <c r="HIG2" s="294"/>
      <c r="HIH2" s="294"/>
      <c r="HII2" s="294"/>
      <c r="HIJ2" s="294"/>
      <c r="HIK2" s="294"/>
      <c r="HIL2" s="294"/>
      <c r="HIM2" s="294"/>
      <c r="HIN2" s="294"/>
      <c r="HIO2" s="294"/>
      <c r="HIP2" s="294"/>
      <c r="HIQ2" s="294"/>
      <c r="HIR2" s="294"/>
      <c r="HIS2" s="294"/>
      <c r="HIT2" s="294"/>
      <c r="HIU2" s="294"/>
      <c r="HIV2" s="294"/>
      <c r="HIW2" s="294"/>
      <c r="HIX2" s="294"/>
      <c r="HIY2" s="294"/>
      <c r="HIZ2" s="294"/>
      <c r="HJA2" s="294"/>
      <c r="HJB2" s="294"/>
      <c r="HJC2" s="294"/>
      <c r="HJD2" s="294"/>
      <c r="HJE2" s="294"/>
      <c r="HJF2" s="294"/>
      <c r="HJG2" s="294"/>
      <c r="HJH2" s="294"/>
      <c r="HJI2" s="294"/>
      <c r="HJJ2" s="294"/>
      <c r="HJK2" s="294"/>
      <c r="HJL2" s="294"/>
      <c r="HJM2" s="294"/>
      <c r="HJN2" s="294"/>
      <c r="HJO2" s="294"/>
      <c r="HJP2" s="294"/>
      <c r="HJQ2" s="294"/>
      <c r="HJR2" s="294"/>
      <c r="HJS2" s="294"/>
      <c r="HJT2" s="294"/>
      <c r="HJU2" s="294"/>
      <c r="HJV2" s="294"/>
      <c r="HJW2" s="294"/>
      <c r="HJX2" s="294"/>
      <c r="HJY2" s="294"/>
      <c r="HJZ2" s="294"/>
      <c r="HKA2" s="294"/>
      <c r="HKB2" s="294"/>
      <c r="HKC2" s="294"/>
      <c r="HKD2" s="294"/>
      <c r="HKE2" s="294"/>
      <c r="HKF2" s="294"/>
      <c r="HKG2" s="294"/>
      <c r="HKH2" s="294"/>
      <c r="HKI2" s="294"/>
      <c r="HKJ2" s="294"/>
      <c r="HKK2" s="294"/>
      <c r="HKL2" s="294"/>
      <c r="HKM2" s="294"/>
      <c r="HKN2" s="294"/>
      <c r="HKO2" s="294"/>
      <c r="HKP2" s="294"/>
      <c r="HKQ2" s="294"/>
      <c r="HKR2" s="294"/>
      <c r="HKS2" s="294"/>
      <c r="HKT2" s="294"/>
      <c r="HKU2" s="294"/>
      <c r="HKV2" s="294"/>
      <c r="HKW2" s="294"/>
      <c r="HKX2" s="294"/>
      <c r="HKY2" s="294"/>
      <c r="HKZ2" s="294"/>
      <c r="HLA2" s="294"/>
      <c r="HLB2" s="294"/>
      <c r="HLC2" s="294"/>
      <c r="HLD2" s="294"/>
      <c r="HLE2" s="294"/>
      <c r="HLF2" s="294"/>
      <c r="HLG2" s="294"/>
      <c r="HLH2" s="294"/>
      <c r="HLI2" s="294"/>
      <c r="HLJ2" s="294"/>
      <c r="HLK2" s="294"/>
      <c r="HLL2" s="294"/>
      <c r="HLM2" s="294"/>
      <c r="HLN2" s="294"/>
      <c r="HLO2" s="294"/>
      <c r="HLP2" s="294"/>
      <c r="HLQ2" s="294"/>
      <c r="HLR2" s="294"/>
      <c r="HLS2" s="294"/>
      <c r="HLT2" s="294"/>
      <c r="HLU2" s="294"/>
      <c r="HLV2" s="294"/>
      <c r="HLW2" s="294"/>
      <c r="HLX2" s="294"/>
      <c r="HLY2" s="294"/>
      <c r="HLZ2" s="294"/>
      <c r="HMA2" s="294"/>
      <c r="HMB2" s="294"/>
      <c r="HMC2" s="294"/>
      <c r="HMD2" s="294"/>
      <c r="HME2" s="294"/>
      <c r="HMF2" s="294"/>
      <c r="HMG2" s="294"/>
      <c r="HMH2" s="294"/>
      <c r="HMI2" s="294"/>
      <c r="HMJ2" s="294"/>
      <c r="HMK2" s="294"/>
      <c r="HML2" s="294"/>
      <c r="HMM2" s="294"/>
      <c r="HMN2" s="294"/>
      <c r="HMO2" s="294"/>
      <c r="HMP2" s="294"/>
      <c r="HMQ2" s="294"/>
      <c r="HMR2" s="294"/>
      <c r="HMS2" s="294"/>
      <c r="HMT2" s="294"/>
      <c r="HMU2" s="294"/>
      <c r="HMV2" s="294"/>
      <c r="HMW2" s="294"/>
      <c r="HMX2" s="294"/>
      <c r="HMY2" s="294"/>
      <c r="HMZ2" s="294"/>
      <c r="HNA2" s="294"/>
      <c r="HNB2" s="294"/>
      <c r="HNC2" s="294"/>
      <c r="HND2" s="294"/>
      <c r="HNE2" s="294"/>
      <c r="HNF2" s="294"/>
      <c r="HNG2" s="294"/>
      <c r="HNH2" s="294"/>
      <c r="HNI2" s="294"/>
      <c r="HNJ2" s="294"/>
      <c r="HNK2" s="294"/>
      <c r="HNL2" s="294"/>
      <c r="HNM2" s="294"/>
      <c r="HNN2" s="294"/>
      <c r="HNO2" s="294"/>
      <c r="HNP2" s="294"/>
      <c r="HNQ2" s="294"/>
      <c r="HNR2" s="294"/>
      <c r="HNS2" s="294"/>
      <c r="HNT2" s="294"/>
      <c r="HNU2" s="294"/>
      <c r="HNV2" s="294"/>
      <c r="HNW2" s="294"/>
      <c r="HNX2" s="294"/>
      <c r="HNY2" s="294"/>
      <c r="HNZ2" s="294"/>
      <c r="HOA2" s="294"/>
      <c r="HOB2" s="294"/>
      <c r="HOC2" s="294"/>
      <c r="HOD2" s="294"/>
      <c r="HOE2" s="294"/>
      <c r="HOF2" s="294"/>
      <c r="HOG2" s="294"/>
      <c r="HOH2" s="294"/>
      <c r="HOI2" s="294"/>
      <c r="HOJ2" s="294"/>
      <c r="HOK2" s="294"/>
      <c r="HOL2" s="294"/>
      <c r="HOM2" s="294"/>
      <c r="HON2" s="294"/>
      <c r="HOO2" s="294"/>
      <c r="HOP2" s="294"/>
      <c r="HOQ2" s="294"/>
      <c r="HOR2" s="294"/>
      <c r="HOS2" s="294"/>
      <c r="HOT2" s="294"/>
      <c r="HOU2" s="294"/>
      <c r="HOV2" s="294"/>
      <c r="HOW2" s="294"/>
      <c r="HOX2" s="294"/>
      <c r="HOY2" s="294"/>
      <c r="HOZ2" s="294"/>
      <c r="HPA2" s="294"/>
      <c r="HPB2" s="294"/>
      <c r="HPC2" s="294"/>
      <c r="HPD2" s="294"/>
      <c r="HPE2" s="294"/>
      <c r="HPF2" s="294"/>
      <c r="HPG2" s="294"/>
      <c r="HPH2" s="294"/>
      <c r="HPI2" s="294"/>
      <c r="HPJ2" s="294"/>
      <c r="HPK2" s="294"/>
      <c r="HPL2" s="294"/>
      <c r="HPM2" s="294"/>
      <c r="HPN2" s="294"/>
      <c r="HPO2" s="294"/>
      <c r="HPP2" s="294"/>
      <c r="HPQ2" s="294"/>
      <c r="HPR2" s="294"/>
      <c r="HPS2" s="294"/>
      <c r="HPT2" s="294"/>
      <c r="HPU2" s="294"/>
      <c r="HPV2" s="294"/>
      <c r="HPW2" s="294"/>
      <c r="HPX2" s="294"/>
      <c r="HPY2" s="294"/>
      <c r="HPZ2" s="294"/>
      <c r="HQA2" s="294"/>
      <c r="HQB2" s="294"/>
      <c r="HQC2" s="294"/>
      <c r="HQD2" s="294"/>
      <c r="HQE2" s="294"/>
      <c r="HQF2" s="294"/>
      <c r="HQG2" s="294"/>
      <c r="HQH2" s="294"/>
      <c r="HQI2" s="294"/>
      <c r="HQJ2" s="294"/>
      <c r="HQK2" s="294"/>
      <c r="HQL2" s="294"/>
      <c r="HQM2" s="294"/>
      <c r="HQN2" s="294"/>
      <c r="HQO2" s="294"/>
      <c r="HQP2" s="294"/>
      <c r="HQQ2" s="294"/>
      <c r="HQR2" s="294"/>
      <c r="HQS2" s="294"/>
      <c r="HQT2" s="294"/>
      <c r="HQU2" s="294"/>
      <c r="HQV2" s="294"/>
      <c r="HQW2" s="294"/>
      <c r="HQX2" s="294"/>
      <c r="HQY2" s="294"/>
      <c r="HQZ2" s="294"/>
      <c r="HRA2" s="294"/>
      <c r="HRB2" s="294"/>
      <c r="HRC2" s="294"/>
      <c r="HRD2" s="294"/>
      <c r="HRE2" s="294"/>
      <c r="HRF2" s="294"/>
      <c r="HRG2" s="294"/>
      <c r="HRH2" s="294"/>
      <c r="HRI2" s="294"/>
      <c r="HRJ2" s="294"/>
      <c r="HRK2" s="294"/>
      <c r="HRL2" s="294"/>
      <c r="HRM2" s="294"/>
      <c r="HRN2" s="294"/>
      <c r="HRO2" s="294"/>
      <c r="HRP2" s="294"/>
      <c r="HRQ2" s="294"/>
      <c r="HRR2" s="294"/>
      <c r="HRS2" s="294"/>
      <c r="HRT2" s="294"/>
      <c r="HRU2" s="294"/>
      <c r="HRV2" s="294"/>
      <c r="HRW2" s="294"/>
      <c r="HRX2" s="294"/>
      <c r="HRY2" s="294"/>
      <c r="HRZ2" s="294"/>
      <c r="HSA2" s="294"/>
      <c r="HSB2" s="294"/>
      <c r="HSC2" s="294"/>
      <c r="HSD2" s="294"/>
      <c r="HSE2" s="294"/>
      <c r="HSF2" s="294"/>
      <c r="HSG2" s="294"/>
      <c r="HSH2" s="294"/>
      <c r="HSI2" s="294"/>
      <c r="HSJ2" s="294"/>
      <c r="HSK2" s="294"/>
      <c r="HSL2" s="294"/>
      <c r="HSM2" s="294"/>
      <c r="HSN2" s="294"/>
      <c r="HSO2" s="294"/>
      <c r="HSP2" s="294"/>
      <c r="HSQ2" s="294"/>
      <c r="HSR2" s="294"/>
      <c r="HSS2" s="294"/>
      <c r="HST2" s="294"/>
      <c r="HSU2" s="294"/>
      <c r="HSV2" s="294"/>
      <c r="HSW2" s="294"/>
      <c r="HSX2" s="294"/>
      <c r="HSY2" s="294"/>
      <c r="HSZ2" s="294"/>
      <c r="HTA2" s="294"/>
      <c r="HTB2" s="294"/>
      <c r="HTC2" s="294"/>
      <c r="HTD2" s="294"/>
      <c r="HTE2" s="294"/>
      <c r="HTF2" s="294"/>
      <c r="HTG2" s="294"/>
      <c r="HTH2" s="294"/>
      <c r="HTI2" s="294"/>
      <c r="HTJ2" s="294"/>
      <c r="HTK2" s="294"/>
      <c r="HTL2" s="294"/>
      <c r="HTM2" s="294"/>
      <c r="HTN2" s="294"/>
      <c r="HTO2" s="294"/>
      <c r="HTP2" s="294"/>
      <c r="HTQ2" s="294"/>
      <c r="HTR2" s="294"/>
      <c r="HTS2" s="294"/>
      <c r="HTT2" s="294"/>
      <c r="HTU2" s="294"/>
      <c r="HTV2" s="294"/>
      <c r="HTW2" s="294"/>
      <c r="HTX2" s="294"/>
      <c r="HTY2" s="294"/>
      <c r="HTZ2" s="294"/>
      <c r="HUA2" s="294"/>
      <c r="HUB2" s="294"/>
      <c r="HUC2" s="294"/>
      <c r="HUD2" s="294"/>
      <c r="HUE2" s="294"/>
      <c r="HUF2" s="294"/>
      <c r="HUG2" s="294"/>
      <c r="HUH2" s="294"/>
      <c r="HUI2" s="294"/>
      <c r="HUJ2" s="294"/>
      <c r="HUK2" s="294"/>
      <c r="HUL2" s="294"/>
      <c r="HUM2" s="294"/>
      <c r="HUN2" s="294"/>
      <c r="HUO2" s="294"/>
      <c r="HUP2" s="294"/>
      <c r="HUQ2" s="294"/>
      <c r="HUR2" s="294"/>
      <c r="HUS2" s="294"/>
      <c r="HUT2" s="294"/>
      <c r="HUU2" s="294"/>
      <c r="HUV2" s="294"/>
      <c r="HUW2" s="294"/>
      <c r="HUX2" s="294"/>
      <c r="HUY2" s="294"/>
      <c r="HUZ2" s="294"/>
      <c r="HVA2" s="294"/>
      <c r="HVB2" s="294"/>
      <c r="HVC2" s="294"/>
      <c r="HVD2" s="294"/>
      <c r="HVE2" s="294"/>
      <c r="HVF2" s="294"/>
      <c r="HVG2" s="294"/>
      <c r="HVH2" s="294"/>
      <c r="HVI2" s="294"/>
      <c r="HVJ2" s="294"/>
      <c r="HVK2" s="294"/>
      <c r="HVL2" s="294"/>
      <c r="HVM2" s="294"/>
      <c r="HVN2" s="294"/>
      <c r="HVO2" s="294"/>
      <c r="HVP2" s="294"/>
      <c r="HVQ2" s="294"/>
      <c r="HVR2" s="294"/>
      <c r="HVS2" s="294"/>
      <c r="HVT2" s="294"/>
      <c r="HVU2" s="294"/>
      <c r="HVV2" s="294"/>
      <c r="HVW2" s="294"/>
      <c r="HVX2" s="294"/>
      <c r="HVY2" s="294"/>
      <c r="HVZ2" s="294"/>
      <c r="HWA2" s="294"/>
      <c r="HWB2" s="294"/>
      <c r="HWC2" s="294"/>
      <c r="HWD2" s="294"/>
      <c r="HWE2" s="294"/>
      <c r="HWF2" s="294"/>
      <c r="HWG2" s="294"/>
      <c r="HWH2" s="294"/>
      <c r="HWI2" s="294"/>
      <c r="HWJ2" s="294"/>
      <c r="HWK2" s="294"/>
      <c r="HWL2" s="294"/>
      <c r="HWM2" s="294"/>
      <c r="HWN2" s="294"/>
      <c r="HWO2" s="294"/>
      <c r="HWP2" s="294"/>
      <c r="HWQ2" s="294"/>
      <c r="HWR2" s="294"/>
      <c r="HWS2" s="294"/>
      <c r="HWT2" s="294"/>
      <c r="HWU2" s="294"/>
      <c r="HWV2" s="294"/>
      <c r="HWW2" s="294"/>
      <c r="HWX2" s="294"/>
      <c r="HWY2" s="294"/>
      <c r="HWZ2" s="294"/>
      <c r="HXA2" s="294"/>
      <c r="HXB2" s="294"/>
      <c r="HXC2" s="294"/>
      <c r="HXD2" s="294"/>
      <c r="HXE2" s="294"/>
      <c r="HXF2" s="294"/>
      <c r="HXG2" s="294"/>
      <c r="HXH2" s="294"/>
      <c r="HXI2" s="294"/>
      <c r="HXJ2" s="294"/>
      <c r="HXK2" s="294"/>
      <c r="HXL2" s="294"/>
      <c r="HXM2" s="294"/>
      <c r="HXN2" s="294"/>
      <c r="HXO2" s="294"/>
      <c r="HXP2" s="294"/>
      <c r="HXQ2" s="294"/>
      <c r="HXR2" s="294"/>
      <c r="HXS2" s="294"/>
      <c r="HXT2" s="294"/>
      <c r="HXU2" s="294"/>
      <c r="HXV2" s="294"/>
      <c r="HXW2" s="294"/>
      <c r="HXX2" s="294"/>
      <c r="HXY2" s="294"/>
      <c r="HXZ2" s="294"/>
      <c r="HYA2" s="294"/>
      <c r="HYB2" s="294"/>
      <c r="HYC2" s="294"/>
      <c r="HYD2" s="294"/>
      <c r="HYE2" s="294"/>
      <c r="HYF2" s="294"/>
      <c r="HYG2" s="294"/>
      <c r="HYH2" s="294"/>
      <c r="HYI2" s="294"/>
      <c r="HYJ2" s="294"/>
      <c r="HYK2" s="294"/>
      <c r="HYL2" s="294"/>
      <c r="HYM2" s="294"/>
      <c r="HYN2" s="294"/>
      <c r="HYO2" s="294"/>
      <c r="HYP2" s="294"/>
      <c r="HYQ2" s="294"/>
      <c r="HYR2" s="294"/>
      <c r="HYS2" s="294"/>
      <c r="HYT2" s="294"/>
      <c r="HYU2" s="294"/>
      <c r="HYV2" s="294"/>
      <c r="HYW2" s="294"/>
      <c r="HYX2" s="294"/>
      <c r="HYY2" s="294"/>
      <c r="HYZ2" s="294"/>
      <c r="HZA2" s="294"/>
      <c r="HZB2" s="294"/>
      <c r="HZC2" s="294"/>
      <c r="HZD2" s="294"/>
      <c r="HZE2" s="294"/>
      <c r="HZF2" s="294"/>
      <c r="HZG2" s="294"/>
      <c r="HZH2" s="294"/>
      <c r="HZI2" s="294"/>
      <c r="HZJ2" s="294"/>
      <c r="HZK2" s="294"/>
      <c r="HZL2" s="294"/>
      <c r="HZM2" s="294"/>
      <c r="HZN2" s="294"/>
      <c r="HZO2" s="294"/>
      <c r="HZP2" s="294"/>
      <c r="HZQ2" s="294"/>
      <c r="HZR2" s="294"/>
      <c r="HZS2" s="294"/>
      <c r="HZT2" s="294"/>
      <c r="HZU2" s="294"/>
      <c r="HZV2" s="294"/>
      <c r="HZW2" s="294"/>
      <c r="HZX2" s="294"/>
      <c r="HZY2" s="294"/>
      <c r="HZZ2" s="294"/>
      <c r="IAA2" s="294"/>
      <c r="IAB2" s="294"/>
      <c r="IAC2" s="294"/>
      <c r="IAD2" s="294"/>
      <c r="IAE2" s="294"/>
      <c r="IAF2" s="294"/>
      <c r="IAG2" s="294"/>
      <c r="IAH2" s="294"/>
      <c r="IAI2" s="294"/>
      <c r="IAJ2" s="294"/>
      <c r="IAK2" s="294"/>
      <c r="IAL2" s="294"/>
      <c r="IAM2" s="294"/>
      <c r="IAN2" s="294"/>
      <c r="IAO2" s="294"/>
      <c r="IAP2" s="294"/>
      <c r="IAQ2" s="294"/>
      <c r="IAR2" s="294"/>
      <c r="IAS2" s="294"/>
      <c r="IAT2" s="294"/>
      <c r="IAU2" s="294"/>
      <c r="IAV2" s="294"/>
      <c r="IAW2" s="294"/>
      <c r="IAX2" s="294"/>
      <c r="IAY2" s="294"/>
      <c r="IAZ2" s="294"/>
      <c r="IBA2" s="294"/>
      <c r="IBB2" s="294"/>
      <c r="IBC2" s="294"/>
      <c r="IBD2" s="294"/>
      <c r="IBE2" s="294"/>
      <c r="IBF2" s="294"/>
      <c r="IBG2" s="294"/>
      <c r="IBH2" s="294"/>
      <c r="IBI2" s="294"/>
      <c r="IBJ2" s="294"/>
      <c r="IBK2" s="294"/>
      <c r="IBL2" s="294"/>
      <c r="IBM2" s="294"/>
      <c r="IBN2" s="294"/>
      <c r="IBO2" s="294"/>
      <c r="IBP2" s="294"/>
      <c r="IBQ2" s="294"/>
      <c r="IBR2" s="294"/>
      <c r="IBS2" s="294"/>
      <c r="IBT2" s="294"/>
      <c r="IBU2" s="294"/>
      <c r="IBV2" s="294"/>
      <c r="IBW2" s="294"/>
      <c r="IBX2" s="294"/>
      <c r="IBY2" s="294"/>
      <c r="IBZ2" s="294"/>
      <c r="ICA2" s="294"/>
      <c r="ICB2" s="294"/>
      <c r="ICC2" s="294"/>
      <c r="ICD2" s="294"/>
      <c r="ICE2" s="294"/>
      <c r="ICF2" s="294"/>
      <c r="ICG2" s="294"/>
      <c r="ICH2" s="294"/>
      <c r="ICI2" s="294"/>
      <c r="ICJ2" s="294"/>
      <c r="ICK2" s="294"/>
      <c r="ICL2" s="294"/>
      <c r="ICM2" s="294"/>
      <c r="ICN2" s="294"/>
      <c r="ICO2" s="294"/>
      <c r="ICP2" s="294"/>
      <c r="ICQ2" s="294"/>
      <c r="ICR2" s="294"/>
      <c r="ICS2" s="294"/>
      <c r="ICT2" s="294"/>
      <c r="ICU2" s="294"/>
      <c r="ICV2" s="294"/>
      <c r="ICW2" s="294"/>
      <c r="ICX2" s="294"/>
      <c r="ICY2" s="294"/>
      <c r="ICZ2" s="294"/>
      <c r="IDA2" s="294"/>
      <c r="IDB2" s="294"/>
      <c r="IDC2" s="294"/>
      <c r="IDD2" s="294"/>
      <c r="IDE2" s="294"/>
      <c r="IDF2" s="294"/>
      <c r="IDG2" s="294"/>
      <c r="IDH2" s="294"/>
      <c r="IDI2" s="294"/>
      <c r="IDJ2" s="294"/>
      <c r="IDK2" s="294"/>
      <c r="IDL2" s="294"/>
      <c r="IDM2" s="294"/>
      <c r="IDN2" s="294"/>
      <c r="IDO2" s="294"/>
      <c r="IDP2" s="294"/>
      <c r="IDQ2" s="294"/>
      <c r="IDR2" s="294"/>
      <c r="IDS2" s="294"/>
      <c r="IDT2" s="294"/>
      <c r="IDU2" s="294"/>
      <c r="IDV2" s="294"/>
      <c r="IDW2" s="294"/>
      <c r="IDX2" s="294"/>
      <c r="IDY2" s="294"/>
      <c r="IDZ2" s="294"/>
      <c r="IEA2" s="294"/>
      <c r="IEB2" s="294"/>
      <c r="IEC2" s="294"/>
      <c r="IED2" s="294"/>
      <c r="IEE2" s="294"/>
      <c r="IEF2" s="294"/>
      <c r="IEG2" s="294"/>
      <c r="IEH2" s="294"/>
      <c r="IEI2" s="294"/>
      <c r="IEJ2" s="294"/>
      <c r="IEK2" s="294"/>
      <c r="IEL2" s="294"/>
      <c r="IEM2" s="294"/>
      <c r="IEN2" s="294"/>
      <c r="IEO2" s="294"/>
      <c r="IEP2" s="294"/>
      <c r="IEQ2" s="294"/>
      <c r="IER2" s="294"/>
      <c r="IES2" s="294"/>
      <c r="IET2" s="294"/>
      <c r="IEU2" s="294"/>
      <c r="IEV2" s="294"/>
      <c r="IEW2" s="294"/>
      <c r="IEX2" s="294"/>
      <c r="IEY2" s="294"/>
      <c r="IEZ2" s="294"/>
      <c r="IFA2" s="294"/>
      <c r="IFB2" s="294"/>
      <c r="IFC2" s="294"/>
      <c r="IFD2" s="294"/>
      <c r="IFE2" s="294"/>
      <c r="IFF2" s="294"/>
      <c r="IFG2" s="294"/>
      <c r="IFH2" s="294"/>
      <c r="IFI2" s="294"/>
      <c r="IFJ2" s="294"/>
      <c r="IFK2" s="294"/>
      <c r="IFL2" s="294"/>
      <c r="IFM2" s="294"/>
      <c r="IFN2" s="294"/>
      <c r="IFO2" s="294"/>
      <c r="IFP2" s="294"/>
      <c r="IFQ2" s="294"/>
      <c r="IFR2" s="294"/>
      <c r="IFS2" s="294"/>
      <c r="IFT2" s="294"/>
      <c r="IFU2" s="294"/>
      <c r="IFV2" s="294"/>
      <c r="IFW2" s="294"/>
      <c r="IFX2" s="294"/>
      <c r="IFY2" s="294"/>
      <c r="IFZ2" s="294"/>
      <c r="IGA2" s="294"/>
      <c r="IGB2" s="294"/>
      <c r="IGC2" s="294"/>
      <c r="IGD2" s="294"/>
      <c r="IGE2" s="294"/>
      <c r="IGF2" s="294"/>
      <c r="IGG2" s="294"/>
      <c r="IGH2" s="294"/>
      <c r="IGI2" s="294"/>
      <c r="IGJ2" s="294"/>
      <c r="IGK2" s="294"/>
      <c r="IGL2" s="294"/>
      <c r="IGM2" s="294"/>
      <c r="IGN2" s="294"/>
      <c r="IGO2" s="294"/>
      <c r="IGP2" s="294"/>
      <c r="IGQ2" s="294"/>
      <c r="IGR2" s="294"/>
      <c r="IGS2" s="294"/>
      <c r="IGT2" s="294"/>
      <c r="IGU2" s="294"/>
      <c r="IGV2" s="294"/>
      <c r="IGW2" s="294"/>
      <c r="IGX2" s="294"/>
      <c r="IGY2" s="294"/>
      <c r="IGZ2" s="294"/>
      <c r="IHA2" s="294"/>
      <c r="IHB2" s="294"/>
      <c r="IHC2" s="294"/>
      <c r="IHD2" s="294"/>
      <c r="IHE2" s="294"/>
      <c r="IHF2" s="294"/>
      <c r="IHG2" s="294"/>
      <c r="IHH2" s="294"/>
      <c r="IHI2" s="294"/>
      <c r="IHJ2" s="294"/>
      <c r="IHK2" s="294"/>
      <c r="IHL2" s="294"/>
      <c r="IHM2" s="294"/>
      <c r="IHN2" s="294"/>
      <c r="IHO2" s="294"/>
      <c r="IHP2" s="294"/>
      <c r="IHQ2" s="294"/>
      <c r="IHR2" s="294"/>
      <c r="IHS2" s="294"/>
      <c r="IHT2" s="294"/>
      <c r="IHU2" s="294"/>
      <c r="IHV2" s="294"/>
      <c r="IHW2" s="294"/>
      <c r="IHX2" s="294"/>
      <c r="IHY2" s="294"/>
      <c r="IHZ2" s="294"/>
      <c r="IIA2" s="294"/>
      <c r="IIB2" s="294"/>
      <c r="IIC2" s="294"/>
      <c r="IID2" s="294"/>
      <c r="IIE2" s="294"/>
      <c r="IIF2" s="294"/>
      <c r="IIG2" s="294"/>
      <c r="IIH2" s="294"/>
      <c r="III2" s="294"/>
      <c r="IIJ2" s="294"/>
      <c r="IIK2" s="294"/>
      <c r="IIL2" s="294"/>
      <c r="IIM2" s="294"/>
      <c r="IIN2" s="294"/>
      <c r="IIO2" s="294"/>
      <c r="IIP2" s="294"/>
      <c r="IIQ2" s="294"/>
      <c r="IIR2" s="294"/>
      <c r="IIS2" s="294"/>
      <c r="IIT2" s="294"/>
      <c r="IIU2" s="294"/>
      <c r="IIV2" s="294"/>
      <c r="IIW2" s="294"/>
      <c r="IIX2" s="294"/>
      <c r="IIY2" s="294"/>
      <c r="IIZ2" s="294"/>
      <c r="IJA2" s="294"/>
      <c r="IJB2" s="294"/>
      <c r="IJC2" s="294"/>
      <c r="IJD2" s="294"/>
      <c r="IJE2" s="294"/>
      <c r="IJF2" s="294"/>
      <c r="IJG2" s="294"/>
      <c r="IJH2" s="294"/>
      <c r="IJI2" s="294"/>
      <c r="IJJ2" s="294"/>
      <c r="IJK2" s="294"/>
      <c r="IJL2" s="294"/>
      <c r="IJM2" s="294"/>
      <c r="IJN2" s="294"/>
      <c r="IJO2" s="294"/>
      <c r="IJP2" s="294"/>
      <c r="IJQ2" s="294"/>
      <c r="IJR2" s="294"/>
      <c r="IJS2" s="294"/>
      <c r="IJT2" s="294"/>
      <c r="IJU2" s="294"/>
      <c r="IJV2" s="294"/>
      <c r="IJW2" s="294"/>
      <c r="IJX2" s="294"/>
      <c r="IJY2" s="294"/>
      <c r="IJZ2" s="294"/>
      <c r="IKA2" s="294"/>
      <c r="IKB2" s="294"/>
      <c r="IKC2" s="294"/>
      <c r="IKD2" s="294"/>
      <c r="IKE2" s="294"/>
      <c r="IKF2" s="294"/>
      <c r="IKG2" s="294"/>
      <c r="IKH2" s="294"/>
      <c r="IKI2" s="294"/>
      <c r="IKJ2" s="294"/>
      <c r="IKK2" s="294"/>
      <c r="IKL2" s="294"/>
      <c r="IKM2" s="294"/>
      <c r="IKN2" s="294"/>
      <c r="IKO2" s="294"/>
      <c r="IKP2" s="294"/>
      <c r="IKQ2" s="294"/>
      <c r="IKR2" s="294"/>
      <c r="IKS2" s="294"/>
      <c r="IKT2" s="294"/>
      <c r="IKU2" s="294"/>
      <c r="IKV2" s="294"/>
      <c r="IKW2" s="294"/>
      <c r="IKX2" s="294"/>
      <c r="IKY2" s="294"/>
      <c r="IKZ2" s="294"/>
      <c r="ILA2" s="294"/>
      <c r="ILB2" s="294"/>
      <c r="ILC2" s="294"/>
      <c r="ILD2" s="294"/>
      <c r="ILE2" s="294"/>
      <c r="ILF2" s="294"/>
      <c r="ILG2" s="294"/>
      <c r="ILH2" s="294"/>
      <c r="ILI2" s="294"/>
      <c r="ILJ2" s="294"/>
      <c r="ILK2" s="294"/>
      <c r="ILL2" s="294"/>
      <c r="ILM2" s="294"/>
      <c r="ILN2" s="294"/>
      <c r="ILO2" s="294"/>
      <c r="ILP2" s="294"/>
      <c r="ILQ2" s="294"/>
      <c r="ILR2" s="294"/>
      <c r="ILS2" s="294"/>
      <c r="ILT2" s="294"/>
      <c r="ILU2" s="294"/>
      <c r="ILV2" s="294"/>
      <c r="ILW2" s="294"/>
      <c r="ILX2" s="294"/>
      <c r="ILY2" s="294"/>
      <c r="ILZ2" s="294"/>
      <c r="IMA2" s="294"/>
      <c r="IMB2" s="294"/>
      <c r="IMC2" s="294"/>
      <c r="IMD2" s="294"/>
      <c r="IME2" s="294"/>
      <c r="IMF2" s="294"/>
      <c r="IMG2" s="294"/>
      <c r="IMH2" s="294"/>
      <c r="IMI2" s="294"/>
      <c r="IMJ2" s="294"/>
      <c r="IMK2" s="294"/>
      <c r="IML2" s="294"/>
      <c r="IMM2" s="294"/>
      <c r="IMN2" s="294"/>
      <c r="IMO2" s="294"/>
      <c r="IMP2" s="294"/>
      <c r="IMQ2" s="294"/>
      <c r="IMR2" s="294"/>
      <c r="IMS2" s="294"/>
      <c r="IMT2" s="294"/>
      <c r="IMU2" s="294"/>
      <c r="IMV2" s="294"/>
      <c r="IMW2" s="294"/>
      <c r="IMX2" s="294"/>
      <c r="IMY2" s="294"/>
      <c r="IMZ2" s="294"/>
      <c r="INA2" s="294"/>
      <c r="INB2" s="294"/>
      <c r="INC2" s="294"/>
      <c r="IND2" s="294"/>
      <c r="INE2" s="294"/>
      <c r="INF2" s="294"/>
      <c r="ING2" s="294"/>
      <c r="INH2" s="294"/>
      <c r="INI2" s="294"/>
      <c r="INJ2" s="294"/>
      <c r="INK2" s="294"/>
      <c r="INL2" s="294"/>
      <c r="INM2" s="294"/>
      <c r="INN2" s="294"/>
      <c r="INO2" s="294"/>
      <c r="INP2" s="294"/>
      <c r="INQ2" s="294"/>
      <c r="INR2" s="294"/>
      <c r="INS2" s="294"/>
      <c r="INT2" s="294"/>
      <c r="INU2" s="294"/>
      <c r="INV2" s="294"/>
      <c r="INW2" s="294"/>
      <c r="INX2" s="294"/>
      <c r="INY2" s="294"/>
      <c r="INZ2" s="294"/>
      <c r="IOA2" s="294"/>
      <c r="IOB2" s="294"/>
      <c r="IOC2" s="294"/>
      <c r="IOD2" s="294"/>
      <c r="IOE2" s="294"/>
      <c r="IOF2" s="294"/>
      <c r="IOG2" s="294"/>
      <c r="IOH2" s="294"/>
      <c r="IOI2" s="294"/>
      <c r="IOJ2" s="294"/>
      <c r="IOK2" s="294"/>
      <c r="IOL2" s="294"/>
      <c r="IOM2" s="294"/>
      <c r="ION2" s="294"/>
      <c r="IOO2" s="294"/>
      <c r="IOP2" s="294"/>
      <c r="IOQ2" s="294"/>
      <c r="IOR2" s="294"/>
      <c r="IOS2" s="294"/>
      <c r="IOT2" s="294"/>
      <c r="IOU2" s="294"/>
      <c r="IOV2" s="294"/>
      <c r="IOW2" s="294"/>
      <c r="IOX2" s="294"/>
      <c r="IOY2" s="294"/>
      <c r="IOZ2" s="294"/>
      <c r="IPA2" s="294"/>
      <c r="IPB2" s="294"/>
      <c r="IPC2" s="294"/>
      <c r="IPD2" s="294"/>
      <c r="IPE2" s="294"/>
      <c r="IPF2" s="294"/>
      <c r="IPG2" s="294"/>
      <c r="IPH2" s="294"/>
      <c r="IPI2" s="294"/>
      <c r="IPJ2" s="294"/>
      <c r="IPK2" s="294"/>
      <c r="IPL2" s="294"/>
      <c r="IPM2" s="294"/>
      <c r="IPN2" s="294"/>
      <c r="IPO2" s="294"/>
      <c r="IPP2" s="294"/>
      <c r="IPQ2" s="294"/>
      <c r="IPR2" s="294"/>
      <c r="IPS2" s="294"/>
      <c r="IPT2" s="294"/>
      <c r="IPU2" s="294"/>
      <c r="IPV2" s="294"/>
      <c r="IPW2" s="294"/>
      <c r="IPX2" s="294"/>
      <c r="IPY2" s="294"/>
      <c r="IPZ2" s="294"/>
      <c r="IQA2" s="294"/>
      <c r="IQB2" s="294"/>
      <c r="IQC2" s="294"/>
      <c r="IQD2" s="294"/>
      <c r="IQE2" s="294"/>
      <c r="IQF2" s="294"/>
      <c r="IQG2" s="294"/>
      <c r="IQH2" s="294"/>
      <c r="IQI2" s="294"/>
      <c r="IQJ2" s="294"/>
      <c r="IQK2" s="294"/>
      <c r="IQL2" s="294"/>
      <c r="IQM2" s="294"/>
      <c r="IQN2" s="294"/>
      <c r="IQO2" s="294"/>
      <c r="IQP2" s="294"/>
      <c r="IQQ2" s="294"/>
      <c r="IQR2" s="294"/>
      <c r="IQS2" s="294"/>
      <c r="IQT2" s="294"/>
      <c r="IQU2" s="294"/>
      <c r="IQV2" s="294"/>
      <c r="IQW2" s="294"/>
      <c r="IQX2" s="294"/>
      <c r="IQY2" s="294"/>
      <c r="IQZ2" s="294"/>
      <c r="IRA2" s="294"/>
      <c r="IRB2" s="294"/>
      <c r="IRC2" s="294"/>
      <c r="IRD2" s="294"/>
      <c r="IRE2" s="294"/>
      <c r="IRF2" s="294"/>
      <c r="IRG2" s="294"/>
      <c r="IRH2" s="294"/>
      <c r="IRI2" s="294"/>
      <c r="IRJ2" s="294"/>
      <c r="IRK2" s="294"/>
      <c r="IRL2" s="294"/>
      <c r="IRM2" s="294"/>
      <c r="IRN2" s="294"/>
      <c r="IRO2" s="294"/>
      <c r="IRP2" s="294"/>
      <c r="IRQ2" s="294"/>
      <c r="IRR2" s="294"/>
      <c r="IRS2" s="294"/>
      <c r="IRT2" s="294"/>
      <c r="IRU2" s="294"/>
      <c r="IRV2" s="294"/>
      <c r="IRW2" s="294"/>
      <c r="IRX2" s="294"/>
      <c r="IRY2" s="294"/>
      <c r="IRZ2" s="294"/>
      <c r="ISA2" s="294"/>
      <c r="ISB2" s="294"/>
      <c r="ISC2" s="294"/>
      <c r="ISD2" s="294"/>
      <c r="ISE2" s="294"/>
      <c r="ISF2" s="294"/>
      <c r="ISG2" s="294"/>
      <c r="ISH2" s="294"/>
      <c r="ISI2" s="294"/>
      <c r="ISJ2" s="294"/>
      <c r="ISK2" s="294"/>
      <c r="ISL2" s="294"/>
      <c r="ISM2" s="294"/>
      <c r="ISN2" s="294"/>
      <c r="ISO2" s="294"/>
      <c r="ISP2" s="294"/>
      <c r="ISQ2" s="294"/>
      <c r="ISR2" s="294"/>
      <c r="ISS2" s="294"/>
      <c r="IST2" s="294"/>
      <c r="ISU2" s="294"/>
      <c r="ISV2" s="294"/>
      <c r="ISW2" s="294"/>
      <c r="ISX2" s="294"/>
      <c r="ISY2" s="294"/>
      <c r="ISZ2" s="294"/>
      <c r="ITA2" s="294"/>
      <c r="ITB2" s="294"/>
      <c r="ITC2" s="294"/>
      <c r="ITD2" s="294"/>
      <c r="ITE2" s="294"/>
      <c r="ITF2" s="294"/>
      <c r="ITG2" s="294"/>
      <c r="ITH2" s="294"/>
      <c r="ITI2" s="294"/>
      <c r="ITJ2" s="294"/>
      <c r="ITK2" s="294"/>
      <c r="ITL2" s="294"/>
      <c r="ITM2" s="294"/>
      <c r="ITN2" s="294"/>
      <c r="ITO2" s="294"/>
      <c r="ITP2" s="294"/>
      <c r="ITQ2" s="294"/>
      <c r="ITR2" s="294"/>
      <c r="ITS2" s="294"/>
      <c r="ITT2" s="294"/>
      <c r="ITU2" s="294"/>
      <c r="ITV2" s="294"/>
      <c r="ITW2" s="294"/>
      <c r="ITX2" s="294"/>
      <c r="ITY2" s="294"/>
      <c r="ITZ2" s="294"/>
      <c r="IUA2" s="294"/>
      <c r="IUB2" s="294"/>
      <c r="IUC2" s="294"/>
      <c r="IUD2" s="294"/>
      <c r="IUE2" s="294"/>
      <c r="IUF2" s="294"/>
      <c r="IUG2" s="294"/>
      <c r="IUH2" s="294"/>
      <c r="IUI2" s="294"/>
      <c r="IUJ2" s="294"/>
      <c r="IUK2" s="294"/>
      <c r="IUL2" s="294"/>
      <c r="IUM2" s="294"/>
      <c r="IUN2" s="294"/>
      <c r="IUO2" s="294"/>
      <c r="IUP2" s="294"/>
      <c r="IUQ2" s="294"/>
      <c r="IUR2" s="294"/>
      <c r="IUS2" s="294"/>
      <c r="IUT2" s="294"/>
      <c r="IUU2" s="294"/>
      <c r="IUV2" s="294"/>
      <c r="IUW2" s="294"/>
      <c r="IUX2" s="294"/>
      <c r="IUY2" s="294"/>
      <c r="IUZ2" s="294"/>
      <c r="IVA2" s="294"/>
      <c r="IVB2" s="294"/>
      <c r="IVC2" s="294"/>
      <c r="IVD2" s="294"/>
      <c r="IVE2" s="294"/>
      <c r="IVF2" s="294"/>
      <c r="IVG2" s="294"/>
      <c r="IVH2" s="294"/>
      <c r="IVI2" s="294"/>
      <c r="IVJ2" s="294"/>
      <c r="IVK2" s="294"/>
      <c r="IVL2" s="294"/>
      <c r="IVM2" s="294"/>
      <c r="IVN2" s="294"/>
      <c r="IVO2" s="294"/>
      <c r="IVP2" s="294"/>
      <c r="IVQ2" s="294"/>
      <c r="IVR2" s="294"/>
      <c r="IVS2" s="294"/>
      <c r="IVT2" s="294"/>
      <c r="IVU2" s="294"/>
      <c r="IVV2" s="294"/>
      <c r="IVW2" s="294"/>
      <c r="IVX2" s="294"/>
      <c r="IVY2" s="294"/>
      <c r="IVZ2" s="294"/>
      <c r="IWA2" s="294"/>
      <c r="IWB2" s="294"/>
      <c r="IWC2" s="294"/>
      <c r="IWD2" s="294"/>
      <c r="IWE2" s="294"/>
      <c r="IWF2" s="294"/>
      <c r="IWG2" s="294"/>
      <c r="IWH2" s="294"/>
      <c r="IWI2" s="294"/>
      <c r="IWJ2" s="294"/>
      <c r="IWK2" s="294"/>
      <c r="IWL2" s="294"/>
      <c r="IWM2" s="294"/>
      <c r="IWN2" s="294"/>
      <c r="IWO2" s="294"/>
      <c r="IWP2" s="294"/>
      <c r="IWQ2" s="294"/>
      <c r="IWR2" s="294"/>
      <c r="IWS2" s="294"/>
      <c r="IWT2" s="294"/>
      <c r="IWU2" s="294"/>
      <c r="IWV2" s="294"/>
      <c r="IWW2" s="294"/>
      <c r="IWX2" s="294"/>
      <c r="IWY2" s="294"/>
      <c r="IWZ2" s="294"/>
      <c r="IXA2" s="294"/>
      <c r="IXB2" s="294"/>
      <c r="IXC2" s="294"/>
      <c r="IXD2" s="294"/>
      <c r="IXE2" s="294"/>
      <c r="IXF2" s="294"/>
      <c r="IXG2" s="294"/>
      <c r="IXH2" s="294"/>
      <c r="IXI2" s="294"/>
      <c r="IXJ2" s="294"/>
      <c r="IXK2" s="294"/>
      <c r="IXL2" s="294"/>
      <c r="IXM2" s="294"/>
      <c r="IXN2" s="294"/>
      <c r="IXO2" s="294"/>
      <c r="IXP2" s="294"/>
      <c r="IXQ2" s="294"/>
      <c r="IXR2" s="294"/>
      <c r="IXS2" s="294"/>
      <c r="IXT2" s="294"/>
      <c r="IXU2" s="294"/>
      <c r="IXV2" s="294"/>
      <c r="IXW2" s="294"/>
      <c r="IXX2" s="294"/>
      <c r="IXY2" s="294"/>
      <c r="IXZ2" s="294"/>
      <c r="IYA2" s="294"/>
      <c r="IYB2" s="294"/>
      <c r="IYC2" s="294"/>
      <c r="IYD2" s="294"/>
      <c r="IYE2" s="294"/>
      <c r="IYF2" s="294"/>
      <c r="IYG2" s="294"/>
      <c r="IYH2" s="294"/>
      <c r="IYI2" s="294"/>
      <c r="IYJ2" s="294"/>
      <c r="IYK2" s="294"/>
      <c r="IYL2" s="294"/>
      <c r="IYM2" s="294"/>
      <c r="IYN2" s="294"/>
      <c r="IYO2" s="294"/>
      <c r="IYP2" s="294"/>
      <c r="IYQ2" s="294"/>
      <c r="IYR2" s="294"/>
      <c r="IYS2" s="294"/>
      <c r="IYT2" s="294"/>
      <c r="IYU2" s="294"/>
      <c r="IYV2" s="294"/>
      <c r="IYW2" s="294"/>
      <c r="IYX2" s="294"/>
      <c r="IYY2" s="294"/>
      <c r="IYZ2" s="294"/>
      <c r="IZA2" s="294"/>
      <c r="IZB2" s="294"/>
      <c r="IZC2" s="294"/>
      <c r="IZD2" s="294"/>
      <c r="IZE2" s="294"/>
      <c r="IZF2" s="294"/>
      <c r="IZG2" s="294"/>
      <c r="IZH2" s="294"/>
      <c r="IZI2" s="294"/>
      <c r="IZJ2" s="294"/>
      <c r="IZK2" s="294"/>
      <c r="IZL2" s="294"/>
      <c r="IZM2" s="294"/>
      <c r="IZN2" s="294"/>
      <c r="IZO2" s="294"/>
      <c r="IZP2" s="294"/>
      <c r="IZQ2" s="294"/>
      <c r="IZR2" s="294"/>
      <c r="IZS2" s="294"/>
      <c r="IZT2" s="294"/>
      <c r="IZU2" s="294"/>
      <c r="IZV2" s="294"/>
      <c r="IZW2" s="294"/>
      <c r="IZX2" s="294"/>
      <c r="IZY2" s="294"/>
      <c r="IZZ2" s="294"/>
      <c r="JAA2" s="294"/>
      <c r="JAB2" s="294"/>
      <c r="JAC2" s="294"/>
      <c r="JAD2" s="294"/>
      <c r="JAE2" s="294"/>
      <c r="JAF2" s="294"/>
      <c r="JAG2" s="294"/>
      <c r="JAH2" s="294"/>
      <c r="JAI2" s="294"/>
      <c r="JAJ2" s="294"/>
      <c r="JAK2" s="294"/>
      <c r="JAL2" s="294"/>
      <c r="JAM2" s="294"/>
      <c r="JAN2" s="294"/>
      <c r="JAO2" s="294"/>
      <c r="JAP2" s="294"/>
      <c r="JAQ2" s="294"/>
      <c r="JAR2" s="294"/>
      <c r="JAS2" s="294"/>
      <c r="JAT2" s="294"/>
      <c r="JAU2" s="294"/>
      <c r="JAV2" s="294"/>
      <c r="JAW2" s="294"/>
      <c r="JAX2" s="294"/>
      <c r="JAY2" s="294"/>
      <c r="JAZ2" s="294"/>
      <c r="JBA2" s="294"/>
      <c r="JBB2" s="294"/>
      <c r="JBC2" s="294"/>
      <c r="JBD2" s="294"/>
      <c r="JBE2" s="294"/>
      <c r="JBF2" s="294"/>
      <c r="JBG2" s="294"/>
      <c r="JBH2" s="294"/>
      <c r="JBI2" s="294"/>
      <c r="JBJ2" s="294"/>
      <c r="JBK2" s="294"/>
      <c r="JBL2" s="294"/>
      <c r="JBM2" s="294"/>
      <c r="JBN2" s="294"/>
      <c r="JBO2" s="294"/>
      <c r="JBP2" s="294"/>
      <c r="JBQ2" s="294"/>
      <c r="JBR2" s="294"/>
      <c r="JBS2" s="294"/>
      <c r="JBT2" s="294"/>
      <c r="JBU2" s="294"/>
      <c r="JBV2" s="294"/>
      <c r="JBW2" s="294"/>
      <c r="JBX2" s="294"/>
      <c r="JBY2" s="294"/>
      <c r="JBZ2" s="294"/>
      <c r="JCA2" s="294"/>
      <c r="JCB2" s="294"/>
      <c r="JCC2" s="294"/>
      <c r="JCD2" s="294"/>
      <c r="JCE2" s="294"/>
      <c r="JCF2" s="294"/>
      <c r="JCG2" s="294"/>
      <c r="JCH2" s="294"/>
      <c r="JCI2" s="294"/>
      <c r="JCJ2" s="294"/>
      <c r="JCK2" s="294"/>
      <c r="JCL2" s="294"/>
      <c r="JCM2" s="294"/>
      <c r="JCN2" s="294"/>
      <c r="JCO2" s="294"/>
      <c r="JCP2" s="294"/>
      <c r="JCQ2" s="294"/>
      <c r="JCR2" s="294"/>
      <c r="JCS2" s="294"/>
      <c r="JCT2" s="294"/>
      <c r="JCU2" s="294"/>
      <c r="JCV2" s="294"/>
      <c r="JCW2" s="294"/>
      <c r="JCX2" s="294"/>
      <c r="JCY2" s="294"/>
      <c r="JCZ2" s="294"/>
      <c r="JDA2" s="294"/>
      <c r="JDB2" s="294"/>
      <c r="JDC2" s="294"/>
      <c r="JDD2" s="294"/>
      <c r="JDE2" s="294"/>
      <c r="JDF2" s="294"/>
      <c r="JDG2" s="294"/>
      <c r="JDH2" s="294"/>
      <c r="JDI2" s="294"/>
      <c r="JDJ2" s="294"/>
      <c r="JDK2" s="294"/>
      <c r="JDL2" s="294"/>
      <c r="JDM2" s="294"/>
      <c r="JDN2" s="294"/>
      <c r="JDO2" s="294"/>
      <c r="JDP2" s="294"/>
      <c r="JDQ2" s="294"/>
      <c r="JDR2" s="294"/>
      <c r="JDS2" s="294"/>
      <c r="JDT2" s="294"/>
      <c r="JDU2" s="294"/>
      <c r="JDV2" s="294"/>
      <c r="JDW2" s="294"/>
      <c r="JDX2" s="294"/>
      <c r="JDY2" s="294"/>
      <c r="JDZ2" s="294"/>
      <c r="JEA2" s="294"/>
      <c r="JEB2" s="294"/>
      <c r="JEC2" s="294"/>
      <c r="JED2" s="294"/>
      <c r="JEE2" s="294"/>
      <c r="JEF2" s="294"/>
      <c r="JEG2" s="294"/>
      <c r="JEH2" s="294"/>
      <c r="JEI2" s="294"/>
      <c r="JEJ2" s="294"/>
      <c r="JEK2" s="294"/>
      <c r="JEL2" s="294"/>
      <c r="JEM2" s="294"/>
      <c r="JEN2" s="294"/>
      <c r="JEO2" s="294"/>
      <c r="JEP2" s="294"/>
      <c r="JEQ2" s="294"/>
      <c r="JER2" s="294"/>
      <c r="JES2" s="294"/>
      <c r="JET2" s="294"/>
      <c r="JEU2" s="294"/>
      <c r="JEV2" s="294"/>
      <c r="JEW2" s="294"/>
      <c r="JEX2" s="294"/>
      <c r="JEY2" s="294"/>
      <c r="JEZ2" s="294"/>
      <c r="JFA2" s="294"/>
      <c r="JFB2" s="294"/>
      <c r="JFC2" s="294"/>
      <c r="JFD2" s="294"/>
      <c r="JFE2" s="294"/>
      <c r="JFF2" s="294"/>
      <c r="JFG2" s="294"/>
      <c r="JFH2" s="294"/>
      <c r="JFI2" s="294"/>
      <c r="JFJ2" s="294"/>
      <c r="JFK2" s="294"/>
      <c r="JFL2" s="294"/>
      <c r="JFM2" s="294"/>
      <c r="JFN2" s="294"/>
      <c r="JFO2" s="294"/>
      <c r="JFP2" s="294"/>
      <c r="JFQ2" s="294"/>
      <c r="JFR2" s="294"/>
      <c r="JFS2" s="294"/>
      <c r="JFT2" s="294"/>
      <c r="JFU2" s="294"/>
      <c r="JFV2" s="294"/>
      <c r="JFW2" s="294"/>
      <c r="JFX2" s="294"/>
      <c r="JFY2" s="294"/>
      <c r="JFZ2" s="294"/>
      <c r="JGA2" s="294"/>
      <c r="JGB2" s="294"/>
      <c r="JGC2" s="294"/>
      <c r="JGD2" s="294"/>
      <c r="JGE2" s="294"/>
      <c r="JGF2" s="294"/>
      <c r="JGG2" s="294"/>
      <c r="JGH2" s="294"/>
      <c r="JGI2" s="294"/>
      <c r="JGJ2" s="294"/>
      <c r="JGK2" s="294"/>
      <c r="JGL2" s="294"/>
      <c r="JGM2" s="294"/>
      <c r="JGN2" s="294"/>
      <c r="JGO2" s="294"/>
      <c r="JGP2" s="294"/>
      <c r="JGQ2" s="294"/>
      <c r="JGR2" s="294"/>
      <c r="JGS2" s="294"/>
      <c r="JGT2" s="294"/>
      <c r="JGU2" s="294"/>
      <c r="JGV2" s="294"/>
      <c r="JGW2" s="294"/>
      <c r="JGX2" s="294"/>
      <c r="JGY2" s="294"/>
      <c r="JGZ2" s="294"/>
      <c r="JHA2" s="294"/>
      <c r="JHB2" s="294"/>
      <c r="JHC2" s="294"/>
      <c r="JHD2" s="294"/>
      <c r="JHE2" s="294"/>
      <c r="JHF2" s="294"/>
      <c r="JHG2" s="294"/>
      <c r="JHH2" s="294"/>
      <c r="JHI2" s="294"/>
      <c r="JHJ2" s="294"/>
      <c r="JHK2" s="294"/>
      <c r="JHL2" s="294"/>
      <c r="JHM2" s="294"/>
      <c r="JHN2" s="294"/>
      <c r="JHO2" s="294"/>
      <c r="JHP2" s="294"/>
      <c r="JHQ2" s="294"/>
      <c r="JHR2" s="294"/>
      <c r="JHS2" s="294"/>
      <c r="JHT2" s="294"/>
      <c r="JHU2" s="294"/>
      <c r="JHV2" s="294"/>
      <c r="JHW2" s="294"/>
      <c r="JHX2" s="294"/>
      <c r="JHY2" s="294"/>
      <c r="JHZ2" s="294"/>
      <c r="JIA2" s="294"/>
      <c r="JIB2" s="294"/>
      <c r="JIC2" s="294"/>
      <c r="JID2" s="294"/>
      <c r="JIE2" s="294"/>
      <c r="JIF2" s="294"/>
      <c r="JIG2" s="294"/>
      <c r="JIH2" s="294"/>
      <c r="JII2" s="294"/>
      <c r="JIJ2" s="294"/>
      <c r="JIK2" s="294"/>
      <c r="JIL2" s="294"/>
      <c r="JIM2" s="294"/>
      <c r="JIN2" s="294"/>
      <c r="JIO2" s="294"/>
      <c r="JIP2" s="294"/>
      <c r="JIQ2" s="294"/>
      <c r="JIR2" s="294"/>
      <c r="JIS2" s="294"/>
      <c r="JIT2" s="294"/>
      <c r="JIU2" s="294"/>
      <c r="JIV2" s="294"/>
      <c r="JIW2" s="294"/>
      <c r="JIX2" s="294"/>
      <c r="JIY2" s="294"/>
      <c r="JIZ2" s="294"/>
      <c r="JJA2" s="294"/>
      <c r="JJB2" s="294"/>
      <c r="JJC2" s="294"/>
      <c r="JJD2" s="294"/>
      <c r="JJE2" s="294"/>
      <c r="JJF2" s="294"/>
      <c r="JJG2" s="294"/>
      <c r="JJH2" s="294"/>
      <c r="JJI2" s="294"/>
      <c r="JJJ2" s="294"/>
      <c r="JJK2" s="294"/>
      <c r="JJL2" s="294"/>
      <c r="JJM2" s="294"/>
      <c r="JJN2" s="294"/>
      <c r="JJO2" s="294"/>
      <c r="JJP2" s="294"/>
      <c r="JJQ2" s="294"/>
      <c r="JJR2" s="294"/>
      <c r="JJS2" s="294"/>
      <c r="JJT2" s="294"/>
      <c r="JJU2" s="294"/>
      <c r="JJV2" s="294"/>
      <c r="JJW2" s="294"/>
      <c r="JJX2" s="294"/>
      <c r="JJY2" s="294"/>
      <c r="JJZ2" s="294"/>
      <c r="JKA2" s="294"/>
      <c r="JKB2" s="294"/>
      <c r="JKC2" s="294"/>
      <c r="JKD2" s="294"/>
      <c r="JKE2" s="294"/>
      <c r="JKF2" s="294"/>
      <c r="JKG2" s="294"/>
      <c r="JKH2" s="294"/>
      <c r="JKI2" s="294"/>
      <c r="JKJ2" s="294"/>
      <c r="JKK2" s="294"/>
      <c r="JKL2" s="294"/>
      <c r="JKM2" s="294"/>
      <c r="JKN2" s="294"/>
      <c r="JKO2" s="294"/>
      <c r="JKP2" s="294"/>
      <c r="JKQ2" s="294"/>
      <c r="JKR2" s="294"/>
      <c r="JKS2" s="294"/>
      <c r="JKT2" s="294"/>
      <c r="JKU2" s="294"/>
      <c r="JKV2" s="294"/>
      <c r="JKW2" s="294"/>
      <c r="JKX2" s="294"/>
      <c r="JKY2" s="294"/>
      <c r="JKZ2" s="294"/>
      <c r="JLA2" s="294"/>
      <c r="JLB2" s="294"/>
      <c r="JLC2" s="294"/>
      <c r="JLD2" s="294"/>
      <c r="JLE2" s="294"/>
      <c r="JLF2" s="294"/>
      <c r="JLG2" s="294"/>
      <c r="JLH2" s="294"/>
      <c r="JLI2" s="294"/>
      <c r="JLJ2" s="294"/>
      <c r="JLK2" s="294"/>
      <c r="JLL2" s="294"/>
      <c r="JLM2" s="294"/>
      <c r="JLN2" s="294"/>
      <c r="JLO2" s="294"/>
      <c r="JLP2" s="294"/>
      <c r="JLQ2" s="294"/>
      <c r="JLR2" s="294"/>
      <c r="JLS2" s="294"/>
      <c r="JLT2" s="294"/>
      <c r="JLU2" s="294"/>
      <c r="JLV2" s="294"/>
      <c r="JLW2" s="294"/>
      <c r="JLX2" s="294"/>
      <c r="JLY2" s="294"/>
      <c r="JLZ2" s="294"/>
      <c r="JMA2" s="294"/>
      <c r="JMB2" s="294"/>
      <c r="JMC2" s="294"/>
      <c r="JMD2" s="294"/>
      <c r="JME2" s="294"/>
      <c r="JMF2" s="294"/>
      <c r="JMG2" s="294"/>
      <c r="JMH2" s="294"/>
      <c r="JMI2" s="294"/>
      <c r="JMJ2" s="294"/>
      <c r="JMK2" s="294"/>
      <c r="JML2" s="294"/>
      <c r="JMM2" s="294"/>
      <c r="JMN2" s="294"/>
      <c r="JMO2" s="294"/>
      <c r="JMP2" s="294"/>
      <c r="JMQ2" s="294"/>
      <c r="JMR2" s="294"/>
      <c r="JMS2" s="294"/>
      <c r="JMT2" s="294"/>
      <c r="JMU2" s="294"/>
      <c r="JMV2" s="294"/>
      <c r="JMW2" s="294"/>
      <c r="JMX2" s="294"/>
      <c r="JMY2" s="294"/>
      <c r="JMZ2" s="294"/>
      <c r="JNA2" s="294"/>
      <c r="JNB2" s="294"/>
      <c r="JNC2" s="294"/>
      <c r="JND2" s="294"/>
      <c r="JNE2" s="294"/>
      <c r="JNF2" s="294"/>
      <c r="JNG2" s="294"/>
      <c r="JNH2" s="294"/>
      <c r="JNI2" s="294"/>
      <c r="JNJ2" s="294"/>
      <c r="JNK2" s="294"/>
      <c r="JNL2" s="294"/>
      <c r="JNM2" s="294"/>
      <c r="JNN2" s="294"/>
      <c r="JNO2" s="294"/>
      <c r="JNP2" s="294"/>
      <c r="JNQ2" s="294"/>
      <c r="JNR2" s="294"/>
      <c r="JNS2" s="294"/>
      <c r="JNT2" s="294"/>
      <c r="JNU2" s="294"/>
      <c r="JNV2" s="294"/>
      <c r="JNW2" s="294"/>
      <c r="JNX2" s="294"/>
      <c r="JNY2" s="294"/>
      <c r="JNZ2" s="294"/>
      <c r="JOA2" s="294"/>
      <c r="JOB2" s="294"/>
      <c r="JOC2" s="294"/>
      <c r="JOD2" s="294"/>
      <c r="JOE2" s="294"/>
      <c r="JOF2" s="294"/>
      <c r="JOG2" s="294"/>
      <c r="JOH2" s="294"/>
      <c r="JOI2" s="294"/>
      <c r="JOJ2" s="294"/>
      <c r="JOK2" s="294"/>
      <c r="JOL2" s="294"/>
      <c r="JOM2" s="294"/>
      <c r="JON2" s="294"/>
      <c r="JOO2" s="294"/>
      <c r="JOP2" s="294"/>
      <c r="JOQ2" s="294"/>
      <c r="JOR2" s="294"/>
      <c r="JOS2" s="294"/>
      <c r="JOT2" s="294"/>
      <c r="JOU2" s="294"/>
      <c r="JOV2" s="294"/>
      <c r="JOW2" s="294"/>
      <c r="JOX2" s="294"/>
      <c r="JOY2" s="294"/>
      <c r="JOZ2" s="294"/>
      <c r="JPA2" s="294"/>
      <c r="JPB2" s="294"/>
      <c r="JPC2" s="294"/>
      <c r="JPD2" s="294"/>
      <c r="JPE2" s="294"/>
      <c r="JPF2" s="294"/>
      <c r="JPG2" s="294"/>
      <c r="JPH2" s="294"/>
      <c r="JPI2" s="294"/>
      <c r="JPJ2" s="294"/>
      <c r="JPK2" s="294"/>
      <c r="JPL2" s="294"/>
      <c r="JPM2" s="294"/>
      <c r="JPN2" s="294"/>
      <c r="JPO2" s="294"/>
      <c r="JPP2" s="294"/>
      <c r="JPQ2" s="294"/>
      <c r="JPR2" s="294"/>
      <c r="JPS2" s="294"/>
      <c r="JPT2" s="294"/>
      <c r="JPU2" s="294"/>
      <c r="JPV2" s="294"/>
      <c r="JPW2" s="294"/>
      <c r="JPX2" s="294"/>
      <c r="JPY2" s="294"/>
      <c r="JPZ2" s="294"/>
      <c r="JQA2" s="294"/>
      <c r="JQB2" s="294"/>
      <c r="JQC2" s="294"/>
      <c r="JQD2" s="294"/>
      <c r="JQE2" s="294"/>
      <c r="JQF2" s="294"/>
      <c r="JQG2" s="294"/>
      <c r="JQH2" s="294"/>
      <c r="JQI2" s="294"/>
      <c r="JQJ2" s="294"/>
      <c r="JQK2" s="294"/>
      <c r="JQL2" s="294"/>
      <c r="JQM2" s="294"/>
      <c r="JQN2" s="294"/>
      <c r="JQO2" s="294"/>
      <c r="JQP2" s="294"/>
      <c r="JQQ2" s="294"/>
      <c r="JQR2" s="294"/>
      <c r="JQS2" s="294"/>
      <c r="JQT2" s="294"/>
      <c r="JQU2" s="294"/>
      <c r="JQV2" s="294"/>
      <c r="JQW2" s="294"/>
      <c r="JQX2" s="294"/>
      <c r="JQY2" s="294"/>
      <c r="JQZ2" s="294"/>
      <c r="JRA2" s="294"/>
      <c r="JRB2" s="294"/>
      <c r="JRC2" s="294"/>
      <c r="JRD2" s="294"/>
      <c r="JRE2" s="294"/>
      <c r="JRF2" s="294"/>
      <c r="JRG2" s="294"/>
      <c r="JRH2" s="294"/>
      <c r="JRI2" s="294"/>
      <c r="JRJ2" s="294"/>
      <c r="JRK2" s="294"/>
      <c r="JRL2" s="294"/>
      <c r="JRM2" s="294"/>
      <c r="JRN2" s="294"/>
      <c r="JRO2" s="294"/>
      <c r="JRP2" s="294"/>
      <c r="JRQ2" s="294"/>
      <c r="JRR2" s="294"/>
      <c r="JRS2" s="294"/>
      <c r="JRT2" s="294"/>
      <c r="JRU2" s="294"/>
      <c r="JRV2" s="294"/>
      <c r="JRW2" s="294"/>
      <c r="JRX2" s="294"/>
      <c r="JRY2" s="294"/>
      <c r="JRZ2" s="294"/>
      <c r="JSA2" s="294"/>
      <c r="JSB2" s="294"/>
      <c r="JSC2" s="294"/>
      <c r="JSD2" s="294"/>
      <c r="JSE2" s="294"/>
      <c r="JSF2" s="294"/>
      <c r="JSG2" s="294"/>
      <c r="JSH2" s="294"/>
      <c r="JSI2" s="294"/>
      <c r="JSJ2" s="294"/>
      <c r="JSK2" s="294"/>
      <c r="JSL2" s="294"/>
      <c r="JSM2" s="294"/>
      <c r="JSN2" s="294"/>
      <c r="JSO2" s="294"/>
      <c r="JSP2" s="294"/>
      <c r="JSQ2" s="294"/>
      <c r="JSR2" s="294"/>
      <c r="JSS2" s="294"/>
      <c r="JST2" s="294"/>
      <c r="JSU2" s="294"/>
      <c r="JSV2" s="294"/>
      <c r="JSW2" s="294"/>
      <c r="JSX2" s="294"/>
      <c r="JSY2" s="294"/>
      <c r="JSZ2" s="294"/>
      <c r="JTA2" s="294"/>
      <c r="JTB2" s="294"/>
      <c r="JTC2" s="294"/>
      <c r="JTD2" s="294"/>
      <c r="JTE2" s="294"/>
      <c r="JTF2" s="294"/>
      <c r="JTG2" s="294"/>
      <c r="JTH2" s="294"/>
      <c r="JTI2" s="294"/>
      <c r="JTJ2" s="294"/>
      <c r="JTK2" s="294"/>
      <c r="JTL2" s="294"/>
      <c r="JTM2" s="294"/>
      <c r="JTN2" s="294"/>
      <c r="JTO2" s="294"/>
      <c r="JTP2" s="294"/>
      <c r="JTQ2" s="294"/>
      <c r="JTR2" s="294"/>
      <c r="JTS2" s="294"/>
      <c r="JTT2" s="294"/>
      <c r="JTU2" s="294"/>
      <c r="JTV2" s="294"/>
      <c r="JTW2" s="294"/>
      <c r="JTX2" s="294"/>
      <c r="JTY2" s="294"/>
      <c r="JTZ2" s="294"/>
      <c r="JUA2" s="294"/>
      <c r="JUB2" s="294"/>
      <c r="JUC2" s="294"/>
      <c r="JUD2" s="294"/>
      <c r="JUE2" s="294"/>
      <c r="JUF2" s="294"/>
      <c r="JUG2" s="294"/>
      <c r="JUH2" s="294"/>
      <c r="JUI2" s="294"/>
      <c r="JUJ2" s="294"/>
      <c r="JUK2" s="294"/>
      <c r="JUL2" s="294"/>
      <c r="JUM2" s="294"/>
      <c r="JUN2" s="294"/>
      <c r="JUO2" s="294"/>
      <c r="JUP2" s="294"/>
      <c r="JUQ2" s="294"/>
      <c r="JUR2" s="294"/>
      <c r="JUS2" s="294"/>
      <c r="JUT2" s="294"/>
      <c r="JUU2" s="294"/>
      <c r="JUV2" s="294"/>
      <c r="JUW2" s="294"/>
      <c r="JUX2" s="294"/>
      <c r="JUY2" s="294"/>
      <c r="JUZ2" s="294"/>
      <c r="JVA2" s="294"/>
      <c r="JVB2" s="294"/>
      <c r="JVC2" s="294"/>
      <c r="JVD2" s="294"/>
      <c r="JVE2" s="294"/>
      <c r="JVF2" s="294"/>
      <c r="JVG2" s="294"/>
      <c r="JVH2" s="294"/>
      <c r="JVI2" s="294"/>
      <c r="JVJ2" s="294"/>
      <c r="JVK2" s="294"/>
      <c r="JVL2" s="294"/>
      <c r="JVM2" s="294"/>
      <c r="JVN2" s="294"/>
      <c r="JVO2" s="294"/>
      <c r="JVP2" s="294"/>
      <c r="JVQ2" s="294"/>
      <c r="JVR2" s="294"/>
      <c r="JVS2" s="294"/>
      <c r="JVT2" s="294"/>
      <c r="JVU2" s="294"/>
      <c r="JVV2" s="294"/>
      <c r="JVW2" s="294"/>
      <c r="JVX2" s="294"/>
      <c r="JVY2" s="294"/>
      <c r="JVZ2" s="294"/>
      <c r="JWA2" s="294"/>
      <c r="JWB2" s="294"/>
      <c r="JWC2" s="294"/>
      <c r="JWD2" s="294"/>
      <c r="JWE2" s="294"/>
      <c r="JWF2" s="294"/>
      <c r="JWG2" s="294"/>
      <c r="JWH2" s="294"/>
      <c r="JWI2" s="294"/>
      <c r="JWJ2" s="294"/>
      <c r="JWK2" s="294"/>
      <c r="JWL2" s="294"/>
      <c r="JWM2" s="294"/>
      <c r="JWN2" s="294"/>
      <c r="JWO2" s="294"/>
      <c r="JWP2" s="294"/>
      <c r="JWQ2" s="294"/>
      <c r="JWR2" s="294"/>
      <c r="JWS2" s="294"/>
      <c r="JWT2" s="294"/>
      <c r="JWU2" s="294"/>
      <c r="JWV2" s="294"/>
      <c r="JWW2" s="294"/>
      <c r="JWX2" s="294"/>
      <c r="JWY2" s="294"/>
      <c r="JWZ2" s="294"/>
      <c r="JXA2" s="294"/>
      <c r="JXB2" s="294"/>
      <c r="JXC2" s="294"/>
      <c r="JXD2" s="294"/>
      <c r="JXE2" s="294"/>
      <c r="JXF2" s="294"/>
      <c r="JXG2" s="294"/>
      <c r="JXH2" s="294"/>
      <c r="JXI2" s="294"/>
      <c r="JXJ2" s="294"/>
      <c r="JXK2" s="294"/>
      <c r="JXL2" s="294"/>
      <c r="JXM2" s="294"/>
      <c r="JXN2" s="294"/>
      <c r="JXO2" s="294"/>
      <c r="JXP2" s="294"/>
      <c r="JXQ2" s="294"/>
      <c r="JXR2" s="294"/>
      <c r="JXS2" s="294"/>
      <c r="JXT2" s="294"/>
      <c r="JXU2" s="294"/>
      <c r="JXV2" s="294"/>
      <c r="JXW2" s="294"/>
      <c r="JXX2" s="294"/>
      <c r="JXY2" s="294"/>
      <c r="JXZ2" s="294"/>
      <c r="JYA2" s="294"/>
      <c r="JYB2" s="294"/>
      <c r="JYC2" s="294"/>
      <c r="JYD2" s="294"/>
      <c r="JYE2" s="294"/>
      <c r="JYF2" s="294"/>
      <c r="JYG2" s="294"/>
      <c r="JYH2" s="294"/>
      <c r="JYI2" s="294"/>
      <c r="JYJ2" s="294"/>
      <c r="JYK2" s="294"/>
      <c r="JYL2" s="294"/>
      <c r="JYM2" s="294"/>
      <c r="JYN2" s="294"/>
      <c r="JYO2" s="294"/>
      <c r="JYP2" s="294"/>
      <c r="JYQ2" s="294"/>
      <c r="JYR2" s="294"/>
      <c r="JYS2" s="294"/>
      <c r="JYT2" s="294"/>
      <c r="JYU2" s="294"/>
      <c r="JYV2" s="294"/>
      <c r="JYW2" s="294"/>
      <c r="JYX2" s="294"/>
      <c r="JYY2" s="294"/>
      <c r="JYZ2" s="294"/>
      <c r="JZA2" s="294"/>
      <c r="JZB2" s="294"/>
      <c r="JZC2" s="294"/>
      <c r="JZD2" s="294"/>
      <c r="JZE2" s="294"/>
      <c r="JZF2" s="294"/>
      <c r="JZG2" s="294"/>
      <c r="JZH2" s="294"/>
      <c r="JZI2" s="294"/>
      <c r="JZJ2" s="294"/>
      <c r="JZK2" s="294"/>
      <c r="JZL2" s="294"/>
      <c r="JZM2" s="294"/>
      <c r="JZN2" s="294"/>
      <c r="JZO2" s="294"/>
      <c r="JZP2" s="294"/>
      <c r="JZQ2" s="294"/>
      <c r="JZR2" s="294"/>
      <c r="JZS2" s="294"/>
      <c r="JZT2" s="294"/>
      <c r="JZU2" s="294"/>
      <c r="JZV2" s="294"/>
      <c r="JZW2" s="294"/>
      <c r="JZX2" s="294"/>
      <c r="JZY2" s="294"/>
      <c r="JZZ2" s="294"/>
      <c r="KAA2" s="294"/>
      <c r="KAB2" s="294"/>
      <c r="KAC2" s="294"/>
      <c r="KAD2" s="294"/>
      <c r="KAE2" s="294"/>
      <c r="KAF2" s="294"/>
      <c r="KAG2" s="294"/>
      <c r="KAH2" s="294"/>
      <c r="KAI2" s="294"/>
      <c r="KAJ2" s="294"/>
      <c r="KAK2" s="294"/>
      <c r="KAL2" s="294"/>
      <c r="KAM2" s="294"/>
      <c r="KAN2" s="294"/>
      <c r="KAO2" s="294"/>
      <c r="KAP2" s="294"/>
      <c r="KAQ2" s="294"/>
      <c r="KAR2" s="294"/>
      <c r="KAS2" s="294"/>
      <c r="KAT2" s="294"/>
      <c r="KAU2" s="294"/>
      <c r="KAV2" s="294"/>
      <c r="KAW2" s="294"/>
      <c r="KAX2" s="294"/>
      <c r="KAY2" s="294"/>
      <c r="KAZ2" s="294"/>
      <c r="KBA2" s="294"/>
      <c r="KBB2" s="294"/>
      <c r="KBC2" s="294"/>
      <c r="KBD2" s="294"/>
      <c r="KBE2" s="294"/>
      <c r="KBF2" s="294"/>
      <c r="KBG2" s="294"/>
      <c r="KBH2" s="294"/>
      <c r="KBI2" s="294"/>
      <c r="KBJ2" s="294"/>
      <c r="KBK2" s="294"/>
      <c r="KBL2" s="294"/>
      <c r="KBM2" s="294"/>
      <c r="KBN2" s="294"/>
      <c r="KBO2" s="294"/>
      <c r="KBP2" s="294"/>
      <c r="KBQ2" s="294"/>
      <c r="KBR2" s="294"/>
      <c r="KBS2" s="294"/>
      <c r="KBT2" s="294"/>
      <c r="KBU2" s="294"/>
      <c r="KBV2" s="294"/>
      <c r="KBW2" s="294"/>
      <c r="KBX2" s="294"/>
      <c r="KBY2" s="294"/>
      <c r="KBZ2" s="294"/>
      <c r="KCA2" s="294"/>
      <c r="KCB2" s="294"/>
      <c r="KCC2" s="294"/>
      <c r="KCD2" s="294"/>
      <c r="KCE2" s="294"/>
      <c r="KCF2" s="294"/>
      <c r="KCG2" s="294"/>
      <c r="KCH2" s="294"/>
      <c r="KCI2" s="294"/>
      <c r="KCJ2" s="294"/>
      <c r="KCK2" s="294"/>
      <c r="KCL2" s="294"/>
      <c r="KCM2" s="294"/>
      <c r="KCN2" s="294"/>
      <c r="KCO2" s="294"/>
      <c r="KCP2" s="294"/>
      <c r="KCQ2" s="294"/>
      <c r="KCR2" s="294"/>
      <c r="KCS2" s="294"/>
      <c r="KCT2" s="294"/>
      <c r="KCU2" s="294"/>
      <c r="KCV2" s="294"/>
      <c r="KCW2" s="294"/>
      <c r="KCX2" s="294"/>
      <c r="KCY2" s="294"/>
      <c r="KCZ2" s="294"/>
      <c r="KDA2" s="294"/>
      <c r="KDB2" s="294"/>
      <c r="KDC2" s="294"/>
      <c r="KDD2" s="294"/>
      <c r="KDE2" s="294"/>
      <c r="KDF2" s="294"/>
      <c r="KDG2" s="294"/>
      <c r="KDH2" s="294"/>
      <c r="KDI2" s="294"/>
      <c r="KDJ2" s="294"/>
      <c r="KDK2" s="294"/>
      <c r="KDL2" s="294"/>
      <c r="KDM2" s="294"/>
      <c r="KDN2" s="294"/>
      <c r="KDO2" s="294"/>
      <c r="KDP2" s="294"/>
      <c r="KDQ2" s="294"/>
      <c r="KDR2" s="294"/>
      <c r="KDS2" s="294"/>
      <c r="KDT2" s="294"/>
      <c r="KDU2" s="294"/>
      <c r="KDV2" s="294"/>
      <c r="KDW2" s="294"/>
      <c r="KDX2" s="294"/>
      <c r="KDY2" s="294"/>
      <c r="KDZ2" s="294"/>
      <c r="KEA2" s="294"/>
      <c r="KEB2" s="294"/>
      <c r="KEC2" s="294"/>
      <c r="KED2" s="294"/>
      <c r="KEE2" s="294"/>
      <c r="KEF2" s="294"/>
      <c r="KEG2" s="294"/>
      <c r="KEH2" s="294"/>
      <c r="KEI2" s="294"/>
      <c r="KEJ2" s="294"/>
      <c r="KEK2" s="294"/>
      <c r="KEL2" s="294"/>
      <c r="KEM2" s="294"/>
      <c r="KEN2" s="294"/>
      <c r="KEO2" s="294"/>
      <c r="KEP2" s="294"/>
      <c r="KEQ2" s="294"/>
      <c r="KER2" s="294"/>
      <c r="KES2" s="294"/>
      <c r="KET2" s="294"/>
      <c r="KEU2" s="294"/>
      <c r="KEV2" s="294"/>
      <c r="KEW2" s="294"/>
      <c r="KEX2" s="294"/>
      <c r="KEY2" s="294"/>
      <c r="KEZ2" s="294"/>
      <c r="KFA2" s="294"/>
      <c r="KFB2" s="294"/>
      <c r="KFC2" s="294"/>
      <c r="KFD2" s="294"/>
      <c r="KFE2" s="294"/>
      <c r="KFF2" s="294"/>
      <c r="KFG2" s="294"/>
      <c r="KFH2" s="294"/>
      <c r="KFI2" s="294"/>
      <c r="KFJ2" s="294"/>
      <c r="KFK2" s="294"/>
      <c r="KFL2" s="294"/>
      <c r="KFM2" s="294"/>
      <c r="KFN2" s="294"/>
      <c r="KFO2" s="294"/>
      <c r="KFP2" s="294"/>
      <c r="KFQ2" s="294"/>
      <c r="KFR2" s="294"/>
      <c r="KFS2" s="294"/>
      <c r="KFT2" s="294"/>
      <c r="KFU2" s="294"/>
      <c r="KFV2" s="294"/>
      <c r="KFW2" s="294"/>
      <c r="KFX2" s="294"/>
      <c r="KFY2" s="294"/>
      <c r="KFZ2" s="294"/>
      <c r="KGA2" s="294"/>
      <c r="KGB2" s="294"/>
      <c r="KGC2" s="294"/>
      <c r="KGD2" s="294"/>
      <c r="KGE2" s="294"/>
      <c r="KGF2" s="294"/>
      <c r="KGG2" s="294"/>
      <c r="KGH2" s="294"/>
      <c r="KGI2" s="294"/>
      <c r="KGJ2" s="294"/>
      <c r="KGK2" s="294"/>
      <c r="KGL2" s="294"/>
      <c r="KGM2" s="294"/>
      <c r="KGN2" s="294"/>
      <c r="KGO2" s="294"/>
      <c r="KGP2" s="294"/>
      <c r="KGQ2" s="294"/>
      <c r="KGR2" s="294"/>
      <c r="KGS2" s="294"/>
      <c r="KGT2" s="294"/>
      <c r="KGU2" s="294"/>
      <c r="KGV2" s="294"/>
      <c r="KGW2" s="294"/>
      <c r="KGX2" s="294"/>
      <c r="KGY2" s="294"/>
      <c r="KGZ2" s="294"/>
      <c r="KHA2" s="294"/>
      <c r="KHB2" s="294"/>
      <c r="KHC2" s="294"/>
      <c r="KHD2" s="294"/>
      <c r="KHE2" s="294"/>
      <c r="KHF2" s="294"/>
      <c r="KHG2" s="294"/>
      <c r="KHH2" s="294"/>
      <c r="KHI2" s="294"/>
      <c r="KHJ2" s="294"/>
      <c r="KHK2" s="294"/>
      <c r="KHL2" s="294"/>
      <c r="KHM2" s="294"/>
      <c r="KHN2" s="294"/>
      <c r="KHO2" s="294"/>
      <c r="KHP2" s="294"/>
      <c r="KHQ2" s="294"/>
      <c r="KHR2" s="294"/>
      <c r="KHS2" s="294"/>
      <c r="KHT2" s="294"/>
      <c r="KHU2" s="294"/>
      <c r="KHV2" s="294"/>
      <c r="KHW2" s="294"/>
      <c r="KHX2" s="294"/>
      <c r="KHY2" s="294"/>
      <c r="KHZ2" s="294"/>
      <c r="KIA2" s="294"/>
      <c r="KIB2" s="294"/>
      <c r="KIC2" s="294"/>
      <c r="KID2" s="294"/>
      <c r="KIE2" s="294"/>
      <c r="KIF2" s="294"/>
      <c r="KIG2" s="294"/>
      <c r="KIH2" s="294"/>
      <c r="KII2" s="294"/>
      <c r="KIJ2" s="294"/>
      <c r="KIK2" s="294"/>
      <c r="KIL2" s="294"/>
      <c r="KIM2" s="294"/>
      <c r="KIN2" s="294"/>
      <c r="KIO2" s="294"/>
      <c r="KIP2" s="294"/>
      <c r="KIQ2" s="294"/>
      <c r="KIR2" s="294"/>
      <c r="KIS2" s="294"/>
      <c r="KIT2" s="294"/>
      <c r="KIU2" s="294"/>
      <c r="KIV2" s="294"/>
      <c r="KIW2" s="294"/>
      <c r="KIX2" s="294"/>
      <c r="KIY2" s="294"/>
      <c r="KIZ2" s="294"/>
      <c r="KJA2" s="294"/>
      <c r="KJB2" s="294"/>
      <c r="KJC2" s="294"/>
      <c r="KJD2" s="294"/>
      <c r="KJE2" s="294"/>
      <c r="KJF2" s="294"/>
      <c r="KJG2" s="294"/>
      <c r="KJH2" s="294"/>
      <c r="KJI2" s="294"/>
      <c r="KJJ2" s="294"/>
      <c r="KJK2" s="294"/>
      <c r="KJL2" s="294"/>
      <c r="KJM2" s="294"/>
      <c r="KJN2" s="294"/>
      <c r="KJO2" s="294"/>
      <c r="KJP2" s="294"/>
      <c r="KJQ2" s="294"/>
      <c r="KJR2" s="294"/>
      <c r="KJS2" s="294"/>
      <c r="KJT2" s="294"/>
      <c r="KJU2" s="294"/>
      <c r="KJV2" s="294"/>
      <c r="KJW2" s="294"/>
      <c r="KJX2" s="294"/>
      <c r="KJY2" s="294"/>
      <c r="KJZ2" s="294"/>
      <c r="KKA2" s="294"/>
      <c r="KKB2" s="294"/>
      <c r="KKC2" s="294"/>
      <c r="KKD2" s="294"/>
      <c r="KKE2" s="294"/>
      <c r="KKF2" s="294"/>
      <c r="KKG2" s="294"/>
      <c r="KKH2" s="294"/>
      <c r="KKI2" s="294"/>
      <c r="KKJ2" s="294"/>
      <c r="KKK2" s="294"/>
      <c r="KKL2" s="294"/>
      <c r="KKM2" s="294"/>
      <c r="KKN2" s="294"/>
      <c r="KKO2" s="294"/>
      <c r="KKP2" s="294"/>
      <c r="KKQ2" s="294"/>
      <c r="KKR2" s="294"/>
      <c r="KKS2" s="294"/>
      <c r="KKT2" s="294"/>
      <c r="KKU2" s="294"/>
      <c r="KKV2" s="294"/>
      <c r="KKW2" s="294"/>
      <c r="KKX2" s="294"/>
      <c r="KKY2" s="294"/>
      <c r="KKZ2" s="294"/>
      <c r="KLA2" s="294"/>
      <c r="KLB2" s="294"/>
      <c r="KLC2" s="294"/>
      <c r="KLD2" s="294"/>
      <c r="KLE2" s="294"/>
      <c r="KLF2" s="294"/>
      <c r="KLG2" s="294"/>
      <c r="KLH2" s="294"/>
      <c r="KLI2" s="294"/>
      <c r="KLJ2" s="294"/>
      <c r="KLK2" s="294"/>
      <c r="KLL2" s="294"/>
      <c r="KLM2" s="294"/>
      <c r="KLN2" s="294"/>
      <c r="KLO2" s="294"/>
      <c r="KLP2" s="294"/>
      <c r="KLQ2" s="294"/>
      <c r="KLR2" s="294"/>
      <c r="KLS2" s="294"/>
      <c r="KLT2" s="294"/>
      <c r="KLU2" s="294"/>
      <c r="KLV2" s="294"/>
      <c r="KLW2" s="294"/>
      <c r="KLX2" s="294"/>
      <c r="KLY2" s="294"/>
      <c r="KLZ2" s="294"/>
      <c r="KMA2" s="294"/>
      <c r="KMB2" s="294"/>
      <c r="KMC2" s="294"/>
      <c r="KMD2" s="294"/>
      <c r="KME2" s="294"/>
      <c r="KMF2" s="294"/>
      <c r="KMG2" s="294"/>
      <c r="KMH2" s="294"/>
      <c r="KMI2" s="294"/>
      <c r="KMJ2" s="294"/>
      <c r="KMK2" s="294"/>
      <c r="KML2" s="294"/>
      <c r="KMM2" s="294"/>
      <c r="KMN2" s="294"/>
      <c r="KMO2" s="294"/>
      <c r="KMP2" s="294"/>
      <c r="KMQ2" s="294"/>
      <c r="KMR2" s="294"/>
      <c r="KMS2" s="294"/>
      <c r="KMT2" s="294"/>
      <c r="KMU2" s="294"/>
      <c r="KMV2" s="294"/>
      <c r="KMW2" s="294"/>
      <c r="KMX2" s="294"/>
      <c r="KMY2" s="294"/>
      <c r="KMZ2" s="294"/>
      <c r="KNA2" s="294"/>
      <c r="KNB2" s="294"/>
      <c r="KNC2" s="294"/>
      <c r="KND2" s="294"/>
      <c r="KNE2" s="294"/>
      <c r="KNF2" s="294"/>
      <c r="KNG2" s="294"/>
      <c r="KNH2" s="294"/>
      <c r="KNI2" s="294"/>
      <c r="KNJ2" s="294"/>
      <c r="KNK2" s="294"/>
      <c r="KNL2" s="294"/>
      <c r="KNM2" s="294"/>
      <c r="KNN2" s="294"/>
      <c r="KNO2" s="294"/>
      <c r="KNP2" s="294"/>
      <c r="KNQ2" s="294"/>
      <c r="KNR2" s="294"/>
      <c r="KNS2" s="294"/>
      <c r="KNT2" s="294"/>
      <c r="KNU2" s="294"/>
      <c r="KNV2" s="294"/>
      <c r="KNW2" s="294"/>
      <c r="KNX2" s="294"/>
      <c r="KNY2" s="294"/>
      <c r="KNZ2" s="294"/>
      <c r="KOA2" s="294"/>
      <c r="KOB2" s="294"/>
      <c r="KOC2" s="294"/>
      <c r="KOD2" s="294"/>
      <c r="KOE2" s="294"/>
      <c r="KOF2" s="294"/>
      <c r="KOG2" s="294"/>
      <c r="KOH2" s="294"/>
      <c r="KOI2" s="294"/>
      <c r="KOJ2" s="294"/>
      <c r="KOK2" s="294"/>
      <c r="KOL2" s="294"/>
      <c r="KOM2" s="294"/>
      <c r="KON2" s="294"/>
      <c r="KOO2" s="294"/>
      <c r="KOP2" s="294"/>
      <c r="KOQ2" s="294"/>
      <c r="KOR2" s="294"/>
      <c r="KOS2" s="294"/>
      <c r="KOT2" s="294"/>
      <c r="KOU2" s="294"/>
      <c r="KOV2" s="294"/>
      <c r="KOW2" s="294"/>
      <c r="KOX2" s="294"/>
      <c r="KOY2" s="294"/>
      <c r="KOZ2" s="294"/>
      <c r="KPA2" s="294"/>
      <c r="KPB2" s="294"/>
      <c r="KPC2" s="294"/>
      <c r="KPD2" s="294"/>
      <c r="KPE2" s="294"/>
      <c r="KPF2" s="294"/>
      <c r="KPG2" s="294"/>
      <c r="KPH2" s="294"/>
      <c r="KPI2" s="294"/>
      <c r="KPJ2" s="294"/>
      <c r="KPK2" s="294"/>
      <c r="KPL2" s="294"/>
      <c r="KPM2" s="294"/>
      <c r="KPN2" s="294"/>
      <c r="KPO2" s="294"/>
      <c r="KPP2" s="294"/>
      <c r="KPQ2" s="294"/>
      <c r="KPR2" s="294"/>
      <c r="KPS2" s="294"/>
      <c r="KPT2" s="294"/>
      <c r="KPU2" s="294"/>
      <c r="KPV2" s="294"/>
      <c r="KPW2" s="294"/>
      <c r="KPX2" s="294"/>
      <c r="KPY2" s="294"/>
      <c r="KPZ2" s="294"/>
      <c r="KQA2" s="294"/>
      <c r="KQB2" s="294"/>
      <c r="KQC2" s="294"/>
      <c r="KQD2" s="294"/>
      <c r="KQE2" s="294"/>
      <c r="KQF2" s="294"/>
      <c r="KQG2" s="294"/>
      <c r="KQH2" s="294"/>
      <c r="KQI2" s="294"/>
      <c r="KQJ2" s="294"/>
      <c r="KQK2" s="294"/>
      <c r="KQL2" s="294"/>
      <c r="KQM2" s="294"/>
      <c r="KQN2" s="294"/>
      <c r="KQO2" s="294"/>
      <c r="KQP2" s="294"/>
      <c r="KQQ2" s="294"/>
      <c r="KQR2" s="294"/>
      <c r="KQS2" s="294"/>
      <c r="KQT2" s="294"/>
      <c r="KQU2" s="294"/>
      <c r="KQV2" s="294"/>
      <c r="KQW2" s="294"/>
      <c r="KQX2" s="294"/>
      <c r="KQY2" s="294"/>
      <c r="KQZ2" s="294"/>
      <c r="KRA2" s="294"/>
      <c r="KRB2" s="294"/>
      <c r="KRC2" s="294"/>
      <c r="KRD2" s="294"/>
      <c r="KRE2" s="294"/>
      <c r="KRF2" s="294"/>
      <c r="KRG2" s="294"/>
      <c r="KRH2" s="294"/>
      <c r="KRI2" s="294"/>
      <c r="KRJ2" s="294"/>
      <c r="KRK2" s="294"/>
      <c r="KRL2" s="294"/>
      <c r="KRM2" s="294"/>
      <c r="KRN2" s="294"/>
      <c r="KRO2" s="294"/>
      <c r="KRP2" s="294"/>
      <c r="KRQ2" s="294"/>
      <c r="KRR2" s="294"/>
      <c r="KRS2" s="294"/>
      <c r="KRT2" s="294"/>
      <c r="KRU2" s="294"/>
      <c r="KRV2" s="294"/>
      <c r="KRW2" s="294"/>
      <c r="KRX2" s="294"/>
      <c r="KRY2" s="294"/>
      <c r="KRZ2" s="294"/>
      <c r="KSA2" s="294"/>
      <c r="KSB2" s="294"/>
      <c r="KSC2" s="294"/>
      <c r="KSD2" s="294"/>
      <c r="KSE2" s="294"/>
      <c r="KSF2" s="294"/>
      <c r="KSG2" s="294"/>
      <c r="KSH2" s="294"/>
      <c r="KSI2" s="294"/>
      <c r="KSJ2" s="294"/>
      <c r="KSK2" s="294"/>
      <c r="KSL2" s="294"/>
      <c r="KSM2" s="294"/>
      <c r="KSN2" s="294"/>
      <c r="KSO2" s="294"/>
      <c r="KSP2" s="294"/>
      <c r="KSQ2" s="294"/>
      <c r="KSR2" s="294"/>
      <c r="KSS2" s="294"/>
      <c r="KST2" s="294"/>
      <c r="KSU2" s="294"/>
      <c r="KSV2" s="294"/>
      <c r="KSW2" s="294"/>
      <c r="KSX2" s="294"/>
      <c r="KSY2" s="294"/>
      <c r="KSZ2" s="294"/>
      <c r="KTA2" s="294"/>
      <c r="KTB2" s="294"/>
      <c r="KTC2" s="294"/>
      <c r="KTD2" s="294"/>
      <c r="KTE2" s="294"/>
      <c r="KTF2" s="294"/>
      <c r="KTG2" s="294"/>
      <c r="KTH2" s="294"/>
      <c r="KTI2" s="294"/>
      <c r="KTJ2" s="294"/>
      <c r="KTK2" s="294"/>
      <c r="KTL2" s="294"/>
      <c r="KTM2" s="294"/>
      <c r="KTN2" s="294"/>
      <c r="KTO2" s="294"/>
      <c r="KTP2" s="294"/>
      <c r="KTQ2" s="294"/>
      <c r="KTR2" s="294"/>
      <c r="KTS2" s="294"/>
      <c r="KTT2" s="294"/>
      <c r="KTU2" s="294"/>
      <c r="KTV2" s="294"/>
      <c r="KTW2" s="294"/>
      <c r="KTX2" s="294"/>
      <c r="KTY2" s="294"/>
      <c r="KTZ2" s="294"/>
      <c r="KUA2" s="294"/>
      <c r="KUB2" s="294"/>
      <c r="KUC2" s="294"/>
      <c r="KUD2" s="294"/>
      <c r="KUE2" s="294"/>
      <c r="KUF2" s="294"/>
      <c r="KUG2" s="294"/>
      <c r="KUH2" s="294"/>
      <c r="KUI2" s="294"/>
      <c r="KUJ2" s="294"/>
      <c r="KUK2" s="294"/>
      <c r="KUL2" s="294"/>
      <c r="KUM2" s="294"/>
      <c r="KUN2" s="294"/>
      <c r="KUO2" s="294"/>
      <c r="KUP2" s="294"/>
      <c r="KUQ2" s="294"/>
      <c r="KUR2" s="294"/>
      <c r="KUS2" s="294"/>
      <c r="KUT2" s="294"/>
      <c r="KUU2" s="294"/>
      <c r="KUV2" s="294"/>
      <c r="KUW2" s="294"/>
      <c r="KUX2" s="294"/>
      <c r="KUY2" s="294"/>
      <c r="KUZ2" s="294"/>
      <c r="KVA2" s="294"/>
      <c r="KVB2" s="294"/>
      <c r="KVC2" s="294"/>
      <c r="KVD2" s="294"/>
      <c r="KVE2" s="294"/>
      <c r="KVF2" s="294"/>
      <c r="KVG2" s="294"/>
      <c r="KVH2" s="294"/>
      <c r="KVI2" s="294"/>
      <c r="KVJ2" s="294"/>
      <c r="KVK2" s="294"/>
      <c r="KVL2" s="294"/>
      <c r="KVM2" s="294"/>
      <c r="KVN2" s="294"/>
      <c r="KVO2" s="294"/>
      <c r="KVP2" s="294"/>
      <c r="KVQ2" s="294"/>
      <c r="KVR2" s="294"/>
      <c r="KVS2" s="294"/>
      <c r="KVT2" s="294"/>
      <c r="KVU2" s="294"/>
      <c r="KVV2" s="294"/>
      <c r="KVW2" s="294"/>
      <c r="KVX2" s="294"/>
      <c r="KVY2" s="294"/>
      <c r="KVZ2" s="294"/>
      <c r="KWA2" s="294"/>
      <c r="KWB2" s="294"/>
      <c r="KWC2" s="294"/>
      <c r="KWD2" s="294"/>
      <c r="KWE2" s="294"/>
      <c r="KWF2" s="294"/>
      <c r="KWG2" s="294"/>
      <c r="KWH2" s="294"/>
      <c r="KWI2" s="294"/>
      <c r="KWJ2" s="294"/>
      <c r="KWK2" s="294"/>
      <c r="KWL2" s="294"/>
      <c r="KWM2" s="294"/>
      <c r="KWN2" s="294"/>
      <c r="KWO2" s="294"/>
      <c r="KWP2" s="294"/>
      <c r="KWQ2" s="294"/>
      <c r="KWR2" s="294"/>
      <c r="KWS2" s="294"/>
      <c r="KWT2" s="294"/>
      <c r="KWU2" s="294"/>
      <c r="KWV2" s="294"/>
      <c r="KWW2" s="294"/>
      <c r="KWX2" s="294"/>
      <c r="KWY2" s="294"/>
      <c r="KWZ2" s="294"/>
      <c r="KXA2" s="294"/>
      <c r="KXB2" s="294"/>
      <c r="KXC2" s="294"/>
      <c r="KXD2" s="294"/>
      <c r="KXE2" s="294"/>
      <c r="KXF2" s="294"/>
      <c r="KXG2" s="294"/>
      <c r="KXH2" s="294"/>
      <c r="KXI2" s="294"/>
      <c r="KXJ2" s="294"/>
      <c r="KXK2" s="294"/>
      <c r="KXL2" s="294"/>
      <c r="KXM2" s="294"/>
      <c r="KXN2" s="294"/>
      <c r="KXO2" s="294"/>
      <c r="KXP2" s="294"/>
      <c r="KXQ2" s="294"/>
      <c r="KXR2" s="294"/>
      <c r="KXS2" s="294"/>
      <c r="KXT2" s="294"/>
      <c r="KXU2" s="294"/>
      <c r="KXV2" s="294"/>
      <c r="KXW2" s="294"/>
      <c r="KXX2" s="294"/>
      <c r="KXY2" s="294"/>
      <c r="KXZ2" s="294"/>
      <c r="KYA2" s="294"/>
      <c r="KYB2" s="294"/>
      <c r="KYC2" s="294"/>
      <c r="KYD2" s="294"/>
      <c r="KYE2" s="294"/>
      <c r="KYF2" s="294"/>
      <c r="KYG2" s="294"/>
      <c r="KYH2" s="294"/>
      <c r="KYI2" s="294"/>
      <c r="KYJ2" s="294"/>
      <c r="KYK2" s="294"/>
      <c r="KYL2" s="294"/>
      <c r="KYM2" s="294"/>
      <c r="KYN2" s="294"/>
      <c r="KYO2" s="294"/>
      <c r="KYP2" s="294"/>
      <c r="KYQ2" s="294"/>
      <c r="KYR2" s="294"/>
      <c r="KYS2" s="294"/>
      <c r="KYT2" s="294"/>
      <c r="KYU2" s="294"/>
      <c r="KYV2" s="294"/>
      <c r="KYW2" s="294"/>
      <c r="KYX2" s="294"/>
      <c r="KYY2" s="294"/>
      <c r="KYZ2" s="294"/>
      <c r="KZA2" s="294"/>
      <c r="KZB2" s="294"/>
      <c r="KZC2" s="294"/>
      <c r="KZD2" s="294"/>
      <c r="KZE2" s="294"/>
      <c r="KZF2" s="294"/>
      <c r="KZG2" s="294"/>
      <c r="KZH2" s="294"/>
      <c r="KZI2" s="294"/>
      <c r="KZJ2" s="294"/>
      <c r="KZK2" s="294"/>
      <c r="KZL2" s="294"/>
      <c r="KZM2" s="294"/>
      <c r="KZN2" s="294"/>
      <c r="KZO2" s="294"/>
      <c r="KZP2" s="294"/>
      <c r="KZQ2" s="294"/>
      <c r="KZR2" s="294"/>
      <c r="KZS2" s="294"/>
      <c r="KZT2" s="294"/>
      <c r="KZU2" s="294"/>
      <c r="KZV2" s="294"/>
      <c r="KZW2" s="294"/>
      <c r="KZX2" s="294"/>
      <c r="KZY2" s="294"/>
      <c r="KZZ2" s="294"/>
      <c r="LAA2" s="294"/>
      <c r="LAB2" s="294"/>
      <c r="LAC2" s="294"/>
      <c r="LAD2" s="294"/>
      <c r="LAE2" s="294"/>
      <c r="LAF2" s="294"/>
      <c r="LAG2" s="294"/>
      <c r="LAH2" s="294"/>
      <c r="LAI2" s="294"/>
      <c r="LAJ2" s="294"/>
      <c r="LAK2" s="294"/>
      <c r="LAL2" s="294"/>
      <c r="LAM2" s="294"/>
      <c r="LAN2" s="294"/>
      <c r="LAO2" s="294"/>
      <c r="LAP2" s="294"/>
      <c r="LAQ2" s="294"/>
      <c r="LAR2" s="294"/>
      <c r="LAS2" s="294"/>
      <c r="LAT2" s="294"/>
      <c r="LAU2" s="294"/>
      <c r="LAV2" s="294"/>
      <c r="LAW2" s="294"/>
      <c r="LAX2" s="294"/>
      <c r="LAY2" s="294"/>
      <c r="LAZ2" s="294"/>
      <c r="LBA2" s="294"/>
      <c r="LBB2" s="294"/>
      <c r="LBC2" s="294"/>
      <c r="LBD2" s="294"/>
      <c r="LBE2" s="294"/>
      <c r="LBF2" s="294"/>
      <c r="LBG2" s="294"/>
      <c r="LBH2" s="294"/>
      <c r="LBI2" s="294"/>
      <c r="LBJ2" s="294"/>
      <c r="LBK2" s="294"/>
      <c r="LBL2" s="294"/>
      <c r="LBM2" s="294"/>
      <c r="LBN2" s="294"/>
      <c r="LBO2" s="294"/>
      <c r="LBP2" s="294"/>
      <c r="LBQ2" s="294"/>
      <c r="LBR2" s="294"/>
      <c r="LBS2" s="294"/>
      <c r="LBT2" s="294"/>
      <c r="LBU2" s="294"/>
      <c r="LBV2" s="294"/>
      <c r="LBW2" s="294"/>
      <c r="LBX2" s="294"/>
      <c r="LBY2" s="294"/>
      <c r="LBZ2" s="294"/>
      <c r="LCA2" s="294"/>
      <c r="LCB2" s="294"/>
      <c r="LCC2" s="294"/>
      <c r="LCD2" s="294"/>
      <c r="LCE2" s="294"/>
      <c r="LCF2" s="294"/>
      <c r="LCG2" s="294"/>
      <c r="LCH2" s="294"/>
      <c r="LCI2" s="294"/>
      <c r="LCJ2" s="294"/>
      <c r="LCK2" s="294"/>
      <c r="LCL2" s="294"/>
      <c r="LCM2" s="294"/>
      <c r="LCN2" s="294"/>
      <c r="LCO2" s="294"/>
      <c r="LCP2" s="294"/>
      <c r="LCQ2" s="294"/>
      <c r="LCR2" s="294"/>
      <c r="LCS2" s="294"/>
      <c r="LCT2" s="294"/>
      <c r="LCU2" s="294"/>
      <c r="LCV2" s="294"/>
      <c r="LCW2" s="294"/>
      <c r="LCX2" s="294"/>
      <c r="LCY2" s="294"/>
      <c r="LCZ2" s="294"/>
      <c r="LDA2" s="294"/>
      <c r="LDB2" s="294"/>
      <c r="LDC2" s="294"/>
      <c r="LDD2" s="294"/>
      <c r="LDE2" s="294"/>
      <c r="LDF2" s="294"/>
      <c r="LDG2" s="294"/>
      <c r="LDH2" s="294"/>
      <c r="LDI2" s="294"/>
      <c r="LDJ2" s="294"/>
      <c r="LDK2" s="294"/>
      <c r="LDL2" s="294"/>
      <c r="LDM2" s="294"/>
      <c r="LDN2" s="294"/>
      <c r="LDO2" s="294"/>
      <c r="LDP2" s="294"/>
      <c r="LDQ2" s="294"/>
      <c r="LDR2" s="294"/>
      <c r="LDS2" s="294"/>
      <c r="LDT2" s="294"/>
      <c r="LDU2" s="294"/>
      <c r="LDV2" s="294"/>
      <c r="LDW2" s="294"/>
      <c r="LDX2" s="294"/>
      <c r="LDY2" s="294"/>
      <c r="LDZ2" s="294"/>
      <c r="LEA2" s="294"/>
      <c r="LEB2" s="294"/>
      <c r="LEC2" s="294"/>
      <c r="LED2" s="294"/>
      <c r="LEE2" s="294"/>
      <c r="LEF2" s="294"/>
      <c r="LEG2" s="294"/>
      <c r="LEH2" s="294"/>
      <c r="LEI2" s="294"/>
      <c r="LEJ2" s="294"/>
      <c r="LEK2" s="294"/>
      <c r="LEL2" s="294"/>
      <c r="LEM2" s="294"/>
      <c r="LEN2" s="294"/>
      <c r="LEO2" s="294"/>
      <c r="LEP2" s="294"/>
      <c r="LEQ2" s="294"/>
      <c r="LER2" s="294"/>
      <c r="LES2" s="294"/>
      <c r="LET2" s="294"/>
      <c r="LEU2" s="294"/>
      <c r="LEV2" s="294"/>
      <c r="LEW2" s="294"/>
      <c r="LEX2" s="294"/>
      <c r="LEY2" s="294"/>
      <c r="LEZ2" s="294"/>
      <c r="LFA2" s="294"/>
      <c r="LFB2" s="294"/>
      <c r="LFC2" s="294"/>
      <c r="LFD2" s="294"/>
      <c r="LFE2" s="294"/>
      <c r="LFF2" s="294"/>
      <c r="LFG2" s="294"/>
      <c r="LFH2" s="294"/>
      <c r="LFI2" s="294"/>
      <c r="LFJ2" s="294"/>
      <c r="LFK2" s="294"/>
      <c r="LFL2" s="294"/>
      <c r="LFM2" s="294"/>
      <c r="LFN2" s="294"/>
      <c r="LFO2" s="294"/>
      <c r="LFP2" s="294"/>
      <c r="LFQ2" s="294"/>
      <c r="LFR2" s="294"/>
      <c r="LFS2" s="294"/>
      <c r="LFT2" s="294"/>
      <c r="LFU2" s="294"/>
      <c r="LFV2" s="294"/>
      <c r="LFW2" s="294"/>
      <c r="LFX2" s="294"/>
      <c r="LFY2" s="294"/>
      <c r="LFZ2" s="294"/>
      <c r="LGA2" s="294"/>
      <c r="LGB2" s="294"/>
      <c r="LGC2" s="294"/>
      <c r="LGD2" s="294"/>
      <c r="LGE2" s="294"/>
      <c r="LGF2" s="294"/>
      <c r="LGG2" s="294"/>
      <c r="LGH2" s="294"/>
      <c r="LGI2" s="294"/>
      <c r="LGJ2" s="294"/>
      <c r="LGK2" s="294"/>
      <c r="LGL2" s="294"/>
      <c r="LGM2" s="294"/>
      <c r="LGN2" s="294"/>
      <c r="LGO2" s="294"/>
      <c r="LGP2" s="294"/>
      <c r="LGQ2" s="294"/>
      <c r="LGR2" s="294"/>
      <c r="LGS2" s="294"/>
      <c r="LGT2" s="294"/>
      <c r="LGU2" s="294"/>
      <c r="LGV2" s="294"/>
      <c r="LGW2" s="294"/>
      <c r="LGX2" s="294"/>
      <c r="LGY2" s="294"/>
      <c r="LGZ2" s="294"/>
      <c r="LHA2" s="294"/>
      <c r="LHB2" s="294"/>
      <c r="LHC2" s="294"/>
      <c r="LHD2" s="294"/>
      <c r="LHE2" s="294"/>
      <c r="LHF2" s="294"/>
      <c r="LHG2" s="294"/>
      <c r="LHH2" s="294"/>
      <c r="LHI2" s="294"/>
      <c r="LHJ2" s="294"/>
      <c r="LHK2" s="294"/>
      <c r="LHL2" s="294"/>
      <c r="LHM2" s="294"/>
      <c r="LHN2" s="294"/>
      <c r="LHO2" s="294"/>
      <c r="LHP2" s="294"/>
      <c r="LHQ2" s="294"/>
      <c r="LHR2" s="294"/>
      <c r="LHS2" s="294"/>
      <c r="LHT2" s="294"/>
      <c r="LHU2" s="294"/>
      <c r="LHV2" s="294"/>
      <c r="LHW2" s="294"/>
      <c r="LHX2" s="294"/>
      <c r="LHY2" s="294"/>
      <c r="LHZ2" s="294"/>
      <c r="LIA2" s="294"/>
      <c r="LIB2" s="294"/>
      <c r="LIC2" s="294"/>
      <c r="LID2" s="294"/>
      <c r="LIE2" s="294"/>
      <c r="LIF2" s="294"/>
      <c r="LIG2" s="294"/>
      <c r="LIH2" s="294"/>
      <c r="LII2" s="294"/>
      <c r="LIJ2" s="294"/>
      <c r="LIK2" s="294"/>
      <c r="LIL2" s="294"/>
      <c r="LIM2" s="294"/>
      <c r="LIN2" s="294"/>
      <c r="LIO2" s="294"/>
      <c r="LIP2" s="294"/>
      <c r="LIQ2" s="294"/>
      <c r="LIR2" s="294"/>
      <c r="LIS2" s="294"/>
      <c r="LIT2" s="294"/>
      <c r="LIU2" s="294"/>
      <c r="LIV2" s="294"/>
      <c r="LIW2" s="294"/>
      <c r="LIX2" s="294"/>
      <c r="LIY2" s="294"/>
      <c r="LIZ2" s="294"/>
      <c r="LJA2" s="294"/>
      <c r="LJB2" s="294"/>
      <c r="LJC2" s="294"/>
      <c r="LJD2" s="294"/>
      <c r="LJE2" s="294"/>
      <c r="LJF2" s="294"/>
      <c r="LJG2" s="294"/>
      <c r="LJH2" s="294"/>
      <c r="LJI2" s="294"/>
      <c r="LJJ2" s="294"/>
      <c r="LJK2" s="294"/>
      <c r="LJL2" s="294"/>
      <c r="LJM2" s="294"/>
      <c r="LJN2" s="294"/>
      <c r="LJO2" s="294"/>
      <c r="LJP2" s="294"/>
      <c r="LJQ2" s="294"/>
      <c r="LJR2" s="294"/>
      <c r="LJS2" s="294"/>
      <c r="LJT2" s="294"/>
      <c r="LJU2" s="294"/>
      <c r="LJV2" s="294"/>
      <c r="LJW2" s="294"/>
      <c r="LJX2" s="294"/>
      <c r="LJY2" s="294"/>
      <c r="LJZ2" s="294"/>
      <c r="LKA2" s="294"/>
      <c r="LKB2" s="294"/>
      <c r="LKC2" s="294"/>
      <c r="LKD2" s="294"/>
      <c r="LKE2" s="294"/>
      <c r="LKF2" s="294"/>
      <c r="LKG2" s="294"/>
      <c r="LKH2" s="294"/>
      <c r="LKI2" s="294"/>
      <c r="LKJ2" s="294"/>
      <c r="LKK2" s="294"/>
      <c r="LKL2" s="294"/>
      <c r="LKM2" s="294"/>
      <c r="LKN2" s="294"/>
      <c r="LKO2" s="294"/>
      <c r="LKP2" s="294"/>
      <c r="LKQ2" s="294"/>
      <c r="LKR2" s="294"/>
      <c r="LKS2" s="294"/>
      <c r="LKT2" s="294"/>
      <c r="LKU2" s="294"/>
      <c r="LKV2" s="294"/>
      <c r="LKW2" s="294"/>
      <c r="LKX2" s="294"/>
      <c r="LKY2" s="294"/>
      <c r="LKZ2" s="294"/>
      <c r="LLA2" s="294"/>
      <c r="LLB2" s="294"/>
      <c r="LLC2" s="294"/>
      <c r="LLD2" s="294"/>
      <c r="LLE2" s="294"/>
      <c r="LLF2" s="294"/>
      <c r="LLG2" s="294"/>
      <c r="LLH2" s="294"/>
      <c r="LLI2" s="294"/>
      <c r="LLJ2" s="294"/>
      <c r="LLK2" s="294"/>
      <c r="LLL2" s="294"/>
      <c r="LLM2" s="294"/>
      <c r="LLN2" s="294"/>
      <c r="LLO2" s="294"/>
      <c r="LLP2" s="294"/>
      <c r="LLQ2" s="294"/>
      <c r="LLR2" s="294"/>
      <c r="LLS2" s="294"/>
      <c r="LLT2" s="294"/>
      <c r="LLU2" s="294"/>
      <c r="LLV2" s="294"/>
      <c r="LLW2" s="294"/>
      <c r="LLX2" s="294"/>
      <c r="LLY2" s="294"/>
      <c r="LLZ2" s="294"/>
      <c r="LMA2" s="294"/>
      <c r="LMB2" s="294"/>
      <c r="LMC2" s="294"/>
      <c r="LMD2" s="294"/>
      <c r="LME2" s="294"/>
      <c r="LMF2" s="294"/>
      <c r="LMG2" s="294"/>
      <c r="LMH2" s="294"/>
      <c r="LMI2" s="294"/>
      <c r="LMJ2" s="294"/>
      <c r="LMK2" s="294"/>
      <c r="LML2" s="294"/>
      <c r="LMM2" s="294"/>
      <c r="LMN2" s="294"/>
      <c r="LMO2" s="294"/>
      <c r="LMP2" s="294"/>
      <c r="LMQ2" s="294"/>
      <c r="LMR2" s="294"/>
      <c r="LMS2" s="294"/>
      <c r="LMT2" s="294"/>
      <c r="LMU2" s="294"/>
      <c r="LMV2" s="294"/>
      <c r="LMW2" s="294"/>
      <c r="LMX2" s="294"/>
      <c r="LMY2" s="294"/>
      <c r="LMZ2" s="294"/>
      <c r="LNA2" s="294"/>
      <c r="LNB2" s="294"/>
      <c r="LNC2" s="294"/>
      <c r="LND2" s="294"/>
      <c r="LNE2" s="294"/>
      <c r="LNF2" s="294"/>
      <c r="LNG2" s="294"/>
      <c r="LNH2" s="294"/>
      <c r="LNI2" s="294"/>
      <c r="LNJ2" s="294"/>
      <c r="LNK2" s="294"/>
      <c r="LNL2" s="294"/>
      <c r="LNM2" s="294"/>
      <c r="LNN2" s="294"/>
      <c r="LNO2" s="294"/>
      <c r="LNP2" s="294"/>
      <c r="LNQ2" s="294"/>
      <c r="LNR2" s="294"/>
      <c r="LNS2" s="294"/>
      <c r="LNT2" s="294"/>
      <c r="LNU2" s="294"/>
      <c r="LNV2" s="294"/>
      <c r="LNW2" s="294"/>
      <c r="LNX2" s="294"/>
      <c r="LNY2" s="294"/>
      <c r="LNZ2" s="294"/>
      <c r="LOA2" s="294"/>
      <c r="LOB2" s="294"/>
      <c r="LOC2" s="294"/>
      <c r="LOD2" s="294"/>
      <c r="LOE2" s="294"/>
      <c r="LOF2" s="294"/>
      <c r="LOG2" s="294"/>
      <c r="LOH2" s="294"/>
      <c r="LOI2" s="294"/>
      <c r="LOJ2" s="294"/>
      <c r="LOK2" s="294"/>
      <c r="LOL2" s="294"/>
      <c r="LOM2" s="294"/>
      <c r="LON2" s="294"/>
      <c r="LOO2" s="294"/>
      <c r="LOP2" s="294"/>
      <c r="LOQ2" s="294"/>
      <c r="LOR2" s="294"/>
      <c r="LOS2" s="294"/>
      <c r="LOT2" s="294"/>
      <c r="LOU2" s="294"/>
      <c r="LOV2" s="294"/>
      <c r="LOW2" s="294"/>
      <c r="LOX2" s="294"/>
      <c r="LOY2" s="294"/>
      <c r="LOZ2" s="294"/>
      <c r="LPA2" s="294"/>
      <c r="LPB2" s="294"/>
      <c r="LPC2" s="294"/>
      <c r="LPD2" s="294"/>
      <c r="LPE2" s="294"/>
      <c r="LPF2" s="294"/>
      <c r="LPG2" s="294"/>
      <c r="LPH2" s="294"/>
      <c r="LPI2" s="294"/>
      <c r="LPJ2" s="294"/>
      <c r="LPK2" s="294"/>
      <c r="LPL2" s="294"/>
      <c r="LPM2" s="294"/>
      <c r="LPN2" s="294"/>
      <c r="LPO2" s="294"/>
      <c r="LPP2" s="294"/>
      <c r="LPQ2" s="294"/>
      <c r="LPR2" s="294"/>
      <c r="LPS2" s="294"/>
      <c r="LPT2" s="294"/>
      <c r="LPU2" s="294"/>
      <c r="LPV2" s="294"/>
      <c r="LPW2" s="294"/>
      <c r="LPX2" s="294"/>
      <c r="LPY2" s="294"/>
      <c r="LPZ2" s="294"/>
      <c r="LQA2" s="294"/>
      <c r="LQB2" s="294"/>
      <c r="LQC2" s="294"/>
      <c r="LQD2" s="294"/>
      <c r="LQE2" s="294"/>
      <c r="LQF2" s="294"/>
      <c r="LQG2" s="294"/>
      <c r="LQH2" s="294"/>
      <c r="LQI2" s="294"/>
      <c r="LQJ2" s="294"/>
      <c r="LQK2" s="294"/>
      <c r="LQL2" s="294"/>
      <c r="LQM2" s="294"/>
      <c r="LQN2" s="294"/>
      <c r="LQO2" s="294"/>
      <c r="LQP2" s="294"/>
      <c r="LQQ2" s="294"/>
      <c r="LQR2" s="294"/>
      <c r="LQS2" s="294"/>
      <c r="LQT2" s="294"/>
      <c r="LQU2" s="294"/>
      <c r="LQV2" s="294"/>
      <c r="LQW2" s="294"/>
      <c r="LQX2" s="294"/>
      <c r="LQY2" s="294"/>
      <c r="LQZ2" s="294"/>
      <c r="LRA2" s="294"/>
      <c r="LRB2" s="294"/>
      <c r="LRC2" s="294"/>
      <c r="LRD2" s="294"/>
      <c r="LRE2" s="294"/>
      <c r="LRF2" s="294"/>
      <c r="LRG2" s="294"/>
      <c r="LRH2" s="294"/>
      <c r="LRI2" s="294"/>
      <c r="LRJ2" s="294"/>
      <c r="LRK2" s="294"/>
      <c r="LRL2" s="294"/>
      <c r="LRM2" s="294"/>
      <c r="LRN2" s="294"/>
      <c r="LRO2" s="294"/>
      <c r="LRP2" s="294"/>
      <c r="LRQ2" s="294"/>
      <c r="LRR2" s="294"/>
      <c r="LRS2" s="294"/>
      <c r="LRT2" s="294"/>
      <c r="LRU2" s="294"/>
      <c r="LRV2" s="294"/>
      <c r="LRW2" s="294"/>
      <c r="LRX2" s="294"/>
      <c r="LRY2" s="294"/>
      <c r="LRZ2" s="294"/>
      <c r="LSA2" s="294"/>
      <c r="LSB2" s="294"/>
      <c r="LSC2" s="294"/>
      <c r="LSD2" s="294"/>
      <c r="LSE2" s="294"/>
      <c r="LSF2" s="294"/>
      <c r="LSG2" s="294"/>
      <c r="LSH2" s="294"/>
      <c r="LSI2" s="294"/>
      <c r="LSJ2" s="294"/>
      <c r="LSK2" s="294"/>
      <c r="LSL2" s="294"/>
      <c r="LSM2" s="294"/>
      <c r="LSN2" s="294"/>
      <c r="LSO2" s="294"/>
      <c r="LSP2" s="294"/>
      <c r="LSQ2" s="294"/>
      <c r="LSR2" s="294"/>
      <c r="LSS2" s="294"/>
      <c r="LST2" s="294"/>
      <c r="LSU2" s="294"/>
      <c r="LSV2" s="294"/>
      <c r="LSW2" s="294"/>
      <c r="LSX2" s="294"/>
      <c r="LSY2" s="294"/>
      <c r="LSZ2" s="294"/>
      <c r="LTA2" s="294"/>
      <c r="LTB2" s="294"/>
      <c r="LTC2" s="294"/>
      <c r="LTD2" s="294"/>
      <c r="LTE2" s="294"/>
      <c r="LTF2" s="294"/>
      <c r="LTG2" s="294"/>
      <c r="LTH2" s="294"/>
      <c r="LTI2" s="294"/>
      <c r="LTJ2" s="294"/>
      <c r="LTK2" s="294"/>
      <c r="LTL2" s="294"/>
      <c r="LTM2" s="294"/>
      <c r="LTN2" s="294"/>
      <c r="LTO2" s="294"/>
      <c r="LTP2" s="294"/>
      <c r="LTQ2" s="294"/>
      <c r="LTR2" s="294"/>
      <c r="LTS2" s="294"/>
      <c r="LTT2" s="294"/>
      <c r="LTU2" s="294"/>
      <c r="LTV2" s="294"/>
      <c r="LTW2" s="294"/>
      <c r="LTX2" s="294"/>
      <c r="LTY2" s="294"/>
      <c r="LTZ2" s="294"/>
      <c r="LUA2" s="294"/>
      <c r="LUB2" s="294"/>
      <c r="LUC2" s="294"/>
      <c r="LUD2" s="294"/>
      <c r="LUE2" s="294"/>
      <c r="LUF2" s="294"/>
      <c r="LUG2" s="294"/>
      <c r="LUH2" s="294"/>
      <c r="LUI2" s="294"/>
      <c r="LUJ2" s="294"/>
      <c r="LUK2" s="294"/>
      <c r="LUL2" s="294"/>
      <c r="LUM2" s="294"/>
      <c r="LUN2" s="294"/>
      <c r="LUO2" s="294"/>
      <c r="LUP2" s="294"/>
      <c r="LUQ2" s="294"/>
      <c r="LUR2" s="294"/>
      <c r="LUS2" s="294"/>
      <c r="LUT2" s="294"/>
      <c r="LUU2" s="294"/>
      <c r="LUV2" s="294"/>
      <c r="LUW2" s="294"/>
      <c r="LUX2" s="294"/>
      <c r="LUY2" s="294"/>
      <c r="LUZ2" s="294"/>
      <c r="LVA2" s="294"/>
      <c r="LVB2" s="294"/>
      <c r="LVC2" s="294"/>
      <c r="LVD2" s="294"/>
      <c r="LVE2" s="294"/>
      <c r="LVF2" s="294"/>
      <c r="LVG2" s="294"/>
      <c r="LVH2" s="294"/>
      <c r="LVI2" s="294"/>
      <c r="LVJ2" s="294"/>
      <c r="LVK2" s="294"/>
      <c r="LVL2" s="294"/>
      <c r="LVM2" s="294"/>
      <c r="LVN2" s="294"/>
      <c r="LVO2" s="294"/>
      <c r="LVP2" s="294"/>
      <c r="LVQ2" s="294"/>
      <c r="LVR2" s="294"/>
      <c r="LVS2" s="294"/>
      <c r="LVT2" s="294"/>
      <c r="LVU2" s="294"/>
      <c r="LVV2" s="294"/>
      <c r="LVW2" s="294"/>
      <c r="LVX2" s="294"/>
      <c r="LVY2" s="294"/>
      <c r="LVZ2" s="294"/>
      <c r="LWA2" s="294"/>
      <c r="LWB2" s="294"/>
      <c r="LWC2" s="294"/>
      <c r="LWD2" s="294"/>
      <c r="LWE2" s="294"/>
      <c r="LWF2" s="294"/>
      <c r="LWG2" s="294"/>
      <c r="LWH2" s="294"/>
      <c r="LWI2" s="294"/>
      <c r="LWJ2" s="294"/>
      <c r="LWK2" s="294"/>
      <c r="LWL2" s="294"/>
      <c r="LWM2" s="294"/>
      <c r="LWN2" s="294"/>
      <c r="LWO2" s="294"/>
      <c r="LWP2" s="294"/>
      <c r="LWQ2" s="294"/>
      <c r="LWR2" s="294"/>
      <c r="LWS2" s="294"/>
      <c r="LWT2" s="294"/>
      <c r="LWU2" s="294"/>
      <c r="LWV2" s="294"/>
      <c r="LWW2" s="294"/>
      <c r="LWX2" s="294"/>
      <c r="LWY2" s="294"/>
      <c r="LWZ2" s="294"/>
      <c r="LXA2" s="294"/>
      <c r="LXB2" s="294"/>
      <c r="LXC2" s="294"/>
      <c r="LXD2" s="294"/>
      <c r="LXE2" s="294"/>
      <c r="LXF2" s="294"/>
      <c r="LXG2" s="294"/>
      <c r="LXH2" s="294"/>
      <c r="LXI2" s="294"/>
      <c r="LXJ2" s="294"/>
      <c r="LXK2" s="294"/>
      <c r="LXL2" s="294"/>
      <c r="LXM2" s="294"/>
      <c r="LXN2" s="294"/>
      <c r="LXO2" s="294"/>
      <c r="LXP2" s="294"/>
      <c r="LXQ2" s="294"/>
      <c r="LXR2" s="294"/>
      <c r="LXS2" s="294"/>
      <c r="LXT2" s="294"/>
      <c r="LXU2" s="294"/>
      <c r="LXV2" s="294"/>
      <c r="LXW2" s="294"/>
      <c r="LXX2" s="294"/>
      <c r="LXY2" s="294"/>
      <c r="LXZ2" s="294"/>
      <c r="LYA2" s="294"/>
      <c r="LYB2" s="294"/>
      <c r="LYC2" s="294"/>
      <c r="LYD2" s="294"/>
      <c r="LYE2" s="294"/>
      <c r="LYF2" s="294"/>
      <c r="LYG2" s="294"/>
      <c r="LYH2" s="294"/>
      <c r="LYI2" s="294"/>
      <c r="LYJ2" s="294"/>
      <c r="LYK2" s="294"/>
      <c r="LYL2" s="294"/>
      <c r="LYM2" s="294"/>
      <c r="LYN2" s="294"/>
      <c r="LYO2" s="294"/>
      <c r="LYP2" s="294"/>
      <c r="LYQ2" s="294"/>
      <c r="LYR2" s="294"/>
      <c r="LYS2" s="294"/>
      <c r="LYT2" s="294"/>
      <c r="LYU2" s="294"/>
      <c r="LYV2" s="294"/>
      <c r="LYW2" s="294"/>
      <c r="LYX2" s="294"/>
      <c r="LYY2" s="294"/>
      <c r="LYZ2" s="294"/>
      <c r="LZA2" s="294"/>
      <c r="LZB2" s="294"/>
      <c r="LZC2" s="294"/>
      <c r="LZD2" s="294"/>
      <c r="LZE2" s="294"/>
      <c r="LZF2" s="294"/>
      <c r="LZG2" s="294"/>
      <c r="LZH2" s="294"/>
      <c r="LZI2" s="294"/>
      <c r="LZJ2" s="294"/>
      <c r="LZK2" s="294"/>
      <c r="LZL2" s="294"/>
      <c r="LZM2" s="294"/>
      <c r="LZN2" s="294"/>
      <c r="LZO2" s="294"/>
      <c r="LZP2" s="294"/>
      <c r="LZQ2" s="294"/>
      <c r="LZR2" s="294"/>
      <c r="LZS2" s="294"/>
      <c r="LZT2" s="294"/>
      <c r="LZU2" s="294"/>
      <c r="LZV2" s="294"/>
      <c r="LZW2" s="294"/>
      <c r="LZX2" s="294"/>
      <c r="LZY2" s="294"/>
      <c r="LZZ2" s="294"/>
      <c r="MAA2" s="294"/>
      <c r="MAB2" s="294"/>
      <c r="MAC2" s="294"/>
      <c r="MAD2" s="294"/>
      <c r="MAE2" s="294"/>
      <c r="MAF2" s="294"/>
      <c r="MAG2" s="294"/>
      <c r="MAH2" s="294"/>
      <c r="MAI2" s="294"/>
      <c r="MAJ2" s="294"/>
      <c r="MAK2" s="294"/>
      <c r="MAL2" s="294"/>
      <c r="MAM2" s="294"/>
      <c r="MAN2" s="294"/>
      <c r="MAO2" s="294"/>
      <c r="MAP2" s="294"/>
      <c r="MAQ2" s="294"/>
      <c r="MAR2" s="294"/>
      <c r="MAS2" s="294"/>
      <c r="MAT2" s="294"/>
      <c r="MAU2" s="294"/>
      <c r="MAV2" s="294"/>
      <c r="MAW2" s="294"/>
      <c r="MAX2" s="294"/>
      <c r="MAY2" s="294"/>
      <c r="MAZ2" s="294"/>
      <c r="MBA2" s="294"/>
      <c r="MBB2" s="294"/>
      <c r="MBC2" s="294"/>
      <c r="MBD2" s="294"/>
      <c r="MBE2" s="294"/>
      <c r="MBF2" s="294"/>
      <c r="MBG2" s="294"/>
      <c r="MBH2" s="294"/>
      <c r="MBI2" s="294"/>
      <c r="MBJ2" s="294"/>
      <c r="MBK2" s="294"/>
      <c r="MBL2" s="294"/>
      <c r="MBM2" s="294"/>
      <c r="MBN2" s="294"/>
      <c r="MBO2" s="294"/>
      <c r="MBP2" s="294"/>
      <c r="MBQ2" s="294"/>
      <c r="MBR2" s="294"/>
      <c r="MBS2" s="294"/>
      <c r="MBT2" s="294"/>
      <c r="MBU2" s="294"/>
      <c r="MBV2" s="294"/>
      <c r="MBW2" s="294"/>
      <c r="MBX2" s="294"/>
      <c r="MBY2" s="294"/>
      <c r="MBZ2" s="294"/>
      <c r="MCA2" s="294"/>
      <c r="MCB2" s="294"/>
      <c r="MCC2" s="294"/>
      <c r="MCD2" s="294"/>
      <c r="MCE2" s="294"/>
      <c r="MCF2" s="294"/>
      <c r="MCG2" s="294"/>
      <c r="MCH2" s="294"/>
      <c r="MCI2" s="294"/>
      <c r="MCJ2" s="294"/>
      <c r="MCK2" s="294"/>
      <c r="MCL2" s="294"/>
      <c r="MCM2" s="294"/>
      <c r="MCN2" s="294"/>
      <c r="MCO2" s="294"/>
      <c r="MCP2" s="294"/>
      <c r="MCQ2" s="294"/>
      <c r="MCR2" s="294"/>
      <c r="MCS2" s="294"/>
      <c r="MCT2" s="294"/>
      <c r="MCU2" s="294"/>
      <c r="MCV2" s="294"/>
      <c r="MCW2" s="294"/>
      <c r="MCX2" s="294"/>
      <c r="MCY2" s="294"/>
      <c r="MCZ2" s="294"/>
      <c r="MDA2" s="294"/>
      <c r="MDB2" s="294"/>
      <c r="MDC2" s="294"/>
      <c r="MDD2" s="294"/>
      <c r="MDE2" s="294"/>
      <c r="MDF2" s="294"/>
      <c r="MDG2" s="294"/>
      <c r="MDH2" s="294"/>
      <c r="MDI2" s="294"/>
      <c r="MDJ2" s="294"/>
      <c r="MDK2" s="294"/>
      <c r="MDL2" s="294"/>
      <c r="MDM2" s="294"/>
      <c r="MDN2" s="294"/>
      <c r="MDO2" s="294"/>
      <c r="MDP2" s="294"/>
      <c r="MDQ2" s="294"/>
      <c r="MDR2" s="294"/>
      <c r="MDS2" s="294"/>
      <c r="MDT2" s="294"/>
      <c r="MDU2" s="294"/>
      <c r="MDV2" s="294"/>
      <c r="MDW2" s="294"/>
      <c r="MDX2" s="294"/>
      <c r="MDY2" s="294"/>
      <c r="MDZ2" s="294"/>
      <c r="MEA2" s="294"/>
      <c r="MEB2" s="294"/>
      <c r="MEC2" s="294"/>
      <c r="MED2" s="294"/>
      <c r="MEE2" s="294"/>
      <c r="MEF2" s="294"/>
      <c r="MEG2" s="294"/>
      <c r="MEH2" s="294"/>
      <c r="MEI2" s="294"/>
      <c r="MEJ2" s="294"/>
      <c r="MEK2" s="294"/>
      <c r="MEL2" s="294"/>
      <c r="MEM2" s="294"/>
      <c r="MEN2" s="294"/>
      <c r="MEO2" s="294"/>
      <c r="MEP2" s="294"/>
      <c r="MEQ2" s="294"/>
      <c r="MER2" s="294"/>
      <c r="MES2" s="294"/>
      <c r="MET2" s="294"/>
      <c r="MEU2" s="294"/>
      <c r="MEV2" s="294"/>
      <c r="MEW2" s="294"/>
      <c r="MEX2" s="294"/>
      <c r="MEY2" s="294"/>
      <c r="MEZ2" s="294"/>
      <c r="MFA2" s="294"/>
      <c r="MFB2" s="294"/>
      <c r="MFC2" s="294"/>
      <c r="MFD2" s="294"/>
      <c r="MFE2" s="294"/>
      <c r="MFF2" s="294"/>
      <c r="MFG2" s="294"/>
      <c r="MFH2" s="294"/>
      <c r="MFI2" s="294"/>
      <c r="MFJ2" s="294"/>
      <c r="MFK2" s="294"/>
      <c r="MFL2" s="294"/>
      <c r="MFM2" s="294"/>
      <c r="MFN2" s="294"/>
      <c r="MFO2" s="294"/>
      <c r="MFP2" s="294"/>
      <c r="MFQ2" s="294"/>
      <c r="MFR2" s="294"/>
      <c r="MFS2" s="294"/>
      <c r="MFT2" s="294"/>
      <c r="MFU2" s="294"/>
      <c r="MFV2" s="294"/>
      <c r="MFW2" s="294"/>
      <c r="MFX2" s="294"/>
      <c r="MFY2" s="294"/>
      <c r="MFZ2" s="294"/>
      <c r="MGA2" s="294"/>
      <c r="MGB2" s="294"/>
      <c r="MGC2" s="294"/>
      <c r="MGD2" s="294"/>
      <c r="MGE2" s="294"/>
      <c r="MGF2" s="294"/>
      <c r="MGG2" s="294"/>
      <c r="MGH2" s="294"/>
      <c r="MGI2" s="294"/>
      <c r="MGJ2" s="294"/>
      <c r="MGK2" s="294"/>
      <c r="MGL2" s="294"/>
      <c r="MGM2" s="294"/>
      <c r="MGN2" s="294"/>
      <c r="MGO2" s="294"/>
      <c r="MGP2" s="294"/>
      <c r="MGQ2" s="294"/>
      <c r="MGR2" s="294"/>
      <c r="MGS2" s="294"/>
      <c r="MGT2" s="294"/>
      <c r="MGU2" s="294"/>
      <c r="MGV2" s="294"/>
      <c r="MGW2" s="294"/>
      <c r="MGX2" s="294"/>
      <c r="MGY2" s="294"/>
      <c r="MGZ2" s="294"/>
      <c r="MHA2" s="294"/>
      <c r="MHB2" s="294"/>
      <c r="MHC2" s="294"/>
      <c r="MHD2" s="294"/>
      <c r="MHE2" s="294"/>
      <c r="MHF2" s="294"/>
      <c r="MHG2" s="294"/>
      <c r="MHH2" s="294"/>
      <c r="MHI2" s="294"/>
      <c r="MHJ2" s="294"/>
      <c r="MHK2" s="294"/>
      <c r="MHL2" s="294"/>
      <c r="MHM2" s="294"/>
      <c r="MHN2" s="294"/>
      <c r="MHO2" s="294"/>
      <c r="MHP2" s="294"/>
      <c r="MHQ2" s="294"/>
      <c r="MHR2" s="294"/>
      <c r="MHS2" s="294"/>
      <c r="MHT2" s="294"/>
      <c r="MHU2" s="294"/>
      <c r="MHV2" s="294"/>
      <c r="MHW2" s="294"/>
      <c r="MHX2" s="294"/>
      <c r="MHY2" s="294"/>
      <c r="MHZ2" s="294"/>
      <c r="MIA2" s="294"/>
      <c r="MIB2" s="294"/>
      <c r="MIC2" s="294"/>
      <c r="MID2" s="294"/>
      <c r="MIE2" s="294"/>
      <c r="MIF2" s="294"/>
      <c r="MIG2" s="294"/>
      <c r="MIH2" s="294"/>
      <c r="MII2" s="294"/>
      <c r="MIJ2" s="294"/>
      <c r="MIK2" s="294"/>
      <c r="MIL2" s="294"/>
      <c r="MIM2" s="294"/>
      <c r="MIN2" s="294"/>
      <c r="MIO2" s="294"/>
      <c r="MIP2" s="294"/>
      <c r="MIQ2" s="294"/>
      <c r="MIR2" s="294"/>
      <c r="MIS2" s="294"/>
      <c r="MIT2" s="294"/>
      <c r="MIU2" s="294"/>
      <c r="MIV2" s="294"/>
      <c r="MIW2" s="294"/>
      <c r="MIX2" s="294"/>
      <c r="MIY2" s="294"/>
      <c r="MIZ2" s="294"/>
      <c r="MJA2" s="294"/>
      <c r="MJB2" s="294"/>
      <c r="MJC2" s="294"/>
      <c r="MJD2" s="294"/>
      <c r="MJE2" s="294"/>
      <c r="MJF2" s="294"/>
      <c r="MJG2" s="294"/>
      <c r="MJH2" s="294"/>
      <c r="MJI2" s="294"/>
      <c r="MJJ2" s="294"/>
      <c r="MJK2" s="294"/>
      <c r="MJL2" s="294"/>
      <c r="MJM2" s="294"/>
      <c r="MJN2" s="294"/>
      <c r="MJO2" s="294"/>
      <c r="MJP2" s="294"/>
      <c r="MJQ2" s="294"/>
      <c r="MJR2" s="294"/>
      <c r="MJS2" s="294"/>
      <c r="MJT2" s="294"/>
      <c r="MJU2" s="294"/>
      <c r="MJV2" s="294"/>
      <c r="MJW2" s="294"/>
      <c r="MJX2" s="294"/>
      <c r="MJY2" s="294"/>
      <c r="MJZ2" s="294"/>
      <c r="MKA2" s="294"/>
      <c r="MKB2" s="294"/>
      <c r="MKC2" s="294"/>
      <c r="MKD2" s="294"/>
      <c r="MKE2" s="294"/>
      <c r="MKF2" s="294"/>
      <c r="MKG2" s="294"/>
      <c r="MKH2" s="294"/>
      <c r="MKI2" s="294"/>
      <c r="MKJ2" s="294"/>
      <c r="MKK2" s="294"/>
      <c r="MKL2" s="294"/>
      <c r="MKM2" s="294"/>
      <c r="MKN2" s="294"/>
      <c r="MKO2" s="294"/>
      <c r="MKP2" s="294"/>
      <c r="MKQ2" s="294"/>
      <c r="MKR2" s="294"/>
      <c r="MKS2" s="294"/>
      <c r="MKT2" s="294"/>
      <c r="MKU2" s="294"/>
      <c r="MKV2" s="294"/>
      <c r="MKW2" s="294"/>
      <c r="MKX2" s="294"/>
      <c r="MKY2" s="294"/>
      <c r="MKZ2" s="294"/>
      <c r="MLA2" s="294"/>
      <c r="MLB2" s="294"/>
      <c r="MLC2" s="294"/>
      <c r="MLD2" s="294"/>
      <c r="MLE2" s="294"/>
      <c r="MLF2" s="294"/>
      <c r="MLG2" s="294"/>
      <c r="MLH2" s="294"/>
      <c r="MLI2" s="294"/>
      <c r="MLJ2" s="294"/>
      <c r="MLK2" s="294"/>
      <c r="MLL2" s="294"/>
      <c r="MLM2" s="294"/>
      <c r="MLN2" s="294"/>
      <c r="MLO2" s="294"/>
      <c r="MLP2" s="294"/>
      <c r="MLQ2" s="294"/>
      <c r="MLR2" s="294"/>
      <c r="MLS2" s="294"/>
      <c r="MLT2" s="294"/>
      <c r="MLU2" s="294"/>
      <c r="MLV2" s="294"/>
      <c r="MLW2" s="294"/>
      <c r="MLX2" s="294"/>
      <c r="MLY2" s="294"/>
      <c r="MLZ2" s="294"/>
      <c r="MMA2" s="294"/>
      <c r="MMB2" s="294"/>
      <c r="MMC2" s="294"/>
      <c r="MMD2" s="294"/>
      <c r="MME2" s="294"/>
      <c r="MMF2" s="294"/>
      <c r="MMG2" s="294"/>
      <c r="MMH2" s="294"/>
      <c r="MMI2" s="294"/>
      <c r="MMJ2" s="294"/>
      <c r="MMK2" s="294"/>
      <c r="MML2" s="294"/>
      <c r="MMM2" s="294"/>
      <c r="MMN2" s="294"/>
      <c r="MMO2" s="294"/>
      <c r="MMP2" s="294"/>
      <c r="MMQ2" s="294"/>
      <c r="MMR2" s="294"/>
      <c r="MMS2" s="294"/>
      <c r="MMT2" s="294"/>
      <c r="MMU2" s="294"/>
      <c r="MMV2" s="294"/>
      <c r="MMW2" s="294"/>
      <c r="MMX2" s="294"/>
      <c r="MMY2" s="294"/>
      <c r="MMZ2" s="294"/>
      <c r="MNA2" s="294"/>
      <c r="MNB2" s="294"/>
      <c r="MNC2" s="294"/>
      <c r="MND2" s="294"/>
      <c r="MNE2" s="294"/>
      <c r="MNF2" s="294"/>
      <c r="MNG2" s="294"/>
      <c r="MNH2" s="294"/>
      <c r="MNI2" s="294"/>
      <c r="MNJ2" s="294"/>
      <c r="MNK2" s="294"/>
      <c r="MNL2" s="294"/>
      <c r="MNM2" s="294"/>
      <c r="MNN2" s="294"/>
      <c r="MNO2" s="294"/>
      <c r="MNP2" s="294"/>
      <c r="MNQ2" s="294"/>
      <c r="MNR2" s="294"/>
      <c r="MNS2" s="294"/>
      <c r="MNT2" s="294"/>
      <c r="MNU2" s="294"/>
      <c r="MNV2" s="294"/>
      <c r="MNW2" s="294"/>
      <c r="MNX2" s="294"/>
      <c r="MNY2" s="294"/>
      <c r="MNZ2" s="294"/>
      <c r="MOA2" s="294"/>
      <c r="MOB2" s="294"/>
      <c r="MOC2" s="294"/>
      <c r="MOD2" s="294"/>
      <c r="MOE2" s="294"/>
      <c r="MOF2" s="294"/>
      <c r="MOG2" s="294"/>
      <c r="MOH2" s="294"/>
      <c r="MOI2" s="294"/>
      <c r="MOJ2" s="294"/>
      <c r="MOK2" s="294"/>
      <c r="MOL2" s="294"/>
      <c r="MOM2" s="294"/>
      <c r="MON2" s="294"/>
      <c r="MOO2" s="294"/>
      <c r="MOP2" s="294"/>
      <c r="MOQ2" s="294"/>
      <c r="MOR2" s="294"/>
      <c r="MOS2" s="294"/>
      <c r="MOT2" s="294"/>
      <c r="MOU2" s="294"/>
      <c r="MOV2" s="294"/>
      <c r="MOW2" s="294"/>
      <c r="MOX2" s="294"/>
      <c r="MOY2" s="294"/>
      <c r="MOZ2" s="294"/>
      <c r="MPA2" s="294"/>
      <c r="MPB2" s="294"/>
      <c r="MPC2" s="294"/>
      <c r="MPD2" s="294"/>
      <c r="MPE2" s="294"/>
      <c r="MPF2" s="294"/>
      <c r="MPG2" s="294"/>
      <c r="MPH2" s="294"/>
      <c r="MPI2" s="294"/>
      <c r="MPJ2" s="294"/>
      <c r="MPK2" s="294"/>
      <c r="MPL2" s="294"/>
      <c r="MPM2" s="294"/>
      <c r="MPN2" s="294"/>
      <c r="MPO2" s="294"/>
      <c r="MPP2" s="294"/>
      <c r="MPQ2" s="294"/>
      <c r="MPR2" s="294"/>
      <c r="MPS2" s="294"/>
      <c r="MPT2" s="294"/>
      <c r="MPU2" s="294"/>
      <c r="MPV2" s="294"/>
      <c r="MPW2" s="294"/>
      <c r="MPX2" s="294"/>
      <c r="MPY2" s="294"/>
      <c r="MPZ2" s="294"/>
      <c r="MQA2" s="294"/>
      <c r="MQB2" s="294"/>
      <c r="MQC2" s="294"/>
      <c r="MQD2" s="294"/>
      <c r="MQE2" s="294"/>
      <c r="MQF2" s="294"/>
      <c r="MQG2" s="294"/>
      <c r="MQH2" s="294"/>
      <c r="MQI2" s="294"/>
      <c r="MQJ2" s="294"/>
      <c r="MQK2" s="294"/>
      <c r="MQL2" s="294"/>
      <c r="MQM2" s="294"/>
      <c r="MQN2" s="294"/>
      <c r="MQO2" s="294"/>
      <c r="MQP2" s="294"/>
      <c r="MQQ2" s="294"/>
      <c r="MQR2" s="294"/>
      <c r="MQS2" s="294"/>
      <c r="MQT2" s="294"/>
      <c r="MQU2" s="294"/>
      <c r="MQV2" s="294"/>
      <c r="MQW2" s="294"/>
      <c r="MQX2" s="294"/>
      <c r="MQY2" s="294"/>
      <c r="MQZ2" s="294"/>
      <c r="MRA2" s="294"/>
      <c r="MRB2" s="294"/>
      <c r="MRC2" s="294"/>
      <c r="MRD2" s="294"/>
      <c r="MRE2" s="294"/>
      <c r="MRF2" s="294"/>
      <c r="MRG2" s="294"/>
      <c r="MRH2" s="294"/>
      <c r="MRI2" s="294"/>
      <c r="MRJ2" s="294"/>
      <c r="MRK2" s="294"/>
      <c r="MRL2" s="294"/>
      <c r="MRM2" s="294"/>
      <c r="MRN2" s="294"/>
      <c r="MRO2" s="294"/>
      <c r="MRP2" s="294"/>
      <c r="MRQ2" s="294"/>
      <c r="MRR2" s="294"/>
      <c r="MRS2" s="294"/>
      <c r="MRT2" s="294"/>
      <c r="MRU2" s="294"/>
      <c r="MRV2" s="294"/>
      <c r="MRW2" s="294"/>
      <c r="MRX2" s="294"/>
      <c r="MRY2" s="294"/>
      <c r="MRZ2" s="294"/>
      <c r="MSA2" s="294"/>
      <c r="MSB2" s="294"/>
      <c r="MSC2" s="294"/>
      <c r="MSD2" s="294"/>
      <c r="MSE2" s="294"/>
      <c r="MSF2" s="294"/>
      <c r="MSG2" s="294"/>
      <c r="MSH2" s="294"/>
      <c r="MSI2" s="294"/>
      <c r="MSJ2" s="294"/>
      <c r="MSK2" s="294"/>
      <c r="MSL2" s="294"/>
      <c r="MSM2" s="294"/>
      <c r="MSN2" s="294"/>
      <c r="MSO2" s="294"/>
      <c r="MSP2" s="294"/>
      <c r="MSQ2" s="294"/>
      <c r="MSR2" s="294"/>
      <c r="MSS2" s="294"/>
      <c r="MST2" s="294"/>
      <c r="MSU2" s="294"/>
      <c r="MSV2" s="294"/>
      <c r="MSW2" s="294"/>
      <c r="MSX2" s="294"/>
      <c r="MSY2" s="294"/>
      <c r="MSZ2" s="294"/>
      <c r="MTA2" s="294"/>
      <c r="MTB2" s="294"/>
      <c r="MTC2" s="294"/>
      <c r="MTD2" s="294"/>
      <c r="MTE2" s="294"/>
      <c r="MTF2" s="294"/>
      <c r="MTG2" s="294"/>
      <c r="MTH2" s="294"/>
      <c r="MTI2" s="294"/>
      <c r="MTJ2" s="294"/>
      <c r="MTK2" s="294"/>
      <c r="MTL2" s="294"/>
      <c r="MTM2" s="294"/>
      <c r="MTN2" s="294"/>
      <c r="MTO2" s="294"/>
      <c r="MTP2" s="294"/>
      <c r="MTQ2" s="294"/>
      <c r="MTR2" s="294"/>
      <c r="MTS2" s="294"/>
      <c r="MTT2" s="294"/>
      <c r="MTU2" s="294"/>
      <c r="MTV2" s="294"/>
      <c r="MTW2" s="294"/>
      <c r="MTX2" s="294"/>
      <c r="MTY2" s="294"/>
      <c r="MTZ2" s="294"/>
      <c r="MUA2" s="294"/>
      <c r="MUB2" s="294"/>
      <c r="MUC2" s="294"/>
      <c r="MUD2" s="294"/>
      <c r="MUE2" s="294"/>
      <c r="MUF2" s="294"/>
      <c r="MUG2" s="294"/>
      <c r="MUH2" s="294"/>
      <c r="MUI2" s="294"/>
      <c r="MUJ2" s="294"/>
      <c r="MUK2" s="294"/>
      <c r="MUL2" s="294"/>
      <c r="MUM2" s="294"/>
      <c r="MUN2" s="294"/>
      <c r="MUO2" s="294"/>
      <c r="MUP2" s="294"/>
      <c r="MUQ2" s="294"/>
      <c r="MUR2" s="294"/>
      <c r="MUS2" s="294"/>
      <c r="MUT2" s="294"/>
      <c r="MUU2" s="294"/>
      <c r="MUV2" s="294"/>
      <c r="MUW2" s="294"/>
      <c r="MUX2" s="294"/>
      <c r="MUY2" s="294"/>
      <c r="MUZ2" s="294"/>
      <c r="MVA2" s="294"/>
      <c r="MVB2" s="294"/>
      <c r="MVC2" s="294"/>
      <c r="MVD2" s="294"/>
      <c r="MVE2" s="294"/>
      <c r="MVF2" s="294"/>
      <c r="MVG2" s="294"/>
      <c r="MVH2" s="294"/>
      <c r="MVI2" s="294"/>
      <c r="MVJ2" s="294"/>
      <c r="MVK2" s="294"/>
      <c r="MVL2" s="294"/>
      <c r="MVM2" s="294"/>
      <c r="MVN2" s="294"/>
      <c r="MVO2" s="294"/>
      <c r="MVP2" s="294"/>
      <c r="MVQ2" s="294"/>
      <c r="MVR2" s="294"/>
      <c r="MVS2" s="294"/>
      <c r="MVT2" s="294"/>
      <c r="MVU2" s="294"/>
      <c r="MVV2" s="294"/>
      <c r="MVW2" s="294"/>
      <c r="MVX2" s="294"/>
      <c r="MVY2" s="294"/>
      <c r="MVZ2" s="294"/>
      <c r="MWA2" s="294"/>
      <c r="MWB2" s="294"/>
      <c r="MWC2" s="294"/>
      <c r="MWD2" s="294"/>
      <c r="MWE2" s="294"/>
      <c r="MWF2" s="294"/>
      <c r="MWG2" s="294"/>
      <c r="MWH2" s="294"/>
      <c r="MWI2" s="294"/>
      <c r="MWJ2" s="294"/>
      <c r="MWK2" s="294"/>
      <c r="MWL2" s="294"/>
      <c r="MWM2" s="294"/>
      <c r="MWN2" s="294"/>
      <c r="MWO2" s="294"/>
      <c r="MWP2" s="294"/>
      <c r="MWQ2" s="294"/>
      <c r="MWR2" s="294"/>
      <c r="MWS2" s="294"/>
      <c r="MWT2" s="294"/>
      <c r="MWU2" s="294"/>
      <c r="MWV2" s="294"/>
      <c r="MWW2" s="294"/>
      <c r="MWX2" s="294"/>
      <c r="MWY2" s="294"/>
      <c r="MWZ2" s="294"/>
      <c r="MXA2" s="294"/>
      <c r="MXB2" s="294"/>
      <c r="MXC2" s="294"/>
      <c r="MXD2" s="294"/>
      <c r="MXE2" s="294"/>
      <c r="MXF2" s="294"/>
      <c r="MXG2" s="294"/>
      <c r="MXH2" s="294"/>
      <c r="MXI2" s="294"/>
      <c r="MXJ2" s="294"/>
      <c r="MXK2" s="294"/>
      <c r="MXL2" s="294"/>
      <c r="MXM2" s="294"/>
      <c r="MXN2" s="294"/>
      <c r="MXO2" s="294"/>
      <c r="MXP2" s="294"/>
      <c r="MXQ2" s="294"/>
      <c r="MXR2" s="294"/>
      <c r="MXS2" s="294"/>
      <c r="MXT2" s="294"/>
      <c r="MXU2" s="294"/>
      <c r="MXV2" s="294"/>
      <c r="MXW2" s="294"/>
      <c r="MXX2" s="294"/>
      <c r="MXY2" s="294"/>
      <c r="MXZ2" s="294"/>
      <c r="MYA2" s="294"/>
      <c r="MYB2" s="294"/>
      <c r="MYC2" s="294"/>
      <c r="MYD2" s="294"/>
      <c r="MYE2" s="294"/>
      <c r="MYF2" s="294"/>
      <c r="MYG2" s="294"/>
      <c r="MYH2" s="294"/>
      <c r="MYI2" s="294"/>
      <c r="MYJ2" s="294"/>
      <c r="MYK2" s="294"/>
      <c r="MYL2" s="294"/>
      <c r="MYM2" s="294"/>
      <c r="MYN2" s="294"/>
      <c r="MYO2" s="294"/>
      <c r="MYP2" s="294"/>
      <c r="MYQ2" s="294"/>
      <c r="MYR2" s="294"/>
      <c r="MYS2" s="294"/>
      <c r="MYT2" s="294"/>
      <c r="MYU2" s="294"/>
      <c r="MYV2" s="294"/>
      <c r="MYW2" s="294"/>
      <c r="MYX2" s="294"/>
      <c r="MYY2" s="294"/>
      <c r="MYZ2" s="294"/>
      <c r="MZA2" s="294"/>
      <c r="MZB2" s="294"/>
      <c r="MZC2" s="294"/>
      <c r="MZD2" s="294"/>
      <c r="MZE2" s="294"/>
      <c r="MZF2" s="294"/>
      <c r="MZG2" s="294"/>
      <c r="MZH2" s="294"/>
      <c r="MZI2" s="294"/>
      <c r="MZJ2" s="294"/>
      <c r="MZK2" s="294"/>
      <c r="MZL2" s="294"/>
      <c r="MZM2" s="294"/>
      <c r="MZN2" s="294"/>
      <c r="MZO2" s="294"/>
      <c r="MZP2" s="294"/>
      <c r="MZQ2" s="294"/>
      <c r="MZR2" s="294"/>
      <c r="MZS2" s="294"/>
      <c r="MZT2" s="294"/>
      <c r="MZU2" s="294"/>
      <c r="MZV2" s="294"/>
      <c r="MZW2" s="294"/>
      <c r="MZX2" s="294"/>
      <c r="MZY2" s="294"/>
      <c r="MZZ2" s="294"/>
      <c r="NAA2" s="294"/>
      <c r="NAB2" s="294"/>
      <c r="NAC2" s="294"/>
      <c r="NAD2" s="294"/>
      <c r="NAE2" s="294"/>
      <c r="NAF2" s="294"/>
      <c r="NAG2" s="294"/>
      <c r="NAH2" s="294"/>
      <c r="NAI2" s="294"/>
      <c r="NAJ2" s="294"/>
      <c r="NAK2" s="294"/>
      <c r="NAL2" s="294"/>
      <c r="NAM2" s="294"/>
      <c r="NAN2" s="294"/>
      <c r="NAO2" s="294"/>
      <c r="NAP2" s="294"/>
      <c r="NAQ2" s="294"/>
      <c r="NAR2" s="294"/>
      <c r="NAS2" s="294"/>
      <c r="NAT2" s="294"/>
      <c r="NAU2" s="294"/>
      <c r="NAV2" s="294"/>
      <c r="NAW2" s="294"/>
      <c r="NAX2" s="294"/>
      <c r="NAY2" s="294"/>
      <c r="NAZ2" s="294"/>
      <c r="NBA2" s="294"/>
      <c r="NBB2" s="294"/>
      <c r="NBC2" s="294"/>
      <c r="NBD2" s="294"/>
      <c r="NBE2" s="294"/>
      <c r="NBF2" s="294"/>
      <c r="NBG2" s="294"/>
      <c r="NBH2" s="294"/>
      <c r="NBI2" s="294"/>
      <c r="NBJ2" s="294"/>
      <c r="NBK2" s="294"/>
      <c r="NBL2" s="294"/>
      <c r="NBM2" s="294"/>
      <c r="NBN2" s="294"/>
      <c r="NBO2" s="294"/>
      <c r="NBP2" s="294"/>
      <c r="NBQ2" s="294"/>
      <c r="NBR2" s="294"/>
      <c r="NBS2" s="294"/>
      <c r="NBT2" s="294"/>
      <c r="NBU2" s="294"/>
      <c r="NBV2" s="294"/>
      <c r="NBW2" s="294"/>
      <c r="NBX2" s="294"/>
      <c r="NBY2" s="294"/>
      <c r="NBZ2" s="294"/>
      <c r="NCA2" s="294"/>
      <c r="NCB2" s="294"/>
      <c r="NCC2" s="294"/>
      <c r="NCD2" s="294"/>
      <c r="NCE2" s="294"/>
      <c r="NCF2" s="294"/>
      <c r="NCG2" s="294"/>
      <c r="NCH2" s="294"/>
      <c r="NCI2" s="294"/>
      <c r="NCJ2" s="294"/>
      <c r="NCK2" s="294"/>
      <c r="NCL2" s="294"/>
      <c r="NCM2" s="294"/>
      <c r="NCN2" s="294"/>
      <c r="NCO2" s="294"/>
      <c r="NCP2" s="294"/>
      <c r="NCQ2" s="294"/>
      <c r="NCR2" s="294"/>
      <c r="NCS2" s="294"/>
      <c r="NCT2" s="294"/>
      <c r="NCU2" s="294"/>
      <c r="NCV2" s="294"/>
      <c r="NCW2" s="294"/>
      <c r="NCX2" s="294"/>
      <c r="NCY2" s="294"/>
      <c r="NCZ2" s="294"/>
      <c r="NDA2" s="294"/>
      <c r="NDB2" s="294"/>
      <c r="NDC2" s="294"/>
      <c r="NDD2" s="294"/>
      <c r="NDE2" s="294"/>
      <c r="NDF2" s="294"/>
      <c r="NDG2" s="294"/>
      <c r="NDH2" s="294"/>
      <c r="NDI2" s="294"/>
      <c r="NDJ2" s="294"/>
      <c r="NDK2" s="294"/>
      <c r="NDL2" s="294"/>
      <c r="NDM2" s="294"/>
      <c r="NDN2" s="294"/>
      <c r="NDO2" s="294"/>
      <c r="NDP2" s="294"/>
      <c r="NDQ2" s="294"/>
      <c r="NDR2" s="294"/>
      <c r="NDS2" s="294"/>
      <c r="NDT2" s="294"/>
      <c r="NDU2" s="294"/>
      <c r="NDV2" s="294"/>
      <c r="NDW2" s="294"/>
      <c r="NDX2" s="294"/>
      <c r="NDY2" s="294"/>
      <c r="NDZ2" s="294"/>
      <c r="NEA2" s="294"/>
      <c r="NEB2" s="294"/>
      <c r="NEC2" s="294"/>
      <c r="NED2" s="294"/>
      <c r="NEE2" s="294"/>
      <c r="NEF2" s="294"/>
      <c r="NEG2" s="294"/>
      <c r="NEH2" s="294"/>
      <c r="NEI2" s="294"/>
      <c r="NEJ2" s="294"/>
      <c r="NEK2" s="294"/>
      <c r="NEL2" s="294"/>
      <c r="NEM2" s="294"/>
      <c r="NEN2" s="294"/>
      <c r="NEO2" s="294"/>
      <c r="NEP2" s="294"/>
      <c r="NEQ2" s="294"/>
      <c r="NER2" s="294"/>
      <c r="NES2" s="294"/>
      <c r="NET2" s="294"/>
      <c r="NEU2" s="294"/>
      <c r="NEV2" s="294"/>
      <c r="NEW2" s="294"/>
      <c r="NEX2" s="294"/>
      <c r="NEY2" s="294"/>
      <c r="NEZ2" s="294"/>
      <c r="NFA2" s="294"/>
      <c r="NFB2" s="294"/>
      <c r="NFC2" s="294"/>
      <c r="NFD2" s="294"/>
      <c r="NFE2" s="294"/>
      <c r="NFF2" s="294"/>
      <c r="NFG2" s="294"/>
      <c r="NFH2" s="294"/>
      <c r="NFI2" s="294"/>
      <c r="NFJ2" s="294"/>
      <c r="NFK2" s="294"/>
      <c r="NFL2" s="294"/>
      <c r="NFM2" s="294"/>
      <c r="NFN2" s="294"/>
      <c r="NFO2" s="294"/>
      <c r="NFP2" s="294"/>
      <c r="NFQ2" s="294"/>
      <c r="NFR2" s="294"/>
      <c r="NFS2" s="294"/>
      <c r="NFT2" s="294"/>
      <c r="NFU2" s="294"/>
      <c r="NFV2" s="294"/>
      <c r="NFW2" s="294"/>
      <c r="NFX2" s="294"/>
      <c r="NFY2" s="294"/>
      <c r="NFZ2" s="294"/>
      <c r="NGA2" s="294"/>
      <c r="NGB2" s="294"/>
      <c r="NGC2" s="294"/>
      <c r="NGD2" s="294"/>
      <c r="NGE2" s="294"/>
      <c r="NGF2" s="294"/>
      <c r="NGG2" s="294"/>
      <c r="NGH2" s="294"/>
      <c r="NGI2" s="294"/>
      <c r="NGJ2" s="294"/>
      <c r="NGK2" s="294"/>
      <c r="NGL2" s="294"/>
      <c r="NGM2" s="294"/>
      <c r="NGN2" s="294"/>
      <c r="NGO2" s="294"/>
      <c r="NGP2" s="294"/>
      <c r="NGQ2" s="294"/>
      <c r="NGR2" s="294"/>
      <c r="NGS2" s="294"/>
      <c r="NGT2" s="294"/>
      <c r="NGU2" s="294"/>
      <c r="NGV2" s="294"/>
      <c r="NGW2" s="294"/>
      <c r="NGX2" s="294"/>
      <c r="NGY2" s="294"/>
      <c r="NGZ2" s="294"/>
      <c r="NHA2" s="294"/>
      <c r="NHB2" s="294"/>
      <c r="NHC2" s="294"/>
      <c r="NHD2" s="294"/>
      <c r="NHE2" s="294"/>
      <c r="NHF2" s="294"/>
      <c r="NHG2" s="294"/>
      <c r="NHH2" s="294"/>
      <c r="NHI2" s="294"/>
      <c r="NHJ2" s="294"/>
      <c r="NHK2" s="294"/>
      <c r="NHL2" s="294"/>
      <c r="NHM2" s="294"/>
      <c r="NHN2" s="294"/>
      <c r="NHO2" s="294"/>
      <c r="NHP2" s="294"/>
      <c r="NHQ2" s="294"/>
      <c r="NHR2" s="294"/>
      <c r="NHS2" s="294"/>
      <c r="NHT2" s="294"/>
      <c r="NHU2" s="294"/>
      <c r="NHV2" s="294"/>
      <c r="NHW2" s="294"/>
      <c r="NHX2" s="294"/>
      <c r="NHY2" s="294"/>
      <c r="NHZ2" s="294"/>
      <c r="NIA2" s="294"/>
      <c r="NIB2" s="294"/>
      <c r="NIC2" s="294"/>
      <c r="NID2" s="294"/>
      <c r="NIE2" s="294"/>
      <c r="NIF2" s="294"/>
      <c r="NIG2" s="294"/>
      <c r="NIH2" s="294"/>
      <c r="NII2" s="294"/>
      <c r="NIJ2" s="294"/>
      <c r="NIK2" s="294"/>
      <c r="NIL2" s="294"/>
      <c r="NIM2" s="294"/>
      <c r="NIN2" s="294"/>
      <c r="NIO2" s="294"/>
      <c r="NIP2" s="294"/>
      <c r="NIQ2" s="294"/>
      <c r="NIR2" s="294"/>
      <c r="NIS2" s="294"/>
      <c r="NIT2" s="294"/>
      <c r="NIU2" s="294"/>
      <c r="NIV2" s="294"/>
      <c r="NIW2" s="294"/>
      <c r="NIX2" s="294"/>
      <c r="NIY2" s="294"/>
      <c r="NIZ2" s="294"/>
      <c r="NJA2" s="294"/>
      <c r="NJB2" s="294"/>
      <c r="NJC2" s="294"/>
      <c r="NJD2" s="294"/>
      <c r="NJE2" s="294"/>
      <c r="NJF2" s="294"/>
      <c r="NJG2" s="294"/>
      <c r="NJH2" s="294"/>
      <c r="NJI2" s="294"/>
      <c r="NJJ2" s="294"/>
      <c r="NJK2" s="294"/>
      <c r="NJL2" s="294"/>
      <c r="NJM2" s="294"/>
      <c r="NJN2" s="294"/>
      <c r="NJO2" s="294"/>
      <c r="NJP2" s="294"/>
      <c r="NJQ2" s="294"/>
      <c r="NJR2" s="294"/>
      <c r="NJS2" s="294"/>
      <c r="NJT2" s="294"/>
      <c r="NJU2" s="294"/>
      <c r="NJV2" s="294"/>
      <c r="NJW2" s="294"/>
      <c r="NJX2" s="294"/>
      <c r="NJY2" s="294"/>
      <c r="NJZ2" s="294"/>
      <c r="NKA2" s="294"/>
      <c r="NKB2" s="294"/>
      <c r="NKC2" s="294"/>
      <c r="NKD2" s="294"/>
      <c r="NKE2" s="294"/>
      <c r="NKF2" s="294"/>
      <c r="NKG2" s="294"/>
      <c r="NKH2" s="294"/>
      <c r="NKI2" s="294"/>
      <c r="NKJ2" s="294"/>
      <c r="NKK2" s="294"/>
      <c r="NKL2" s="294"/>
      <c r="NKM2" s="294"/>
      <c r="NKN2" s="294"/>
      <c r="NKO2" s="294"/>
      <c r="NKP2" s="294"/>
      <c r="NKQ2" s="294"/>
      <c r="NKR2" s="294"/>
      <c r="NKS2" s="294"/>
      <c r="NKT2" s="294"/>
      <c r="NKU2" s="294"/>
      <c r="NKV2" s="294"/>
      <c r="NKW2" s="294"/>
      <c r="NKX2" s="294"/>
      <c r="NKY2" s="294"/>
      <c r="NKZ2" s="294"/>
      <c r="NLA2" s="294"/>
      <c r="NLB2" s="294"/>
      <c r="NLC2" s="294"/>
      <c r="NLD2" s="294"/>
      <c r="NLE2" s="294"/>
      <c r="NLF2" s="294"/>
      <c r="NLG2" s="294"/>
      <c r="NLH2" s="294"/>
      <c r="NLI2" s="294"/>
      <c r="NLJ2" s="294"/>
      <c r="NLK2" s="294"/>
      <c r="NLL2" s="294"/>
      <c r="NLM2" s="294"/>
      <c r="NLN2" s="294"/>
      <c r="NLO2" s="294"/>
      <c r="NLP2" s="294"/>
      <c r="NLQ2" s="294"/>
      <c r="NLR2" s="294"/>
      <c r="NLS2" s="294"/>
      <c r="NLT2" s="294"/>
      <c r="NLU2" s="294"/>
      <c r="NLV2" s="294"/>
      <c r="NLW2" s="294"/>
      <c r="NLX2" s="294"/>
      <c r="NLY2" s="294"/>
      <c r="NLZ2" s="294"/>
      <c r="NMA2" s="294"/>
      <c r="NMB2" s="294"/>
      <c r="NMC2" s="294"/>
      <c r="NMD2" s="294"/>
      <c r="NME2" s="294"/>
      <c r="NMF2" s="294"/>
      <c r="NMG2" s="294"/>
      <c r="NMH2" s="294"/>
      <c r="NMI2" s="294"/>
      <c r="NMJ2" s="294"/>
      <c r="NMK2" s="294"/>
      <c r="NML2" s="294"/>
      <c r="NMM2" s="294"/>
      <c r="NMN2" s="294"/>
      <c r="NMO2" s="294"/>
      <c r="NMP2" s="294"/>
      <c r="NMQ2" s="294"/>
      <c r="NMR2" s="294"/>
      <c r="NMS2" s="294"/>
      <c r="NMT2" s="294"/>
      <c r="NMU2" s="294"/>
      <c r="NMV2" s="294"/>
      <c r="NMW2" s="294"/>
      <c r="NMX2" s="294"/>
      <c r="NMY2" s="294"/>
      <c r="NMZ2" s="294"/>
      <c r="NNA2" s="294"/>
      <c r="NNB2" s="294"/>
      <c r="NNC2" s="294"/>
      <c r="NND2" s="294"/>
      <c r="NNE2" s="294"/>
      <c r="NNF2" s="294"/>
      <c r="NNG2" s="294"/>
      <c r="NNH2" s="294"/>
      <c r="NNI2" s="294"/>
      <c r="NNJ2" s="294"/>
      <c r="NNK2" s="294"/>
      <c r="NNL2" s="294"/>
      <c r="NNM2" s="294"/>
      <c r="NNN2" s="294"/>
      <c r="NNO2" s="294"/>
      <c r="NNP2" s="294"/>
      <c r="NNQ2" s="294"/>
      <c r="NNR2" s="294"/>
      <c r="NNS2" s="294"/>
      <c r="NNT2" s="294"/>
      <c r="NNU2" s="294"/>
      <c r="NNV2" s="294"/>
      <c r="NNW2" s="294"/>
      <c r="NNX2" s="294"/>
      <c r="NNY2" s="294"/>
      <c r="NNZ2" s="294"/>
      <c r="NOA2" s="294"/>
      <c r="NOB2" s="294"/>
      <c r="NOC2" s="294"/>
      <c r="NOD2" s="294"/>
      <c r="NOE2" s="294"/>
      <c r="NOF2" s="294"/>
      <c r="NOG2" s="294"/>
      <c r="NOH2" s="294"/>
      <c r="NOI2" s="294"/>
      <c r="NOJ2" s="294"/>
      <c r="NOK2" s="294"/>
      <c r="NOL2" s="294"/>
      <c r="NOM2" s="294"/>
      <c r="NON2" s="294"/>
      <c r="NOO2" s="294"/>
      <c r="NOP2" s="294"/>
      <c r="NOQ2" s="294"/>
      <c r="NOR2" s="294"/>
      <c r="NOS2" s="294"/>
      <c r="NOT2" s="294"/>
      <c r="NOU2" s="294"/>
      <c r="NOV2" s="294"/>
      <c r="NOW2" s="294"/>
      <c r="NOX2" s="294"/>
      <c r="NOY2" s="294"/>
      <c r="NOZ2" s="294"/>
      <c r="NPA2" s="294"/>
      <c r="NPB2" s="294"/>
      <c r="NPC2" s="294"/>
      <c r="NPD2" s="294"/>
      <c r="NPE2" s="294"/>
      <c r="NPF2" s="294"/>
      <c r="NPG2" s="294"/>
      <c r="NPH2" s="294"/>
      <c r="NPI2" s="294"/>
      <c r="NPJ2" s="294"/>
      <c r="NPK2" s="294"/>
      <c r="NPL2" s="294"/>
      <c r="NPM2" s="294"/>
      <c r="NPN2" s="294"/>
      <c r="NPO2" s="294"/>
      <c r="NPP2" s="294"/>
      <c r="NPQ2" s="294"/>
      <c r="NPR2" s="294"/>
      <c r="NPS2" s="294"/>
      <c r="NPT2" s="294"/>
      <c r="NPU2" s="294"/>
      <c r="NPV2" s="294"/>
      <c r="NPW2" s="294"/>
      <c r="NPX2" s="294"/>
      <c r="NPY2" s="294"/>
      <c r="NPZ2" s="294"/>
      <c r="NQA2" s="294"/>
      <c r="NQB2" s="294"/>
      <c r="NQC2" s="294"/>
      <c r="NQD2" s="294"/>
      <c r="NQE2" s="294"/>
      <c r="NQF2" s="294"/>
      <c r="NQG2" s="294"/>
      <c r="NQH2" s="294"/>
      <c r="NQI2" s="294"/>
      <c r="NQJ2" s="294"/>
      <c r="NQK2" s="294"/>
      <c r="NQL2" s="294"/>
      <c r="NQM2" s="294"/>
      <c r="NQN2" s="294"/>
      <c r="NQO2" s="294"/>
      <c r="NQP2" s="294"/>
      <c r="NQQ2" s="294"/>
      <c r="NQR2" s="294"/>
      <c r="NQS2" s="294"/>
      <c r="NQT2" s="294"/>
      <c r="NQU2" s="294"/>
      <c r="NQV2" s="294"/>
      <c r="NQW2" s="294"/>
      <c r="NQX2" s="294"/>
      <c r="NQY2" s="294"/>
      <c r="NQZ2" s="294"/>
      <c r="NRA2" s="294"/>
      <c r="NRB2" s="294"/>
      <c r="NRC2" s="294"/>
      <c r="NRD2" s="294"/>
      <c r="NRE2" s="294"/>
      <c r="NRF2" s="294"/>
      <c r="NRG2" s="294"/>
      <c r="NRH2" s="294"/>
      <c r="NRI2" s="294"/>
      <c r="NRJ2" s="294"/>
      <c r="NRK2" s="294"/>
      <c r="NRL2" s="294"/>
      <c r="NRM2" s="294"/>
      <c r="NRN2" s="294"/>
      <c r="NRO2" s="294"/>
      <c r="NRP2" s="294"/>
      <c r="NRQ2" s="294"/>
      <c r="NRR2" s="294"/>
      <c r="NRS2" s="294"/>
      <c r="NRT2" s="294"/>
      <c r="NRU2" s="294"/>
      <c r="NRV2" s="294"/>
      <c r="NRW2" s="294"/>
      <c r="NRX2" s="294"/>
      <c r="NRY2" s="294"/>
      <c r="NRZ2" s="294"/>
      <c r="NSA2" s="294"/>
      <c r="NSB2" s="294"/>
      <c r="NSC2" s="294"/>
      <c r="NSD2" s="294"/>
      <c r="NSE2" s="294"/>
      <c r="NSF2" s="294"/>
      <c r="NSG2" s="294"/>
      <c r="NSH2" s="294"/>
      <c r="NSI2" s="294"/>
      <c r="NSJ2" s="294"/>
      <c r="NSK2" s="294"/>
      <c r="NSL2" s="294"/>
      <c r="NSM2" s="294"/>
      <c r="NSN2" s="294"/>
      <c r="NSO2" s="294"/>
      <c r="NSP2" s="294"/>
      <c r="NSQ2" s="294"/>
      <c r="NSR2" s="294"/>
      <c r="NSS2" s="294"/>
      <c r="NST2" s="294"/>
      <c r="NSU2" s="294"/>
      <c r="NSV2" s="294"/>
      <c r="NSW2" s="294"/>
      <c r="NSX2" s="294"/>
      <c r="NSY2" s="294"/>
      <c r="NSZ2" s="294"/>
      <c r="NTA2" s="294"/>
      <c r="NTB2" s="294"/>
      <c r="NTC2" s="294"/>
      <c r="NTD2" s="294"/>
      <c r="NTE2" s="294"/>
      <c r="NTF2" s="294"/>
      <c r="NTG2" s="294"/>
      <c r="NTH2" s="294"/>
      <c r="NTI2" s="294"/>
      <c r="NTJ2" s="294"/>
      <c r="NTK2" s="294"/>
      <c r="NTL2" s="294"/>
      <c r="NTM2" s="294"/>
      <c r="NTN2" s="294"/>
      <c r="NTO2" s="294"/>
      <c r="NTP2" s="294"/>
      <c r="NTQ2" s="294"/>
      <c r="NTR2" s="294"/>
      <c r="NTS2" s="294"/>
      <c r="NTT2" s="294"/>
      <c r="NTU2" s="294"/>
      <c r="NTV2" s="294"/>
      <c r="NTW2" s="294"/>
      <c r="NTX2" s="294"/>
      <c r="NTY2" s="294"/>
      <c r="NTZ2" s="294"/>
      <c r="NUA2" s="294"/>
      <c r="NUB2" s="294"/>
      <c r="NUC2" s="294"/>
      <c r="NUD2" s="294"/>
      <c r="NUE2" s="294"/>
      <c r="NUF2" s="294"/>
      <c r="NUG2" s="294"/>
      <c r="NUH2" s="294"/>
      <c r="NUI2" s="294"/>
      <c r="NUJ2" s="294"/>
      <c r="NUK2" s="294"/>
      <c r="NUL2" s="294"/>
      <c r="NUM2" s="294"/>
      <c r="NUN2" s="294"/>
      <c r="NUO2" s="294"/>
      <c r="NUP2" s="294"/>
      <c r="NUQ2" s="294"/>
      <c r="NUR2" s="294"/>
      <c r="NUS2" s="294"/>
      <c r="NUT2" s="294"/>
      <c r="NUU2" s="294"/>
      <c r="NUV2" s="294"/>
      <c r="NUW2" s="294"/>
      <c r="NUX2" s="294"/>
      <c r="NUY2" s="294"/>
      <c r="NUZ2" s="294"/>
      <c r="NVA2" s="294"/>
      <c r="NVB2" s="294"/>
      <c r="NVC2" s="294"/>
      <c r="NVD2" s="294"/>
      <c r="NVE2" s="294"/>
      <c r="NVF2" s="294"/>
      <c r="NVG2" s="294"/>
      <c r="NVH2" s="294"/>
      <c r="NVI2" s="294"/>
      <c r="NVJ2" s="294"/>
      <c r="NVK2" s="294"/>
      <c r="NVL2" s="294"/>
      <c r="NVM2" s="294"/>
      <c r="NVN2" s="294"/>
      <c r="NVO2" s="294"/>
      <c r="NVP2" s="294"/>
      <c r="NVQ2" s="294"/>
      <c r="NVR2" s="294"/>
      <c r="NVS2" s="294"/>
      <c r="NVT2" s="294"/>
      <c r="NVU2" s="294"/>
      <c r="NVV2" s="294"/>
      <c r="NVW2" s="294"/>
      <c r="NVX2" s="294"/>
      <c r="NVY2" s="294"/>
      <c r="NVZ2" s="294"/>
      <c r="NWA2" s="294"/>
      <c r="NWB2" s="294"/>
      <c r="NWC2" s="294"/>
      <c r="NWD2" s="294"/>
      <c r="NWE2" s="294"/>
      <c r="NWF2" s="294"/>
      <c r="NWG2" s="294"/>
      <c r="NWH2" s="294"/>
      <c r="NWI2" s="294"/>
      <c r="NWJ2" s="294"/>
      <c r="NWK2" s="294"/>
      <c r="NWL2" s="294"/>
      <c r="NWM2" s="294"/>
      <c r="NWN2" s="294"/>
      <c r="NWO2" s="294"/>
      <c r="NWP2" s="294"/>
      <c r="NWQ2" s="294"/>
      <c r="NWR2" s="294"/>
      <c r="NWS2" s="294"/>
      <c r="NWT2" s="294"/>
      <c r="NWU2" s="294"/>
      <c r="NWV2" s="294"/>
      <c r="NWW2" s="294"/>
      <c r="NWX2" s="294"/>
      <c r="NWY2" s="294"/>
      <c r="NWZ2" s="294"/>
      <c r="NXA2" s="294"/>
      <c r="NXB2" s="294"/>
      <c r="NXC2" s="294"/>
      <c r="NXD2" s="294"/>
      <c r="NXE2" s="294"/>
      <c r="NXF2" s="294"/>
      <c r="NXG2" s="294"/>
      <c r="NXH2" s="294"/>
      <c r="NXI2" s="294"/>
      <c r="NXJ2" s="294"/>
      <c r="NXK2" s="294"/>
      <c r="NXL2" s="294"/>
      <c r="NXM2" s="294"/>
      <c r="NXN2" s="294"/>
      <c r="NXO2" s="294"/>
      <c r="NXP2" s="294"/>
      <c r="NXQ2" s="294"/>
      <c r="NXR2" s="294"/>
      <c r="NXS2" s="294"/>
      <c r="NXT2" s="294"/>
      <c r="NXU2" s="294"/>
      <c r="NXV2" s="294"/>
      <c r="NXW2" s="294"/>
      <c r="NXX2" s="294"/>
      <c r="NXY2" s="294"/>
      <c r="NXZ2" s="294"/>
      <c r="NYA2" s="294"/>
      <c r="NYB2" s="294"/>
      <c r="NYC2" s="294"/>
      <c r="NYD2" s="294"/>
      <c r="NYE2" s="294"/>
      <c r="NYF2" s="294"/>
      <c r="NYG2" s="294"/>
      <c r="NYH2" s="294"/>
      <c r="NYI2" s="294"/>
      <c r="NYJ2" s="294"/>
      <c r="NYK2" s="294"/>
      <c r="NYL2" s="294"/>
      <c r="NYM2" s="294"/>
      <c r="NYN2" s="294"/>
      <c r="NYO2" s="294"/>
      <c r="NYP2" s="294"/>
      <c r="NYQ2" s="294"/>
      <c r="NYR2" s="294"/>
      <c r="NYS2" s="294"/>
      <c r="NYT2" s="294"/>
      <c r="NYU2" s="294"/>
      <c r="NYV2" s="294"/>
      <c r="NYW2" s="294"/>
      <c r="NYX2" s="294"/>
      <c r="NYY2" s="294"/>
      <c r="NYZ2" s="294"/>
      <c r="NZA2" s="294"/>
      <c r="NZB2" s="294"/>
      <c r="NZC2" s="294"/>
      <c r="NZD2" s="294"/>
      <c r="NZE2" s="294"/>
      <c r="NZF2" s="294"/>
      <c r="NZG2" s="294"/>
      <c r="NZH2" s="294"/>
      <c r="NZI2" s="294"/>
      <c r="NZJ2" s="294"/>
      <c r="NZK2" s="294"/>
      <c r="NZL2" s="294"/>
      <c r="NZM2" s="294"/>
      <c r="NZN2" s="294"/>
      <c r="NZO2" s="294"/>
      <c r="NZP2" s="294"/>
      <c r="NZQ2" s="294"/>
      <c r="NZR2" s="294"/>
      <c r="NZS2" s="294"/>
      <c r="NZT2" s="294"/>
      <c r="NZU2" s="294"/>
      <c r="NZV2" s="294"/>
      <c r="NZW2" s="294"/>
      <c r="NZX2" s="294"/>
      <c r="NZY2" s="294"/>
      <c r="NZZ2" s="294"/>
      <c r="OAA2" s="294"/>
      <c r="OAB2" s="294"/>
      <c r="OAC2" s="294"/>
      <c r="OAD2" s="294"/>
      <c r="OAE2" s="294"/>
      <c r="OAF2" s="294"/>
      <c r="OAG2" s="294"/>
      <c r="OAH2" s="294"/>
      <c r="OAI2" s="294"/>
      <c r="OAJ2" s="294"/>
      <c r="OAK2" s="294"/>
      <c r="OAL2" s="294"/>
      <c r="OAM2" s="294"/>
      <c r="OAN2" s="294"/>
      <c r="OAO2" s="294"/>
      <c r="OAP2" s="294"/>
      <c r="OAQ2" s="294"/>
      <c r="OAR2" s="294"/>
      <c r="OAS2" s="294"/>
      <c r="OAT2" s="294"/>
      <c r="OAU2" s="294"/>
      <c r="OAV2" s="294"/>
      <c r="OAW2" s="294"/>
      <c r="OAX2" s="294"/>
      <c r="OAY2" s="294"/>
      <c r="OAZ2" s="294"/>
      <c r="OBA2" s="294"/>
      <c r="OBB2" s="294"/>
      <c r="OBC2" s="294"/>
      <c r="OBD2" s="294"/>
      <c r="OBE2" s="294"/>
      <c r="OBF2" s="294"/>
      <c r="OBG2" s="294"/>
      <c r="OBH2" s="294"/>
      <c r="OBI2" s="294"/>
      <c r="OBJ2" s="294"/>
      <c r="OBK2" s="294"/>
      <c r="OBL2" s="294"/>
      <c r="OBM2" s="294"/>
      <c r="OBN2" s="294"/>
      <c r="OBO2" s="294"/>
      <c r="OBP2" s="294"/>
      <c r="OBQ2" s="294"/>
      <c r="OBR2" s="294"/>
      <c r="OBS2" s="294"/>
      <c r="OBT2" s="294"/>
      <c r="OBU2" s="294"/>
      <c r="OBV2" s="294"/>
      <c r="OBW2" s="294"/>
      <c r="OBX2" s="294"/>
      <c r="OBY2" s="294"/>
      <c r="OBZ2" s="294"/>
      <c r="OCA2" s="294"/>
      <c r="OCB2" s="294"/>
      <c r="OCC2" s="294"/>
      <c r="OCD2" s="294"/>
      <c r="OCE2" s="294"/>
      <c r="OCF2" s="294"/>
      <c r="OCG2" s="294"/>
      <c r="OCH2" s="294"/>
      <c r="OCI2" s="294"/>
      <c r="OCJ2" s="294"/>
      <c r="OCK2" s="294"/>
      <c r="OCL2" s="294"/>
      <c r="OCM2" s="294"/>
      <c r="OCN2" s="294"/>
      <c r="OCO2" s="294"/>
      <c r="OCP2" s="294"/>
      <c r="OCQ2" s="294"/>
      <c r="OCR2" s="294"/>
      <c r="OCS2" s="294"/>
      <c r="OCT2" s="294"/>
      <c r="OCU2" s="294"/>
      <c r="OCV2" s="294"/>
      <c r="OCW2" s="294"/>
      <c r="OCX2" s="294"/>
      <c r="OCY2" s="294"/>
      <c r="OCZ2" s="294"/>
      <c r="ODA2" s="294"/>
      <c r="ODB2" s="294"/>
      <c r="ODC2" s="294"/>
      <c r="ODD2" s="294"/>
      <c r="ODE2" s="294"/>
      <c r="ODF2" s="294"/>
      <c r="ODG2" s="294"/>
      <c r="ODH2" s="294"/>
      <c r="ODI2" s="294"/>
      <c r="ODJ2" s="294"/>
      <c r="ODK2" s="294"/>
      <c r="ODL2" s="294"/>
      <c r="ODM2" s="294"/>
      <c r="ODN2" s="294"/>
      <c r="ODO2" s="294"/>
      <c r="ODP2" s="294"/>
      <c r="ODQ2" s="294"/>
      <c r="ODR2" s="294"/>
      <c r="ODS2" s="294"/>
      <c r="ODT2" s="294"/>
      <c r="ODU2" s="294"/>
      <c r="ODV2" s="294"/>
      <c r="ODW2" s="294"/>
      <c r="ODX2" s="294"/>
      <c r="ODY2" s="294"/>
      <c r="ODZ2" s="294"/>
      <c r="OEA2" s="294"/>
      <c r="OEB2" s="294"/>
      <c r="OEC2" s="294"/>
      <c r="OED2" s="294"/>
      <c r="OEE2" s="294"/>
      <c r="OEF2" s="294"/>
      <c r="OEG2" s="294"/>
      <c r="OEH2" s="294"/>
      <c r="OEI2" s="294"/>
      <c r="OEJ2" s="294"/>
      <c r="OEK2" s="294"/>
      <c r="OEL2" s="294"/>
      <c r="OEM2" s="294"/>
      <c r="OEN2" s="294"/>
      <c r="OEO2" s="294"/>
      <c r="OEP2" s="294"/>
      <c r="OEQ2" s="294"/>
      <c r="OER2" s="294"/>
      <c r="OES2" s="294"/>
      <c r="OET2" s="294"/>
      <c r="OEU2" s="294"/>
      <c r="OEV2" s="294"/>
      <c r="OEW2" s="294"/>
      <c r="OEX2" s="294"/>
      <c r="OEY2" s="294"/>
      <c r="OEZ2" s="294"/>
      <c r="OFA2" s="294"/>
      <c r="OFB2" s="294"/>
      <c r="OFC2" s="294"/>
      <c r="OFD2" s="294"/>
      <c r="OFE2" s="294"/>
      <c r="OFF2" s="294"/>
      <c r="OFG2" s="294"/>
      <c r="OFH2" s="294"/>
      <c r="OFI2" s="294"/>
      <c r="OFJ2" s="294"/>
      <c r="OFK2" s="294"/>
      <c r="OFL2" s="294"/>
      <c r="OFM2" s="294"/>
      <c r="OFN2" s="294"/>
      <c r="OFO2" s="294"/>
      <c r="OFP2" s="294"/>
      <c r="OFQ2" s="294"/>
      <c r="OFR2" s="294"/>
      <c r="OFS2" s="294"/>
      <c r="OFT2" s="294"/>
      <c r="OFU2" s="294"/>
      <c r="OFV2" s="294"/>
      <c r="OFW2" s="294"/>
      <c r="OFX2" s="294"/>
      <c r="OFY2" s="294"/>
      <c r="OFZ2" s="294"/>
      <c r="OGA2" s="294"/>
      <c r="OGB2" s="294"/>
      <c r="OGC2" s="294"/>
      <c r="OGD2" s="294"/>
      <c r="OGE2" s="294"/>
      <c r="OGF2" s="294"/>
      <c r="OGG2" s="294"/>
      <c r="OGH2" s="294"/>
      <c r="OGI2" s="294"/>
      <c r="OGJ2" s="294"/>
      <c r="OGK2" s="294"/>
      <c r="OGL2" s="294"/>
      <c r="OGM2" s="294"/>
      <c r="OGN2" s="294"/>
      <c r="OGO2" s="294"/>
      <c r="OGP2" s="294"/>
      <c r="OGQ2" s="294"/>
      <c r="OGR2" s="294"/>
      <c r="OGS2" s="294"/>
      <c r="OGT2" s="294"/>
      <c r="OGU2" s="294"/>
      <c r="OGV2" s="294"/>
      <c r="OGW2" s="294"/>
      <c r="OGX2" s="294"/>
      <c r="OGY2" s="294"/>
      <c r="OGZ2" s="294"/>
      <c r="OHA2" s="294"/>
      <c r="OHB2" s="294"/>
      <c r="OHC2" s="294"/>
      <c r="OHD2" s="294"/>
      <c r="OHE2" s="294"/>
      <c r="OHF2" s="294"/>
      <c r="OHG2" s="294"/>
      <c r="OHH2" s="294"/>
      <c r="OHI2" s="294"/>
      <c r="OHJ2" s="294"/>
      <c r="OHK2" s="294"/>
      <c r="OHL2" s="294"/>
      <c r="OHM2" s="294"/>
      <c r="OHN2" s="294"/>
      <c r="OHO2" s="294"/>
      <c r="OHP2" s="294"/>
      <c r="OHQ2" s="294"/>
      <c r="OHR2" s="294"/>
      <c r="OHS2" s="294"/>
      <c r="OHT2" s="294"/>
      <c r="OHU2" s="294"/>
      <c r="OHV2" s="294"/>
      <c r="OHW2" s="294"/>
      <c r="OHX2" s="294"/>
      <c r="OHY2" s="294"/>
      <c r="OHZ2" s="294"/>
      <c r="OIA2" s="294"/>
      <c r="OIB2" s="294"/>
      <c r="OIC2" s="294"/>
      <c r="OID2" s="294"/>
      <c r="OIE2" s="294"/>
      <c r="OIF2" s="294"/>
      <c r="OIG2" s="294"/>
      <c r="OIH2" s="294"/>
      <c r="OII2" s="294"/>
      <c r="OIJ2" s="294"/>
      <c r="OIK2" s="294"/>
      <c r="OIL2" s="294"/>
      <c r="OIM2" s="294"/>
      <c r="OIN2" s="294"/>
      <c r="OIO2" s="294"/>
      <c r="OIP2" s="294"/>
      <c r="OIQ2" s="294"/>
      <c r="OIR2" s="294"/>
      <c r="OIS2" s="294"/>
      <c r="OIT2" s="294"/>
      <c r="OIU2" s="294"/>
      <c r="OIV2" s="294"/>
      <c r="OIW2" s="294"/>
      <c r="OIX2" s="294"/>
      <c r="OIY2" s="294"/>
      <c r="OIZ2" s="294"/>
      <c r="OJA2" s="294"/>
      <c r="OJB2" s="294"/>
      <c r="OJC2" s="294"/>
      <c r="OJD2" s="294"/>
      <c r="OJE2" s="294"/>
      <c r="OJF2" s="294"/>
      <c r="OJG2" s="294"/>
      <c r="OJH2" s="294"/>
      <c r="OJI2" s="294"/>
      <c r="OJJ2" s="294"/>
      <c r="OJK2" s="294"/>
      <c r="OJL2" s="294"/>
      <c r="OJM2" s="294"/>
      <c r="OJN2" s="294"/>
      <c r="OJO2" s="294"/>
      <c r="OJP2" s="294"/>
      <c r="OJQ2" s="294"/>
      <c r="OJR2" s="294"/>
      <c r="OJS2" s="294"/>
      <c r="OJT2" s="294"/>
      <c r="OJU2" s="294"/>
      <c r="OJV2" s="294"/>
      <c r="OJW2" s="294"/>
      <c r="OJX2" s="294"/>
      <c r="OJY2" s="294"/>
      <c r="OJZ2" s="294"/>
      <c r="OKA2" s="294"/>
      <c r="OKB2" s="294"/>
      <c r="OKC2" s="294"/>
      <c r="OKD2" s="294"/>
      <c r="OKE2" s="294"/>
      <c r="OKF2" s="294"/>
      <c r="OKG2" s="294"/>
      <c r="OKH2" s="294"/>
      <c r="OKI2" s="294"/>
      <c r="OKJ2" s="294"/>
      <c r="OKK2" s="294"/>
      <c r="OKL2" s="294"/>
      <c r="OKM2" s="294"/>
      <c r="OKN2" s="294"/>
      <c r="OKO2" s="294"/>
      <c r="OKP2" s="294"/>
      <c r="OKQ2" s="294"/>
      <c r="OKR2" s="294"/>
      <c r="OKS2" s="294"/>
      <c r="OKT2" s="294"/>
      <c r="OKU2" s="294"/>
      <c r="OKV2" s="294"/>
      <c r="OKW2" s="294"/>
      <c r="OKX2" s="294"/>
      <c r="OKY2" s="294"/>
      <c r="OKZ2" s="294"/>
      <c r="OLA2" s="294"/>
      <c r="OLB2" s="294"/>
      <c r="OLC2" s="294"/>
      <c r="OLD2" s="294"/>
      <c r="OLE2" s="294"/>
      <c r="OLF2" s="294"/>
      <c r="OLG2" s="294"/>
      <c r="OLH2" s="294"/>
      <c r="OLI2" s="294"/>
      <c r="OLJ2" s="294"/>
      <c r="OLK2" s="294"/>
      <c r="OLL2" s="294"/>
      <c r="OLM2" s="294"/>
      <c r="OLN2" s="294"/>
      <c r="OLO2" s="294"/>
      <c r="OLP2" s="294"/>
      <c r="OLQ2" s="294"/>
      <c r="OLR2" s="294"/>
      <c r="OLS2" s="294"/>
      <c r="OLT2" s="294"/>
      <c r="OLU2" s="294"/>
      <c r="OLV2" s="294"/>
      <c r="OLW2" s="294"/>
      <c r="OLX2" s="294"/>
      <c r="OLY2" s="294"/>
      <c r="OLZ2" s="294"/>
      <c r="OMA2" s="294"/>
      <c r="OMB2" s="294"/>
      <c r="OMC2" s="294"/>
      <c r="OMD2" s="294"/>
      <c r="OME2" s="294"/>
      <c r="OMF2" s="294"/>
      <c r="OMG2" s="294"/>
      <c r="OMH2" s="294"/>
      <c r="OMI2" s="294"/>
      <c r="OMJ2" s="294"/>
      <c r="OMK2" s="294"/>
      <c r="OML2" s="294"/>
      <c r="OMM2" s="294"/>
      <c r="OMN2" s="294"/>
      <c r="OMO2" s="294"/>
      <c r="OMP2" s="294"/>
      <c r="OMQ2" s="294"/>
      <c r="OMR2" s="294"/>
      <c r="OMS2" s="294"/>
      <c r="OMT2" s="294"/>
      <c r="OMU2" s="294"/>
      <c r="OMV2" s="294"/>
      <c r="OMW2" s="294"/>
      <c r="OMX2" s="294"/>
      <c r="OMY2" s="294"/>
      <c r="OMZ2" s="294"/>
      <c r="ONA2" s="294"/>
      <c r="ONB2" s="294"/>
      <c r="ONC2" s="294"/>
      <c r="OND2" s="294"/>
      <c r="ONE2" s="294"/>
      <c r="ONF2" s="294"/>
      <c r="ONG2" s="294"/>
      <c r="ONH2" s="294"/>
      <c r="ONI2" s="294"/>
      <c r="ONJ2" s="294"/>
      <c r="ONK2" s="294"/>
      <c r="ONL2" s="294"/>
      <c r="ONM2" s="294"/>
      <c r="ONN2" s="294"/>
      <c r="ONO2" s="294"/>
      <c r="ONP2" s="294"/>
      <c r="ONQ2" s="294"/>
      <c r="ONR2" s="294"/>
      <c r="ONS2" s="294"/>
      <c r="ONT2" s="294"/>
      <c r="ONU2" s="294"/>
      <c r="ONV2" s="294"/>
      <c r="ONW2" s="294"/>
      <c r="ONX2" s="294"/>
      <c r="ONY2" s="294"/>
      <c r="ONZ2" s="294"/>
      <c r="OOA2" s="294"/>
      <c r="OOB2" s="294"/>
      <c r="OOC2" s="294"/>
      <c r="OOD2" s="294"/>
      <c r="OOE2" s="294"/>
      <c r="OOF2" s="294"/>
      <c r="OOG2" s="294"/>
      <c r="OOH2" s="294"/>
      <c r="OOI2" s="294"/>
      <c r="OOJ2" s="294"/>
      <c r="OOK2" s="294"/>
      <c r="OOL2" s="294"/>
      <c r="OOM2" s="294"/>
      <c r="OON2" s="294"/>
      <c r="OOO2" s="294"/>
      <c r="OOP2" s="294"/>
      <c r="OOQ2" s="294"/>
      <c r="OOR2" s="294"/>
      <c r="OOS2" s="294"/>
      <c r="OOT2" s="294"/>
      <c r="OOU2" s="294"/>
      <c r="OOV2" s="294"/>
      <c r="OOW2" s="294"/>
      <c r="OOX2" s="294"/>
      <c r="OOY2" s="294"/>
      <c r="OOZ2" s="294"/>
      <c r="OPA2" s="294"/>
      <c r="OPB2" s="294"/>
      <c r="OPC2" s="294"/>
      <c r="OPD2" s="294"/>
      <c r="OPE2" s="294"/>
      <c r="OPF2" s="294"/>
      <c r="OPG2" s="294"/>
      <c r="OPH2" s="294"/>
      <c r="OPI2" s="294"/>
      <c r="OPJ2" s="294"/>
      <c r="OPK2" s="294"/>
      <c r="OPL2" s="294"/>
      <c r="OPM2" s="294"/>
      <c r="OPN2" s="294"/>
      <c r="OPO2" s="294"/>
      <c r="OPP2" s="294"/>
      <c r="OPQ2" s="294"/>
      <c r="OPR2" s="294"/>
      <c r="OPS2" s="294"/>
      <c r="OPT2" s="294"/>
      <c r="OPU2" s="294"/>
      <c r="OPV2" s="294"/>
      <c r="OPW2" s="294"/>
      <c r="OPX2" s="294"/>
      <c r="OPY2" s="294"/>
      <c r="OPZ2" s="294"/>
      <c r="OQA2" s="294"/>
      <c r="OQB2" s="294"/>
      <c r="OQC2" s="294"/>
      <c r="OQD2" s="294"/>
      <c r="OQE2" s="294"/>
      <c r="OQF2" s="294"/>
      <c r="OQG2" s="294"/>
      <c r="OQH2" s="294"/>
      <c r="OQI2" s="294"/>
      <c r="OQJ2" s="294"/>
      <c r="OQK2" s="294"/>
      <c r="OQL2" s="294"/>
      <c r="OQM2" s="294"/>
      <c r="OQN2" s="294"/>
      <c r="OQO2" s="294"/>
      <c r="OQP2" s="294"/>
      <c r="OQQ2" s="294"/>
      <c r="OQR2" s="294"/>
      <c r="OQS2" s="294"/>
      <c r="OQT2" s="294"/>
      <c r="OQU2" s="294"/>
      <c r="OQV2" s="294"/>
      <c r="OQW2" s="294"/>
      <c r="OQX2" s="294"/>
      <c r="OQY2" s="294"/>
      <c r="OQZ2" s="294"/>
      <c r="ORA2" s="294"/>
      <c r="ORB2" s="294"/>
      <c r="ORC2" s="294"/>
      <c r="ORD2" s="294"/>
      <c r="ORE2" s="294"/>
      <c r="ORF2" s="294"/>
      <c r="ORG2" s="294"/>
      <c r="ORH2" s="294"/>
      <c r="ORI2" s="294"/>
      <c r="ORJ2" s="294"/>
      <c r="ORK2" s="294"/>
      <c r="ORL2" s="294"/>
      <c r="ORM2" s="294"/>
      <c r="ORN2" s="294"/>
      <c r="ORO2" s="294"/>
      <c r="ORP2" s="294"/>
      <c r="ORQ2" s="294"/>
      <c r="ORR2" s="294"/>
      <c r="ORS2" s="294"/>
      <c r="ORT2" s="294"/>
      <c r="ORU2" s="294"/>
      <c r="ORV2" s="294"/>
      <c r="ORW2" s="294"/>
      <c r="ORX2" s="294"/>
      <c r="ORY2" s="294"/>
      <c r="ORZ2" s="294"/>
      <c r="OSA2" s="294"/>
      <c r="OSB2" s="294"/>
      <c r="OSC2" s="294"/>
      <c r="OSD2" s="294"/>
      <c r="OSE2" s="294"/>
      <c r="OSF2" s="294"/>
      <c r="OSG2" s="294"/>
      <c r="OSH2" s="294"/>
      <c r="OSI2" s="294"/>
      <c r="OSJ2" s="294"/>
      <c r="OSK2" s="294"/>
      <c r="OSL2" s="294"/>
      <c r="OSM2" s="294"/>
      <c r="OSN2" s="294"/>
      <c r="OSO2" s="294"/>
      <c r="OSP2" s="294"/>
      <c r="OSQ2" s="294"/>
      <c r="OSR2" s="294"/>
      <c r="OSS2" s="294"/>
      <c r="OST2" s="294"/>
      <c r="OSU2" s="294"/>
      <c r="OSV2" s="294"/>
      <c r="OSW2" s="294"/>
      <c r="OSX2" s="294"/>
      <c r="OSY2" s="294"/>
      <c r="OSZ2" s="294"/>
      <c r="OTA2" s="294"/>
      <c r="OTB2" s="294"/>
      <c r="OTC2" s="294"/>
      <c r="OTD2" s="294"/>
      <c r="OTE2" s="294"/>
      <c r="OTF2" s="294"/>
      <c r="OTG2" s="294"/>
      <c r="OTH2" s="294"/>
      <c r="OTI2" s="294"/>
      <c r="OTJ2" s="294"/>
      <c r="OTK2" s="294"/>
      <c r="OTL2" s="294"/>
      <c r="OTM2" s="294"/>
      <c r="OTN2" s="294"/>
      <c r="OTO2" s="294"/>
      <c r="OTP2" s="294"/>
      <c r="OTQ2" s="294"/>
      <c r="OTR2" s="294"/>
      <c r="OTS2" s="294"/>
      <c r="OTT2" s="294"/>
      <c r="OTU2" s="294"/>
      <c r="OTV2" s="294"/>
      <c r="OTW2" s="294"/>
      <c r="OTX2" s="294"/>
      <c r="OTY2" s="294"/>
      <c r="OTZ2" s="294"/>
      <c r="OUA2" s="294"/>
      <c r="OUB2" s="294"/>
      <c r="OUC2" s="294"/>
      <c r="OUD2" s="294"/>
      <c r="OUE2" s="294"/>
      <c r="OUF2" s="294"/>
      <c r="OUG2" s="294"/>
      <c r="OUH2" s="294"/>
      <c r="OUI2" s="294"/>
      <c r="OUJ2" s="294"/>
      <c r="OUK2" s="294"/>
      <c r="OUL2" s="294"/>
      <c r="OUM2" s="294"/>
      <c r="OUN2" s="294"/>
      <c r="OUO2" s="294"/>
      <c r="OUP2" s="294"/>
      <c r="OUQ2" s="294"/>
      <c r="OUR2" s="294"/>
      <c r="OUS2" s="294"/>
      <c r="OUT2" s="294"/>
      <c r="OUU2" s="294"/>
      <c r="OUV2" s="294"/>
      <c r="OUW2" s="294"/>
      <c r="OUX2" s="294"/>
      <c r="OUY2" s="294"/>
      <c r="OUZ2" s="294"/>
      <c r="OVA2" s="294"/>
      <c r="OVB2" s="294"/>
      <c r="OVC2" s="294"/>
      <c r="OVD2" s="294"/>
      <c r="OVE2" s="294"/>
      <c r="OVF2" s="294"/>
      <c r="OVG2" s="294"/>
      <c r="OVH2" s="294"/>
      <c r="OVI2" s="294"/>
      <c r="OVJ2" s="294"/>
      <c r="OVK2" s="294"/>
      <c r="OVL2" s="294"/>
      <c r="OVM2" s="294"/>
      <c r="OVN2" s="294"/>
      <c r="OVO2" s="294"/>
      <c r="OVP2" s="294"/>
      <c r="OVQ2" s="294"/>
      <c r="OVR2" s="294"/>
      <c r="OVS2" s="294"/>
      <c r="OVT2" s="294"/>
      <c r="OVU2" s="294"/>
      <c r="OVV2" s="294"/>
      <c r="OVW2" s="294"/>
      <c r="OVX2" s="294"/>
      <c r="OVY2" s="294"/>
      <c r="OVZ2" s="294"/>
      <c r="OWA2" s="294"/>
      <c r="OWB2" s="294"/>
      <c r="OWC2" s="294"/>
      <c r="OWD2" s="294"/>
      <c r="OWE2" s="294"/>
      <c r="OWF2" s="294"/>
      <c r="OWG2" s="294"/>
      <c r="OWH2" s="294"/>
      <c r="OWI2" s="294"/>
      <c r="OWJ2" s="294"/>
      <c r="OWK2" s="294"/>
      <c r="OWL2" s="294"/>
      <c r="OWM2" s="294"/>
      <c r="OWN2" s="294"/>
      <c r="OWO2" s="294"/>
      <c r="OWP2" s="294"/>
      <c r="OWQ2" s="294"/>
      <c r="OWR2" s="294"/>
      <c r="OWS2" s="294"/>
      <c r="OWT2" s="294"/>
      <c r="OWU2" s="294"/>
      <c r="OWV2" s="294"/>
      <c r="OWW2" s="294"/>
      <c r="OWX2" s="294"/>
      <c r="OWY2" s="294"/>
      <c r="OWZ2" s="294"/>
      <c r="OXA2" s="294"/>
      <c r="OXB2" s="294"/>
      <c r="OXC2" s="294"/>
      <c r="OXD2" s="294"/>
      <c r="OXE2" s="294"/>
      <c r="OXF2" s="294"/>
      <c r="OXG2" s="294"/>
      <c r="OXH2" s="294"/>
      <c r="OXI2" s="294"/>
      <c r="OXJ2" s="294"/>
      <c r="OXK2" s="294"/>
      <c r="OXL2" s="294"/>
      <c r="OXM2" s="294"/>
      <c r="OXN2" s="294"/>
      <c r="OXO2" s="294"/>
      <c r="OXP2" s="294"/>
      <c r="OXQ2" s="294"/>
      <c r="OXR2" s="294"/>
      <c r="OXS2" s="294"/>
      <c r="OXT2" s="294"/>
      <c r="OXU2" s="294"/>
      <c r="OXV2" s="294"/>
      <c r="OXW2" s="294"/>
      <c r="OXX2" s="294"/>
      <c r="OXY2" s="294"/>
      <c r="OXZ2" s="294"/>
      <c r="OYA2" s="294"/>
      <c r="OYB2" s="294"/>
      <c r="OYC2" s="294"/>
      <c r="OYD2" s="294"/>
      <c r="OYE2" s="294"/>
      <c r="OYF2" s="294"/>
      <c r="OYG2" s="294"/>
      <c r="OYH2" s="294"/>
      <c r="OYI2" s="294"/>
      <c r="OYJ2" s="294"/>
      <c r="OYK2" s="294"/>
      <c r="OYL2" s="294"/>
      <c r="OYM2" s="294"/>
      <c r="OYN2" s="294"/>
      <c r="OYO2" s="294"/>
      <c r="OYP2" s="294"/>
      <c r="OYQ2" s="294"/>
      <c r="OYR2" s="294"/>
      <c r="OYS2" s="294"/>
      <c r="OYT2" s="294"/>
      <c r="OYU2" s="294"/>
      <c r="OYV2" s="294"/>
      <c r="OYW2" s="294"/>
      <c r="OYX2" s="294"/>
      <c r="OYY2" s="294"/>
      <c r="OYZ2" s="294"/>
      <c r="OZA2" s="294"/>
      <c r="OZB2" s="294"/>
      <c r="OZC2" s="294"/>
      <c r="OZD2" s="294"/>
      <c r="OZE2" s="294"/>
      <c r="OZF2" s="294"/>
      <c r="OZG2" s="294"/>
      <c r="OZH2" s="294"/>
      <c r="OZI2" s="294"/>
      <c r="OZJ2" s="294"/>
      <c r="OZK2" s="294"/>
      <c r="OZL2" s="294"/>
      <c r="OZM2" s="294"/>
      <c r="OZN2" s="294"/>
      <c r="OZO2" s="294"/>
      <c r="OZP2" s="294"/>
      <c r="OZQ2" s="294"/>
      <c r="OZR2" s="294"/>
      <c r="OZS2" s="294"/>
      <c r="OZT2" s="294"/>
      <c r="OZU2" s="294"/>
      <c r="OZV2" s="294"/>
      <c r="OZW2" s="294"/>
      <c r="OZX2" s="294"/>
      <c r="OZY2" s="294"/>
      <c r="OZZ2" s="294"/>
      <c r="PAA2" s="294"/>
      <c r="PAB2" s="294"/>
      <c r="PAC2" s="294"/>
      <c r="PAD2" s="294"/>
      <c r="PAE2" s="294"/>
      <c r="PAF2" s="294"/>
      <c r="PAG2" s="294"/>
      <c r="PAH2" s="294"/>
      <c r="PAI2" s="294"/>
      <c r="PAJ2" s="294"/>
      <c r="PAK2" s="294"/>
      <c r="PAL2" s="294"/>
      <c r="PAM2" s="294"/>
      <c r="PAN2" s="294"/>
      <c r="PAO2" s="294"/>
      <c r="PAP2" s="294"/>
      <c r="PAQ2" s="294"/>
      <c r="PAR2" s="294"/>
      <c r="PAS2" s="294"/>
      <c r="PAT2" s="294"/>
      <c r="PAU2" s="294"/>
      <c r="PAV2" s="294"/>
      <c r="PAW2" s="294"/>
      <c r="PAX2" s="294"/>
      <c r="PAY2" s="294"/>
      <c r="PAZ2" s="294"/>
      <c r="PBA2" s="294"/>
      <c r="PBB2" s="294"/>
      <c r="PBC2" s="294"/>
      <c r="PBD2" s="294"/>
      <c r="PBE2" s="294"/>
      <c r="PBF2" s="294"/>
      <c r="PBG2" s="294"/>
      <c r="PBH2" s="294"/>
      <c r="PBI2" s="294"/>
      <c r="PBJ2" s="294"/>
      <c r="PBK2" s="294"/>
      <c r="PBL2" s="294"/>
      <c r="PBM2" s="294"/>
      <c r="PBN2" s="294"/>
      <c r="PBO2" s="294"/>
      <c r="PBP2" s="294"/>
      <c r="PBQ2" s="294"/>
      <c r="PBR2" s="294"/>
      <c r="PBS2" s="294"/>
      <c r="PBT2" s="294"/>
      <c r="PBU2" s="294"/>
      <c r="PBV2" s="294"/>
      <c r="PBW2" s="294"/>
      <c r="PBX2" s="294"/>
      <c r="PBY2" s="294"/>
      <c r="PBZ2" s="294"/>
      <c r="PCA2" s="294"/>
      <c r="PCB2" s="294"/>
      <c r="PCC2" s="294"/>
      <c r="PCD2" s="294"/>
      <c r="PCE2" s="294"/>
      <c r="PCF2" s="294"/>
      <c r="PCG2" s="294"/>
      <c r="PCH2" s="294"/>
      <c r="PCI2" s="294"/>
      <c r="PCJ2" s="294"/>
      <c r="PCK2" s="294"/>
      <c r="PCL2" s="294"/>
      <c r="PCM2" s="294"/>
      <c r="PCN2" s="294"/>
      <c r="PCO2" s="294"/>
      <c r="PCP2" s="294"/>
      <c r="PCQ2" s="294"/>
      <c r="PCR2" s="294"/>
      <c r="PCS2" s="294"/>
      <c r="PCT2" s="294"/>
      <c r="PCU2" s="294"/>
      <c r="PCV2" s="294"/>
      <c r="PCW2" s="294"/>
      <c r="PCX2" s="294"/>
      <c r="PCY2" s="294"/>
      <c r="PCZ2" s="294"/>
      <c r="PDA2" s="294"/>
      <c r="PDB2" s="294"/>
      <c r="PDC2" s="294"/>
      <c r="PDD2" s="294"/>
      <c r="PDE2" s="294"/>
      <c r="PDF2" s="294"/>
      <c r="PDG2" s="294"/>
      <c r="PDH2" s="294"/>
      <c r="PDI2" s="294"/>
      <c r="PDJ2" s="294"/>
      <c r="PDK2" s="294"/>
      <c r="PDL2" s="294"/>
      <c r="PDM2" s="294"/>
      <c r="PDN2" s="294"/>
      <c r="PDO2" s="294"/>
      <c r="PDP2" s="294"/>
      <c r="PDQ2" s="294"/>
      <c r="PDR2" s="294"/>
      <c r="PDS2" s="294"/>
      <c r="PDT2" s="294"/>
      <c r="PDU2" s="294"/>
      <c r="PDV2" s="294"/>
      <c r="PDW2" s="294"/>
      <c r="PDX2" s="294"/>
      <c r="PDY2" s="294"/>
      <c r="PDZ2" s="294"/>
      <c r="PEA2" s="294"/>
      <c r="PEB2" s="294"/>
      <c r="PEC2" s="294"/>
      <c r="PED2" s="294"/>
      <c r="PEE2" s="294"/>
      <c r="PEF2" s="294"/>
      <c r="PEG2" s="294"/>
      <c r="PEH2" s="294"/>
      <c r="PEI2" s="294"/>
      <c r="PEJ2" s="294"/>
      <c r="PEK2" s="294"/>
      <c r="PEL2" s="294"/>
      <c r="PEM2" s="294"/>
      <c r="PEN2" s="294"/>
      <c r="PEO2" s="294"/>
      <c r="PEP2" s="294"/>
      <c r="PEQ2" s="294"/>
      <c r="PER2" s="294"/>
      <c r="PES2" s="294"/>
      <c r="PET2" s="294"/>
      <c r="PEU2" s="294"/>
      <c r="PEV2" s="294"/>
      <c r="PEW2" s="294"/>
      <c r="PEX2" s="294"/>
      <c r="PEY2" s="294"/>
      <c r="PEZ2" s="294"/>
      <c r="PFA2" s="294"/>
      <c r="PFB2" s="294"/>
      <c r="PFC2" s="294"/>
      <c r="PFD2" s="294"/>
      <c r="PFE2" s="294"/>
      <c r="PFF2" s="294"/>
      <c r="PFG2" s="294"/>
      <c r="PFH2" s="294"/>
      <c r="PFI2" s="294"/>
      <c r="PFJ2" s="294"/>
      <c r="PFK2" s="294"/>
      <c r="PFL2" s="294"/>
      <c r="PFM2" s="294"/>
      <c r="PFN2" s="294"/>
      <c r="PFO2" s="294"/>
      <c r="PFP2" s="294"/>
      <c r="PFQ2" s="294"/>
      <c r="PFR2" s="294"/>
      <c r="PFS2" s="294"/>
      <c r="PFT2" s="294"/>
      <c r="PFU2" s="294"/>
      <c r="PFV2" s="294"/>
      <c r="PFW2" s="294"/>
      <c r="PFX2" s="294"/>
      <c r="PFY2" s="294"/>
      <c r="PFZ2" s="294"/>
      <c r="PGA2" s="294"/>
      <c r="PGB2" s="294"/>
      <c r="PGC2" s="294"/>
      <c r="PGD2" s="294"/>
      <c r="PGE2" s="294"/>
      <c r="PGF2" s="294"/>
      <c r="PGG2" s="294"/>
      <c r="PGH2" s="294"/>
      <c r="PGI2" s="294"/>
      <c r="PGJ2" s="294"/>
      <c r="PGK2" s="294"/>
      <c r="PGL2" s="294"/>
      <c r="PGM2" s="294"/>
      <c r="PGN2" s="294"/>
      <c r="PGO2" s="294"/>
      <c r="PGP2" s="294"/>
      <c r="PGQ2" s="294"/>
      <c r="PGR2" s="294"/>
      <c r="PGS2" s="294"/>
      <c r="PGT2" s="294"/>
      <c r="PGU2" s="294"/>
      <c r="PGV2" s="294"/>
      <c r="PGW2" s="294"/>
      <c r="PGX2" s="294"/>
      <c r="PGY2" s="294"/>
      <c r="PGZ2" s="294"/>
      <c r="PHA2" s="294"/>
      <c r="PHB2" s="294"/>
      <c r="PHC2" s="294"/>
      <c r="PHD2" s="294"/>
      <c r="PHE2" s="294"/>
      <c r="PHF2" s="294"/>
      <c r="PHG2" s="294"/>
      <c r="PHH2" s="294"/>
      <c r="PHI2" s="294"/>
      <c r="PHJ2" s="294"/>
      <c r="PHK2" s="294"/>
      <c r="PHL2" s="294"/>
      <c r="PHM2" s="294"/>
      <c r="PHN2" s="294"/>
      <c r="PHO2" s="294"/>
      <c r="PHP2" s="294"/>
      <c r="PHQ2" s="294"/>
      <c r="PHR2" s="294"/>
      <c r="PHS2" s="294"/>
      <c r="PHT2" s="294"/>
      <c r="PHU2" s="294"/>
      <c r="PHV2" s="294"/>
      <c r="PHW2" s="294"/>
      <c r="PHX2" s="294"/>
      <c r="PHY2" s="294"/>
      <c r="PHZ2" s="294"/>
      <c r="PIA2" s="294"/>
      <c r="PIB2" s="294"/>
      <c r="PIC2" s="294"/>
      <c r="PID2" s="294"/>
      <c r="PIE2" s="294"/>
      <c r="PIF2" s="294"/>
      <c r="PIG2" s="294"/>
      <c r="PIH2" s="294"/>
      <c r="PII2" s="294"/>
      <c r="PIJ2" s="294"/>
      <c r="PIK2" s="294"/>
      <c r="PIL2" s="294"/>
      <c r="PIM2" s="294"/>
      <c r="PIN2" s="294"/>
      <c r="PIO2" s="294"/>
      <c r="PIP2" s="294"/>
      <c r="PIQ2" s="294"/>
      <c r="PIR2" s="294"/>
      <c r="PIS2" s="294"/>
      <c r="PIT2" s="294"/>
      <c r="PIU2" s="294"/>
      <c r="PIV2" s="294"/>
      <c r="PIW2" s="294"/>
      <c r="PIX2" s="294"/>
      <c r="PIY2" s="294"/>
      <c r="PIZ2" s="294"/>
      <c r="PJA2" s="294"/>
      <c r="PJB2" s="294"/>
      <c r="PJC2" s="294"/>
      <c r="PJD2" s="294"/>
      <c r="PJE2" s="294"/>
      <c r="PJF2" s="294"/>
      <c r="PJG2" s="294"/>
      <c r="PJH2" s="294"/>
      <c r="PJI2" s="294"/>
      <c r="PJJ2" s="294"/>
      <c r="PJK2" s="294"/>
      <c r="PJL2" s="294"/>
      <c r="PJM2" s="294"/>
      <c r="PJN2" s="294"/>
      <c r="PJO2" s="294"/>
      <c r="PJP2" s="294"/>
      <c r="PJQ2" s="294"/>
      <c r="PJR2" s="294"/>
      <c r="PJS2" s="294"/>
      <c r="PJT2" s="294"/>
      <c r="PJU2" s="294"/>
      <c r="PJV2" s="294"/>
      <c r="PJW2" s="294"/>
      <c r="PJX2" s="294"/>
      <c r="PJY2" s="294"/>
      <c r="PJZ2" s="294"/>
      <c r="PKA2" s="294"/>
      <c r="PKB2" s="294"/>
      <c r="PKC2" s="294"/>
      <c r="PKD2" s="294"/>
      <c r="PKE2" s="294"/>
      <c r="PKF2" s="294"/>
      <c r="PKG2" s="294"/>
      <c r="PKH2" s="294"/>
      <c r="PKI2" s="294"/>
      <c r="PKJ2" s="294"/>
      <c r="PKK2" s="294"/>
      <c r="PKL2" s="294"/>
      <c r="PKM2" s="294"/>
      <c r="PKN2" s="294"/>
      <c r="PKO2" s="294"/>
      <c r="PKP2" s="294"/>
      <c r="PKQ2" s="294"/>
      <c r="PKR2" s="294"/>
      <c r="PKS2" s="294"/>
      <c r="PKT2" s="294"/>
      <c r="PKU2" s="294"/>
      <c r="PKV2" s="294"/>
      <c r="PKW2" s="294"/>
      <c r="PKX2" s="294"/>
      <c r="PKY2" s="294"/>
      <c r="PKZ2" s="294"/>
      <c r="PLA2" s="294"/>
      <c r="PLB2" s="294"/>
      <c r="PLC2" s="294"/>
      <c r="PLD2" s="294"/>
      <c r="PLE2" s="294"/>
      <c r="PLF2" s="294"/>
      <c r="PLG2" s="294"/>
      <c r="PLH2" s="294"/>
      <c r="PLI2" s="294"/>
      <c r="PLJ2" s="294"/>
      <c r="PLK2" s="294"/>
      <c r="PLL2" s="294"/>
      <c r="PLM2" s="294"/>
      <c r="PLN2" s="294"/>
      <c r="PLO2" s="294"/>
      <c r="PLP2" s="294"/>
      <c r="PLQ2" s="294"/>
      <c r="PLR2" s="294"/>
      <c r="PLS2" s="294"/>
      <c r="PLT2" s="294"/>
      <c r="PLU2" s="294"/>
      <c r="PLV2" s="294"/>
      <c r="PLW2" s="294"/>
      <c r="PLX2" s="294"/>
      <c r="PLY2" s="294"/>
      <c r="PLZ2" s="294"/>
      <c r="PMA2" s="294"/>
      <c r="PMB2" s="294"/>
      <c r="PMC2" s="294"/>
      <c r="PMD2" s="294"/>
      <c r="PME2" s="294"/>
      <c r="PMF2" s="294"/>
      <c r="PMG2" s="294"/>
      <c r="PMH2" s="294"/>
      <c r="PMI2" s="294"/>
      <c r="PMJ2" s="294"/>
      <c r="PMK2" s="294"/>
      <c r="PML2" s="294"/>
      <c r="PMM2" s="294"/>
      <c r="PMN2" s="294"/>
      <c r="PMO2" s="294"/>
      <c r="PMP2" s="294"/>
      <c r="PMQ2" s="294"/>
      <c r="PMR2" s="294"/>
      <c r="PMS2" s="294"/>
      <c r="PMT2" s="294"/>
      <c r="PMU2" s="294"/>
      <c r="PMV2" s="294"/>
      <c r="PMW2" s="294"/>
      <c r="PMX2" s="294"/>
      <c r="PMY2" s="294"/>
      <c r="PMZ2" s="294"/>
      <c r="PNA2" s="294"/>
      <c r="PNB2" s="294"/>
      <c r="PNC2" s="294"/>
      <c r="PND2" s="294"/>
      <c r="PNE2" s="294"/>
      <c r="PNF2" s="294"/>
      <c r="PNG2" s="294"/>
      <c r="PNH2" s="294"/>
      <c r="PNI2" s="294"/>
      <c r="PNJ2" s="294"/>
      <c r="PNK2" s="294"/>
      <c r="PNL2" s="294"/>
      <c r="PNM2" s="294"/>
      <c r="PNN2" s="294"/>
      <c r="PNO2" s="294"/>
      <c r="PNP2" s="294"/>
      <c r="PNQ2" s="294"/>
      <c r="PNR2" s="294"/>
      <c r="PNS2" s="294"/>
      <c r="PNT2" s="294"/>
      <c r="PNU2" s="294"/>
      <c r="PNV2" s="294"/>
      <c r="PNW2" s="294"/>
      <c r="PNX2" s="294"/>
      <c r="PNY2" s="294"/>
      <c r="PNZ2" s="294"/>
      <c r="POA2" s="294"/>
      <c r="POB2" s="294"/>
      <c r="POC2" s="294"/>
      <c r="POD2" s="294"/>
      <c r="POE2" s="294"/>
      <c r="POF2" s="294"/>
      <c r="POG2" s="294"/>
      <c r="POH2" s="294"/>
      <c r="POI2" s="294"/>
      <c r="POJ2" s="294"/>
      <c r="POK2" s="294"/>
      <c r="POL2" s="294"/>
      <c r="POM2" s="294"/>
      <c r="PON2" s="294"/>
      <c r="POO2" s="294"/>
      <c r="POP2" s="294"/>
      <c r="POQ2" s="294"/>
      <c r="POR2" s="294"/>
      <c r="POS2" s="294"/>
      <c r="POT2" s="294"/>
      <c r="POU2" s="294"/>
      <c r="POV2" s="294"/>
      <c r="POW2" s="294"/>
      <c r="POX2" s="294"/>
      <c r="POY2" s="294"/>
      <c r="POZ2" s="294"/>
      <c r="PPA2" s="294"/>
      <c r="PPB2" s="294"/>
      <c r="PPC2" s="294"/>
      <c r="PPD2" s="294"/>
      <c r="PPE2" s="294"/>
      <c r="PPF2" s="294"/>
      <c r="PPG2" s="294"/>
      <c r="PPH2" s="294"/>
      <c r="PPI2" s="294"/>
      <c r="PPJ2" s="294"/>
      <c r="PPK2" s="294"/>
      <c r="PPL2" s="294"/>
      <c r="PPM2" s="294"/>
      <c r="PPN2" s="294"/>
      <c r="PPO2" s="294"/>
      <c r="PPP2" s="294"/>
      <c r="PPQ2" s="294"/>
      <c r="PPR2" s="294"/>
      <c r="PPS2" s="294"/>
      <c r="PPT2" s="294"/>
      <c r="PPU2" s="294"/>
      <c r="PPV2" s="294"/>
      <c r="PPW2" s="294"/>
      <c r="PPX2" s="294"/>
      <c r="PPY2" s="294"/>
      <c r="PPZ2" s="294"/>
      <c r="PQA2" s="294"/>
      <c r="PQB2" s="294"/>
      <c r="PQC2" s="294"/>
      <c r="PQD2" s="294"/>
      <c r="PQE2" s="294"/>
      <c r="PQF2" s="294"/>
      <c r="PQG2" s="294"/>
      <c r="PQH2" s="294"/>
      <c r="PQI2" s="294"/>
      <c r="PQJ2" s="294"/>
      <c r="PQK2" s="294"/>
      <c r="PQL2" s="294"/>
      <c r="PQM2" s="294"/>
      <c r="PQN2" s="294"/>
      <c r="PQO2" s="294"/>
      <c r="PQP2" s="294"/>
      <c r="PQQ2" s="294"/>
      <c r="PQR2" s="294"/>
      <c r="PQS2" s="294"/>
      <c r="PQT2" s="294"/>
      <c r="PQU2" s="294"/>
      <c r="PQV2" s="294"/>
      <c r="PQW2" s="294"/>
      <c r="PQX2" s="294"/>
      <c r="PQY2" s="294"/>
      <c r="PQZ2" s="294"/>
      <c r="PRA2" s="294"/>
      <c r="PRB2" s="294"/>
      <c r="PRC2" s="294"/>
      <c r="PRD2" s="294"/>
      <c r="PRE2" s="294"/>
      <c r="PRF2" s="294"/>
      <c r="PRG2" s="294"/>
      <c r="PRH2" s="294"/>
      <c r="PRI2" s="294"/>
      <c r="PRJ2" s="294"/>
      <c r="PRK2" s="294"/>
      <c r="PRL2" s="294"/>
      <c r="PRM2" s="294"/>
      <c r="PRN2" s="294"/>
      <c r="PRO2" s="294"/>
      <c r="PRP2" s="294"/>
      <c r="PRQ2" s="294"/>
      <c r="PRR2" s="294"/>
      <c r="PRS2" s="294"/>
      <c r="PRT2" s="294"/>
      <c r="PRU2" s="294"/>
      <c r="PRV2" s="294"/>
      <c r="PRW2" s="294"/>
      <c r="PRX2" s="294"/>
      <c r="PRY2" s="294"/>
      <c r="PRZ2" s="294"/>
      <c r="PSA2" s="294"/>
      <c r="PSB2" s="294"/>
      <c r="PSC2" s="294"/>
      <c r="PSD2" s="294"/>
      <c r="PSE2" s="294"/>
      <c r="PSF2" s="294"/>
      <c r="PSG2" s="294"/>
      <c r="PSH2" s="294"/>
      <c r="PSI2" s="294"/>
      <c r="PSJ2" s="294"/>
      <c r="PSK2" s="294"/>
      <c r="PSL2" s="294"/>
      <c r="PSM2" s="294"/>
      <c r="PSN2" s="294"/>
      <c r="PSO2" s="294"/>
      <c r="PSP2" s="294"/>
      <c r="PSQ2" s="294"/>
      <c r="PSR2" s="294"/>
      <c r="PSS2" s="294"/>
      <c r="PST2" s="294"/>
      <c r="PSU2" s="294"/>
      <c r="PSV2" s="294"/>
      <c r="PSW2" s="294"/>
      <c r="PSX2" s="294"/>
      <c r="PSY2" s="294"/>
      <c r="PSZ2" s="294"/>
      <c r="PTA2" s="294"/>
      <c r="PTB2" s="294"/>
      <c r="PTC2" s="294"/>
      <c r="PTD2" s="294"/>
      <c r="PTE2" s="294"/>
      <c r="PTF2" s="294"/>
      <c r="PTG2" s="294"/>
      <c r="PTH2" s="294"/>
      <c r="PTI2" s="294"/>
      <c r="PTJ2" s="294"/>
      <c r="PTK2" s="294"/>
      <c r="PTL2" s="294"/>
      <c r="PTM2" s="294"/>
      <c r="PTN2" s="294"/>
      <c r="PTO2" s="294"/>
      <c r="PTP2" s="294"/>
      <c r="PTQ2" s="294"/>
      <c r="PTR2" s="294"/>
      <c r="PTS2" s="294"/>
      <c r="PTT2" s="294"/>
      <c r="PTU2" s="294"/>
      <c r="PTV2" s="294"/>
      <c r="PTW2" s="294"/>
      <c r="PTX2" s="294"/>
      <c r="PTY2" s="294"/>
      <c r="PTZ2" s="294"/>
      <c r="PUA2" s="294"/>
      <c r="PUB2" s="294"/>
      <c r="PUC2" s="294"/>
      <c r="PUD2" s="294"/>
      <c r="PUE2" s="294"/>
      <c r="PUF2" s="294"/>
      <c r="PUG2" s="294"/>
      <c r="PUH2" s="294"/>
      <c r="PUI2" s="294"/>
      <c r="PUJ2" s="294"/>
      <c r="PUK2" s="294"/>
      <c r="PUL2" s="294"/>
      <c r="PUM2" s="294"/>
      <c r="PUN2" s="294"/>
      <c r="PUO2" s="294"/>
      <c r="PUP2" s="294"/>
      <c r="PUQ2" s="294"/>
      <c r="PUR2" s="294"/>
      <c r="PUS2" s="294"/>
      <c r="PUT2" s="294"/>
      <c r="PUU2" s="294"/>
      <c r="PUV2" s="294"/>
      <c r="PUW2" s="294"/>
      <c r="PUX2" s="294"/>
      <c r="PUY2" s="294"/>
      <c r="PUZ2" s="294"/>
      <c r="PVA2" s="294"/>
      <c r="PVB2" s="294"/>
      <c r="PVC2" s="294"/>
      <c r="PVD2" s="294"/>
      <c r="PVE2" s="294"/>
      <c r="PVF2" s="294"/>
      <c r="PVG2" s="294"/>
      <c r="PVH2" s="294"/>
      <c r="PVI2" s="294"/>
      <c r="PVJ2" s="294"/>
      <c r="PVK2" s="294"/>
      <c r="PVL2" s="294"/>
      <c r="PVM2" s="294"/>
      <c r="PVN2" s="294"/>
      <c r="PVO2" s="294"/>
      <c r="PVP2" s="294"/>
      <c r="PVQ2" s="294"/>
      <c r="PVR2" s="294"/>
      <c r="PVS2" s="294"/>
      <c r="PVT2" s="294"/>
      <c r="PVU2" s="294"/>
      <c r="PVV2" s="294"/>
      <c r="PVW2" s="294"/>
      <c r="PVX2" s="294"/>
      <c r="PVY2" s="294"/>
      <c r="PVZ2" s="294"/>
      <c r="PWA2" s="294"/>
      <c r="PWB2" s="294"/>
      <c r="PWC2" s="294"/>
      <c r="PWD2" s="294"/>
      <c r="PWE2" s="294"/>
      <c r="PWF2" s="294"/>
      <c r="PWG2" s="294"/>
      <c r="PWH2" s="294"/>
      <c r="PWI2" s="294"/>
      <c r="PWJ2" s="294"/>
      <c r="PWK2" s="294"/>
      <c r="PWL2" s="294"/>
      <c r="PWM2" s="294"/>
      <c r="PWN2" s="294"/>
      <c r="PWO2" s="294"/>
      <c r="PWP2" s="294"/>
      <c r="PWQ2" s="294"/>
      <c r="PWR2" s="294"/>
      <c r="PWS2" s="294"/>
      <c r="PWT2" s="294"/>
      <c r="PWU2" s="294"/>
      <c r="PWV2" s="294"/>
      <c r="PWW2" s="294"/>
      <c r="PWX2" s="294"/>
      <c r="PWY2" s="294"/>
      <c r="PWZ2" s="294"/>
      <c r="PXA2" s="294"/>
      <c r="PXB2" s="294"/>
      <c r="PXC2" s="294"/>
      <c r="PXD2" s="294"/>
      <c r="PXE2" s="294"/>
      <c r="PXF2" s="294"/>
      <c r="PXG2" s="294"/>
      <c r="PXH2" s="294"/>
      <c r="PXI2" s="294"/>
      <c r="PXJ2" s="294"/>
      <c r="PXK2" s="294"/>
      <c r="PXL2" s="294"/>
      <c r="PXM2" s="294"/>
      <c r="PXN2" s="294"/>
      <c r="PXO2" s="294"/>
      <c r="PXP2" s="294"/>
      <c r="PXQ2" s="294"/>
      <c r="PXR2" s="294"/>
      <c r="PXS2" s="294"/>
      <c r="PXT2" s="294"/>
      <c r="PXU2" s="294"/>
      <c r="PXV2" s="294"/>
      <c r="PXW2" s="294"/>
      <c r="PXX2" s="294"/>
      <c r="PXY2" s="294"/>
      <c r="PXZ2" s="294"/>
      <c r="PYA2" s="294"/>
      <c r="PYB2" s="294"/>
      <c r="PYC2" s="294"/>
      <c r="PYD2" s="294"/>
      <c r="PYE2" s="294"/>
      <c r="PYF2" s="294"/>
      <c r="PYG2" s="294"/>
      <c r="PYH2" s="294"/>
      <c r="PYI2" s="294"/>
      <c r="PYJ2" s="294"/>
      <c r="PYK2" s="294"/>
      <c r="PYL2" s="294"/>
      <c r="PYM2" s="294"/>
      <c r="PYN2" s="294"/>
      <c r="PYO2" s="294"/>
      <c r="PYP2" s="294"/>
      <c r="PYQ2" s="294"/>
      <c r="PYR2" s="294"/>
      <c r="PYS2" s="294"/>
      <c r="PYT2" s="294"/>
      <c r="PYU2" s="294"/>
      <c r="PYV2" s="294"/>
      <c r="PYW2" s="294"/>
      <c r="PYX2" s="294"/>
      <c r="PYY2" s="294"/>
      <c r="PYZ2" s="294"/>
      <c r="PZA2" s="294"/>
      <c r="PZB2" s="294"/>
      <c r="PZC2" s="294"/>
      <c r="PZD2" s="294"/>
      <c r="PZE2" s="294"/>
      <c r="PZF2" s="294"/>
      <c r="PZG2" s="294"/>
      <c r="PZH2" s="294"/>
      <c r="PZI2" s="294"/>
      <c r="PZJ2" s="294"/>
      <c r="PZK2" s="294"/>
      <c r="PZL2" s="294"/>
      <c r="PZM2" s="294"/>
      <c r="PZN2" s="294"/>
      <c r="PZO2" s="294"/>
      <c r="PZP2" s="294"/>
      <c r="PZQ2" s="294"/>
      <c r="PZR2" s="294"/>
      <c r="PZS2" s="294"/>
      <c r="PZT2" s="294"/>
      <c r="PZU2" s="294"/>
      <c r="PZV2" s="294"/>
      <c r="PZW2" s="294"/>
      <c r="PZX2" s="294"/>
      <c r="PZY2" s="294"/>
      <c r="PZZ2" s="294"/>
      <c r="QAA2" s="294"/>
      <c r="QAB2" s="294"/>
      <c r="QAC2" s="294"/>
      <c r="QAD2" s="294"/>
      <c r="QAE2" s="294"/>
      <c r="QAF2" s="294"/>
      <c r="QAG2" s="294"/>
      <c r="QAH2" s="294"/>
      <c r="QAI2" s="294"/>
      <c r="QAJ2" s="294"/>
      <c r="QAK2" s="294"/>
      <c r="QAL2" s="294"/>
      <c r="QAM2" s="294"/>
      <c r="QAN2" s="294"/>
      <c r="QAO2" s="294"/>
      <c r="QAP2" s="294"/>
      <c r="QAQ2" s="294"/>
      <c r="QAR2" s="294"/>
      <c r="QAS2" s="294"/>
      <c r="QAT2" s="294"/>
      <c r="QAU2" s="294"/>
      <c r="QAV2" s="294"/>
      <c r="QAW2" s="294"/>
      <c r="QAX2" s="294"/>
      <c r="QAY2" s="294"/>
      <c r="QAZ2" s="294"/>
      <c r="QBA2" s="294"/>
      <c r="QBB2" s="294"/>
      <c r="QBC2" s="294"/>
      <c r="QBD2" s="294"/>
      <c r="QBE2" s="294"/>
      <c r="QBF2" s="294"/>
      <c r="QBG2" s="294"/>
      <c r="QBH2" s="294"/>
      <c r="QBI2" s="294"/>
      <c r="QBJ2" s="294"/>
      <c r="QBK2" s="294"/>
      <c r="QBL2" s="294"/>
      <c r="QBM2" s="294"/>
      <c r="QBN2" s="294"/>
      <c r="QBO2" s="294"/>
      <c r="QBP2" s="294"/>
      <c r="QBQ2" s="294"/>
      <c r="QBR2" s="294"/>
      <c r="QBS2" s="294"/>
      <c r="QBT2" s="294"/>
      <c r="QBU2" s="294"/>
      <c r="QBV2" s="294"/>
      <c r="QBW2" s="294"/>
      <c r="QBX2" s="294"/>
      <c r="QBY2" s="294"/>
      <c r="QBZ2" s="294"/>
      <c r="QCA2" s="294"/>
      <c r="QCB2" s="294"/>
      <c r="QCC2" s="294"/>
      <c r="QCD2" s="294"/>
      <c r="QCE2" s="294"/>
      <c r="QCF2" s="294"/>
      <c r="QCG2" s="294"/>
      <c r="QCH2" s="294"/>
      <c r="QCI2" s="294"/>
      <c r="QCJ2" s="294"/>
      <c r="QCK2" s="294"/>
      <c r="QCL2" s="294"/>
      <c r="QCM2" s="294"/>
      <c r="QCN2" s="294"/>
      <c r="QCO2" s="294"/>
      <c r="QCP2" s="294"/>
      <c r="QCQ2" s="294"/>
      <c r="QCR2" s="294"/>
      <c r="QCS2" s="294"/>
      <c r="QCT2" s="294"/>
      <c r="QCU2" s="294"/>
      <c r="QCV2" s="294"/>
      <c r="QCW2" s="294"/>
      <c r="QCX2" s="294"/>
      <c r="QCY2" s="294"/>
      <c r="QCZ2" s="294"/>
      <c r="QDA2" s="294"/>
      <c r="QDB2" s="294"/>
      <c r="QDC2" s="294"/>
      <c r="QDD2" s="294"/>
      <c r="QDE2" s="294"/>
      <c r="QDF2" s="294"/>
      <c r="QDG2" s="294"/>
      <c r="QDH2" s="294"/>
      <c r="QDI2" s="294"/>
      <c r="QDJ2" s="294"/>
      <c r="QDK2" s="294"/>
      <c r="QDL2" s="294"/>
      <c r="QDM2" s="294"/>
      <c r="QDN2" s="294"/>
      <c r="QDO2" s="294"/>
      <c r="QDP2" s="294"/>
      <c r="QDQ2" s="294"/>
      <c r="QDR2" s="294"/>
      <c r="QDS2" s="294"/>
      <c r="QDT2" s="294"/>
      <c r="QDU2" s="294"/>
      <c r="QDV2" s="294"/>
      <c r="QDW2" s="294"/>
      <c r="QDX2" s="294"/>
      <c r="QDY2" s="294"/>
      <c r="QDZ2" s="294"/>
      <c r="QEA2" s="294"/>
      <c r="QEB2" s="294"/>
      <c r="QEC2" s="294"/>
      <c r="QED2" s="294"/>
      <c r="QEE2" s="294"/>
      <c r="QEF2" s="294"/>
      <c r="QEG2" s="294"/>
      <c r="QEH2" s="294"/>
      <c r="QEI2" s="294"/>
      <c r="QEJ2" s="294"/>
      <c r="QEK2" s="294"/>
      <c r="QEL2" s="294"/>
      <c r="QEM2" s="294"/>
      <c r="QEN2" s="294"/>
      <c r="QEO2" s="294"/>
      <c r="QEP2" s="294"/>
      <c r="QEQ2" s="294"/>
      <c r="QER2" s="294"/>
      <c r="QES2" s="294"/>
      <c r="QET2" s="294"/>
      <c r="QEU2" s="294"/>
      <c r="QEV2" s="294"/>
      <c r="QEW2" s="294"/>
      <c r="QEX2" s="294"/>
      <c r="QEY2" s="294"/>
      <c r="QEZ2" s="294"/>
      <c r="QFA2" s="294"/>
      <c r="QFB2" s="294"/>
      <c r="QFC2" s="294"/>
      <c r="QFD2" s="294"/>
      <c r="QFE2" s="294"/>
      <c r="QFF2" s="294"/>
      <c r="QFG2" s="294"/>
      <c r="QFH2" s="294"/>
      <c r="QFI2" s="294"/>
      <c r="QFJ2" s="294"/>
      <c r="QFK2" s="294"/>
      <c r="QFL2" s="294"/>
      <c r="QFM2" s="294"/>
      <c r="QFN2" s="294"/>
      <c r="QFO2" s="294"/>
      <c r="QFP2" s="294"/>
      <c r="QFQ2" s="294"/>
      <c r="QFR2" s="294"/>
      <c r="QFS2" s="294"/>
      <c r="QFT2" s="294"/>
      <c r="QFU2" s="294"/>
      <c r="QFV2" s="294"/>
      <c r="QFW2" s="294"/>
      <c r="QFX2" s="294"/>
      <c r="QFY2" s="294"/>
      <c r="QFZ2" s="294"/>
      <c r="QGA2" s="294"/>
      <c r="QGB2" s="294"/>
      <c r="QGC2" s="294"/>
      <c r="QGD2" s="294"/>
      <c r="QGE2" s="294"/>
      <c r="QGF2" s="294"/>
      <c r="QGG2" s="294"/>
      <c r="QGH2" s="294"/>
      <c r="QGI2" s="294"/>
      <c r="QGJ2" s="294"/>
      <c r="QGK2" s="294"/>
      <c r="QGL2" s="294"/>
      <c r="QGM2" s="294"/>
      <c r="QGN2" s="294"/>
      <c r="QGO2" s="294"/>
      <c r="QGP2" s="294"/>
      <c r="QGQ2" s="294"/>
      <c r="QGR2" s="294"/>
      <c r="QGS2" s="294"/>
      <c r="QGT2" s="294"/>
      <c r="QGU2" s="294"/>
      <c r="QGV2" s="294"/>
      <c r="QGW2" s="294"/>
      <c r="QGX2" s="294"/>
      <c r="QGY2" s="294"/>
      <c r="QGZ2" s="294"/>
      <c r="QHA2" s="294"/>
      <c r="QHB2" s="294"/>
      <c r="QHC2" s="294"/>
      <c r="QHD2" s="294"/>
      <c r="QHE2" s="294"/>
      <c r="QHF2" s="294"/>
      <c r="QHG2" s="294"/>
      <c r="QHH2" s="294"/>
      <c r="QHI2" s="294"/>
      <c r="QHJ2" s="294"/>
      <c r="QHK2" s="294"/>
      <c r="QHL2" s="294"/>
      <c r="QHM2" s="294"/>
      <c r="QHN2" s="294"/>
      <c r="QHO2" s="294"/>
      <c r="QHP2" s="294"/>
      <c r="QHQ2" s="294"/>
      <c r="QHR2" s="294"/>
      <c r="QHS2" s="294"/>
      <c r="QHT2" s="294"/>
      <c r="QHU2" s="294"/>
      <c r="QHV2" s="294"/>
      <c r="QHW2" s="294"/>
      <c r="QHX2" s="294"/>
      <c r="QHY2" s="294"/>
      <c r="QHZ2" s="294"/>
      <c r="QIA2" s="294"/>
      <c r="QIB2" s="294"/>
      <c r="QIC2" s="294"/>
      <c r="QID2" s="294"/>
      <c r="QIE2" s="294"/>
      <c r="QIF2" s="294"/>
      <c r="QIG2" s="294"/>
      <c r="QIH2" s="294"/>
      <c r="QII2" s="294"/>
      <c r="QIJ2" s="294"/>
      <c r="QIK2" s="294"/>
      <c r="QIL2" s="294"/>
      <c r="QIM2" s="294"/>
      <c r="QIN2" s="294"/>
      <c r="QIO2" s="294"/>
      <c r="QIP2" s="294"/>
      <c r="QIQ2" s="294"/>
      <c r="QIR2" s="294"/>
      <c r="QIS2" s="294"/>
      <c r="QIT2" s="294"/>
      <c r="QIU2" s="294"/>
      <c r="QIV2" s="294"/>
      <c r="QIW2" s="294"/>
      <c r="QIX2" s="294"/>
      <c r="QIY2" s="294"/>
      <c r="QIZ2" s="294"/>
      <c r="QJA2" s="294"/>
      <c r="QJB2" s="294"/>
      <c r="QJC2" s="294"/>
      <c r="QJD2" s="294"/>
      <c r="QJE2" s="294"/>
      <c r="QJF2" s="294"/>
      <c r="QJG2" s="294"/>
      <c r="QJH2" s="294"/>
      <c r="QJI2" s="294"/>
      <c r="QJJ2" s="294"/>
      <c r="QJK2" s="294"/>
      <c r="QJL2" s="294"/>
      <c r="QJM2" s="294"/>
      <c r="QJN2" s="294"/>
      <c r="QJO2" s="294"/>
      <c r="QJP2" s="294"/>
      <c r="QJQ2" s="294"/>
      <c r="QJR2" s="294"/>
      <c r="QJS2" s="294"/>
      <c r="QJT2" s="294"/>
      <c r="QJU2" s="294"/>
      <c r="QJV2" s="294"/>
      <c r="QJW2" s="294"/>
      <c r="QJX2" s="294"/>
      <c r="QJY2" s="294"/>
      <c r="QJZ2" s="294"/>
      <c r="QKA2" s="294"/>
      <c r="QKB2" s="294"/>
      <c r="QKC2" s="294"/>
      <c r="QKD2" s="294"/>
      <c r="QKE2" s="294"/>
      <c r="QKF2" s="294"/>
      <c r="QKG2" s="294"/>
      <c r="QKH2" s="294"/>
      <c r="QKI2" s="294"/>
      <c r="QKJ2" s="294"/>
      <c r="QKK2" s="294"/>
      <c r="QKL2" s="294"/>
      <c r="QKM2" s="294"/>
      <c r="QKN2" s="294"/>
      <c r="QKO2" s="294"/>
      <c r="QKP2" s="294"/>
      <c r="QKQ2" s="294"/>
      <c r="QKR2" s="294"/>
      <c r="QKS2" s="294"/>
      <c r="QKT2" s="294"/>
      <c r="QKU2" s="294"/>
      <c r="QKV2" s="294"/>
      <c r="QKW2" s="294"/>
      <c r="QKX2" s="294"/>
      <c r="QKY2" s="294"/>
      <c r="QKZ2" s="294"/>
      <c r="QLA2" s="294"/>
      <c r="QLB2" s="294"/>
      <c r="QLC2" s="294"/>
      <c r="QLD2" s="294"/>
      <c r="QLE2" s="294"/>
      <c r="QLF2" s="294"/>
      <c r="QLG2" s="294"/>
      <c r="QLH2" s="294"/>
      <c r="QLI2" s="294"/>
      <c r="QLJ2" s="294"/>
      <c r="QLK2" s="294"/>
      <c r="QLL2" s="294"/>
      <c r="QLM2" s="294"/>
      <c r="QLN2" s="294"/>
      <c r="QLO2" s="294"/>
      <c r="QLP2" s="294"/>
      <c r="QLQ2" s="294"/>
      <c r="QLR2" s="294"/>
      <c r="QLS2" s="294"/>
      <c r="QLT2" s="294"/>
      <c r="QLU2" s="294"/>
      <c r="QLV2" s="294"/>
      <c r="QLW2" s="294"/>
      <c r="QLX2" s="294"/>
      <c r="QLY2" s="294"/>
      <c r="QLZ2" s="294"/>
      <c r="QMA2" s="294"/>
      <c r="QMB2" s="294"/>
      <c r="QMC2" s="294"/>
      <c r="QMD2" s="294"/>
      <c r="QME2" s="294"/>
      <c r="QMF2" s="294"/>
      <c r="QMG2" s="294"/>
      <c r="QMH2" s="294"/>
      <c r="QMI2" s="294"/>
      <c r="QMJ2" s="294"/>
      <c r="QMK2" s="294"/>
      <c r="QML2" s="294"/>
      <c r="QMM2" s="294"/>
      <c r="QMN2" s="294"/>
      <c r="QMO2" s="294"/>
      <c r="QMP2" s="294"/>
      <c r="QMQ2" s="294"/>
      <c r="QMR2" s="294"/>
      <c r="QMS2" s="294"/>
      <c r="QMT2" s="294"/>
      <c r="QMU2" s="294"/>
      <c r="QMV2" s="294"/>
      <c r="QMW2" s="294"/>
      <c r="QMX2" s="294"/>
      <c r="QMY2" s="294"/>
      <c r="QMZ2" s="294"/>
      <c r="QNA2" s="294"/>
      <c r="QNB2" s="294"/>
      <c r="QNC2" s="294"/>
      <c r="QND2" s="294"/>
      <c r="QNE2" s="294"/>
      <c r="QNF2" s="294"/>
      <c r="QNG2" s="294"/>
      <c r="QNH2" s="294"/>
      <c r="QNI2" s="294"/>
      <c r="QNJ2" s="294"/>
      <c r="QNK2" s="294"/>
      <c r="QNL2" s="294"/>
      <c r="QNM2" s="294"/>
      <c r="QNN2" s="294"/>
      <c r="QNO2" s="294"/>
      <c r="QNP2" s="294"/>
      <c r="QNQ2" s="294"/>
      <c r="QNR2" s="294"/>
      <c r="QNS2" s="294"/>
      <c r="QNT2" s="294"/>
      <c r="QNU2" s="294"/>
      <c r="QNV2" s="294"/>
      <c r="QNW2" s="294"/>
      <c r="QNX2" s="294"/>
      <c r="QNY2" s="294"/>
      <c r="QNZ2" s="294"/>
      <c r="QOA2" s="294"/>
      <c r="QOB2" s="294"/>
      <c r="QOC2" s="294"/>
      <c r="QOD2" s="294"/>
      <c r="QOE2" s="294"/>
      <c r="QOF2" s="294"/>
      <c r="QOG2" s="294"/>
      <c r="QOH2" s="294"/>
      <c r="QOI2" s="294"/>
      <c r="QOJ2" s="294"/>
      <c r="QOK2" s="294"/>
      <c r="QOL2" s="294"/>
      <c r="QOM2" s="294"/>
      <c r="QON2" s="294"/>
      <c r="QOO2" s="294"/>
      <c r="QOP2" s="294"/>
      <c r="QOQ2" s="294"/>
      <c r="QOR2" s="294"/>
      <c r="QOS2" s="294"/>
      <c r="QOT2" s="294"/>
      <c r="QOU2" s="294"/>
      <c r="QOV2" s="294"/>
      <c r="QOW2" s="294"/>
      <c r="QOX2" s="294"/>
      <c r="QOY2" s="294"/>
      <c r="QOZ2" s="294"/>
      <c r="QPA2" s="294"/>
      <c r="QPB2" s="294"/>
      <c r="QPC2" s="294"/>
      <c r="QPD2" s="294"/>
      <c r="QPE2" s="294"/>
      <c r="QPF2" s="294"/>
      <c r="QPG2" s="294"/>
      <c r="QPH2" s="294"/>
      <c r="QPI2" s="294"/>
      <c r="QPJ2" s="294"/>
      <c r="QPK2" s="294"/>
      <c r="QPL2" s="294"/>
      <c r="QPM2" s="294"/>
      <c r="QPN2" s="294"/>
      <c r="QPO2" s="294"/>
      <c r="QPP2" s="294"/>
      <c r="QPQ2" s="294"/>
      <c r="QPR2" s="294"/>
      <c r="QPS2" s="294"/>
      <c r="QPT2" s="294"/>
      <c r="QPU2" s="294"/>
      <c r="QPV2" s="294"/>
      <c r="QPW2" s="294"/>
      <c r="QPX2" s="294"/>
      <c r="QPY2" s="294"/>
      <c r="QPZ2" s="294"/>
      <c r="QQA2" s="294"/>
      <c r="QQB2" s="294"/>
      <c r="QQC2" s="294"/>
      <c r="QQD2" s="294"/>
      <c r="QQE2" s="294"/>
      <c r="QQF2" s="294"/>
      <c r="QQG2" s="294"/>
      <c r="QQH2" s="294"/>
      <c r="QQI2" s="294"/>
      <c r="QQJ2" s="294"/>
      <c r="QQK2" s="294"/>
      <c r="QQL2" s="294"/>
      <c r="QQM2" s="294"/>
      <c r="QQN2" s="294"/>
      <c r="QQO2" s="294"/>
      <c r="QQP2" s="294"/>
      <c r="QQQ2" s="294"/>
      <c r="QQR2" s="294"/>
      <c r="QQS2" s="294"/>
      <c r="QQT2" s="294"/>
      <c r="QQU2" s="294"/>
      <c r="QQV2" s="294"/>
      <c r="QQW2" s="294"/>
      <c r="QQX2" s="294"/>
      <c r="QQY2" s="294"/>
      <c r="QQZ2" s="294"/>
      <c r="QRA2" s="294"/>
      <c r="QRB2" s="294"/>
      <c r="QRC2" s="294"/>
      <c r="QRD2" s="294"/>
      <c r="QRE2" s="294"/>
      <c r="QRF2" s="294"/>
      <c r="QRG2" s="294"/>
      <c r="QRH2" s="294"/>
      <c r="QRI2" s="294"/>
      <c r="QRJ2" s="294"/>
      <c r="QRK2" s="294"/>
      <c r="QRL2" s="294"/>
      <c r="QRM2" s="294"/>
      <c r="QRN2" s="294"/>
      <c r="QRO2" s="294"/>
      <c r="QRP2" s="294"/>
      <c r="QRQ2" s="294"/>
      <c r="QRR2" s="294"/>
      <c r="QRS2" s="294"/>
      <c r="QRT2" s="294"/>
      <c r="QRU2" s="294"/>
      <c r="QRV2" s="294"/>
      <c r="QRW2" s="294"/>
      <c r="QRX2" s="294"/>
      <c r="QRY2" s="294"/>
      <c r="QRZ2" s="294"/>
      <c r="QSA2" s="294"/>
      <c r="QSB2" s="294"/>
      <c r="QSC2" s="294"/>
      <c r="QSD2" s="294"/>
      <c r="QSE2" s="294"/>
      <c r="QSF2" s="294"/>
      <c r="QSG2" s="294"/>
      <c r="QSH2" s="294"/>
      <c r="QSI2" s="294"/>
      <c r="QSJ2" s="294"/>
      <c r="QSK2" s="294"/>
      <c r="QSL2" s="294"/>
      <c r="QSM2" s="294"/>
      <c r="QSN2" s="294"/>
      <c r="QSO2" s="294"/>
      <c r="QSP2" s="294"/>
      <c r="QSQ2" s="294"/>
      <c r="QSR2" s="294"/>
      <c r="QSS2" s="294"/>
      <c r="QST2" s="294"/>
      <c r="QSU2" s="294"/>
      <c r="QSV2" s="294"/>
      <c r="QSW2" s="294"/>
      <c r="QSX2" s="294"/>
      <c r="QSY2" s="294"/>
      <c r="QSZ2" s="294"/>
      <c r="QTA2" s="294"/>
      <c r="QTB2" s="294"/>
      <c r="QTC2" s="294"/>
      <c r="QTD2" s="294"/>
      <c r="QTE2" s="294"/>
      <c r="QTF2" s="294"/>
      <c r="QTG2" s="294"/>
      <c r="QTH2" s="294"/>
      <c r="QTI2" s="294"/>
      <c r="QTJ2" s="294"/>
      <c r="QTK2" s="294"/>
      <c r="QTL2" s="294"/>
      <c r="QTM2" s="294"/>
      <c r="QTN2" s="294"/>
      <c r="QTO2" s="294"/>
      <c r="QTP2" s="294"/>
      <c r="QTQ2" s="294"/>
      <c r="QTR2" s="294"/>
      <c r="QTS2" s="294"/>
      <c r="QTT2" s="294"/>
      <c r="QTU2" s="294"/>
      <c r="QTV2" s="294"/>
      <c r="QTW2" s="294"/>
      <c r="QTX2" s="294"/>
      <c r="QTY2" s="294"/>
      <c r="QTZ2" s="294"/>
      <c r="QUA2" s="294"/>
      <c r="QUB2" s="294"/>
      <c r="QUC2" s="294"/>
      <c r="QUD2" s="294"/>
      <c r="QUE2" s="294"/>
      <c r="QUF2" s="294"/>
      <c r="QUG2" s="294"/>
      <c r="QUH2" s="294"/>
      <c r="QUI2" s="294"/>
      <c r="QUJ2" s="294"/>
      <c r="QUK2" s="294"/>
      <c r="QUL2" s="294"/>
      <c r="QUM2" s="294"/>
      <c r="QUN2" s="294"/>
      <c r="QUO2" s="294"/>
      <c r="QUP2" s="294"/>
      <c r="QUQ2" s="294"/>
      <c r="QUR2" s="294"/>
      <c r="QUS2" s="294"/>
      <c r="QUT2" s="294"/>
      <c r="QUU2" s="294"/>
      <c r="QUV2" s="294"/>
      <c r="QUW2" s="294"/>
      <c r="QUX2" s="294"/>
      <c r="QUY2" s="294"/>
      <c r="QUZ2" s="294"/>
      <c r="QVA2" s="294"/>
      <c r="QVB2" s="294"/>
      <c r="QVC2" s="294"/>
      <c r="QVD2" s="294"/>
      <c r="QVE2" s="294"/>
      <c r="QVF2" s="294"/>
      <c r="QVG2" s="294"/>
      <c r="QVH2" s="294"/>
      <c r="QVI2" s="294"/>
      <c r="QVJ2" s="294"/>
      <c r="QVK2" s="294"/>
      <c r="QVL2" s="294"/>
      <c r="QVM2" s="294"/>
      <c r="QVN2" s="294"/>
      <c r="QVO2" s="294"/>
      <c r="QVP2" s="294"/>
      <c r="QVQ2" s="294"/>
      <c r="QVR2" s="294"/>
      <c r="QVS2" s="294"/>
      <c r="QVT2" s="294"/>
      <c r="QVU2" s="294"/>
      <c r="QVV2" s="294"/>
      <c r="QVW2" s="294"/>
      <c r="QVX2" s="294"/>
      <c r="QVY2" s="294"/>
      <c r="QVZ2" s="294"/>
      <c r="QWA2" s="294"/>
      <c r="QWB2" s="294"/>
      <c r="QWC2" s="294"/>
      <c r="QWD2" s="294"/>
      <c r="QWE2" s="294"/>
      <c r="QWF2" s="294"/>
      <c r="QWG2" s="294"/>
      <c r="QWH2" s="294"/>
      <c r="QWI2" s="294"/>
      <c r="QWJ2" s="294"/>
      <c r="QWK2" s="294"/>
      <c r="QWL2" s="294"/>
      <c r="QWM2" s="294"/>
      <c r="QWN2" s="294"/>
      <c r="QWO2" s="294"/>
      <c r="QWP2" s="294"/>
      <c r="QWQ2" s="294"/>
      <c r="QWR2" s="294"/>
      <c r="QWS2" s="294"/>
      <c r="QWT2" s="294"/>
      <c r="QWU2" s="294"/>
      <c r="QWV2" s="294"/>
      <c r="QWW2" s="294"/>
      <c r="QWX2" s="294"/>
      <c r="QWY2" s="294"/>
      <c r="QWZ2" s="294"/>
      <c r="QXA2" s="294"/>
      <c r="QXB2" s="294"/>
      <c r="QXC2" s="294"/>
      <c r="QXD2" s="294"/>
      <c r="QXE2" s="294"/>
      <c r="QXF2" s="294"/>
      <c r="QXG2" s="294"/>
      <c r="QXH2" s="294"/>
      <c r="QXI2" s="294"/>
      <c r="QXJ2" s="294"/>
      <c r="QXK2" s="294"/>
      <c r="QXL2" s="294"/>
      <c r="QXM2" s="294"/>
      <c r="QXN2" s="294"/>
      <c r="QXO2" s="294"/>
      <c r="QXP2" s="294"/>
      <c r="QXQ2" s="294"/>
      <c r="QXR2" s="294"/>
      <c r="QXS2" s="294"/>
      <c r="QXT2" s="294"/>
      <c r="QXU2" s="294"/>
      <c r="QXV2" s="294"/>
      <c r="QXW2" s="294"/>
      <c r="QXX2" s="294"/>
      <c r="QXY2" s="294"/>
      <c r="QXZ2" s="294"/>
      <c r="QYA2" s="294"/>
      <c r="QYB2" s="294"/>
      <c r="QYC2" s="294"/>
      <c r="QYD2" s="294"/>
      <c r="QYE2" s="294"/>
      <c r="QYF2" s="294"/>
      <c r="QYG2" s="294"/>
      <c r="QYH2" s="294"/>
      <c r="QYI2" s="294"/>
      <c r="QYJ2" s="294"/>
      <c r="QYK2" s="294"/>
      <c r="QYL2" s="294"/>
      <c r="QYM2" s="294"/>
      <c r="QYN2" s="294"/>
      <c r="QYO2" s="294"/>
      <c r="QYP2" s="294"/>
      <c r="QYQ2" s="294"/>
      <c r="QYR2" s="294"/>
      <c r="QYS2" s="294"/>
      <c r="QYT2" s="294"/>
      <c r="QYU2" s="294"/>
      <c r="QYV2" s="294"/>
      <c r="QYW2" s="294"/>
      <c r="QYX2" s="294"/>
      <c r="QYY2" s="294"/>
      <c r="QYZ2" s="294"/>
      <c r="QZA2" s="294"/>
      <c r="QZB2" s="294"/>
      <c r="QZC2" s="294"/>
      <c r="QZD2" s="294"/>
      <c r="QZE2" s="294"/>
      <c r="QZF2" s="294"/>
      <c r="QZG2" s="294"/>
      <c r="QZH2" s="294"/>
      <c r="QZI2" s="294"/>
      <c r="QZJ2" s="294"/>
      <c r="QZK2" s="294"/>
      <c r="QZL2" s="294"/>
      <c r="QZM2" s="294"/>
      <c r="QZN2" s="294"/>
      <c r="QZO2" s="294"/>
      <c r="QZP2" s="294"/>
      <c r="QZQ2" s="294"/>
      <c r="QZR2" s="294"/>
      <c r="QZS2" s="294"/>
      <c r="QZT2" s="294"/>
      <c r="QZU2" s="294"/>
      <c r="QZV2" s="294"/>
      <c r="QZW2" s="294"/>
      <c r="QZX2" s="294"/>
      <c r="QZY2" s="294"/>
      <c r="QZZ2" s="294"/>
      <c r="RAA2" s="294"/>
      <c r="RAB2" s="294"/>
      <c r="RAC2" s="294"/>
      <c r="RAD2" s="294"/>
      <c r="RAE2" s="294"/>
      <c r="RAF2" s="294"/>
      <c r="RAG2" s="294"/>
      <c r="RAH2" s="294"/>
      <c r="RAI2" s="294"/>
      <c r="RAJ2" s="294"/>
      <c r="RAK2" s="294"/>
      <c r="RAL2" s="294"/>
      <c r="RAM2" s="294"/>
      <c r="RAN2" s="294"/>
      <c r="RAO2" s="294"/>
      <c r="RAP2" s="294"/>
      <c r="RAQ2" s="294"/>
      <c r="RAR2" s="294"/>
      <c r="RAS2" s="294"/>
      <c r="RAT2" s="294"/>
      <c r="RAU2" s="294"/>
      <c r="RAV2" s="294"/>
      <c r="RAW2" s="294"/>
      <c r="RAX2" s="294"/>
      <c r="RAY2" s="294"/>
      <c r="RAZ2" s="294"/>
      <c r="RBA2" s="294"/>
      <c r="RBB2" s="294"/>
      <c r="RBC2" s="294"/>
      <c r="RBD2" s="294"/>
      <c r="RBE2" s="294"/>
      <c r="RBF2" s="294"/>
      <c r="RBG2" s="294"/>
      <c r="RBH2" s="294"/>
      <c r="RBI2" s="294"/>
      <c r="RBJ2" s="294"/>
      <c r="RBK2" s="294"/>
      <c r="RBL2" s="294"/>
      <c r="RBM2" s="294"/>
      <c r="RBN2" s="294"/>
      <c r="RBO2" s="294"/>
      <c r="RBP2" s="294"/>
      <c r="RBQ2" s="294"/>
      <c r="RBR2" s="294"/>
      <c r="RBS2" s="294"/>
      <c r="RBT2" s="294"/>
      <c r="RBU2" s="294"/>
      <c r="RBV2" s="294"/>
      <c r="RBW2" s="294"/>
      <c r="RBX2" s="294"/>
      <c r="RBY2" s="294"/>
      <c r="RBZ2" s="294"/>
      <c r="RCA2" s="294"/>
      <c r="RCB2" s="294"/>
      <c r="RCC2" s="294"/>
      <c r="RCD2" s="294"/>
      <c r="RCE2" s="294"/>
      <c r="RCF2" s="294"/>
      <c r="RCG2" s="294"/>
      <c r="RCH2" s="294"/>
      <c r="RCI2" s="294"/>
      <c r="RCJ2" s="294"/>
      <c r="RCK2" s="294"/>
      <c r="RCL2" s="294"/>
      <c r="RCM2" s="294"/>
      <c r="RCN2" s="294"/>
      <c r="RCO2" s="294"/>
      <c r="RCP2" s="294"/>
      <c r="RCQ2" s="294"/>
      <c r="RCR2" s="294"/>
      <c r="RCS2" s="294"/>
      <c r="RCT2" s="294"/>
      <c r="RCU2" s="294"/>
      <c r="RCV2" s="294"/>
      <c r="RCW2" s="294"/>
      <c r="RCX2" s="294"/>
      <c r="RCY2" s="294"/>
      <c r="RCZ2" s="294"/>
      <c r="RDA2" s="294"/>
      <c r="RDB2" s="294"/>
      <c r="RDC2" s="294"/>
      <c r="RDD2" s="294"/>
      <c r="RDE2" s="294"/>
      <c r="RDF2" s="294"/>
      <c r="RDG2" s="294"/>
      <c r="RDH2" s="294"/>
      <c r="RDI2" s="294"/>
      <c r="RDJ2" s="294"/>
      <c r="RDK2" s="294"/>
      <c r="RDL2" s="294"/>
      <c r="RDM2" s="294"/>
      <c r="RDN2" s="294"/>
      <c r="RDO2" s="294"/>
      <c r="RDP2" s="294"/>
      <c r="RDQ2" s="294"/>
      <c r="RDR2" s="294"/>
      <c r="RDS2" s="294"/>
      <c r="RDT2" s="294"/>
      <c r="RDU2" s="294"/>
      <c r="RDV2" s="294"/>
      <c r="RDW2" s="294"/>
      <c r="RDX2" s="294"/>
      <c r="RDY2" s="294"/>
      <c r="RDZ2" s="294"/>
      <c r="REA2" s="294"/>
      <c r="REB2" s="294"/>
      <c r="REC2" s="294"/>
      <c r="RED2" s="294"/>
      <c r="REE2" s="294"/>
      <c r="REF2" s="294"/>
      <c r="REG2" s="294"/>
      <c r="REH2" s="294"/>
      <c r="REI2" s="294"/>
      <c r="REJ2" s="294"/>
      <c r="REK2" s="294"/>
      <c r="REL2" s="294"/>
      <c r="REM2" s="294"/>
      <c r="REN2" s="294"/>
      <c r="REO2" s="294"/>
      <c r="REP2" s="294"/>
      <c r="REQ2" s="294"/>
      <c r="RER2" s="294"/>
      <c r="RES2" s="294"/>
      <c r="RET2" s="294"/>
      <c r="REU2" s="294"/>
      <c r="REV2" s="294"/>
      <c r="REW2" s="294"/>
      <c r="REX2" s="294"/>
      <c r="REY2" s="294"/>
      <c r="REZ2" s="294"/>
      <c r="RFA2" s="294"/>
      <c r="RFB2" s="294"/>
      <c r="RFC2" s="294"/>
      <c r="RFD2" s="294"/>
      <c r="RFE2" s="294"/>
      <c r="RFF2" s="294"/>
      <c r="RFG2" s="294"/>
      <c r="RFH2" s="294"/>
      <c r="RFI2" s="294"/>
      <c r="RFJ2" s="294"/>
      <c r="RFK2" s="294"/>
      <c r="RFL2" s="294"/>
      <c r="RFM2" s="294"/>
      <c r="RFN2" s="294"/>
      <c r="RFO2" s="294"/>
      <c r="RFP2" s="294"/>
      <c r="RFQ2" s="294"/>
      <c r="RFR2" s="294"/>
      <c r="RFS2" s="294"/>
      <c r="RFT2" s="294"/>
      <c r="RFU2" s="294"/>
      <c r="RFV2" s="294"/>
      <c r="RFW2" s="294"/>
      <c r="RFX2" s="294"/>
      <c r="RFY2" s="294"/>
      <c r="RFZ2" s="294"/>
      <c r="RGA2" s="294"/>
      <c r="RGB2" s="294"/>
      <c r="RGC2" s="294"/>
      <c r="RGD2" s="294"/>
      <c r="RGE2" s="294"/>
      <c r="RGF2" s="294"/>
      <c r="RGG2" s="294"/>
      <c r="RGH2" s="294"/>
      <c r="RGI2" s="294"/>
      <c r="RGJ2" s="294"/>
      <c r="RGK2" s="294"/>
      <c r="RGL2" s="294"/>
      <c r="RGM2" s="294"/>
      <c r="RGN2" s="294"/>
      <c r="RGO2" s="294"/>
      <c r="RGP2" s="294"/>
      <c r="RGQ2" s="294"/>
      <c r="RGR2" s="294"/>
      <c r="RGS2" s="294"/>
      <c r="RGT2" s="294"/>
      <c r="RGU2" s="294"/>
      <c r="RGV2" s="294"/>
      <c r="RGW2" s="294"/>
      <c r="RGX2" s="294"/>
      <c r="RGY2" s="294"/>
      <c r="RGZ2" s="294"/>
      <c r="RHA2" s="294"/>
      <c r="RHB2" s="294"/>
      <c r="RHC2" s="294"/>
      <c r="RHD2" s="294"/>
      <c r="RHE2" s="294"/>
      <c r="RHF2" s="294"/>
      <c r="RHG2" s="294"/>
      <c r="RHH2" s="294"/>
      <c r="RHI2" s="294"/>
      <c r="RHJ2" s="294"/>
      <c r="RHK2" s="294"/>
      <c r="RHL2" s="294"/>
      <c r="RHM2" s="294"/>
      <c r="RHN2" s="294"/>
      <c r="RHO2" s="294"/>
      <c r="RHP2" s="294"/>
      <c r="RHQ2" s="294"/>
      <c r="RHR2" s="294"/>
      <c r="RHS2" s="294"/>
      <c r="RHT2" s="294"/>
      <c r="RHU2" s="294"/>
      <c r="RHV2" s="294"/>
      <c r="RHW2" s="294"/>
      <c r="RHX2" s="294"/>
      <c r="RHY2" s="294"/>
      <c r="RHZ2" s="294"/>
      <c r="RIA2" s="294"/>
      <c r="RIB2" s="294"/>
      <c r="RIC2" s="294"/>
      <c r="RID2" s="294"/>
      <c r="RIE2" s="294"/>
      <c r="RIF2" s="294"/>
      <c r="RIG2" s="294"/>
      <c r="RIH2" s="294"/>
      <c r="RII2" s="294"/>
      <c r="RIJ2" s="294"/>
      <c r="RIK2" s="294"/>
      <c r="RIL2" s="294"/>
      <c r="RIM2" s="294"/>
      <c r="RIN2" s="294"/>
      <c r="RIO2" s="294"/>
      <c r="RIP2" s="294"/>
      <c r="RIQ2" s="294"/>
      <c r="RIR2" s="294"/>
      <c r="RIS2" s="294"/>
      <c r="RIT2" s="294"/>
      <c r="RIU2" s="294"/>
      <c r="RIV2" s="294"/>
      <c r="RIW2" s="294"/>
      <c r="RIX2" s="294"/>
      <c r="RIY2" s="294"/>
      <c r="RIZ2" s="294"/>
      <c r="RJA2" s="294"/>
      <c r="RJB2" s="294"/>
      <c r="RJC2" s="294"/>
      <c r="RJD2" s="294"/>
      <c r="RJE2" s="294"/>
      <c r="RJF2" s="294"/>
      <c r="RJG2" s="294"/>
      <c r="RJH2" s="294"/>
      <c r="RJI2" s="294"/>
      <c r="RJJ2" s="294"/>
      <c r="RJK2" s="294"/>
      <c r="RJL2" s="294"/>
      <c r="RJM2" s="294"/>
      <c r="RJN2" s="294"/>
      <c r="RJO2" s="294"/>
      <c r="RJP2" s="294"/>
      <c r="RJQ2" s="294"/>
      <c r="RJR2" s="294"/>
      <c r="RJS2" s="294"/>
      <c r="RJT2" s="294"/>
      <c r="RJU2" s="294"/>
      <c r="RJV2" s="294"/>
      <c r="RJW2" s="294"/>
      <c r="RJX2" s="294"/>
      <c r="RJY2" s="294"/>
      <c r="RJZ2" s="294"/>
      <c r="RKA2" s="294"/>
      <c r="RKB2" s="294"/>
      <c r="RKC2" s="294"/>
      <c r="RKD2" s="294"/>
      <c r="RKE2" s="294"/>
      <c r="RKF2" s="294"/>
      <c r="RKG2" s="294"/>
      <c r="RKH2" s="294"/>
      <c r="RKI2" s="294"/>
      <c r="RKJ2" s="294"/>
      <c r="RKK2" s="294"/>
      <c r="RKL2" s="294"/>
      <c r="RKM2" s="294"/>
      <c r="RKN2" s="294"/>
      <c r="RKO2" s="294"/>
      <c r="RKP2" s="294"/>
      <c r="RKQ2" s="294"/>
      <c r="RKR2" s="294"/>
      <c r="RKS2" s="294"/>
      <c r="RKT2" s="294"/>
      <c r="RKU2" s="294"/>
      <c r="RKV2" s="294"/>
      <c r="RKW2" s="294"/>
      <c r="RKX2" s="294"/>
      <c r="RKY2" s="294"/>
      <c r="RKZ2" s="294"/>
      <c r="RLA2" s="294"/>
      <c r="RLB2" s="294"/>
      <c r="RLC2" s="294"/>
      <c r="RLD2" s="294"/>
      <c r="RLE2" s="294"/>
      <c r="RLF2" s="294"/>
      <c r="RLG2" s="294"/>
      <c r="RLH2" s="294"/>
      <c r="RLI2" s="294"/>
      <c r="RLJ2" s="294"/>
      <c r="RLK2" s="294"/>
      <c r="RLL2" s="294"/>
      <c r="RLM2" s="294"/>
      <c r="RLN2" s="294"/>
      <c r="RLO2" s="294"/>
      <c r="RLP2" s="294"/>
      <c r="RLQ2" s="294"/>
      <c r="RLR2" s="294"/>
      <c r="RLS2" s="294"/>
      <c r="RLT2" s="294"/>
      <c r="RLU2" s="294"/>
      <c r="RLV2" s="294"/>
      <c r="RLW2" s="294"/>
      <c r="RLX2" s="294"/>
      <c r="RLY2" s="294"/>
      <c r="RLZ2" s="294"/>
      <c r="RMA2" s="294"/>
      <c r="RMB2" s="294"/>
      <c r="RMC2" s="294"/>
      <c r="RMD2" s="294"/>
      <c r="RME2" s="294"/>
      <c r="RMF2" s="294"/>
      <c r="RMG2" s="294"/>
      <c r="RMH2" s="294"/>
      <c r="RMI2" s="294"/>
      <c r="RMJ2" s="294"/>
      <c r="RMK2" s="294"/>
      <c r="RML2" s="294"/>
      <c r="RMM2" s="294"/>
      <c r="RMN2" s="294"/>
      <c r="RMO2" s="294"/>
      <c r="RMP2" s="294"/>
      <c r="RMQ2" s="294"/>
      <c r="RMR2" s="294"/>
      <c r="RMS2" s="294"/>
      <c r="RMT2" s="294"/>
      <c r="RMU2" s="294"/>
      <c r="RMV2" s="294"/>
      <c r="RMW2" s="294"/>
      <c r="RMX2" s="294"/>
      <c r="RMY2" s="294"/>
      <c r="RMZ2" s="294"/>
      <c r="RNA2" s="294"/>
      <c r="RNB2" s="294"/>
      <c r="RNC2" s="294"/>
      <c r="RND2" s="294"/>
      <c r="RNE2" s="294"/>
      <c r="RNF2" s="294"/>
      <c r="RNG2" s="294"/>
      <c r="RNH2" s="294"/>
      <c r="RNI2" s="294"/>
      <c r="RNJ2" s="294"/>
      <c r="RNK2" s="294"/>
      <c r="RNL2" s="294"/>
      <c r="RNM2" s="294"/>
      <c r="RNN2" s="294"/>
      <c r="RNO2" s="294"/>
      <c r="RNP2" s="294"/>
      <c r="RNQ2" s="294"/>
      <c r="RNR2" s="294"/>
      <c r="RNS2" s="294"/>
      <c r="RNT2" s="294"/>
      <c r="RNU2" s="294"/>
      <c r="RNV2" s="294"/>
      <c r="RNW2" s="294"/>
      <c r="RNX2" s="294"/>
      <c r="RNY2" s="294"/>
      <c r="RNZ2" s="294"/>
      <c r="ROA2" s="294"/>
      <c r="ROB2" s="294"/>
      <c r="ROC2" s="294"/>
      <c r="ROD2" s="294"/>
      <c r="ROE2" s="294"/>
      <c r="ROF2" s="294"/>
      <c r="ROG2" s="294"/>
      <c r="ROH2" s="294"/>
      <c r="ROI2" s="294"/>
      <c r="ROJ2" s="294"/>
      <c r="ROK2" s="294"/>
      <c r="ROL2" s="294"/>
      <c r="ROM2" s="294"/>
      <c r="RON2" s="294"/>
      <c r="ROO2" s="294"/>
      <c r="ROP2" s="294"/>
      <c r="ROQ2" s="294"/>
      <c r="ROR2" s="294"/>
      <c r="ROS2" s="294"/>
      <c r="ROT2" s="294"/>
      <c r="ROU2" s="294"/>
      <c r="ROV2" s="294"/>
      <c r="ROW2" s="294"/>
      <c r="ROX2" s="294"/>
      <c r="ROY2" s="294"/>
      <c r="ROZ2" s="294"/>
      <c r="RPA2" s="294"/>
      <c r="RPB2" s="294"/>
      <c r="RPC2" s="294"/>
      <c r="RPD2" s="294"/>
      <c r="RPE2" s="294"/>
      <c r="RPF2" s="294"/>
      <c r="RPG2" s="294"/>
      <c r="RPH2" s="294"/>
      <c r="RPI2" s="294"/>
      <c r="RPJ2" s="294"/>
      <c r="RPK2" s="294"/>
      <c r="RPL2" s="294"/>
      <c r="RPM2" s="294"/>
      <c r="RPN2" s="294"/>
      <c r="RPO2" s="294"/>
      <c r="RPP2" s="294"/>
      <c r="RPQ2" s="294"/>
      <c r="RPR2" s="294"/>
      <c r="RPS2" s="294"/>
      <c r="RPT2" s="294"/>
      <c r="RPU2" s="294"/>
      <c r="RPV2" s="294"/>
      <c r="RPW2" s="294"/>
      <c r="RPX2" s="294"/>
      <c r="RPY2" s="294"/>
      <c r="RPZ2" s="294"/>
      <c r="RQA2" s="294"/>
      <c r="RQB2" s="294"/>
      <c r="RQC2" s="294"/>
      <c r="RQD2" s="294"/>
      <c r="RQE2" s="294"/>
      <c r="RQF2" s="294"/>
      <c r="RQG2" s="294"/>
      <c r="RQH2" s="294"/>
      <c r="RQI2" s="294"/>
      <c r="RQJ2" s="294"/>
      <c r="RQK2" s="294"/>
      <c r="RQL2" s="294"/>
      <c r="RQM2" s="294"/>
      <c r="RQN2" s="294"/>
      <c r="RQO2" s="294"/>
      <c r="RQP2" s="294"/>
      <c r="RQQ2" s="294"/>
      <c r="RQR2" s="294"/>
      <c r="RQS2" s="294"/>
      <c r="RQT2" s="294"/>
      <c r="RQU2" s="294"/>
      <c r="RQV2" s="294"/>
      <c r="RQW2" s="294"/>
      <c r="RQX2" s="294"/>
      <c r="RQY2" s="294"/>
      <c r="RQZ2" s="294"/>
      <c r="RRA2" s="294"/>
      <c r="RRB2" s="294"/>
      <c r="RRC2" s="294"/>
      <c r="RRD2" s="294"/>
      <c r="RRE2" s="294"/>
      <c r="RRF2" s="294"/>
      <c r="RRG2" s="294"/>
      <c r="RRH2" s="294"/>
      <c r="RRI2" s="294"/>
      <c r="RRJ2" s="294"/>
      <c r="RRK2" s="294"/>
      <c r="RRL2" s="294"/>
      <c r="RRM2" s="294"/>
      <c r="RRN2" s="294"/>
      <c r="RRO2" s="294"/>
      <c r="RRP2" s="294"/>
      <c r="RRQ2" s="294"/>
      <c r="RRR2" s="294"/>
      <c r="RRS2" s="294"/>
      <c r="RRT2" s="294"/>
      <c r="RRU2" s="294"/>
      <c r="RRV2" s="294"/>
      <c r="RRW2" s="294"/>
      <c r="RRX2" s="294"/>
      <c r="RRY2" s="294"/>
      <c r="RRZ2" s="294"/>
      <c r="RSA2" s="294"/>
      <c r="RSB2" s="294"/>
      <c r="RSC2" s="294"/>
      <c r="RSD2" s="294"/>
      <c r="RSE2" s="294"/>
      <c r="RSF2" s="294"/>
      <c r="RSG2" s="294"/>
      <c r="RSH2" s="294"/>
      <c r="RSI2" s="294"/>
      <c r="RSJ2" s="294"/>
      <c r="RSK2" s="294"/>
      <c r="RSL2" s="294"/>
      <c r="RSM2" s="294"/>
      <c r="RSN2" s="294"/>
      <c r="RSO2" s="294"/>
      <c r="RSP2" s="294"/>
      <c r="RSQ2" s="294"/>
      <c r="RSR2" s="294"/>
      <c r="RSS2" s="294"/>
      <c r="RST2" s="294"/>
      <c r="RSU2" s="294"/>
      <c r="RSV2" s="294"/>
      <c r="RSW2" s="294"/>
      <c r="RSX2" s="294"/>
      <c r="RSY2" s="294"/>
      <c r="RSZ2" s="294"/>
      <c r="RTA2" s="294"/>
      <c r="RTB2" s="294"/>
      <c r="RTC2" s="294"/>
      <c r="RTD2" s="294"/>
      <c r="RTE2" s="294"/>
      <c r="RTF2" s="294"/>
      <c r="RTG2" s="294"/>
      <c r="RTH2" s="294"/>
      <c r="RTI2" s="294"/>
      <c r="RTJ2" s="294"/>
      <c r="RTK2" s="294"/>
      <c r="RTL2" s="294"/>
      <c r="RTM2" s="294"/>
      <c r="RTN2" s="294"/>
      <c r="RTO2" s="294"/>
      <c r="RTP2" s="294"/>
      <c r="RTQ2" s="294"/>
      <c r="RTR2" s="294"/>
      <c r="RTS2" s="294"/>
      <c r="RTT2" s="294"/>
      <c r="RTU2" s="294"/>
      <c r="RTV2" s="294"/>
      <c r="RTW2" s="294"/>
      <c r="RTX2" s="294"/>
      <c r="RTY2" s="294"/>
      <c r="RTZ2" s="294"/>
      <c r="RUA2" s="294"/>
      <c r="RUB2" s="294"/>
      <c r="RUC2" s="294"/>
      <c r="RUD2" s="294"/>
      <c r="RUE2" s="294"/>
      <c r="RUF2" s="294"/>
      <c r="RUG2" s="294"/>
      <c r="RUH2" s="294"/>
      <c r="RUI2" s="294"/>
      <c r="RUJ2" s="294"/>
      <c r="RUK2" s="294"/>
      <c r="RUL2" s="294"/>
      <c r="RUM2" s="294"/>
      <c r="RUN2" s="294"/>
      <c r="RUO2" s="294"/>
      <c r="RUP2" s="294"/>
      <c r="RUQ2" s="294"/>
      <c r="RUR2" s="294"/>
      <c r="RUS2" s="294"/>
      <c r="RUT2" s="294"/>
      <c r="RUU2" s="294"/>
      <c r="RUV2" s="294"/>
      <c r="RUW2" s="294"/>
      <c r="RUX2" s="294"/>
      <c r="RUY2" s="294"/>
      <c r="RUZ2" s="294"/>
      <c r="RVA2" s="294"/>
      <c r="RVB2" s="294"/>
      <c r="RVC2" s="294"/>
      <c r="RVD2" s="294"/>
      <c r="RVE2" s="294"/>
      <c r="RVF2" s="294"/>
      <c r="RVG2" s="294"/>
      <c r="RVH2" s="294"/>
      <c r="RVI2" s="294"/>
      <c r="RVJ2" s="294"/>
      <c r="RVK2" s="294"/>
      <c r="RVL2" s="294"/>
      <c r="RVM2" s="294"/>
      <c r="RVN2" s="294"/>
      <c r="RVO2" s="294"/>
      <c r="RVP2" s="294"/>
      <c r="RVQ2" s="294"/>
      <c r="RVR2" s="294"/>
      <c r="RVS2" s="294"/>
      <c r="RVT2" s="294"/>
      <c r="RVU2" s="294"/>
      <c r="RVV2" s="294"/>
      <c r="RVW2" s="294"/>
      <c r="RVX2" s="294"/>
      <c r="RVY2" s="294"/>
      <c r="RVZ2" s="294"/>
      <c r="RWA2" s="294"/>
      <c r="RWB2" s="294"/>
      <c r="RWC2" s="294"/>
      <c r="RWD2" s="294"/>
      <c r="RWE2" s="294"/>
      <c r="RWF2" s="294"/>
      <c r="RWG2" s="294"/>
      <c r="RWH2" s="294"/>
      <c r="RWI2" s="294"/>
      <c r="RWJ2" s="294"/>
      <c r="RWK2" s="294"/>
      <c r="RWL2" s="294"/>
      <c r="RWM2" s="294"/>
      <c r="RWN2" s="294"/>
      <c r="RWO2" s="294"/>
      <c r="RWP2" s="294"/>
      <c r="RWQ2" s="294"/>
      <c r="RWR2" s="294"/>
      <c r="RWS2" s="294"/>
      <c r="RWT2" s="294"/>
      <c r="RWU2" s="294"/>
      <c r="RWV2" s="294"/>
      <c r="RWW2" s="294"/>
      <c r="RWX2" s="294"/>
      <c r="RWY2" s="294"/>
      <c r="RWZ2" s="294"/>
      <c r="RXA2" s="294"/>
      <c r="RXB2" s="294"/>
      <c r="RXC2" s="294"/>
      <c r="RXD2" s="294"/>
      <c r="RXE2" s="294"/>
      <c r="RXF2" s="294"/>
      <c r="RXG2" s="294"/>
      <c r="RXH2" s="294"/>
      <c r="RXI2" s="294"/>
      <c r="RXJ2" s="294"/>
      <c r="RXK2" s="294"/>
      <c r="RXL2" s="294"/>
      <c r="RXM2" s="294"/>
      <c r="RXN2" s="294"/>
      <c r="RXO2" s="294"/>
      <c r="RXP2" s="294"/>
      <c r="RXQ2" s="294"/>
      <c r="RXR2" s="294"/>
      <c r="RXS2" s="294"/>
      <c r="RXT2" s="294"/>
      <c r="RXU2" s="294"/>
      <c r="RXV2" s="294"/>
      <c r="RXW2" s="294"/>
      <c r="RXX2" s="294"/>
      <c r="RXY2" s="294"/>
      <c r="RXZ2" s="294"/>
      <c r="RYA2" s="294"/>
      <c r="RYB2" s="294"/>
      <c r="RYC2" s="294"/>
      <c r="RYD2" s="294"/>
      <c r="RYE2" s="294"/>
      <c r="RYF2" s="294"/>
      <c r="RYG2" s="294"/>
      <c r="RYH2" s="294"/>
      <c r="RYI2" s="294"/>
      <c r="RYJ2" s="294"/>
      <c r="RYK2" s="294"/>
      <c r="RYL2" s="294"/>
      <c r="RYM2" s="294"/>
      <c r="RYN2" s="294"/>
      <c r="RYO2" s="294"/>
      <c r="RYP2" s="294"/>
      <c r="RYQ2" s="294"/>
      <c r="RYR2" s="294"/>
      <c r="RYS2" s="294"/>
      <c r="RYT2" s="294"/>
      <c r="RYU2" s="294"/>
      <c r="RYV2" s="294"/>
      <c r="RYW2" s="294"/>
      <c r="RYX2" s="294"/>
      <c r="RYY2" s="294"/>
      <c r="RYZ2" s="294"/>
      <c r="RZA2" s="294"/>
      <c r="RZB2" s="294"/>
      <c r="RZC2" s="294"/>
      <c r="RZD2" s="294"/>
      <c r="RZE2" s="294"/>
      <c r="RZF2" s="294"/>
      <c r="RZG2" s="294"/>
      <c r="RZH2" s="294"/>
      <c r="RZI2" s="294"/>
      <c r="RZJ2" s="294"/>
      <c r="RZK2" s="294"/>
      <c r="RZL2" s="294"/>
      <c r="RZM2" s="294"/>
      <c r="RZN2" s="294"/>
      <c r="RZO2" s="294"/>
      <c r="RZP2" s="294"/>
      <c r="RZQ2" s="294"/>
      <c r="RZR2" s="294"/>
      <c r="RZS2" s="294"/>
      <c r="RZT2" s="294"/>
      <c r="RZU2" s="294"/>
      <c r="RZV2" s="294"/>
      <c r="RZW2" s="294"/>
      <c r="RZX2" s="294"/>
      <c r="RZY2" s="294"/>
      <c r="RZZ2" s="294"/>
      <c r="SAA2" s="294"/>
      <c r="SAB2" s="294"/>
      <c r="SAC2" s="294"/>
      <c r="SAD2" s="294"/>
      <c r="SAE2" s="294"/>
      <c r="SAF2" s="294"/>
      <c r="SAG2" s="294"/>
      <c r="SAH2" s="294"/>
      <c r="SAI2" s="294"/>
      <c r="SAJ2" s="294"/>
      <c r="SAK2" s="294"/>
      <c r="SAL2" s="294"/>
      <c r="SAM2" s="294"/>
      <c r="SAN2" s="294"/>
      <c r="SAO2" s="294"/>
      <c r="SAP2" s="294"/>
      <c r="SAQ2" s="294"/>
      <c r="SAR2" s="294"/>
      <c r="SAS2" s="294"/>
      <c r="SAT2" s="294"/>
      <c r="SAU2" s="294"/>
      <c r="SAV2" s="294"/>
      <c r="SAW2" s="294"/>
      <c r="SAX2" s="294"/>
      <c r="SAY2" s="294"/>
      <c r="SAZ2" s="294"/>
      <c r="SBA2" s="294"/>
      <c r="SBB2" s="294"/>
      <c r="SBC2" s="294"/>
      <c r="SBD2" s="294"/>
      <c r="SBE2" s="294"/>
      <c r="SBF2" s="294"/>
      <c r="SBG2" s="294"/>
      <c r="SBH2" s="294"/>
      <c r="SBI2" s="294"/>
      <c r="SBJ2" s="294"/>
      <c r="SBK2" s="294"/>
      <c r="SBL2" s="294"/>
      <c r="SBM2" s="294"/>
      <c r="SBN2" s="294"/>
      <c r="SBO2" s="294"/>
      <c r="SBP2" s="294"/>
      <c r="SBQ2" s="294"/>
      <c r="SBR2" s="294"/>
      <c r="SBS2" s="294"/>
      <c r="SBT2" s="294"/>
      <c r="SBU2" s="294"/>
      <c r="SBV2" s="294"/>
      <c r="SBW2" s="294"/>
      <c r="SBX2" s="294"/>
      <c r="SBY2" s="294"/>
      <c r="SBZ2" s="294"/>
      <c r="SCA2" s="294"/>
      <c r="SCB2" s="294"/>
      <c r="SCC2" s="294"/>
      <c r="SCD2" s="294"/>
      <c r="SCE2" s="294"/>
      <c r="SCF2" s="294"/>
      <c r="SCG2" s="294"/>
      <c r="SCH2" s="294"/>
      <c r="SCI2" s="294"/>
      <c r="SCJ2" s="294"/>
      <c r="SCK2" s="294"/>
      <c r="SCL2" s="294"/>
      <c r="SCM2" s="294"/>
      <c r="SCN2" s="294"/>
      <c r="SCO2" s="294"/>
      <c r="SCP2" s="294"/>
      <c r="SCQ2" s="294"/>
      <c r="SCR2" s="294"/>
      <c r="SCS2" s="294"/>
      <c r="SCT2" s="294"/>
      <c r="SCU2" s="294"/>
      <c r="SCV2" s="294"/>
      <c r="SCW2" s="294"/>
      <c r="SCX2" s="294"/>
      <c r="SCY2" s="294"/>
      <c r="SCZ2" s="294"/>
      <c r="SDA2" s="294"/>
      <c r="SDB2" s="294"/>
      <c r="SDC2" s="294"/>
      <c r="SDD2" s="294"/>
      <c r="SDE2" s="294"/>
      <c r="SDF2" s="294"/>
      <c r="SDG2" s="294"/>
      <c r="SDH2" s="294"/>
      <c r="SDI2" s="294"/>
      <c r="SDJ2" s="294"/>
      <c r="SDK2" s="294"/>
      <c r="SDL2" s="294"/>
      <c r="SDM2" s="294"/>
      <c r="SDN2" s="294"/>
      <c r="SDO2" s="294"/>
      <c r="SDP2" s="294"/>
      <c r="SDQ2" s="294"/>
      <c r="SDR2" s="294"/>
      <c r="SDS2" s="294"/>
      <c r="SDT2" s="294"/>
      <c r="SDU2" s="294"/>
      <c r="SDV2" s="294"/>
      <c r="SDW2" s="294"/>
      <c r="SDX2" s="294"/>
      <c r="SDY2" s="294"/>
      <c r="SDZ2" s="294"/>
      <c r="SEA2" s="294"/>
      <c r="SEB2" s="294"/>
      <c r="SEC2" s="294"/>
      <c r="SED2" s="294"/>
      <c r="SEE2" s="294"/>
      <c r="SEF2" s="294"/>
      <c r="SEG2" s="294"/>
      <c r="SEH2" s="294"/>
      <c r="SEI2" s="294"/>
      <c r="SEJ2" s="294"/>
      <c r="SEK2" s="294"/>
      <c r="SEL2" s="294"/>
      <c r="SEM2" s="294"/>
      <c r="SEN2" s="294"/>
      <c r="SEO2" s="294"/>
      <c r="SEP2" s="294"/>
      <c r="SEQ2" s="294"/>
      <c r="SER2" s="294"/>
      <c r="SES2" s="294"/>
      <c r="SET2" s="294"/>
      <c r="SEU2" s="294"/>
      <c r="SEV2" s="294"/>
      <c r="SEW2" s="294"/>
      <c r="SEX2" s="294"/>
      <c r="SEY2" s="294"/>
      <c r="SEZ2" s="294"/>
      <c r="SFA2" s="294"/>
      <c r="SFB2" s="294"/>
      <c r="SFC2" s="294"/>
      <c r="SFD2" s="294"/>
      <c r="SFE2" s="294"/>
      <c r="SFF2" s="294"/>
      <c r="SFG2" s="294"/>
      <c r="SFH2" s="294"/>
      <c r="SFI2" s="294"/>
      <c r="SFJ2" s="294"/>
      <c r="SFK2" s="294"/>
      <c r="SFL2" s="294"/>
      <c r="SFM2" s="294"/>
      <c r="SFN2" s="294"/>
      <c r="SFO2" s="294"/>
      <c r="SFP2" s="294"/>
      <c r="SFQ2" s="294"/>
      <c r="SFR2" s="294"/>
      <c r="SFS2" s="294"/>
      <c r="SFT2" s="294"/>
      <c r="SFU2" s="294"/>
      <c r="SFV2" s="294"/>
      <c r="SFW2" s="294"/>
      <c r="SFX2" s="294"/>
      <c r="SFY2" s="294"/>
      <c r="SFZ2" s="294"/>
      <c r="SGA2" s="294"/>
      <c r="SGB2" s="294"/>
      <c r="SGC2" s="294"/>
      <c r="SGD2" s="294"/>
      <c r="SGE2" s="294"/>
      <c r="SGF2" s="294"/>
      <c r="SGG2" s="294"/>
      <c r="SGH2" s="294"/>
      <c r="SGI2" s="294"/>
      <c r="SGJ2" s="294"/>
      <c r="SGK2" s="294"/>
      <c r="SGL2" s="294"/>
      <c r="SGM2" s="294"/>
      <c r="SGN2" s="294"/>
      <c r="SGO2" s="294"/>
      <c r="SGP2" s="294"/>
      <c r="SGQ2" s="294"/>
      <c r="SGR2" s="294"/>
      <c r="SGS2" s="294"/>
      <c r="SGT2" s="294"/>
      <c r="SGU2" s="294"/>
      <c r="SGV2" s="294"/>
      <c r="SGW2" s="294"/>
      <c r="SGX2" s="294"/>
      <c r="SGY2" s="294"/>
      <c r="SGZ2" s="294"/>
      <c r="SHA2" s="294"/>
      <c r="SHB2" s="294"/>
      <c r="SHC2" s="294"/>
      <c r="SHD2" s="294"/>
      <c r="SHE2" s="294"/>
      <c r="SHF2" s="294"/>
      <c r="SHG2" s="294"/>
      <c r="SHH2" s="294"/>
      <c r="SHI2" s="294"/>
      <c r="SHJ2" s="294"/>
      <c r="SHK2" s="294"/>
      <c r="SHL2" s="294"/>
      <c r="SHM2" s="294"/>
      <c r="SHN2" s="294"/>
      <c r="SHO2" s="294"/>
      <c r="SHP2" s="294"/>
      <c r="SHQ2" s="294"/>
      <c r="SHR2" s="294"/>
      <c r="SHS2" s="294"/>
      <c r="SHT2" s="294"/>
      <c r="SHU2" s="294"/>
      <c r="SHV2" s="294"/>
      <c r="SHW2" s="294"/>
      <c r="SHX2" s="294"/>
      <c r="SHY2" s="294"/>
      <c r="SHZ2" s="294"/>
      <c r="SIA2" s="294"/>
      <c r="SIB2" s="294"/>
      <c r="SIC2" s="294"/>
      <c r="SID2" s="294"/>
      <c r="SIE2" s="294"/>
      <c r="SIF2" s="294"/>
      <c r="SIG2" s="294"/>
      <c r="SIH2" s="294"/>
      <c r="SII2" s="294"/>
      <c r="SIJ2" s="294"/>
      <c r="SIK2" s="294"/>
      <c r="SIL2" s="294"/>
      <c r="SIM2" s="294"/>
      <c r="SIN2" s="294"/>
      <c r="SIO2" s="294"/>
      <c r="SIP2" s="294"/>
      <c r="SIQ2" s="294"/>
      <c r="SIR2" s="294"/>
      <c r="SIS2" s="294"/>
      <c r="SIT2" s="294"/>
      <c r="SIU2" s="294"/>
      <c r="SIV2" s="294"/>
      <c r="SIW2" s="294"/>
      <c r="SIX2" s="294"/>
      <c r="SIY2" s="294"/>
      <c r="SIZ2" s="294"/>
      <c r="SJA2" s="294"/>
      <c r="SJB2" s="294"/>
      <c r="SJC2" s="294"/>
      <c r="SJD2" s="294"/>
      <c r="SJE2" s="294"/>
      <c r="SJF2" s="294"/>
      <c r="SJG2" s="294"/>
      <c r="SJH2" s="294"/>
      <c r="SJI2" s="294"/>
      <c r="SJJ2" s="294"/>
      <c r="SJK2" s="294"/>
      <c r="SJL2" s="294"/>
      <c r="SJM2" s="294"/>
      <c r="SJN2" s="294"/>
      <c r="SJO2" s="294"/>
      <c r="SJP2" s="294"/>
      <c r="SJQ2" s="294"/>
      <c r="SJR2" s="294"/>
      <c r="SJS2" s="294"/>
      <c r="SJT2" s="294"/>
      <c r="SJU2" s="294"/>
      <c r="SJV2" s="294"/>
      <c r="SJW2" s="294"/>
      <c r="SJX2" s="294"/>
      <c r="SJY2" s="294"/>
      <c r="SJZ2" s="294"/>
      <c r="SKA2" s="294"/>
      <c r="SKB2" s="294"/>
      <c r="SKC2" s="294"/>
      <c r="SKD2" s="294"/>
      <c r="SKE2" s="294"/>
      <c r="SKF2" s="294"/>
      <c r="SKG2" s="294"/>
      <c r="SKH2" s="294"/>
      <c r="SKI2" s="294"/>
      <c r="SKJ2" s="294"/>
      <c r="SKK2" s="294"/>
      <c r="SKL2" s="294"/>
      <c r="SKM2" s="294"/>
      <c r="SKN2" s="294"/>
      <c r="SKO2" s="294"/>
      <c r="SKP2" s="294"/>
      <c r="SKQ2" s="294"/>
      <c r="SKR2" s="294"/>
      <c r="SKS2" s="294"/>
      <c r="SKT2" s="294"/>
      <c r="SKU2" s="294"/>
      <c r="SKV2" s="294"/>
      <c r="SKW2" s="294"/>
      <c r="SKX2" s="294"/>
      <c r="SKY2" s="294"/>
      <c r="SKZ2" s="294"/>
      <c r="SLA2" s="294"/>
      <c r="SLB2" s="294"/>
      <c r="SLC2" s="294"/>
      <c r="SLD2" s="294"/>
      <c r="SLE2" s="294"/>
      <c r="SLF2" s="294"/>
      <c r="SLG2" s="294"/>
      <c r="SLH2" s="294"/>
      <c r="SLI2" s="294"/>
      <c r="SLJ2" s="294"/>
      <c r="SLK2" s="294"/>
      <c r="SLL2" s="294"/>
      <c r="SLM2" s="294"/>
      <c r="SLN2" s="294"/>
      <c r="SLO2" s="294"/>
      <c r="SLP2" s="294"/>
      <c r="SLQ2" s="294"/>
      <c r="SLR2" s="294"/>
      <c r="SLS2" s="294"/>
      <c r="SLT2" s="294"/>
      <c r="SLU2" s="294"/>
      <c r="SLV2" s="294"/>
      <c r="SLW2" s="294"/>
      <c r="SLX2" s="294"/>
      <c r="SLY2" s="294"/>
      <c r="SLZ2" s="294"/>
      <c r="SMA2" s="294"/>
      <c r="SMB2" s="294"/>
      <c r="SMC2" s="294"/>
      <c r="SMD2" s="294"/>
      <c r="SME2" s="294"/>
      <c r="SMF2" s="294"/>
      <c r="SMG2" s="294"/>
      <c r="SMH2" s="294"/>
      <c r="SMI2" s="294"/>
      <c r="SMJ2" s="294"/>
      <c r="SMK2" s="294"/>
      <c r="SML2" s="294"/>
      <c r="SMM2" s="294"/>
      <c r="SMN2" s="294"/>
      <c r="SMO2" s="294"/>
      <c r="SMP2" s="294"/>
      <c r="SMQ2" s="294"/>
      <c r="SMR2" s="294"/>
      <c r="SMS2" s="294"/>
      <c r="SMT2" s="294"/>
      <c r="SMU2" s="294"/>
      <c r="SMV2" s="294"/>
      <c r="SMW2" s="294"/>
      <c r="SMX2" s="294"/>
      <c r="SMY2" s="294"/>
      <c r="SMZ2" s="294"/>
      <c r="SNA2" s="294"/>
      <c r="SNB2" s="294"/>
      <c r="SNC2" s="294"/>
      <c r="SND2" s="294"/>
      <c r="SNE2" s="294"/>
      <c r="SNF2" s="294"/>
      <c r="SNG2" s="294"/>
      <c r="SNH2" s="294"/>
      <c r="SNI2" s="294"/>
      <c r="SNJ2" s="294"/>
      <c r="SNK2" s="294"/>
      <c r="SNL2" s="294"/>
      <c r="SNM2" s="294"/>
      <c r="SNN2" s="294"/>
      <c r="SNO2" s="294"/>
      <c r="SNP2" s="294"/>
      <c r="SNQ2" s="294"/>
      <c r="SNR2" s="294"/>
      <c r="SNS2" s="294"/>
      <c r="SNT2" s="294"/>
      <c r="SNU2" s="294"/>
      <c r="SNV2" s="294"/>
      <c r="SNW2" s="294"/>
      <c r="SNX2" s="294"/>
      <c r="SNY2" s="294"/>
      <c r="SNZ2" s="294"/>
      <c r="SOA2" s="294"/>
      <c r="SOB2" s="294"/>
      <c r="SOC2" s="294"/>
      <c r="SOD2" s="294"/>
      <c r="SOE2" s="294"/>
      <c r="SOF2" s="294"/>
      <c r="SOG2" s="294"/>
      <c r="SOH2" s="294"/>
      <c r="SOI2" s="294"/>
      <c r="SOJ2" s="294"/>
      <c r="SOK2" s="294"/>
      <c r="SOL2" s="294"/>
      <c r="SOM2" s="294"/>
      <c r="SON2" s="294"/>
      <c r="SOO2" s="294"/>
      <c r="SOP2" s="294"/>
      <c r="SOQ2" s="294"/>
      <c r="SOR2" s="294"/>
      <c r="SOS2" s="294"/>
      <c r="SOT2" s="294"/>
      <c r="SOU2" s="294"/>
      <c r="SOV2" s="294"/>
      <c r="SOW2" s="294"/>
      <c r="SOX2" s="294"/>
      <c r="SOY2" s="294"/>
      <c r="SOZ2" s="294"/>
      <c r="SPA2" s="294"/>
      <c r="SPB2" s="294"/>
      <c r="SPC2" s="294"/>
      <c r="SPD2" s="294"/>
      <c r="SPE2" s="294"/>
      <c r="SPF2" s="294"/>
      <c r="SPG2" s="294"/>
      <c r="SPH2" s="294"/>
      <c r="SPI2" s="294"/>
      <c r="SPJ2" s="294"/>
      <c r="SPK2" s="294"/>
      <c r="SPL2" s="294"/>
      <c r="SPM2" s="294"/>
      <c r="SPN2" s="294"/>
      <c r="SPO2" s="294"/>
      <c r="SPP2" s="294"/>
      <c r="SPQ2" s="294"/>
      <c r="SPR2" s="294"/>
      <c r="SPS2" s="294"/>
      <c r="SPT2" s="294"/>
      <c r="SPU2" s="294"/>
      <c r="SPV2" s="294"/>
      <c r="SPW2" s="294"/>
      <c r="SPX2" s="294"/>
      <c r="SPY2" s="294"/>
      <c r="SPZ2" s="294"/>
      <c r="SQA2" s="294"/>
      <c r="SQB2" s="294"/>
      <c r="SQC2" s="294"/>
      <c r="SQD2" s="294"/>
      <c r="SQE2" s="294"/>
      <c r="SQF2" s="294"/>
      <c r="SQG2" s="294"/>
      <c r="SQH2" s="294"/>
      <c r="SQI2" s="294"/>
      <c r="SQJ2" s="294"/>
      <c r="SQK2" s="294"/>
      <c r="SQL2" s="294"/>
      <c r="SQM2" s="294"/>
      <c r="SQN2" s="294"/>
      <c r="SQO2" s="294"/>
      <c r="SQP2" s="294"/>
      <c r="SQQ2" s="294"/>
      <c r="SQR2" s="294"/>
      <c r="SQS2" s="294"/>
      <c r="SQT2" s="294"/>
      <c r="SQU2" s="294"/>
      <c r="SQV2" s="294"/>
      <c r="SQW2" s="294"/>
      <c r="SQX2" s="294"/>
      <c r="SQY2" s="294"/>
      <c r="SQZ2" s="294"/>
      <c r="SRA2" s="294"/>
      <c r="SRB2" s="294"/>
      <c r="SRC2" s="294"/>
      <c r="SRD2" s="294"/>
      <c r="SRE2" s="294"/>
      <c r="SRF2" s="294"/>
      <c r="SRG2" s="294"/>
      <c r="SRH2" s="294"/>
      <c r="SRI2" s="294"/>
      <c r="SRJ2" s="294"/>
      <c r="SRK2" s="294"/>
      <c r="SRL2" s="294"/>
      <c r="SRM2" s="294"/>
      <c r="SRN2" s="294"/>
      <c r="SRO2" s="294"/>
      <c r="SRP2" s="294"/>
      <c r="SRQ2" s="294"/>
      <c r="SRR2" s="294"/>
      <c r="SRS2" s="294"/>
      <c r="SRT2" s="294"/>
      <c r="SRU2" s="294"/>
      <c r="SRV2" s="294"/>
      <c r="SRW2" s="294"/>
      <c r="SRX2" s="294"/>
      <c r="SRY2" s="294"/>
      <c r="SRZ2" s="294"/>
      <c r="SSA2" s="294"/>
      <c r="SSB2" s="294"/>
      <c r="SSC2" s="294"/>
      <c r="SSD2" s="294"/>
      <c r="SSE2" s="294"/>
      <c r="SSF2" s="294"/>
      <c r="SSG2" s="294"/>
      <c r="SSH2" s="294"/>
      <c r="SSI2" s="294"/>
      <c r="SSJ2" s="294"/>
      <c r="SSK2" s="294"/>
      <c r="SSL2" s="294"/>
      <c r="SSM2" s="294"/>
      <c r="SSN2" s="294"/>
      <c r="SSO2" s="294"/>
      <c r="SSP2" s="294"/>
      <c r="SSQ2" s="294"/>
      <c r="SSR2" s="294"/>
      <c r="SSS2" s="294"/>
      <c r="SST2" s="294"/>
      <c r="SSU2" s="294"/>
      <c r="SSV2" s="294"/>
      <c r="SSW2" s="294"/>
      <c r="SSX2" s="294"/>
      <c r="SSY2" s="294"/>
      <c r="SSZ2" s="294"/>
      <c r="STA2" s="294"/>
      <c r="STB2" s="294"/>
      <c r="STC2" s="294"/>
      <c r="STD2" s="294"/>
      <c r="STE2" s="294"/>
      <c r="STF2" s="294"/>
      <c r="STG2" s="294"/>
      <c r="STH2" s="294"/>
      <c r="STI2" s="294"/>
      <c r="STJ2" s="294"/>
      <c r="STK2" s="294"/>
      <c r="STL2" s="294"/>
      <c r="STM2" s="294"/>
      <c r="STN2" s="294"/>
      <c r="STO2" s="294"/>
      <c r="STP2" s="294"/>
      <c r="STQ2" s="294"/>
      <c r="STR2" s="294"/>
      <c r="STS2" s="294"/>
      <c r="STT2" s="294"/>
      <c r="STU2" s="294"/>
      <c r="STV2" s="294"/>
      <c r="STW2" s="294"/>
      <c r="STX2" s="294"/>
      <c r="STY2" s="294"/>
      <c r="STZ2" s="294"/>
      <c r="SUA2" s="294"/>
      <c r="SUB2" s="294"/>
      <c r="SUC2" s="294"/>
      <c r="SUD2" s="294"/>
      <c r="SUE2" s="294"/>
      <c r="SUF2" s="294"/>
      <c r="SUG2" s="294"/>
      <c r="SUH2" s="294"/>
      <c r="SUI2" s="294"/>
      <c r="SUJ2" s="294"/>
      <c r="SUK2" s="294"/>
      <c r="SUL2" s="294"/>
      <c r="SUM2" s="294"/>
      <c r="SUN2" s="294"/>
      <c r="SUO2" s="294"/>
      <c r="SUP2" s="294"/>
      <c r="SUQ2" s="294"/>
      <c r="SUR2" s="294"/>
      <c r="SUS2" s="294"/>
      <c r="SUT2" s="294"/>
      <c r="SUU2" s="294"/>
      <c r="SUV2" s="294"/>
      <c r="SUW2" s="294"/>
      <c r="SUX2" s="294"/>
      <c r="SUY2" s="294"/>
      <c r="SUZ2" s="294"/>
      <c r="SVA2" s="294"/>
      <c r="SVB2" s="294"/>
      <c r="SVC2" s="294"/>
      <c r="SVD2" s="294"/>
      <c r="SVE2" s="294"/>
      <c r="SVF2" s="294"/>
      <c r="SVG2" s="294"/>
      <c r="SVH2" s="294"/>
      <c r="SVI2" s="294"/>
      <c r="SVJ2" s="294"/>
      <c r="SVK2" s="294"/>
      <c r="SVL2" s="294"/>
      <c r="SVM2" s="294"/>
      <c r="SVN2" s="294"/>
      <c r="SVO2" s="294"/>
      <c r="SVP2" s="294"/>
      <c r="SVQ2" s="294"/>
      <c r="SVR2" s="294"/>
      <c r="SVS2" s="294"/>
      <c r="SVT2" s="294"/>
      <c r="SVU2" s="294"/>
      <c r="SVV2" s="294"/>
      <c r="SVW2" s="294"/>
      <c r="SVX2" s="294"/>
      <c r="SVY2" s="294"/>
      <c r="SVZ2" s="294"/>
      <c r="SWA2" s="294"/>
      <c r="SWB2" s="294"/>
      <c r="SWC2" s="294"/>
      <c r="SWD2" s="294"/>
      <c r="SWE2" s="294"/>
      <c r="SWF2" s="294"/>
      <c r="SWG2" s="294"/>
      <c r="SWH2" s="294"/>
      <c r="SWI2" s="294"/>
      <c r="SWJ2" s="294"/>
      <c r="SWK2" s="294"/>
      <c r="SWL2" s="294"/>
      <c r="SWM2" s="294"/>
      <c r="SWN2" s="294"/>
      <c r="SWO2" s="294"/>
      <c r="SWP2" s="294"/>
      <c r="SWQ2" s="294"/>
      <c r="SWR2" s="294"/>
      <c r="SWS2" s="294"/>
      <c r="SWT2" s="294"/>
      <c r="SWU2" s="294"/>
      <c r="SWV2" s="294"/>
      <c r="SWW2" s="294"/>
      <c r="SWX2" s="294"/>
      <c r="SWY2" s="294"/>
      <c r="SWZ2" s="294"/>
      <c r="SXA2" s="294"/>
      <c r="SXB2" s="294"/>
      <c r="SXC2" s="294"/>
      <c r="SXD2" s="294"/>
      <c r="SXE2" s="294"/>
      <c r="SXF2" s="294"/>
      <c r="SXG2" s="294"/>
      <c r="SXH2" s="294"/>
      <c r="SXI2" s="294"/>
      <c r="SXJ2" s="294"/>
      <c r="SXK2" s="294"/>
      <c r="SXL2" s="294"/>
      <c r="SXM2" s="294"/>
      <c r="SXN2" s="294"/>
      <c r="SXO2" s="294"/>
      <c r="SXP2" s="294"/>
      <c r="SXQ2" s="294"/>
      <c r="SXR2" s="294"/>
      <c r="SXS2" s="294"/>
      <c r="SXT2" s="294"/>
      <c r="SXU2" s="294"/>
      <c r="SXV2" s="294"/>
      <c r="SXW2" s="294"/>
      <c r="SXX2" s="294"/>
      <c r="SXY2" s="294"/>
      <c r="SXZ2" s="294"/>
      <c r="SYA2" s="294"/>
      <c r="SYB2" s="294"/>
      <c r="SYC2" s="294"/>
      <c r="SYD2" s="294"/>
      <c r="SYE2" s="294"/>
      <c r="SYF2" s="294"/>
      <c r="SYG2" s="294"/>
      <c r="SYH2" s="294"/>
      <c r="SYI2" s="294"/>
      <c r="SYJ2" s="294"/>
      <c r="SYK2" s="294"/>
      <c r="SYL2" s="294"/>
      <c r="SYM2" s="294"/>
      <c r="SYN2" s="294"/>
      <c r="SYO2" s="294"/>
      <c r="SYP2" s="294"/>
      <c r="SYQ2" s="294"/>
      <c r="SYR2" s="294"/>
      <c r="SYS2" s="294"/>
      <c r="SYT2" s="294"/>
      <c r="SYU2" s="294"/>
      <c r="SYV2" s="294"/>
      <c r="SYW2" s="294"/>
      <c r="SYX2" s="294"/>
      <c r="SYY2" s="294"/>
      <c r="SYZ2" s="294"/>
      <c r="SZA2" s="294"/>
      <c r="SZB2" s="294"/>
      <c r="SZC2" s="294"/>
      <c r="SZD2" s="294"/>
      <c r="SZE2" s="294"/>
      <c r="SZF2" s="294"/>
      <c r="SZG2" s="294"/>
      <c r="SZH2" s="294"/>
      <c r="SZI2" s="294"/>
      <c r="SZJ2" s="294"/>
      <c r="SZK2" s="294"/>
      <c r="SZL2" s="294"/>
      <c r="SZM2" s="294"/>
      <c r="SZN2" s="294"/>
      <c r="SZO2" s="294"/>
      <c r="SZP2" s="294"/>
      <c r="SZQ2" s="294"/>
      <c r="SZR2" s="294"/>
      <c r="SZS2" s="294"/>
      <c r="SZT2" s="294"/>
      <c r="SZU2" s="294"/>
      <c r="SZV2" s="294"/>
      <c r="SZW2" s="294"/>
      <c r="SZX2" s="294"/>
      <c r="SZY2" s="294"/>
      <c r="SZZ2" s="294"/>
      <c r="TAA2" s="294"/>
      <c r="TAB2" s="294"/>
      <c r="TAC2" s="294"/>
      <c r="TAD2" s="294"/>
      <c r="TAE2" s="294"/>
      <c r="TAF2" s="294"/>
      <c r="TAG2" s="294"/>
      <c r="TAH2" s="294"/>
      <c r="TAI2" s="294"/>
      <c r="TAJ2" s="294"/>
      <c r="TAK2" s="294"/>
      <c r="TAL2" s="294"/>
      <c r="TAM2" s="294"/>
      <c r="TAN2" s="294"/>
      <c r="TAO2" s="294"/>
      <c r="TAP2" s="294"/>
      <c r="TAQ2" s="294"/>
      <c r="TAR2" s="294"/>
      <c r="TAS2" s="294"/>
      <c r="TAT2" s="294"/>
      <c r="TAU2" s="294"/>
      <c r="TAV2" s="294"/>
      <c r="TAW2" s="294"/>
      <c r="TAX2" s="294"/>
      <c r="TAY2" s="294"/>
      <c r="TAZ2" s="294"/>
      <c r="TBA2" s="294"/>
      <c r="TBB2" s="294"/>
      <c r="TBC2" s="294"/>
      <c r="TBD2" s="294"/>
      <c r="TBE2" s="294"/>
      <c r="TBF2" s="294"/>
      <c r="TBG2" s="294"/>
      <c r="TBH2" s="294"/>
      <c r="TBI2" s="294"/>
      <c r="TBJ2" s="294"/>
      <c r="TBK2" s="294"/>
      <c r="TBL2" s="294"/>
      <c r="TBM2" s="294"/>
      <c r="TBN2" s="294"/>
      <c r="TBO2" s="294"/>
      <c r="TBP2" s="294"/>
      <c r="TBQ2" s="294"/>
      <c r="TBR2" s="294"/>
      <c r="TBS2" s="294"/>
      <c r="TBT2" s="294"/>
      <c r="TBU2" s="294"/>
      <c r="TBV2" s="294"/>
      <c r="TBW2" s="294"/>
      <c r="TBX2" s="294"/>
      <c r="TBY2" s="294"/>
      <c r="TBZ2" s="294"/>
      <c r="TCA2" s="294"/>
      <c r="TCB2" s="294"/>
      <c r="TCC2" s="294"/>
      <c r="TCD2" s="294"/>
      <c r="TCE2" s="294"/>
      <c r="TCF2" s="294"/>
      <c r="TCG2" s="294"/>
      <c r="TCH2" s="294"/>
      <c r="TCI2" s="294"/>
      <c r="TCJ2" s="294"/>
      <c r="TCK2" s="294"/>
      <c r="TCL2" s="294"/>
      <c r="TCM2" s="294"/>
      <c r="TCN2" s="294"/>
      <c r="TCO2" s="294"/>
      <c r="TCP2" s="294"/>
      <c r="TCQ2" s="294"/>
      <c r="TCR2" s="294"/>
      <c r="TCS2" s="294"/>
      <c r="TCT2" s="294"/>
      <c r="TCU2" s="294"/>
      <c r="TCV2" s="294"/>
      <c r="TCW2" s="294"/>
      <c r="TCX2" s="294"/>
      <c r="TCY2" s="294"/>
      <c r="TCZ2" s="294"/>
      <c r="TDA2" s="294"/>
      <c r="TDB2" s="294"/>
      <c r="TDC2" s="294"/>
      <c r="TDD2" s="294"/>
      <c r="TDE2" s="294"/>
      <c r="TDF2" s="294"/>
      <c r="TDG2" s="294"/>
      <c r="TDH2" s="294"/>
      <c r="TDI2" s="294"/>
      <c r="TDJ2" s="294"/>
      <c r="TDK2" s="294"/>
      <c r="TDL2" s="294"/>
      <c r="TDM2" s="294"/>
      <c r="TDN2" s="294"/>
      <c r="TDO2" s="294"/>
      <c r="TDP2" s="294"/>
      <c r="TDQ2" s="294"/>
      <c r="TDR2" s="294"/>
      <c r="TDS2" s="294"/>
      <c r="TDT2" s="294"/>
      <c r="TDU2" s="294"/>
      <c r="TDV2" s="294"/>
      <c r="TDW2" s="294"/>
      <c r="TDX2" s="294"/>
      <c r="TDY2" s="294"/>
      <c r="TDZ2" s="294"/>
      <c r="TEA2" s="294"/>
      <c r="TEB2" s="294"/>
      <c r="TEC2" s="294"/>
      <c r="TED2" s="294"/>
      <c r="TEE2" s="294"/>
      <c r="TEF2" s="294"/>
      <c r="TEG2" s="294"/>
      <c r="TEH2" s="294"/>
      <c r="TEI2" s="294"/>
      <c r="TEJ2" s="294"/>
      <c r="TEK2" s="294"/>
      <c r="TEL2" s="294"/>
      <c r="TEM2" s="294"/>
      <c r="TEN2" s="294"/>
      <c r="TEO2" s="294"/>
      <c r="TEP2" s="294"/>
      <c r="TEQ2" s="294"/>
      <c r="TER2" s="294"/>
      <c r="TES2" s="294"/>
      <c r="TET2" s="294"/>
      <c r="TEU2" s="294"/>
      <c r="TEV2" s="294"/>
      <c r="TEW2" s="294"/>
      <c r="TEX2" s="294"/>
      <c r="TEY2" s="294"/>
      <c r="TEZ2" s="294"/>
      <c r="TFA2" s="294"/>
      <c r="TFB2" s="294"/>
      <c r="TFC2" s="294"/>
      <c r="TFD2" s="294"/>
      <c r="TFE2" s="294"/>
      <c r="TFF2" s="294"/>
      <c r="TFG2" s="294"/>
      <c r="TFH2" s="294"/>
      <c r="TFI2" s="294"/>
      <c r="TFJ2" s="294"/>
      <c r="TFK2" s="294"/>
      <c r="TFL2" s="294"/>
      <c r="TFM2" s="294"/>
      <c r="TFN2" s="294"/>
      <c r="TFO2" s="294"/>
      <c r="TFP2" s="294"/>
      <c r="TFQ2" s="294"/>
      <c r="TFR2" s="294"/>
      <c r="TFS2" s="294"/>
      <c r="TFT2" s="294"/>
      <c r="TFU2" s="294"/>
      <c r="TFV2" s="294"/>
      <c r="TFW2" s="294"/>
      <c r="TFX2" s="294"/>
      <c r="TFY2" s="294"/>
      <c r="TFZ2" s="294"/>
      <c r="TGA2" s="294"/>
      <c r="TGB2" s="294"/>
      <c r="TGC2" s="294"/>
      <c r="TGD2" s="294"/>
      <c r="TGE2" s="294"/>
      <c r="TGF2" s="294"/>
      <c r="TGG2" s="294"/>
      <c r="TGH2" s="294"/>
      <c r="TGI2" s="294"/>
      <c r="TGJ2" s="294"/>
      <c r="TGK2" s="294"/>
      <c r="TGL2" s="294"/>
      <c r="TGM2" s="294"/>
      <c r="TGN2" s="294"/>
      <c r="TGO2" s="294"/>
      <c r="TGP2" s="294"/>
      <c r="TGQ2" s="294"/>
      <c r="TGR2" s="294"/>
      <c r="TGS2" s="294"/>
      <c r="TGT2" s="294"/>
      <c r="TGU2" s="294"/>
      <c r="TGV2" s="294"/>
      <c r="TGW2" s="294"/>
      <c r="TGX2" s="294"/>
      <c r="TGY2" s="294"/>
      <c r="TGZ2" s="294"/>
      <c r="THA2" s="294"/>
      <c r="THB2" s="294"/>
      <c r="THC2" s="294"/>
      <c r="THD2" s="294"/>
      <c r="THE2" s="294"/>
      <c r="THF2" s="294"/>
      <c r="THG2" s="294"/>
      <c r="THH2" s="294"/>
      <c r="THI2" s="294"/>
      <c r="THJ2" s="294"/>
      <c r="THK2" s="294"/>
      <c r="THL2" s="294"/>
      <c r="THM2" s="294"/>
      <c r="THN2" s="294"/>
      <c r="THO2" s="294"/>
      <c r="THP2" s="294"/>
      <c r="THQ2" s="294"/>
      <c r="THR2" s="294"/>
      <c r="THS2" s="294"/>
      <c r="THT2" s="294"/>
      <c r="THU2" s="294"/>
      <c r="THV2" s="294"/>
      <c r="THW2" s="294"/>
      <c r="THX2" s="294"/>
      <c r="THY2" s="294"/>
      <c r="THZ2" s="294"/>
      <c r="TIA2" s="294"/>
      <c r="TIB2" s="294"/>
      <c r="TIC2" s="294"/>
      <c r="TID2" s="294"/>
      <c r="TIE2" s="294"/>
      <c r="TIF2" s="294"/>
      <c r="TIG2" s="294"/>
      <c r="TIH2" s="294"/>
      <c r="TII2" s="294"/>
      <c r="TIJ2" s="294"/>
      <c r="TIK2" s="294"/>
      <c r="TIL2" s="294"/>
      <c r="TIM2" s="294"/>
      <c r="TIN2" s="294"/>
      <c r="TIO2" s="294"/>
      <c r="TIP2" s="294"/>
      <c r="TIQ2" s="294"/>
      <c r="TIR2" s="294"/>
      <c r="TIS2" s="294"/>
      <c r="TIT2" s="294"/>
      <c r="TIU2" s="294"/>
      <c r="TIV2" s="294"/>
      <c r="TIW2" s="294"/>
      <c r="TIX2" s="294"/>
      <c r="TIY2" s="294"/>
      <c r="TIZ2" s="294"/>
      <c r="TJA2" s="294"/>
      <c r="TJB2" s="294"/>
      <c r="TJC2" s="294"/>
      <c r="TJD2" s="294"/>
      <c r="TJE2" s="294"/>
      <c r="TJF2" s="294"/>
      <c r="TJG2" s="294"/>
      <c r="TJH2" s="294"/>
      <c r="TJI2" s="294"/>
      <c r="TJJ2" s="294"/>
      <c r="TJK2" s="294"/>
      <c r="TJL2" s="294"/>
      <c r="TJM2" s="294"/>
      <c r="TJN2" s="294"/>
      <c r="TJO2" s="294"/>
      <c r="TJP2" s="294"/>
      <c r="TJQ2" s="294"/>
      <c r="TJR2" s="294"/>
      <c r="TJS2" s="294"/>
      <c r="TJT2" s="294"/>
      <c r="TJU2" s="294"/>
      <c r="TJV2" s="294"/>
      <c r="TJW2" s="294"/>
      <c r="TJX2" s="294"/>
      <c r="TJY2" s="294"/>
      <c r="TJZ2" s="294"/>
      <c r="TKA2" s="294"/>
      <c r="TKB2" s="294"/>
      <c r="TKC2" s="294"/>
      <c r="TKD2" s="294"/>
      <c r="TKE2" s="294"/>
      <c r="TKF2" s="294"/>
      <c r="TKG2" s="294"/>
      <c r="TKH2" s="294"/>
      <c r="TKI2" s="294"/>
      <c r="TKJ2" s="294"/>
      <c r="TKK2" s="294"/>
      <c r="TKL2" s="294"/>
      <c r="TKM2" s="294"/>
      <c r="TKN2" s="294"/>
      <c r="TKO2" s="294"/>
      <c r="TKP2" s="294"/>
      <c r="TKQ2" s="294"/>
      <c r="TKR2" s="294"/>
      <c r="TKS2" s="294"/>
      <c r="TKT2" s="294"/>
      <c r="TKU2" s="294"/>
      <c r="TKV2" s="294"/>
      <c r="TKW2" s="294"/>
      <c r="TKX2" s="294"/>
      <c r="TKY2" s="294"/>
      <c r="TKZ2" s="294"/>
      <c r="TLA2" s="294"/>
      <c r="TLB2" s="294"/>
      <c r="TLC2" s="294"/>
      <c r="TLD2" s="294"/>
      <c r="TLE2" s="294"/>
      <c r="TLF2" s="294"/>
      <c r="TLG2" s="294"/>
      <c r="TLH2" s="294"/>
      <c r="TLI2" s="294"/>
      <c r="TLJ2" s="294"/>
      <c r="TLK2" s="294"/>
      <c r="TLL2" s="294"/>
      <c r="TLM2" s="294"/>
      <c r="TLN2" s="294"/>
      <c r="TLO2" s="294"/>
      <c r="TLP2" s="294"/>
      <c r="TLQ2" s="294"/>
      <c r="TLR2" s="294"/>
      <c r="TLS2" s="294"/>
      <c r="TLT2" s="294"/>
      <c r="TLU2" s="294"/>
      <c r="TLV2" s="294"/>
      <c r="TLW2" s="294"/>
      <c r="TLX2" s="294"/>
      <c r="TLY2" s="294"/>
      <c r="TLZ2" s="294"/>
      <c r="TMA2" s="294"/>
      <c r="TMB2" s="294"/>
      <c r="TMC2" s="294"/>
      <c r="TMD2" s="294"/>
      <c r="TME2" s="294"/>
      <c r="TMF2" s="294"/>
      <c r="TMG2" s="294"/>
      <c r="TMH2" s="294"/>
      <c r="TMI2" s="294"/>
      <c r="TMJ2" s="294"/>
      <c r="TMK2" s="294"/>
      <c r="TML2" s="294"/>
      <c r="TMM2" s="294"/>
      <c r="TMN2" s="294"/>
      <c r="TMO2" s="294"/>
      <c r="TMP2" s="294"/>
      <c r="TMQ2" s="294"/>
      <c r="TMR2" s="294"/>
      <c r="TMS2" s="294"/>
      <c r="TMT2" s="294"/>
      <c r="TMU2" s="294"/>
      <c r="TMV2" s="294"/>
      <c r="TMW2" s="294"/>
      <c r="TMX2" s="294"/>
      <c r="TMY2" s="294"/>
      <c r="TMZ2" s="294"/>
      <c r="TNA2" s="294"/>
      <c r="TNB2" s="294"/>
      <c r="TNC2" s="294"/>
      <c r="TND2" s="294"/>
      <c r="TNE2" s="294"/>
      <c r="TNF2" s="294"/>
      <c r="TNG2" s="294"/>
      <c r="TNH2" s="294"/>
      <c r="TNI2" s="294"/>
      <c r="TNJ2" s="294"/>
      <c r="TNK2" s="294"/>
      <c r="TNL2" s="294"/>
      <c r="TNM2" s="294"/>
      <c r="TNN2" s="294"/>
      <c r="TNO2" s="294"/>
      <c r="TNP2" s="294"/>
      <c r="TNQ2" s="294"/>
      <c r="TNR2" s="294"/>
      <c r="TNS2" s="294"/>
      <c r="TNT2" s="294"/>
      <c r="TNU2" s="294"/>
      <c r="TNV2" s="294"/>
      <c r="TNW2" s="294"/>
      <c r="TNX2" s="294"/>
      <c r="TNY2" s="294"/>
      <c r="TNZ2" s="294"/>
      <c r="TOA2" s="294"/>
      <c r="TOB2" s="294"/>
      <c r="TOC2" s="294"/>
      <c r="TOD2" s="294"/>
      <c r="TOE2" s="294"/>
      <c r="TOF2" s="294"/>
      <c r="TOG2" s="294"/>
      <c r="TOH2" s="294"/>
      <c r="TOI2" s="294"/>
      <c r="TOJ2" s="294"/>
      <c r="TOK2" s="294"/>
      <c r="TOL2" s="294"/>
      <c r="TOM2" s="294"/>
      <c r="TON2" s="294"/>
      <c r="TOO2" s="294"/>
      <c r="TOP2" s="294"/>
      <c r="TOQ2" s="294"/>
      <c r="TOR2" s="294"/>
      <c r="TOS2" s="294"/>
      <c r="TOT2" s="294"/>
      <c r="TOU2" s="294"/>
      <c r="TOV2" s="294"/>
      <c r="TOW2" s="294"/>
      <c r="TOX2" s="294"/>
      <c r="TOY2" s="294"/>
      <c r="TOZ2" s="294"/>
      <c r="TPA2" s="294"/>
      <c r="TPB2" s="294"/>
      <c r="TPC2" s="294"/>
      <c r="TPD2" s="294"/>
      <c r="TPE2" s="294"/>
      <c r="TPF2" s="294"/>
      <c r="TPG2" s="294"/>
      <c r="TPH2" s="294"/>
      <c r="TPI2" s="294"/>
      <c r="TPJ2" s="294"/>
      <c r="TPK2" s="294"/>
      <c r="TPL2" s="294"/>
      <c r="TPM2" s="294"/>
      <c r="TPN2" s="294"/>
      <c r="TPO2" s="294"/>
      <c r="TPP2" s="294"/>
      <c r="TPQ2" s="294"/>
      <c r="TPR2" s="294"/>
      <c r="TPS2" s="294"/>
      <c r="TPT2" s="294"/>
      <c r="TPU2" s="294"/>
      <c r="TPV2" s="294"/>
      <c r="TPW2" s="294"/>
      <c r="TPX2" s="294"/>
      <c r="TPY2" s="294"/>
      <c r="TPZ2" s="294"/>
      <c r="TQA2" s="294"/>
      <c r="TQB2" s="294"/>
      <c r="TQC2" s="294"/>
      <c r="TQD2" s="294"/>
      <c r="TQE2" s="294"/>
      <c r="TQF2" s="294"/>
      <c r="TQG2" s="294"/>
      <c r="TQH2" s="294"/>
      <c r="TQI2" s="294"/>
      <c r="TQJ2" s="294"/>
      <c r="TQK2" s="294"/>
      <c r="TQL2" s="294"/>
      <c r="TQM2" s="294"/>
      <c r="TQN2" s="294"/>
      <c r="TQO2" s="294"/>
      <c r="TQP2" s="294"/>
      <c r="TQQ2" s="294"/>
      <c r="TQR2" s="294"/>
      <c r="TQS2" s="294"/>
      <c r="TQT2" s="294"/>
      <c r="TQU2" s="294"/>
      <c r="TQV2" s="294"/>
      <c r="TQW2" s="294"/>
      <c r="TQX2" s="294"/>
      <c r="TQY2" s="294"/>
      <c r="TQZ2" s="294"/>
      <c r="TRA2" s="294"/>
      <c r="TRB2" s="294"/>
      <c r="TRC2" s="294"/>
      <c r="TRD2" s="294"/>
      <c r="TRE2" s="294"/>
      <c r="TRF2" s="294"/>
      <c r="TRG2" s="294"/>
      <c r="TRH2" s="294"/>
      <c r="TRI2" s="294"/>
      <c r="TRJ2" s="294"/>
      <c r="TRK2" s="294"/>
      <c r="TRL2" s="294"/>
      <c r="TRM2" s="294"/>
      <c r="TRN2" s="294"/>
      <c r="TRO2" s="294"/>
      <c r="TRP2" s="294"/>
      <c r="TRQ2" s="294"/>
      <c r="TRR2" s="294"/>
      <c r="TRS2" s="294"/>
      <c r="TRT2" s="294"/>
      <c r="TRU2" s="294"/>
      <c r="TRV2" s="294"/>
      <c r="TRW2" s="294"/>
      <c r="TRX2" s="294"/>
      <c r="TRY2" s="294"/>
      <c r="TRZ2" s="294"/>
      <c r="TSA2" s="294"/>
      <c r="TSB2" s="294"/>
      <c r="TSC2" s="294"/>
      <c r="TSD2" s="294"/>
      <c r="TSE2" s="294"/>
      <c r="TSF2" s="294"/>
      <c r="TSG2" s="294"/>
      <c r="TSH2" s="294"/>
      <c r="TSI2" s="294"/>
      <c r="TSJ2" s="294"/>
      <c r="TSK2" s="294"/>
      <c r="TSL2" s="294"/>
      <c r="TSM2" s="294"/>
      <c r="TSN2" s="294"/>
      <c r="TSO2" s="294"/>
      <c r="TSP2" s="294"/>
      <c r="TSQ2" s="294"/>
      <c r="TSR2" s="294"/>
      <c r="TSS2" s="294"/>
      <c r="TST2" s="294"/>
      <c r="TSU2" s="294"/>
      <c r="TSV2" s="294"/>
      <c r="TSW2" s="294"/>
      <c r="TSX2" s="294"/>
      <c r="TSY2" s="294"/>
      <c r="TSZ2" s="294"/>
      <c r="TTA2" s="294"/>
      <c r="TTB2" s="294"/>
      <c r="TTC2" s="294"/>
      <c r="TTD2" s="294"/>
      <c r="TTE2" s="294"/>
      <c r="TTF2" s="294"/>
      <c r="TTG2" s="294"/>
      <c r="TTH2" s="294"/>
      <c r="TTI2" s="294"/>
      <c r="TTJ2" s="294"/>
      <c r="TTK2" s="294"/>
      <c r="TTL2" s="294"/>
      <c r="TTM2" s="294"/>
      <c r="TTN2" s="294"/>
      <c r="TTO2" s="294"/>
      <c r="TTP2" s="294"/>
      <c r="TTQ2" s="294"/>
      <c r="TTR2" s="294"/>
      <c r="TTS2" s="294"/>
      <c r="TTT2" s="294"/>
      <c r="TTU2" s="294"/>
      <c r="TTV2" s="294"/>
      <c r="TTW2" s="294"/>
      <c r="TTX2" s="294"/>
      <c r="TTY2" s="294"/>
      <c r="TTZ2" s="294"/>
      <c r="TUA2" s="294"/>
      <c r="TUB2" s="294"/>
      <c r="TUC2" s="294"/>
      <c r="TUD2" s="294"/>
      <c r="TUE2" s="294"/>
      <c r="TUF2" s="294"/>
      <c r="TUG2" s="294"/>
      <c r="TUH2" s="294"/>
      <c r="TUI2" s="294"/>
      <c r="TUJ2" s="294"/>
      <c r="TUK2" s="294"/>
      <c r="TUL2" s="294"/>
      <c r="TUM2" s="294"/>
      <c r="TUN2" s="294"/>
      <c r="TUO2" s="294"/>
      <c r="TUP2" s="294"/>
      <c r="TUQ2" s="294"/>
      <c r="TUR2" s="294"/>
      <c r="TUS2" s="294"/>
      <c r="TUT2" s="294"/>
      <c r="TUU2" s="294"/>
      <c r="TUV2" s="294"/>
      <c r="TUW2" s="294"/>
      <c r="TUX2" s="294"/>
      <c r="TUY2" s="294"/>
      <c r="TUZ2" s="294"/>
      <c r="TVA2" s="294"/>
      <c r="TVB2" s="294"/>
      <c r="TVC2" s="294"/>
      <c r="TVD2" s="294"/>
      <c r="TVE2" s="294"/>
      <c r="TVF2" s="294"/>
      <c r="TVG2" s="294"/>
      <c r="TVH2" s="294"/>
      <c r="TVI2" s="294"/>
      <c r="TVJ2" s="294"/>
      <c r="TVK2" s="294"/>
      <c r="TVL2" s="294"/>
      <c r="TVM2" s="294"/>
      <c r="TVN2" s="294"/>
      <c r="TVO2" s="294"/>
      <c r="TVP2" s="294"/>
      <c r="TVQ2" s="294"/>
      <c r="TVR2" s="294"/>
      <c r="TVS2" s="294"/>
      <c r="TVT2" s="294"/>
      <c r="TVU2" s="294"/>
      <c r="TVV2" s="294"/>
      <c r="TVW2" s="294"/>
      <c r="TVX2" s="294"/>
      <c r="TVY2" s="294"/>
      <c r="TVZ2" s="294"/>
      <c r="TWA2" s="294"/>
      <c r="TWB2" s="294"/>
      <c r="TWC2" s="294"/>
      <c r="TWD2" s="294"/>
      <c r="TWE2" s="294"/>
      <c r="TWF2" s="294"/>
      <c r="TWG2" s="294"/>
      <c r="TWH2" s="294"/>
      <c r="TWI2" s="294"/>
      <c r="TWJ2" s="294"/>
      <c r="TWK2" s="294"/>
      <c r="TWL2" s="294"/>
      <c r="TWM2" s="294"/>
      <c r="TWN2" s="294"/>
      <c r="TWO2" s="294"/>
      <c r="TWP2" s="294"/>
      <c r="TWQ2" s="294"/>
      <c r="TWR2" s="294"/>
      <c r="TWS2" s="294"/>
      <c r="TWT2" s="294"/>
      <c r="TWU2" s="294"/>
      <c r="TWV2" s="294"/>
      <c r="TWW2" s="294"/>
      <c r="TWX2" s="294"/>
      <c r="TWY2" s="294"/>
      <c r="TWZ2" s="294"/>
      <c r="TXA2" s="294"/>
      <c r="TXB2" s="294"/>
      <c r="TXC2" s="294"/>
      <c r="TXD2" s="294"/>
      <c r="TXE2" s="294"/>
      <c r="TXF2" s="294"/>
      <c r="TXG2" s="294"/>
      <c r="TXH2" s="294"/>
      <c r="TXI2" s="294"/>
      <c r="TXJ2" s="294"/>
      <c r="TXK2" s="294"/>
      <c r="TXL2" s="294"/>
      <c r="TXM2" s="294"/>
      <c r="TXN2" s="294"/>
      <c r="TXO2" s="294"/>
      <c r="TXP2" s="294"/>
      <c r="TXQ2" s="294"/>
      <c r="TXR2" s="294"/>
      <c r="TXS2" s="294"/>
      <c r="TXT2" s="294"/>
      <c r="TXU2" s="294"/>
      <c r="TXV2" s="294"/>
      <c r="TXW2" s="294"/>
      <c r="TXX2" s="294"/>
      <c r="TXY2" s="294"/>
      <c r="TXZ2" s="294"/>
      <c r="TYA2" s="294"/>
      <c r="TYB2" s="294"/>
      <c r="TYC2" s="294"/>
      <c r="TYD2" s="294"/>
      <c r="TYE2" s="294"/>
      <c r="TYF2" s="294"/>
      <c r="TYG2" s="294"/>
      <c r="TYH2" s="294"/>
      <c r="TYI2" s="294"/>
      <c r="TYJ2" s="294"/>
      <c r="TYK2" s="294"/>
      <c r="TYL2" s="294"/>
      <c r="TYM2" s="294"/>
      <c r="TYN2" s="294"/>
      <c r="TYO2" s="294"/>
      <c r="TYP2" s="294"/>
      <c r="TYQ2" s="294"/>
      <c r="TYR2" s="294"/>
      <c r="TYS2" s="294"/>
      <c r="TYT2" s="294"/>
      <c r="TYU2" s="294"/>
      <c r="TYV2" s="294"/>
      <c r="TYW2" s="294"/>
      <c r="TYX2" s="294"/>
      <c r="TYY2" s="294"/>
      <c r="TYZ2" s="294"/>
      <c r="TZA2" s="294"/>
      <c r="TZB2" s="294"/>
      <c r="TZC2" s="294"/>
      <c r="TZD2" s="294"/>
      <c r="TZE2" s="294"/>
      <c r="TZF2" s="294"/>
      <c r="TZG2" s="294"/>
      <c r="TZH2" s="294"/>
      <c r="TZI2" s="294"/>
      <c r="TZJ2" s="294"/>
      <c r="TZK2" s="294"/>
      <c r="TZL2" s="294"/>
      <c r="TZM2" s="294"/>
      <c r="TZN2" s="294"/>
      <c r="TZO2" s="294"/>
      <c r="TZP2" s="294"/>
      <c r="TZQ2" s="294"/>
      <c r="TZR2" s="294"/>
      <c r="TZS2" s="294"/>
      <c r="TZT2" s="294"/>
      <c r="TZU2" s="294"/>
      <c r="TZV2" s="294"/>
      <c r="TZW2" s="294"/>
      <c r="TZX2" s="294"/>
      <c r="TZY2" s="294"/>
      <c r="TZZ2" s="294"/>
      <c r="UAA2" s="294"/>
      <c r="UAB2" s="294"/>
      <c r="UAC2" s="294"/>
      <c r="UAD2" s="294"/>
      <c r="UAE2" s="294"/>
      <c r="UAF2" s="294"/>
      <c r="UAG2" s="294"/>
      <c r="UAH2" s="294"/>
      <c r="UAI2" s="294"/>
      <c r="UAJ2" s="294"/>
      <c r="UAK2" s="294"/>
      <c r="UAL2" s="294"/>
      <c r="UAM2" s="294"/>
      <c r="UAN2" s="294"/>
      <c r="UAO2" s="294"/>
      <c r="UAP2" s="294"/>
      <c r="UAQ2" s="294"/>
      <c r="UAR2" s="294"/>
      <c r="UAS2" s="294"/>
      <c r="UAT2" s="294"/>
      <c r="UAU2" s="294"/>
      <c r="UAV2" s="294"/>
      <c r="UAW2" s="294"/>
      <c r="UAX2" s="294"/>
      <c r="UAY2" s="294"/>
      <c r="UAZ2" s="294"/>
      <c r="UBA2" s="294"/>
      <c r="UBB2" s="294"/>
      <c r="UBC2" s="294"/>
      <c r="UBD2" s="294"/>
      <c r="UBE2" s="294"/>
      <c r="UBF2" s="294"/>
      <c r="UBG2" s="294"/>
      <c r="UBH2" s="294"/>
      <c r="UBI2" s="294"/>
      <c r="UBJ2" s="294"/>
      <c r="UBK2" s="294"/>
      <c r="UBL2" s="294"/>
      <c r="UBM2" s="294"/>
      <c r="UBN2" s="294"/>
      <c r="UBO2" s="294"/>
      <c r="UBP2" s="294"/>
      <c r="UBQ2" s="294"/>
      <c r="UBR2" s="294"/>
      <c r="UBS2" s="294"/>
      <c r="UBT2" s="294"/>
      <c r="UBU2" s="294"/>
      <c r="UBV2" s="294"/>
      <c r="UBW2" s="294"/>
      <c r="UBX2" s="294"/>
      <c r="UBY2" s="294"/>
      <c r="UBZ2" s="294"/>
      <c r="UCA2" s="294"/>
      <c r="UCB2" s="294"/>
      <c r="UCC2" s="294"/>
      <c r="UCD2" s="294"/>
      <c r="UCE2" s="294"/>
      <c r="UCF2" s="294"/>
      <c r="UCG2" s="294"/>
      <c r="UCH2" s="294"/>
      <c r="UCI2" s="294"/>
      <c r="UCJ2" s="294"/>
      <c r="UCK2" s="294"/>
      <c r="UCL2" s="294"/>
      <c r="UCM2" s="294"/>
      <c r="UCN2" s="294"/>
      <c r="UCO2" s="294"/>
      <c r="UCP2" s="294"/>
      <c r="UCQ2" s="294"/>
      <c r="UCR2" s="294"/>
      <c r="UCS2" s="294"/>
      <c r="UCT2" s="294"/>
      <c r="UCU2" s="294"/>
      <c r="UCV2" s="294"/>
      <c r="UCW2" s="294"/>
      <c r="UCX2" s="294"/>
      <c r="UCY2" s="294"/>
      <c r="UCZ2" s="294"/>
      <c r="UDA2" s="294"/>
      <c r="UDB2" s="294"/>
      <c r="UDC2" s="294"/>
      <c r="UDD2" s="294"/>
      <c r="UDE2" s="294"/>
      <c r="UDF2" s="294"/>
      <c r="UDG2" s="294"/>
      <c r="UDH2" s="294"/>
      <c r="UDI2" s="294"/>
      <c r="UDJ2" s="294"/>
      <c r="UDK2" s="294"/>
      <c r="UDL2" s="294"/>
      <c r="UDM2" s="294"/>
      <c r="UDN2" s="294"/>
      <c r="UDO2" s="294"/>
      <c r="UDP2" s="294"/>
      <c r="UDQ2" s="294"/>
      <c r="UDR2" s="294"/>
      <c r="UDS2" s="294"/>
      <c r="UDT2" s="294"/>
      <c r="UDU2" s="294"/>
      <c r="UDV2" s="294"/>
      <c r="UDW2" s="294"/>
      <c r="UDX2" s="294"/>
      <c r="UDY2" s="294"/>
      <c r="UDZ2" s="294"/>
      <c r="UEA2" s="294"/>
      <c r="UEB2" s="294"/>
      <c r="UEC2" s="294"/>
      <c r="UED2" s="294"/>
      <c r="UEE2" s="294"/>
      <c r="UEF2" s="294"/>
      <c r="UEG2" s="294"/>
      <c r="UEH2" s="294"/>
      <c r="UEI2" s="294"/>
      <c r="UEJ2" s="294"/>
      <c r="UEK2" s="294"/>
      <c r="UEL2" s="294"/>
      <c r="UEM2" s="294"/>
      <c r="UEN2" s="294"/>
      <c r="UEO2" s="294"/>
      <c r="UEP2" s="294"/>
      <c r="UEQ2" s="294"/>
      <c r="UER2" s="294"/>
      <c r="UES2" s="294"/>
      <c r="UET2" s="294"/>
      <c r="UEU2" s="294"/>
      <c r="UEV2" s="294"/>
      <c r="UEW2" s="294"/>
      <c r="UEX2" s="294"/>
      <c r="UEY2" s="294"/>
      <c r="UEZ2" s="294"/>
      <c r="UFA2" s="294"/>
      <c r="UFB2" s="294"/>
      <c r="UFC2" s="294"/>
      <c r="UFD2" s="294"/>
      <c r="UFE2" s="294"/>
      <c r="UFF2" s="294"/>
      <c r="UFG2" s="294"/>
      <c r="UFH2" s="294"/>
      <c r="UFI2" s="294"/>
      <c r="UFJ2" s="294"/>
      <c r="UFK2" s="294"/>
      <c r="UFL2" s="294"/>
      <c r="UFM2" s="294"/>
      <c r="UFN2" s="294"/>
      <c r="UFO2" s="294"/>
      <c r="UFP2" s="294"/>
      <c r="UFQ2" s="294"/>
      <c r="UFR2" s="294"/>
      <c r="UFS2" s="294"/>
      <c r="UFT2" s="294"/>
      <c r="UFU2" s="294"/>
      <c r="UFV2" s="294"/>
      <c r="UFW2" s="294"/>
      <c r="UFX2" s="294"/>
      <c r="UFY2" s="294"/>
      <c r="UFZ2" s="294"/>
      <c r="UGA2" s="294"/>
      <c r="UGB2" s="294"/>
      <c r="UGC2" s="294"/>
      <c r="UGD2" s="294"/>
      <c r="UGE2" s="294"/>
      <c r="UGF2" s="294"/>
      <c r="UGG2" s="294"/>
      <c r="UGH2" s="294"/>
      <c r="UGI2" s="294"/>
      <c r="UGJ2" s="294"/>
      <c r="UGK2" s="294"/>
      <c r="UGL2" s="294"/>
      <c r="UGM2" s="294"/>
      <c r="UGN2" s="294"/>
      <c r="UGO2" s="294"/>
      <c r="UGP2" s="294"/>
      <c r="UGQ2" s="294"/>
      <c r="UGR2" s="294"/>
      <c r="UGS2" s="294"/>
      <c r="UGT2" s="294"/>
      <c r="UGU2" s="294"/>
      <c r="UGV2" s="294"/>
      <c r="UGW2" s="294"/>
      <c r="UGX2" s="294"/>
      <c r="UGY2" s="294"/>
      <c r="UGZ2" s="294"/>
      <c r="UHA2" s="294"/>
      <c r="UHB2" s="294"/>
      <c r="UHC2" s="294"/>
      <c r="UHD2" s="294"/>
      <c r="UHE2" s="294"/>
      <c r="UHF2" s="294"/>
      <c r="UHG2" s="294"/>
      <c r="UHH2" s="294"/>
      <c r="UHI2" s="294"/>
      <c r="UHJ2" s="294"/>
      <c r="UHK2" s="294"/>
      <c r="UHL2" s="294"/>
      <c r="UHM2" s="294"/>
      <c r="UHN2" s="294"/>
      <c r="UHO2" s="294"/>
      <c r="UHP2" s="294"/>
      <c r="UHQ2" s="294"/>
      <c r="UHR2" s="294"/>
      <c r="UHS2" s="294"/>
      <c r="UHT2" s="294"/>
      <c r="UHU2" s="294"/>
      <c r="UHV2" s="294"/>
      <c r="UHW2" s="294"/>
      <c r="UHX2" s="294"/>
      <c r="UHY2" s="294"/>
      <c r="UHZ2" s="294"/>
      <c r="UIA2" s="294"/>
      <c r="UIB2" s="294"/>
      <c r="UIC2" s="294"/>
      <c r="UID2" s="294"/>
      <c r="UIE2" s="294"/>
      <c r="UIF2" s="294"/>
      <c r="UIG2" s="294"/>
      <c r="UIH2" s="294"/>
      <c r="UII2" s="294"/>
      <c r="UIJ2" s="294"/>
      <c r="UIK2" s="294"/>
      <c r="UIL2" s="294"/>
      <c r="UIM2" s="294"/>
      <c r="UIN2" s="294"/>
      <c r="UIO2" s="294"/>
      <c r="UIP2" s="294"/>
      <c r="UIQ2" s="294"/>
      <c r="UIR2" s="294"/>
      <c r="UIS2" s="294"/>
      <c r="UIT2" s="294"/>
      <c r="UIU2" s="294"/>
      <c r="UIV2" s="294"/>
      <c r="UIW2" s="294"/>
      <c r="UIX2" s="294"/>
      <c r="UIY2" s="294"/>
      <c r="UIZ2" s="294"/>
      <c r="UJA2" s="294"/>
      <c r="UJB2" s="294"/>
      <c r="UJC2" s="294"/>
      <c r="UJD2" s="294"/>
      <c r="UJE2" s="294"/>
      <c r="UJF2" s="294"/>
      <c r="UJG2" s="294"/>
      <c r="UJH2" s="294"/>
      <c r="UJI2" s="294"/>
      <c r="UJJ2" s="294"/>
      <c r="UJK2" s="294"/>
      <c r="UJL2" s="294"/>
      <c r="UJM2" s="294"/>
      <c r="UJN2" s="294"/>
      <c r="UJO2" s="294"/>
      <c r="UJP2" s="294"/>
      <c r="UJQ2" s="294"/>
      <c r="UJR2" s="294"/>
      <c r="UJS2" s="294"/>
      <c r="UJT2" s="294"/>
      <c r="UJU2" s="294"/>
      <c r="UJV2" s="294"/>
      <c r="UJW2" s="294"/>
      <c r="UJX2" s="294"/>
      <c r="UJY2" s="294"/>
      <c r="UJZ2" s="294"/>
      <c r="UKA2" s="294"/>
      <c r="UKB2" s="294"/>
      <c r="UKC2" s="294"/>
      <c r="UKD2" s="294"/>
      <c r="UKE2" s="294"/>
      <c r="UKF2" s="294"/>
      <c r="UKG2" s="294"/>
      <c r="UKH2" s="294"/>
      <c r="UKI2" s="294"/>
      <c r="UKJ2" s="294"/>
      <c r="UKK2" s="294"/>
      <c r="UKL2" s="294"/>
      <c r="UKM2" s="294"/>
      <c r="UKN2" s="294"/>
      <c r="UKO2" s="294"/>
      <c r="UKP2" s="294"/>
      <c r="UKQ2" s="294"/>
      <c r="UKR2" s="294"/>
      <c r="UKS2" s="294"/>
      <c r="UKT2" s="294"/>
      <c r="UKU2" s="294"/>
      <c r="UKV2" s="294"/>
      <c r="UKW2" s="294"/>
      <c r="UKX2" s="294"/>
      <c r="UKY2" s="294"/>
      <c r="UKZ2" s="294"/>
      <c r="ULA2" s="294"/>
      <c r="ULB2" s="294"/>
      <c r="ULC2" s="294"/>
      <c r="ULD2" s="294"/>
      <c r="ULE2" s="294"/>
      <c r="ULF2" s="294"/>
      <c r="ULG2" s="294"/>
      <c r="ULH2" s="294"/>
      <c r="ULI2" s="294"/>
      <c r="ULJ2" s="294"/>
      <c r="ULK2" s="294"/>
      <c r="ULL2" s="294"/>
      <c r="ULM2" s="294"/>
      <c r="ULN2" s="294"/>
      <c r="ULO2" s="294"/>
      <c r="ULP2" s="294"/>
      <c r="ULQ2" s="294"/>
      <c r="ULR2" s="294"/>
      <c r="ULS2" s="294"/>
      <c r="ULT2" s="294"/>
      <c r="ULU2" s="294"/>
      <c r="ULV2" s="294"/>
      <c r="ULW2" s="294"/>
      <c r="ULX2" s="294"/>
      <c r="ULY2" s="294"/>
      <c r="ULZ2" s="294"/>
      <c r="UMA2" s="294"/>
      <c r="UMB2" s="294"/>
      <c r="UMC2" s="294"/>
      <c r="UMD2" s="294"/>
      <c r="UME2" s="294"/>
      <c r="UMF2" s="294"/>
      <c r="UMG2" s="294"/>
      <c r="UMH2" s="294"/>
      <c r="UMI2" s="294"/>
      <c r="UMJ2" s="294"/>
      <c r="UMK2" s="294"/>
      <c r="UML2" s="294"/>
      <c r="UMM2" s="294"/>
      <c r="UMN2" s="294"/>
      <c r="UMO2" s="294"/>
      <c r="UMP2" s="294"/>
      <c r="UMQ2" s="294"/>
      <c r="UMR2" s="294"/>
      <c r="UMS2" s="294"/>
      <c r="UMT2" s="294"/>
      <c r="UMU2" s="294"/>
      <c r="UMV2" s="294"/>
      <c r="UMW2" s="294"/>
      <c r="UMX2" s="294"/>
      <c r="UMY2" s="294"/>
      <c r="UMZ2" s="294"/>
      <c r="UNA2" s="294"/>
      <c r="UNB2" s="294"/>
      <c r="UNC2" s="294"/>
      <c r="UND2" s="294"/>
      <c r="UNE2" s="294"/>
      <c r="UNF2" s="294"/>
      <c r="UNG2" s="294"/>
      <c r="UNH2" s="294"/>
      <c r="UNI2" s="294"/>
      <c r="UNJ2" s="294"/>
      <c r="UNK2" s="294"/>
      <c r="UNL2" s="294"/>
      <c r="UNM2" s="294"/>
      <c r="UNN2" s="294"/>
      <c r="UNO2" s="294"/>
      <c r="UNP2" s="294"/>
      <c r="UNQ2" s="294"/>
      <c r="UNR2" s="294"/>
      <c r="UNS2" s="294"/>
      <c r="UNT2" s="294"/>
      <c r="UNU2" s="294"/>
      <c r="UNV2" s="294"/>
      <c r="UNW2" s="294"/>
      <c r="UNX2" s="294"/>
      <c r="UNY2" s="294"/>
      <c r="UNZ2" s="294"/>
      <c r="UOA2" s="294"/>
      <c r="UOB2" s="294"/>
      <c r="UOC2" s="294"/>
      <c r="UOD2" s="294"/>
      <c r="UOE2" s="294"/>
      <c r="UOF2" s="294"/>
      <c r="UOG2" s="294"/>
      <c r="UOH2" s="294"/>
      <c r="UOI2" s="294"/>
      <c r="UOJ2" s="294"/>
      <c r="UOK2" s="294"/>
      <c r="UOL2" s="294"/>
      <c r="UOM2" s="294"/>
      <c r="UON2" s="294"/>
      <c r="UOO2" s="294"/>
      <c r="UOP2" s="294"/>
      <c r="UOQ2" s="294"/>
      <c r="UOR2" s="294"/>
      <c r="UOS2" s="294"/>
      <c r="UOT2" s="294"/>
      <c r="UOU2" s="294"/>
      <c r="UOV2" s="294"/>
      <c r="UOW2" s="294"/>
      <c r="UOX2" s="294"/>
      <c r="UOY2" s="294"/>
      <c r="UOZ2" s="294"/>
      <c r="UPA2" s="294"/>
      <c r="UPB2" s="294"/>
      <c r="UPC2" s="294"/>
      <c r="UPD2" s="294"/>
      <c r="UPE2" s="294"/>
      <c r="UPF2" s="294"/>
      <c r="UPG2" s="294"/>
      <c r="UPH2" s="294"/>
      <c r="UPI2" s="294"/>
      <c r="UPJ2" s="294"/>
      <c r="UPK2" s="294"/>
      <c r="UPL2" s="294"/>
      <c r="UPM2" s="294"/>
      <c r="UPN2" s="294"/>
      <c r="UPO2" s="294"/>
      <c r="UPP2" s="294"/>
      <c r="UPQ2" s="294"/>
      <c r="UPR2" s="294"/>
      <c r="UPS2" s="294"/>
      <c r="UPT2" s="294"/>
      <c r="UPU2" s="294"/>
      <c r="UPV2" s="294"/>
      <c r="UPW2" s="294"/>
      <c r="UPX2" s="294"/>
      <c r="UPY2" s="294"/>
      <c r="UPZ2" s="294"/>
      <c r="UQA2" s="294"/>
      <c r="UQB2" s="294"/>
      <c r="UQC2" s="294"/>
      <c r="UQD2" s="294"/>
      <c r="UQE2" s="294"/>
      <c r="UQF2" s="294"/>
      <c r="UQG2" s="294"/>
      <c r="UQH2" s="294"/>
      <c r="UQI2" s="294"/>
      <c r="UQJ2" s="294"/>
      <c r="UQK2" s="294"/>
      <c r="UQL2" s="294"/>
      <c r="UQM2" s="294"/>
      <c r="UQN2" s="294"/>
      <c r="UQO2" s="294"/>
      <c r="UQP2" s="294"/>
      <c r="UQQ2" s="294"/>
      <c r="UQR2" s="294"/>
      <c r="UQS2" s="294"/>
      <c r="UQT2" s="294"/>
      <c r="UQU2" s="294"/>
      <c r="UQV2" s="294"/>
      <c r="UQW2" s="294"/>
      <c r="UQX2" s="294"/>
      <c r="UQY2" s="294"/>
      <c r="UQZ2" s="294"/>
      <c r="URA2" s="294"/>
      <c r="URB2" s="294"/>
      <c r="URC2" s="294"/>
      <c r="URD2" s="294"/>
      <c r="URE2" s="294"/>
      <c r="URF2" s="294"/>
      <c r="URG2" s="294"/>
      <c r="URH2" s="294"/>
      <c r="URI2" s="294"/>
      <c r="URJ2" s="294"/>
      <c r="URK2" s="294"/>
      <c r="URL2" s="294"/>
      <c r="URM2" s="294"/>
      <c r="URN2" s="294"/>
      <c r="URO2" s="294"/>
      <c r="URP2" s="294"/>
      <c r="URQ2" s="294"/>
      <c r="URR2" s="294"/>
      <c r="URS2" s="294"/>
      <c r="URT2" s="294"/>
      <c r="URU2" s="294"/>
      <c r="URV2" s="294"/>
      <c r="URW2" s="294"/>
      <c r="URX2" s="294"/>
      <c r="URY2" s="294"/>
      <c r="URZ2" s="294"/>
      <c r="USA2" s="294"/>
      <c r="USB2" s="294"/>
      <c r="USC2" s="294"/>
      <c r="USD2" s="294"/>
      <c r="USE2" s="294"/>
      <c r="USF2" s="294"/>
      <c r="USG2" s="294"/>
      <c r="USH2" s="294"/>
      <c r="USI2" s="294"/>
      <c r="USJ2" s="294"/>
      <c r="USK2" s="294"/>
      <c r="USL2" s="294"/>
      <c r="USM2" s="294"/>
      <c r="USN2" s="294"/>
      <c r="USO2" s="294"/>
      <c r="USP2" s="294"/>
      <c r="USQ2" s="294"/>
      <c r="USR2" s="294"/>
      <c r="USS2" s="294"/>
      <c r="UST2" s="294"/>
      <c r="USU2" s="294"/>
      <c r="USV2" s="294"/>
      <c r="USW2" s="294"/>
      <c r="USX2" s="294"/>
      <c r="USY2" s="294"/>
      <c r="USZ2" s="294"/>
      <c r="UTA2" s="294"/>
      <c r="UTB2" s="294"/>
      <c r="UTC2" s="294"/>
      <c r="UTD2" s="294"/>
      <c r="UTE2" s="294"/>
      <c r="UTF2" s="294"/>
      <c r="UTG2" s="294"/>
      <c r="UTH2" s="294"/>
      <c r="UTI2" s="294"/>
      <c r="UTJ2" s="294"/>
      <c r="UTK2" s="294"/>
      <c r="UTL2" s="294"/>
      <c r="UTM2" s="294"/>
      <c r="UTN2" s="294"/>
      <c r="UTO2" s="294"/>
      <c r="UTP2" s="294"/>
      <c r="UTQ2" s="294"/>
      <c r="UTR2" s="294"/>
      <c r="UTS2" s="294"/>
      <c r="UTT2" s="294"/>
      <c r="UTU2" s="294"/>
      <c r="UTV2" s="294"/>
      <c r="UTW2" s="294"/>
      <c r="UTX2" s="294"/>
      <c r="UTY2" s="294"/>
      <c r="UTZ2" s="294"/>
      <c r="UUA2" s="294"/>
      <c r="UUB2" s="294"/>
      <c r="UUC2" s="294"/>
      <c r="UUD2" s="294"/>
      <c r="UUE2" s="294"/>
      <c r="UUF2" s="294"/>
      <c r="UUG2" s="294"/>
      <c r="UUH2" s="294"/>
      <c r="UUI2" s="294"/>
      <c r="UUJ2" s="294"/>
      <c r="UUK2" s="294"/>
      <c r="UUL2" s="294"/>
      <c r="UUM2" s="294"/>
      <c r="UUN2" s="294"/>
      <c r="UUO2" s="294"/>
      <c r="UUP2" s="294"/>
      <c r="UUQ2" s="294"/>
      <c r="UUR2" s="294"/>
      <c r="UUS2" s="294"/>
      <c r="UUT2" s="294"/>
      <c r="UUU2" s="294"/>
      <c r="UUV2" s="294"/>
      <c r="UUW2" s="294"/>
      <c r="UUX2" s="294"/>
      <c r="UUY2" s="294"/>
      <c r="UUZ2" s="294"/>
      <c r="UVA2" s="294"/>
      <c r="UVB2" s="294"/>
      <c r="UVC2" s="294"/>
      <c r="UVD2" s="294"/>
      <c r="UVE2" s="294"/>
      <c r="UVF2" s="294"/>
      <c r="UVG2" s="294"/>
      <c r="UVH2" s="294"/>
      <c r="UVI2" s="294"/>
      <c r="UVJ2" s="294"/>
      <c r="UVK2" s="294"/>
      <c r="UVL2" s="294"/>
      <c r="UVM2" s="294"/>
      <c r="UVN2" s="294"/>
      <c r="UVO2" s="294"/>
      <c r="UVP2" s="294"/>
      <c r="UVQ2" s="294"/>
      <c r="UVR2" s="294"/>
      <c r="UVS2" s="294"/>
      <c r="UVT2" s="294"/>
      <c r="UVU2" s="294"/>
      <c r="UVV2" s="294"/>
      <c r="UVW2" s="294"/>
      <c r="UVX2" s="294"/>
      <c r="UVY2" s="294"/>
      <c r="UVZ2" s="294"/>
      <c r="UWA2" s="294"/>
      <c r="UWB2" s="294"/>
      <c r="UWC2" s="294"/>
      <c r="UWD2" s="294"/>
      <c r="UWE2" s="294"/>
      <c r="UWF2" s="294"/>
      <c r="UWG2" s="294"/>
      <c r="UWH2" s="294"/>
      <c r="UWI2" s="294"/>
      <c r="UWJ2" s="294"/>
      <c r="UWK2" s="294"/>
      <c r="UWL2" s="294"/>
      <c r="UWM2" s="294"/>
      <c r="UWN2" s="294"/>
      <c r="UWO2" s="294"/>
      <c r="UWP2" s="294"/>
      <c r="UWQ2" s="294"/>
      <c r="UWR2" s="294"/>
      <c r="UWS2" s="294"/>
      <c r="UWT2" s="294"/>
      <c r="UWU2" s="294"/>
      <c r="UWV2" s="294"/>
      <c r="UWW2" s="294"/>
      <c r="UWX2" s="294"/>
      <c r="UWY2" s="294"/>
      <c r="UWZ2" s="294"/>
      <c r="UXA2" s="294"/>
      <c r="UXB2" s="294"/>
      <c r="UXC2" s="294"/>
      <c r="UXD2" s="294"/>
      <c r="UXE2" s="294"/>
      <c r="UXF2" s="294"/>
      <c r="UXG2" s="294"/>
      <c r="UXH2" s="294"/>
      <c r="UXI2" s="294"/>
      <c r="UXJ2" s="294"/>
      <c r="UXK2" s="294"/>
      <c r="UXL2" s="294"/>
      <c r="UXM2" s="294"/>
      <c r="UXN2" s="294"/>
      <c r="UXO2" s="294"/>
      <c r="UXP2" s="294"/>
      <c r="UXQ2" s="294"/>
      <c r="UXR2" s="294"/>
      <c r="UXS2" s="294"/>
      <c r="UXT2" s="294"/>
      <c r="UXU2" s="294"/>
      <c r="UXV2" s="294"/>
      <c r="UXW2" s="294"/>
      <c r="UXX2" s="294"/>
      <c r="UXY2" s="294"/>
      <c r="UXZ2" s="294"/>
      <c r="UYA2" s="294"/>
      <c r="UYB2" s="294"/>
      <c r="UYC2" s="294"/>
      <c r="UYD2" s="294"/>
      <c r="UYE2" s="294"/>
      <c r="UYF2" s="294"/>
      <c r="UYG2" s="294"/>
      <c r="UYH2" s="294"/>
      <c r="UYI2" s="294"/>
      <c r="UYJ2" s="294"/>
      <c r="UYK2" s="294"/>
      <c r="UYL2" s="294"/>
      <c r="UYM2" s="294"/>
      <c r="UYN2" s="294"/>
      <c r="UYO2" s="294"/>
      <c r="UYP2" s="294"/>
      <c r="UYQ2" s="294"/>
      <c r="UYR2" s="294"/>
      <c r="UYS2" s="294"/>
      <c r="UYT2" s="294"/>
      <c r="UYU2" s="294"/>
      <c r="UYV2" s="294"/>
      <c r="UYW2" s="294"/>
      <c r="UYX2" s="294"/>
      <c r="UYY2" s="294"/>
      <c r="UYZ2" s="294"/>
      <c r="UZA2" s="294"/>
      <c r="UZB2" s="294"/>
      <c r="UZC2" s="294"/>
      <c r="UZD2" s="294"/>
      <c r="UZE2" s="294"/>
      <c r="UZF2" s="294"/>
      <c r="UZG2" s="294"/>
      <c r="UZH2" s="294"/>
      <c r="UZI2" s="294"/>
      <c r="UZJ2" s="294"/>
      <c r="UZK2" s="294"/>
      <c r="UZL2" s="294"/>
      <c r="UZM2" s="294"/>
      <c r="UZN2" s="294"/>
      <c r="UZO2" s="294"/>
      <c r="UZP2" s="294"/>
      <c r="UZQ2" s="294"/>
      <c r="UZR2" s="294"/>
      <c r="UZS2" s="294"/>
      <c r="UZT2" s="294"/>
      <c r="UZU2" s="294"/>
      <c r="UZV2" s="294"/>
      <c r="UZW2" s="294"/>
      <c r="UZX2" s="294"/>
      <c r="UZY2" s="294"/>
      <c r="UZZ2" s="294"/>
      <c r="VAA2" s="294"/>
      <c r="VAB2" s="294"/>
      <c r="VAC2" s="294"/>
      <c r="VAD2" s="294"/>
      <c r="VAE2" s="294"/>
      <c r="VAF2" s="294"/>
      <c r="VAG2" s="294"/>
      <c r="VAH2" s="294"/>
      <c r="VAI2" s="294"/>
      <c r="VAJ2" s="294"/>
      <c r="VAK2" s="294"/>
      <c r="VAL2" s="294"/>
      <c r="VAM2" s="294"/>
      <c r="VAN2" s="294"/>
      <c r="VAO2" s="294"/>
      <c r="VAP2" s="294"/>
      <c r="VAQ2" s="294"/>
      <c r="VAR2" s="294"/>
      <c r="VAS2" s="294"/>
      <c r="VAT2" s="294"/>
      <c r="VAU2" s="294"/>
      <c r="VAV2" s="294"/>
      <c r="VAW2" s="294"/>
      <c r="VAX2" s="294"/>
      <c r="VAY2" s="294"/>
      <c r="VAZ2" s="294"/>
      <c r="VBA2" s="294"/>
      <c r="VBB2" s="294"/>
      <c r="VBC2" s="294"/>
      <c r="VBD2" s="294"/>
      <c r="VBE2" s="294"/>
      <c r="VBF2" s="294"/>
      <c r="VBG2" s="294"/>
      <c r="VBH2" s="294"/>
      <c r="VBI2" s="294"/>
      <c r="VBJ2" s="294"/>
      <c r="VBK2" s="294"/>
      <c r="VBL2" s="294"/>
      <c r="VBM2" s="294"/>
      <c r="VBN2" s="294"/>
      <c r="VBO2" s="294"/>
      <c r="VBP2" s="294"/>
      <c r="VBQ2" s="294"/>
      <c r="VBR2" s="294"/>
      <c r="VBS2" s="294"/>
      <c r="VBT2" s="294"/>
      <c r="VBU2" s="294"/>
      <c r="VBV2" s="294"/>
      <c r="VBW2" s="294"/>
      <c r="VBX2" s="294"/>
      <c r="VBY2" s="294"/>
      <c r="VBZ2" s="294"/>
      <c r="VCA2" s="294"/>
      <c r="VCB2" s="294"/>
      <c r="VCC2" s="294"/>
      <c r="VCD2" s="294"/>
      <c r="VCE2" s="294"/>
      <c r="VCF2" s="294"/>
      <c r="VCG2" s="294"/>
      <c r="VCH2" s="294"/>
      <c r="VCI2" s="294"/>
      <c r="VCJ2" s="294"/>
      <c r="VCK2" s="294"/>
      <c r="VCL2" s="294"/>
      <c r="VCM2" s="294"/>
      <c r="VCN2" s="294"/>
      <c r="VCO2" s="294"/>
      <c r="VCP2" s="294"/>
      <c r="VCQ2" s="294"/>
      <c r="VCR2" s="294"/>
      <c r="VCS2" s="294"/>
      <c r="VCT2" s="294"/>
      <c r="VCU2" s="294"/>
      <c r="VCV2" s="294"/>
      <c r="VCW2" s="294"/>
      <c r="VCX2" s="294"/>
      <c r="VCY2" s="294"/>
      <c r="VCZ2" s="294"/>
      <c r="VDA2" s="294"/>
      <c r="VDB2" s="294"/>
      <c r="VDC2" s="294"/>
      <c r="VDD2" s="294"/>
      <c r="VDE2" s="294"/>
      <c r="VDF2" s="294"/>
      <c r="VDG2" s="294"/>
      <c r="VDH2" s="294"/>
      <c r="VDI2" s="294"/>
      <c r="VDJ2" s="294"/>
      <c r="VDK2" s="294"/>
      <c r="VDL2" s="294"/>
      <c r="VDM2" s="294"/>
      <c r="VDN2" s="294"/>
      <c r="VDO2" s="294"/>
      <c r="VDP2" s="294"/>
      <c r="VDQ2" s="294"/>
      <c r="VDR2" s="294"/>
      <c r="VDS2" s="294"/>
      <c r="VDT2" s="294"/>
      <c r="VDU2" s="294"/>
      <c r="VDV2" s="294"/>
      <c r="VDW2" s="294"/>
      <c r="VDX2" s="294"/>
      <c r="VDY2" s="294"/>
      <c r="VDZ2" s="294"/>
      <c r="VEA2" s="294"/>
      <c r="VEB2" s="294"/>
      <c r="VEC2" s="294"/>
      <c r="VED2" s="294"/>
      <c r="VEE2" s="294"/>
      <c r="VEF2" s="294"/>
      <c r="VEG2" s="294"/>
      <c r="VEH2" s="294"/>
      <c r="VEI2" s="294"/>
      <c r="VEJ2" s="294"/>
      <c r="VEK2" s="294"/>
      <c r="VEL2" s="294"/>
      <c r="VEM2" s="294"/>
      <c r="VEN2" s="294"/>
      <c r="VEO2" s="294"/>
      <c r="VEP2" s="294"/>
      <c r="VEQ2" s="294"/>
      <c r="VER2" s="294"/>
      <c r="VES2" s="294"/>
      <c r="VET2" s="294"/>
      <c r="VEU2" s="294"/>
      <c r="VEV2" s="294"/>
      <c r="VEW2" s="294"/>
      <c r="VEX2" s="294"/>
      <c r="VEY2" s="294"/>
      <c r="VEZ2" s="294"/>
      <c r="VFA2" s="294"/>
      <c r="VFB2" s="294"/>
      <c r="VFC2" s="294"/>
      <c r="VFD2" s="294"/>
      <c r="VFE2" s="294"/>
      <c r="VFF2" s="294"/>
      <c r="VFG2" s="294"/>
      <c r="VFH2" s="294"/>
      <c r="VFI2" s="294"/>
      <c r="VFJ2" s="294"/>
      <c r="VFK2" s="294"/>
      <c r="VFL2" s="294"/>
      <c r="VFM2" s="294"/>
      <c r="VFN2" s="294"/>
      <c r="VFO2" s="294"/>
      <c r="VFP2" s="294"/>
      <c r="VFQ2" s="294"/>
      <c r="VFR2" s="294"/>
      <c r="VFS2" s="294"/>
      <c r="VFT2" s="294"/>
      <c r="VFU2" s="294"/>
      <c r="VFV2" s="294"/>
      <c r="VFW2" s="294"/>
      <c r="VFX2" s="294"/>
      <c r="VFY2" s="294"/>
      <c r="VFZ2" s="294"/>
      <c r="VGA2" s="294"/>
      <c r="VGB2" s="294"/>
      <c r="VGC2" s="294"/>
      <c r="VGD2" s="294"/>
      <c r="VGE2" s="294"/>
      <c r="VGF2" s="294"/>
      <c r="VGG2" s="294"/>
      <c r="VGH2" s="294"/>
      <c r="VGI2" s="294"/>
      <c r="VGJ2" s="294"/>
      <c r="VGK2" s="294"/>
      <c r="VGL2" s="294"/>
      <c r="VGM2" s="294"/>
      <c r="VGN2" s="294"/>
      <c r="VGO2" s="294"/>
      <c r="VGP2" s="294"/>
      <c r="VGQ2" s="294"/>
      <c r="VGR2" s="294"/>
      <c r="VGS2" s="294"/>
      <c r="VGT2" s="294"/>
      <c r="VGU2" s="294"/>
      <c r="VGV2" s="294"/>
      <c r="VGW2" s="294"/>
      <c r="VGX2" s="294"/>
      <c r="VGY2" s="294"/>
      <c r="VGZ2" s="294"/>
      <c r="VHA2" s="294"/>
      <c r="VHB2" s="294"/>
      <c r="VHC2" s="294"/>
      <c r="VHD2" s="294"/>
      <c r="VHE2" s="294"/>
      <c r="VHF2" s="294"/>
      <c r="VHG2" s="294"/>
      <c r="VHH2" s="294"/>
      <c r="VHI2" s="294"/>
      <c r="VHJ2" s="294"/>
      <c r="VHK2" s="294"/>
      <c r="VHL2" s="294"/>
      <c r="VHM2" s="294"/>
      <c r="VHN2" s="294"/>
      <c r="VHO2" s="294"/>
      <c r="VHP2" s="294"/>
      <c r="VHQ2" s="294"/>
      <c r="VHR2" s="294"/>
      <c r="VHS2" s="294"/>
      <c r="VHT2" s="294"/>
      <c r="VHU2" s="294"/>
      <c r="VHV2" s="294"/>
      <c r="VHW2" s="294"/>
      <c r="VHX2" s="294"/>
      <c r="VHY2" s="294"/>
      <c r="VHZ2" s="294"/>
      <c r="VIA2" s="294"/>
      <c r="VIB2" s="294"/>
      <c r="VIC2" s="294"/>
      <c r="VID2" s="294"/>
      <c r="VIE2" s="294"/>
      <c r="VIF2" s="294"/>
      <c r="VIG2" s="294"/>
      <c r="VIH2" s="294"/>
      <c r="VII2" s="294"/>
      <c r="VIJ2" s="294"/>
      <c r="VIK2" s="294"/>
      <c r="VIL2" s="294"/>
      <c r="VIM2" s="294"/>
      <c r="VIN2" s="294"/>
      <c r="VIO2" s="294"/>
      <c r="VIP2" s="294"/>
      <c r="VIQ2" s="294"/>
      <c r="VIR2" s="294"/>
      <c r="VIS2" s="294"/>
      <c r="VIT2" s="294"/>
      <c r="VIU2" s="294"/>
      <c r="VIV2" s="294"/>
      <c r="VIW2" s="294"/>
      <c r="VIX2" s="294"/>
      <c r="VIY2" s="294"/>
      <c r="VIZ2" s="294"/>
      <c r="VJA2" s="294"/>
      <c r="VJB2" s="294"/>
      <c r="VJC2" s="294"/>
      <c r="VJD2" s="294"/>
      <c r="VJE2" s="294"/>
      <c r="VJF2" s="294"/>
      <c r="VJG2" s="294"/>
      <c r="VJH2" s="294"/>
      <c r="VJI2" s="294"/>
      <c r="VJJ2" s="294"/>
      <c r="VJK2" s="294"/>
      <c r="VJL2" s="294"/>
      <c r="VJM2" s="294"/>
      <c r="VJN2" s="294"/>
      <c r="VJO2" s="294"/>
      <c r="VJP2" s="294"/>
      <c r="VJQ2" s="294"/>
      <c r="VJR2" s="294"/>
      <c r="VJS2" s="294"/>
      <c r="VJT2" s="294"/>
      <c r="VJU2" s="294"/>
      <c r="VJV2" s="294"/>
      <c r="VJW2" s="294"/>
      <c r="VJX2" s="294"/>
      <c r="VJY2" s="294"/>
      <c r="VJZ2" s="294"/>
      <c r="VKA2" s="294"/>
      <c r="VKB2" s="294"/>
      <c r="VKC2" s="294"/>
      <c r="VKD2" s="294"/>
      <c r="VKE2" s="294"/>
      <c r="VKF2" s="294"/>
      <c r="VKG2" s="294"/>
      <c r="VKH2" s="294"/>
      <c r="VKI2" s="294"/>
      <c r="VKJ2" s="294"/>
      <c r="VKK2" s="294"/>
      <c r="VKL2" s="294"/>
      <c r="VKM2" s="294"/>
      <c r="VKN2" s="294"/>
      <c r="VKO2" s="294"/>
      <c r="VKP2" s="294"/>
      <c r="VKQ2" s="294"/>
      <c r="VKR2" s="294"/>
      <c r="VKS2" s="294"/>
      <c r="VKT2" s="294"/>
      <c r="VKU2" s="294"/>
      <c r="VKV2" s="294"/>
      <c r="VKW2" s="294"/>
      <c r="VKX2" s="294"/>
      <c r="VKY2" s="294"/>
      <c r="VKZ2" s="294"/>
      <c r="VLA2" s="294"/>
      <c r="VLB2" s="294"/>
      <c r="VLC2" s="294"/>
      <c r="VLD2" s="294"/>
      <c r="VLE2" s="294"/>
      <c r="VLF2" s="294"/>
      <c r="VLG2" s="294"/>
      <c r="VLH2" s="294"/>
      <c r="VLI2" s="294"/>
      <c r="VLJ2" s="294"/>
      <c r="VLK2" s="294"/>
      <c r="VLL2" s="294"/>
      <c r="VLM2" s="294"/>
      <c r="VLN2" s="294"/>
      <c r="VLO2" s="294"/>
      <c r="VLP2" s="294"/>
      <c r="VLQ2" s="294"/>
      <c r="VLR2" s="294"/>
      <c r="VLS2" s="294"/>
      <c r="VLT2" s="294"/>
      <c r="VLU2" s="294"/>
      <c r="VLV2" s="294"/>
      <c r="VLW2" s="294"/>
      <c r="VLX2" s="294"/>
      <c r="VLY2" s="294"/>
      <c r="VLZ2" s="294"/>
      <c r="VMA2" s="294"/>
      <c r="VMB2" s="294"/>
      <c r="VMC2" s="294"/>
      <c r="VMD2" s="294"/>
      <c r="VME2" s="294"/>
      <c r="VMF2" s="294"/>
      <c r="VMG2" s="294"/>
      <c r="VMH2" s="294"/>
      <c r="VMI2" s="294"/>
      <c r="VMJ2" s="294"/>
      <c r="VMK2" s="294"/>
      <c r="VML2" s="294"/>
      <c r="VMM2" s="294"/>
      <c r="VMN2" s="294"/>
      <c r="VMO2" s="294"/>
      <c r="VMP2" s="294"/>
      <c r="VMQ2" s="294"/>
      <c r="VMR2" s="294"/>
      <c r="VMS2" s="294"/>
      <c r="VMT2" s="294"/>
      <c r="VMU2" s="294"/>
      <c r="VMV2" s="294"/>
      <c r="VMW2" s="294"/>
      <c r="VMX2" s="294"/>
      <c r="VMY2" s="294"/>
      <c r="VMZ2" s="294"/>
      <c r="VNA2" s="294"/>
      <c r="VNB2" s="294"/>
      <c r="VNC2" s="294"/>
      <c r="VND2" s="294"/>
      <c r="VNE2" s="294"/>
      <c r="VNF2" s="294"/>
      <c r="VNG2" s="294"/>
      <c r="VNH2" s="294"/>
      <c r="VNI2" s="294"/>
      <c r="VNJ2" s="294"/>
      <c r="VNK2" s="294"/>
      <c r="VNL2" s="294"/>
      <c r="VNM2" s="294"/>
      <c r="VNN2" s="294"/>
      <c r="VNO2" s="294"/>
      <c r="VNP2" s="294"/>
      <c r="VNQ2" s="294"/>
      <c r="VNR2" s="294"/>
      <c r="VNS2" s="294"/>
      <c r="VNT2" s="294"/>
      <c r="VNU2" s="294"/>
      <c r="VNV2" s="294"/>
      <c r="VNW2" s="294"/>
      <c r="VNX2" s="294"/>
      <c r="VNY2" s="294"/>
      <c r="VNZ2" s="294"/>
      <c r="VOA2" s="294"/>
      <c r="VOB2" s="294"/>
      <c r="VOC2" s="294"/>
      <c r="VOD2" s="294"/>
      <c r="VOE2" s="294"/>
      <c r="VOF2" s="294"/>
      <c r="VOG2" s="294"/>
      <c r="VOH2" s="294"/>
      <c r="VOI2" s="294"/>
      <c r="VOJ2" s="294"/>
      <c r="VOK2" s="294"/>
      <c r="VOL2" s="294"/>
      <c r="VOM2" s="294"/>
      <c r="VON2" s="294"/>
      <c r="VOO2" s="294"/>
      <c r="VOP2" s="294"/>
      <c r="VOQ2" s="294"/>
      <c r="VOR2" s="294"/>
      <c r="VOS2" s="294"/>
      <c r="VOT2" s="294"/>
      <c r="VOU2" s="294"/>
      <c r="VOV2" s="294"/>
      <c r="VOW2" s="294"/>
      <c r="VOX2" s="294"/>
      <c r="VOY2" s="294"/>
      <c r="VOZ2" s="294"/>
      <c r="VPA2" s="294"/>
      <c r="VPB2" s="294"/>
      <c r="VPC2" s="294"/>
      <c r="VPD2" s="294"/>
      <c r="VPE2" s="294"/>
      <c r="VPF2" s="294"/>
      <c r="VPG2" s="294"/>
      <c r="VPH2" s="294"/>
      <c r="VPI2" s="294"/>
      <c r="VPJ2" s="294"/>
      <c r="VPK2" s="294"/>
      <c r="VPL2" s="294"/>
      <c r="VPM2" s="294"/>
      <c r="VPN2" s="294"/>
      <c r="VPO2" s="294"/>
      <c r="VPP2" s="294"/>
      <c r="VPQ2" s="294"/>
      <c r="VPR2" s="294"/>
      <c r="VPS2" s="294"/>
      <c r="VPT2" s="294"/>
      <c r="VPU2" s="294"/>
      <c r="VPV2" s="294"/>
      <c r="VPW2" s="294"/>
      <c r="VPX2" s="294"/>
      <c r="VPY2" s="294"/>
      <c r="VPZ2" s="294"/>
      <c r="VQA2" s="294"/>
      <c r="VQB2" s="294"/>
      <c r="VQC2" s="294"/>
      <c r="VQD2" s="294"/>
      <c r="VQE2" s="294"/>
      <c r="VQF2" s="294"/>
      <c r="VQG2" s="294"/>
      <c r="VQH2" s="294"/>
      <c r="VQI2" s="294"/>
      <c r="VQJ2" s="294"/>
      <c r="VQK2" s="294"/>
      <c r="VQL2" s="294"/>
      <c r="VQM2" s="294"/>
      <c r="VQN2" s="294"/>
      <c r="VQO2" s="294"/>
      <c r="VQP2" s="294"/>
      <c r="VQQ2" s="294"/>
      <c r="VQR2" s="294"/>
      <c r="VQS2" s="294"/>
      <c r="VQT2" s="294"/>
      <c r="VQU2" s="294"/>
      <c r="VQV2" s="294"/>
      <c r="VQW2" s="294"/>
      <c r="VQX2" s="294"/>
      <c r="VQY2" s="294"/>
      <c r="VQZ2" s="294"/>
      <c r="VRA2" s="294"/>
      <c r="VRB2" s="294"/>
      <c r="VRC2" s="294"/>
      <c r="VRD2" s="294"/>
      <c r="VRE2" s="294"/>
      <c r="VRF2" s="294"/>
      <c r="VRG2" s="294"/>
      <c r="VRH2" s="294"/>
      <c r="VRI2" s="294"/>
      <c r="VRJ2" s="294"/>
      <c r="VRK2" s="294"/>
      <c r="VRL2" s="294"/>
      <c r="VRM2" s="294"/>
      <c r="VRN2" s="294"/>
      <c r="VRO2" s="294"/>
      <c r="VRP2" s="294"/>
      <c r="VRQ2" s="294"/>
      <c r="VRR2" s="294"/>
      <c r="VRS2" s="294"/>
      <c r="VRT2" s="294"/>
      <c r="VRU2" s="294"/>
      <c r="VRV2" s="294"/>
      <c r="VRW2" s="294"/>
      <c r="VRX2" s="294"/>
      <c r="VRY2" s="294"/>
      <c r="VRZ2" s="294"/>
      <c r="VSA2" s="294"/>
      <c r="VSB2" s="294"/>
      <c r="VSC2" s="294"/>
      <c r="VSD2" s="294"/>
      <c r="VSE2" s="294"/>
      <c r="VSF2" s="294"/>
      <c r="VSG2" s="294"/>
      <c r="VSH2" s="294"/>
      <c r="VSI2" s="294"/>
      <c r="VSJ2" s="294"/>
      <c r="VSK2" s="294"/>
      <c r="VSL2" s="294"/>
      <c r="VSM2" s="294"/>
      <c r="VSN2" s="294"/>
      <c r="VSO2" s="294"/>
      <c r="VSP2" s="294"/>
      <c r="VSQ2" s="294"/>
      <c r="VSR2" s="294"/>
      <c r="VSS2" s="294"/>
      <c r="VST2" s="294"/>
      <c r="VSU2" s="294"/>
      <c r="VSV2" s="294"/>
      <c r="VSW2" s="294"/>
      <c r="VSX2" s="294"/>
      <c r="VSY2" s="294"/>
      <c r="VSZ2" s="294"/>
      <c r="VTA2" s="294"/>
      <c r="VTB2" s="294"/>
      <c r="VTC2" s="294"/>
      <c r="VTD2" s="294"/>
      <c r="VTE2" s="294"/>
      <c r="VTF2" s="294"/>
      <c r="VTG2" s="294"/>
      <c r="VTH2" s="294"/>
      <c r="VTI2" s="294"/>
      <c r="VTJ2" s="294"/>
      <c r="VTK2" s="294"/>
      <c r="VTL2" s="294"/>
      <c r="VTM2" s="294"/>
      <c r="VTN2" s="294"/>
      <c r="VTO2" s="294"/>
      <c r="VTP2" s="294"/>
      <c r="VTQ2" s="294"/>
      <c r="VTR2" s="294"/>
      <c r="VTS2" s="294"/>
      <c r="VTT2" s="294"/>
      <c r="VTU2" s="294"/>
      <c r="VTV2" s="294"/>
      <c r="VTW2" s="294"/>
      <c r="VTX2" s="294"/>
      <c r="VTY2" s="294"/>
      <c r="VTZ2" s="294"/>
      <c r="VUA2" s="294"/>
      <c r="VUB2" s="294"/>
      <c r="VUC2" s="294"/>
      <c r="VUD2" s="294"/>
      <c r="VUE2" s="294"/>
      <c r="VUF2" s="294"/>
      <c r="VUG2" s="294"/>
      <c r="VUH2" s="294"/>
      <c r="VUI2" s="294"/>
      <c r="VUJ2" s="294"/>
      <c r="VUK2" s="294"/>
      <c r="VUL2" s="294"/>
      <c r="VUM2" s="294"/>
      <c r="VUN2" s="294"/>
      <c r="VUO2" s="294"/>
      <c r="VUP2" s="294"/>
      <c r="VUQ2" s="294"/>
      <c r="VUR2" s="294"/>
      <c r="VUS2" s="294"/>
      <c r="VUT2" s="294"/>
      <c r="VUU2" s="294"/>
      <c r="VUV2" s="294"/>
      <c r="VUW2" s="294"/>
      <c r="VUX2" s="294"/>
      <c r="VUY2" s="294"/>
      <c r="VUZ2" s="294"/>
      <c r="VVA2" s="294"/>
      <c r="VVB2" s="294"/>
      <c r="VVC2" s="294"/>
      <c r="VVD2" s="294"/>
      <c r="VVE2" s="294"/>
      <c r="VVF2" s="294"/>
      <c r="VVG2" s="294"/>
      <c r="VVH2" s="294"/>
      <c r="VVI2" s="294"/>
      <c r="VVJ2" s="294"/>
      <c r="VVK2" s="294"/>
      <c r="VVL2" s="294"/>
      <c r="VVM2" s="294"/>
      <c r="VVN2" s="294"/>
      <c r="VVO2" s="294"/>
      <c r="VVP2" s="294"/>
      <c r="VVQ2" s="294"/>
      <c r="VVR2" s="294"/>
      <c r="VVS2" s="294"/>
      <c r="VVT2" s="294"/>
      <c r="VVU2" s="294"/>
      <c r="VVV2" s="294"/>
      <c r="VVW2" s="294"/>
      <c r="VVX2" s="294"/>
      <c r="VVY2" s="294"/>
      <c r="VVZ2" s="294"/>
      <c r="VWA2" s="294"/>
      <c r="VWB2" s="294"/>
      <c r="VWC2" s="294"/>
      <c r="VWD2" s="294"/>
      <c r="VWE2" s="294"/>
      <c r="VWF2" s="294"/>
      <c r="VWG2" s="294"/>
      <c r="VWH2" s="294"/>
      <c r="VWI2" s="294"/>
      <c r="VWJ2" s="294"/>
      <c r="VWK2" s="294"/>
      <c r="VWL2" s="294"/>
      <c r="VWM2" s="294"/>
      <c r="VWN2" s="294"/>
      <c r="VWO2" s="294"/>
      <c r="VWP2" s="294"/>
      <c r="VWQ2" s="294"/>
      <c r="VWR2" s="294"/>
      <c r="VWS2" s="294"/>
      <c r="VWT2" s="294"/>
      <c r="VWU2" s="294"/>
      <c r="VWV2" s="294"/>
      <c r="VWW2" s="294"/>
      <c r="VWX2" s="294"/>
      <c r="VWY2" s="294"/>
      <c r="VWZ2" s="294"/>
      <c r="VXA2" s="294"/>
      <c r="VXB2" s="294"/>
      <c r="VXC2" s="294"/>
      <c r="VXD2" s="294"/>
      <c r="VXE2" s="294"/>
      <c r="VXF2" s="294"/>
      <c r="VXG2" s="294"/>
      <c r="VXH2" s="294"/>
      <c r="VXI2" s="294"/>
      <c r="VXJ2" s="294"/>
      <c r="VXK2" s="294"/>
      <c r="VXL2" s="294"/>
      <c r="VXM2" s="294"/>
      <c r="VXN2" s="294"/>
      <c r="VXO2" s="294"/>
      <c r="VXP2" s="294"/>
      <c r="VXQ2" s="294"/>
      <c r="VXR2" s="294"/>
      <c r="VXS2" s="294"/>
      <c r="VXT2" s="294"/>
      <c r="VXU2" s="294"/>
      <c r="VXV2" s="294"/>
      <c r="VXW2" s="294"/>
      <c r="VXX2" s="294"/>
      <c r="VXY2" s="294"/>
      <c r="VXZ2" s="294"/>
      <c r="VYA2" s="294"/>
      <c r="VYB2" s="294"/>
      <c r="VYC2" s="294"/>
      <c r="VYD2" s="294"/>
      <c r="VYE2" s="294"/>
      <c r="VYF2" s="294"/>
      <c r="VYG2" s="294"/>
      <c r="VYH2" s="294"/>
      <c r="VYI2" s="294"/>
      <c r="VYJ2" s="294"/>
      <c r="VYK2" s="294"/>
      <c r="VYL2" s="294"/>
      <c r="VYM2" s="294"/>
      <c r="VYN2" s="294"/>
      <c r="VYO2" s="294"/>
      <c r="VYP2" s="294"/>
      <c r="VYQ2" s="294"/>
      <c r="VYR2" s="294"/>
      <c r="VYS2" s="294"/>
      <c r="VYT2" s="294"/>
      <c r="VYU2" s="294"/>
      <c r="VYV2" s="294"/>
      <c r="VYW2" s="294"/>
      <c r="VYX2" s="294"/>
      <c r="VYY2" s="294"/>
      <c r="VYZ2" s="294"/>
      <c r="VZA2" s="294"/>
      <c r="VZB2" s="294"/>
      <c r="VZC2" s="294"/>
      <c r="VZD2" s="294"/>
      <c r="VZE2" s="294"/>
      <c r="VZF2" s="294"/>
      <c r="VZG2" s="294"/>
      <c r="VZH2" s="294"/>
      <c r="VZI2" s="294"/>
      <c r="VZJ2" s="294"/>
      <c r="VZK2" s="294"/>
      <c r="VZL2" s="294"/>
      <c r="VZM2" s="294"/>
      <c r="VZN2" s="294"/>
      <c r="VZO2" s="294"/>
      <c r="VZP2" s="294"/>
      <c r="VZQ2" s="294"/>
      <c r="VZR2" s="294"/>
      <c r="VZS2" s="294"/>
      <c r="VZT2" s="294"/>
      <c r="VZU2" s="294"/>
      <c r="VZV2" s="294"/>
      <c r="VZW2" s="294"/>
      <c r="VZX2" s="294"/>
      <c r="VZY2" s="294"/>
      <c r="VZZ2" s="294"/>
      <c r="WAA2" s="294"/>
      <c r="WAB2" s="294"/>
      <c r="WAC2" s="294"/>
      <c r="WAD2" s="294"/>
      <c r="WAE2" s="294"/>
      <c r="WAF2" s="294"/>
      <c r="WAG2" s="294"/>
      <c r="WAH2" s="294"/>
      <c r="WAI2" s="294"/>
      <c r="WAJ2" s="294"/>
      <c r="WAK2" s="294"/>
      <c r="WAL2" s="294"/>
      <c r="WAM2" s="294"/>
      <c r="WAN2" s="294"/>
      <c r="WAO2" s="294"/>
      <c r="WAP2" s="294"/>
      <c r="WAQ2" s="294"/>
      <c r="WAR2" s="294"/>
      <c r="WAS2" s="294"/>
      <c r="WAT2" s="294"/>
      <c r="WAU2" s="294"/>
      <c r="WAV2" s="294"/>
      <c r="WAW2" s="294"/>
      <c r="WAX2" s="294"/>
      <c r="WAY2" s="294"/>
      <c r="WAZ2" s="294"/>
      <c r="WBA2" s="294"/>
      <c r="WBB2" s="294"/>
      <c r="WBC2" s="294"/>
      <c r="WBD2" s="294"/>
      <c r="WBE2" s="294"/>
      <c r="WBF2" s="294"/>
      <c r="WBG2" s="294"/>
      <c r="WBH2" s="294"/>
      <c r="WBI2" s="294"/>
      <c r="WBJ2" s="294"/>
      <c r="WBK2" s="294"/>
      <c r="WBL2" s="294"/>
      <c r="WBM2" s="294"/>
      <c r="WBN2" s="294"/>
      <c r="WBO2" s="294"/>
      <c r="WBP2" s="294"/>
      <c r="WBQ2" s="294"/>
      <c r="WBR2" s="294"/>
      <c r="WBS2" s="294"/>
      <c r="WBT2" s="294"/>
      <c r="WBU2" s="294"/>
      <c r="WBV2" s="294"/>
      <c r="WBW2" s="294"/>
      <c r="WBX2" s="294"/>
      <c r="WBY2" s="294"/>
      <c r="WBZ2" s="294"/>
      <c r="WCA2" s="294"/>
      <c r="WCB2" s="294"/>
      <c r="WCC2" s="294"/>
      <c r="WCD2" s="294"/>
      <c r="WCE2" s="294"/>
      <c r="WCF2" s="294"/>
      <c r="WCG2" s="294"/>
      <c r="WCH2" s="294"/>
      <c r="WCI2" s="294"/>
      <c r="WCJ2" s="294"/>
      <c r="WCK2" s="294"/>
      <c r="WCL2" s="294"/>
      <c r="WCM2" s="294"/>
      <c r="WCN2" s="294"/>
      <c r="WCO2" s="294"/>
      <c r="WCP2" s="294"/>
      <c r="WCQ2" s="294"/>
      <c r="WCR2" s="294"/>
      <c r="WCS2" s="294"/>
      <c r="WCT2" s="294"/>
      <c r="WCU2" s="294"/>
      <c r="WCV2" s="294"/>
      <c r="WCW2" s="294"/>
      <c r="WCX2" s="294"/>
      <c r="WCY2" s="294"/>
      <c r="WCZ2" s="294"/>
      <c r="WDA2" s="294"/>
      <c r="WDB2" s="294"/>
      <c r="WDC2" s="294"/>
      <c r="WDD2" s="294"/>
      <c r="WDE2" s="294"/>
      <c r="WDF2" s="294"/>
      <c r="WDG2" s="294"/>
      <c r="WDH2" s="294"/>
      <c r="WDI2" s="294"/>
      <c r="WDJ2" s="294"/>
      <c r="WDK2" s="294"/>
      <c r="WDL2" s="294"/>
      <c r="WDM2" s="294"/>
      <c r="WDN2" s="294"/>
      <c r="WDO2" s="294"/>
      <c r="WDP2" s="294"/>
      <c r="WDQ2" s="294"/>
      <c r="WDR2" s="294"/>
      <c r="WDS2" s="294"/>
      <c r="WDT2" s="294"/>
      <c r="WDU2" s="294"/>
      <c r="WDV2" s="294"/>
      <c r="WDW2" s="294"/>
      <c r="WDX2" s="294"/>
      <c r="WDY2" s="294"/>
      <c r="WDZ2" s="294"/>
      <c r="WEA2" s="294"/>
      <c r="WEB2" s="294"/>
      <c r="WEC2" s="294"/>
      <c r="WED2" s="294"/>
      <c r="WEE2" s="294"/>
      <c r="WEF2" s="294"/>
      <c r="WEG2" s="294"/>
      <c r="WEH2" s="294"/>
      <c r="WEI2" s="294"/>
      <c r="WEJ2" s="294"/>
      <c r="WEK2" s="294"/>
      <c r="WEL2" s="294"/>
      <c r="WEM2" s="294"/>
      <c r="WEN2" s="294"/>
      <c r="WEO2" s="294"/>
      <c r="WEP2" s="294"/>
      <c r="WEQ2" s="294"/>
      <c r="WER2" s="294"/>
      <c r="WES2" s="294"/>
      <c r="WET2" s="294"/>
      <c r="WEU2" s="294"/>
      <c r="WEV2" s="294"/>
      <c r="WEW2" s="294"/>
      <c r="WEX2" s="294"/>
      <c r="WEY2" s="294"/>
      <c r="WEZ2" s="294"/>
      <c r="WFA2" s="294"/>
      <c r="WFB2" s="294"/>
      <c r="WFC2" s="294"/>
      <c r="WFD2" s="294"/>
      <c r="WFE2" s="294"/>
      <c r="WFF2" s="294"/>
      <c r="WFG2" s="294"/>
      <c r="WFH2" s="294"/>
      <c r="WFI2" s="294"/>
      <c r="WFJ2" s="294"/>
      <c r="WFK2" s="294"/>
      <c r="WFL2" s="294"/>
      <c r="WFM2" s="294"/>
      <c r="WFN2" s="294"/>
      <c r="WFO2" s="294"/>
      <c r="WFP2" s="294"/>
      <c r="WFQ2" s="294"/>
      <c r="WFR2" s="294"/>
      <c r="WFS2" s="294"/>
      <c r="WFT2" s="294"/>
      <c r="WFU2" s="294"/>
      <c r="WFV2" s="294"/>
      <c r="WFW2" s="294"/>
      <c r="WFX2" s="294"/>
      <c r="WFY2" s="294"/>
      <c r="WFZ2" s="294"/>
      <c r="WGA2" s="294"/>
      <c r="WGB2" s="294"/>
      <c r="WGC2" s="294"/>
      <c r="WGD2" s="294"/>
      <c r="WGE2" s="294"/>
      <c r="WGF2" s="294"/>
      <c r="WGG2" s="294"/>
      <c r="WGH2" s="294"/>
      <c r="WGI2" s="294"/>
      <c r="WGJ2" s="294"/>
      <c r="WGK2" s="294"/>
      <c r="WGL2" s="294"/>
      <c r="WGM2" s="294"/>
      <c r="WGN2" s="294"/>
      <c r="WGO2" s="294"/>
      <c r="WGP2" s="294"/>
      <c r="WGQ2" s="294"/>
      <c r="WGR2" s="294"/>
      <c r="WGS2" s="294"/>
      <c r="WGT2" s="294"/>
      <c r="WGU2" s="294"/>
      <c r="WGV2" s="294"/>
      <c r="WGW2" s="294"/>
      <c r="WGX2" s="294"/>
      <c r="WGY2" s="294"/>
      <c r="WGZ2" s="294"/>
      <c r="WHA2" s="294"/>
      <c r="WHB2" s="294"/>
      <c r="WHC2" s="294"/>
      <c r="WHD2" s="294"/>
      <c r="WHE2" s="294"/>
      <c r="WHF2" s="294"/>
      <c r="WHG2" s="294"/>
      <c r="WHH2" s="294"/>
      <c r="WHI2" s="294"/>
      <c r="WHJ2" s="294"/>
      <c r="WHK2" s="294"/>
      <c r="WHL2" s="294"/>
      <c r="WHM2" s="294"/>
      <c r="WHN2" s="294"/>
      <c r="WHO2" s="294"/>
      <c r="WHP2" s="294"/>
      <c r="WHQ2" s="294"/>
      <c r="WHR2" s="294"/>
      <c r="WHS2" s="294"/>
      <c r="WHT2" s="294"/>
      <c r="WHU2" s="294"/>
      <c r="WHV2" s="294"/>
      <c r="WHW2" s="294"/>
      <c r="WHX2" s="294"/>
      <c r="WHY2" s="294"/>
      <c r="WHZ2" s="294"/>
      <c r="WIA2" s="294"/>
      <c r="WIB2" s="294"/>
      <c r="WIC2" s="294"/>
      <c r="WID2" s="294"/>
      <c r="WIE2" s="294"/>
      <c r="WIF2" s="294"/>
      <c r="WIG2" s="294"/>
      <c r="WIH2" s="294"/>
      <c r="WII2" s="294"/>
      <c r="WIJ2" s="294"/>
      <c r="WIK2" s="294"/>
      <c r="WIL2" s="294"/>
      <c r="WIM2" s="294"/>
      <c r="WIN2" s="294"/>
      <c r="WIO2" s="294"/>
      <c r="WIP2" s="294"/>
      <c r="WIQ2" s="294"/>
      <c r="WIR2" s="294"/>
      <c r="WIS2" s="294"/>
      <c r="WIT2" s="294"/>
      <c r="WIU2" s="294"/>
      <c r="WIV2" s="294"/>
      <c r="WIW2" s="294"/>
      <c r="WIX2" s="294"/>
      <c r="WIY2" s="294"/>
      <c r="WIZ2" s="294"/>
      <c r="WJA2" s="294"/>
      <c r="WJB2" s="294"/>
      <c r="WJC2" s="294"/>
      <c r="WJD2" s="294"/>
      <c r="WJE2" s="294"/>
      <c r="WJF2" s="294"/>
      <c r="WJG2" s="294"/>
      <c r="WJH2" s="294"/>
      <c r="WJI2" s="294"/>
      <c r="WJJ2" s="294"/>
      <c r="WJK2" s="294"/>
      <c r="WJL2" s="294"/>
      <c r="WJM2" s="294"/>
      <c r="WJN2" s="294"/>
      <c r="WJO2" s="294"/>
      <c r="WJP2" s="294"/>
      <c r="WJQ2" s="294"/>
      <c r="WJR2" s="294"/>
      <c r="WJS2" s="294"/>
      <c r="WJT2" s="294"/>
      <c r="WJU2" s="294"/>
      <c r="WJV2" s="294"/>
      <c r="WJW2" s="294"/>
      <c r="WJX2" s="294"/>
      <c r="WJY2" s="294"/>
      <c r="WJZ2" s="294"/>
      <c r="WKA2" s="294"/>
      <c r="WKB2" s="294"/>
      <c r="WKC2" s="294"/>
      <c r="WKD2" s="294"/>
      <c r="WKE2" s="294"/>
      <c r="WKF2" s="294"/>
      <c r="WKG2" s="294"/>
      <c r="WKH2" s="294"/>
      <c r="WKI2" s="294"/>
      <c r="WKJ2" s="294"/>
      <c r="WKK2" s="294"/>
      <c r="WKL2" s="294"/>
      <c r="WKM2" s="294"/>
      <c r="WKN2" s="294"/>
      <c r="WKO2" s="294"/>
      <c r="WKP2" s="294"/>
      <c r="WKQ2" s="294"/>
      <c r="WKR2" s="294"/>
      <c r="WKS2" s="294"/>
      <c r="WKT2" s="294"/>
      <c r="WKU2" s="294"/>
      <c r="WKV2" s="294"/>
      <c r="WKW2" s="294"/>
      <c r="WKX2" s="294"/>
      <c r="WKY2" s="294"/>
      <c r="WKZ2" s="294"/>
      <c r="WLA2" s="294"/>
      <c r="WLB2" s="294"/>
      <c r="WLC2" s="294"/>
      <c r="WLD2" s="294"/>
      <c r="WLE2" s="294"/>
      <c r="WLF2" s="294"/>
      <c r="WLG2" s="294"/>
      <c r="WLH2" s="294"/>
      <c r="WLI2" s="294"/>
      <c r="WLJ2" s="294"/>
      <c r="WLK2" s="294"/>
      <c r="WLL2" s="294"/>
      <c r="WLM2" s="294"/>
      <c r="WLN2" s="294"/>
      <c r="WLO2" s="294"/>
      <c r="WLP2" s="294"/>
      <c r="WLQ2" s="294"/>
      <c r="WLR2" s="294"/>
      <c r="WLS2" s="294"/>
      <c r="WLT2" s="294"/>
      <c r="WLU2" s="294"/>
      <c r="WLV2" s="294"/>
      <c r="WLW2" s="294"/>
      <c r="WLX2" s="294"/>
      <c r="WLY2" s="294"/>
      <c r="WLZ2" s="294"/>
      <c r="WMA2" s="294"/>
      <c r="WMB2" s="294"/>
      <c r="WMC2" s="294"/>
      <c r="WMD2" s="294"/>
      <c r="WME2" s="294"/>
      <c r="WMF2" s="294"/>
      <c r="WMG2" s="294"/>
      <c r="WMH2" s="294"/>
      <c r="WMI2" s="294"/>
      <c r="WMJ2" s="294"/>
      <c r="WMK2" s="294"/>
      <c r="WML2" s="294"/>
      <c r="WMM2" s="294"/>
      <c r="WMN2" s="294"/>
      <c r="WMO2" s="294"/>
      <c r="WMP2" s="294"/>
      <c r="WMQ2" s="294"/>
      <c r="WMR2" s="294"/>
      <c r="WMS2" s="294"/>
      <c r="WMT2" s="294"/>
      <c r="WMU2" s="294"/>
      <c r="WMV2" s="294"/>
      <c r="WMW2" s="294"/>
      <c r="WMX2" s="294"/>
      <c r="WMY2" s="294"/>
      <c r="WMZ2" s="294"/>
      <c r="WNA2" s="294"/>
      <c r="WNB2" s="294"/>
      <c r="WNC2" s="294"/>
      <c r="WND2" s="294"/>
      <c r="WNE2" s="294"/>
      <c r="WNF2" s="294"/>
      <c r="WNG2" s="294"/>
      <c r="WNH2" s="294"/>
      <c r="WNI2" s="294"/>
      <c r="WNJ2" s="294"/>
      <c r="WNK2" s="294"/>
      <c r="WNL2" s="294"/>
      <c r="WNM2" s="294"/>
      <c r="WNN2" s="294"/>
      <c r="WNO2" s="294"/>
      <c r="WNP2" s="294"/>
      <c r="WNQ2" s="294"/>
      <c r="WNR2" s="294"/>
      <c r="WNS2" s="294"/>
      <c r="WNT2" s="294"/>
      <c r="WNU2" s="294"/>
      <c r="WNV2" s="294"/>
      <c r="WNW2" s="294"/>
      <c r="WNX2" s="294"/>
      <c r="WNY2" s="294"/>
      <c r="WNZ2" s="294"/>
      <c r="WOA2" s="294"/>
      <c r="WOB2" s="294"/>
      <c r="WOC2" s="294"/>
      <c r="WOD2" s="294"/>
      <c r="WOE2" s="294"/>
      <c r="WOF2" s="294"/>
      <c r="WOG2" s="294"/>
      <c r="WOH2" s="294"/>
      <c r="WOI2" s="294"/>
      <c r="WOJ2" s="294"/>
      <c r="WOK2" s="294"/>
      <c r="WOL2" s="294"/>
      <c r="WOM2" s="294"/>
      <c r="WON2" s="294"/>
      <c r="WOO2" s="294"/>
      <c r="WOP2" s="294"/>
      <c r="WOQ2" s="294"/>
      <c r="WOR2" s="294"/>
      <c r="WOS2" s="294"/>
      <c r="WOT2" s="294"/>
      <c r="WOU2" s="294"/>
      <c r="WOV2" s="294"/>
      <c r="WOW2" s="294"/>
      <c r="WOX2" s="294"/>
      <c r="WOY2" s="294"/>
      <c r="WOZ2" s="294"/>
      <c r="WPA2" s="294"/>
      <c r="WPB2" s="294"/>
      <c r="WPC2" s="294"/>
      <c r="WPD2" s="294"/>
      <c r="WPE2" s="294"/>
      <c r="WPF2" s="294"/>
      <c r="WPG2" s="294"/>
      <c r="WPH2" s="294"/>
      <c r="WPI2" s="294"/>
      <c r="WPJ2" s="294"/>
      <c r="WPK2" s="294"/>
      <c r="WPL2" s="294"/>
      <c r="WPM2" s="294"/>
      <c r="WPN2" s="294"/>
      <c r="WPO2" s="294"/>
      <c r="WPP2" s="294"/>
      <c r="WPQ2" s="294"/>
      <c r="WPR2" s="294"/>
      <c r="WPS2" s="294"/>
      <c r="WPT2" s="294"/>
      <c r="WPU2" s="294"/>
      <c r="WPV2" s="294"/>
      <c r="WPW2" s="294"/>
      <c r="WPX2" s="294"/>
      <c r="WPY2" s="294"/>
      <c r="WPZ2" s="294"/>
      <c r="WQA2" s="294"/>
      <c r="WQB2" s="294"/>
      <c r="WQC2" s="294"/>
      <c r="WQD2" s="294"/>
      <c r="WQE2" s="294"/>
      <c r="WQF2" s="294"/>
      <c r="WQG2" s="294"/>
      <c r="WQH2" s="294"/>
      <c r="WQI2" s="294"/>
      <c r="WQJ2" s="294"/>
      <c r="WQK2" s="294"/>
      <c r="WQL2" s="294"/>
      <c r="WQM2" s="294"/>
      <c r="WQN2" s="294"/>
      <c r="WQO2" s="294"/>
      <c r="WQP2" s="294"/>
      <c r="WQQ2" s="294"/>
      <c r="WQR2" s="294"/>
      <c r="WQS2" s="294"/>
      <c r="WQT2" s="294"/>
      <c r="WQU2" s="294"/>
      <c r="WQV2" s="294"/>
      <c r="WQW2" s="294"/>
      <c r="WQX2" s="294"/>
      <c r="WQY2" s="294"/>
      <c r="WQZ2" s="294"/>
      <c r="WRA2" s="294"/>
      <c r="WRB2" s="294"/>
      <c r="WRC2" s="294"/>
      <c r="WRD2" s="294"/>
      <c r="WRE2" s="294"/>
      <c r="WRF2" s="294"/>
      <c r="WRG2" s="294"/>
      <c r="WRH2" s="294"/>
      <c r="WRI2" s="294"/>
      <c r="WRJ2" s="294"/>
      <c r="WRK2" s="294"/>
      <c r="WRL2" s="294"/>
      <c r="WRM2" s="294"/>
      <c r="WRN2" s="294"/>
      <c r="WRO2" s="294"/>
      <c r="WRP2" s="294"/>
      <c r="WRQ2" s="294"/>
      <c r="WRR2" s="294"/>
      <c r="WRS2" s="294"/>
      <c r="WRT2" s="294"/>
      <c r="WRU2" s="294"/>
      <c r="WRV2" s="294"/>
      <c r="WRW2" s="294"/>
      <c r="WRX2" s="294"/>
      <c r="WRY2" s="294"/>
      <c r="WRZ2" s="294"/>
      <c r="WSA2" s="294"/>
      <c r="WSB2" s="294"/>
      <c r="WSC2" s="294"/>
      <c r="WSD2" s="294"/>
      <c r="WSE2" s="294"/>
      <c r="WSF2" s="294"/>
      <c r="WSG2" s="294"/>
      <c r="WSH2" s="294"/>
      <c r="WSI2" s="294"/>
      <c r="WSJ2" s="294"/>
      <c r="WSK2" s="294"/>
      <c r="WSL2" s="294"/>
      <c r="WSM2" s="294"/>
      <c r="WSN2" s="294"/>
      <c r="WSO2" s="294"/>
      <c r="WSP2" s="294"/>
      <c r="WSQ2" s="294"/>
      <c r="WSR2" s="294"/>
      <c r="WSS2" s="294"/>
      <c r="WST2" s="294"/>
      <c r="WSU2" s="294"/>
      <c r="WSV2" s="294"/>
      <c r="WSW2" s="294"/>
      <c r="WSX2" s="294"/>
      <c r="WSY2" s="294"/>
      <c r="WSZ2" s="294"/>
      <c r="WTA2" s="294"/>
      <c r="WTB2" s="294"/>
      <c r="WTC2" s="294"/>
      <c r="WTD2" s="294"/>
      <c r="WTE2" s="294"/>
      <c r="WTF2" s="294"/>
      <c r="WTG2" s="294"/>
      <c r="WTH2" s="294"/>
      <c r="WTI2" s="294"/>
      <c r="WTJ2" s="294"/>
      <c r="WTK2" s="294"/>
      <c r="WTL2" s="294"/>
      <c r="WTM2" s="294"/>
      <c r="WTN2" s="294"/>
      <c r="WTO2" s="294"/>
      <c r="WTP2" s="294"/>
      <c r="WTQ2" s="294"/>
      <c r="WTR2" s="294"/>
      <c r="WTS2" s="294"/>
      <c r="WTT2" s="294"/>
      <c r="WTU2" s="294"/>
      <c r="WTV2" s="294"/>
      <c r="WTW2" s="294"/>
      <c r="WTX2" s="294"/>
      <c r="WTY2" s="294"/>
      <c r="WTZ2" s="294"/>
      <c r="WUA2" s="294"/>
      <c r="WUB2" s="294"/>
      <c r="WUC2" s="294"/>
      <c r="WUD2" s="294"/>
      <c r="WUE2" s="294"/>
      <c r="WUF2" s="294"/>
      <c r="WUG2" s="294"/>
      <c r="WUH2" s="294"/>
      <c r="WUI2" s="294"/>
      <c r="WUJ2" s="294"/>
      <c r="WUK2" s="294"/>
      <c r="WUL2" s="294"/>
      <c r="WUM2" s="294"/>
      <c r="WUN2" s="294"/>
      <c r="WUO2" s="294"/>
      <c r="WUP2" s="294"/>
      <c r="WUQ2" s="294"/>
      <c r="WUR2" s="294"/>
      <c r="WUS2" s="294"/>
      <c r="WUT2" s="294"/>
      <c r="WUU2" s="294"/>
      <c r="WUV2" s="294"/>
      <c r="WUW2" s="294"/>
      <c r="WUX2" s="294"/>
      <c r="WUY2" s="294"/>
      <c r="WUZ2" s="294"/>
      <c r="WVA2" s="294"/>
      <c r="WVB2" s="294"/>
      <c r="WVC2" s="294"/>
      <c r="WVD2" s="294"/>
      <c r="WVE2" s="294"/>
      <c r="WVF2" s="294"/>
      <c r="WVG2" s="294"/>
      <c r="WVH2" s="294"/>
      <c r="WVI2" s="294"/>
      <c r="WVJ2" s="294"/>
      <c r="WVK2" s="294"/>
      <c r="WVL2" s="294"/>
      <c r="WVM2" s="294"/>
      <c r="WVN2" s="294"/>
      <c r="WVO2" s="294"/>
      <c r="WVP2" s="294"/>
      <c r="WVQ2" s="294"/>
      <c r="WVR2" s="294"/>
      <c r="WVS2" s="294"/>
      <c r="WVT2" s="294"/>
      <c r="WVU2" s="294"/>
      <c r="WVV2" s="294"/>
      <c r="WVW2" s="294"/>
      <c r="WVX2" s="294"/>
      <c r="WVY2" s="294"/>
      <c r="WVZ2" s="294"/>
      <c r="WWA2" s="294"/>
      <c r="WWB2" s="294"/>
      <c r="WWC2" s="294"/>
      <c r="WWD2" s="294"/>
      <c r="WWE2" s="294"/>
      <c r="WWF2" s="294"/>
      <c r="WWG2" s="294"/>
      <c r="WWH2" s="294"/>
      <c r="WWI2" s="294"/>
      <c r="WWJ2" s="294"/>
      <c r="WWK2" s="294"/>
      <c r="WWL2" s="294"/>
      <c r="WWM2" s="294"/>
      <c r="WWN2" s="294"/>
      <c r="WWO2" s="294"/>
      <c r="WWP2" s="294"/>
      <c r="WWQ2" s="294"/>
      <c r="WWR2" s="294"/>
      <c r="WWS2" s="294"/>
      <c r="WWT2" s="294"/>
      <c r="WWU2" s="294"/>
      <c r="WWV2" s="294"/>
      <c r="WWW2" s="294"/>
      <c r="WWX2" s="294"/>
      <c r="WWY2" s="294"/>
      <c r="WWZ2" s="294"/>
      <c r="WXA2" s="294"/>
      <c r="WXB2" s="294"/>
      <c r="WXC2" s="294"/>
      <c r="WXD2" s="294"/>
      <c r="WXE2" s="294"/>
      <c r="WXF2" s="294"/>
      <c r="WXG2" s="294"/>
      <c r="WXH2" s="294"/>
      <c r="WXI2" s="294"/>
      <c r="WXJ2" s="294"/>
      <c r="WXK2" s="294"/>
      <c r="WXL2" s="294"/>
      <c r="WXM2" s="294"/>
      <c r="WXN2" s="294"/>
      <c r="WXO2" s="294"/>
      <c r="WXP2" s="294"/>
      <c r="WXQ2" s="294"/>
      <c r="WXR2" s="294"/>
      <c r="WXS2" s="294"/>
      <c r="WXT2" s="294"/>
      <c r="WXU2" s="294"/>
      <c r="WXV2" s="294"/>
      <c r="WXW2" s="294"/>
      <c r="WXX2" s="294"/>
      <c r="WXY2" s="294"/>
      <c r="WXZ2" s="294"/>
      <c r="WYA2" s="294"/>
      <c r="WYB2" s="294"/>
      <c r="WYC2" s="294"/>
      <c r="WYD2" s="294"/>
      <c r="WYE2" s="294"/>
      <c r="WYF2" s="294"/>
      <c r="WYG2" s="294"/>
      <c r="WYH2" s="294"/>
      <c r="WYI2" s="294"/>
      <c r="WYJ2" s="294"/>
      <c r="WYK2" s="294"/>
      <c r="WYL2" s="294"/>
      <c r="WYM2" s="294"/>
      <c r="WYN2" s="294"/>
      <c r="WYO2" s="294"/>
      <c r="WYP2" s="294"/>
      <c r="WYQ2" s="294"/>
      <c r="WYR2" s="294"/>
      <c r="WYS2" s="294"/>
      <c r="WYT2" s="294"/>
      <c r="WYU2" s="294"/>
      <c r="WYV2" s="294"/>
      <c r="WYW2" s="294"/>
      <c r="WYX2" s="294"/>
      <c r="WYY2" s="294"/>
      <c r="WYZ2" s="294"/>
      <c r="WZA2" s="294"/>
      <c r="WZB2" s="294"/>
      <c r="WZC2" s="294"/>
      <c r="WZD2" s="294"/>
      <c r="WZE2" s="294"/>
      <c r="WZF2" s="294"/>
      <c r="WZG2" s="294"/>
      <c r="WZH2" s="294"/>
      <c r="WZI2" s="294"/>
      <c r="WZJ2" s="294"/>
      <c r="WZK2" s="294"/>
      <c r="WZL2" s="294"/>
      <c r="WZM2" s="294"/>
      <c r="WZN2" s="294"/>
      <c r="WZO2" s="294"/>
      <c r="WZP2" s="294"/>
      <c r="WZQ2" s="294"/>
      <c r="WZR2" s="294"/>
      <c r="WZS2" s="294"/>
      <c r="WZT2" s="294"/>
      <c r="WZU2" s="294"/>
      <c r="WZV2" s="294"/>
      <c r="WZW2" s="294"/>
      <c r="WZX2" s="294"/>
      <c r="WZY2" s="294"/>
      <c r="WZZ2" s="294"/>
      <c r="XAA2" s="294"/>
      <c r="XAB2" s="294"/>
      <c r="XAC2" s="294"/>
      <c r="XAD2" s="294"/>
      <c r="XAE2" s="294"/>
      <c r="XAF2" s="294"/>
      <c r="XAG2" s="294"/>
      <c r="XAH2" s="294"/>
      <c r="XAI2" s="294"/>
      <c r="XAJ2" s="294"/>
      <c r="XAK2" s="294"/>
      <c r="XAL2" s="294"/>
      <c r="XAM2" s="294"/>
      <c r="XAN2" s="294"/>
      <c r="XAO2" s="294"/>
      <c r="XAP2" s="294"/>
      <c r="XAQ2" s="294"/>
      <c r="XAR2" s="294"/>
      <c r="XAS2" s="294"/>
      <c r="XAT2" s="294"/>
      <c r="XAU2" s="294"/>
      <c r="XAV2" s="294"/>
      <c r="XAW2" s="294"/>
      <c r="XAX2" s="294"/>
      <c r="XAY2" s="294"/>
      <c r="XAZ2" s="294"/>
      <c r="XBA2" s="294"/>
      <c r="XBB2" s="294"/>
      <c r="XBC2" s="294"/>
      <c r="XBD2" s="294"/>
      <c r="XBE2" s="294"/>
      <c r="XBF2" s="294"/>
      <c r="XBG2" s="294"/>
      <c r="XBH2" s="294"/>
      <c r="XBI2" s="294"/>
      <c r="XBJ2" s="294"/>
      <c r="XBK2" s="294"/>
      <c r="XBL2" s="294"/>
      <c r="XBM2" s="294"/>
      <c r="XBN2" s="294"/>
      <c r="XBO2" s="294"/>
      <c r="XBP2" s="294"/>
      <c r="XBQ2" s="294"/>
      <c r="XBR2" s="294"/>
      <c r="XBS2" s="294"/>
      <c r="XBT2" s="294"/>
      <c r="XBU2" s="294"/>
      <c r="XBV2" s="294"/>
      <c r="XBW2" s="294"/>
      <c r="XBX2" s="294"/>
      <c r="XBY2" s="294"/>
      <c r="XBZ2" s="294"/>
      <c r="XCA2" s="294"/>
      <c r="XCB2" s="294"/>
      <c r="XCC2" s="294"/>
      <c r="XCD2" s="294"/>
      <c r="XCE2" s="294"/>
      <c r="XCF2" s="294"/>
      <c r="XCG2" s="294"/>
      <c r="XCH2" s="294"/>
      <c r="XCI2" s="294"/>
      <c r="XCJ2" s="294"/>
      <c r="XCK2" s="294"/>
      <c r="XCL2" s="294"/>
      <c r="XCM2" s="294"/>
      <c r="XCN2" s="294"/>
      <c r="XCO2" s="294"/>
      <c r="XCP2" s="294"/>
      <c r="XCQ2" s="294"/>
      <c r="XCR2" s="294"/>
      <c r="XCS2" s="294"/>
      <c r="XCT2" s="294"/>
      <c r="XCU2" s="294"/>
      <c r="XCV2" s="294"/>
      <c r="XCW2" s="294"/>
      <c r="XCX2" s="294"/>
      <c r="XCY2" s="294"/>
      <c r="XCZ2" s="294"/>
      <c r="XDA2" s="294"/>
      <c r="XDB2" s="294"/>
      <c r="XDC2" s="294"/>
      <c r="XDD2" s="294"/>
      <c r="XDE2" s="294"/>
      <c r="XDF2" s="294"/>
      <c r="XDG2" s="294"/>
      <c r="XDH2" s="294"/>
      <c r="XDI2" s="294"/>
      <c r="XDJ2" s="294"/>
      <c r="XDK2" s="294"/>
      <c r="XDL2" s="294"/>
      <c r="XDM2" s="294"/>
      <c r="XDN2" s="294"/>
      <c r="XDO2" s="294"/>
      <c r="XDP2" s="294"/>
      <c r="XDQ2" s="294"/>
      <c r="XDR2" s="294"/>
      <c r="XDS2" s="294"/>
      <c r="XDT2" s="294"/>
      <c r="XDU2" s="294"/>
      <c r="XDV2" s="294"/>
      <c r="XDW2" s="294"/>
      <c r="XDX2" s="294"/>
      <c r="XDY2" s="294"/>
      <c r="XDZ2" s="294"/>
      <c r="XEA2" s="294"/>
      <c r="XEB2" s="294"/>
      <c r="XEC2" s="294"/>
      <c r="XED2" s="294"/>
      <c r="XEE2" s="294"/>
      <c r="XEF2" s="294"/>
      <c r="XEG2" s="294"/>
      <c r="XEH2" s="294"/>
      <c r="XEI2" s="294"/>
      <c r="XEJ2" s="294"/>
      <c r="XEK2" s="294"/>
      <c r="XEL2" s="294"/>
      <c r="XEM2" s="294"/>
      <c r="XEN2" s="294"/>
      <c r="XEO2" s="294"/>
      <c r="XEP2" s="294"/>
      <c r="XEQ2" s="294"/>
      <c r="XER2" s="294"/>
      <c r="XES2" s="294"/>
      <c r="XET2" s="294"/>
      <c r="XEU2" s="294"/>
      <c r="XEV2" s="294"/>
      <c r="XEW2" s="294"/>
      <c r="XEX2" s="294"/>
      <c r="XEY2" s="294"/>
      <c r="XEZ2" s="294"/>
      <c r="XFA2" s="294"/>
      <c r="XFB2" s="294"/>
    </row>
    <row r="3" spans="1:16383" s="299" customFormat="1" ht="22.5" customHeight="1" x14ac:dyDescent="0.25">
      <c r="A3" s="23" t="s">
        <v>446</v>
      </c>
      <c r="B3" s="23" t="s">
        <v>447</v>
      </c>
      <c r="C3" s="23" t="s">
        <v>448</v>
      </c>
      <c r="D3" s="23" t="s">
        <v>449</v>
      </c>
      <c r="E3" s="250" t="s">
        <v>450</v>
      </c>
      <c r="F3" s="251" t="s">
        <v>690</v>
      </c>
      <c r="G3" s="252" t="s">
        <v>452</v>
      </c>
      <c r="H3" s="251" t="s">
        <v>691</v>
      </c>
      <c r="I3" s="251" t="s">
        <v>692</v>
      </c>
      <c r="J3" s="251" t="s">
        <v>693</v>
      </c>
      <c r="K3" s="251" t="s">
        <v>694</v>
      </c>
      <c r="L3" s="251" t="s">
        <v>695</v>
      </c>
      <c r="M3" s="251" t="s">
        <v>696</v>
      </c>
      <c r="N3" s="251" t="s">
        <v>658</v>
      </c>
      <c r="O3" s="251" t="s">
        <v>697</v>
      </c>
      <c r="P3" s="251" t="s">
        <v>698</v>
      </c>
      <c r="Q3" s="251" t="s">
        <v>459</v>
      </c>
      <c r="R3" s="251" t="s">
        <v>699</v>
      </c>
      <c r="S3" s="251" t="s">
        <v>461</v>
      </c>
      <c r="T3" s="251" t="s">
        <v>462</v>
      </c>
      <c r="U3" s="251" t="s">
        <v>463</v>
      </c>
      <c r="V3" s="251" t="s">
        <v>700</v>
      </c>
      <c r="W3" s="41" t="s">
        <v>701</v>
      </c>
      <c r="X3" s="41" t="s">
        <v>702</v>
      </c>
      <c r="Y3" s="41" t="s">
        <v>466</v>
      </c>
      <c r="Z3" s="41" t="s">
        <v>467</v>
      </c>
      <c r="AA3" s="41" t="s">
        <v>468</v>
      </c>
      <c r="AB3" s="41" t="s">
        <v>703</v>
      </c>
      <c r="AC3" s="23" t="s">
        <v>446</v>
      </c>
    </row>
    <row r="4" spans="1:16383" s="304" customFormat="1" x14ac:dyDescent="0.2">
      <c r="A4" s="24">
        <v>14</v>
      </c>
      <c r="B4" s="24" t="s">
        <v>704</v>
      </c>
      <c r="C4" s="24"/>
      <c r="D4" s="24"/>
      <c r="E4" s="31" t="s">
        <v>473</v>
      </c>
      <c r="F4" s="27">
        <v>234950</v>
      </c>
      <c r="G4" s="42">
        <v>1</v>
      </c>
      <c r="H4" s="27">
        <v>1030000</v>
      </c>
      <c r="I4" s="27">
        <v>1293253.984942659</v>
      </c>
      <c r="J4" s="27">
        <v>3623119</v>
      </c>
      <c r="K4" s="374">
        <v>1.4821130287336328E-2</v>
      </c>
      <c r="L4" s="27">
        <v>5590403.104979746</v>
      </c>
      <c r="M4" s="27">
        <v>164572384</v>
      </c>
      <c r="N4" s="27">
        <v>113517</v>
      </c>
      <c r="O4" s="27">
        <v>115341</v>
      </c>
      <c r="P4" s="27">
        <v>167216745.88778773</v>
      </c>
      <c r="Q4" s="27">
        <v>154166844.74900529</v>
      </c>
      <c r="R4" s="27">
        <v>0</v>
      </c>
      <c r="S4" s="27">
        <v>151593376</v>
      </c>
      <c r="T4" s="27">
        <v>151593376</v>
      </c>
      <c r="U4" s="27">
        <v>142871029.0357399</v>
      </c>
      <c r="V4" s="27">
        <v>144164283.02068254</v>
      </c>
      <c r="W4" s="43">
        <v>2.5577094933432781E-2</v>
      </c>
      <c r="X4" s="27">
        <v>149754686.1256623</v>
      </c>
      <c r="Y4" s="27">
        <v>0</v>
      </c>
      <c r="Z4" s="27">
        <v>0</v>
      </c>
      <c r="AA4" s="27">
        <v>0</v>
      </c>
      <c r="AB4" s="27">
        <v>149754686</v>
      </c>
      <c r="AC4" s="24">
        <v>14</v>
      </c>
    </row>
    <row r="5" spans="1:16383" s="304" customFormat="1" x14ac:dyDescent="0.2">
      <c r="A5" s="24">
        <v>34</v>
      </c>
      <c r="B5" s="24" t="s">
        <v>14</v>
      </c>
      <c r="C5" s="24"/>
      <c r="D5" s="24"/>
      <c r="E5" s="31" t="s">
        <v>473</v>
      </c>
      <c r="F5" s="27">
        <v>217828</v>
      </c>
      <c r="G5" s="42">
        <v>1</v>
      </c>
      <c r="H5" s="27">
        <v>1988000</v>
      </c>
      <c r="I5" s="27">
        <v>2496105.7495786464</v>
      </c>
      <c r="J5" s="27">
        <v>3805227</v>
      </c>
      <c r="K5" s="374">
        <v>1.5566081362464203E-2</v>
      </c>
      <c r="L5" s="27">
        <v>5871392.255113001</v>
      </c>
      <c r="M5" s="27">
        <v>81397139</v>
      </c>
      <c r="N5" s="27">
        <v>74376</v>
      </c>
      <c r="O5" s="27">
        <v>75878</v>
      </c>
      <c r="P5" s="27">
        <v>83040928.700683028</v>
      </c>
      <c r="Q5" s="27">
        <v>76560262.519415483</v>
      </c>
      <c r="R5" s="27">
        <v>0</v>
      </c>
      <c r="S5" s="27">
        <v>73402888</v>
      </c>
      <c r="T5" s="27">
        <v>73402888</v>
      </c>
      <c r="U5" s="27">
        <v>69179448.465843022</v>
      </c>
      <c r="V5" s="27">
        <v>71675554.215421662</v>
      </c>
      <c r="W5" s="43">
        <v>1.2716412249705707E-2</v>
      </c>
      <c r="X5" s="27">
        <v>77546946.470534667</v>
      </c>
      <c r="Y5" s="27">
        <v>0</v>
      </c>
      <c r="Z5" s="27">
        <v>0</v>
      </c>
      <c r="AA5" s="27">
        <v>0</v>
      </c>
      <c r="AB5" s="27">
        <v>77546946</v>
      </c>
      <c r="AC5" s="24">
        <v>34</v>
      </c>
    </row>
    <row r="6" spans="1:16383" s="304" customFormat="1" x14ac:dyDescent="0.2">
      <c r="A6" s="24">
        <v>37</v>
      </c>
      <c r="B6" s="24" t="s">
        <v>298</v>
      </c>
      <c r="C6" s="24"/>
      <c r="D6" s="24"/>
      <c r="E6" s="31" t="s">
        <v>472</v>
      </c>
      <c r="F6" s="27">
        <v>31851</v>
      </c>
      <c r="G6" s="42">
        <v>0.67403999999999997</v>
      </c>
      <c r="H6" s="27">
        <v>18000</v>
      </c>
      <c r="I6" s="27">
        <v>15233.678143877181</v>
      </c>
      <c r="J6" s="27">
        <v>1555731</v>
      </c>
      <c r="K6" s="374">
        <v>6.3640448583245626E-3</v>
      </c>
      <c r="L6" s="27">
        <v>2400463.0852349163</v>
      </c>
      <c r="M6" s="27">
        <v>13082067</v>
      </c>
      <c r="N6" s="27">
        <v>9607</v>
      </c>
      <c r="O6" s="27">
        <v>9578</v>
      </c>
      <c r="P6" s="27">
        <v>13042577.050692203</v>
      </c>
      <c r="Q6" s="27">
        <v>12024710.447662488</v>
      </c>
      <c r="R6" s="27">
        <v>3919574.6175200646</v>
      </c>
      <c r="S6" s="27">
        <v>13165118</v>
      </c>
      <c r="T6" s="27">
        <v>8873816.1367199998</v>
      </c>
      <c r="U6" s="27">
        <v>8363236.41823994</v>
      </c>
      <c r="V6" s="27">
        <v>12298044.713903883</v>
      </c>
      <c r="W6" s="43">
        <v>2.1818736968156954E-3</v>
      </c>
      <c r="X6" s="27">
        <v>14698507.799138799</v>
      </c>
      <c r="Y6" s="27">
        <v>0</v>
      </c>
      <c r="Z6" s="27">
        <v>0</v>
      </c>
      <c r="AA6" s="27">
        <v>0</v>
      </c>
      <c r="AB6" s="27">
        <v>14698508</v>
      </c>
      <c r="AC6" s="24">
        <v>37</v>
      </c>
    </row>
    <row r="7" spans="1:16383" s="304" customFormat="1" x14ac:dyDescent="0.2">
      <c r="A7" s="24">
        <v>47</v>
      </c>
      <c r="B7" s="24" t="s">
        <v>328</v>
      </c>
      <c r="C7" s="24"/>
      <c r="D7" s="24"/>
      <c r="E7" s="31" t="s">
        <v>472</v>
      </c>
      <c r="F7" s="27">
        <v>27466</v>
      </c>
      <c r="G7" s="42">
        <v>0.49863999999999997</v>
      </c>
      <c r="H7" s="27">
        <v>32000</v>
      </c>
      <c r="I7" s="27">
        <v>20034.73917054159</v>
      </c>
      <c r="J7" s="27">
        <v>919570</v>
      </c>
      <c r="K7" s="374">
        <v>3.7616944898375862E-3</v>
      </c>
      <c r="L7" s="27">
        <v>1418878.8674195423</v>
      </c>
      <c r="M7" s="27">
        <v>12831519</v>
      </c>
      <c r="N7" s="27">
        <v>8758</v>
      </c>
      <c r="O7" s="27">
        <v>8781</v>
      </c>
      <c r="P7" s="27">
        <v>12865216.754852707</v>
      </c>
      <c r="Q7" s="27">
        <v>11861191.674179872</v>
      </c>
      <c r="R7" s="27">
        <v>5946727.0577668212</v>
      </c>
      <c r="S7" s="27">
        <v>11209736</v>
      </c>
      <c r="T7" s="27">
        <v>5589622.7590399999</v>
      </c>
      <c r="U7" s="27">
        <v>5268008.2506087627</v>
      </c>
      <c r="V7" s="27">
        <v>11234770.047546126</v>
      </c>
      <c r="W7" s="43">
        <v>1.9932314304240621E-3</v>
      </c>
      <c r="X7" s="27">
        <v>12653648.914965669</v>
      </c>
      <c r="Y7" s="27">
        <v>0</v>
      </c>
      <c r="Z7" s="27">
        <v>0</v>
      </c>
      <c r="AA7" s="27">
        <v>0</v>
      </c>
      <c r="AB7" s="27">
        <v>12653649</v>
      </c>
      <c r="AC7" s="24">
        <v>47</v>
      </c>
    </row>
    <row r="8" spans="1:16383" s="304" customFormat="1" x14ac:dyDescent="0.2">
      <c r="A8" s="24">
        <v>50</v>
      </c>
      <c r="B8" s="24" t="s">
        <v>375</v>
      </c>
      <c r="C8" s="24"/>
      <c r="D8" s="24"/>
      <c r="E8" s="31" t="s">
        <v>472</v>
      </c>
      <c r="F8" s="27">
        <v>23348</v>
      </c>
      <c r="G8" s="42">
        <v>0.33391999999999999</v>
      </c>
      <c r="H8" s="27">
        <v>0</v>
      </c>
      <c r="I8" s="27">
        <v>0</v>
      </c>
      <c r="J8" s="27">
        <v>119629</v>
      </c>
      <c r="K8" s="374">
        <v>4.8936758498513498E-4</v>
      </c>
      <c r="L8" s="27">
        <v>184585.25183567582</v>
      </c>
      <c r="M8" s="27">
        <v>3946122</v>
      </c>
      <c r="N8" s="27">
        <v>7748</v>
      </c>
      <c r="O8" s="27">
        <v>8061</v>
      </c>
      <c r="P8" s="27">
        <v>4105535.5500774393</v>
      </c>
      <c r="Q8" s="27">
        <v>3785132.0356697342</v>
      </c>
      <c r="R8" s="27">
        <v>2521200.7463188968</v>
      </c>
      <c r="S8" s="27">
        <v>4817557.5</v>
      </c>
      <c r="T8" s="27">
        <v>1608678.8004000001</v>
      </c>
      <c r="U8" s="27">
        <v>1516118.9866312339</v>
      </c>
      <c r="V8" s="27">
        <v>4037319.7329501305</v>
      </c>
      <c r="W8" s="43">
        <v>7.1628636388024311E-4</v>
      </c>
      <c r="X8" s="27">
        <v>4221904.9847858064</v>
      </c>
      <c r="Y8" s="27">
        <v>0</v>
      </c>
      <c r="Z8" s="27">
        <v>0</v>
      </c>
      <c r="AA8" s="27">
        <v>0</v>
      </c>
      <c r="AB8" s="27">
        <v>4221905</v>
      </c>
      <c r="AC8" s="24">
        <v>50</v>
      </c>
    </row>
    <row r="9" spans="1:16383" s="304" customFormat="1" x14ac:dyDescent="0.2">
      <c r="A9" s="24">
        <v>59</v>
      </c>
      <c r="B9" s="24" t="s">
        <v>9</v>
      </c>
      <c r="C9" s="24"/>
      <c r="D9" s="24"/>
      <c r="E9" s="31" t="s">
        <v>472</v>
      </c>
      <c r="F9" s="27">
        <v>27954</v>
      </c>
      <c r="G9" s="42">
        <v>0.51815999999999995</v>
      </c>
      <c r="H9" s="27">
        <v>310000</v>
      </c>
      <c r="I9" s="27">
        <v>201684.34009684008</v>
      </c>
      <c r="J9" s="27">
        <v>758645</v>
      </c>
      <c r="K9" s="374">
        <v>3.1033969314384286E-3</v>
      </c>
      <c r="L9" s="27">
        <v>1170574.6798759189</v>
      </c>
      <c r="M9" s="27">
        <v>8795311</v>
      </c>
      <c r="N9" s="27">
        <v>8298</v>
      </c>
      <c r="O9" s="27">
        <v>8347</v>
      </c>
      <c r="P9" s="27">
        <v>8847247.6400337443</v>
      </c>
      <c r="Q9" s="27">
        <v>8156792.2287662374</v>
      </c>
      <c r="R9" s="27">
        <v>3930268.7675087242</v>
      </c>
      <c r="S9" s="27">
        <v>9536981</v>
      </c>
      <c r="T9" s="27">
        <v>4941682.0749599999</v>
      </c>
      <c r="U9" s="27">
        <v>4657348.6378257424</v>
      </c>
      <c r="V9" s="27">
        <v>8789301.7454313077</v>
      </c>
      <c r="W9" s="43">
        <v>1.5593654713298949E-3</v>
      </c>
      <c r="X9" s="27">
        <v>9959876.4253072273</v>
      </c>
      <c r="Y9" s="27">
        <v>0</v>
      </c>
      <c r="Z9" s="27">
        <v>0</v>
      </c>
      <c r="AA9" s="27">
        <v>0</v>
      </c>
      <c r="AB9" s="27">
        <v>9959876</v>
      </c>
      <c r="AC9" s="24">
        <v>59</v>
      </c>
    </row>
    <row r="10" spans="1:16383" s="304" customFormat="1" x14ac:dyDescent="0.2">
      <c r="A10" s="24">
        <v>60</v>
      </c>
      <c r="B10" s="24" t="s">
        <v>16</v>
      </c>
      <c r="C10" s="24"/>
      <c r="D10" s="24"/>
      <c r="E10" s="31" t="s">
        <v>471</v>
      </c>
      <c r="F10" s="27">
        <v>3757</v>
      </c>
      <c r="G10" s="42">
        <v>0</v>
      </c>
      <c r="H10" s="27">
        <v>0</v>
      </c>
      <c r="I10" s="27">
        <v>0</v>
      </c>
      <c r="J10" s="27">
        <v>93221</v>
      </c>
      <c r="K10" s="374">
        <v>3.8134010682944159E-4</v>
      </c>
      <c r="L10" s="27">
        <v>143838.21449124825</v>
      </c>
      <c r="M10" s="27">
        <v>104206</v>
      </c>
      <c r="N10" s="27">
        <v>1214</v>
      </c>
      <c r="O10" s="27">
        <v>1215</v>
      </c>
      <c r="P10" s="27">
        <v>104291.83690280066</v>
      </c>
      <c r="Q10" s="27">
        <v>96152.710920305588</v>
      </c>
      <c r="R10" s="27">
        <v>96152.710920305588</v>
      </c>
      <c r="S10" s="27">
        <v>203988.03125</v>
      </c>
      <c r="T10" s="27">
        <v>0</v>
      </c>
      <c r="U10" s="27">
        <v>0</v>
      </c>
      <c r="V10" s="27">
        <v>96152.710920305573</v>
      </c>
      <c r="W10" s="43">
        <v>1.705905903865765E-5</v>
      </c>
      <c r="X10" s="27">
        <v>239990.92541155382</v>
      </c>
      <c r="Y10" s="27">
        <v>0</v>
      </c>
      <c r="Z10" s="27">
        <v>0</v>
      </c>
      <c r="AA10" s="27">
        <v>0</v>
      </c>
      <c r="AB10" s="27">
        <v>239991</v>
      </c>
      <c r="AC10" s="24">
        <v>60</v>
      </c>
    </row>
    <row r="11" spans="1:16383" s="304" customFormat="1" x14ac:dyDescent="0.2">
      <c r="A11" s="24">
        <v>72</v>
      </c>
      <c r="B11" s="24" t="s">
        <v>139</v>
      </c>
      <c r="C11" s="24"/>
      <c r="D11" s="24"/>
      <c r="E11" s="31" t="s">
        <v>472</v>
      </c>
      <c r="F11" s="27">
        <v>15904</v>
      </c>
      <c r="G11" s="42">
        <v>3.615999999999997E-2</v>
      </c>
      <c r="H11" s="27">
        <v>43000</v>
      </c>
      <c r="I11" s="27">
        <v>1952.2861709782912</v>
      </c>
      <c r="J11" s="27">
        <v>299920</v>
      </c>
      <c r="K11" s="374">
        <v>1.2268858394598441E-3</v>
      </c>
      <c r="L11" s="27">
        <v>462770.80582932144</v>
      </c>
      <c r="M11" s="27">
        <v>7576279</v>
      </c>
      <c r="N11" s="27">
        <v>4943</v>
      </c>
      <c r="O11" s="27">
        <v>5031</v>
      </c>
      <c r="P11" s="27">
        <v>7711159.1440420793</v>
      </c>
      <c r="Q11" s="27">
        <v>7109366.1599668134</v>
      </c>
      <c r="R11" s="27">
        <v>6852291.4796224134</v>
      </c>
      <c r="S11" s="27">
        <v>6936079.5</v>
      </c>
      <c r="T11" s="27">
        <v>250808.6347199998</v>
      </c>
      <c r="U11" s="27">
        <v>236377.66160373244</v>
      </c>
      <c r="V11" s="27">
        <v>7090621.4273971235</v>
      </c>
      <c r="W11" s="43">
        <v>1.2579918797192672E-3</v>
      </c>
      <c r="X11" s="27">
        <v>7553392.2332264446</v>
      </c>
      <c r="Y11" s="27">
        <v>0</v>
      </c>
      <c r="Z11" s="27">
        <v>0</v>
      </c>
      <c r="AA11" s="27">
        <v>0</v>
      </c>
      <c r="AB11" s="27">
        <v>7553392</v>
      </c>
      <c r="AC11" s="24">
        <v>72</v>
      </c>
    </row>
    <row r="12" spans="1:16383" s="304" customFormat="1" x14ac:dyDescent="0.2">
      <c r="A12" s="24">
        <v>74</v>
      </c>
      <c r="B12" s="24" t="s">
        <v>144</v>
      </c>
      <c r="C12" s="24"/>
      <c r="D12" s="24"/>
      <c r="E12" s="31" t="s">
        <v>473</v>
      </c>
      <c r="F12" s="27">
        <v>51119</v>
      </c>
      <c r="G12" s="42">
        <v>1</v>
      </c>
      <c r="H12" s="27">
        <v>120000</v>
      </c>
      <c r="I12" s="27">
        <v>150670.36717778552</v>
      </c>
      <c r="J12" s="27">
        <v>906994</v>
      </c>
      <c r="K12" s="374">
        <v>3.7102497168412974E-3</v>
      </c>
      <c r="L12" s="27">
        <v>1399474.3406987183</v>
      </c>
      <c r="M12" s="27">
        <v>19970598</v>
      </c>
      <c r="N12" s="27">
        <v>16044</v>
      </c>
      <c r="O12" s="27">
        <v>16253</v>
      </c>
      <c r="P12" s="27">
        <v>20230748.522438295</v>
      </c>
      <c r="Q12" s="27">
        <v>18651903.851232015</v>
      </c>
      <c r="R12" s="27">
        <v>0</v>
      </c>
      <c r="S12" s="27">
        <v>19010730</v>
      </c>
      <c r="T12" s="27">
        <v>19010730</v>
      </c>
      <c r="U12" s="27">
        <v>17916894.718543716</v>
      </c>
      <c r="V12" s="27">
        <v>18067565.0857215</v>
      </c>
      <c r="W12" s="43">
        <v>3.2054807038937438E-3</v>
      </c>
      <c r="X12" s="27">
        <v>19467039.426420219</v>
      </c>
      <c r="Y12" s="27">
        <v>0</v>
      </c>
      <c r="Z12" s="27">
        <v>0</v>
      </c>
      <c r="AA12" s="27">
        <v>0</v>
      </c>
      <c r="AB12" s="27">
        <v>19467039</v>
      </c>
      <c r="AC12" s="24">
        <v>74</v>
      </c>
    </row>
    <row r="13" spans="1:16383" s="304" customFormat="1" x14ac:dyDescent="0.2">
      <c r="A13" s="24">
        <v>80</v>
      </c>
      <c r="B13" s="24" t="s">
        <v>187</v>
      </c>
      <c r="C13" s="24"/>
      <c r="D13" s="24"/>
      <c r="E13" s="31" t="s">
        <v>473</v>
      </c>
      <c r="F13" s="27">
        <v>125504</v>
      </c>
      <c r="G13" s="42">
        <v>1</v>
      </c>
      <c r="H13" s="27">
        <v>1296000</v>
      </c>
      <c r="I13" s="27">
        <v>1627239.9655200834</v>
      </c>
      <c r="J13" s="27">
        <v>1939501</v>
      </c>
      <c r="K13" s="374">
        <v>7.9339367581962097E-3</v>
      </c>
      <c r="L13" s="27">
        <v>2992612.8323445413</v>
      </c>
      <c r="M13" s="27">
        <v>86697828</v>
      </c>
      <c r="N13" s="27">
        <v>48449</v>
      </c>
      <c r="O13" s="27">
        <v>49452</v>
      </c>
      <c r="P13" s="27">
        <v>88492662.186133876</v>
      </c>
      <c r="Q13" s="27">
        <v>81586532.737761095</v>
      </c>
      <c r="R13" s="27">
        <v>0</v>
      </c>
      <c r="S13" s="27">
        <v>76056784</v>
      </c>
      <c r="T13" s="27">
        <v>76056784</v>
      </c>
      <c r="U13" s="27">
        <v>71680645.170333818</v>
      </c>
      <c r="V13" s="27">
        <v>73307885.135853902</v>
      </c>
      <c r="W13" s="43">
        <v>1.3006014376112311E-2</v>
      </c>
      <c r="X13" s="27">
        <v>76300497.968198448</v>
      </c>
      <c r="Y13" s="27">
        <v>0</v>
      </c>
      <c r="Z13" s="27">
        <v>0</v>
      </c>
      <c r="AA13" s="27">
        <v>0</v>
      </c>
      <c r="AB13" s="27">
        <v>76300498</v>
      </c>
      <c r="AC13" s="24">
        <v>80</v>
      </c>
    </row>
    <row r="14" spans="1:16383" s="304" customFormat="1" x14ac:dyDescent="0.2">
      <c r="A14" s="24">
        <v>85</v>
      </c>
      <c r="B14" s="24" t="s">
        <v>248</v>
      </c>
      <c r="C14" s="24"/>
      <c r="D14" s="24"/>
      <c r="E14" s="31" t="s">
        <v>472</v>
      </c>
      <c r="F14" s="27">
        <v>25680</v>
      </c>
      <c r="G14" s="42">
        <v>0.42720000000000002</v>
      </c>
      <c r="H14" s="27">
        <v>139000</v>
      </c>
      <c r="I14" s="27">
        <v>74557.724494255381</v>
      </c>
      <c r="J14" s="27">
        <v>433624</v>
      </c>
      <c r="K14" s="374">
        <v>1.7738301722123749E-3</v>
      </c>
      <c r="L14" s="27">
        <v>669073.51262647938</v>
      </c>
      <c r="M14" s="27">
        <v>7841897</v>
      </c>
      <c r="N14" s="27">
        <v>7532</v>
      </c>
      <c r="O14" s="27">
        <v>7616</v>
      </c>
      <c r="P14" s="27">
        <v>7929353.1003717473</v>
      </c>
      <c r="Q14" s="27">
        <v>7310531.8602802288</v>
      </c>
      <c r="R14" s="27">
        <v>4187472.6495685149</v>
      </c>
      <c r="S14" s="27">
        <v>8505672</v>
      </c>
      <c r="T14" s="27">
        <v>3633623.0784</v>
      </c>
      <c r="U14" s="27">
        <v>3424552.4576154375</v>
      </c>
      <c r="V14" s="27">
        <v>7686582.831678208</v>
      </c>
      <c r="W14" s="43">
        <v>1.3637251521677028E-3</v>
      </c>
      <c r="X14" s="27">
        <v>8355656.3443046873</v>
      </c>
      <c r="Y14" s="27">
        <v>0</v>
      </c>
      <c r="Z14" s="27">
        <v>0</v>
      </c>
      <c r="AA14" s="27">
        <v>0</v>
      </c>
      <c r="AB14" s="27">
        <v>8355656</v>
      </c>
      <c r="AC14" s="24">
        <v>85</v>
      </c>
    </row>
    <row r="15" spans="1:16383" s="304" customFormat="1" x14ac:dyDescent="0.2">
      <c r="A15" s="24">
        <v>86</v>
      </c>
      <c r="B15" s="24" t="s">
        <v>251</v>
      </c>
      <c r="C15" s="24"/>
      <c r="D15" s="24"/>
      <c r="E15" s="31" t="s">
        <v>472</v>
      </c>
      <c r="F15" s="27">
        <v>29791</v>
      </c>
      <c r="G15" s="42">
        <v>0.59164000000000005</v>
      </c>
      <c r="H15" s="27">
        <v>78000</v>
      </c>
      <c r="I15" s="27">
        <v>57942.700424092276</v>
      </c>
      <c r="J15" s="27">
        <v>498547</v>
      </c>
      <c r="K15" s="374">
        <v>2.0394113583795241E-3</v>
      </c>
      <c r="L15" s="27">
        <v>769248.45603424474</v>
      </c>
      <c r="M15" s="27">
        <v>7849500</v>
      </c>
      <c r="N15" s="27">
        <v>8651</v>
      </c>
      <c r="O15" s="27">
        <v>8662</v>
      </c>
      <c r="P15" s="27">
        <v>7859480.8692636695</v>
      </c>
      <c r="Q15" s="27">
        <v>7246112.5860722829</v>
      </c>
      <c r="R15" s="27">
        <v>2959022.5356484773</v>
      </c>
      <c r="S15" s="27">
        <v>7079514.5</v>
      </c>
      <c r="T15" s="27">
        <v>4188523.9587800005</v>
      </c>
      <c r="U15" s="27">
        <v>3947525.5708517875</v>
      </c>
      <c r="V15" s="27">
        <v>6964490.8069243561</v>
      </c>
      <c r="W15" s="43">
        <v>1.2356142506266166E-3</v>
      </c>
      <c r="X15" s="27">
        <v>7733739.2629586011</v>
      </c>
      <c r="Y15" s="27">
        <v>0</v>
      </c>
      <c r="Z15" s="27">
        <v>0</v>
      </c>
      <c r="AA15" s="27">
        <v>0</v>
      </c>
      <c r="AB15" s="27">
        <v>7733739</v>
      </c>
      <c r="AC15" s="24">
        <v>86</v>
      </c>
    </row>
    <row r="16" spans="1:16383" s="304" customFormat="1" x14ac:dyDescent="0.2">
      <c r="A16" s="24">
        <v>88</v>
      </c>
      <c r="B16" s="24" t="s">
        <v>283</v>
      </c>
      <c r="C16" s="24"/>
      <c r="D16" s="24"/>
      <c r="E16" s="31" t="s">
        <v>471</v>
      </c>
      <c r="F16" s="27">
        <v>944</v>
      </c>
      <c r="G16" s="42">
        <v>0</v>
      </c>
      <c r="H16" s="27">
        <v>0</v>
      </c>
      <c r="I16" s="27">
        <v>0</v>
      </c>
      <c r="J16" s="27">
        <v>13347</v>
      </c>
      <c r="K16" s="374">
        <v>5.459871065374279E-5</v>
      </c>
      <c r="L16" s="27">
        <v>20594.164928660819</v>
      </c>
      <c r="M16" s="27">
        <v>106292</v>
      </c>
      <c r="N16" s="27">
        <v>344</v>
      </c>
      <c r="O16" s="27">
        <v>354</v>
      </c>
      <c r="P16" s="27">
        <v>109381.88372093023</v>
      </c>
      <c r="Q16" s="27">
        <v>100845.52116134651</v>
      </c>
      <c r="R16" s="27">
        <v>100845.52116134651</v>
      </c>
      <c r="S16" s="27">
        <v>73987</v>
      </c>
      <c r="T16" s="27">
        <v>0</v>
      </c>
      <c r="U16" s="27">
        <v>0</v>
      </c>
      <c r="V16" s="27">
        <v>100845.52116134651</v>
      </c>
      <c r="W16" s="43">
        <v>1.7891640108841795E-5</v>
      </c>
      <c r="X16" s="27">
        <v>121439.68609000732</v>
      </c>
      <c r="Y16" s="27">
        <v>0</v>
      </c>
      <c r="Z16" s="27">
        <v>0</v>
      </c>
      <c r="AA16" s="27">
        <v>0</v>
      </c>
      <c r="AB16" s="27">
        <v>121440</v>
      </c>
      <c r="AC16" s="24">
        <v>88</v>
      </c>
    </row>
    <row r="17" spans="1:29" s="304" customFormat="1" x14ac:dyDescent="0.2">
      <c r="A17" s="24">
        <v>90</v>
      </c>
      <c r="B17" s="24" t="s">
        <v>294</v>
      </c>
      <c r="C17" s="24"/>
      <c r="D17" s="24"/>
      <c r="E17" s="31" t="s">
        <v>473</v>
      </c>
      <c r="F17" s="27">
        <v>55895</v>
      </c>
      <c r="G17" s="42">
        <v>1</v>
      </c>
      <c r="H17" s="27">
        <v>154000</v>
      </c>
      <c r="I17" s="27">
        <v>193360.30454482476</v>
      </c>
      <c r="J17" s="27">
        <v>1071672</v>
      </c>
      <c r="K17" s="374">
        <v>4.3838997110749872E-3</v>
      </c>
      <c r="L17" s="27">
        <v>1653569.3352384656</v>
      </c>
      <c r="M17" s="27">
        <v>25173509</v>
      </c>
      <c r="N17" s="27">
        <v>17579</v>
      </c>
      <c r="O17" s="27">
        <v>17685</v>
      </c>
      <c r="P17" s="27">
        <v>25325303.297400307</v>
      </c>
      <c r="Q17" s="27">
        <v>23348870.23989699</v>
      </c>
      <c r="R17" s="27">
        <v>0</v>
      </c>
      <c r="S17" s="27">
        <v>24712868</v>
      </c>
      <c r="T17" s="27">
        <v>24712868</v>
      </c>
      <c r="U17" s="27">
        <v>23290944.332451623</v>
      </c>
      <c r="V17" s="27">
        <v>23484304.636996448</v>
      </c>
      <c r="W17" s="43">
        <v>4.1664986400268087E-3</v>
      </c>
      <c r="X17" s="27">
        <v>25137873.972234912</v>
      </c>
      <c r="Y17" s="27">
        <v>325191</v>
      </c>
      <c r="Z17" s="27">
        <v>0</v>
      </c>
      <c r="AA17" s="27">
        <v>40648.875</v>
      </c>
      <c r="AB17" s="27">
        <v>25097225</v>
      </c>
      <c r="AC17" s="24">
        <v>90</v>
      </c>
    </row>
    <row r="18" spans="1:29" s="304" customFormat="1" x14ac:dyDescent="0.2">
      <c r="A18" s="24">
        <v>93</v>
      </c>
      <c r="B18" s="24" t="s">
        <v>309</v>
      </c>
      <c r="C18" s="24"/>
      <c r="D18" s="24"/>
      <c r="E18" s="31" t="s">
        <v>471</v>
      </c>
      <c r="F18" s="27">
        <v>4960</v>
      </c>
      <c r="G18" s="42">
        <v>0</v>
      </c>
      <c r="H18" s="27">
        <v>12000</v>
      </c>
      <c r="I18" s="27">
        <v>0</v>
      </c>
      <c r="J18" s="27">
        <v>38248</v>
      </c>
      <c r="K18" s="374">
        <v>1.5646148835576194E-4</v>
      </c>
      <c r="L18" s="27">
        <v>59015.930185915866</v>
      </c>
      <c r="M18" s="27">
        <v>305318</v>
      </c>
      <c r="N18" s="27">
        <v>1774</v>
      </c>
      <c r="O18" s="27">
        <v>1865</v>
      </c>
      <c r="P18" s="27">
        <v>320979.74633596395</v>
      </c>
      <c r="Q18" s="27">
        <v>295929.89899563423</v>
      </c>
      <c r="R18" s="27">
        <v>295929.89899563423</v>
      </c>
      <c r="S18" s="27">
        <v>595188.8125</v>
      </c>
      <c r="T18" s="27">
        <v>0</v>
      </c>
      <c r="U18" s="27">
        <v>0</v>
      </c>
      <c r="V18" s="27">
        <v>295929.89899563423</v>
      </c>
      <c r="W18" s="43">
        <v>5.2502790300470051E-5</v>
      </c>
      <c r="X18" s="27">
        <v>354945.82918155007</v>
      </c>
      <c r="Y18" s="27">
        <v>0</v>
      </c>
      <c r="Z18" s="27">
        <v>0</v>
      </c>
      <c r="AA18" s="27">
        <v>0</v>
      </c>
      <c r="AB18" s="27">
        <v>354946</v>
      </c>
      <c r="AC18" s="24">
        <v>93</v>
      </c>
    </row>
    <row r="19" spans="1:29" s="304" customFormat="1" x14ac:dyDescent="0.2">
      <c r="A19" s="24">
        <v>96</v>
      </c>
      <c r="B19" s="24" t="s">
        <v>337</v>
      </c>
      <c r="C19" s="24"/>
      <c r="D19" s="24"/>
      <c r="E19" s="31" t="s">
        <v>471</v>
      </c>
      <c r="F19" s="27">
        <v>1195</v>
      </c>
      <c r="G19" s="42">
        <v>0</v>
      </c>
      <c r="H19" s="27">
        <v>0</v>
      </c>
      <c r="I19" s="27">
        <v>0</v>
      </c>
      <c r="J19" s="27">
        <v>0</v>
      </c>
      <c r="K19" s="374">
        <v>0</v>
      </c>
      <c r="L19" s="27">
        <v>0</v>
      </c>
      <c r="M19" s="27">
        <v>87884</v>
      </c>
      <c r="N19" s="27">
        <v>548</v>
      </c>
      <c r="O19" s="27">
        <v>555</v>
      </c>
      <c r="P19" s="27">
        <v>89006.605839416065</v>
      </c>
      <c r="Q19" s="27">
        <v>82060.367286954293</v>
      </c>
      <c r="R19" s="27">
        <v>82060.367286954293</v>
      </c>
      <c r="S19" s="27">
        <v>86613.390625</v>
      </c>
      <c r="T19" s="27">
        <v>0</v>
      </c>
      <c r="U19" s="27">
        <v>0</v>
      </c>
      <c r="V19" s="27">
        <v>82060.367286954293</v>
      </c>
      <c r="W19" s="43">
        <v>1.4558847450929837E-5</v>
      </c>
      <c r="X19" s="27">
        <v>82060.367286954293</v>
      </c>
      <c r="Y19" s="27">
        <v>0</v>
      </c>
      <c r="Z19" s="27">
        <v>0</v>
      </c>
      <c r="AA19" s="27">
        <v>0</v>
      </c>
      <c r="AB19" s="27">
        <v>82060</v>
      </c>
      <c r="AC19" s="24">
        <v>96</v>
      </c>
    </row>
    <row r="20" spans="1:29" s="304" customFormat="1" x14ac:dyDescent="0.2">
      <c r="A20" s="24">
        <v>98</v>
      </c>
      <c r="B20" s="24" t="s">
        <v>358</v>
      </c>
      <c r="C20" s="24"/>
      <c r="D20" s="24"/>
      <c r="E20" s="31" t="s">
        <v>472</v>
      </c>
      <c r="F20" s="27">
        <v>26278</v>
      </c>
      <c r="G20" s="42">
        <v>0.45111999999999997</v>
      </c>
      <c r="H20" s="27">
        <v>72000</v>
      </c>
      <c r="I20" s="27">
        <v>40782.249624745557</v>
      </c>
      <c r="J20" s="27">
        <v>547681</v>
      </c>
      <c r="K20" s="374">
        <v>2.2404043192891668E-3</v>
      </c>
      <c r="L20" s="27">
        <v>845061.27536479267</v>
      </c>
      <c r="M20" s="27">
        <v>6307748</v>
      </c>
      <c r="N20" s="27">
        <v>7662</v>
      </c>
      <c r="O20" s="27">
        <v>7756</v>
      </c>
      <c r="P20" s="27">
        <v>6385133.5797441918</v>
      </c>
      <c r="Q20" s="27">
        <v>5886826.0595781328</v>
      </c>
      <c r="R20" s="27">
        <v>3231161.0875812457</v>
      </c>
      <c r="S20" s="27">
        <v>6796898.5</v>
      </c>
      <c r="T20" s="27">
        <v>3066216.8513199999</v>
      </c>
      <c r="U20" s="27">
        <v>2889793.5276196678</v>
      </c>
      <c r="V20" s="27">
        <v>6161736.8648256594</v>
      </c>
      <c r="W20" s="43">
        <v>1.0931926094611684E-3</v>
      </c>
      <c r="X20" s="27">
        <v>7006798.1401904523</v>
      </c>
      <c r="Y20" s="27">
        <v>214503</v>
      </c>
      <c r="Z20" s="27">
        <v>0</v>
      </c>
      <c r="AA20" s="27">
        <v>26812.875</v>
      </c>
      <c r="AB20" s="27">
        <v>6979985</v>
      </c>
      <c r="AC20" s="24">
        <v>98</v>
      </c>
    </row>
    <row r="21" spans="1:29" s="304" customFormat="1" x14ac:dyDescent="0.2">
      <c r="A21" s="24">
        <v>106</v>
      </c>
      <c r="B21" s="24" t="s">
        <v>25</v>
      </c>
      <c r="C21" s="24"/>
      <c r="D21" s="24"/>
      <c r="E21" s="31" t="s">
        <v>473</v>
      </c>
      <c r="F21" s="27">
        <v>68979</v>
      </c>
      <c r="G21" s="42">
        <v>1</v>
      </c>
      <c r="H21" s="27">
        <v>679000</v>
      </c>
      <c r="I21" s="27">
        <v>852543.16094763647</v>
      </c>
      <c r="J21" s="27">
        <v>1740874</v>
      </c>
      <c r="K21" s="374">
        <v>7.1214112392765294E-3</v>
      </c>
      <c r="L21" s="27">
        <v>2686135.1821396179</v>
      </c>
      <c r="M21" s="27">
        <v>28770965</v>
      </c>
      <c r="N21" s="27">
        <v>22965</v>
      </c>
      <c r="O21" s="27">
        <v>23089</v>
      </c>
      <c r="P21" s="27">
        <v>28926314.430002175</v>
      </c>
      <c r="Q21" s="27">
        <v>26668851.867764667</v>
      </c>
      <c r="R21" s="27">
        <v>0</v>
      </c>
      <c r="S21" s="27">
        <v>27507660</v>
      </c>
      <c r="T21" s="27">
        <v>27507660</v>
      </c>
      <c r="U21" s="27">
        <v>25924930.193290647</v>
      </c>
      <c r="V21" s="27">
        <v>26777473.354238283</v>
      </c>
      <c r="W21" s="43">
        <v>4.750760477618173E-3</v>
      </c>
      <c r="X21" s="27">
        <v>29463608.536377899</v>
      </c>
      <c r="Y21" s="27">
        <v>409835</v>
      </c>
      <c r="Z21" s="27">
        <v>0</v>
      </c>
      <c r="AA21" s="27">
        <v>51229.375</v>
      </c>
      <c r="AB21" s="27">
        <v>29412380</v>
      </c>
      <c r="AC21" s="24">
        <v>106</v>
      </c>
    </row>
    <row r="22" spans="1:29" s="304" customFormat="1" x14ac:dyDescent="0.2">
      <c r="A22" s="24">
        <v>109</v>
      </c>
      <c r="B22" s="24" t="s">
        <v>67</v>
      </c>
      <c r="C22" s="24"/>
      <c r="D22" s="24"/>
      <c r="E22" s="31" t="s">
        <v>472</v>
      </c>
      <c r="F22" s="27">
        <v>35517</v>
      </c>
      <c r="G22" s="42">
        <v>0.82067999999999997</v>
      </c>
      <c r="H22" s="27">
        <v>92000</v>
      </c>
      <c r="I22" s="27">
        <v>94799.986983856506</v>
      </c>
      <c r="J22" s="27">
        <v>591746</v>
      </c>
      <c r="K22" s="374">
        <v>2.4206614695819048E-3</v>
      </c>
      <c r="L22" s="27">
        <v>913052.72494757816</v>
      </c>
      <c r="M22" s="27">
        <v>10665390</v>
      </c>
      <c r="N22" s="27">
        <v>10235</v>
      </c>
      <c r="O22" s="27">
        <v>10342</v>
      </c>
      <c r="P22" s="27">
        <v>10776889.436248168</v>
      </c>
      <c r="Q22" s="27">
        <v>9935841.2446932197</v>
      </c>
      <c r="R22" s="27">
        <v>1781695.0519983885</v>
      </c>
      <c r="S22" s="27">
        <v>10242328</v>
      </c>
      <c r="T22" s="27">
        <v>8405673.7430399992</v>
      </c>
      <c r="U22" s="27">
        <v>7922029.9006127035</v>
      </c>
      <c r="V22" s="27">
        <v>9798524.9395949487</v>
      </c>
      <c r="W22" s="43">
        <v>1.7384181250474765E-3</v>
      </c>
      <c r="X22" s="27">
        <v>10711577.664542526</v>
      </c>
      <c r="Y22" s="27">
        <v>0</v>
      </c>
      <c r="Z22" s="27">
        <v>0</v>
      </c>
      <c r="AA22" s="27">
        <v>0</v>
      </c>
      <c r="AB22" s="27">
        <v>10711578</v>
      </c>
      <c r="AC22" s="24">
        <v>109</v>
      </c>
    </row>
    <row r="23" spans="1:29" s="304" customFormat="1" x14ac:dyDescent="0.2">
      <c r="A23" s="24">
        <v>114</v>
      </c>
      <c r="B23" s="24" t="s">
        <v>105</v>
      </c>
      <c r="C23" s="24"/>
      <c r="D23" s="24"/>
      <c r="E23" s="31" t="s">
        <v>473</v>
      </c>
      <c r="F23" s="27">
        <v>107856</v>
      </c>
      <c r="G23" s="42">
        <v>1</v>
      </c>
      <c r="H23" s="27">
        <v>1121000</v>
      </c>
      <c r="I23" s="27">
        <v>1407512.3467191465</v>
      </c>
      <c r="J23" s="27">
        <v>2815300</v>
      </c>
      <c r="K23" s="374">
        <v>1.1516576766575417E-2</v>
      </c>
      <c r="L23" s="27">
        <v>4343953.8865407063</v>
      </c>
      <c r="M23" s="27">
        <v>48896001</v>
      </c>
      <c r="N23" s="27">
        <v>33223</v>
      </c>
      <c r="O23" s="27">
        <v>33721</v>
      </c>
      <c r="P23" s="27">
        <v>49628933.260722995</v>
      </c>
      <c r="Q23" s="27">
        <v>45755800.404099412</v>
      </c>
      <c r="R23" s="27">
        <v>0</v>
      </c>
      <c r="S23" s="27">
        <v>44607056</v>
      </c>
      <c r="T23" s="27">
        <v>44607056</v>
      </c>
      <c r="U23" s="27">
        <v>42040464.835184328</v>
      </c>
      <c r="V23" s="27">
        <v>43447977.181903474</v>
      </c>
      <c r="W23" s="43">
        <v>7.7083797301425727E-3</v>
      </c>
      <c r="X23" s="27">
        <v>47791931.068444178</v>
      </c>
      <c r="Y23" s="27">
        <v>0</v>
      </c>
      <c r="Z23" s="27">
        <v>0</v>
      </c>
      <c r="AA23" s="27">
        <v>0</v>
      </c>
      <c r="AB23" s="27">
        <v>47791931</v>
      </c>
      <c r="AC23" s="24">
        <v>114</v>
      </c>
    </row>
    <row r="24" spans="1:29" s="304" customFormat="1" x14ac:dyDescent="0.2">
      <c r="A24" s="24">
        <v>118</v>
      </c>
      <c r="B24" s="24" t="s">
        <v>161</v>
      </c>
      <c r="C24" s="24"/>
      <c r="D24" s="24"/>
      <c r="E24" s="31" t="s">
        <v>473</v>
      </c>
      <c r="F24" s="27">
        <v>55857</v>
      </c>
      <c r="G24" s="42">
        <v>1</v>
      </c>
      <c r="H24" s="27">
        <v>168000</v>
      </c>
      <c r="I24" s="27">
        <v>210938.5140488997</v>
      </c>
      <c r="J24" s="27">
        <v>1378420</v>
      </c>
      <c r="K24" s="374">
        <v>5.6387169206062893E-3</v>
      </c>
      <c r="L24" s="27">
        <v>2126875.6140679289</v>
      </c>
      <c r="M24" s="27">
        <v>17898281</v>
      </c>
      <c r="N24" s="27">
        <v>17028</v>
      </c>
      <c r="O24" s="27">
        <v>17125</v>
      </c>
      <c r="P24" s="27">
        <v>18000238.555614281</v>
      </c>
      <c r="Q24" s="27">
        <v>16595466.96782786</v>
      </c>
      <c r="R24" s="27">
        <v>0</v>
      </c>
      <c r="S24" s="27">
        <v>17358220</v>
      </c>
      <c r="T24" s="27">
        <v>17358220</v>
      </c>
      <c r="U24" s="27">
        <v>16359466.482419135</v>
      </c>
      <c r="V24" s="27">
        <v>16570404.996468036</v>
      </c>
      <c r="W24" s="43">
        <v>2.9398600873927145E-3</v>
      </c>
      <c r="X24" s="27">
        <v>18697280.610535964</v>
      </c>
      <c r="Y24" s="27">
        <v>373300</v>
      </c>
      <c r="Z24" s="27">
        <v>246638</v>
      </c>
      <c r="AA24" s="27">
        <v>77492.25</v>
      </c>
      <c r="AB24" s="27">
        <v>18619789</v>
      </c>
      <c r="AC24" s="24">
        <v>118</v>
      </c>
    </row>
    <row r="25" spans="1:29" s="304" customFormat="1" x14ac:dyDescent="0.2">
      <c r="A25" s="24">
        <v>119</v>
      </c>
      <c r="B25" s="24" t="s">
        <v>210</v>
      </c>
      <c r="C25" s="24"/>
      <c r="D25" s="24"/>
      <c r="E25" s="31" t="s">
        <v>472</v>
      </c>
      <c r="F25" s="27">
        <v>34761</v>
      </c>
      <c r="G25" s="42">
        <v>0.79044000000000003</v>
      </c>
      <c r="H25" s="27">
        <v>52000</v>
      </c>
      <c r="I25" s="27">
        <v>51608.216847203803</v>
      </c>
      <c r="J25" s="27">
        <v>814569</v>
      </c>
      <c r="K25" s="374">
        <v>3.3321658154273331E-3</v>
      </c>
      <c r="L25" s="27">
        <v>1256864.3389356646</v>
      </c>
      <c r="M25" s="27">
        <v>10108758</v>
      </c>
      <c r="N25" s="27">
        <v>11481</v>
      </c>
      <c r="O25" s="27">
        <v>11692</v>
      </c>
      <c r="P25" s="27">
        <v>10294538.67572511</v>
      </c>
      <c r="Q25" s="27">
        <v>9491134.0210397653</v>
      </c>
      <c r="R25" s="27">
        <v>1988962.045449093</v>
      </c>
      <c r="S25" s="27">
        <v>10872646</v>
      </c>
      <c r="T25" s="27">
        <v>8594174.3042399995</v>
      </c>
      <c r="U25" s="27">
        <v>8099684.5571885854</v>
      </c>
      <c r="V25" s="27">
        <v>10140254.819484884</v>
      </c>
      <c r="W25" s="43">
        <v>1.7990465788946858E-3</v>
      </c>
      <c r="X25" s="27">
        <v>11397119.158420548</v>
      </c>
      <c r="Y25" s="27">
        <v>0</v>
      </c>
      <c r="Z25" s="27">
        <v>0</v>
      </c>
      <c r="AA25" s="27">
        <v>0</v>
      </c>
      <c r="AB25" s="27">
        <v>11397119</v>
      </c>
      <c r="AC25" s="24">
        <v>119</v>
      </c>
    </row>
    <row r="26" spans="1:29" s="304" customFormat="1" x14ac:dyDescent="0.2">
      <c r="A26" s="24">
        <v>141</v>
      </c>
      <c r="B26" s="24" t="s">
        <v>474</v>
      </c>
      <c r="C26" s="24"/>
      <c r="D26" s="24"/>
      <c r="E26" s="31" t="s">
        <v>473</v>
      </c>
      <c r="F26" s="27">
        <v>73155</v>
      </c>
      <c r="G26" s="42">
        <v>1</v>
      </c>
      <c r="H26" s="27">
        <v>525000</v>
      </c>
      <c r="I26" s="27">
        <v>659182.85640281159</v>
      </c>
      <c r="J26" s="27">
        <v>1504288</v>
      </c>
      <c r="K26" s="374">
        <v>6.1536064472838435E-3</v>
      </c>
      <c r="L26" s="27">
        <v>2321087.5232041157</v>
      </c>
      <c r="M26" s="27">
        <v>39168024</v>
      </c>
      <c r="N26" s="27">
        <v>23637</v>
      </c>
      <c r="O26" s="27">
        <v>23908</v>
      </c>
      <c r="P26" s="27">
        <v>39617088.369590051</v>
      </c>
      <c r="Q26" s="27">
        <v>36525298.226894088</v>
      </c>
      <c r="R26" s="27">
        <v>0</v>
      </c>
      <c r="S26" s="27">
        <v>36333356</v>
      </c>
      <c r="T26" s="27">
        <v>36333356</v>
      </c>
      <c r="U26" s="27">
        <v>34242815.20085597</v>
      </c>
      <c r="V26" s="27">
        <v>34901998.057258785</v>
      </c>
      <c r="W26" s="43">
        <v>6.1921836600049148E-3</v>
      </c>
      <c r="X26" s="27">
        <v>37223085.580462903</v>
      </c>
      <c r="Y26" s="27">
        <v>0</v>
      </c>
      <c r="Z26" s="27">
        <v>0</v>
      </c>
      <c r="AA26" s="27">
        <v>0</v>
      </c>
      <c r="AB26" s="27">
        <v>37223086</v>
      </c>
      <c r="AC26" s="24">
        <v>141</v>
      </c>
    </row>
    <row r="27" spans="1:29" s="304" customFormat="1" x14ac:dyDescent="0.2">
      <c r="A27" s="24">
        <v>147</v>
      </c>
      <c r="B27" s="24" t="s">
        <v>53</v>
      </c>
      <c r="C27" s="24"/>
      <c r="D27" s="24"/>
      <c r="E27" s="31" t="s">
        <v>472</v>
      </c>
      <c r="F27" s="27">
        <v>24007</v>
      </c>
      <c r="G27" s="42">
        <v>0.36027999999999993</v>
      </c>
      <c r="H27" s="27">
        <v>30000</v>
      </c>
      <c r="I27" s="27">
        <v>13570.879971703138</v>
      </c>
      <c r="J27" s="27">
        <v>489427</v>
      </c>
      <c r="K27" s="374">
        <v>2.0021040802524442E-3</v>
      </c>
      <c r="L27" s="27">
        <v>755176.47100769298</v>
      </c>
      <c r="M27" s="27">
        <v>4019963</v>
      </c>
      <c r="N27" s="27">
        <v>6706</v>
      </c>
      <c r="O27" s="27">
        <v>6866</v>
      </c>
      <c r="P27" s="27">
        <v>4115876.2239785269</v>
      </c>
      <c r="Q27" s="27">
        <v>3794665.7044386435</v>
      </c>
      <c r="R27" s="27">
        <v>2427523.5444434895</v>
      </c>
      <c r="S27" s="27">
        <v>3950287.25</v>
      </c>
      <c r="T27" s="27">
        <v>1423209.4904299998</v>
      </c>
      <c r="U27" s="27">
        <v>1341321.1698060283</v>
      </c>
      <c r="V27" s="27">
        <v>3782415.5942212217</v>
      </c>
      <c r="W27" s="43">
        <v>6.7106221252606288E-4</v>
      </c>
      <c r="X27" s="27">
        <v>4537592.0652289148</v>
      </c>
      <c r="Y27" s="27">
        <v>141796</v>
      </c>
      <c r="Z27" s="27">
        <v>0</v>
      </c>
      <c r="AA27" s="27">
        <v>17724.5</v>
      </c>
      <c r="AB27" s="27">
        <v>4519867</v>
      </c>
      <c r="AC27" s="24">
        <v>147</v>
      </c>
    </row>
    <row r="28" spans="1:29" s="304" customFormat="1" x14ac:dyDescent="0.2">
      <c r="A28" s="24">
        <v>148</v>
      </c>
      <c r="B28" s="24" t="s">
        <v>72</v>
      </c>
      <c r="C28" s="24"/>
      <c r="D28" s="24"/>
      <c r="E28" s="31" t="s">
        <v>472</v>
      </c>
      <c r="F28" s="27">
        <v>29162</v>
      </c>
      <c r="G28" s="42">
        <v>0.56647999999999998</v>
      </c>
      <c r="H28" s="27">
        <v>9000</v>
      </c>
      <c r="I28" s="27">
        <v>6401.3812199153954</v>
      </c>
      <c r="J28" s="27">
        <v>394931</v>
      </c>
      <c r="K28" s="374">
        <v>1.6155483177637893E-3</v>
      </c>
      <c r="L28" s="27">
        <v>609370.95597819332</v>
      </c>
      <c r="M28" s="27">
        <v>3531343</v>
      </c>
      <c r="N28" s="27">
        <v>8075</v>
      </c>
      <c r="O28" s="27">
        <v>8172</v>
      </c>
      <c r="P28" s="27">
        <v>3573762.8478018576</v>
      </c>
      <c r="Q28" s="27">
        <v>3294859.8491239371</v>
      </c>
      <c r="R28" s="27">
        <v>1428387.6417922094</v>
      </c>
      <c r="S28" s="27">
        <v>3343389</v>
      </c>
      <c r="T28" s="27">
        <v>1893963.0007199999</v>
      </c>
      <c r="U28" s="27">
        <v>1784988.5661790671</v>
      </c>
      <c r="V28" s="27">
        <v>3219777.5891911923</v>
      </c>
      <c r="W28" s="43">
        <v>5.712410545645882E-4</v>
      </c>
      <c r="X28" s="27">
        <v>3829148.5451693856</v>
      </c>
      <c r="Y28" s="27">
        <v>0</v>
      </c>
      <c r="Z28" s="27">
        <v>0</v>
      </c>
      <c r="AA28" s="27">
        <v>0</v>
      </c>
      <c r="AB28" s="27">
        <v>3829149</v>
      </c>
      <c r="AC28" s="24">
        <v>148</v>
      </c>
    </row>
    <row r="29" spans="1:29" s="304" customFormat="1" x14ac:dyDescent="0.2">
      <c r="A29" s="24">
        <v>150</v>
      </c>
      <c r="B29" s="24" t="s">
        <v>83</v>
      </c>
      <c r="C29" s="24"/>
      <c r="D29" s="24"/>
      <c r="E29" s="31" t="s">
        <v>473</v>
      </c>
      <c r="F29" s="27">
        <v>101446</v>
      </c>
      <c r="G29" s="42">
        <v>1</v>
      </c>
      <c r="H29" s="27">
        <v>831000</v>
      </c>
      <c r="I29" s="27">
        <v>1043392.2927061648</v>
      </c>
      <c r="J29" s="27">
        <v>1617581</v>
      </c>
      <c r="K29" s="374">
        <v>6.6170552916754279E-3</v>
      </c>
      <c r="L29" s="27">
        <v>2495896.4486002922</v>
      </c>
      <c r="M29" s="27">
        <v>40841697</v>
      </c>
      <c r="N29" s="27">
        <v>35384</v>
      </c>
      <c r="O29" s="27">
        <v>35759</v>
      </c>
      <c r="P29" s="27">
        <v>41274537.729567029</v>
      </c>
      <c r="Q29" s="27">
        <v>38053397.202880502</v>
      </c>
      <c r="R29" s="27">
        <v>0</v>
      </c>
      <c r="S29" s="27">
        <v>36533728</v>
      </c>
      <c r="T29" s="27">
        <v>36533728</v>
      </c>
      <c r="U29" s="27">
        <v>34431658.239947267</v>
      </c>
      <c r="V29" s="27">
        <v>35475050.532653429</v>
      </c>
      <c r="W29" s="43">
        <v>6.2938525148550769E-3</v>
      </c>
      <c r="X29" s="27">
        <v>37970946.981253721</v>
      </c>
      <c r="Y29" s="27">
        <v>647126</v>
      </c>
      <c r="Z29" s="27">
        <v>495678</v>
      </c>
      <c r="AA29" s="27">
        <v>142850.5</v>
      </c>
      <c r="AB29" s="27">
        <v>37828096</v>
      </c>
      <c r="AC29" s="24">
        <v>150</v>
      </c>
    </row>
    <row r="30" spans="1:29" s="304" customFormat="1" x14ac:dyDescent="0.2">
      <c r="A30" s="24">
        <v>153</v>
      </c>
      <c r="B30" s="24" t="s">
        <v>107</v>
      </c>
      <c r="C30" s="24"/>
      <c r="D30" s="24"/>
      <c r="E30" s="31" t="s">
        <v>473</v>
      </c>
      <c r="F30" s="27">
        <v>160640</v>
      </c>
      <c r="G30" s="42">
        <v>1</v>
      </c>
      <c r="H30" s="27">
        <v>1172000</v>
      </c>
      <c r="I30" s="27">
        <v>1471547.2527697051</v>
      </c>
      <c r="J30" s="27">
        <v>4144621.98</v>
      </c>
      <c r="K30" s="374">
        <v>1.6954447910029414E-2</v>
      </c>
      <c r="L30" s="27">
        <v>6395072.1977277873</v>
      </c>
      <c r="M30" s="27">
        <v>94287599.689999998</v>
      </c>
      <c r="N30" s="27">
        <v>61658</v>
      </c>
      <c r="O30" s="27">
        <v>62722</v>
      </c>
      <c r="P30" s="27">
        <v>95914671.701258227</v>
      </c>
      <c r="Q30" s="27">
        <v>88429315.03548421</v>
      </c>
      <c r="R30" s="27">
        <v>0</v>
      </c>
      <c r="S30" s="27">
        <v>90571144</v>
      </c>
      <c r="T30" s="27">
        <v>90571144</v>
      </c>
      <c r="U30" s="27">
        <v>85359881.055912226</v>
      </c>
      <c r="V30" s="27">
        <v>86831428.308681935</v>
      </c>
      <c r="W30" s="43">
        <v>1.5405311485772793E-2</v>
      </c>
      <c r="X30" s="27">
        <v>93226500.50640972</v>
      </c>
      <c r="Y30" s="27">
        <v>0</v>
      </c>
      <c r="Z30" s="27">
        <v>0</v>
      </c>
      <c r="AA30" s="27">
        <v>0</v>
      </c>
      <c r="AB30" s="27">
        <v>93226501</v>
      </c>
      <c r="AC30" s="24">
        <v>153</v>
      </c>
    </row>
    <row r="31" spans="1:29" s="304" customFormat="1" x14ac:dyDescent="0.2">
      <c r="A31" s="24">
        <v>158</v>
      </c>
      <c r="B31" s="24" t="s">
        <v>129</v>
      </c>
      <c r="C31" s="24"/>
      <c r="D31" s="24"/>
      <c r="E31" s="31" t="s">
        <v>472</v>
      </c>
      <c r="F31" s="27">
        <v>24268</v>
      </c>
      <c r="G31" s="42">
        <v>0.37071999999999994</v>
      </c>
      <c r="H31" s="27">
        <v>52000</v>
      </c>
      <c r="I31" s="27">
        <v>24204.491358731077</v>
      </c>
      <c r="J31" s="27">
        <v>491650</v>
      </c>
      <c r="K31" s="374">
        <v>2.0111977292959203E-3</v>
      </c>
      <c r="L31" s="27">
        <v>758606.51735791506</v>
      </c>
      <c r="M31" s="27">
        <v>4230601</v>
      </c>
      <c r="N31" s="27">
        <v>6718</v>
      </c>
      <c r="O31" s="27">
        <v>6753</v>
      </c>
      <c r="P31" s="27">
        <v>4252641.9400119083</v>
      </c>
      <c r="Q31" s="27">
        <v>3920757.9734800104</v>
      </c>
      <c r="R31" s="27">
        <v>2467254.5775515013</v>
      </c>
      <c r="S31" s="27">
        <v>4060617.25</v>
      </c>
      <c r="T31" s="27">
        <v>1505352.0269199999</v>
      </c>
      <c r="U31" s="27">
        <v>1418737.4067525037</v>
      </c>
      <c r="V31" s="27">
        <v>3910196.4756627358</v>
      </c>
      <c r="W31" s="43">
        <v>6.937326248281061E-4</v>
      </c>
      <c r="X31" s="27">
        <v>4668802.9930206509</v>
      </c>
      <c r="Y31" s="27">
        <v>100560</v>
      </c>
      <c r="Z31" s="27">
        <v>0</v>
      </c>
      <c r="AA31" s="27">
        <v>12570</v>
      </c>
      <c r="AB31" s="27">
        <v>4656233</v>
      </c>
      <c r="AC31" s="24">
        <v>158</v>
      </c>
    </row>
    <row r="32" spans="1:29" s="304" customFormat="1" x14ac:dyDescent="0.2">
      <c r="A32" s="24">
        <v>160</v>
      </c>
      <c r="B32" s="24" t="s">
        <v>135</v>
      </c>
      <c r="C32" s="24"/>
      <c r="D32" s="24"/>
      <c r="E32" s="31" t="s">
        <v>473</v>
      </c>
      <c r="F32" s="27">
        <v>61798</v>
      </c>
      <c r="G32" s="42">
        <v>1</v>
      </c>
      <c r="H32" s="27">
        <v>217000</v>
      </c>
      <c r="I32" s="27">
        <v>272462.24731316214</v>
      </c>
      <c r="J32" s="27">
        <v>1157682</v>
      </c>
      <c r="K32" s="374">
        <v>4.7357417057800454E-3</v>
      </c>
      <c r="L32" s="27">
        <v>1786281.1150776891</v>
      </c>
      <c r="M32" s="27">
        <v>11891511</v>
      </c>
      <c r="N32" s="27">
        <v>17676</v>
      </c>
      <c r="O32" s="27">
        <v>17903</v>
      </c>
      <c r="P32" s="27">
        <v>12044225.018839104</v>
      </c>
      <c r="Q32" s="27">
        <v>11104271.637049373</v>
      </c>
      <c r="R32" s="27">
        <v>0</v>
      </c>
      <c r="S32" s="27">
        <v>11855904</v>
      </c>
      <c r="T32" s="27">
        <v>11855904</v>
      </c>
      <c r="U32" s="27">
        <v>11173741.55338387</v>
      </c>
      <c r="V32" s="27">
        <v>11446203.800697032</v>
      </c>
      <c r="W32" s="43">
        <v>2.030743226433181E-3</v>
      </c>
      <c r="X32" s="27">
        <v>13232484.915774722</v>
      </c>
      <c r="Y32" s="27">
        <v>356661</v>
      </c>
      <c r="Z32" s="27">
        <v>0</v>
      </c>
      <c r="AA32" s="27">
        <v>44582.625</v>
      </c>
      <c r="AB32" s="27">
        <v>13187902</v>
      </c>
      <c r="AC32" s="24">
        <v>160</v>
      </c>
    </row>
    <row r="33" spans="1:29" s="304" customFormat="1" x14ac:dyDescent="0.2">
      <c r="A33" s="24">
        <v>163</v>
      </c>
      <c r="B33" s="24" t="s">
        <v>149</v>
      </c>
      <c r="C33" s="24"/>
      <c r="D33" s="24"/>
      <c r="E33" s="31" t="s">
        <v>472</v>
      </c>
      <c r="F33" s="27">
        <v>35940</v>
      </c>
      <c r="G33" s="42">
        <v>0.83760000000000001</v>
      </c>
      <c r="H33" s="27">
        <v>144000</v>
      </c>
      <c r="I33" s="27">
        <v>151441.79945773576</v>
      </c>
      <c r="J33" s="27">
        <v>790411</v>
      </c>
      <c r="K33" s="374">
        <v>3.233342435493781E-3</v>
      </c>
      <c r="L33" s="27">
        <v>1219589.0084234455</v>
      </c>
      <c r="M33" s="27">
        <v>5711661</v>
      </c>
      <c r="N33" s="27">
        <v>10034</v>
      </c>
      <c r="O33" s="27">
        <v>10111</v>
      </c>
      <c r="P33" s="27">
        <v>5755491.765098664</v>
      </c>
      <c r="Q33" s="27">
        <v>5306322.6454578815</v>
      </c>
      <c r="R33" s="27">
        <v>861746.79762235994</v>
      </c>
      <c r="S33" s="27">
        <v>5597160</v>
      </c>
      <c r="T33" s="27">
        <v>4688181.216</v>
      </c>
      <c r="U33" s="27">
        <v>4418433.6565995235</v>
      </c>
      <c r="V33" s="27">
        <v>5431622.2536796192</v>
      </c>
      <c r="W33" s="43">
        <v>9.6365837025651365E-4</v>
      </c>
      <c r="X33" s="27">
        <v>6651211.2621030649</v>
      </c>
      <c r="Y33" s="27">
        <v>190991</v>
      </c>
      <c r="Z33" s="27">
        <v>0</v>
      </c>
      <c r="AA33" s="27">
        <v>23873.875</v>
      </c>
      <c r="AB33" s="27">
        <v>6627337</v>
      </c>
      <c r="AC33" s="24">
        <v>163</v>
      </c>
    </row>
    <row r="34" spans="1:29" s="304" customFormat="1" x14ac:dyDescent="0.2">
      <c r="A34" s="24">
        <v>164</v>
      </c>
      <c r="B34" s="24" t="s">
        <v>705</v>
      </c>
      <c r="C34" s="24"/>
      <c r="D34" s="24"/>
      <c r="E34" s="31" t="s">
        <v>473</v>
      </c>
      <c r="F34" s="27">
        <v>81476</v>
      </c>
      <c r="G34" s="42">
        <v>1</v>
      </c>
      <c r="H34" s="27">
        <v>167000</v>
      </c>
      <c r="I34" s="27">
        <v>209682.9276557515</v>
      </c>
      <c r="J34" s="27">
        <v>1729971</v>
      </c>
      <c r="K34" s="374">
        <v>7.0768102246471926E-3</v>
      </c>
      <c r="L34" s="27">
        <v>2669312.0623211423</v>
      </c>
      <c r="M34" s="27">
        <v>33029350</v>
      </c>
      <c r="N34" s="27">
        <v>27873</v>
      </c>
      <c r="O34" s="27">
        <v>28452</v>
      </c>
      <c r="P34" s="27">
        <v>33715461.780217409</v>
      </c>
      <c r="Q34" s="27">
        <v>31084245.386522669</v>
      </c>
      <c r="R34" s="27">
        <v>0</v>
      </c>
      <c r="S34" s="27">
        <v>33197362</v>
      </c>
      <c r="T34" s="27">
        <v>33197362</v>
      </c>
      <c r="U34" s="27">
        <v>31287259.347083665</v>
      </c>
      <c r="V34" s="27">
        <v>31496942.274739414</v>
      </c>
      <c r="W34" s="43">
        <v>5.5880712323057623E-3</v>
      </c>
      <c r="X34" s="27">
        <v>34166254.337060556</v>
      </c>
      <c r="Y34" s="27">
        <v>0</v>
      </c>
      <c r="Z34" s="27">
        <v>0</v>
      </c>
      <c r="AA34" s="27">
        <v>0</v>
      </c>
      <c r="AB34" s="27">
        <v>34166254</v>
      </c>
      <c r="AC34" s="24">
        <v>164</v>
      </c>
    </row>
    <row r="35" spans="1:29" s="304" customFormat="1" x14ac:dyDescent="0.2">
      <c r="A35" s="24">
        <v>166</v>
      </c>
      <c r="B35" s="24" t="s">
        <v>169</v>
      </c>
      <c r="C35" s="24"/>
      <c r="D35" s="24"/>
      <c r="E35" s="31" t="s">
        <v>473</v>
      </c>
      <c r="F35" s="27">
        <v>54791</v>
      </c>
      <c r="G35" s="42">
        <v>1</v>
      </c>
      <c r="H35" s="27">
        <v>214000</v>
      </c>
      <c r="I35" s="27">
        <v>268695.4881337175</v>
      </c>
      <c r="J35" s="27">
        <v>1122773</v>
      </c>
      <c r="K35" s="374">
        <v>4.5929390991859415E-3</v>
      </c>
      <c r="L35" s="27">
        <v>1732417.1978307706</v>
      </c>
      <c r="M35" s="27">
        <v>12081934</v>
      </c>
      <c r="N35" s="27">
        <v>16697</v>
      </c>
      <c r="O35" s="27">
        <v>16870</v>
      </c>
      <c r="P35" s="27">
        <v>12207116.642510632</v>
      </c>
      <c r="Q35" s="27">
        <v>11254450.900042169</v>
      </c>
      <c r="R35" s="27">
        <v>0</v>
      </c>
      <c r="S35" s="27">
        <v>11099358</v>
      </c>
      <c r="T35" s="27">
        <v>11099358</v>
      </c>
      <c r="U35" s="27">
        <v>10460725.533918263</v>
      </c>
      <c r="V35" s="27">
        <v>10729421.022051981</v>
      </c>
      <c r="W35" s="43">
        <v>1.9035742717384591E-3</v>
      </c>
      <c r="X35" s="27">
        <v>12461838.219882751</v>
      </c>
      <c r="Y35" s="27">
        <v>0</v>
      </c>
      <c r="Z35" s="27">
        <v>0</v>
      </c>
      <c r="AA35" s="27">
        <v>0</v>
      </c>
      <c r="AB35" s="27">
        <v>12461838</v>
      </c>
      <c r="AC35" s="24">
        <v>166</v>
      </c>
    </row>
    <row r="36" spans="1:29" s="304" customFormat="1" x14ac:dyDescent="0.2">
      <c r="A36" s="24">
        <v>168</v>
      </c>
      <c r="B36" s="24" t="s">
        <v>201</v>
      </c>
      <c r="C36" s="24"/>
      <c r="D36" s="24"/>
      <c r="E36" s="31" t="s">
        <v>472</v>
      </c>
      <c r="F36" s="27">
        <v>23084</v>
      </c>
      <c r="G36" s="42">
        <v>0.32335999999999998</v>
      </c>
      <c r="H36" s="27">
        <v>27000</v>
      </c>
      <c r="I36" s="27">
        <v>10962.173234386963</v>
      </c>
      <c r="J36" s="27">
        <v>688863.74</v>
      </c>
      <c r="K36" s="374">
        <v>2.8179420109474122E-3</v>
      </c>
      <c r="L36" s="27">
        <v>1062903.5344971998</v>
      </c>
      <c r="M36" s="27">
        <v>3873841.48</v>
      </c>
      <c r="N36" s="27">
        <v>6240</v>
      </c>
      <c r="O36" s="27">
        <v>6349</v>
      </c>
      <c r="P36" s="27">
        <v>3941509.5443141027</v>
      </c>
      <c r="Q36" s="27">
        <v>3633906.9198414125</v>
      </c>
      <c r="R36" s="27">
        <v>2458846.7782414933</v>
      </c>
      <c r="S36" s="27">
        <v>4064895.75</v>
      </c>
      <c r="T36" s="27">
        <v>1314424.6897199999</v>
      </c>
      <c r="U36" s="27">
        <v>1238795.6054905693</v>
      </c>
      <c r="V36" s="27">
        <v>3708604.5569664501</v>
      </c>
      <c r="W36" s="43">
        <v>6.579669307583202E-4</v>
      </c>
      <c r="X36" s="27">
        <v>4771508.0914636496</v>
      </c>
      <c r="Y36" s="27">
        <v>0</v>
      </c>
      <c r="Z36" s="27">
        <v>0</v>
      </c>
      <c r="AA36" s="27">
        <v>0</v>
      </c>
      <c r="AB36" s="27">
        <v>4771508</v>
      </c>
      <c r="AC36" s="24">
        <v>168</v>
      </c>
    </row>
    <row r="37" spans="1:29" s="304" customFormat="1" x14ac:dyDescent="0.2">
      <c r="A37" s="24">
        <v>171</v>
      </c>
      <c r="B37" s="24" t="s">
        <v>231</v>
      </c>
      <c r="C37" s="24"/>
      <c r="D37" s="24"/>
      <c r="E37" s="31" t="s">
        <v>473</v>
      </c>
      <c r="F37" s="27">
        <v>48048</v>
      </c>
      <c r="G37" s="42">
        <v>1</v>
      </c>
      <c r="H37" s="27">
        <v>91000</v>
      </c>
      <c r="I37" s="27">
        <v>114258.36177648735</v>
      </c>
      <c r="J37" s="27">
        <v>1198012</v>
      </c>
      <c r="K37" s="374">
        <v>4.9007200530240286E-3</v>
      </c>
      <c r="L37" s="27">
        <v>1848509.5313190084</v>
      </c>
      <c r="M37" s="27">
        <v>11806547</v>
      </c>
      <c r="N37" s="27">
        <v>14475</v>
      </c>
      <c r="O37" s="27">
        <v>14724</v>
      </c>
      <c r="P37" s="27">
        <v>12009644.077927461</v>
      </c>
      <c r="Q37" s="27">
        <v>11072389.456108131</v>
      </c>
      <c r="R37" s="27">
        <v>0</v>
      </c>
      <c r="S37" s="27">
        <v>11927341</v>
      </c>
      <c r="T37" s="27">
        <v>11927341</v>
      </c>
      <c r="U37" s="27">
        <v>11241068.226689344</v>
      </c>
      <c r="V37" s="27">
        <v>11355326.588465832</v>
      </c>
      <c r="W37" s="43">
        <v>2.0146201268982588E-3</v>
      </c>
      <c r="X37" s="27">
        <v>13203836.119784841</v>
      </c>
      <c r="Y37" s="27">
        <v>0</v>
      </c>
      <c r="Z37" s="27">
        <v>0</v>
      </c>
      <c r="AA37" s="27">
        <v>0</v>
      </c>
      <c r="AB37" s="27">
        <v>13203836</v>
      </c>
      <c r="AC37" s="24">
        <v>171</v>
      </c>
    </row>
    <row r="38" spans="1:29" s="304" customFormat="1" x14ac:dyDescent="0.2">
      <c r="A38" s="24">
        <v>173</v>
      </c>
      <c r="B38" s="24" t="s">
        <v>242</v>
      </c>
      <c r="C38" s="24"/>
      <c r="D38" s="24"/>
      <c r="E38" s="31" t="s">
        <v>472</v>
      </c>
      <c r="F38" s="27">
        <v>31741</v>
      </c>
      <c r="G38" s="42">
        <v>0.66964000000000001</v>
      </c>
      <c r="H38" s="27">
        <v>20000</v>
      </c>
      <c r="I38" s="27">
        <v>16815.817446155383</v>
      </c>
      <c r="J38" s="27">
        <v>840440</v>
      </c>
      <c r="K38" s="374">
        <v>3.4379965821406755E-3</v>
      </c>
      <c r="L38" s="27">
        <v>1296782.7955828051</v>
      </c>
      <c r="M38" s="27">
        <v>7022693</v>
      </c>
      <c r="N38" s="27">
        <v>9490</v>
      </c>
      <c r="O38" s="27">
        <v>9559</v>
      </c>
      <c r="P38" s="27">
        <v>7073753.676185458</v>
      </c>
      <c r="Q38" s="27">
        <v>6521704.9823526908</v>
      </c>
      <c r="R38" s="27">
        <v>2154510.4579700348</v>
      </c>
      <c r="S38" s="27">
        <v>7573263</v>
      </c>
      <c r="T38" s="27">
        <v>5071359.8353200005</v>
      </c>
      <c r="U38" s="27">
        <v>4779565.0271862075</v>
      </c>
      <c r="V38" s="27">
        <v>6950891.3026023982</v>
      </c>
      <c r="W38" s="43">
        <v>1.2332014767702762E-3</v>
      </c>
      <c r="X38" s="27">
        <v>8247674.098185203</v>
      </c>
      <c r="Y38" s="27">
        <v>0</v>
      </c>
      <c r="Z38" s="27">
        <v>0</v>
      </c>
      <c r="AA38" s="27">
        <v>0</v>
      </c>
      <c r="AB38" s="27">
        <v>8247674</v>
      </c>
      <c r="AC38" s="24">
        <v>173</v>
      </c>
    </row>
    <row r="39" spans="1:29" s="304" customFormat="1" x14ac:dyDescent="0.2">
      <c r="A39" s="24">
        <v>175</v>
      </c>
      <c r="B39" s="24" t="s">
        <v>244</v>
      </c>
      <c r="C39" s="24"/>
      <c r="D39" s="24"/>
      <c r="E39" s="31" t="s">
        <v>472</v>
      </c>
      <c r="F39" s="27">
        <v>18457</v>
      </c>
      <c r="G39" s="42">
        <v>0.13827999999999996</v>
      </c>
      <c r="H39" s="27">
        <v>14000</v>
      </c>
      <c r="I39" s="27">
        <v>2430.7148102234869</v>
      </c>
      <c r="J39" s="27">
        <v>613606</v>
      </c>
      <c r="K39" s="374">
        <v>2.5100843971979096E-3</v>
      </c>
      <c r="L39" s="27">
        <v>946782.28554850153</v>
      </c>
      <c r="M39" s="27">
        <v>3453978</v>
      </c>
      <c r="N39" s="27">
        <v>5221</v>
      </c>
      <c r="O39" s="27">
        <v>5234</v>
      </c>
      <c r="P39" s="27">
        <v>3462578.2133690864</v>
      </c>
      <c r="Q39" s="27">
        <v>3192352.2672183872</v>
      </c>
      <c r="R39" s="27">
        <v>2750913.7957074288</v>
      </c>
      <c r="S39" s="27">
        <v>3127605.5</v>
      </c>
      <c r="T39" s="27">
        <v>432485.28853999986</v>
      </c>
      <c r="U39" s="27">
        <v>407601.04331028735</v>
      </c>
      <c r="V39" s="27">
        <v>3160945.5538279396</v>
      </c>
      <c r="W39" s="43">
        <v>5.60803292019776E-4</v>
      </c>
      <c r="X39" s="27">
        <v>4107727.8393764412</v>
      </c>
      <c r="Y39" s="27">
        <v>131306</v>
      </c>
      <c r="Z39" s="27">
        <v>0</v>
      </c>
      <c r="AA39" s="27">
        <v>16413.25</v>
      </c>
      <c r="AB39" s="27">
        <v>4091315</v>
      </c>
      <c r="AC39" s="24">
        <v>175</v>
      </c>
    </row>
    <row r="40" spans="1:29" s="304" customFormat="1" x14ac:dyDescent="0.2">
      <c r="A40" s="24">
        <v>177</v>
      </c>
      <c r="B40" s="24" t="s">
        <v>264</v>
      </c>
      <c r="C40" s="24"/>
      <c r="D40" s="24"/>
      <c r="E40" s="31" t="s">
        <v>472</v>
      </c>
      <c r="F40" s="27">
        <v>38140</v>
      </c>
      <c r="G40" s="42">
        <v>0.92559999999999998</v>
      </c>
      <c r="H40" s="27">
        <v>68000</v>
      </c>
      <c r="I40" s="27">
        <v>79027.61205386302</v>
      </c>
      <c r="J40" s="27">
        <v>252856</v>
      </c>
      <c r="K40" s="374">
        <v>1.0343606489145716E-3</v>
      </c>
      <c r="L40" s="27">
        <v>390151.95678440545</v>
      </c>
      <c r="M40" s="27">
        <v>5503065</v>
      </c>
      <c r="N40" s="27">
        <v>10832</v>
      </c>
      <c r="O40" s="27">
        <v>10935</v>
      </c>
      <c r="P40" s="27">
        <v>5555392.8891248154</v>
      </c>
      <c r="Q40" s="27">
        <v>5121839.8522846904</v>
      </c>
      <c r="R40" s="27">
        <v>381064.88500998105</v>
      </c>
      <c r="S40" s="27">
        <v>5762068.5</v>
      </c>
      <c r="T40" s="27">
        <v>5333370.6036</v>
      </c>
      <c r="U40" s="27">
        <v>5026500.2764058588</v>
      </c>
      <c r="V40" s="27">
        <v>5486592.7734697023</v>
      </c>
      <c r="W40" s="43">
        <v>9.7341103696252016E-4</v>
      </c>
      <c r="X40" s="27">
        <v>5876744.7302541081</v>
      </c>
      <c r="Y40" s="27">
        <v>0</v>
      </c>
      <c r="Z40" s="27">
        <v>0</v>
      </c>
      <c r="AA40" s="27">
        <v>0</v>
      </c>
      <c r="AB40" s="27">
        <v>5876745</v>
      </c>
      <c r="AC40" s="24">
        <v>177</v>
      </c>
    </row>
    <row r="41" spans="1:29" s="304" customFormat="1" x14ac:dyDescent="0.2">
      <c r="A41" s="24">
        <v>180</v>
      </c>
      <c r="B41" s="24" t="s">
        <v>299</v>
      </c>
      <c r="C41" s="24"/>
      <c r="D41" s="24"/>
      <c r="E41" s="31" t="s">
        <v>472</v>
      </c>
      <c r="F41" s="27">
        <v>17282</v>
      </c>
      <c r="G41" s="42">
        <v>9.1280000000000028E-2</v>
      </c>
      <c r="H41" s="27">
        <v>0</v>
      </c>
      <c r="I41" s="27">
        <v>0</v>
      </c>
      <c r="J41" s="27">
        <v>219054</v>
      </c>
      <c r="K41" s="374">
        <v>8.9608645864576117E-4</v>
      </c>
      <c r="L41" s="27">
        <v>337996.11929893366</v>
      </c>
      <c r="M41" s="27">
        <v>1689436</v>
      </c>
      <c r="N41" s="27">
        <v>4409</v>
      </c>
      <c r="O41" s="27">
        <v>4439</v>
      </c>
      <c r="P41" s="27">
        <v>1700931.3685643002</v>
      </c>
      <c r="Q41" s="27">
        <v>1568187.5689779029</v>
      </c>
      <c r="R41" s="27">
        <v>1425043.4076816</v>
      </c>
      <c r="S41" s="27">
        <v>1774198</v>
      </c>
      <c r="T41" s="27">
        <v>161948.79344000004</v>
      </c>
      <c r="U41" s="27">
        <v>152630.61870110533</v>
      </c>
      <c r="V41" s="27">
        <v>1577674.0263827052</v>
      </c>
      <c r="W41" s="43">
        <v>2.7990510202178463E-4</v>
      </c>
      <c r="X41" s="27">
        <v>1915670.145681639</v>
      </c>
      <c r="Y41" s="27">
        <v>0</v>
      </c>
      <c r="Z41" s="27">
        <v>0</v>
      </c>
      <c r="AA41" s="27">
        <v>0</v>
      </c>
      <c r="AB41" s="27">
        <v>1915670</v>
      </c>
      <c r="AC41" s="24">
        <v>180</v>
      </c>
    </row>
    <row r="42" spans="1:29" s="304" customFormat="1" x14ac:dyDescent="0.2">
      <c r="A42" s="24">
        <v>183</v>
      </c>
      <c r="B42" s="24" t="s">
        <v>315</v>
      </c>
      <c r="C42" s="24"/>
      <c r="D42" s="24"/>
      <c r="E42" s="31" t="s">
        <v>472</v>
      </c>
      <c r="F42" s="27">
        <v>21364</v>
      </c>
      <c r="G42" s="42">
        <v>0.25456000000000001</v>
      </c>
      <c r="H42" s="27">
        <v>5000</v>
      </c>
      <c r="I42" s="27">
        <v>1598.110361199045</v>
      </c>
      <c r="J42" s="27">
        <v>482299</v>
      </c>
      <c r="K42" s="374">
        <v>1.9729454970847005E-3</v>
      </c>
      <c r="L42" s="27">
        <v>744178.10376325657</v>
      </c>
      <c r="M42" s="27">
        <v>2014273</v>
      </c>
      <c r="N42" s="27">
        <v>5703</v>
      </c>
      <c r="O42" s="27">
        <v>5760</v>
      </c>
      <c r="P42" s="27">
        <v>2034405.1341399262</v>
      </c>
      <c r="Q42" s="27">
        <v>1875636.4310665317</v>
      </c>
      <c r="R42" s="27">
        <v>1398174.4211742354</v>
      </c>
      <c r="S42" s="27">
        <v>2038970.5</v>
      </c>
      <c r="T42" s="27">
        <v>519040.33048</v>
      </c>
      <c r="U42" s="27">
        <v>489175.89992011344</v>
      </c>
      <c r="V42" s="27">
        <v>1888948.4314555475</v>
      </c>
      <c r="W42" s="43">
        <v>3.3513025794860806E-4</v>
      </c>
      <c r="X42" s="27">
        <v>2633126.5352188041</v>
      </c>
      <c r="Y42" s="27">
        <v>74154</v>
      </c>
      <c r="Z42" s="27">
        <v>0</v>
      </c>
      <c r="AA42" s="27">
        <v>9269.25</v>
      </c>
      <c r="AB42" s="27">
        <v>2623858</v>
      </c>
      <c r="AC42" s="24">
        <v>183</v>
      </c>
    </row>
    <row r="43" spans="1:29" s="304" customFormat="1" x14ac:dyDescent="0.2">
      <c r="A43" s="24">
        <v>184</v>
      </c>
      <c r="B43" s="24" t="s">
        <v>322</v>
      </c>
      <c r="C43" s="24"/>
      <c r="D43" s="24"/>
      <c r="E43" s="31" t="s">
        <v>472</v>
      </c>
      <c r="F43" s="27">
        <v>21468</v>
      </c>
      <c r="G43" s="42">
        <v>0.25872000000000006</v>
      </c>
      <c r="H43" s="27">
        <v>0</v>
      </c>
      <c r="I43" s="27">
        <v>0</v>
      </c>
      <c r="J43" s="27">
        <v>410382</v>
      </c>
      <c r="K43" s="374">
        <v>1.6787538829328146E-3</v>
      </c>
      <c r="L43" s="27">
        <v>633211.55254017271</v>
      </c>
      <c r="M43" s="27">
        <v>1501226</v>
      </c>
      <c r="N43" s="27">
        <v>5219</v>
      </c>
      <c r="O43" s="27">
        <v>5338</v>
      </c>
      <c r="P43" s="27">
        <v>1535455.9087947884</v>
      </c>
      <c r="Q43" s="27">
        <v>1415626.1171890022</v>
      </c>
      <c r="R43" s="27">
        <v>1049375.3281498635</v>
      </c>
      <c r="S43" s="27">
        <v>2148662</v>
      </c>
      <c r="T43" s="27">
        <v>555901.83264000015</v>
      </c>
      <c r="U43" s="27">
        <v>523916.4729211551</v>
      </c>
      <c r="V43" s="27">
        <v>1573291.8010710184</v>
      </c>
      <c r="W43" s="43">
        <v>2.7912762378329043E-4</v>
      </c>
      <c r="X43" s="27">
        <v>2206503.3536111913</v>
      </c>
      <c r="Y43" s="27">
        <v>92240</v>
      </c>
      <c r="Z43" s="27">
        <v>0</v>
      </c>
      <c r="AA43" s="27">
        <v>11530</v>
      </c>
      <c r="AB43" s="27">
        <v>2194973</v>
      </c>
      <c r="AC43" s="24">
        <v>184</v>
      </c>
    </row>
    <row r="44" spans="1:29" s="304" customFormat="1" x14ac:dyDescent="0.2">
      <c r="A44" s="24">
        <v>189</v>
      </c>
      <c r="B44" s="24" t="s">
        <v>360</v>
      </c>
      <c r="C44" s="24"/>
      <c r="D44" s="24"/>
      <c r="E44" s="31" t="s">
        <v>472</v>
      </c>
      <c r="F44" s="27">
        <v>24643</v>
      </c>
      <c r="G44" s="42">
        <v>0.38572000000000006</v>
      </c>
      <c r="H44" s="27">
        <v>10000</v>
      </c>
      <c r="I44" s="27">
        <v>4843.0478356512867</v>
      </c>
      <c r="J44" s="27">
        <v>410181</v>
      </c>
      <c r="K44" s="374">
        <v>1.6779316501583032E-3</v>
      </c>
      <c r="L44" s="27">
        <v>632901.41339649539</v>
      </c>
      <c r="M44" s="27">
        <v>2873096</v>
      </c>
      <c r="N44" s="27">
        <v>6622</v>
      </c>
      <c r="O44" s="27">
        <v>6653</v>
      </c>
      <c r="P44" s="27">
        <v>2886546.0114768953</v>
      </c>
      <c r="Q44" s="27">
        <v>2661274.6734758648</v>
      </c>
      <c r="R44" s="27">
        <v>1634767.806422754</v>
      </c>
      <c r="S44" s="27">
        <v>2610363</v>
      </c>
      <c r="T44" s="27">
        <v>1006869.2163600002</v>
      </c>
      <c r="U44" s="27">
        <v>948936.19260621443</v>
      </c>
      <c r="V44" s="27">
        <v>2588547.0468646199</v>
      </c>
      <c r="W44" s="43">
        <v>4.5925046183467637E-4</v>
      </c>
      <c r="X44" s="27">
        <v>3221448.4602611153</v>
      </c>
      <c r="Y44" s="27">
        <v>137094</v>
      </c>
      <c r="Z44" s="27">
        <v>0</v>
      </c>
      <c r="AA44" s="27">
        <v>17136.75</v>
      </c>
      <c r="AB44" s="27">
        <v>3204311</v>
      </c>
      <c r="AC44" s="24">
        <v>189</v>
      </c>
    </row>
    <row r="45" spans="1:29" s="304" customFormat="1" x14ac:dyDescent="0.2">
      <c r="A45" s="24">
        <v>193</v>
      </c>
      <c r="B45" s="24" t="s">
        <v>385</v>
      </c>
      <c r="C45" s="24"/>
      <c r="D45" s="24"/>
      <c r="E45" s="31" t="s">
        <v>473</v>
      </c>
      <c r="F45" s="27">
        <v>130668</v>
      </c>
      <c r="G45" s="42">
        <v>1</v>
      </c>
      <c r="H45" s="27">
        <v>1504000</v>
      </c>
      <c r="I45" s="27">
        <v>1888401.9352949117</v>
      </c>
      <c r="J45" s="27">
        <v>1512688</v>
      </c>
      <c r="K45" s="374">
        <v>6.1879684139798359E-3</v>
      </c>
      <c r="L45" s="27">
        <v>2334048.5620443602</v>
      </c>
      <c r="M45" s="27">
        <v>52712087</v>
      </c>
      <c r="N45" s="27">
        <v>47704</v>
      </c>
      <c r="O45" s="27">
        <v>48208</v>
      </c>
      <c r="P45" s="27">
        <v>53268998.199228577</v>
      </c>
      <c r="Q45" s="27">
        <v>49111788.007323503</v>
      </c>
      <c r="R45" s="27">
        <v>0</v>
      </c>
      <c r="S45" s="27">
        <v>46279068</v>
      </c>
      <c r="T45" s="27">
        <v>46279068</v>
      </c>
      <c r="U45" s="27">
        <v>43616272.969440185</v>
      </c>
      <c r="V45" s="27">
        <v>45504674.904735096</v>
      </c>
      <c r="W45" s="43">
        <v>8.0732714481466256E-3</v>
      </c>
      <c r="X45" s="27">
        <v>47838723.466779456</v>
      </c>
      <c r="Y45" s="27">
        <v>704641</v>
      </c>
      <c r="Z45" s="27">
        <v>554134</v>
      </c>
      <c r="AA45" s="27">
        <v>157346.875</v>
      </c>
      <c r="AB45" s="27">
        <v>47681376</v>
      </c>
      <c r="AC45" s="24">
        <v>193</v>
      </c>
    </row>
    <row r="46" spans="1:29" s="304" customFormat="1" x14ac:dyDescent="0.2">
      <c r="A46" s="24">
        <v>197</v>
      </c>
      <c r="B46" s="24" t="s">
        <v>8</v>
      </c>
      <c r="C46" s="24"/>
      <c r="D46" s="24"/>
      <c r="E46" s="31" t="s">
        <v>472</v>
      </c>
      <c r="F46" s="27">
        <v>27100</v>
      </c>
      <c r="G46" s="42">
        <v>0.48399999999999999</v>
      </c>
      <c r="H46" s="27">
        <v>30000</v>
      </c>
      <c r="I46" s="27">
        <v>18231.114428512046</v>
      </c>
      <c r="J46" s="27">
        <v>447469</v>
      </c>
      <c r="K46" s="374">
        <v>1.8304660566059517E-3</v>
      </c>
      <c r="L46" s="27">
        <v>690436.08200066898</v>
      </c>
      <c r="M46" s="27">
        <v>3847175</v>
      </c>
      <c r="N46" s="27">
        <v>7818</v>
      </c>
      <c r="O46" s="27">
        <v>7888</v>
      </c>
      <c r="P46" s="27">
        <v>3881621.437707854</v>
      </c>
      <c r="Q46" s="27">
        <v>3578692.5907713254</v>
      </c>
      <c r="R46" s="27">
        <v>1846605.376838004</v>
      </c>
      <c r="S46" s="27">
        <v>4022326.75</v>
      </c>
      <c r="T46" s="27">
        <v>1946806.1469999999</v>
      </c>
      <c r="U46" s="27">
        <v>1834791.2349085354</v>
      </c>
      <c r="V46" s="27">
        <v>3699627.7261750512</v>
      </c>
      <c r="W46" s="43">
        <v>6.5637429457588911E-4</v>
      </c>
      <c r="X46" s="27">
        <v>4390063.8081757203</v>
      </c>
      <c r="Y46" s="27">
        <v>0</v>
      </c>
      <c r="Z46" s="27">
        <v>0</v>
      </c>
      <c r="AA46" s="27">
        <v>0</v>
      </c>
      <c r="AB46" s="27">
        <v>4390064</v>
      </c>
      <c r="AC46" s="24">
        <v>197</v>
      </c>
    </row>
    <row r="47" spans="1:29" s="304" customFormat="1" x14ac:dyDescent="0.2">
      <c r="A47" s="24">
        <v>200</v>
      </c>
      <c r="B47" s="24" t="s">
        <v>20</v>
      </c>
      <c r="C47" s="24"/>
      <c r="D47" s="24"/>
      <c r="E47" s="31" t="s">
        <v>473</v>
      </c>
      <c r="F47" s="27">
        <v>165611</v>
      </c>
      <c r="G47" s="42">
        <v>1</v>
      </c>
      <c r="H47" s="27">
        <v>1472000</v>
      </c>
      <c r="I47" s="27">
        <v>1848223.170714169</v>
      </c>
      <c r="J47" s="27">
        <v>2176616</v>
      </c>
      <c r="K47" s="374">
        <v>8.9039055359486797E-3</v>
      </c>
      <c r="L47" s="27">
        <v>3358476.728130816</v>
      </c>
      <c r="M47" s="27">
        <v>50629840</v>
      </c>
      <c r="N47" s="27">
        <v>53187</v>
      </c>
      <c r="O47" s="27">
        <v>53724</v>
      </c>
      <c r="P47" s="27">
        <v>51141021.756444246</v>
      </c>
      <c r="Q47" s="27">
        <v>47149882.743933052</v>
      </c>
      <c r="R47" s="27">
        <v>0</v>
      </c>
      <c r="S47" s="27">
        <v>48311516</v>
      </c>
      <c r="T47" s="27">
        <v>48311516</v>
      </c>
      <c r="U47" s="27">
        <v>45531778.414886758</v>
      </c>
      <c r="V47" s="27">
        <v>47380001.585600927</v>
      </c>
      <c r="W47" s="43">
        <v>8.405984985388186E-3</v>
      </c>
      <c r="X47" s="27">
        <v>50738478.313731745</v>
      </c>
      <c r="Y47" s="27">
        <v>0</v>
      </c>
      <c r="Z47" s="27">
        <v>0</v>
      </c>
      <c r="AA47" s="27">
        <v>0</v>
      </c>
      <c r="AB47" s="27">
        <v>50738478</v>
      </c>
      <c r="AC47" s="24">
        <v>200</v>
      </c>
    </row>
    <row r="48" spans="1:29" s="304" customFormat="1" x14ac:dyDescent="0.2">
      <c r="A48" s="24">
        <v>202</v>
      </c>
      <c r="B48" s="24" t="s">
        <v>24</v>
      </c>
      <c r="C48" s="24"/>
      <c r="D48" s="24"/>
      <c r="E48" s="31" t="s">
        <v>473</v>
      </c>
      <c r="F48" s="27">
        <v>163888</v>
      </c>
      <c r="G48" s="42">
        <v>1</v>
      </c>
      <c r="H48" s="27">
        <v>2052000</v>
      </c>
      <c r="I48" s="27">
        <v>2576463.2787401322</v>
      </c>
      <c r="J48" s="27">
        <v>1801284</v>
      </c>
      <c r="K48" s="374">
        <v>7.3685310497652234E-3</v>
      </c>
      <c r="L48" s="27">
        <v>2779346.65313238</v>
      </c>
      <c r="M48" s="27">
        <v>113039114</v>
      </c>
      <c r="N48" s="27">
        <v>66149</v>
      </c>
      <c r="O48" s="27">
        <v>67055</v>
      </c>
      <c r="P48" s="27">
        <v>114587337.51485284</v>
      </c>
      <c r="Q48" s="27">
        <v>105644731.80639948</v>
      </c>
      <c r="R48" s="27">
        <v>0</v>
      </c>
      <c r="S48" s="27">
        <v>105123168</v>
      </c>
      <c r="T48" s="27">
        <v>105123168</v>
      </c>
      <c r="U48" s="27">
        <v>99074613.838384107</v>
      </c>
      <c r="V48" s="27">
        <v>101651077.11712424</v>
      </c>
      <c r="W48" s="43">
        <v>1.803455887293098E-2</v>
      </c>
      <c r="X48" s="27">
        <v>104430423.77025662</v>
      </c>
      <c r="Y48" s="27">
        <v>0</v>
      </c>
      <c r="Z48" s="27">
        <v>0</v>
      </c>
      <c r="AA48" s="27">
        <v>0</v>
      </c>
      <c r="AB48" s="27">
        <v>104430424</v>
      </c>
      <c r="AC48" s="24">
        <v>202</v>
      </c>
    </row>
    <row r="49" spans="1:29" s="304" customFormat="1" x14ac:dyDescent="0.2">
      <c r="A49" s="24">
        <v>203</v>
      </c>
      <c r="B49" s="24" t="s">
        <v>31</v>
      </c>
      <c r="C49" s="24"/>
      <c r="D49" s="24"/>
      <c r="E49" s="31" t="s">
        <v>473</v>
      </c>
      <c r="F49" s="27">
        <v>60584</v>
      </c>
      <c r="G49" s="42">
        <v>1</v>
      </c>
      <c r="H49" s="27">
        <v>56000</v>
      </c>
      <c r="I49" s="27">
        <v>70312.838016299909</v>
      </c>
      <c r="J49" s="27">
        <v>700059</v>
      </c>
      <c r="K49" s="374">
        <v>2.8637385765751503E-3</v>
      </c>
      <c r="L49" s="27">
        <v>1080177.6058884668</v>
      </c>
      <c r="M49" s="27">
        <v>8001947</v>
      </c>
      <c r="N49" s="27">
        <v>16740</v>
      </c>
      <c r="O49" s="27">
        <v>16884</v>
      </c>
      <c r="P49" s="27">
        <v>8070780.9526881715</v>
      </c>
      <c r="Q49" s="27">
        <v>7440922.423949508</v>
      </c>
      <c r="R49" s="27">
        <v>0</v>
      </c>
      <c r="S49" s="27">
        <v>7651814</v>
      </c>
      <c r="T49" s="27">
        <v>7651814</v>
      </c>
      <c r="U49" s="27">
        <v>7211545.5768336551</v>
      </c>
      <c r="V49" s="27">
        <v>7281858.4148499537</v>
      </c>
      <c r="W49" s="43">
        <v>1.2919204401114623E-3</v>
      </c>
      <c r="X49" s="27">
        <v>8362036.020738421</v>
      </c>
      <c r="Y49" s="27">
        <v>378365</v>
      </c>
      <c r="Z49" s="27">
        <v>282272</v>
      </c>
      <c r="AA49" s="27">
        <v>82579.625</v>
      </c>
      <c r="AB49" s="27">
        <v>8279456</v>
      </c>
      <c r="AC49" s="24">
        <v>203</v>
      </c>
    </row>
    <row r="50" spans="1:29" s="304" customFormat="1" x14ac:dyDescent="0.2">
      <c r="A50" s="24">
        <v>209</v>
      </c>
      <c r="B50" s="24" t="s">
        <v>44</v>
      </c>
      <c r="C50" s="24"/>
      <c r="D50" s="24"/>
      <c r="E50" s="31" t="s">
        <v>472</v>
      </c>
      <c r="F50" s="27">
        <v>26235</v>
      </c>
      <c r="G50" s="42">
        <v>0.44940000000000002</v>
      </c>
      <c r="H50" s="27">
        <v>20000</v>
      </c>
      <c r="I50" s="27">
        <v>11285.210501616135</v>
      </c>
      <c r="J50" s="27">
        <v>242541</v>
      </c>
      <c r="K50" s="374">
        <v>9.9216497195395463E-4</v>
      </c>
      <c r="L50" s="27">
        <v>374236.10968474747</v>
      </c>
      <c r="M50" s="27">
        <v>5454387</v>
      </c>
      <c r="N50" s="27">
        <v>8186</v>
      </c>
      <c r="O50" s="27">
        <v>8172</v>
      </c>
      <c r="P50" s="27">
        <v>5445058.7055949178</v>
      </c>
      <c r="Q50" s="27">
        <v>5020116.3505357895</v>
      </c>
      <c r="R50" s="27">
        <v>2764076.0626050057</v>
      </c>
      <c r="S50" s="27">
        <v>5660763.5</v>
      </c>
      <c r="T50" s="27">
        <v>2543947.1169000003</v>
      </c>
      <c r="U50" s="27">
        <v>2397574.0365067585</v>
      </c>
      <c r="V50" s="27">
        <v>5172935.3096133806</v>
      </c>
      <c r="W50" s="43">
        <v>9.1776308754302376E-4</v>
      </c>
      <c r="X50" s="27">
        <v>5547171.4192981282</v>
      </c>
      <c r="Y50" s="27">
        <v>0</v>
      </c>
      <c r="Z50" s="27">
        <v>0</v>
      </c>
      <c r="AA50" s="27">
        <v>0</v>
      </c>
      <c r="AB50" s="27">
        <v>5547171</v>
      </c>
      <c r="AC50" s="24">
        <v>209</v>
      </c>
    </row>
    <row r="51" spans="1:29" s="304" customFormat="1" x14ac:dyDescent="0.2">
      <c r="A51" s="24">
        <v>213</v>
      </c>
      <c r="B51" s="24" t="s">
        <v>60</v>
      </c>
      <c r="C51" s="24"/>
      <c r="D51" s="24"/>
      <c r="E51" s="31" t="s">
        <v>472</v>
      </c>
      <c r="F51" s="27">
        <v>20890</v>
      </c>
      <c r="G51" s="42">
        <v>0.23560000000000003</v>
      </c>
      <c r="H51" s="27">
        <v>27000</v>
      </c>
      <c r="I51" s="27">
        <v>7987.0361640944111</v>
      </c>
      <c r="J51" s="27">
        <v>469881</v>
      </c>
      <c r="K51" s="374">
        <v>1.9221470563191218E-3</v>
      </c>
      <c r="L51" s="27">
        <v>725017.36801109428</v>
      </c>
      <c r="M51" s="27">
        <v>3576651</v>
      </c>
      <c r="N51" s="27">
        <v>5913</v>
      </c>
      <c r="O51" s="27">
        <v>5985</v>
      </c>
      <c r="P51" s="27">
        <v>3620202.3059360734</v>
      </c>
      <c r="Q51" s="27">
        <v>3337675.08688254</v>
      </c>
      <c r="R51" s="27">
        <v>2551318.8364130133</v>
      </c>
      <c r="S51" s="27">
        <v>4151574.75</v>
      </c>
      <c r="T51" s="27">
        <v>978111.01110000012</v>
      </c>
      <c r="U51" s="27">
        <v>921832.67075630685</v>
      </c>
      <c r="V51" s="27">
        <v>3481138.5433334145</v>
      </c>
      <c r="W51" s="43">
        <v>6.1761075027506559E-4</v>
      </c>
      <c r="X51" s="27">
        <v>4206155.9113445086</v>
      </c>
      <c r="Y51" s="27">
        <v>114305</v>
      </c>
      <c r="Z51" s="27">
        <v>0</v>
      </c>
      <c r="AA51" s="27">
        <v>14288.125</v>
      </c>
      <c r="AB51" s="27">
        <v>4191868</v>
      </c>
      <c r="AC51" s="24">
        <v>213</v>
      </c>
    </row>
    <row r="52" spans="1:29" s="304" customFormat="1" x14ac:dyDescent="0.2">
      <c r="A52" s="24">
        <v>214</v>
      </c>
      <c r="B52" s="24" t="s">
        <v>64</v>
      </c>
      <c r="C52" s="24"/>
      <c r="D52" s="24"/>
      <c r="E52" s="31" t="s">
        <v>472</v>
      </c>
      <c r="F52" s="27">
        <v>27155</v>
      </c>
      <c r="G52" s="42">
        <v>0.48619999999999997</v>
      </c>
      <c r="H52" s="27">
        <v>13000</v>
      </c>
      <c r="I52" s="27">
        <v>7936.0593565325917</v>
      </c>
      <c r="J52" s="27">
        <v>147163</v>
      </c>
      <c r="K52" s="374">
        <v>6.0200120296222007E-4</v>
      </c>
      <c r="L52" s="27">
        <v>227069.68557702197</v>
      </c>
      <c r="M52" s="27">
        <v>2923359</v>
      </c>
      <c r="N52" s="27">
        <v>7973</v>
      </c>
      <c r="O52" s="27">
        <v>8021</v>
      </c>
      <c r="P52" s="27">
        <v>2940958.5524896528</v>
      </c>
      <c r="Q52" s="27">
        <v>2711440.7601209306</v>
      </c>
      <c r="R52" s="27">
        <v>1393138.2625501342</v>
      </c>
      <c r="S52" s="27">
        <v>3881432.5</v>
      </c>
      <c r="T52" s="27">
        <v>1887152.4814999998</v>
      </c>
      <c r="U52" s="27">
        <v>1778569.9091446784</v>
      </c>
      <c r="V52" s="27">
        <v>3179644.2310513449</v>
      </c>
      <c r="W52" s="43">
        <v>5.6412074230948502E-4</v>
      </c>
      <c r="X52" s="27">
        <v>3406713.9166283668</v>
      </c>
      <c r="Y52" s="27">
        <v>0</v>
      </c>
      <c r="Z52" s="27">
        <v>0</v>
      </c>
      <c r="AA52" s="27">
        <v>0</v>
      </c>
      <c r="AB52" s="27">
        <v>3406714</v>
      </c>
      <c r="AC52" s="24">
        <v>214</v>
      </c>
    </row>
    <row r="53" spans="1:29" s="304" customFormat="1" x14ac:dyDescent="0.2">
      <c r="A53" s="24">
        <v>216</v>
      </c>
      <c r="B53" s="24" t="s">
        <v>71</v>
      </c>
      <c r="C53" s="24"/>
      <c r="D53" s="24"/>
      <c r="E53" s="31" t="s">
        <v>472</v>
      </c>
      <c r="F53" s="27">
        <v>29397</v>
      </c>
      <c r="G53" s="42">
        <v>0.57587999999999995</v>
      </c>
      <c r="H53" s="27">
        <v>27000</v>
      </c>
      <c r="I53" s="27">
        <v>19522.811486327199</v>
      </c>
      <c r="J53" s="27">
        <v>432437</v>
      </c>
      <c r="K53" s="374">
        <v>1.768974499061405E-3</v>
      </c>
      <c r="L53" s="27">
        <v>667241.99439988751</v>
      </c>
      <c r="M53" s="27">
        <v>7029033</v>
      </c>
      <c r="N53" s="27">
        <v>9363</v>
      </c>
      <c r="O53" s="27">
        <v>9413</v>
      </c>
      <c r="P53" s="27">
        <v>7066569.2223646268</v>
      </c>
      <c r="Q53" s="27">
        <v>6515081.2164677493</v>
      </c>
      <c r="R53" s="27">
        <v>2763176.2455283022</v>
      </c>
      <c r="S53" s="27">
        <v>6681057</v>
      </c>
      <c r="T53" s="27">
        <v>3847487.1051599998</v>
      </c>
      <c r="U53" s="27">
        <v>3626111.2221417194</v>
      </c>
      <c r="V53" s="27">
        <v>6408810.2791563487</v>
      </c>
      <c r="W53" s="43">
        <v>1.1370274625985214E-3</v>
      </c>
      <c r="X53" s="27">
        <v>7076052.2735562362</v>
      </c>
      <c r="Y53" s="27">
        <v>0</v>
      </c>
      <c r="Z53" s="27">
        <v>0</v>
      </c>
      <c r="AA53" s="27">
        <v>0</v>
      </c>
      <c r="AB53" s="27">
        <v>7076052</v>
      </c>
      <c r="AC53" s="24">
        <v>216</v>
      </c>
    </row>
    <row r="54" spans="1:29" s="304" customFormat="1" x14ac:dyDescent="0.2">
      <c r="A54" s="24">
        <v>221</v>
      </c>
      <c r="B54" s="24" t="s">
        <v>86</v>
      </c>
      <c r="C54" s="24"/>
      <c r="D54" s="24"/>
      <c r="E54" s="31" t="s">
        <v>471</v>
      </c>
      <c r="F54" s="27">
        <v>11036</v>
      </c>
      <c r="G54" s="42">
        <v>0</v>
      </c>
      <c r="H54" s="27">
        <v>14000</v>
      </c>
      <c r="I54" s="27">
        <v>0</v>
      </c>
      <c r="J54" s="27">
        <v>148074</v>
      </c>
      <c r="K54" s="374">
        <v>6.0572784006460709E-4</v>
      </c>
      <c r="L54" s="27">
        <v>228475.34109886285</v>
      </c>
      <c r="M54" s="27">
        <v>3830414</v>
      </c>
      <c r="N54" s="27">
        <v>3381</v>
      </c>
      <c r="O54" s="27">
        <v>3397</v>
      </c>
      <c r="P54" s="27">
        <v>3848540.7743271217</v>
      </c>
      <c r="Q54" s="27">
        <v>3548193.6029544361</v>
      </c>
      <c r="R54" s="27">
        <v>3548193.6029544361</v>
      </c>
      <c r="S54" s="27">
        <v>3961421</v>
      </c>
      <c r="T54" s="27">
        <v>0</v>
      </c>
      <c r="U54" s="27">
        <v>0</v>
      </c>
      <c r="V54" s="27">
        <v>3548193.6029544361</v>
      </c>
      <c r="W54" s="43">
        <v>6.2950741142967219E-4</v>
      </c>
      <c r="X54" s="27">
        <v>3776668.9440532988</v>
      </c>
      <c r="Y54" s="27">
        <v>0</v>
      </c>
      <c r="Z54" s="27">
        <v>0</v>
      </c>
      <c r="AA54" s="27">
        <v>0</v>
      </c>
      <c r="AB54" s="27">
        <v>3776669</v>
      </c>
      <c r="AC54" s="24">
        <v>221</v>
      </c>
    </row>
    <row r="55" spans="1:29" s="304" customFormat="1" x14ac:dyDescent="0.2">
      <c r="A55" s="24">
        <v>222</v>
      </c>
      <c r="B55" s="24" t="s">
        <v>87</v>
      </c>
      <c r="C55" s="24"/>
      <c r="D55" s="24"/>
      <c r="E55" s="31" t="s">
        <v>473</v>
      </c>
      <c r="F55" s="27">
        <v>58546</v>
      </c>
      <c r="G55" s="42">
        <v>1</v>
      </c>
      <c r="H55" s="27">
        <v>330000</v>
      </c>
      <c r="I55" s="27">
        <v>414343.50973891013</v>
      </c>
      <c r="J55" s="27">
        <v>1347204</v>
      </c>
      <c r="K55" s="374">
        <v>5.5110213072274601E-3</v>
      </c>
      <c r="L55" s="27">
        <v>2078709.9249682755</v>
      </c>
      <c r="M55" s="27">
        <v>17315294</v>
      </c>
      <c r="N55" s="27">
        <v>18537</v>
      </c>
      <c r="O55" s="27">
        <v>18719</v>
      </c>
      <c r="P55" s="27">
        <v>17485299.044397693</v>
      </c>
      <c r="Q55" s="27">
        <v>16120714.279277576</v>
      </c>
      <c r="R55" s="27">
        <v>0</v>
      </c>
      <c r="S55" s="27">
        <v>17501128</v>
      </c>
      <c r="T55" s="27">
        <v>17501128</v>
      </c>
      <c r="U55" s="27">
        <v>16494151.872745421</v>
      </c>
      <c r="V55" s="27">
        <v>16908495.382484332</v>
      </c>
      <c r="W55" s="43">
        <v>2.9998428356714899E-3</v>
      </c>
      <c r="X55" s="27">
        <v>18987205.307452608</v>
      </c>
      <c r="Y55" s="27">
        <v>0</v>
      </c>
      <c r="Z55" s="27">
        <v>0</v>
      </c>
      <c r="AA55" s="27">
        <v>0</v>
      </c>
      <c r="AB55" s="27">
        <v>18987205</v>
      </c>
      <c r="AC55" s="24">
        <v>222</v>
      </c>
    </row>
    <row r="56" spans="1:29" s="304" customFormat="1" x14ac:dyDescent="0.2">
      <c r="A56" s="24">
        <v>225</v>
      </c>
      <c r="B56" s="24" t="s">
        <v>94</v>
      </c>
      <c r="C56" s="24"/>
      <c r="D56" s="24"/>
      <c r="E56" s="31" t="s">
        <v>472</v>
      </c>
      <c r="F56" s="27">
        <v>19178</v>
      </c>
      <c r="G56" s="42">
        <v>0.16711999999999994</v>
      </c>
      <c r="H56" s="27">
        <v>16000</v>
      </c>
      <c r="I56" s="27">
        <v>3357.3375683668673</v>
      </c>
      <c r="J56" s="27">
        <v>246858</v>
      </c>
      <c r="K56" s="374">
        <v>1.0098245684095032E-3</v>
      </c>
      <c r="L56" s="27">
        <v>380897.1578601448</v>
      </c>
      <c r="M56" s="27">
        <v>3583041</v>
      </c>
      <c r="N56" s="27">
        <v>5739</v>
      </c>
      <c r="O56" s="27">
        <v>5765</v>
      </c>
      <c r="P56" s="27">
        <v>3599273.6304234187</v>
      </c>
      <c r="Q56" s="27">
        <v>3318379.7235417967</v>
      </c>
      <c r="R56" s="27">
        <v>2763812.1041434919</v>
      </c>
      <c r="S56" s="27">
        <v>3839591</v>
      </c>
      <c r="T56" s="27">
        <v>641672.44791999971</v>
      </c>
      <c r="U56" s="27">
        <v>604752.03704291524</v>
      </c>
      <c r="V56" s="27">
        <v>3371921.4787547742</v>
      </c>
      <c r="W56" s="43">
        <v>5.9823386183538191E-4</v>
      </c>
      <c r="X56" s="27">
        <v>3752818.6366149192</v>
      </c>
      <c r="Y56" s="27">
        <v>0</v>
      </c>
      <c r="Z56" s="27">
        <v>0</v>
      </c>
      <c r="AA56" s="27">
        <v>0</v>
      </c>
      <c r="AB56" s="27">
        <v>3752819</v>
      </c>
      <c r="AC56" s="24">
        <v>225</v>
      </c>
    </row>
    <row r="57" spans="1:29" s="304" customFormat="1" x14ac:dyDescent="0.2">
      <c r="A57" s="24">
        <v>226</v>
      </c>
      <c r="B57" s="24" t="s">
        <v>95</v>
      </c>
      <c r="C57" s="24"/>
      <c r="D57" s="24"/>
      <c r="E57" s="31" t="s">
        <v>472</v>
      </c>
      <c r="F57" s="27">
        <v>24946</v>
      </c>
      <c r="G57" s="42">
        <v>0.39783999999999997</v>
      </c>
      <c r="H57" s="27">
        <v>6000</v>
      </c>
      <c r="I57" s="27">
        <v>2997.1349439005089</v>
      </c>
      <c r="J57" s="27">
        <v>308462</v>
      </c>
      <c r="K57" s="374">
        <v>1.2618286870214139E-3</v>
      </c>
      <c r="L57" s="27">
        <v>475950.94794519927</v>
      </c>
      <c r="M57" s="27">
        <v>6232262</v>
      </c>
      <c r="N57" s="27">
        <v>7769</v>
      </c>
      <c r="O57" s="27">
        <v>7719</v>
      </c>
      <c r="P57" s="27">
        <v>6192152.1917878753</v>
      </c>
      <c r="Q57" s="27">
        <v>5708905.2926205331</v>
      </c>
      <c r="R57" s="27">
        <v>3437674.4110043803</v>
      </c>
      <c r="S57" s="27">
        <v>5616868.5</v>
      </c>
      <c r="T57" s="27">
        <v>2234614.96404</v>
      </c>
      <c r="U57" s="27">
        <v>2106040.1703241821</v>
      </c>
      <c r="V57" s="27">
        <v>5546711.7162724631</v>
      </c>
      <c r="W57" s="43">
        <v>9.8407711787483064E-4</v>
      </c>
      <c r="X57" s="27">
        <v>6022662.6642176621</v>
      </c>
      <c r="Y57" s="27">
        <v>0</v>
      </c>
      <c r="Z57" s="27">
        <v>0</v>
      </c>
      <c r="AA57" s="27">
        <v>0</v>
      </c>
      <c r="AB57" s="27">
        <v>6022663</v>
      </c>
      <c r="AC57" s="24">
        <v>226</v>
      </c>
    </row>
    <row r="58" spans="1:29" s="304" customFormat="1" x14ac:dyDescent="0.2">
      <c r="A58" s="24">
        <v>228</v>
      </c>
      <c r="B58" s="24" t="s">
        <v>98</v>
      </c>
      <c r="C58" s="24"/>
      <c r="D58" s="24"/>
      <c r="E58" s="31" t="s">
        <v>473</v>
      </c>
      <c r="F58" s="27">
        <v>119986</v>
      </c>
      <c r="G58" s="42">
        <v>1</v>
      </c>
      <c r="H58" s="27">
        <v>1112000</v>
      </c>
      <c r="I58" s="27">
        <v>1396212.0691808125</v>
      </c>
      <c r="J58" s="27">
        <v>1415712</v>
      </c>
      <c r="K58" s="374">
        <v>5.7912676898952218E-3</v>
      </c>
      <c r="L58" s="27">
        <v>2184416.45459536</v>
      </c>
      <c r="M58" s="27">
        <v>26090690</v>
      </c>
      <c r="N58" s="27">
        <v>36678</v>
      </c>
      <c r="O58" s="27">
        <v>37248</v>
      </c>
      <c r="P58" s="27">
        <v>26496156.309504338</v>
      </c>
      <c r="Q58" s="27">
        <v>24428347.738293465</v>
      </c>
      <c r="R58" s="27">
        <v>0</v>
      </c>
      <c r="S58" s="27">
        <v>23541672</v>
      </c>
      <c r="T58" s="27">
        <v>23541672</v>
      </c>
      <c r="U58" s="27">
        <v>22187136.355231412</v>
      </c>
      <c r="V58" s="27">
        <v>23583348.424412224</v>
      </c>
      <c r="W58" s="43">
        <v>4.1840706231853321E-3</v>
      </c>
      <c r="X58" s="27">
        <v>25767764.879007585</v>
      </c>
      <c r="Y58" s="27">
        <v>0</v>
      </c>
      <c r="Z58" s="27">
        <v>0</v>
      </c>
      <c r="AA58" s="27">
        <v>0</v>
      </c>
      <c r="AB58" s="27">
        <v>25767765</v>
      </c>
      <c r="AC58" s="24">
        <v>228</v>
      </c>
    </row>
    <row r="59" spans="1:29" s="304" customFormat="1" x14ac:dyDescent="0.2">
      <c r="A59" s="24">
        <v>230</v>
      </c>
      <c r="B59" s="24" t="s">
        <v>104</v>
      </c>
      <c r="C59" s="24"/>
      <c r="D59" s="24"/>
      <c r="E59" s="31" t="s">
        <v>472</v>
      </c>
      <c r="F59" s="27">
        <v>23740</v>
      </c>
      <c r="G59" s="42">
        <v>0.34960000000000002</v>
      </c>
      <c r="H59" s="27">
        <v>36000</v>
      </c>
      <c r="I59" s="27">
        <v>15802.308109606147</v>
      </c>
      <c r="J59" s="27">
        <v>349812</v>
      </c>
      <c r="K59" s="374">
        <v>1.4309795587927681E-3</v>
      </c>
      <c r="L59" s="27">
        <v>539753.20461711986</v>
      </c>
      <c r="M59" s="27">
        <v>3528456</v>
      </c>
      <c r="N59" s="27">
        <v>6602</v>
      </c>
      <c r="O59" s="27">
        <v>6760</v>
      </c>
      <c r="P59" s="27">
        <v>3612899.5092396243</v>
      </c>
      <c r="Q59" s="27">
        <v>3330942.213816762</v>
      </c>
      <c r="R59" s="27">
        <v>2166444.8158664219</v>
      </c>
      <c r="S59" s="27">
        <v>3865922.75</v>
      </c>
      <c r="T59" s="27">
        <v>1351526.5934000001</v>
      </c>
      <c r="U59" s="27">
        <v>1273762.7478408164</v>
      </c>
      <c r="V59" s="27">
        <v>3456009.8718168447</v>
      </c>
      <c r="W59" s="43">
        <v>6.1315251413319018E-4</v>
      </c>
      <c r="X59" s="27">
        <v>3995763.0764339645</v>
      </c>
      <c r="Y59" s="27">
        <v>0</v>
      </c>
      <c r="Z59" s="27">
        <v>0</v>
      </c>
      <c r="AA59" s="27">
        <v>0</v>
      </c>
      <c r="AB59" s="27">
        <v>3995763</v>
      </c>
      <c r="AC59" s="24">
        <v>230</v>
      </c>
    </row>
    <row r="60" spans="1:29" s="304" customFormat="1" x14ac:dyDescent="0.2">
      <c r="A60" s="24">
        <v>232</v>
      </c>
      <c r="B60" s="24" t="s">
        <v>108</v>
      </c>
      <c r="C60" s="24"/>
      <c r="D60" s="24"/>
      <c r="E60" s="31" t="s">
        <v>472</v>
      </c>
      <c r="F60" s="27">
        <v>33257</v>
      </c>
      <c r="G60" s="42">
        <v>0.73028000000000004</v>
      </c>
      <c r="H60" s="27">
        <v>45000</v>
      </c>
      <c r="I60" s="27">
        <v>41261.833403472454</v>
      </c>
      <c r="J60" s="27">
        <v>481863</v>
      </c>
      <c r="K60" s="374">
        <v>1.9711619473847656E-3</v>
      </c>
      <c r="L60" s="27">
        <v>743505.36412821524</v>
      </c>
      <c r="M60" s="27">
        <v>5594348</v>
      </c>
      <c r="N60" s="27">
        <v>9255</v>
      </c>
      <c r="O60" s="27">
        <v>9314</v>
      </c>
      <c r="P60" s="27">
        <v>5630011.5907077249</v>
      </c>
      <c r="Q60" s="27">
        <v>5190635.173717536</v>
      </c>
      <c r="R60" s="27">
        <v>1400018.1190550935</v>
      </c>
      <c r="S60" s="27">
        <v>6595201</v>
      </c>
      <c r="T60" s="27">
        <v>4816343.3862800002</v>
      </c>
      <c r="U60" s="27">
        <v>4539221.6595750451</v>
      </c>
      <c r="V60" s="27">
        <v>5980501.6120336112</v>
      </c>
      <c r="W60" s="43">
        <v>1.0610385199126366E-3</v>
      </c>
      <c r="X60" s="27">
        <v>6724006.9761618264</v>
      </c>
      <c r="Y60" s="27">
        <v>122263</v>
      </c>
      <c r="Z60" s="27">
        <v>220212</v>
      </c>
      <c r="AA60" s="27">
        <v>42809.375</v>
      </c>
      <c r="AB60" s="27">
        <v>6681198</v>
      </c>
      <c r="AC60" s="24">
        <v>232</v>
      </c>
    </row>
    <row r="61" spans="1:29" s="304" customFormat="1" x14ac:dyDescent="0.2">
      <c r="A61" s="24">
        <v>233</v>
      </c>
      <c r="B61" s="24" t="s">
        <v>109</v>
      </c>
      <c r="C61" s="24"/>
      <c r="D61" s="24"/>
      <c r="E61" s="31" t="s">
        <v>472</v>
      </c>
      <c r="F61" s="27">
        <v>27258</v>
      </c>
      <c r="G61" s="42">
        <v>0.49031999999999998</v>
      </c>
      <c r="H61" s="27">
        <v>154000</v>
      </c>
      <c r="I61" s="27">
        <v>94808.424524418457</v>
      </c>
      <c r="J61" s="27">
        <v>426052</v>
      </c>
      <c r="K61" s="374">
        <v>1.7428553136621284E-3</v>
      </c>
      <c r="L61" s="27">
        <v>657390.06190048705</v>
      </c>
      <c r="M61" s="27">
        <v>5059697</v>
      </c>
      <c r="N61" s="27">
        <v>7599</v>
      </c>
      <c r="O61" s="27">
        <v>7728</v>
      </c>
      <c r="P61" s="27">
        <v>5145590.0007895771</v>
      </c>
      <c r="Q61" s="27">
        <v>4744018.7319881106</v>
      </c>
      <c r="R61" s="27">
        <v>2417931.4673197004</v>
      </c>
      <c r="S61" s="27">
        <v>4614902.5</v>
      </c>
      <c r="T61" s="27">
        <v>2262778.9937999998</v>
      </c>
      <c r="U61" s="27">
        <v>2132583.7042158232</v>
      </c>
      <c r="V61" s="27">
        <v>4645323.5960599417</v>
      </c>
      <c r="W61" s="43">
        <v>8.2415616492120195E-4</v>
      </c>
      <c r="X61" s="27">
        <v>5302713.6579604289</v>
      </c>
      <c r="Y61" s="27">
        <v>0</v>
      </c>
      <c r="Z61" s="27">
        <v>0</v>
      </c>
      <c r="AA61" s="27">
        <v>0</v>
      </c>
      <c r="AB61" s="27">
        <v>5302714</v>
      </c>
      <c r="AC61" s="24">
        <v>233</v>
      </c>
    </row>
    <row r="62" spans="1:29" s="304" customFormat="1" x14ac:dyDescent="0.2">
      <c r="A62" s="24">
        <v>243</v>
      </c>
      <c r="B62" s="24" t="s">
        <v>136</v>
      </c>
      <c r="C62" s="24"/>
      <c r="D62" s="24"/>
      <c r="E62" s="31" t="s">
        <v>473</v>
      </c>
      <c r="F62" s="27">
        <v>48857</v>
      </c>
      <c r="G62" s="42">
        <v>1</v>
      </c>
      <c r="H62" s="27">
        <v>66000</v>
      </c>
      <c r="I62" s="27">
        <v>82868.701947782029</v>
      </c>
      <c r="J62" s="27">
        <v>658018</v>
      </c>
      <c r="K62" s="374">
        <v>2.6917610239720184E-3</v>
      </c>
      <c r="L62" s="27">
        <v>1015309.1494738546</v>
      </c>
      <c r="M62" s="27">
        <v>12514971</v>
      </c>
      <c r="N62" s="27">
        <v>15206</v>
      </c>
      <c r="O62" s="27">
        <v>15269</v>
      </c>
      <c r="P62" s="27">
        <v>12566821.793962911</v>
      </c>
      <c r="Q62" s="27">
        <v>11586084.002605798</v>
      </c>
      <c r="R62" s="27">
        <v>0</v>
      </c>
      <c r="S62" s="27">
        <v>12250886</v>
      </c>
      <c r="T62" s="27">
        <v>12250886</v>
      </c>
      <c r="U62" s="27">
        <v>11545997.16427939</v>
      </c>
      <c r="V62" s="27">
        <v>11628865.866227172</v>
      </c>
      <c r="W62" s="43">
        <v>2.0631504558308467E-3</v>
      </c>
      <c r="X62" s="27">
        <v>12644175.015701028</v>
      </c>
      <c r="Y62" s="27">
        <v>0</v>
      </c>
      <c r="Z62" s="27">
        <v>0</v>
      </c>
      <c r="AA62" s="27">
        <v>0</v>
      </c>
      <c r="AB62" s="27">
        <v>12644175</v>
      </c>
      <c r="AC62" s="24">
        <v>243</v>
      </c>
    </row>
    <row r="63" spans="1:29" s="304" customFormat="1" x14ac:dyDescent="0.2">
      <c r="A63" s="24">
        <v>244</v>
      </c>
      <c r="B63" s="24" t="s">
        <v>140</v>
      </c>
      <c r="C63" s="24"/>
      <c r="D63" s="24"/>
      <c r="E63" s="31" t="s">
        <v>471</v>
      </c>
      <c r="F63" s="27">
        <v>12307</v>
      </c>
      <c r="G63" s="42">
        <v>0</v>
      </c>
      <c r="H63" s="27">
        <v>13000</v>
      </c>
      <c r="I63" s="27">
        <v>0</v>
      </c>
      <c r="J63" s="27">
        <v>100913</v>
      </c>
      <c r="K63" s="374">
        <v>4.1280585061820237E-4</v>
      </c>
      <c r="L63" s="27">
        <v>155706.82291495838</v>
      </c>
      <c r="M63" s="27">
        <v>1298558</v>
      </c>
      <c r="N63" s="27">
        <v>3418</v>
      </c>
      <c r="O63" s="27">
        <v>3458</v>
      </c>
      <c r="P63" s="27">
        <v>1313754.6998244589</v>
      </c>
      <c r="Q63" s="27">
        <v>1211226.8766552121</v>
      </c>
      <c r="R63" s="27">
        <v>1211226.8766552121</v>
      </c>
      <c r="S63" s="27">
        <v>1354746.375</v>
      </c>
      <c r="T63" s="27">
        <v>0</v>
      </c>
      <c r="U63" s="27">
        <v>0</v>
      </c>
      <c r="V63" s="27">
        <v>1211226.8766552121</v>
      </c>
      <c r="W63" s="43">
        <v>2.148914013999649E-4</v>
      </c>
      <c r="X63" s="27">
        <v>1366933.6995701706</v>
      </c>
      <c r="Y63" s="27">
        <v>0</v>
      </c>
      <c r="Z63" s="27">
        <v>0</v>
      </c>
      <c r="AA63" s="27">
        <v>0</v>
      </c>
      <c r="AB63" s="27">
        <v>1366934</v>
      </c>
      <c r="AC63" s="24">
        <v>244</v>
      </c>
    </row>
    <row r="64" spans="1:29" s="304" customFormat="1" x14ac:dyDescent="0.2">
      <c r="A64" s="24">
        <v>246</v>
      </c>
      <c r="B64" s="24" t="s">
        <v>143</v>
      </c>
      <c r="C64" s="24"/>
      <c r="D64" s="24"/>
      <c r="E64" s="31" t="s">
        <v>472</v>
      </c>
      <c r="F64" s="27">
        <v>18976</v>
      </c>
      <c r="G64" s="42">
        <v>0.15903999999999996</v>
      </c>
      <c r="H64" s="27">
        <v>12000</v>
      </c>
      <c r="I64" s="27">
        <v>2396.2615195955004</v>
      </c>
      <c r="J64" s="27">
        <v>329416</v>
      </c>
      <c r="K64" s="374">
        <v>1.3475454310866366E-3</v>
      </c>
      <c r="L64" s="27">
        <v>508282.56792835344</v>
      </c>
      <c r="M64" s="27">
        <v>2468382</v>
      </c>
      <c r="N64" s="27">
        <v>5140</v>
      </c>
      <c r="O64" s="27">
        <v>5240</v>
      </c>
      <c r="P64" s="27">
        <v>2516404.9961089497</v>
      </c>
      <c r="Q64" s="27">
        <v>2320020.1409318442</v>
      </c>
      <c r="R64" s="27">
        <v>1951044.1377180438</v>
      </c>
      <c r="S64" s="27">
        <v>2395517.75</v>
      </c>
      <c r="T64" s="27">
        <v>380983.14295999991</v>
      </c>
      <c r="U64" s="27">
        <v>359062.21707184351</v>
      </c>
      <c r="V64" s="27">
        <v>2312502.6163094826</v>
      </c>
      <c r="W64" s="43">
        <v>4.1027567794079599E-4</v>
      </c>
      <c r="X64" s="27">
        <v>2820785.1842378359</v>
      </c>
      <c r="Y64" s="27">
        <v>0</v>
      </c>
      <c r="Z64" s="27">
        <v>0</v>
      </c>
      <c r="AA64" s="27">
        <v>0</v>
      </c>
      <c r="AB64" s="27">
        <v>2820785</v>
      </c>
      <c r="AC64" s="24">
        <v>246</v>
      </c>
    </row>
    <row r="65" spans="1:29" s="304" customFormat="1" x14ac:dyDescent="0.2">
      <c r="A65" s="24">
        <v>252</v>
      </c>
      <c r="B65" s="24" t="s">
        <v>154</v>
      </c>
      <c r="C65" s="24"/>
      <c r="D65" s="24"/>
      <c r="E65" s="31" t="s">
        <v>472</v>
      </c>
      <c r="F65" s="27">
        <v>17175</v>
      </c>
      <c r="G65" s="42">
        <v>8.6999999999999966E-2</v>
      </c>
      <c r="H65" s="27">
        <v>17000</v>
      </c>
      <c r="I65" s="27">
        <v>1857.0122754662057</v>
      </c>
      <c r="J65" s="27">
        <v>146428</v>
      </c>
      <c r="K65" s="374">
        <v>5.9899453087632049E-4</v>
      </c>
      <c r="L65" s="27">
        <v>225935.59467850052</v>
      </c>
      <c r="M65" s="27">
        <v>3610573</v>
      </c>
      <c r="N65" s="27">
        <v>4807</v>
      </c>
      <c r="O65" s="27">
        <v>4868</v>
      </c>
      <c r="P65" s="27">
        <v>3656390.5479509048</v>
      </c>
      <c r="Q65" s="27">
        <v>3371039.1322047943</v>
      </c>
      <c r="R65" s="27">
        <v>3077758.7277029771</v>
      </c>
      <c r="S65" s="27">
        <v>3380774.25</v>
      </c>
      <c r="T65" s="27">
        <v>294127.35974999989</v>
      </c>
      <c r="U65" s="27">
        <v>277203.92317833041</v>
      </c>
      <c r="V65" s="27">
        <v>3356819.6631567739</v>
      </c>
      <c r="W65" s="43">
        <v>5.9555455345799535E-4</v>
      </c>
      <c r="X65" s="27">
        <v>3582755.2578352746</v>
      </c>
      <c r="Y65" s="27">
        <v>0</v>
      </c>
      <c r="Z65" s="27">
        <v>0</v>
      </c>
      <c r="AA65" s="27">
        <v>0</v>
      </c>
      <c r="AB65" s="27">
        <v>3582755</v>
      </c>
      <c r="AC65" s="24">
        <v>252</v>
      </c>
    </row>
    <row r="66" spans="1:29" s="304" customFormat="1" x14ac:dyDescent="0.2">
      <c r="A66" s="24">
        <v>262</v>
      </c>
      <c r="B66" s="24" t="s">
        <v>197</v>
      </c>
      <c r="C66" s="24"/>
      <c r="D66" s="24"/>
      <c r="E66" s="31" t="s">
        <v>472</v>
      </c>
      <c r="F66" s="27">
        <v>34069</v>
      </c>
      <c r="G66" s="42">
        <v>0.76275999999999999</v>
      </c>
      <c r="H66" s="27">
        <v>150000</v>
      </c>
      <c r="I66" s="27">
        <v>143656.6615856596</v>
      </c>
      <c r="J66" s="27">
        <v>304499</v>
      </c>
      <c r="K66" s="374">
        <v>1.2456172020194822E-3</v>
      </c>
      <c r="L66" s="27">
        <v>469836.11497806932</v>
      </c>
      <c r="M66" s="27">
        <v>5662935</v>
      </c>
      <c r="N66" s="27">
        <v>9192</v>
      </c>
      <c r="O66" s="27">
        <v>9256</v>
      </c>
      <c r="P66" s="27">
        <v>5702363.6161879897</v>
      </c>
      <c r="Q66" s="27">
        <v>5257340.7146026418</v>
      </c>
      <c r="R66" s="27">
        <v>1247251.5111323309</v>
      </c>
      <c r="S66" s="27">
        <v>5679545</v>
      </c>
      <c r="T66" s="27">
        <v>4332129.7441999996</v>
      </c>
      <c r="U66" s="27">
        <v>4082868.5975711145</v>
      </c>
      <c r="V66" s="27">
        <v>5473776.7702891054</v>
      </c>
      <c r="W66" s="43">
        <v>9.7113726898650707E-4</v>
      </c>
      <c r="X66" s="27">
        <v>5943612.8852671748</v>
      </c>
      <c r="Y66" s="27">
        <v>0</v>
      </c>
      <c r="Z66" s="27">
        <v>0</v>
      </c>
      <c r="AA66" s="27">
        <v>0</v>
      </c>
      <c r="AB66" s="27">
        <v>5943613</v>
      </c>
      <c r="AC66" s="24">
        <v>262</v>
      </c>
    </row>
    <row r="67" spans="1:29" s="304" customFormat="1" x14ac:dyDescent="0.2">
      <c r="A67" s="24">
        <v>263</v>
      </c>
      <c r="B67" s="24" t="s">
        <v>202</v>
      </c>
      <c r="C67" s="24"/>
      <c r="D67" s="24"/>
      <c r="E67" s="31" t="s">
        <v>472</v>
      </c>
      <c r="F67" s="27">
        <v>25504</v>
      </c>
      <c r="G67" s="42">
        <v>0.42015999999999998</v>
      </c>
      <c r="H67" s="27">
        <v>12000</v>
      </c>
      <c r="I67" s="27">
        <v>6330.5661473418359</v>
      </c>
      <c r="J67" s="27">
        <v>260038</v>
      </c>
      <c r="K67" s="374">
        <v>1.063740130439647E-3</v>
      </c>
      <c r="L67" s="27">
        <v>401233.64499281504</v>
      </c>
      <c r="M67" s="27">
        <v>3079850</v>
      </c>
      <c r="N67" s="27">
        <v>8063</v>
      </c>
      <c r="O67" s="27">
        <v>8116</v>
      </c>
      <c r="P67" s="27">
        <v>3100094.5801810743</v>
      </c>
      <c r="Q67" s="27">
        <v>2858157.5207230072</v>
      </c>
      <c r="R67" s="27">
        <v>1657274.0568160284</v>
      </c>
      <c r="S67" s="27">
        <v>3907245.25</v>
      </c>
      <c r="T67" s="27">
        <v>1641668.1642399998</v>
      </c>
      <c r="U67" s="27">
        <v>1547210.2155715751</v>
      </c>
      <c r="V67" s="27">
        <v>3210814.8385349456</v>
      </c>
      <c r="W67" s="43">
        <v>5.6965091642776126E-4</v>
      </c>
      <c r="X67" s="27">
        <v>3612048.4835277605</v>
      </c>
      <c r="Y67" s="27">
        <v>0</v>
      </c>
      <c r="Z67" s="27">
        <v>0</v>
      </c>
      <c r="AA67" s="27">
        <v>0</v>
      </c>
      <c r="AB67" s="27">
        <v>3612048</v>
      </c>
      <c r="AC67" s="24">
        <v>263</v>
      </c>
    </row>
    <row r="68" spans="1:29" s="304" customFormat="1" x14ac:dyDescent="0.2">
      <c r="A68" s="24">
        <v>267</v>
      </c>
      <c r="B68" s="24" t="s">
        <v>226</v>
      </c>
      <c r="C68" s="24"/>
      <c r="D68" s="24"/>
      <c r="E68" s="31" t="s">
        <v>473</v>
      </c>
      <c r="F68" s="27">
        <v>44311</v>
      </c>
      <c r="G68" s="42">
        <v>1</v>
      </c>
      <c r="H68" s="27">
        <v>57000</v>
      </c>
      <c r="I68" s="27">
        <v>71568.424409448111</v>
      </c>
      <c r="J68" s="27">
        <v>452019</v>
      </c>
      <c r="K68" s="374">
        <v>1.849078788566282E-3</v>
      </c>
      <c r="L68" s="27">
        <v>697456.64470580174</v>
      </c>
      <c r="M68" s="27">
        <v>6597469</v>
      </c>
      <c r="N68" s="27">
        <v>12598</v>
      </c>
      <c r="O68" s="27">
        <v>12955</v>
      </c>
      <c r="P68" s="27">
        <v>6784426.9642006662</v>
      </c>
      <c r="Q68" s="27">
        <v>6254957.8569288291</v>
      </c>
      <c r="R68" s="27">
        <v>0</v>
      </c>
      <c r="S68" s="27">
        <v>6325206.5</v>
      </c>
      <c r="T68" s="27">
        <v>6325206.5</v>
      </c>
      <c r="U68" s="27">
        <v>5961268.1329727154</v>
      </c>
      <c r="V68" s="27">
        <v>6032836.5573821645</v>
      </c>
      <c r="W68" s="43">
        <v>1.0703235927300412E-3</v>
      </c>
      <c r="X68" s="27">
        <v>6730293.2020879658</v>
      </c>
      <c r="Y68" s="27">
        <v>0</v>
      </c>
      <c r="Z68" s="27">
        <v>0</v>
      </c>
      <c r="AA68" s="27">
        <v>0</v>
      </c>
      <c r="AB68" s="27">
        <v>6730293</v>
      </c>
      <c r="AC68" s="24">
        <v>267</v>
      </c>
    </row>
    <row r="69" spans="1:29" s="304" customFormat="1" x14ac:dyDescent="0.2">
      <c r="A69" s="24">
        <v>268</v>
      </c>
      <c r="B69" s="24" t="s">
        <v>227</v>
      </c>
      <c r="C69" s="24"/>
      <c r="D69" s="24"/>
      <c r="E69" s="31" t="s">
        <v>473</v>
      </c>
      <c r="F69" s="27">
        <v>179100</v>
      </c>
      <c r="G69" s="42">
        <v>1</v>
      </c>
      <c r="H69" s="27">
        <v>2129000</v>
      </c>
      <c r="I69" s="27">
        <v>2673143.4310125448</v>
      </c>
      <c r="J69" s="27">
        <v>2483890.13</v>
      </c>
      <c r="K69" s="374">
        <v>1.0160874990901144E-2</v>
      </c>
      <c r="L69" s="27">
        <v>3832594.8154561147</v>
      </c>
      <c r="M69" s="27">
        <v>106954126.45999999</v>
      </c>
      <c r="N69" s="27">
        <v>77127</v>
      </c>
      <c r="O69" s="27">
        <v>78441</v>
      </c>
      <c r="P69" s="27">
        <v>108776286.30244738</v>
      </c>
      <c r="Q69" s="27">
        <v>100287185.67467046</v>
      </c>
      <c r="R69" s="27">
        <v>0</v>
      </c>
      <c r="S69" s="27">
        <v>102430264</v>
      </c>
      <c r="T69" s="27">
        <v>102430264</v>
      </c>
      <c r="U69" s="27">
        <v>96536653.56778191</v>
      </c>
      <c r="V69" s="27">
        <v>99209796.998794436</v>
      </c>
      <c r="W69" s="43">
        <v>1.7601435965943917E-2</v>
      </c>
      <c r="X69" s="27">
        <v>103042391.81425056</v>
      </c>
      <c r="Y69" s="27">
        <v>1060940</v>
      </c>
      <c r="Z69" s="27">
        <v>0</v>
      </c>
      <c r="AA69" s="27">
        <v>132617.5</v>
      </c>
      <c r="AB69" s="27">
        <v>102909774</v>
      </c>
      <c r="AC69" s="24">
        <v>268</v>
      </c>
    </row>
    <row r="70" spans="1:29" s="304" customFormat="1" x14ac:dyDescent="0.2">
      <c r="A70" s="24">
        <v>269</v>
      </c>
      <c r="B70" s="24" t="s">
        <v>241</v>
      </c>
      <c r="C70" s="24"/>
      <c r="D70" s="24"/>
      <c r="E70" s="31" t="s">
        <v>472</v>
      </c>
      <c r="F70" s="27">
        <v>23930</v>
      </c>
      <c r="G70" s="42">
        <v>0.35719999999999996</v>
      </c>
      <c r="H70" s="27">
        <v>95000</v>
      </c>
      <c r="I70" s="27">
        <v>42607.068665091443</v>
      </c>
      <c r="J70" s="27">
        <v>396242</v>
      </c>
      <c r="K70" s="374">
        <v>1.6209112389945571E-3</v>
      </c>
      <c r="L70" s="27">
        <v>611393.80382576014</v>
      </c>
      <c r="M70" s="27">
        <v>3898724</v>
      </c>
      <c r="N70" s="27">
        <v>6553</v>
      </c>
      <c r="O70" s="27">
        <v>6627</v>
      </c>
      <c r="P70" s="27">
        <v>3942750.488020754</v>
      </c>
      <c r="Q70" s="27">
        <v>3635051.0180281694</v>
      </c>
      <c r="R70" s="27">
        <v>2336610.7943885075</v>
      </c>
      <c r="S70" s="27">
        <v>3445919.25</v>
      </c>
      <c r="T70" s="27">
        <v>1230882.3561</v>
      </c>
      <c r="U70" s="27">
        <v>1160060.1126393746</v>
      </c>
      <c r="V70" s="27">
        <v>3539277.9756929735</v>
      </c>
      <c r="W70" s="43">
        <v>6.2792563375159904E-4</v>
      </c>
      <c r="X70" s="27">
        <v>4150671.7795187337</v>
      </c>
      <c r="Y70" s="27">
        <v>0</v>
      </c>
      <c r="Z70" s="27">
        <v>0</v>
      </c>
      <c r="AA70" s="27">
        <v>0</v>
      </c>
      <c r="AB70" s="27">
        <v>4150672</v>
      </c>
      <c r="AC70" s="24">
        <v>269</v>
      </c>
    </row>
    <row r="71" spans="1:29" s="304" customFormat="1" x14ac:dyDescent="0.2">
      <c r="A71" s="24">
        <v>273</v>
      </c>
      <c r="B71" s="24" t="s">
        <v>263</v>
      </c>
      <c r="C71" s="24"/>
      <c r="D71" s="24"/>
      <c r="E71" s="31" t="s">
        <v>472</v>
      </c>
      <c r="F71" s="27">
        <v>24598</v>
      </c>
      <c r="G71" s="42">
        <v>0.38392000000000004</v>
      </c>
      <c r="H71" s="27">
        <v>56000</v>
      </c>
      <c r="I71" s="27">
        <v>26994.504771217864</v>
      </c>
      <c r="J71" s="27">
        <v>470433</v>
      </c>
      <c r="K71" s="374">
        <v>1.9244051284162873E-3</v>
      </c>
      <c r="L71" s="27">
        <v>725869.09342059609</v>
      </c>
      <c r="M71" s="27">
        <v>2564041</v>
      </c>
      <c r="N71" s="27">
        <v>6685</v>
      </c>
      <c r="O71" s="27">
        <v>6827</v>
      </c>
      <c r="P71" s="27">
        <v>2618505.2964846673</v>
      </c>
      <c r="Q71" s="27">
        <v>2414152.346849862</v>
      </c>
      <c r="R71" s="27">
        <v>1487310.977847263</v>
      </c>
      <c r="S71" s="27">
        <v>3151407</v>
      </c>
      <c r="T71" s="27">
        <v>1209888.1754400001</v>
      </c>
      <c r="U71" s="27">
        <v>1140273.8906170058</v>
      </c>
      <c r="V71" s="27">
        <v>2654579.3732354864</v>
      </c>
      <c r="W71" s="43">
        <v>4.7096567343130166E-4</v>
      </c>
      <c r="X71" s="27">
        <v>3380448.4666560823</v>
      </c>
      <c r="Y71" s="27">
        <v>0</v>
      </c>
      <c r="Z71" s="27">
        <v>0</v>
      </c>
      <c r="AA71" s="27">
        <v>0</v>
      </c>
      <c r="AB71" s="27">
        <v>3380448</v>
      </c>
      <c r="AC71" s="24">
        <v>273</v>
      </c>
    </row>
    <row r="72" spans="1:29" s="304" customFormat="1" x14ac:dyDescent="0.2">
      <c r="A72" s="24">
        <v>274</v>
      </c>
      <c r="B72" s="24" t="s">
        <v>266</v>
      </c>
      <c r="C72" s="24"/>
      <c r="D72" s="24"/>
      <c r="E72" s="31" t="s">
        <v>472</v>
      </c>
      <c r="F72" s="27">
        <v>31358</v>
      </c>
      <c r="G72" s="42">
        <v>0.65432000000000001</v>
      </c>
      <c r="H72" s="27">
        <v>397000</v>
      </c>
      <c r="I72" s="27">
        <v>326157.44963960117</v>
      </c>
      <c r="J72" s="27">
        <v>350501</v>
      </c>
      <c r="K72" s="374">
        <v>1.433798058203904E-3</v>
      </c>
      <c r="L72" s="27">
        <v>540816.31839818286</v>
      </c>
      <c r="M72" s="27">
        <v>8047885</v>
      </c>
      <c r="N72" s="27">
        <v>9167</v>
      </c>
      <c r="O72" s="27">
        <v>9263</v>
      </c>
      <c r="P72" s="27">
        <v>8132165.2399912728</v>
      </c>
      <c r="Q72" s="27">
        <v>7497516.1690343218</v>
      </c>
      <c r="R72" s="27">
        <v>2591741.3893117844</v>
      </c>
      <c r="S72" s="27">
        <v>7621830.5</v>
      </c>
      <c r="T72" s="27">
        <v>4987116.1327600004</v>
      </c>
      <c r="U72" s="27">
        <v>4700168.5206097718</v>
      </c>
      <c r="V72" s="27">
        <v>7618067.3595611565</v>
      </c>
      <c r="W72" s="43">
        <v>1.351569390018937E-3</v>
      </c>
      <c r="X72" s="27">
        <v>8158883.6779593397</v>
      </c>
      <c r="Y72" s="27">
        <v>0</v>
      </c>
      <c r="Z72" s="27">
        <v>0</v>
      </c>
      <c r="AA72" s="27">
        <v>0</v>
      </c>
      <c r="AB72" s="27">
        <v>8158884</v>
      </c>
      <c r="AC72" s="24">
        <v>274</v>
      </c>
    </row>
    <row r="73" spans="1:29" s="304" customFormat="1" x14ac:dyDescent="0.2">
      <c r="A73" s="24">
        <v>275</v>
      </c>
      <c r="B73" s="24" t="s">
        <v>269</v>
      </c>
      <c r="C73" s="24"/>
      <c r="D73" s="24"/>
      <c r="E73" s="31" t="s">
        <v>473</v>
      </c>
      <c r="F73" s="27">
        <v>43435</v>
      </c>
      <c r="G73" s="42">
        <v>1</v>
      </c>
      <c r="H73" s="27">
        <v>59000</v>
      </c>
      <c r="I73" s="27">
        <v>74079.597195744544</v>
      </c>
      <c r="J73" s="27">
        <v>584751</v>
      </c>
      <c r="K73" s="374">
        <v>2.3920469508868477E-3</v>
      </c>
      <c r="L73" s="27">
        <v>902259.57415144553</v>
      </c>
      <c r="M73" s="27">
        <v>13977669</v>
      </c>
      <c r="N73" s="27">
        <v>13901</v>
      </c>
      <c r="O73" s="27">
        <v>14027</v>
      </c>
      <c r="P73" s="27">
        <v>14104363.935184518</v>
      </c>
      <c r="Q73" s="27">
        <v>13003633.538821694</v>
      </c>
      <c r="R73" s="27">
        <v>0</v>
      </c>
      <c r="S73" s="27">
        <v>13897437</v>
      </c>
      <c r="T73" s="27">
        <v>13897437</v>
      </c>
      <c r="U73" s="27">
        <v>13097809.268060407</v>
      </c>
      <c r="V73" s="27">
        <v>13171888.865256151</v>
      </c>
      <c r="W73" s="43">
        <v>2.3369079004884278E-3</v>
      </c>
      <c r="X73" s="27">
        <v>14074148.439407596</v>
      </c>
      <c r="Y73" s="27">
        <v>0</v>
      </c>
      <c r="Z73" s="27">
        <v>0</v>
      </c>
      <c r="AA73" s="27">
        <v>0</v>
      </c>
      <c r="AB73" s="27">
        <v>14074148</v>
      </c>
      <c r="AC73" s="24">
        <v>275</v>
      </c>
    </row>
    <row r="74" spans="1:29" s="304" customFormat="1" x14ac:dyDescent="0.2">
      <c r="A74" s="24">
        <v>277</v>
      </c>
      <c r="B74" s="24" t="s">
        <v>278</v>
      </c>
      <c r="C74" s="24"/>
      <c r="D74" s="24"/>
      <c r="E74" s="31" t="s">
        <v>471</v>
      </c>
      <c r="F74" s="27">
        <v>1756</v>
      </c>
      <c r="G74" s="42">
        <v>0</v>
      </c>
      <c r="H74" s="27">
        <v>0</v>
      </c>
      <c r="I74" s="27">
        <v>0</v>
      </c>
      <c r="J74" s="27">
        <v>0</v>
      </c>
      <c r="K74" s="374">
        <v>0</v>
      </c>
      <c r="L74" s="27">
        <v>0</v>
      </c>
      <c r="M74" s="27">
        <v>74690</v>
      </c>
      <c r="N74" s="27">
        <v>439</v>
      </c>
      <c r="O74" s="27">
        <v>455</v>
      </c>
      <c r="P74" s="27">
        <v>77412.186788154897</v>
      </c>
      <c r="Q74" s="27">
        <v>71370.797935866751</v>
      </c>
      <c r="R74" s="27">
        <v>71370.797935866751</v>
      </c>
      <c r="S74" s="27">
        <v>101804.3828125</v>
      </c>
      <c r="T74" s="27">
        <v>0</v>
      </c>
      <c r="U74" s="27">
        <v>0</v>
      </c>
      <c r="V74" s="27">
        <v>71370.797935866751</v>
      </c>
      <c r="W74" s="43">
        <v>1.2662343515547625E-5</v>
      </c>
      <c r="X74" s="27">
        <v>71370.797935866751</v>
      </c>
      <c r="Y74" s="27">
        <v>0</v>
      </c>
      <c r="Z74" s="27">
        <v>0</v>
      </c>
      <c r="AA74" s="27">
        <v>0</v>
      </c>
      <c r="AB74" s="27">
        <v>71371</v>
      </c>
      <c r="AC74" s="24">
        <v>277</v>
      </c>
    </row>
    <row r="75" spans="1:29" s="304" customFormat="1" x14ac:dyDescent="0.2">
      <c r="A75" s="24">
        <v>279</v>
      </c>
      <c r="B75" s="24" t="s">
        <v>281</v>
      </c>
      <c r="C75" s="24"/>
      <c r="D75" s="24"/>
      <c r="E75" s="31" t="s">
        <v>471</v>
      </c>
      <c r="F75" s="27">
        <v>10317</v>
      </c>
      <c r="G75" s="42">
        <v>0</v>
      </c>
      <c r="H75" s="27">
        <v>7000</v>
      </c>
      <c r="I75" s="27">
        <v>0</v>
      </c>
      <c r="J75" s="27">
        <v>134746</v>
      </c>
      <c r="K75" s="374">
        <v>5.5120685290696234E-4</v>
      </c>
      <c r="L75" s="27">
        <v>207910.49280567397</v>
      </c>
      <c r="M75" s="27">
        <v>933801</v>
      </c>
      <c r="N75" s="27">
        <v>2875</v>
      </c>
      <c r="O75" s="27">
        <v>2974</v>
      </c>
      <c r="P75" s="27">
        <v>965956.23443478264</v>
      </c>
      <c r="Q75" s="27">
        <v>890571.2405644703</v>
      </c>
      <c r="R75" s="27">
        <v>890571.2405644703</v>
      </c>
      <c r="S75" s="27">
        <v>1154511.25</v>
      </c>
      <c r="T75" s="27">
        <v>0</v>
      </c>
      <c r="U75" s="27">
        <v>0</v>
      </c>
      <c r="V75" s="27">
        <v>890571.24056447041</v>
      </c>
      <c r="W75" s="43">
        <v>1.5800186209530541E-4</v>
      </c>
      <c r="X75" s="27">
        <v>1098481.7333701444</v>
      </c>
      <c r="Y75" s="27">
        <v>0</v>
      </c>
      <c r="Z75" s="27">
        <v>0</v>
      </c>
      <c r="AA75" s="27">
        <v>0</v>
      </c>
      <c r="AB75" s="27">
        <v>1098482</v>
      </c>
      <c r="AC75" s="24">
        <v>279</v>
      </c>
    </row>
    <row r="76" spans="1:29" s="304" customFormat="1" x14ac:dyDescent="0.2">
      <c r="A76" s="24">
        <v>281</v>
      </c>
      <c r="B76" s="24" t="s">
        <v>313</v>
      </c>
      <c r="C76" s="24"/>
      <c r="D76" s="24"/>
      <c r="E76" s="31" t="s">
        <v>473</v>
      </c>
      <c r="F76" s="27">
        <v>42277</v>
      </c>
      <c r="G76" s="42">
        <v>1</v>
      </c>
      <c r="H76" s="27">
        <v>67000</v>
      </c>
      <c r="I76" s="27">
        <v>84124.288340930245</v>
      </c>
      <c r="J76" s="27">
        <v>1282634</v>
      </c>
      <c r="K76" s="374">
        <v>5.2468841418036065E-3</v>
      </c>
      <c r="L76" s="27">
        <v>1979079.6537879629</v>
      </c>
      <c r="M76" s="27">
        <v>15193939</v>
      </c>
      <c r="N76" s="27">
        <v>13955</v>
      </c>
      <c r="O76" s="27">
        <v>14384</v>
      </c>
      <c r="P76" s="27">
        <v>15661026.053457543</v>
      </c>
      <c r="Q76" s="27">
        <v>14438810.894057991</v>
      </c>
      <c r="R76" s="27">
        <v>0</v>
      </c>
      <c r="S76" s="27">
        <v>16395083</v>
      </c>
      <c r="T76" s="27">
        <v>16395083</v>
      </c>
      <c r="U76" s="27">
        <v>15451746.251342576</v>
      </c>
      <c r="V76" s="27">
        <v>15535870.539683506</v>
      </c>
      <c r="W76" s="43">
        <v>2.7563168028935359E-3</v>
      </c>
      <c r="X76" s="27">
        <v>17514950.193471469</v>
      </c>
      <c r="Y76" s="27">
        <v>0</v>
      </c>
      <c r="Z76" s="27">
        <v>0</v>
      </c>
      <c r="AA76" s="27">
        <v>0</v>
      </c>
      <c r="AB76" s="27">
        <v>17514950</v>
      </c>
      <c r="AC76" s="24">
        <v>281</v>
      </c>
    </row>
    <row r="77" spans="1:29" s="304" customFormat="1" x14ac:dyDescent="0.2">
      <c r="A77" s="24">
        <v>285</v>
      </c>
      <c r="B77" s="24" t="s">
        <v>341</v>
      </c>
      <c r="C77" s="24"/>
      <c r="D77" s="24"/>
      <c r="E77" s="31" t="s">
        <v>472</v>
      </c>
      <c r="F77" s="27">
        <v>24994</v>
      </c>
      <c r="G77" s="42">
        <v>0.39976</v>
      </c>
      <c r="H77" s="27">
        <v>30000</v>
      </c>
      <c r="I77" s="27">
        <v>15057.996495747884</v>
      </c>
      <c r="J77" s="27">
        <v>274038</v>
      </c>
      <c r="K77" s="374">
        <v>1.1210100749329713E-3</v>
      </c>
      <c r="L77" s="27">
        <v>422835.37639322347</v>
      </c>
      <c r="M77" s="27">
        <v>3592976</v>
      </c>
      <c r="N77" s="27">
        <v>6706</v>
      </c>
      <c r="O77" s="27">
        <v>6808</v>
      </c>
      <c r="P77" s="27">
        <v>3647626.0972263641</v>
      </c>
      <c r="Q77" s="27">
        <v>3362958.6752685774</v>
      </c>
      <c r="R77" s="27">
        <v>2018582.3152432109</v>
      </c>
      <c r="S77" s="27">
        <v>3286704</v>
      </c>
      <c r="T77" s="27">
        <v>1313892.79104</v>
      </c>
      <c r="U77" s="27">
        <v>1238294.3110820698</v>
      </c>
      <c r="V77" s="27">
        <v>3271934.6228210283</v>
      </c>
      <c r="W77" s="43">
        <v>5.8049456294159154E-4</v>
      </c>
      <c r="X77" s="27">
        <v>3694769.999214252</v>
      </c>
      <c r="Y77" s="27">
        <v>0</v>
      </c>
      <c r="Z77" s="27">
        <v>0</v>
      </c>
      <c r="AA77" s="27">
        <v>0</v>
      </c>
      <c r="AB77" s="27">
        <v>3694770</v>
      </c>
      <c r="AC77" s="24">
        <v>285</v>
      </c>
    </row>
    <row r="78" spans="1:29" s="304" customFormat="1" x14ac:dyDescent="0.2">
      <c r="A78" s="24">
        <v>289</v>
      </c>
      <c r="B78" s="24" t="s">
        <v>347</v>
      </c>
      <c r="C78" s="24"/>
      <c r="D78" s="24"/>
      <c r="E78" s="31" t="s">
        <v>472</v>
      </c>
      <c r="F78" s="27">
        <v>39939</v>
      </c>
      <c r="G78" s="42">
        <v>0.99756</v>
      </c>
      <c r="H78" s="27">
        <v>44000</v>
      </c>
      <c r="I78" s="27">
        <v>55111.001543352955</v>
      </c>
      <c r="J78" s="27">
        <v>345853</v>
      </c>
      <c r="K78" s="374">
        <v>1.4147844366321203E-3</v>
      </c>
      <c r="L78" s="27">
        <v>533644.54357324727</v>
      </c>
      <c r="M78" s="27">
        <v>9212460</v>
      </c>
      <c r="N78" s="27">
        <v>18592</v>
      </c>
      <c r="O78" s="27">
        <v>18945</v>
      </c>
      <c r="P78" s="27">
        <v>9387373.854345955</v>
      </c>
      <c r="Q78" s="27">
        <v>8654766.0039682575</v>
      </c>
      <c r="R78" s="27">
        <v>21117.629049682528</v>
      </c>
      <c r="S78" s="27">
        <v>12296079</v>
      </c>
      <c r="T78" s="27">
        <v>12266076.56724</v>
      </c>
      <c r="U78" s="27">
        <v>11560313.699938677</v>
      </c>
      <c r="V78" s="27">
        <v>11636542.330531713</v>
      </c>
      <c r="W78" s="43">
        <v>2.0645123857912805E-3</v>
      </c>
      <c r="X78" s="27">
        <v>12170186.87410496</v>
      </c>
      <c r="Y78" s="27">
        <v>304573</v>
      </c>
      <c r="Z78" s="27">
        <v>0</v>
      </c>
      <c r="AA78" s="27">
        <v>38071.625</v>
      </c>
      <c r="AB78" s="27">
        <v>12132115</v>
      </c>
      <c r="AC78" s="24">
        <v>289</v>
      </c>
    </row>
    <row r="79" spans="1:29" s="304" customFormat="1" x14ac:dyDescent="0.2">
      <c r="A79" s="24">
        <v>293</v>
      </c>
      <c r="B79" s="24" t="s">
        <v>355</v>
      </c>
      <c r="C79" s="24"/>
      <c r="D79" s="24"/>
      <c r="E79" s="31" t="s">
        <v>471</v>
      </c>
      <c r="F79" s="27">
        <v>14944</v>
      </c>
      <c r="G79" s="42">
        <v>0</v>
      </c>
      <c r="H79" s="27">
        <v>19000</v>
      </c>
      <c r="I79" s="27">
        <v>0</v>
      </c>
      <c r="J79" s="27">
        <v>235639</v>
      </c>
      <c r="K79" s="374">
        <v>9.639308893187457E-4</v>
      </c>
      <c r="L79" s="27">
        <v>363586.45610434609</v>
      </c>
      <c r="M79" s="27">
        <v>4770464</v>
      </c>
      <c r="N79" s="27">
        <v>4816</v>
      </c>
      <c r="O79" s="27">
        <v>4800</v>
      </c>
      <c r="P79" s="27">
        <v>4754615.2823920269</v>
      </c>
      <c r="Q79" s="27">
        <v>4383556.3967598584</v>
      </c>
      <c r="R79" s="27">
        <v>4383556.3967598584</v>
      </c>
      <c r="S79" s="27">
        <v>4365963</v>
      </c>
      <c r="T79" s="27">
        <v>0</v>
      </c>
      <c r="U79" s="27">
        <v>0</v>
      </c>
      <c r="V79" s="27">
        <v>4383556.3967598584</v>
      </c>
      <c r="W79" s="43">
        <v>7.777143946944079E-4</v>
      </c>
      <c r="X79" s="27">
        <v>4747142.852864204</v>
      </c>
      <c r="Y79" s="27">
        <v>0</v>
      </c>
      <c r="Z79" s="27">
        <v>0</v>
      </c>
      <c r="AA79" s="27">
        <v>0</v>
      </c>
      <c r="AB79" s="27">
        <v>4747143</v>
      </c>
      <c r="AC79" s="24">
        <v>293</v>
      </c>
    </row>
    <row r="80" spans="1:29" s="304" customFormat="1" x14ac:dyDescent="0.2">
      <c r="A80" s="24">
        <v>294</v>
      </c>
      <c r="B80" s="24" t="s">
        <v>365</v>
      </c>
      <c r="C80" s="24"/>
      <c r="D80" s="24"/>
      <c r="E80" s="31" t="s">
        <v>472</v>
      </c>
      <c r="F80" s="27">
        <v>29185</v>
      </c>
      <c r="G80" s="42">
        <v>0.56740000000000002</v>
      </c>
      <c r="H80" s="27">
        <v>65000</v>
      </c>
      <c r="I80" s="27">
        <v>46307.281765699227</v>
      </c>
      <c r="J80" s="27">
        <v>492704</v>
      </c>
      <c r="K80" s="374">
        <v>2.0155093379742033E-3</v>
      </c>
      <c r="L80" s="27">
        <v>760232.81913620292</v>
      </c>
      <c r="M80" s="27">
        <v>8288415</v>
      </c>
      <c r="N80" s="27">
        <v>8723</v>
      </c>
      <c r="O80" s="27">
        <v>8845</v>
      </c>
      <c r="P80" s="27">
        <v>8404336.8881118894</v>
      </c>
      <c r="Q80" s="27">
        <v>7748447.0432007732</v>
      </c>
      <c r="R80" s="27">
        <v>3351978.1908886544</v>
      </c>
      <c r="S80" s="27">
        <v>8459466</v>
      </c>
      <c r="T80" s="27">
        <v>4799901.0083999997</v>
      </c>
      <c r="U80" s="27">
        <v>4523725.3396863043</v>
      </c>
      <c r="V80" s="27">
        <v>7922010.8123406572</v>
      </c>
      <c r="W80" s="43">
        <v>1.4054939154509493E-3</v>
      </c>
      <c r="X80" s="27">
        <v>8682243.6314768605</v>
      </c>
      <c r="Y80" s="27">
        <v>0</v>
      </c>
      <c r="Z80" s="27">
        <v>0</v>
      </c>
      <c r="AA80" s="27">
        <v>0</v>
      </c>
      <c r="AB80" s="27">
        <v>8682244</v>
      </c>
      <c r="AC80" s="24">
        <v>294</v>
      </c>
    </row>
    <row r="81" spans="1:29" s="304" customFormat="1" x14ac:dyDescent="0.2">
      <c r="A81" s="24">
        <v>296</v>
      </c>
      <c r="B81" s="24" t="s">
        <v>361</v>
      </c>
      <c r="C81" s="24"/>
      <c r="D81" s="24"/>
      <c r="E81" s="31" t="s">
        <v>473</v>
      </c>
      <c r="F81" s="27">
        <v>41344</v>
      </c>
      <c r="G81" s="42">
        <v>1</v>
      </c>
      <c r="H81" s="27">
        <v>45000</v>
      </c>
      <c r="I81" s="27">
        <v>56501.387691669566</v>
      </c>
      <c r="J81" s="27">
        <v>393876</v>
      </c>
      <c r="K81" s="374">
        <v>1.6112326183751852E-3</v>
      </c>
      <c r="L81" s="27">
        <v>607743.11121909111</v>
      </c>
      <c r="M81" s="27">
        <v>10351629</v>
      </c>
      <c r="N81" s="27">
        <v>12434</v>
      </c>
      <c r="O81" s="27">
        <v>12491</v>
      </c>
      <c r="P81" s="27">
        <v>10399082.985282291</v>
      </c>
      <c r="Q81" s="27">
        <v>9587519.5011860523</v>
      </c>
      <c r="R81" s="27">
        <v>0</v>
      </c>
      <c r="S81" s="27">
        <v>9991426</v>
      </c>
      <c r="T81" s="27">
        <v>9991426</v>
      </c>
      <c r="U81" s="27">
        <v>9416541.4863143265</v>
      </c>
      <c r="V81" s="27">
        <v>9473042.8740059957</v>
      </c>
      <c r="W81" s="43">
        <v>1.6806722984372604E-3</v>
      </c>
      <c r="X81" s="27">
        <v>10080785.985225087</v>
      </c>
      <c r="Y81" s="27">
        <v>0</v>
      </c>
      <c r="Z81" s="27">
        <v>0</v>
      </c>
      <c r="AA81" s="27">
        <v>0</v>
      </c>
      <c r="AB81" s="27">
        <v>10080786</v>
      </c>
      <c r="AC81" s="24">
        <v>296</v>
      </c>
    </row>
    <row r="82" spans="1:29" s="304" customFormat="1" x14ac:dyDescent="0.2">
      <c r="A82" s="24">
        <v>297</v>
      </c>
      <c r="B82" s="24" t="s">
        <v>372</v>
      </c>
      <c r="C82" s="24"/>
      <c r="D82" s="24"/>
      <c r="E82" s="31" t="s">
        <v>472</v>
      </c>
      <c r="F82" s="27">
        <v>29957</v>
      </c>
      <c r="G82" s="42">
        <v>0.59828000000000003</v>
      </c>
      <c r="H82" s="27">
        <v>32000</v>
      </c>
      <c r="I82" s="27">
        <v>24038.151273366802</v>
      </c>
      <c r="J82" s="27">
        <v>431545</v>
      </c>
      <c r="K82" s="374">
        <v>1.7653255854551163E-3</v>
      </c>
      <c r="L82" s="27">
        <v>665865.65551351872</v>
      </c>
      <c r="M82" s="27">
        <v>4289701</v>
      </c>
      <c r="N82" s="27">
        <v>8881</v>
      </c>
      <c r="O82" s="27">
        <v>9085</v>
      </c>
      <c r="P82" s="27">
        <v>4388237.0887287464</v>
      </c>
      <c r="Q82" s="27">
        <v>4045771.0284223375</v>
      </c>
      <c r="R82" s="27">
        <v>1625267.1375378212</v>
      </c>
      <c r="S82" s="27">
        <v>4752564.5</v>
      </c>
      <c r="T82" s="27">
        <v>2843364.2890600003</v>
      </c>
      <c r="U82" s="27">
        <v>2679763.4080098411</v>
      </c>
      <c r="V82" s="27">
        <v>4329068.6968210293</v>
      </c>
      <c r="W82" s="43">
        <v>7.6804738810415634E-4</v>
      </c>
      <c r="X82" s="27">
        <v>4994934.3523345478</v>
      </c>
      <c r="Y82" s="27">
        <v>0</v>
      </c>
      <c r="Z82" s="27">
        <v>0</v>
      </c>
      <c r="AA82" s="27">
        <v>0</v>
      </c>
      <c r="AB82" s="27">
        <v>4994934</v>
      </c>
      <c r="AC82" s="24">
        <v>297</v>
      </c>
    </row>
    <row r="83" spans="1:29" s="304" customFormat="1" x14ac:dyDescent="0.2">
      <c r="A83" s="24">
        <v>299</v>
      </c>
      <c r="B83" s="24" t="s">
        <v>1</v>
      </c>
      <c r="C83" s="24"/>
      <c r="D83" s="24"/>
      <c r="E83" s="31" t="s">
        <v>473</v>
      </c>
      <c r="F83" s="27">
        <v>44645</v>
      </c>
      <c r="G83" s="42">
        <v>1</v>
      </c>
      <c r="H83" s="27">
        <v>48000</v>
      </c>
      <c r="I83" s="27">
        <v>60268.146871114208</v>
      </c>
      <c r="J83" s="27">
        <v>549949</v>
      </c>
      <c r="K83" s="374">
        <v>2.2496820502970853E-3</v>
      </c>
      <c r="L83" s="27">
        <v>848560.75585165876</v>
      </c>
      <c r="M83" s="27">
        <v>11438349</v>
      </c>
      <c r="N83" s="27">
        <v>13398</v>
      </c>
      <c r="O83" s="27">
        <v>13658</v>
      </c>
      <c r="P83" s="27">
        <v>11660320.244961934</v>
      </c>
      <c r="Q83" s="27">
        <v>10750327.494921165</v>
      </c>
      <c r="R83" s="27">
        <v>0</v>
      </c>
      <c r="S83" s="27">
        <v>10376430</v>
      </c>
      <c r="T83" s="27">
        <v>10376430</v>
      </c>
      <c r="U83" s="27">
        <v>9779393.2092212439</v>
      </c>
      <c r="V83" s="27">
        <v>9839661.356092358</v>
      </c>
      <c r="W83" s="43">
        <v>1.7457163962137439E-3</v>
      </c>
      <c r="X83" s="27">
        <v>10688222.111944016</v>
      </c>
      <c r="Y83" s="27">
        <v>0</v>
      </c>
      <c r="Z83" s="27">
        <v>0</v>
      </c>
      <c r="AA83" s="27">
        <v>0</v>
      </c>
      <c r="AB83" s="27">
        <v>10688222</v>
      </c>
      <c r="AC83" s="24">
        <v>299</v>
      </c>
    </row>
    <row r="84" spans="1:29" s="304" customFormat="1" x14ac:dyDescent="0.2">
      <c r="A84" s="24">
        <v>301</v>
      </c>
      <c r="B84" s="24" t="s">
        <v>382</v>
      </c>
      <c r="C84" s="24"/>
      <c r="D84" s="24"/>
      <c r="E84" s="31" t="s">
        <v>473</v>
      </c>
      <c r="F84" s="27">
        <v>48330</v>
      </c>
      <c r="G84" s="42">
        <v>1</v>
      </c>
      <c r="H84" s="27">
        <v>460000</v>
      </c>
      <c r="I84" s="27">
        <v>577569.74084817781</v>
      </c>
      <c r="J84" s="27">
        <v>1176667</v>
      </c>
      <c r="K84" s="374">
        <v>4.8134038412233141E-3</v>
      </c>
      <c r="L84" s="27">
        <v>1815574.6058374571</v>
      </c>
      <c r="M84" s="27">
        <v>20755105</v>
      </c>
      <c r="N84" s="27">
        <v>15425</v>
      </c>
      <c r="O84" s="27">
        <v>15558</v>
      </c>
      <c r="P84" s="27">
        <v>20934063.117666125</v>
      </c>
      <c r="Q84" s="27">
        <v>19300330.487192027</v>
      </c>
      <c r="R84" s="27">
        <v>0</v>
      </c>
      <c r="S84" s="27">
        <v>18901234</v>
      </c>
      <c r="T84" s="27">
        <v>18901234</v>
      </c>
      <c r="U84" s="27">
        <v>17813698.875769574</v>
      </c>
      <c r="V84" s="27">
        <v>18391268.61661775</v>
      </c>
      <c r="W84" s="43">
        <v>3.2629109894439655E-3</v>
      </c>
      <c r="X84" s="27">
        <v>20206843.222455207</v>
      </c>
      <c r="Y84" s="27">
        <v>310722</v>
      </c>
      <c r="Z84" s="27">
        <v>0</v>
      </c>
      <c r="AA84" s="27">
        <v>38840.25</v>
      </c>
      <c r="AB84" s="27">
        <v>20168003</v>
      </c>
      <c r="AC84" s="24">
        <v>301</v>
      </c>
    </row>
    <row r="85" spans="1:29" s="304" customFormat="1" x14ac:dyDescent="0.2">
      <c r="A85" s="24">
        <v>302</v>
      </c>
      <c r="B85" s="24" t="s">
        <v>235</v>
      </c>
      <c r="C85" s="24"/>
      <c r="D85" s="24"/>
      <c r="E85" s="31" t="s">
        <v>472</v>
      </c>
      <c r="F85" s="27">
        <v>28223</v>
      </c>
      <c r="G85" s="42">
        <v>0.52891999999999995</v>
      </c>
      <c r="H85" s="27">
        <v>82000</v>
      </c>
      <c r="I85" s="27">
        <v>54456.589915244105</v>
      </c>
      <c r="J85" s="27">
        <v>503602</v>
      </c>
      <c r="K85" s="374">
        <v>2.0600898990519351E-3</v>
      </c>
      <c r="L85" s="27">
        <v>777048.2240506066</v>
      </c>
      <c r="M85" s="27">
        <v>4076688</v>
      </c>
      <c r="N85" s="27">
        <v>7619</v>
      </c>
      <c r="O85" s="27">
        <v>7710</v>
      </c>
      <c r="P85" s="27">
        <v>4125379.2466202914</v>
      </c>
      <c r="Q85" s="27">
        <v>3803427.0937868273</v>
      </c>
      <c r="R85" s="27">
        <v>1791718.4353410988</v>
      </c>
      <c r="S85" s="27">
        <v>4093810.5</v>
      </c>
      <c r="T85" s="27">
        <v>2165298.2496599997</v>
      </c>
      <c r="U85" s="27">
        <v>2040711.7861021224</v>
      </c>
      <c r="V85" s="27">
        <v>3886886.8113584649</v>
      </c>
      <c r="W85" s="43">
        <v>6.8959711023125372E-4</v>
      </c>
      <c r="X85" s="27">
        <v>4663935.0354090715</v>
      </c>
      <c r="Y85" s="27">
        <v>0</v>
      </c>
      <c r="Z85" s="27">
        <v>0</v>
      </c>
      <c r="AA85" s="27">
        <v>0</v>
      </c>
      <c r="AB85" s="27">
        <v>4663935</v>
      </c>
      <c r="AC85" s="24">
        <v>302</v>
      </c>
    </row>
    <row r="86" spans="1:29" s="304" customFormat="1" x14ac:dyDescent="0.2">
      <c r="A86" s="24">
        <v>303</v>
      </c>
      <c r="B86" s="24" t="s">
        <v>93</v>
      </c>
      <c r="C86" s="24"/>
      <c r="D86" s="24"/>
      <c r="E86" s="31" t="s">
        <v>473</v>
      </c>
      <c r="F86" s="27">
        <v>42865</v>
      </c>
      <c r="G86" s="42">
        <v>1</v>
      </c>
      <c r="H86" s="27">
        <v>80000</v>
      </c>
      <c r="I86" s="27">
        <v>100446.911451857</v>
      </c>
      <c r="J86" s="27">
        <v>631591</v>
      </c>
      <c r="K86" s="374">
        <v>2.5836558223202269E-3</v>
      </c>
      <c r="L86" s="27">
        <v>974532.79549395503</v>
      </c>
      <c r="M86" s="27">
        <v>8759973</v>
      </c>
      <c r="N86" s="27">
        <v>13190</v>
      </c>
      <c r="O86" s="27">
        <v>13573</v>
      </c>
      <c r="P86" s="27">
        <v>9014337.6443517823</v>
      </c>
      <c r="Q86" s="27">
        <v>8310842.223089749</v>
      </c>
      <c r="R86" s="27">
        <v>0</v>
      </c>
      <c r="S86" s="27">
        <v>9578004</v>
      </c>
      <c r="T86" s="27">
        <v>9578004</v>
      </c>
      <c r="U86" s="27">
        <v>9026906.8721606471</v>
      </c>
      <c r="V86" s="27">
        <v>9127353.7836125046</v>
      </c>
      <c r="W86" s="43">
        <v>1.619341416077322E-3</v>
      </c>
      <c r="X86" s="27">
        <v>10101886.579106459</v>
      </c>
      <c r="Y86" s="27">
        <v>0</v>
      </c>
      <c r="Z86" s="27">
        <v>0</v>
      </c>
      <c r="AA86" s="27">
        <v>0</v>
      </c>
      <c r="AB86" s="27">
        <v>10101887</v>
      </c>
      <c r="AC86" s="24">
        <v>303</v>
      </c>
    </row>
    <row r="87" spans="1:29" s="304" customFormat="1" x14ac:dyDescent="0.2">
      <c r="A87" s="24">
        <v>307</v>
      </c>
      <c r="B87" s="24" t="s">
        <v>17</v>
      </c>
      <c r="C87" s="24"/>
      <c r="D87" s="24"/>
      <c r="E87" s="31" t="s">
        <v>473</v>
      </c>
      <c r="F87" s="27">
        <v>158590</v>
      </c>
      <c r="G87" s="42">
        <v>1</v>
      </c>
      <c r="H87" s="27">
        <v>1700000</v>
      </c>
      <c r="I87" s="27">
        <v>2134496.8683519615</v>
      </c>
      <c r="J87" s="27">
        <v>1146603</v>
      </c>
      <c r="K87" s="374">
        <v>4.6904207261342212E-3</v>
      </c>
      <c r="L87" s="27">
        <v>1769186.4306358944</v>
      </c>
      <c r="M87" s="27">
        <v>50091604</v>
      </c>
      <c r="N87" s="27">
        <v>54323</v>
      </c>
      <c r="O87" s="27">
        <v>55285</v>
      </c>
      <c r="P87" s="27">
        <v>50978670.67614086</v>
      </c>
      <c r="Q87" s="27">
        <v>47000201.839313842</v>
      </c>
      <c r="R87" s="27">
        <v>0</v>
      </c>
      <c r="S87" s="27">
        <v>45658384</v>
      </c>
      <c r="T87" s="27">
        <v>45658384</v>
      </c>
      <c r="U87" s="27">
        <v>43031301.751528792</v>
      </c>
      <c r="V87" s="27">
        <v>45165798.619880751</v>
      </c>
      <c r="W87" s="43">
        <v>8.0131492685970272E-3</v>
      </c>
      <c r="X87" s="27">
        <v>46934985.050516643</v>
      </c>
      <c r="Y87" s="27">
        <v>808456</v>
      </c>
      <c r="Z87" s="27">
        <v>840811</v>
      </c>
      <c r="AA87" s="27">
        <v>206158.375</v>
      </c>
      <c r="AB87" s="27">
        <v>46728827</v>
      </c>
      <c r="AC87" s="24">
        <v>307</v>
      </c>
    </row>
    <row r="88" spans="1:29" s="304" customFormat="1" x14ac:dyDescent="0.2">
      <c r="A88" s="24">
        <v>308</v>
      </c>
      <c r="B88" s="24" t="s">
        <v>29</v>
      </c>
      <c r="C88" s="24"/>
      <c r="D88" s="24"/>
      <c r="E88" s="31" t="s">
        <v>472</v>
      </c>
      <c r="F88" s="27">
        <v>24876</v>
      </c>
      <c r="G88" s="42">
        <v>0.39504000000000006</v>
      </c>
      <c r="H88" s="27">
        <v>85000</v>
      </c>
      <c r="I88" s="27">
        <v>42160.582143687941</v>
      </c>
      <c r="J88" s="27">
        <v>132337</v>
      </c>
      <c r="K88" s="374">
        <v>5.413523317437896E-4</v>
      </c>
      <c r="L88" s="27">
        <v>204193.4520239894</v>
      </c>
      <c r="M88" s="27">
        <v>5203478</v>
      </c>
      <c r="N88" s="27">
        <v>7431</v>
      </c>
      <c r="O88" s="27">
        <v>7450</v>
      </c>
      <c r="P88" s="27">
        <v>5216782.5460907016</v>
      </c>
      <c r="Q88" s="27">
        <v>4809655.2806510665</v>
      </c>
      <c r="R88" s="27">
        <v>2909649.0585826687</v>
      </c>
      <c r="S88" s="27">
        <v>4845064</v>
      </c>
      <c r="T88" s="27">
        <v>1913994.0825600002</v>
      </c>
      <c r="U88" s="27">
        <v>1803867.1039535669</v>
      </c>
      <c r="V88" s="27">
        <v>4755676.7446799232</v>
      </c>
      <c r="W88" s="43">
        <v>8.4373461319782223E-4</v>
      </c>
      <c r="X88" s="27">
        <v>4959870.1967039127</v>
      </c>
      <c r="Y88" s="27">
        <v>0</v>
      </c>
      <c r="Z88" s="27">
        <v>0</v>
      </c>
      <c r="AA88" s="27">
        <v>0</v>
      </c>
      <c r="AB88" s="27">
        <v>4959870</v>
      </c>
      <c r="AC88" s="24">
        <v>308</v>
      </c>
    </row>
    <row r="89" spans="1:29" s="304" customFormat="1" x14ac:dyDescent="0.2">
      <c r="A89" s="24">
        <v>310</v>
      </c>
      <c r="B89" s="24" t="s">
        <v>74</v>
      </c>
      <c r="C89" s="24"/>
      <c r="D89" s="24"/>
      <c r="E89" s="31" t="s">
        <v>473</v>
      </c>
      <c r="F89" s="27">
        <v>43508</v>
      </c>
      <c r="G89" s="42">
        <v>1</v>
      </c>
      <c r="H89" s="27">
        <v>30000</v>
      </c>
      <c r="I89" s="27">
        <v>37667.59179444638</v>
      </c>
      <c r="J89" s="27">
        <v>308936</v>
      </c>
      <c r="K89" s="374">
        <v>1.263767683713545E-3</v>
      </c>
      <c r="L89" s="27">
        <v>476682.32085118449</v>
      </c>
      <c r="M89" s="27">
        <v>8528399</v>
      </c>
      <c r="N89" s="27">
        <v>12784</v>
      </c>
      <c r="O89" s="27">
        <v>12872</v>
      </c>
      <c r="P89" s="27">
        <v>8587105.1257822271</v>
      </c>
      <c r="Q89" s="27">
        <v>7916951.7128280634</v>
      </c>
      <c r="R89" s="27">
        <v>0</v>
      </c>
      <c r="S89" s="27">
        <v>8889781</v>
      </c>
      <c r="T89" s="27">
        <v>8889781</v>
      </c>
      <c r="U89" s="27">
        <v>8378282.6986607173</v>
      </c>
      <c r="V89" s="27">
        <v>8415950.2904551644</v>
      </c>
      <c r="W89" s="43">
        <v>1.4931268343570318E-3</v>
      </c>
      <c r="X89" s="27">
        <v>8892632.6113063488</v>
      </c>
      <c r="Y89" s="27">
        <v>194970</v>
      </c>
      <c r="Z89" s="27">
        <v>0</v>
      </c>
      <c r="AA89" s="27">
        <v>24371.25</v>
      </c>
      <c r="AB89" s="27">
        <v>8868262</v>
      </c>
      <c r="AC89" s="24">
        <v>310</v>
      </c>
    </row>
    <row r="90" spans="1:29" s="304" customFormat="1" x14ac:dyDescent="0.2">
      <c r="A90" s="24">
        <v>312</v>
      </c>
      <c r="B90" s="24" t="s">
        <v>62</v>
      </c>
      <c r="C90" s="24"/>
      <c r="D90" s="24"/>
      <c r="E90" s="31" t="s">
        <v>472</v>
      </c>
      <c r="F90" s="27">
        <v>15590</v>
      </c>
      <c r="G90" s="42">
        <v>2.3599999999999954E-2</v>
      </c>
      <c r="H90" s="27">
        <v>18000</v>
      </c>
      <c r="I90" s="27">
        <v>533.3730998093597</v>
      </c>
      <c r="J90" s="27">
        <v>107870</v>
      </c>
      <c r="K90" s="374">
        <v>4.4126492232106362E-4</v>
      </c>
      <c r="L90" s="27">
        <v>166441.34044014706</v>
      </c>
      <c r="M90" s="27">
        <v>1879148</v>
      </c>
      <c r="N90" s="27">
        <v>4402</v>
      </c>
      <c r="O90" s="27">
        <v>4505</v>
      </c>
      <c r="P90" s="27">
        <v>1923117.1603816447</v>
      </c>
      <c r="Q90" s="27">
        <v>1773033.57462572</v>
      </c>
      <c r="R90" s="27">
        <v>1731189.9822645532</v>
      </c>
      <c r="S90" s="27">
        <v>1623586.875</v>
      </c>
      <c r="T90" s="27">
        <v>38316.650249999926</v>
      </c>
      <c r="U90" s="27">
        <v>36111.995094165795</v>
      </c>
      <c r="V90" s="27">
        <v>1767835.3504585284</v>
      </c>
      <c r="W90" s="43">
        <v>3.1364282218827568E-4</v>
      </c>
      <c r="X90" s="27">
        <v>1934276.6908986755</v>
      </c>
      <c r="Y90" s="27">
        <v>0</v>
      </c>
      <c r="Z90" s="27">
        <v>0</v>
      </c>
      <c r="AA90" s="27">
        <v>0</v>
      </c>
      <c r="AB90" s="27">
        <v>1934277</v>
      </c>
      <c r="AC90" s="24">
        <v>312</v>
      </c>
    </row>
    <row r="91" spans="1:29" s="304" customFormat="1" x14ac:dyDescent="0.2">
      <c r="A91" s="24">
        <v>313</v>
      </c>
      <c r="B91" s="24" t="s">
        <v>63</v>
      </c>
      <c r="C91" s="24"/>
      <c r="D91" s="24"/>
      <c r="E91" s="31" t="s">
        <v>472</v>
      </c>
      <c r="F91" s="27">
        <v>22325</v>
      </c>
      <c r="G91" s="42">
        <v>0.29299999999999993</v>
      </c>
      <c r="H91" s="27">
        <v>24000</v>
      </c>
      <c r="I91" s="27">
        <v>8829.2835166182285</v>
      </c>
      <c r="J91" s="27">
        <v>170740</v>
      </c>
      <c r="K91" s="374">
        <v>6.9844788019929923E-4</v>
      </c>
      <c r="L91" s="27">
        <v>263448.54423612414</v>
      </c>
      <c r="M91" s="27">
        <v>2545588</v>
      </c>
      <c r="N91" s="27">
        <v>6303</v>
      </c>
      <c r="O91" s="27">
        <v>6435</v>
      </c>
      <c r="P91" s="27">
        <v>2598898.7434554971</v>
      </c>
      <c r="Q91" s="27">
        <v>2396075.925132269</v>
      </c>
      <c r="R91" s="27">
        <v>1694025.6790685144</v>
      </c>
      <c r="S91" s="27">
        <v>2684635.5</v>
      </c>
      <c r="T91" s="27">
        <v>786598.20149999985</v>
      </c>
      <c r="U91" s="27">
        <v>741339.08387901634</v>
      </c>
      <c r="V91" s="27">
        <v>2444194.0464641494</v>
      </c>
      <c r="W91" s="43">
        <v>4.3363988536034259E-4</v>
      </c>
      <c r="X91" s="27">
        <v>2707642.5907002734</v>
      </c>
      <c r="Y91" s="27">
        <v>0</v>
      </c>
      <c r="Z91" s="27">
        <v>0</v>
      </c>
      <c r="AA91" s="27">
        <v>0</v>
      </c>
      <c r="AB91" s="27">
        <v>2707643</v>
      </c>
      <c r="AC91" s="24">
        <v>313</v>
      </c>
    </row>
    <row r="92" spans="1:29" s="304" customFormat="1" x14ac:dyDescent="0.2">
      <c r="A92" s="24">
        <v>317</v>
      </c>
      <c r="B92" s="24" t="s">
        <v>99</v>
      </c>
      <c r="C92" s="24"/>
      <c r="D92" s="24"/>
      <c r="E92" s="31" t="s">
        <v>471</v>
      </c>
      <c r="F92" s="27">
        <v>9450</v>
      </c>
      <c r="G92" s="42">
        <v>0</v>
      </c>
      <c r="H92" s="27">
        <v>30000</v>
      </c>
      <c r="I92" s="27">
        <v>0</v>
      </c>
      <c r="J92" s="27">
        <v>74131</v>
      </c>
      <c r="K92" s="374">
        <v>3.03248446802473E-4</v>
      </c>
      <c r="L92" s="27">
        <v>114382.71074597702</v>
      </c>
      <c r="M92" s="27">
        <v>1236544</v>
      </c>
      <c r="N92" s="27">
        <v>2784</v>
      </c>
      <c r="O92" s="27">
        <v>2811</v>
      </c>
      <c r="P92" s="27">
        <v>1248536.3448275863</v>
      </c>
      <c r="Q92" s="27">
        <v>1151098.2815422828</v>
      </c>
      <c r="R92" s="27">
        <v>1151098.2815422828</v>
      </c>
      <c r="S92" s="27">
        <v>1307352.25</v>
      </c>
      <c r="T92" s="27">
        <v>0</v>
      </c>
      <c r="U92" s="27">
        <v>0</v>
      </c>
      <c r="V92" s="27">
        <v>1151098.2815422828</v>
      </c>
      <c r="W92" s="43">
        <v>2.0422360801041433E-4</v>
      </c>
      <c r="X92" s="27">
        <v>1265480.9922882598</v>
      </c>
      <c r="Y92" s="27">
        <v>0</v>
      </c>
      <c r="Z92" s="27">
        <v>0</v>
      </c>
      <c r="AA92" s="27">
        <v>0</v>
      </c>
      <c r="AB92" s="27">
        <v>1265481</v>
      </c>
      <c r="AC92" s="24">
        <v>317</v>
      </c>
    </row>
    <row r="93" spans="1:29" s="304" customFormat="1" x14ac:dyDescent="0.2">
      <c r="A93" s="24">
        <v>321</v>
      </c>
      <c r="B93" s="24" t="s">
        <v>164</v>
      </c>
      <c r="C93" s="24"/>
      <c r="D93" s="24"/>
      <c r="E93" s="31" t="s">
        <v>473</v>
      </c>
      <c r="F93" s="27">
        <v>50323</v>
      </c>
      <c r="G93" s="42">
        <v>1</v>
      </c>
      <c r="H93" s="27">
        <v>56000</v>
      </c>
      <c r="I93" s="27">
        <v>70312.838016299909</v>
      </c>
      <c r="J93" s="27">
        <v>316178</v>
      </c>
      <c r="K93" s="374">
        <v>1.2933926078578775E-3</v>
      </c>
      <c r="L93" s="27">
        <v>487856.58790845296</v>
      </c>
      <c r="M93" s="27">
        <v>7464039</v>
      </c>
      <c r="N93" s="27">
        <v>15710</v>
      </c>
      <c r="O93" s="27">
        <v>15716</v>
      </c>
      <c r="P93" s="27">
        <v>7466889.6832590699</v>
      </c>
      <c r="Q93" s="27">
        <v>6884159.9353299066</v>
      </c>
      <c r="R93" s="27">
        <v>0</v>
      </c>
      <c r="S93" s="27">
        <v>7263402</v>
      </c>
      <c r="T93" s="27">
        <v>7263402</v>
      </c>
      <c r="U93" s="27">
        <v>6845481.9426955124</v>
      </c>
      <c r="V93" s="27">
        <v>6915794.780711812</v>
      </c>
      <c r="W93" s="43">
        <v>1.2269747814098169E-3</v>
      </c>
      <c r="X93" s="27">
        <v>7403651.3686202653</v>
      </c>
      <c r="Y93" s="27">
        <v>0</v>
      </c>
      <c r="Z93" s="27">
        <v>0</v>
      </c>
      <c r="AA93" s="27">
        <v>0</v>
      </c>
      <c r="AB93" s="27">
        <v>7403651</v>
      </c>
      <c r="AC93" s="24">
        <v>321</v>
      </c>
    </row>
    <row r="94" spans="1:29" s="304" customFormat="1" x14ac:dyDescent="0.2">
      <c r="A94" s="24">
        <v>327</v>
      </c>
      <c r="B94" s="24" t="s">
        <v>193</v>
      </c>
      <c r="C94" s="24"/>
      <c r="D94" s="24"/>
      <c r="E94" s="31" t="s">
        <v>472</v>
      </c>
      <c r="F94" s="27">
        <v>30713</v>
      </c>
      <c r="G94" s="42">
        <v>0.62851999999999997</v>
      </c>
      <c r="H94" s="27">
        <v>37000</v>
      </c>
      <c r="I94" s="27">
        <v>29198.962913396041</v>
      </c>
      <c r="J94" s="27">
        <v>148210</v>
      </c>
      <c r="K94" s="374">
        <v>6.0628417666825653E-4</v>
      </c>
      <c r="L94" s="27">
        <v>228685.18648960968</v>
      </c>
      <c r="M94" s="27">
        <v>4572366</v>
      </c>
      <c r="N94" s="27">
        <v>8974</v>
      </c>
      <c r="O94" s="27">
        <v>9097</v>
      </c>
      <c r="P94" s="27">
        <v>4635036.0488076666</v>
      </c>
      <c r="Q94" s="27">
        <v>4273309.3455968359</v>
      </c>
      <c r="R94" s="27">
        <v>1587448.9557023128</v>
      </c>
      <c r="S94" s="27">
        <v>4183731.75</v>
      </c>
      <c r="T94" s="27">
        <v>2629559.0795100001</v>
      </c>
      <c r="U94" s="27">
        <v>2478260.076481618</v>
      </c>
      <c r="V94" s="27">
        <v>4094907.9950973266</v>
      </c>
      <c r="W94" s="43">
        <v>7.2650346077225854E-4</v>
      </c>
      <c r="X94" s="27">
        <v>4323593.1815869361</v>
      </c>
      <c r="Y94" s="27">
        <v>0</v>
      </c>
      <c r="Z94" s="27">
        <v>0</v>
      </c>
      <c r="AA94" s="27">
        <v>0</v>
      </c>
      <c r="AB94" s="27">
        <v>4323593</v>
      </c>
      <c r="AC94" s="24">
        <v>327</v>
      </c>
    </row>
    <row r="95" spans="1:29" s="304" customFormat="1" x14ac:dyDescent="0.2">
      <c r="A95" s="24">
        <v>331</v>
      </c>
      <c r="B95" s="24" t="s">
        <v>199</v>
      </c>
      <c r="C95" s="24"/>
      <c r="D95" s="24"/>
      <c r="E95" s="31" t="s">
        <v>471</v>
      </c>
      <c r="F95" s="27">
        <v>14512</v>
      </c>
      <c r="G95" s="42">
        <v>0</v>
      </c>
      <c r="H95" s="27">
        <v>26000</v>
      </c>
      <c r="I95" s="27">
        <v>0</v>
      </c>
      <c r="J95" s="27">
        <v>244884</v>
      </c>
      <c r="K95" s="374">
        <v>1.0017495062359446E-3</v>
      </c>
      <c r="L95" s="27">
        <v>377851.31373268727</v>
      </c>
      <c r="M95" s="27">
        <v>1869082</v>
      </c>
      <c r="N95" s="27">
        <v>4077</v>
      </c>
      <c r="O95" s="27">
        <v>4133</v>
      </c>
      <c r="P95" s="27">
        <v>1894754.9438312487</v>
      </c>
      <c r="Q95" s="27">
        <v>1746884.7974057831</v>
      </c>
      <c r="R95" s="27">
        <v>1746884.7974057831</v>
      </c>
      <c r="S95" s="27">
        <v>1945950.625</v>
      </c>
      <c r="T95" s="27">
        <v>0</v>
      </c>
      <c r="U95" s="27">
        <v>0</v>
      </c>
      <c r="V95" s="27">
        <v>1746884.7974057831</v>
      </c>
      <c r="W95" s="43">
        <v>3.0992585240137562E-4</v>
      </c>
      <c r="X95" s="27">
        <v>2124736.1111384705</v>
      </c>
      <c r="Y95" s="27">
        <v>0</v>
      </c>
      <c r="Z95" s="27">
        <v>0</v>
      </c>
      <c r="AA95" s="27">
        <v>0</v>
      </c>
      <c r="AB95" s="27">
        <v>2124736</v>
      </c>
      <c r="AC95" s="24">
        <v>331</v>
      </c>
    </row>
    <row r="96" spans="1:29" s="304" customFormat="1" x14ac:dyDescent="0.2">
      <c r="A96" s="24">
        <v>335</v>
      </c>
      <c r="B96" s="24" t="s">
        <v>219</v>
      </c>
      <c r="C96" s="24"/>
      <c r="D96" s="24"/>
      <c r="E96" s="31" t="s">
        <v>471</v>
      </c>
      <c r="F96" s="27">
        <v>13818</v>
      </c>
      <c r="G96" s="42">
        <v>0</v>
      </c>
      <c r="H96" s="27">
        <v>1000</v>
      </c>
      <c r="I96" s="27">
        <v>0</v>
      </c>
      <c r="J96" s="27">
        <v>131255</v>
      </c>
      <c r="K96" s="374">
        <v>5.3692618317651992E-4</v>
      </c>
      <c r="L96" s="27">
        <v>202523.94678290075</v>
      </c>
      <c r="M96" s="27">
        <v>1505742</v>
      </c>
      <c r="N96" s="27">
        <v>3946</v>
      </c>
      <c r="O96" s="27">
        <v>3968</v>
      </c>
      <c r="P96" s="27">
        <v>1514136.9123162695</v>
      </c>
      <c r="Q96" s="27">
        <v>1395970.8942455179</v>
      </c>
      <c r="R96" s="27">
        <v>1395970.8942455179</v>
      </c>
      <c r="S96" s="27">
        <v>1368793.25</v>
      </c>
      <c r="T96" s="27">
        <v>0</v>
      </c>
      <c r="U96" s="27">
        <v>0</v>
      </c>
      <c r="V96" s="27">
        <v>1395970.8942455179</v>
      </c>
      <c r="W96" s="43">
        <v>2.4766800304694235E-4</v>
      </c>
      <c r="X96" s="27">
        <v>1598494.8410284186</v>
      </c>
      <c r="Y96" s="27">
        <v>0</v>
      </c>
      <c r="Z96" s="27">
        <v>0</v>
      </c>
      <c r="AA96" s="27">
        <v>0</v>
      </c>
      <c r="AB96" s="27">
        <v>1598495</v>
      </c>
      <c r="AC96" s="24">
        <v>335</v>
      </c>
    </row>
    <row r="97" spans="1:29" s="304" customFormat="1" x14ac:dyDescent="0.2">
      <c r="A97" s="24">
        <v>339</v>
      </c>
      <c r="B97" s="24" t="s">
        <v>267</v>
      </c>
      <c r="C97" s="24"/>
      <c r="D97" s="24"/>
      <c r="E97" s="31" t="s">
        <v>471</v>
      </c>
      <c r="F97" s="27">
        <v>5651</v>
      </c>
      <c r="G97" s="42">
        <v>0</v>
      </c>
      <c r="H97" s="27">
        <v>0</v>
      </c>
      <c r="I97" s="27">
        <v>0</v>
      </c>
      <c r="J97" s="27">
        <v>24174</v>
      </c>
      <c r="K97" s="374">
        <v>9.8888831298687228E-5</v>
      </c>
      <c r="L97" s="27">
        <v>37300.018205248125</v>
      </c>
      <c r="M97" s="27">
        <v>428876</v>
      </c>
      <c r="N97" s="27">
        <v>1626</v>
      </c>
      <c r="O97" s="27">
        <v>1654</v>
      </c>
      <c r="P97" s="27">
        <v>436261.31857318571</v>
      </c>
      <c r="Q97" s="27">
        <v>402214.68617504422</v>
      </c>
      <c r="R97" s="27">
        <v>402214.68617504422</v>
      </c>
      <c r="S97" s="27">
        <v>303036.40625</v>
      </c>
      <c r="T97" s="27">
        <v>0</v>
      </c>
      <c r="U97" s="27">
        <v>0</v>
      </c>
      <c r="V97" s="27">
        <v>402214.68617504422</v>
      </c>
      <c r="W97" s="43">
        <v>7.1359444908029572E-5</v>
      </c>
      <c r="X97" s="27">
        <v>439514.70438029233</v>
      </c>
      <c r="Y97" s="27">
        <v>0</v>
      </c>
      <c r="Z97" s="27">
        <v>0</v>
      </c>
      <c r="AA97" s="27">
        <v>0</v>
      </c>
      <c r="AB97" s="27">
        <v>439515</v>
      </c>
      <c r="AC97" s="24">
        <v>339</v>
      </c>
    </row>
    <row r="98" spans="1:29" s="304" customFormat="1" x14ac:dyDescent="0.2">
      <c r="A98" s="24">
        <v>340</v>
      </c>
      <c r="B98" s="24" t="s">
        <v>270</v>
      </c>
      <c r="C98" s="24"/>
      <c r="D98" s="24"/>
      <c r="E98" s="31" t="s">
        <v>472</v>
      </c>
      <c r="F98" s="27">
        <v>20265</v>
      </c>
      <c r="G98" s="42">
        <v>0.21060000000000001</v>
      </c>
      <c r="H98" s="27">
        <v>4000</v>
      </c>
      <c r="I98" s="27">
        <v>1057.7059775880543</v>
      </c>
      <c r="J98" s="27">
        <v>273088</v>
      </c>
      <c r="K98" s="374">
        <v>1.1171239001280672E-3</v>
      </c>
      <c r="L98" s="27">
        <v>421369.54461962433</v>
      </c>
      <c r="M98" s="27">
        <v>3412331</v>
      </c>
      <c r="N98" s="27">
        <v>5680</v>
      </c>
      <c r="O98" s="27">
        <v>5729</v>
      </c>
      <c r="P98" s="27">
        <v>3441768.3625000003</v>
      </c>
      <c r="Q98" s="27">
        <v>3173166.4552283771</v>
      </c>
      <c r="R98" s="27">
        <v>2504897.5997572807</v>
      </c>
      <c r="S98" s="27">
        <v>4059033.5</v>
      </c>
      <c r="T98" s="27">
        <v>854832.45510000002</v>
      </c>
      <c r="U98" s="27">
        <v>805647.28971591045</v>
      </c>
      <c r="V98" s="27">
        <v>3311602.595450779</v>
      </c>
      <c r="W98" s="43">
        <v>5.8753230821739181E-4</v>
      </c>
      <c r="X98" s="27">
        <v>3732972.1400704035</v>
      </c>
      <c r="Y98" s="27">
        <v>0</v>
      </c>
      <c r="Z98" s="27">
        <v>0</v>
      </c>
      <c r="AA98" s="27">
        <v>0</v>
      </c>
      <c r="AB98" s="27">
        <v>3732972</v>
      </c>
      <c r="AC98" s="24">
        <v>340</v>
      </c>
    </row>
    <row r="99" spans="1:29" s="304" customFormat="1" x14ac:dyDescent="0.2">
      <c r="A99" s="24">
        <v>342</v>
      </c>
      <c r="B99" s="24" t="s">
        <v>295</v>
      </c>
      <c r="C99" s="24"/>
      <c r="D99" s="24"/>
      <c r="E99" s="31" t="s">
        <v>473</v>
      </c>
      <c r="F99" s="27">
        <v>47113</v>
      </c>
      <c r="G99" s="42">
        <v>1</v>
      </c>
      <c r="H99" s="27">
        <v>32000</v>
      </c>
      <c r="I99" s="27">
        <v>40178.764580742798</v>
      </c>
      <c r="J99" s="27">
        <v>233027</v>
      </c>
      <c r="K99" s="374">
        <v>9.532459539604198E-4</v>
      </c>
      <c r="L99" s="27">
        <v>359556.19021735562</v>
      </c>
      <c r="M99" s="27">
        <v>9942624</v>
      </c>
      <c r="N99" s="27">
        <v>14057</v>
      </c>
      <c r="O99" s="27">
        <v>14179</v>
      </c>
      <c r="P99" s="27">
        <v>10028915.536458705</v>
      </c>
      <c r="Q99" s="27">
        <v>9246240.5981016885</v>
      </c>
      <c r="R99" s="27">
        <v>0</v>
      </c>
      <c r="S99" s="27">
        <v>10413987</v>
      </c>
      <c r="T99" s="27">
        <v>10413987</v>
      </c>
      <c r="U99" s="27">
        <v>9814789.2626576107</v>
      </c>
      <c r="V99" s="27">
        <v>9854968.0272383541</v>
      </c>
      <c r="W99" s="43">
        <v>1.7484320493062636E-3</v>
      </c>
      <c r="X99" s="27">
        <v>10214524.217455709</v>
      </c>
      <c r="Y99" s="27">
        <v>0</v>
      </c>
      <c r="Z99" s="27">
        <v>0</v>
      </c>
      <c r="AA99" s="27">
        <v>0</v>
      </c>
      <c r="AB99" s="27">
        <v>10214524</v>
      </c>
      <c r="AC99" s="24">
        <v>342</v>
      </c>
    </row>
    <row r="100" spans="1:29" s="304" customFormat="1" x14ac:dyDescent="0.2">
      <c r="A100" s="24">
        <v>344</v>
      </c>
      <c r="B100" s="24" t="s">
        <v>706</v>
      </c>
      <c r="C100" s="24"/>
      <c r="D100" s="24"/>
      <c r="E100" s="31" t="s">
        <v>473</v>
      </c>
      <c r="F100" s="27">
        <v>361699</v>
      </c>
      <c r="G100" s="42">
        <v>1</v>
      </c>
      <c r="H100" s="27">
        <v>4202000</v>
      </c>
      <c r="I100" s="27">
        <v>5275974.0240087891</v>
      </c>
      <c r="J100" s="27">
        <v>1681076</v>
      </c>
      <c r="K100" s="374">
        <v>6.8767949435042568E-3</v>
      </c>
      <c r="L100" s="27">
        <v>2593868.0154052158</v>
      </c>
      <c r="M100" s="27">
        <v>151439493</v>
      </c>
      <c r="N100" s="27">
        <v>156934</v>
      </c>
      <c r="O100" s="27">
        <v>158510</v>
      </c>
      <c r="P100" s="27">
        <v>152960314.75288975</v>
      </c>
      <c r="Q100" s="27">
        <v>141023011.61327618</v>
      </c>
      <c r="R100" s="27">
        <v>0</v>
      </c>
      <c r="S100" s="27">
        <v>136701920</v>
      </c>
      <c r="T100" s="27">
        <v>136701920</v>
      </c>
      <c r="U100" s="27">
        <v>128836394.41845661</v>
      </c>
      <c r="V100" s="27">
        <v>134112368.44246541</v>
      </c>
      <c r="W100" s="43">
        <v>2.3793721354049516E-2</v>
      </c>
      <c r="X100" s="27">
        <v>136706236.45787063</v>
      </c>
      <c r="Y100" s="27">
        <v>0</v>
      </c>
      <c r="Z100" s="27">
        <v>0</v>
      </c>
      <c r="AA100" s="27">
        <v>0</v>
      </c>
      <c r="AB100" s="27">
        <v>136706236</v>
      </c>
      <c r="AC100" s="24">
        <v>344</v>
      </c>
    </row>
    <row r="101" spans="1:29" s="304" customFormat="1" x14ac:dyDescent="0.2">
      <c r="A101" s="24">
        <v>345</v>
      </c>
      <c r="B101" s="24" t="s">
        <v>329</v>
      </c>
      <c r="C101" s="24"/>
      <c r="D101" s="24"/>
      <c r="E101" s="31" t="s">
        <v>473</v>
      </c>
      <c r="F101" s="27">
        <v>67671</v>
      </c>
      <c r="G101" s="42">
        <v>1</v>
      </c>
      <c r="H101" s="27">
        <v>273000</v>
      </c>
      <c r="I101" s="27">
        <v>342775.08532946202</v>
      </c>
      <c r="J101" s="27">
        <v>811395</v>
      </c>
      <c r="K101" s="374">
        <v>3.3191819008686319E-3</v>
      </c>
      <c r="L101" s="27">
        <v>1251966.917831029</v>
      </c>
      <c r="M101" s="27">
        <v>17543259</v>
      </c>
      <c r="N101" s="27">
        <v>20720</v>
      </c>
      <c r="O101" s="27">
        <v>21167</v>
      </c>
      <c r="P101" s="27">
        <v>17921726.025723938</v>
      </c>
      <c r="Q101" s="27">
        <v>16523081.69958099</v>
      </c>
      <c r="R101" s="27">
        <v>0</v>
      </c>
      <c r="S101" s="27">
        <v>19082680</v>
      </c>
      <c r="T101" s="27">
        <v>19082680</v>
      </c>
      <c r="U101" s="27">
        <v>17984704.874965865</v>
      </c>
      <c r="V101" s="27">
        <v>18327479.960295327</v>
      </c>
      <c r="W101" s="43">
        <v>3.2515938415051751E-3</v>
      </c>
      <c r="X101" s="27">
        <v>19579446.878126357</v>
      </c>
      <c r="Y101" s="27">
        <v>257910</v>
      </c>
      <c r="Z101" s="27">
        <v>327916</v>
      </c>
      <c r="AA101" s="27">
        <v>73228.25</v>
      </c>
      <c r="AB101" s="27">
        <v>19506219</v>
      </c>
      <c r="AC101" s="24">
        <v>345</v>
      </c>
    </row>
    <row r="102" spans="1:29" s="304" customFormat="1" x14ac:dyDescent="0.2">
      <c r="A102" s="24">
        <v>351</v>
      </c>
      <c r="B102" s="24" t="s">
        <v>369</v>
      </c>
      <c r="C102" s="24"/>
      <c r="D102" s="24"/>
      <c r="E102" s="31" t="s">
        <v>471</v>
      </c>
      <c r="F102" s="27">
        <v>13873</v>
      </c>
      <c r="G102" s="42">
        <v>0</v>
      </c>
      <c r="H102" s="27">
        <v>12000</v>
      </c>
      <c r="I102" s="27">
        <v>0</v>
      </c>
      <c r="J102" s="27">
        <v>82123</v>
      </c>
      <c r="K102" s="374">
        <v>3.3594140368751926E-4</v>
      </c>
      <c r="L102" s="27">
        <v>126714.2134139816</v>
      </c>
      <c r="M102" s="27">
        <v>1383863</v>
      </c>
      <c r="N102" s="27">
        <v>3686</v>
      </c>
      <c r="O102" s="27">
        <v>3783</v>
      </c>
      <c r="P102" s="27">
        <v>1420280.4473684209</v>
      </c>
      <c r="Q102" s="27">
        <v>1309439.1597384049</v>
      </c>
      <c r="R102" s="27">
        <v>1309439.1597384049</v>
      </c>
      <c r="S102" s="27">
        <v>1470058.375</v>
      </c>
      <c r="T102" s="27">
        <v>0</v>
      </c>
      <c r="U102" s="27">
        <v>0</v>
      </c>
      <c r="V102" s="27">
        <v>1309439.1597384047</v>
      </c>
      <c r="W102" s="43">
        <v>2.3231586212917068E-4</v>
      </c>
      <c r="X102" s="27">
        <v>1436153.3731523864</v>
      </c>
      <c r="Y102" s="27">
        <v>0</v>
      </c>
      <c r="Z102" s="27">
        <v>0</v>
      </c>
      <c r="AA102" s="27">
        <v>0</v>
      </c>
      <c r="AB102" s="27">
        <v>1436153</v>
      </c>
      <c r="AC102" s="24">
        <v>351</v>
      </c>
    </row>
    <row r="103" spans="1:29" s="304" customFormat="1" x14ac:dyDescent="0.2">
      <c r="A103" s="24">
        <v>352</v>
      </c>
      <c r="B103" s="24" t="s">
        <v>363</v>
      </c>
      <c r="C103" s="24"/>
      <c r="D103" s="24"/>
      <c r="E103" s="31" t="s">
        <v>472</v>
      </c>
      <c r="F103" s="27">
        <v>23921</v>
      </c>
      <c r="G103" s="42">
        <v>0.35684000000000005</v>
      </c>
      <c r="H103" s="27">
        <v>10000</v>
      </c>
      <c r="I103" s="27">
        <v>4480.434485310082</v>
      </c>
      <c r="J103" s="27">
        <v>202356</v>
      </c>
      <c r="K103" s="374">
        <v>8.2777977770650917E-4</v>
      </c>
      <c r="L103" s="27">
        <v>312231.42566150363</v>
      </c>
      <c r="M103" s="27">
        <v>3690477</v>
      </c>
      <c r="N103" s="27">
        <v>7237</v>
      </c>
      <c r="O103" s="27">
        <v>7234</v>
      </c>
      <c r="P103" s="27">
        <v>3688947.1629128093</v>
      </c>
      <c r="Q103" s="27">
        <v>3401054.9693013565</v>
      </c>
      <c r="R103" s="27">
        <v>2187422.5140558602</v>
      </c>
      <c r="S103" s="27">
        <v>3579061.5</v>
      </c>
      <c r="T103" s="27">
        <v>1277152.3056600001</v>
      </c>
      <c r="U103" s="27">
        <v>1203667.7918236481</v>
      </c>
      <c r="V103" s="27">
        <v>3395570.7403648188</v>
      </c>
      <c r="W103" s="43">
        <v>6.0242962653265391E-4</v>
      </c>
      <c r="X103" s="27">
        <v>3707802.1660263226</v>
      </c>
      <c r="Y103" s="27">
        <v>102730</v>
      </c>
      <c r="Z103" s="27">
        <v>0</v>
      </c>
      <c r="AA103" s="27">
        <v>12841.25</v>
      </c>
      <c r="AB103" s="27">
        <v>3694961</v>
      </c>
      <c r="AC103" s="24">
        <v>352</v>
      </c>
    </row>
    <row r="104" spans="1:29" s="304" customFormat="1" x14ac:dyDescent="0.2">
      <c r="A104" s="24">
        <v>353</v>
      </c>
      <c r="B104" s="24" t="s">
        <v>167</v>
      </c>
      <c r="C104" s="24"/>
      <c r="D104" s="24"/>
      <c r="E104" s="31" t="s">
        <v>472</v>
      </c>
      <c r="F104" s="27">
        <v>33429</v>
      </c>
      <c r="G104" s="42">
        <v>0.73716000000000004</v>
      </c>
      <c r="H104" s="27">
        <v>25000</v>
      </c>
      <c r="I104" s="27">
        <v>23139.201639328414</v>
      </c>
      <c r="J104" s="27">
        <v>383618</v>
      </c>
      <c r="K104" s="374">
        <v>1.5692701119028624E-3</v>
      </c>
      <c r="L104" s="27">
        <v>591915.21402584901</v>
      </c>
      <c r="M104" s="27">
        <v>6931841</v>
      </c>
      <c r="N104" s="27">
        <v>10587</v>
      </c>
      <c r="O104" s="27">
        <v>10474</v>
      </c>
      <c r="P104" s="27">
        <v>6857854.2206479637</v>
      </c>
      <c r="Q104" s="27">
        <v>6322654.7157868072</v>
      </c>
      <c r="R104" s="27">
        <v>1661846.5654974042</v>
      </c>
      <c r="S104" s="27">
        <v>6799837.5</v>
      </c>
      <c r="T104" s="27">
        <v>5012568.2115000002</v>
      </c>
      <c r="U104" s="27">
        <v>4724156.1431341395</v>
      </c>
      <c r="V104" s="27">
        <v>6409141.9102708716</v>
      </c>
      <c r="W104" s="43">
        <v>1.1370862993666951E-3</v>
      </c>
      <c r="X104" s="27">
        <v>7001057.1242967211</v>
      </c>
      <c r="Y104" s="27">
        <v>0</v>
      </c>
      <c r="Z104" s="27">
        <v>0</v>
      </c>
      <c r="AA104" s="27">
        <v>0</v>
      </c>
      <c r="AB104" s="27">
        <v>7001057</v>
      </c>
      <c r="AC104" s="24">
        <v>353</v>
      </c>
    </row>
    <row r="105" spans="1:29" s="304" customFormat="1" x14ac:dyDescent="0.2">
      <c r="A105" s="24">
        <v>355</v>
      </c>
      <c r="B105" s="24" t="s">
        <v>376</v>
      </c>
      <c r="C105" s="24"/>
      <c r="D105" s="24"/>
      <c r="E105" s="31" t="s">
        <v>473</v>
      </c>
      <c r="F105" s="27">
        <v>65987</v>
      </c>
      <c r="G105" s="42">
        <v>1</v>
      </c>
      <c r="H105" s="27">
        <v>435000</v>
      </c>
      <c r="I105" s="27">
        <v>546180.08101947245</v>
      </c>
      <c r="J105" s="27">
        <v>610273</v>
      </c>
      <c r="K105" s="374">
        <v>2.4964500596981777E-3</v>
      </c>
      <c r="L105" s="27">
        <v>941639.53049439017</v>
      </c>
      <c r="M105" s="27">
        <v>17346311</v>
      </c>
      <c r="N105" s="27">
        <v>20915</v>
      </c>
      <c r="O105" s="27">
        <v>21362</v>
      </c>
      <c r="P105" s="27">
        <v>17717040.190389674</v>
      </c>
      <c r="Q105" s="27">
        <v>16334369.921757771</v>
      </c>
      <c r="R105" s="27">
        <v>0</v>
      </c>
      <c r="S105" s="27">
        <v>18195788</v>
      </c>
      <c r="T105" s="27">
        <v>18195788</v>
      </c>
      <c r="U105" s="27">
        <v>17148842.675528038</v>
      </c>
      <c r="V105" s="27">
        <v>17695022.756547511</v>
      </c>
      <c r="W105" s="43">
        <v>3.1393856190339363E-3</v>
      </c>
      <c r="X105" s="27">
        <v>18636662.287041903</v>
      </c>
      <c r="Y105" s="27">
        <v>0</v>
      </c>
      <c r="Z105" s="27">
        <v>0</v>
      </c>
      <c r="AA105" s="27">
        <v>0</v>
      </c>
      <c r="AB105" s="27">
        <v>18636662</v>
      </c>
      <c r="AC105" s="24">
        <v>355</v>
      </c>
    </row>
    <row r="106" spans="1:29" s="304" customFormat="1" x14ac:dyDescent="0.2">
      <c r="A106" s="24">
        <v>356</v>
      </c>
      <c r="B106" s="24" t="s">
        <v>224</v>
      </c>
      <c r="C106" s="24"/>
      <c r="D106" s="24"/>
      <c r="E106" s="31" t="s">
        <v>473</v>
      </c>
      <c r="F106" s="27">
        <v>64554</v>
      </c>
      <c r="G106" s="42">
        <v>1</v>
      </c>
      <c r="H106" s="27">
        <v>100000</v>
      </c>
      <c r="I106" s="27">
        <v>125558.63931482127</v>
      </c>
      <c r="J106" s="27">
        <v>595439</v>
      </c>
      <c r="K106" s="374">
        <v>2.4357684627971795E-3</v>
      </c>
      <c r="L106" s="27">
        <v>918750.95309484296</v>
      </c>
      <c r="M106" s="27">
        <v>18728944</v>
      </c>
      <c r="N106" s="27">
        <v>21287</v>
      </c>
      <c r="O106" s="27">
        <v>21697</v>
      </c>
      <c r="P106" s="27">
        <v>19089674.353737023</v>
      </c>
      <c r="Q106" s="27">
        <v>17599881.200753458</v>
      </c>
      <c r="R106" s="27">
        <v>0</v>
      </c>
      <c r="S106" s="27">
        <v>17422580</v>
      </c>
      <c r="T106" s="27">
        <v>17422580</v>
      </c>
      <c r="U106" s="27">
        <v>16420123.350623852</v>
      </c>
      <c r="V106" s="27">
        <v>16545681.989938673</v>
      </c>
      <c r="W106" s="43">
        <v>2.9354738228354201E-3</v>
      </c>
      <c r="X106" s="27">
        <v>17464432.943033516</v>
      </c>
      <c r="Y106" s="27">
        <v>0</v>
      </c>
      <c r="Z106" s="27">
        <v>0</v>
      </c>
      <c r="AA106" s="27">
        <v>0</v>
      </c>
      <c r="AB106" s="27">
        <v>17464433</v>
      </c>
      <c r="AC106" s="24">
        <v>356</v>
      </c>
    </row>
    <row r="107" spans="1:29" s="304" customFormat="1" x14ac:dyDescent="0.2">
      <c r="A107" s="24">
        <v>358</v>
      </c>
      <c r="B107" s="24" t="s">
        <v>6</v>
      </c>
      <c r="C107" s="24"/>
      <c r="D107" s="24"/>
      <c r="E107" s="31" t="s">
        <v>472</v>
      </c>
      <c r="F107" s="27">
        <v>32452</v>
      </c>
      <c r="G107" s="42">
        <v>0.69808000000000003</v>
      </c>
      <c r="H107" s="27">
        <v>24000</v>
      </c>
      <c r="I107" s="27">
        <v>21035.993983893703</v>
      </c>
      <c r="J107" s="27">
        <v>103896</v>
      </c>
      <c r="K107" s="374">
        <v>4.2500843950560145E-4</v>
      </c>
      <c r="L107" s="27">
        <v>160309.5346840597</v>
      </c>
      <c r="M107" s="27">
        <v>3612313</v>
      </c>
      <c r="N107" s="27">
        <v>9602</v>
      </c>
      <c r="O107" s="27">
        <v>10035</v>
      </c>
      <c r="P107" s="27">
        <v>3775209.4308477403</v>
      </c>
      <c r="Q107" s="27">
        <v>3480585.1718406756</v>
      </c>
      <c r="R107" s="27">
        <v>1050858.2750821367</v>
      </c>
      <c r="S107" s="27">
        <v>4651030.5</v>
      </c>
      <c r="T107" s="27">
        <v>3246791.3714400004</v>
      </c>
      <c r="U107" s="27">
        <v>3059978.1899572848</v>
      </c>
      <c r="V107" s="27">
        <v>4131872.459023315</v>
      </c>
      <c r="W107" s="43">
        <v>7.3306155951342053E-4</v>
      </c>
      <c r="X107" s="27">
        <v>4292181.9937073747</v>
      </c>
      <c r="Y107" s="27">
        <v>0</v>
      </c>
      <c r="Z107" s="27">
        <v>0</v>
      </c>
      <c r="AA107" s="27">
        <v>0</v>
      </c>
      <c r="AB107" s="27">
        <v>4292182</v>
      </c>
      <c r="AC107" s="24">
        <v>358</v>
      </c>
    </row>
    <row r="108" spans="1:29" s="304" customFormat="1" x14ac:dyDescent="0.2">
      <c r="A108" s="24">
        <v>361</v>
      </c>
      <c r="B108" s="24" t="s">
        <v>13</v>
      </c>
      <c r="C108" s="24"/>
      <c r="D108" s="24"/>
      <c r="E108" s="31" t="s">
        <v>473</v>
      </c>
      <c r="F108" s="27">
        <v>110783</v>
      </c>
      <c r="G108" s="42">
        <v>1</v>
      </c>
      <c r="H108" s="27">
        <v>967000</v>
      </c>
      <c r="I108" s="27">
        <v>1214152.0421743216</v>
      </c>
      <c r="J108" s="27">
        <v>2137317</v>
      </c>
      <c r="K108" s="374">
        <v>8.743144711045597E-3</v>
      </c>
      <c r="L108" s="27">
        <v>3297839.1251090551</v>
      </c>
      <c r="M108" s="27">
        <v>33997053</v>
      </c>
      <c r="N108" s="27">
        <v>38565</v>
      </c>
      <c r="O108" s="27">
        <v>39021</v>
      </c>
      <c r="P108" s="27">
        <v>34399040.713418901</v>
      </c>
      <c r="Q108" s="27">
        <v>31714476.567670546</v>
      </c>
      <c r="R108" s="27">
        <v>0</v>
      </c>
      <c r="S108" s="27">
        <v>36353804</v>
      </c>
      <c r="T108" s="27">
        <v>36353804</v>
      </c>
      <c r="U108" s="27">
        <v>34262086.668243326</v>
      </c>
      <c r="V108" s="27">
        <v>35476238.710417651</v>
      </c>
      <c r="W108" s="43">
        <v>6.2940633169680307E-3</v>
      </c>
      <c r="X108" s="27">
        <v>38774077.835526705</v>
      </c>
      <c r="Y108" s="27">
        <v>0</v>
      </c>
      <c r="Z108" s="27">
        <v>0</v>
      </c>
      <c r="AA108" s="27">
        <v>0</v>
      </c>
      <c r="AB108" s="27">
        <v>38774078</v>
      </c>
      <c r="AC108" s="24">
        <v>361</v>
      </c>
    </row>
    <row r="109" spans="1:29" s="304" customFormat="1" x14ac:dyDescent="0.2">
      <c r="A109" s="24">
        <v>362</v>
      </c>
      <c r="B109" s="24" t="s">
        <v>18</v>
      </c>
      <c r="C109" s="24"/>
      <c r="D109" s="24"/>
      <c r="E109" s="31" t="s">
        <v>473</v>
      </c>
      <c r="F109" s="27">
        <v>92331</v>
      </c>
      <c r="G109" s="42">
        <v>1</v>
      </c>
      <c r="H109" s="27">
        <v>43000</v>
      </c>
      <c r="I109" s="27">
        <v>53990.214905373141</v>
      </c>
      <c r="J109" s="27">
        <v>649591</v>
      </c>
      <c r="K109" s="374">
        <v>2.6572886080973579E-3</v>
      </c>
      <c r="L109" s="27">
        <v>1002306.4501516229</v>
      </c>
      <c r="M109" s="27">
        <v>16749642</v>
      </c>
      <c r="N109" s="27">
        <v>31304</v>
      </c>
      <c r="O109" s="27">
        <v>32269</v>
      </c>
      <c r="P109" s="27">
        <v>17265978.715116281</v>
      </c>
      <c r="Q109" s="27">
        <v>15918510.110220741</v>
      </c>
      <c r="R109" s="27">
        <v>0</v>
      </c>
      <c r="S109" s="27">
        <v>21964534</v>
      </c>
      <c r="T109" s="27">
        <v>21964534</v>
      </c>
      <c r="U109" s="27">
        <v>20700743.381231226</v>
      </c>
      <c r="V109" s="27">
        <v>20754733.5961366</v>
      </c>
      <c r="W109" s="43">
        <v>3.6822282217457056E-3</v>
      </c>
      <c r="X109" s="27">
        <v>21757040.046288222</v>
      </c>
      <c r="Y109" s="27">
        <v>0</v>
      </c>
      <c r="Z109" s="27">
        <v>0</v>
      </c>
      <c r="AA109" s="27">
        <v>0</v>
      </c>
      <c r="AB109" s="27">
        <v>21757040</v>
      </c>
      <c r="AC109" s="24">
        <v>362</v>
      </c>
    </row>
    <row r="110" spans="1:29" s="304" customFormat="1" x14ac:dyDescent="0.2">
      <c r="A110" s="24">
        <v>363</v>
      </c>
      <c r="B110" s="24" t="s">
        <v>19</v>
      </c>
      <c r="C110" s="24"/>
      <c r="D110" s="24"/>
      <c r="E110" s="31" t="s">
        <v>473</v>
      </c>
      <c r="F110" s="27">
        <v>903399</v>
      </c>
      <c r="G110" s="42">
        <v>1</v>
      </c>
      <c r="H110" s="27">
        <v>33668000</v>
      </c>
      <c r="I110" s="27">
        <v>42273082.684514016</v>
      </c>
      <c r="J110" s="27">
        <v>10756584</v>
      </c>
      <c r="K110" s="374">
        <v>4.4002069186984287E-2</v>
      </c>
      <c r="L110" s="27">
        <v>16597202.739566503</v>
      </c>
      <c r="M110" s="27">
        <v>642075108</v>
      </c>
      <c r="N110" s="27">
        <v>401417</v>
      </c>
      <c r="O110" s="27">
        <v>410874</v>
      </c>
      <c r="P110" s="27">
        <v>657201782.49648619</v>
      </c>
      <c r="Q110" s="27">
        <v>605912551.59872663</v>
      </c>
      <c r="R110" s="27">
        <v>0</v>
      </c>
      <c r="S110" s="27">
        <v>564533955</v>
      </c>
      <c r="T110" s="27">
        <v>564533955</v>
      </c>
      <c r="U110" s="27">
        <v>532051922.08705801</v>
      </c>
      <c r="V110" s="27">
        <v>574325004.77157211</v>
      </c>
      <c r="W110" s="43">
        <v>0.1018946223148718</v>
      </c>
      <c r="X110" s="27">
        <v>590922207.51113856</v>
      </c>
      <c r="Y110" s="27">
        <v>79580</v>
      </c>
      <c r="Z110" s="27">
        <v>68066</v>
      </c>
      <c r="AA110" s="27">
        <v>18455.75</v>
      </c>
      <c r="AB110" s="27">
        <v>590903752</v>
      </c>
      <c r="AC110" s="24">
        <v>363</v>
      </c>
    </row>
    <row r="111" spans="1:29" s="304" customFormat="1" x14ac:dyDescent="0.2">
      <c r="A111" s="24">
        <v>373</v>
      </c>
      <c r="B111" s="24" t="s">
        <v>39</v>
      </c>
      <c r="C111" s="24"/>
      <c r="D111" s="24"/>
      <c r="E111" s="31" t="s">
        <v>472</v>
      </c>
      <c r="F111" s="27">
        <v>29723</v>
      </c>
      <c r="G111" s="42">
        <v>0.58892</v>
      </c>
      <c r="H111" s="27">
        <v>39000</v>
      </c>
      <c r="I111" s="27">
        <v>28838.157607460969</v>
      </c>
      <c r="J111" s="27">
        <v>199864</v>
      </c>
      <c r="K111" s="374">
        <v>8.1758572758669739E-4</v>
      </c>
      <c r="L111" s="27">
        <v>308386.31747223093</v>
      </c>
      <c r="M111" s="27">
        <v>4049271</v>
      </c>
      <c r="N111" s="27">
        <v>7818</v>
      </c>
      <c r="O111" s="27">
        <v>7870</v>
      </c>
      <c r="P111" s="27">
        <v>4076203.9869531849</v>
      </c>
      <c r="Q111" s="27">
        <v>3758089.561458108</v>
      </c>
      <c r="R111" s="27">
        <v>1544875.4569241991</v>
      </c>
      <c r="S111" s="27">
        <v>4799926</v>
      </c>
      <c r="T111" s="27">
        <v>2826772.4199199998</v>
      </c>
      <c r="U111" s="27">
        <v>2664126.1982569681</v>
      </c>
      <c r="V111" s="27">
        <v>4237839.812788629</v>
      </c>
      <c r="W111" s="43">
        <v>7.5186189625640735E-4</v>
      </c>
      <c r="X111" s="27">
        <v>4546226.1302608596</v>
      </c>
      <c r="Y111" s="27">
        <v>0</v>
      </c>
      <c r="Z111" s="27">
        <v>0</v>
      </c>
      <c r="AA111" s="27">
        <v>0</v>
      </c>
      <c r="AB111" s="27">
        <v>4546226</v>
      </c>
      <c r="AC111" s="24">
        <v>373</v>
      </c>
    </row>
    <row r="112" spans="1:29" s="304" customFormat="1" x14ac:dyDescent="0.2">
      <c r="A112" s="24">
        <v>375</v>
      </c>
      <c r="B112" s="24" t="s">
        <v>45</v>
      </c>
      <c r="C112" s="24"/>
      <c r="D112" s="24"/>
      <c r="E112" s="31" t="s">
        <v>473</v>
      </c>
      <c r="F112" s="27">
        <v>42084</v>
      </c>
      <c r="G112" s="42">
        <v>1</v>
      </c>
      <c r="H112" s="27">
        <v>97000</v>
      </c>
      <c r="I112" s="27">
        <v>121791.88013537663</v>
      </c>
      <c r="J112" s="27">
        <v>393332</v>
      </c>
      <c r="K112" s="374">
        <v>1.6090072719605873E-3</v>
      </c>
      <c r="L112" s="27">
        <v>606903.72965610377</v>
      </c>
      <c r="M112" s="27">
        <v>13428052</v>
      </c>
      <c r="N112" s="27">
        <v>14340</v>
      </c>
      <c r="O112" s="27">
        <v>14499</v>
      </c>
      <c r="P112" s="27">
        <v>13576940.442677826</v>
      </c>
      <c r="Q112" s="27">
        <v>12517371.141748006</v>
      </c>
      <c r="R112" s="27">
        <v>0</v>
      </c>
      <c r="S112" s="27">
        <v>15246940</v>
      </c>
      <c r="T112" s="27">
        <v>15246940</v>
      </c>
      <c r="U112" s="27">
        <v>14369664.855581712</v>
      </c>
      <c r="V112" s="27">
        <v>14491456.735717088</v>
      </c>
      <c r="W112" s="43">
        <v>2.571020761085425E-3</v>
      </c>
      <c r="X112" s="27">
        <v>15098360.465373192</v>
      </c>
      <c r="Y112" s="27">
        <v>0</v>
      </c>
      <c r="Z112" s="27">
        <v>0</v>
      </c>
      <c r="AA112" s="27">
        <v>0</v>
      </c>
      <c r="AB112" s="27">
        <v>15098360</v>
      </c>
      <c r="AC112" s="24">
        <v>375</v>
      </c>
    </row>
    <row r="113" spans="1:29" s="304" customFormat="1" x14ac:dyDescent="0.2">
      <c r="A113" s="24">
        <v>376</v>
      </c>
      <c r="B113" s="24" t="s">
        <v>48</v>
      </c>
      <c r="C113" s="24"/>
      <c r="D113" s="24"/>
      <c r="E113" s="31" t="s">
        <v>471</v>
      </c>
      <c r="F113" s="27">
        <v>12359</v>
      </c>
      <c r="G113" s="42">
        <v>0</v>
      </c>
      <c r="H113" s="27">
        <v>14000</v>
      </c>
      <c r="I113" s="27">
        <v>0</v>
      </c>
      <c r="J113" s="27">
        <v>34640</v>
      </c>
      <c r="K113" s="374">
        <v>1.4170220551776807E-4</v>
      </c>
      <c r="L113" s="27">
        <v>53448.855407867748</v>
      </c>
      <c r="M113" s="27">
        <v>1636461</v>
      </c>
      <c r="N113" s="27">
        <v>3209</v>
      </c>
      <c r="O113" s="27">
        <v>3332</v>
      </c>
      <c r="P113" s="27">
        <v>1699186.0554689935</v>
      </c>
      <c r="Q113" s="27">
        <v>1566578.4633134312</v>
      </c>
      <c r="R113" s="27">
        <v>1566578.4633134312</v>
      </c>
      <c r="S113" s="27">
        <v>1632418</v>
      </c>
      <c r="T113" s="27">
        <v>0</v>
      </c>
      <c r="U113" s="27">
        <v>0</v>
      </c>
      <c r="V113" s="27">
        <v>1566578.4633134312</v>
      </c>
      <c r="W113" s="43">
        <v>2.7793656817958466E-4</v>
      </c>
      <c r="X113" s="27">
        <v>1620027.3187212991</v>
      </c>
      <c r="Y113" s="27">
        <v>0</v>
      </c>
      <c r="Z113" s="27">
        <v>0</v>
      </c>
      <c r="AA113" s="27">
        <v>0</v>
      </c>
      <c r="AB113" s="27">
        <v>1620027</v>
      </c>
      <c r="AC113" s="24">
        <v>376</v>
      </c>
    </row>
    <row r="114" spans="1:29" s="304" customFormat="1" x14ac:dyDescent="0.2">
      <c r="A114" s="24">
        <v>377</v>
      </c>
      <c r="B114" s="24" t="s">
        <v>49</v>
      </c>
      <c r="C114" s="24"/>
      <c r="D114" s="24"/>
      <c r="E114" s="31" t="s">
        <v>472</v>
      </c>
      <c r="F114" s="27">
        <v>23732</v>
      </c>
      <c r="G114" s="42">
        <v>0.34928000000000003</v>
      </c>
      <c r="H114" s="27">
        <v>126000</v>
      </c>
      <c r="I114" s="27">
        <v>55257.453140249774</v>
      </c>
      <c r="J114" s="27">
        <v>29759</v>
      </c>
      <c r="K114" s="374">
        <v>1.2173544844120266E-4</v>
      </c>
      <c r="L114" s="27">
        <v>45917.566053196773</v>
      </c>
      <c r="M114" s="27">
        <v>2901329</v>
      </c>
      <c r="N114" s="27">
        <v>5976</v>
      </c>
      <c r="O114" s="27">
        <v>6034</v>
      </c>
      <c r="P114" s="27">
        <v>2929487.8155957162</v>
      </c>
      <c r="Q114" s="27">
        <v>2700865.2205450623</v>
      </c>
      <c r="R114" s="27">
        <v>1757507.0163130828</v>
      </c>
      <c r="S114" s="27">
        <v>2888691.5</v>
      </c>
      <c r="T114" s="27">
        <v>1008962.1671200001</v>
      </c>
      <c r="U114" s="27">
        <v>950908.71961690858</v>
      </c>
      <c r="V114" s="27">
        <v>2763673.1890702411</v>
      </c>
      <c r="W114" s="43">
        <v>4.9032069553379878E-4</v>
      </c>
      <c r="X114" s="27">
        <v>2809590.7551234378</v>
      </c>
      <c r="Y114" s="27">
        <v>0</v>
      </c>
      <c r="Z114" s="27">
        <v>0</v>
      </c>
      <c r="AA114" s="27">
        <v>0</v>
      </c>
      <c r="AB114" s="27">
        <v>2809591</v>
      </c>
      <c r="AC114" s="24">
        <v>377</v>
      </c>
    </row>
    <row r="115" spans="1:29" s="304" customFormat="1" x14ac:dyDescent="0.2">
      <c r="A115" s="24">
        <v>383</v>
      </c>
      <c r="B115" s="24" t="s">
        <v>66</v>
      </c>
      <c r="C115" s="24"/>
      <c r="D115" s="24"/>
      <c r="E115" s="31" t="s">
        <v>472</v>
      </c>
      <c r="F115" s="27">
        <v>36263</v>
      </c>
      <c r="G115" s="42">
        <v>0.85052000000000005</v>
      </c>
      <c r="H115" s="27">
        <v>103000</v>
      </c>
      <c r="I115" s="27">
        <v>109993.83792734303</v>
      </c>
      <c r="J115" s="27">
        <v>394674</v>
      </c>
      <c r="K115" s="374">
        <v>1.6144970052113048E-3</v>
      </c>
      <c r="L115" s="27">
        <v>608974.40990891447</v>
      </c>
      <c r="M115" s="27">
        <v>4950274</v>
      </c>
      <c r="N115" s="27">
        <v>10251</v>
      </c>
      <c r="O115" s="27">
        <v>10365</v>
      </c>
      <c r="P115" s="27">
        <v>5005325.3350892598</v>
      </c>
      <c r="Q115" s="27">
        <v>4614700.5777208153</v>
      </c>
      <c r="R115" s="27">
        <v>689805.44235770719</v>
      </c>
      <c r="S115" s="27">
        <v>4652325.5</v>
      </c>
      <c r="T115" s="27">
        <v>3956895.8842600002</v>
      </c>
      <c r="U115" s="27">
        <v>3729224.8625131897</v>
      </c>
      <c r="V115" s="27">
        <v>4529024.1427982394</v>
      </c>
      <c r="W115" s="43">
        <v>8.0352274522490911E-4</v>
      </c>
      <c r="X115" s="27">
        <v>5137998.5527071543</v>
      </c>
      <c r="Y115" s="27">
        <v>0</v>
      </c>
      <c r="Z115" s="27">
        <v>0</v>
      </c>
      <c r="AA115" s="27">
        <v>0</v>
      </c>
      <c r="AB115" s="27">
        <v>5137999</v>
      </c>
      <c r="AC115" s="24">
        <v>383</v>
      </c>
    </row>
    <row r="116" spans="1:29" s="304" customFormat="1" x14ac:dyDescent="0.2">
      <c r="A116" s="24">
        <v>384</v>
      </c>
      <c r="B116" s="24" t="s">
        <v>84</v>
      </c>
      <c r="C116" s="24"/>
      <c r="D116" s="24"/>
      <c r="E116" s="31" t="s">
        <v>472</v>
      </c>
      <c r="F116" s="27">
        <v>31822</v>
      </c>
      <c r="G116" s="42">
        <v>0.67288000000000003</v>
      </c>
      <c r="H116" s="27">
        <v>84000</v>
      </c>
      <c r="I116" s="27">
        <v>70968.153666611819</v>
      </c>
      <c r="J116" s="27">
        <v>126616</v>
      </c>
      <c r="K116" s="374">
        <v>5.1794937799762482E-4</v>
      </c>
      <c r="L116" s="27">
        <v>195366.05878529398</v>
      </c>
      <c r="M116" s="27">
        <v>6506275</v>
      </c>
      <c r="N116" s="27">
        <v>12830</v>
      </c>
      <c r="O116" s="27">
        <v>13120</v>
      </c>
      <c r="P116" s="27">
        <v>6653338.1137957908</v>
      </c>
      <c r="Q116" s="27">
        <v>6134099.4205240468</v>
      </c>
      <c r="R116" s="27">
        <v>2006586.6024418259</v>
      </c>
      <c r="S116" s="27">
        <v>7704238.5</v>
      </c>
      <c r="T116" s="27">
        <v>5184028.0018800003</v>
      </c>
      <c r="U116" s="27">
        <v>4885750.5170851676</v>
      </c>
      <c r="V116" s="27">
        <v>6963305.2731936052</v>
      </c>
      <c r="W116" s="43">
        <v>1.2354039176083206E-3</v>
      </c>
      <c r="X116" s="27">
        <v>7158671.3319788994</v>
      </c>
      <c r="Y116" s="27">
        <v>0</v>
      </c>
      <c r="Z116" s="27">
        <v>0</v>
      </c>
      <c r="AA116" s="27">
        <v>0</v>
      </c>
      <c r="AB116" s="27">
        <v>7158671</v>
      </c>
      <c r="AC116" s="24">
        <v>384</v>
      </c>
    </row>
    <row r="117" spans="1:29" s="304" customFormat="1" x14ac:dyDescent="0.2">
      <c r="A117" s="24">
        <v>385</v>
      </c>
      <c r="B117" s="24" t="s">
        <v>97</v>
      </c>
      <c r="C117" s="24"/>
      <c r="D117" s="24"/>
      <c r="E117" s="31" t="s">
        <v>472</v>
      </c>
      <c r="F117" s="27">
        <v>36471</v>
      </c>
      <c r="G117" s="42">
        <v>0.85884000000000005</v>
      </c>
      <c r="H117" s="27">
        <v>24000</v>
      </c>
      <c r="I117" s="27">
        <v>25880.347629393866</v>
      </c>
      <c r="J117" s="27">
        <v>242378</v>
      </c>
      <c r="K117" s="374">
        <v>9.9149818617163946E-4</v>
      </c>
      <c r="L117" s="27">
        <v>373984.6038120141</v>
      </c>
      <c r="M117" s="27">
        <v>4207558</v>
      </c>
      <c r="N117" s="27">
        <v>10227</v>
      </c>
      <c r="O117" s="27">
        <v>10379</v>
      </c>
      <c r="P117" s="27">
        <v>4270093.3296176782</v>
      </c>
      <c r="Q117" s="27">
        <v>3936847.4246753627</v>
      </c>
      <c r="R117" s="27">
        <v>555725.38246717397</v>
      </c>
      <c r="S117" s="27">
        <v>4274437.5</v>
      </c>
      <c r="T117" s="27">
        <v>3671057.9025000003</v>
      </c>
      <c r="U117" s="27">
        <v>3459833.3648823812</v>
      </c>
      <c r="V117" s="27">
        <v>4041439.0949789486</v>
      </c>
      <c r="W117" s="43">
        <v>7.1701720588540976E-4</v>
      </c>
      <c r="X117" s="27">
        <v>4415423.6987909628</v>
      </c>
      <c r="Y117" s="27">
        <v>184118</v>
      </c>
      <c r="Z117" s="27">
        <v>0</v>
      </c>
      <c r="AA117" s="27">
        <v>23014.75</v>
      </c>
      <c r="AB117" s="27">
        <v>4392409</v>
      </c>
      <c r="AC117" s="24">
        <v>385</v>
      </c>
    </row>
    <row r="118" spans="1:29" s="304" customFormat="1" x14ac:dyDescent="0.2">
      <c r="A118" s="24">
        <v>388</v>
      </c>
      <c r="B118" s="24" t="s">
        <v>106</v>
      </c>
      <c r="C118" s="24"/>
      <c r="D118" s="24"/>
      <c r="E118" s="31" t="s">
        <v>472</v>
      </c>
      <c r="F118" s="27">
        <v>18620</v>
      </c>
      <c r="G118" s="42">
        <v>0.14480000000000004</v>
      </c>
      <c r="H118" s="27">
        <v>42000</v>
      </c>
      <c r="I118" s="27">
        <v>7635.9742085701719</v>
      </c>
      <c r="J118" s="27">
        <v>252728</v>
      </c>
      <c r="K118" s="374">
        <v>1.03383703799349E-3</v>
      </c>
      <c r="L118" s="27">
        <v>389954.45524017327</v>
      </c>
      <c r="M118" s="27">
        <v>4497850</v>
      </c>
      <c r="N118" s="27">
        <v>6074</v>
      </c>
      <c r="O118" s="27">
        <v>6127</v>
      </c>
      <c r="P118" s="27">
        <v>4537096.962462957</v>
      </c>
      <c r="Q118" s="27">
        <v>4183013.6049447805</v>
      </c>
      <c r="R118" s="27">
        <v>3577313.2349487762</v>
      </c>
      <c r="S118" s="27">
        <v>5147074.5</v>
      </c>
      <c r="T118" s="27">
        <v>745296.38760000025</v>
      </c>
      <c r="U118" s="27">
        <v>702413.68483693968</v>
      </c>
      <c r="V118" s="27">
        <v>4287362.8939942857</v>
      </c>
      <c r="W118" s="43">
        <v>7.606480985171397E-4</v>
      </c>
      <c r="X118" s="27">
        <v>4677317.349234459</v>
      </c>
      <c r="Y118" s="27">
        <v>0</v>
      </c>
      <c r="Z118" s="27">
        <v>0</v>
      </c>
      <c r="AA118" s="27">
        <v>0</v>
      </c>
      <c r="AB118" s="27">
        <v>4677317</v>
      </c>
      <c r="AC118" s="24">
        <v>388</v>
      </c>
    </row>
    <row r="119" spans="1:29" s="304" customFormat="1" x14ac:dyDescent="0.2">
      <c r="A119" s="24">
        <v>392</v>
      </c>
      <c r="B119" s="24" t="s">
        <v>131</v>
      </c>
      <c r="C119" s="24"/>
      <c r="D119" s="24"/>
      <c r="E119" s="31" t="s">
        <v>473</v>
      </c>
      <c r="F119" s="27">
        <v>162898</v>
      </c>
      <c r="G119" s="42">
        <v>1</v>
      </c>
      <c r="H119" s="27">
        <v>2412000</v>
      </c>
      <c r="I119" s="27">
        <v>3028474.3802734888</v>
      </c>
      <c r="J119" s="27">
        <v>932410</v>
      </c>
      <c r="K119" s="374">
        <v>3.8142192103586066E-3</v>
      </c>
      <c r="L119" s="27">
        <v>1438690.7410753455</v>
      </c>
      <c r="M119" s="27">
        <v>51984138.659999996</v>
      </c>
      <c r="N119" s="27">
        <v>59741</v>
      </c>
      <c r="O119" s="27">
        <v>60133</v>
      </c>
      <c r="P119" s="27">
        <v>52325240.79010696</v>
      </c>
      <c r="Q119" s="27">
        <v>48241683.155083336</v>
      </c>
      <c r="R119" s="27">
        <v>0</v>
      </c>
      <c r="S119" s="27">
        <v>52264928</v>
      </c>
      <c r="T119" s="27">
        <v>52264928</v>
      </c>
      <c r="U119" s="27">
        <v>49257719.848120913</v>
      </c>
      <c r="V119" s="27">
        <v>52286194.228394404</v>
      </c>
      <c r="W119" s="43">
        <v>9.2764235736232173E-3</v>
      </c>
      <c r="X119" s="27">
        <v>53724884.969469748</v>
      </c>
      <c r="Y119" s="27">
        <v>0</v>
      </c>
      <c r="Z119" s="27">
        <v>0</v>
      </c>
      <c r="AA119" s="27">
        <v>0</v>
      </c>
      <c r="AB119" s="27">
        <v>53724885</v>
      </c>
      <c r="AC119" s="24">
        <v>392</v>
      </c>
    </row>
    <row r="120" spans="1:29" s="304" customFormat="1" x14ac:dyDescent="0.2">
      <c r="A120" s="24">
        <v>394</v>
      </c>
      <c r="B120" s="24" t="s">
        <v>133</v>
      </c>
      <c r="C120" s="24"/>
      <c r="D120" s="24"/>
      <c r="E120" s="31" t="s">
        <v>473</v>
      </c>
      <c r="F120" s="27">
        <v>159336</v>
      </c>
      <c r="G120" s="42">
        <v>1</v>
      </c>
      <c r="H120" s="27">
        <v>145000</v>
      </c>
      <c r="I120" s="27">
        <v>182060.02700649083</v>
      </c>
      <c r="J120" s="27">
        <v>903173</v>
      </c>
      <c r="K120" s="374">
        <v>3.6946191127049405E-3</v>
      </c>
      <c r="L120" s="27">
        <v>1393578.611007221</v>
      </c>
      <c r="M120" s="27">
        <v>30023896</v>
      </c>
      <c r="N120" s="27">
        <v>49898</v>
      </c>
      <c r="O120" s="27">
        <v>50472</v>
      </c>
      <c r="P120" s="27">
        <v>30369274.899034031</v>
      </c>
      <c r="Q120" s="27">
        <v>27999201.058733061</v>
      </c>
      <c r="R120" s="27">
        <v>0</v>
      </c>
      <c r="S120" s="27">
        <v>30003392</v>
      </c>
      <c r="T120" s="27">
        <v>30003392</v>
      </c>
      <c r="U120" s="27">
        <v>28277063.303891897</v>
      </c>
      <c r="V120" s="27">
        <v>28459123.330898389</v>
      </c>
      <c r="W120" s="43">
        <v>5.049112608927076E-3</v>
      </c>
      <c r="X120" s="27">
        <v>29852701.94190561</v>
      </c>
      <c r="Y120" s="27">
        <v>9043</v>
      </c>
      <c r="Z120" s="27">
        <v>37636</v>
      </c>
      <c r="AA120" s="27">
        <v>5834.875</v>
      </c>
      <c r="AB120" s="27">
        <v>29846867</v>
      </c>
      <c r="AC120" s="24">
        <v>394</v>
      </c>
    </row>
    <row r="121" spans="1:29" s="304" customFormat="1" x14ac:dyDescent="0.2">
      <c r="A121" s="24">
        <v>396</v>
      </c>
      <c r="B121" s="24" t="s">
        <v>141</v>
      </c>
      <c r="C121" s="24"/>
      <c r="D121" s="24"/>
      <c r="E121" s="31" t="s">
        <v>472</v>
      </c>
      <c r="F121" s="27">
        <v>39189</v>
      </c>
      <c r="G121" s="42">
        <v>0.96755999999999998</v>
      </c>
      <c r="H121" s="27">
        <v>84000</v>
      </c>
      <c r="I121" s="27">
        <v>102047.83432657672</v>
      </c>
      <c r="J121" s="27">
        <v>267758.53999999998</v>
      </c>
      <c r="K121" s="374">
        <v>1.0953226231009677E-3</v>
      </c>
      <c r="L121" s="27">
        <v>413146.29008896567</v>
      </c>
      <c r="M121" s="27">
        <v>11459360.51</v>
      </c>
      <c r="N121" s="27">
        <v>11877</v>
      </c>
      <c r="O121" s="27">
        <v>11957</v>
      </c>
      <c r="P121" s="27">
        <v>11536547.412483791</v>
      </c>
      <c r="Q121" s="27">
        <v>10636214.121003414</v>
      </c>
      <c r="R121" s="27">
        <v>345038.78608535102</v>
      </c>
      <c r="S121" s="27">
        <v>11287991</v>
      </c>
      <c r="T121" s="27">
        <v>10921808.57196</v>
      </c>
      <c r="U121" s="27">
        <v>10293391.906565167</v>
      </c>
      <c r="V121" s="27">
        <v>10740478.526977094</v>
      </c>
      <c r="W121" s="43">
        <v>1.9055360534452079E-3</v>
      </c>
      <c r="X121" s="27">
        <v>11153624.81706606</v>
      </c>
      <c r="Y121" s="27">
        <v>0</v>
      </c>
      <c r="Z121" s="27">
        <v>0</v>
      </c>
      <c r="AA121" s="27">
        <v>0</v>
      </c>
      <c r="AB121" s="27">
        <v>11153625</v>
      </c>
      <c r="AC121" s="24">
        <v>396</v>
      </c>
    </row>
    <row r="122" spans="1:29" s="304" customFormat="1" x14ac:dyDescent="0.2">
      <c r="A122" s="24">
        <v>397</v>
      </c>
      <c r="B122" s="24" t="s">
        <v>142</v>
      </c>
      <c r="C122" s="24"/>
      <c r="D122" s="24"/>
      <c r="E122" s="31" t="s">
        <v>472</v>
      </c>
      <c r="F122" s="27">
        <v>27557</v>
      </c>
      <c r="G122" s="42">
        <v>0.50227999999999995</v>
      </c>
      <c r="H122" s="27">
        <v>50000</v>
      </c>
      <c r="I122" s="27">
        <v>31532.796677524206</v>
      </c>
      <c r="J122" s="27">
        <v>61252.24</v>
      </c>
      <c r="K122" s="374">
        <v>2.5056517034941265E-4</v>
      </c>
      <c r="L122" s="27">
        <v>94511.031153810996</v>
      </c>
      <c r="M122" s="27">
        <v>3683328</v>
      </c>
      <c r="N122" s="27">
        <v>7378</v>
      </c>
      <c r="O122" s="27">
        <v>7412</v>
      </c>
      <c r="P122" s="27">
        <v>3700301.8617511522</v>
      </c>
      <c r="Q122" s="27">
        <v>3411523.5266440357</v>
      </c>
      <c r="R122" s="27">
        <v>1697983.4896812697</v>
      </c>
      <c r="S122" s="27">
        <v>3485233.75</v>
      </c>
      <c r="T122" s="27">
        <v>1750563.2079499997</v>
      </c>
      <c r="U122" s="27">
        <v>1649839.6797490835</v>
      </c>
      <c r="V122" s="27">
        <v>3379355.966107877</v>
      </c>
      <c r="W122" s="43">
        <v>5.9955286113831218E-4</v>
      </c>
      <c r="X122" s="27">
        <v>3473866.9972616881</v>
      </c>
      <c r="Y122" s="27">
        <v>190267</v>
      </c>
      <c r="Z122" s="27">
        <v>73271</v>
      </c>
      <c r="AA122" s="27">
        <v>32942.25</v>
      </c>
      <c r="AB122" s="27">
        <v>3440925</v>
      </c>
      <c r="AC122" s="24">
        <v>397</v>
      </c>
    </row>
    <row r="123" spans="1:29" s="304" customFormat="1" x14ac:dyDescent="0.2">
      <c r="A123" s="24">
        <v>399</v>
      </c>
      <c r="B123" s="24" t="s">
        <v>148</v>
      </c>
      <c r="C123" s="24"/>
      <c r="D123" s="24"/>
      <c r="E123" s="31" t="s">
        <v>472</v>
      </c>
      <c r="F123" s="27">
        <v>24417</v>
      </c>
      <c r="G123" s="42">
        <v>0.37668000000000001</v>
      </c>
      <c r="H123" s="27">
        <v>19000</v>
      </c>
      <c r="I123" s="27">
        <v>8986.1313688503069</v>
      </c>
      <c r="J123" s="27">
        <v>217868</v>
      </c>
      <c r="K123" s="374">
        <v>8.9123487620511245E-4</v>
      </c>
      <c r="L123" s="27">
        <v>336166.1440531562</v>
      </c>
      <c r="M123" s="27">
        <v>3267783</v>
      </c>
      <c r="N123" s="27">
        <v>6892</v>
      </c>
      <c r="O123" s="27">
        <v>7039</v>
      </c>
      <c r="P123" s="27">
        <v>3337481.7958502611</v>
      </c>
      <c r="Q123" s="27">
        <v>3077018.6032609306</v>
      </c>
      <c r="R123" s="27">
        <v>1917967.2357846033</v>
      </c>
      <c r="S123" s="27">
        <v>3618401.75</v>
      </c>
      <c r="T123" s="27">
        <v>1362979.57119</v>
      </c>
      <c r="U123" s="27">
        <v>1284556.7466655457</v>
      </c>
      <c r="V123" s="27">
        <v>3211510.1138189994</v>
      </c>
      <c r="W123" s="43">
        <v>5.6977426960215711E-4</v>
      </c>
      <c r="X123" s="27">
        <v>3547676.2578721554</v>
      </c>
      <c r="Y123" s="27">
        <v>0</v>
      </c>
      <c r="Z123" s="27">
        <v>0</v>
      </c>
      <c r="AA123" s="27">
        <v>0</v>
      </c>
      <c r="AB123" s="27">
        <v>3547676</v>
      </c>
      <c r="AC123" s="24">
        <v>399</v>
      </c>
    </row>
    <row r="124" spans="1:29" s="304" customFormat="1" x14ac:dyDescent="0.2">
      <c r="A124" s="24">
        <v>400</v>
      </c>
      <c r="B124" s="24" t="s">
        <v>81</v>
      </c>
      <c r="C124" s="24"/>
      <c r="D124" s="24"/>
      <c r="E124" s="31" t="s">
        <v>473</v>
      </c>
      <c r="F124" s="27">
        <v>56334</v>
      </c>
      <c r="G124" s="42">
        <v>1</v>
      </c>
      <c r="H124" s="27">
        <v>640000</v>
      </c>
      <c r="I124" s="27">
        <v>803575.29161485599</v>
      </c>
      <c r="J124" s="27">
        <v>1495238</v>
      </c>
      <c r="K124" s="374">
        <v>6.1165855188792294E-3</v>
      </c>
      <c r="L124" s="27">
        <v>2307123.5468345657</v>
      </c>
      <c r="M124" s="27">
        <v>23032228</v>
      </c>
      <c r="N124" s="27">
        <v>19073</v>
      </c>
      <c r="O124" s="27">
        <v>19044</v>
      </c>
      <c r="P124" s="27">
        <v>22997208.096890893</v>
      </c>
      <c r="Q124" s="27">
        <v>21202463.853190415</v>
      </c>
      <c r="R124" s="27">
        <v>0</v>
      </c>
      <c r="S124" s="27">
        <v>25508468</v>
      </c>
      <c r="T124" s="27">
        <v>25508468</v>
      </c>
      <c r="U124" s="27">
        <v>24040767.271290548</v>
      </c>
      <c r="V124" s="27">
        <v>24844342.562905405</v>
      </c>
      <c r="W124" s="43">
        <v>4.4077915484724596E-3</v>
      </c>
      <c r="X124" s="27">
        <v>27151466.10973997</v>
      </c>
      <c r="Y124" s="27">
        <v>0</v>
      </c>
      <c r="Z124" s="27">
        <v>0</v>
      </c>
      <c r="AA124" s="27">
        <v>0</v>
      </c>
      <c r="AB124" s="27">
        <v>27151466</v>
      </c>
      <c r="AC124" s="24">
        <v>400</v>
      </c>
    </row>
    <row r="125" spans="1:29" s="304" customFormat="1" x14ac:dyDescent="0.2">
      <c r="A125" s="24">
        <v>402</v>
      </c>
      <c r="B125" s="24" t="s">
        <v>158</v>
      </c>
      <c r="C125" s="24"/>
      <c r="D125" s="24"/>
      <c r="E125" s="31" t="s">
        <v>473</v>
      </c>
      <c r="F125" s="27">
        <v>91733</v>
      </c>
      <c r="G125" s="42">
        <v>1</v>
      </c>
      <c r="H125" s="27">
        <v>1112000</v>
      </c>
      <c r="I125" s="27">
        <v>1396212.0691808125</v>
      </c>
      <c r="J125" s="27">
        <v>1013038</v>
      </c>
      <c r="K125" s="374">
        <v>4.1440450021163026E-3</v>
      </c>
      <c r="L125" s="27">
        <v>1563098.1981719262</v>
      </c>
      <c r="M125" s="27">
        <v>32549415</v>
      </c>
      <c r="N125" s="27">
        <v>31851</v>
      </c>
      <c r="O125" s="27">
        <v>32328</v>
      </c>
      <c r="P125" s="27">
        <v>33036874.450409722</v>
      </c>
      <c r="Q125" s="27">
        <v>30458616.254896656</v>
      </c>
      <c r="R125" s="27">
        <v>0</v>
      </c>
      <c r="S125" s="27">
        <v>28000458</v>
      </c>
      <c r="T125" s="27">
        <v>28000458</v>
      </c>
      <c r="U125" s="27">
        <v>26389373.688280523</v>
      </c>
      <c r="V125" s="27">
        <v>27785585.757461336</v>
      </c>
      <c r="W125" s="43">
        <v>4.929616058907388E-3</v>
      </c>
      <c r="X125" s="27">
        <v>29348683.95563326</v>
      </c>
      <c r="Y125" s="27">
        <v>0</v>
      </c>
      <c r="Z125" s="27">
        <v>0</v>
      </c>
      <c r="AA125" s="27">
        <v>0</v>
      </c>
      <c r="AB125" s="27">
        <v>29348684</v>
      </c>
      <c r="AC125" s="24">
        <v>402</v>
      </c>
    </row>
    <row r="126" spans="1:29" s="304" customFormat="1" x14ac:dyDescent="0.2">
      <c r="A126" s="24">
        <v>405</v>
      </c>
      <c r="B126" s="24" t="s">
        <v>162</v>
      </c>
      <c r="C126" s="24"/>
      <c r="D126" s="24"/>
      <c r="E126" s="31" t="s">
        <v>473</v>
      </c>
      <c r="F126" s="27">
        <v>74298</v>
      </c>
      <c r="G126" s="42">
        <v>1</v>
      </c>
      <c r="H126" s="27">
        <v>530000</v>
      </c>
      <c r="I126" s="27">
        <v>665460.78836855269</v>
      </c>
      <c r="J126" s="27">
        <v>1193480</v>
      </c>
      <c r="K126" s="374">
        <v>4.8821809538494758E-3</v>
      </c>
      <c r="L126" s="27">
        <v>1841516.7422685334</v>
      </c>
      <c r="M126" s="27">
        <v>21672916</v>
      </c>
      <c r="N126" s="27">
        <v>24150</v>
      </c>
      <c r="O126" s="27">
        <v>24507</v>
      </c>
      <c r="P126" s="27">
        <v>21993298.23652174</v>
      </c>
      <c r="Q126" s="27">
        <v>20276900.957178868</v>
      </c>
      <c r="R126" s="27">
        <v>0</v>
      </c>
      <c r="S126" s="27">
        <v>23376984</v>
      </c>
      <c r="T126" s="27">
        <v>23376984</v>
      </c>
      <c r="U126" s="27">
        <v>22031924.13784641</v>
      </c>
      <c r="V126" s="27">
        <v>22697384.926214963</v>
      </c>
      <c r="W126" s="43">
        <v>4.0268862497320505E-3</v>
      </c>
      <c r="X126" s="27">
        <v>24538901.668483496</v>
      </c>
      <c r="Y126" s="27">
        <v>0</v>
      </c>
      <c r="Z126" s="27">
        <v>0</v>
      </c>
      <c r="AA126" s="27">
        <v>0</v>
      </c>
      <c r="AB126" s="27">
        <v>24538902</v>
      </c>
      <c r="AC126" s="24">
        <v>405</v>
      </c>
    </row>
    <row r="127" spans="1:29" s="304" customFormat="1" x14ac:dyDescent="0.2">
      <c r="A127" s="24">
        <v>406</v>
      </c>
      <c r="B127" s="24" t="s">
        <v>165</v>
      </c>
      <c r="C127" s="24"/>
      <c r="D127" s="24"/>
      <c r="E127" s="31" t="s">
        <v>473</v>
      </c>
      <c r="F127" s="27">
        <v>40938</v>
      </c>
      <c r="G127" s="42">
        <v>1</v>
      </c>
      <c r="H127" s="27">
        <v>50000</v>
      </c>
      <c r="I127" s="27">
        <v>62779.319657410633</v>
      </c>
      <c r="J127" s="27">
        <v>418310</v>
      </c>
      <c r="K127" s="374">
        <v>1.71118503435732E-3</v>
      </c>
      <c r="L127" s="27">
        <v>645444.30443606118</v>
      </c>
      <c r="M127" s="27">
        <v>10091928</v>
      </c>
      <c r="N127" s="27">
        <v>12380</v>
      </c>
      <c r="O127" s="27">
        <v>12381</v>
      </c>
      <c r="P127" s="27">
        <v>10092743.17996769</v>
      </c>
      <c r="Q127" s="27">
        <v>9305087.0153985992</v>
      </c>
      <c r="R127" s="27">
        <v>0</v>
      </c>
      <c r="S127" s="27">
        <v>9732062</v>
      </c>
      <c r="T127" s="27">
        <v>9732062</v>
      </c>
      <c r="U127" s="27">
        <v>9172100.7161923815</v>
      </c>
      <c r="V127" s="27">
        <v>9234880.0358497929</v>
      </c>
      <c r="W127" s="43">
        <v>1.6384183268327746E-3</v>
      </c>
      <c r="X127" s="27">
        <v>9880324.3402858544</v>
      </c>
      <c r="Y127" s="27">
        <v>0</v>
      </c>
      <c r="Z127" s="27">
        <v>0</v>
      </c>
      <c r="AA127" s="27">
        <v>0</v>
      </c>
      <c r="AB127" s="27">
        <v>9880324</v>
      </c>
      <c r="AC127" s="24">
        <v>406</v>
      </c>
    </row>
    <row r="128" spans="1:29" s="304" customFormat="1" x14ac:dyDescent="0.2">
      <c r="A128" s="24">
        <v>415</v>
      </c>
      <c r="B128" s="24" t="s">
        <v>181</v>
      </c>
      <c r="C128" s="24"/>
      <c r="D128" s="24"/>
      <c r="E128" s="31" t="s">
        <v>471</v>
      </c>
      <c r="F128" s="27">
        <v>11560</v>
      </c>
      <c r="G128" s="42">
        <v>0</v>
      </c>
      <c r="H128" s="27">
        <v>1000</v>
      </c>
      <c r="I128" s="27">
        <v>0</v>
      </c>
      <c r="J128" s="27">
        <v>78905</v>
      </c>
      <c r="K128" s="374">
        <v>3.2277749787469661E-4</v>
      </c>
      <c r="L128" s="27">
        <v>121748.9011535163</v>
      </c>
      <c r="M128" s="27">
        <v>1771536</v>
      </c>
      <c r="N128" s="27">
        <v>3345</v>
      </c>
      <c r="O128" s="27">
        <v>3335</v>
      </c>
      <c r="P128" s="27">
        <v>1766239.928251121</v>
      </c>
      <c r="Q128" s="27">
        <v>1628399.3290415495</v>
      </c>
      <c r="R128" s="27">
        <v>1628399.3290415495</v>
      </c>
      <c r="S128" s="27">
        <v>2172623.5</v>
      </c>
      <c r="T128" s="27">
        <v>0</v>
      </c>
      <c r="U128" s="27">
        <v>0</v>
      </c>
      <c r="V128" s="27">
        <v>1628399.3290415495</v>
      </c>
      <c r="W128" s="43">
        <v>2.8890459797492748E-4</v>
      </c>
      <c r="X128" s="27">
        <v>1750148.2301950657</v>
      </c>
      <c r="Y128" s="27">
        <v>0</v>
      </c>
      <c r="Z128" s="27">
        <v>0</v>
      </c>
      <c r="AA128" s="27">
        <v>0</v>
      </c>
      <c r="AB128" s="27">
        <v>1750148</v>
      </c>
      <c r="AC128" s="24">
        <v>415</v>
      </c>
    </row>
    <row r="129" spans="1:29" s="304" customFormat="1" x14ac:dyDescent="0.2">
      <c r="A129" s="24">
        <v>417</v>
      </c>
      <c r="B129" s="24" t="s">
        <v>621</v>
      </c>
      <c r="C129" s="24"/>
      <c r="D129" s="24"/>
      <c r="E129" s="31" t="s">
        <v>471</v>
      </c>
      <c r="F129" s="27">
        <v>11528</v>
      </c>
      <c r="G129" s="42">
        <v>0</v>
      </c>
      <c r="H129" s="27">
        <v>57000</v>
      </c>
      <c r="I129" s="27">
        <v>0</v>
      </c>
      <c r="J129" s="27">
        <v>56968</v>
      </c>
      <c r="K129" s="374">
        <v>2.330395855639784E-4</v>
      </c>
      <c r="L129" s="27">
        <v>87900.531029890582</v>
      </c>
      <c r="M129" s="27">
        <v>1580870</v>
      </c>
      <c r="N129" s="27">
        <v>2945</v>
      </c>
      <c r="O129" s="27">
        <v>2987</v>
      </c>
      <c r="P129" s="27">
        <v>1603415.5144312396</v>
      </c>
      <c r="Q129" s="27">
        <v>1478282.0307204684</v>
      </c>
      <c r="R129" s="27">
        <v>1478282.0307204684</v>
      </c>
      <c r="S129" s="27">
        <v>1729979.625</v>
      </c>
      <c r="T129" s="27">
        <v>0</v>
      </c>
      <c r="U129" s="27">
        <v>0</v>
      </c>
      <c r="V129" s="27">
        <v>1478282.0307204684</v>
      </c>
      <c r="W129" s="43">
        <v>2.6227134104153091E-4</v>
      </c>
      <c r="X129" s="27">
        <v>1566182.5617503589</v>
      </c>
      <c r="Y129" s="27">
        <v>0</v>
      </c>
      <c r="Z129" s="27">
        <v>0</v>
      </c>
      <c r="AA129" s="27">
        <v>0</v>
      </c>
      <c r="AB129" s="27">
        <v>1566183</v>
      </c>
      <c r="AC129" s="24">
        <v>417</v>
      </c>
    </row>
    <row r="130" spans="1:29" s="304" customFormat="1" x14ac:dyDescent="0.2">
      <c r="A130" s="24">
        <v>420</v>
      </c>
      <c r="B130" s="24" t="s">
        <v>207</v>
      </c>
      <c r="C130" s="24"/>
      <c r="D130" s="24"/>
      <c r="E130" s="31" t="s">
        <v>473</v>
      </c>
      <c r="F130" s="27">
        <v>45464</v>
      </c>
      <c r="G130" s="42">
        <v>1</v>
      </c>
      <c r="H130" s="27">
        <v>89000</v>
      </c>
      <c r="I130" s="27">
        <v>111747.18899019092</v>
      </c>
      <c r="J130" s="27">
        <v>847520</v>
      </c>
      <c r="K130" s="374">
        <v>3.4669588112130139E-3</v>
      </c>
      <c r="L130" s="27">
        <v>1307707.0997481546</v>
      </c>
      <c r="M130" s="27">
        <v>7165002</v>
      </c>
      <c r="N130" s="27">
        <v>13390</v>
      </c>
      <c r="O130" s="27">
        <v>13562</v>
      </c>
      <c r="P130" s="27">
        <v>7257039.3669902915</v>
      </c>
      <c r="Q130" s="27">
        <v>6690686.7221240457</v>
      </c>
      <c r="R130" s="27">
        <v>0</v>
      </c>
      <c r="S130" s="27">
        <v>7880681.5</v>
      </c>
      <c r="T130" s="27">
        <v>7880681.5</v>
      </c>
      <c r="U130" s="27">
        <v>7427244.5479934318</v>
      </c>
      <c r="V130" s="27">
        <v>7538991.7369836215</v>
      </c>
      <c r="W130" s="43">
        <v>1.33754008495663E-3</v>
      </c>
      <c r="X130" s="27">
        <v>8846698.8367317766</v>
      </c>
      <c r="Y130" s="27">
        <v>0</v>
      </c>
      <c r="Z130" s="27">
        <v>0</v>
      </c>
      <c r="AA130" s="27">
        <v>0</v>
      </c>
      <c r="AB130" s="27">
        <v>8846699</v>
      </c>
      <c r="AC130" s="24">
        <v>420</v>
      </c>
    </row>
    <row r="131" spans="1:29" s="304" customFormat="1" x14ac:dyDescent="0.2">
      <c r="A131" s="24">
        <v>431</v>
      </c>
      <c r="B131" s="24" t="s">
        <v>249</v>
      </c>
      <c r="C131" s="24"/>
      <c r="D131" s="24"/>
      <c r="E131" s="31" t="s">
        <v>471</v>
      </c>
      <c r="F131" s="27">
        <v>9639</v>
      </c>
      <c r="G131" s="42">
        <v>0</v>
      </c>
      <c r="H131" s="27">
        <v>18000</v>
      </c>
      <c r="I131" s="27">
        <v>0</v>
      </c>
      <c r="J131" s="27">
        <v>38843</v>
      </c>
      <c r="K131" s="374">
        <v>1.5889546099672822E-4</v>
      </c>
      <c r="L131" s="27">
        <v>59934.003770433228</v>
      </c>
      <c r="M131" s="27">
        <v>1537786</v>
      </c>
      <c r="N131" s="27">
        <v>2805</v>
      </c>
      <c r="O131" s="27">
        <v>2835</v>
      </c>
      <c r="P131" s="27">
        <v>1554232.9090909092</v>
      </c>
      <c r="Q131" s="27">
        <v>1432937.7259883184</v>
      </c>
      <c r="R131" s="27">
        <v>1432937.7259883184</v>
      </c>
      <c r="S131" s="27">
        <v>1417476.75</v>
      </c>
      <c r="T131" s="27">
        <v>0</v>
      </c>
      <c r="U131" s="27">
        <v>0</v>
      </c>
      <c r="V131" s="27">
        <v>1432937.7259883184</v>
      </c>
      <c r="W131" s="43">
        <v>2.5422652187742271E-4</v>
      </c>
      <c r="X131" s="27">
        <v>1492871.7297587516</v>
      </c>
      <c r="Y131" s="27">
        <v>0</v>
      </c>
      <c r="Z131" s="27">
        <v>0</v>
      </c>
      <c r="AA131" s="27">
        <v>0</v>
      </c>
      <c r="AB131" s="27">
        <v>1492872</v>
      </c>
      <c r="AC131" s="24">
        <v>431</v>
      </c>
    </row>
    <row r="132" spans="1:29" s="304" customFormat="1" x14ac:dyDescent="0.2">
      <c r="A132" s="24">
        <v>432</v>
      </c>
      <c r="B132" s="24" t="s">
        <v>250</v>
      </c>
      <c r="C132" s="24"/>
      <c r="D132" s="24"/>
      <c r="E132" s="31" t="s">
        <v>471</v>
      </c>
      <c r="F132" s="27">
        <v>12074</v>
      </c>
      <c r="G132" s="42">
        <v>0</v>
      </c>
      <c r="H132" s="27">
        <v>3000</v>
      </c>
      <c r="I132" s="27">
        <v>0</v>
      </c>
      <c r="J132" s="27">
        <v>181262</v>
      </c>
      <c r="K132" s="374">
        <v>7.4149033419635324E-4</v>
      </c>
      <c r="L132" s="27">
        <v>279683.78836434538</v>
      </c>
      <c r="M132" s="27">
        <v>1229668</v>
      </c>
      <c r="N132" s="27">
        <v>3539</v>
      </c>
      <c r="O132" s="27">
        <v>3586</v>
      </c>
      <c r="P132" s="27">
        <v>1245998.7137609494</v>
      </c>
      <c r="Q132" s="27">
        <v>1148758.6918522466</v>
      </c>
      <c r="R132" s="27">
        <v>1148758.6918522466</v>
      </c>
      <c r="S132" s="27">
        <v>997349.625</v>
      </c>
      <c r="T132" s="27">
        <v>0</v>
      </c>
      <c r="U132" s="27">
        <v>0</v>
      </c>
      <c r="V132" s="27">
        <v>1148758.6918522466</v>
      </c>
      <c r="W132" s="43">
        <v>2.0380852664384066E-4</v>
      </c>
      <c r="X132" s="27">
        <v>1428442.4802165921</v>
      </c>
      <c r="Y132" s="27">
        <v>0</v>
      </c>
      <c r="Z132" s="27">
        <v>0</v>
      </c>
      <c r="AA132" s="27">
        <v>0</v>
      </c>
      <c r="AB132" s="27">
        <v>1428442</v>
      </c>
      <c r="AC132" s="24">
        <v>432</v>
      </c>
    </row>
    <row r="133" spans="1:29" s="304" customFormat="1" x14ac:dyDescent="0.2">
      <c r="A133" s="24">
        <v>437</v>
      </c>
      <c r="B133" s="24" t="s">
        <v>255</v>
      </c>
      <c r="C133" s="24"/>
      <c r="D133" s="24"/>
      <c r="E133" s="31" t="s">
        <v>471</v>
      </c>
      <c r="F133" s="27">
        <v>14212</v>
      </c>
      <c r="G133" s="42">
        <v>0</v>
      </c>
      <c r="H133" s="27">
        <v>15000</v>
      </c>
      <c r="I133" s="27">
        <v>0</v>
      </c>
      <c r="J133" s="27">
        <v>112017</v>
      </c>
      <c r="K133" s="374">
        <v>4.5822909802205043E-4</v>
      </c>
      <c r="L133" s="27">
        <v>172840.0818771109</v>
      </c>
      <c r="M133" s="27">
        <v>2804152</v>
      </c>
      <c r="N133" s="27">
        <v>4442</v>
      </c>
      <c r="O133" s="27">
        <v>4470</v>
      </c>
      <c r="P133" s="27">
        <v>2821827.8793336335</v>
      </c>
      <c r="Q133" s="27">
        <v>2601607.2629087963</v>
      </c>
      <c r="R133" s="27">
        <v>2601607.2629087963</v>
      </c>
      <c r="S133" s="27">
        <v>2846983</v>
      </c>
      <c r="T133" s="27">
        <v>0</v>
      </c>
      <c r="U133" s="27">
        <v>0</v>
      </c>
      <c r="V133" s="27">
        <v>2601607.2629087963</v>
      </c>
      <c r="W133" s="43">
        <v>4.6156755715547174E-4</v>
      </c>
      <c r="X133" s="27">
        <v>2774447.3447859073</v>
      </c>
      <c r="Y133" s="27">
        <v>35811</v>
      </c>
      <c r="Z133" s="27">
        <v>0</v>
      </c>
      <c r="AA133" s="27">
        <v>4476.375</v>
      </c>
      <c r="AB133" s="27">
        <v>2769971</v>
      </c>
      <c r="AC133" s="24">
        <v>437</v>
      </c>
    </row>
    <row r="134" spans="1:29" s="304" customFormat="1" x14ac:dyDescent="0.2">
      <c r="A134" s="24">
        <v>439</v>
      </c>
      <c r="B134" s="24" t="s">
        <v>262</v>
      </c>
      <c r="C134" s="24"/>
      <c r="D134" s="24"/>
      <c r="E134" s="31" t="s">
        <v>473</v>
      </c>
      <c r="F134" s="27">
        <v>92240</v>
      </c>
      <c r="G134" s="42">
        <v>1</v>
      </c>
      <c r="H134" s="27">
        <v>614000</v>
      </c>
      <c r="I134" s="27">
        <v>770930.04539300245</v>
      </c>
      <c r="J134" s="27">
        <v>694564</v>
      </c>
      <c r="K134" s="374">
        <v>2.8412601233615202E-3</v>
      </c>
      <c r="L134" s="27">
        <v>1071698.9263138063</v>
      </c>
      <c r="M134" s="27">
        <v>22118226</v>
      </c>
      <c r="N134" s="27">
        <v>29226</v>
      </c>
      <c r="O134" s="27">
        <v>29591</v>
      </c>
      <c r="P134" s="27">
        <v>22394457.865120098</v>
      </c>
      <c r="Q134" s="27">
        <v>20646753.353560235</v>
      </c>
      <c r="R134" s="27">
        <v>0</v>
      </c>
      <c r="S134" s="27">
        <v>21720504</v>
      </c>
      <c r="T134" s="27">
        <v>21720504</v>
      </c>
      <c r="U134" s="27">
        <v>20470754.326725364</v>
      </c>
      <c r="V134" s="27">
        <v>21241684.372118365</v>
      </c>
      <c r="W134" s="43">
        <v>3.7686212309171073E-3</v>
      </c>
      <c r="X134" s="27">
        <v>22313383.298432171</v>
      </c>
      <c r="Y134" s="27">
        <v>0</v>
      </c>
      <c r="Z134" s="27">
        <v>0</v>
      </c>
      <c r="AA134" s="27">
        <v>0</v>
      </c>
      <c r="AB134" s="27">
        <v>22313383</v>
      </c>
      <c r="AC134" s="24">
        <v>439</v>
      </c>
    </row>
    <row r="135" spans="1:29" s="304" customFormat="1" x14ac:dyDescent="0.2">
      <c r="A135" s="24">
        <v>441</v>
      </c>
      <c r="B135" s="24" t="s">
        <v>280</v>
      </c>
      <c r="C135" s="24"/>
      <c r="D135" s="24"/>
      <c r="E135" s="31" t="s">
        <v>473</v>
      </c>
      <c r="F135" s="27">
        <v>46833</v>
      </c>
      <c r="G135" s="42">
        <v>1</v>
      </c>
      <c r="H135" s="27">
        <v>67000</v>
      </c>
      <c r="I135" s="27">
        <v>84124.288340930245</v>
      </c>
      <c r="J135" s="27">
        <v>160130</v>
      </c>
      <c r="K135" s="374">
        <v>6.5504544369400118E-4</v>
      </c>
      <c r="L135" s="27">
        <v>247077.51779624313</v>
      </c>
      <c r="M135" s="27">
        <v>7376763</v>
      </c>
      <c r="N135" s="27">
        <v>13435</v>
      </c>
      <c r="O135" s="27">
        <v>13597</v>
      </c>
      <c r="P135" s="27">
        <v>7465712.4310383322</v>
      </c>
      <c r="Q135" s="27">
        <v>6883074.5580288405</v>
      </c>
      <c r="R135" s="27">
        <v>0</v>
      </c>
      <c r="S135" s="27">
        <v>8721739</v>
      </c>
      <c r="T135" s="27">
        <v>8721739</v>
      </c>
      <c r="U135" s="27">
        <v>8219909.4630041439</v>
      </c>
      <c r="V135" s="27">
        <v>8304033.7513450729</v>
      </c>
      <c r="W135" s="43">
        <v>1.4732710151106698E-3</v>
      </c>
      <c r="X135" s="27">
        <v>8551111.2691413164</v>
      </c>
      <c r="Y135" s="27">
        <v>0</v>
      </c>
      <c r="Z135" s="27">
        <v>0</v>
      </c>
      <c r="AA135" s="27">
        <v>0</v>
      </c>
      <c r="AB135" s="27">
        <v>8551111</v>
      </c>
      <c r="AC135" s="24">
        <v>441</v>
      </c>
    </row>
    <row r="136" spans="1:29" s="304" customFormat="1" x14ac:dyDescent="0.2">
      <c r="A136" s="24">
        <v>448</v>
      </c>
      <c r="B136" s="24" t="s">
        <v>310</v>
      </c>
      <c r="C136" s="24"/>
      <c r="D136" s="24"/>
      <c r="E136" s="31" t="s">
        <v>471</v>
      </c>
      <c r="F136" s="27">
        <v>13687</v>
      </c>
      <c r="G136" s="42">
        <v>0</v>
      </c>
      <c r="H136" s="27">
        <v>27000</v>
      </c>
      <c r="I136" s="27">
        <v>0</v>
      </c>
      <c r="J136" s="27">
        <v>145529</v>
      </c>
      <c r="K136" s="374">
        <v>5.9531698229778492E-4</v>
      </c>
      <c r="L136" s="27">
        <v>224548.45492643144</v>
      </c>
      <c r="M136" s="27">
        <v>1718192</v>
      </c>
      <c r="N136" s="27">
        <v>4329</v>
      </c>
      <c r="O136" s="27">
        <v>4338</v>
      </c>
      <c r="P136" s="27">
        <v>1721764.1247401247</v>
      </c>
      <c r="Q136" s="27">
        <v>1587394.4987025578</v>
      </c>
      <c r="R136" s="27">
        <v>1587394.4987025578</v>
      </c>
      <c r="S136" s="27">
        <v>2647322.75</v>
      </c>
      <c r="T136" s="27">
        <v>0</v>
      </c>
      <c r="U136" s="27">
        <v>0</v>
      </c>
      <c r="V136" s="27">
        <v>1587394.4987025578</v>
      </c>
      <c r="W136" s="43">
        <v>2.8162967233915655E-4</v>
      </c>
      <c r="X136" s="27">
        <v>1811942.9536289892</v>
      </c>
      <c r="Y136" s="27">
        <v>0</v>
      </c>
      <c r="Z136" s="27">
        <v>0</v>
      </c>
      <c r="AA136" s="27">
        <v>0</v>
      </c>
      <c r="AB136" s="27">
        <v>1811943</v>
      </c>
      <c r="AC136" s="24">
        <v>448</v>
      </c>
    </row>
    <row r="137" spans="1:29" s="304" customFormat="1" x14ac:dyDescent="0.2">
      <c r="A137" s="24">
        <v>450</v>
      </c>
      <c r="B137" s="24" t="s">
        <v>320</v>
      </c>
      <c r="C137" s="24"/>
      <c r="D137" s="24"/>
      <c r="E137" s="31" t="s">
        <v>471</v>
      </c>
      <c r="F137" s="27">
        <v>13563</v>
      </c>
      <c r="G137" s="42">
        <v>0</v>
      </c>
      <c r="H137" s="27">
        <v>0</v>
      </c>
      <c r="I137" s="27">
        <v>0</v>
      </c>
      <c r="J137" s="27">
        <v>102681</v>
      </c>
      <c r="K137" s="374">
        <v>4.2003822646564503E-4</v>
      </c>
      <c r="L137" s="27">
        <v>158434.8129946671</v>
      </c>
      <c r="M137" s="27">
        <v>2156249</v>
      </c>
      <c r="N137" s="27">
        <v>4192</v>
      </c>
      <c r="O137" s="27">
        <v>4168</v>
      </c>
      <c r="P137" s="27">
        <v>2143904.0629770993</v>
      </c>
      <c r="Q137" s="27">
        <v>1976589.8629288585</v>
      </c>
      <c r="R137" s="27">
        <v>1976589.8629288585</v>
      </c>
      <c r="S137" s="27">
        <v>1925444.875</v>
      </c>
      <c r="T137" s="27">
        <v>0</v>
      </c>
      <c r="U137" s="27">
        <v>0</v>
      </c>
      <c r="V137" s="27">
        <v>1976589.8629288583</v>
      </c>
      <c r="W137" s="43">
        <v>3.5067927720584824E-4</v>
      </c>
      <c r="X137" s="27">
        <v>2135024.6759235254</v>
      </c>
      <c r="Y137" s="27">
        <v>0</v>
      </c>
      <c r="Z137" s="27">
        <v>0</v>
      </c>
      <c r="AA137" s="27">
        <v>0</v>
      </c>
      <c r="AB137" s="27">
        <v>2135025</v>
      </c>
      <c r="AC137" s="24">
        <v>450</v>
      </c>
    </row>
    <row r="138" spans="1:29" s="304" customFormat="1" x14ac:dyDescent="0.2">
      <c r="A138" s="24">
        <v>451</v>
      </c>
      <c r="B138" s="24" t="s">
        <v>321</v>
      </c>
      <c r="C138" s="24"/>
      <c r="D138" s="24"/>
      <c r="E138" s="31" t="s">
        <v>472</v>
      </c>
      <c r="F138" s="27">
        <v>31018</v>
      </c>
      <c r="G138" s="42">
        <v>0.64071999999999996</v>
      </c>
      <c r="H138" s="27">
        <v>26000</v>
      </c>
      <c r="I138" s="27">
        <v>20916.46215926599</v>
      </c>
      <c r="J138" s="27">
        <v>286504</v>
      </c>
      <c r="K138" s="374">
        <v>1.1720048697939558E-3</v>
      </c>
      <c r="L138" s="27">
        <v>442070.17522447294</v>
      </c>
      <c r="M138" s="27">
        <v>5142839</v>
      </c>
      <c r="N138" s="27">
        <v>9578</v>
      </c>
      <c r="O138" s="27">
        <v>9983</v>
      </c>
      <c r="P138" s="27">
        <v>5360300.8704322409</v>
      </c>
      <c r="Q138" s="27">
        <v>4941973.1720795194</v>
      </c>
      <c r="R138" s="27">
        <v>1775552.1212647299</v>
      </c>
      <c r="S138" s="27">
        <v>6288264</v>
      </c>
      <c r="T138" s="27">
        <v>4029016.5100799999</v>
      </c>
      <c r="U138" s="27">
        <v>3797195.8273237161</v>
      </c>
      <c r="V138" s="27">
        <v>5593664.4107477125</v>
      </c>
      <c r="W138" s="43">
        <v>9.9240729161003825E-4</v>
      </c>
      <c r="X138" s="27">
        <v>6035734.5859721852</v>
      </c>
      <c r="Y138" s="27">
        <v>0</v>
      </c>
      <c r="Z138" s="27">
        <v>0</v>
      </c>
      <c r="AA138" s="27">
        <v>0</v>
      </c>
      <c r="AB138" s="27">
        <v>6035735</v>
      </c>
      <c r="AC138" s="24">
        <v>451</v>
      </c>
    </row>
    <row r="139" spans="1:29" s="304" customFormat="1" x14ac:dyDescent="0.2">
      <c r="A139" s="24">
        <v>453</v>
      </c>
      <c r="B139" s="24" t="s">
        <v>332</v>
      </c>
      <c r="C139" s="24"/>
      <c r="D139" s="24"/>
      <c r="E139" s="31" t="s">
        <v>473</v>
      </c>
      <c r="F139" s="27">
        <v>68482</v>
      </c>
      <c r="G139" s="42">
        <v>1</v>
      </c>
      <c r="H139" s="27">
        <v>71000</v>
      </c>
      <c r="I139" s="27">
        <v>89146.633913523096</v>
      </c>
      <c r="J139" s="27">
        <v>409407</v>
      </c>
      <c r="K139" s="374">
        <v>1.6747654403698868E-3</v>
      </c>
      <c r="L139" s="27">
        <v>631707.14624621568</v>
      </c>
      <c r="M139" s="27">
        <v>20595935</v>
      </c>
      <c r="N139" s="27">
        <v>22247</v>
      </c>
      <c r="O139" s="27">
        <v>22419</v>
      </c>
      <c r="P139" s="27">
        <v>20755169.989886276</v>
      </c>
      <c r="Q139" s="27">
        <v>19135398.506781358</v>
      </c>
      <c r="R139" s="27">
        <v>0</v>
      </c>
      <c r="S139" s="27">
        <v>22045728</v>
      </c>
      <c r="T139" s="27">
        <v>22045728</v>
      </c>
      <c r="U139" s="27">
        <v>20777265.658375628</v>
      </c>
      <c r="V139" s="27">
        <v>20866412.292289153</v>
      </c>
      <c r="W139" s="43">
        <v>3.7020418437725016E-3</v>
      </c>
      <c r="X139" s="27">
        <v>21498119.43853537</v>
      </c>
      <c r="Y139" s="27">
        <v>289742</v>
      </c>
      <c r="Z139" s="27">
        <v>0</v>
      </c>
      <c r="AA139" s="27">
        <v>36217.75</v>
      </c>
      <c r="AB139" s="27">
        <v>21461901</v>
      </c>
      <c r="AC139" s="24">
        <v>453</v>
      </c>
    </row>
    <row r="140" spans="1:29" s="304" customFormat="1" x14ac:dyDescent="0.2">
      <c r="A140" s="24">
        <v>473</v>
      </c>
      <c r="B140" s="24" t="s">
        <v>373</v>
      </c>
      <c r="C140" s="24"/>
      <c r="D140" s="24"/>
      <c r="E140" s="31" t="s">
        <v>472</v>
      </c>
      <c r="F140" s="27">
        <v>17107</v>
      </c>
      <c r="G140" s="42">
        <v>8.4280000000000022E-2</v>
      </c>
      <c r="H140" s="27">
        <v>189000</v>
      </c>
      <c r="I140" s="27">
        <v>20000.135209546432</v>
      </c>
      <c r="J140" s="27">
        <v>45096</v>
      </c>
      <c r="K140" s="374">
        <v>1.8447467263363942E-4</v>
      </c>
      <c r="L140" s="27">
        <v>69582.262802344223</v>
      </c>
      <c r="M140" s="27">
        <v>5775194</v>
      </c>
      <c r="N140" s="27">
        <v>5616</v>
      </c>
      <c r="O140" s="27">
        <v>5643</v>
      </c>
      <c r="P140" s="27">
        <v>5802959.355769231</v>
      </c>
      <c r="Q140" s="27">
        <v>5350085.7784064766</v>
      </c>
      <c r="R140" s="27">
        <v>4899180.5490023782</v>
      </c>
      <c r="S140" s="27">
        <v>6410640</v>
      </c>
      <c r="T140" s="27">
        <v>540288.73920000019</v>
      </c>
      <c r="U140" s="27">
        <v>509201.722283212</v>
      </c>
      <c r="V140" s="27">
        <v>5428382.4064951362</v>
      </c>
      <c r="W140" s="43">
        <v>9.6308356852843624E-4</v>
      </c>
      <c r="X140" s="27">
        <v>5497964.66929748</v>
      </c>
      <c r="Y140" s="27">
        <v>0</v>
      </c>
      <c r="Z140" s="27">
        <v>0</v>
      </c>
      <c r="AA140" s="27">
        <v>0</v>
      </c>
      <c r="AB140" s="27">
        <v>5497965</v>
      </c>
      <c r="AC140" s="24">
        <v>473</v>
      </c>
    </row>
    <row r="141" spans="1:29" s="304" customFormat="1" x14ac:dyDescent="0.2">
      <c r="A141" s="24">
        <v>479</v>
      </c>
      <c r="B141" s="24" t="s">
        <v>371</v>
      </c>
      <c r="C141" s="24"/>
      <c r="D141" s="24"/>
      <c r="E141" s="31" t="s">
        <v>473</v>
      </c>
      <c r="F141" s="27">
        <v>157166</v>
      </c>
      <c r="G141" s="42">
        <v>1</v>
      </c>
      <c r="H141" s="27">
        <v>807000</v>
      </c>
      <c r="I141" s="27">
        <v>1013258.2192706076</v>
      </c>
      <c r="J141" s="27">
        <v>1013356</v>
      </c>
      <c r="K141" s="374">
        <v>4.1453458479983659E-3</v>
      </c>
      <c r="L141" s="27">
        <v>1563588.8660708785</v>
      </c>
      <c r="M141" s="27">
        <v>55614562</v>
      </c>
      <c r="N141" s="27">
        <v>52448</v>
      </c>
      <c r="O141" s="27">
        <v>52736</v>
      </c>
      <c r="P141" s="27">
        <v>55919950.076876141</v>
      </c>
      <c r="Q141" s="27">
        <v>51555854.74471014</v>
      </c>
      <c r="R141" s="27">
        <v>0</v>
      </c>
      <c r="S141" s="27">
        <v>55126120</v>
      </c>
      <c r="T141" s="27">
        <v>55126120</v>
      </c>
      <c r="U141" s="27">
        <v>51954285.200084746</v>
      </c>
      <c r="V141" s="27">
        <v>52967543.419355355</v>
      </c>
      <c r="W141" s="43">
        <v>9.3973060319886195E-3</v>
      </c>
      <c r="X141" s="27">
        <v>54531132.285426237</v>
      </c>
      <c r="Y141" s="27">
        <v>0</v>
      </c>
      <c r="Z141" s="27">
        <v>0</v>
      </c>
      <c r="AA141" s="27">
        <v>0</v>
      </c>
      <c r="AB141" s="27">
        <v>54531132</v>
      </c>
      <c r="AC141" s="24">
        <v>479</v>
      </c>
    </row>
    <row r="142" spans="1:29" s="304" customFormat="1" x14ac:dyDescent="0.2">
      <c r="A142" s="24">
        <v>482</v>
      </c>
      <c r="B142" s="24" t="s">
        <v>10</v>
      </c>
      <c r="C142" s="24"/>
      <c r="D142" s="24"/>
      <c r="E142" s="31" t="s">
        <v>472</v>
      </c>
      <c r="F142" s="27">
        <v>20087</v>
      </c>
      <c r="G142" s="42">
        <v>0.20347999999999999</v>
      </c>
      <c r="H142" s="27">
        <v>10000</v>
      </c>
      <c r="I142" s="27">
        <v>2554.8671927779824</v>
      </c>
      <c r="J142" s="27">
        <v>409725</v>
      </c>
      <c r="K142" s="374">
        <v>1.6760662862519494E-3</v>
      </c>
      <c r="L142" s="27">
        <v>632197.81414516782</v>
      </c>
      <c r="M142" s="27">
        <v>5187419</v>
      </c>
      <c r="N142" s="27">
        <v>5729</v>
      </c>
      <c r="O142" s="27">
        <v>5795</v>
      </c>
      <c r="P142" s="27">
        <v>5247179.8053761562</v>
      </c>
      <c r="Q142" s="27">
        <v>4837680.2821434448</v>
      </c>
      <c r="R142" s="27">
        <v>3853309.0983328968</v>
      </c>
      <c r="S142" s="27">
        <v>4759392.5</v>
      </c>
      <c r="T142" s="27">
        <v>968441.18589999992</v>
      </c>
      <c r="U142" s="27">
        <v>912719.22587254259</v>
      </c>
      <c r="V142" s="27">
        <v>4768583.1913982183</v>
      </c>
      <c r="W142" s="43">
        <v>8.460244273324354E-4</v>
      </c>
      <c r="X142" s="27">
        <v>5400781.0055433856</v>
      </c>
      <c r="Y142" s="27">
        <v>0</v>
      </c>
      <c r="Z142" s="27">
        <v>0</v>
      </c>
      <c r="AA142" s="27">
        <v>0</v>
      </c>
      <c r="AB142" s="27">
        <v>5400781</v>
      </c>
      <c r="AC142" s="24">
        <v>482</v>
      </c>
    </row>
    <row r="143" spans="1:29" s="304" customFormat="1" x14ac:dyDescent="0.2">
      <c r="A143" s="24">
        <v>484</v>
      </c>
      <c r="B143" s="24" t="s">
        <v>475</v>
      </c>
      <c r="C143" s="24"/>
      <c r="D143" s="24"/>
      <c r="E143" s="31" t="s">
        <v>473</v>
      </c>
      <c r="F143" s="27">
        <v>112926</v>
      </c>
      <c r="G143" s="42">
        <v>1</v>
      </c>
      <c r="H143" s="27">
        <v>280000</v>
      </c>
      <c r="I143" s="27">
        <v>351564.19008149952</v>
      </c>
      <c r="J143" s="27">
        <v>1279393</v>
      </c>
      <c r="K143" s="374">
        <v>5.2336261496534024E-3</v>
      </c>
      <c r="L143" s="27">
        <v>1974078.8529687687</v>
      </c>
      <c r="M143" s="27">
        <v>23060503</v>
      </c>
      <c r="N143" s="27">
        <v>35718</v>
      </c>
      <c r="O143" s="27">
        <v>35939</v>
      </c>
      <c r="P143" s="27">
        <v>23203186.553474441</v>
      </c>
      <c r="Q143" s="27">
        <v>21392367.373732936</v>
      </c>
      <c r="R143" s="27">
        <v>0</v>
      </c>
      <c r="S143" s="27">
        <v>23217820</v>
      </c>
      <c r="T143" s="27">
        <v>23217820</v>
      </c>
      <c r="U143" s="27">
        <v>21881918.081741136</v>
      </c>
      <c r="V143" s="27">
        <v>22233482.271822635</v>
      </c>
      <c r="W143" s="43">
        <v>3.9445823532144797E-3</v>
      </c>
      <c r="X143" s="27">
        <v>24207561.124791402</v>
      </c>
      <c r="Y143" s="27">
        <v>552354</v>
      </c>
      <c r="Z143" s="27">
        <v>0</v>
      </c>
      <c r="AA143" s="27">
        <v>69044.25</v>
      </c>
      <c r="AB143" s="27">
        <v>24138517</v>
      </c>
      <c r="AC143" s="24">
        <v>484</v>
      </c>
    </row>
    <row r="144" spans="1:29" s="304" customFormat="1" x14ac:dyDescent="0.2">
      <c r="A144" s="24">
        <v>489</v>
      </c>
      <c r="B144" s="24" t="s">
        <v>30</v>
      </c>
      <c r="C144" s="24"/>
      <c r="D144" s="24"/>
      <c r="E144" s="31" t="s">
        <v>473</v>
      </c>
      <c r="F144" s="27">
        <v>48714</v>
      </c>
      <c r="G144" s="42">
        <v>1</v>
      </c>
      <c r="H144" s="27">
        <v>55000</v>
      </c>
      <c r="I144" s="27">
        <v>69057.251623151693</v>
      </c>
      <c r="J144" s="27">
        <v>328841</v>
      </c>
      <c r="K144" s="374">
        <v>1.3451932726520892E-3</v>
      </c>
      <c r="L144" s="27">
        <v>507395.35396012233</v>
      </c>
      <c r="M144" s="27">
        <v>7431839</v>
      </c>
      <c r="N144" s="27">
        <v>14036</v>
      </c>
      <c r="O144" s="27">
        <v>14133</v>
      </c>
      <c r="P144" s="27">
        <v>7483198.9588914225</v>
      </c>
      <c r="Q144" s="27">
        <v>6899196.4052183302</v>
      </c>
      <c r="R144" s="27">
        <v>0</v>
      </c>
      <c r="S144" s="27">
        <v>7266182</v>
      </c>
      <c r="T144" s="27">
        <v>7266182</v>
      </c>
      <c r="U144" s="27">
        <v>6848101.9876552569</v>
      </c>
      <c r="V144" s="27">
        <v>6917159.2392784087</v>
      </c>
      <c r="W144" s="43">
        <v>1.2272168586120154E-3</v>
      </c>
      <c r="X144" s="27">
        <v>7424554.5932385307</v>
      </c>
      <c r="Y144" s="27">
        <v>0</v>
      </c>
      <c r="Z144" s="27">
        <v>0</v>
      </c>
      <c r="AA144" s="27">
        <v>0</v>
      </c>
      <c r="AB144" s="27">
        <v>7424555</v>
      </c>
      <c r="AC144" s="24">
        <v>489</v>
      </c>
    </row>
    <row r="145" spans="1:29" s="304" customFormat="1" x14ac:dyDescent="0.2">
      <c r="A145" s="24">
        <v>498</v>
      </c>
      <c r="B145" s="24" t="s">
        <v>91</v>
      </c>
      <c r="C145" s="24"/>
      <c r="D145" s="24"/>
      <c r="E145" s="31" t="s">
        <v>472</v>
      </c>
      <c r="F145" s="27">
        <v>19983</v>
      </c>
      <c r="G145" s="42">
        <v>0.19931999999999994</v>
      </c>
      <c r="H145" s="27">
        <v>9000</v>
      </c>
      <c r="I145" s="27">
        <v>2252.3713189407149</v>
      </c>
      <c r="J145" s="27">
        <v>260860</v>
      </c>
      <c r="K145" s="374">
        <v>1.0671026943234695E-3</v>
      </c>
      <c r="L145" s="27">
        <v>402501.97522218194</v>
      </c>
      <c r="M145" s="27">
        <v>2563943</v>
      </c>
      <c r="N145" s="27">
        <v>5704</v>
      </c>
      <c r="O145" s="27">
        <v>5775</v>
      </c>
      <c r="P145" s="27">
        <v>2595857.4377629734</v>
      </c>
      <c r="Q145" s="27">
        <v>2393271.9685067274</v>
      </c>
      <c r="R145" s="27">
        <v>1916244.9997439666</v>
      </c>
      <c r="S145" s="27">
        <v>2862346</v>
      </c>
      <c r="T145" s="27">
        <v>570522.80471999978</v>
      </c>
      <c r="U145" s="27">
        <v>537696.18666387419</v>
      </c>
      <c r="V145" s="27">
        <v>2456193.5577267809</v>
      </c>
      <c r="W145" s="43">
        <v>4.3576879435422346E-4</v>
      </c>
      <c r="X145" s="27">
        <v>2858695.5329489629</v>
      </c>
      <c r="Y145" s="27">
        <v>0</v>
      </c>
      <c r="Z145" s="27">
        <v>0</v>
      </c>
      <c r="AA145" s="27">
        <v>0</v>
      </c>
      <c r="AB145" s="27">
        <v>2858696</v>
      </c>
      <c r="AC145" s="24">
        <v>498</v>
      </c>
    </row>
    <row r="146" spans="1:29" s="304" customFormat="1" x14ac:dyDescent="0.2">
      <c r="A146" s="24">
        <v>502</v>
      </c>
      <c r="B146" s="24" t="s">
        <v>65</v>
      </c>
      <c r="C146" s="24"/>
      <c r="D146" s="24"/>
      <c r="E146" s="31" t="s">
        <v>473</v>
      </c>
      <c r="F146" s="27">
        <v>67188</v>
      </c>
      <c r="G146" s="42">
        <v>1</v>
      </c>
      <c r="H146" s="27">
        <v>84000</v>
      </c>
      <c r="I146" s="27">
        <v>105469.25702444985</v>
      </c>
      <c r="J146" s="27">
        <v>854053</v>
      </c>
      <c r="K146" s="374">
        <v>3.4936834217397916E-3</v>
      </c>
      <c r="L146" s="27">
        <v>1317787.3934080738</v>
      </c>
      <c r="M146" s="27">
        <v>27854319</v>
      </c>
      <c r="N146" s="27">
        <v>22570</v>
      </c>
      <c r="O146" s="27">
        <v>22485</v>
      </c>
      <c r="P146" s="27">
        <v>27749417.931546301</v>
      </c>
      <c r="Q146" s="27">
        <v>25583802.527761061</v>
      </c>
      <c r="R146" s="27">
        <v>0</v>
      </c>
      <c r="S146" s="27">
        <v>29536180</v>
      </c>
      <c r="T146" s="27">
        <v>29536180</v>
      </c>
      <c r="U146" s="27">
        <v>27836733.647153821</v>
      </c>
      <c r="V146" s="27">
        <v>27942202.904178269</v>
      </c>
      <c r="W146" s="43">
        <v>4.9574024949499938E-3</v>
      </c>
      <c r="X146" s="27">
        <v>29259990.297586344</v>
      </c>
      <c r="Y146" s="27">
        <v>253569</v>
      </c>
      <c r="Z146" s="27">
        <v>355143</v>
      </c>
      <c r="AA146" s="27">
        <v>76089</v>
      </c>
      <c r="AB146" s="27">
        <v>29183901</v>
      </c>
      <c r="AC146" s="24">
        <v>502</v>
      </c>
    </row>
    <row r="147" spans="1:29" s="304" customFormat="1" x14ac:dyDescent="0.2">
      <c r="A147" s="24">
        <v>503</v>
      </c>
      <c r="B147" s="24" t="s">
        <v>79</v>
      </c>
      <c r="C147" s="24"/>
      <c r="D147" s="24"/>
      <c r="E147" s="31" t="s">
        <v>473</v>
      </c>
      <c r="F147" s="27">
        <v>104572</v>
      </c>
      <c r="G147" s="42">
        <v>1</v>
      </c>
      <c r="H147" s="27">
        <v>1531000</v>
      </c>
      <c r="I147" s="27">
        <v>1922302.7679099133</v>
      </c>
      <c r="J147" s="27">
        <v>1409475</v>
      </c>
      <c r="K147" s="374">
        <v>5.7657539296234453E-3</v>
      </c>
      <c r="L147" s="27">
        <v>2174792.8832564778</v>
      </c>
      <c r="M147" s="27">
        <v>44781392</v>
      </c>
      <c r="N147" s="27">
        <v>47517</v>
      </c>
      <c r="O147" s="27">
        <v>48320</v>
      </c>
      <c r="P147" s="27">
        <v>45538162.372203633</v>
      </c>
      <c r="Q147" s="27">
        <v>41984280.768755443</v>
      </c>
      <c r="R147" s="27">
        <v>0</v>
      </c>
      <c r="S147" s="27">
        <v>44928664</v>
      </c>
      <c r="T147" s="27">
        <v>44928664</v>
      </c>
      <c r="U147" s="27">
        <v>42343568.2234625</v>
      </c>
      <c r="V147" s="27">
        <v>44265870.991372414</v>
      </c>
      <c r="W147" s="43">
        <v>7.8534874306903767E-3</v>
      </c>
      <c r="X147" s="27">
        <v>46440663.874628894</v>
      </c>
      <c r="Y147" s="27">
        <v>0</v>
      </c>
      <c r="Z147" s="27">
        <v>0</v>
      </c>
      <c r="AA147" s="27">
        <v>0</v>
      </c>
      <c r="AB147" s="27">
        <v>46440664</v>
      </c>
      <c r="AC147" s="24">
        <v>503</v>
      </c>
    </row>
    <row r="148" spans="1:29" s="304" customFormat="1" x14ac:dyDescent="0.2">
      <c r="A148" s="24">
        <v>505</v>
      </c>
      <c r="B148" s="24" t="s">
        <v>90</v>
      </c>
      <c r="C148" s="24"/>
      <c r="D148" s="24"/>
      <c r="E148" s="31" t="s">
        <v>473</v>
      </c>
      <c r="F148" s="27">
        <v>119537</v>
      </c>
      <c r="G148" s="42">
        <v>1</v>
      </c>
      <c r="H148" s="27">
        <v>1412000</v>
      </c>
      <c r="I148" s="27">
        <v>1772887.9871252764</v>
      </c>
      <c r="J148" s="27">
        <v>2902090</v>
      </c>
      <c r="K148" s="374">
        <v>1.1871609515330818E-2</v>
      </c>
      <c r="L148" s="27">
        <v>4477869.1914150957</v>
      </c>
      <c r="M148" s="27">
        <v>56264192</v>
      </c>
      <c r="N148" s="27">
        <v>40393</v>
      </c>
      <c r="O148" s="27">
        <v>40813</v>
      </c>
      <c r="P148" s="27">
        <v>56849218.13423118</v>
      </c>
      <c r="Q148" s="27">
        <v>52412601.020735636</v>
      </c>
      <c r="R148" s="27">
        <v>0</v>
      </c>
      <c r="S148" s="27">
        <v>50150524</v>
      </c>
      <c r="T148" s="27">
        <v>50150524</v>
      </c>
      <c r="U148" s="27">
        <v>47264973.969321527</v>
      </c>
      <c r="V148" s="27">
        <v>49037861.956446804</v>
      </c>
      <c r="W148" s="43">
        <v>8.7001164526491707E-3</v>
      </c>
      <c r="X148" s="27">
        <v>53515731.147861898</v>
      </c>
      <c r="Y148" s="27">
        <v>0</v>
      </c>
      <c r="Z148" s="27">
        <v>0</v>
      </c>
      <c r="AA148" s="27">
        <v>0</v>
      </c>
      <c r="AB148" s="27">
        <v>53515731</v>
      </c>
      <c r="AC148" s="24">
        <v>505</v>
      </c>
    </row>
    <row r="149" spans="1:29" s="304" customFormat="1" x14ac:dyDescent="0.2">
      <c r="A149" s="24">
        <v>512</v>
      </c>
      <c r="B149" s="24" t="s">
        <v>123</v>
      </c>
      <c r="C149" s="24"/>
      <c r="D149" s="24"/>
      <c r="E149" s="31" t="s">
        <v>472</v>
      </c>
      <c r="F149" s="27">
        <v>37632</v>
      </c>
      <c r="G149" s="42">
        <v>0.90527999999999997</v>
      </c>
      <c r="H149" s="27">
        <v>99000</v>
      </c>
      <c r="I149" s="27">
        <v>112529.06774893218</v>
      </c>
      <c r="J149" s="27">
        <v>737684</v>
      </c>
      <c r="K149" s="374">
        <v>3.0176515524009593E-3</v>
      </c>
      <c r="L149" s="27">
        <v>1138232.2590270645</v>
      </c>
      <c r="M149" s="27">
        <v>12353693</v>
      </c>
      <c r="N149" s="27">
        <v>12560</v>
      </c>
      <c r="O149" s="27">
        <v>12721</v>
      </c>
      <c r="P149" s="27">
        <v>12512048.459633758</v>
      </c>
      <c r="Q149" s="27">
        <v>11535585.279615613</v>
      </c>
      <c r="R149" s="27">
        <v>1092650.6376851911</v>
      </c>
      <c r="S149" s="27">
        <v>13230662</v>
      </c>
      <c r="T149" s="27">
        <v>11977453.695359999</v>
      </c>
      <c r="U149" s="27">
        <v>11288297.548594793</v>
      </c>
      <c r="V149" s="27">
        <v>12493477.254028918</v>
      </c>
      <c r="W149" s="43">
        <v>2.2165466166757606E-3</v>
      </c>
      <c r="X149" s="27">
        <v>13631709.513055982</v>
      </c>
      <c r="Y149" s="27">
        <v>0</v>
      </c>
      <c r="Z149" s="27">
        <v>0</v>
      </c>
      <c r="AA149" s="27">
        <v>0</v>
      </c>
      <c r="AB149" s="27">
        <v>13631710</v>
      </c>
      <c r="AC149" s="24">
        <v>512</v>
      </c>
    </row>
    <row r="150" spans="1:29" s="304" customFormat="1" x14ac:dyDescent="0.2">
      <c r="A150" s="24">
        <v>513</v>
      </c>
      <c r="B150" s="24" t="s">
        <v>124</v>
      </c>
      <c r="C150" s="24"/>
      <c r="D150" s="24"/>
      <c r="E150" s="31" t="s">
        <v>473</v>
      </c>
      <c r="F150" s="27">
        <v>74095</v>
      </c>
      <c r="G150" s="42">
        <v>1</v>
      </c>
      <c r="H150" s="27">
        <v>773000</v>
      </c>
      <c r="I150" s="27">
        <v>970568.28190356831</v>
      </c>
      <c r="J150" s="27">
        <v>720364</v>
      </c>
      <c r="K150" s="374">
        <v>2.9468004496420752E-3</v>
      </c>
      <c r="L150" s="27">
        <v>1111507.8313231305</v>
      </c>
      <c r="M150" s="27">
        <v>25513277</v>
      </c>
      <c r="N150" s="27">
        <v>24764</v>
      </c>
      <c r="O150" s="27">
        <v>25267</v>
      </c>
      <c r="P150" s="27">
        <v>26031496.121749315</v>
      </c>
      <c r="Q150" s="27">
        <v>23999950.482705537</v>
      </c>
      <c r="R150" s="27">
        <v>0</v>
      </c>
      <c r="S150" s="27">
        <v>23931438</v>
      </c>
      <c r="T150" s="27">
        <v>23931438</v>
      </c>
      <c r="U150" s="27">
        <v>22554476.08320966</v>
      </c>
      <c r="V150" s="27">
        <v>23525044.365113229</v>
      </c>
      <c r="W150" s="43">
        <v>4.1737265322048991E-3</v>
      </c>
      <c r="X150" s="27">
        <v>24636552.19643636</v>
      </c>
      <c r="Y150" s="27">
        <v>0</v>
      </c>
      <c r="Z150" s="27">
        <v>0</v>
      </c>
      <c r="AA150" s="27">
        <v>0</v>
      </c>
      <c r="AB150" s="27">
        <v>24636552</v>
      </c>
      <c r="AC150" s="24">
        <v>513</v>
      </c>
    </row>
    <row r="151" spans="1:29" s="304" customFormat="1" x14ac:dyDescent="0.2">
      <c r="A151" s="24">
        <v>518</v>
      </c>
      <c r="B151" s="24" t="s">
        <v>707</v>
      </c>
      <c r="C151" s="24"/>
      <c r="D151" s="24"/>
      <c r="E151" s="31" t="s">
        <v>473</v>
      </c>
      <c r="F151" s="27">
        <v>553417</v>
      </c>
      <c r="G151" s="42">
        <v>1</v>
      </c>
      <c r="H151" s="27">
        <v>16084000</v>
      </c>
      <c r="I151" s="27">
        <v>20194851.547395851</v>
      </c>
      <c r="J151" s="27">
        <v>12822277</v>
      </c>
      <c r="K151" s="374">
        <v>5.2452220862002047E-2</v>
      </c>
      <c r="L151" s="27">
        <v>19784527.406831071</v>
      </c>
      <c r="M151" s="27">
        <v>368555041</v>
      </c>
      <c r="N151" s="27">
        <v>215376</v>
      </c>
      <c r="O151" s="27">
        <v>220242</v>
      </c>
      <c r="P151" s="27">
        <v>376881822.20824045</v>
      </c>
      <c r="Q151" s="27">
        <v>347469274.47141171</v>
      </c>
      <c r="R151" s="27">
        <v>0</v>
      </c>
      <c r="S151" s="27">
        <v>316915904</v>
      </c>
      <c r="T151" s="27">
        <v>316915904</v>
      </c>
      <c r="U151" s="27">
        <v>298681265.08556521</v>
      </c>
      <c r="V151" s="27">
        <v>318876116.63296103</v>
      </c>
      <c r="W151" s="43">
        <v>5.6573823531280196E-2</v>
      </c>
      <c r="X151" s="27">
        <v>338660644.03979212</v>
      </c>
      <c r="Y151" s="27">
        <v>0</v>
      </c>
      <c r="Z151" s="27">
        <v>0</v>
      </c>
      <c r="AA151" s="27">
        <v>0</v>
      </c>
      <c r="AB151" s="27">
        <v>338660644</v>
      </c>
      <c r="AC151" s="24">
        <v>518</v>
      </c>
    </row>
    <row r="152" spans="1:29" s="304" customFormat="1" x14ac:dyDescent="0.2">
      <c r="A152" s="24">
        <v>523</v>
      </c>
      <c r="B152" s="24" t="s">
        <v>137</v>
      </c>
      <c r="C152" s="24"/>
      <c r="D152" s="24"/>
      <c r="E152" s="31" t="s">
        <v>472</v>
      </c>
      <c r="F152" s="27">
        <v>18511</v>
      </c>
      <c r="G152" s="42">
        <v>0.14044000000000001</v>
      </c>
      <c r="H152" s="27">
        <v>5000</v>
      </c>
      <c r="I152" s="27">
        <v>881.67276526867488</v>
      </c>
      <c r="J152" s="27">
        <v>190747</v>
      </c>
      <c r="K152" s="374">
        <v>7.8029072159058047E-4</v>
      </c>
      <c r="L152" s="27">
        <v>294318.96138812212</v>
      </c>
      <c r="M152" s="27">
        <v>2295486</v>
      </c>
      <c r="N152" s="27">
        <v>5104</v>
      </c>
      <c r="O152" s="27">
        <v>5207</v>
      </c>
      <c r="P152" s="27">
        <v>2341809.4831504701</v>
      </c>
      <c r="Q152" s="27">
        <v>2159050.3816099782</v>
      </c>
      <c r="R152" s="27">
        <v>1855833.3460166729</v>
      </c>
      <c r="S152" s="27">
        <v>2442582.5</v>
      </c>
      <c r="T152" s="27">
        <v>343036.28630000004</v>
      </c>
      <c r="U152" s="27">
        <v>323298.73846387392</v>
      </c>
      <c r="V152" s="27">
        <v>2180013.7572458154</v>
      </c>
      <c r="W152" s="43">
        <v>3.8676999362779969E-4</v>
      </c>
      <c r="X152" s="27">
        <v>2474332.7186339376</v>
      </c>
      <c r="Y152" s="27">
        <v>141796</v>
      </c>
      <c r="Z152" s="27">
        <v>0</v>
      </c>
      <c r="AA152" s="27">
        <v>17724.5</v>
      </c>
      <c r="AB152" s="27">
        <v>2456608</v>
      </c>
      <c r="AC152" s="24">
        <v>523</v>
      </c>
    </row>
    <row r="153" spans="1:29" s="304" customFormat="1" x14ac:dyDescent="0.2">
      <c r="A153" s="24">
        <v>531</v>
      </c>
      <c r="B153" s="24" t="s">
        <v>152</v>
      </c>
      <c r="C153" s="24"/>
      <c r="D153" s="24"/>
      <c r="E153" s="31" t="s">
        <v>472</v>
      </c>
      <c r="F153" s="27">
        <v>31663</v>
      </c>
      <c r="G153" s="42">
        <v>0.66652</v>
      </c>
      <c r="H153" s="27">
        <v>111000</v>
      </c>
      <c r="I153" s="27">
        <v>92892.952146487281</v>
      </c>
      <c r="J153" s="27">
        <v>232995</v>
      </c>
      <c r="K153" s="374">
        <v>9.5311505123014928E-4</v>
      </c>
      <c r="L153" s="27">
        <v>359506.8148312975</v>
      </c>
      <c r="M153" s="27">
        <v>5009923</v>
      </c>
      <c r="N153" s="27">
        <v>8933</v>
      </c>
      <c r="O153" s="27">
        <v>9119</v>
      </c>
      <c r="P153" s="27">
        <v>5114237.9757080488</v>
      </c>
      <c r="Q153" s="27">
        <v>4715113.4763712212</v>
      </c>
      <c r="R153" s="27">
        <v>1572396.0421002749</v>
      </c>
      <c r="S153" s="27">
        <v>4552425.5</v>
      </c>
      <c r="T153" s="27">
        <v>3034282.64426</v>
      </c>
      <c r="U153" s="27">
        <v>2859696.7440761537</v>
      </c>
      <c r="V153" s="27">
        <v>4524985.7383229155</v>
      </c>
      <c r="W153" s="43">
        <v>8.0280626641004104E-4</v>
      </c>
      <c r="X153" s="27">
        <v>4884492.5531542134</v>
      </c>
      <c r="Y153" s="27">
        <v>0</v>
      </c>
      <c r="Z153" s="27">
        <v>0</v>
      </c>
      <c r="AA153" s="27">
        <v>0</v>
      </c>
      <c r="AB153" s="27">
        <v>4884493</v>
      </c>
      <c r="AC153" s="24">
        <v>531</v>
      </c>
    </row>
    <row r="154" spans="1:29" s="304" customFormat="1" x14ac:dyDescent="0.2">
      <c r="A154" s="24">
        <v>532</v>
      </c>
      <c r="B154" s="24" t="s">
        <v>300</v>
      </c>
      <c r="C154" s="24"/>
      <c r="D154" s="24"/>
      <c r="E154" s="31" t="s">
        <v>472</v>
      </c>
      <c r="F154" s="27">
        <v>21947</v>
      </c>
      <c r="G154" s="42">
        <v>0.27788000000000002</v>
      </c>
      <c r="H154" s="27">
        <v>20000</v>
      </c>
      <c r="I154" s="27">
        <v>6978.0469385605074</v>
      </c>
      <c r="J154" s="27">
        <v>333942</v>
      </c>
      <c r="K154" s="374">
        <v>1.366059985999264E-3</v>
      </c>
      <c r="L154" s="27">
        <v>515266.09909394255</v>
      </c>
      <c r="M154" s="27">
        <v>3171308</v>
      </c>
      <c r="N154" s="27">
        <v>6339</v>
      </c>
      <c r="O154" s="27">
        <v>6464</v>
      </c>
      <c r="P154" s="27">
        <v>3233843.6523110899</v>
      </c>
      <c r="Q154" s="27">
        <v>2981468.5702767912</v>
      </c>
      <c r="R154" s="27">
        <v>2152978.0839682766</v>
      </c>
      <c r="S154" s="27">
        <v>3844422</v>
      </c>
      <c r="T154" s="27">
        <v>1068287.98536</v>
      </c>
      <c r="U154" s="27">
        <v>1006821.0617256828</v>
      </c>
      <c r="V154" s="27">
        <v>3166777.1926325196</v>
      </c>
      <c r="W154" s="43">
        <v>5.6183791984989421E-4</v>
      </c>
      <c r="X154" s="27">
        <v>3682043.2917264621</v>
      </c>
      <c r="Y154" s="27">
        <v>0</v>
      </c>
      <c r="Z154" s="27">
        <v>0</v>
      </c>
      <c r="AA154" s="27">
        <v>0</v>
      </c>
      <c r="AB154" s="27">
        <v>3682043</v>
      </c>
      <c r="AC154" s="24">
        <v>532</v>
      </c>
    </row>
    <row r="155" spans="1:29" s="304" customFormat="1" x14ac:dyDescent="0.2">
      <c r="A155" s="24">
        <v>534</v>
      </c>
      <c r="B155" s="24" t="s">
        <v>156</v>
      </c>
      <c r="C155" s="24"/>
      <c r="D155" s="24"/>
      <c r="E155" s="31" t="s">
        <v>472</v>
      </c>
      <c r="F155" s="27">
        <v>22312</v>
      </c>
      <c r="G155" s="42">
        <v>0.29248000000000007</v>
      </c>
      <c r="H155" s="27">
        <v>24000</v>
      </c>
      <c r="I155" s="27">
        <v>8813.6137984317429</v>
      </c>
      <c r="J155" s="27">
        <v>169908</v>
      </c>
      <c r="K155" s="374">
        <v>6.9504440921226728E-4</v>
      </c>
      <c r="L155" s="27">
        <v>262164.78419861413</v>
      </c>
      <c r="M155" s="27">
        <v>3715193</v>
      </c>
      <c r="N155" s="27">
        <v>7030</v>
      </c>
      <c r="O155" s="27">
        <v>7218</v>
      </c>
      <c r="P155" s="27">
        <v>3814546.6677098149</v>
      </c>
      <c r="Q155" s="27">
        <v>3516852.4586843024</v>
      </c>
      <c r="R155" s="27">
        <v>2488243.4515683176</v>
      </c>
      <c r="S155" s="27">
        <v>3949338.75</v>
      </c>
      <c r="T155" s="27">
        <v>1155102.5976000002</v>
      </c>
      <c r="U155" s="27">
        <v>1088640.553535586</v>
      </c>
      <c r="V155" s="27">
        <v>3585697.6189023349</v>
      </c>
      <c r="W155" s="43">
        <v>6.3616123549888883E-4</v>
      </c>
      <c r="X155" s="27">
        <v>3847862.4031009492</v>
      </c>
      <c r="Y155" s="27">
        <v>0</v>
      </c>
      <c r="Z155" s="27">
        <v>0</v>
      </c>
      <c r="AA155" s="27">
        <v>0</v>
      </c>
      <c r="AB155" s="27">
        <v>3847862</v>
      </c>
      <c r="AC155" s="24">
        <v>534</v>
      </c>
    </row>
    <row r="156" spans="1:29" s="304" customFormat="1" x14ac:dyDescent="0.2">
      <c r="A156" s="24">
        <v>537</v>
      </c>
      <c r="B156" s="24" t="s">
        <v>171</v>
      </c>
      <c r="C156" s="24"/>
      <c r="D156" s="24"/>
      <c r="E156" s="31" t="s">
        <v>473</v>
      </c>
      <c r="F156" s="27">
        <v>66032</v>
      </c>
      <c r="G156" s="42">
        <v>1</v>
      </c>
      <c r="H156" s="27">
        <v>182000</v>
      </c>
      <c r="I156" s="27">
        <v>228516.7235529747</v>
      </c>
      <c r="J156" s="27">
        <v>447186</v>
      </c>
      <c r="K156" s="374">
        <v>1.8293083855851224E-3</v>
      </c>
      <c r="L156" s="27">
        <v>689999.41843021789</v>
      </c>
      <c r="M156" s="27">
        <v>12468720</v>
      </c>
      <c r="N156" s="27">
        <v>19377</v>
      </c>
      <c r="O156" s="27">
        <v>19368</v>
      </c>
      <c r="P156" s="27">
        <v>12462928.676265676</v>
      </c>
      <c r="Q156" s="27">
        <v>11490298.894113924</v>
      </c>
      <c r="R156" s="27">
        <v>0</v>
      </c>
      <c r="S156" s="27">
        <v>12054143</v>
      </c>
      <c r="T156" s="27">
        <v>12054143</v>
      </c>
      <c r="U156" s="27">
        <v>11360574.320568999</v>
      </c>
      <c r="V156" s="27">
        <v>11589091.044121973</v>
      </c>
      <c r="W156" s="43">
        <v>2.0560937537155307E-3</v>
      </c>
      <c r="X156" s="27">
        <v>12279090.462552192</v>
      </c>
      <c r="Y156" s="27">
        <v>231142</v>
      </c>
      <c r="Z156" s="27">
        <v>326315</v>
      </c>
      <c r="AA156" s="27">
        <v>69682.125</v>
      </c>
      <c r="AB156" s="27">
        <v>12209408</v>
      </c>
      <c r="AC156" s="24">
        <v>537</v>
      </c>
    </row>
    <row r="157" spans="1:29" s="304" customFormat="1" x14ac:dyDescent="0.2">
      <c r="A157" s="24">
        <v>542</v>
      </c>
      <c r="B157" s="24" t="s">
        <v>176</v>
      </c>
      <c r="C157" s="24"/>
      <c r="D157" s="24"/>
      <c r="E157" s="31" t="s">
        <v>472</v>
      </c>
      <c r="F157" s="27">
        <v>29415</v>
      </c>
      <c r="G157" s="42">
        <v>0.5766</v>
      </c>
      <c r="H157" s="27">
        <v>24000</v>
      </c>
      <c r="I157" s="27">
        <v>17375.306742942226</v>
      </c>
      <c r="J157" s="27">
        <v>482478</v>
      </c>
      <c r="K157" s="374">
        <v>1.9736777342321508E-3</v>
      </c>
      <c r="L157" s="27">
        <v>744454.29732901894</v>
      </c>
      <c r="M157" s="27">
        <v>7697453</v>
      </c>
      <c r="N157" s="27">
        <v>7968</v>
      </c>
      <c r="O157" s="27">
        <v>7980</v>
      </c>
      <c r="P157" s="27">
        <v>7709045.5496987952</v>
      </c>
      <c r="Q157" s="27">
        <v>7107417.5143975345</v>
      </c>
      <c r="R157" s="27">
        <v>3009280.5755959162</v>
      </c>
      <c r="S157" s="27">
        <v>6906855</v>
      </c>
      <c r="T157" s="27">
        <v>3982492.5929999999</v>
      </c>
      <c r="U157" s="27">
        <v>3753348.7933478183</v>
      </c>
      <c r="V157" s="27">
        <v>6780004.675686677</v>
      </c>
      <c r="W157" s="43">
        <v>1.2028834022243745E-3</v>
      </c>
      <c r="X157" s="27">
        <v>7524458.9730156958</v>
      </c>
      <c r="Y157" s="27">
        <v>129498</v>
      </c>
      <c r="Z157" s="27">
        <v>0</v>
      </c>
      <c r="AA157" s="27">
        <v>16187.25</v>
      </c>
      <c r="AB157" s="27">
        <v>7508272</v>
      </c>
      <c r="AC157" s="24">
        <v>542</v>
      </c>
    </row>
    <row r="158" spans="1:29" s="304" customFormat="1" x14ac:dyDescent="0.2">
      <c r="A158" s="24">
        <v>546</v>
      </c>
      <c r="B158" s="24" t="s">
        <v>188</v>
      </c>
      <c r="C158" s="24"/>
      <c r="D158" s="24"/>
      <c r="E158" s="31" t="s">
        <v>473</v>
      </c>
      <c r="F158" s="27">
        <v>125074</v>
      </c>
      <c r="G158" s="42">
        <v>1</v>
      </c>
      <c r="H158" s="27">
        <v>1337000</v>
      </c>
      <c r="I158" s="27">
        <v>1678719.0076391601</v>
      </c>
      <c r="J158" s="27">
        <v>1511746.51</v>
      </c>
      <c r="K158" s="374">
        <v>6.1841170511197649E-3</v>
      </c>
      <c r="L158" s="27">
        <v>2332595.8610374914</v>
      </c>
      <c r="M158" s="27">
        <v>48728884.559999995</v>
      </c>
      <c r="N158" s="27">
        <v>55326</v>
      </c>
      <c r="O158" s="27">
        <v>56470</v>
      </c>
      <c r="P158" s="27">
        <v>49736473.106734619</v>
      </c>
      <c r="Q158" s="27">
        <v>45854947.643548332</v>
      </c>
      <c r="R158" s="27">
        <v>0</v>
      </c>
      <c r="S158" s="27">
        <v>46897376</v>
      </c>
      <c r="T158" s="27">
        <v>46897376</v>
      </c>
      <c r="U158" s="27">
        <v>44199004.89712698</v>
      </c>
      <c r="V158" s="27">
        <v>45877723.904766142</v>
      </c>
      <c r="W158" s="43">
        <v>8.1394564246795951E-3</v>
      </c>
      <c r="X158" s="27">
        <v>48210319.765803635</v>
      </c>
      <c r="Y158" s="27">
        <v>752750</v>
      </c>
      <c r="Z158" s="27">
        <v>458442</v>
      </c>
      <c r="AA158" s="27">
        <v>151399</v>
      </c>
      <c r="AB158" s="27">
        <v>48058921</v>
      </c>
      <c r="AC158" s="24">
        <v>546</v>
      </c>
    </row>
    <row r="159" spans="1:29" s="304" customFormat="1" x14ac:dyDescent="0.2">
      <c r="A159" s="24">
        <v>547</v>
      </c>
      <c r="B159" s="24" t="s">
        <v>189</v>
      </c>
      <c r="C159" s="24"/>
      <c r="D159" s="24"/>
      <c r="E159" s="31" t="s">
        <v>472</v>
      </c>
      <c r="F159" s="27">
        <v>27464</v>
      </c>
      <c r="G159" s="42">
        <v>0.49856</v>
      </c>
      <c r="H159" s="27">
        <v>9000</v>
      </c>
      <c r="I159" s="27">
        <v>5633.8663695117566</v>
      </c>
      <c r="J159" s="27">
        <v>252388</v>
      </c>
      <c r="K159" s="374">
        <v>1.0324461964843663E-3</v>
      </c>
      <c r="L159" s="27">
        <v>389429.84176330618</v>
      </c>
      <c r="M159" s="27">
        <v>5410870</v>
      </c>
      <c r="N159" s="27">
        <v>8322</v>
      </c>
      <c r="O159" s="27">
        <v>8475</v>
      </c>
      <c r="P159" s="27">
        <v>5510348.8644556599</v>
      </c>
      <c r="Q159" s="27">
        <v>5080311.1458075289</v>
      </c>
      <c r="R159" s="27">
        <v>2547471.2209537271</v>
      </c>
      <c r="S159" s="27">
        <v>5225770.5</v>
      </c>
      <c r="T159" s="27">
        <v>2605360.1404800001</v>
      </c>
      <c r="U159" s="27">
        <v>2455453.4907849636</v>
      </c>
      <c r="V159" s="27">
        <v>5008558.5781082027</v>
      </c>
      <c r="W159" s="43">
        <v>8.8859997461059124E-4</v>
      </c>
      <c r="X159" s="27">
        <v>5397988.4198715091</v>
      </c>
      <c r="Y159" s="27">
        <v>132030</v>
      </c>
      <c r="Z159" s="27">
        <v>147742</v>
      </c>
      <c r="AA159" s="27">
        <v>34971.5</v>
      </c>
      <c r="AB159" s="27">
        <v>5363016</v>
      </c>
      <c r="AC159" s="24">
        <v>547</v>
      </c>
    </row>
    <row r="160" spans="1:29" s="304" customFormat="1" x14ac:dyDescent="0.2">
      <c r="A160" s="24">
        <v>553</v>
      </c>
      <c r="B160" s="24" t="s">
        <v>196</v>
      </c>
      <c r="C160" s="24"/>
      <c r="D160" s="24"/>
      <c r="E160" s="31" t="s">
        <v>472</v>
      </c>
      <c r="F160" s="27">
        <v>23015</v>
      </c>
      <c r="G160" s="42">
        <v>0.3206</v>
      </c>
      <c r="H160" s="27">
        <v>0</v>
      </c>
      <c r="I160" s="27">
        <v>0</v>
      </c>
      <c r="J160" s="27">
        <v>222651</v>
      </c>
      <c r="K160" s="374">
        <v>9.1080074367022471E-4</v>
      </c>
      <c r="L160" s="27">
        <v>343546.22128802433</v>
      </c>
      <c r="M160" s="27">
        <v>3341093</v>
      </c>
      <c r="N160" s="27">
        <v>6904</v>
      </c>
      <c r="O160" s="27">
        <v>6913</v>
      </c>
      <c r="P160" s="27">
        <v>3345448.4225086905</v>
      </c>
      <c r="Q160" s="27">
        <v>3084363.4997825241</v>
      </c>
      <c r="R160" s="27">
        <v>2095516.5617522469</v>
      </c>
      <c r="S160" s="27">
        <v>3742311</v>
      </c>
      <c r="T160" s="27">
        <v>1199784.9065999999</v>
      </c>
      <c r="U160" s="27">
        <v>1130751.9414798908</v>
      </c>
      <c r="V160" s="27">
        <v>3226268.5032321373</v>
      </c>
      <c r="W160" s="43">
        <v>5.7239264857352997E-4</v>
      </c>
      <c r="X160" s="27">
        <v>3569814.7245201617</v>
      </c>
      <c r="Y160" s="27">
        <v>0</v>
      </c>
      <c r="Z160" s="27">
        <v>0</v>
      </c>
      <c r="AA160" s="27">
        <v>0</v>
      </c>
      <c r="AB160" s="27">
        <v>3569815</v>
      </c>
      <c r="AC160" s="24">
        <v>553</v>
      </c>
    </row>
    <row r="161" spans="1:29" s="304" customFormat="1" x14ac:dyDescent="0.2">
      <c r="A161" s="24">
        <v>556</v>
      </c>
      <c r="B161" s="24" t="s">
        <v>204</v>
      </c>
      <c r="C161" s="24"/>
      <c r="D161" s="24"/>
      <c r="E161" s="31" t="s">
        <v>472</v>
      </c>
      <c r="F161" s="27">
        <v>34148</v>
      </c>
      <c r="G161" s="42">
        <v>0.76592000000000005</v>
      </c>
      <c r="H161" s="27">
        <v>101000</v>
      </c>
      <c r="I161" s="27">
        <v>97129.551754247994</v>
      </c>
      <c r="J161" s="27">
        <v>366732</v>
      </c>
      <c r="K161" s="374">
        <v>1.5001943774232715E-3</v>
      </c>
      <c r="L161" s="27">
        <v>565860.43999532785</v>
      </c>
      <c r="M161" s="27">
        <v>11453945</v>
      </c>
      <c r="N161" s="27">
        <v>10276</v>
      </c>
      <c r="O161" s="27">
        <v>10503</v>
      </c>
      <c r="P161" s="27">
        <v>11706966.167282989</v>
      </c>
      <c r="Q161" s="27">
        <v>10793333.084023288</v>
      </c>
      <c r="R161" s="27">
        <v>2526503.4083081707</v>
      </c>
      <c r="S161" s="27">
        <v>11895790</v>
      </c>
      <c r="T161" s="27">
        <v>9111223.4768000003</v>
      </c>
      <c r="U161" s="27">
        <v>8586983.8660035394</v>
      </c>
      <c r="V161" s="27">
        <v>11210616.826065958</v>
      </c>
      <c r="W161" s="43">
        <v>1.9889462550269224E-3</v>
      </c>
      <c r="X161" s="27">
        <v>11776477.266061286</v>
      </c>
      <c r="Y161" s="27">
        <v>396089</v>
      </c>
      <c r="Z161" s="27">
        <v>204998</v>
      </c>
      <c r="AA161" s="27">
        <v>75135.875</v>
      </c>
      <c r="AB161" s="27">
        <v>11701341</v>
      </c>
      <c r="AC161" s="24">
        <v>556</v>
      </c>
    </row>
    <row r="162" spans="1:29" s="304" customFormat="1" x14ac:dyDescent="0.2">
      <c r="A162" s="24">
        <v>569</v>
      </c>
      <c r="B162" s="24" t="s">
        <v>225</v>
      </c>
      <c r="C162" s="24"/>
      <c r="D162" s="24"/>
      <c r="E162" s="31" t="s">
        <v>472</v>
      </c>
      <c r="F162" s="27">
        <v>29304</v>
      </c>
      <c r="G162" s="42">
        <v>0.57216</v>
      </c>
      <c r="H162" s="27">
        <v>24000</v>
      </c>
      <c r="I162" s="27">
        <v>17241.511456888351</v>
      </c>
      <c r="J162" s="27">
        <v>277665</v>
      </c>
      <c r="K162" s="374">
        <v>1.1358470812670633E-3</v>
      </c>
      <c r="L162" s="27">
        <v>428431.76780674362</v>
      </c>
      <c r="M162" s="27">
        <v>3389044</v>
      </c>
      <c r="N162" s="27">
        <v>8403</v>
      </c>
      <c r="O162" s="27">
        <v>8442</v>
      </c>
      <c r="P162" s="27">
        <v>3404773.2295608711</v>
      </c>
      <c r="Q162" s="27">
        <v>3139058.4902275344</v>
      </c>
      <c r="R162" s="27">
        <v>1343014.7844589483</v>
      </c>
      <c r="S162" s="27">
        <v>3426330.75</v>
      </c>
      <c r="T162" s="27">
        <v>1960409.4019200001</v>
      </c>
      <c r="U162" s="27">
        <v>1847611.7886816494</v>
      </c>
      <c r="V162" s="27">
        <v>3207868.0845974856</v>
      </c>
      <c r="W162" s="43">
        <v>5.6912811422166231E-4</v>
      </c>
      <c r="X162" s="27">
        <v>3636299.8524042293</v>
      </c>
      <c r="Y162" s="27">
        <v>0</v>
      </c>
      <c r="Z162" s="27">
        <v>0</v>
      </c>
      <c r="AA162" s="27">
        <v>0</v>
      </c>
      <c r="AB162" s="27">
        <v>3636300</v>
      </c>
      <c r="AC162" s="24">
        <v>569</v>
      </c>
    </row>
    <row r="163" spans="1:29" s="304" customFormat="1" x14ac:dyDescent="0.2">
      <c r="A163" s="24">
        <v>575</v>
      </c>
      <c r="B163" s="24" t="s">
        <v>232</v>
      </c>
      <c r="C163" s="24"/>
      <c r="D163" s="24"/>
      <c r="E163" s="31" t="s">
        <v>473</v>
      </c>
      <c r="F163" s="27">
        <v>44365</v>
      </c>
      <c r="G163" s="42">
        <v>1</v>
      </c>
      <c r="H163" s="27">
        <v>92000</v>
      </c>
      <c r="I163" s="27">
        <v>115513.94816963557</v>
      </c>
      <c r="J163" s="27">
        <v>367454</v>
      </c>
      <c r="K163" s="374">
        <v>1.5031478702749988E-3</v>
      </c>
      <c r="L163" s="27">
        <v>566974.47214326321</v>
      </c>
      <c r="M163" s="27">
        <v>6677186</v>
      </c>
      <c r="N163" s="27">
        <v>13844</v>
      </c>
      <c r="O163" s="27">
        <v>14106</v>
      </c>
      <c r="P163" s="27">
        <v>6803552.854377348</v>
      </c>
      <c r="Q163" s="27">
        <v>6272591.1276033688</v>
      </c>
      <c r="R163" s="27">
        <v>0</v>
      </c>
      <c r="S163" s="27">
        <v>7501931</v>
      </c>
      <c r="T163" s="27">
        <v>7501931</v>
      </c>
      <c r="U163" s="27">
        <v>7070286.5125526153</v>
      </c>
      <c r="V163" s="27">
        <v>7185800.4607222509</v>
      </c>
      <c r="W163" s="43">
        <v>1.2748781924731682E-3</v>
      </c>
      <c r="X163" s="27">
        <v>7752774.9328655144</v>
      </c>
      <c r="Y163" s="27">
        <v>0</v>
      </c>
      <c r="Z163" s="27">
        <v>0</v>
      </c>
      <c r="AA163" s="27">
        <v>0</v>
      </c>
      <c r="AB163" s="27">
        <v>7752775</v>
      </c>
      <c r="AC163" s="24">
        <v>575</v>
      </c>
    </row>
    <row r="164" spans="1:29" s="304" customFormat="1" x14ac:dyDescent="0.2">
      <c r="A164" s="24">
        <v>579</v>
      </c>
      <c r="B164" s="24" t="s">
        <v>237</v>
      </c>
      <c r="C164" s="24"/>
      <c r="D164" s="24"/>
      <c r="E164" s="31" t="s">
        <v>472</v>
      </c>
      <c r="F164" s="27">
        <v>25499</v>
      </c>
      <c r="G164" s="42">
        <v>0.41996</v>
      </c>
      <c r="H164" s="27">
        <v>140000</v>
      </c>
      <c r="I164" s="27">
        <v>73821.448633313266</v>
      </c>
      <c r="J164" s="27">
        <v>110131</v>
      </c>
      <c r="K164" s="374">
        <v>4.5051401835673546E-4</v>
      </c>
      <c r="L164" s="27">
        <v>169930.02006131303</v>
      </c>
      <c r="M164" s="27">
        <v>4901055</v>
      </c>
      <c r="N164" s="27">
        <v>7664</v>
      </c>
      <c r="O164" s="27">
        <v>7732</v>
      </c>
      <c r="P164" s="27">
        <v>4944540.3522964511</v>
      </c>
      <c r="Q164" s="27">
        <v>4558659.3663245691</v>
      </c>
      <c r="R164" s="27">
        <v>2644204.7788429032</v>
      </c>
      <c r="S164" s="27">
        <v>3853123.25</v>
      </c>
      <c r="T164" s="27">
        <v>1618157.64007</v>
      </c>
      <c r="U164" s="27">
        <v>1525052.4348692212</v>
      </c>
      <c r="V164" s="27">
        <v>4243078.6623454373</v>
      </c>
      <c r="W164" s="43">
        <v>7.5279135360637546E-4</v>
      </c>
      <c r="X164" s="27">
        <v>4413008.6824067505</v>
      </c>
      <c r="Y164" s="27">
        <v>0</v>
      </c>
      <c r="Z164" s="27">
        <v>0</v>
      </c>
      <c r="AA164" s="27">
        <v>0</v>
      </c>
      <c r="AB164" s="27">
        <v>4413009</v>
      </c>
      <c r="AC164" s="24">
        <v>579</v>
      </c>
    </row>
    <row r="165" spans="1:29" s="304" customFormat="1" x14ac:dyDescent="0.2">
      <c r="A165" s="24">
        <v>589</v>
      </c>
      <c r="B165" s="24" t="s">
        <v>256</v>
      </c>
      <c r="C165" s="24"/>
      <c r="D165" s="24"/>
      <c r="E165" s="31" t="s">
        <v>471</v>
      </c>
      <c r="F165" s="27">
        <v>10159</v>
      </c>
      <c r="G165" s="42">
        <v>0</v>
      </c>
      <c r="H165" s="27">
        <v>13000</v>
      </c>
      <c r="I165" s="27">
        <v>0</v>
      </c>
      <c r="J165" s="27">
        <v>37485</v>
      </c>
      <c r="K165" s="374">
        <v>1.5334027638087575E-4</v>
      </c>
      <c r="L165" s="27">
        <v>57838.635824593606</v>
      </c>
      <c r="M165" s="27">
        <v>1281269</v>
      </c>
      <c r="N165" s="27">
        <v>2947</v>
      </c>
      <c r="O165" s="27">
        <v>2965</v>
      </c>
      <c r="P165" s="27">
        <v>1289094.8710553104</v>
      </c>
      <c r="Q165" s="27">
        <v>1188491.5460924373</v>
      </c>
      <c r="R165" s="27">
        <v>1188491.5460924373</v>
      </c>
      <c r="S165" s="27">
        <v>1330800.375</v>
      </c>
      <c r="T165" s="27">
        <v>0</v>
      </c>
      <c r="U165" s="27">
        <v>0</v>
      </c>
      <c r="V165" s="27">
        <v>1188491.5460924373</v>
      </c>
      <c r="W165" s="43">
        <v>2.1085778297546485E-4</v>
      </c>
      <c r="X165" s="27">
        <v>1246330.1819170311</v>
      </c>
      <c r="Y165" s="27">
        <v>0</v>
      </c>
      <c r="Z165" s="27">
        <v>0</v>
      </c>
      <c r="AA165" s="27">
        <v>0</v>
      </c>
      <c r="AB165" s="27">
        <v>1246330</v>
      </c>
      <c r="AC165" s="24">
        <v>589</v>
      </c>
    </row>
    <row r="166" spans="1:29" s="304" customFormat="1" x14ac:dyDescent="0.2">
      <c r="A166" s="24">
        <v>590</v>
      </c>
      <c r="B166" s="24" t="s">
        <v>258</v>
      </c>
      <c r="C166" s="24"/>
      <c r="D166" s="24"/>
      <c r="E166" s="31" t="s">
        <v>472</v>
      </c>
      <c r="F166" s="27">
        <v>32208</v>
      </c>
      <c r="G166" s="42">
        <v>0.68832000000000004</v>
      </c>
      <c r="H166" s="27">
        <v>4000</v>
      </c>
      <c r="I166" s="27">
        <v>3456.9809045271109</v>
      </c>
      <c r="J166" s="27">
        <v>467949</v>
      </c>
      <c r="K166" s="374">
        <v>1.914243803979043E-3</v>
      </c>
      <c r="L166" s="27">
        <v>722036.32907783787</v>
      </c>
      <c r="M166" s="27">
        <v>7445624</v>
      </c>
      <c r="N166" s="27">
        <v>9622</v>
      </c>
      <c r="O166" s="27">
        <v>9716</v>
      </c>
      <c r="P166" s="27">
        <v>7518362.3762211595</v>
      </c>
      <c r="Q166" s="27">
        <v>6931615.6050510779</v>
      </c>
      <c r="R166" s="27">
        <v>2160445.9517823197</v>
      </c>
      <c r="S166" s="27">
        <v>6906084</v>
      </c>
      <c r="T166" s="27">
        <v>4753595.7388800001</v>
      </c>
      <c r="U166" s="27">
        <v>4480084.3727742694</v>
      </c>
      <c r="V166" s="27">
        <v>6643987.3054611161</v>
      </c>
      <c r="W166" s="43">
        <v>1.1787517024859869E-3</v>
      </c>
      <c r="X166" s="27">
        <v>7366023.6345389541</v>
      </c>
      <c r="Y166" s="27">
        <v>0</v>
      </c>
      <c r="Z166" s="27">
        <v>0</v>
      </c>
      <c r="AA166" s="27">
        <v>0</v>
      </c>
      <c r="AB166" s="27">
        <v>7366024</v>
      </c>
      <c r="AC166" s="24">
        <v>590</v>
      </c>
    </row>
    <row r="167" spans="1:29" s="304" customFormat="1" x14ac:dyDescent="0.2">
      <c r="A167" s="24">
        <v>597</v>
      </c>
      <c r="B167" s="24" t="s">
        <v>271</v>
      </c>
      <c r="C167" s="24"/>
      <c r="D167" s="24"/>
      <c r="E167" s="31" t="s">
        <v>473</v>
      </c>
      <c r="F167" s="27">
        <v>47099</v>
      </c>
      <c r="G167" s="42">
        <v>1</v>
      </c>
      <c r="H167" s="27">
        <v>31000</v>
      </c>
      <c r="I167" s="27">
        <v>38923.178187594589</v>
      </c>
      <c r="J167" s="27">
        <v>361011</v>
      </c>
      <c r="K167" s="374">
        <v>1.4767914236771065E-3</v>
      </c>
      <c r="L167" s="27">
        <v>557033.04675663228</v>
      </c>
      <c r="M167" s="27">
        <v>13526987</v>
      </c>
      <c r="N167" s="27">
        <v>13845</v>
      </c>
      <c r="O167" s="27">
        <v>14067</v>
      </c>
      <c r="P167" s="27">
        <v>13743887.766630553</v>
      </c>
      <c r="Q167" s="27">
        <v>12671289.59074326</v>
      </c>
      <c r="R167" s="27">
        <v>0</v>
      </c>
      <c r="S167" s="27">
        <v>13340914</v>
      </c>
      <c r="T167" s="27">
        <v>13340914</v>
      </c>
      <c r="U167" s="27">
        <v>12573307.368372804</v>
      </c>
      <c r="V167" s="27">
        <v>12612230.546560397</v>
      </c>
      <c r="W167" s="43">
        <v>2.2376153874773303E-3</v>
      </c>
      <c r="X167" s="27">
        <v>13169263.59331703</v>
      </c>
      <c r="Y167" s="27">
        <v>0</v>
      </c>
      <c r="Z167" s="27">
        <v>0</v>
      </c>
      <c r="AA167" s="27">
        <v>0</v>
      </c>
      <c r="AB167" s="27">
        <v>13169264</v>
      </c>
      <c r="AC167" s="24">
        <v>597</v>
      </c>
    </row>
    <row r="168" spans="1:29" s="304" customFormat="1" x14ac:dyDescent="0.2">
      <c r="A168" s="24">
        <v>599</v>
      </c>
      <c r="B168" s="24" t="s">
        <v>277</v>
      </c>
      <c r="C168" s="24"/>
      <c r="D168" s="24"/>
      <c r="E168" s="31" t="s">
        <v>473</v>
      </c>
      <c r="F168" s="27">
        <v>655468</v>
      </c>
      <c r="G168" s="42">
        <v>1</v>
      </c>
      <c r="H168" s="27">
        <v>11978000</v>
      </c>
      <c r="I168" s="27">
        <v>15039413.81712929</v>
      </c>
      <c r="J168" s="27">
        <v>7178001</v>
      </c>
      <c r="K168" s="374">
        <v>2.9363122774501867E-2</v>
      </c>
      <c r="L168" s="27">
        <v>11075517.828133086</v>
      </c>
      <c r="M168" s="27">
        <v>548977265</v>
      </c>
      <c r="N168" s="27">
        <v>261314</v>
      </c>
      <c r="O168" s="27">
        <v>265925</v>
      </c>
      <c r="P168" s="27">
        <v>558664209.32336187</v>
      </c>
      <c r="Q168" s="27">
        <v>515065031.12659031</v>
      </c>
      <c r="R168" s="27">
        <v>0</v>
      </c>
      <c r="S168" s="27">
        <v>498963712</v>
      </c>
      <c r="T168" s="27">
        <v>498963712</v>
      </c>
      <c r="U168" s="27">
        <v>470254445.58298224</v>
      </c>
      <c r="V168" s="27">
        <v>485293859.40011156</v>
      </c>
      <c r="W168" s="43">
        <v>8.6099045147735281E-2</v>
      </c>
      <c r="X168" s="27">
        <v>496369377.22824466</v>
      </c>
      <c r="Y168" s="27">
        <v>0</v>
      </c>
      <c r="Z168" s="27">
        <v>0</v>
      </c>
      <c r="AA168" s="27">
        <v>0</v>
      </c>
      <c r="AB168" s="27">
        <v>496369377</v>
      </c>
      <c r="AC168" s="24">
        <v>599</v>
      </c>
    </row>
    <row r="169" spans="1:29" s="304" customFormat="1" x14ac:dyDescent="0.2">
      <c r="A169" s="24">
        <v>603</v>
      </c>
      <c r="B169" s="24" t="s">
        <v>708</v>
      </c>
      <c r="C169" s="24"/>
      <c r="D169" s="24"/>
      <c r="E169" s="31" t="s">
        <v>473</v>
      </c>
      <c r="F169" s="27">
        <v>56941</v>
      </c>
      <c r="G169" s="42">
        <v>1</v>
      </c>
      <c r="H169" s="27">
        <v>84000</v>
      </c>
      <c r="I169" s="27">
        <v>105469.25702444985</v>
      </c>
      <c r="J169" s="27">
        <v>510657</v>
      </c>
      <c r="K169" s="374">
        <v>2.0889498603662497E-3</v>
      </c>
      <c r="L169" s="27">
        <v>787933.95369559817</v>
      </c>
      <c r="M169" s="27">
        <v>22443874</v>
      </c>
      <c r="N169" s="27">
        <v>19073</v>
      </c>
      <c r="O169" s="27">
        <v>19885</v>
      </c>
      <c r="P169" s="27">
        <v>23399383.132700678</v>
      </c>
      <c r="Q169" s="27">
        <v>21573252.412544508</v>
      </c>
      <c r="R169" s="27">
        <v>0</v>
      </c>
      <c r="S169" s="27">
        <v>20864690</v>
      </c>
      <c r="T169" s="27">
        <v>20864690</v>
      </c>
      <c r="U169" s="27">
        <v>19664181.968028154</v>
      </c>
      <c r="V169" s="27">
        <v>19769651.225052603</v>
      </c>
      <c r="W169" s="43">
        <v>3.5074585437468095E-3</v>
      </c>
      <c r="X169" s="27">
        <v>20557585.178748202</v>
      </c>
      <c r="Y169" s="27">
        <v>0</v>
      </c>
      <c r="Z169" s="27">
        <v>0</v>
      </c>
      <c r="AA169" s="27">
        <v>0</v>
      </c>
      <c r="AB169" s="27">
        <v>20557585</v>
      </c>
      <c r="AC169" s="24">
        <v>603</v>
      </c>
    </row>
    <row r="170" spans="1:29" s="304" customFormat="1" x14ac:dyDescent="0.2">
      <c r="A170" s="24">
        <v>606</v>
      </c>
      <c r="B170" s="24" t="s">
        <v>282</v>
      </c>
      <c r="C170" s="24"/>
      <c r="D170" s="24"/>
      <c r="E170" s="31" t="s">
        <v>473</v>
      </c>
      <c r="F170" s="27">
        <v>79644</v>
      </c>
      <c r="G170" s="42">
        <v>1</v>
      </c>
      <c r="H170" s="27">
        <v>387000</v>
      </c>
      <c r="I170" s="27">
        <v>485911.93414835824</v>
      </c>
      <c r="J170" s="27">
        <v>936189</v>
      </c>
      <c r="K170" s="374">
        <v>3.829678004661483E-3</v>
      </c>
      <c r="L170" s="27">
        <v>1444521.6655726414</v>
      </c>
      <c r="M170" s="27">
        <v>35003514</v>
      </c>
      <c r="N170" s="27">
        <v>28922</v>
      </c>
      <c r="O170" s="27">
        <v>29284</v>
      </c>
      <c r="P170" s="27">
        <v>35441632.804646976</v>
      </c>
      <c r="Q170" s="27">
        <v>32675702.862390816</v>
      </c>
      <c r="R170" s="27">
        <v>0</v>
      </c>
      <c r="S170" s="27">
        <v>33948500</v>
      </c>
      <c r="T170" s="27">
        <v>33948500</v>
      </c>
      <c r="U170" s="27">
        <v>31995178.530886576</v>
      </c>
      <c r="V170" s="27">
        <v>32481090.465034932</v>
      </c>
      <c r="W170" s="43">
        <v>5.7626751713975499E-3</v>
      </c>
      <c r="X170" s="27">
        <v>33925612.130607575</v>
      </c>
      <c r="Y170" s="27">
        <v>0</v>
      </c>
      <c r="Z170" s="27">
        <v>0</v>
      </c>
      <c r="AA170" s="27">
        <v>0</v>
      </c>
      <c r="AB170" s="27">
        <v>33925612</v>
      </c>
      <c r="AC170" s="24">
        <v>606</v>
      </c>
    </row>
    <row r="171" spans="1:29" s="304" customFormat="1" x14ac:dyDescent="0.2">
      <c r="A171" s="24">
        <v>610</v>
      </c>
      <c r="B171" s="24" t="s">
        <v>292</v>
      </c>
      <c r="C171" s="24"/>
      <c r="D171" s="24"/>
      <c r="E171" s="31" t="s">
        <v>472</v>
      </c>
      <c r="F171" s="27">
        <v>25897</v>
      </c>
      <c r="G171" s="42">
        <v>0.43588000000000005</v>
      </c>
      <c r="H171" s="27">
        <v>93000</v>
      </c>
      <c r="I171" s="27">
        <v>50897.504725226201</v>
      </c>
      <c r="J171" s="27">
        <v>526330</v>
      </c>
      <c r="K171" s="374">
        <v>2.1530635632265264E-3</v>
      </c>
      <c r="L171" s="27">
        <v>812117.09199835546</v>
      </c>
      <c r="M171" s="27">
        <v>7133948</v>
      </c>
      <c r="N171" s="27">
        <v>7475</v>
      </c>
      <c r="O171" s="27">
        <v>7665</v>
      </c>
      <c r="P171" s="27">
        <v>7315279.1197324414</v>
      </c>
      <c r="Q171" s="27">
        <v>6744381.3378848657</v>
      </c>
      <c r="R171" s="27">
        <v>3804640.4003276103</v>
      </c>
      <c r="S171" s="27">
        <v>7125628.5</v>
      </c>
      <c r="T171" s="27">
        <v>3105918.9505800004</v>
      </c>
      <c r="U171" s="27">
        <v>2927211.256057587</v>
      </c>
      <c r="V171" s="27">
        <v>6782749.1611104226</v>
      </c>
      <c r="W171" s="43">
        <v>1.2033703186974131E-3</v>
      </c>
      <c r="X171" s="27">
        <v>7594866.253108778</v>
      </c>
      <c r="Y171" s="27">
        <v>0</v>
      </c>
      <c r="Z171" s="27">
        <v>0</v>
      </c>
      <c r="AA171" s="27">
        <v>0</v>
      </c>
      <c r="AB171" s="27">
        <v>7594866</v>
      </c>
      <c r="AC171" s="24">
        <v>610</v>
      </c>
    </row>
    <row r="172" spans="1:29" s="304" customFormat="1" x14ac:dyDescent="0.2">
      <c r="A172" s="24">
        <v>613</v>
      </c>
      <c r="B172" s="24" t="s">
        <v>11</v>
      </c>
      <c r="C172" s="24"/>
      <c r="D172" s="24"/>
      <c r="E172" s="31" t="s">
        <v>472</v>
      </c>
      <c r="F172" s="27">
        <v>25934</v>
      </c>
      <c r="G172" s="42">
        <v>0.43735999999999997</v>
      </c>
      <c r="H172" s="27">
        <v>483000</v>
      </c>
      <c r="I172" s="27">
        <v>265236.19695022702</v>
      </c>
      <c r="J172" s="27">
        <v>85563</v>
      </c>
      <c r="K172" s="374">
        <v>3.500134471915932E-4</v>
      </c>
      <c r="L172" s="27">
        <v>132022.06741522482</v>
      </c>
      <c r="M172" s="27">
        <v>5157524</v>
      </c>
      <c r="N172" s="27">
        <v>7610</v>
      </c>
      <c r="O172" s="27">
        <v>7669</v>
      </c>
      <c r="P172" s="27">
        <v>5197510.0599211557</v>
      </c>
      <c r="Q172" s="27">
        <v>4791886.8546034647</v>
      </c>
      <c r="R172" s="27">
        <v>2696107.2198740933</v>
      </c>
      <c r="S172" s="27">
        <v>4035382.75</v>
      </c>
      <c r="T172" s="27">
        <v>1764914.99954</v>
      </c>
      <c r="U172" s="27">
        <v>1663365.7010507651</v>
      </c>
      <c r="V172" s="27">
        <v>4624709.1178750861</v>
      </c>
      <c r="W172" s="43">
        <v>8.2049882029679459E-4</v>
      </c>
      <c r="X172" s="27">
        <v>4756731.1852903105</v>
      </c>
      <c r="Y172" s="27">
        <v>0</v>
      </c>
      <c r="Z172" s="27">
        <v>0</v>
      </c>
      <c r="AA172" s="27">
        <v>0</v>
      </c>
      <c r="AB172" s="27">
        <v>4756731</v>
      </c>
      <c r="AC172" s="24">
        <v>613</v>
      </c>
    </row>
    <row r="173" spans="1:29" s="304" customFormat="1" x14ac:dyDescent="0.2">
      <c r="A173" s="24">
        <v>622</v>
      </c>
      <c r="B173" s="24" t="s">
        <v>336</v>
      </c>
      <c r="C173" s="24"/>
      <c r="D173" s="24"/>
      <c r="E173" s="31" t="s">
        <v>473</v>
      </c>
      <c r="F173" s="27">
        <v>74143</v>
      </c>
      <c r="G173" s="42">
        <v>1</v>
      </c>
      <c r="H173" s="27">
        <v>1127000</v>
      </c>
      <c r="I173" s="27">
        <v>1415045.8650780355</v>
      </c>
      <c r="J173" s="27">
        <v>694492</v>
      </c>
      <c r="K173" s="374">
        <v>2.8409655922184119E-3</v>
      </c>
      <c r="L173" s="27">
        <v>1071587.8316951757</v>
      </c>
      <c r="M173" s="27">
        <v>36308547</v>
      </c>
      <c r="N173" s="27">
        <v>24776</v>
      </c>
      <c r="O173" s="27">
        <v>25132</v>
      </c>
      <c r="P173" s="27">
        <v>36830255.214885376</v>
      </c>
      <c r="Q173" s="27">
        <v>33955954.636204623</v>
      </c>
      <c r="R173" s="27">
        <v>0</v>
      </c>
      <c r="S173" s="27">
        <v>34865624</v>
      </c>
      <c r="T173" s="27">
        <v>34865624</v>
      </c>
      <c r="U173" s="27">
        <v>32859533.24803051</v>
      </c>
      <c r="V173" s="27">
        <v>34274579.113108538</v>
      </c>
      <c r="W173" s="43">
        <v>6.0808693069535225E-3</v>
      </c>
      <c r="X173" s="27">
        <v>35346166.944803715</v>
      </c>
      <c r="Y173" s="27">
        <v>0</v>
      </c>
      <c r="Z173" s="27">
        <v>0</v>
      </c>
      <c r="AA173" s="27">
        <v>0</v>
      </c>
      <c r="AB173" s="27">
        <v>35346167</v>
      </c>
      <c r="AC173" s="24">
        <v>622</v>
      </c>
    </row>
    <row r="174" spans="1:29" s="304" customFormat="1" x14ac:dyDescent="0.2">
      <c r="A174" s="24">
        <v>626</v>
      </c>
      <c r="B174" s="24" t="s">
        <v>340</v>
      </c>
      <c r="C174" s="24"/>
      <c r="D174" s="24"/>
      <c r="E174" s="31" t="s">
        <v>472</v>
      </c>
      <c r="F174" s="27">
        <v>25627</v>
      </c>
      <c r="G174" s="42">
        <v>0.42508000000000001</v>
      </c>
      <c r="H174" s="27">
        <v>5000</v>
      </c>
      <c r="I174" s="27">
        <v>2668.6233199972107</v>
      </c>
      <c r="J174" s="27">
        <v>68572</v>
      </c>
      <c r="K174" s="374">
        <v>2.8050818812830233E-4</v>
      </c>
      <c r="L174" s="27">
        <v>105805.28039920055</v>
      </c>
      <c r="M174" s="27">
        <v>4856012</v>
      </c>
      <c r="N174" s="27">
        <v>7565</v>
      </c>
      <c r="O174" s="27">
        <v>7630</v>
      </c>
      <c r="P174" s="27">
        <v>4897735.8307997352</v>
      </c>
      <c r="Q174" s="27">
        <v>4515507.5554169593</v>
      </c>
      <c r="R174" s="27">
        <v>2596055.6037603184</v>
      </c>
      <c r="S174" s="27">
        <v>4450256</v>
      </c>
      <c r="T174" s="27">
        <v>1891714.82048</v>
      </c>
      <c r="U174" s="27">
        <v>1782869.7412487045</v>
      </c>
      <c r="V174" s="27">
        <v>4381593.9683290198</v>
      </c>
      <c r="W174" s="43">
        <v>7.7736622788620875E-4</v>
      </c>
      <c r="X174" s="27">
        <v>4487399.2487282204</v>
      </c>
      <c r="Y174" s="27">
        <v>163862</v>
      </c>
      <c r="Z174" s="27">
        <v>0</v>
      </c>
      <c r="AA174" s="27">
        <v>20482.75</v>
      </c>
      <c r="AB174" s="27">
        <v>4466916</v>
      </c>
      <c r="AC174" s="24">
        <v>626</v>
      </c>
    </row>
    <row r="175" spans="1:29" s="304" customFormat="1" x14ac:dyDescent="0.2">
      <c r="A175" s="24">
        <v>627</v>
      </c>
      <c r="B175" s="24" t="s">
        <v>346</v>
      </c>
      <c r="C175" s="24"/>
      <c r="D175" s="24"/>
      <c r="E175" s="31" t="s">
        <v>472</v>
      </c>
      <c r="F175" s="27">
        <v>31342</v>
      </c>
      <c r="G175" s="42">
        <v>0.65368000000000004</v>
      </c>
      <c r="H175" s="27">
        <v>6000</v>
      </c>
      <c r="I175" s="27">
        <v>4924.5102808387419</v>
      </c>
      <c r="J175" s="27">
        <v>267669</v>
      </c>
      <c r="K175" s="374">
        <v>1.0949563408988298E-3</v>
      </c>
      <c r="L175" s="27">
        <v>413008.13158685196</v>
      </c>
      <c r="M175" s="27">
        <v>4836785</v>
      </c>
      <c r="N175" s="27">
        <v>9080</v>
      </c>
      <c r="O175" s="27">
        <v>9329</v>
      </c>
      <c r="P175" s="27">
        <v>4969423.7075991184</v>
      </c>
      <c r="Q175" s="27">
        <v>4581600.7790007545</v>
      </c>
      <c r="R175" s="27">
        <v>1586699.9817835412</v>
      </c>
      <c r="S175" s="27">
        <v>5351520.5</v>
      </c>
      <c r="T175" s="27">
        <v>3498181.92044</v>
      </c>
      <c r="U175" s="27">
        <v>3296904.283782714</v>
      </c>
      <c r="V175" s="27">
        <v>4888528.7758470951</v>
      </c>
      <c r="W175" s="43">
        <v>8.6730473016482883E-4</v>
      </c>
      <c r="X175" s="27">
        <v>5301536.9074339466</v>
      </c>
      <c r="Y175" s="27">
        <v>0</v>
      </c>
      <c r="Z175" s="27">
        <v>0</v>
      </c>
      <c r="AA175" s="27">
        <v>0</v>
      </c>
      <c r="AB175" s="27">
        <v>5301537</v>
      </c>
      <c r="AC175" s="24">
        <v>627</v>
      </c>
    </row>
    <row r="176" spans="1:29" s="304" customFormat="1" x14ac:dyDescent="0.2">
      <c r="A176" s="24">
        <v>629</v>
      </c>
      <c r="B176" s="24" t="s">
        <v>348</v>
      </c>
      <c r="C176" s="24"/>
      <c r="D176" s="24"/>
      <c r="E176" s="31" t="s">
        <v>472</v>
      </c>
      <c r="F176" s="27">
        <v>27115</v>
      </c>
      <c r="G176" s="42">
        <v>0.48459999999999992</v>
      </c>
      <c r="H176" s="27">
        <v>13000</v>
      </c>
      <c r="I176" s="27">
        <v>7909.9431595551087</v>
      </c>
      <c r="J176" s="27">
        <v>113890</v>
      </c>
      <c r="K176" s="374">
        <v>4.6589099845319301E-4</v>
      </c>
      <c r="L176" s="27">
        <v>175730.08494232269</v>
      </c>
      <c r="M176" s="27">
        <v>5402652</v>
      </c>
      <c r="N176" s="27">
        <v>7854</v>
      </c>
      <c r="O176" s="27">
        <v>7774</v>
      </c>
      <c r="P176" s="27">
        <v>5347621.1673032856</v>
      </c>
      <c r="Q176" s="27">
        <v>4930283.0162080675</v>
      </c>
      <c r="R176" s="27">
        <v>2541067.8665536386</v>
      </c>
      <c r="S176" s="27">
        <v>5951302</v>
      </c>
      <c r="T176" s="27">
        <v>2884000.9491999997</v>
      </c>
      <c r="U176" s="27">
        <v>2718061.9247654635</v>
      </c>
      <c r="V176" s="27">
        <v>5267039.7344786562</v>
      </c>
      <c r="W176" s="43">
        <v>9.3445874723072835E-4</v>
      </c>
      <c r="X176" s="27">
        <v>5442769.8194209794</v>
      </c>
      <c r="Y176" s="27">
        <v>111411</v>
      </c>
      <c r="Z176" s="27">
        <v>0</v>
      </c>
      <c r="AA176" s="27">
        <v>13926.375</v>
      </c>
      <c r="AB176" s="27">
        <v>5428844</v>
      </c>
      <c r="AC176" s="24">
        <v>629</v>
      </c>
    </row>
    <row r="177" spans="1:29" s="304" customFormat="1" x14ac:dyDescent="0.2">
      <c r="A177" s="24">
        <v>632</v>
      </c>
      <c r="B177" s="24" t="s">
        <v>367</v>
      </c>
      <c r="C177" s="24"/>
      <c r="D177" s="24"/>
      <c r="E177" s="31" t="s">
        <v>473</v>
      </c>
      <c r="F177" s="27">
        <v>52882</v>
      </c>
      <c r="G177" s="42">
        <v>1</v>
      </c>
      <c r="H177" s="27">
        <v>128000</v>
      </c>
      <c r="I177" s="27">
        <v>160715.05832297119</v>
      </c>
      <c r="J177" s="27">
        <v>333021</v>
      </c>
      <c r="K177" s="374">
        <v>1.3622924417936676E-3</v>
      </c>
      <c r="L177" s="27">
        <v>513845.01376395865</v>
      </c>
      <c r="M177" s="27">
        <v>8610381</v>
      </c>
      <c r="N177" s="27">
        <v>16003</v>
      </c>
      <c r="O177" s="27">
        <v>16175</v>
      </c>
      <c r="P177" s="27">
        <v>8702925.2437043041</v>
      </c>
      <c r="Q177" s="27">
        <v>8023733.016600633</v>
      </c>
      <c r="R177" s="27">
        <v>0</v>
      </c>
      <c r="S177" s="27">
        <v>8202196.5</v>
      </c>
      <c r="T177" s="27">
        <v>8202196.5</v>
      </c>
      <c r="U177" s="27">
        <v>7730260.2872855356</v>
      </c>
      <c r="V177" s="27">
        <v>7890975.3456085064</v>
      </c>
      <c r="W177" s="43">
        <v>1.3999877175059443E-3</v>
      </c>
      <c r="X177" s="27">
        <v>8404820.3593724649</v>
      </c>
      <c r="Y177" s="27">
        <v>143605</v>
      </c>
      <c r="Z177" s="27">
        <v>322711</v>
      </c>
      <c r="AA177" s="27">
        <v>58289.5</v>
      </c>
      <c r="AB177" s="27">
        <v>8346530</v>
      </c>
      <c r="AC177" s="24">
        <v>632</v>
      </c>
    </row>
    <row r="178" spans="1:29" s="304" customFormat="1" x14ac:dyDescent="0.2">
      <c r="A178" s="24">
        <v>637</v>
      </c>
      <c r="B178" s="24" t="s">
        <v>377</v>
      </c>
      <c r="C178" s="24"/>
      <c r="D178" s="24"/>
      <c r="E178" s="31" t="s">
        <v>473</v>
      </c>
      <c r="F178" s="27">
        <v>125767</v>
      </c>
      <c r="G178" s="42">
        <v>1</v>
      </c>
      <c r="H178" s="27">
        <v>31000</v>
      </c>
      <c r="I178" s="27">
        <v>38923.178187594589</v>
      </c>
      <c r="J178" s="27">
        <v>1271301</v>
      </c>
      <c r="K178" s="374">
        <v>5.2005241217362606E-3</v>
      </c>
      <c r="L178" s="27">
        <v>1961593.0522193324</v>
      </c>
      <c r="M178" s="27">
        <v>41793520</v>
      </c>
      <c r="N178" s="27">
        <v>40618</v>
      </c>
      <c r="O178" s="27">
        <v>40799</v>
      </c>
      <c r="P178" s="27">
        <v>41979758.296321824</v>
      </c>
      <c r="Q178" s="27">
        <v>38703581.064858362</v>
      </c>
      <c r="R178" s="27">
        <v>0</v>
      </c>
      <c r="S178" s="27">
        <v>41548692</v>
      </c>
      <c r="T178" s="27">
        <v>41548692</v>
      </c>
      <c r="U178" s="27">
        <v>39158072.323219545</v>
      </c>
      <c r="V178" s="27">
        <v>39196995.501407139</v>
      </c>
      <c r="W178" s="43">
        <v>6.9541862522286306E-3</v>
      </c>
      <c r="X178" s="27">
        <v>41158588.55362647</v>
      </c>
      <c r="Y178" s="27">
        <v>767581</v>
      </c>
      <c r="Z178" s="27">
        <v>594974</v>
      </c>
      <c r="AA178" s="27">
        <v>170319.375</v>
      </c>
      <c r="AB178" s="27">
        <v>40988270</v>
      </c>
      <c r="AC178" s="24">
        <v>637</v>
      </c>
    </row>
    <row r="179" spans="1:29" s="304" customFormat="1" x14ac:dyDescent="0.2">
      <c r="A179" s="24">
        <v>638</v>
      </c>
      <c r="B179" s="24" t="s">
        <v>378</v>
      </c>
      <c r="C179" s="24"/>
      <c r="D179" s="24"/>
      <c r="E179" s="31" t="s">
        <v>471</v>
      </c>
      <c r="F179" s="27">
        <v>9302</v>
      </c>
      <c r="G179" s="42">
        <v>0</v>
      </c>
      <c r="H179" s="27">
        <v>10000</v>
      </c>
      <c r="I179" s="27">
        <v>0</v>
      </c>
      <c r="J179" s="27">
        <v>39571</v>
      </c>
      <c r="K179" s="374">
        <v>1.6187349811038108E-4</v>
      </c>
      <c r="L179" s="27">
        <v>61057.293803254463</v>
      </c>
      <c r="M179" s="27">
        <v>864867</v>
      </c>
      <c r="N179" s="27">
        <v>2525</v>
      </c>
      <c r="O179" s="27">
        <v>2727</v>
      </c>
      <c r="P179" s="27">
        <v>934056.3600000001</v>
      </c>
      <c r="Q179" s="27">
        <v>861160.89076134656</v>
      </c>
      <c r="R179" s="27">
        <v>861160.89076134656</v>
      </c>
      <c r="S179" s="27">
        <v>869998.875</v>
      </c>
      <c r="T179" s="27">
        <v>0</v>
      </c>
      <c r="U179" s="27">
        <v>0</v>
      </c>
      <c r="V179" s="27">
        <v>861160.89076134656</v>
      </c>
      <c r="W179" s="43">
        <v>1.5278398639698111E-4</v>
      </c>
      <c r="X179" s="27">
        <v>922218.18456460105</v>
      </c>
      <c r="Y179" s="27">
        <v>0</v>
      </c>
      <c r="Z179" s="27">
        <v>0</v>
      </c>
      <c r="AA179" s="27">
        <v>0</v>
      </c>
      <c r="AB179" s="27">
        <v>922218</v>
      </c>
      <c r="AC179" s="24">
        <v>638</v>
      </c>
    </row>
    <row r="180" spans="1:29" s="304" customFormat="1" x14ac:dyDescent="0.2">
      <c r="A180" s="24">
        <v>642</v>
      </c>
      <c r="B180" s="24" t="s">
        <v>384</v>
      </c>
      <c r="C180" s="24"/>
      <c r="D180" s="24"/>
      <c r="E180" s="31" t="s">
        <v>473</v>
      </c>
      <c r="F180" s="27">
        <v>44789</v>
      </c>
      <c r="G180" s="42">
        <v>1</v>
      </c>
      <c r="H180" s="27">
        <v>77000</v>
      </c>
      <c r="I180" s="27">
        <v>96680.152272412379</v>
      </c>
      <c r="J180" s="27">
        <v>757863</v>
      </c>
      <c r="K180" s="374">
        <v>3.1001979959674438E-3</v>
      </c>
      <c r="L180" s="27">
        <v>1169368.0688791245</v>
      </c>
      <c r="M180" s="27">
        <v>16916295</v>
      </c>
      <c r="N180" s="27">
        <v>13803</v>
      </c>
      <c r="O180" s="27">
        <v>13975</v>
      </c>
      <c r="P180" s="27">
        <v>17127089.953271028</v>
      </c>
      <c r="Q180" s="27">
        <v>15790460.481751431</v>
      </c>
      <c r="R180" s="27">
        <v>0</v>
      </c>
      <c r="S180" s="27">
        <v>16445196</v>
      </c>
      <c r="T180" s="27">
        <v>16445196</v>
      </c>
      <c r="U180" s="27">
        <v>15498975.860359715</v>
      </c>
      <c r="V180" s="27">
        <v>15595656.012632128</v>
      </c>
      <c r="W180" s="43">
        <v>2.7669237208152774E-3</v>
      </c>
      <c r="X180" s="27">
        <v>16765024.081511252</v>
      </c>
      <c r="Y180" s="27">
        <v>0</v>
      </c>
      <c r="Z180" s="27">
        <v>0</v>
      </c>
      <c r="AA180" s="27">
        <v>0</v>
      </c>
      <c r="AB180" s="27">
        <v>16765024</v>
      </c>
      <c r="AC180" s="24">
        <v>642</v>
      </c>
    </row>
    <row r="181" spans="1:29" s="304" customFormat="1" x14ac:dyDescent="0.2">
      <c r="A181" s="24">
        <v>654</v>
      </c>
      <c r="B181" s="24" t="s">
        <v>54</v>
      </c>
      <c r="C181" s="24"/>
      <c r="D181" s="24"/>
      <c r="E181" s="31" t="s">
        <v>472</v>
      </c>
      <c r="F181" s="27">
        <v>22847</v>
      </c>
      <c r="G181" s="42">
        <v>0.31387999999999994</v>
      </c>
      <c r="H181" s="27">
        <v>32000</v>
      </c>
      <c r="I181" s="27">
        <v>12611.310626603548</v>
      </c>
      <c r="J181" s="27">
        <v>257082</v>
      </c>
      <c r="K181" s="374">
        <v>1.0516479907309137E-3</v>
      </c>
      <c r="L181" s="27">
        <v>396672.59370570024</v>
      </c>
      <c r="M181" s="27">
        <v>3039358</v>
      </c>
      <c r="N181" s="27">
        <v>6645</v>
      </c>
      <c r="O181" s="27">
        <v>6712</v>
      </c>
      <c r="P181" s="27">
        <v>3070003.1446200148</v>
      </c>
      <c r="Q181" s="27">
        <v>2830414.4759113966</v>
      </c>
      <c r="R181" s="27">
        <v>1942003.9802123276</v>
      </c>
      <c r="S181" s="27">
        <v>3601225.75</v>
      </c>
      <c r="T181" s="27">
        <v>1130352.7384099998</v>
      </c>
      <c r="U181" s="27">
        <v>1065314.7464042439</v>
      </c>
      <c r="V181" s="27">
        <v>3019930.0372431749</v>
      </c>
      <c r="W181" s="43">
        <v>5.3578483960422065E-4</v>
      </c>
      <c r="X181" s="27">
        <v>3416602.6309488751</v>
      </c>
      <c r="Y181" s="27">
        <v>0</v>
      </c>
      <c r="Z181" s="27">
        <v>0</v>
      </c>
      <c r="AA181" s="27">
        <v>0</v>
      </c>
      <c r="AB181" s="27">
        <v>3416603</v>
      </c>
      <c r="AC181" s="24">
        <v>654</v>
      </c>
    </row>
    <row r="182" spans="1:29" s="304" customFormat="1" x14ac:dyDescent="0.2">
      <c r="A182" s="24">
        <v>664</v>
      </c>
      <c r="B182" s="24" t="s">
        <v>120</v>
      </c>
      <c r="C182" s="24"/>
      <c r="D182" s="24"/>
      <c r="E182" s="31" t="s">
        <v>472</v>
      </c>
      <c r="F182" s="27">
        <v>38950</v>
      </c>
      <c r="G182" s="42">
        <v>0.95799999999999996</v>
      </c>
      <c r="H182" s="27">
        <v>112000</v>
      </c>
      <c r="I182" s="27">
        <v>134719.39763923059</v>
      </c>
      <c r="J182" s="27">
        <v>592447</v>
      </c>
      <c r="K182" s="374">
        <v>2.4235290575168921E-3</v>
      </c>
      <c r="L182" s="27">
        <v>914134.35449841293</v>
      </c>
      <c r="M182" s="27">
        <v>11501526</v>
      </c>
      <c r="N182" s="27">
        <v>12417</v>
      </c>
      <c r="O182" s="27">
        <v>12583</v>
      </c>
      <c r="P182" s="27">
        <v>11655287.239913022</v>
      </c>
      <c r="Q182" s="27">
        <v>10745687.274805188</v>
      </c>
      <c r="R182" s="27">
        <v>451318.86554181832</v>
      </c>
      <c r="S182" s="27">
        <v>12857422</v>
      </c>
      <c r="T182" s="27">
        <v>12317410.275999999</v>
      </c>
      <c r="U182" s="27">
        <v>11608693.780838531</v>
      </c>
      <c r="V182" s="27">
        <v>12194732.04401958</v>
      </c>
      <c r="W182" s="43">
        <v>2.1635443442875233E-3</v>
      </c>
      <c r="X182" s="27">
        <v>13108866.398517992</v>
      </c>
      <c r="Y182" s="27">
        <v>0</v>
      </c>
      <c r="Z182" s="27">
        <v>0</v>
      </c>
      <c r="AA182" s="27">
        <v>0</v>
      </c>
      <c r="AB182" s="27">
        <v>13108866</v>
      </c>
      <c r="AC182" s="24">
        <v>664</v>
      </c>
    </row>
    <row r="183" spans="1:29" s="304" customFormat="1" x14ac:dyDescent="0.2">
      <c r="A183" s="24">
        <v>668</v>
      </c>
      <c r="B183" s="24" t="s">
        <v>353</v>
      </c>
      <c r="C183" s="24"/>
      <c r="D183" s="24"/>
      <c r="E183" s="31" t="s">
        <v>472</v>
      </c>
      <c r="F183" s="27">
        <v>19675</v>
      </c>
      <c r="G183" s="42">
        <v>0.18700000000000006</v>
      </c>
      <c r="H183" s="27">
        <v>21000</v>
      </c>
      <c r="I183" s="27">
        <v>4930.6877658930325</v>
      </c>
      <c r="J183" s="27">
        <v>300802</v>
      </c>
      <c r="K183" s="374">
        <v>1.2304938459629237E-3</v>
      </c>
      <c r="L183" s="27">
        <v>464131.71490754723</v>
      </c>
      <c r="M183" s="27">
        <v>2800983</v>
      </c>
      <c r="N183" s="27">
        <v>5960</v>
      </c>
      <c r="O183" s="27">
        <v>6015</v>
      </c>
      <c r="P183" s="27">
        <v>2826830.9974832213</v>
      </c>
      <c r="Q183" s="27">
        <v>2606219.928553815</v>
      </c>
      <c r="R183" s="27">
        <v>2118856.8019142514</v>
      </c>
      <c r="S183" s="27">
        <v>2978745.75</v>
      </c>
      <c r="T183" s="27">
        <v>557025.45525000012</v>
      </c>
      <c r="U183" s="27">
        <v>524975.44477582583</v>
      </c>
      <c r="V183" s="27">
        <v>2648762.9344559703</v>
      </c>
      <c r="W183" s="43">
        <v>4.6993374233352176E-4</v>
      </c>
      <c r="X183" s="27">
        <v>3112894.6493635178</v>
      </c>
      <c r="Y183" s="27">
        <v>0</v>
      </c>
      <c r="Z183" s="27">
        <v>0</v>
      </c>
      <c r="AA183" s="27">
        <v>0</v>
      </c>
      <c r="AB183" s="27">
        <v>3112895</v>
      </c>
      <c r="AC183" s="24">
        <v>668</v>
      </c>
    </row>
    <row r="184" spans="1:29" s="304" customFormat="1" x14ac:dyDescent="0.2">
      <c r="A184" s="24">
        <v>677</v>
      </c>
      <c r="B184" s="24" t="s">
        <v>166</v>
      </c>
      <c r="C184" s="24"/>
      <c r="D184" s="24"/>
      <c r="E184" s="31" t="s">
        <v>472</v>
      </c>
      <c r="F184" s="27">
        <v>27533</v>
      </c>
      <c r="G184" s="42">
        <v>0.50131999999999999</v>
      </c>
      <c r="H184" s="27">
        <v>101000</v>
      </c>
      <c r="I184" s="27">
        <v>63574.507631919245</v>
      </c>
      <c r="J184" s="27">
        <v>349591</v>
      </c>
      <c r="K184" s="374">
        <v>1.4300755118118378E-3</v>
      </c>
      <c r="L184" s="27">
        <v>539412.20585715631</v>
      </c>
      <c r="M184" s="27">
        <v>4125806</v>
      </c>
      <c r="N184" s="27">
        <v>8424</v>
      </c>
      <c r="O184" s="27">
        <v>8489</v>
      </c>
      <c r="P184" s="27">
        <v>4157640.9228395061</v>
      </c>
      <c r="Q184" s="27">
        <v>3833171.0097004166</v>
      </c>
      <c r="R184" s="27">
        <v>1911525.7191174037</v>
      </c>
      <c r="S184" s="27">
        <v>6086943.5</v>
      </c>
      <c r="T184" s="27">
        <v>3051506.5154200001</v>
      </c>
      <c r="U184" s="27">
        <v>2875929.591853145</v>
      </c>
      <c r="V184" s="27">
        <v>4851029.818602467</v>
      </c>
      <c r="W184" s="43">
        <v>8.6065180359207302E-4</v>
      </c>
      <c r="X184" s="27">
        <v>5390442.0244596237</v>
      </c>
      <c r="Y184" s="27">
        <v>0</v>
      </c>
      <c r="Z184" s="27">
        <v>0</v>
      </c>
      <c r="AA184" s="27">
        <v>0</v>
      </c>
      <c r="AB184" s="27">
        <v>5390442</v>
      </c>
      <c r="AC184" s="24">
        <v>677</v>
      </c>
    </row>
    <row r="185" spans="1:29" s="304" customFormat="1" x14ac:dyDescent="0.2">
      <c r="A185" s="24">
        <v>678</v>
      </c>
      <c r="B185" s="24" t="s">
        <v>170</v>
      </c>
      <c r="C185" s="24"/>
      <c r="D185" s="24"/>
      <c r="E185" s="31" t="s">
        <v>471</v>
      </c>
      <c r="F185" s="27">
        <v>13020</v>
      </c>
      <c r="G185" s="42">
        <v>0</v>
      </c>
      <c r="H185" s="27">
        <v>13000</v>
      </c>
      <c r="I185" s="27">
        <v>0</v>
      </c>
      <c r="J185" s="27">
        <v>124125</v>
      </c>
      <c r="K185" s="374">
        <v>5.0775941858813398E-4</v>
      </c>
      <c r="L185" s="27">
        <v>191522.49357683555</v>
      </c>
      <c r="M185" s="27">
        <v>1307023</v>
      </c>
      <c r="N185" s="27">
        <v>3703</v>
      </c>
      <c r="O185" s="27">
        <v>3752</v>
      </c>
      <c r="P185" s="27">
        <v>1324318.2003780717</v>
      </c>
      <c r="Q185" s="27">
        <v>1220965.9822765337</v>
      </c>
      <c r="R185" s="27">
        <v>1220965.9822765337</v>
      </c>
      <c r="S185" s="27">
        <v>1733301.375</v>
      </c>
      <c r="T185" s="27">
        <v>0</v>
      </c>
      <c r="U185" s="27">
        <v>0</v>
      </c>
      <c r="V185" s="27">
        <v>1220965.9822765337</v>
      </c>
      <c r="W185" s="43">
        <v>2.1661927756890152E-4</v>
      </c>
      <c r="X185" s="27">
        <v>1412488.4758533693</v>
      </c>
      <c r="Y185" s="27">
        <v>0</v>
      </c>
      <c r="Z185" s="27">
        <v>0</v>
      </c>
      <c r="AA185" s="27">
        <v>0</v>
      </c>
      <c r="AB185" s="27">
        <v>1412488</v>
      </c>
      <c r="AC185" s="24">
        <v>678</v>
      </c>
    </row>
    <row r="186" spans="1:29" s="304" customFormat="1" x14ac:dyDescent="0.2">
      <c r="A186" s="24">
        <v>687</v>
      </c>
      <c r="B186" s="24" t="s">
        <v>709</v>
      </c>
      <c r="C186" s="24"/>
      <c r="D186" s="24"/>
      <c r="E186" s="31" t="s">
        <v>473</v>
      </c>
      <c r="F186" s="27">
        <v>49199</v>
      </c>
      <c r="G186" s="42">
        <v>1</v>
      </c>
      <c r="H186" s="27">
        <v>116000</v>
      </c>
      <c r="I186" s="27">
        <v>145648.02160519265</v>
      </c>
      <c r="J186" s="27">
        <v>528472</v>
      </c>
      <c r="K186" s="374">
        <v>2.1618258647340049E-3</v>
      </c>
      <c r="L186" s="27">
        <v>815422.15690261789</v>
      </c>
      <c r="M186" s="27">
        <v>18574628</v>
      </c>
      <c r="N186" s="27">
        <v>16267</v>
      </c>
      <c r="O186" s="27">
        <v>16422</v>
      </c>
      <c r="P186" s="27">
        <v>18751616.217864387</v>
      </c>
      <c r="Q186" s="27">
        <v>17288205.741022959</v>
      </c>
      <c r="R186" s="27">
        <v>0</v>
      </c>
      <c r="S186" s="27">
        <v>19047806</v>
      </c>
      <c r="T186" s="27">
        <v>19047806</v>
      </c>
      <c r="U186" s="27">
        <v>17951837.447654314</v>
      </c>
      <c r="V186" s="27">
        <v>18097485.469259508</v>
      </c>
      <c r="W186" s="43">
        <v>3.2107890678946009E-3</v>
      </c>
      <c r="X186" s="27">
        <v>18912907.626162127</v>
      </c>
      <c r="Y186" s="27">
        <v>241994</v>
      </c>
      <c r="Z186" s="27">
        <v>355943</v>
      </c>
      <c r="AA186" s="27">
        <v>74742.125</v>
      </c>
      <c r="AB186" s="27">
        <v>18838166</v>
      </c>
      <c r="AC186" s="24">
        <v>687</v>
      </c>
    </row>
    <row r="187" spans="1:29" s="304" customFormat="1" x14ac:dyDescent="0.2">
      <c r="A187" s="24">
        <v>703</v>
      </c>
      <c r="B187" s="24" t="s">
        <v>265</v>
      </c>
      <c r="C187" s="24"/>
      <c r="D187" s="24"/>
      <c r="E187" s="31" t="s">
        <v>472</v>
      </c>
      <c r="F187" s="27">
        <v>22920</v>
      </c>
      <c r="G187" s="42">
        <v>0.31679999999999997</v>
      </c>
      <c r="H187" s="27">
        <v>19000</v>
      </c>
      <c r="I187" s="27">
        <v>7557.625617637721</v>
      </c>
      <c r="J187" s="27">
        <v>263910.61</v>
      </c>
      <c r="K187" s="374">
        <v>1.0795818561356678E-3</v>
      </c>
      <c r="L187" s="27">
        <v>407209.00792413898</v>
      </c>
      <c r="M187" s="27">
        <v>3033901.9799999995</v>
      </c>
      <c r="N187" s="27">
        <v>6729</v>
      </c>
      <c r="O187" s="27">
        <v>6799</v>
      </c>
      <c r="P187" s="27">
        <v>3065462.8565938473</v>
      </c>
      <c r="Q187" s="27">
        <v>2826228.520279204</v>
      </c>
      <c r="R187" s="27">
        <v>1930879.3250547522</v>
      </c>
      <c r="S187" s="27">
        <v>4117111.25</v>
      </c>
      <c r="T187" s="27">
        <v>1304300.8439999998</v>
      </c>
      <c r="U187" s="27">
        <v>1229254.2634215364</v>
      </c>
      <c r="V187" s="27">
        <v>3167691.2140939264</v>
      </c>
      <c r="W187" s="43">
        <v>5.6200008216360849E-4</v>
      </c>
      <c r="X187" s="27">
        <v>3574900.2220180654</v>
      </c>
      <c r="Y187" s="27">
        <v>0</v>
      </c>
      <c r="Z187" s="27">
        <v>0</v>
      </c>
      <c r="AA187" s="27">
        <v>0</v>
      </c>
      <c r="AB187" s="27">
        <v>3574900</v>
      </c>
      <c r="AC187" s="24">
        <v>703</v>
      </c>
    </row>
    <row r="188" spans="1:29" s="304" customFormat="1" x14ac:dyDescent="0.2">
      <c r="A188" s="24">
        <v>715</v>
      </c>
      <c r="B188" s="24" t="s">
        <v>308</v>
      </c>
      <c r="C188" s="24"/>
      <c r="D188" s="24"/>
      <c r="E188" s="31" t="s">
        <v>473</v>
      </c>
      <c r="F188" s="27">
        <v>54501</v>
      </c>
      <c r="G188" s="42">
        <v>1</v>
      </c>
      <c r="H188" s="27">
        <v>109000</v>
      </c>
      <c r="I188" s="27">
        <v>136858.91685315515</v>
      </c>
      <c r="J188" s="27">
        <v>706899</v>
      </c>
      <c r="K188" s="374">
        <v>2.8917190351704599E-3</v>
      </c>
      <c r="L188" s="27">
        <v>1090731.5946583806</v>
      </c>
      <c r="M188" s="27">
        <v>14638393</v>
      </c>
      <c r="N188" s="27">
        <v>17260</v>
      </c>
      <c r="O188" s="27">
        <v>17524</v>
      </c>
      <c r="P188" s="27">
        <v>14862294.260254925</v>
      </c>
      <c r="Q188" s="27">
        <v>13702413.593028132</v>
      </c>
      <c r="R188" s="27">
        <v>0</v>
      </c>
      <c r="S188" s="27">
        <v>16795572</v>
      </c>
      <c r="T188" s="27">
        <v>16795572</v>
      </c>
      <c r="U188" s="27">
        <v>15829192.001660153</v>
      </c>
      <c r="V188" s="27">
        <v>15966050.918513311</v>
      </c>
      <c r="W188" s="43">
        <v>2.832637817761355E-3</v>
      </c>
      <c r="X188" s="27">
        <v>17056782.513171691</v>
      </c>
      <c r="Y188" s="27">
        <v>0</v>
      </c>
      <c r="Z188" s="27">
        <v>0</v>
      </c>
      <c r="AA188" s="27">
        <v>0</v>
      </c>
      <c r="AB188" s="27">
        <v>17056783</v>
      </c>
      <c r="AC188" s="24">
        <v>715</v>
      </c>
    </row>
    <row r="189" spans="1:29" s="304" customFormat="1" x14ac:dyDescent="0.2">
      <c r="A189" s="24">
        <v>716</v>
      </c>
      <c r="B189" s="24" t="s">
        <v>312</v>
      </c>
      <c r="C189" s="24"/>
      <c r="D189" s="24"/>
      <c r="E189" s="31" t="s">
        <v>472</v>
      </c>
      <c r="F189" s="27">
        <v>26401</v>
      </c>
      <c r="G189" s="42">
        <v>0.45604</v>
      </c>
      <c r="H189" s="27">
        <v>12000</v>
      </c>
      <c r="I189" s="27">
        <v>6871.17142477573</v>
      </c>
      <c r="J189" s="27">
        <v>466129</v>
      </c>
      <c r="K189" s="374">
        <v>1.9067987111949113E-3</v>
      </c>
      <c r="L189" s="27">
        <v>719228.10399578488</v>
      </c>
      <c r="M189" s="27">
        <v>4295251</v>
      </c>
      <c r="N189" s="27">
        <v>7601</v>
      </c>
      <c r="O189" s="27">
        <v>7720</v>
      </c>
      <c r="P189" s="27">
        <v>4362496.7399026444</v>
      </c>
      <c r="Q189" s="27">
        <v>4022039.5035670348</v>
      </c>
      <c r="R189" s="27">
        <v>2187828.6083603241</v>
      </c>
      <c r="S189" s="27">
        <v>4909716</v>
      </c>
      <c r="T189" s="27">
        <v>2239026.8846399998</v>
      </c>
      <c r="U189" s="27">
        <v>2110198.2387885056</v>
      </c>
      <c r="V189" s="27">
        <v>4304898.0185736055</v>
      </c>
      <c r="W189" s="43">
        <v>7.6375911559180916E-4</v>
      </c>
      <c r="X189" s="27">
        <v>5024126.1225693906</v>
      </c>
      <c r="Y189" s="27">
        <v>0</v>
      </c>
      <c r="Z189" s="27">
        <v>0</v>
      </c>
      <c r="AA189" s="27">
        <v>0</v>
      </c>
      <c r="AB189" s="27">
        <v>5024126</v>
      </c>
      <c r="AC189" s="24">
        <v>716</v>
      </c>
    </row>
    <row r="190" spans="1:29" s="304" customFormat="1" x14ac:dyDescent="0.2">
      <c r="A190" s="24">
        <v>717</v>
      </c>
      <c r="B190" s="24" t="s">
        <v>330</v>
      </c>
      <c r="C190" s="24"/>
      <c r="D190" s="24"/>
      <c r="E190" s="31" t="s">
        <v>472</v>
      </c>
      <c r="F190" s="27">
        <v>21850</v>
      </c>
      <c r="G190" s="42">
        <v>0.27400000000000002</v>
      </c>
      <c r="H190" s="27">
        <v>41000</v>
      </c>
      <c r="I190" s="27">
        <v>14105.257540627023</v>
      </c>
      <c r="J190" s="27">
        <v>162183</v>
      </c>
      <c r="K190" s="374">
        <v>6.6344367198291516E-4</v>
      </c>
      <c r="L190" s="27">
        <v>250245.25740803164</v>
      </c>
      <c r="M190" s="27">
        <v>2355403</v>
      </c>
      <c r="N190" s="27">
        <v>5888</v>
      </c>
      <c r="O190" s="27">
        <v>5860</v>
      </c>
      <c r="P190" s="27">
        <v>2344202.0346467393</v>
      </c>
      <c r="Q190" s="27">
        <v>2161256.2140050596</v>
      </c>
      <c r="R190" s="27">
        <v>1569072.0113676733</v>
      </c>
      <c r="S190" s="27">
        <v>2801684.5</v>
      </c>
      <c r="T190" s="27">
        <v>767661.55300000007</v>
      </c>
      <c r="U190" s="27">
        <v>723492.00817510788</v>
      </c>
      <c r="V190" s="27">
        <v>2306669.2770834081</v>
      </c>
      <c r="W190" s="43">
        <v>4.0924074842817307E-4</v>
      </c>
      <c r="X190" s="27">
        <v>2556914.5344914398</v>
      </c>
      <c r="Y190" s="27">
        <v>62217</v>
      </c>
      <c r="Z190" s="27">
        <v>112509</v>
      </c>
      <c r="AA190" s="27">
        <v>21840.75</v>
      </c>
      <c r="AB190" s="27">
        <v>2535074</v>
      </c>
      <c r="AC190" s="24">
        <v>717</v>
      </c>
    </row>
    <row r="191" spans="1:29" s="304" customFormat="1" x14ac:dyDescent="0.2">
      <c r="A191" s="24">
        <v>718</v>
      </c>
      <c r="B191" s="24" t="s">
        <v>338</v>
      </c>
      <c r="C191" s="24"/>
      <c r="D191" s="24"/>
      <c r="E191" s="31" t="s">
        <v>473</v>
      </c>
      <c r="F191" s="27">
        <v>44585</v>
      </c>
      <c r="G191" s="42">
        <v>1</v>
      </c>
      <c r="H191" s="27">
        <v>522000</v>
      </c>
      <c r="I191" s="27">
        <v>655416.09722336696</v>
      </c>
      <c r="J191" s="27">
        <v>557584</v>
      </c>
      <c r="K191" s="374">
        <v>2.2809146235975518E-3</v>
      </c>
      <c r="L191" s="27">
        <v>860341.41436895297</v>
      </c>
      <c r="M191" s="27">
        <v>25375164</v>
      </c>
      <c r="N191" s="27">
        <v>15555</v>
      </c>
      <c r="O191" s="27">
        <v>15706</v>
      </c>
      <c r="P191" s="27">
        <v>25621493.139440693</v>
      </c>
      <c r="Q191" s="27">
        <v>23621944.884135764</v>
      </c>
      <c r="R191" s="27">
        <v>0</v>
      </c>
      <c r="S191" s="27">
        <v>24558336</v>
      </c>
      <c r="T191" s="27">
        <v>24558336</v>
      </c>
      <c r="U191" s="27">
        <v>23145303.761329629</v>
      </c>
      <c r="V191" s="27">
        <v>23800719.858552996</v>
      </c>
      <c r="W191" s="43">
        <v>4.2226358606376442E-3</v>
      </c>
      <c r="X191" s="27">
        <v>24661061.27292195</v>
      </c>
      <c r="Y191" s="27">
        <v>250676</v>
      </c>
      <c r="Z191" s="27">
        <v>237429</v>
      </c>
      <c r="AA191" s="27">
        <v>61013.125</v>
      </c>
      <c r="AB191" s="27">
        <v>24600048</v>
      </c>
      <c r="AC191" s="24">
        <v>718</v>
      </c>
    </row>
    <row r="192" spans="1:29" s="304" customFormat="1" x14ac:dyDescent="0.2">
      <c r="A192" s="24">
        <v>736</v>
      </c>
      <c r="B192" s="24" t="s">
        <v>77</v>
      </c>
      <c r="C192" s="24"/>
      <c r="D192" s="24"/>
      <c r="E192" s="31" t="s">
        <v>473</v>
      </c>
      <c r="F192" s="27">
        <v>44955</v>
      </c>
      <c r="G192" s="42">
        <v>1</v>
      </c>
      <c r="H192" s="27">
        <v>36000</v>
      </c>
      <c r="I192" s="27">
        <v>45201.110153335656</v>
      </c>
      <c r="J192" s="27">
        <v>210816</v>
      </c>
      <c r="K192" s="374">
        <v>8.6238718702176076E-4</v>
      </c>
      <c r="L192" s="27">
        <v>325285.04335060756</v>
      </c>
      <c r="M192" s="27">
        <v>6041469</v>
      </c>
      <c r="N192" s="27">
        <v>13394</v>
      </c>
      <c r="O192" s="27">
        <v>13556</v>
      </c>
      <c r="P192" s="27">
        <v>6114540.3736001197</v>
      </c>
      <c r="Q192" s="27">
        <v>5637350.4428851549</v>
      </c>
      <c r="R192" s="27">
        <v>0</v>
      </c>
      <c r="S192" s="27">
        <v>7038519</v>
      </c>
      <c r="T192" s="27">
        <v>7038519</v>
      </c>
      <c r="U192" s="27">
        <v>6633538.2122343322</v>
      </c>
      <c r="V192" s="27">
        <v>6678739.3223876683</v>
      </c>
      <c r="W192" s="43">
        <v>1.184917277047414E-3</v>
      </c>
      <c r="X192" s="27">
        <v>7004024.3657382755</v>
      </c>
      <c r="Y192" s="27">
        <v>0</v>
      </c>
      <c r="Z192" s="27">
        <v>0</v>
      </c>
      <c r="AA192" s="27">
        <v>0</v>
      </c>
      <c r="AB192" s="27">
        <v>7004024</v>
      </c>
      <c r="AC192" s="24">
        <v>736</v>
      </c>
    </row>
    <row r="193" spans="1:29" s="304" customFormat="1" x14ac:dyDescent="0.2">
      <c r="A193" s="24">
        <v>737</v>
      </c>
      <c r="B193" s="24" t="s">
        <v>318</v>
      </c>
      <c r="C193" s="24"/>
      <c r="D193" s="24"/>
      <c r="E193" s="31" t="s">
        <v>472</v>
      </c>
      <c r="F193" s="27">
        <v>32282</v>
      </c>
      <c r="G193" s="42">
        <v>0.69128000000000001</v>
      </c>
      <c r="H193" s="27">
        <v>536000</v>
      </c>
      <c r="I193" s="27">
        <v>465227.50435454602</v>
      </c>
      <c r="J193" s="27">
        <v>705075</v>
      </c>
      <c r="K193" s="374">
        <v>2.8842575795450442E-3</v>
      </c>
      <c r="L193" s="27">
        <v>1087917.1976530703</v>
      </c>
      <c r="M193" s="27">
        <v>7761870.0099999998</v>
      </c>
      <c r="N193" s="27">
        <v>9039</v>
      </c>
      <c r="O193" s="27">
        <v>9060</v>
      </c>
      <c r="P193" s="27">
        <v>7779902.8975107865</v>
      </c>
      <c r="Q193" s="27">
        <v>7172745.0249973889</v>
      </c>
      <c r="R193" s="27">
        <v>2214369.8441171939</v>
      </c>
      <c r="S193" s="27">
        <v>7198283</v>
      </c>
      <c r="T193" s="27">
        <v>4976029.0722399997</v>
      </c>
      <c r="U193" s="27">
        <v>4689719.3849861016</v>
      </c>
      <c r="V193" s="27">
        <v>7369316.7334578428</v>
      </c>
      <c r="W193" s="43">
        <v>1.307436972160052E-3</v>
      </c>
      <c r="X193" s="27">
        <v>8457233.9311109129</v>
      </c>
      <c r="Y193" s="27">
        <v>0</v>
      </c>
      <c r="Z193" s="27">
        <v>0</v>
      </c>
      <c r="AA193" s="27">
        <v>0</v>
      </c>
      <c r="AB193" s="27">
        <v>8457234</v>
      </c>
      <c r="AC193" s="24">
        <v>737</v>
      </c>
    </row>
    <row r="194" spans="1:29" s="304" customFormat="1" x14ac:dyDescent="0.2">
      <c r="A194" s="24">
        <v>743</v>
      </c>
      <c r="B194" s="24" t="s">
        <v>27</v>
      </c>
      <c r="C194" s="24"/>
      <c r="D194" s="24"/>
      <c r="E194" s="31" t="s">
        <v>472</v>
      </c>
      <c r="F194" s="27">
        <v>17068</v>
      </c>
      <c r="G194" s="42">
        <v>8.2720000000000016E-2</v>
      </c>
      <c r="H194" s="27">
        <v>15000</v>
      </c>
      <c r="I194" s="27">
        <v>1557.9315966183024</v>
      </c>
      <c r="J194" s="27">
        <v>149194</v>
      </c>
      <c r="K194" s="374">
        <v>6.1030943562407302E-4</v>
      </c>
      <c r="L194" s="27">
        <v>230203.47961089551</v>
      </c>
      <c r="M194" s="27">
        <v>2753275</v>
      </c>
      <c r="N194" s="27">
        <v>4936</v>
      </c>
      <c r="O194" s="27">
        <v>5027</v>
      </c>
      <c r="P194" s="27">
        <v>2804034.3243517019</v>
      </c>
      <c r="Q194" s="27">
        <v>2585202.3495499799</v>
      </c>
      <c r="R194" s="27">
        <v>2371354.4111952055</v>
      </c>
      <c r="S194" s="27">
        <v>2860158.75</v>
      </c>
      <c r="T194" s="27">
        <v>236592.33180000004</v>
      </c>
      <c r="U194" s="27">
        <v>222979.33325418664</v>
      </c>
      <c r="V194" s="27">
        <v>2595891.6760460101</v>
      </c>
      <c r="W194" s="43">
        <v>4.6055351883247887E-4</v>
      </c>
      <c r="X194" s="27">
        <v>2826095.1556569058</v>
      </c>
      <c r="Y194" s="27">
        <v>95857</v>
      </c>
      <c r="Z194" s="27">
        <v>92489</v>
      </c>
      <c r="AA194" s="27">
        <v>23543.25</v>
      </c>
      <c r="AB194" s="27">
        <v>2802552</v>
      </c>
      <c r="AC194" s="24">
        <v>743</v>
      </c>
    </row>
    <row r="195" spans="1:29" s="304" customFormat="1" x14ac:dyDescent="0.2">
      <c r="A195" s="24">
        <v>744</v>
      </c>
      <c r="B195" s="24" t="s">
        <v>28</v>
      </c>
      <c r="C195" s="24"/>
      <c r="D195" s="24"/>
      <c r="E195" s="31" t="s">
        <v>471</v>
      </c>
      <c r="F195" s="27">
        <v>6931</v>
      </c>
      <c r="G195" s="42">
        <v>0</v>
      </c>
      <c r="H195" s="27">
        <v>132000</v>
      </c>
      <c r="I195" s="27">
        <v>0</v>
      </c>
      <c r="J195" s="27">
        <v>60067</v>
      </c>
      <c r="K195" s="374">
        <v>2.4571669684860783E-4</v>
      </c>
      <c r="L195" s="27">
        <v>92682.228573452434</v>
      </c>
      <c r="M195" s="27">
        <v>946780</v>
      </c>
      <c r="N195" s="27">
        <v>1936</v>
      </c>
      <c r="O195" s="27">
        <v>1973</v>
      </c>
      <c r="P195" s="27">
        <v>964874.45247933886</v>
      </c>
      <c r="Q195" s="27">
        <v>889573.88285432151</v>
      </c>
      <c r="R195" s="27">
        <v>889573.88285432151</v>
      </c>
      <c r="S195" s="27">
        <v>869088.75</v>
      </c>
      <c r="T195" s="27">
        <v>0</v>
      </c>
      <c r="U195" s="27">
        <v>0</v>
      </c>
      <c r="V195" s="27">
        <v>889573.88285432151</v>
      </c>
      <c r="W195" s="43">
        <v>1.5782491457196212E-4</v>
      </c>
      <c r="X195" s="27">
        <v>982256.11142777395</v>
      </c>
      <c r="Y195" s="27">
        <v>0</v>
      </c>
      <c r="Z195" s="27">
        <v>0</v>
      </c>
      <c r="AA195" s="27">
        <v>0</v>
      </c>
      <c r="AB195" s="27">
        <v>982256</v>
      </c>
      <c r="AC195" s="24">
        <v>744</v>
      </c>
    </row>
    <row r="196" spans="1:29" s="304" customFormat="1" x14ac:dyDescent="0.2">
      <c r="A196" s="24">
        <v>748</v>
      </c>
      <c r="B196" s="24" t="s">
        <v>40</v>
      </c>
      <c r="C196" s="24"/>
      <c r="D196" s="24"/>
      <c r="E196" s="31" t="s">
        <v>473</v>
      </c>
      <c r="F196" s="27">
        <v>67894</v>
      </c>
      <c r="G196" s="42">
        <v>1</v>
      </c>
      <c r="H196" s="27">
        <v>874000</v>
      </c>
      <c r="I196" s="27">
        <v>1097382.5076115378</v>
      </c>
      <c r="J196" s="27">
        <v>575979</v>
      </c>
      <c r="K196" s="374">
        <v>2.356163239951459E-3</v>
      </c>
      <c r="L196" s="27">
        <v>888724.54644827533</v>
      </c>
      <c r="M196" s="27">
        <v>28504520</v>
      </c>
      <c r="N196" s="27">
        <v>21515</v>
      </c>
      <c r="O196" s="27">
        <v>21650</v>
      </c>
      <c r="P196" s="27">
        <v>28683377.085754126</v>
      </c>
      <c r="Q196" s="27">
        <v>26444873.798848305</v>
      </c>
      <c r="R196" s="27">
        <v>0</v>
      </c>
      <c r="S196" s="27">
        <v>28136292</v>
      </c>
      <c r="T196" s="27">
        <v>28136292</v>
      </c>
      <c r="U196" s="27">
        <v>26517392.100892697</v>
      </c>
      <c r="V196" s="27">
        <v>27614774.608504236</v>
      </c>
      <c r="W196" s="43">
        <v>4.8993113753822894E-3</v>
      </c>
      <c r="X196" s="27">
        <v>28503499.154952511</v>
      </c>
      <c r="Y196" s="27">
        <v>0</v>
      </c>
      <c r="Z196" s="27">
        <v>0</v>
      </c>
      <c r="AA196" s="27">
        <v>0</v>
      </c>
      <c r="AB196" s="27">
        <v>28503499</v>
      </c>
      <c r="AC196" s="24">
        <v>748</v>
      </c>
    </row>
    <row r="197" spans="1:29" s="304" customFormat="1" x14ac:dyDescent="0.2">
      <c r="A197" s="24">
        <v>753</v>
      </c>
      <c r="B197" s="24" t="s">
        <v>43</v>
      </c>
      <c r="C197" s="24"/>
      <c r="D197" s="24"/>
      <c r="E197" s="31" t="s">
        <v>472</v>
      </c>
      <c r="F197" s="27">
        <v>30608</v>
      </c>
      <c r="G197" s="42">
        <v>0.62431999999999999</v>
      </c>
      <c r="H197" s="27">
        <v>19000</v>
      </c>
      <c r="I197" s="27">
        <v>14893.86624243555</v>
      </c>
      <c r="J197" s="27">
        <v>473613</v>
      </c>
      <c r="K197" s="374">
        <v>1.9374135872369139E-3</v>
      </c>
      <c r="L197" s="27">
        <v>730775.77241011744</v>
      </c>
      <c r="M197" s="27">
        <v>5723964</v>
      </c>
      <c r="N197" s="27">
        <v>9403</v>
      </c>
      <c r="O197" s="27">
        <v>9628</v>
      </c>
      <c r="P197" s="27">
        <v>5860930.0640221201</v>
      </c>
      <c r="Q197" s="27">
        <v>5403532.3464027848</v>
      </c>
      <c r="R197" s="27">
        <v>2029999.0318965982</v>
      </c>
      <c r="S197" s="27">
        <v>5362454</v>
      </c>
      <c r="T197" s="27">
        <v>3347887.2812799998</v>
      </c>
      <c r="U197" s="27">
        <v>3155257.2651468567</v>
      </c>
      <c r="V197" s="27">
        <v>5200150.1632858915</v>
      </c>
      <c r="W197" s="43">
        <v>9.2259144642218823E-4</v>
      </c>
      <c r="X197" s="27">
        <v>5930925.9356960086</v>
      </c>
      <c r="Y197" s="27">
        <v>0</v>
      </c>
      <c r="Z197" s="27">
        <v>0</v>
      </c>
      <c r="AA197" s="27">
        <v>0</v>
      </c>
      <c r="AB197" s="27">
        <v>5930926</v>
      </c>
      <c r="AC197" s="24">
        <v>753</v>
      </c>
    </row>
    <row r="198" spans="1:29" s="304" customFormat="1" x14ac:dyDescent="0.2">
      <c r="A198" s="24">
        <v>755</v>
      </c>
      <c r="B198" s="24" t="s">
        <v>51</v>
      </c>
      <c r="C198" s="24"/>
      <c r="D198" s="24"/>
      <c r="E198" s="31" t="s">
        <v>471</v>
      </c>
      <c r="F198" s="27">
        <v>11030</v>
      </c>
      <c r="G198" s="42">
        <v>0</v>
      </c>
      <c r="H198" s="27">
        <v>102000</v>
      </c>
      <c r="I198" s="27">
        <v>0</v>
      </c>
      <c r="J198" s="27">
        <v>265806</v>
      </c>
      <c r="K198" s="374">
        <v>1.0873353475708966E-3</v>
      </c>
      <c r="L198" s="27">
        <v>410133.55832978332</v>
      </c>
      <c r="M198" s="27">
        <v>1050861</v>
      </c>
      <c r="N198" s="27">
        <v>3115</v>
      </c>
      <c r="O198" s="27">
        <v>3136</v>
      </c>
      <c r="P198" s="27">
        <v>1057945.4561797753</v>
      </c>
      <c r="Q198" s="27">
        <v>975381.45494849409</v>
      </c>
      <c r="R198" s="27">
        <v>975381.45494849409</v>
      </c>
      <c r="S198" s="27">
        <v>1163657.75</v>
      </c>
      <c r="T198" s="27">
        <v>0</v>
      </c>
      <c r="U198" s="27">
        <v>0</v>
      </c>
      <c r="V198" s="27">
        <v>975381.45494849398</v>
      </c>
      <c r="W198" s="43">
        <v>1.730485772675631E-4</v>
      </c>
      <c r="X198" s="27">
        <v>1385515.0132782774</v>
      </c>
      <c r="Y198" s="27">
        <v>0</v>
      </c>
      <c r="Z198" s="27">
        <v>0</v>
      </c>
      <c r="AA198" s="27">
        <v>0</v>
      </c>
      <c r="AB198" s="27">
        <v>1385515</v>
      </c>
      <c r="AC198" s="24">
        <v>755</v>
      </c>
    </row>
    <row r="199" spans="1:29" s="304" customFormat="1" x14ac:dyDescent="0.2">
      <c r="A199" s="24">
        <v>757</v>
      </c>
      <c r="B199" s="24" t="s">
        <v>56</v>
      </c>
      <c r="C199" s="24"/>
      <c r="D199" s="24"/>
      <c r="E199" s="31" t="s">
        <v>472</v>
      </c>
      <c r="F199" s="27">
        <v>33129</v>
      </c>
      <c r="G199" s="42">
        <v>0.72516000000000003</v>
      </c>
      <c r="H199" s="27">
        <v>17000</v>
      </c>
      <c r="I199" s="27">
        <v>15478.517490541084</v>
      </c>
      <c r="J199" s="27">
        <v>1132353</v>
      </c>
      <c r="K199" s="374">
        <v>4.6321281040606595E-3</v>
      </c>
      <c r="L199" s="27">
        <v>1747198.9540319075</v>
      </c>
      <c r="M199" s="27">
        <v>5702466</v>
      </c>
      <c r="N199" s="27">
        <v>10171</v>
      </c>
      <c r="O199" s="27">
        <v>10316</v>
      </c>
      <c r="P199" s="27">
        <v>5783761.6022023391</v>
      </c>
      <c r="Q199" s="27">
        <v>5332386.2526923316</v>
      </c>
      <c r="R199" s="27">
        <v>1465553.0376899603</v>
      </c>
      <c r="S199" s="27">
        <v>6541317.5</v>
      </c>
      <c r="T199" s="27">
        <v>4743501.7982999999</v>
      </c>
      <c r="U199" s="27">
        <v>4470571.2151697427</v>
      </c>
      <c r="V199" s="27">
        <v>5951602.7703502439</v>
      </c>
      <c r="W199" s="43">
        <v>1.0559113940967666E-3</v>
      </c>
      <c r="X199" s="27">
        <v>7698801.7243821509</v>
      </c>
      <c r="Y199" s="27">
        <v>0</v>
      </c>
      <c r="Z199" s="27">
        <v>0</v>
      </c>
      <c r="AA199" s="27">
        <v>0</v>
      </c>
      <c r="AB199" s="27">
        <v>7698802</v>
      </c>
      <c r="AC199" s="24">
        <v>757</v>
      </c>
    </row>
    <row r="200" spans="1:29" s="304" customFormat="1" x14ac:dyDescent="0.2">
      <c r="A200" s="24">
        <v>758</v>
      </c>
      <c r="B200" s="24" t="s">
        <v>57</v>
      </c>
      <c r="C200" s="24"/>
      <c r="D200" s="24"/>
      <c r="E200" s="31" t="s">
        <v>473</v>
      </c>
      <c r="F200" s="27">
        <v>184702</v>
      </c>
      <c r="G200" s="42">
        <v>1</v>
      </c>
      <c r="H200" s="27">
        <v>865000</v>
      </c>
      <c r="I200" s="27">
        <v>1086082.2300732038</v>
      </c>
      <c r="J200" s="27">
        <v>2194975</v>
      </c>
      <c r="K200" s="374">
        <v>8.9790068867310335E-3</v>
      </c>
      <c r="L200" s="27">
        <v>3386804.3129008231</v>
      </c>
      <c r="M200" s="27">
        <v>67214802</v>
      </c>
      <c r="N200" s="27">
        <v>66779</v>
      </c>
      <c r="O200" s="27">
        <v>67498</v>
      </c>
      <c r="P200" s="27">
        <v>67938494.21818237</v>
      </c>
      <c r="Q200" s="27">
        <v>62636449.686948776</v>
      </c>
      <c r="R200" s="27">
        <v>0</v>
      </c>
      <c r="S200" s="27">
        <v>65307516</v>
      </c>
      <c r="T200" s="27">
        <v>65307516</v>
      </c>
      <c r="U200" s="27">
        <v>61549866.233522296</v>
      </c>
      <c r="V200" s="27">
        <v>62635948.463595502</v>
      </c>
      <c r="W200" s="43">
        <v>1.1112638765519664E-2</v>
      </c>
      <c r="X200" s="27">
        <v>66022752.776496328</v>
      </c>
      <c r="Y200" s="27">
        <v>0</v>
      </c>
      <c r="Z200" s="27">
        <v>0</v>
      </c>
      <c r="AA200" s="27">
        <v>0</v>
      </c>
      <c r="AB200" s="27">
        <v>66022753</v>
      </c>
      <c r="AC200" s="24">
        <v>758</v>
      </c>
    </row>
    <row r="201" spans="1:29" s="304" customFormat="1" x14ac:dyDescent="0.2">
      <c r="A201" s="24">
        <v>762</v>
      </c>
      <c r="B201" s="24" t="s">
        <v>82</v>
      </c>
      <c r="C201" s="24"/>
      <c r="D201" s="24"/>
      <c r="E201" s="31" t="s">
        <v>472</v>
      </c>
      <c r="F201" s="27">
        <v>32606</v>
      </c>
      <c r="G201" s="42">
        <v>0.70423999999999998</v>
      </c>
      <c r="H201" s="27">
        <v>19000</v>
      </c>
      <c r="I201" s="27">
        <v>16800.449068703248</v>
      </c>
      <c r="J201" s="27">
        <v>677231</v>
      </c>
      <c r="K201" s="374">
        <v>2.770355841368464E-3</v>
      </c>
      <c r="L201" s="27">
        <v>1044954.4398592864</v>
      </c>
      <c r="M201" s="27">
        <v>4986746</v>
      </c>
      <c r="N201" s="27">
        <v>9463</v>
      </c>
      <c r="O201" s="27">
        <v>9621</v>
      </c>
      <c r="P201" s="27">
        <v>5070007.7423650008</v>
      </c>
      <c r="Q201" s="27">
        <v>4674335.0514544621</v>
      </c>
      <c r="R201" s="27">
        <v>1382481.3348181718</v>
      </c>
      <c r="S201" s="27">
        <v>5929902.5</v>
      </c>
      <c r="T201" s="27">
        <v>4176074.5365999998</v>
      </c>
      <c r="U201" s="27">
        <v>3935792.460839401</v>
      </c>
      <c r="V201" s="27">
        <v>5335074.244726276</v>
      </c>
      <c r="W201" s="43">
        <v>9.4652917890001589E-4</v>
      </c>
      <c r="X201" s="27">
        <v>6380028.6845855629</v>
      </c>
      <c r="Y201" s="27">
        <v>117199</v>
      </c>
      <c r="Z201" s="27">
        <v>242634</v>
      </c>
      <c r="AA201" s="27">
        <v>44979.125</v>
      </c>
      <c r="AB201" s="27">
        <v>6335050</v>
      </c>
      <c r="AC201" s="24">
        <v>762</v>
      </c>
    </row>
    <row r="202" spans="1:29" s="304" customFormat="1" x14ac:dyDescent="0.2">
      <c r="A202" s="24">
        <v>765</v>
      </c>
      <c r="B202" s="24" t="s">
        <v>260</v>
      </c>
      <c r="C202" s="24"/>
      <c r="D202" s="24"/>
      <c r="E202" s="31" t="s">
        <v>471</v>
      </c>
      <c r="F202" s="27">
        <v>12196</v>
      </c>
      <c r="G202" s="42">
        <v>0</v>
      </c>
      <c r="H202" s="27">
        <v>12000</v>
      </c>
      <c r="I202" s="27">
        <v>0</v>
      </c>
      <c r="J202" s="27">
        <v>344674</v>
      </c>
      <c r="K202" s="374">
        <v>1.4099614891637182E-3</v>
      </c>
      <c r="L202" s="27">
        <v>531825.36919316999</v>
      </c>
      <c r="M202" s="27">
        <v>5982572</v>
      </c>
      <c r="N202" s="27">
        <v>3801</v>
      </c>
      <c r="O202" s="27">
        <v>3812</v>
      </c>
      <c r="P202" s="27">
        <v>5999885.4154169951</v>
      </c>
      <c r="Q202" s="27">
        <v>5531643.3676512949</v>
      </c>
      <c r="R202" s="27">
        <v>5531643.3676512949</v>
      </c>
      <c r="S202" s="27">
        <v>5230841</v>
      </c>
      <c r="T202" s="27">
        <v>0</v>
      </c>
      <c r="U202" s="27">
        <v>0</v>
      </c>
      <c r="V202" s="27">
        <v>5531643.3676512949</v>
      </c>
      <c r="W202" s="43">
        <v>9.8140374708493541E-4</v>
      </c>
      <c r="X202" s="27">
        <v>6063468.7368444651</v>
      </c>
      <c r="Y202" s="27">
        <v>0</v>
      </c>
      <c r="Z202" s="27">
        <v>0</v>
      </c>
      <c r="AA202" s="27">
        <v>0</v>
      </c>
      <c r="AB202" s="27">
        <v>6063469</v>
      </c>
      <c r="AC202" s="24">
        <v>765</v>
      </c>
    </row>
    <row r="203" spans="1:29" s="304" customFormat="1" x14ac:dyDescent="0.2">
      <c r="A203" s="24">
        <v>766</v>
      </c>
      <c r="B203" s="24" t="s">
        <v>88</v>
      </c>
      <c r="C203" s="24"/>
      <c r="D203" s="24"/>
      <c r="E203" s="31" t="s">
        <v>472</v>
      </c>
      <c r="F203" s="27">
        <v>26483</v>
      </c>
      <c r="G203" s="42">
        <v>0.45931999999999995</v>
      </c>
      <c r="H203" s="27">
        <v>136000</v>
      </c>
      <c r="I203" s="27">
        <v>78433.368125713823</v>
      </c>
      <c r="J203" s="27">
        <v>323237</v>
      </c>
      <c r="K203" s="374">
        <v>1.3222689320134757E-3</v>
      </c>
      <c r="L203" s="27">
        <v>498748.48947670165</v>
      </c>
      <c r="M203" s="27">
        <v>4624509</v>
      </c>
      <c r="N203" s="27">
        <v>7922</v>
      </c>
      <c r="O203" s="27">
        <v>8014</v>
      </c>
      <c r="P203" s="27">
        <v>4678214.4819490025</v>
      </c>
      <c r="Q203" s="27">
        <v>4313118.0547261983</v>
      </c>
      <c r="R203" s="27">
        <v>2332016.6698293611</v>
      </c>
      <c r="S203" s="27">
        <v>4116596.25</v>
      </c>
      <c r="T203" s="27">
        <v>1890834.9895499998</v>
      </c>
      <c r="U203" s="27">
        <v>1782040.5338409441</v>
      </c>
      <c r="V203" s="27">
        <v>4192490.5717960191</v>
      </c>
      <c r="W203" s="43">
        <v>7.4381620131918973E-4</v>
      </c>
      <c r="X203" s="27">
        <v>4691239.0612727208</v>
      </c>
      <c r="Y203" s="27">
        <v>0</v>
      </c>
      <c r="Z203" s="27">
        <v>0</v>
      </c>
      <c r="AA203" s="27">
        <v>0</v>
      </c>
      <c r="AB203" s="27">
        <v>4691239</v>
      </c>
      <c r="AC203" s="24">
        <v>766</v>
      </c>
    </row>
    <row r="204" spans="1:29" s="304" customFormat="1" x14ac:dyDescent="0.2">
      <c r="A204" s="24">
        <v>770</v>
      </c>
      <c r="B204" s="24" t="s">
        <v>101</v>
      </c>
      <c r="C204" s="24"/>
      <c r="D204" s="24"/>
      <c r="E204" s="31" t="s">
        <v>472</v>
      </c>
      <c r="F204" s="27">
        <v>19823</v>
      </c>
      <c r="G204" s="42">
        <v>0.19291999999999998</v>
      </c>
      <c r="H204" s="27">
        <v>11000</v>
      </c>
      <c r="I204" s="27">
        <v>2664.5049966276847</v>
      </c>
      <c r="J204" s="27">
        <v>283606</v>
      </c>
      <c r="K204" s="374">
        <v>1.1601499912838376E-3</v>
      </c>
      <c r="L204" s="27">
        <v>437598.61682458839</v>
      </c>
      <c r="M204" s="27">
        <v>1771601</v>
      </c>
      <c r="N204" s="27">
        <v>5550</v>
      </c>
      <c r="O204" s="27">
        <v>5703</v>
      </c>
      <c r="P204" s="27">
        <v>1820439.7302702703</v>
      </c>
      <c r="Q204" s="27">
        <v>1678369.2792337404</v>
      </c>
      <c r="R204" s="27">
        <v>1354578.2778839672</v>
      </c>
      <c r="S204" s="27">
        <v>1950888.875</v>
      </c>
      <c r="T204" s="27">
        <v>376365.48176499997</v>
      </c>
      <c r="U204" s="27">
        <v>354710.24587048939</v>
      </c>
      <c r="V204" s="27">
        <v>1711953.0287510841</v>
      </c>
      <c r="W204" s="43">
        <v>3.0372838695186645E-4</v>
      </c>
      <c r="X204" s="27">
        <v>2149551.6455756724</v>
      </c>
      <c r="Y204" s="27">
        <v>0</v>
      </c>
      <c r="Z204" s="27">
        <v>0</v>
      </c>
      <c r="AA204" s="27">
        <v>0</v>
      </c>
      <c r="AB204" s="27">
        <v>2149552</v>
      </c>
      <c r="AC204" s="24">
        <v>770</v>
      </c>
    </row>
    <row r="205" spans="1:29" s="304" customFormat="1" x14ac:dyDescent="0.2">
      <c r="A205" s="24">
        <v>772</v>
      </c>
      <c r="B205" s="24" t="s">
        <v>103</v>
      </c>
      <c r="C205" s="24"/>
      <c r="D205" s="24"/>
      <c r="E205" s="31" t="s">
        <v>473</v>
      </c>
      <c r="F205" s="27">
        <v>238326</v>
      </c>
      <c r="G205" s="42">
        <v>1</v>
      </c>
      <c r="H205" s="27">
        <v>2246000</v>
      </c>
      <c r="I205" s="27">
        <v>2820047.0390108856</v>
      </c>
      <c r="J205" s="27">
        <v>5160406</v>
      </c>
      <c r="K205" s="374">
        <v>2.1109726084501255E-2</v>
      </c>
      <c r="L205" s="27">
        <v>7962407.4520754386</v>
      </c>
      <c r="M205" s="27">
        <v>99990444</v>
      </c>
      <c r="N205" s="27">
        <v>96257</v>
      </c>
      <c r="O205" s="27">
        <v>98568</v>
      </c>
      <c r="P205" s="27">
        <v>102391078.92612486</v>
      </c>
      <c r="Q205" s="27">
        <v>94400291.577734143</v>
      </c>
      <c r="R205" s="27">
        <v>0</v>
      </c>
      <c r="S205" s="27">
        <v>107538592</v>
      </c>
      <c r="T205" s="27">
        <v>107538592</v>
      </c>
      <c r="U205" s="27">
        <v>101351059.6933641</v>
      </c>
      <c r="V205" s="27">
        <v>104171106.73237498</v>
      </c>
      <c r="W205" s="43">
        <v>1.8481653224970196E-2</v>
      </c>
      <c r="X205" s="27">
        <v>112133514.18445042</v>
      </c>
      <c r="Y205" s="27">
        <v>1165117</v>
      </c>
      <c r="Z205" s="27">
        <v>926894</v>
      </c>
      <c r="AA205" s="27">
        <v>261501.375</v>
      </c>
      <c r="AB205" s="27">
        <v>111872013</v>
      </c>
      <c r="AC205" s="24">
        <v>772</v>
      </c>
    </row>
    <row r="206" spans="1:29" s="304" customFormat="1" x14ac:dyDescent="0.2">
      <c r="A206" s="24">
        <v>777</v>
      </c>
      <c r="B206" s="24" t="s">
        <v>110</v>
      </c>
      <c r="C206" s="24"/>
      <c r="D206" s="24"/>
      <c r="E206" s="31" t="s">
        <v>473</v>
      </c>
      <c r="F206" s="27">
        <v>44152</v>
      </c>
      <c r="G206" s="42">
        <v>1</v>
      </c>
      <c r="H206" s="27">
        <v>77000</v>
      </c>
      <c r="I206" s="27">
        <v>96680.152272412379</v>
      </c>
      <c r="J206" s="27">
        <v>444799</v>
      </c>
      <c r="K206" s="374">
        <v>1.8195438600490102E-3</v>
      </c>
      <c r="L206" s="27">
        <v>686316.32322644815</v>
      </c>
      <c r="M206" s="27">
        <v>10358513</v>
      </c>
      <c r="N206" s="27">
        <v>13390</v>
      </c>
      <c r="O206" s="27">
        <v>13486</v>
      </c>
      <c r="P206" s="27">
        <v>10432778.664525766</v>
      </c>
      <c r="Q206" s="27">
        <v>9618585.5079012364</v>
      </c>
      <c r="R206" s="27">
        <v>0</v>
      </c>
      <c r="S206" s="27">
        <v>9911420</v>
      </c>
      <c r="T206" s="27">
        <v>9911420</v>
      </c>
      <c r="U206" s="27">
        <v>9341138.8542822171</v>
      </c>
      <c r="V206" s="27">
        <v>9437819.0065546297</v>
      </c>
      <c r="W206" s="43">
        <v>1.6744230098974841E-3</v>
      </c>
      <c r="X206" s="27">
        <v>10124135.329781078</v>
      </c>
      <c r="Y206" s="27">
        <v>0</v>
      </c>
      <c r="Z206" s="27">
        <v>0</v>
      </c>
      <c r="AA206" s="27">
        <v>0</v>
      </c>
      <c r="AB206" s="27">
        <v>10124135</v>
      </c>
      <c r="AC206" s="24">
        <v>777</v>
      </c>
    </row>
    <row r="207" spans="1:29" s="304" customFormat="1" x14ac:dyDescent="0.2">
      <c r="A207" s="24">
        <v>779</v>
      </c>
      <c r="B207" s="24" t="s">
        <v>112</v>
      </c>
      <c r="C207" s="24"/>
      <c r="D207" s="24"/>
      <c r="E207" s="31" t="s">
        <v>472</v>
      </c>
      <c r="F207" s="27">
        <v>21944</v>
      </c>
      <c r="G207" s="42">
        <v>0.27776000000000001</v>
      </c>
      <c r="H207" s="27">
        <v>62000</v>
      </c>
      <c r="I207" s="27">
        <v>21622.603946772546</v>
      </c>
      <c r="J207" s="27">
        <v>383870</v>
      </c>
      <c r="K207" s="374">
        <v>1.5703009709037421E-3</v>
      </c>
      <c r="L207" s="27">
        <v>592304.04519105633</v>
      </c>
      <c r="M207" s="27">
        <v>4381823</v>
      </c>
      <c r="N207" s="27">
        <v>6723</v>
      </c>
      <c r="O207" s="27">
        <v>6884</v>
      </c>
      <c r="P207" s="27">
        <v>4486757.3303584717</v>
      </c>
      <c r="Q207" s="27">
        <v>4136602.5699364673</v>
      </c>
      <c r="R207" s="27">
        <v>2987619.8401109143</v>
      </c>
      <c r="S207" s="27">
        <v>4514920</v>
      </c>
      <c r="T207" s="27">
        <v>1254064.1792000001</v>
      </c>
      <c r="U207" s="27">
        <v>1181908.1050029821</v>
      </c>
      <c r="V207" s="27">
        <v>4191150.5490606688</v>
      </c>
      <c r="W207" s="43">
        <v>7.4357845943197006E-4</v>
      </c>
      <c r="X207" s="27">
        <v>4783454.5942517249</v>
      </c>
      <c r="Y207" s="27">
        <v>0</v>
      </c>
      <c r="Z207" s="27">
        <v>0</v>
      </c>
      <c r="AA207" s="27">
        <v>0</v>
      </c>
      <c r="AB207" s="27">
        <v>4783455</v>
      </c>
      <c r="AC207" s="24">
        <v>779</v>
      </c>
    </row>
    <row r="208" spans="1:29" s="304" customFormat="1" x14ac:dyDescent="0.2">
      <c r="A208" s="24">
        <v>784</v>
      </c>
      <c r="B208" s="24" t="s">
        <v>118</v>
      </c>
      <c r="C208" s="24"/>
      <c r="D208" s="24"/>
      <c r="E208" s="31" t="s">
        <v>472</v>
      </c>
      <c r="F208" s="27">
        <v>26557</v>
      </c>
      <c r="G208" s="42">
        <v>0.46228000000000002</v>
      </c>
      <c r="H208" s="27">
        <v>28000</v>
      </c>
      <c r="I208" s="27">
        <v>16252.109379087562</v>
      </c>
      <c r="J208" s="27">
        <v>245394</v>
      </c>
      <c r="K208" s="374">
        <v>1.0038357684996298E-3</v>
      </c>
      <c r="L208" s="27">
        <v>378638.23394798778</v>
      </c>
      <c r="M208" s="27">
        <v>5887287</v>
      </c>
      <c r="N208" s="27">
        <v>7851</v>
      </c>
      <c r="O208" s="27">
        <v>7869</v>
      </c>
      <c r="P208" s="27">
        <v>5900784.7921283916</v>
      </c>
      <c r="Q208" s="27">
        <v>5440276.7385260267</v>
      </c>
      <c r="R208" s="27">
        <v>2925345.6078402149</v>
      </c>
      <c r="S208" s="27">
        <v>5702869.5</v>
      </c>
      <c r="T208" s="27">
        <v>2636322.5124600003</v>
      </c>
      <c r="U208" s="27">
        <v>2484634.3564856523</v>
      </c>
      <c r="V208" s="27">
        <v>5426232.0737049542</v>
      </c>
      <c r="W208" s="43">
        <v>9.6270206442242222E-4</v>
      </c>
      <c r="X208" s="27">
        <v>5804870.3076529419</v>
      </c>
      <c r="Y208" s="27">
        <v>0</v>
      </c>
      <c r="Z208" s="27">
        <v>0</v>
      </c>
      <c r="AA208" s="27">
        <v>0</v>
      </c>
      <c r="AB208" s="27">
        <v>5804870</v>
      </c>
      <c r="AC208" s="24">
        <v>784</v>
      </c>
    </row>
    <row r="209" spans="1:29" s="304" customFormat="1" x14ac:dyDescent="0.2">
      <c r="A209" s="24">
        <v>785</v>
      </c>
      <c r="B209" s="24" t="s">
        <v>121</v>
      </c>
      <c r="C209" s="24"/>
      <c r="D209" s="24"/>
      <c r="E209" s="31" t="s">
        <v>472</v>
      </c>
      <c r="F209" s="27">
        <v>23979</v>
      </c>
      <c r="G209" s="42">
        <v>0.35915999999999992</v>
      </c>
      <c r="H209" s="27">
        <v>90000</v>
      </c>
      <c r="I209" s="27">
        <v>40586.076806680067</v>
      </c>
      <c r="J209" s="27">
        <v>447375</v>
      </c>
      <c r="K209" s="374">
        <v>1.8300815298357823E-3</v>
      </c>
      <c r="L209" s="27">
        <v>690291.04180412344</v>
      </c>
      <c r="M209" s="27">
        <v>3925437</v>
      </c>
      <c r="N209" s="27">
        <v>6876</v>
      </c>
      <c r="O209" s="27">
        <v>6913</v>
      </c>
      <c r="P209" s="27">
        <v>3946559.9157940662</v>
      </c>
      <c r="Q209" s="27">
        <v>3638563.1510803504</v>
      </c>
      <c r="R209" s="27">
        <v>2331736.8097383319</v>
      </c>
      <c r="S209" s="27">
        <v>3614085.5</v>
      </c>
      <c r="T209" s="27">
        <v>1298034.9481799998</v>
      </c>
      <c r="U209" s="27">
        <v>1223348.8933634534</v>
      </c>
      <c r="V209" s="27">
        <v>3595671.7799084652</v>
      </c>
      <c r="W209" s="43">
        <v>6.3793081432652774E-4</v>
      </c>
      <c r="X209" s="27">
        <v>4285962.8217125889</v>
      </c>
      <c r="Y209" s="27">
        <v>0</v>
      </c>
      <c r="Z209" s="27">
        <v>0</v>
      </c>
      <c r="AA209" s="27">
        <v>0</v>
      </c>
      <c r="AB209" s="27">
        <v>4285963</v>
      </c>
      <c r="AC209" s="24">
        <v>785</v>
      </c>
    </row>
    <row r="210" spans="1:29" s="304" customFormat="1" x14ac:dyDescent="0.2">
      <c r="A210" s="24">
        <v>794</v>
      </c>
      <c r="B210" s="24" t="s">
        <v>151</v>
      </c>
      <c r="C210" s="24"/>
      <c r="D210" s="24"/>
      <c r="E210" s="31" t="s">
        <v>473</v>
      </c>
      <c r="F210" s="27">
        <v>93476</v>
      </c>
      <c r="G210" s="42">
        <v>1</v>
      </c>
      <c r="H210" s="27">
        <v>356000</v>
      </c>
      <c r="I210" s="27">
        <v>446988.75596076366</v>
      </c>
      <c r="J210" s="27">
        <v>2380768</v>
      </c>
      <c r="K210" s="374">
        <v>9.7390322293916184E-3</v>
      </c>
      <c r="L210" s="27">
        <v>3673479.3473348292</v>
      </c>
      <c r="M210" s="27">
        <v>35230746</v>
      </c>
      <c r="N210" s="27">
        <v>31172</v>
      </c>
      <c r="O210" s="27">
        <v>31853</v>
      </c>
      <c r="P210" s="27">
        <v>36000415.511933781</v>
      </c>
      <c r="Q210" s="27">
        <v>33190877.143682733</v>
      </c>
      <c r="R210" s="27">
        <v>0</v>
      </c>
      <c r="S210" s="27">
        <v>38804184</v>
      </c>
      <c r="T210" s="27">
        <v>38804184</v>
      </c>
      <c r="U210" s="27">
        <v>36571477.232436553</v>
      </c>
      <c r="V210" s="27">
        <v>37018465.988397315</v>
      </c>
      <c r="W210" s="43">
        <v>6.5676795877343238E-3</v>
      </c>
      <c r="X210" s="27">
        <v>40691945.335732147</v>
      </c>
      <c r="Y210" s="27">
        <v>375471</v>
      </c>
      <c r="Z210" s="27">
        <v>437222</v>
      </c>
      <c r="AA210" s="27">
        <v>101586.625</v>
      </c>
      <c r="AB210" s="27">
        <v>40590358</v>
      </c>
      <c r="AC210" s="24">
        <v>794</v>
      </c>
    </row>
    <row r="211" spans="1:29" s="304" customFormat="1" x14ac:dyDescent="0.2">
      <c r="A211" s="24">
        <v>796</v>
      </c>
      <c r="B211" s="24" t="s">
        <v>287</v>
      </c>
      <c r="C211" s="24"/>
      <c r="D211" s="24"/>
      <c r="E211" s="31" t="s">
        <v>473</v>
      </c>
      <c r="F211" s="27">
        <v>156538</v>
      </c>
      <c r="G211" s="42">
        <v>1</v>
      </c>
      <c r="H211" s="27">
        <v>1312000</v>
      </c>
      <c r="I211" s="27">
        <v>1647329.3478104549</v>
      </c>
      <c r="J211" s="27">
        <v>4699364</v>
      </c>
      <c r="K211" s="374">
        <v>1.9223736816709025E-2</v>
      </c>
      <c r="L211" s="27">
        <v>7251028.4914820725</v>
      </c>
      <c r="M211" s="27">
        <v>48137338</v>
      </c>
      <c r="N211" s="27">
        <v>55697</v>
      </c>
      <c r="O211" s="27">
        <v>56642</v>
      </c>
      <c r="P211" s="27">
        <v>48954074.707722135</v>
      </c>
      <c r="Q211" s="27">
        <v>45133609.048708253</v>
      </c>
      <c r="R211" s="27">
        <v>0</v>
      </c>
      <c r="S211" s="27">
        <v>51316540</v>
      </c>
      <c r="T211" s="27">
        <v>51316540</v>
      </c>
      <c r="U211" s="27">
        <v>48363899.992264234</v>
      </c>
      <c r="V211" s="27">
        <v>50011229.340074688</v>
      </c>
      <c r="W211" s="43">
        <v>8.8728077008176625E-3</v>
      </c>
      <c r="X211" s="27">
        <v>57262257.83155676</v>
      </c>
      <c r="Y211" s="27">
        <v>0</v>
      </c>
      <c r="Z211" s="27">
        <v>0</v>
      </c>
      <c r="AA211" s="27">
        <v>0</v>
      </c>
      <c r="AB211" s="27">
        <v>57262258</v>
      </c>
      <c r="AC211" s="24">
        <v>796</v>
      </c>
    </row>
    <row r="212" spans="1:29" s="304" customFormat="1" x14ac:dyDescent="0.2">
      <c r="A212" s="24">
        <v>797</v>
      </c>
      <c r="B212" s="24" t="s">
        <v>155</v>
      </c>
      <c r="C212" s="24"/>
      <c r="D212" s="24"/>
      <c r="E212" s="31" t="s">
        <v>473</v>
      </c>
      <c r="F212" s="27">
        <v>45557</v>
      </c>
      <c r="G212" s="42">
        <v>1</v>
      </c>
      <c r="H212" s="27">
        <v>56000</v>
      </c>
      <c r="I212" s="27">
        <v>70312.838016299909</v>
      </c>
      <c r="J212" s="27">
        <v>484829</v>
      </c>
      <c r="K212" s="374">
        <v>1.9832949941967085E-3</v>
      </c>
      <c r="L212" s="27">
        <v>748081.84522347327</v>
      </c>
      <c r="M212" s="27">
        <v>7045351</v>
      </c>
      <c r="N212" s="27">
        <v>13648</v>
      </c>
      <c r="O212" s="27">
        <v>13947</v>
      </c>
      <c r="P212" s="27">
        <v>7199700.3514800714</v>
      </c>
      <c r="Q212" s="27">
        <v>6637822.5484117009</v>
      </c>
      <c r="R212" s="27">
        <v>0</v>
      </c>
      <c r="S212" s="27">
        <v>8212541</v>
      </c>
      <c r="T212" s="27">
        <v>8212541</v>
      </c>
      <c r="U212" s="27">
        <v>7740009.5876762085</v>
      </c>
      <c r="V212" s="27">
        <v>7810322.425692508</v>
      </c>
      <c r="W212" s="43">
        <v>1.3856785741721957E-3</v>
      </c>
      <c r="X212" s="27">
        <v>8558404.2709159814</v>
      </c>
      <c r="Y212" s="27">
        <v>0</v>
      </c>
      <c r="Z212" s="27">
        <v>0</v>
      </c>
      <c r="AA212" s="27">
        <v>0</v>
      </c>
      <c r="AB212" s="27">
        <v>8558404</v>
      </c>
      <c r="AC212" s="24">
        <v>797</v>
      </c>
    </row>
    <row r="213" spans="1:29" s="304" customFormat="1" x14ac:dyDescent="0.2">
      <c r="A213" s="24">
        <v>798</v>
      </c>
      <c r="B213" s="24" t="s">
        <v>157</v>
      </c>
      <c r="C213" s="24"/>
      <c r="D213" s="24"/>
      <c r="E213" s="31" t="s">
        <v>472</v>
      </c>
      <c r="F213" s="27">
        <v>15810</v>
      </c>
      <c r="G213" s="42">
        <v>3.2399999999999984E-2</v>
      </c>
      <c r="H213" s="27">
        <v>31000</v>
      </c>
      <c r="I213" s="27">
        <v>1261.1109732780642</v>
      </c>
      <c r="J213" s="27">
        <v>90995</v>
      </c>
      <c r="K213" s="374">
        <v>3.7223418565500308E-4</v>
      </c>
      <c r="L213" s="27">
        <v>140403.53919858331</v>
      </c>
      <c r="M213" s="27">
        <v>1736307</v>
      </c>
      <c r="N213" s="27">
        <v>4520</v>
      </c>
      <c r="O213" s="27">
        <v>4554</v>
      </c>
      <c r="P213" s="27">
        <v>1749367.7163716815</v>
      </c>
      <c r="Q213" s="27">
        <v>1612843.8554818896</v>
      </c>
      <c r="R213" s="27">
        <v>1560587.7145642764</v>
      </c>
      <c r="S213" s="27">
        <v>1616796.75</v>
      </c>
      <c r="T213" s="27">
        <v>52384.214699999975</v>
      </c>
      <c r="U213" s="27">
        <v>49370.143055710629</v>
      </c>
      <c r="V213" s="27">
        <v>1611218.9685932652</v>
      </c>
      <c r="W213" s="43">
        <v>2.858565218428295E-4</v>
      </c>
      <c r="X213" s="27">
        <v>1751622.5077918484</v>
      </c>
      <c r="Y213" s="27">
        <v>0</v>
      </c>
      <c r="Z213" s="27">
        <v>0</v>
      </c>
      <c r="AA213" s="27">
        <v>0</v>
      </c>
      <c r="AB213" s="27">
        <v>1751623</v>
      </c>
      <c r="AC213" s="24">
        <v>798</v>
      </c>
    </row>
    <row r="214" spans="1:29" s="304" customFormat="1" x14ac:dyDescent="0.2">
      <c r="A214" s="24">
        <v>809</v>
      </c>
      <c r="B214" s="24" t="s">
        <v>198</v>
      </c>
      <c r="C214" s="24"/>
      <c r="D214" s="24"/>
      <c r="E214" s="31" t="s">
        <v>472</v>
      </c>
      <c r="F214" s="27">
        <v>23768</v>
      </c>
      <c r="G214" s="42">
        <v>0.35071999999999992</v>
      </c>
      <c r="H214" s="27">
        <v>6000</v>
      </c>
      <c r="I214" s="27">
        <v>2642.1555588296465</v>
      </c>
      <c r="J214" s="27">
        <v>222843</v>
      </c>
      <c r="K214" s="374">
        <v>9.1158616005184735E-4</v>
      </c>
      <c r="L214" s="27">
        <v>343842.47360437276</v>
      </c>
      <c r="M214" s="27">
        <v>3227877</v>
      </c>
      <c r="N214" s="27">
        <v>6965</v>
      </c>
      <c r="O214" s="27">
        <v>7089</v>
      </c>
      <c r="P214" s="27">
        <v>3285343.8697774587</v>
      </c>
      <c r="Q214" s="27">
        <v>3028949.6164395106</v>
      </c>
      <c r="R214" s="27">
        <v>1966636.4069618457</v>
      </c>
      <c r="S214" s="27">
        <v>3685358.25</v>
      </c>
      <c r="T214" s="27">
        <v>1292528.8454399996</v>
      </c>
      <c r="U214" s="27">
        <v>1218159.5995750471</v>
      </c>
      <c r="V214" s="27">
        <v>3187438.1620957223</v>
      </c>
      <c r="W214" s="43">
        <v>5.6550351278529054E-4</v>
      </c>
      <c r="X214" s="27">
        <v>3531280.635700095</v>
      </c>
      <c r="Y214" s="27">
        <v>0</v>
      </c>
      <c r="Z214" s="27">
        <v>0</v>
      </c>
      <c r="AA214" s="27">
        <v>0</v>
      </c>
      <c r="AB214" s="27">
        <v>3531281</v>
      </c>
      <c r="AC214" s="24">
        <v>809</v>
      </c>
    </row>
    <row r="215" spans="1:29" s="304" customFormat="1" x14ac:dyDescent="0.2">
      <c r="A215" s="24">
        <v>820</v>
      </c>
      <c r="B215" s="24" t="s">
        <v>234</v>
      </c>
      <c r="C215" s="24"/>
      <c r="D215" s="24"/>
      <c r="E215" s="31" t="s">
        <v>472</v>
      </c>
      <c r="F215" s="27">
        <v>23826</v>
      </c>
      <c r="G215" s="42">
        <v>0.35304000000000002</v>
      </c>
      <c r="H215" s="27">
        <v>17000</v>
      </c>
      <c r="I215" s="27">
        <v>7535.6277440297645</v>
      </c>
      <c r="J215" s="27">
        <v>339896</v>
      </c>
      <c r="K215" s="374">
        <v>1.3904160752502106E-3</v>
      </c>
      <c r="L215" s="27">
        <v>524453.00686237344</v>
      </c>
      <c r="M215" s="27">
        <v>4335975</v>
      </c>
      <c r="N215" s="27">
        <v>6571</v>
      </c>
      <c r="O215" s="27">
        <v>6636</v>
      </c>
      <c r="P215" s="27">
        <v>4378866.2456247145</v>
      </c>
      <c r="Q215" s="27">
        <v>4037131.5030786493</v>
      </c>
      <c r="R215" s="27">
        <v>2611862.5972317629</v>
      </c>
      <c r="S215" s="27">
        <v>3518702.5</v>
      </c>
      <c r="T215" s="27">
        <v>1242242.7306000001</v>
      </c>
      <c r="U215" s="27">
        <v>1170766.8363622264</v>
      </c>
      <c r="V215" s="27">
        <v>3790165.0613380191</v>
      </c>
      <c r="W215" s="43">
        <v>6.7243709437596886E-4</v>
      </c>
      <c r="X215" s="27">
        <v>4314618.0682003926</v>
      </c>
      <c r="Y215" s="27">
        <v>79941</v>
      </c>
      <c r="Z215" s="27">
        <v>134129</v>
      </c>
      <c r="AA215" s="27">
        <v>26758.75</v>
      </c>
      <c r="AB215" s="27">
        <v>4287859</v>
      </c>
      <c r="AC215" s="24">
        <v>820</v>
      </c>
    </row>
    <row r="216" spans="1:29" s="304" customFormat="1" x14ac:dyDescent="0.2">
      <c r="A216" s="24">
        <v>823</v>
      </c>
      <c r="B216" s="24" t="s">
        <v>238</v>
      </c>
      <c r="C216" s="24"/>
      <c r="D216" s="24"/>
      <c r="E216" s="31" t="s">
        <v>472</v>
      </c>
      <c r="F216" s="27">
        <v>19061</v>
      </c>
      <c r="G216" s="42">
        <v>0.16244000000000003</v>
      </c>
      <c r="H216" s="27">
        <v>19000</v>
      </c>
      <c r="I216" s="27">
        <v>3875.1916203569176</v>
      </c>
      <c r="J216" s="27">
        <v>233400</v>
      </c>
      <c r="K216" s="374">
        <v>9.5477178891013479E-4</v>
      </c>
      <c r="L216" s="27">
        <v>360131.72206109506</v>
      </c>
      <c r="M216" s="27">
        <v>1848547</v>
      </c>
      <c r="N216" s="27">
        <v>5430</v>
      </c>
      <c r="O216" s="27">
        <v>5528</v>
      </c>
      <c r="P216" s="27">
        <v>1881909.3583793738</v>
      </c>
      <c r="Q216" s="27">
        <v>1735041.7049717379</v>
      </c>
      <c r="R216" s="27">
        <v>1453201.5304161287</v>
      </c>
      <c r="S216" s="27">
        <v>2118719.5</v>
      </c>
      <c r="T216" s="27">
        <v>344164.79558000003</v>
      </c>
      <c r="U216" s="27">
        <v>324362.31582038041</v>
      </c>
      <c r="V216" s="27">
        <v>1781439.0378568659</v>
      </c>
      <c r="W216" s="43">
        <v>3.160563381905861E-4</v>
      </c>
      <c r="X216" s="27">
        <v>2141570.759917961</v>
      </c>
      <c r="Y216" s="27">
        <v>0</v>
      </c>
      <c r="Z216" s="27">
        <v>0</v>
      </c>
      <c r="AA216" s="27">
        <v>0</v>
      </c>
      <c r="AB216" s="27">
        <v>2141571</v>
      </c>
      <c r="AC216" s="24">
        <v>823</v>
      </c>
    </row>
    <row r="217" spans="1:29" s="304" customFormat="1" x14ac:dyDescent="0.2">
      <c r="A217" s="24">
        <v>824</v>
      </c>
      <c r="B217" s="24" t="s">
        <v>239</v>
      </c>
      <c r="C217" s="24"/>
      <c r="D217" s="24"/>
      <c r="E217" s="31" t="s">
        <v>472</v>
      </c>
      <c r="F217" s="27">
        <v>32503</v>
      </c>
      <c r="G217" s="42">
        <v>0.70011999999999996</v>
      </c>
      <c r="H217" s="27">
        <v>31000</v>
      </c>
      <c r="I217" s="27">
        <v>27250.895512698728</v>
      </c>
      <c r="J217" s="27">
        <v>348780</v>
      </c>
      <c r="K217" s="374">
        <v>1.4267579457415459E-3</v>
      </c>
      <c r="L217" s="27">
        <v>538160.84841674694</v>
      </c>
      <c r="M217" s="27">
        <v>4274919</v>
      </c>
      <c r="N217" s="27">
        <v>9271</v>
      </c>
      <c r="O217" s="27">
        <v>9399</v>
      </c>
      <c r="P217" s="27">
        <v>4333940.6408154462</v>
      </c>
      <c r="Q217" s="27">
        <v>3995711.9747586004</v>
      </c>
      <c r="R217" s="27">
        <v>1198234.1069906093</v>
      </c>
      <c r="S217" s="27">
        <v>4454660.5</v>
      </c>
      <c r="T217" s="27">
        <v>3118796.9092599996</v>
      </c>
      <c r="U217" s="27">
        <v>2939348.2455292856</v>
      </c>
      <c r="V217" s="27">
        <v>4164833.2480325936</v>
      </c>
      <c r="W217" s="43">
        <v>7.3890934102980492E-4</v>
      </c>
      <c r="X217" s="27">
        <v>4702994.0964493407</v>
      </c>
      <c r="Y217" s="27">
        <v>0</v>
      </c>
      <c r="Z217" s="27">
        <v>0</v>
      </c>
      <c r="AA217" s="27">
        <v>0</v>
      </c>
      <c r="AB217" s="27">
        <v>4702994</v>
      </c>
      <c r="AC217" s="24">
        <v>824</v>
      </c>
    </row>
    <row r="218" spans="1:29" s="304" customFormat="1" x14ac:dyDescent="0.2">
      <c r="A218" s="24">
        <v>826</v>
      </c>
      <c r="B218" s="24" t="s">
        <v>247</v>
      </c>
      <c r="C218" s="24"/>
      <c r="D218" s="24"/>
      <c r="E218" s="31" t="s">
        <v>473</v>
      </c>
      <c r="F218" s="27">
        <v>56535</v>
      </c>
      <c r="G218" s="42">
        <v>1</v>
      </c>
      <c r="H218" s="27">
        <v>111000</v>
      </c>
      <c r="I218" s="27">
        <v>139370.08963945159</v>
      </c>
      <c r="J218" s="27">
        <v>635042</v>
      </c>
      <c r="K218" s="374">
        <v>2.5977728636378313E-3</v>
      </c>
      <c r="L218" s="27">
        <v>979857.62228415569</v>
      </c>
      <c r="M218" s="27">
        <v>13163571</v>
      </c>
      <c r="N218" s="27">
        <v>17387</v>
      </c>
      <c r="O218" s="27">
        <v>17525</v>
      </c>
      <c r="P218" s="27">
        <v>13268049.794386612</v>
      </c>
      <c r="Q218" s="27">
        <v>12232586.885442195</v>
      </c>
      <c r="R218" s="27">
        <v>0</v>
      </c>
      <c r="S218" s="27">
        <v>14502346</v>
      </c>
      <c r="T218" s="27">
        <v>14502346</v>
      </c>
      <c r="U218" s="27">
        <v>13667913.144518573</v>
      </c>
      <c r="V218" s="27">
        <v>13807283.234158024</v>
      </c>
      <c r="W218" s="43">
        <v>2.4496372239592094E-3</v>
      </c>
      <c r="X218" s="27">
        <v>14787140.85644218</v>
      </c>
      <c r="Y218" s="27">
        <v>0</v>
      </c>
      <c r="Z218" s="27">
        <v>0</v>
      </c>
      <c r="AA218" s="27">
        <v>0</v>
      </c>
      <c r="AB218" s="27">
        <v>14787141</v>
      </c>
      <c r="AC218" s="24">
        <v>826</v>
      </c>
    </row>
    <row r="219" spans="1:29" s="304" customFormat="1" x14ac:dyDescent="0.2">
      <c r="A219" s="24">
        <v>828</v>
      </c>
      <c r="B219" s="24" t="s">
        <v>252</v>
      </c>
      <c r="C219" s="24"/>
      <c r="D219" s="24"/>
      <c r="E219" s="31" t="s">
        <v>473</v>
      </c>
      <c r="F219" s="27">
        <v>93307</v>
      </c>
      <c r="G219" s="42">
        <v>1</v>
      </c>
      <c r="H219" s="27">
        <v>376000</v>
      </c>
      <c r="I219" s="27">
        <v>472100.48382372793</v>
      </c>
      <c r="J219" s="27">
        <v>3636776</v>
      </c>
      <c r="K219" s="374">
        <v>1.4876997118189563E-2</v>
      </c>
      <c r="L219" s="27">
        <v>5611475.593960844</v>
      </c>
      <c r="M219" s="27">
        <v>22450026</v>
      </c>
      <c r="N219" s="27">
        <v>29772</v>
      </c>
      <c r="O219" s="27">
        <v>30409</v>
      </c>
      <c r="P219" s="27">
        <v>22930365.465336557</v>
      </c>
      <c r="Q219" s="27">
        <v>21140837.743037742</v>
      </c>
      <c r="R219" s="27">
        <v>0</v>
      </c>
      <c r="S219" s="27">
        <v>23506172</v>
      </c>
      <c r="T219" s="27">
        <v>23506172</v>
      </c>
      <c r="U219" s="27">
        <v>22153678.946572814</v>
      </c>
      <c r="V219" s="27">
        <v>22625779.430396542</v>
      </c>
      <c r="W219" s="43">
        <v>4.0141822669845315E-3</v>
      </c>
      <c r="X219" s="27">
        <v>28237255.024357386</v>
      </c>
      <c r="Y219" s="27">
        <v>0</v>
      </c>
      <c r="Z219" s="27">
        <v>0</v>
      </c>
      <c r="AA219" s="27">
        <v>0</v>
      </c>
      <c r="AB219" s="27">
        <v>28237255</v>
      </c>
      <c r="AC219" s="24">
        <v>828</v>
      </c>
    </row>
    <row r="220" spans="1:29" s="304" customFormat="1" x14ac:dyDescent="0.2">
      <c r="A220" s="24">
        <v>840</v>
      </c>
      <c r="B220" s="24" t="s">
        <v>279</v>
      </c>
      <c r="C220" s="24"/>
      <c r="D220" s="24"/>
      <c r="E220" s="31" t="s">
        <v>472</v>
      </c>
      <c r="F220" s="27">
        <v>23326</v>
      </c>
      <c r="G220" s="42">
        <v>0.33304</v>
      </c>
      <c r="H220" s="27">
        <v>21000</v>
      </c>
      <c r="I220" s="27">
        <v>8781.3703398556954</v>
      </c>
      <c r="J220" s="27">
        <v>269479</v>
      </c>
      <c r="K220" s="374">
        <v>1.1023605265797524E-3</v>
      </c>
      <c r="L220" s="27">
        <v>415800.92686076189</v>
      </c>
      <c r="M220" s="27">
        <v>4833920</v>
      </c>
      <c r="N220" s="27">
        <v>6974</v>
      </c>
      <c r="O220" s="27">
        <v>7102</v>
      </c>
      <c r="P220" s="27">
        <v>4922641.2159449384</v>
      </c>
      <c r="Q220" s="27">
        <v>4538469.2786864182</v>
      </c>
      <c r="R220" s="27">
        <v>3026977.4701126935</v>
      </c>
      <c r="S220" s="27">
        <v>5014205</v>
      </c>
      <c r="T220" s="27">
        <v>1669930.8332</v>
      </c>
      <c r="U220" s="27">
        <v>1573846.7131822077</v>
      </c>
      <c r="V220" s="27">
        <v>4609605.5536347562</v>
      </c>
      <c r="W220" s="43">
        <v>8.1781920168174076E-4</v>
      </c>
      <c r="X220" s="27">
        <v>5025406.4804955181</v>
      </c>
      <c r="Y220" s="27">
        <v>0</v>
      </c>
      <c r="Z220" s="27">
        <v>0</v>
      </c>
      <c r="AA220" s="27">
        <v>0</v>
      </c>
      <c r="AB220" s="27">
        <v>5025406</v>
      </c>
      <c r="AC220" s="24">
        <v>840</v>
      </c>
    </row>
    <row r="221" spans="1:29" s="304" customFormat="1" x14ac:dyDescent="0.2">
      <c r="A221" s="24">
        <v>845</v>
      </c>
      <c r="B221" s="24" t="s">
        <v>290</v>
      </c>
      <c r="C221" s="24"/>
      <c r="D221" s="24"/>
      <c r="E221" s="31" t="s">
        <v>472</v>
      </c>
      <c r="F221" s="27">
        <v>29731</v>
      </c>
      <c r="G221" s="42">
        <v>0.58923999999999999</v>
      </c>
      <c r="H221" s="27">
        <v>0</v>
      </c>
      <c r="I221" s="27">
        <v>0</v>
      </c>
      <c r="J221" s="27">
        <v>513044</v>
      </c>
      <c r="K221" s="374">
        <v>2.0987143859023615E-3</v>
      </c>
      <c r="L221" s="27">
        <v>791617.0488993678</v>
      </c>
      <c r="M221" s="27">
        <v>2929936</v>
      </c>
      <c r="N221" s="27">
        <v>8267</v>
      </c>
      <c r="O221" s="27">
        <v>8456</v>
      </c>
      <c r="P221" s="27">
        <v>2996920.1422523288</v>
      </c>
      <c r="Q221" s="27">
        <v>2763035.0049140896</v>
      </c>
      <c r="R221" s="27">
        <v>1134944.2586185115</v>
      </c>
      <c r="S221" s="27">
        <v>3157176.5</v>
      </c>
      <c r="T221" s="27">
        <v>1860334.68086</v>
      </c>
      <c r="U221" s="27">
        <v>1753295.1453323592</v>
      </c>
      <c r="V221" s="27">
        <v>2888239.4039508705</v>
      </c>
      <c r="W221" s="43">
        <v>5.1242077356105297E-4</v>
      </c>
      <c r="X221" s="27">
        <v>3679856.4528502384</v>
      </c>
      <c r="Y221" s="27">
        <v>0</v>
      </c>
      <c r="Z221" s="27">
        <v>0</v>
      </c>
      <c r="AA221" s="27">
        <v>0</v>
      </c>
      <c r="AB221" s="27">
        <v>3679856</v>
      </c>
      <c r="AC221" s="24">
        <v>845</v>
      </c>
    </row>
    <row r="222" spans="1:29" s="304" customFormat="1" x14ac:dyDescent="0.2">
      <c r="A222" s="24">
        <v>847</v>
      </c>
      <c r="B222" s="24" t="s">
        <v>296</v>
      </c>
      <c r="C222" s="24"/>
      <c r="D222" s="24"/>
      <c r="E222" s="31" t="s">
        <v>472</v>
      </c>
      <c r="F222" s="27">
        <v>19701</v>
      </c>
      <c r="G222" s="42">
        <v>0.18803999999999998</v>
      </c>
      <c r="H222" s="27">
        <v>11000</v>
      </c>
      <c r="I222" s="27">
        <v>2597.1051190434887</v>
      </c>
      <c r="J222" s="27">
        <v>226015</v>
      </c>
      <c r="K222" s="374">
        <v>9.2456189318990622E-4</v>
      </c>
      <c r="L222" s="27">
        <v>348736.80874737957</v>
      </c>
      <c r="M222" s="27">
        <v>2665496</v>
      </c>
      <c r="N222" s="27">
        <v>5882</v>
      </c>
      <c r="O222" s="27">
        <v>5971</v>
      </c>
      <c r="P222" s="27">
        <v>2705827.3743624617</v>
      </c>
      <c r="Q222" s="27">
        <v>2494659.6498228577</v>
      </c>
      <c r="R222" s="27">
        <v>2025563.8492701675</v>
      </c>
      <c r="S222" s="27">
        <v>2810447</v>
      </c>
      <c r="T222" s="27">
        <v>528476.45387999993</v>
      </c>
      <c r="U222" s="27">
        <v>498069.08968762815</v>
      </c>
      <c r="V222" s="27">
        <v>2526230.044076839</v>
      </c>
      <c r="W222" s="43">
        <v>4.4819440923362123E-4</v>
      </c>
      <c r="X222" s="27">
        <v>2874966.8528242186</v>
      </c>
      <c r="Y222" s="27">
        <v>122263</v>
      </c>
      <c r="Z222" s="27">
        <v>133729</v>
      </c>
      <c r="AA222" s="27">
        <v>31999</v>
      </c>
      <c r="AB222" s="27">
        <v>2842968</v>
      </c>
      <c r="AC222" s="24">
        <v>847</v>
      </c>
    </row>
    <row r="223" spans="1:29" s="304" customFormat="1" x14ac:dyDescent="0.2">
      <c r="A223" s="24">
        <v>848</v>
      </c>
      <c r="B223" s="24" t="s">
        <v>297</v>
      </c>
      <c r="C223" s="24"/>
      <c r="D223" s="24"/>
      <c r="E223" s="31" t="s">
        <v>472</v>
      </c>
      <c r="F223" s="27">
        <v>17775</v>
      </c>
      <c r="G223" s="42">
        <v>0.11099999999999999</v>
      </c>
      <c r="H223" s="27">
        <v>0</v>
      </c>
      <c r="I223" s="27">
        <v>0</v>
      </c>
      <c r="J223" s="27">
        <v>234433</v>
      </c>
      <c r="K223" s="374">
        <v>9.5899749267167793E-4</v>
      </c>
      <c r="L223" s="27">
        <v>361725.62124228233</v>
      </c>
      <c r="M223" s="27">
        <v>2633537</v>
      </c>
      <c r="N223" s="27">
        <v>4983</v>
      </c>
      <c r="O223" s="27">
        <v>5114</v>
      </c>
      <c r="P223" s="27">
        <v>2702771.0652217539</v>
      </c>
      <c r="Q223" s="27">
        <v>2491841.8606457096</v>
      </c>
      <c r="R223" s="27">
        <v>2215247.4141140357</v>
      </c>
      <c r="S223" s="27">
        <v>2223818.75</v>
      </c>
      <c r="T223" s="27">
        <v>246843.88124999998</v>
      </c>
      <c r="U223" s="27">
        <v>232641.03126355258</v>
      </c>
      <c r="V223" s="27">
        <v>2447888.4453775883</v>
      </c>
      <c r="W223" s="43">
        <v>4.3429533197826418E-4</v>
      </c>
      <c r="X223" s="27">
        <v>2809614.0666198707</v>
      </c>
      <c r="Y223" s="27">
        <v>34726</v>
      </c>
      <c r="Z223" s="27">
        <v>83280</v>
      </c>
      <c r="AA223" s="27">
        <v>14750.75</v>
      </c>
      <c r="AB223" s="27">
        <v>2794863</v>
      </c>
      <c r="AC223" s="24">
        <v>848</v>
      </c>
    </row>
    <row r="224" spans="1:29" s="304" customFormat="1" x14ac:dyDescent="0.2">
      <c r="A224" s="24">
        <v>851</v>
      </c>
      <c r="B224" s="24" t="s">
        <v>301</v>
      </c>
      <c r="C224" s="24"/>
      <c r="D224" s="24"/>
      <c r="E224" s="31" t="s">
        <v>472</v>
      </c>
      <c r="F224" s="27">
        <v>24333</v>
      </c>
      <c r="G224" s="42">
        <v>0.37331999999999999</v>
      </c>
      <c r="H224" s="27">
        <v>45000</v>
      </c>
      <c r="I224" s="27">
        <v>21093.09805305408</v>
      </c>
      <c r="J224" s="27">
        <v>125782</v>
      </c>
      <c r="K224" s="374">
        <v>5.1453772558995099E-4</v>
      </c>
      <c r="L224" s="27">
        <v>194079.21278615532</v>
      </c>
      <c r="M224" s="27">
        <v>4927697</v>
      </c>
      <c r="N224" s="27">
        <v>7945</v>
      </c>
      <c r="O224" s="27">
        <v>7790</v>
      </c>
      <c r="P224" s="27">
        <v>4831561.9421019508</v>
      </c>
      <c r="Q224" s="27">
        <v>4454497.9982033819</v>
      </c>
      <c r="R224" s="27">
        <v>2791544.8055140954</v>
      </c>
      <c r="S224" s="27">
        <v>5018931</v>
      </c>
      <c r="T224" s="27">
        <v>1873667.3209199999</v>
      </c>
      <c r="U224" s="27">
        <v>1765860.6548249067</v>
      </c>
      <c r="V224" s="27">
        <v>4578498.5583920553</v>
      </c>
      <c r="W224" s="43">
        <v>8.1230031341243019E-4</v>
      </c>
      <c r="X224" s="27">
        <v>4772577.7711782111</v>
      </c>
      <c r="Y224" s="27">
        <v>0</v>
      </c>
      <c r="Z224" s="27">
        <v>0</v>
      </c>
      <c r="AA224" s="27">
        <v>0</v>
      </c>
      <c r="AB224" s="27">
        <v>4772578</v>
      </c>
      <c r="AC224" s="24">
        <v>851</v>
      </c>
    </row>
    <row r="225" spans="1:29" s="304" customFormat="1" x14ac:dyDescent="0.2">
      <c r="A225" s="24">
        <v>852</v>
      </c>
      <c r="B225" s="24" t="s">
        <v>349</v>
      </c>
      <c r="C225" s="24"/>
      <c r="D225" s="24"/>
      <c r="E225" s="31" t="s">
        <v>472</v>
      </c>
      <c r="F225" s="27">
        <v>17343</v>
      </c>
      <c r="G225" s="42">
        <v>9.3720000000000026E-2</v>
      </c>
      <c r="H225" s="27">
        <v>4000</v>
      </c>
      <c r="I225" s="27">
        <v>470.69422706340202</v>
      </c>
      <c r="J225" s="27">
        <v>116328</v>
      </c>
      <c r="K225" s="374">
        <v>4.7586415021567334E-4</v>
      </c>
      <c r="L225" s="27">
        <v>179491.87216762238</v>
      </c>
      <c r="M225" s="27">
        <v>2540044</v>
      </c>
      <c r="N225" s="27">
        <v>4851</v>
      </c>
      <c r="O225" s="27">
        <v>4895</v>
      </c>
      <c r="P225" s="27">
        <v>2563082.947845805</v>
      </c>
      <c r="Q225" s="27">
        <v>2363055.2598154903</v>
      </c>
      <c r="R225" s="27">
        <v>2141589.7208655826</v>
      </c>
      <c r="S225" s="27">
        <v>2365341.75</v>
      </c>
      <c r="T225" s="27">
        <v>221679.82881000006</v>
      </c>
      <c r="U225" s="27">
        <v>208924.86264407338</v>
      </c>
      <c r="V225" s="27">
        <v>2350985.2777367197</v>
      </c>
      <c r="W225" s="43">
        <v>4.1710312967843883E-4</v>
      </c>
      <c r="X225" s="27">
        <v>2530477.1499043419</v>
      </c>
      <c r="Y225" s="27">
        <v>0</v>
      </c>
      <c r="Z225" s="27">
        <v>0</v>
      </c>
      <c r="AA225" s="27">
        <v>0</v>
      </c>
      <c r="AB225" s="27">
        <v>2530477</v>
      </c>
      <c r="AC225" s="24">
        <v>852</v>
      </c>
    </row>
    <row r="226" spans="1:29" s="304" customFormat="1" x14ac:dyDescent="0.2">
      <c r="A226" s="24">
        <v>855</v>
      </c>
      <c r="B226" s="24" t="s">
        <v>314</v>
      </c>
      <c r="C226" s="24"/>
      <c r="D226" s="24"/>
      <c r="E226" s="31" t="s">
        <v>473</v>
      </c>
      <c r="F226" s="27">
        <v>224459</v>
      </c>
      <c r="G226" s="42">
        <v>1</v>
      </c>
      <c r="H226" s="27">
        <v>1337000</v>
      </c>
      <c r="I226" s="27">
        <v>1678719.0076391601</v>
      </c>
      <c r="J226" s="27">
        <v>4513684</v>
      </c>
      <c r="K226" s="374">
        <v>1.8464173724314709E-2</v>
      </c>
      <c r="L226" s="27">
        <v>6964527.813880085</v>
      </c>
      <c r="M226" s="27">
        <v>103754221</v>
      </c>
      <c r="N226" s="27">
        <v>86210</v>
      </c>
      <c r="O226" s="27">
        <v>88357</v>
      </c>
      <c r="P226" s="27">
        <v>106338147.60349149</v>
      </c>
      <c r="Q226" s="27">
        <v>98039323.78570205</v>
      </c>
      <c r="R226" s="27">
        <v>0</v>
      </c>
      <c r="S226" s="27">
        <v>101327400</v>
      </c>
      <c r="T226" s="27">
        <v>101327400</v>
      </c>
      <c r="U226" s="27">
        <v>95497245.918687314</v>
      </c>
      <c r="V226" s="27">
        <v>97175964.926326469</v>
      </c>
      <c r="W226" s="43">
        <v>1.7240600987222382E-2</v>
      </c>
      <c r="X226" s="27">
        <v>104140492.74020655</v>
      </c>
      <c r="Y226" s="27">
        <v>0</v>
      </c>
      <c r="Z226" s="27">
        <v>0</v>
      </c>
      <c r="AA226" s="27">
        <v>0</v>
      </c>
      <c r="AB226" s="27">
        <v>104140493</v>
      </c>
      <c r="AC226" s="24">
        <v>855</v>
      </c>
    </row>
    <row r="227" spans="1:29" s="304" customFormat="1" x14ac:dyDescent="0.2">
      <c r="A227" s="24">
        <v>858</v>
      </c>
      <c r="B227" s="24" t="s">
        <v>327</v>
      </c>
      <c r="C227" s="24"/>
      <c r="D227" s="24"/>
      <c r="E227" s="31" t="s">
        <v>472</v>
      </c>
      <c r="F227" s="27">
        <v>31236</v>
      </c>
      <c r="G227" s="42">
        <v>0.64944000000000002</v>
      </c>
      <c r="H227" s="27">
        <v>22000</v>
      </c>
      <c r="I227" s="27">
        <v>17939.416597655854</v>
      </c>
      <c r="J227" s="27">
        <v>434245</v>
      </c>
      <c r="K227" s="374">
        <v>1.7763705033216858E-3</v>
      </c>
      <c r="L227" s="27">
        <v>670031.70371216885</v>
      </c>
      <c r="M227" s="27">
        <v>7125324</v>
      </c>
      <c r="N227" s="27">
        <v>9699</v>
      </c>
      <c r="O227" s="27">
        <v>9759</v>
      </c>
      <c r="P227" s="27">
        <v>7169402.7132694097</v>
      </c>
      <c r="Q227" s="27">
        <v>6609889.3933829637</v>
      </c>
      <c r="R227" s="27">
        <v>2317162.8257443318</v>
      </c>
      <c r="S227" s="27">
        <v>7087538.5</v>
      </c>
      <c r="T227" s="27">
        <v>4602931.0034400001</v>
      </c>
      <c r="U227" s="27">
        <v>4338088.5523783294</v>
      </c>
      <c r="V227" s="27">
        <v>6673190.7947203172</v>
      </c>
      <c r="W227" s="43">
        <v>1.1839328777502021E-3</v>
      </c>
      <c r="X227" s="27">
        <v>7343222.4984324863</v>
      </c>
      <c r="Y227" s="27">
        <v>0</v>
      </c>
      <c r="Z227" s="27">
        <v>0</v>
      </c>
      <c r="AA227" s="27">
        <v>0</v>
      </c>
      <c r="AB227" s="27">
        <v>7343222</v>
      </c>
      <c r="AC227" s="24">
        <v>858</v>
      </c>
    </row>
    <row r="228" spans="1:29" s="304" customFormat="1" x14ac:dyDescent="0.2">
      <c r="A228" s="24">
        <v>861</v>
      </c>
      <c r="B228" s="24" t="s">
        <v>331</v>
      </c>
      <c r="C228" s="24"/>
      <c r="D228" s="24"/>
      <c r="E228" s="31" t="s">
        <v>473</v>
      </c>
      <c r="F228" s="27">
        <v>45822</v>
      </c>
      <c r="G228" s="42">
        <v>1</v>
      </c>
      <c r="H228" s="27">
        <v>22000</v>
      </c>
      <c r="I228" s="27">
        <v>27622.900649260675</v>
      </c>
      <c r="J228" s="27">
        <v>748444</v>
      </c>
      <c r="K228" s="374">
        <v>3.0616675954543995E-3</v>
      </c>
      <c r="L228" s="27">
        <v>1154834.7325890926</v>
      </c>
      <c r="M228" s="27">
        <v>7278284</v>
      </c>
      <c r="N228" s="27">
        <v>13994</v>
      </c>
      <c r="O228" s="27">
        <v>14257</v>
      </c>
      <c r="P228" s="27">
        <v>7415070.3864513375</v>
      </c>
      <c r="Q228" s="27">
        <v>6836384.7113620797</v>
      </c>
      <c r="R228" s="27">
        <v>0</v>
      </c>
      <c r="S228" s="27">
        <v>7571653.5</v>
      </c>
      <c r="T228" s="27">
        <v>7571653.5</v>
      </c>
      <c r="U228" s="27">
        <v>7135997.3343892125</v>
      </c>
      <c r="V228" s="27">
        <v>7163620.2350384742</v>
      </c>
      <c r="W228" s="43">
        <v>1.2709430587072165E-3</v>
      </c>
      <c r="X228" s="27">
        <v>8318454.9676275663</v>
      </c>
      <c r="Y228" s="27">
        <v>235121</v>
      </c>
      <c r="Z228" s="27">
        <v>0</v>
      </c>
      <c r="AA228" s="27">
        <v>29390.125</v>
      </c>
      <c r="AB228" s="27">
        <v>8289065</v>
      </c>
      <c r="AC228" s="24">
        <v>861</v>
      </c>
    </row>
    <row r="229" spans="1:29" s="304" customFormat="1" x14ac:dyDescent="0.2">
      <c r="A229" s="24">
        <v>865</v>
      </c>
      <c r="B229" s="24" t="s">
        <v>342</v>
      </c>
      <c r="C229" s="24"/>
      <c r="D229" s="24"/>
      <c r="E229" s="31" t="s">
        <v>472</v>
      </c>
      <c r="F229" s="27">
        <v>31783</v>
      </c>
      <c r="G229" s="42">
        <v>0.67132000000000003</v>
      </c>
      <c r="H229" s="27">
        <v>135000</v>
      </c>
      <c r="I229" s="27">
        <v>113791.53475551485</v>
      </c>
      <c r="J229" s="27">
        <v>753898</v>
      </c>
      <c r="K229" s="374">
        <v>3.0839783295448704E-3</v>
      </c>
      <c r="L229" s="27">
        <v>1163250.149950366</v>
      </c>
      <c r="M229" s="27">
        <v>3687621</v>
      </c>
      <c r="N229" s="27">
        <v>9261</v>
      </c>
      <c r="O229" s="27">
        <v>9370</v>
      </c>
      <c r="P229" s="27">
        <v>3731023.5147392293</v>
      </c>
      <c r="Q229" s="27">
        <v>3439847.6055602944</v>
      </c>
      <c r="R229" s="27">
        <v>1130609.1109955574</v>
      </c>
      <c r="S229" s="27">
        <v>4514147</v>
      </c>
      <c r="T229" s="27">
        <v>3030437.1640400002</v>
      </c>
      <c r="U229" s="27">
        <v>2856072.5242674467</v>
      </c>
      <c r="V229" s="27">
        <v>4100473.1700185188</v>
      </c>
      <c r="W229" s="43">
        <v>7.274908135637961E-4</v>
      </c>
      <c r="X229" s="27">
        <v>5263723.3199688848</v>
      </c>
      <c r="Y229" s="27">
        <v>0</v>
      </c>
      <c r="Z229" s="27">
        <v>0</v>
      </c>
      <c r="AA229" s="27">
        <v>0</v>
      </c>
      <c r="AB229" s="27">
        <v>5263723</v>
      </c>
      <c r="AC229" s="24">
        <v>865</v>
      </c>
    </row>
    <row r="230" spans="1:29" s="304" customFormat="1" x14ac:dyDescent="0.2">
      <c r="A230" s="24">
        <v>866</v>
      </c>
      <c r="B230" s="24" t="s">
        <v>344</v>
      </c>
      <c r="C230" s="24"/>
      <c r="D230" s="24"/>
      <c r="E230" s="31" t="s">
        <v>472</v>
      </c>
      <c r="F230" s="27">
        <v>17626</v>
      </c>
      <c r="G230" s="42">
        <v>0.10504000000000002</v>
      </c>
      <c r="H230" s="27">
        <v>6000</v>
      </c>
      <c r="I230" s="27">
        <v>791.32076841772971</v>
      </c>
      <c r="J230" s="27">
        <v>139253</v>
      </c>
      <c r="K230" s="374">
        <v>5.6964368432349186E-4</v>
      </c>
      <c r="L230" s="27">
        <v>214864.7073357912</v>
      </c>
      <c r="M230" s="27">
        <v>3003430</v>
      </c>
      <c r="N230" s="27">
        <v>4986</v>
      </c>
      <c r="O230" s="27">
        <v>5078</v>
      </c>
      <c r="P230" s="27">
        <v>3058848.2831929401</v>
      </c>
      <c r="Q230" s="27">
        <v>2820130.1603023694</v>
      </c>
      <c r="R230" s="27">
        <v>2523903.6882642084</v>
      </c>
      <c r="S230" s="27">
        <v>2669851.25</v>
      </c>
      <c r="T230" s="27">
        <v>280441.17530000006</v>
      </c>
      <c r="U230" s="27">
        <v>264305.21145662287</v>
      </c>
      <c r="V230" s="27">
        <v>2789000.2204892491</v>
      </c>
      <c r="W230" s="43">
        <v>4.9481412395734981E-4</v>
      </c>
      <c r="X230" s="27">
        <v>3003864.9278250402</v>
      </c>
      <c r="Y230" s="27">
        <v>0</v>
      </c>
      <c r="Z230" s="27">
        <v>0</v>
      </c>
      <c r="AA230" s="27">
        <v>0</v>
      </c>
      <c r="AB230" s="27">
        <v>3003865</v>
      </c>
      <c r="AC230" s="24">
        <v>866</v>
      </c>
    </row>
    <row r="231" spans="1:29" s="304" customFormat="1" x14ac:dyDescent="0.2">
      <c r="A231" s="24">
        <v>867</v>
      </c>
      <c r="B231" s="24" t="s">
        <v>345</v>
      </c>
      <c r="C231" s="24"/>
      <c r="D231" s="24"/>
      <c r="E231" s="31" t="s">
        <v>473</v>
      </c>
      <c r="F231" s="27">
        <v>49342</v>
      </c>
      <c r="G231" s="42">
        <v>1</v>
      </c>
      <c r="H231" s="27">
        <v>26000</v>
      </c>
      <c r="I231" s="27">
        <v>32645.246221853526</v>
      </c>
      <c r="J231" s="27">
        <v>832143</v>
      </c>
      <c r="K231" s="374">
        <v>3.4040559586077388E-3</v>
      </c>
      <c r="L231" s="27">
        <v>1283980.6837664344</v>
      </c>
      <c r="M231" s="27">
        <v>9950356</v>
      </c>
      <c r="N231" s="27">
        <v>15647</v>
      </c>
      <c r="O231" s="27">
        <v>16081</v>
      </c>
      <c r="P231" s="27">
        <v>10226348.490828913</v>
      </c>
      <c r="Q231" s="27">
        <v>9428265.523076335</v>
      </c>
      <c r="R231" s="27">
        <v>0</v>
      </c>
      <c r="S231" s="27">
        <v>12219309</v>
      </c>
      <c r="T231" s="27">
        <v>12219309</v>
      </c>
      <c r="U231" s="27">
        <v>11516237.03489312</v>
      </c>
      <c r="V231" s="27">
        <v>11548882.281114973</v>
      </c>
      <c r="W231" s="43">
        <v>2.0489600634072428E-3</v>
      </c>
      <c r="X231" s="27">
        <v>12832862.964881407</v>
      </c>
      <c r="Y231" s="27">
        <v>0</v>
      </c>
      <c r="Z231" s="27">
        <v>0</v>
      </c>
      <c r="AA231" s="27">
        <v>0</v>
      </c>
      <c r="AB231" s="27">
        <v>12832863</v>
      </c>
      <c r="AC231" s="24">
        <v>867</v>
      </c>
    </row>
    <row r="232" spans="1:29" s="304" customFormat="1" x14ac:dyDescent="0.2">
      <c r="A232" s="24">
        <v>873</v>
      </c>
      <c r="B232" s="24" t="s">
        <v>366</v>
      </c>
      <c r="C232" s="24"/>
      <c r="D232" s="24"/>
      <c r="E232" s="31" t="s">
        <v>472</v>
      </c>
      <c r="F232" s="27">
        <v>22112</v>
      </c>
      <c r="G232" s="42">
        <v>0.28448000000000007</v>
      </c>
      <c r="H232" s="27">
        <v>43000</v>
      </c>
      <c r="I232" s="27">
        <v>15359.136336280557</v>
      </c>
      <c r="J232" s="27">
        <v>-171613</v>
      </c>
      <c r="K232" s="374">
        <v>-7.0201907030949002E-4</v>
      </c>
      <c r="L232" s="27">
        <v>-264795.56648702105</v>
      </c>
      <c r="M232" s="27">
        <v>3772925</v>
      </c>
      <c r="N232" s="27">
        <v>6524</v>
      </c>
      <c r="O232" s="27">
        <v>6609</v>
      </c>
      <c r="P232" s="27">
        <v>3822081.7481606374</v>
      </c>
      <c r="Q232" s="27">
        <v>3523799.4876547912</v>
      </c>
      <c r="R232" s="27">
        <v>2521349.0094067561</v>
      </c>
      <c r="S232" s="27">
        <v>4430458.5</v>
      </c>
      <c r="T232" s="27">
        <v>1260376.8340800004</v>
      </c>
      <c r="U232" s="27">
        <v>1187857.5437083589</v>
      </c>
      <c r="V232" s="27">
        <v>3724565.6894513955</v>
      </c>
      <c r="W232" s="43">
        <v>6.6079869596575355E-4</v>
      </c>
      <c r="X232" s="27">
        <v>3459770.1229643743</v>
      </c>
      <c r="Y232" s="27">
        <v>0</v>
      </c>
      <c r="Z232" s="27">
        <v>0</v>
      </c>
      <c r="AA232" s="27">
        <v>0</v>
      </c>
      <c r="AB232" s="27">
        <v>3459770</v>
      </c>
      <c r="AC232" s="24">
        <v>873</v>
      </c>
    </row>
    <row r="233" spans="1:29" s="304" customFormat="1" x14ac:dyDescent="0.2">
      <c r="A233" s="24">
        <v>879</v>
      </c>
      <c r="B233" s="24" t="s">
        <v>381</v>
      </c>
      <c r="C233" s="24"/>
      <c r="D233" s="24"/>
      <c r="E233" s="31" t="s">
        <v>472</v>
      </c>
      <c r="F233" s="27">
        <v>22260</v>
      </c>
      <c r="G233" s="42">
        <v>0.29039999999999999</v>
      </c>
      <c r="H233" s="27">
        <v>71000</v>
      </c>
      <c r="I233" s="27">
        <v>25888.182488487109</v>
      </c>
      <c r="J233" s="27">
        <v>228288</v>
      </c>
      <c r="K233" s="374">
        <v>9.3386007774942941E-4</v>
      </c>
      <c r="L233" s="27">
        <v>352244.00413831731</v>
      </c>
      <c r="M233" s="27">
        <v>3118955</v>
      </c>
      <c r="N233" s="27">
        <v>6644</v>
      </c>
      <c r="O233" s="27">
        <v>6769</v>
      </c>
      <c r="P233" s="27">
        <v>3177634.9179711016</v>
      </c>
      <c r="Q233" s="27">
        <v>2929646.4685218264</v>
      </c>
      <c r="R233" s="27">
        <v>2078877.1340630881</v>
      </c>
      <c r="S233" s="27">
        <v>3137477.25</v>
      </c>
      <c r="T233" s="27">
        <v>911123.39339999994</v>
      </c>
      <c r="U233" s="27">
        <v>858699.37215194188</v>
      </c>
      <c r="V233" s="27">
        <v>2963464.688703517</v>
      </c>
      <c r="W233" s="43">
        <v>5.2576696589939323E-4</v>
      </c>
      <c r="X233" s="27">
        <v>3315708.6928418344</v>
      </c>
      <c r="Y233" s="27">
        <v>0</v>
      </c>
      <c r="Z233" s="27">
        <v>0</v>
      </c>
      <c r="AA233" s="27">
        <v>0</v>
      </c>
      <c r="AB233" s="27">
        <v>3315709</v>
      </c>
      <c r="AC233" s="24">
        <v>879</v>
      </c>
    </row>
    <row r="234" spans="1:29" s="304" customFormat="1" x14ac:dyDescent="0.2">
      <c r="A234" s="24">
        <v>880</v>
      </c>
      <c r="B234" s="24" t="s">
        <v>368</v>
      </c>
      <c r="C234" s="24"/>
      <c r="D234" s="24"/>
      <c r="E234" s="31" t="s">
        <v>472</v>
      </c>
      <c r="F234" s="27">
        <v>16381</v>
      </c>
      <c r="G234" s="42">
        <v>5.5239999999999956E-2</v>
      </c>
      <c r="H234" s="27">
        <v>3000</v>
      </c>
      <c r="I234" s="27">
        <v>208.07577707252165</v>
      </c>
      <c r="J234" s="27">
        <v>86887</v>
      </c>
      <c r="K234" s="374">
        <v>3.5542954765653334E-4</v>
      </c>
      <c r="L234" s="27">
        <v>134064.97401337774</v>
      </c>
      <c r="M234" s="27">
        <v>3130725</v>
      </c>
      <c r="N234" s="27">
        <v>4729</v>
      </c>
      <c r="O234" s="27">
        <v>4827</v>
      </c>
      <c r="P234" s="27">
        <v>3195603.6318460563</v>
      </c>
      <c r="Q234" s="27">
        <v>2946212.871052817</v>
      </c>
      <c r="R234" s="27">
        <v>2783464.0720558595</v>
      </c>
      <c r="S234" s="27">
        <v>2946864.25</v>
      </c>
      <c r="T234" s="27">
        <v>162784.78116999986</v>
      </c>
      <c r="U234" s="27">
        <v>153418.5055494484</v>
      </c>
      <c r="V234" s="27">
        <v>2937090.6533823805</v>
      </c>
      <c r="W234" s="43">
        <v>5.2108778190837902E-4</v>
      </c>
      <c r="X234" s="27">
        <v>3071155.6273957584</v>
      </c>
      <c r="Y234" s="27">
        <v>0</v>
      </c>
      <c r="Z234" s="27">
        <v>0</v>
      </c>
      <c r="AA234" s="27">
        <v>0</v>
      </c>
      <c r="AB234" s="27">
        <v>3071156</v>
      </c>
      <c r="AC234" s="24">
        <v>880</v>
      </c>
    </row>
    <row r="235" spans="1:29" s="304" customFormat="1" x14ac:dyDescent="0.2">
      <c r="A235" s="24">
        <v>882</v>
      </c>
      <c r="B235" s="24" t="s">
        <v>180</v>
      </c>
      <c r="C235" s="24"/>
      <c r="D235" s="24"/>
      <c r="E235" s="31" t="s">
        <v>472</v>
      </c>
      <c r="F235" s="27">
        <v>37023</v>
      </c>
      <c r="G235" s="42">
        <v>0.88092000000000004</v>
      </c>
      <c r="H235" s="27">
        <v>411000</v>
      </c>
      <c r="I235" s="27">
        <v>454595.24900082272</v>
      </c>
      <c r="J235" s="27">
        <v>347789</v>
      </c>
      <c r="K235" s="374">
        <v>1.4227040518134827E-3</v>
      </c>
      <c r="L235" s="27">
        <v>536631.75442976085</v>
      </c>
      <c r="M235" s="27">
        <v>15358669</v>
      </c>
      <c r="N235" s="27">
        <v>11769</v>
      </c>
      <c r="O235" s="27">
        <v>11704</v>
      </c>
      <c r="P235" s="27">
        <v>15273843.31514997</v>
      </c>
      <c r="Q235" s="27">
        <v>14081844.605847752</v>
      </c>
      <c r="R235" s="27">
        <v>1676866.0556643498</v>
      </c>
      <c r="S235" s="27">
        <v>13489022</v>
      </c>
      <c r="T235" s="27">
        <v>11882749.26024</v>
      </c>
      <c r="U235" s="27">
        <v>11199042.196831647</v>
      </c>
      <c r="V235" s="27">
        <v>13330503.50149682</v>
      </c>
      <c r="W235" s="43">
        <v>2.3650487237489122E-3</v>
      </c>
      <c r="X235" s="27">
        <v>13867135.255926581</v>
      </c>
      <c r="Y235" s="27">
        <v>0</v>
      </c>
      <c r="Z235" s="27">
        <v>0</v>
      </c>
      <c r="AA235" s="27">
        <v>0</v>
      </c>
      <c r="AB235" s="27">
        <v>13867135</v>
      </c>
      <c r="AC235" s="24">
        <v>882</v>
      </c>
    </row>
    <row r="236" spans="1:29" s="304" customFormat="1" x14ac:dyDescent="0.2">
      <c r="A236" s="24">
        <v>888</v>
      </c>
      <c r="B236" s="24" t="s">
        <v>710</v>
      </c>
      <c r="C236" s="24"/>
      <c r="D236" s="24"/>
      <c r="E236" s="31" t="s">
        <v>472</v>
      </c>
      <c r="F236" s="27">
        <v>15817</v>
      </c>
      <c r="G236" s="42">
        <v>3.2680000000000042E-2</v>
      </c>
      <c r="H236" s="27">
        <v>0</v>
      </c>
      <c r="I236" s="27">
        <v>0</v>
      </c>
      <c r="J236" s="27">
        <v>88254.540000000008</v>
      </c>
      <c r="K236" s="374">
        <v>3.6102375764884772E-4</v>
      </c>
      <c r="L236" s="27">
        <v>136175.06199618595</v>
      </c>
      <c r="M236" s="27">
        <v>3518872.32</v>
      </c>
      <c r="N236" s="27">
        <v>4791</v>
      </c>
      <c r="O236" s="27">
        <v>4830</v>
      </c>
      <c r="P236" s="27">
        <v>3547516.8661239822</v>
      </c>
      <c r="Q236" s="27">
        <v>3270662.1519307774</v>
      </c>
      <c r="R236" s="27">
        <v>3163776.9128056793</v>
      </c>
      <c r="S236" s="27">
        <v>3776280.75</v>
      </c>
      <c r="T236" s="27">
        <v>123408.85491000015</v>
      </c>
      <c r="U236" s="27">
        <v>116308.18283982307</v>
      </c>
      <c r="V236" s="27">
        <v>3280085.0956455022</v>
      </c>
      <c r="W236" s="43">
        <v>5.819405897439031E-4</v>
      </c>
      <c r="X236" s="27">
        <v>3416260.1576416884</v>
      </c>
      <c r="Y236" s="27">
        <v>0</v>
      </c>
      <c r="Z236" s="27">
        <v>0</v>
      </c>
      <c r="AA236" s="27">
        <v>0</v>
      </c>
      <c r="AB236" s="27">
        <v>3416260</v>
      </c>
      <c r="AC236" s="24">
        <v>888</v>
      </c>
    </row>
    <row r="237" spans="1:29" s="304" customFormat="1" x14ac:dyDescent="0.2">
      <c r="A237" s="24">
        <v>889</v>
      </c>
      <c r="B237" s="24" t="s">
        <v>35</v>
      </c>
      <c r="C237" s="24"/>
      <c r="D237" s="24"/>
      <c r="E237" s="31" t="s">
        <v>471</v>
      </c>
      <c r="F237" s="27">
        <v>13408</v>
      </c>
      <c r="G237" s="42">
        <v>0</v>
      </c>
      <c r="H237" s="27">
        <v>9000</v>
      </c>
      <c r="I237" s="27">
        <v>0</v>
      </c>
      <c r="J237" s="27">
        <v>211496</v>
      </c>
      <c r="K237" s="374">
        <v>8.6516887004000785E-4</v>
      </c>
      <c r="L237" s="27">
        <v>326334.27030434168</v>
      </c>
      <c r="M237" s="27">
        <v>2722225</v>
      </c>
      <c r="N237" s="27">
        <v>3945</v>
      </c>
      <c r="O237" s="27">
        <v>3945</v>
      </c>
      <c r="P237" s="27">
        <v>2722225</v>
      </c>
      <c r="Q237" s="27">
        <v>2509777.5747202304</v>
      </c>
      <c r="R237" s="27">
        <v>2509777.5747202304</v>
      </c>
      <c r="S237" s="27">
        <v>2719535.25</v>
      </c>
      <c r="T237" s="27">
        <v>0</v>
      </c>
      <c r="U237" s="27">
        <v>0</v>
      </c>
      <c r="V237" s="27">
        <v>2509777.5747202304</v>
      </c>
      <c r="W237" s="43">
        <v>4.4527547285211128E-4</v>
      </c>
      <c r="X237" s="27">
        <v>2836111.8450245722</v>
      </c>
      <c r="Y237" s="27">
        <v>0</v>
      </c>
      <c r="Z237" s="27">
        <v>0</v>
      </c>
      <c r="AA237" s="27">
        <v>0</v>
      </c>
      <c r="AB237" s="27">
        <v>2836112</v>
      </c>
      <c r="AC237" s="24">
        <v>889</v>
      </c>
    </row>
    <row r="238" spans="1:29" s="304" customFormat="1" x14ac:dyDescent="0.2">
      <c r="A238" s="24">
        <v>893</v>
      </c>
      <c r="B238" s="24" t="s">
        <v>38</v>
      </c>
      <c r="C238" s="24"/>
      <c r="D238" s="24"/>
      <c r="E238" s="31" t="s">
        <v>471</v>
      </c>
      <c r="F238" s="27">
        <v>13106</v>
      </c>
      <c r="G238" s="42">
        <v>0</v>
      </c>
      <c r="H238" s="27">
        <v>13000</v>
      </c>
      <c r="I238" s="27">
        <v>0</v>
      </c>
      <c r="J238" s="27">
        <v>185605</v>
      </c>
      <c r="K238" s="374">
        <v>7.5925628912024666E-4</v>
      </c>
      <c r="L238" s="27">
        <v>286384.95404091495</v>
      </c>
      <c r="M238" s="27">
        <v>2041648</v>
      </c>
      <c r="N238" s="27">
        <v>3771</v>
      </c>
      <c r="O238" s="27">
        <v>3800</v>
      </c>
      <c r="P238" s="27">
        <v>2057348.8199416602</v>
      </c>
      <c r="Q238" s="27">
        <v>1896789.5496025155</v>
      </c>
      <c r="R238" s="27">
        <v>1896789.5496025155</v>
      </c>
      <c r="S238" s="27">
        <v>2439208.25</v>
      </c>
      <c r="T238" s="27">
        <v>0</v>
      </c>
      <c r="U238" s="27">
        <v>0</v>
      </c>
      <c r="V238" s="27">
        <v>1896789.5496025153</v>
      </c>
      <c r="W238" s="43">
        <v>3.3652140018597133E-4</v>
      </c>
      <c r="X238" s="27">
        <v>2183174.5036434303</v>
      </c>
      <c r="Y238" s="27">
        <v>0</v>
      </c>
      <c r="Z238" s="27">
        <v>0</v>
      </c>
      <c r="AA238" s="27">
        <v>0</v>
      </c>
      <c r="AB238" s="27">
        <v>2183175</v>
      </c>
      <c r="AC238" s="24">
        <v>893</v>
      </c>
    </row>
    <row r="239" spans="1:29" s="304" customFormat="1" x14ac:dyDescent="0.2">
      <c r="A239" s="24">
        <v>899</v>
      </c>
      <c r="B239" s="24" t="s">
        <v>61</v>
      </c>
      <c r="C239" s="24"/>
      <c r="D239" s="24"/>
      <c r="E239" s="31" t="s">
        <v>472</v>
      </c>
      <c r="F239" s="27">
        <v>27674</v>
      </c>
      <c r="G239" s="42">
        <v>0.50695999999999997</v>
      </c>
      <c r="H239" s="27">
        <v>42000</v>
      </c>
      <c r="I239" s="27">
        <v>26734.347270557551</v>
      </c>
      <c r="J239" s="27">
        <v>525664</v>
      </c>
      <c r="K239" s="374">
        <v>2.1503391501527724E-3</v>
      </c>
      <c r="L239" s="27">
        <v>811089.46677602164</v>
      </c>
      <c r="M239" s="27">
        <v>10403482</v>
      </c>
      <c r="N239" s="27">
        <v>9157</v>
      </c>
      <c r="O239" s="27">
        <v>9209</v>
      </c>
      <c r="P239" s="27">
        <v>10462560.416948782</v>
      </c>
      <c r="Q239" s="27">
        <v>9646043.0378141403</v>
      </c>
      <c r="R239" s="27">
        <v>4755885.0593638839</v>
      </c>
      <c r="S239" s="27">
        <v>10823674</v>
      </c>
      <c r="T239" s="27">
        <v>5487169.77104</v>
      </c>
      <c r="U239" s="27">
        <v>5171450.1805295907</v>
      </c>
      <c r="V239" s="27">
        <v>9954069.5871640332</v>
      </c>
      <c r="W239" s="43">
        <v>1.7660142822502355E-3</v>
      </c>
      <c r="X239" s="27">
        <v>10765159.053940054</v>
      </c>
      <c r="Y239" s="27">
        <v>0</v>
      </c>
      <c r="Z239" s="27">
        <v>0</v>
      </c>
      <c r="AA239" s="27">
        <v>0</v>
      </c>
      <c r="AB239" s="27">
        <v>10765159</v>
      </c>
      <c r="AC239" s="24">
        <v>899</v>
      </c>
    </row>
    <row r="240" spans="1:29" s="304" customFormat="1" x14ac:dyDescent="0.2">
      <c r="A240" s="24">
        <v>907</v>
      </c>
      <c r="B240" s="24" t="s">
        <v>116</v>
      </c>
      <c r="C240" s="24"/>
      <c r="D240" s="24"/>
      <c r="E240" s="31" t="s">
        <v>472</v>
      </c>
      <c r="F240" s="27">
        <v>17237</v>
      </c>
      <c r="G240" s="42">
        <v>8.9480000000000004E-2</v>
      </c>
      <c r="H240" s="27">
        <v>27000</v>
      </c>
      <c r="I240" s="27">
        <v>3033.4465023903558</v>
      </c>
      <c r="J240" s="27">
        <v>422620</v>
      </c>
      <c r="K240" s="374">
        <v>1.7288159958406219E-3</v>
      </c>
      <c r="L240" s="27">
        <v>652094.55174575828</v>
      </c>
      <c r="M240" s="27">
        <v>3365532</v>
      </c>
      <c r="N240" s="27">
        <v>4916</v>
      </c>
      <c r="O240" s="27">
        <v>5024</v>
      </c>
      <c r="P240" s="27">
        <v>3439469.6436126931</v>
      </c>
      <c r="Q240" s="27">
        <v>3171047.1325735818</v>
      </c>
      <c r="R240" s="27">
        <v>2887301.8351508975</v>
      </c>
      <c r="S240" s="27">
        <v>3654573</v>
      </c>
      <c r="T240" s="27">
        <v>327011.19203999999</v>
      </c>
      <c r="U240" s="27">
        <v>308195.69262022874</v>
      </c>
      <c r="V240" s="27">
        <v>3198530.9742735168</v>
      </c>
      <c r="W240" s="43">
        <v>5.6747155857447872E-4</v>
      </c>
      <c r="X240" s="27">
        <v>3850625.5260192752</v>
      </c>
      <c r="Y240" s="27">
        <v>119008</v>
      </c>
      <c r="Z240" s="27">
        <v>0</v>
      </c>
      <c r="AA240" s="27">
        <v>14876</v>
      </c>
      <c r="AB240" s="27">
        <v>3835750</v>
      </c>
      <c r="AC240" s="24">
        <v>907</v>
      </c>
    </row>
    <row r="241" spans="1:29" s="304" customFormat="1" x14ac:dyDescent="0.2">
      <c r="A241" s="24">
        <v>917</v>
      </c>
      <c r="B241" s="24" t="s">
        <v>146</v>
      </c>
      <c r="C241" s="24"/>
      <c r="D241" s="24"/>
      <c r="E241" s="31" t="s">
        <v>473</v>
      </c>
      <c r="F241" s="27">
        <v>86845</v>
      </c>
      <c r="G241" s="42">
        <v>1</v>
      </c>
      <c r="H241" s="27">
        <v>522000</v>
      </c>
      <c r="I241" s="27">
        <v>655416.09722336696</v>
      </c>
      <c r="J241" s="27">
        <v>1656063</v>
      </c>
      <c r="K241" s="374">
        <v>6.7744740062462925E-3</v>
      </c>
      <c r="L241" s="27">
        <v>2555273.4362967578</v>
      </c>
      <c r="M241" s="27">
        <v>59883563</v>
      </c>
      <c r="N241" s="27">
        <v>32051</v>
      </c>
      <c r="O241" s="27">
        <v>32458</v>
      </c>
      <c r="P241" s="27">
        <v>60643995.128201932</v>
      </c>
      <c r="Q241" s="27">
        <v>55911226.667231441</v>
      </c>
      <c r="R241" s="27">
        <v>0</v>
      </c>
      <c r="S241" s="27">
        <v>65865708</v>
      </c>
      <c r="T241" s="27">
        <v>65865708</v>
      </c>
      <c r="U241" s="27">
        <v>62075941.10264796</v>
      </c>
      <c r="V241" s="27">
        <v>62731357.199871324</v>
      </c>
      <c r="W241" s="43">
        <v>1.1129565831323166E-2</v>
      </c>
      <c r="X241" s="27">
        <v>65286630.636168085</v>
      </c>
      <c r="Y241" s="27">
        <v>0</v>
      </c>
      <c r="Z241" s="27">
        <v>0</v>
      </c>
      <c r="AA241" s="27">
        <v>0</v>
      </c>
      <c r="AB241" s="27">
        <v>65286631</v>
      </c>
      <c r="AC241" s="24">
        <v>917</v>
      </c>
    </row>
    <row r="242" spans="1:29" s="304" customFormat="1" x14ac:dyDescent="0.2">
      <c r="A242" s="24">
        <v>928</v>
      </c>
      <c r="B242" s="24" t="s">
        <v>172</v>
      </c>
      <c r="C242" s="24"/>
      <c r="D242" s="24"/>
      <c r="E242" s="31" t="s">
        <v>473</v>
      </c>
      <c r="F242" s="27">
        <v>45324</v>
      </c>
      <c r="G242" s="42">
        <v>1</v>
      </c>
      <c r="H242" s="27">
        <v>174000</v>
      </c>
      <c r="I242" s="27">
        <v>218472.032407789</v>
      </c>
      <c r="J242" s="27">
        <v>396029</v>
      </c>
      <c r="K242" s="374">
        <v>1.6200399176961942E-3</v>
      </c>
      <c r="L242" s="27">
        <v>611065.14891231107</v>
      </c>
      <c r="M242" s="27">
        <v>23422389</v>
      </c>
      <c r="N242" s="27">
        <v>15636</v>
      </c>
      <c r="O242" s="27">
        <v>15760</v>
      </c>
      <c r="P242" s="27">
        <v>23608138.311588641</v>
      </c>
      <c r="Q242" s="27">
        <v>21765715.954896711</v>
      </c>
      <c r="R242" s="27">
        <v>0</v>
      </c>
      <c r="S242" s="27">
        <v>27532686</v>
      </c>
      <c r="T242" s="27">
        <v>27532686</v>
      </c>
      <c r="U242" s="27">
        <v>25948516.252701633</v>
      </c>
      <c r="V242" s="27">
        <v>26166988.285109423</v>
      </c>
      <c r="W242" s="43">
        <v>4.6424504701643018E-3</v>
      </c>
      <c r="X242" s="27">
        <v>26778053.434021734</v>
      </c>
      <c r="Y242" s="27">
        <v>0</v>
      </c>
      <c r="Z242" s="27">
        <v>211004</v>
      </c>
      <c r="AA242" s="27">
        <v>26375.5</v>
      </c>
      <c r="AB242" s="27">
        <v>26751677</v>
      </c>
      <c r="AC242" s="24">
        <v>928</v>
      </c>
    </row>
    <row r="243" spans="1:29" s="304" customFormat="1" x14ac:dyDescent="0.2">
      <c r="A243" s="24">
        <v>935</v>
      </c>
      <c r="B243" s="24" t="s">
        <v>205</v>
      </c>
      <c r="C243" s="24"/>
      <c r="D243" s="24"/>
      <c r="E243" s="31" t="s">
        <v>473</v>
      </c>
      <c r="F243" s="27">
        <v>121151</v>
      </c>
      <c r="G243" s="42">
        <v>1</v>
      </c>
      <c r="H243" s="27">
        <v>728000</v>
      </c>
      <c r="I243" s="27">
        <v>914066.89421189879</v>
      </c>
      <c r="J243" s="27">
        <v>1391296</v>
      </c>
      <c r="K243" s="374">
        <v>5.6913889066988648E-3</v>
      </c>
      <c r="L243" s="27">
        <v>2146743.0350330477</v>
      </c>
      <c r="M243" s="27">
        <v>53688087</v>
      </c>
      <c r="N243" s="27">
        <v>50899</v>
      </c>
      <c r="O243" s="27">
        <v>52121</v>
      </c>
      <c r="P243" s="27">
        <v>54977048.321715549</v>
      </c>
      <c r="Q243" s="27">
        <v>50686538.769628584</v>
      </c>
      <c r="R243" s="27">
        <v>0</v>
      </c>
      <c r="S243" s="27">
        <v>64399276</v>
      </c>
      <c r="T243" s="27">
        <v>64399276</v>
      </c>
      <c r="U243" s="27">
        <v>60693884.350702949</v>
      </c>
      <c r="V243" s="27">
        <v>61607951.244914845</v>
      </c>
      <c r="W243" s="43">
        <v>1.0930255293673674E-2</v>
      </c>
      <c r="X243" s="27">
        <v>63754694.279947892</v>
      </c>
      <c r="Y243" s="27">
        <v>0</v>
      </c>
      <c r="Z243" s="27">
        <v>0</v>
      </c>
      <c r="AA243" s="27">
        <v>0</v>
      </c>
      <c r="AB243" s="27">
        <v>63754694</v>
      </c>
      <c r="AC243" s="24">
        <v>935</v>
      </c>
    </row>
    <row r="244" spans="1:29" s="304" customFormat="1" x14ac:dyDescent="0.2">
      <c r="A244" s="24">
        <v>938</v>
      </c>
      <c r="B244" s="24" t="s">
        <v>208</v>
      </c>
      <c r="C244" s="24"/>
      <c r="D244" s="24"/>
      <c r="E244" s="31" t="s">
        <v>472</v>
      </c>
      <c r="F244" s="27">
        <v>18581</v>
      </c>
      <c r="G244" s="42">
        <v>0.14324000000000003</v>
      </c>
      <c r="H244" s="27">
        <v>15000</v>
      </c>
      <c r="I244" s="27">
        <v>2697.7529243182503</v>
      </c>
      <c r="J244" s="27">
        <v>178090</v>
      </c>
      <c r="K244" s="374">
        <v>7.2851460105829437E-4</v>
      </c>
      <c r="L244" s="27">
        <v>274789.45322133857</v>
      </c>
      <c r="M244" s="27">
        <v>3178706</v>
      </c>
      <c r="N244" s="27">
        <v>5429</v>
      </c>
      <c r="O244" s="27">
        <v>5449</v>
      </c>
      <c r="P244" s="27">
        <v>3190416.0976238721</v>
      </c>
      <c r="Q244" s="27">
        <v>2941430.181503301</v>
      </c>
      <c r="R244" s="27">
        <v>2520099.7223047679</v>
      </c>
      <c r="S244" s="27">
        <v>3149129</v>
      </c>
      <c r="T244" s="27">
        <v>451081.23796000011</v>
      </c>
      <c r="U244" s="27">
        <v>425127.02300436056</v>
      </c>
      <c r="V244" s="27">
        <v>2947924.4982334469</v>
      </c>
      <c r="W244" s="43">
        <v>5.230098826703969E-4</v>
      </c>
      <c r="X244" s="27">
        <v>3222713.9514547857</v>
      </c>
      <c r="Y244" s="27">
        <v>0</v>
      </c>
      <c r="Z244" s="27">
        <v>0</v>
      </c>
      <c r="AA244" s="27">
        <v>0</v>
      </c>
      <c r="AB244" s="27">
        <v>3222714</v>
      </c>
      <c r="AC244" s="24">
        <v>938</v>
      </c>
    </row>
    <row r="245" spans="1:29" s="304" customFormat="1" x14ac:dyDescent="0.2">
      <c r="A245" s="24">
        <v>944</v>
      </c>
      <c r="B245" s="24" t="s">
        <v>220</v>
      </c>
      <c r="C245" s="24"/>
      <c r="D245" s="24"/>
      <c r="E245" s="31" t="s">
        <v>471</v>
      </c>
      <c r="F245" s="27">
        <v>7989</v>
      </c>
      <c r="G245" s="42">
        <v>0</v>
      </c>
      <c r="H245" s="27">
        <v>6000</v>
      </c>
      <c r="I245" s="27">
        <v>0</v>
      </c>
      <c r="J245" s="27">
        <v>40433</v>
      </c>
      <c r="K245" s="374">
        <v>1.6539969040704148E-4</v>
      </c>
      <c r="L245" s="27">
        <v>62387.3432651939</v>
      </c>
      <c r="M245" s="27">
        <v>1210283</v>
      </c>
      <c r="N245" s="27">
        <v>2266</v>
      </c>
      <c r="O245" s="27">
        <v>2317</v>
      </c>
      <c r="P245" s="27">
        <v>1237522.379082083</v>
      </c>
      <c r="Q245" s="27">
        <v>1140943.8658577597</v>
      </c>
      <c r="R245" s="27">
        <v>1140943.8658577597</v>
      </c>
      <c r="S245" s="27">
        <v>1407270</v>
      </c>
      <c r="T245" s="27">
        <v>0</v>
      </c>
      <c r="U245" s="27">
        <v>0</v>
      </c>
      <c r="V245" s="27">
        <v>1140943.8658577597</v>
      </c>
      <c r="W245" s="43">
        <v>2.0242204906311721E-4</v>
      </c>
      <c r="X245" s="27">
        <v>1203331.2091229537</v>
      </c>
      <c r="Y245" s="27">
        <v>0</v>
      </c>
      <c r="Z245" s="27">
        <v>0</v>
      </c>
      <c r="AA245" s="27">
        <v>0</v>
      </c>
      <c r="AB245" s="27">
        <v>1203331</v>
      </c>
      <c r="AC245" s="24">
        <v>944</v>
      </c>
    </row>
    <row r="246" spans="1:29" s="304" customFormat="1" x14ac:dyDescent="0.2">
      <c r="A246" s="24">
        <v>946</v>
      </c>
      <c r="B246" s="24" t="s">
        <v>222</v>
      </c>
      <c r="C246" s="24"/>
      <c r="D246" s="24"/>
      <c r="E246" s="31" t="s">
        <v>472</v>
      </c>
      <c r="F246" s="27">
        <v>17323</v>
      </c>
      <c r="G246" s="42">
        <v>9.2920000000000003E-2</v>
      </c>
      <c r="H246" s="27">
        <v>11000</v>
      </c>
      <c r="I246" s="27">
        <v>1283.3599641646513</v>
      </c>
      <c r="J246" s="27">
        <v>149493</v>
      </c>
      <c r="K246" s="374">
        <v>6.1153255801003762E-4</v>
      </c>
      <c r="L246" s="27">
        <v>230664.83087437568</v>
      </c>
      <c r="M246" s="27">
        <v>1792568</v>
      </c>
      <c r="N246" s="27">
        <v>5004</v>
      </c>
      <c r="O246" s="27">
        <v>5052</v>
      </c>
      <c r="P246" s="27">
        <v>1809762.8968824942</v>
      </c>
      <c r="Q246" s="27">
        <v>1668525.6854802247</v>
      </c>
      <c r="R246" s="27">
        <v>1513486.2787854022</v>
      </c>
      <c r="S246" s="27">
        <v>1973334.375</v>
      </c>
      <c r="T246" s="27">
        <v>183362.230125</v>
      </c>
      <c r="U246" s="27">
        <v>172811.97368575586</v>
      </c>
      <c r="V246" s="27">
        <v>1687581.6124353227</v>
      </c>
      <c r="W246" s="43">
        <v>2.9940450023242836E-4</v>
      </c>
      <c r="X246" s="27">
        <v>1918246.4433096985</v>
      </c>
      <c r="Y246" s="27">
        <v>0</v>
      </c>
      <c r="Z246" s="27">
        <v>0</v>
      </c>
      <c r="AA246" s="27">
        <v>0</v>
      </c>
      <c r="AB246" s="27">
        <v>1918246</v>
      </c>
      <c r="AC246" s="24">
        <v>946</v>
      </c>
    </row>
    <row r="247" spans="1:29" s="304" customFormat="1" x14ac:dyDescent="0.2">
      <c r="A247" s="24">
        <v>957</v>
      </c>
      <c r="B247" s="24" t="s">
        <v>275</v>
      </c>
      <c r="C247" s="24"/>
      <c r="D247" s="24"/>
      <c r="E247" s="31" t="s">
        <v>473</v>
      </c>
      <c r="F247" s="27">
        <v>59184</v>
      </c>
      <c r="G247" s="42">
        <v>1</v>
      </c>
      <c r="H247" s="27">
        <v>224000</v>
      </c>
      <c r="I247" s="27">
        <v>281251.35206519964</v>
      </c>
      <c r="J247" s="27">
        <v>1122191</v>
      </c>
      <c r="K247" s="374">
        <v>4.5905583057791475E-3</v>
      </c>
      <c r="L247" s="27">
        <v>1731519.1829968393</v>
      </c>
      <c r="M247" s="27">
        <v>24286002</v>
      </c>
      <c r="N247" s="27">
        <v>20166</v>
      </c>
      <c r="O247" s="27">
        <v>20480</v>
      </c>
      <c r="P247" s="27">
        <v>24664153.573341265</v>
      </c>
      <c r="Q247" s="27">
        <v>22739317.85132667</v>
      </c>
      <c r="R247" s="27">
        <v>0</v>
      </c>
      <c r="S247" s="27">
        <v>25266334</v>
      </c>
      <c r="T247" s="27">
        <v>25266334</v>
      </c>
      <c r="U247" s="27">
        <v>23812565.125145722</v>
      </c>
      <c r="V247" s="27">
        <v>24093816.47721092</v>
      </c>
      <c r="W247" s="43">
        <v>4.2746359807992133E-3</v>
      </c>
      <c r="X247" s="27">
        <v>25825335.66020776</v>
      </c>
      <c r="Y247" s="27">
        <v>0</v>
      </c>
      <c r="Z247" s="27">
        <v>0</v>
      </c>
      <c r="AA247" s="27">
        <v>0</v>
      </c>
      <c r="AB247" s="27">
        <v>25825336</v>
      </c>
      <c r="AC247" s="24">
        <v>957</v>
      </c>
    </row>
    <row r="248" spans="1:29" s="304" customFormat="1" x14ac:dyDescent="0.2">
      <c r="A248" s="24">
        <v>965</v>
      </c>
      <c r="B248" s="24" t="s">
        <v>288</v>
      </c>
      <c r="C248" s="24"/>
      <c r="D248" s="24"/>
      <c r="E248" s="31" t="s">
        <v>471</v>
      </c>
      <c r="F248" s="27">
        <v>10425</v>
      </c>
      <c r="G248" s="42">
        <v>0</v>
      </c>
      <c r="H248" s="27">
        <v>11000</v>
      </c>
      <c r="I248" s="27">
        <v>0</v>
      </c>
      <c r="J248" s="27">
        <v>81462</v>
      </c>
      <c r="K248" s="374">
        <v>3.3323744416537018E-4</v>
      </c>
      <c r="L248" s="27">
        <v>125694.30309571947</v>
      </c>
      <c r="M248" s="27">
        <v>1813124</v>
      </c>
      <c r="N248" s="27">
        <v>3140</v>
      </c>
      <c r="O248" s="27">
        <v>3171</v>
      </c>
      <c r="P248" s="27">
        <v>1831024.268789809</v>
      </c>
      <c r="Q248" s="27">
        <v>1688127.7809795921</v>
      </c>
      <c r="R248" s="27">
        <v>1688127.7809795921</v>
      </c>
      <c r="S248" s="27">
        <v>1464179.125</v>
      </c>
      <c r="T248" s="27">
        <v>0</v>
      </c>
      <c r="U248" s="27">
        <v>0</v>
      </c>
      <c r="V248" s="27">
        <v>1688127.7809795921</v>
      </c>
      <c r="W248" s="43">
        <v>2.9950139943945615E-4</v>
      </c>
      <c r="X248" s="27">
        <v>1813822.0840753117</v>
      </c>
      <c r="Y248" s="27">
        <v>0</v>
      </c>
      <c r="Z248" s="27">
        <v>0</v>
      </c>
      <c r="AA248" s="27">
        <v>0</v>
      </c>
      <c r="AB248" s="27">
        <v>1813822</v>
      </c>
      <c r="AC248" s="24">
        <v>965</v>
      </c>
    </row>
    <row r="249" spans="1:29" s="304" customFormat="1" x14ac:dyDescent="0.2">
      <c r="A249" s="24">
        <v>971</v>
      </c>
      <c r="B249" s="24" t="s">
        <v>711</v>
      </c>
      <c r="C249" s="24"/>
      <c r="D249" s="24"/>
      <c r="E249" s="31" t="s">
        <v>472</v>
      </c>
      <c r="F249" s="27">
        <v>24803</v>
      </c>
      <c r="G249" s="42">
        <v>0.39212000000000002</v>
      </c>
      <c r="H249" s="27">
        <v>0</v>
      </c>
      <c r="I249" s="27">
        <v>0</v>
      </c>
      <c r="J249" s="27">
        <v>139737</v>
      </c>
      <c r="K249" s="374">
        <v>5.7162358811883244E-4</v>
      </c>
      <c r="L249" s="27">
        <v>215611.5100499196</v>
      </c>
      <c r="M249" s="27">
        <v>4054722</v>
      </c>
      <c r="N249" s="27">
        <v>7346</v>
      </c>
      <c r="O249" s="27">
        <v>7353</v>
      </c>
      <c r="P249" s="27">
        <v>4058585.7427171255</v>
      </c>
      <c r="Q249" s="27">
        <v>3741846.2772734407</v>
      </c>
      <c r="R249" s="27">
        <v>2274593.5150289792</v>
      </c>
      <c r="S249" s="27">
        <v>4683917.5</v>
      </c>
      <c r="T249" s="27">
        <v>1836657.7301</v>
      </c>
      <c r="U249" s="27">
        <v>1730980.5138572364</v>
      </c>
      <c r="V249" s="27">
        <v>4005574.0288862158</v>
      </c>
      <c r="W249" s="43">
        <v>7.1065415824956744E-4</v>
      </c>
      <c r="X249" s="27">
        <v>4221185.5389361354</v>
      </c>
      <c r="Y249" s="27">
        <v>119369</v>
      </c>
      <c r="Z249" s="27">
        <v>0</v>
      </c>
      <c r="AA249" s="27">
        <v>14921.125</v>
      </c>
      <c r="AB249" s="27">
        <v>4206265</v>
      </c>
      <c r="AC249" s="24">
        <v>971</v>
      </c>
    </row>
    <row r="250" spans="1:29" s="304" customFormat="1" x14ac:dyDescent="0.2">
      <c r="A250" s="24">
        <v>981</v>
      </c>
      <c r="B250" s="24" t="s">
        <v>325</v>
      </c>
      <c r="C250" s="24"/>
      <c r="D250" s="24"/>
      <c r="E250" s="31" t="s">
        <v>471</v>
      </c>
      <c r="F250" s="27">
        <v>10135</v>
      </c>
      <c r="G250" s="42">
        <v>0</v>
      </c>
      <c r="H250" s="27">
        <v>2000</v>
      </c>
      <c r="I250" s="27">
        <v>0</v>
      </c>
      <c r="J250" s="27">
        <v>195669</v>
      </c>
      <c r="K250" s="374">
        <v>8.0042519779030487E-4</v>
      </c>
      <c r="L250" s="27">
        <v>301913.51295617997</v>
      </c>
      <c r="M250" s="27">
        <v>4282371</v>
      </c>
      <c r="N250" s="27">
        <v>3713</v>
      </c>
      <c r="O250" s="27">
        <v>3762</v>
      </c>
      <c r="P250" s="27">
        <v>4338884.9183948291</v>
      </c>
      <c r="Q250" s="27">
        <v>4000270.3918592911</v>
      </c>
      <c r="R250" s="27">
        <v>4000270.3918592911</v>
      </c>
      <c r="S250" s="27">
        <v>6671973</v>
      </c>
      <c r="T250" s="27">
        <v>0</v>
      </c>
      <c r="U250" s="27">
        <v>0</v>
      </c>
      <c r="V250" s="27">
        <v>4000270.3918592907</v>
      </c>
      <c r="W250" s="43">
        <v>7.0971320654580406E-4</v>
      </c>
      <c r="X250" s="27">
        <v>4302183.9048154708</v>
      </c>
      <c r="Y250" s="27">
        <v>0</v>
      </c>
      <c r="Z250" s="27">
        <v>0</v>
      </c>
      <c r="AA250" s="27">
        <v>0</v>
      </c>
      <c r="AB250" s="27">
        <v>4302184</v>
      </c>
      <c r="AC250" s="24">
        <v>981</v>
      </c>
    </row>
    <row r="251" spans="1:29" s="304" customFormat="1" x14ac:dyDescent="0.2">
      <c r="A251" s="24">
        <v>983</v>
      </c>
      <c r="B251" s="24" t="s">
        <v>333</v>
      </c>
      <c r="C251" s="24"/>
      <c r="D251" s="24"/>
      <c r="E251" s="31" t="s">
        <v>473</v>
      </c>
      <c r="F251" s="27">
        <v>102136</v>
      </c>
      <c r="G251" s="42">
        <v>1</v>
      </c>
      <c r="H251" s="27">
        <v>540000</v>
      </c>
      <c r="I251" s="27">
        <v>678016.65230003477</v>
      </c>
      <c r="J251" s="27">
        <v>1235681</v>
      </c>
      <c r="K251" s="374">
        <v>5.0548130201039602E-3</v>
      </c>
      <c r="L251" s="27">
        <v>1906632.0756134363</v>
      </c>
      <c r="M251" s="27">
        <v>42083236</v>
      </c>
      <c r="N251" s="27">
        <v>34296</v>
      </c>
      <c r="O251" s="27">
        <v>34474</v>
      </c>
      <c r="P251" s="27">
        <v>42301652.608584091</v>
      </c>
      <c r="Q251" s="27">
        <v>39000354.155380212</v>
      </c>
      <c r="R251" s="27">
        <v>0</v>
      </c>
      <c r="S251" s="27">
        <v>42958096</v>
      </c>
      <c r="T251" s="27">
        <v>42958096</v>
      </c>
      <c r="U251" s="27">
        <v>40486382.33992561</v>
      </c>
      <c r="V251" s="27">
        <v>41164398.992225647</v>
      </c>
      <c r="W251" s="43">
        <v>7.3032357172047287E-3</v>
      </c>
      <c r="X251" s="27">
        <v>43071031.067839086</v>
      </c>
      <c r="Y251" s="27">
        <v>0</v>
      </c>
      <c r="Z251" s="27">
        <v>610989</v>
      </c>
      <c r="AA251" s="27">
        <v>76373.625</v>
      </c>
      <c r="AB251" s="27">
        <v>42994657</v>
      </c>
      <c r="AC251" s="24">
        <v>983</v>
      </c>
    </row>
    <row r="252" spans="1:29" s="304" customFormat="1" x14ac:dyDescent="0.2">
      <c r="A252" s="24">
        <v>984</v>
      </c>
      <c r="B252" s="24" t="s">
        <v>334</v>
      </c>
      <c r="C252" s="24"/>
      <c r="D252" s="24"/>
      <c r="E252" s="31" t="s">
        <v>473</v>
      </c>
      <c r="F252" s="27">
        <v>43964</v>
      </c>
      <c r="G252" s="42">
        <v>1</v>
      </c>
      <c r="H252" s="27">
        <v>303000</v>
      </c>
      <c r="I252" s="27">
        <v>380442.67712390842</v>
      </c>
      <c r="J252" s="27">
        <v>737515</v>
      </c>
      <c r="K252" s="374">
        <v>3.0169602223567185E-3</v>
      </c>
      <c r="L252" s="27">
        <v>1137971.4952694452</v>
      </c>
      <c r="M252" s="27">
        <v>11002382</v>
      </c>
      <c r="N252" s="27">
        <v>13442</v>
      </c>
      <c r="O252" s="27">
        <v>13616</v>
      </c>
      <c r="P252" s="27">
        <v>11144802.359172743</v>
      </c>
      <c r="Q252" s="27">
        <v>10275041.56920933</v>
      </c>
      <c r="R252" s="27">
        <v>0</v>
      </c>
      <c r="S252" s="27">
        <v>12766323</v>
      </c>
      <c r="T252" s="27">
        <v>12766323</v>
      </c>
      <c r="U252" s="27">
        <v>12031777.061371297</v>
      </c>
      <c r="V252" s="27">
        <v>12412219.738495205</v>
      </c>
      <c r="W252" s="43">
        <v>2.2021302082192882E-3</v>
      </c>
      <c r="X252" s="27">
        <v>13550191.23376465</v>
      </c>
      <c r="Y252" s="27">
        <v>226802</v>
      </c>
      <c r="Z252" s="27">
        <v>0</v>
      </c>
      <c r="AA252" s="27">
        <v>28350.25</v>
      </c>
      <c r="AB252" s="27">
        <v>13521841</v>
      </c>
      <c r="AC252" s="24">
        <v>984</v>
      </c>
    </row>
    <row r="253" spans="1:29" s="304" customFormat="1" x14ac:dyDescent="0.2">
      <c r="A253" s="24">
        <v>986</v>
      </c>
      <c r="B253" s="24" t="s">
        <v>339</v>
      </c>
      <c r="C253" s="24"/>
      <c r="D253" s="24"/>
      <c r="E253" s="31" t="s">
        <v>471</v>
      </c>
      <c r="F253" s="27">
        <v>12426</v>
      </c>
      <c r="G253" s="42">
        <v>0</v>
      </c>
      <c r="H253" s="27">
        <v>1000</v>
      </c>
      <c r="I253" s="27">
        <v>0</v>
      </c>
      <c r="J253" s="27">
        <v>91197</v>
      </c>
      <c r="K253" s="374">
        <v>3.7306050913983531E-4</v>
      </c>
      <c r="L253" s="27">
        <v>140715.22132307492</v>
      </c>
      <c r="M253" s="27">
        <v>1617603</v>
      </c>
      <c r="N253" s="27">
        <v>3530</v>
      </c>
      <c r="O253" s="27">
        <v>3538</v>
      </c>
      <c r="P253" s="27">
        <v>1621268.9558073652</v>
      </c>
      <c r="Q253" s="27">
        <v>1494742.1568295823</v>
      </c>
      <c r="R253" s="27">
        <v>1494742.1568295823</v>
      </c>
      <c r="S253" s="27">
        <v>2102516</v>
      </c>
      <c r="T253" s="27">
        <v>0</v>
      </c>
      <c r="U253" s="27">
        <v>0</v>
      </c>
      <c r="V253" s="27">
        <v>1494742.1568295823</v>
      </c>
      <c r="W253" s="43">
        <v>2.6519163585580666E-4</v>
      </c>
      <c r="X253" s="27">
        <v>1635457.3781526573</v>
      </c>
      <c r="Y253" s="27">
        <v>0</v>
      </c>
      <c r="Z253" s="27">
        <v>0</v>
      </c>
      <c r="AA253" s="27">
        <v>0</v>
      </c>
      <c r="AB253" s="27">
        <v>1635457</v>
      </c>
      <c r="AC253" s="24">
        <v>986</v>
      </c>
    </row>
    <row r="254" spans="1:29" s="304" customFormat="1" x14ac:dyDescent="0.2">
      <c r="A254" s="24">
        <v>988</v>
      </c>
      <c r="B254" s="24" t="s">
        <v>350</v>
      </c>
      <c r="C254" s="24"/>
      <c r="D254" s="24"/>
      <c r="E254" s="31" t="s">
        <v>473</v>
      </c>
      <c r="F254" s="27">
        <v>50346</v>
      </c>
      <c r="G254" s="42">
        <v>1</v>
      </c>
      <c r="H254" s="27">
        <v>216000</v>
      </c>
      <c r="I254" s="27">
        <v>271206.66092001391</v>
      </c>
      <c r="J254" s="27">
        <v>1001415</v>
      </c>
      <c r="K254" s="374">
        <v>4.096498676055881E-3</v>
      </c>
      <c r="L254" s="27">
        <v>1545164.1321671444</v>
      </c>
      <c r="M254" s="27">
        <v>12772965</v>
      </c>
      <c r="N254" s="27">
        <v>15547</v>
      </c>
      <c r="O254" s="27">
        <v>15988</v>
      </c>
      <c r="P254" s="27">
        <v>13135277.829806393</v>
      </c>
      <c r="Q254" s="27">
        <v>12110176.688175261</v>
      </c>
      <c r="R254" s="27">
        <v>0</v>
      </c>
      <c r="S254" s="27">
        <v>12664435</v>
      </c>
      <c r="T254" s="27">
        <v>12664435</v>
      </c>
      <c r="U254" s="27">
        <v>11935751.471134469</v>
      </c>
      <c r="V254" s="27">
        <v>12206958.132054484</v>
      </c>
      <c r="W254" s="43">
        <v>2.1657134516959676E-3</v>
      </c>
      <c r="X254" s="27">
        <v>13752122.264221627</v>
      </c>
      <c r="Y254" s="27">
        <v>337490</v>
      </c>
      <c r="Z254" s="27">
        <v>0</v>
      </c>
      <c r="AA254" s="27">
        <v>42186.25</v>
      </c>
      <c r="AB254" s="27">
        <v>13709936</v>
      </c>
      <c r="AC254" s="24">
        <v>988</v>
      </c>
    </row>
    <row r="255" spans="1:29" s="304" customFormat="1" x14ac:dyDescent="0.2">
      <c r="A255" s="24">
        <v>994</v>
      </c>
      <c r="B255" s="24" t="s">
        <v>326</v>
      </c>
      <c r="C255" s="24"/>
      <c r="D255" s="24"/>
      <c r="E255" s="31" t="s">
        <v>472</v>
      </c>
      <c r="F255" s="27">
        <v>16167</v>
      </c>
      <c r="G255" s="42">
        <v>4.6680000000000055E-2</v>
      </c>
      <c r="H255" s="27">
        <v>23000</v>
      </c>
      <c r="I255" s="27">
        <v>1348.0477751396484</v>
      </c>
      <c r="J255" s="27">
        <v>188606</v>
      </c>
      <c r="K255" s="374">
        <v>7.7153251079342276E-4</v>
      </c>
      <c r="L255" s="27">
        <v>291015.43946467392</v>
      </c>
      <c r="M255" s="27">
        <v>4406440</v>
      </c>
      <c r="N255" s="27">
        <v>4979</v>
      </c>
      <c r="O255" s="27">
        <v>4969</v>
      </c>
      <c r="P255" s="27">
        <v>4397589.9497891143</v>
      </c>
      <c r="Q255" s="27">
        <v>4054393.9750739867</v>
      </c>
      <c r="R255" s="27">
        <v>3865134.8643175326</v>
      </c>
      <c r="S255" s="27">
        <v>4447714</v>
      </c>
      <c r="T255" s="27">
        <v>207619.28952000025</v>
      </c>
      <c r="U255" s="27">
        <v>195673.33563038826</v>
      </c>
      <c r="V255" s="27">
        <v>4062156.2477230611</v>
      </c>
      <c r="W255" s="43">
        <v>7.2069276665111324E-4</v>
      </c>
      <c r="X255" s="27">
        <v>4353171.687187735</v>
      </c>
      <c r="Y255" s="27">
        <v>0</v>
      </c>
      <c r="Z255" s="27">
        <v>0</v>
      </c>
      <c r="AA255" s="27">
        <v>0</v>
      </c>
      <c r="AB255" s="27">
        <v>4353172</v>
      </c>
      <c r="AC255" s="24">
        <v>994</v>
      </c>
    </row>
    <row r="256" spans="1:29" s="304" customFormat="1" x14ac:dyDescent="0.2">
      <c r="A256" s="24">
        <v>995</v>
      </c>
      <c r="B256" s="24" t="s">
        <v>191</v>
      </c>
      <c r="C256" s="24"/>
      <c r="D256" s="24"/>
      <c r="E256" s="31" t="s">
        <v>473</v>
      </c>
      <c r="F256" s="27">
        <v>81214</v>
      </c>
      <c r="G256" s="42">
        <v>1</v>
      </c>
      <c r="H256" s="27">
        <v>539000</v>
      </c>
      <c r="I256" s="27">
        <v>676761.06590688659</v>
      </c>
      <c r="J256" s="27">
        <v>1410893</v>
      </c>
      <c r="K256" s="374">
        <v>5.7715545568585548E-3</v>
      </c>
      <c r="L256" s="27">
        <v>2176980.8300511762</v>
      </c>
      <c r="M256" s="27">
        <v>31771032</v>
      </c>
      <c r="N256" s="27">
        <v>26167</v>
      </c>
      <c r="O256" s="27">
        <v>26959</v>
      </c>
      <c r="P256" s="27">
        <v>32732649.967057746</v>
      </c>
      <c r="Q256" s="27">
        <v>30178134.007471245</v>
      </c>
      <c r="R256" s="27">
        <v>0</v>
      </c>
      <c r="S256" s="27">
        <v>29938450</v>
      </c>
      <c r="T256" s="27">
        <v>29938450</v>
      </c>
      <c r="U256" s="27">
        <v>28215857.922677621</v>
      </c>
      <c r="V256" s="27">
        <v>28892618.988584507</v>
      </c>
      <c r="W256" s="43">
        <v>5.1260218083317441E-3</v>
      </c>
      <c r="X256" s="27">
        <v>31069599.818635684</v>
      </c>
      <c r="Y256" s="27">
        <v>0</v>
      </c>
      <c r="Z256" s="27">
        <v>0</v>
      </c>
      <c r="AA256" s="27">
        <v>0</v>
      </c>
      <c r="AB256" s="27">
        <v>31069600</v>
      </c>
      <c r="AC256" s="24">
        <v>995</v>
      </c>
    </row>
    <row r="257" spans="1:29" s="304" customFormat="1" x14ac:dyDescent="0.2">
      <c r="A257" s="24">
        <v>1507</v>
      </c>
      <c r="B257" s="24" t="s">
        <v>163</v>
      </c>
      <c r="C257" s="24"/>
      <c r="D257" s="24"/>
      <c r="E257" s="31" t="s">
        <v>473</v>
      </c>
      <c r="F257" s="27">
        <v>43039</v>
      </c>
      <c r="G257" s="42">
        <v>1</v>
      </c>
      <c r="H257" s="27">
        <v>43000</v>
      </c>
      <c r="I257" s="27">
        <v>53990.214905373141</v>
      </c>
      <c r="J257" s="27">
        <v>399315</v>
      </c>
      <c r="K257" s="374">
        <v>1.6334819918108418E-3</v>
      </c>
      <c r="L257" s="27">
        <v>616135.38386814983</v>
      </c>
      <c r="M257" s="27">
        <v>4928719</v>
      </c>
      <c r="N257" s="27">
        <v>12694</v>
      </c>
      <c r="O257" s="27">
        <v>12960</v>
      </c>
      <c r="P257" s="27">
        <v>5031999.2311328193</v>
      </c>
      <c r="Q257" s="27">
        <v>4639292.7940587532</v>
      </c>
      <c r="R257" s="27">
        <v>0</v>
      </c>
      <c r="S257" s="27">
        <v>5722093</v>
      </c>
      <c r="T257" s="27">
        <v>5722093</v>
      </c>
      <c r="U257" s="27">
        <v>5392856.4474229012</v>
      </c>
      <c r="V257" s="27">
        <v>5446846.662328274</v>
      </c>
      <c r="W257" s="43">
        <v>9.6635942864041415E-4</v>
      </c>
      <c r="X257" s="27">
        <v>6062982.0461964235</v>
      </c>
      <c r="Y257" s="27">
        <v>0</v>
      </c>
      <c r="Z257" s="27">
        <v>0</v>
      </c>
      <c r="AA257" s="27">
        <v>0</v>
      </c>
      <c r="AB257" s="27">
        <v>6062982</v>
      </c>
      <c r="AC257" s="24">
        <v>1507</v>
      </c>
    </row>
    <row r="258" spans="1:29" s="304" customFormat="1" x14ac:dyDescent="0.2">
      <c r="A258" s="24">
        <v>1509</v>
      </c>
      <c r="B258" s="24" t="s">
        <v>254</v>
      </c>
      <c r="C258" s="24"/>
      <c r="D258" s="24"/>
      <c r="E258" s="31" t="s">
        <v>472</v>
      </c>
      <c r="F258" s="27">
        <v>39387</v>
      </c>
      <c r="G258" s="42">
        <v>0.97548000000000001</v>
      </c>
      <c r="H258" s="27">
        <v>90000</v>
      </c>
      <c r="I258" s="27">
        <v>110231.94733093966</v>
      </c>
      <c r="J258" s="27">
        <v>781769</v>
      </c>
      <c r="K258" s="374">
        <v>3.1979905169001164E-3</v>
      </c>
      <c r="L258" s="27">
        <v>1206254.5682261363</v>
      </c>
      <c r="M258" s="27">
        <v>8697519</v>
      </c>
      <c r="N258" s="27">
        <v>11430</v>
      </c>
      <c r="O258" s="27">
        <v>11527</v>
      </c>
      <c r="P258" s="27">
        <v>8771329.9661417324</v>
      </c>
      <c r="Q258" s="27">
        <v>8086799.3092026105</v>
      </c>
      <c r="R258" s="27">
        <v>198288.3190616479</v>
      </c>
      <c r="S258" s="27">
        <v>8050112.5</v>
      </c>
      <c r="T258" s="27">
        <v>7852723.7415000005</v>
      </c>
      <c r="U258" s="27">
        <v>7400895.4169705333</v>
      </c>
      <c r="V258" s="27">
        <v>7709415.683363121</v>
      </c>
      <c r="W258" s="43">
        <v>1.3677760724297085E-3</v>
      </c>
      <c r="X258" s="27">
        <v>8915670.2515892573</v>
      </c>
      <c r="Y258" s="27">
        <v>0</v>
      </c>
      <c r="Z258" s="27">
        <v>0</v>
      </c>
      <c r="AA258" s="27">
        <v>0</v>
      </c>
      <c r="AB258" s="27">
        <v>8915670</v>
      </c>
      <c r="AC258" s="24">
        <v>1509</v>
      </c>
    </row>
    <row r="259" spans="1:29" s="304" customFormat="1" x14ac:dyDescent="0.2">
      <c r="A259" s="24">
        <v>1525</v>
      </c>
      <c r="B259" s="24" t="s">
        <v>311</v>
      </c>
      <c r="C259" s="24"/>
      <c r="D259" s="24"/>
      <c r="E259" s="31" t="s">
        <v>472</v>
      </c>
      <c r="F259" s="27">
        <v>37942</v>
      </c>
      <c r="G259" s="42">
        <v>0.91768000000000005</v>
      </c>
      <c r="H259" s="27">
        <v>38000</v>
      </c>
      <c r="I259" s="27">
        <v>43784.607808041568</v>
      </c>
      <c r="J259" s="27">
        <v>357467</v>
      </c>
      <c r="K259" s="374">
        <v>1.4622939462996536E-3</v>
      </c>
      <c r="L259" s="27">
        <v>551564.72275070031</v>
      </c>
      <c r="M259" s="27">
        <v>4614796</v>
      </c>
      <c r="N259" s="27">
        <v>11674</v>
      </c>
      <c r="O259" s="27">
        <v>11735</v>
      </c>
      <c r="P259" s="27">
        <v>4638909.633373308</v>
      </c>
      <c r="Q259" s="27">
        <v>4276880.6285277568</v>
      </c>
      <c r="R259" s="27">
        <v>352072.81334040471</v>
      </c>
      <c r="S259" s="27">
        <v>5209299</v>
      </c>
      <c r="T259" s="27">
        <v>4780469.5063200006</v>
      </c>
      <c r="U259" s="27">
        <v>4505411.8831809247</v>
      </c>
      <c r="V259" s="27">
        <v>4901269.3043293711</v>
      </c>
      <c r="W259" s="43">
        <v>8.6956510769846884E-4</v>
      </c>
      <c r="X259" s="27">
        <v>5452834.0270800712</v>
      </c>
      <c r="Y259" s="27">
        <v>0</v>
      </c>
      <c r="Z259" s="27">
        <v>0</v>
      </c>
      <c r="AA259" s="27">
        <v>0</v>
      </c>
      <c r="AB259" s="27">
        <v>5452834</v>
      </c>
      <c r="AC259" s="24">
        <v>1525</v>
      </c>
    </row>
    <row r="260" spans="1:29" s="304" customFormat="1" x14ac:dyDescent="0.2">
      <c r="A260" s="24">
        <v>1581</v>
      </c>
      <c r="B260" s="24" t="s">
        <v>324</v>
      </c>
      <c r="C260" s="24"/>
      <c r="D260" s="24"/>
      <c r="E260" s="31" t="s">
        <v>473</v>
      </c>
      <c r="F260" s="27">
        <v>49981</v>
      </c>
      <c r="G260" s="42">
        <v>1</v>
      </c>
      <c r="H260" s="27">
        <v>141000</v>
      </c>
      <c r="I260" s="27">
        <v>177037.68143389799</v>
      </c>
      <c r="J260" s="27">
        <v>545443</v>
      </c>
      <c r="K260" s="374">
        <v>2.2312493095908766E-3</v>
      </c>
      <c r="L260" s="27">
        <v>841608.08430235577</v>
      </c>
      <c r="M260" s="27">
        <v>9426224</v>
      </c>
      <c r="N260" s="27">
        <v>14182</v>
      </c>
      <c r="O260" s="27">
        <v>14266</v>
      </c>
      <c r="P260" s="27">
        <v>9482055.5340572558</v>
      </c>
      <c r="Q260" s="27">
        <v>8742058.551967144</v>
      </c>
      <c r="R260" s="27">
        <v>0</v>
      </c>
      <c r="S260" s="27">
        <v>8747459</v>
      </c>
      <c r="T260" s="27">
        <v>8747459</v>
      </c>
      <c r="U260" s="27">
        <v>8244149.5911928527</v>
      </c>
      <c r="V260" s="27">
        <v>8421187.2726267502</v>
      </c>
      <c r="W260" s="43">
        <v>1.4940559604024069E-3</v>
      </c>
      <c r="X260" s="27">
        <v>9262795.3569291066</v>
      </c>
      <c r="Y260" s="27">
        <v>0</v>
      </c>
      <c r="Z260" s="27">
        <v>0</v>
      </c>
      <c r="AA260" s="27">
        <v>0</v>
      </c>
      <c r="AB260" s="27">
        <v>9262795</v>
      </c>
      <c r="AC260" s="24">
        <v>1581</v>
      </c>
    </row>
    <row r="261" spans="1:29" s="304" customFormat="1" x14ac:dyDescent="0.2">
      <c r="A261" s="24">
        <v>1586</v>
      </c>
      <c r="B261" s="24" t="s">
        <v>246</v>
      </c>
      <c r="C261" s="24"/>
      <c r="D261" s="24"/>
      <c r="E261" s="31" t="s">
        <v>472</v>
      </c>
      <c r="F261" s="27">
        <v>29603</v>
      </c>
      <c r="G261" s="42">
        <v>0.58411999999999997</v>
      </c>
      <c r="H261" s="27">
        <v>40000</v>
      </c>
      <c r="I261" s="27">
        <v>29336.524958629358</v>
      </c>
      <c r="J261" s="27">
        <v>328765</v>
      </c>
      <c r="K261" s="374">
        <v>1.344882378667697E-3</v>
      </c>
      <c r="L261" s="27">
        <v>507278.08741823444</v>
      </c>
      <c r="M261" s="27">
        <v>4023071</v>
      </c>
      <c r="N261" s="27">
        <v>8529</v>
      </c>
      <c r="O261" s="27">
        <v>8618</v>
      </c>
      <c r="P261" s="27">
        <v>4065051.6916402862</v>
      </c>
      <c r="Q261" s="27">
        <v>3747807.6116990065</v>
      </c>
      <c r="R261" s="27">
        <v>1558638.2295533828</v>
      </c>
      <c r="S261" s="27">
        <v>3726543.5</v>
      </c>
      <c r="T261" s="27">
        <v>2176748.58922</v>
      </c>
      <c r="U261" s="27">
        <v>2051503.2984947606</v>
      </c>
      <c r="V261" s="27">
        <v>3639478.0530067724</v>
      </c>
      <c r="W261" s="43">
        <v>6.4570276159556488E-4</v>
      </c>
      <c r="X261" s="27">
        <v>4146756.1404250069</v>
      </c>
      <c r="Y261" s="27">
        <v>0</v>
      </c>
      <c r="Z261" s="27">
        <v>0</v>
      </c>
      <c r="AA261" s="27">
        <v>0</v>
      </c>
      <c r="AB261" s="27">
        <v>4146756</v>
      </c>
      <c r="AC261" s="24">
        <v>1586</v>
      </c>
    </row>
    <row r="262" spans="1:29" s="304" customFormat="1" x14ac:dyDescent="0.2">
      <c r="A262" s="24">
        <v>1598</v>
      </c>
      <c r="B262" s="24" t="s">
        <v>173</v>
      </c>
      <c r="C262" s="24"/>
      <c r="D262" s="24"/>
      <c r="E262" s="31" t="s">
        <v>472</v>
      </c>
      <c r="F262" s="27">
        <v>23048</v>
      </c>
      <c r="G262" s="42">
        <v>0.32191999999999998</v>
      </c>
      <c r="H262" s="27">
        <v>57000</v>
      </c>
      <c r="I262" s="27">
        <v>23039.307185889535</v>
      </c>
      <c r="J262" s="27">
        <v>254412</v>
      </c>
      <c r="K262" s="374">
        <v>1.0407257941739726E-3</v>
      </c>
      <c r="L262" s="27">
        <v>392552.83493147948</v>
      </c>
      <c r="M262" s="27">
        <v>2760255</v>
      </c>
      <c r="N262" s="27">
        <v>6605</v>
      </c>
      <c r="O262" s="27">
        <v>6677</v>
      </c>
      <c r="P262" s="27">
        <v>2790344.077971234</v>
      </c>
      <c r="Q262" s="27">
        <v>2572580.5150733688</v>
      </c>
      <c r="R262" s="27">
        <v>1744415.3956609499</v>
      </c>
      <c r="S262" s="27">
        <v>1844692.875</v>
      </c>
      <c r="T262" s="27">
        <v>593843.53032000002</v>
      </c>
      <c r="U262" s="27">
        <v>559675.08938540309</v>
      </c>
      <c r="V262" s="27">
        <v>2327129.7922322424</v>
      </c>
      <c r="W262" s="43">
        <v>4.1287077749906022E-4</v>
      </c>
      <c r="X262" s="27">
        <v>2719682.6271637217</v>
      </c>
      <c r="Y262" s="27">
        <v>0</v>
      </c>
      <c r="Z262" s="27">
        <v>0</v>
      </c>
      <c r="AA262" s="27">
        <v>0</v>
      </c>
      <c r="AB262" s="27">
        <v>2719683</v>
      </c>
      <c r="AC262" s="24">
        <v>1598</v>
      </c>
    </row>
    <row r="263" spans="1:29" s="304" customFormat="1" x14ac:dyDescent="0.2">
      <c r="A263" s="24">
        <v>1621</v>
      </c>
      <c r="B263" s="24" t="s">
        <v>183</v>
      </c>
      <c r="C263" s="24"/>
      <c r="D263" s="24"/>
      <c r="E263" s="31" t="s">
        <v>473</v>
      </c>
      <c r="F263" s="27">
        <v>64110</v>
      </c>
      <c r="G263" s="42">
        <v>1</v>
      </c>
      <c r="H263" s="27">
        <v>54000</v>
      </c>
      <c r="I263" s="27">
        <v>67801.665230003477</v>
      </c>
      <c r="J263" s="27">
        <v>293906</v>
      </c>
      <c r="K263" s="374">
        <v>1.2022843075896405E-3</v>
      </c>
      <c r="L263" s="27">
        <v>453491.31921203173</v>
      </c>
      <c r="M263" s="27">
        <v>9531772</v>
      </c>
      <c r="N263" s="27">
        <v>18426</v>
      </c>
      <c r="O263" s="27">
        <v>18680</v>
      </c>
      <c r="P263" s="27">
        <v>9663166.2303267121</v>
      </c>
      <c r="Q263" s="27">
        <v>8909035.0377605837</v>
      </c>
      <c r="R263" s="27">
        <v>0</v>
      </c>
      <c r="S263" s="27">
        <v>8106212.5</v>
      </c>
      <c r="T263" s="27">
        <v>8106212.5</v>
      </c>
      <c r="U263" s="27">
        <v>7639798.9939704081</v>
      </c>
      <c r="V263" s="27">
        <v>7707600.6592004113</v>
      </c>
      <c r="W263" s="43">
        <v>1.3674540575426409E-3</v>
      </c>
      <c r="X263" s="27">
        <v>8161091.9784124428</v>
      </c>
      <c r="Y263" s="27">
        <v>0</v>
      </c>
      <c r="Z263" s="27">
        <v>0</v>
      </c>
      <c r="AA263" s="27">
        <v>0</v>
      </c>
      <c r="AB263" s="27">
        <v>8161092</v>
      </c>
      <c r="AC263" s="24">
        <v>1621</v>
      </c>
    </row>
    <row r="264" spans="1:29" s="304" customFormat="1" x14ac:dyDescent="0.2">
      <c r="A264" s="24">
        <v>1640</v>
      </c>
      <c r="B264" s="24" t="s">
        <v>192</v>
      </c>
      <c r="C264" s="24"/>
      <c r="D264" s="24"/>
      <c r="E264" s="31" t="s">
        <v>472</v>
      </c>
      <c r="F264" s="27">
        <v>35928</v>
      </c>
      <c r="G264" s="42">
        <v>0.83711999999999998</v>
      </c>
      <c r="H264" s="27">
        <v>63000</v>
      </c>
      <c r="I264" s="27">
        <v>66217.818330230599</v>
      </c>
      <c r="J264" s="27">
        <v>366128</v>
      </c>
      <c r="K264" s="374">
        <v>1.4977235883894165E-3</v>
      </c>
      <c r="L264" s="27">
        <v>564928.47958348156</v>
      </c>
      <c r="M264" s="27">
        <v>4492376</v>
      </c>
      <c r="N264" s="27">
        <v>10534</v>
      </c>
      <c r="O264" s="27">
        <v>10549</v>
      </c>
      <c r="P264" s="27">
        <v>4498772.966014809</v>
      </c>
      <c r="Q264" s="27">
        <v>4147680.4833772322</v>
      </c>
      <c r="R264" s="27">
        <v>675574.19713248371</v>
      </c>
      <c r="S264" s="27">
        <v>4937098.5</v>
      </c>
      <c r="T264" s="27">
        <v>4132943.8963199998</v>
      </c>
      <c r="U264" s="27">
        <v>3895143.4620350343</v>
      </c>
      <c r="V264" s="27">
        <v>4636935.477497749</v>
      </c>
      <c r="W264" s="43">
        <v>8.226679758893367E-4</v>
      </c>
      <c r="X264" s="27">
        <v>5201863.9570812304</v>
      </c>
      <c r="Y264" s="27">
        <v>0</v>
      </c>
      <c r="Z264" s="27">
        <v>0</v>
      </c>
      <c r="AA264" s="27">
        <v>0</v>
      </c>
      <c r="AB264" s="27">
        <v>5201864</v>
      </c>
      <c r="AC264" s="24">
        <v>1640</v>
      </c>
    </row>
    <row r="265" spans="1:29" s="304" customFormat="1" x14ac:dyDescent="0.2">
      <c r="A265" s="24">
        <v>1641</v>
      </c>
      <c r="B265" s="24" t="s">
        <v>203</v>
      </c>
      <c r="C265" s="24"/>
      <c r="D265" s="24"/>
      <c r="E265" s="31" t="s">
        <v>472</v>
      </c>
      <c r="F265" s="27">
        <v>24028</v>
      </c>
      <c r="G265" s="42">
        <v>0.36112</v>
      </c>
      <c r="H265" s="27">
        <v>69000</v>
      </c>
      <c r="I265" s="27">
        <v>31285.797722264091</v>
      </c>
      <c r="J265" s="27">
        <v>247663</v>
      </c>
      <c r="K265" s="374">
        <v>1.0131175902178694E-3</v>
      </c>
      <c r="L265" s="27">
        <v>382139.25741566828</v>
      </c>
      <c r="M265" s="27">
        <v>3657980</v>
      </c>
      <c r="N265" s="27">
        <v>6846</v>
      </c>
      <c r="O265" s="27">
        <v>6909</v>
      </c>
      <c r="P265" s="27">
        <v>3691642.392638037</v>
      </c>
      <c r="Q265" s="27">
        <v>3403539.8583619948</v>
      </c>
      <c r="R265" s="27">
        <v>2174453.5447103111</v>
      </c>
      <c r="S265" s="27">
        <v>3419052.5</v>
      </c>
      <c r="T265" s="27">
        <v>1234688.2387999999</v>
      </c>
      <c r="U265" s="27">
        <v>1163647.0132816448</v>
      </c>
      <c r="V265" s="27">
        <v>3369386.3557142201</v>
      </c>
      <c r="W265" s="43">
        <v>5.9778408966354045E-4</v>
      </c>
      <c r="X265" s="27">
        <v>3751525.6131298882</v>
      </c>
      <c r="Y265" s="27">
        <v>0</v>
      </c>
      <c r="Z265" s="27">
        <v>0</v>
      </c>
      <c r="AA265" s="27">
        <v>0</v>
      </c>
      <c r="AB265" s="27">
        <v>3751526</v>
      </c>
      <c r="AC265" s="24">
        <v>1641</v>
      </c>
    </row>
    <row r="266" spans="1:29" s="304" customFormat="1" x14ac:dyDescent="0.2">
      <c r="A266" s="24">
        <v>1652</v>
      </c>
      <c r="B266" s="24" t="s">
        <v>115</v>
      </c>
      <c r="C266" s="24"/>
      <c r="D266" s="24"/>
      <c r="E266" s="31" t="s">
        <v>472</v>
      </c>
      <c r="F266" s="27">
        <v>31040</v>
      </c>
      <c r="G266" s="42">
        <v>0.64159999999999995</v>
      </c>
      <c r="H266" s="27">
        <v>59000</v>
      </c>
      <c r="I266" s="27">
        <v>47529.469560789694</v>
      </c>
      <c r="J266" s="27">
        <v>576228</v>
      </c>
      <c r="K266" s="374">
        <v>2.357181826821376E-3</v>
      </c>
      <c r="L266" s="27">
        <v>889108.74867103971</v>
      </c>
      <c r="M266" s="27">
        <v>5200211</v>
      </c>
      <c r="N266" s="27">
        <v>9296</v>
      </c>
      <c r="O266" s="27">
        <v>9412</v>
      </c>
      <c r="P266" s="27">
        <v>5265101.7568846811</v>
      </c>
      <c r="Q266" s="27">
        <v>4854203.5717287362</v>
      </c>
      <c r="R266" s="27">
        <v>1739746.5601075792</v>
      </c>
      <c r="S266" s="27">
        <v>5199868</v>
      </c>
      <c r="T266" s="27">
        <v>3336235.3087999998</v>
      </c>
      <c r="U266" s="27">
        <v>3144275.7213456705</v>
      </c>
      <c r="V266" s="27">
        <v>4931551.7510140399</v>
      </c>
      <c r="W266" s="43">
        <v>8.7493770760630645E-4</v>
      </c>
      <c r="X266" s="27">
        <v>5820660.4996850798</v>
      </c>
      <c r="Y266" s="27">
        <v>128412</v>
      </c>
      <c r="Z266" s="27">
        <v>168963</v>
      </c>
      <c r="AA266" s="27">
        <v>37171.875</v>
      </c>
      <c r="AB266" s="27">
        <v>5783488</v>
      </c>
      <c r="AC266" s="24">
        <v>1652</v>
      </c>
    </row>
    <row r="267" spans="1:29" s="304" customFormat="1" x14ac:dyDescent="0.2">
      <c r="A267" s="24">
        <v>1655</v>
      </c>
      <c r="B267" s="24" t="s">
        <v>134</v>
      </c>
      <c r="C267" s="24"/>
      <c r="D267" s="24"/>
      <c r="E267" s="31" t="s">
        <v>472</v>
      </c>
      <c r="F267" s="27">
        <v>30770</v>
      </c>
      <c r="G267" s="42">
        <v>0.63080000000000003</v>
      </c>
      <c r="H267" s="27">
        <v>36000</v>
      </c>
      <c r="I267" s="27">
        <v>28512.860284724127</v>
      </c>
      <c r="J267" s="27">
        <v>237623</v>
      </c>
      <c r="K267" s="374">
        <v>9.7204685859551409E-4</v>
      </c>
      <c r="L267" s="27">
        <v>366647.73003994685</v>
      </c>
      <c r="M267" s="27">
        <v>6778767</v>
      </c>
      <c r="N267" s="27">
        <v>8931</v>
      </c>
      <c r="O267" s="27">
        <v>9078</v>
      </c>
      <c r="P267" s="27">
        <v>6890342.2714141747</v>
      </c>
      <c r="Q267" s="27">
        <v>6352607.3395630959</v>
      </c>
      <c r="R267" s="27">
        <v>2345382.6297666947</v>
      </c>
      <c r="S267" s="27">
        <v>7211016.5</v>
      </c>
      <c r="T267" s="27">
        <v>4548709.2082000002</v>
      </c>
      <c r="U267" s="27">
        <v>4286986.5590952979</v>
      </c>
      <c r="V267" s="27">
        <v>6660882.0491467165</v>
      </c>
      <c r="W267" s="43">
        <v>1.1817491055463596E-3</v>
      </c>
      <c r="X267" s="27">
        <v>7027529.7791866632</v>
      </c>
      <c r="Y267" s="27">
        <v>0</v>
      </c>
      <c r="Z267" s="27">
        <v>0</v>
      </c>
      <c r="AA267" s="27">
        <v>0</v>
      </c>
      <c r="AB267" s="27">
        <v>7027530</v>
      </c>
      <c r="AC267" s="24">
        <v>1655</v>
      </c>
    </row>
    <row r="268" spans="1:29" s="304" customFormat="1" x14ac:dyDescent="0.2">
      <c r="A268" s="24">
        <v>1658</v>
      </c>
      <c r="B268" s="24" t="s">
        <v>147</v>
      </c>
      <c r="C268" s="24"/>
      <c r="D268" s="24"/>
      <c r="E268" s="31" t="s">
        <v>472</v>
      </c>
      <c r="F268" s="27">
        <v>16470</v>
      </c>
      <c r="G268" s="42">
        <v>5.8799999999999963E-2</v>
      </c>
      <c r="H268" s="27">
        <v>20000</v>
      </c>
      <c r="I268" s="27">
        <v>1476.5695983422972</v>
      </c>
      <c r="J268" s="27">
        <v>87815</v>
      </c>
      <c r="K268" s="374">
        <v>3.5922572683437656E-4</v>
      </c>
      <c r="L268" s="27">
        <v>135496.86020906197</v>
      </c>
      <c r="M268" s="27">
        <v>1484170</v>
      </c>
      <c r="N268" s="27">
        <v>4495</v>
      </c>
      <c r="O268" s="27">
        <v>4594</v>
      </c>
      <c r="P268" s="27">
        <v>1516858.0600667407</v>
      </c>
      <c r="Q268" s="27">
        <v>1398479.6786412359</v>
      </c>
      <c r="R268" s="27">
        <v>1316249.0735371313</v>
      </c>
      <c r="S268" s="27">
        <v>1792880.75</v>
      </c>
      <c r="T268" s="27">
        <v>105421.38809999994</v>
      </c>
      <c r="U268" s="27">
        <v>99355.675014606823</v>
      </c>
      <c r="V268" s="27">
        <v>1417081.3181500805</v>
      </c>
      <c r="W268" s="43">
        <v>2.5141333653023339E-4</v>
      </c>
      <c r="X268" s="27">
        <v>1552578.1783591425</v>
      </c>
      <c r="Y268" s="27">
        <v>0</v>
      </c>
      <c r="Z268" s="27">
        <v>0</v>
      </c>
      <c r="AA268" s="27">
        <v>0</v>
      </c>
      <c r="AB268" s="27">
        <v>1552578</v>
      </c>
      <c r="AC268" s="24">
        <v>1658</v>
      </c>
    </row>
    <row r="269" spans="1:29" s="304" customFormat="1" x14ac:dyDescent="0.2">
      <c r="A269" s="24">
        <v>1659</v>
      </c>
      <c r="B269" s="24" t="s">
        <v>178</v>
      </c>
      <c r="C269" s="24"/>
      <c r="D269" s="24"/>
      <c r="E269" s="31" t="s">
        <v>472</v>
      </c>
      <c r="F269" s="27">
        <v>22943</v>
      </c>
      <c r="G269" s="42">
        <v>0.31772</v>
      </c>
      <c r="H269" s="27">
        <v>7000</v>
      </c>
      <c r="I269" s="27">
        <v>2792.4743618173507</v>
      </c>
      <c r="J269" s="27">
        <v>356892</v>
      </c>
      <c r="K269" s="374">
        <v>1.459941787865106E-3</v>
      </c>
      <c r="L269" s="27">
        <v>550677.5087824692</v>
      </c>
      <c r="M269" s="27">
        <v>3008157</v>
      </c>
      <c r="N269" s="27">
        <v>6616</v>
      </c>
      <c r="O269" s="27">
        <v>6637</v>
      </c>
      <c r="P269" s="27">
        <v>3017705.2613361548</v>
      </c>
      <c r="Q269" s="27">
        <v>2782198.0152326622</v>
      </c>
      <c r="R269" s="27">
        <v>1898238.0618329407</v>
      </c>
      <c r="S269" s="27">
        <v>3170130.75</v>
      </c>
      <c r="T269" s="27">
        <v>1007213.94189</v>
      </c>
      <c r="U269" s="27">
        <v>949261.0833930386</v>
      </c>
      <c r="V269" s="27">
        <v>2850291.6195877967</v>
      </c>
      <c r="W269" s="43">
        <v>5.0568821773771817E-4</v>
      </c>
      <c r="X269" s="27">
        <v>3400969.1283702659</v>
      </c>
      <c r="Y269" s="27">
        <v>84644</v>
      </c>
      <c r="Z269" s="27">
        <v>142537</v>
      </c>
      <c r="AA269" s="27">
        <v>28397.625</v>
      </c>
      <c r="AB269" s="27">
        <v>3372571</v>
      </c>
      <c r="AC269" s="24">
        <v>1659</v>
      </c>
    </row>
    <row r="270" spans="1:29" s="304" customFormat="1" x14ac:dyDescent="0.2">
      <c r="A270" s="24">
        <v>1667</v>
      </c>
      <c r="B270" s="24" t="s">
        <v>268</v>
      </c>
      <c r="C270" s="24"/>
      <c r="D270" s="24"/>
      <c r="E270" s="31" t="s">
        <v>471</v>
      </c>
      <c r="F270" s="27">
        <v>13271</v>
      </c>
      <c r="G270" s="42">
        <v>0</v>
      </c>
      <c r="H270" s="27">
        <v>4000</v>
      </c>
      <c r="I270" s="27">
        <v>0</v>
      </c>
      <c r="J270" s="27">
        <v>295069</v>
      </c>
      <c r="K270" s="374">
        <v>1.2070418036929072E-3</v>
      </c>
      <c r="L270" s="27">
        <v>455285.80589907989</v>
      </c>
      <c r="M270" s="27">
        <v>1175813</v>
      </c>
      <c r="N270" s="27">
        <v>3882</v>
      </c>
      <c r="O270" s="27">
        <v>3929</v>
      </c>
      <c r="P270" s="27">
        <v>1190048.7575991757</v>
      </c>
      <c r="Q270" s="27">
        <v>1097175.1727524663</v>
      </c>
      <c r="R270" s="27">
        <v>1097175.1727524663</v>
      </c>
      <c r="S270" s="27">
        <v>1416337.5</v>
      </c>
      <c r="T270" s="27">
        <v>0</v>
      </c>
      <c r="U270" s="27">
        <v>0</v>
      </c>
      <c r="V270" s="27">
        <v>1097175.1727524663</v>
      </c>
      <c r="W270" s="43">
        <v>1.9465676909771989E-4</v>
      </c>
      <c r="X270" s="27">
        <v>1552460.9786515462</v>
      </c>
      <c r="Y270" s="27">
        <v>0</v>
      </c>
      <c r="Z270" s="27">
        <v>0</v>
      </c>
      <c r="AA270" s="27">
        <v>0</v>
      </c>
      <c r="AB270" s="27">
        <v>1552461</v>
      </c>
      <c r="AC270" s="24">
        <v>1667</v>
      </c>
    </row>
    <row r="271" spans="1:29" s="304" customFormat="1" x14ac:dyDescent="0.2">
      <c r="A271" s="24">
        <v>1669</v>
      </c>
      <c r="B271" s="24" t="s">
        <v>274</v>
      </c>
      <c r="C271" s="24"/>
      <c r="D271" s="24"/>
      <c r="E271" s="31" t="s">
        <v>472</v>
      </c>
      <c r="F271" s="27">
        <v>20558</v>
      </c>
      <c r="G271" s="42">
        <v>0.22231999999999996</v>
      </c>
      <c r="H271" s="27">
        <v>16000</v>
      </c>
      <c r="I271" s="27">
        <v>4466.2714707953692</v>
      </c>
      <c r="J271" s="27">
        <v>170397</v>
      </c>
      <c r="K271" s="374">
        <v>6.9704476655921266E-4</v>
      </c>
      <c r="L271" s="27">
        <v>262919.30181681411</v>
      </c>
      <c r="M271" s="27">
        <v>3584121</v>
      </c>
      <c r="N271" s="27">
        <v>6023</v>
      </c>
      <c r="O271" s="27">
        <v>6006</v>
      </c>
      <c r="P271" s="27">
        <v>3574004.7693840279</v>
      </c>
      <c r="Q271" s="27">
        <v>3295082.8907027091</v>
      </c>
      <c r="R271" s="27">
        <v>2562520.0624416829</v>
      </c>
      <c r="S271" s="27">
        <v>3584554.25</v>
      </c>
      <c r="T271" s="27">
        <v>796918.10085999989</v>
      </c>
      <c r="U271" s="27">
        <v>751065.19909600634</v>
      </c>
      <c r="V271" s="27">
        <v>3318051.5330084846</v>
      </c>
      <c r="W271" s="43">
        <v>5.8867645491362695E-4</v>
      </c>
      <c r="X271" s="27">
        <v>3580970.8348252987</v>
      </c>
      <c r="Y271" s="27">
        <v>0</v>
      </c>
      <c r="Z271" s="27">
        <v>0</v>
      </c>
      <c r="AA271" s="27">
        <v>0</v>
      </c>
      <c r="AB271" s="27">
        <v>3580971</v>
      </c>
      <c r="AC271" s="24">
        <v>1669</v>
      </c>
    </row>
    <row r="272" spans="1:29" s="304" customFormat="1" x14ac:dyDescent="0.2">
      <c r="A272" s="24">
        <v>1674</v>
      </c>
      <c r="B272" s="24" t="s">
        <v>276</v>
      </c>
      <c r="C272" s="24"/>
      <c r="D272" s="24"/>
      <c r="E272" s="31" t="s">
        <v>473</v>
      </c>
      <c r="F272" s="27">
        <v>77244</v>
      </c>
      <c r="G272" s="42">
        <v>1</v>
      </c>
      <c r="H272" s="27">
        <v>117000</v>
      </c>
      <c r="I272" s="27">
        <v>146903.60799834089</v>
      </c>
      <c r="J272" s="27">
        <v>965118</v>
      </c>
      <c r="K272" s="374">
        <v>3.9480181635362958E-3</v>
      </c>
      <c r="L272" s="27">
        <v>1489158.5575499567</v>
      </c>
      <c r="M272" s="27">
        <v>27522279</v>
      </c>
      <c r="N272" s="27">
        <v>25293</v>
      </c>
      <c r="O272" s="27">
        <v>25395</v>
      </c>
      <c r="P272" s="27">
        <v>27633269.09441347</v>
      </c>
      <c r="Q272" s="27">
        <v>25476718.158627056</v>
      </c>
      <c r="R272" s="27">
        <v>0</v>
      </c>
      <c r="S272" s="27">
        <v>30559006</v>
      </c>
      <c r="T272" s="27">
        <v>30559006</v>
      </c>
      <c r="U272" s="27">
        <v>28800708.505425397</v>
      </c>
      <c r="V272" s="27">
        <v>28947612.113423739</v>
      </c>
      <c r="W272" s="43">
        <v>5.1357784855421279E-3</v>
      </c>
      <c r="X272" s="27">
        <v>30436770.670973696</v>
      </c>
      <c r="Y272" s="27">
        <v>0</v>
      </c>
      <c r="Z272" s="27">
        <v>0</v>
      </c>
      <c r="AA272" s="27">
        <v>0</v>
      </c>
      <c r="AB272" s="27">
        <v>30436771</v>
      </c>
      <c r="AC272" s="24">
        <v>1674</v>
      </c>
    </row>
    <row r="273" spans="1:29" s="304" customFormat="1" x14ac:dyDescent="0.2">
      <c r="A273" s="24">
        <v>1676</v>
      </c>
      <c r="B273" s="24" t="s">
        <v>285</v>
      </c>
      <c r="C273" s="24"/>
      <c r="D273" s="24"/>
      <c r="E273" s="31" t="s">
        <v>472</v>
      </c>
      <c r="F273" s="27">
        <v>34152</v>
      </c>
      <c r="G273" s="42">
        <v>0.76607999999999998</v>
      </c>
      <c r="H273" s="27">
        <v>43000</v>
      </c>
      <c r="I273" s="27">
        <v>41360.823834708259</v>
      </c>
      <c r="J273" s="27">
        <v>698540</v>
      </c>
      <c r="K273" s="374">
        <v>2.8575247875976244E-3</v>
      </c>
      <c r="L273" s="27">
        <v>1077833.8180315224</v>
      </c>
      <c r="M273" s="27">
        <v>5844857</v>
      </c>
      <c r="N273" s="27">
        <v>9903</v>
      </c>
      <c r="O273" s="27">
        <v>9993</v>
      </c>
      <c r="P273" s="27">
        <v>5897975.9669797029</v>
      </c>
      <c r="Q273" s="27">
        <v>5437687.1192368465</v>
      </c>
      <c r="R273" s="27">
        <v>1271983.7709318832</v>
      </c>
      <c r="S273" s="27">
        <v>6899950</v>
      </c>
      <c r="T273" s="27">
        <v>5285913.6959999995</v>
      </c>
      <c r="U273" s="27">
        <v>4981773.9341172213</v>
      </c>
      <c r="V273" s="27">
        <v>6295118.528883812</v>
      </c>
      <c r="W273" s="43">
        <v>1.1168566919406351E-3</v>
      </c>
      <c r="X273" s="27">
        <v>7372952.3469153345</v>
      </c>
      <c r="Y273" s="27">
        <v>0</v>
      </c>
      <c r="Z273" s="27">
        <v>0</v>
      </c>
      <c r="AA273" s="27">
        <v>0</v>
      </c>
      <c r="AB273" s="27">
        <v>7372952</v>
      </c>
      <c r="AC273" s="24">
        <v>1676</v>
      </c>
    </row>
    <row r="274" spans="1:29" s="304" customFormat="1" x14ac:dyDescent="0.2">
      <c r="A274" s="24">
        <v>1680</v>
      </c>
      <c r="B274" s="24" t="s">
        <v>2</v>
      </c>
      <c r="C274" s="24"/>
      <c r="D274" s="24"/>
      <c r="E274" s="31" t="s">
        <v>472</v>
      </c>
      <c r="F274" s="27">
        <v>25579</v>
      </c>
      <c r="G274" s="42">
        <v>0.42315999999999998</v>
      </c>
      <c r="H274" s="27">
        <v>31000</v>
      </c>
      <c r="I274" s="27">
        <v>16470.732081862527</v>
      </c>
      <c r="J274" s="27">
        <v>309354</v>
      </c>
      <c r="K274" s="374">
        <v>1.2654776006277028E-3</v>
      </c>
      <c r="L274" s="27">
        <v>477327.28683156811</v>
      </c>
      <c r="M274" s="27">
        <v>4543513</v>
      </c>
      <c r="N274" s="27">
        <v>7138</v>
      </c>
      <c r="O274" s="27">
        <v>7180</v>
      </c>
      <c r="P274" s="27">
        <v>4570247.0355841974</v>
      </c>
      <c r="Q274" s="27">
        <v>4213576.585638891</v>
      </c>
      <c r="R274" s="27">
        <v>2430559.517659938</v>
      </c>
      <c r="S274" s="27">
        <v>4661716</v>
      </c>
      <c r="T274" s="27">
        <v>1972651.7425599999</v>
      </c>
      <c r="U274" s="27">
        <v>1859149.732167009</v>
      </c>
      <c r="V274" s="27">
        <v>4306179.9819088094</v>
      </c>
      <c r="W274" s="43">
        <v>7.6398655679457217E-4</v>
      </c>
      <c r="X274" s="27">
        <v>4783507.2687403774</v>
      </c>
      <c r="Y274" s="27">
        <v>113943</v>
      </c>
      <c r="Z274" s="27">
        <v>0</v>
      </c>
      <c r="AA274" s="27">
        <v>14242.875</v>
      </c>
      <c r="AB274" s="27">
        <v>4769264</v>
      </c>
      <c r="AC274" s="24">
        <v>1680</v>
      </c>
    </row>
    <row r="275" spans="1:29" s="304" customFormat="1" x14ac:dyDescent="0.2">
      <c r="A275" s="24">
        <v>1681</v>
      </c>
      <c r="B275" s="24" t="s">
        <v>52</v>
      </c>
      <c r="C275" s="24"/>
      <c r="D275" s="24"/>
      <c r="E275" s="31" t="s">
        <v>472</v>
      </c>
      <c r="F275" s="27">
        <v>25681</v>
      </c>
      <c r="G275" s="42">
        <v>0.42724000000000006</v>
      </c>
      <c r="H275" s="27">
        <v>26000</v>
      </c>
      <c r="I275" s="27">
        <v>13947.354995824702</v>
      </c>
      <c r="J275" s="27">
        <v>551699</v>
      </c>
      <c r="K275" s="374">
        <v>2.2568407933587506E-3</v>
      </c>
      <c r="L275" s="27">
        <v>851260.97227670974</v>
      </c>
      <c r="M275" s="27">
        <v>6109365</v>
      </c>
      <c r="N275" s="27">
        <v>7487</v>
      </c>
      <c r="O275" s="27">
        <v>7520</v>
      </c>
      <c r="P275" s="27">
        <v>6136292.8809937229</v>
      </c>
      <c r="Q275" s="27">
        <v>5657405.3447578512</v>
      </c>
      <c r="R275" s="27">
        <v>3240335.4852635064</v>
      </c>
      <c r="S275" s="27">
        <v>6039502.5</v>
      </c>
      <c r="T275" s="27">
        <v>2580317.0481000002</v>
      </c>
      <c r="U275" s="27">
        <v>2431851.3224516474</v>
      </c>
      <c r="V275" s="27">
        <v>5686134.1627109777</v>
      </c>
      <c r="W275" s="43">
        <v>1.0088129336656097E-3</v>
      </c>
      <c r="X275" s="27">
        <v>6537395.1349876877</v>
      </c>
      <c r="Y275" s="27">
        <v>0</v>
      </c>
      <c r="Z275" s="27">
        <v>0</v>
      </c>
      <c r="AA275" s="27">
        <v>0</v>
      </c>
      <c r="AB275" s="27">
        <v>6537395</v>
      </c>
      <c r="AC275" s="24">
        <v>1681</v>
      </c>
    </row>
    <row r="276" spans="1:29" s="304" customFormat="1" x14ac:dyDescent="0.2">
      <c r="A276" s="24">
        <v>1690</v>
      </c>
      <c r="B276" s="24" t="s">
        <v>78</v>
      </c>
      <c r="C276" s="24"/>
      <c r="D276" s="24"/>
      <c r="E276" s="31" t="s">
        <v>472</v>
      </c>
      <c r="F276" s="27">
        <v>24511</v>
      </c>
      <c r="G276" s="42">
        <v>0.38044</v>
      </c>
      <c r="H276" s="27">
        <v>31000</v>
      </c>
      <c r="I276" s="27">
        <v>14807.933909688487</v>
      </c>
      <c r="J276" s="27">
        <v>300611</v>
      </c>
      <c r="K276" s="374">
        <v>1.2297125202916218E-3</v>
      </c>
      <c r="L276" s="27">
        <v>463837.00557201303</v>
      </c>
      <c r="M276" s="27">
        <v>3344301</v>
      </c>
      <c r="N276" s="27">
        <v>6737</v>
      </c>
      <c r="O276" s="27">
        <v>6771</v>
      </c>
      <c r="P276" s="27">
        <v>3361178.8735342142</v>
      </c>
      <c r="Q276" s="27">
        <v>3098866.3175966628</v>
      </c>
      <c r="R276" s="27">
        <v>1919933.6157301883</v>
      </c>
      <c r="S276" s="27">
        <v>3269693</v>
      </c>
      <c r="T276" s="27">
        <v>1243922.00492</v>
      </c>
      <c r="U276" s="27">
        <v>1172349.4889586805</v>
      </c>
      <c r="V276" s="27">
        <v>3107091.0385985575</v>
      </c>
      <c r="W276" s="43">
        <v>5.512486227233713E-4</v>
      </c>
      <c r="X276" s="27">
        <v>3570928.0441705706</v>
      </c>
      <c r="Y276" s="27">
        <v>115752</v>
      </c>
      <c r="Z276" s="27">
        <v>180574</v>
      </c>
      <c r="AA276" s="27">
        <v>37040.75</v>
      </c>
      <c r="AB276" s="27">
        <v>3533887</v>
      </c>
      <c r="AC276" s="24">
        <v>1690</v>
      </c>
    </row>
    <row r="277" spans="1:29" s="304" customFormat="1" x14ac:dyDescent="0.2">
      <c r="A277" s="24">
        <v>1695</v>
      </c>
      <c r="B277" s="24" t="s">
        <v>229</v>
      </c>
      <c r="C277" s="24"/>
      <c r="D277" s="24"/>
      <c r="E277" s="31" t="s">
        <v>471</v>
      </c>
      <c r="F277" s="27">
        <v>7668</v>
      </c>
      <c r="G277" s="42">
        <v>0</v>
      </c>
      <c r="H277" s="27">
        <v>3000</v>
      </c>
      <c r="I277" s="27">
        <v>0</v>
      </c>
      <c r="J277" s="27">
        <v>80364.63</v>
      </c>
      <c r="K277" s="374">
        <v>3.2874842138046737E-4</v>
      </c>
      <c r="L277" s="27">
        <v>124001.08223951474</v>
      </c>
      <c r="M277" s="27">
        <v>1466393.7899999998</v>
      </c>
      <c r="N277" s="27">
        <v>2398</v>
      </c>
      <c r="O277" s="27">
        <v>2438</v>
      </c>
      <c r="P277" s="27">
        <v>1490854.0700667221</v>
      </c>
      <c r="Q277" s="27">
        <v>1374505.0876521384</v>
      </c>
      <c r="R277" s="27">
        <v>1374505.0876521384</v>
      </c>
      <c r="S277" s="27">
        <v>1800285.25</v>
      </c>
      <c r="T277" s="27">
        <v>0</v>
      </c>
      <c r="U277" s="27">
        <v>0</v>
      </c>
      <c r="V277" s="27">
        <v>1374505.0876521384</v>
      </c>
      <c r="W277" s="43">
        <v>2.4385961887884151E-4</v>
      </c>
      <c r="X277" s="27">
        <v>1498506.1698916531</v>
      </c>
      <c r="Y277" s="27">
        <v>0</v>
      </c>
      <c r="Z277" s="27">
        <v>0</v>
      </c>
      <c r="AA277" s="27">
        <v>0</v>
      </c>
      <c r="AB277" s="27">
        <v>1498506</v>
      </c>
      <c r="AC277" s="24">
        <v>1695</v>
      </c>
    </row>
    <row r="278" spans="1:29" s="304" customFormat="1" x14ac:dyDescent="0.2">
      <c r="A278" s="24">
        <v>1696</v>
      </c>
      <c r="B278" s="24" t="s">
        <v>362</v>
      </c>
      <c r="C278" s="24"/>
      <c r="D278" s="24"/>
      <c r="E278" s="31" t="s">
        <v>472</v>
      </c>
      <c r="F278" s="27">
        <v>24494</v>
      </c>
      <c r="G278" s="42">
        <v>0.37975999999999999</v>
      </c>
      <c r="H278" s="27">
        <v>30000</v>
      </c>
      <c r="I278" s="27">
        <v>14304.644659858955</v>
      </c>
      <c r="J278" s="27">
        <v>110073</v>
      </c>
      <c r="K278" s="374">
        <v>4.5027675715812027E-4</v>
      </c>
      <c r="L278" s="27">
        <v>169840.52717408276</v>
      </c>
      <c r="M278" s="27">
        <v>3028114</v>
      </c>
      <c r="N278" s="27">
        <v>7091</v>
      </c>
      <c r="O278" s="27">
        <v>7134</v>
      </c>
      <c r="P278" s="27">
        <v>3046476.558454379</v>
      </c>
      <c r="Q278" s="27">
        <v>2808723.9476236044</v>
      </c>
      <c r="R278" s="27">
        <v>1742082.9412740644</v>
      </c>
      <c r="S278" s="27">
        <v>3166599</v>
      </c>
      <c r="T278" s="27">
        <v>1202547.6362399999</v>
      </c>
      <c r="U278" s="27">
        <v>1133355.7097778826</v>
      </c>
      <c r="V278" s="27">
        <v>2889743.295711806</v>
      </c>
      <c r="W278" s="43">
        <v>5.1268758848589495E-4</v>
      </c>
      <c r="X278" s="27">
        <v>3059583.8228858886</v>
      </c>
      <c r="Y278" s="27">
        <v>102007</v>
      </c>
      <c r="Z278" s="27">
        <v>0</v>
      </c>
      <c r="AA278" s="27">
        <v>12750.875</v>
      </c>
      <c r="AB278" s="27">
        <v>3046833</v>
      </c>
      <c r="AC278" s="24">
        <v>1696</v>
      </c>
    </row>
    <row r="279" spans="1:29" s="304" customFormat="1" x14ac:dyDescent="0.2">
      <c r="A279" s="24">
        <v>1699</v>
      </c>
      <c r="B279" s="24" t="s">
        <v>230</v>
      </c>
      <c r="C279" s="24"/>
      <c r="D279" s="24"/>
      <c r="E279" s="31" t="s">
        <v>472</v>
      </c>
      <c r="F279" s="27">
        <v>31238</v>
      </c>
      <c r="G279" s="42">
        <v>0.64951999999999999</v>
      </c>
      <c r="H279" s="27">
        <v>82000</v>
      </c>
      <c r="I279" s="27">
        <v>66873.334874365421</v>
      </c>
      <c r="J279" s="27">
        <v>470987</v>
      </c>
      <c r="K279" s="374">
        <v>1.9266713819340944E-3</v>
      </c>
      <c r="L279" s="27">
        <v>726723.9047917265</v>
      </c>
      <c r="M279" s="27">
        <v>7526217</v>
      </c>
      <c r="N279" s="27">
        <v>8736</v>
      </c>
      <c r="O279" s="27">
        <v>8761</v>
      </c>
      <c r="P279" s="27">
        <v>7547754.9378434066</v>
      </c>
      <c r="Q279" s="27">
        <v>6958714.3173261825</v>
      </c>
      <c r="R279" s="27">
        <v>2438890.1939364807</v>
      </c>
      <c r="S279" s="27">
        <v>6795149</v>
      </c>
      <c r="T279" s="27">
        <v>4413585.1784800002</v>
      </c>
      <c r="U279" s="27">
        <v>4159637.2666463172</v>
      </c>
      <c r="V279" s="27">
        <v>6665400.7954571629</v>
      </c>
      <c r="W279" s="43">
        <v>1.1825508048365076E-3</v>
      </c>
      <c r="X279" s="27">
        <v>7392124.7002488896</v>
      </c>
      <c r="Y279" s="27">
        <v>0</v>
      </c>
      <c r="Z279" s="27">
        <v>0</v>
      </c>
      <c r="AA279" s="27">
        <v>0</v>
      </c>
      <c r="AB279" s="27">
        <v>7392125</v>
      </c>
      <c r="AC279" s="24">
        <v>1699</v>
      </c>
    </row>
    <row r="280" spans="1:29" s="304" customFormat="1" x14ac:dyDescent="0.2">
      <c r="A280" s="24">
        <v>1700</v>
      </c>
      <c r="B280" s="24" t="s">
        <v>316</v>
      </c>
      <c r="C280" s="24"/>
      <c r="D280" s="24"/>
      <c r="E280" s="31" t="s">
        <v>472</v>
      </c>
      <c r="F280" s="27">
        <v>33718</v>
      </c>
      <c r="G280" s="42">
        <v>0.74872000000000005</v>
      </c>
      <c r="H280" s="27">
        <v>59000</v>
      </c>
      <c r="I280" s="27">
        <v>55464.876012397857</v>
      </c>
      <c r="J280" s="27">
        <v>1069972</v>
      </c>
      <c r="K280" s="374">
        <v>4.3769455035293694E-3</v>
      </c>
      <c r="L280" s="27">
        <v>1650946.2678541304</v>
      </c>
      <c r="M280" s="27">
        <v>6556704</v>
      </c>
      <c r="N280" s="27">
        <v>9350</v>
      </c>
      <c r="O280" s="27">
        <v>9410</v>
      </c>
      <c r="P280" s="27">
        <v>6598779.1058823531</v>
      </c>
      <c r="Q280" s="27">
        <v>6083798.2975235125</v>
      </c>
      <c r="R280" s="27">
        <v>1528736.8362017078</v>
      </c>
      <c r="S280" s="27">
        <v>6876120.5</v>
      </c>
      <c r="T280" s="27">
        <v>5148288.9407600006</v>
      </c>
      <c r="U280" s="27">
        <v>4852067.8023537174</v>
      </c>
      <c r="V280" s="27">
        <v>6436269.5145678241</v>
      </c>
      <c r="W280" s="43">
        <v>1.1418991787837155E-3</v>
      </c>
      <c r="X280" s="27">
        <v>8087215.782421954</v>
      </c>
      <c r="Y280" s="27">
        <v>208715</v>
      </c>
      <c r="Z280" s="27">
        <v>0</v>
      </c>
      <c r="AA280" s="27">
        <v>26089.375</v>
      </c>
      <c r="AB280" s="27">
        <v>8061127</v>
      </c>
      <c r="AC280" s="24">
        <v>1700</v>
      </c>
    </row>
    <row r="281" spans="1:29" s="304" customFormat="1" x14ac:dyDescent="0.2">
      <c r="A281" s="24">
        <v>1701</v>
      </c>
      <c r="B281" s="24" t="s">
        <v>354</v>
      </c>
      <c r="C281" s="24"/>
      <c r="D281" s="24"/>
      <c r="E281" s="31" t="s">
        <v>472</v>
      </c>
      <c r="F281" s="27">
        <v>19854</v>
      </c>
      <c r="G281" s="42">
        <v>0.19416</v>
      </c>
      <c r="H281" s="27">
        <v>129000</v>
      </c>
      <c r="I281" s="27">
        <v>31448.220378081747</v>
      </c>
      <c r="J281" s="27">
        <v>247420</v>
      </c>
      <c r="K281" s="374">
        <v>1.012123547609878E-3</v>
      </c>
      <c r="L281" s="27">
        <v>381764.31307778973</v>
      </c>
      <c r="M281" s="27">
        <v>3724916</v>
      </c>
      <c r="N281" s="27">
        <v>5355</v>
      </c>
      <c r="O281" s="27">
        <v>5394</v>
      </c>
      <c r="P281" s="27">
        <v>3752044.2397759105</v>
      </c>
      <c r="Q281" s="27">
        <v>3459227.8347116034</v>
      </c>
      <c r="R281" s="27">
        <v>2787584.1583239986</v>
      </c>
      <c r="S281" s="27">
        <v>2970315.75</v>
      </c>
      <c r="T281" s="27">
        <v>576716.50601999997</v>
      </c>
      <c r="U281" s="27">
        <v>543533.51611467428</v>
      </c>
      <c r="V281" s="27">
        <v>3362565.8948167549</v>
      </c>
      <c r="W281" s="43">
        <v>5.9657402866778602E-4</v>
      </c>
      <c r="X281" s="27">
        <v>3744330.2078945446</v>
      </c>
      <c r="Y281" s="27">
        <v>0</v>
      </c>
      <c r="Z281" s="27">
        <v>0</v>
      </c>
      <c r="AA281" s="27">
        <v>0</v>
      </c>
      <c r="AB281" s="27">
        <v>3744330</v>
      </c>
      <c r="AC281" s="24">
        <v>1701</v>
      </c>
    </row>
    <row r="282" spans="1:29" s="304" customFormat="1" x14ac:dyDescent="0.2">
      <c r="A282" s="24">
        <v>1705</v>
      </c>
      <c r="B282" s="24" t="s">
        <v>195</v>
      </c>
      <c r="C282" s="24"/>
      <c r="D282" s="24"/>
      <c r="E282" s="31" t="s">
        <v>473</v>
      </c>
      <c r="F282" s="27">
        <v>46963</v>
      </c>
      <c r="G282" s="42">
        <v>1</v>
      </c>
      <c r="H282" s="27">
        <v>51000</v>
      </c>
      <c r="I282" s="27">
        <v>64034.90605055885</v>
      </c>
      <c r="J282" s="27">
        <v>410456</v>
      </c>
      <c r="K282" s="374">
        <v>1.679056595496565E-3</v>
      </c>
      <c r="L282" s="27">
        <v>633325.73312043201</v>
      </c>
      <c r="M282" s="27">
        <v>7307608.0499999998</v>
      </c>
      <c r="N282" s="27">
        <v>13607</v>
      </c>
      <c r="O282" s="27">
        <v>13614</v>
      </c>
      <c r="P282" s="27">
        <v>7311367.3838979937</v>
      </c>
      <c r="Q282" s="27">
        <v>6740774.8810800361</v>
      </c>
      <c r="R282" s="27">
        <v>0</v>
      </c>
      <c r="S282" s="27">
        <v>7340354.5</v>
      </c>
      <c r="T282" s="27">
        <v>7340354.5</v>
      </c>
      <c r="U282" s="27">
        <v>6918006.7663518768</v>
      </c>
      <c r="V282" s="27">
        <v>6982041.6724024359</v>
      </c>
      <c r="W282" s="43">
        <v>1.2387280603934391E-3</v>
      </c>
      <c r="X282" s="27">
        <v>7615367.405522868</v>
      </c>
      <c r="Y282" s="27">
        <v>0</v>
      </c>
      <c r="Z282" s="27">
        <v>229021</v>
      </c>
      <c r="AA282" s="27">
        <v>28627.625</v>
      </c>
      <c r="AB282" s="27">
        <v>7586739</v>
      </c>
      <c r="AC282" s="24">
        <v>1705</v>
      </c>
    </row>
    <row r="283" spans="1:29" s="304" customFormat="1" x14ac:dyDescent="0.2">
      <c r="A283" s="24">
        <v>1706</v>
      </c>
      <c r="B283" s="24" t="s">
        <v>68</v>
      </c>
      <c r="C283" s="24"/>
      <c r="D283" s="24"/>
      <c r="E283" s="31" t="s">
        <v>472</v>
      </c>
      <c r="F283" s="27">
        <v>20669</v>
      </c>
      <c r="G283" s="42">
        <v>0.22675999999999996</v>
      </c>
      <c r="H283" s="27">
        <v>28000</v>
      </c>
      <c r="I283" s="27">
        <v>7972.0695742880816</v>
      </c>
      <c r="J283" s="27">
        <v>221521</v>
      </c>
      <c r="K283" s="374">
        <v>9.0617824100754909E-4</v>
      </c>
      <c r="L283" s="27">
        <v>341802.65296784847</v>
      </c>
      <c r="M283" s="27">
        <v>3219241</v>
      </c>
      <c r="N283" s="27">
        <v>5872</v>
      </c>
      <c r="O283" s="27">
        <v>5967</v>
      </c>
      <c r="P283" s="27">
        <v>3271323.4071866483</v>
      </c>
      <c r="Q283" s="27">
        <v>3016023.3364304667</v>
      </c>
      <c r="R283" s="27">
        <v>2332109.8846614943</v>
      </c>
      <c r="S283" s="27">
        <v>2952178.25</v>
      </c>
      <c r="T283" s="27">
        <v>669435.93996999983</v>
      </c>
      <c r="U283" s="27">
        <v>630918.07927690516</v>
      </c>
      <c r="V283" s="27">
        <v>2971000.0335126878</v>
      </c>
      <c r="W283" s="43">
        <v>5.2710385895987936E-4</v>
      </c>
      <c r="X283" s="27">
        <v>3312802.6864805361</v>
      </c>
      <c r="Y283" s="27">
        <v>0</v>
      </c>
      <c r="Z283" s="27">
        <v>0</v>
      </c>
      <c r="AA283" s="27">
        <v>0</v>
      </c>
      <c r="AB283" s="27">
        <v>3312803</v>
      </c>
      <c r="AC283" s="24">
        <v>1706</v>
      </c>
    </row>
    <row r="284" spans="1:29" s="304" customFormat="1" x14ac:dyDescent="0.2">
      <c r="A284" s="24">
        <v>1708</v>
      </c>
      <c r="B284" s="24" t="s">
        <v>302</v>
      </c>
      <c r="C284" s="24"/>
      <c r="D284" s="24"/>
      <c r="E284" s="31" t="s">
        <v>473</v>
      </c>
      <c r="F284" s="27">
        <v>44741</v>
      </c>
      <c r="G284" s="42">
        <v>1</v>
      </c>
      <c r="H284" s="27">
        <v>44000</v>
      </c>
      <c r="I284" s="27">
        <v>55245.80129852135</v>
      </c>
      <c r="J284" s="27">
        <v>1347820</v>
      </c>
      <c r="K284" s="374">
        <v>5.5135411847851666E-3</v>
      </c>
      <c r="L284" s="27">
        <v>2079660.4011498934</v>
      </c>
      <c r="M284" s="27">
        <v>10234239</v>
      </c>
      <c r="N284" s="27">
        <v>13455</v>
      </c>
      <c r="O284" s="27">
        <v>13646</v>
      </c>
      <c r="P284" s="27">
        <v>10379518.795540692</v>
      </c>
      <c r="Q284" s="27">
        <v>9569482.1366474722</v>
      </c>
      <c r="R284" s="27">
        <v>0</v>
      </c>
      <c r="S284" s="27">
        <v>10536856</v>
      </c>
      <c r="T284" s="27">
        <v>10536856</v>
      </c>
      <c r="U284" s="27">
        <v>9930588.6526427791</v>
      </c>
      <c r="V284" s="27">
        <v>9985834.4539413005</v>
      </c>
      <c r="W284" s="43">
        <v>1.7716498876587782E-3</v>
      </c>
      <c r="X284" s="27">
        <v>12065494.855091194</v>
      </c>
      <c r="Y284" s="27">
        <v>0</v>
      </c>
      <c r="Z284" s="27">
        <v>0</v>
      </c>
      <c r="AA284" s="27">
        <v>0</v>
      </c>
      <c r="AB284" s="27">
        <v>12065495</v>
      </c>
      <c r="AC284" s="24">
        <v>1708</v>
      </c>
    </row>
    <row r="285" spans="1:29" s="304" customFormat="1" x14ac:dyDescent="0.2">
      <c r="A285" s="24">
        <v>1709</v>
      </c>
      <c r="B285" s="24" t="s">
        <v>216</v>
      </c>
      <c r="C285" s="24"/>
      <c r="D285" s="24"/>
      <c r="E285" s="31" t="s">
        <v>472</v>
      </c>
      <c r="F285" s="27">
        <v>37313</v>
      </c>
      <c r="G285" s="42">
        <v>0.89251999999999998</v>
      </c>
      <c r="H285" s="27">
        <v>47000</v>
      </c>
      <c r="I285" s="27">
        <v>52669.890477794208</v>
      </c>
      <c r="J285" s="27">
        <v>256320</v>
      </c>
      <c r="K285" s="374">
        <v>1.0485308694663485E-3</v>
      </c>
      <c r="L285" s="27">
        <v>395496.84232519229</v>
      </c>
      <c r="M285" s="27">
        <v>7144137</v>
      </c>
      <c r="N285" s="27">
        <v>11383</v>
      </c>
      <c r="O285" s="27">
        <v>11517</v>
      </c>
      <c r="P285" s="27">
        <v>7228237.3564965297</v>
      </c>
      <c r="Q285" s="27">
        <v>6664132.4732856508</v>
      </c>
      <c r="R285" s="27">
        <v>716260.95822874189</v>
      </c>
      <c r="S285" s="27">
        <v>7775024.5</v>
      </c>
      <c r="T285" s="27">
        <v>6939364.8667399995</v>
      </c>
      <c r="U285" s="27">
        <v>6540089.1881028097</v>
      </c>
      <c r="V285" s="27">
        <v>7309020.0368093466</v>
      </c>
      <c r="W285" s="43">
        <v>1.296739354816582E-3</v>
      </c>
      <c r="X285" s="27">
        <v>7704516.8791345386</v>
      </c>
      <c r="Y285" s="27">
        <v>0</v>
      </c>
      <c r="Z285" s="27">
        <v>0</v>
      </c>
      <c r="AA285" s="27">
        <v>0</v>
      </c>
      <c r="AB285" s="27">
        <v>7704517</v>
      </c>
      <c r="AC285" s="24">
        <v>1709</v>
      </c>
    </row>
    <row r="286" spans="1:29" s="304" customFormat="1" x14ac:dyDescent="0.2">
      <c r="A286" s="24">
        <v>1711</v>
      </c>
      <c r="B286" s="24" t="s">
        <v>96</v>
      </c>
      <c r="C286" s="24"/>
      <c r="D286" s="24"/>
      <c r="E286" s="31" t="s">
        <v>472</v>
      </c>
      <c r="F286" s="27">
        <v>31731</v>
      </c>
      <c r="G286" s="42">
        <v>0.66923999999999995</v>
      </c>
      <c r="H286" s="27">
        <v>9000</v>
      </c>
      <c r="I286" s="27">
        <v>7562.5977397545876</v>
      </c>
      <c r="J286" s="27">
        <v>327013</v>
      </c>
      <c r="K286" s="374">
        <v>1.3377154541853896E-3</v>
      </c>
      <c r="L286" s="27">
        <v>504574.78503155475</v>
      </c>
      <c r="M286" s="27">
        <v>6107912</v>
      </c>
      <c r="N286" s="27">
        <v>9314</v>
      </c>
      <c r="O286" s="27">
        <v>9442</v>
      </c>
      <c r="P286" s="27">
        <v>6191851.5250161048</v>
      </c>
      <c r="Q286" s="27">
        <v>5708628.0904343612</v>
      </c>
      <c r="R286" s="27">
        <v>1888185.8271920697</v>
      </c>
      <c r="S286" s="27">
        <v>6431157</v>
      </c>
      <c r="T286" s="27">
        <v>4303987.5106799994</v>
      </c>
      <c r="U286" s="27">
        <v>4056345.6058121179</v>
      </c>
      <c r="V286" s="27">
        <v>5952094.0307439417</v>
      </c>
      <c r="W286" s="43">
        <v>1.0559985517024049E-3</v>
      </c>
      <c r="X286" s="27">
        <v>6456668.8157754969</v>
      </c>
      <c r="Y286" s="27">
        <v>0</v>
      </c>
      <c r="Z286" s="27">
        <v>0</v>
      </c>
      <c r="AA286" s="27">
        <v>0</v>
      </c>
      <c r="AB286" s="27">
        <v>6456669</v>
      </c>
      <c r="AC286" s="24">
        <v>1711</v>
      </c>
    </row>
    <row r="287" spans="1:29" s="304" customFormat="1" x14ac:dyDescent="0.2">
      <c r="A287" s="24">
        <v>1714</v>
      </c>
      <c r="B287" s="24" t="s">
        <v>293</v>
      </c>
      <c r="C287" s="24"/>
      <c r="D287" s="24"/>
      <c r="E287" s="31" t="s">
        <v>472</v>
      </c>
      <c r="F287" s="27">
        <v>23141</v>
      </c>
      <c r="G287" s="42">
        <v>0.32563999999999993</v>
      </c>
      <c r="H287" s="27">
        <v>4000</v>
      </c>
      <c r="I287" s="27">
        <v>1635.4766122591354</v>
      </c>
      <c r="J287" s="27">
        <v>303824</v>
      </c>
      <c r="K287" s="374">
        <v>1.2428559725528397E-3</v>
      </c>
      <c r="L287" s="27">
        <v>468794.60292840673</v>
      </c>
      <c r="M287" s="27">
        <v>3880925</v>
      </c>
      <c r="N287" s="27">
        <v>7017</v>
      </c>
      <c r="O287" s="27">
        <v>7072</v>
      </c>
      <c r="P287" s="27">
        <v>3911344.1071683057</v>
      </c>
      <c r="Q287" s="27">
        <v>3606095.6486642854</v>
      </c>
      <c r="R287" s="27">
        <v>2431806.661633248</v>
      </c>
      <c r="S287" s="27">
        <v>6031117</v>
      </c>
      <c r="T287" s="27">
        <v>1963972.9398799995</v>
      </c>
      <c r="U287" s="27">
        <v>1850970.2885632871</v>
      </c>
      <c r="V287" s="27">
        <v>4284412.426808794</v>
      </c>
      <c r="W287" s="43">
        <v>7.6012463752028183E-4</v>
      </c>
      <c r="X287" s="27">
        <v>4753207.0297372006</v>
      </c>
      <c r="Y287" s="27">
        <v>0</v>
      </c>
      <c r="Z287" s="27">
        <v>0</v>
      </c>
      <c r="AA287" s="27">
        <v>0</v>
      </c>
      <c r="AB287" s="27">
        <v>4753207</v>
      </c>
      <c r="AC287" s="24">
        <v>1714</v>
      </c>
    </row>
    <row r="288" spans="1:29" s="304" customFormat="1" x14ac:dyDescent="0.2">
      <c r="A288" s="24">
        <v>1719</v>
      </c>
      <c r="B288" s="24" t="s">
        <v>92</v>
      </c>
      <c r="C288" s="24"/>
      <c r="D288" s="24"/>
      <c r="E288" s="31" t="s">
        <v>472</v>
      </c>
      <c r="F288" s="27">
        <v>27476</v>
      </c>
      <c r="G288" s="42">
        <v>0.49903999999999993</v>
      </c>
      <c r="H288" s="27">
        <v>16000</v>
      </c>
      <c r="I288" s="27">
        <v>10025.405338186943</v>
      </c>
      <c r="J288" s="27">
        <v>291867</v>
      </c>
      <c r="K288" s="374">
        <v>1.1939433492452198E-3</v>
      </c>
      <c r="L288" s="27">
        <v>450345.18133164366</v>
      </c>
      <c r="M288" s="27">
        <v>2476884</v>
      </c>
      <c r="N288" s="27">
        <v>7963</v>
      </c>
      <c r="O288" s="27">
        <v>8047</v>
      </c>
      <c r="P288" s="27">
        <v>2503012.1245761644</v>
      </c>
      <c r="Q288" s="27">
        <v>2307672.473625103</v>
      </c>
      <c r="R288" s="27">
        <v>1156051.6023872318</v>
      </c>
      <c r="S288" s="27">
        <v>3289999.75</v>
      </c>
      <c r="T288" s="27">
        <v>1641841.4752399998</v>
      </c>
      <c r="U288" s="27">
        <v>1547373.5546406466</v>
      </c>
      <c r="V288" s="27">
        <v>2713450.5623660646</v>
      </c>
      <c r="W288" s="43">
        <v>4.8141038249298275E-4</v>
      </c>
      <c r="X288" s="27">
        <v>3163795.7436977085</v>
      </c>
      <c r="Y288" s="27">
        <v>0</v>
      </c>
      <c r="Z288" s="27">
        <v>0</v>
      </c>
      <c r="AA288" s="27">
        <v>0</v>
      </c>
      <c r="AB288" s="27">
        <v>3163796</v>
      </c>
      <c r="AC288" s="24">
        <v>1719</v>
      </c>
    </row>
    <row r="289" spans="1:29" s="304" customFormat="1" x14ac:dyDescent="0.2">
      <c r="A289" s="24">
        <v>1721</v>
      </c>
      <c r="B289" s="24" t="s">
        <v>42</v>
      </c>
      <c r="C289" s="24"/>
      <c r="D289" s="24"/>
      <c r="E289" s="31" t="s">
        <v>472</v>
      </c>
      <c r="F289" s="27">
        <v>31715</v>
      </c>
      <c r="G289" s="42">
        <v>0.66859999999999997</v>
      </c>
      <c r="H289" s="27">
        <v>16000</v>
      </c>
      <c r="I289" s="27">
        <v>13431.760999342319</v>
      </c>
      <c r="J289" s="27">
        <v>522343</v>
      </c>
      <c r="K289" s="374">
        <v>2.1367539011768917E-3</v>
      </c>
      <c r="L289" s="27">
        <v>805965.22749168193</v>
      </c>
      <c r="M289" s="27">
        <v>3852579</v>
      </c>
      <c r="N289" s="27">
        <v>8975</v>
      </c>
      <c r="O289" s="27">
        <v>9138</v>
      </c>
      <c r="P289" s="27">
        <v>3922547.8442339832</v>
      </c>
      <c r="Q289" s="27">
        <v>3616425.0255675535</v>
      </c>
      <c r="R289" s="27">
        <v>1198483.2534730872</v>
      </c>
      <c r="S289" s="27">
        <v>4169284.25</v>
      </c>
      <c r="T289" s="27">
        <v>2787583.44955</v>
      </c>
      <c r="U289" s="27">
        <v>2627192.0744096767</v>
      </c>
      <c r="V289" s="27">
        <v>3839107.0888821059</v>
      </c>
      <c r="W289" s="43">
        <v>6.8112020824093492E-4</v>
      </c>
      <c r="X289" s="27">
        <v>4645072.3163737878</v>
      </c>
      <c r="Y289" s="27">
        <v>0</v>
      </c>
      <c r="Z289" s="27">
        <v>0</v>
      </c>
      <c r="AA289" s="27">
        <v>0</v>
      </c>
      <c r="AB289" s="27">
        <v>4645072</v>
      </c>
      <c r="AC289" s="24">
        <v>1721</v>
      </c>
    </row>
    <row r="290" spans="1:29" s="304" customFormat="1" x14ac:dyDescent="0.2">
      <c r="A290" s="24">
        <v>1723</v>
      </c>
      <c r="B290" s="24" t="s">
        <v>15</v>
      </c>
      <c r="C290" s="24"/>
      <c r="D290" s="24"/>
      <c r="E290" s="31" t="s">
        <v>471</v>
      </c>
      <c r="F290" s="27">
        <v>10425</v>
      </c>
      <c r="G290" s="42">
        <v>0</v>
      </c>
      <c r="H290" s="27">
        <v>11000</v>
      </c>
      <c r="I290" s="27">
        <v>0</v>
      </c>
      <c r="J290" s="27">
        <v>48139</v>
      </c>
      <c r="K290" s="374">
        <v>1.9692270414029556E-4</v>
      </c>
      <c r="L290" s="27">
        <v>74277.553420304437</v>
      </c>
      <c r="M290" s="27">
        <v>1093944</v>
      </c>
      <c r="N290" s="27">
        <v>2908</v>
      </c>
      <c r="O290" s="27">
        <v>2912</v>
      </c>
      <c r="P290" s="27">
        <v>1095448.7372764787</v>
      </c>
      <c r="Q290" s="27">
        <v>1009957.911293923</v>
      </c>
      <c r="R290" s="27">
        <v>1009957.911293923</v>
      </c>
      <c r="S290" s="27">
        <v>1056804.5</v>
      </c>
      <c r="T290" s="27">
        <v>0</v>
      </c>
      <c r="U290" s="27">
        <v>0</v>
      </c>
      <c r="V290" s="27">
        <v>1009957.911293923</v>
      </c>
      <c r="W290" s="43">
        <v>1.7918300451874193E-4</v>
      </c>
      <c r="X290" s="27">
        <v>1084235.4647142275</v>
      </c>
      <c r="Y290" s="27">
        <v>0</v>
      </c>
      <c r="Z290" s="27">
        <v>0</v>
      </c>
      <c r="AA290" s="27">
        <v>0</v>
      </c>
      <c r="AB290" s="27">
        <v>1084235</v>
      </c>
      <c r="AC290" s="24">
        <v>1723</v>
      </c>
    </row>
    <row r="291" spans="1:29" s="304" customFormat="1" x14ac:dyDescent="0.2">
      <c r="A291" s="24">
        <v>1724</v>
      </c>
      <c r="B291" s="24" t="s">
        <v>37</v>
      </c>
      <c r="C291" s="24"/>
      <c r="D291" s="24"/>
      <c r="E291" s="31" t="s">
        <v>472</v>
      </c>
      <c r="F291" s="27">
        <v>18879</v>
      </c>
      <c r="G291" s="42">
        <v>0.15515999999999996</v>
      </c>
      <c r="H291" s="27">
        <v>4000</v>
      </c>
      <c r="I291" s="27">
        <v>779.26713904350652</v>
      </c>
      <c r="J291" s="27">
        <v>279884</v>
      </c>
      <c r="K291" s="374">
        <v>1.1449243674692552E-3</v>
      </c>
      <c r="L291" s="27">
        <v>431855.64223370835</v>
      </c>
      <c r="M291" s="27">
        <v>1872593</v>
      </c>
      <c r="N291" s="27">
        <v>5416</v>
      </c>
      <c r="O291" s="27">
        <v>5479</v>
      </c>
      <c r="P291" s="27">
        <v>1894375.3779542099</v>
      </c>
      <c r="Q291" s="27">
        <v>1746534.8535450364</v>
      </c>
      <c r="R291" s="27">
        <v>1475542.5056689887</v>
      </c>
      <c r="S291" s="27">
        <v>1859447.375</v>
      </c>
      <c r="T291" s="27">
        <v>288511.85470499995</v>
      </c>
      <c r="U291" s="27">
        <v>271911.52185114753</v>
      </c>
      <c r="V291" s="27">
        <v>1748233.2946591801</v>
      </c>
      <c r="W291" s="43">
        <v>3.1016509780630483E-4</v>
      </c>
      <c r="X291" s="27">
        <v>2180088.9368928885</v>
      </c>
      <c r="Y291" s="27">
        <v>0</v>
      </c>
      <c r="Z291" s="27">
        <v>0</v>
      </c>
      <c r="AA291" s="27">
        <v>0</v>
      </c>
      <c r="AB291" s="27">
        <v>2180089</v>
      </c>
      <c r="AC291" s="24">
        <v>1724</v>
      </c>
    </row>
    <row r="292" spans="1:29" s="304" customFormat="1" x14ac:dyDescent="0.2">
      <c r="A292" s="24">
        <v>1728</v>
      </c>
      <c r="B292" s="24" t="s">
        <v>47</v>
      </c>
      <c r="C292" s="24"/>
      <c r="D292" s="24"/>
      <c r="E292" s="31" t="s">
        <v>472</v>
      </c>
      <c r="F292" s="27">
        <v>20718</v>
      </c>
      <c r="G292" s="42">
        <v>0.22872000000000003</v>
      </c>
      <c r="H292" s="27">
        <v>20000</v>
      </c>
      <c r="I292" s="27">
        <v>5743.5543968171851</v>
      </c>
      <c r="J292" s="27">
        <v>433388</v>
      </c>
      <c r="K292" s="374">
        <v>1.7728647645766302E-3</v>
      </c>
      <c r="L292" s="27">
        <v>668709.36915430101</v>
      </c>
      <c r="M292" s="27">
        <v>1820322</v>
      </c>
      <c r="N292" s="27">
        <v>6041</v>
      </c>
      <c r="O292" s="27">
        <v>6166</v>
      </c>
      <c r="P292" s="27">
        <v>1857987.9907300116</v>
      </c>
      <c r="Q292" s="27">
        <v>1712987.2046703277</v>
      </c>
      <c r="R292" s="27">
        <v>1321192.7712181304</v>
      </c>
      <c r="S292" s="27">
        <v>2278356</v>
      </c>
      <c r="T292" s="27">
        <v>521105.58432000008</v>
      </c>
      <c r="U292" s="27">
        <v>491122.32363021548</v>
      </c>
      <c r="V292" s="27">
        <v>1818058.649245163</v>
      </c>
      <c r="W292" s="43">
        <v>3.2255325446748056E-4</v>
      </c>
      <c r="X292" s="27">
        <v>2486768.018399464</v>
      </c>
      <c r="Y292" s="27">
        <v>0</v>
      </c>
      <c r="Z292" s="27">
        <v>0</v>
      </c>
      <c r="AA292" s="27">
        <v>0</v>
      </c>
      <c r="AB292" s="27">
        <v>2486768</v>
      </c>
      <c r="AC292" s="24">
        <v>1728</v>
      </c>
    </row>
    <row r="293" spans="1:29" s="304" customFormat="1" x14ac:dyDescent="0.2">
      <c r="A293" s="24">
        <v>1729</v>
      </c>
      <c r="B293" s="24" t="s">
        <v>128</v>
      </c>
      <c r="C293" s="24"/>
      <c r="D293" s="24"/>
      <c r="E293" s="31" t="s">
        <v>471</v>
      </c>
      <c r="F293" s="27">
        <v>14178</v>
      </c>
      <c r="G293" s="42">
        <v>0</v>
      </c>
      <c r="H293" s="27">
        <v>118000</v>
      </c>
      <c r="I293" s="27">
        <v>0</v>
      </c>
      <c r="J293" s="27">
        <v>53306</v>
      </c>
      <c r="K293" s="374">
        <v>2.1805940436865314E-4</v>
      </c>
      <c r="L293" s="27">
        <v>82250.13528786946</v>
      </c>
      <c r="M293" s="27">
        <v>2309063</v>
      </c>
      <c r="N293" s="27">
        <v>4112</v>
      </c>
      <c r="O293" s="27">
        <v>4126</v>
      </c>
      <c r="P293" s="27">
        <v>2316924.5958171207</v>
      </c>
      <c r="Q293" s="27">
        <v>2136107.5564655908</v>
      </c>
      <c r="R293" s="27">
        <v>2136107.5564655908</v>
      </c>
      <c r="S293" s="27">
        <v>2732129.75</v>
      </c>
      <c r="T293" s="27">
        <v>0</v>
      </c>
      <c r="U293" s="27">
        <v>0</v>
      </c>
      <c r="V293" s="27">
        <v>2136107.5564655908</v>
      </c>
      <c r="W293" s="43">
        <v>3.7898031755830437E-4</v>
      </c>
      <c r="X293" s="27">
        <v>2218357.6917534601</v>
      </c>
      <c r="Y293" s="27">
        <v>0</v>
      </c>
      <c r="Z293" s="27">
        <v>0</v>
      </c>
      <c r="AA293" s="27">
        <v>0</v>
      </c>
      <c r="AB293" s="27">
        <v>2218358</v>
      </c>
      <c r="AC293" s="24">
        <v>1729</v>
      </c>
    </row>
    <row r="294" spans="1:29" s="304" customFormat="1" x14ac:dyDescent="0.2">
      <c r="A294" s="24">
        <v>1730</v>
      </c>
      <c r="B294" s="24" t="s">
        <v>317</v>
      </c>
      <c r="C294" s="24"/>
      <c r="D294" s="24"/>
      <c r="E294" s="31" t="s">
        <v>472</v>
      </c>
      <c r="F294" s="27">
        <v>34221</v>
      </c>
      <c r="G294" s="42">
        <v>0.76883999999999997</v>
      </c>
      <c r="H294" s="27">
        <v>303000</v>
      </c>
      <c r="I294" s="27">
        <v>292499.54787994572</v>
      </c>
      <c r="J294" s="27">
        <v>283514</v>
      </c>
      <c r="K294" s="374">
        <v>1.15977364593431E-3</v>
      </c>
      <c r="L294" s="27">
        <v>437456.66258967138</v>
      </c>
      <c r="M294" s="27">
        <v>5951282</v>
      </c>
      <c r="N294" s="27">
        <v>9434</v>
      </c>
      <c r="O294" s="27">
        <v>9466</v>
      </c>
      <c r="P294" s="27">
        <v>5971468.6677973289</v>
      </c>
      <c r="Q294" s="27">
        <v>5505444.3150666179</v>
      </c>
      <c r="R294" s="27">
        <v>1272638.5078707996</v>
      </c>
      <c r="S294" s="27">
        <v>5962406</v>
      </c>
      <c r="T294" s="27">
        <v>4584136.2290399997</v>
      </c>
      <c r="U294" s="27">
        <v>4320375.187653061</v>
      </c>
      <c r="V294" s="27">
        <v>5885513.2434038064</v>
      </c>
      <c r="W294" s="43">
        <v>1.0441860341851704E-3</v>
      </c>
      <c r="X294" s="27">
        <v>6322969.9059934774</v>
      </c>
      <c r="Y294" s="27">
        <v>0</v>
      </c>
      <c r="Z294" s="27">
        <v>0</v>
      </c>
      <c r="AA294" s="27">
        <v>0</v>
      </c>
      <c r="AB294" s="27">
        <v>6322970</v>
      </c>
      <c r="AC294" s="24">
        <v>1730</v>
      </c>
    </row>
    <row r="295" spans="1:29" s="304" customFormat="1" x14ac:dyDescent="0.2">
      <c r="A295" s="24">
        <v>1731</v>
      </c>
      <c r="B295" s="24" t="s">
        <v>213</v>
      </c>
      <c r="C295" s="24"/>
      <c r="D295" s="24"/>
      <c r="E295" s="31" t="s">
        <v>472</v>
      </c>
      <c r="F295" s="27">
        <v>33689</v>
      </c>
      <c r="G295" s="42">
        <v>0.74756</v>
      </c>
      <c r="H295" s="27">
        <v>350000</v>
      </c>
      <c r="I295" s="27">
        <v>328519.15742165723</v>
      </c>
      <c r="J295" s="27">
        <v>13576</v>
      </c>
      <c r="K295" s="374">
        <v>5.5535483317240745E-5</v>
      </c>
      <c r="L295" s="27">
        <v>20947.507535138931</v>
      </c>
      <c r="M295" s="27">
        <v>6174282</v>
      </c>
      <c r="N295" s="27">
        <v>9744</v>
      </c>
      <c r="O295" s="27">
        <v>9807</v>
      </c>
      <c r="P295" s="27">
        <v>6214201.9267241377</v>
      </c>
      <c r="Q295" s="27">
        <v>5729234.2258540308</v>
      </c>
      <c r="R295" s="27">
        <v>1446287.8879745915</v>
      </c>
      <c r="S295" s="27">
        <v>6004970.5</v>
      </c>
      <c r="T295" s="27">
        <v>4489075.7469800003</v>
      </c>
      <c r="U295" s="27">
        <v>4230784.2751019374</v>
      </c>
      <c r="V295" s="27">
        <v>6005591.3204981852</v>
      </c>
      <c r="W295" s="43">
        <v>1.0654898433736528E-3</v>
      </c>
      <c r="X295" s="27">
        <v>6026538.8280333243</v>
      </c>
      <c r="Y295" s="27">
        <v>210162</v>
      </c>
      <c r="Z295" s="27">
        <v>0</v>
      </c>
      <c r="AA295" s="27">
        <v>26270.25</v>
      </c>
      <c r="AB295" s="27">
        <v>6000269</v>
      </c>
      <c r="AC295" s="24">
        <v>1731</v>
      </c>
    </row>
    <row r="296" spans="1:29" s="304" customFormat="1" x14ac:dyDescent="0.2">
      <c r="A296" s="24">
        <v>1734</v>
      </c>
      <c r="B296" s="24" t="s">
        <v>257</v>
      </c>
      <c r="C296" s="24"/>
      <c r="D296" s="24"/>
      <c r="E296" s="31" t="s">
        <v>473</v>
      </c>
      <c r="F296" s="27">
        <v>48266</v>
      </c>
      <c r="G296" s="42">
        <v>1</v>
      </c>
      <c r="H296" s="27">
        <v>40000</v>
      </c>
      <c r="I296" s="27">
        <v>50223.455725928499</v>
      </c>
      <c r="J296" s="27">
        <v>409156</v>
      </c>
      <c r="K296" s="374">
        <v>1.6737386720793279E-3</v>
      </c>
      <c r="L296" s="27">
        <v>631319.85806182271</v>
      </c>
      <c r="M296" s="27">
        <v>8151635</v>
      </c>
      <c r="N296" s="27">
        <v>14212</v>
      </c>
      <c r="O296" s="27">
        <v>14277</v>
      </c>
      <c r="P296" s="27">
        <v>8188917.3160005622</v>
      </c>
      <c r="Q296" s="27">
        <v>7549839.2090794807</v>
      </c>
      <c r="R296" s="27">
        <v>0</v>
      </c>
      <c r="S296" s="27">
        <v>8814709</v>
      </c>
      <c r="T296" s="27">
        <v>8814709</v>
      </c>
      <c r="U296" s="27">
        <v>8307530.1752010453</v>
      </c>
      <c r="V296" s="27">
        <v>8357753.6309269732</v>
      </c>
      <c r="W296" s="43">
        <v>1.4828017978474849E-3</v>
      </c>
      <c r="X296" s="27">
        <v>8989073.4889887962</v>
      </c>
      <c r="Y296" s="27">
        <v>0</v>
      </c>
      <c r="Z296" s="27">
        <v>0</v>
      </c>
      <c r="AA296" s="27">
        <v>0</v>
      </c>
      <c r="AB296" s="27">
        <v>8989073</v>
      </c>
      <c r="AC296" s="24">
        <v>1734</v>
      </c>
    </row>
    <row r="297" spans="1:29" s="304" customFormat="1" x14ac:dyDescent="0.2">
      <c r="A297" s="24">
        <v>1735</v>
      </c>
      <c r="B297" s="24" t="s">
        <v>159</v>
      </c>
      <c r="C297" s="24"/>
      <c r="D297" s="24"/>
      <c r="E297" s="31" t="s">
        <v>472</v>
      </c>
      <c r="F297" s="27">
        <v>35056</v>
      </c>
      <c r="G297" s="42">
        <v>0.80223999999999995</v>
      </c>
      <c r="H297" s="27">
        <v>26000</v>
      </c>
      <c r="I297" s="27">
        <v>26189.322329019771</v>
      </c>
      <c r="J297" s="27">
        <v>472537</v>
      </c>
      <c r="K297" s="374">
        <v>1.9330119829315694E-3</v>
      </c>
      <c r="L297" s="27">
        <v>729115.52505391452</v>
      </c>
      <c r="M297" s="27">
        <v>5979952</v>
      </c>
      <c r="N297" s="27">
        <v>9660</v>
      </c>
      <c r="O297" s="27">
        <v>9747</v>
      </c>
      <c r="P297" s="27">
        <v>6033808.7105590068</v>
      </c>
      <c r="Q297" s="27">
        <v>5562919.2267033709</v>
      </c>
      <c r="R297" s="27">
        <v>1100122.9062728588</v>
      </c>
      <c r="S297" s="27">
        <v>5717627.5</v>
      </c>
      <c r="T297" s="27">
        <v>4586909.4855999993</v>
      </c>
      <c r="U297" s="27">
        <v>4322988.8771754</v>
      </c>
      <c r="V297" s="27">
        <v>5449301.1057772785</v>
      </c>
      <c r="W297" s="43">
        <v>9.6679488693693914E-4</v>
      </c>
      <c r="X297" s="27">
        <v>6178416.6308311932</v>
      </c>
      <c r="Y297" s="27">
        <v>0</v>
      </c>
      <c r="Z297" s="27">
        <v>0</v>
      </c>
      <c r="AA297" s="27">
        <v>0</v>
      </c>
      <c r="AB297" s="27">
        <v>6178417</v>
      </c>
      <c r="AC297" s="24">
        <v>1735</v>
      </c>
    </row>
    <row r="298" spans="1:29" s="304" customFormat="1" x14ac:dyDescent="0.2">
      <c r="A298" s="24">
        <v>1740</v>
      </c>
      <c r="B298" s="24" t="s">
        <v>221</v>
      </c>
      <c r="C298" s="24"/>
      <c r="D298" s="24"/>
      <c r="E298" s="31" t="s">
        <v>472</v>
      </c>
      <c r="F298" s="27">
        <v>25032</v>
      </c>
      <c r="G298" s="42">
        <v>0.40128000000000008</v>
      </c>
      <c r="H298" s="27">
        <v>6000</v>
      </c>
      <c r="I298" s="27">
        <v>3023.0502470550891</v>
      </c>
      <c r="J298" s="27">
        <v>302403</v>
      </c>
      <c r="K298" s="374">
        <v>1.2370430731867674E-3</v>
      </c>
      <c r="L298" s="27">
        <v>466602.02719126537</v>
      </c>
      <c r="M298" s="27">
        <v>3169879</v>
      </c>
      <c r="N298" s="27">
        <v>6729</v>
      </c>
      <c r="O298" s="27">
        <v>6953</v>
      </c>
      <c r="P298" s="27">
        <v>3275400.3101500967</v>
      </c>
      <c r="Q298" s="27">
        <v>3019782.0704190135</v>
      </c>
      <c r="R298" s="27">
        <v>1808003.9212012715</v>
      </c>
      <c r="S298" s="27">
        <v>4788384.5</v>
      </c>
      <c r="T298" s="27">
        <v>1921482.9321600003</v>
      </c>
      <c r="U298" s="27">
        <v>1810925.0617408906</v>
      </c>
      <c r="V298" s="27">
        <v>3621952.0331892171</v>
      </c>
      <c r="W298" s="43">
        <v>6.4259335985411873E-4</v>
      </c>
      <c r="X298" s="27">
        <v>4088554.0603804826</v>
      </c>
      <c r="Y298" s="27">
        <v>0</v>
      </c>
      <c r="Z298" s="27">
        <v>0</v>
      </c>
      <c r="AA298" s="27">
        <v>0</v>
      </c>
      <c r="AB298" s="27">
        <v>4088554</v>
      </c>
      <c r="AC298" s="24">
        <v>1740</v>
      </c>
    </row>
    <row r="299" spans="1:29" s="304" customFormat="1" x14ac:dyDescent="0.2">
      <c r="A299" s="24">
        <v>1742</v>
      </c>
      <c r="B299" s="24" t="s">
        <v>272</v>
      </c>
      <c r="C299" s="24"/>
      <c r="D299" s="24"/>
      <c r="E299" s="31" t="s">
        <v>472</v>
      </c>
      <c r="F299" s="27">
        <v>38231</v>
      </c>
      <c r="G299" s="42">
        <v>0.92923999999999995</v>
      </c>
      <c r="H299" s="27">
        <v>52000</v>
      </c>
      <c r="I299" s="27">
        <v>60670.537198390331</v>
      </c>
      <c r="J299" s="27">
        <v>546492</v>
      </c>
      <c r="K299" s="374">
        <v>2.2355404647175551E-3</v>
      </c>
      <c r="L299" s="27">
        <v>843226.67117657221</v>
      </c>
      <c r="M299" s="27">
        <v>5005845</v>
      </c>
      <c r="N299" s="27">
        <v>10092</v>
      </c>
      <c r="O299" s="27">
        <v>10127</v>
      </c>
      <c r="P299" s="27">
        <v>5023205.7387039242</v>
      </c>
      <c r="Q299" s="27">
        <v>4631185.5618859865</v>
      </c>
      <c r="R299" s="27">
        <v>327702.69035905262</v>
      </c>
      <c r="S299" s="27">
        <v>5530997</v>
      </c>
      <c r="T299" s="27">
        <v>5139623.65228</v>
      </c>
      <c r="U299" s="27">
        <v>4843901.0953728706</v>
      </c>
      <c r="V299" s="27">
        <v>5232274.3229303127</v>
      </c>
      <c r="W299" s="43">
        <v>9.2829079624494727E-4</v>
      </c>
      <c r="X299" s="27">
        <v>6075500.994106885</v>
      </c>
      <c r="Y299" s="27">
        <v>0</v>
      </c>
      <c r="Z299" s="27">
        <v>0</v>
      </c>
      <c r="AA299" s="27">
        <v>0</v>
      </c>
      <c r="AB299" s="27">
        <v>6075501</v>
      </c>
      <c r="AC299" s="24">
        <v>1742</v>
      </c>
    </row>
    <row r="300" spans="1:29" s="304" customFormat="1" x14ac:dyDescent="0.2">
      <c r="A300" s="24">
        <v>1771</v>
      </c>
      <c r="B300" s="24" t="s">
        <v>114</v>
      </c>
      <c r="C300" s="24"/>
      <c r="D300" s="24"/>
      <c r="E300" s="31" t="s">
        <v>473</v>
      </c>
      <c r="F300" s="27">
        <v>40131</v>
      </c>
      <c r="G300" s="42">
        <v>1</v>
      </c>
      <c r="H300" s="27">
        <v>6000</v>
      </c>
      <c r="I300" s="27">
        <v>7533.518358889276</v>
      </c>
      <c r="J300" s="27">
        <v>649897</v>
      </c>
      <c r="K300" s="374">
        <v>2.6585403654555691E-3</v>
      </c>
      <c r="L300" s="27">
        <v>1002778.6022808033</v>
      </c>
      <c r="M300" s="27">
        <v>9534707</v>
      </c>
      <c r="N300" s="27">
        <v>12416</v>
      </c>
      <c r="O300" s="27">
        <v>12559</v>
      </c>
      <c r="P300" s="27">
        <v>9644522.0049130153</v>
      </c>
      <c r="Q300" s="27">
        <v>8891845.8418486658</v>
      </c>
      <c r="R300" s="27">
        <v>0</v>
      </c>
      <c r="S300" s="27">
        <v>9560950</v>
      </c>
      <c r="T300" s="27">
        <v>9560950</v>
      </c>
      <c r="U300" s="27">
        <v>9010834.1215335</v>
      </c>
      <c r="V300" s="27">
        <v>9018367.63989239</v>
      </c>
      <c r="W300" s="43">
        <v>1.6000054967639495E-3</v>
      </c>
      <c r="X300" s="27">
        <v>10021146.242173193</v>
      </c>
      <c r="Y300" s="27">
        <v>207630</v>
      </c>
      <c r="Z300" s="27">
        <v>208201</v>
      </c>
      <c r="AA300" s="27">
        <v>51978.875</v>
      </c>
      <c r="AB300" s="27">
        <v>9969167</v>
      </c>
      <c r="AC300" s="24">
        <v>1771</v>
      </c>
    </row>
    <row r="301" spans="1:29" s="304" customFormat="1" x14ac:dyDescent="0.2">
      <c r="A301" s="24">
        <v>1773</v>
      </c>
      <c r="B301" s="24" t="s">
        <v>243</v>
      </c>
      <c r="C301" s="24"/>
      <c r="D301" s="24"/>
      <c r="E301" s="31" t="s">
        <v>472</v>
      </c>
      <c r="F301" s="27">
        <v>18496</v>
      </c>
      <c r="G301" s="42">
        <v>0.13983999999999996</v>
      </c>
      <c r="H301" s="27">
        <v>16000</v>
      </c>
      <c r="I301" s="27">
        <v>2809.299219485536</v>
      </c>
      <c r="J301" s="27">
        <v>181978</v>
      </c>
      <c r="K301" s="374">
        <v>7.4441928278615481E-4</v>
      </c>
      <c r="L301" s="27">
        <v>280788.56262739486</v>
      </c>
      <c r="M301" s="27">
        <v>2611216</v>
      </c>
      <c r="N301" s="27">
        <v>5316</v>
      </c>
      <c r="O301" s="27">
        <v>5373</v>
      </c>
      <c r="P301" s="27">
        <v>2639214.3656884879</v>
      </c>
      <c r="Q301" s="27">
        <v>2433245.2423603651</v>
      </c>
      <c r="R301" s="27">
        <v>2092980.2276686917</v>
      </c>
      <c r="S301" s="27">
        <v>2543197.25</v>
      </c>
      <c r="T301" s="27">
        <v>355640.7034399999</v>
      </c>
      <c r="U301" s="27">
        <v>335177.92536968895</v>
      </c>
      <c r="V301" s="27">
        <v>2430967.452257866</v>
      </c>
      <c r="W301" s="43">
        <v>4.3129327184018536E-4</v>
      </c>
      <c r="X301" s="27">
        <v>2711756.0148852607</v>
      </c>
      <c r="Y301" s="27">
        <v>0</v>
      </c>
      <c r="Z301" s="27">
        <v>0</v>
      </c>
      <c r="AA301" s="27">
        <v>0</v>
      </c>
      <c r="AB301" s="27">
        <v>2711756</v>
      </c>
      <c r="AC301" s="24">
        <v>1773</v>
      </c>
    </row>
    <row r="302" spans="1:29" s="304" customFormat="1" x14ac:dyDescent="0.2">
      <c r="A302" s="24">
        <v>1774</v>
      </c>
      <c r="B302" s="24" t="s">
        <v>85</v>
      </c>
      <c r="C302" s="24"/>
      <c r="D302" s="24"/>
      <c r="E302" s="31" t="s">
        <v>472</v>
      </c>
      <c r="F302" s="27">
        <v>26594</v>
      </c>
      <c r="G302" s="42">
        <v>0.46375999999999995</v>
      </c>
      <c r="H302" s="27">
        <v>6000</v>
      </c>
      <c r="I302" s="27">
        <v>3493.74447411849</v>
      </c>
      <c r="J302" s="27">
        <v>485169</v>
      </c>
      <c r="K302" s="374">
        <v>1.9846858357058321E-3</v>
      </c>
      <c r="L302" s="27">
        <v>748606.45870034036</v>
      </c>
      <c r="M302" s="27">
        <v>3012797</v>
      </c>
      <c r="N302" s="27">
        <v>7066</v>
      </c>
      <c r="O302" s="27">
        <v>7109</v>
      </c>
      <c r="P302" s="27">
        <v>3031131.3151712427</v>
      </c>
      <c r="Q302" s="27">
        <v>2794576.2752340548</v>
      </c>
      <c r="R302" s="27">
        <v>1498563.5818315097</v>
      </c>
      <c r="S302" s="27">
        <v>2993434.25</v>
      </c>
      <c r="T302" s="27">
        <v>1388235.0677799999</v>
      </c>
      <c r="U302" s="27">
        <v>1308359.0979412498</v>
      </c>
      <c r="V302" s="27">
        <v>2810416.4242468784</v>
      </c>
      <c r="W302" s="43">
        <v>4.9861370777343303E-4</v>
      </c>
      <c r="X302" s="27">
        <v>3559022.8829472186</v>
      </c>
      <c r="Y302" s="27">
        <v>100560</v>
      </c>
      <c r="Z302" s="27">
        <v>0</v>
      </c>
      <c r="AA302" s="27">
        <v>12570</v>
      </c>
      <c r="AB302" s="27">
        <v>3546453</v>
      </c>
      <c r="AC302" s="24">
        <v>1774</v>
      </c>
    </row>
    <row r="303" spans="1:29" s="304" customFormat="1" x14ac:dyDescent="0.2">
      <c r="A303" s="24">
        <v>1783</v>
      </c>
      <c r="B303" s="24" t="s">
        <v>357</v>
      </c>
      <c r="C303" s="24"/>
      <c r="D303" s="24"/>
      <c r="E303" s="31" t="s">
        <v>473</v>
      </c>
      <c r="F303" s="27">
        <v>112448</v>
      </c>
      <c r="G303" s="42">
        <v>1</v>
      </c>
      <c r="H303" s="27">
        <v>85000</v>
      </c>
      <c r="I303" s="27">
        <v>106724.84341759807</v>
      </c>
      <c r="J303" s="27">
        <v>1084421</v>
      </c>
      <c r="K303" s="374">
        <v>4.436052176956801E-3</v>
      </c>
      <c r="L303" s="27">
        <v>1673240.7976401662</v>
      </c>
      <c r="M303" s="27">
        <v>17081102</v>
      </c>
      <c r="N303" s="27">
        <v>33846</v>
      </c>
      <c r="O303" s="27">
        <v>34394</v>
      </c>
      <c r="P303" s="27">
        <v>17357661.826744668</v>
      </c>
      <c r="Q303" s="27">
        <v>16003038.103882361</v>
      </c>
      <c r="R303" s="27">
        <v>0</v>
      </c>
      <c r="S303" s="27">
        <v>17672946</v>
      </c>
      <c r="T303" s="27">
        <v>17672946</v>
      </c>
      <c r="U303" s="27">
        <v>16656083.845728612</v>
      </c>
      <c r="V303" s="27">
        <v>16762808.68914621</v>
      </c>
      <c r="W303" s="43">
        <v>2.9739956403192786E-3</v>
      </c>
      <c r="X303" s="27">
        <v>18436049.486786377</v>
      </c>
      <c r="Y303" s="27">
        <v>0</v>
      </c>
      <c r="Z303" s="27">
        <v>0</v>
      </c>
      <c r="AA303" s="27">
        <v>0</v>
      </c>
      <c r="AB303" s="27">
        <v>18436049</v>
      </c>
      <c r="AC303" s="24">
        <v>1783</v>
      </c>
    </row>
    <row r="304" spans="1:29" s="304" customFormat="1" x14ac:dyDescent="0.2">
      <c r="A304" s="24">
        <v>1842</v>
      </c>
      <c r="B304" s="24" t="s">
        <v>212</v>
      </c>
      <c r="C304" s="24"/>
      <c r="D304" s="24"/>
      <c r="E304" s="31" t="s">
        <v>472</v>
      </c>
      <c r="F304" s="27">
        <v>19484</v>
      </c>
      <c r="G304" s="42">
        <v>0.17935999999999996</v>
      </c>
      <c r="H304" s="27">
        <v>2000</v>
      </c>
      <c r="I304" s="27">
        <v>450.40395095012673</v>
      </c>
      <c r="J304" s="27">
        <v>97349</v>
      </c>
      <c r="K304" s="374">
        <v>3.9822655903433039E-4</v>
      </c>
      <c r="L304" s="27">
        <v>150207.63929274012</v>
      </c>
      <c r="M304" s="27">
        <v>2167588</v>
      </c>
      <c r="N304" s="27">
        <v>5615</v>
      </c>
      <c r="O304" s="27">
        <v>5678</v>
      </c>
      <c r="P304" s="27">
        <v>2191908.2215494211</v>
      </c>
      <c r="Q304" s="27">
        <v>2020847.6890373277</v>
      </c>
      <c r="R304" s="27">
        <v>1658388.4475315926</v>
      </c>
      <c r="S304" s="27">
        <v>2123139.75</v>
      </c>
      <c r="T304" s="27">
        <v>380806.34555999993</v>
      </c>
      <c r="U304" s="27">
        <v>358895.59220250335</v>
      </c>
      <c r="V304" s="27">
        <v>2017734.4436850462</v>
      </c>
      <c r="W304" s="43">
        <v>3.5797899684477107E-4</v>
      </c>
      <c r="X304" s="27">
        <v>2167942.0829777862</v>
      </c>
      <c r="Y304" s="27">
        <v>0</v>
      </c>
      <c r="Z304" s="27">
        <v>0</v>
      </c>
      <c r="AA304" s="27">
        <v>0</v>
      </c>
      <c r="AB304" s="27">
        <v>2167942</v>
      </c>
      <c r="AC304" s="24">
        <v>1842</v>
      </c>
    </row>
    <row r="305" spans="1:29" s="304" customFormat="1" x14ac:dyDescent="0.2">
      <c r="A305" s="24">
        <v>1859</v>
      </c>
      <c r="B305" s="24" t="s">
        <v>41</v>
      </c>
      <c r="C305" s="24"/>
      <c r="D305" s="24"/>
      <c r="E305" s="31" t="s">
        <v>473</v>
      </c>
      <c r="F305" s="27">
        <v>43850</v>
      </c>
      <c r="G305" s="42">
        <v>1</v>
      </c>
      <c r="H305" s="27">
        <v>123000</v>
      </c>
      <c r="I305" s="27">
        <v>154437.12635723015</v>
      </c>
      <c r="J305" s="27">
        <v>1197736</v>
      </c>
      <c r="K305" s="374">
        <v>4.8995910169754462E-3</v>
      </c>
      <c r="L305" s="27">
        <v>1848083.6686142576</v>
      </c>
      <c r="M305" s="27">
        <v>7453278</v>
      </c>
      <c r="N305" s="27">
        <v>12311</v>
      </c>
      <c r="O305" s="27">
        <v>12370</v>
      </c>
      <c r="P305" s="27">
        <v>7488997.5517829582</v>
      </c>
      <c r="Q305" s="27">
        <v>6904542.4652993688</v>
      </c>
      <c r="R305" s="27">
        <v>0</v>
      </c>
      <c r="S305" s="27">
        <v>7182779</v>
      </c>
      <c r="T305" s="27">
        <v>7182779</v>
      </c>
      <c r="U305" s="27">
        <v>6769497.811476293</v>
      </c>
      <c r="V305" s="27">
        <v>6923934.9378335234</v>
      </c>
      <c r="W305" s="43">
        <v>1.2284189780382231E-3</v>
      </c>
      <c r="X305" s="27">
        <v>8772018.6064477805</v>
      </c>
      <c r="Y305" s="27">
        <v>0</v>
      </c>
      <c r="Z305" s="27">
        <v>0</v>
      </c>
      <c r="AA305" s="27">
        <v>0</v>
      </c>
      <c r="AB305" s="27">
        <v>8772019</v>
      </c>
      <c r="AC305" s="24">
        <v>1859</v>
      </c>
    </row>
    <row r="306" spans="1:29" s="304" customFormat="1" x14ac:dyDescent="0.2">
      <c r="A306" s="24">
        <v>1876</v>
      </c>
      <c r="B306" s="24" t="s">
        <v>59</v>
      </c>
      <c r="C306" s="24"/>
      <c r="D306" s="24"/>
      <c r="E306" s="31" t="s">
        <v>472</v>
      </c>
      <c r="F306" s="27">
        <v>36077</v>
      </c>
      <c r="G306" s="42">
        <v>0.84308000000000005</v>
      </c>
      <c r="H306" s="27">
        <v>24000</v>
      </c>
      <c r="I306" s="27">
        <v>25405.434632049484</v>
      </c>
      <c r="J306" s="27">
        <v>781683</v>
      </c>
      <c r="K306" s="374">
        <v>3.1976387158125143E-3</v>
      </c>
      <c r="L306" s="27">
        <v>1206121.8718761052</v>
      </c>
      <c r="M306" s="27">
        <v>3987940</v>
      </c>
      <c r="N306" s="27">
        <v>9736</v>
      </c>
      <c r="O306" s="27">
        <v>9824</v>
      </c>
      <c r="P306" s="27">
        <v>4023985.4724732954</v>
      </c>
      <c r="Q306" s="27">
        <v>3709946.2754965029</v>
      </c>
      <c r="R306" s="27">
        <v>582164.76955091103</v>
      </c>
      <c r="S306" s="27">
        <v>4193518</v>
      </c>
      <c r="T306" s="27">
        <v>3535471.1554400004</v>
      </c>
      <c r="U306" s="27">
        <v>3332047.9788238849</v>
      </c>
      <c r="V306" s="27">
        <v>3939618.1830068459</v>
      </c>
      <c r="W306" s="43">
        <v>6.9895251553942763E-4</v>
      </c>
      <c r="X306" s="27">
        <v>5145740.0548829511</v>
      </c>
      <c r="Y306" s="27">
        <v>248143</v>
      </c>
      <c r="Z306" s="27">
        <v>0</v>
      </c>
      <c r="AA306" s="27">
        <v>31017.875</v>
      </c>
      <c r="AB306" s="27">
        <v>5114722</v>
      </c>
      <c r="AC306" s="24">
        <v>1876</v>
      </c>
    </row>
    <row r="307" spans="1:29" s="304" customFormat="1" x14ac:dyDescent="0.2">
      <c r="A307" s="24">
        <v>1883</v>
      </c>
      <c r="B307" s="24" t="s">
        <v>291</v>
      </c>
      <c r="C307" s="24"/>
      <c r="D307" s="24"/>
      <c r="E307" s="31" t="s">
        <v>473</v>
      </c>
      <c r="F307" s="27">
        <v>91719</v>
      </c>
      <c r="G307" s="42">
        <v>1</v>
      </c>
      <c r="H307" s="27">
        <v>346000</v>
      </c>
      <c r="I307" s="27">
        <v>434432.89202928153</v>
      </c>
      <c r="J307" s="27">
        <v>1166603</v>
      </c>
      <c r="K307" s="374">
        <v>4.7722349325532562E-3</v>
      </c>
      <c r="L307" s="27">
        <v>1800046.0469221922</v>
      </c>
      <c r="M307" s="27">
        <v>37153788</v>
      </c>
      <c r="N307" s="27">
        <v>31061</v>
      </c>
      <c r="O307" s="27">
        <v>31354</v>
      </c>
      <c r="P307" s="27">
        <v>37504261.580502875</v>
      </c>
      <c r="Q307" s="27">
        <v>34577360.310476765</v>
      </c>
      <c r="R307" s="27">
        <v>0</v>
      </c>
      <c r="S307" s="27">
        <v>40179464</v>
      </c>
      <c r="T307" s="27">
        <v>40179464</v>
      </c>
      <c r="U307" s="27">
        <v>37867626.668492861</v>
      </c>
      <c r="V307" s="27">
        <v>38302059.560522139</v>
      </c>
      <c r="W307" s="43">
        <v>6.7954100211140714E-3</v>
      </c>
      <c r="X307" s="27">
        <v>40102105.607444331</v>
      </c>
      <c r="Y307" s="27">
        <v>510394</v>
      </c>
      <c r="Z307" s="27">
        <v>0</v>
      </c>
      <c r="AA307" s="27">
        <v>63799.25</v>
      </c>
      <c r="AB307" s="27">
        <v>40038307</v>
      </c>
      <c r="AC307" s="24">
        <v>1883</v>
      </c>
    </row>
    <row r="308" spans="1:29" s="304" customFormat="1" x14ac:dyDescent="0.2">
      <c r="A308" s="24">
        <v>1884</v>
      </c>
      <c r="B308" s="24" t="s">
        <v>168</v>
      </c>
      <c r="C308" s="24"/>
      <c r="D308" s="24"/>
      <c r="E308" s="31" t="s">
        <v>472</v>
      </c>
      <c r="F308" s="27">
        <v>27895</v>
      </c>
      <c r="G308" s="42">
        <v>0.51580000000000004</v>
      </c>
      <c r="H308" s="27">
        <v>18000</v>
      </c>
      <c r="I308" s="27">
        <v>11657.366308545266</v>
      </c>
      <c r="J308" s="27">
        <v>198901.22</v>
      </c>
      <c r="K308" s="374">
        <v>8.1364727350389154E-4</v>
      </c>
      <c r="L308" s="27">
        <v>306900.76640382485</v>
      </c>
      <c r="M308" s="27">
        <v>4046811.26</v>
      </c>
      <c r="N308" s="27">
        <v>8317</v>
      </c>
      <c r="O308" s="27">
        <v>8520</v>
      </c>
      <c r="P308" s="27">
        <v>4145585.1791751832</v>
      </c>
      <c r="Q308" s="27">
        <v>3822056.1183540751</v>
      </c>
      <c r="R308" s="27">
        <v>1850639.5725070431</v>
      </c>
      <c r="S308" s="27">
        <v>4354272.5</v>
      </c>
      <c r="T308" s="27">
        <v>2245933.7555</v>
      </c>
      <c r="U308" s="27">
        <v>2116707.7036030181</v>
      </c>
      <c r="V308" s="27">
        <v>3979004.6424186071</v>
      </c>
      <c r="W308" s="43">
        <v>7.0594031577925459E-4</v>
      </c>
      <c r="X308" s="27">
        <v>4285905.4088224322</v>
      </c>
      <c r="Y308" s="27">
        <v>0</v>
      </c>
      <c r="Z308" s="27">
        <v>0</v>
      </c>
      <c r="AA308" s="27">
        <v>0</v>
      </c>
      <c r="AB308" s="27">
        <v>4285905</v>
      </c>
      <c r="AC308" s="24">
        <v>1884</v>
      </c>
    </row>
    <row r="309" spans="1:29" s="304" customFormat="1" x14ac:dyDescent="0.2">
      <c r="A309" s="24">
        <v>1891</v>
      </c>
      <c r="B309" s="24" t="s">
        <v>73</v>
      </c>
      <c r="C309" s="24"/>
      <c r="D309" s="24"/>
      <c r="E309" s="31" t="s">
        <v>472</v>
      </c>
      <c r="F309" s="27">
        <v>18957</v>
      </c>
      <c r="G309" s="42">
        <v>0.15827999999999998</v>
      </c>
      <c r="H309" s="27">
        <v>27000</v>
      </c>
      <c r="I309" s="27">
        <v>5365.8237863024751</v>
      </c>
      <c r="J309" s="27">
        <v>623659</v>
      </c>
      <c r="K309" s="374">
        <v>2.5512083080544375E-3</v>
      </c>
      <c r="L309" s="27">
        <v>962293.87167480914</v>
      </c>
      <c r="M309" s="27">
        <v>6327747</v>
      </c>
      <c r="N309" s="27">
        <v>5280</v>
      </c>
      <c r="O309" s="27">
        <v>5340</v>
      </c>
      <c r="P309" s="27">
        <v>6399653.2159090908</v>
      </c>
      <c r="Q309" s="27">
        <v>5900212.5567412106</v>
      </c>
      <c r="R309" s="27">
        <v>4966326.9132602122</v>
      </c>
      <c r="S309" s="27">
        <v>6529724</v>
      </c>
      <c r="T309" s="27">
        <v>1033524.7147199998</v>
      </c>
      <c r="U309" s="27">
        <v>974057.99265210563</v>
      </c>
      <c r="V309" s="27">
        <v>5945750.7296986207</v>
      </c>
      <c r="W309" s="43">
        <v>1.0548731466462563E-3</v>
      </c>
      <c r="X309" s="27">
        <v>6908044.6013734294</v>
      </c>
      <c r="Y309" s="27">
        <v>137817</v>
      </c>
      <c r="Z309" s="27">
        <v>0</v>
      </c>
      <c r="AA309" s="27">
        <v>17227.125</v>
      </c>
      <c r="AB309" s="27">
        <v>6890818</v>
      </c>
      <c r="AC309" s="24">
        <v>1891</v>
      </c>
    </row>
    <row r="310" spans="1:29" s="304" customFormat="1" x14ac:dyDescent="0.2">
      <c r="A310" s="24">
        <v>1892</v>
      </c>
      <c r="B310" s="24" t="s">
        <v>380</v>
      </c>
      <c r="C310" s="24"/>
      <c r="D310" s="24"/>
      <c r="E310" s="31" t="s">
        <v>473</v>
      </c>
      <c r="F310" s="27">
        <v>45794</v>
      </c>
      <c r="G310" s="42">
        <v>1</v>
      </c>
      <c r="H310" s="27">
        <v>11000</v>
      </c>
      <c r="I310" s="27">
        <v>13811.450324630337</v>
      </c>
      <c r="J310" s="27">
        <v>454001</v>
      </c>
      <c r="K310" s="374">
        <v>1.8571865764224083E-3</v>
      </c>
      <c r="L310" s="27">
        <v>700514.8326797738</v>
      </c>
      <c r="M310" s="27">
        <v>7563670</v>
      </c>
      <c r="N310" s="27">
        <v>13286</v>
      </c>
      <c r="O310" s="27">
        <v>13522</v>
      </c>
      <c r="P310" s="27">
        <v>7698023.9153996687</v>
      </c>
      <c r="Q310" s="27">
        <v>7097256.0286273593</v>
      </c>
      <c r="R310" s="27">
        <v>0</v>
      </c>
      <c r="S310" s="27">
        <v>7464245</v>
      </c>
      <c r="T310" s="27">
        <v>7464245</v>
      </c>
      <c r="U310" s="27">
        <v>7034768.8814904187</v>
      </c>
      <c r="V310" s="27">
        <v>7048580.3318150491</v>
      </c>
      <c r="W310" s="43">
        <v>1.2505331037292811E-3</v>
      </c>
      <c r="X310" s="27">
        <v>7749095.1644948227</v>
      </c>
      <c r="Y310" s="27">
        <v>209801</v>
      </c>
      <c r="Z310" s="27">
        <v>0</v>
      </c>
      <c r="AA310" s="27">
        <v>26225.125</v>
      </c>
      <c r="AB310" s="27">
        <v>7722870</v>
      </c>
      <c r="AC310" s="24">
        <v>1892</v>
      </c>
    </row>
    <row r="311" spans="1:29" s="304" customFormat="1" x14ac:dyDescent="0.2">
      <c r="A311" s="24">
        <v>1894</v>
      </c>
      <c r="B311" s="24" t="s">
        <v>259</v>
      </c>
      <c r="C311" s="24"/>
      <c r="D311" s="24"/>
      <c r="E311" s="31" t="s">
        <v>473</v>
      </c>
      <c r="F311" s="27">
        <v>44278</v>
      </c>
      <c r="G311" s="42">
        <v>1</v>
      </c>
      <c r="H311" s="27">
        <v>71000</v>
      </c>
      <c r="I311" s="27">
        <v>89146.633913523096</v>
      </c>
      <c r="J311" s="27">
        <v>871767</v>
      </c>
      <c r="K311" s="374">
        <v>3.5661462643651306E-3</v>
      </c>
      <c r="L311" s="27">
        <v>1345119.7555528476</v>
      </c>
      <c r="M311" s="27">
        <v>4866883</v>
      </c>
      <c r="N311" s="27">
        <v>12681</v>
      </c>
      <c r="O311" s="27">
        <v>13003</v>
      </c>
      <c r="P311" s="27">
        <v>4990464.4467313308</v>
      </c>
      <c r="Q311" s="27">
        <v>4600999.4603109211</v>
      </c>
      <c r="R311" s="27">
        <v>0</v>
      </c>
      <c r="S311" s="27">
        <v>5964283</v>
      </c>
      <c r="T311" s="27">
        <v>5964283</v>
      </c>
      <c r="U311" s="27">
        <v>5621111.37145181</v>
      </c>
      <c r="V311" s="27">
        <v>5710258.0053653335</v>
      </c>
      <c r="W311" s="43">
        <v>1.0130928967799209E-3</v>
      </c>
      <c r="X311" s="27">
        <v>7055377.7609181814</v>
      </c>
      <c r="Y311" s="27">
        <v>0</v>
      </c>
      <c r="Z311" s="27">
        <v>0</v>
      </c>
      <c r="AA311" s="27">
        <v>0</v>
      </c>
      <c r="AB311" s="27">
        <v>7055378</v>
      </c>
      <c r="AC311" s="24">
        <v>1894</v>
      </c>
    </row>
    <row r="312" spans="1:29" s="304" customFormat="1" x14ac:dyDescent="0.2">
      <c r="A312" s="24">
        <v>1895</v>
      </c>
      <c r="B312" s="24" t="s">
        <v>240</v>
      </c>
      <c r="C312" s="24"/>
      <c r="D312" s="24"/>
      <c r="E312" s="31" t="s">
        <v>472</v>
      </c>
      <c r="F312" s="27">
        <v>38521</v>
      </c>
      <c r="G312" s="42">
        <v>0.94084000000000001</v>
      </c>
      <c r="H312" s="27">
        <v>213000</v>
      </c>
      <c r="I312" s="27">
        <v>251618.15715359722</v>
      </c>
      <c r="J312" s="27">
        <v>971586</v>
      </c>
      <c r="K312" s="374">
        <v>3.9744768778922114E-3</v>
      </c>
      <c r="L312" s="27">
        <v>1499138.5574569455</v>
      </c>
      <c r="M312" s="27">
        <v>19308445</v>
      </c>
      <c r="N312" s="27">
        <v>12269</v>
      </c>
      <c r="O312" s="27">
        <v>12436</v>
      </c>
      <c r="P312" s="27">
        <v>19571262.696226262</v>
      </c>
      <c r="Q312" s="27">
        <v>18043885.506872967</v>
      </c>
      <c r="R312" s="27">
        <v>1067476.2665866045</v>
      </c>
      <c r="S312" s="27">
        <v>17355032</v>
      </c>
      <c r="T312" s="27">
        <v>16328308.306880001</v>
      </c>
      <c r="U312" s="27">
        <v>15388813.626109665</v>
      </c>
      <c r="V312" s="27">
        <v>16707908.04984987</v>
      </c>
      <c r="W312" s="43">
        <v>2.9642553715525191E-3</v>
      </c>
      <c r="X312" s="27">
        <v>18207046.607306816</v>
      </c>
      <c r="Y312" s="27">
        <v>0</v>
      </c>
      <c r="Z312" s="27">
        <v>0</v>
      </c>
      <c r="AA312" s="27">
        <v>0</v>
      </c>
      <c r="AB312" s="27">
        <v>18207047</v>
      </c>
      <c r="AC312" s="24">
        <v>1895</v>
      </c>
    </row>
    <row r="313" spans="1:29" s="304" customFormat="1" x14ac:dyDescent="0.2">
      <c r="A313" s="24">
        <v>1896</v>
      </c>
      <c r="B313" s="24" t="s">
        <v>383</v>
      </c>
      <c r="C313" s="24"/>
      <c r="D313" s="24"/>
      <c r="E313" s="31" t="s">
        <v>472</v>
      </c>
      <c r="F313" s="27">
        <v>23012</v>
      </c>
      <c r="G313" s="42">
        <v>0.32047999999999999</v>
      </c>
      <c r="H313" s="27">
        <v>0</v>
      </c>
      <c r="I313" s="27">
        <v>0</v>
      </c>
      <c r="J313" s="27">
        <v>433769</v>
      </c>
      <c r="K313" s="374">
        <v>1.7744233252089125E-3</v>
      </c>
      <c r="L313" s="27">
        <v>669297.24484455492</v>
      </c>
      <c r="M313" s="27">
        <v>2788073</v>
      </c>
      <c r="N313" s="27">
        <v>6274</v>
      </c>
      <c r="O313" s="27">
        <v>6351</v>
      </c>
      <c r="P313" s="27">
        <v>2822290.6635320373</v>
      </c>
      <c r="Q313" s="27">
        <v>2602033.9305806779</v>
      </c>
      <c r="R313" s="27">
        <v>1768134.0965081824</v>
      </c>
      <c r="S313" s="27">
        <v>3014971.5</v>
      </c>
      <c r="T313" s="27">
        <v>966238.06631999998</v>
      </c>
      <c r="U313" s="27">
        <v>910642.86891164619</v>
      </c>
      <c r="V313" s="27">
        <v>2678776.9654198289</v>
      </c>
      <c r="W313" s="43">
        <v>4.7525872091498824E-4</v>
      </c>
      <c r="X313" s="27">
        <v>3348074.2102643838</v>
      </c>
      <c r="Y313" s="27">
        <v>0</v>
      </c>
      <c r="Z313" s="27">
        <v>199392</v>
      </c>
      <c r="AA313" s="27">
        <v>24924</v>
      </c>
      <c r="AB313" s="27">
        <v>3323150</v>
      </c>
      <c r="AC313" s="24">
        <v>1896</v>
      </c>
    </row>
    <row r="314" spans="1:29" s="304" customFormat="1" x14ac:dyDescent="0.2">
      <c r="A314" s="24">
        <v>1900</v>
      </c>
      <c r="B314" s="24" t="s">
        <v>306</v>
      </c>
      <c r="C314" s="24"/>
      <c r="D314" s="24"/>
      <c r="E314" s="31" t="s">
        <v>473</v>
      </c>
      <c r="F314" s="27">
        <v>90300</v>
      </c>
      <c r="G314" s="42">
        <v>1</v>
      </c>
      <c r="H314" s="27">
        <v>311000</v>
      </c>
      <c r="I314" s="27">
        <v>390487.36826909409</v>
      </c>
      <c r="J314" s="27">
        <v>1126889</v>
      </c>
      <c r="K314" s="374">
        <v>4.6097764628669786E-3</v>
      </c>
      <c r="L314" s="27">
        <v>1738768.1068624905</v>
      </c>
      <c r="M314" s="27">
        <v>33261070</v>
      </c>
      <c r="N314" s="27">
        <v>27479</v>
      </c>
      <c r="O314" s="27">
        <v>27730</v>
      </c>
      <c r="P314" s="27">
        <v>33564884.861166708</v>
      </c>
      <c r="Q314" s="27">
        <v>30945419.766045332</v>
      </c>
      <c r="R314" s="27">
        <v>0</v>
      </c>
      <c r="S314" s="27">
        <v>31868890</v>
      </c>
      <c r="T314" s="27">
        <v>31868890</v>
      </c>
      <c r="U314" s="27">
        <v>30035224.682421487</v>
      </c>
      <c r="V314" s="27">
        <v>30425712.05069058</v>
      </c>
      <c r="W314" s="43">
        <v>5.398017520235286E-3</v>
      </c>
      <c r="X314" s="27">
        <v>32164480.157553069</v>
      </c>
      <c r="Y314" s="27">
        <v>0</v>
      </c>
      <c r="Z314" s="27">
        <v>0</v>
      </c>
      <c r="AA314" s="27">
        <v>0</v>
      </c>
      <c r="AB314" s="27">
        <v>32164480</v>
      </c>
      <c r="AC314" s="24">
        <v>1900</v>
      </c>
    </row>
    <row r="315" spans="1:29" s="304" customFormat="1" x14ac:dyDescent="0.2">
      <c r="A315" s="24">
        <v>1901</v>
      </c>
      <c r="B315" s="24" t="s">
        <v>50</v>
      </c>
      <c r="C315" s="24"/>
      <c r="D315" s="24"/>
      <c r="E315" s="31" t="s">
        <v>472</v>
      </c>
      <c r="F315" s="27">
        <v>35752</v>
      </c>
      <c r="G315" s="42">
        <v>0.83008000000000004</v>
      </c>
      <c r="H315" s="27">
        <v>1000</v>
      </c>
      <c r="I315" s="27">
        <v>1042.2371532244683</v>
      </c>
      <c r="J315" s="27">
        <v>265228</v>
      </c>
      <c r="K315" s="374">
        <v>1.0849709170053865E-3</v>
      </c>
      <c r="L315" s="27">
        <v>409241.71541910933</v>
      </c>
      <c r="M315" s="27">
        <v>4785057</v>
      </c>
      <c r="N315" s="27">
        <v>10159</v>
      </c>
      <c r="O315" s="27">
        <v>10362</v>
      </c>
      <c r="P315" s="27">
        <v>4880673.3570233295</v>
      </c>
      <c r="Q315" s="27">
        <v>4499776.668347274</v>
      </c>
      <c r="R315" s="27">
        <v>764602.05148556863</v>
      </c>
      <c r="S315" s="27">
        <v>4885086</v>
      </c>
      <c r="T315" s="27">
        <v>4055012.1868800004</v>
      </c>
      <c r="U315" s="27">
        <v>3821695.7704801806</v>
      </c>
      <c r="V315" s="27">
        <v>4587340.059118974</v>
      </c>
      <c r="W315" s="43">
        <v>8.1386893983437117E-4</v>
      </c>
      <c r="X315" s="27">
        <v>4996581.774538083</v>
      </c>
      <c r="Y315" s="27">
        <v>0</v>
      </c>
      <c r="Z315" s="27">
        <v>0</v>
      </c>
      <c r="AA315" s="27">
        <v>0</v>
      </c>
      <c r="AB315" s="27">
        <v>4996582</v>
      </c>
      <c r="AC315" s="24">
        <v>1901</v>
      </c>
    </row>
    <row r="316" spans="1:29" s="304" customFormat="1" x14ac:dyDescent="0.2">
      <c r="A316" s="24">
        <v>1903</v>
      </c>
      <c r="B316" s="24" t="s">
        <v>102</v>
      </c>
      <c r="C316" s="24"/>
      <c r="D316" s="24"/>
      <c r="E316" s="31" t="s">
        <v>472</v>
      </c>
      <c r="F316" s="27">
        <v>25857</v>
      </c>
      <c r="G316" s="42">
        <v>0.43428</v>
      </c>
      <c r="H316" s="27">
        <v>68000</v>
      </c>
      <c r="I316" s="27">
        <v>37078.771999515593</v>
      </c>
      <c r="J316" s="27">
        <v>139068</v>
      </c>
      <c r="K316" s="374">
        <v>5.6888690291411576E-4</v>
      </c>
      <c r="L316" s="27">
        <v>214579.25588514295</v>
      </c>
      <c r="M316" s="27">
        <v>3462311</v>
      </c>
      <c r="N316" s="27">
        <v>7313</v>
      </c>
      <c r="O316" s="27">
        <v>7305</v>
      </c>
      <c r="P316" s="27">
        <v>3458523.4315602351</v>
      </c>
      <c r="Q316" s="27">
        <v>3188613.9280090132</v>
      </c>
      <c r="R316" s="27">
        <v>1803862.6713532589</v>
      </c>
      <c r="S316" s="27">
        <v>3193129.75</v>
      </c>
      <c r="T316" s="27">
        <v>1386712.3878299999</v>
      </c>
      <c r="U316" s="27">
        <v>1306924.0296217173</v>
      </c>
      <c r="V316" s="27">
        <v>3147865.4729744922</v>
      </c>
      <c r="W316" s="43">
        <v>5.5848267235784768E-4</v>
      </c>
      <c r="X316" s="27">
        <v>3362444.7288596351</v>
      </c>
      <c r="Y316" s="27">
        <v>0</v>
      </c>
      <c r="Z316" s="27">
        <v>0</v>
      </c>
      <c r="AA316" s="27">
        <v>0</v>
      </c>
      <c r="AB316" s="27">
        <v>3362445</v>
      </c>
      <c r="AC316" s="24">
        <v>1903</v>
      </c>
    </row>
    <row r="317" spans="1:29" s="304" customFormat="1" x14ac:dyDescent="0.2">
      <c r="A317" s="24">
        <v>1904</v>
      </c>
      <c r="B317" s="24" t="s">
        <v>304</v>
      </c>
      <c r="C317" s="24"/>
      <c r="D317" s="24"/>
      <c r="E317" s="31" t="s">
        <v>473</v>
      </c>
      <c r="F317" s="27">
        <v>65240</v>
      </c>
      <c r="G317" s="42">
        <v>1</v>
      </c>
      <c r="H317" s="27">
        <v>65000</v>
      </c>
      <c r="I317" s="27">
        <v>81613.115554633812</v>
      </c>
      <c r="J317" s="27">
        <v>319566</v>
      </c>
      <c r="K317" s="374">
        <v>1.3072519344252619E-3</v>
      </c>
      <c r="L317" s="27">
        <v>493084.20690735173</v>
      </c>
      <c r="M317" s="27">
        <v>10949190</v>
      </c>
      <c r="N317" s="27">
        <v>20011</v>
      </c>
      <c r="O317" s="27">
        <v>20099</v>
      </c>
      <c r="P317" s="27">
        <v>10997339.95352556</v>
      </c>
      <c r="Q317" s="27">
        <v>10139087.39980467</v>
      </c>
      <c r="R317" s="27">
        <v>0</v>
      </c>
      <c r="S317" s="27">
        <v>10193581</v>
      </c>
      <c r="T317" s="27">
        <v>10193581</v>
      </c>
      <c r="U317" s="27">
        <v>9607064.9355362784</v>
      </c>
      <c r="V317" s="27">
        <v>9688678.0510909129</v>
      </c>
      <c r="W317" s="43">
        <v>1.7189294955718465E-3</v>
      </c>
      <c r="X317" s="27">
        <v>10181762.257998265</v>
      </c>
      <c r="Y317" s="27">
        <v>370407</v>
      </c>
      <c r="Z317" s="27">
        <v>0</v>
      </c>
      <c r="AA317" s="27">
        <v>46300.875</v>
      </c>
      <c r="AB317" s="27">
        <v>10135461</v>
      </c>
      <c r="AC317" s="24">
        <v>1904</v>
      </c>
    </row>
    <row r="318" spans="1:29" s="304" customFormat="1" x14ac:dyDescent="0.2">
      <c r="A318" s="24">
        <v>1911</v>
      </c>
      <c r="B318" s="24" t="s">
        <v>160</v>
      </c>
      <c r="C318" s="24"/>
      <c r="D318" s="24"/>
      <c r="E318" s="31" t="s">
        <v>473</v>
      </c>
      <c r="F318" s="27">
        <v>48778</v>
      </c>
      <c r="G318" s="42">
        <v>1</v>
      </c>
      <c r="H318" s="27">
        <v>49000</v>
      </c>
      <c r="I318" s="27">
        <v>61523.733264262417</v>
      </c>
      <c r="J318" s="27">
        <v>420965</v>
      </c>
      <c r="K318" s="374">
        <v>1.7220458702594465E-3</v>
      </c>
      <c r="L318" s="27">
        <v>649540.91849806707</v>
      </c>
      <c r="M318" s="27">
        <v>6577593</v>
      </c>
      <c r="N318" s="27">
        <v>15042</v>
      </c>
      <c r="O318" s="27">
        <v>15135</v>
      </c>
      <c r="P318" s="27">
        <v>6618260.208416434</v>
      </c>
      <c r="Q318" s="27">
        <v>6101759.0591324391</v>
      </c>
      <c r="R318" s="27">
        <v>0</v>
      </c>
      <c r="S318" s="27">
        <v>9638588</v>
      </c>
      <c r="T318" s="27">
        <v>9638588</v>
      </c>
      <c r="U318" s="27">
        <v>9084005.0030387491</v>
      </c>
      <c r="V318" s="27">
        <v>9145528.736303011</v>
      </c>
      <c r="W318" s="43">
        <v>1.6225659490936521E-3</v>
      </c>
      <c r="X318" s="27">
        <v>9795069.6548010781</v>
      </c>
      <c r="Y318" s="27">
        <v>0</v>
      </c>
      <c r="Z318" s="27">
        <v>0</v>
      </c>
      <c r="AA318" s="27">
        <v>0</v>
      </c>
      <c r="AB318" s="27">
        <v>9795070</v>
      </c>
      <c r="AC318" s="24">
        <v>1911</v>
      </c>
    </row>
    <row r="319" spans="1:29" s="304" customFormat="1" x14ac:dyDescent="0.2">
      <c r="A319" s="24">
        <v>1916</v>
      </c>
      <c r="B319" s="24" t="s">
        <v>190</v>
      </c>
      <c r="C319" s="24"/>
      <c r="D319" s="24"/>
      <c r="E319" s="31" t="s">
        <v>473</v>
      </c>
      <c r="F319" s="27">
        <v>76659</v>
      </c>
      <c r="G319" s="42">
        <v>1</v>
      </c>
      <c r="H319" s="27">
        <v>83000</v>
      </c>
      <c r="I319" s="27">
        <v>104213.67063130163</v>
      </c>
      <c r="J319" s="27">
        <v>375124</v>
      </c>
      <c r="K319" s="374">
        <v>1.5345236184366984E-3</v>
      </c>
      <c r="L319" s="27">
        <v>578809.13498905837</v>
      </c>
      <c r="M319" s="27">
        <v>27197534.699999999</v>
      </c>
      <c r="N319" s="27">
        <v>25105</v>
      </c>
      <c r="O319" s="27">
        <v>25381</v>
      </c>
      <c r="P319" s="27">
        <v>27496539.662246563</v>
      </c>
      <c r="Q319" s="27">
        <v>25350659.341792762</v>
      </c>
      <c r="R319" s="27">
        <v>0</v>
      </c>
      <c r="S319" s="27">
        <v>24709364</v>
      </c>
      <c r="T319" s="27">
        <v>24709364</v>
      </c>
      <c r="U319" s="27">
        <v>23287641.944847684</v>
      </c>
      <c r="V319" s="27">
        <v>23391855.615478985</v>
      </c>
      <c r="W319" s="43">
        <v>4.1500966758904086E-3</v>
      </c>
      <c r="X319" s="27">
        <v>23970664.750468042</v>
      </c>
      <c r="Y319" s="27">
        <v>347618</v>
      </c>
      <c r="Z319" s="27">
        <v>399585</v>
      </c>
      <c r="AA319" s="27">
        <v>93400.375</v>
      </c>
      <c r="AB319" s="27">
        <v>23877265</v>
      </c>
      <c r="AC319" s="24">
        <v>1916</v>
      </c>
    </row>
    <row r="320" spans="1:29" s="304" customFormat="1" x14ac:dyDescent="0.2">
      <c r="A320" s="24">
        <v>1924</v>
      </c>
      <c r="B320" s="24" t="s">
        <v>119</v>
      </c>
      <c r="C320" s="24"/>
      <c r="D320" s="24"/>
      <c r="E320" s="31" t="s">
        <v>473</v>
      </c>
      <c r="F320" s="27">
        <v>51051</v>
      </c>
      <c r="G320" s="42">
        <v>1</v>
      </c>
      <c r="H320" s="27">
        <v>111000</v>
      </c>
      <c r="I320" s="27">
        <v>139370.08963945159</v>
      </c>
      <c r="J320" s="27">
        <v>539940</v>
      </c>
      <c r="K320" s="374">
        <v>2.2087381306946795E-3</v>
      </c>
      <c r="L320" s="27">
        <v>833117.06088118104</v>
      </c>
      <c r="M320" s="27">
        <v>7290620</v>
      </c>
      <c r="N320" s="27">
        <v>14783</v>
      </c>
      <c r="O320" s="27">
        <v>15015</v>
      </c>
      <c r="P320" s="27">
        <v>7405036.8193194885</v>
      </c>
      <c r="Q320" s="27">
        <v>6827134.1821876131</v>
      </c>
      <c r="R320" s="27">
        <v>0</v>
      </c>
      <c r="S320" s="27">
        <v>8436103</v>
      </c>
      <c r="T320" s="27">
        <v>8436103</v>
      </c>
      <c r="U320" s="27">
        <v>7950708.3255504025</v>
      </c>
      <c r="V320" s="27">
        <v>8090078.4151898548</v>
      </c>
      <c r="W320" s="43">
        <v>1.4353118491529585E-3</v>
      </c>
      <c r="X320" s="27">
        <v>8923195.4760710355</v>
      </c>
      <c r="Y320" s="27">
        <v>98028</v>
      </c>
      <c r="Z320" s="27">
        <v>0</v>
      </c>
      <c r="AA320" s="27">
        <v>12253.5</v>
      </c>
      <c r="AB320" s="27">
        <v>8910941</v>
      </c>
      <c r="AC320" s="24">
        <v>1924</v>
      </c>
    </row>
    <row r="321" spans="1:29" s="304" customFormat="1" x14ac:dyDescent="0.2">
      <c r="A321" s="24">
        <v>1926</v>
      </c>
      <c r="B321" s="24" t="s">
        <v>261</v>
      </c>
      <c r="C321" s="24"/>
      <c r="D321" s="24"/>
      <c r="E321" s="31" t="s">
        <v>473</v>
      </c>
      <c r="F321" s="27">
        <v>56572</v>
      </c>
      <c r="G321" s="42">
        <v>1</v>
      </c>
      <c r="H321" s="27">
        <v>18000</v>
      </c>
      <c r="I321" s="27">
        <v>22600.555076667828</v>
      </c>
      <c r="J321" s="27">
        <v>407392</v>
      </c>
      <c r="K321" s="374">
        <v>1.6665226590731692E-3</v>
      </c>
      <c r="L321" s="27">
        <v>628598.03990537126</v>
      </c>
      <c r="M321" s="27">
        <v>6369551</v>
      </c>
      <c r="N321" s="27">
        <v>16562</v>
      </c>
      <c r="O321" s="27">
        <v>16891</v>
      </c>
      <c r="P321" s="27">
        <v>6496080.5422654273</v>
      </c>
      <c r="Q321" s="27">
        <v>5989114.5179234641</v>
      </c>
      <c r="R321" s="27">
        <v>0</v>
      </c>
      <c r="S321" s="27">
        <v>6343385</v>
      </c>
      <c r="T321" s="27">
        <v>6343385</v>
      </c>
      <c r="U321" s="27">
        <v>5978400.6823614575</v>
      </c>
      <c r="V321" s="27">
        <v>6001001.2374381255</v>
      </c>
      <c r="W321" s="43">
        <v>1.064675487780717E-3</v>
      </c>
      <c r="X321" s="27">
        <v>6629599.2773434967</v>
      </c>
      <c r="Y321" s="27">
        <v>0</v>
      </c>
      <c r="Z321" s="27">
        <v>0</v>
      </c>
      <c r="AA321" s="27">
        <v>0</v>
      </c>
      <c r="AB321" s="27">
        <v>6629599</v>
      </c>
      <c r="AC321" s="24">
        <v>1926</v>
      </c>
    </row>
    <row r="322" spans="1:29" s="304" customFormat="1" x14ac:dyDescent="0.2">
      <c r="A322" s="24">
        <v>1930</v>
      </c>
      <c r="B322" s="24" t="s">
        <v>228</v>
      </c>
      <c r="C322" s="24"/>
      <c r="D322" s="24"/>
      <c r="E322" s="31" t="s">
        <v>473</v>
      </c>
      <c r="F322" s="27">
        <v>86332</v>
      </c>
      <c r="G322" s="42">
        <v>1</v>
      </c>
      <c r="H322" s="27">
        <v>905000</v>
      </c>
      <c r="I322" s="27">
        <v>1136305.6857991323</v>
      </c>
      <c r="J322" s="27">
        <v>538070</v>
      </c>
      <c r="K322" s="374">
        <v>2.2010885023944996E-3</v>
      </c>
      <c r="L322" s="27">
        <v>830231.68675841216</v>
      </c>
      <c r="M322" s="27">
        <v>34025256</v>
      </c>
      <c r="N322" s="27">
        <v>27829</v>
      </c>
      <c r="O322" s="27">
        <v>28175</v>
      </c>
      <c r="P322" s="27">
        <v>34448294.505731434</v>
      </c>
      <c r="Q322" s="27">
        <v>31759886.503813196</v>
      </c>
      <c r="R322" s="27">
        <v>0</v>
      </c>
      <c r="S322" s="27">
        <v>31661670</v>
      </c>
      <c r="T322" s="27">
        <v>31661670</v>
      </c>
      <c r="U322" s="27">
        <v>29839927.662076838</v>
      </c>
      <c r="V322" s="27">
        <v>30976233.347875971</v>
      </c>
      <c r="W322" s="43">
        <v>5.4956889766179127E-3</v>
      </c>
      <c r="X322" s="27">
        <v>31806465.034634385</v>
      </c>
      <c r="Y322" s="27">
        <v>0</v>
      </c>
      <c r="Z322" s="27">
        <v>0</v>
      </c>
      <c r="AA322" s="27">
        <v>0</v>
      </c>
      <c r="AB322" s="27">
        <v>31806465</v>
      </c>
      <c r="AC322" s="24">
        <v>1930</v>
      </c>
    </row>
    <row r="323" spans="1:29" s="304" customFormat="1" x14ac:dyDescent="0.2">
      <c r="A323" s="24">
        <v>1931</v>
      </c>
      <c r="B323" s="24" t="s">
        <v>177</v>
      </c>
      <c r="C323" s="24"/>
      <c r="D323" s="24"/>
      <c r="E323" s="31" t="s">
        <v>473</v>
      </c>
      <c r="F323" s="27">
        <v>57062</v>
      </c>
      <c r="G323" s="42">
        <v>1</v>
      </c>
      <c r="H323" s="27">
        <v>76000</v>
      </c>
      <c r="I323" s="27">
        <v>95424.565879264163</v>
      </c>
      <c r="J323" s="27">
        <v>746043</v>
      </c>
      <c r="K323" s="374">
        <v>3.0518457999737952E-3</v>
      </c>
      <c r="L323" s="27">
        <v>1151130.0356539227</v>
      </c>
      <c r="M323" s="27">
        <v>10083053</v>
      </c>
      <c r="N323" s="27">
        <v>16516</v>
      </c>
      <c r="O323" s="27">
        <v>16744</v>
      </c>
      <c r="P323" s="27">
        <v>10222247.483167836</v>
      </c>
      <c r="Q323" s="27">
        <v>9424484.5655649155</v>
      </c>
      <c r="R323" s="27">
        <v>0</v>
      </c>
      <c r="S323" s="27">
        <v>9538454</v>
      </c>
      <c r="T323" s="27">
        <v>9538454</v>
      </c>
      <c r="U323" s="27">
        <v>8989632.4915283211</v>
      </c>
      <c r="V323" s="27">
        <v>9085057.0574075859</v>
      </c>
      <c r="W323" s="43">
        <v>1.6118372870458516E-3</v>
      </c>
      <c r="X323" s="27">
        <v>10236187.093061509</v>
      </c>
      <c r="Y323" s="27">
        <v>0</v>
      </c>
      <c r="Z323" s="27">
        <v>0</v>
      </c>
      <c r="AA323" s="27">
        <v>0</v>
      </c>
      <c r="AB323" s="27">
        <v>10236187</v>
      </c>
      <c r="AC323" s="24">
        <v>1931</v>
      </c>
    </row>
    <row r="324" spans="1:29" s="304" customFormat="1" x14ac:dyDescent="0.2">
      <c r="A324" s="24">
        <v>1940</v>
      </c>
      <c r="B324" s="24" t="s">
        <v>75</v>
      </c>
      <c r="C324" s="24"/>
      <c r="D324" s="24"/>
      <c r="E324" s="31" t="s">
        <v>473</v>
      </c>
      <c r="F324" s="27">
        <v>51597</v>
      </c>
      <c r="G324" s="42">
        <v>1</v>
      </c>
      <c r="H324" s="27">
        <v>24000</v>
      </c>
      <c r="I324" s="27">
        <v>30134.073435557104</v>
      </c>
      <c r="J324" s="27">
        <v>654942</v>
      </c>
      <c r="K324" s="374">
        <v>2.6791779990247709E-3</v>
      </c>
      <c r="L324" s="27">
        <v>1010562.9404890219</v>
      </c>
      <c r="M324" s="27">
        <v>11076013</v>
      </c>
      <c r="N324" s="27">
        <v>14896</v>
      </c>
      <c r="O324" s="27">
        <v>14971</v>
      </c>
      <c r="P324" s="27">
        <v>11131779.714218583</v>
      </c>
      <c r="Q324" s="27">
        <v>10263035.235320877</v>
      </c>
      <c r="R324" s="27">
        <v>0</v>
      </c>
      <c r="S324" s="27">
        <v>11977925</v>
      </c>
      <c r="T324" s="27">
        <v>11977925</v>
      </c>
      <c r="U324" s="27">
        <v>11288741.735410092</v>
      </c>
      <c r="V324" s="27">
        <v>11318875.80884565</v>
      </c>
      <c r="W324" s="43">
        <v>2.008153164130447E-3</v>
      </c>
      <c r="X324" s="27">
        <v>12329438.749334672</v>
      </c>
      <c r="Y324" s="27">
        <v>0</v>
      </c>
      <c r="Z324" s="27">
        <v>0</v>
      </c>
      <c r="AA324" s="27">
        <v>0</v>
      </c>
      <c r="AB324" s="27">
        <v>12329439</v>
      </c>
      <c r="AC324" s="24">
        <v>1940</v>
      </c>
    </row>
    <row r="325" spans="1:29" s="304" customFormat="1" x14ac:dyDescent="0.2">
      <c r="A325" s="24">
        <v>1942</v>
      </c>
      <c r="B325" s="24" t="s">
        <v>122</v>
      </c>
      <c r="C325" s="24"/>
      <c r="D325" s="24"/>
      <c r="E325" s="31" t="s">
        <v>473</v>
      </c>
      <c r="F325" s="27">
        <v>58846</v>
      </c>
      <c r="G325" s="42">
        <v>1</v>
      </c>
      <c r="H325" s="27">
        <v>123000</v>
      </c>
      <c r="I325" s="27">
        <v>154437.12635723015</v>
      </c>
      <c r="J325" s="27">
        <v>254093</v>
      </c>
      <c r="K325" s="374">
        <v>1.039420857581589E-3</v>
      </c>
      <c r="L325" s="27">
        <v>392060.62405171304</v>
      </c>
      <c r="M325" s="27">
        <v>12721008</v>
      </c>
      <c r="N325" s="27">
        <v>18148</v>
      </c>
      <c r="O325" s="27">
        <v>18424</v>
      </c>
      <c r="P325" s="27">
        <v>12914472.745867314</v>
      </c>
      <c r="Q325" s="27">
        <v>11906603.637433857</v>
      </c>
      <c r="R325" s="27">
        <v>0</v>
      </c>
      <c r="S325" s="27">
        <v>11845378</v>
      </c>
      <c r="T325" s="27">
        <v>11845378</v>
      </c>
      <c r="U325" s="27">
        <v>11163821.19610104</v>
      </c>
      <c r="V325" s="27">
        <v>11318258.322458269</v>
      </c>
      <c r="W325" s="43">
        <v>2.0080436119749531E-3</v>
      </c>
      <c r="X325" s="27">
        <v>11710318.946509982</v>
      </c>
      <c r="Y325" s="27">
        <v>0</v>
      </c>
      <c r="Z325" s="27">
        <v>279470</v>
      </c>
      <c r="AA325" s="375">
        <v>0</v>
      </c>
      <c r="AB325" s="27">
        <v>11710319</v>
      </c>
      <c r="AC325" s="24">
        <v>1942</v>
      </c>
    </row>
    <row r="326" spans="1:29" s="304" customFormat="1" x14ac:dyDescent="0.2">
      <c r="A326" s="24">
        <v>1945</v>
      </c>
      <c r="B326" s="24" t="s">
        <v>36</v>
      </c>
      <c r="C326" s="24"/>
      <c r="D326" s="24"/>
      <c r="E326" s="31" t="s">
        <v>472</v>
      </c>
      <c r="F326" s="27">
        <v>34951</v>
      </c>
      <c r="G326" s="42">
        <v>0.79803999999999997</v>
      </c>
      <c r="H326" s="27">
        <v>149000</v>
      </c>
      <c r="I326" s="27">
        <v>149299.21661301193</v>
      </c>
      <c r="J326" s="27">
        <v>380875</v>
      </c>
      <c r="K326" s="374">
        <v>1.5580492934924917E-3</v>
      </c>
      <c r="L326" s="27">
        <v>587682.81765218324</v>
      </c>
      <c r="M326" s="27">
        <v>10936847</v>
      </c>
      <c r="N326" s="27">
        <v>10571</v>
      </c>
      <c r="O326" s="27">
        <v>10585</v>
      </c>
      <c r="P326" s="27">
        <v>10951331.519723773</v>
      </c>
      <c r="Q326" s="27">
        <v>10096669.54845009</v>
      </c>
      <c r="R326" s="27">
        <v>2039123.3820049805</v>
      </c>
      <c r="S326" s="27">
        <v>9756818</v>
      </c>
      <c r="T326" s="27">
        <v>7786331.0367199993</v>
      </c>
      <c r="U326" s="27">
        <v>7338322.8013149193</v>
      </c>
      <c r="V326" s="27">
        <v>9526745.3999329116</v>
      </c>
      <c r="W326" s="43">
        <v>1.6902000023526664E-3</v>
      </c>
      <c r="X326" s="27">
        <v>10114428.217585094</v>
      </c>
      <c r="Y326" s="27">
        <v>0</v>
      </c>
      <c r="Z326" s="27">
        <v>0</v>
      </c>
      <c r="AA326" s="27">
        <v>0</v>
      </c>
      <c r="AB326" s="27">
        <v>10114428</v>
      </c>
      <c r="AC326" s="24">
        <v>1945</v>
      </c>
    </row>
    <row r="327" spans="1:29" s="304" customFormat="1" x14ac:dyDescent="0.2">
      <c r="A327" s="24">
        <v>1948</v>
      </c>
      <c r="B327" s="24" t="s">
        <v>209</v>
      </c>
      <c r="C327" s="24"/>
      <c r="D327" s="24"/>
      <c r="E327" s="31" t="s">
        <v>473</v>
      </c>
      <c r="F327" s="27">
        <v>82613</v>
      </c>
      <c r="G327" s="42">
        <v>1</v>
      </c>
      <c r="H327" s="27">
        <v>97000</v>
      </c>
      <c r="I327" s="27">
        <v>121791.88013537663</v>
      </c>
      <c r="J327" s="27">
        <v>1908971</v>
      </c>
      <c r="K327" s="374">
        <v>7.8090473720975528E-3</v>
      </c>
      <c r="L327" s="27">
        <v>2945505.6280835075</v>
      </c>
      <c r="M327" s="27">
        <v>10807981</v>
      </c>
      <c r="N327" s="27">
        <v>24745</v>
      </c>
      <c r="O327" s="27">
        <v>25250</v>
      </c>
      <c r="P327" s="27">
        <v>11028552.040816328</v>
      </c>
      <c r="Q327" s="27">
        <v>10167863.638632314</v>
      </c>
      <c r="R327" s="27">
        <v>0</v>
      </c>
      <c r="S327" s="27">
        <v>12052755</v>
      </c>
      <c r="T327" s="27">
        <v>12052755</v>
      </c>
      <c r="U327" s="27">
        <v>11359266.18301356</v>
      </c>
      <c r="V327" s="27">
        <v>11481058.063148934</v>
      </c>
      <c r="W327" s="43">
        <v>2.036926941018292E-3</v>
      </c>
      <c r="X327" s="27">
        <v>14426563.691232443</v>
      </c>
      <c r="Y327" s="27">
        <v>0</v>
      </c>
      <c r="Z327" s="27">
        <v>0</v>
      </c>
      <c r="AA327" s="27">
        <v>0</v>
      </c>
      <c r="AB327" s="27">
        <v>14426564</v>
      </c>
      <c r="AC327" s="24">
        <v>1948</v>
      </c>
    </row>
    <row r="328" spans="1:29" s="304" customFormat="1" x14ac:dyDescent="0.2">
      <c r="A328" s="24">
        <v>1949</v>
      </c>
      <c r="B328" s="24" t="s">
        <v>343</v>
      </c>
      <c r="C328" s="24"/>
      <c r="D328" s="24"/>
      <c r="E328" s="31" t="s">
        <v>473</v>
      </c>
      <c r="F328" s="27">
        <v>46309</v>
      </c>
      <c r="G328" s="42">
        <v>1</v>
      </c>
      <c r="H328" s="27">
        <v>183000</v>
      </c>
      <c r="I328" s="27">
        <v>229772.3099461229</v>
      </c>
      <c r="J328" s="27">
        <v>597237</v>
      </c>
      <c r="K328" s="374">
        <v>2.4431235599542511E-3</v>
      </c>
      <c r="L328" s="27">
        <v>921525.23259898135</v>
      </c>
      <c r="M328" s="27">
        <v>14755694</v>
      </c>
      <c r="N328" s="27">
        <v>14154</v>
      </c>
      <c r="O328" s="27">
        <v>14210</v>
      </c>
      <c r="P328" s="27">
        <v>14814074.589515332</v>
      </c>
      <c r="Q328" s="27">
        <v>13657957.073716678</v>
      </c>
      <c r="R328" s="27">
        <v>0</v>
      </c>
      <c r="S328" s="27">
        <v>13866102</v>
      </c>
      <c r="T328" s="27">
        <v>13866102</v>
      </c>
      <c r="U328" s="27">
        <v>13068277.214530343</v>
      </c>
      <c r="V328" s="27">
        <v>13298049.524476467</v>
      </c>
      <c r="W328" s="43">
        <v>2.3592908589447851E-3</v>
      </c>
      <c r="X328" s="27">
        <v>14219574.757075448</v>
      </c>
      <c r="Y328" s="27">
        <v>0</v>
      </c>
      <c r="Z328" s="27">
        <v>0</v>
      </c>
      <c r="AA328" s="27">
        <v>0</v>
      </c>
      <c r="AB328" s="27">
        <v>14219575</v>
      </c>
      <c r="AC328" s="24">
        <v>1949</v>
      </c>
    </row>
    <row r="329" spans="1:29" s="304" customFormat="1" x14ac:dyDescent="0.2">
      <c r="A329" s="24">
        <v>1950</v>
      </c>
      <c r="B329" s="24" t="s">
        <v>356</v>
      </c>
      <c r="C329" s="24"/>
      <c r="D329" s="24"/>
      <c r="E329" s="31" t="s">
        <v>472</v>
      </c>
      <c r="F329" s="27">
        <v>26571</v>
      </c>
      <c r="G329" s="42">
        <v>0.46283999999999992</v>
      </c>
      <c r="H329" s="27">
        <v>103000</v>
      </c>
      <c r="I329" s="27">
        <v>59856.967439086016</v>
      </c>
      <c r="J329" s="27">
        <v>469633</v>
      </c>
      <c r="K329" s="374">
        <v>1.9211325601595258E-3</v>
      </c>
      <c r="L329" s="27">
        <v>724634.70876914414</v>
      </c>
      <c r="M329" s="27">
        <v>6967629</v>
      </c>
      <c r="N329" s="27">
        <v>7051</v>
      </c>
      <c r="O329" s="27">
        <v>7044</v>
      </c>
      <c r="P329" s="27">
        <v>6960711.7679761732</v>
      </c>
      <c r="Q329" s="27">
        <v>6417485.0717181014</v>
      </c>
      <c r="R329" s="27">
        <v>3447216.2811240959</v>
      </c>
      <c r="S329" s="27">
        <v>7316804.5</v>
      </c>
      <c r="T329" s="27">
        <v>3386509.7947799992</v>
      </c>
      <c r="U329" s="27">
        <v>3191657.5247973292</v>
      </c>
      <c r="V329" s="27">
        <v>6698730.7733605104</v>
      </c>
      <c r="W329" s="43">
        <v>1.1884640864836744E-3</v>
      </c>
      <c r="X329" s="27">
        <v>7423365.4821296548</v>
      </c>
      <c r="Y329" s="27">
        <v>0</v>
      </c>
      <c r="Z329" s="27">
        <v>0</v>
      </c>
      <c r="AA329" s="27">
        <v>0</v>
      </c>
      <c r="AB329" s="27">
        <v>7423365</v>
      </c>
      <c r="AC329" s="24">
        <v>1950</v>
      </c>
    </row>
    <row r="330" spans="1:29" s="304" customFormat="1" x14ac:dyDescent="0.2">
      <c r="A330" s="24">
        <v>1952</v>
      </c>
      <c r="B330" s="24" t="s">
        <v>214</v>
      </c>
      <c r="C330" s="24"/>
      <c r="D330" s="24"/>
      <c r="E330" s="31" t="s">
        <v>473</v>
      </c>
      <c r="F330" s="27">
        <v>60898</v>
      </c>
      <c r="G330" s="42">
        <v>1</v>
      </c>
      <c r="H330" s="27">
        <v>167000</v>
      </c>
      <c r="I330" s="27">
        <v>209682.9276557515</v>
      </c>
      <c r="J330" s="27">
        <v>1185441</v>
      </c>
      <c r="K330" s="374">
        <v>4.8492957335793448E-3</v>
      </c>
      <c r="L330" s="27">
        <v>1829112.719502256</v>
      </c>
      <c r="M330" s="27">
        <v>25918992</v>
      </c>
      <c r="N330" s="27">
        <v>19418</v>
      </c>
      <c r="O330" s="27">
        <v>19635</v>
      </c>
      <c r="P330" s="27">
        <v>26208641.874549389</v>
      </c>
      <c r="Q330" s="27">
        <v>24163271.456480503</v>
      </c>
      <c r="R330" s="27">
        <v>0</v>
      </c>
      <c r="S330" s="27">
        <v>27580908</v>
      </c>
      <c r="T330" s="27">
        <v>27580908</v>
      </c>
      <c r="U330" s="27">
        <v>25993963.665668815</v>
      </c>
      <c r="V330" s="27">
        <v>26203646.593324568</v>
      </c>
      <c r="W330" s="43">
        <v>4.6489542518893725E-3</v>
      </c>
      <c r="X330" s="27">
        <v>28032759.312826823</v>
      </c>
      <c r="Y330" s="27">
        <v>0</v>
      </c>
      <c r="Z330" s="27">
        <v>0</v>
      </c>
      <c r="AA330" s="27">
        <v>0</v>
      </c>
      <c r="AB330" s="27">
        <v>28032759</v>
      </c>
      <c r="AC330" s="24">
        <v>1952</v>
      </c>
    </row>
    <row r="331" spans="1:29" s="304" customFormat="1" x14ac:dyDescent="0.2">
      <c r="A331" s="24">
        <v>1954</v>
      </c>
      <c r="B331" s="24" t="s">
        <v>476</v>
      </c>
      <c r="C331" s="24"/>
      <c r="D331" s="24"/>
      <c r="E331" s="31" t="s">
        <v>472</v>
      </c>
      <c r="F331" s="27">
        <v>35922</v>
      </c>
      <c r="G331" s="42">
        <v>0.83687999999999996</v>
      </c>
      <c r="H331" s="27">
        <v>8000</v>
      </c>
      <c r="I331" s="27">
        <v>8406.2011255830093</v>
      </c>
      <c r="J331" s="27">
        <v>224554</v>
      </c>
      <c r="K331" s="374">
        <v>9.185853654109956E-4</v>
      </c>
      <c r="L331" s="27">
        <v>346482.5137776655</v>
      </c>
      <c r="M331" s="27">
        <v>6419070</v>
      </c>
      <c r="N331" s="27">
        <v>10639</v>
      </c>
      <c r="O331" s="27">
        <v>10689</v>
      </c>
      <c r="P331" s="27">
        <v>6449237.6379358964</v>
      </c>
      <c r="Q331" s="27">
        <v>5945927.3196496181</v>
      </c>
      <c r="R331" s="27">
        <v>969899.66438124597</v>
      </c>
      <c r="S331" s="27">
        <v>6856876.5</v>
      </c>
      <c r="T331" s="27">
        <v>5738382.8053199993</v>
      </c>
      <c r="U331" s="27">
        <v>5408208.973438683</v>
      </c>
      <c r="V331" s="27">
        <v>6386514.8389455117</v>
      </c>
      <c r="W331" s="43">
        <v>1.1330718878964751E-3</v>
      </c>
      <c r="X331" s="27">
        <v>6732997.3527231775</v>
      </c>
      <c r="Y331" s="27">
        <v>0</v>
      </c>
      <c r="Z331" s="27">
        <v>0</v>
      </c>
      <c r="AA331" s="27">
        <v>0</v>
      </c>
      <c r="AB331" s="27">
        <v>6732997</v>
      </c>
      <c r="AC331" s="24">
        <v>1954</v>
      </c>
    </row>
    <row r="332" spans="1:29" s="304" customFormat="1" x14ac:dyDescent="0.2">
      <c r="A332" s="24">
        <v>1955</v>
      </c>
      <c r="B332" s="24" t="s">
        <v>218</v>
      </c>
      <c r="C332" s="24"/>
      <c r="D332" s="24"/>
      <c r="E332" s="31" t="s">
        <v>472</v>
      </c>
      <c r="F332" s="27">
        <v>36359</v>
      </c>
      <c r="G332" s="42">
        <v>0.85436000000000001</v>
      </c>
      <c r="H332" s="27">
        <v>26000</v>
      </c>
      <c r="I332" s="27">
        <v>27890.792562102783</v>
      </c>
      <c r="J332" s="27">
        <v>597426</v>
      </c>
      <c r="K332" s="374">
        <v>2.4438967042049106E-3</v>
      </c>
      <c r="L332" s="27">
        <v>921816.85597288667</v>
      </c>
      <c r="M332" s="27">
        <v>5210391</v>
      </c>
      <c r="N332" s="27">
        <v>10491</v>
      </c>
      <c r="O332" s="27">
        <v>10684</v>
      </c>
      <c r="P332" s="27">
        <v>5306245.1095224479</v>
      </c>
      <c r="Q332" s="27">
        <v>4892136.0217646714</v>
      </c>
      <c r="R332" s="27">
        <v>712490.69020980666</v>
      </c>
      <c r="S332" s="27">
        <v>6542346.5</v>
      </c>
      <c r="T332" s="27">
        <v>5589519.1557400003</v>
      </c>
      <c r="U332" s="27">
        <v>5267910.6084130872</v>
      </c>
      <c r="V332" s="27">
        <v>6008292.091184997</v>
      </c>
      <c r="W332" s="43">
        <v>1.0659690041394309E-3</v>
      </c>
      <c r="X332" s="27">
        <v>6930108.947157884</v>
      </c>
      <c r="Y332" s="27">
        <v>0</v>
      </c>
      <c r="Z332" s="27">
        <v>0</v>
      </c>
      <c r="AA332" s="27">
        <v>0</v>
      </c>
      <c r="AB332" s="27">
        <v>6930109</v>
      </c>
      <c r="AC332" s="24">
        <v>1955</v>
      </c>
    </row>
    <row r="333" spans="1:29" s="304" customFormat="1" x14ac:dyDescent="0.2">
      <c r="A333" s="24">
        <v>1959</v>
      </c>
      <c r="B333" s="24" t="s">
        <v>477</v>
      </c>
      <c r="C333" s="24"/>
      <c r="D333" s="24"/>
      <c r="E333" s="31" t="s">
        <v>473</v>
      </c>
      <c r="F333" s="27">
        <v>57009</v>
      </c>
      <c r="G333" s="42">
        <v>1</v>
      </c>
      <c r="H333" s="27">
        <v>46000</v>
      </c>
      <c r="I333" s="27">
        <v>57756.974084817783</v>
      </c>
      <c r="J333" s="27">
        <v>732592</v>
      </c>
      <c r="K333" s="374">
        <v>2.9968216554466728E-3</v>
      </c>
      <c r="L333" s="27">
        <v>1130375.400720573</v>
      </c>
      <c r="M333" s="27">
        <v>7148487</v>
      </c>
      <c r="N333" s="27">
        <v>15987</v>
      </c>
      <c r="O333" s="27">
        <v>16301</v>
      </c>
      <c r="P333" s="27">
        <v>7288890.1349221244</v>
      </c>
      <c r="Q333" s="27">
        <v>6720051.7977856575</v>
      </c>
      <c r="R333" s="27">
        <v>0</v>
      </c>
      <c r="S333" s="27">
        <v>7915587</v>
      </c>
      <c r="T333" s="27">
        <v>7915587</v>
      </c>
      <c r="U333" s="27">
        <v>7460141.6628647773</v>
      </c>
      <c r="V333" s="27">
        <v>7517898.6369495941</v>
      </c>
      <c r="W333" s="43">
        <v>1.333797825010501E-3</v>
      </c>
      <c r="X333" s="27">
        <v>8648274.0376701672</v>
      </c>
      <c r="Y333" s="27">
        <v>47386</v>
      </c>
      <c r="Z333" s="27">
        <v>0</v>
      </c>
      <c r="AA333" s="27">
        <v>5923.25</v>
      </c>
      <c r="AB333" s="27">
        <v>8642351</v>
      </c>
      <c r="AC333" s="24">
        <v>1959</v>
      </c>
    </row>
    <row r="334" spans="1:29" s="304" customFormat="1" x14ac:dyDescent="0.2">
      <c r="A334" s="24">
        <v>1960</v>
      </c>
      <c r="B334" s="24" t="s">
        <v>478</v>
      </c>
      <c r="C334" s="24"/>
      <c r="D334" s="24"/>
      <c r="E334" s="31" t="s">
        <v>473</v>
      </c>
      <c r="F334" s="27">
        <v>51971</v>
      </c>
      <c r="G334" s="42">
        <v>1</v>
      </c>
      <c r="H334" s="27">
        <v>31000</v>
      </c>
      <c r="I334" s="27">
        <v>38923.178187594589</v>
      </c>
      <c r="J334" s="27">
        <v>662575</v>
      </c>
      <c r="K334" s="374">
        <v>2.7104023909045954E-3</v>
      </c>
      <c r="L334" s="27">
        <v>1022340.5130446875</v>
      </c>
      <c r="M334" s="27">
        <v>6176033</v>
      </c>
      <c r="N334" s="27">
        <v>14756</v>
      </c>
      <c r="O334" s="27">
        <v>15029</v>
      </c>
      <c r="P334" s="27">
        <v>6290295.4701138521</v>
      </c>
      <c r="Q334" s="27">
        <v>5799389.2897376213</v>
      </c>
      <c r="R334" s="27">
        <v>0</v>
      </c>
      <c r="S334" s="27">
        <v>7332177.5</v>
      </c>
      <c r="T334" s="27">
        <v>7332177.5</v>
      </c>
      <c r="U334" s="27">
        <v>6910300.2528138096</v>
      </c>
      <c r="V334" s="27">
        <v>6949223.4310014043</v>
      </c>
      <c r="W334" s="43">
        <v>1.2329055691475174E-3</v>
      </c>
      <c r="X334" s="27">
        <v>7971563.9440460922</v>
      </c>
      <c r="Y334" s="27">
        <v>0</v>
      </c>
      <c r="Z334" s="27">
        <v>0</v>
      </c>
      <c r="AA334" s="27">
        <v>0</v>
      </c>
      <c r="AB334" s="27">
        <v>7971564</v>
      </c>
      <c r="AC334" s="24">
        <v>1960</v>
      </c>
    </row>
    <row r="335" spans="1:29" s="304" customFormat="1" x14ac:dyDescent="0.2">
      <c r="A335" s="24">
        <v>1961</v>
      </c>
      <c r="B335" s="24" t="s">
        <v>479</v>
      </c>
      <c r="C335" s="24"/>
      <c r="D335" s="24"/>
      <c r="E335" s="31" t="s">
        <v>473</v>
      </c>
      <c r="F335" s="27">
        <v>58788</v>
      </c>
      <c r="G335" s="42">
        <v>1</v>
      </c>
      <c r="H335" s="27">
        <v>19000</v>
      </c>
      <c r="I335" s="27">
        <v>23856.141469816041</v>
      </c>
      <c r="J335" s="27">
        <v>660367</v>
      </c>
      <c r="K335" s="374">
        <v>2.7013701025159339E-3</v>
      </c>
      <c r="L335" s="27">
        <v>1018933.6114066802</v>
      </c>
      <c r="M335" s="27">
        <v>10298207</v>
      </c>
      <c r="N335" s="27">
        <v>16822</v>
      </c>
      <c r="O335" s="27">
        <v>17146</v>
      </c>
      <c r="P335" s="27">
        <v>10496555.535727024</v>
      </c>
      <c r="Q335" s="27">
        <v>9677385.1152543146</v>
      </c>
      <c r="R335" s="27">
        <v>0</v>
      </c>
      <c r="S335" s="27">
        <v>10745360</v>
      </c>
      <c r="T335" s="27">
        <v>10745360</v>
      </c>
      <c r="U335" s="27">
        <v>10127095.794472432</v>
      </c>
      <c r="V335" s="27">
        <v>10150951.935942248</v>
      </c>
      <c r="W335" s="43">
        <v>1.8009444218098044E-3</v>
      </c>
      <c r="X335" s="27">
        <v>11169885.547348928</v>
      </c>
      <c r="Y335" s="27">
        <v>0</v>
      </c>
      <c r="Z335" s="27">
        <v>0</v>
      </c>
      <c r="AA335" s="27">
        <v>0</v>
      </c>
      <c r="AB335" s="27">
        <v>11169886</v>
      </c>
      <c r="AC335" s="24">
        <v>1961</v>
      </c>
    </row>
    <row r="336" spans="1:29" s="304" customFormat="1" x14ac:dyDescent="0.2">
      <c r="A336" s="24">
        <v>1963</v>
      </c>
      <c r="B336" s="24" t="s">
        <v>480</v>
      </c>
      <c r="C336" s="24"/>
      <c r="D336" s="24"/>
      <c r="E336" s="31" t="s">
        <v>473</v>
      </c>
      <c r="F336" s="27">
        <v>88715</v>
      </c>
      <c r="G336" s="42">
        <v>1</v>
      </c>
      <c r="H336" s="27">
        <v>208000</v>
      </c>
      <c r="I336" s="27">
        <v>261161.96977482821</v>
      </c>
      <c r="J336" s="27">
        <v>787611</v>
      </c>
      <c r="K336" s="374">
        <v>3.2218884465951164E-3</v>
      </c>
      <c r="L336" s="27">
        <v>1215268.6621433639</v>
      </c>
      <c r="M336" s="27">
        <v>12488248</v>
      </c>
      <c r="N336" s="27">
        <v>25393</v>
      </c>
      <c r="O336" s="27">
        <v>25727</v>
      </c>
      <c r="P336" s="27">
        <v>12652508.813295003</v>
      </c>
      <c r="Q336" s="27">
        <v>11665083.849996923</v>
      </c>
      <c r="R336" s="27">
        <v>0</v>
      </c>
      <c r="S336" s="27">
        <v>12381915</v>
      </c>
      <c r="T336" s="27">
        <v>12381915</v>
      </c>
      <c r="U336" s="27">
        <v>11669487.045944961</v>
      </c>
      <c r="V336" s="27">
        <v>11930649.015719788</v>
      </c>
      <c r="W336" s="43">
        <v>2.1166917082281246E-3</v>
      </c>
      <c r="X336" s="27">
        <v>13145917.677863153</v>
      </c>
      <c r="Y336" s="27">
        <v>216672</v>
      </c>
      <c r="Z336" s="27">
        <v>0</v>
      </c>
      <c r="AA336" s="27">
        <v>27084</v>
      </c>
      <c r="AB336" s="27">
        <v>13118834</v>
      </c>
      <c r="AC336" s="24">
        <v>1963</v>
      </c>
    </row>
    <row r="337" spans="1:29" s="304" customFormat="1" x14ac:dyDescent="0.2">
      <c r="A337" s="24">
        <v>1966</v>
      </c>
      <c r="B337" s="24" t="s">
        <v>481</v>
      </c>
      <c r="C337" s="24"/>
      <c r="D337" s="24"/>
      <c r="E337" s="31" t="s">
        <v>473</v>
      </c>
      <c r="F337" s="27">
        <v>48022</v>
      </c>
      <c r="G337" s="42">
        <v>1</v>
      </c>
      <c r="H337" s="27">
        <v>93000</v>
      </c>
      <c r="I337" s="27">
        <v>116769.53456278377</v>
      </c>
      <c r="J337" s="27">
        <v>1042577</v>
      </c>
      <c r="K337" s="374">
        <v>4.2648804942868965E-3</v>
      </c>
      <c r="L337" s="27">
        <v>1608676.308445974</v>
      </c>
      <c r="M337" s="27">
        <v>15442078</v>
      </c>
      <c r="N337" s="27">
        <v>14490</v>
      </c>
      <c r="O337" s="27">
        <v>14534</v>
      </c>
      <c r="P337" s="27">
        <v>15488969.058109041</v>
      </c>
      <c r="Q337" s="27">
        <v>14280181.541782036</v>
      </c>
      <c r="R337" s="27">
        <v>0</v>
      </c>
      <c r="S337" s="27">
        <v>15300538</v>
      </c>
      <c r="T337" s="27">
        <v>15300538</v>
      </c>
      <c r="U337" s="27">
        <v>14420178.945420688</v>
      </c>
      <c r="V337" s="27">
        <v>14536948.479983471</v>
      </c>
      <c r="W337" s="43">
        <v>2.5790917384274467E-3</v>
      </c>
      <c r="X337" s="27">
        <v>16145624.788429445</v>
      </c>
      <c r="Y337" s="27">
        <v>0</v>
      </c>
      <c r="Z337" s="27">
        <v>0</v>
      </c>
      <c r="AA337" s="27">
        <v>0</v>
      </c>
      <c r="AB337" s="27">
        <v>16145625</v>
      </c>
      <c r="AC337" s="24">
        <v>1966</v>
      </c>
    </row>
    <row r="338" spans="1:29" s="304" customFormat="1" x14ac:dyDescent="0.2">
      <c r="A338" s="24">
        <v>1969</v>
      </c>
      <c r="B338" s="24" t="s">
        <v>482</v>
      </c>
      <c r="C338" s="24"/>
      <c r="D338" s="24"/>
      <c r="E338" s="31" t="s">
        <v>473</v>
      </c>
      <c r="F338" s="27">
        <v>64306</v>
      </c>
      <c r="G338" s="42">
        <v>1</v>
      </c>
      <c r="H338" s="27">
        <v>176000</v>
      </c>
      <c r="I338" s="27">
        <v>220983.2051940854</v>
      </c>
      <c r="J338" s="27">
        <v>1056201</v>
      </c>
      <c r="K338" s="374">
        <v>4.3206123316995425E-3</v>
      </c>
      <c r="L338" s="27">
        <v>1629697.8790601997</v>
      </c>
      <c r="M338" s="27">
        <v>12928830</v>
      </c>
      <c r="N338" s="27">
        <v>18518</v>
      </c>
      <c r="O338" s="27">
        <v>18771</v>
      </c>
      <c r="P338" s="27">
        <v>13105468.621341398</v>
      </c>
      <c r="Q338" s="27">
        <v>12082693.844940184</v>
      </c>
      <c r="R338" s="27">
        <v>0</v>
      </c>
      <c r="S338" s="27">
        <v>13833984</v>
      </c>
      <c r="T338" s="27">
        <v>13833984</v>
      </c>
      <c r="U338" s="27">
        <v>13038007.213085363</v>
      </c>
      <c r="V338" s="27">
        <v>13258990.418279449</v>
      </c>
      <c r="W338" s="43">
        <v>2.3523611365039443E-3</v>
      </c>
      <c r="X338" s="27">
        <v>14888688.297339648</v>
      </c>
      <c r="Y338" s="27">
        <v>0</v>
      </c>
      <c r="Z338" s="27">
        <v>0</v>
      </c>
      <c r="AA338" s="27">
        <v>0</v>
      </c>
      <c r="AB338" s="27">
        <v>14888688</v>
      </c>
      <c r="AC338" s="24">
        <v>1969</v>
      </c>
    </row>
    <row r="339" spans="1:29" s="304" customFormat="1" x14ac:dyDescent="0.2">
      <c r="A339" s="24">
        <v>1970</v>
      </c>
      <c r="B339" s="24" t="s">
        <v>483</v>
      </c>
      <c r="C339" s="24"/>
      <c r="D339" s="24"/>
      <c r="E339" s="31" t="s">
        <v>473</v>
      </c>
      <c r="F339" s="27">
        <v>45593</v>
      </c>
      <c r="G339" s="42">
        <v>1</v>
      </c>
      <c r="H339" s="27">
        <v>39000</v>
      </c>
      <c r="I339" s="27">
        <v>48967.869332780298</v>
      </c>
      <c r="J339" s="27">
        <v>993775</v>
      </c>
      <c r="K339" s="374">
        <v>4.06524564920381E-3</v>
      </c>
      <c r="L339" s="27">
        <v>1533375.7587457786</v>
      </c>
      <c r="M339" s="27">
        <v>14165611</v>
      </c>
      <c r="N339" s="27">
        <v>13741</v>
      </c>
      <c r="O339" s="27">
        <v>13881</v>
      </c>
      <c r="P339" s="27">
        <v>14309937.143657668</v>
      </c>
      <c r="Q339" s="27">
        <v>13193163.437558644</v>
      </c>
      <c r="R339" s="27">
        <v>0</v>
      </c>
      <c r="S339" s="27">
        <v>14873595</v>
      </c>
      <c r="T339" s="27">
        <v>14873595</v>
      </c>
      <c r="U339" s="27">
        <v>14017801.299648052</v>
      </c>
      <c r="V339" s="27">
        <v>14066769.168980833</v>
      </c>
      <c r="W339" s="43">
        <v>2.4956742606633796E-3</v>
      </c>
      <c r="X339" s="27">
        <v>15600144.927726611</v>
      </c>
      <c r="Y339" s="27">
        <v>304211</v>
      </c>
      <c r="Z339" s="27">
        <v>0</v>
      </c>
      <c r="AA339" s="27">
        <v>38026.375</v>
      </c>
      <c r="AB339" s="27">
        <v>15562119</v>
      </c>
      <c r="AC339" s="24">
        <v>1970</v>
      </c>
    </row>
    <row r="340" spans="1:29" s="304" customFormat="1" x14ac:dyDescent="0.2">
      <c r="A340" s="24">
        <v>1978</v>
      </c>
      <c r="B340" s="24" t="s">
        <v>623</v>
      </c>
      <c r="C340" s="24"/>
      <c r="D340" s="24"/>
      <c r="E340" s="31" t="s">
        <v>473</v>
      </c>
      <c r="F340" s="27">
        <v>44644</v>
      </c>
      <c r="G340" s="42">
        <v>1</v>
      </c>
      <c r="H340" s="27">
        <v>26000</v>
      </c>
      <c r="I340" s="27">
        <v>32645.246221853526</v>
      </c>
      <c r="J340" s="27">
        <v>802609</v>
      </c>
      <c r="K340" s="374">
        <v>3.2832409199887507E-3</v>
      </c>
      <c r="L340" s="27">
        <v>1238410.2883964586</v>
      </c>
      <c r="M340" s="27">
        <v>4814326</v>
      </c>
      <c r="N340" s="27">
        <v>11896</v>
      </c>
      <c r="O340" s="27">
        <v>12188</v>
      </c>
      <c r="P340" s="27">
        <v>4932498.7632817747</v>
      </c>
      <c r="Q340" s="27">
        <v>4547557.5249730889</v>
      </c>
      <c r="R340" s="27">
        <v>0</v>
      </c>
      <c r="S340" s="27">
        <v>5177469</v>
      </c>
      <c r="T340" s="27">
        <v>5177469</v>
      </c>
      <c r="U340" s="27">
        <v>4879568.9056403311</v>
      </c>
      <c r="V340" s="27">
        <v>4912214.1518621836</v>
      </c>
      <c r="W340" s="43">
        <v>8.7150690214653291E-4</v>
      </c>
      <c r="X340" s="27">
        <v>6150624.4402586427</v>
      </c>
      <c r="Y340" s="27">
        <v>0</v>
      </c>
      <c r="Z340" s="27">
        <v>0</v>
      </c>
      <c r="AA340" s="27">
        <v>0</v>
      </c>
      <c r="AB340" s="27">
        <v>6150624</v>
      </c>
      <c r="AC340" s="24">
        <v>1978</v>
      </c>
    </row>
    <row r="341" spans="1:29" s="304" customFormat="1" x14ac:dyDescent="0.2">
      <c r="A341" s="24">
        <v>1979</v>
      </c>
      <c r="B341" s="24" t="s">
        <v>608</v>
      </c>
      <c r="C341" s="24"/>
      <c r="D341" s="24"/>
      <c r="E341" s="31" t="s">
        <v>473</v>
      </c>
      <c r="F341" s="27">
        <v>45389</v>
      </c>
      <c r="G341" s="42">
        <v>1</v>
      </c>
      <c r="H341" s="27">
        <v>106000</v>
      </c>
      <c r="I341" s="27">
        <v>133092.15767371052</v>
      </c>
      <c r="J341" s="27">
        <v>1108322</v>
      </c>
      <c r="K341" s="374">
        <v>4.5338242443378682E-3</v>
      </c>
      <c r="L341" s="27">
        <v>1710119.5820831063</v>
      </c>
      <c r="M341" s="27">
        <v>21364711</v>
      </c>
      <c r="N341" s="27">
        <v>14379</v>
      </c>
      <c r="O341" s="27">
        <v>14298</v>
      </c>
      <c r="P341" s="27">
        <v>21244358.987273108</v>
      </c>
      <c r="Q341" s="27">
        <v>19586410.298768189</v>
      </c>
      <c r="R341" s="27">
        <v>0</v>
      </c>
      <c r="S341" s="27">
        <v>21498884</v>
      </c>
      <c r="T341" s="27">
        <v>21498884</v>
      </c>
      <c r="U341" s="27">
        <v>20261885.850474127</v>
      </c>
      <c r="V341" s="27">
        <v>20394978.008147836</v>
      </c>
      <c r="W341" s="43">
        <v>3.6184017133067087E-3</v>
      </c>
      <c r="X341" s="27">
        <v>22105097.590230942</v>
      </c>
      <c r="Y341" s="27">
        <v>103815</v>
      </c>
      <c r="Z341" s="27">
        <v>112108</v>
      </c>
      <c r="AA341" s="27">
        <v>26990.375</v>
      </c>
      <c r="AB341" s="27">
        <v>22078108</v>
      </c>
      <c r="AC341" s="24">
        <v>1979</v>
      </c>
    </row>
    <row r="342" spans="1:29" s="304" customFormat="1" x14ac:dyDescent="0.2">
      <c r="A342" s="24">
        <v>1980</v>
      </c>
      <c r="B342" s="24" t="s">
        <v>624</v>
      </c>
      <c r="C342" s="24"/>
      <c r="D342" s="24"/>
      <c r="E342" s="31" t="s">
        <v>473</v>
      </c>
      <c r="F342" s="27">
        <v>87695</v>
      </c>
      <c r="G342" s="42">
        <v>1</v>
      </c>
      <c r="H342" s="27">
        <v>139000</v>
      </c>
      <c r="I342" s="27">
        <v>174526.50864760156</v>
      </c>
      <c r="J342" s="27">
        <v>1497160</v>
      </c>
      <c r="K342" s="374">
        <v>6.1244478641160997E-3</v>
      </c>
      <c r="L342" s="27">
        <v>2310089.1559596793</v>
      </c>
      <c r="M342" s="27">
        <v>14494360</v>
      </c>
      <c r="N342" s="27">
        <v>26082</v>
      </c>
      <c r="O342" s="27">
        <v>26522</v>
      </c>
      <c r="P342" s="27">
        <v>14738877.997086113</v>
      </c>
      <c r="Q342" s="27">
        <v>13588628.961097687</v>
      </c>
      <c r="R342" s="27">
        <v>0</v>
      </c>
      <c r="S342" s="27">
        <v>17113801.5</v>
      </c>
      <c r="T342" s="27">
        <v>17113801.5</v>
      </c>
      <c r="U342" s="27">
        <v>16129111.281342458</v>
      </c>
      <c r="V342" s="27">
        <v>16303637.789990062</v>
      </c>
      <c r="W342" s="43">
        <v>2.8925312343491701E-3</v>
      </c>
      <c r="X342" s="27">
        <v>18613726.945949741</v>
      </c>
      <c r="Y342" s="27">
        <v>0</v>
      </c>
      <c r="Z342" s="27">
        <v>0</v>
      </c>
      <c r="AA342" s="27">
        <v>0</v>
      </c>
      <c r="AB342" s="27">
        <v>18613727</v>
      </c>
      <c r="AC342" s="24">
        <v>1980</v>
      </c>
    </row>
    <row r="343" spans="1:29" s="304" customFormat="1" x14ac:dyDescent="0.2">
      <c r="A343" s="24">
        <v>1982</v>
      </c>
      <c r="B343" s="24" t="s">
        <v>625</v>
      </c>
      <c r="C343" s="24"/>
      <c r="D343" s="24"/>
      <c r="E343" s="31" t="s">
        <v>473</v>
      </c>
      <c r="F343" s="27">
        <v>90707</v>
      </c>
      <c r="G343" s="42">
        <v>1</v>
      </c>
      <c r="H343" s="27">
        <v>132000</v>
      </c>
      <c r="I343" s="27">
        <v>165737.40389556406</v>
      </c>
      <c r="J343" s="27">
        <v>1766537</v>
      </c>
      <c r="K343" s="374">
        <v>7.2263911382431127E-3</v>
      </c>
      <c r="L343" s="27">
        <v>2725732.6987773804</v>
      </c>
      <c r="M343" s="27">
        <v>13049534</v>
      </c>
      <c r="N343" s="27">
        <v>26623</v>
      </c>
      <c r="O343" s="27">
        <v>26959</v>
      </c>
      <c r="P343" s="27">
        <v>13214227.814521277</v>
      </c>
      <c r="Q343" s="27">
        <v>12182965.271470882</v>
      </c>
      <c r="R343" s="27">
        <v>0</v>
      </c>
      <c r="S343" s="27">
        <v>16439023.5</v>
      </c>
      <c r="T343" s="27">
        <v>16439023.5</v>
      </c>
      <c r="U343" s="27">
        <v>15493158.512333089</v>
      </c>
      <c r="V343" s="27">
        <v>15658895.916228652</v>
      </c>
      <c r="W343" s="43">
        <v>2.7781435110710746E-3</v>
      </c>
      <c r="X343" s="27">
        <v>18384628.615006033</v>
      </c>
      <c r="Y343" s="27">
        <v>0</v>
      </c>
      <c r="Z343" s="27">
        <v>0</v>
      </c>
      <c r="AA343" s="27">
        <v>0</v>
      </c>
      <c r="AB343" s="27">
        <v>18384629</v>
      </c>
      <c r="AC343" s="24">
        <v>1982</v>
      </c>
    </row>
    <row r="344" spans="1:29" s="304" customFormat="1" x14ac:dyDescent="0.2">
      <c r="A344" s="24">
        <v>1991</v>
      </c>
      <c r="B344" s="24" t="s">
        <v>626</v>
      </c>
      <c r="C344" s="24"/>
      <c r="D344" s="24"/>
      <c r="E344" s="31" t="s">
        <v>473</v>
      </c>
      <c r="F344" s="27">
        <v>58362</v>
      </c>
      <c r="G344" s="42">
        <v>1</v>
      </c>
      <c r="H344" s="27">
        <v>54000</v>
      </c>
      <c r="I344" s="27">
        <v>67801.665230003477</v>
      </c>
      <c r="J344" s="27">
        <v>1044377</v>
      </c>
      <c r="K344" s="374">
        <v>4.2722437728646093E-3</v>
      </c>
      <c r="L344" s="27">
        <v>1611453.6739117405</v>
      </c>
      <c r="M344" s="27">
        <v>10197203</v>
      </c>
      <c r="N344" s="27">
        <v>17694</v>
      </c>
      <c r="O344" s="27">
        <v>17817</v>
      </c>
      <c r="P344" s="27">
        <v>10268088.948287556</v>
      </c>
      <c r="Q344" s="27">
        <v>9466748.4787792116</v>
      </c>
      <c r="R344" s="27">
        <v>0</v>
      </c>
      <c r="S344" s="27">
        <v>12004657.5</v>
      </c>
      <c r="T344" s="27">
        <v>12004657.5</v>
      </c>
      <c r="U344" s="27">
        <v>11313936.106592236</v>
      </c>
      <c r="V344" s="27">
        <v>11381737.77182224</v>
      </c>
      <c r="W344" s="43">
        <v>2.0193059015565645E-3</v>
      </c>
      <c r="X344" s="27">
        <v>12993191.445733981</v>
      </c>
      <c r="Y344" s="27">
        <v>0</v>
      </c>
      <c r="Z344" s="27">
        <v>0</v>
      </c>
      <c r="AA344" s="27">
        <v>0</v>
      </c>
      <c r="AB344" s="27">
        <v>12993191</v>
      </c>
      <c r="AC344" s="24">
        <v>1991</v>
      </c>
    </row>
    <row r="345" spans="1:29" s="304" customFormat="1" x14ac:dyDescent="0.2">
      <c r="A345" s="376">
        <v>1992</v>
      </c>
      <c r="B345" s="24" t="s">
        <v>685</v>
      </c>
      <c r="C345" s="24"/>
      <c r="D345" s="24"/>
      <c r="E345" s="31" t="s">
        <v>473</v>
      </c>
      <c r="F345" s="27">
        <v>73238</v>
      </c>
      <c r="G345" s="42">
        <v>1</v>
      </c>
      <c r="H345" s="27">
        <v>173000</v>
      </c>
      <c r="I345" s="27">
        <v>217216.44601464077</v>
      </c>
      <c r="J345" s="27">
        <v>833624</v>
      </c>
      <c r="K345" s="374">
        <v>3.4101143005930683E-3</v>
      </c>
      <c r="L345" s="27">
        <v>1286265.8383524348</v>
      </c>
      <c r="M345" s="27">
        <v>15617603</v>
      </c>
      <c r="N345" s="27">
        <v>22303</v>
      </c>
      <c r="O345" s="27">
        <v>22480</v>
      </c>
      <c r="P345" s="27">
        <v>15741546.672644934</v>
      </c>
      <c r="Q345" s="27">
        <v>14513047.536634963</v>
      </c>
      <c r="R345" s="27">
        <v>0</v>
      </c>
      <c r="S345" s="27">
        <v>16374127.625</v>
      </c>
      <c r="T345" s="27">
        <v>16374127.625</v>
      </c>
      <c r="U345" s="27">
        <v>15431996.602188515</v>
      </c>
      <c r="V345" s="27">
        <v>15649213.048203155</v>
      </c>
      <c r="W345" s="43">
        <v>2.7764256123687971E-3</v>
      </c>
      <c r="X345" s="27">
        <v>16935478.88655559</v>
      </c>
      <c r="Y345" s="27">
        <v>0</v>
      </c>
      <c r="Z345" s="27">
        <v>0</v>
      </c>
      <c r="AA345" s="27">
        <v>0</v>
      </c>
      <c r="AB345" s="27">
        <v>16935479</v>
      </c>
      <c r="AC345" s="376" t="s">
        <v>712</v>
      </c>
    </row>
    <row r="346" spans="1:29" ht="10.5" x14ac:dyDescent="0.25">
      <c r="A346" s="309"/>
      <c r="B346" s="310" t="s">
        <v>485</v>
      </c>
      <c r="C346" s="309"/>
      <c r="D346" s="309"/>
      <c r="E346" s="309"/>
      <c r="F346" s="311">
        <f t="shared" ref="F346:AB346" si="2">SUM(F4:F345)</f>
        <v>17590672</v>
      </c>
      <c r="G346" s="311">
        <f t="shared" si="2"/>
        <v>212.99524000000008</v>
      </c>
      <c r="H346" s="311">
        <f t="shared" si="2"/>
        <v>129632000</v>
      </c>
      <c r="I346" s="311">
        <f t="shared" si="2"/>
        <v>156831247.25269565</v>
      </c>
      <c r="J346" s="311">
        <f t="shared" si="2"/>
        <v>244456322.14000002</v>
      </c>
      <c r="K346" s="311">
        <f t="shared" si="2"/>
        <v>0.99999999999999967</v>
      </c>
      <c r="L346" s="311">
        <f t="shared" si="2"/>
        <v>377191415</v>
      </c>
      <c r="M346" s="312">
        <f t="shared" si="2"/>
        <v>6021292483.4700003</v>
      </c>
      <c r="N346" s="312">
        <f t="shared" si="2"/>
        <v>5899104</v>
      </c>
      <c r="O346" s="312">
        <f t="shared" si="2"/>
        <v>5984435</v>
      </c>
      <c r="P346" s="312">
        <f t="shared" si="2"/>
        <v>6113575002.3764029</v>
      </c>
      <c r="Q346" s="312">
        <f t="shared" si="2"/>
        <v>5636460411.0000038</v>
      </c>
      <c r="R346" s="312">
        <f t="shared" si="2"/>
        <v>413384435.25204831</v>
      </c>
      <c r="S346" s="312">
        <f t="shared" si="2"/>
        <v>5834717943.7734375</v>
      </c>
      <c r="T346" s="313">
        <f t="shared" si="2"/>
        <v>5375541474.1408348</v>
      </c>
      <c r="U346" s="312">
        <f t="shared" si="2"/>
        <v>5066244728.4952583</v>
      </c>
      <c r="V346" s="312">
        <f t="shared" si="2"/>
        <v>5636460411.000001</v>
      </c>
      <c r="W346" s="312">
        <f t="shared" si="2"/>
        <v>0.99999999999999944</v>
      </c>
      <c r="X346" s="312">
        <f t="shared" si="2"/>
        <v>6013651826.000001</v>
      </c>
      <c r="Y346" s="312">
        <f t="shared" si="2"/>
        <v>19568248</v>
      </c>
      <c r="Z346" s="312">
        <f t="shared" si="2"/>
        <v>11055061</v>
      </c>
      <c r="AA346" s="312">
        <f t="shared" si="2"/>
        <v>3792979.875</v>
      </c>
      <c r="AB346" s="312">
        <f t="shared" si="2"/>
        <v>6009858844</v>
      </c>
      <c r="AC346" s="309"/>
    </row>
    <row r="347" spans="1:29" ht="14.5" x14ac:dyDescent="0.35">
      <c r="A347"/>
      <c r="B347"/>
      <c r="C347" s="314"/>
      <c r="D347" s="315"/>
      <c r="E347" s="316"/>
      <c r="F347" s="315"/>
      <c r="G347" s="315"/>
      <c r="H347" s="315"/>
      <c r="I347" s="315"/>
      <c r="J347" s="315"/>
      <c r="K347" s="315"/>
      <c r="L347" s="315"/>
      <c r="M347" s="315"/>
      <c r="N347" s="315"/>
      <c r="O347" s="315"/>
      <c r="P347" s="315"/>
      <c r="Q347" s="315"/>
      <c r="R347" s="317"/>
      <c r="S347" s="315"/>
      <c r="T347" s="315"/>
      <c r="U347" s="315"/>
      <c r="V347" s="315"/>
      <c r="W347"/>
      <c r="Y347"/>
      <c r="AC347"/>
    </row>
    <row r="348" spans="1:29" ht="14.5" x14ac:dyDescent="0.35">
      <c r="A348"/>
      <c r="B348"/>
      <c r="C348" s="314"/>
      <c r="D348" s="315"/>
      <c r="E348" s="316"/>
      <c r="F348" s="315"/>
      <c r="G348" s="315"/>
      <c r="H348" s="315"/>
      <c r="I348" s="315"/>
      <c r="J348" s="315"/>
      <c r="K348" s="315"/>
      <c r="L348" s="315"/>
      <c r="M348" s="315"/>
      <c r="N348" s="315"/>
      <c r="O348" s="315"/>
      <c r="P348" s="315"/>
      <c r="Q348" s="315"/>
      <c r="R348" s="317"/>
      <c r="S348" s="315"/>
      <c r="T348" s="315"/>
      <c r="U348" s="315"/>
      <c r="V348" s="315"/>
      <c r="W348"/>
      <c r="Y348"/>
      <c r="AC348"/>
    </row>
    <row r="349" spans="1:29" ht="14.5" x14ac:dyDescent="0.35">
      <c r="A349"/>
      <c r="B349"/>
      <c r="C349" s="314"/>
      <c r="D349" s="315"/>
      <c r="E349" s="316"/>
      <c r="F349" s="315"/>
      <c r="G349" s="315"/>
      <c r="H349" s="315"/>
      <c r="I349" s="315"/>
      <c r="J349" s="315"/>
      <c r="K349" s="315"/>
      <c r="L349" s="315"/>
      <c r="M349" s="315"/>
      <c r="N349" s="315"/>
      <c r="O349" s="315"/>
      <c r="P349" s="315"/>
      <c r="Q349" s="315"/>
      <c r="R349" s="317"/>
      <c r="S349" s="315"/>
      <c r="T349" s="315"/>
      <c r="U349" s="315"/>
      <c r="V349" s="315"/>
      <c r="W349"/>
      <c r="Y349"/>
      <c r="AC349"/>
    </row>
    <row r="350" spans="1:29" x14ac:dyDescent="0.2">
      <c r="C350" s="314"/>
      <c r="D350" s="315"/>
      <c r="E350" s="316"/>
      <c r="F350" s="315"/>
      <c r="G350" s="315"/>
      <c r="H350" s="315"/>
      <c r="I350" s="315"/>
      <c r="J350" s="315"/>
      <c r="K350" s="315"/>
      <c r="L350" s="315"/>
      <c r="M350" s="315"/>
      <c r="N350" s="315"/>
      <c r="O350" s="315"/>
      <c r="P350" s="315"/>
      <c r="Q350" s="315"/>
      <c r="R350" s="317"/>
      <c r="S350" s="315"/>
      <c r="T350" s="315"/>
      <c r="U350" s="315"/>
      <c r="V350" s="315"/>
    </row>
    <row r="351" spans="1:29" x14ac:dyDescent="0.2">
      <c r="C351" s="314"/>
      <c r="D351" s="315"/>
      <c r="E351" s="316"/>
      <c r="F351" s="315"/>
      <c r="G351" s="315"/>
      <c r="H351" s="315"/>
      <c r="I351" s="315"/>
      <c r="J351" s="315"/>
      <c r="K351" s="315"/>
      <c r="L351" s="315"/>
      <c r="M351" s="315"/>
      <c r="N351" s="315"/>
      <c r="O351" s="315"/>
      <c r="P351" s="315"/>
      <c r="Q351" s="315"/>
      <c r="R351" s="317"/>
      <c r="S351" s="315"/>
      <c r="T351" s="315"/>
      <c r="U351" s="315"/>
      <c r="V351" s="315"/>
    </row>
    <row r="352" spans="1:29" x14ac:dyDescent="0.2">
      <c r="C352" s="314"/>
      <c r="D352" s="315"/>
      <c r="E352" s="316"/>
      <c r="F352" s="315"/>
      <c r="G352" s="315"/>
      <c r="H352" s="315"/>
      <c r="I352" s="315"/>
      <c r="J352" s="315"/>
      <c r="K352" s="315"/>
      <c r="L352" s="315"/>
      <c r="M352" s="315"/>
      <c r="N352" s="315"/>
      <c r="O352" s="315"/>
      <c r="P352" s="315"/>
      <c r="Q352" s="315"/>
      <c r="R352" s="317"/>
      <c r="S352" s="315"/>
      <c r="T352" s="315"/>
      <c r="U352" s="315"/>
      <c r="V352" s="315"/>
    </row>
    <row r="353" spans="3:22" x14ac:dyDescent="0.2">
      <c r="C353" s="314"/>
      <c r="D353" s="315"/>
      <c r="E353" s="316"/>
      <c r="F353" s="315"/>
      <c r="G353" s="315"/>
      <c r="H353" s="315"/>
      <c r="I353" s="315"/>
      <c r="J353" s="315"/>
      <c r="K353" s="315"/>
      <c r="L353" s="315"/>
      <c r="M353" s="315"/>
      <c r="N353" s="315"/>
      <c r="O353" s="315"/>
      <c r="P353" s="315"/>
      <c r="Q353" s="315"/>
      <c r="R353" s="317"/>
      <c r="S353" s="315"/>
      <c r="T353" s="315"/>
      <c r="U353" s="315"/>
      <c r="V353" s="315"/>
    </row>
    <row r="354" spans="3:22" x14ac:dyDescent="0.2">
      <c r="C354" s="314"/>
      <c r="D354" s="315"/>
      <c r="E354" s="316"/>
      <c r="F354" s="315"/>
      <c r="G354" s="315"/>
      <c r="H354" s="315"/>
      <c r="I354" s="315"/>
      <c r="J354" s="315"/>
      <c r="K354" s="315"/>
      <c r="L354" s="315"/>
      <c r="M354" s="315"/>
      <c r="N354" s="315"/>
      <c r="O354" s="315"/>
      <c r="P354" s="315"/>
      <c r="Q354" s="315"/>
      <c r="R354" s="317"/>
      <c r="S354" s="315"/>
      <c r="T354" s="315"/>
      <c r="U354" s="315"/>
      <c r="V354" s="315"/>
    </row>
    <row r="355" spans="3:22" x14ac:dyDescent="0.2">
      <c r="C355" s="314"/>
      <c r="D355" s="315"/>
      <c r="E355" s="316"/>
      <c r="F355" s="315"/>
      <c r="G355" s="315"/>
      <c r="H355" s="315"/>
      <c r="I355" s="315"/>
      <c r="J355" s="315"/>
      <c r="K355" s="315"/>
      <c r="L355" s="315"/>
      <c r="M355" s="315"/>
      <c r="N355" s="315"/>
      <c r="O355" s="315"/>
      <c r="P355" s="315"/>
      <c r="Q355" s="315"/>
      <c r="R355" s="317"/>
      <c r="S355" s="315"/>
      <c r="T355" s="315"/>
      <c r="U355" s="315"/>
      <c r="V355" s="315"/>
    </row>
    <row r="356" spans="3:22" x14ac:dyDescent="0.2">
      <c r="C356" s="314"/>
      <c r="D356" s="315"/>
      <c r="E356" s="316"/>
      <c r="F356" s="315"/>
      <c r="G356" s="315"/>
      <c r="H356" s="315"/>
      <c r="I356" s="315"/>
      <c r="J356" s="315"/>
      <c r="K356" s="315"/>
      <c r="L356" s="315"/>
      <c r="M356" s="315"/>
      <c r="N356" s="315"/>
      <c r="O356" s="315"/>
      <c r="P356" s="315"/>
      <c r="Q356" s="315"/>
      <c r="R356" s="317"/>
      <c r="S356" s="315"/>
      <c r="T356" s="315"/>
      <c r="U356" s="315"/>
      <c r="V356" s="315"/>
    </row>
    <row r="357" spans="3:22" x14ac:dyDescent="0.2">
      <c r="C357" s="314"/>
      <c r="D357" s="315"/>
      <c r="E357" s="316"/>
      <c r="F357" s="315"/>
      <c r="G357" s="315"/>
      <c r="H357" s="315"/>
      <c r="I357" s="315"/>
      <c r="J357" s="315"/>
      <c r="K357" s="315"/>
      <c r="L357" s="315"/>
      <c r="M357" s="315"/>
      <c r="N357" s="315"/>
      <c r="O357" s="315"/>
      <c r="P357" s="315"/>
      <c r="Q357" s="315"/>
      <c r="R357" s="317"/>
      <c r="S357" s="315"/>
      <c r="T357" s="315"/>
      <c r="U357" s="315"/>
      <c r="V357" s="315"/>
    </row>
    <row r="358" spans="3:22" x14ac:dyDescent="0.2">
      <c r="C358" s="314"/>
      <c r="D358" s="315"/>
      <c r="E358" s="316"/>
      <c r="F358" s="315"/>
      <c r="G358" s="315"/>
      <c r="H358" s="315"/>
      <c r="I358" s="315"/>
      <c r="J358" s="315"/>
      <c r="K358" s="315"/>
      <c r="L358" s="315"/>
      <c r="M358" s="315"/>
      <c r="N358" s="315"/>
      <c r="O358" s="315"/>
      <c r="P358" s="315"/>
      <c r="Q358" s="315"/>
      <c r="R358" s="317"/>
      <c r="S358" s="315"/>
      <c r="T358" s="315"/>
      <c r="U358" s="315"/>
      <c r="V358" s="315"/>
    </row>
    <row r="359" spans="3:22" x14ac:dyDescent="0.2">
      <c r="C359" s="314"/>
      <c r="D359" s="315"/>
      <c r="E359" s="316"/>
      <c r="F359" s="315"/>
      <c r="G359" s="315"/>
      <c r="H359" s="315"/>
      <c r="I359" s="315"/>
      <c r="J359" s="315"/>
      <c r="K359" s="315"/>
      <c r="L359" s="315"/>
      <c r="M359" s="315"/>
      <c r="N359" s="315"/>
      <c r="O359" s="315"/>
      <c r="P359" s="315"/>
      <c r="Q359" s="315"/>
      <c r="R359" s="317"/>
      <c r="S359" s="315"/>
      <c r="T359" s="315"/>
      <c r="U359" s="315"/>
      <c r="V359" s="315"/>
    </row>
    <row r="360" spans="3:22" x14ac:dyDescent="0.2">
      <c r="C360" s="314"/>
      <c r="D360" s="315"/>
      <c r="E360" s="316"/>
      <c r="F360" s="315"/>
      <c r="G360" s="315"/>
      <c r="H360" s="315"/>
      <c r="I360" s="315"/>
      <c r="J360" s="315"/>
      <c r="K360" s="315"/>
      <c r="L360" s="315"/>
      <c r="M360" s="315"/>
      <c r="N360" s="315"/>
      <c r="O360" s="315"/>
      <c r="P360" s="315"/>
      <c r="Q360" s="315"/>
      <c r="R360" s="317"/>
      <c r="S360" s="315"/>
      <c r="T360" s="315"/>
      <c r="U360" s="315"/>
      <c r="V360" s="315"/>
    </row>
    <row r="361" spans="3:22" x14ac:dyDescent="0.2">
      <c r="C361" s="314"/>
      <c r="D361" s="315"/>
      <c r="E361" s="316"/>
      <c r="F361" s="315"/>
      <c r="G361" s="315"/>
      <c r="H361" s="315"/>
      <c r="I361" s="315"/>
      <c r="J361" s="315"/>
      <c r="K361" s="315"/>
      <c r="L361" s="315"/>
      <c r="M361" s="315"/>
      <c r="N361" s="315"/>
      <c r="O361" s="315"/>
      <c r="P361" s="315"/>
      <c r="Q361" s="315"/>
      <c r="R361" s="317"/>
      <c r="S361" s="315"/>
      <c r="T361" s="315"/>
      <c r="U361" s="315"/>
      <c r="V361" s="315"/>
    </row>
    <row r="362" spans="3:22" x14ac:dyDescent="0.2">
      <c r="C362" s="314"/>
      <c r="D362" s="315"/>
      <c r="E362" s="316"/>
      <c r="F362" s="315"/>
      <c r="G362" s="315"/>
      <c r="H362" s="315"/>
      <c r="I362" s="315"/>
      <c r="J362" s="315"/>
      <c r="K362" s="315"/>
      <c r="L362" s="315"/>
      <c r="M362" s="315"/>
      <c r="N362" s="315"/>
      <c r="O362" s="315"/>
      <c r="P362" s="315"/>
      <c r="Q362" s="315"/>
      <c r="R362" s="317"/>
      <c r="S362" s="315"/>
      <c r="T362" s="315"/>
      <c r="U362" s="315"/>
      <c r="V362" s="315"/>
    </row>
    <row r="363" spans="3:22" x14ac:dyDescent="0.2">
      <c r="C363" s="314"/>
      <c r="D363" s="315"/>
      <c r="E363" s="316"/>
      <c r="F363" s="315"/>
      <c r="G363" s="315"/>
      <c r="H363" s="315"/>
      <c r="I363" s="315"/>
      <c r="J363" s="315"/>
      <c r="K363" s="315"/>
      <c r="L363" s="315"/>
      <c r="M363" s="315"/>
      <c r="N363" s="315"/>
      <c r="O363" s="315"/>
      <c r="P363" s="315"/>
      <c r="Q363" s="315"/>
      <c r="R363" s="317"/>
      <c r="S363" s="315"/>
      <c r="T363" s="315"/>
      <c r="U363" s="315"/>
      <c r="V363" s="315"/>
    </row>
    <row r="364" spans="3:22" x14ac:dyDescent="0.2">
      <c r="C364" s="314"/>
      <c r="D364" s="315"/>
      <c r="E364" s="316"/>
      <c r="F364" s="315"/>
      <c r="G364" s="315"/>
      <c r="H364" s="315"/>
      <c r="I364" s="315"/>
      <c r="J364" s="315"/>
      <c r="K364" s="315"/>
      <c r="L364" s="315"/>
      <c r="M364" s="315"/>
      <c r="N364" s="315"/>
      <c r="O364" s="315"/>
      <c r="P364" s="315"/>
      <c r="Q364" s="315"/>
      <c r="R364" s="317"/>
      <c r="S364" s="315"/>
      <c r="T364" s="315"/>
      <c r="U364" s="315"/>
      <c r="V364" s="315"/>
    </row>
    <row r="365" spans="3:22" x14ac:dyDescent="0.2">
      <c r="C365" s="314"/>
      <c r="D365" s="315"/>
      <c r="E365" s="316"/>
      <c r="F365" s="315"/>
      <c r="G365" s="315"/>
      <c r="H365" s="315"/>
      <c r="I365" s="315"/>
      <c r="J365" s="315"/>
      <c r="K365" s="315"/>
      <c r="L365" s="315"/>
      <c r="M365" s="315"/>
      <c r="N365" s="315"/>
      <c r="O365" s="315"/>
      <c r="P365" s="315"/>
      <c r="Q365" s="315"/>
      <c r="R365" s="317"/>
      <c r="S365" s="315"/>
      <c r="T365" s="315"/>
      <c r="U365" s="315"/>
      <c r="V365" s="315"/>
    </row>
    <row r="366" spans="3:22" x14ac:dyDescent="0.2">
      <c r="C366" s="314"/>
      <c r="D366" s="315"/>
      <c r="E366" s="316"/>
      <c r="F366" s="315"/>
      <c r="G366" s="315"/>
      <c r="H366" s="315"/>
      <c r="I366" s="315"/>
      <c r="J366" s="315"/>
      <c r="K366" s="315"/>
      <c r="L366" s="315"/>
      <c r="M366" s="315"/>
      <c r="N366" s="315"/>
      <c r="O366" s="315"/>
      <c r="P366" s="315"/>
      <c r="Q366" s="315"/>
      <c r="R366" s="317"/>
      <c r="S366" s="315"/>
      <c r="T366" s="315"/>
      <c r="U366" s="315"/>
      <c r="V366" s="315"/>
    </row>
    <row r="367" spans="3:22" x14ac:dyDescent="0.2">
      <c r="C367" s="314"/>
      <c r="D367" s="315"/>
      <c r="E367" s="316"/>
      <c r="F367" s="315"/>
      <c r="G367" s="315"/>
      <c r="H367" s="315"/>
      <c r="I367" s="315"/>
      <c r="J367" s="315"/>
      <c r="K367" s="315"/>
      <c r="L367" s="315"/>
      <c r="M367" s="315"/>
      <c r="N367" s="315"/>
      <c r="O367" s="315"/>
      <c r="P367" s="315"/>
      <c r="Q367" s="315"/>
      <c r="R367" s="317"/>
      <c r="S367" s="315"/>
      <c r="T367" s="315"/>
      <c r="U367" s="315"/>
      <c r="V367" s="315"/>
    </row>
    <row r="368" spans="3:22" x14ac:dyDescent="0.2">
      <c r="C368" s="314"/>
      <c r="D368" s="318"/>
      <c r="E368" s="319"/>
      <c r="F368" s="315"/>
      <c r="G368" s="315"/>
      <c r="H368" s="315"/>
      <c r="I368" s="315"/>
      <c r="J368" s="315"/>
      <c r="K368" s="315"/>
      <c r="L368" s="315"/>
      <c r="M368" s="315"/>
      <c r="N368" s="315"/>
      <c r="O368" s="315"/>
      <c r="P368" s="315"/>
      <c r="Q368" s="315"/>
      <c r="R368" s="317"/>
      <c r="S368" s="315"/>
      <c r="T368" s="315"/>
      <c r="U368" s="315"/>
      <c r="V368" s="315"/>
    </row>
    <row r="369" spans="3:22" x14ac:dyDescent="0.2">
      <c r="C369" s="314"/>
      <c r="D369" s="318"/>
      <c r="E369" s="319"/>
      <c r="F369" s="315"/>
      <c r="G369" s="315"/>
      <c r="H369" s="315"/>
      <c r="I369" s="315"/>
      <c r="J369" s="315"/>
      <c r="K369" s="315"/>
      <c r="L369" s="315"/>
      <c r="M369" s="315"/>
      <c r="N369" s="315"/>
      <c r="O369" s="315"/>
      <c r="P369" s="315"/>
      <c r="Q369" s="315"/>
      <c r="R369" s="317"/>
      <c r="S369" s="315"/>
      <c r="T369" s="315"/>
      <c r="U369" s="315"/>
      <c r="V369" s="315"/>
    </row>
    <row r="370" spans="3:22" x14ac:dyDescent="0.2">
      <c r="C370" s="314"/>
      <c r="D370" s="318"/>
      <c r="E370" s="319"/>
      <c r="F370" s="315"/>
      <c r="G370" s="315"/>
      <c r="H370" s="315"/>
      <c r="I370" s="315"/>
      <c r="J370" s="315"/>
      <c r="K370" s="315"/>
      <c r="L370" s="315"/>
      <c r="M370" s="315"/>
      <c r="N370" s="315"/>
      <c r="O370" s="315"/>
      <c r="P370" s="315"/>
      <c r="Q370" s="315"/>
      <c r="R370" s="317"/>
      <c r="S370" s="315"/>
      <c r="T370" s="315"/>
      <c r="U370" s="315"/>
      <c r="V370" s="315"/>
    </row>
    <row r="371" spans="3:22" x14ac:dyDescent="0.2">
      <c r="C371" s="314"/>
      <c r="D371" s="318"/>
      <c r="E371" s="319"/>
      <c r="F371" s="315"/>
      <c r="G371" s="315"/>
      <c r="H371" s="315"/>
      <c r="I371" s="315"/>
      <c r="J371" s="315"/>
      <c r="K371" s="315"/>
      <c r="L371" s="315"/>
      <c r="M371" s="315"/>
      <c r="N371" s="315"/>
      <c r="O371" s="315"/>
      <c r="P371" s="315"/>
      <c r="Q371" s="315"/>
      <c r="R371" s="317"/>
      <c r="S371" s="315"/>
      <c r="T371" s="315"/>
      <c r="U371" s="315"/>
      <c r="V371" s="315"/>
    </row>
    <row r="372" spans="3:22" x14ac:dyDescent="0.2">
      <c r="C372" s="314"/>
      <c r="D372" s="318"/>
      <c r="E372" s="319"/>
      <c r="F372" s="315"/>
      <c r="G372" s="315"/>
      <c r="H372" s="315"/>
      <c r="I372" s="315"/>
      <c r="J372" s="315"/>
      <c r="K372" s="315"/>
      <c r="L372" s="315"/>
      <c r="M372" s="315"/>
      <c r="N372" s="315"/>
      <c r="O372" s="315"/>
      <c r="P372" s="315"/>
      <c r="Q372" s="315"/>
      <c r="R372" s="317"/>
      <c r="S372" s="315"/>
      <c r="T372" s="315"/>
      <c r="U372" s="315"/>
      <c r="V372" s="315"/>
    </row>
    <row r="373" spans="3:22" x14ac:dyDescent="0.2">
      <c r="C373" s="314"/>
      <c r="D373" s="318"/>
      <c r="E373" s="319"/>
      <c r="F373" s="315"/>
      <c r="G373" s="315"/>
      <c r="H373" s="315"/>
      <c r="I373" s="315"/>
      <c r="J373" s="315"/>
      <c r="K373" s="315"/>
      <c r="L373" s="315"/>
      <c r="M373" s="315"/>
      <c r="N373" s="315"/>
      <c r="O373" s="315"/>
      <c r="P373" s="315"/>
      <c r="Q373" s="315"/>
      <c r="R373" s="317"/>
      <c r="S373" s="315"/>
      <c r="T373" s="315"/>
      <c r="U373" s="315"/>
      <c r="V373" s="315"/>
    </row>
    <row r="374" spans="3:22" x14ac:dyDescent="0.2">
      <c r="C374" s="314"/>
      <c r="D374" s="318"/>
      <c r="E374" s="319"/>
      <c r="F374" s="315"/>
      <c r="G374" s="315"/>
      <c r="H374" s="315"/>
      <c r="I374" s="315"/>
      <c r="J374" s="315"/>
      <c r="K374" s="315"/>
      <c r="L374" s="315"/>
      <c r="M374" s="315"/>
      <c r="N374" s="315"/>
      <c r="O374" s="315"/>
      <c r="P374" s="315"/>
      <c r="Q374" s="315"/>
      <c r="R374" s="317"/>
      <c r="S374" s="315"/>
      <c r="T374" s="315"/>
      <c r="U374" s="315"/>
      <c r="V374" s="315"/>
    </row>
    <row r="375" spans="3:22" x14ac:dyDescent="0.2">
      <c r="C375" s="314"/>
      <c r="D375" s="318"/>
      <c r="E375" s="319"/>
      <c r="F375" s="315"/>
      <c r="G375" s="315"/>
      <c r="H375" s="315"/>
      <c r="I375" s="315"/>
      <c r="J375" s="315"/>
      <c r="K375" s="315"/>
      <c r="L375" s="315"/>
      <c r="M375" s="315"/>
      <c r="N375" s="315"/>
      <c r="O375" s="315"/>
      <c r="P375" s="315"/>
      <c r="Q375" s="315"/>
      <c r="R375" s="317"/>
      <c r="S375" s="315"/>
      <c r="T375" s="315"/>
      <c r="U375" s="315"/>
      <c r="V375" s="315"/>
    </row>
    <row r="376" spans="3:22" x14ac:dyDescent="0.2">
      <c r="C376" s="314"/>
      <c r="D376" s="318"/>
      <c r="E376" s="319"/>
      <c r="F376" s="315"/>
      <c r="G376" s="315"/>
      <c r="H376" s="315"/>
      <c r="I376" s="315"/>
      <c r="J376" s="315"/>
      <c r="K376" s="315"/>
      <c r="L376" s="315"/>
      <c r="M376" s="315"/>
      <c r="N376" s="315"/>
      <c r="O376" s="315"/>
      <c r="P376" s="315"/>
      <c r="Q376" s="315"/>
      <c r="R376" s="317"/>
      <c r="S376" s="315"/>
      <c r="T376" s="315"/>
      <c r="U376" s="315"/>
      <c r="V376" s="315"/>
    </row>
    <row r="377" spans="3:22" x14ac:dyDescent="0.2">
      <c r="C377" s="314"/>
      <c r="D377" s="318"/>
      <c r="E377" s="319"/>
      <c r="F377" s="315"/>
      <c r="G377" s="315"/>
      <c r="H377" s="315"/>
      <c r="I377" s="315"/>
      <c r="J377" s="315"/>
      <c r="K377" s="315"/>
      <c r="L377" s="315"/>
      <c r="M377" s="315"/>
      <c r="N377" s="315"/>
      <c r="O377" s="315"/>
      <c r="P377" s="315"/>
      <c r="Q377" s="315"/>
      <c r="R377" s="317"/>
      <c r="S377" s="315"/>
      <c r="T377" s="315"/>
      <c r="U377" s="315"/>
      <c r="V377" s="315"/>
    </row>
    <row r="378" spans="3:22" x14ac:dyDescent="0.2">
      <c r="C378" s="314"/>
      <c r="D378" s="318"/>
      <c r="E378" s="319"/>
      <c r="F378" s="315"/>
      <c r="G378" s="315"/>
      <c r="H378" s="315"/>
      <c r="I378" s="315"/>
      <c r="J378" s="315"/>
      <c r="K378" s="315"/>
      <c r="L378" s="315"/>
      <c r="M378" s="315"/>
      <c r="N378" s="315"/>
      <c r="O378" s="315"/>
      <c r="P378" s="315"/>
      <c r="Q378" s="315"/>
      <c r="R378" s="317"/>
      <c r="S378" s="315"/>
      <c r="T378" s="315"/>
      <c r="U378" s="315"/>
      <c r="V378" s="315"/>
    </row>
    <row r="379" spans="3:22" x14ac:dyDescent="0.2">
      <c r="C379" s="314"/>
      <c r="D379" s="318"/>
      <c r="E379" s="319"/>
      <c r="F379" s="315"/>
      <c r="G379" s="315"/>
      <c r="H379" s="315"/>
      <c r="I379" s="315"/>
      <c r="J379" s="315"/>
      <c r="K379" s="315"/>
      <c r="L379" s="315"/>
      <c r="M379" s="315"/>
      <c r="N379" s="315"/>
      <c r="O379" s="315"/>
      <c r="P379" s="315"/>
      <c r="Q379" s="315"/>
      <c r="R379" s="317"/>
      <c r="S379" s="315"/>
      <c r="T379" s="315"/>
      <c r="U379" s="315"/>
      <c r="V379" s="315"/>
    </row>
    <row r="380" spans="3:22" x14ac:dyDescent="0.2">
      <c r="C380" s="314"/>
      <c r="D380" s="318"/>
      <c r="E380" s="319"/>
      <c r="F380" s="315"/>
      <c r="G380" s="315"/>
      <c r="H380" s="315"/>
      <c r="I380" s="315"/>
      <c r="J380" s="315"/>
      <c r="K380" s="315"/>
      <c r="L380" s="315"/>
      <c r="M380" s="315"/>
      <c r="N380" s="315"/>
      <c r="O380" s="315"/>
      <c r="P380" s="315"/>
      <c r="Q380" s="315"/>
      <c r="R380" s="317"/>
      <c r="S380" s="315"/>
      <c r="T380" s="315"/>
      <c r="U380" s="315"/>
      <c r="V380" s="315"/>
    </row>
  </sheetData>
  <pageMargins left="0.7" right="0.7" top="0.75" bottom="0.75" header="0.3" footer="0.3"/>
  <legacy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05C8AE-F74C-4E20-9D7D-034258B6D07F}">
  <sheetPr codeName="Blad12">
    <tabColor rgb="FF00B0F0"/>
  </sheetPr>
  <dimension ref="A1:XFC382"/>
  <sheetViews>
    <sheetView workbookViewId="0"/>
  </sheetViews>
  <sheetFormatPr defaultColWidth="8.90625" defaultRowHeight="10" x14ac:dyDescent="0.2"/>
  <cols>
    <col min="1" max="1" width="8.6328125" style="22" bestFit="1" customWidth="1"/>
    <col min="2" max="2" width="25.36328125" style="60" bestFit="1" customWidth="1"/>
    <col min="3" max="3" width="8.90625" style="22"/>
    <col min="4" max="4" width="9.6328125" style="320" bestFit="1" customWidth="1"/>
    <col min="5" max="5" width="9.36328125" style="321" bestFit="1" customWidth="1"/>
    <col min="6" max="7" width="12.6328125" style="320" bestFit="1" customWidth="1"/>
    <col min="8" max="8" width="12.81640625" style="320" bestFit="1" customWidth="1"/>
    <col min="9" max="9" width="12.6328125" style="320" bestFit="1" customWidth="1"/>
    <col min="10" max="10" width="13.90625" style="320" bestFit="1" customWidth="1"/>
    <col min="11" max="11" width="13" style="320" bestFit="1" customWidth="1"/>
    <col min="12" max="12" width="12.81640625" style="320" bestFit="1" customWidth="1"/>
    <col min="13" max="13" width="16.90625" style="320" customWidth="1"/>
    <col min="14" max="14" width="12.81640625" style="320" bestFit="1" customWidth="1"/>
    <col min="15" max="15" width="16.36328125" style="320" customWidth="1"/>
    <col min="16" max="17" width="12.81640625" style="320" bestFit="1" customWidth="1"/>
    <col min="18" max="18" width="16.36328125" style="322" customWidth="1"/>
    <col min="19" max="20" width="18.6328125" style="22" customWidth="1"/>
    <col min="21" max="21" width="18.54296875" style="22" customWidth="1"/>
    <col min="22" max="22" width="17.08984375" style="22" customWidth="1"/>
    <col min="23" max="23" width="13.453125" style="22" bestFit="1" customWidth="1"/>
    <col min="24" max="24" width="14.08984375" style="22" bestFit="1" customWidth="1"/>
    <col min="25" max="25" width="8.6328125" style="22" bestFit="1" customWidth="1"/>
    <col min="26" max="16384" width="8.90625" style="22"/>
  </cols>
  <sheetData>
    <row r="1" spans="1:16383" x14ac:dyDescent="0.2">
      <c r="B1" s="26">
        <v>1</v>
      </c>
      <c r="C1" s="26">
        <f>B1+1</f>
        <v>2</v>
      </c>
      <c r="D1" s="26">
        <f t="shared" ref="C1:R2" si="0">C1+1</f>
        <v>3</v>
      </c>
      <c r="E1" s="26">
        <f t="shared" si="0"/>
        <v>4</v>
      </c>
      <c r="F1" s="26">
        <f t="shared" si="0"/>
        <v>5</v>
      </c>
      <c r="G1" s="26">
        <f t="shared" si="0"/>
        <v>6</v>
      </c>
      <c r="H1" s="26">
        <f t="shared" si="0"/>
        <v>7</v>
      </c>
      <c r="I1" s="26">
        <f t="shared" si="0"/>
        <v>8</v>
      </c>
      <c r="J1" s="26">
        <f t="shared" si="0"/>
        <v>9</v>
      </c>
      <c r="K1" s="26">
        <f t="shared" si="0"/>
        <v>10</v>
      </c>
      <c r="L1" s="26">
        <f t="shared" si="0"/>
        <v>11</v>
      </c>
      <c r="M1" s="26">
        <f t="shared" si="0"/>
        <v>12</v>
      </c>
      <c r="N1" s="26">
        <f t="shared" si="0"/>
        <v>13</v>
      </c>
      <c r="O1" s="26">
        <f t="shared" si="0"/>
        <v>14</v>
      </c>
      <c r="P1" s="26">
        <f t="shared" si="0"/>
        <v>15</v>
      </c>
      <c r="Q1" s="26">
        <f t="shared" si="0"/>
        <v>16</v>
      </c>
      <c r="R1" s="26">
        <f t="shared" si="0"/>
        <v>17</v>
      </c>
      <c r="S1" s="26">
        <f t="shared" ref="S1:Y2" si="1">R1+1</f>
        <v>18</v>
      </c>
      <c r="T1" s="26">
        <f t="shared" si="1"/>
        <v>19</v>
      </c>
      <c r="U1" s="26">
        <f t="shared" si="1"/>
        <v>20</v>
      </c>
      <c r="V1" s="26">
        <f t="shared" si="1"/>
        <v>21</v>
      </c>
      <c r="W1" s="26">
        <f t="shared" si="1"/>
        <v>22</v>
      </c>
      <c r="X1" s="289">
        <f t="shared" si="1"/>
        <v>23</v>
      </c>
      <c r="Y1" s="289">
        <f t="shared" si="1"/>
        <v>24</v>
      </c>
      <c r="Z1" s="290"/>
      <c r="AA1" s="290"/>
      <c r="AB1" s="290"/>
      <c r="AC1" s="290"/>
      <c r="AD1" s="290"/>
      <c r="AE1" s="290"/>
      <c r="AF1" s="290"/>
      <c r="AG1" s="290"/>
      <c r="AH1" s="290"/>
      <c r="AI1" s="290"/>
      <c r="AJ1" s="290"/>
      <c r="AK1" s="290"/>
      <c r="AL1" s="290"/>
      <c r="AM1" s="290"/>
      <c r="AN1" s="290"/>
      <c r="AO1" s="290"/>
      <c r="AP1" s="290"/>
      <c r="AQ1" s="290"/>
      <c r="AR1" s="290"/>
      <c r="AS1" s="290"/>
      <c r="AT1" s="290"/>
      <c r="AU1" s="290"/>
      <c r="AV1" s="290"/>
      <c r="AW1" s="290"/>
      <c r="AX1" s="290"/>
      <c r="AY1" s="290"/>
      <c r="AZ1" s="290"/>
      <c r="BA1" s="290"/>
      <c r="BB1" s="290"/>
      <c r="BC1" s="290"/>
      <c r="BD1" s="290"/>
      <c r="BE1" s="290"/>
      <c r="BF1" s="290"/>
      <c r="BG1" s="290"/>
      <c r="BH1" s="290"/>
      <c r="BI1" s="290"/>
      <c r="BJ1" s="290"/>
      <c r="BK1" s="290"/>
      <c r="BL1" s="290"/>
      <c r="BM1" s="290"/>
      <c r="BN1" s="290"/>
      <c r="BO1" s="290"/>
      <c r="BP1" s="290"/>
      <c r="BQ1" s="290"/>
      <c r="BR1" s="290"/>
      <c r="BS1" s="290"/>
      <c r="BT1" s="290"/>
      <c r="BU1" s="290"/>
      <c r="BV1" s="290"/>
      <c r="BW1" s="290"/>
      <c r="BX1" s="290"/>
      <c r="BY1" s="290"/>
      <c r="BZ1" s="290"/>
      <c r="CA1" s="290"/>
      <c r="CB1" s="290"/>
      <c r="CC1" s="290"/>
      <c r="CD1" s="290"/>
      <c r="CE1" s="290"/>
      <c r="CF1" s="290"/>
      <c r="CG1" s="290"/>
      <c r="CH1" s="290"/>
      <c r="CI1" s="290"/>
      <c r="CJ1" s="290"/>
      <c r="CK1" s="290"/>
      <c r="CL1" s="290"/>
      <c r="CM1" s="290"/>
      <c r="CN1" s="290"/>
      <c r="CO1" s="290"/>
      <c r="CP1" s="290"/>
      <c r="CQ1" s="290"/>
      <c r="CR1" s="290"/>
      <c r="CS1" s="290"/>
      <c r="CT1" s="290"/>
      <c r="CU1" s="290"/>
      <c r="CV1" s="290"/>
      <c r="CW1" s="290"/>
      <c r="CX1" s="290"/>
      <c r="CY1" s="290"/>
      <c r="CZ1" s="290"/>
      <c r="DA1" s="290"/>
      <c r="DB1" s="290"/>
      <c r="DC1" s="290"/>
      <c r="DD1" s="290"/>
      <c r="DE1" s="290"/>
      <c r="DF1" s="290"/>
      <c r="DG1" s="290"/>
      <c r="DH1" s="290"/>
      <c r="DI1" s="290"/>
      <c r="DJ1" s="290"/>
      <c r="DK1" s="290"/>
      <c r="DL1" s="290"/>
      <c r="DM1" s="290"/>
      <c r="DN1" s="290"/>
      <c r="DO1" s="290"/>
      <c r="DP1" s="290"/>
      <c r="DQ1" s="290"/>
      <c r="DR1" s="290"/>
      <c r="DS1" s="290"/>
      <c r="DT1" s="290"/>
      <c r="DU1" s="290"/>
      <c r="DV1" s="290"/>
      <c r="DW1" s="290"/>
      <c r="DX1" s="290"/>
      <c r="DY1" s="290"/>
      <c r="DZ1" s="290"/>
      <c r="EA1" s="290"/>
      <c r="EB1" s="290"/>
      <c r="EC1" s="290"/>
      <c r="ED1" s="290"/>
      <c r="EE1" s="290"/>
      <c r="EF1" s="290"/>
      <c r="EG1" s="290"/>
      <c r="EH1" s="290"/>
      <c r="EI1" s="290"/>
      <c r="EJ1" s="290"/>
      <c r="EK1" s="290"/>
      <c r="EL1" s="290"/>
      <c r="EM1" s="290"/>
      <c r="EN1" s="290"/>
      <c r="EO1" s="290"/>
      <c r="EP1" s="290"/>
      <c r="EQ1" s="290"/>
      <c r="ER1" s="290"/>
      <c r="ES1" s="290"/>
      <c r="ET1" s="290"/>
      <c r="EU1" s="290"/>
      <c r="EV1" s="290"/>
      <c r="EW1" s="290"/>
      <c r="EX1" s="290"/>
      <c r="EY1" s="290"/>
      <c r="EZ1" s="290"/>
      <c r="FA1" s="290"/>
      <c r="FB1" s="290"/>
      <c r="FC1" s="290"/>
      <c r="FD1" s="290"/>
      <c r="FE1" s="290"/>
      <c r="FF1" s="290"/>
      <c r="FG1" s="290"/>
      <c r="FH1" s="290"/>
      <c r="FI1" s="290"/>
      <c r="FJ1" s="290"/>
      <c r="FK1" s="290"/>
      <c r="FL1" s="290"/>
      <c r="FM1" s="290"/>
      <c r="FN1" s="290"/>
      <c r="FO1" s="290"/>
      <c r="FP1" s="290"/>
      <c r="FQ1" s="290"/>
      <c r="FR1" s="290"/>
      <c r="FS1" s="290"/>
      <c r="FT1" s="290"/>
      <c r="FU1" s="290"/>
      <c r="FV1" s="290"/>
      <c r="FW1" s="290"/>
      <c r="FX1" s="290"/>
      <c r="FY1" s="290"/>
      <c r="FZ1" s="290"/>
      <c r="GA1" s="290"/>
      <c r="GB1" s="290"/>
      <c r="GC1" s="290"/>
      <c r="GD1" s="290"/>
      <c r="GE1" s="290"/>
      <c r="GF1" s="290"/>
      <c r="GG1" s="290"/>
      <c r="GH1" s="290"/>
      <c r="GI1" s="290"/>
      <c r="GJ1" s="290"/>
      <c r="GK1" s="290"/>
      <c r="GL1" s="290"/>
      <c r="GM1" s="290"/>
      <c r="GN1" s="290"/>
      <c r="GO1" s="290"/>
      <c r="GP1" s="290"/>
      <c r="GQ1" s="290"/>
      <c r="GR1" s="290"/>
      <c r="GS1" s="290"/>
      <c r="GT1" s="290"/>
      <c r="GU1" s="290"/>
      <c r="GV1" s="290"/>
      <c r="GW1" s="290"/>
      <c r="GX1" s="290"/>
      <c r="GY1" s="290"/>
      <c r="GZ1" s="290"/>
      <c r="HA1" s="290"/>
      <c r="HB1" s="290"/>
      <c r="HC1" s="290"/>
      <c r="HD1" s="290"/>
      <c r="HE1" s="290"/>
      <c r="HF1" s="290"/>
      <c r="HG1" s="290"/>
      <c r="HH1" s="290"/>
      <c r="HI1" s="290"/>
      <c r="HJ1" s="290"/>
      <c r="HK1" s="290"/>
      <c r="HL1" s="290"/>
      <c r="HM1" s="290"/>
      <c r="HN1" s="290"/>
      <c r="HO1" s="290"/>
      <c r="HP1" s="290"/>
      <c r="HQ1" s="290"/>
      <c r="HR1" s="290"/>
      <c r="HS1" s="290"/>
      <c r="HT1" s="290"/>
      <c r="HU1" s="290"/>
      <c r="HV1" s="290"/>
      <c r="HW1" s="290"/>
      <c r="HX1" s="290"/>
      <c r="HY1" s="290"/>
      <c r="HZ1" s="290"/>
      <c r="IA1" s="290"/>
      <c r="IB1" s="290"/>
      <c r="IC1" s="290"/>
      <c r="ID1" s="290"/>
      <c r="IE1" s="290"/>
      <c r="IF1" s="290"/>
      <c r="IG1" s="290"/>
      <c r="IH1" s="290"/>
      <c r="II1" s="290"/>
      <c r="IJ1" s="290"/>
      <c r="IK1" s="290"/>
      <c r="IL1" s="290"/>
      <c r="IM1" s="290"/>
      <c r="IN1" s="290"/>
      <c r="IO1" s="290"/>
      <c r="IP1" s="290"/>
      <c r="IQ1" s="290"/>
      <c r="IR1" s="290"/>
      <c r="IS1" s="290"/>
      <c r="IT1" s="290"/>
      <c r="IU1" s="290"/>
      <c r="IV1" s="290"/>
      <c r="IW1" s="290"/>
      <c r="IX1" s="290"/>
      <c r="IY1" s="290"/>
      <c r="IZ1" s="290"/>
      <c r="JA1" s="290"/>
      <c r="JB1" s="290"/>
      <c r="JC1" s="290"/>
      <c r="JD1" s="290"/>
      <c r="JE1" s="290"/>
      <c r="JF1" s="290"/>
      <c r="JG1" s="290"/>
      <c r="JH1" s="290"/>
      <c r="JI1" s="290"/>
      <c r="JJ1" s="290"/>
      <c r="JK1" s="290"/>
      <c r="JL1" s="290"/>
      <c r="JM1" s="290"/>
      <c r="JN1" s="290"/>
      <c r="JO1" s="290"/>
      <c r="JP1" s="290"/>
      <c r="JQ1" s="290"/>
      <c r="JR1" s="290"/>
      <c r="JS1" s="290"/>
      <c r="JT1" s="290"/>
      <c r="JU1" s="290"/>
      <c r="JV1" s="290"/>
      <c r="JW1" s="290"/>
      <c r="JX1" s="290"/>
      <c r="JY1" s="290"/>
      <c r="JZ1" s="290"/>
      <c r="KA1" s="290"/>
      <c r="KB1" s="290"/>
      <c r="KC1" s="290"/>
      <c r="KD1" s="290"/>
      <c r="KE1" s="290"/>
      <c r="KF1" s="290"/>
      <c r="KG1" s="290"/>
      <c r="KH1" s="290"/>
      <c r="KI1" s="290"/>
      <c r="KJ1" s="290"/>
      <c r="KK1" s="290"/>
      <c r="KL1" s="290"/>
      <c r="KM1" s="290"/>
      <c r="KN1" s="290"/>
      <c r="KO1" s="290"/>
      <c r="KP1" s="290"/>
      <c r="KQ1" s="290"/>
      <c r="KR1" s="290"/>
      <c r="KS1" s="290"/>
      <c r="KT1" s="290"/>
      <c r="KU1" s="290"/>
      <c r="KV1" s="290"/>
      <c r="KW1" s="290"/>
      <c r="KX1" s="290"/>
      <c r="KY1" s="290"/>
      <c r="KZ1" s="290"/>
      <c r="LA1" s="290"/>
      <c r="LB1" s="290"/>
      <c r="LC1" s="290"/>
      <c r="LD1" s="290"/>
      <c r="LE1" s="290"/>
      <c r="LF1" s="290"/>
      <c r="LG1" s="290"/>
      <c r="LH1" s="290"/>
      <c r="LI1" s="290"/>
      <c r="LJ1" s="290"/>
      <c r="LK1" s="290"/>
      <c r="LL1" s="290"/>
      <c r="LM1" s="290"/>
      <c r="LN1" s="290"/>
      <c r="LO1" s="290"/>
      <c r="LP1" s="290"/>
      <c r="LQ1" s="290"/>
      <c r="LR1" s="290"/>
      <c r="LS1" s="290"/>
      <c r="LT1" s="290"/>
      <c r="LU1" s="290"/>
      <c r="LV1" s="290"/>
      <c r="LW1" s="290"/>
      <c r="LX1" s="290"/>
      <c r="LY1" s="290"/>
      <c r="LZ1" s="290"/>
      <c r="MA1" s="290"/>
      <c r="MB1" s="290"/>
      <c r="MC1" s="290"/>
      <c r="MD1" s="290"/>
      <c r="ME1" s="290"/>
      <c r="MF1" s="290"/>
      <c r="MG1" s="290"/>
      <c r="MH1" s="290"/>
      <c r="MI1" s="290"/>
      <c r="MJ1" s="290"/>
      <c r="MK1" s="290"/>
      <c r="ML1" s="290"/>
      <c r="MM1" s="290"/>
      <c r="MN1" s="290"/>
      <c r="MO1" s="290"/>
      <c r="MP1" s="290"/>
      <c r="MQ1" s="290"/>
      <c r="MR1" s="290"/>
      <c r="MS1" s="290"/>
      <c r="MT1" s="290"/>
      <c r="MU1" s="290"/>
      <c r="MV1" s="290"/>
      <c r="MW1" s="290"/>
      <c r="MX1" s="290"/>
      <c r="MY1" s="290"/>
      <c r="MZ1" s="290"/>
      <c r="NA1" s="290"/>
      <c r="NB1" s="290"/>
      <c r="NC1" s="290"/>
      <c r="ND1" s="290"/>
      <c r="NE1" s="290"/>
      <c r="NF1" s="290"/>
      <c r="NG1" s="290"/>
      <c r="NH1" s="290"/>
      <c r="NI1" s="290"/>
      <c r="NJ1" s="290"/>
      <c r="NK1" s="290"/>
      <c r="NL1" s="290"/>
      <c r="NM1" s="290"/>
      <c r="NN1" s="290"/>
      <c r="NO1" s="290"/>
      <c r="NP1" s="290"/>
      <c r="NQ1" s="290"/>
      <c r="NR1" s="290"/>
      <c r="NS1" s="290"/>
      <c r="NT1" s="290"/>
      <c r="NU1" s="290"/>
      <c r="NV1" s="290"/>
      <c r="NW1" s="290"/>
      <c r="NX1" s="290"/>
      <c r="NY1" s="290"/>
      <c r="NZ1" s="290"/>
      <c r="OA1" s="290"/>
      <c r="OB1" s="290"/>
      <c r="OC1" s="290"/>
      <c r="OD1" s="290"/>
      <c r="OE1" s="290"/>
      <c r="OF1" s="290"/>
      <c r="OG1" s="290"/>
      <c r="OH1" s="290"/>
      <c r="OI1" s="290"/>
      <c r="OJ1" s="290"/>
      <c r="OK1" s="290"/>
      <c r="OL1" s="290"/>
      <c r="OM1" s="290"/>
      <c r="ON1" s="290"/>
      <c r="OO1" s="290"/>
      <c r="OP1" s="290"/>
      <c r="OQ1" s="290"/>
      <c r="OR1" s="290"/>
      <c r="OS1" s="290"/>
      <c r="OT1" s="290"/>
      <c r="OU1" s="290"/>
      <c r="OV1" s="290"/>
      <c r="OW1" s="290"/>
      <c r="OX1" s="290"/>
      <c r="OY1" s="290"/>
      <c r="OZ1" s="290"/>
      <c r="PA1" s="290"/>
      <c r="PB1" s="290"/>
      <c r="PC1" s="290"/>
      <c r="PD1" s="290"/>
      <c r="PE1" s="290"/>
      <c r="PF1" s="290"/>
      <c r="PG1" s="290"/>
      <c r="PH1" s="290"/>
      <c r="PI1" s="290"/>
      <c r="PJ1" s="290"/>
      <c r="PK1" s="290"/>
      <c r="PL1" s="290"/>
      <c r="PM1" s="290"/>
      <c r="PN1" s="290"/>
      <c r="PO1" s="290"/>
      <c r="PP1" s="290"/>
      <c r="PQ1" s="290"/>
      <c r="PR1" s="290"/>
      <c r="PS1" s="290"/>
      <c r="PT1" s="290"/>
      <c r="PU1" s="290"/>
      <c r="PV1" s="290"/>
      <c r="PW1" s="290"/>
      <c r="PX1" s="290"/>
      <c r="PY1" s="290"/>
      <c r="PZ1" s="290"/>
      <c r="QA1" s="290"/>
      <c r="QB1" s="290"/>
      <c r="QC1" s="290"/>
      <c r="QD1" s="290"/>
      <c r="QE1" s="290"/>
      <c r="QF1" s="290"/>
      <c r="QG1" s="290"/>
      <c r="QH1" s="290"/>
      <c r="QI1" s="290"/>
      <c r="QJ1" s="290"/>
      <c r="QK1" s="290"/>
      <c r="QL1" s="290"/>
      <c r="QM1" s="290"/>
      <c r="QN1" s="290"/>
      <c r="QO1" s="290"/>
      <c r="QP1" s="290"/>
      <c r="QQ1" s="290"/>
      <c r="QR1" s="290"/>
      <c r="QS1" s="290"/>
      <c r="QT1" s="290"/>
      <c r="QU1" s="290"/>
      <c r="QV1" s="290"/>
      <c r="QW1" s="290"/>
      <c r="QX1" s="290"/>
      <c r="QY1" s="290"/>
      <c r="QZ1" s="290"/>
      <c r="RA1" s="290"/>
      <c r="RB1" s="290"/>
      <c r="RC1" s="290"/>
      <c r="RD1" s="290"/>
      <c r="RE1" s="290"/>
      <c r="RF1" s="290"/>
      <c r="RG1" s="290"/>
      <c r="RH1" s="290"/>
      <c r="RI1" s="290"/>
      <c r="RJ1" s="290"/>
      <c r="RK1" s="290"/>
      <c r="RL1" s="290"/>
      <c r="RM1" s="290"/>
      <c r="RN1" s="290"/>
      <c r="RO1" s="290"/>
      <c r="RP1" s="290"/>
      <c r="RQ1" s="290"/>
      <c r="RR1" s="290"/>
      <c r="RS1" s="290"/>
      <c r="RT1" s="290"/>
      <c r="RU1" s="290"/>
      <c r="RV1" s="290"/>
      <c r="RW1" s="290"/>
      <c r="RX1" s="290"/>
      <c r="RY1" s="290"/>
      <c r="RZ1" s="290"/>
      <c r="SA1" s="290"/>
      <c r="SB1" s="290"/>
      <c r="SC1" s="290"/>
      <c r="SD1" s="290"/>
      <c r="SE1" s="290"/>
      <c r="SF1" s="290"/>
      <c r="SG1" s="290"/>
      <c r="SH1" s="290"/>
      <c r="SI1" s="290"/>
      <c r="SJ1" s="290"/>
      <c r="SK1" s="290"/>
      <c r="SL1" s="290"/>
      <c r="SM1" s="290"/>
      <c r="SN1" s="290"/>
      <c r="SO1" s="290"/>
      <c r="SP1" s="290"/>
      <c r="SQ1" s="290"/>
      <c r="SR1" s="290"/>
      <c r="SS1" s="290"/>
      <c r="ST1" s="290"/>
      <c r="SU1" s="290"/>
      <c r="SV1" s="290"/>
      <c r="SW1" s="290"/>
      <c r="SX1" s="290"/>
      <c r="SY1" s="290"/>
      <c r="SZ1" s="290"/>
      <c r="TA1" s="290"/>
      <c r="TB1" s="290"/>
      <c r="TC1" s="290"/>
      <c r="TD1" s="290"/>
      <c r="TE1" s="290"/>
      <c r="TF1" s="290"/>
      <c r="TG1" s="290"/>
      <c r="TH1" s="290"/>
      <c r="TI1" s="290"/>
      <c r="TJ1" s="290"/>
      <c r="TK1" s="290"/>
      <c r="TL1" s="290"/>
      <c r="TM1" s="290"/>
      <c r="TN1" s="290"/>
      <c r="TO1" s="290"/>
      <c r="TP1" s="290"/>
      <c r="TQ1" s="290"/>
      <c r="TR1" s="290"/>
      <c r="TS1" s="290"/>
      <c r="TT1" s="290"/>
      <c r="TU1" s="290"/>
      <c r="TV1" s="290"/>
      <c r="TW1" s="290"/>
      <c r="TX1" s="290"/>
      <c r="TY1" s="290"/>
      <c r="TZ1" s="290"/>
      <c r="UA1" s="290"/>
      <c r="UB1" s="290"/>
      <c r="UC1" s="290"/>
      <c r="UD1" s="290"/>
      <c r="UE1" s="290"/>
      <c r="UF1" s="290"/>
      <c r="UG1" s="290"/>
      <c r="UH1" s="290"/>
      <c r="UI1" s="290"/>
      <c r="UJ1" s="290"/>
      <c r="UK1" s="290"/>
      <c r="UL1" s="290"/>
      <c r="UM1" s="290"/>
      <c r="UN1" s="290"/>
      <c r="UO1" s="290"/>
      <c r="UP1" s="290"/>
      <c r="UQ1" s="290"/>
      <c r="UR1" s="290"/>
      <c r="US1" s="290"/>
      <c r="UT1" s="290"/>
      <c r="UU1" s="290"/>
      <c r="UV1" s="290"/>
      <c r="UW1" s="290"/>
      <c r="UX1" s="290"/>
      <c r="UY1" s="290"/>
      <c r="UZ1" s="290"/>
      <c r="VA1" s="290"/>
      <c r="VB1" s="290"/>
      <c r="VC1" s="290"/>
      <c r="VD1" s="290"/>
      <c r="VE1" s="290"/>
      <c r="VF1" s="290"/>
      <c r="VG1" s="290"/>
      <c r="VH1" s="290"/>
      <c r="VI1" s="290"/>
      <c r="VJ1" s="290"/>
      <c r="VK1" s="290"/>
      <c r="VL1" s="290"/>
      <c r="VM1" s="290"/>
      <c r="VN1" s="290"/>
      <c r="VO1" s="290"/>
      <c r="VP1" s="290"/>
      <c r="VQ1" s="290"/>
      <c r="VR1" s="290"/>
      <c r="VS1" s="290"/>
      <c r="VT1" s="290"/>
      <c r="VU1" s="290"/>
      <c r="VV1" s="290"/>
      <c r="VW1" s="290"/>
      <c r="VX1" s="290"/>
      <c r="VY1" s="290"/>
      <c r="VZ1" s="290"/>
      <c r="WA1" s="290"/>
      <c r="WB1" s="290"/>
      <c r="WC1" s="290"/>
      <c r="WD1" s="290"/>
      <c r="WE1" s="290"/>
      <c r="WF1" s="290"/>
      <c r="WG1" s="290"/>
      <c r="WH1" s="290"/>
      <c r="WI1" s="290"/>
      <c r="WJ1" s="290"/>
      <c r="WK1" s="290"/>
      <c r="WL1" s="290"/>
      <c r="WM1" s="290"/>
      <c r="WN1" s="290"/>
      <c r="WO1" s="290"/>
      <c r="WP1" s="290"/>
      <c r="WQ1" s="290"/>
      <c r="WR1" s="290"/>
      <c r="WS1" s="290"/>
      <c r="WT1" s="290"/>
      <c r="WU1" s="290"/>
      <c r="WV1" s="290"/>
      <c r="WW1" s="290"/>
      <c r="WX1" s="290"/>
      <c r="WY1" s="290"/>
      <c r="WZ1" s="290"/>
      <c r="XA1" s="290"/>
      <c r="XB1" s="290"/>
      <c r="XC1" s="290"/>
      <c r="XD1" s="290"/>
      <c r="XE1" s="290"/>
      <c r="XF1" s="290"/>
      <c r="XG1" s="290"/>
      <c r="XH1" s="290"/>
      <c r="XI1" s="290"/>
      <c r="XJ1" s="290"/>
      <c r="XK1" s="290"/>
      <c r="XL1" s="290"/>
      <c r="XM1" s="290"/>
      <c r="XN1" s="290"/>
      <c r="XO1" s="290"/>
      <c r="XP1" s="290"/>
      <c r="XQ1" s="290"/>
      <c r="XR1" s="290"/>
      <c r="XS1" s="290"/>
      <c r="XT1" s="290"/>
      <c r="XU1" s="290"/>
      <c r="XV1" s="290"/>
      <c r="XW1" s="290"/>
      <c r="XX1" s="290"/>
      <c r="XY1" s="290"/>
      <c r="XZ1" s="290"/>
      <c r="YA1" s="290"/>
      <c r="YB1" s="290"/>
      <c r="YC1" s="290"/>
      <c r="YD1" s="290"/>
      <c r="YE1" s="290"/>
      <c r="YF1" s="290"/>
      <c r="YG1" s="290"/>
      <c r="YH1" s="290"/>
      <c r="YI1" s="290"/>
      <c r="YJ1" s="290"/>
      <c r="YK1" s="290"/>
      <c r="YL1" s="290"/>
      <c r="YM1" s="290"/>
      <c r="YN1" s="290"/>
      <c r="YO1" s="290"/>
      <c r="YP1" s="290"/>
      <c r="YQ1" s="290"/>
      <c r="YR1" s="290"/>
      <c r="YS1" s="290"/>
      <c r="YT1" s="290"/>
      <c r="YU1" s="290"/>
      <c r="YV1" s="290"/>
      <c r="YW1" s="290"/>
      <c r="YX1" s="290"/>
      <c r="YY1" s="290"/>
      <c r="YZ1" s="290"/>
      <c r="ZA1" s="290"/>
      <c r="ZB1" s="290"/>
      <c r="ZC1" s="290"/>
      <c r="ZD1" s="290"/>
      <c r="ZE1" s="290"/>
      <c r="ZF1" s="290"/>
      <c r="ZG1" s="290"/>
      <c r="ZH1" s="290"/>
      <c r="ZI1" s="290"/>
      <c r="ZJ1" s="290"/>
      <c r="ZK1" s="290"/>
      <c r="ZL1" s="290"/>
      <c r="ZM1" s="290"/>
      <c r="ZN1" s="290"/>
      <c r="ZO1" s="290"/>
      <c r="ZP1" s="290"/>
      <c r="ZQ1" s="290"/>
      <c r="ZR1" s="290"/>
      <c r="ZS1" s="290"/>
      <c r="ZT1" s="290"/>
      <c r="ZU1" s="290"/>
      <c r="ZV1" s="290"/>
      <c r="ZW1" s="290"/>
      <c r="ZX1" s="290"/>
      <c r="ZY1" s="290"/>
      <c r="ZZ1" s="290"/>
      <c r="AAA1" s="290"/>
      <c r="AAB1" s="290"/>
      <c r="AAC1" s="290"/>
      <c r="AAD1" s="290"/>
      <c r="AAE1" s="290"/>
      <c r="AAF1" s="290"/>
      <c r="AAG1" s="290"/>
      <c r="AAH1" s="290"/>
      <c r="AAI1" s="290"/>
      <c r="AAJ1" s="290"/>
      <c r="AAK1" s="290"/>
      <c r="AAL1" s="290"/>
      <c r="AAM1" s="290"/>
      <c r="AAN1" s="290"/>
      <c r="AAO1" s="290"/>
      <c r="AAP1" s="290"/>
      <c r="AAQ1" s="290"/>
      <c r="AAR1" s="290"/>
      <c r="AAS1" s="290"/>
      <c r="AAT1" s="290"/>
      <c r="AAU1" s="290"/>
      <c r="AAV1" s="290"/>
      <c r="AAW1" s="290"/>
      <c r="AAX1" s="290"/>
      <c r="AAY1" s="290"/>
      <c r="AAZ1" s="290"/>
      <c r="ABA1" s="290"/>
      <c r="ABB1" s="290"/>
      <c r="ABC1" s="290"/>
      <c r="ABD1" s="290"/>
      <c r="ABE1" s="290"/>
      <c r="ABF1" s="290"/>
      <c r="ABG1" s="290"/>
      <c r="ABH1" s="290"/>
      <c r="ABI1" s="290"/>
      <c r="ABJ1" s="290"/>
      <c r="ABK1" s="290"/>
      <c r="ABL1" s="290"/>
      <c r="ABM1" s="290"/>
      <c r="ABN1" s="290"/>
      <c r="ABO1" s="290"/>
      <c r="ABP1" s="290"/>
      <c r="ABQ1" s="290"/>
      <c r="ABR1" s="290"/>
      <c r="ABS1" s="290"/>
      <c r="ABT1" s="290"/>
      <c r="ABU1" s="290"/>
      <c r="ABV1" s="290"/>
      <c r="ABW1" s="290"/>
      <c r="ABX1" s="290"/>
      <c r="ABY1" s="290"/>
      <c r="ABZ1" s="290"/>
      <c r="ACA1" s="290"/>
      <c r="ACB1" s="290"/>
      <c r="ACC1" s="290"/>
      <c r="ACD1" s="290"/>
      <c r="ACE1" s="290"/>
      <c r="ACF1" s="290"/>
      <c r="ACG1" s="290"/>
      <c r="ACH1" s="290"/>
      <c r="ACI1" s="290"/>
      <c r="ACJ1" s="290"/>
      <c r="ACK1" s="290"/>
      <c r="ACL1" s="290"/>
      <c r="ACM1" s="290"/>
      <c r="ACN1" s="290"/>
      <c r="ACO1" s="290"/>
      <c r="ACP1" s="290"/>
      <c r="ACQ1" s="290"/>
      <c r="ACR1" s="290"/>
      <c r="ACS1" s="290"/>
      <c r="ACT1" s="290"/>
      <c r="ACU1" s="290"/>
      <c r="ACV1" s="290"/>
      <c r="ACW1" s="290"/>
      <c r="ACX1" s="290"/>
      <c r="ACY1" s="290"/>
      <c r="ACZ1" s="290"/>
      <c r="ADA1" s="290"/>
      <c r="ADB1" s="290"/>
      <c r="ADC1" s="290"/>
      <c r="ADD1" s="290"/>
      <c r="ADE1" s="290"/>
      <c r="ADF1" s="290"/>
      <c r="ADG1" s="290"/>
      <c r="ADH1" s="290"/>
      <c r="ADI1" s="290"/>
      <c r="ADJ1" s="290"/>
      <c r="ADK1" s="290"/>
      <c r="ADL1" s="290"/>
      <c r="ADM1" s="290"/>
      <c r="ADN1" s="290"/>
      <c r="ADO1" s="290"/>
      <c r="ADP1" s="290"/>
      <c r="ADQ1" s="290"/>
      <c r="ADR1" s="290"/>
      <c r="ADS1" s="290"/>
      <c r="ADT1" s="290"/>
      <c r="ADU1" s="290"/>
      <c r="ADV1" s="290"/>
      <c r="ADW1" s="290"/>
      <c r="ADX1" s="290"/>
      <c r="ADY1" s="290"/>
      <c r="ADZ1" s="290"/>
      <c r="AEA1" s="290"/>
      <c r="AEB1" s="290"/>
      <c r="AEC1" s="290"/>
      <c r="AED1" s="290"/>
      <c r="AEE1" s="290"/>
      <c r="AEF1" s="290"/>
      <c r="AEG1" s="290"/>
      <c r="AEH1" s="290"/>
      <c r="AEI1" s="290"/>
      <c r="AEJ1" s="290"/>
      <c r="AEK1" s="290"/>
      <c r="AEL1" s="290"/>
      <c r="AEM1" s="290"/>
      <c r="AEN1" s="290"/>
      <c r="AEO1" s="290"/>
      <c r="AEP1" s="290"/>
      <c r="AEQ1" s="290"/>
      <c r="AER1" s="290"/>
      <c r="AES1" s="290"/>
      <c r="AET1" s="290"/>
      <c r="AEU1" s="290"/>
      <c r="AEV1" s="290"/>
      <c r="AEW1" s="290"/>
      <c r="AEX1" s="290"/>
      <c r="AEY1" s="290"/>
      <c r="AEZ1" s="290"/>
      <c r="AFA1" s="290"/>
      <c r="AFB1" s="290"/>
      <c r="AFC1" s="290"/>
      <c r="AFD1" s="290"/>
      <c r="AFE1" s="290"/>
      <c r="AFF1" s="290"/>
      <c r="AFG1" s="290"/>
      <c r="AFH1" s="290"/>
      <c r="AFI1" s="290"/>
      <c r="AFJ1" s="290"/>
      <c r="AFK1" s="290"/>
      <c r="AFL1" s="290"/>
      <c r="AFM1" s="290"/>
      <c r="AFN1" s="290"/>
      <c r="AFO1" s="290"/>
      <c r="AFP1" s="290"/>
      <c r="AFQ1" s="290"/>
      <c r="AFR1" s="290"/>
      <c r="AFS1" s="290"/>
      <c r="AFT1" s="290"/>
      <c r="AFU1" s="290"/>
      <c r="AFV1" s="290"/>
      <c r="AFW1" s="290"/>
      <c r="AFX1" s="290"/>
      <c r="AFY1" s="290"/>
      <c r="AFZ1" s="290"/>
      <c r="AGA1" s="290"/>
      <c r="AGB1" s="290"/>
      <c r="AGC1" s="290"/>
      <c r="AGD1" s="290"/>
      <c r="AGE1" s="290"/>
      <c r="AGF1" s="290"/>
      <c r="AGG1" s="290"/>
      <c r="AGH1" s="290"/>
      <c r="AGI1" s="290"/>
      <c r="AGJ1" s="290"/>
      <c r="AGK1" s="290"/>
      <c r="AGL1" s="290"/>
      <c r="AGM1" s="290"/>
      <c r="AGN1" s="290"/>
      <c r="AGO1" s="290"/>
      <c r="AGP1" s="290"/>
      <c r="AGQ1" s="290"/>
      <c r="AGR1" s="290"/>
      <c r="AGS1" s="290"/>
      <c r="AGT1" s="290"/>
      <c r="AGU1" s="290"/>
      <c r="AGV1" s="290"/>
      <c r="AGW1" s="290"/>
      <c r="AGX1" s="290"/>
      <c r="AGY1" s="290"/>
      <c r="AGZ1" s="290"/>
      <c r="AHA1" s="290"/>
      <c r="AHB1" s="290"/>
      <c r="AHC1" s="290"/>
      <c r="AHD1" s="290"/>
      <c r="AHE1" s="290"/>
      <c r="AHF1" s="290"/>
      <c r="AHG1" s="290"/>
      <c r="AHH1" s="290"/>
      <c r="AHI1" s="290"/>
      <c r="AHJ1" s="290"/>
      <c r="AHK1" s="290"/>
      <c r="AHL1" s="290"/>
      <c r="AHM1" s="290"/>
      <c r="AHN1" s="290"/>
      <c r="AHO1" s="290"/>
      <c r="AHP1" s="290"/>
      <c r="AHQ1" s="290"/>
      <c r="AHR1" s="290"/>
      <c r="AHS1" s="290"/>
      <c r="AHT1" s="290"/>
      <c r="AHU1" s="290"/>
      <c r="AHV1" s="290"/>
      <c r="AHW1" s="290"/>
      <c r="AHX1" s="290"/>
      <c r="AHY1" s="290"/>
      <c r="AHZ1" s="290"/>
      <c r="AIA1" s="290"/>
      <c r="AIB1" s="290"/>
      <c r="AIC1" s="290"/>
      <c r="AID1" s="290"/>
      <c r="AIE1" s="290"/>
      <c r="AIF1" s="290"/>
      <c r="AIG1" s="290"/>
      <c r="AIH1" s="290"/>
      <c r="AII1" s="290"/>
      <c r="AIJ1" s="290"/>
      <c r="AIK1" s="290"/>
      <c r="AIL1" s="290"/>
      <c r="AIM1" s="290"/>
      <c r="AIN1" s="290"/>
      <c r="AIO1" s="290"/>
      <c r="AIP1" s="290"/>
      <c r="AIQ1" s="290"/>
      <c r="AIR1" s="290"/>
      <c r="AIS1" s="290"/>
      <c r="AIT1" s="290"/>
      <c r="AIU1" s="290"/>
      <c r="AIV1" s="290"/>
      <c r="AIW1" s="290"/>
      <c r="AIX1" s="290"/>
      <c r="AIY1" s="290"/>
      <c r="AIZ1" s="290"/>
      <c r="AJA1" s="290"/>
      <c r="AJB1" s="290"/>
      <c r="AJC1" s="290"/>
      <c r="AJD1" s="290"/>
      <c r="AJE1" s="290"/>
      <c r="AJF1" s="290"/>
      <c r="AJG1" s="290"/>
      <c r="AJH1" s="290"/>
      <c r="AJI1" s="290"/>
      <c r="AJJ1" s="290"/>
      <c r="AJK1" s="290"/>
      <c r="AJL1" s="290"/>
      <c r="AJM1" s="290"/>
      <c r="AJN1" s="290"/>
      <c r="AJO1" s="290"/>
      <c r="AJP1" s="290"/>
      <c r="AJQ1" s="290"/>
      <c r="AJR1" s="290"/>
      <c r="AJS1" s="290"/>
      <c r="AJT1" s="290"/>
      <c r="AJU1" s="290"/>
      <c r="AJV1" s="290"/>
      <c r="AJW1" s="290"/>
      <c r="AJX1" s="290"/>
      <c r="AJY1" s="290"/>
      <c r="AJZ1" s="290"/>
      <c r="AKA1" s="290"/>
      <c r="AKB1" s="290"/>
      <c r="AKC1" s="290"/>
      <c r="AKD1" s="290"/>
      <c r="AKE1" s="290"/>
      <c r="AKF1" s="290"/>
      <c r="AKG1" s="290"/>
      <c r="AKH1" s="290"/>
      <c r="AKI1" s="290"/>
      <c r="AKJ1" s="290"/>
      <c r="AKK1" s="290"/>
      <c r="AKL1" s="290"/>
      <c r="AKM1" s="290"/>
      <c r="AKN1" s="290"/>
      <c r="AKO1" s="290"/>
      <c r="AKP1" s="290"/>
      <c r="AKQ1" s="290"/>
      <c r="AKR1" s="290"/>
      <c r="AKS1" s="290"/>
      <c r="AKT1" s="290"/>
      <c r="AKU1" s="290"/>
      <c r="AKV1" s="290"/>
      <c r="AKW1" s="290"/>
      <c r="AKX1" s="290"/>
      <c r="AKY1" s="290"/>
      <c r="AKZ1" s="290"/>
      <c r="ALA1" s="290"/>
      <c r="ALB1" s="290"/>
      <c r="ALC1" s="290"/>
      <c r="ALD1" s="290"/>
      <c r="ALE1" s="290"/>
      <c r="ALF1" s="290"/>
      <c r="ALG1" s="290"/>
      <c r="ALH1" s="290"/>
      <c r="ALI1" s="290"/>
      <c r="ALJ1" s="290"/>
      <c r="ALK1" s="290"/>
      <c r="ALL1" s="290"/>
      <c r="ALM1" s="290"/>
      <c r="ALN1" s="290"/>
      <c r="ALO1" s="290"/>
      <c r="ALP1" s="290"/>
      <c r="ALQ1" s="290"/>
      <c r="ALR1" s="290"/>
      <c r="ALS1" s="290"/>
      <c r="ALT1" s="290"/>
      <c r="ALU1" s="290"/>
      <c r="ALV1" s="290"/>
      <c r="ALW1" s="290"/>
      <c r="ALX1" s="290"/>
      <c r="ALY1" s="290"/>
      <c r="ALZ1" s="290"/>
      <c r="AMA1" s="290"/>
      <c r="AMB1" s="290"/>
      <c r="AMC1" s="290"/>
      <c r="AMD1" s="290"/>
      <c r="AME1" s="290"/>
      <c r="AMF1" s="290"/>
      <c r="AMG1" s="290"/>
      <c r="AMH1" s="290"/>
      <c r="AMI1" s="290"/>
      <c r="AMJ1" s="290"/>
      <c r="AMK1" s="290"/>
      <c r="AML1" s="290"/>
      <c r="AMM1" s="290"/>
      <c r="AMN1" s="290"/>
      <c r="AMO1" s="290"/>
      <c r="AMP1" s="290"/>
      <c r="AMQ1" s="290"/>
      <c r="AMR1" s="290"/>
      <c r="AMS1" s="290"/>
      <c r="AMT1" s="290"/>
      <c r="AMU1" s="290"/>
      <c r="AMV1" s="290"/>
      <c r="AMW1" s="290"/>
      <c r="AMX1" s="290"/>
      <c r="AMY1" s="290"/>
      <c r="AMZ1" s="290"/>
      <c r="ANA1" s="290"/>
      <c r="ANB1" s="290"/>
      <c r="ANC1" s="290"/>
      <c r="AND1" s="290"/>
      <c r="ANE1" s="290"/>
      <c r="ANF1" s="290"/>
      <c r="ANG1" s="290"/>
      <c r="ANH1" s="290"/>
      <c r="ANI1" s="290"/>
      <c r="ANJ1" s="290"/>
      <c r="ANK1" s="290"/>
      <c r="ANL1" s="290"/>
      <c r="ANM1" s="290"/>
      <c r="ANN1" s="290"/>
      <c r="ANO1" s="290"/>
      <c r="ANP1" s="290"/>
      <c r="ANQ1" s="290"/>
      <c r="ANR1" s="290"/>
      <c r="ANS1" s="290"/>
      <c r="ANT1" s="290"/>
      <c r="ANU1" s="290"/>
      <c r="ANV1" s="290"/>
      <c r="ANW1" s="290"/>
      <c r="ANX1" s="290"/>
      <c r="ANY1" s="290"/>
      <c r="ANZ1" s="290"/>
      <c r="AOA1" s="290"/>
      <c r="AOB1" s="290"/>
      <c r="AOC1" s="290"/>
      <c r="AOD1" s="290"/>
      <c r="AOE1" s="290"/>
      <c r="AOF1" s="290"/>
      <c r="AOG1" s="290"/>
      <c r="AOH1" s="290"/>
      <c r="AOI1" s="290"/>
      <c r="AOJ1" s="290"/>
      <c r="AOK1" s="290"/>
      <c r="AOL1" s="290"/>
      <c r="AOM1" s="290"/>
      <c r="AON1" s="290"/>
      <c r="AOO1" s="290"/>
      <c r="AOP1" s="290"/>
      <c r="AOQ1" s="290"/>
      <c r="AOR1" s="290"/>
      <c r="AOS1" s="290"/>
      <c r="AOT1" s="290"/>
      <c r="AOU1" s="290"/>
      <c r="AOV1" s="290"/>
      <c r="AOW1" s="290"/>
      <c r="AOX1" s="290"/>
      <c r="AOY1" s="290"/>
      <c r="AOZ1" s="290"/>
      <c r="APA1" s="290"/>
      <c r="APB1" s="290"/>
      <c r="APC1" s="290"/>
      <c r="APD1" s="290"/>
      <c r="APE1" s="290"/>
      <c r="APF1" s="290"/>
      <c r="APG1" s="290"/>
      <c r="APH1" s="290"/>
      <c r="API1" s="290"/>
      <c r="APJ1" s="290"/>
      <c r="APK1" s="290"/>
      <c r="APL1" s="290"/>
      <c r="APM1" s="290"/>
      <c r="APN1" s="290"/>
      <c r="APO1" s="290"/>
      <c r="APP1" s="290"/>
      <c r="APQ1" s="290"/>
      <c r="APR1" s="290"/>
      <c r="APS1" s="290"/>
      <c r="APT1" s="290"/>
      <c r="APU1" s="290"/>
      <c r="APV1" s="290"/>
      <c r="APW1" s="290"/>
      <c r="APX1" s="290"/>
      <c r="APY1" s="290"/>
      <c r="APZ1" s="290"/>
      <c r="AQA1" s="290"/>
      <c r="AQB1" s="290"/>
      <c r="AQC1" s="290"/>
      <c r="AQD1" s="290"/>
      <c r="AQE1" s="290"/>
      <c r="AQF1" s="290"/>
      <c r="AQG1" s="290"/>
      <c r="AQH1" s="290"/>
      <c r="AQI1" s="290"/>
      <c r="AQJ1" s="290"/>
      <c r="AQK1" s="290"/>
      <c r="AQL1" s="290"/>
      <c r="AQM1" s="290"/>
      <c r="AQN1" s="290"/>
      <c r="AQO1" s="290"/>
      <c r="AQP1" s="290"/>
      <c r="AQQ1" s="290"/>
      <c r="AQR1" s="290"/>
      <c r="AQS1" s="290"/>
      <c r="AQT1" s="290"/>
      <c r="AQU1" s="290"/>
      <c r="AQV1" s="290"/>
      <c r="AQW1" s="290"/>
      <c r="AQX1" s="290"/>
      <c r="AQY1" s="290"/>
      <c r="AQZ1" s="290"/>
      <c r="ARA1" s="290"/>
      <c r="ARB1" s="290"/>
      <c r="ARC1" s="290"/>
      <c r="ARD1" s="290"/>
      <c r="ARE1" s="290"/>
      <c r="ARF1" s="290"/>
      <c r="ARG1" s="290"/>
      <c r="ARH1" s="290"/>
      <c r="ARI1" s="290"/>
      <c r="ARJ1" s="290"/>
      <c r="ARK1" s="290"/>
      <c r="ARL1" s="290"/>
      <c r="ARM1" s="290"/>
      <c r="ARN1" s="290"/>
      <c r="ARO1" s="290"/>
      <c r="ARP1" s="290"/>
      <c r="ARQ1" s="290"/>
      <c r="ARR1" s="290"/>
      <c r="ARS1" s="290"/>
      <c r="ART1" s="290"/>
      <c r="ARU1" s="290"/>
      <c r="ARV1" s="290"/>
      <c r="ARW1" s="290"/>
      <c r="ARX1" s="290"/>
      <c r="ARY1" s="290"/>
      <c r="ARZ1" s="290"/>
      <c r="ASA1" s="290"/>
      <c r="ASB1" s="290"/>
      <c r="ASC1" s="290"/>
      <c r="ASD1" s="290"/>
      <c r="ASE1" s="290"/>
      <c r="ASF1" s="290"/>
      <c r="ASG1" s="290"/>
      <c r="ASH1" s="290"/>
      <c r="ASI1" s="290"/>
      <c r="ASJ1" s="290"/>
      <c r="ASK1" s="290"/>
      <c r="ASL1" s="290"/>
      <c r="ASM1" s="290"/>
      <c r="ASN1" s="290"/>
      <c r="ASO1" s="290"/>
      <c r="ASP1" s="290"/>
      <c r="ASQ1" s="290"/>
      <c r="ASR1" s="290"/>
      <c r="ASS1" s="290"/>
      <c r="AST1" s="290"/>
      <c r="ASU1" s="290"/>
      <c r="ASV1" s="290"/>
      <c r="ASW1" s="290"/>
      <c r="ASX1" s="290"/>
      <c r="ASY1" s="290"/>
      <c r="ASZ1" s="290"/>
      <c r="ATA1" s="290"/>
      <c r="ATB1" s="290"/>
      <c r="ATC1" s="290"/>
      <c r="ATD1" s="290"/>
      <c r="ATE1" s="290"/>
      <c r="ATF1" s="290"/>
      <c r="ATG1" s="290"/>
      <c r="ATH1" s="290"/>
      <c r="ATI1" s="290"/>
      <c r="ATJ1" s="290"/>
      <c r="ATK1" s="290"/>
      <c r="ATL1" s="290"/>
      <c r="ATM1" s="290"/>
      <c r="ATN1" s="290"/>
      <c r="ATO1" s="290"/>
      <c r="ATP1" s="290"/>
      <c r="ATQ1" s="290"/>
      <c r="ATR1" s="290"/>
      <c r="ATS1" s="290"/>
      <c r="ATT1" s="290"/>
      <c r="ATU1" s="290"/>
      <c r="ATV1" s="290"/>
      <c r="ATW1" s="290"/>
      <c r="ATX1" s="290"/>
      <c r="ATY1" s="290"/>
      <c r="ATZ1" s="290"/>
      <c r="AUA1" s="290"/>
      <c r="AUB1" s="290"/>
      <c r="AUC1" s="290"/>
      <c r="AUD1" s="290"/>
      <c r="AUE1" s="290"/>
      <c r="AUF1" s="290"/>
      <c r="AUG1" s="290"/>
      <c r="AUH1" s="290"/>
      <c r="AUI1" s="290"/>
      <c r="AUJ1" s="290"/>
      <c r="AUK1" s="290"/>
      <c r="AUL1" s="290"/>
      <c r="AUM1" s="290"/>
      <c r="AUN1" s="290"/>
      <c r="AUO1" s="290"/>
      <c r="AUP1" s="290"/>
      <c r="AUQ1" s="290"/>
      <c r="AUR1" s="290"/>
      <c r="AUS1" s="290"/>
      <c r="AUT1" s="290"/>
      <c r="AUU1" s="290"/>
      <c r="AUV1" s="290"/>
      <c r="AUW1" s="290"/>
      <c r="AUX1" s="290"/>
      <c r="AUY1" s="290"/>
      <c r="AUZ1" s="290"/>
      <c r="AVA1" s="290"/>
      <c r="AVB1" s="290"/>
      <c r="AVC1" s="290"/>
      <c r="AVD1" s="290"/>
      <c r="AVE1" s="290"/>
      <c r="AVF1" s="290"/>
      <c r="AVG1" s="290"/>
      <c r="AVH1" s="290"/>
      <c r="AVI1" s="290"/>
      <c r="AVJ1" s="290"/>
      <c r="AVK1" s="290"/>
      <c r="AVL1" s="290"/>
      <c r="AVM1" s="290"/>
      <c r="AVN1" s="290"/>
      <c r="AVO1" s="290"/>
      <c r="AVP1" s="290"/>
      <c r="AVQ1" s="290"/>
      <c r="AVR1" s="290"/>
      <c r="AVS1" s="290"/>
      <c r="AVT1" s="290"/>
      <c r="AVU1" s="290"/>
      <c r="AVV1" s="290"/>
      <c r="AVW1" s="290"/>
      <c r="AVX1" s="290"/>
      <c r="AVY1" s="290"/>
      <c r="AVZ1" s="290"/>
      <c r="AWA1" s="290"/>
      <c r="AWB1" s="290"/>
      <c r="AWC1" s="290"/>
      <c r="AWD1" s="290"/>
      <c r="AWE1" s="290"/>
      <c r="AWF1" s="290"/>
      <c r="AWG1" s="290"/>
      <c r="AWH1" s="290"/>
      <c r="AWI1" s="290"/>
      <c r="AWJ1" s="290"/>
      <c r="AWK1" s="290"/>
      <c r="AWL1" s="290"/>
      <c r="AWM1" s="290"/>
      <c r="AWN1" s="290"/>
      <c r="AWO1" s="290"/>
      <c r="AWP1" s="290"/>
      <c r="AWQ1" s="290"/>
      <c r="AWR1" s="290"/>
      <c r="AWS1" s="290"/>
      <c r="AWT1" s="290"/>
      <c r="AWU1" s="290"/>
      <c r="AWV1" s="290"/>
      <c r="AWW1" s="290"/>
      <c r="AWX1" s="290"/>
      <c r="AWY1" s="290"/>
      <c r="AWZ1" s="290"/>
      <c r="AXA1" s="290"/>
      <c r="AXB1" s="290"/>
      <c r="AXC1" s="290"/>
      <c r="AXD1" s="290"/>
      <c r="AXE1" s="290"/>
      <c r="AXF1" s="290"/>
      <c r="AXG1" s="290"/>
      <c r="AXH1" s="290"/>
      <c r="AXI1" s="290"/>
      <c r="AXJ1" s="290"/>
      <c r="AXK1" s="290"/>
      <c r="AXL1" s="290"/>
      <c r="AXM1" s="290"/>
      <c r="AXN1" s="290"/>
      <c r="AXO1" s="290"/>
      <c r="AXP1" s="290"/>
      <c r="AXQ1" s="290"/>
      <c r="AXR1" s="290"/>
      <c r="AXS1" s="290"/>
      <c r="AXT1" s="290"/>
      <c r="AXU1" s="290"/>
      <c r="AXV1" s="290"/>
      <c r="AXW1" s="290"/>
      <c r="AXX1" s="290"/>
      <c r="AXY1" s="290"/>
      <c r="AXZ1" s="290"/>
      <c r="AYA1" s="290"/>
      <c r="AYB1" s="290"/>
      <c r="AYC1" s="290"/>
      <c r="AYD1" s="290"/>
      <c r="AYE1" s="290"/>
      <c r="AYF1" s="290"/>
      <c r="AYG1" s="290"/>
      <c r="AYH1" s="290"/>
      <c r="AYI1" s="290"/>
      <c r="AYJ1" s="290"/>
      <c r="AYK1" s="290"/>
      <c r="AYL1" s="290"/>
      <c r="AYM1" s="290"/>
      <c r="AYN1" s="290"/>
      <c r="AYO1" s="290"/>
      <c r="AYP1" s="290"/>
      <c r="AYQ1" s="290"/>
      <c r="AYR1" s="290"/>
      <c r="AYS1" s="290"/>
      <c r="AYT1" s="290"/>
      <c r="AYU1" s="290"/>
      <c r="AYV1" s="290"/>
      <c r="AYW1" s="290"/>
      <c r="AYX1" s="290"/>
      <c r="AYY1" s="290"/>
      <c r="AYZ1" s="290"/>
      <c r="AZA1" s="290"/>
      <c r="AZB1" s="290"/>
      <c r="AZC1" s="290"/>
      <c r="AZD1" s="290"/>
      <c r="AZE1" s="290"/>
      <c r="AZF1" s="290"/>
      <c r="AZG1" s="290"/>
      <c r="AZH1" s="290"/>
      <c r="AZI1" s="290"/>
      <c r="AZJ1" s="290"/>
      <c r="AZK1" s="290"/>
      <c r="AZL1" s="290"/>
      <c r="AZM1" s="290"/>
      <c r="AZN1" s="290"/>
      <c r="AZO1" s="290"/>
      <c r="AZP1" s="290"/>
      <c r="AZQ1" s="290"/>
      <c r="AZR1" s="290"/>
      <c r="AZS1" s="290"/>
      <c r="AZT1" s="290"/>
      <c r="AZU1" s="290"/>
      <c r="AZV1" s="290"/>
      <c r="AZW1" s="290"/>
      <c r="AZX1" s="290"/>
      <c r="AZY1" s="290"/>
      <c r="AZZ1" s="290"/>
      <c r="BAA1" s="290"/>
      <c r="BAB1" s="290"/>
      <c r="BAC1" s="290"/>
      <c r="BAD1" s="290"/>
      <c r="BAE1" s="290"/>
      <c r="BAF1" s="290"/>
      <c r="BAG1" s="290"/>
      <c r="BAH1" s="290"/>
      <c r="BAI1" s="290"/>
      <c r="BAJ1" s="290"/>
      <c r="BAK1" s="290"/>
      <c r="BAL1" s="290"/>
      <c r="BAM1" s="290"/>
      <c r="BAN1" s="290"/>
      <c r="BAO1" s="290"/>
      <c r="BAP1" s="290"/>
      <c r="BAQ1" s="290"/>
      <c r="BAR1" s="290"/>
      <c r="BAS1" s="290"/>
      <c r="BAT1" s="290"/>
      <c r="BAU1" s="290"/>
      <c r="BAV1" s="290"/>
      <c r="BAW1" s="290"/>
      <c r="BAX1" s="290"/>
      <c r="BAY1" s="290"/>
      <c r="BAZ1" s="290"/>
      <c r="BBA1" s="290"/>
      <c r="BBB1" s="290"/>
      <c r="BBC1" s="290"/>
      <c r="BBD1" s="290"/>
      <c r="BBE1" s="290"/>
      <c r="BBF1" s="290"/>
      <c r="BBG1" s="290"/>
      <c r="BBH1" s="290"/>
      <c r="BBI1" s="290"/>
      <c r="BBJ1" s="290"/>
      <c r="BBK1" s="290"/>
      <c r="BBL1" s="290"/>
      <c r="BBM1" s="290"/>
      <c r="BBN1" s="290"/>
      <c r="BBO1" s="290"/>
      <c r="BBP1" s="290"/>
      <c r="BBQ1" s="290"/>
      <c r="BBR1" s="290"/>
      <c r="BBS1" s="290"/>
      <c r="BBT1" s="290"/>
      <c r="BBU1" s="290"/>
      <c r="BBV1" s="290"/>
      <c r="BBW1" s="290"/>
      <c r="BBX1" s="290"/>
      <c r="BBY1" s="290"/>
      <c r="BBZ1" s="290"/>
      <c r="BCA1" s="290"/>
      <c r="BCB1" s="290"/>
      <c r="BCC1" s="290"/>
      <c r="BCD1" s="290"/>
      <c r="BCE1" s="290"/>
      <c r="BCF1" s="290"/>
      <c r="BCG1" s="290"/>
      <c r="BCH1" s="290"/>
      <c r="BCI1" s="290"/>
      <c r="BCJ1" s="290"/>
      <c r="BCK1" s="290"/>
      <c r="BCL1" s="290"/>
      <c r="BCM1" s="290"/>
      <c r="BCN1" s="290"/>
      <c r="BCO1" s="290"/>
      <c r="BCP1" s="290"/>
      <c r="BCQ1" s="290"/>
      <c r="BCR1" s="290"/>
      <c r="BCS1" s="290"/>
      <c r="BCT1" s="290"/>
      <c r="BCU1" s="290"/>
      <c r="BCV1" s="290"/>
      <c r="BCW1" s="290"/>
      <c r="BCX1" s="290"/>
      <c r="BCY1" s="290"/>
      <c r="BCZ1" s="290"/>
      <c r="BDA1" s="290"/>
      <c r="BDB1" s="290"/>
      <c r="BDC1" s="290"/>
      <c r="BDD1" s="290"/>
      <c r="BDE1" s="290"/>
      <c r="BDF1" s="290"/>
      <c r="BDG1" s="290"/>
      <c r="BDH1" s="290"/>
      <c r="BDI1" s="290"/>
      <c r="BDJ1" s="290"/>
      <c r="BDK1" s="290"/>
      <c r="BDL1" s="290"/>
      <c r="BDM1" s="290"/>
      <c r="BDN1" s="290"/>
      <c r="BDO1" s="290"/>
      <c r="BDP1" s="290"/>
      <c r="BDQ1" s="290"/>
      <c r="BDR1" s="290"/>
      <c r="BDS1" s="290"/>
      <c r="BDT1" s="290"/>
      <c r="BDU1" s="290"/>
      <c r="BDV1" s="290"/>
      <c r="BDW1" s="290"/>
      <c r="BDX1" s="290"/>
      <c r="BDY1" s="290"/>
      <c r="BDZ1" s="290"/>
      <c r="BEA1" s="290"/>
      <c r="BEB1" s="290"/>
      <c r="BEC1" s="290"/>
      <c r="BED1" s="290"/>
      <c r="BEE1" s="290"/>
      <c r="BEF1" s="290"/>
      <c r="BEG1" s="290"/>
      <c r="BEH1" s="290"/>
      <c r="BEI1" s="290"/>
      <c r="BEJ1" s="290"/>
      <c r="BEK1" s="290"/>
      <c r="BEL1" s="290"/>
      <c r="BEM1" s="290"/>
      <c r="BEN1" s="290"/>
      <c r="BEO1" s="290"/>
      <c r="BEP1" s="290"/>
      <c r="BEQ1" s="290"/>
      <c r="BER1" s="290"/>
      <c r="BES1" s="290"/>
      <c r="BET1" s="290"/>
      <c r="BEU1" s="290"/>
      <c r="BEV1" s="290"/>
      <c r="BEW1" s="290"/>
      <c r="BEX1" s="290"/>
      <c r="BEY1" s="290"/>
      <c r="BEZ1" s="290"/>
      <c r="BFA1" s="290"/>
      <c r="BFB1" s="290"/>
      <c r="BFC1" s="290"/>
      <c r="BFD1" s="290"/>
      <c r="BFE1" s="290"/>
      <c r="BFF1" s="290"/>
      <c r="BFG1" s="290"/>
      <c r="BFH1" s="290"/>
      <c r="BFI1" s="290"/>
      <c r="BFJ1" s="290"/>
      <c r="BFK1" s="290"/>
      <c r="BFL1" s="290"/>
      <c r="BFM1" s="290"/>
      <c r="BFN1" s="290"/>
      <c r="BFO1" s="290"/>
      <c r="BFP1" s="290"/>
      <c r="BFQ1" s="290"/>
      <c r="BFR1" s="290"/>
      <c r="BFS1" s="290"/>
      <c r="BFT1" s="290"/>
      <c r="BFU1" s="290"/>
      <c r="BFV1" s="290"/>
      <c r="BFW1" s="290"/>
      <c r="BFX1" s="290"/>
      <c r="BFY1" s="290"/>
      <c r="BFZ1" s="290"/>
      <c r="BGA1" s="290"/>
      <c r="BGB1" s="290"/>
      <c r="BGC1" s="290"/>
      <c r="BGD1" s="290"/>
      <c r="BGE1" s="290"/>
      <c r="BGF1" s="290"/>
      <c r="BGG1" s="290"/>
      <c r="BGH1" s="290"/>
      <c r="BGI1" s="290"/>
      <c r="BGJ1" s="290"/>
      <c r="BGK1" s="290"/>
      <c r="BGL1" s="290"/>
      <c r="BGM1" s="290"/>
      <c r="BGN1" s="290"/>
      <c r="BGO1" s="290"/>
      <c r="BGP1" s="290"/>
      <c r="BGQ1" s="290"/>
      <c r="BGR1" s="290"/>
      <c r="BGS1" s="290"/>
      <c r="BGT1" s="290"/>
      <c r="BGU1" s="290"/>
      <c r="BGV1" s="290"/>
      <c r="BGW1" s="290"/>
      <c r="BGX1" s="290"/>
      <c r="BGY1" s="290"/>
      <c r="BGZ1" s="290"/>
      <c r="BHA1" s="290"/>
      <c r="BHB1" s="290"/>
      <c r="BHC1" s="290"/>
      <c r="BHD1" s="290"/>
      <c r="BHE1" s="290"/>
      <c r="BHF1" s="290"/>
      <c r="BHG1" s="290"/>
      <c r="BHH1" s="290"/>
      <c r="BHI1" s="290"/>
      <c r="BHJ1" s="290"/>
      <c r="BHK1" s="290"/>
      <c r="BHL1" s="290"/>
      <c r="BHM1" s="290"/>
      <c r="BHN1" s="290"/>
      <c r="BHO1" s="290"/>
      <c r="BHP1" s="290"/>
      <c r="BHQ1" s="290"/>
      <c r="BHR1" s="290"/>
      <c r="BHS1" s="290"/>
      <c r="BHT1" s="290"/>
      <c r="BHU1" s="290"/>
      <c r="BHV1" s="290"/>
      <c r="BHW1" s="290"/>
      <c r="BHX1" s="290"/>
      <c r="BHY1" s="290"/>
      <c r="BHZ1" s="290"/>
      <c r="BIA1" s="290"/>
      <c r="BIB1" s="290"/>
      <c r="BIC1" s="290"/>
      <c r="BID1" s="290"/>
      <c r="BIE1" s="290"/>
      <c r="BIF1" s="290"/>
      <c r="BIG1" s="290"/>
      <c r="BIH1" s="290"/>
      <c r="BII1" s="290"/>
      <c r="BIJ1" s="290"/>
      <c r="BIK1" s="290"/>
      <c r="BIL1" s="290"/>
      <c r="BIM1" s="290"/>
      <c r="BIN1" s="290"/>
      <c r="BIO1" s="290"/>
      <c r="BIP1" s="290"/>
      <c r="BIQ1" s="290"/>
      <c r="BIR1" s="290"/>
      <c r="BIS1" s="290"/>
      <c r="BIT1" s="290"/>
      <c r="BIU1" s="290"/>
      <c r="BIV1" s="290"/>
      <c r="BIW1" s="290"/>
      <c r="BIX1" s="290"/>
      <c r="BIY1" s="290"/>
      <c r="BIZ1" s="290"/>
      <c r="BJA1" s="290"/>
      <c r="BJB1" s="290"/>
      <c r="BJC1" s="290"/>
      <c r="BJD1" s="290"/>
      <c r="BJE1" s="290"/>
      <c r="BJF1" s="290"/>
      <c r="BJG1" s="290"/>
      <c r="BJH1" s="290"/>
      <c r="BJI1" s="290"/>
      <c r="BJJ1" s="290"/>
      <c r="BJK1" s="290"/>
      <c r="BJL1" s="290"/>
      <c r="BJM1" s="290"/>
      <c r="BJN1" s="290"/>
      <c r="BJO1" s="290"/>
      <c r="BJP1" s="290"/>
      <c r="BJQ1" s="290"/>
      <c r="BJR1" s="290"/>
      <c r="BJS1" s="290"/>
      <c r="BJT1" s="290"/>
      <c r="BJU1" s="290"/>
      <c r="BJV1" s="290"/>
      <c r="BJW1" s="290"/>
      <c r="BJX1" s="290"/>
      <c r="BJY1" s="290"/>
      <c r="BJZ1" s="290"/>
      <c r="BKA1" s="290"/>
      <c r="BKB1" s="290"/>
      <c r="BKC1" s="290"/>
      <c r="BKD1" s="290"/>
      <c r="BKE1" s="290"/>
      <c r="BKF1" s="290"/>
      <c r="BKG1" s="290"/>
      <c r="BKH1" s="290"/>
      <c r="BKI1" s="290"/>
      <c r="BKJ1" s="290"/>
      <c r="BKK1" s="290"/>
      <c r="BKL1" s="290"/>
      <c r="BKM1" s="290"/>
      <c r="BKN1" s="290"/>
      <c r="BKO1" s="290"/>
      <c r="BKP1" s="290"/>
      <c r="BKQ1" s="290"/>
      <c r="BKR1" s="290"/>
      <c r="BKS1" s="290"/>
      <c r="BKT1" s="290"/>
      <c r="BKU1" s="290"/>
      <c r="BKV1" s="290"/>
      <c r="BKW1" s="290"/>
      <c r="BKX1" s="290"/>
      <c r="BKY1" s="290"/>
      <c r="BKZ1" s="290"/>
      <c r="BLA1" s="290"/>
      <c r="BLB1" s="290"/>
      <c r="BLC1" s="290"/>
      <c r="BLD1" s="290"/>
      <c r="BLE1" s="290"/>
      <c r="BLF1" s="290"/>
      <c r="BLG1" s="290"/>
      <c r="BLH1" s="290"/>
      <c r="BLI1" s="290"/>
      <c r="BLJ1" s="290"/>
      <c r="BLK1" s="290"/>
      <c r="BLL1" s="290"/>
      <c r="BLM1" s="290"/>
      <c r="BLN1" s="290"/>
      <c r="BLO1" s="290"/>
      <c r="BLP1" s="290"/>
      <c r="BLQ1" s="290"/>
      <c r="BLR1" s="290"/>
      <c r="BLS1" s="290"/>
      <c r="BLT1" s="290"/>
      <c r="BLU1" s="290"/>
      <c r="BLV1" s="290"/>
      <c r="BLW1" s="290"/>
      <c r="BLX1" s="290"/>
      <c r="BLY1" s="290"/>
      <c r="BLZ1" s="290"/>
      <c r="BMA1" s="290"/>
      <c r="BMB1" s="290"/>
      <c r="BMC1" s="290"/>
      <c r="BMD1" s="290"/>
      <c r="BME1" s="290"/>
      <c r="BMF1" s="290"/>
      <c r="BMG1" s="290"/>
      <c r="BMH1" s="290"/>
      <c r="BMI1" s="290"/>
      <c r="BMJ1" s="290"/>
      <c r="BMK1" s="290"/>
      <c r="BML1" s="290"/>
      <c r="BMM1" s="290"/>
      <c r="BMN1" s="290"/>
      <c r="BMO1" s="290"/>
      <c r="BMP1" s="290"/>
      <c r="BMQ1" s="290"/>
      <c r="BMR1" s="290"/>
      <c r="BMS1" s="290"/>
      <c r="BMT1" s="290"/>
      <c r="BMU1" s="290"/>
      <c r="BMV1" s="290"/>
      <c r="BMW1" s="290"/>
      <c r="BMX1" s="290"/>
      <c r="BMY1" s="290"/>
      <c r="BMZ1" s="290"/>
      <c r="BNA1" s="290"/>
      <c r="BNB1" s="290"/>
      <c r="BNC1" s="290"/>
      <c r="BND1" s="290"/>
      <c r="BNE1" s="290"/>
      <c r="BNF1" s="290"/>
      <c r="BNG1" s="290"/>
      <c r="BNH1" s="290"/>
      <c r="BNI1" s="290"/>
      <c r="BNJ1" s="290"/>
      <c r="BNK1" s="290"/>
      <c r="BNL1" s="290"/>
      <c r="BNM1" s="290"/>
      <c r="BNN1" s="290"/>
      <c r="BNO1" s="290"/>
      <c r="BNP1" s="290"/>
      <c r="BNQ1" s="290"/>
      <c r="BNR1" s="290"/>
      <c r="BNS1" s="290"/>
      <c r="BNT1" s="290"/>
      <c r="BNU1" s="290"/>
      <c r="BNV1" s="290"/>
      <c r="BNW1" s="290"/>
      <c r="BNX1" s="290"/>
      <c r="BNY1" s="290"/>
      <c r="BNZ1" s="290"/>
      <c r="BOA1" s="290"/>
      <c r="BOB1" s="290"/>
      <c r="BOC1" s="290"/>
      <c r="BOD1" s="290"/>
      <c r="BOE1" s="290"/>
      <c r="BOF1" s="290"/>
      <c r="BOG1" s="290"/>
      <c r="BOH1" s="290"/>
      <c r="BOI1" s="290"/>
      <c r="BOJ1" s="290"/>
      <c r="BOK1" s="290"/>
      <c r="BOL1" s="290"/>
      <c r="BOM1" s="290"/>
      <c r="BON1" s="290"/>
      <c r="BOO1" s="290"/>
      <c r="BOP1" s="290"/>
      <c r="BOQ1" s="290"/>
      <c r="BOR1" s="290"/>
      <c r="BOS1" s="290"/>
      <c r="BOT1" s="290"/>
      <c r="BOU1" s="290"/>
      <c r="BOV1" s="290"/>
      <c r="BOW1" s="290"/>
      <c r="BOX1" s="290"/>
      <c r="BOY1" s="290"/>
      <c r="BOZ1" s="290"/>
      <c r="BPA1" s="290"/>
      <c r="BPB1" s="290"/>
      <c r="BPC1" s="290"/>
      <c r="BPD1" s="290"/>
      <c r="BPE1" s="290"/>
      <c r="BPF1" s="290"/>
      <c r="BPG1" s="290"/>
      <c r="BPH1" s="290"/>
      <c r="BPI1" s="290"/>
      <c r="BPJ1" s="290"/>
      <c r="BPK1" s="290"/>
      <c r="BPL1" s="290"/>
      <c r="BPM1" s="290"/>
      <c r="BPN1" s="290"/>
      <c r="BPO1" s="290"/>
      <c r="BPP1" s="290"/>
      <c r="BPQ1" s="290"/>
      <c r="BPR1" s="290"/>
      <c r="BPS1" s="290"/>
      <c r="BPT1" s="290"/>
      <c r="BPU1" s="290"/>
      <c r="BPV1" s="290"/>
      <c r="BPW1" s="290"/>
      <c r="BPX1" s="290"/>
      <c r="BPY1" s="290"/>
      <c r="BPZ1" s="290"/>
      <c r="BQA1" s="290"/>
      <c r="BQB1" s="290"/>
      <c r="BQC1" s="290"/>
      <c r="BQD1" s="290"/>
      <c r="BQE1" s="290"/>
      <c r="BQF1" s="290"/>
      <c r="BQG1" s="290"/>
      <c r="BQH1" s="290"/>
      <c r="BQI1" s="290"/>
      <c r="BQJ1" s="290"/>
      <c r="BQK1" s="290"/>
      <c r="BQL1" s="290"/>
      <c r="BQM1" s="290"/>
      <c r="BQN1" s="290"/>
      <c r="BQO1" s="290"/>
      <c r="BQP1" s="290"/>
      <c r="BQQ1" s="290"/>
      <c r="BQR1" s="290"/>
      <c r="BQS1" s="290"/>
      <c r="BQT1" s="290"/>
      <c r="BQU1" s="290"/>
      <c r="BQV1" s="290"/>
      <c r="BQW1" s="290"/>
      <c r="BQX1" s="290"/>
      <c r="BQY1" s="290"/>
      <c r="BQZ1" s="290"/>
      <c r="BRA1" s="290"/>
      <c r="BRB1" s="290"/>
      <c r="BRC1" s="290"/>
      <c r="BRD1" s="290"/>
      <c r="BRE1" s="290"/>
      <c r="BRF1" s="290"/>
      <c r="BRG1" s="290"/>
      <c r="BRH1" s="290"/>
      <c r="BRI1" s="290"/>
      <c r="BRJ1" s="290"/>
      <c r="BRK1" s="290"/>
      <c r="BRL1" s="290"/>
      <c r="BRM1" s="290"/>
      <c r="BRN1" s="290"/>
      <c r="BRO1" s="290"/>
      <c r="BRP1" s="290"/>
      <c r="BRQ1" s="290"/>
      <c r="BRR1" s="290"/>
      <c r="BRS1" s="290"/>
      <c r="BRT1" s="290"/>
      <c r="BRU1" s="290"/>
      <c r="BRV1" s="290"/>
      <c r="BRW1" s="290"/>
      <c r="BRX1" s="290"/>
      <c r="BRY1" s="290"/>
      <c r="BRZ1" s="290"/>
      <c r="BSA1" s="290"/>
      <c r="BSB1" s="290"/>
      <c r="BSC1" s="290"/>
      <c r="BSD1" s="290"/>
      <c r="BSE1" s="290"/>
      <c r="BSF1" s="290"/>
      <c r="BSG1" s="290"/>
      <c r="BSH1" s="290"/>
      <c r="BSI1" s="290"/>
      <c r="BSJ1" s="290"/>
      <c r="BSK1" s="290"/>
      <c r="BSL1" s="290"/>
      <c r="BSM1" s="290"/>
      <c r="BSN1" s="290"/>
      <c r="BSO1" s="290"/>
      <c r="BSP1" s="290"/>
      <c r="BSQ1" s="290"/>
      <c r="BSR1" s="290"/>
      <c r="BSS1" s="290"/>
      <c r="BST1" s="290"/>
      <c r="BSU1" s="290"/>
      <c r="BSV1" s="290"/>
      <c r="BSW1" s="290"/>
      <c r="BSX1" s="290"/>
      <c r="BSY1" s="290"/>
      <c r="BSZ1" s="290"/>
      <c r="BTA1" s="290"/>
      <c r="BTB1" s="290"/>
      <c r="BTC1" s="290"/>
      <c r="BTD1" s="290"/>
      <c r="BTE1" s="290"/>
      <c r="BTF1" s="290"/>
      <c r="BTG1" s="290"/>
      <c r="BTH1" s="290"/>
      <c r="BTI1" s="290"/>
      <c r="BTJ1" s="290"/>
      <c r="BTK1" s="290"/>
      <c r="BTL1" s="290"/>
      <c r="BTM1" s="290"/>
      <c r="BTN1" s="290"/>
      <c r="BTO1" s="290"/>
      <c r="BTP1" s="290"/>
      <c r="BTQ1" s="290"/>
      <c r="BTR1" s="290"/>
      <c r="BTS1" s="290"/>
      <c r="BTT1" s="290"/>
      <c r="BTU1" s="290"/>
      <c r="BTV1" s="290"/>
      <c r="BTW1" s="290"/>
      <c r="BTX1" s="290"/>
      <c r="BTY1" s="290"/>
      <c r="BTZ1" s="290"/>
      <c r="BUA1" s="290"/>
      <c r="BUB1" s="290"/>
      <c r="BUC1" s="290"/>
      <c r="BUD1" s="290"/>
      <c r="BUE1" s="290"/>
      <c r="BUF1" s="290"/>
      <c r="BUG1" s="290"/>
      <c r="BUH1" s="290"/>
      <c r="BUI1" s="290"/>
      <c r="BUJ1" s="290"/>
      <c r="BUK1" s="290"/>
      <c r="BUL1" s="290"/>
      <c r="BUM1" s="290"/>
      <c r="BUN1" s="290"/>
      <c r="BUO1" s="290"/>
      <c r="BUP1" s="290"/>
      <c r="BUQ1" s="290"/>
      <c r="BUR1" s="290"/>
      <c r="BUS1" s="290"/>
      <c r="BUT1" s="290"/>
      <c r="BUU1" s="290"/>
      <c r="BUV1" s="290"/>
      <c r="BUW1" s="290"/>
      <c r="BUX1" s="290"/>
      <c r="BUY1" s="290"/>
      <c r="BUZ1" s="290"/>
      <c r="BVA1" s="290"/>
      <c r="BVB1" s="290"/>
      <c r="BVC1" s="290"/>
      <c r="BVD1" s="290"/>
      <c r="BVE1" s="290"/>
      <c r="BVF1" s="290"/>
      <c r="BVG1" s="290"/>
      <c r="BVH1" s="290"/>
      <c r="BVI1" s="290"/>
      <c r="BVJ1" s="290"/>
      <c r="BVK1" s="290"/>
      <c r="BVL1" s="290"/>
      <c r="BVM1" s="290"/>
      <c r="BVN1" s="290"/>
      <c r="BVO1" s="290"/>
      <c r="BVP1" s="290"/>
      <c r="BVQ1" s="290"/>
      <c r="BVR1" s="290"/>
      <c r="BVS1" s="290"/>
      <c r="BVT1" s="290"/>
      <c r="BVU1" s="290"/>
      <c r="BVV1" s="290"/>
      <c r="BVW1" s="290"/>
      <c r="BVX1" s="290"/>
      <c r="BVY1" s="290"/>
      <c r="BVZ1" s="290"/>
      <c r="BWA1" s="290"/>
      <c r="BWB1" s="290"/>
      <c r="BWC1" s="290"/>
      <c r="BWD1" s="290"/>
      <c r="BWE1" s="290"/>
      <c r="BWF1" s="290"/>
      <c r="BWG1" s="290"/>
      <c r="BWH1" s="290"/>
      <c r="BWI1" s="290"/>
      <c r="BWJ1" s="290"/>
      <c r="BWK1" s="290"/>
      <c r="BWL1" s="290"/>
      <c r="BWM1" s="290"/>
      <c r="BWN1" s="290"/>
      <c r="BWO1" s="290"/>
      <c r="BWP1" s="290"/>
      <c r="BWQ1" s="290"/>
      <c r="BWR1" s="290"/>
      <c r="BWS1" s="290"/>
      <c r="BWT1" s="290"/>
      <c r="BWU1" s="290"/>
      <c r="BWV1" s="290"/>
      <c r="BWW1" s="290"/>
      <c r="BWX1" s="290"/>
      <c r="BWY1" s="290"/>
      <c r="BWZ1" s="290"/>
      <c r="BXA1" s="290"/>
      <c r="BXB1" s="290"/>
      <c r="BXC1" s="290"/>
      <c r="BXD1" s="290"/>
      <c r="BXE1" s="290"/>
      <c r="BXF1" s="290"/>
      <c r="BXG1" s="290"/>
      <c r="BXH1" s="290"/>
      <c r="BXI1" s="290"/>
      <c r="BXJ1" s="290"/>
      <c r="BXK1" s="290"/>
      <c r="BXL1" s="290"/>
      <c r="BXM1" s="290"/>
      <c r="BXN1" s="290"/>
      <c r="BXO1" s="290"/>
      <c r="BXP1" s="290"/>
      <c r="BXQ1" s="290"/>
      <c r="BXR1" s="290"/>
      <c r="BXS1" s="290"/>
      <c r="BXT1" s="290"/>
      <c r="BXU1" s="290"/>
      <c r="BXV1" s="290"/>
      <c r="BXW1" s="290"/>
      <c r="BXX1" s="290"/>
      <c r="BXY1" s="290"/>
      <c r="BXZ1" s="290"/>
      <c r="BYA1" s="290"/>
      <c r="BYB1" s="290"/>
      <c r="BYC1" s="290"/>
      <c r="BYD1" s="290"/>
      <c r="BYE1" s="290"/>
      <c r="BYF1" s="290"/>
      <c r="BYG1" s="290"/>
      <c r="BYH1" s="290"/>
      <c r="BYI1" s="290"/>
      <c r="BYJ1" s="290"/>
      <c r="BYK1" s="290"/>
      <c r="BYL1" s="290"/>
      <c r="BYM1" s="290"/>
      <c r="BYN1" s="290"/>
      <c r="BYO1" s="290"/>
      <c r="BYP1" s="290"/>
      <c r="BYQ1" s="290"/>
      <c r="BYR1" s="290"/>
      <c r="BYS1" s="290"/>
      <c r="BYT1" s="290"/>
      <c r="BYU1" s="290"/>
      <c r="BYV1" s="290"/>
      <c r="BYW1" s="290"/>
      <c r="BYX1" s="290"/>
      <c r="BYY1" s="290"/>
      <c r="BYZ1" s="290"/>
      <c r="BZA1" s="290"/>
      <c r="BZB1" s="290"/>
      <c r="BZC1" s="290"/>
      <c r="BZD1" s="290"/>
      <c r="BZE1" s="290"/>
      <c r="BZF1" s="290"/>
      <c r="BZG1" s="290"/>
      <c r="BZH1" s="290"/>
      <c r="BZI1" s="290"/>
      <c r="BZJ1" s="290"/>
      <c r="BZK1" s="290"/>
      <c r="BZL1" s="290"/>
      <c r="BZM1" s="290"/>
      <c r="BZN1" s="290"/>
      <c r="BZO1" s="290"/>
      <c r="BZP1" s="290"/>
      <c r="BZQ1" s="290"/>
      <c r="BZR1" s="290"/>
      <c r="BZS1" s="290"/>
      <c r="BZT1" s="290"/>
      <c r="BZU1" s="290"/>
      <c r="BZV1" s="290"/>
      <c r="BZW1" s="290"/>
      <c r="BZX1" s="290"/>
      <c r="BZY1" s="290"/>
      <c r="BZZ1" s="290"/>
      <c r="CAA1" s="290"/>
      <c r="CAB1" s="290"/>
      <c r="CAC1" s="290"/>
      <c r="CAD1" s="290"/>
      <c r="CAE1" s="290"/>
      <c r="CAF1" s="290"/>
      <c r="CAG1" s="290"/>
      <c r="CAH1" s="290"/>
      <c r="CAI1" s="290"/>
      <c r="CAJ1" s="290"/>
      <c r="CAK1" s="290"/>
      <c r="CAL1" s="290"/>
      <c r="CAM1" s="290"/>
      <c r="CAN1" s="290"/>
      <c r="CAO1" s="290"/>
      <c r="CAP1" s="290"/>
      <c r="CAQ1" s="290"/>
      <c r="CAR1" s="290"/>
      <c r="CAS1" s="290"/>
      <c r="CAT1" s="290"/>
      <c r="CAU1" s="290"/>
      <c r="CAV1" s="290"/>
      <c r="CAW1" s="290"/>
      <c r="CAX1" s="290"/>
      <c r="CAY1" s="290"/>
      <c r="CAZ1" s="290"/>
      <c r="CBA1" s="290"/>
      <c r="CBB1" s="290"/>
      <c r="CBC1" s="290"/>
      <c r="CBD1" s="290"/>
      <c r="CBE1" s="290"/>
      <c r="CBF1" s="290"/>
      <c r="CBG1" s="290"/>
      <c r="CBH1" s="290"/>
      <c r="CBI1" s="290"/>
      <c r="CBJ1" s="290"/>
      <c r="CBK1" s="290"/>
      <c r="CBL1" s="290"/>
      <c r="CBM1" s="290"/>
      <c r="CBN1" s="290"/>
      <c r="CBO1" s="290"/>
      <c r="CBP1" s="290"/>
      <c r="CBQ1" s="290"/>
      <c r="CBR1" s="290"/>
      <c r="CBS1" s="290"/>
      <c r="CBT1" s="290"/>
      <c r="CBU1" s="290"/>
      <c r="CBV1" s="290"/>
      <c r="CBW1" s="290"/>
      <c r="CBX1" s="290"/>
      <c r="CBY1" s="290"/>
      <c r="CBZ1" s="290"/>
      <c r="CCA1" s="290"/>
      <c r="CCB1" s="290"/>
      <c r="CCC1" s="290"/>
      <c r="CCD1" s="290"/>
      <c r="CCE1" s="290"/>
      <c r="CCF1" s="290"/>
      <c r="CCG1" s="290"/>
      <c r="CCH1" s="290"/>
      <c r="CCI1" s="290"/>
      <c r="CCJ1" s="290"/>
      <c r="CCK1" s="290"/>
      <c r="CCL1" s="290"/>
      <c r="CCM1" s="290"/>
      <c r="CCN1" s="290"/>
      <c r="CCO1" s="290"/>
      <c r="CCP1" s="290"/>
      <c r="CCQ1" s="290"/>
      <c r="CCR1" s="290"/>
      <c r="CCS1" s="290"/>
      <c r="CCT1" s="290"/>
      <c r="CCU1" s="290"/>
      <c r="CCV1" s="290"/>
      <c r="CCW1" s="290"/>
      <c r="CCX1" s="290"/>
      <c r="CCY1" s="290"/>
      <c r="CCZ1" s="290"/>
      <c r="CDA1" s="290"/>
      <c r="CDB1" s="290"/>
      <c r="CDC1" s="290"/>
      <c r="CDD1" s="290"/>
      <c r="CDE1" s="290"/>
      <c r="CDF1" s="290"/>
      <c r="CDG1" s="290"/>
      <c r="CDH1" s="290"/>
      <c r="CDI1" s="290"/>
      <c r="CDJ1" s="290"/>
      <c r="CDK1" s="290"/>
      <c r="CDL1" s="290"/>
      <c r="CDM1" s="290"/>
      <c r="CDN1" s="290"/>
      <c r="CDO1" s="290"/>
      <c r="CDP1" s="290"/>
      <c r="CDQ1" s="290"/>
      <c r="CDR1" s="290"/>
      <c r="CDS1" s="290"/>
      <c r="CDT1" s="290"/>
      <c r="CDU1" s="290"/>
      <c r="CDV1" s="290"/>
      <c r="CDW1" s="290"/>
      <c r="CDX1" s="290"/>
      <c r="CDY1" s="290"/>
      <c r="CDZ1" s="290"/>
      <c r="CEA1" s="290"/>
      <c r="CEB1" s="290"/>
      <c r="CEC1" s="290"/>
      <c r="CED1" s="290"/>
      <c r="CEE1" s="290"/>
      <c r="CEF1" s="290"/>
      <c r="CEG1" s="290"/>
      <c r="CEH1" s="290"/>
      <c r="CEI1" s="290"/>
      <c r="CEJ1" s="290"/>
      <c r="CEK1" s="290"/>
      <c r="CEL1" s="290"/>
      <c r="CEM1" s="290"/>
      <c r="CEN1" s="290"/>
      <c r="CEO1" s="290"/>
      <c r="CEP1" s="290"/>
      <c r="CEQ1" s="290"/>
      <c r="CER1" s="290"/>
      <c r="CES1" s="290"/>
      <c r="CET1" s="290"/>
      <c r="CEU1" s="290"/>
      <c r="CEV1" s="290"/>
      <c r="CEW1" s="290"/>
      <c r="CEX1" s="290"/>
      <c r="CEY1" s="290"/>
      <c r="CEZ1" s="290"/>
      <c r="CFA1" s="290"/>
      <c r="CFB1" s="290"/>
      <c r="CFC1" s="290"/>
      <c r="CFD1" s="290"/>
      <c r="CFE1" s="290"/>
      <c r="CFF1" s="290"/>
      <c r="CFG1" s="290"/>
      <c r="CFH1" s="290"/>
      <c r="CFI1" s="290"/>
      <c r="CFJ1" s="290"/>
      <c r="CFK1" s="290"/>
      <c r="CFL1" s="290"/>
      <c r="CFM1" s="290"/>
      <c r="CFN1" s="290"/>
      <c r="CFO1" s="290"/>
      <c r="CFP1" s="290"/>
      <c r="CFQ1" s="290"/>
      <c r="CFR1" s="290"/>
      <c r="CFS1" s="290"/>
      <c r="CFT1" s="290"/>
      <c r="CFU1" s="290"/>
      <c r="CFV1" s="290"/>
      <c r="CFW1" s="290"/>
      <c r="CFX1" s="290"/>
      <c r="CFY1" s="290"/>
      <c r="CFZ1" s="290"/>
      <c r="CGA1" s="290"/>
      <c r="CGB1" s="290"/>
      <c r="CGC1" s="290"/>
      <c r="CGD1" s="290"/>
      <c r="CGE1" s="290"/>
      <c r="CGF1" s="290"/>
      <c r="CGG1" s="290"/>
      <c r="CGH1" s="290"/>
      <c r="CGI1" s="290"/>
      <c r="CGJ1" s="290"/>
      <c r="CGK1" s="290"/>
      <c r="CGL1" s="290"/>
      <c r="CGM1" s="290"/>
      <c r="CGN1" s="290"/>
      <c r="CGO1" s="290"/>
      <c r="CGP1" s="290"/>
      <c r="CGQ1" s="290"/>
      <c r="CGR1" s="290"/>
      <c r="CGS1" s="290"/>
      <c r="CGT1" s="290"/>
      <c r="CGU1" s="290"/>
      <c r="CGV1" s="290"/>
      <c r="CGW1" s="290"/>
      <c r="CGX1" s="290"/>
      <c r="CGY1" s="290"/>
      <c r="CGZ1" s="290"/>
      <c r="CHA1" s="290"/>
      <c r="CHB1" s="290"/>
      <c r="CHC1" s="290"/>
      <c r="CHD1" s="290"/>
      <c r="CHE1" s="290"/>
      <c r="CHF1" s="290"/>
      <c r="CHG1" s="290"/>
      <c r="CHH1" s="290"/>
      <c r="CHI1" s="290"/>
      <c r="CHJ1" s="290"/>
      <c r="CHK1" s="290"/>
      <c r="CHL1" s="290"/>
      <c r="CHM1" s="290"/>
      <c r="CHN1" s="290"/>
      <c r="CHO1" s="290"/>
      <c r="CHP1" s="290"/>
      <c r="CHQ1" s="290"/>
      <c r="CHR1" s="290"/>
      <c r="CHS1" s="290"/>
      <c r="CHT1" s="290"/>
      <c r="CHU1" s="290"/>
      <c r="CHV1" s="290"/>
      <c r="CHW1" s="290"/>
      <c r="CHX1" s="290"/>
      <c r="CHY1" s="290"/>
      <c r="CHZ1" s="290"/>
      <c r="CIA1" s="290"/>
      <c r="CIB1" s="290"/>
      <c r="CIC1" s="290"/>
      <c r="CID1" s="290"/>
      <c r="CIE1" s="290"/>
      <c r="CIF1" s="290"/>
      <c r="CIG1" s="290"/>
      <c r="CIH1" s="290"/>
      <c r="CII1" s="290"/>
      <c r="CIJ1" s="290"/>
      <c r="CIK1" s="290"/>
      <c r="CIL1" s="290"/>
      <c r="CIM1" s="290"/>
      <c r="CIN1" s="290"/>
      <c r="CIO1" s="290"/>
      <c r="CIP1" s="290"/>
      <c r="CIQ1" s="290"/>
      <c r="CIR1" s="290"/>
      <c r="CIS1" s="290"/>
      <c r="CIT1" s="290"/>
      <c r="CIU1" s="290"/>
      <c r="CIV1" s="290"/>
      <c r="CIW1" s="290"/>
      <c r="CIX1" s="290"/>
      <c r="CIY1" s="290"/>
      <c r="CIZ1" s="290"/>
      <c r="CJA1" s="290"/>
      <c r="CJB1" s="290"/>
      <c r="CJC1" s="290"/>
      <c r="CJD1" s="290"/>
      <c r="CJE1" s="290"/>
      <c r="CJF1" s="290"/>
      <c r="CJG1" s="290"/>
      <c r="CJH1" s="290"/>
      <c r="CJI1" s="290"/>
      <c r="CJJ1" s="290"/>
      <c r="CJK1" s="290"/>
      <c r="CJL1" s="290"/>
      <c r="CJM1" s="290"/>
      <c r="CJN1" s="290"/>
      <c r="CJO1" s="290"/>
      <c r="CJP1" s="290"/>
      <c r="CJQ1" s="290"/>
      <c r="CJR1" s="290"/>
      <c r="CJS1" s="290"/>
      <c r="CJT1" s="290"/>
      <c r="CJU1" s="290"/>
      <c r="CJV1" s="290"/>
      <c r="CJW1" s="290"/>
      <c r="CJX1" s="290"/>
      <c r="CJY1" s="290"/>
      <c r="CJZ1" s="290"/>
      <c r="CKA1" s="290"/>
      <c r="CKB1" s="290"/>
      <c r="CKC1" s="290"/>
      <c r="CKD1" s="290"/>
      <c r="CKE1" s="290"/>
      <c r="CKF1" s="290"/>
      <c r="CKG1" s="290"/>
      <c r="CKH1" s="290"/>
      <c r="CKI1" s="290"/>
      <c r="CKJ1" s="290"/>
      <c r="CKK1" s="290"/>
      <c r="CKL1" s="290"/>
      <c r="CKM1" s="290"/>
      <c r="CKN1" s="290"/>
      <c r="CKO1" s="290"/>
      <c r="CKP1" s="290"/>
      <c r="CKQ1" s="290"/>
      <c r="CKR1" s="290"/>
      <c r="CKS1" s="290"/>
      <c r="CKT1" s="290"/>
      <c r="CKU1" s="290"/>
      <c r="CKV1" s="290"/>
      <c r="CKW1" s="290"/>
      <c r="CKX1" s="290"/>
      <c r="CKY1" s="290"/>
      <c r="CKZ1" s="290"/>
      <c r="CLA1" s="290"/>
      <c r="CLB1" s="290"/>
      <c r="CLC1" s="290"/>
      <c r="CLD1" s="290"/>
      <c r="CLE1" s="290"/>
      <c r="CLF1" s="290"/>
      <c r="CLG1" s="290"/>
      <c r="CLH1" s="290"/>
      <c r="CLI1" s="290"/>
      <c r="CLJ1" s="290"/>
      <c r="CLK1" s="290"/>
      <c r="CLL1" s="290"/>
      <c r="CLM1" s="290"/>
      <c r="CLN1" s="290"/>
      <c r="CLO1" s="290"/>
      <c r="CLP1" s="290"/>
      <c r="CLQ1" s="290"/>
      <c r="CLR1" s="290"/>
      <c r="CLS1" s="290"/>
      <c r="CLT1" s="290"/>
      <c r="CLU1" s="290"/>
      <c r="CLV1" s="290"/>
      <c r="CLW1" s="290"/>
      <c r="CLX1" s="290"/>
      <c r="CLY1" s="290"/>
      <c r="CLZ1" s="290"/>
      <c r="CMA1" s="290"/>
      <c r="CMB1" s="290"/>
      <c r="CMC1" s="290"/>
      <c r="CMD1" s="290"/>
      <c r="CME1" s="290"/>
      <c r="CMF1" s="290"/>
      <c r="CMG1" s="290"/>
      <c r="CMH1" s="290"/>
      <c r="CMI1" s="290"/>
      <c r="CMJ1" s="290"/>
      <c r="CMK1" s="290"/>
      <c r="CML1" s="290"/>
      <c r="CMM1" s="290"/>
      <c r="CMN1" s="290"/>
      <c r="CMO1" s="290"/>
      <c r="CMP1" s="290"/>
      <c r="CMQ1" s="290"/>
      <c r="CMR1" s="290"/>
      <c r="CMS1" s="290"/>
      <c r="CMT1" s="290"/>
      <c r="CMU1" s="290"/>
      <c r="CMV1" s="290"/>
      <c r="CMW1" s="290"/>
      <c r="CMX1" s="290"/>
      <c r="CMY1" s="290"/>
      <c r="CMZ1" s="290"/>
      <c r="CNA1" s="290"/>
      <c r="CNB1" s="290"/>
      <c r="CNC1" s="290"/>
      <c r="CND1" s="290"/>
      <c r="CNE1" s="290"/>
      <c r="CNF1" s="290"/>
      <c r="CNG1" s="290"/>
      <c r="CNH1" s="290"/>
      <c r="CNI1" s="290"/>
      <c r="CNJ1" s="290"/>
      <c r="CNK1" s="290"/>
      <c r="CNL1" s="290"/>
      <c r="CNM1" s="290"/>
      <c r="CNN1" s="290"/>
      <c r="CNO1" s="290"/>
      <c r="CNP1" s="290"/>
      <c r="CNQ1" s="290"/>
      <c r="CNR1" s="290"/>
      <c r="CNS1" s="290"/>
      <c r="CNT1" s="290"/>
      <c r="CNU1" s="290"/>
      <c r="CNV1" s="290"/>
      <c r="CNW1" s="290"/>
      <c r="CNX1" s="290"/>
      <c r="CNY1" s="290"/>
      <c r="CNZ1" s="290"/>
      <c r="COA1" s="290"/>
      <c r="COB1" s="290"/>
      <c r="COC1" s="290"/>
      <c r="COD1" s="290"/>
      <c r="COE1" s="290"/>
      <c r="COF1" s="290"/>
      <c r="COG1" s="290"/>
      <c r="COH1" s="290"/>
      <c r="COI1" s="290"/>
      <c r="COJ1" s="290"/>
      <c r="COK1" s="290"/>
      <c r="COL1" s="290"/>
      <c r="COM1" s="290"/>
      <c r="CON1" s="290"/>
      <c r="COO1" s="290"/>
      <c r="COP1" s="290"/>
      <c r="COQ1" s="290"/>
      <c r="COR1" s="290"/>
      <c r="COS1" s="290"/>
      <c r="COT1" s="290"/>
      <c r="COU1" s="290"/>
      <c r="COV1" s="290"/>
      <c r="COW1" s="290"/>
      <c r="COX1" s="290"/>
      <c r="COY1" s="290"/>
      <c r="COZ1" s="290"/>
      <c r="CPA1" s="290"/>
      <c r="CPB1" s="290"/>
      <c r="CPC1" s="290"/>
      <c r="CPD1" s="290"/>
      <c r="CPE1" s="290"/>
      <c r="CPF1" s="290"/>
      <c r="CPG1" s="290"/>
      <c r="CPH1" s="290"/>
      <c r="CPI1" s="290"/>
      <c r="CPJ1" s="290"/>
      <c r="CPK1" s="290"/>
      <c r="CPL1" s="290"/>
      <c r="CPM1" s="290"/>
      <c r="CPN1" s="290"/>
      <c r="CPO1" s="290"/>
      <c r="CPP1" s="290"/>
      <c r="CPQ1" s="290"/>
      <c r="CPR1" s="290"/>
      <c r="CPS1" s="290"/>
      <c r="CPT1" s="290"/>
      <c r="CPU1" s="290"/>
      <c r="CPV1" s="290"/>
      <c r="CPW1" s="290"/>
      <c r="CPX1" s="290"/>
      <c r="CPY1" s="290"/>
      <c r="CPZ1" s="290"/>
      <c r="CQA1" s="290"/>
      <c r="CQB1" s="290"/>
      <c r="CQC1" s="290"/>
      <c r="CQD1" s="290"/>
      <c r="CQE1" s="290"/>
      <c r="CQF1" s="290"/>
      <c r="CQG1" s="290"/>
      <c r="CQH1" s="290"/>
      <c r="CQI1" s="290"/>
      <c r="CQJ1" s="290"/>
      <c r="CQK1" s="290"/>
      <c r="CQL1" s="290"/>
      <c r="CQM1" s="290"/>
      <c r="CQN1" s="290"/>
      <c r="CQO1" s="290"/>
      <c r="CQP1" s="290"/>
      <c r="CQQ1" s="290"/>
      <c r="CQR1" s="290"/>
      <c r="CQS1" s="290"/>
      <c r="CQT1" s="290"/>
      <c r="CQU1" s="290"/>
      <c r="CQV1" s="290"/>
      <c r="CQW1" s="290"/>
      <c r="CQX1" s="290"/>
      <c r="CQY1" s="290"/>
      <c r="CQZ1" s="290"/>
      <c r="CRA1" s="290"/>
      <c r="CRB1" s="290"/>
      <c r="CRC1" s="290"/>
      <c r="CRD1" s="290"/>
      <c r="CRE1" s="290"/>
      <c r="CRF1" s="290"/>
      <c r="CRG1" s="290"/>
      <c r="CRH1" s="290"/>
      <c r="CRI1" s="290"/>
      <c r="CRJ1" s="290"/>
      <c r="CRK1" s="290"/>
      <c r="CRL1" s="290"/>
      <c r="CRM1" s="290"/>
      <c r="CRN1" s="290"/>
      <c r="CRO1" s="290"/>
      <c r="CRP1" s="290"/>
      <c r="CRQ1" s="290"/>
      <c r="CRR1" s="290"/>
      <c r="CRS1" s="290"/>
      <c r="CRT1" s="290"/>
      <c r="CRU1" s="290"/>
      <c r="CRV1" s="290"/>
      <c r="CRW1" s="290"/>
      <c r="CRX1" s="290"/>
      <c r="CRY1" s="290"/>
      <c r="CRZ1" s="290"/>
      <c r="CSA1" s="290"/>
      <c r="CSB1" s="290"/>
      <c r="CSC1" s="290"/>
      <c r="CSD1" s="290"/>
      <c r="CSE1" s="290"/>
      <c r="CSF1" s="290"/>
      <c r="CSG1" s="290"/>
      <c r="CSH1" s="290"/>
      <c r="CSI1" s="290"/>
      <c r="CSJ1" s="290"/>
      <c r="CSK1" s="290"/>
      <c r="CSL1" s="290"/>
      <c r="CSM1" s="290"/>
      <c r="CSN1" s="290"/>
      <c r="CSO1" s="290"/>
      <c r="CSP1" s="290"/>
      <c r="CSQ1" s="290"/>
      <c r="CSR1" s="290"/>
      <c r="CSS1" s="290"/>
      <c r="CST1" s="290"/>
      <c r="CSU1" s="290"/>
      <c r="CSV1" s="290"/>
      <c r="CSW1" s="290"/>
      <c r="CSX1" s="290"/>
      <c r="CSY1" s="290"/>
      <c r="CSZ1" s="290"/>
      <c r="CTA1" s="290"/>
      <c r="CTB1" s="290"/>
      <c r="CTC1" s="290"/>
      <c r="CTD1" s="290"/>
      <c r="CTE1" s="290"/>
      <c r="CTF1" s="290"/>
      <c r="CTG1" s="290"/>
      <c r="CTH1" s="290"/>
      <c r="CTI1" s="290"/>
      <c r="CTJ1" s="290"/>
      <c r="CTK1" s="290"/>
      <c r="CTL1" s="290"/>
      <c r="CTM1" s="290"/>
      <c r="CTN1" s="290"/>
      <c r="CTO1" s="290"/>
      <c r="CTP1" s="290"/>
      <c r="CTQ1" s="290"/>
      <c r="CTR1" s="290"/>
      <c r="CTS1" s="290"/>
      <c r="CTT1" s="290"/>
      <c r="CTU1" s="290"/>
      <c r="CTV1" s="290"/>
      <c r="CTW1" s="290"/>
      <c r="CTX1" s="290"/>
      <c r="CTY1" s="290"/>
      <c r="CTZ1" s="290"/>
      <c r="CUA1" s="290"/>
      <c r="CUB1" s="290"/>
      <c r="CUC1" s="290"/>
      <c r="CUD1" s="290"/>
      <c r="CUE1" s="290"/>
      <c r="CUF1" s="290"/>
      <c r="CUG1" s="290"/>
      <c r="CUH1" s="290"/>
      <c r="CUI1" s="290"/>
      <c r="CUJ1" s="290"/>
      <c r="CUK1" s="290"/>
      <c r="CUL1" s="290"/>
      <c r="CUM1" s="290"/>
      <c r="CUN1" s="290"/>
      <c r="CUO1" s="290"/>
      <c r="CUP1" s="290"/>
      <c r="CUQ1" s="290"/>
      <c r="CUR1" s="290"/>
      <c r="CUS1" s="290"/>
      <c r="CUT1" s="290"/>
      <c r="CUU1" s="290"/>
      <c r="CUV1" s="290"/>
      <c r="CUW1" s="290"/>
      <c r="CUX1" s="290"/>
      <c r="CUY1" s="290"/>
      <c r="CUZ1" s="290"/>
      <c r="CVA1" s="290"/>
      <c r="CVB1" s="290"/>
      <c r="CVC1" s="290"/>
      <c r="CVD1" s="290"/>
      <c r="CVE1" s="290"/>
      <c r="CVF1" s="290"/>
      <c r="CVG1" s="290"/>
      <c r="CVH1" s="290"/>
      <c r="CVI1" s="290"/>
      <c r="CVJ1" s="290"/>
      <c r="CVK1" s="290"/>
      <c r="CVL1" s="290"/>
      <c r="CVM1" s="290"/>
      <c r="CVN1" s="290"/>
      <c r="CVO1" s="290"/>
      <c r="CVP1" s="290"/>
      <c r="CVQ1" s="290"/>
      <c r="CVR1" s="290"/>
      <c r="CVS1" s="290"/>
      <c r="CVT1" s="290"/>
      <c r="CVU1" s="290"/>
      <c r="CVV1" s="290"/>
      <c r="CVW1" s="290"/>
      <c r="CVX1" s="290"/>
      <c r="CVY1" s="290"/>
      <c r="CVZ1" s="290"/>
      <c r="CWA1" s="290"/>
      <c r="CWB1" s="290"/>
      <c r="CWC1" s="290"/>
      <c r="CWD1" s="290"/>
      <c r="CWE1" s="290"/>
      <c r="CWF1" s="290"/>
      <c r="CWG1" s="290"/>
      <c r="CWH1" s="290"/>
      <c r="CWI1" s="290"/>
      <c r="CWJ1" s="290"/>
      <c r="CWK1" s="290"/>
      <c r="CWL1" s="290"/>
      <c r="CWM1" s="290"/>
      <c r="CWN1" s="290"/>
      <c r="CWO1" s="290"/>
      <c r="CWP1" s="290"/>
      <c r="CWQ1" s="290"/>
      <c r="CWR1" s="290"/>
      <c r="CWS1" s="290"/>
      <c r="CWT1" s="290"/>
      <c r="CWU1" s="290"/>
      <c r="CWV1" s="290"/>
      <c r="CWW1" s="290"/>
      <c r="CWX1" s="290"/>
      <c r="CWY1" s="290"/>
      <c r="CWZ1" s="290"/>
      <c r="CXA1" s="290"/>
      <c r="CXB1" s="290"/>
      <c r="CXC1" s="290"/>
      <c r="CXD1" s="290"/>
      <c r="CXE1" s="290"/>
      <c r="CXF1" s="290"/>
      <c r="CXG1" s="290"/>
      <c r="CXH1" s="290"/>
      <c r="CXI1" s="290"/>
      <c r="CXJ1" s="290"/>
      <c r="CXK1" s="290"/>
      <c r="CXL1" s="290"/>
      <c r="CXM1" s="290"/>
      <c r="CXN1" s="290"/>
      <c r="CXO1" s="290"/>
      <c r="CXP1" s="290"/>
      <c r="CXQ1" s="290"/>
      <c r="CXR1" s="290"/>
      <c r="CXS1" s="290"/>
      <c r="CXT1" s="290"/>
      <c r="CXU1" s="290"/>
      <c r="CXV1" s="290"/>
      <c r="CXW1" s="290"/>
      <c r="CXX1" s="290"/>
      <c r="CXY1" s="290"/>
      <c r="CXZ1" s="290"/>
      <c r="CYA1" s="290"/>
      <c r="CYB1" s="290"/>
      <c r="CYC1" s="290"/>
      <c r="CYD1" s="290"/>
      <c r="CYE1" s="290"/>
      <c r="CYF1" s="290"/>
      <c r="CYG1" s="290"/>
      <c r="CYH1" s="290"/>
      <c r="CYI1" s="290"/>
      <c r="CYJ1" s="290"/>
      <c r="CYK1" s="290"/>
      <c r="CYL1" s="290"/>
      <c r="CYM1" s="290"/>
      <c r="CYN1" s="290"/>
      <c r="CYO1" s="290"/>
      <c r="CYP1" s="290"/>
      <c r="CYQ1" s="290"/>
      <c r="CYR1" s="290"/>
      <c r="CYS1" s="290"/>
      <c r="CYT1" s="290"/>
      <c r="CYU1" s="290"/>
      <c r="CYV1" s="290"/>
      <c r="CYW1" s="290"/>
      <c r="CYX1" s="290"/>
      <c r="CYY1" s="290"/>
      <c r="CYZ1" s="290"/>
      <c r="CZA1" s="290"/>
      <c r="CZB1" s="290"/>
      <c r="CZC1" s="290"/>
      <c r="CZD1" s="290"/>
      <c r="CZE1" s="290"/>
      <c r="CZF1" s="290"/>
      <c r="CZG1" s="290"/>
      <c r="CZH1" s="290"/>
      <c r="CZI1" s="290"/>
      <c r="CZJ1" s="290"/>
      <c r="CZK1" s="290"/>
      <c r="CZL1" s="290"/>
      <c r="CZM1" s="290"/>
      <c r="CZN1" s="290"/>
      <c r="CZO1" s="290"/>
      <c r="CZP1" s="290"/>
      <c r="CZQ1" s="290"/>
      <c r="CZR1" s="290"/>
      <c r="CZS1" s="290"/>
      <c r="CZT1" s="290"/>
      <c r="CZU1" s="290"/>
      <c r="CZV1" s="290"/>
      <c r="CZW1" s="290"/>
      <c r="CZX1" s="290"/>
      <c r="CZY1" s="290"/>
      <c r="CZZ1" s="290"/>
      <c r="DAA1" s="290"/>
      <c r="DAB1" s="290"/>
      <c r="DAC1" s="290"/>
      <c r="DAD1" s="290"/>
      <c r="DAE1" s="290"/>
      <c r="DAF1" s="290"/>
      <c r="DAG1" s="290"/>
      <c r="DAH1" s="290"/>
      <c r="DAI1" s="290"/>
      <c r="DAJ1" s="290"/>
      <c r="DAK1" s="290"/>
      <c r="DAL1" s="290"/>
      <c r="DAM1" s="290"/>
      <c r="DAN1" s="290"/>
      <c r="DAO1" s="290"/>
      <c r="DAP1" s="290"/>
      <c r="DAQ1" s="290"/>
      <c r="DAR1" s="290"/>
      <c r="DAS1" s="290"/>
      <c r="DAT1" s="290"/>
      <c r="DAU1" s="290"/>
      <c r="DAV1" s="290"/>
      <c r="DAW1" s="290"/>
      <c r="DAX1" s="290"/>
      <c r="DAY1" s="290"/>
      <c r="DAZ1" s="290"/>
      <c r="DBA1" s="290"/>
      <c r="DBB1" s="290"/>
      <c r="DBC1" s="290"/>
      <c r="DBD1" s="290"/>
      <c r="DBE1" s="290"/>
      <c r="DBF1" s="290"/>
      <c r="DBG1" s="290"/>
      <c r="DBH1" s="290"/>
      <c r="DBI1" s="290"/>
      <c r="DBJ1" s="290"/>
      <c r="DBK1" s="290"/>
      <c r="DBL1" s="290"/>
      <c r="DBM1" s="290"/>
      <c r="DBN1" s="290"/>
      <c r="DBO1" s="290"/>
      <c r="DBP1" s="290"/>
      <c r="DBQ1" s="290"/>
      <c r="DBR1" s="290"/>
      <c r="DBS1" s="290"/>
      <c r="DBT1" s="290"/>
      <c r="DBU1" s="290"/>
      <c r="DBV1" s="290"/>
      <c r="DBW1" s="290"/>
      <c r="DBX1" s="290"/>
      <c r="DBY1" s="290"/>
      <c r="DBZ1" s="290"/>
      <c r="DCA1" s="290"/>
      <c r="DCB1" s="290"/>
      <c r="DCC1" s="290"/>
      <c r="DCD1" s="290"/>
      <c r="DCE1" s="290"/>
      <c r="DCF1" s="290"/>
      <c r="DCG1" s="290"/>
      <c r="DCH1" s="290"/>
      <c r="DCI1" s="290"/>
      <c r="DCJ1" s="290"/>
      <c r="DCK1" s="290"/>
      <c r="DCL1" s="290"/>
      <c r="DCM1" s="290"/>
      <c r="DCN1" s="290"/>
      <c r="DCO1" s="290"/>
      <c r="DCP1" s="290"/>
      <c r="DCQ1" s="290"/>
      <c r="DCR1" s="290"/>
      <c r="DCS1" s="290"/>
      <c r="DCT1" s="290"/>
      <c r="DCU1" s="290"/>
      <c r="DCV1" s="290"/>
      <c r="DCW1" s="290"/>
      <c r="DCX1" s="290"/>
      <c r="DCY1" s="290"/>
      <c r="DCZ1" s="290"/>
      <c r="DDA1" s="290"/>
      <c r="DDB1" s="290"/>
      <c r="DDC1" s="290"/>
      <c r="DDD1" s="290"/>
      <c r="DDE1" s="290"/>
      <c r="DDF1" s="290"/>
      <c r="DDG1" s="290"/>
      <c r="DDH1" s="290"/>
      <c r="DDI1" s="290"/>
      <c r="DDJ1" s="290"/>
      <c r="DDK1" s="290"/>
      <c r="DDL1" s="290"/>
      <c r="DDM1" s="290"/>
      <c r="DDN1" s="290"/>
      <c r="DDO1" s="290"/>
      <c r="DDP1" s="290"/>
      <c r="DDQ1" s="290"/>
      <c r="DDR1" s="290"/>
      <c r="DDS1" s="290"/>
      <c r="DDT1" s="290"/>
      <c r="DDU1" s="290"/>
      <c r="DDV1" s="290"/>
      <c r="DDW1" s="290"/>
      <c r="DDX1" s="290"/>
      <c r="DDY1" s="290"/>
      <c r="DDZ1" s="290"/>
      <c r="DEA1" s="290"/>
      <c r="DEB1" s="290"/>
      <c r="DEC1" s="290"/>
      <c r="DED1" s="290"/>
      <c r="DEE1" s="290"/>
      <c r="DEF1" s="290"/>
      <c r="DEG1" s="290"/>
      <c r="DEH1" s="290"/>
      <c r="DEI1" s="290"/>
      <c r="DEJ1" s="290"/>
      <c r="DEK1" s="290"/>
      <c r="DEL1" s="290"/>
      <c r="DEM1" s="290"/>
      <c r="DEN1" s="290"/>
      <c r="DEO1" s="290"/>
      <c r="DEP1" s="290"/>
      <c r="DEQ1" s="290"/>
      <c r="DER1" s="290"/>
      <c r="DES1" s="290"/>
      <c r="DET1" s="290"/>
      <c r="DEU1" s="290"/>
      <c r="DEV1" s="290"/>
      <c r="DEW1" s="290"/>
      <c r="DEX1" s="290"/>
      <c r="DEY1" s="290"/>
      <c r="DEZ1" s="290"/>
      <c r="DFA1" s="290"/>
      <c r="DFB1" s="290"/>
      <c r="DFC1" s="290"/>
      <c r="DFD1" s="290"/>
      <c r="DFE1" s="290"/>
      <c r="DFF1" s="290"/>
      <c r="DFG1" s="290"/>
      <c r="DFH1" s="290"/>
      <c r="DFI1" s="290"/>
      <c r="DFJ1" s="290"/>
      <c r="DFK1" s="290"/>
      <c r="DFL1" s="290"/>
      <c r="DFM1" s="290"/>
      <c r="DFN1" s="290"/>
      <c r="DFO1" s="290"/>
      <c r="DFP1" s="290"/>
      <c r="DFQ1" s="290"/>
      <c r="DFR1" s="290"/>
      <c r="DFS1" s="290"/>
      <c r="DFT1" s="290"/>
      <c r="DFU1" s="290"/>
      <c r="DFV1" s="290"/>
      <c r="DFW1" s="290"/>
      <c r="DFX1" s="290"/>
      <c r="DFY1" s="290"/>
      <c r="DFZ1" s="290"/>
      <c r="DGA1" s="290"/>
      <c r="DGB1" s="290"/>
      <c r="DGC1" s="290"/>
      <c r="DGD1" s="290"/>
      <c r="DGE1" s="290"/>
      <c r="DGF1" s="290"/>
      <c r="DGG1" s="290"/>
      <c r="DGH1" s="290"/>
      <c r="DGI1" s="290"/>
      <c r="DGJ1" s="290"/>
      <c r="DGK1" s="290"/>
      <c r="DGL1" s="290"/>
      <c r="DGM1" s="290"/>
      <c r="DGN1" s="290"/>
      <c r="DGO1" s="290"/>
      <c r="DGP1" s="290"/>
      <c r="DGQ1" s="290"/>
      <c r="DGR1" s="290"/>
      <c r="DGS1" s="290"/>
      <c r="DGT1" s="290"/>
      <c r="DGU1" s="290"/>
      <c r="DGV1" s="290"/>
      <c r="DGW1" s="290"/>
      <c r="DGX1" s="290"/>
      <c r="DGY1" s="290"/>
      <c r="DGZ1" s="290"/>
      <c r="DHA1" s="290"/>
      <c r="DHB1" s="290"/>
      <c r="DHC1" s="290"/>
      <c r="DHD1" s="290"/>
      <c r="DHE1" s="290"/>
      <c r="DHF1" s="290"/>
      <c r="DHG1" s="290"/>
      <c r="DHH1" s="290"/>
      <c r="DHI1" s="290"/>
      <c r="DHJ1" s="290"/>
      <c r="DHK1" s="290"/>
      <c r="DHL1" s="290"/>
      <c r="DHM1" s="290"/>
      <c r="DHN1" s="290"/>
      <c r="DHO1" s="290"/>
      <c r="DHP1" s="290"/>
      <c r="DHQ1" s="290"/>
      <c r="DHR1" s="290"/>
      <c r="DHS1" s="290"/>
      <c r="DHT1" s="290"/>
      <c r="DHU1" s="290"/>
      <c r="DHV1" s="290"/>
      <c r="DHW1" s="290"/>
      <c r="DHX1" s="290"/>
      <c r="DHY1" s="290"/>
      <c r="DHZ1" s="290"/>
      <c r="DIA1" s="290"/>
      <c r="DIB1" s="290"/>
      <c r="DIC1" s="290"/>
      <c r="DID1" s="290"/>
      <c r="DIE1" s="290"/>
      <c r="DIF1" s="290"/>
      <c r="DIG1" s="290"/>
      <c r="DIH1" s="290"/>
      <c r="DII1" s="290"/>
      <c r="DIJ1" s="290"/>
      <c r="DIK1" s="290"/>
      <c r="DIL1" s="290"/>
      <c r="DIM1" s="290"/>
      <c r="DIN1" s="290"/>
      <c r="DIO1" s="290"/>
      <c r="DIP1" s="290"/>
      <c r="DIQ1" s="290"/>
      <c r="DIR1" s="290"/>
      <c r="DIS1" s="290"/>
      <c r="DIT1" s="290"/>
      <c r="DIU1" s="290"/>
      <c r="DIV1" s="290"/>
      <c r="DIW1" s="290"/>
      <c r="DIX1" s="290"/>
      <c r="DIY1" s="290"/>
      <c r="DIZ1" s="290"/>
      <c r="DJA1" s="290"/>
      <c r="DJB1" s="290"/>
      <c r="DJC1" s="290"/>
      <c r="DJD1" s="290"/>
      <c r="DJE1" s="290"/>
      <c r="DJF1" s="290"/>
      <c r="DJG1" s="290"/>
      <c r="DJH1" s="290"/>
      <c r="DJI1" s="290"/>
      <c r="DJJ1" s="290"/>
      <c r="DJK1" s="290"/>
      <c r="DJL1" s="290"/>
      <c r="DJM1" s="290"/>
      <c r="DJN1" s="290"/>
      <c r="DJO1" s="290"/>
      <c r="DJP1" s="290"/>
      <c r="DJQ1" s="290"/>
      <c r="DJR1" s="290"/>
      <c r="DJS1" s="290"/>
      <c r="DJT1" s="290"/>
      <c r="DJU1" s="290"/>
      <c r="DJV1" s="290"/>
      <c r="DJW1" s="290"/>
      <c r="DJX1" s="290"/>
      <c r="DJY1" s="290"/>
      <c r="DJZ1" s="290"/>
      <c r="DKA1" s="290"/>
      <c r="DKB1" s="290"/>
      <c r="DKC1" s="290"/>
      <c r="DKD1" s="290"/>
      <c r="DKE1" s="290"/>
      <c r="DKF1" s="290"/>
      <c r="DKG1" s="290"/>
      <c r="DKH1" s="290"/>
      <c r="DKI1" s="290"/>
      <c r="DKJ1" s="290"/>
      <c r="DKK1" s="290"/>
      <c r="DKL1" s="290"/>
      <c r="DKM1" s="290"/>
      <c r="DKN1" s="290"/>
      <c r="DKO1" s="290"/>
      <c r="DKP1" s="290"/>
      <c r="DKQ1" s="290"/>
      <c r="DKR1" s="290"/>
      <c r="DKS1" s="290"/>
      <c r="DKT1" s="290"/>
      <c r="DKU1" s="290"/>
      <c r="DKV1" s="290"/>
      <c r="DKW1" s="290"/>
      <c r="DKX1" s="290"/>
      <c r="DKY1" s="290"/>
      <c r="DKZ1" s="290"/>
      <c r="DLA1" s="290"/>
      <c r="DLB1" s="290"/>
      <c r="DLC1" s="290"/>
      <c r="DLD1" s="290"/>
      <c r="DLE1" s="290"/>
      <c r="DLF1" s="290"/>
      <c r="DLG1" s="290"/>
      <c r="DLH1" s="290"/>
      <c r="DLI1" s="290"/>
      <c r="DLJ1" s="290"/>
      <c r="DLK1" s="290"/>
      <c r="DLL1" s="290"/>
      <c r="DLM1" s="290"/>
      <c r="DLN1" s="290"/>
      <c r="DLO1" s="290"/>
      <c r="DLP1" s="290"/>
      <c r="DLQ1" s="290"/>
      <c r="DLR1" s="290"/>
      <c r="DLS1" s="290"/>
      <c r="DLT1" s="290"/>
      <c r="DLU1" s="290"/>
      <c r="DLV1" s="290"/>
      <c r="DLW1" s="290"/>
      <c r="DLX1" s="290"/>
      <c r="DLY1" s="290"/>
      <c r="DLZ1" s="290"/>
      <c r="DMA1" s="290"/>
      <c r="DMB1" s="290"/>
      <c r="DMC1" s="290"/>
      <c r="DMD1" s="290"/>
      <c r="DME1" s="290"/>
      <c r="DMF1" s="290"/>
      <c r="DMG1" s="290"/>
      <c r="DMH1" s="290"/>
      <c r="DMI1" s="290"/>
      <c r="DMJ1" s="290"/>
      <c r="DMK1" s="290"/>
      <c r="DML1" s="290"/>
      <c r="DMM1" s="290"/>
      <c r="DMN1" s="290"/>
      <c r="DMO1" s="290"/>
      <c r="DMP1" s="290"/>
      <c r="DMQ1" s="290"/>
      <c r="DMR1" s="290"/>
      <c r="DMS1" s="290"/>
      <c r="DMT1" s="290"/>
      <c r="DMU1" s="290"/>
      <c r="DMV1" s="290"/>
      <c r="DMW1" s="290"/>
      <c r="DMX1" s="290"/>
      <c r="DMY1" s="290"/>
      <c r="DMZ1" s="290"/>
      <c r="DNA1" s="290"/>
      <c r="DNB1" s="290"/>
      <c r="DNC1" s="290"/>
      <c r="DND1" s="290"/>
      <c r="DNE1" s="290"/>
      <c r="DNF1" s="290"/>
      <c r="DNG1" s="290"/>
      <c r="DNH1" s="290"/>
      <c r="DNI1" s="290"/>
      <c r="DNJ1" s="290"/>
      <c r="DNK1" s="290"/>
      <c r="DNL1" s="290"/>
      <c r="DNM1" s="290"/>
      <c r="DNN1" s="290"/>
      <c r="DNO1" s="290"/>
      <c r="DNP1" s="290"/>
      <c r="DNQ1" s="290"/>
      <c r="DNR1" s="290"/>
      <c r="DNS1" s="290"/>
      <c r="DNT1" s="290"/>
      <c r="DNU1" s="290"/>
      <c r="DNV1" s="290"/>
      <c r="DNW1" s="290"/>
      <c r="DNX1" s="290"/>
      <c r="DNY1" s="290"/>
      <c r="DNZ1" s="290"/>
      <c r="DOA1" s="290"/>
      <c r="DOB1" s="290"/>
      <c r="DOC1" s="290"/>
      <c r="DOD1" s="290"/>
      <c r="DOE1" s="290"/>
      <c r="DOF1" s="290"/>
      <c r="DOG1" s="290"/>
      <c r="DOH1" s="290"/>
      <c r="DOI1" s="290"/>
      <c r="DOJ1" s="290"/>
      <c r="DOK1" s="290"/>
      <c r="DOL1" s="290"/>
      <c r="DOM1" s="290"/>
      <c r="DON1" s="290"/>
      <c r="DOO1" s="290"/>
      <c r="DOP1" s="290"/>
      <c r="DOQ1" s="290"/>
      <c r="DOR1" s="290"/>
      <c r="DOS1" s="290"/>
      <c r="DOT1" s="290"/>
      <c r="DOU1" s="290"/>
      <c r="DOV1" s="290"/>
      <c r="DOW1" s="290"/>
      <c r="DOX1" s="290"/>
      <c r="DOY1" s="290"/>
      <c r="DOZ1" s="290"/>
      <c r="DPA1" s="290"/>
      <c r="DPB1" s="290"/>
      <c r="DPC1" s="290"/>
      <c r="DPD1" s="290"/>
      <c r="DPE1" s="290"/>
      <c r="DPF1" s="290"/>
      <c r="DPG1" s="290"/>
      <c r="DPH1" s="290"/>
      <c r="DPI1" s="290"/>
      <c r="DPJ1" s="290"/>
      <c r="DPK1" s="290"/>
      <c r="DPL1" s="290"/>
      <c r="DPM1" s="290"/>
      <c r="DPN1" s="290"/>
      <c r="DPO1" s="290"/>
      <c r="DPP1" s="290"/>
      <c r="DPQ1" s="290"/>
      <c r="DPR1" s="290"/>
      <c r="DPS1" s="290"/>
      <c r="DPT1" s="290"/>
      <c r="DPU1" s="290"/>
      <c r="DPV1" s="290"/>
      <c r="DPW1" s="290"/>
      <c r="DPX1" s="290"/>
      <c r="DPY1" s="290"/>
      <c r="DPZ1" s="290"/>
      <c r="DQA1" s="290"/>
      <c r="DQB1" s="290"/>
      <c r="DQC1" s="290"/>
      <c r="DQD1" s="290"/>
      <c r="DQE1" s="290"/>
      <c r="DQF1" s="290"/>
      <c r="DQG1" s="290"/>
      <c r="DQH1" s="290"/>
      <c r="DQI1" s="290"/>
      <c r="DQJ1" s="290"/>
      <c r="DQK1" s="290"/>
      <c r="DQL1" s="290"/>
      <c r="DQM1" s="290"/>
      <c r="DQN1" s="290"/>
      <c r="DQO1" s="290"/>
      <c r="DQP1" s="290"/>
      <c r="DQQ1" s="290"/>
      <c r="DQR1" s="290"/>
      <c r="DQS1" s="290"/>
      <c r="DQT1" s="290"/>
      <c r="DQU1" s="290"/>
      <c r="DQV1" s="290"/>
      <c r="DQW1" s="290"/>
      <c r="DQX1" s="290"/>
      <c r="DQY1" s="290"/>
      <c r="DQZ1" s="290"/>
      <c r="DRA1" s="290"/>
      <c r="DRB1" s="290"/>
      <c r="DRC1" s="290"/>
      <c r="DRD1" s="290"/>
      <c r="DRE1" s="290"/>
      <c r="DRF1" s="290"/>
      <c r="DRG1" s="290"/>
      <c r="DRH1" s="290"/>
      <c r="DRI1" s="290"/>
      <c r="DRJ1" s="290"/>
      <c r="DRK1" s="290"/>
      <c r="DRL1" s="290"/>
      <c r="DRM1" s="290"/>
      <c r="DRN1" s="290"/>
      <c r="DRO1" s="290"/>
      <c r="DRP1" s="290"/>
      <c r="DRQ1" s="290"/>
      <c r="DRR1" s="290"/>
      <c r="DRS1" s="290"/>
      <c r="DRT1" s="290"/>
      <c r="DRU1" s="290"/>
      <c r="DRV1" s="290"/>
      <c r="DRW1" s="290"/>
      <c r="DRX1" s="290"/>
      <c r="DRY1" s="290"/>
      <c r="DRZ1" s="290"/>
      <c r="DSA1" s="290"/>
      <c r="DSB1" s="290"/>
      <c r="DSC1" s="290"/>
      <c r="DSD1" s="290"/>
      <c r="DSE1" s="290"/>
      <c r="DSF1" s="290"/>
      <c r="DSG1" s="290"/>
      <c r="DSH1" s="290"/>
      <c r="DSI1" s="290"/>
      <c r="DSJ1" s="290"/>
      <c r="DSK1" s="290"/>
      <c r="DSL1" s="290"/>
      <c r="DSM1" s="290"/>
      <c r="DSN1" s="290"/>
      <c r="DSO1" s="290"/>
      <c r="DSP1" s="290"/>
      <c r="DSQ1" s="290"/>
      <c r="DSR1" s="290"/>
      <c r="DSS1" s="290"/>
      <c r="DST1" s="290"/>
      <c r="DSU1" s="290"/>
      <c r="DSV1" s="290"/>
      <c r="DSW1" s="290"/>
      <c r="DSX1" s="290"/>
      <c r="DSY1" s="290"/>
      <c r="DSZ1" s="290"/>
      <c r="DTA1" s="290"/>
      <c r="DTB1" s="290"/>
      <c r="DTC1" s="290"/>
      <c r="DTD1" s="290"/>
      <c r="DTE1" s="290"/>
      <c r="DTF1" s="290"/>
      <c r="DTG1" s="290"/>
      <c r="DTH1" s="290"/>
      <c r="DTI1" s="290"/>
      <c r="DTJ1" s="290"/>
      <c r="DTK1" s="290"/>
      <c r="DTL1" s="290"/>
      <c r="DTM1" s="290"/>
      <c r="DTN1" s="290"/>
      <c r="DTO1" s="290"/>
      <c r="DTP1" s="290"/>
      <c r="DTQ1" s="290"/>
      <c r="DTR1" s="290"/>
      <c r="DTS1" s="290"/>
      <c r="DTT1" s="290"/>
      <c r="DTU1" s="290"/>
      <c r="DTV1" s="290"/>
      <c r="DTW1" s="290"/>
      <c r="DTX1" s="290"/>
      <c r="DTY1" s="290"/>
      <c r="DTZ1" s="290"/>
      <c r="DUA1" s="290"/>
      <c r="DUB1" s="290"/>
      <c r="DUC1" s="290"/>
      <c r="DUD1" s="290"/>
      <c r="DUE1" s="290"/>
      <c r="DUF1" s="290"/>
      <c r="DUG1" s="290"/>
      <c r="DUH1" s="290"/>
      <c r="DUI1" s="290"/>
      <c r="DUJ1" s="290"/>
      <c r="DUK1" s="290"/>
      <c r="DUL1" s="290"/>
      <c r="DUM1" s="290"/>
      <c r="DUN1" s="290"/>
      <c r="DUO1" s="290"/>
      <c r="DUP1" s="290"/>
      <c r="DUQ1" s="290"/>
      <c r="DUR1" s="290"/>
      <c r="DUS1" s="290"/>
      <c r="DUT1" s="290"/>
      <c r="DUU1" s="290"/>
      <c r="DUV1" s="290"/>
      <c r="DUW1" s="290"/>
      <c r="DUX1" s="290"/>
      <c r="DUY1" s="290"/>
      <c r="DUZ1" s="290"/>
      <c r="DVA1" s="290"/>
      <c r="DVB1" s="290"/>
      <c r="DVC1" s="290"/>
      <c r="DVD1" s="290"/>
      <c r="DVE1" s="290"/>
      <c r="DVF1" s="290"/>
      <c r="DVG1" s="290"/>
      <c r="DVH1" s="290"/>
      <c r="DVI1" s="290"/>
      <c r="DVJ1" s="290"/>
      <c r="DVK1" s="290"/>
      <c r="DVL1" s="290"/>
      <c r="DVM1" s="290"/>
      <c r="DVN1" s="290"/>
      <c r="DVO1" s="290"/>
      <c r="DVP1" s="290"/>
      <c r="DVQ1" s="290"/>
      <c r="DVR1" s="290"/>
      <c r="DVS1" s="290"/>
      <c r="DVT1" s="290"/>
      <c r="DVU1" s="290"/>
      <c r="DVV1" s="290"/>
      <c r="DVW1" s="290"/>
      <c r="DVX1" s="290"/>
      <c r="DVY1" s="290"/>
      <c r="DVZ1" s="290"/>
      <c r="DWA1" s="290"/>
      <c r="DWB1" s="290"/>
      <c r="DWC1" s="290"/>
      <c r="DWD1" s="290"/>
      <c r="DWE1" s="290"/>
      <c r="DWF1" s="290"/>
      <c r="DWG1" s="290"/>
      <c r="DWH1" s="290"/>
      <c r="DWI1" s="290"/>
      <c r="DWJ1" s="290"/>
      <c r="DWK1" s="290"/>
      <c r="DWL1" s="290"/>
      <c r="DWM1" s="290"/>
      <c r="DWN1" s="290"/>
      <c r="DWO1" s="290"/>
      <c r="DWP1" s="290"/>
      <c r="DWQ1" s="290"/>
      <c r="DWR1" s="290"/>
      <c r="DWS1" s="290"/>
      <c r="DWT1" s="290"/>
      <c r="DWU1" s="290"/>
      <c r="DWV1" s="290"/>
      <c r="DWW1" s="290"/>
      <c r="DWX1" s="290"/>
      <c r="DWY1" s="290"/>
      <c r="DWZ1" s="290"/>
      <c r="DXA1" s="290"/>
      <c r="DXB1" s="290"/>
      <c r="DXC1" s="290"/>
      <c r="DXD1" s="290"/>
      <c r="DXE1" s="290"/>
      <c r="DXF1" s="290"/>
      <c r="DXG1" s="290"/>
      <c r="DXH1" s="290"/>
      <c r="DXI1" s="290"/>
      <c r="DXJ1" s="290"/>
      <c r="DXK1" s="290"/>
      <c r="DXL1" s="290"/>
      <c r="DXM1" s="290"/>
      <c r="DXN1" s="290"/>
      <c r="DXO1" s="290"/>
      <c r="DXP1" s="290"/>
      <c r="DXQ1" s="290"/>
      <c r="DXR1" s="290"/>
      <c r="DXS1" s="290"/>
      <c r="DXT1" s="290"/>
      <c r="DXU1" s="290"/>
      <c r="DXV1" s="290"/>
      <c r="DXW1" s="290"/>
      <c r="DXX1" s="290"/>
      <c r="DXY1" s="290"/>
      <c r="DXZ1" s="290"/>
      <c r="DYA1" s="290"/>
      <c r="DYB1" s="290"/>
      <c r="DYC1" s="290"/>
      <c r="DYD1" s="290"/>
      <c r="DYE1" s="290"/>
      <c r="DYF1" s="290"/>
      <c r="DYG1" s="290"/>
      <c r="DYH1" s="290"/>
      <c r="DYI1" s="290"/>
      <c r="DYJ1" s="290"/>
      <c r="DYK1" s="290"/>
      <c r="DYL1" s="290"/>
      <c r="DYM1" s="290"/>
      <c r="DYN1" s="290"/>
      <c r="DYO1" s="290"/>
      <c r="DYP1" s="290"/>
      <c r="DYQ1" s="290"/>
      <c r="DYR1" s="290"/>
      <c r="DYS1" s="290"/>
      <c r="DYT1" s="290"/>
      <c r="DYU1" s="290"/>
      <c r="DYV1" s="290"/>
      <c r="DYW1" s="290"/>
      <c r="DYX1" s="290"/>
      <c r="DYY1" s="290"/>
      <c r="DYZ1" s="290"/>
      <c r="DZA1" s="290"/>
      <c r="DZB1" s="290"/>
      <c r="DZC1" s="290"/>
      <c r="DZD1" s="290"/>
      <c r="DZE1" s="290"/>
      <c r="DZF1" s="290"/>
      <c r="DZG1" s="290"/>
      <c r="DZH1" s="290"/>
      <c r="DZI1" s="290"/>
      <c r="DZJ1" s="290"/>
      <c r="DZK1" s="290"/>
      <c r="DZL1" s="290"/>
      <c r="DZM1" s="290"/>
      <c r="DZN1" s="290"/>
      <c r="DZO1" s="290"/>
      <c r="DZP1" s="290"/>
      <c r="DZQ1" s="290"/>
      <c r="DZR1" s="290"/>
      <c r="DZS1" s="290"/>
      <c r="DZT1" s="290"/>
      <c r="DZU1" s="290"/>
      <c r="DZV1" s="290"/>
      <c r="DZW1" s="290"/>
      <c r="DZX1" s="290"/>
      <c r="DZY1" s="290"/>
      <c r="DZZ1" s="290"/>
      <c r="EAA1" s="290"/>
      <c r="EAB1" s="290"/>
      <c r="EAC1" s="290"/>
      <c r="EAD1" s="290"/>
      <c r="EAE1" s="290"/>
      <c r="EAF1" s="290"/>
      <c r="EAG1" s="290"/>
      <c r="EAH1" s="290"/>
      <c r="EAI1" s="290"/>
      <c r="EAJ1" s="290"/>
      <c r="EAK1" s="290"/>
      <c r="EAL1" s="290"/>
      <c r="EAM1" s="290"/>
      <c r="EAN1" s="290"/>
      <c r="EAO1" s="290"/>
      <c r="EAP1" s="290"/>
      <c r="EAQ1" s="290"/>
      <c r="EAR1" s="290"/>
      <c r="EAS1" s="290"/>
      <c r="EAT1" s="290"/>
      <c r="EAU1" s="290"/>
      <c r="EAV1" s="290"/>
      <c r="EAW1" s="290"/>
      <c r="EAX1" s="290"/>
      <c r="EAY1" s="290"/>
      <c r="EAZ1" s="290"/>
      <c r="EBA1" s="290"/>
      <c r="EBB1" s="290"/>
      <c r="EBC1" s="290"/>
      <c r="EBD1" s="290"/>
      <c r="EBE1" s="290"/>
      <c r="EBF1" s="290"/>
      <c r="EBG1" s="290"/>
      <c r="EBH1" s="290"/>
      <c r="EBI1" s="290"/>
      <c r="EBJ1" s="290"/>
      <c r="EBK1" s="290"/>
      <c r="EBL1" s="290"/>
      <c r="EBM1" s="290"/>
      <c r="EBN1" s="290"/>
      <c r="EBO1" s="290"/>
      <c r="EBP1" s="290"/>
      <c r="EBQ1" s="290"/>
      <c r="EBR1" s="290"/>
      <c r="EBS1" s="290"/>
      <c r="EBT1" s="290"/>
      <c r="EBU1" s="290"/>
      <c r="EBV1" s="290"/>
      <c r="EBW1" s="290"/>
      <c r="EBX1" s="290"/>
      <c r="EBY1" s="290"/>
      <c r="EBZ1" s="290"/>
      <c r="ECA1" s="290"/>
      <c r="ECB1" s="290"/>
      <c r="ECC1" s="290"/>
      <c r="ECD1" s="290"/>
      <c r="ECE1" s="290"/>
      <c r="ECF1" s="290"/>
      <c r="ECG1" s="290"/>
      <c r="ECH1" s="290"/>
      <c r="ECI1" s="290"/>
      <c r="ECJ1" s="290"/>
      <c r="ECK1" s="290"/>
      <c r="ECL1" s="290"/>
      <c r="ECM1" s="290"/>
      <c r="ECN1" s="290"/>
      <c r="ECO1" s="290"/>
      <c r="ECP1" s="290"/>
      <c r="ECQ1" s="290"/>
      <c r="ECR1" s="290"/>
      <c r="ECS1" s="290"/>
      <c r="ECT1" s="290"/>
      <c r="ECU1" s="290"/>
      <c r="ECV1" s="290"/>
      <c r="ECW1" s="290"/>
      <c r="ECX1" s="290"/>
      <c r="ECY1" s="290"/>
      <c r="ECZ1" s="290"/>
      <c r="EDA1" s="290"/>
      <c r="EDB1" s="290"/>
      <c r="EDC1" s="290"/>
      <c r="EDD1" s="290"/>
      <c r="EDE1" s="290"/>
      <c r="EDF1" s="290"/>
      <c r="EDG1" s="290"/>
      <c r="EDH1" s="290"/>
      <c r="EDI1" s="290"/>
      <c r="EDJ1" s="290"/>
      <c r="EDK1" s="290"/>
      <c r="EDL1" s="290"/>
      <c r="EDM1" s="290"/>
      <c r="EDN1" s="290"/>
      <c r="EDO1" s="290"/>
      <c r="EDP1" s="290"/>
      <c r="EDQ1" s="290"/>
      <c r="EDR1" s="290"/>
      <c r="EDS1" s="290"/>
      <c r="EDT1" s="290"/>
      <c r="EDU1" s="290"/>
      <c r="EDV1" s="290"/>
      <c r="EDW1" s="290"/>
      <c r="EDX1" s="290"/>
      <c r="EDY1" s="290"/>
      <c r="EDZ1" s="290"/>
      <c r="EEA1" s="290"/>
      <c r="EEB1" s="290"/>
      <c r="EEC1" s="290"/>
      <c r="EED1" s="290"/>
      <c r="EEE1" s="290"/>
      <c r="EEF1" s="290"/>
      <c r="EEG1" s="290"/>
      <c r="EEH1" s="290"/>
      <c r="EEI1" s="290"/>
      <c r="EEJ1" s="290"/>
      <c r="EEK1" s="290"/>
      <c r="EEL1" s="290"/>
      <c r="EEM1" s="290"/>
      <c r="EEN1" s="290"/>
      <c r="EEO1" s="290"/>
      <c r="EEP1" s="290"/>
      <c r="EEQ1" s="290"/>
      <c r="EER1" s="290"/>
      <c r="EES1" s="290"/>
      <c r="EET1" s="290"/>
      <c r="EEU1" s="290"/>
      <c r="EEV1" s="290"/>
      <c r="EEW1" s="290"/>
      <c r="EEX1" s="290"/>
      <c r="EEY1" s="290"/>
      <c r="EEZ1" s="290"/>
      <c r="EFA1" s="290"/>
      <c r="EFB1" s="290"/>
      <c r="EFC1" s="290"/>
      <c r="EFD1" s="290"/>
      <c r="EFE1" s="290"/>
      <c r="EFF1" s="290"/>
      <c r="EFG1" s="290"/>
      <c r="EFH1" s="290"/>
      <c r="EFI1" s="290"/>
      <c r="EFJ1" s="290"/>
      <c r="EFK1" s="290"/>
      <c r="EFL1" s="290"/>
      <c r="EFM1" s="290"/>
      <c r="EFN1" s="290"/>
      <c r="EFO1" s="290"/>
      <c r="EFP1" s="290"/>
      <c r="EFQ1" s="290"/>
      <c r="EFR1" s="290"/>
      <c r="EFS1" s="290"/>
      <c r="EFT1" s="290"/>
      <c r="EFU1" s="290"/>
      <c r="EFV1" s="290"/>
      <c r="EFW1" s="290"/>
      <c r="EFX1" s="290"/>
      <c r="EFY1" s="290"/>
      <c r="EFZ1" s="290"/>
      <c r="EGA1" s="290"/>
      <c r="EGB1" s="290"/>
      <c r="EGC1" s="290"/>
      <c r="EGD1" s="290"/>
      <c r="EGE1" s="290"/>
      <c r="EGF1" s="290"/>
      <c r="EGG1" s="290"/>
      <c r="EGH1" s="290"/>
      <c r="EGI1" s="290"/>
      <c r="EGJ1" s="290"/>
      <c r="EGK1" s="290"/>
      <c r="EGL1" s="290"/>
      <c r="EGM1" s="290"/>
      <c r="EGN1" s="290"/>
      <c r="EGO1" s="290"/>
      <c r="EGP1" s="290"/>
      <c r="EGQ1" s="290"/>
      <c r="EGR1" s="290"/>
      <c r="EGS1" s="290"/>
      <c r="EGT1" s="290"/>
      <c r="EGU1" s="290"/>
      <c r="EGV1" s="290"/>
      <c r="EGW1" s="290"/>
      <c r="EGX1" s="290"/>
      <c r="EGY1" s="290"/>
      <c r="EGZ1" s="290"/>
      <c r="EHA1" s="290"/>
      <c r="EHB1" s="290"/>
      <c r="EHC1" s="290"/>
      <c r="EHD1" s="290"/>
      <c r="EHE1" s="290"/>
      <c r="EHF1" s="290"/>
      <c r="EHG1" s="290"/>
      <c r="EHH1" s="290"/>
      <c r="EHI1" s="290"/>
      <c r="EHJ1" s="290"/>
      <c r="EHK1" s="290"/>
      <c r="EHL1" s="290"/>
      <c r="EHM1" s="290"/>
      <c r="EHN1" s="290"/>
      <c r="EHO1" s="290"/>
      <c r="EHP1" s="290"/>
      <c r="EHQ1" s="290"/>
      <c r="EHR1" s="290"/>
      <c r="EHS1" s="290"/>
      <c r="EHT1" s="290"/>
      <c r="EHU1" s="290"/>
      <c r="EHV1" s="290"/>
      <c r="EHW1" s="290"/>
      <c r="EHX1" s="290"/>
      <c r="EHY1" s="290"/>
      <c r="EHZ1" s="290"/>
      <c r="EIA1" s="290"/>
      <c r="EIB1" s="290"/>
      <c r="EIC1" s="290"/>
      <c r="EID1" s="290"/>
      <c r="EIE1" s="290"/>
      <c r="EIF1" s="290"/>
      <c r="EIG1" s="290"/>
      <c r="EIH1" s="290"/>
      <c r="EII1" s="290"/>
      <c r="EIJ1" s="290"/>
      <c r="EIK1" s="290"/>
      <c r="EIL1" s="290"/>
      <c r="EIM1" s="290"/>
      <c r="EIN1" s="290"/>
      <c r="EIO1" s="290"/>
      <c r="EIP1" s="290"/>
      <c r="EIQ1" s="290"/>
      <c r="EIR1" s="290"/>
      <c r="EIS1" s="290"/>
      <c r="EIT1" s="290"/>
      <c r="EIU1" s="290"/>
      <c r="EIV1" s="290"/>
      <c r="EIW1" s="290"/>
      <c r="EIX1" s="290"/>
      <c r="EIY1" s="290"/>
      <c r="EIZ1" s="290"/>
      <c r="EJA1" s="290"/>
      <c r="EJB1" s="290"/>
      <c r="EJC1" s="290"/>
      <c r="EJD1" s="290"/>
      <c r="EJE1" s="290"/>
      <c r="EJF1" s="290"/>
      <c r="EJG1" s="290"/>
      <c r="EJH1" s="290"/>
      <c r="EJI1" s="290"/>
      <c r="EJJ1" s="290"/>
      <c r="EJK1" s="290"/>
      <c r="EJL1" s="290"/>
      <c r="EJM1" s="290"/>
      <c r="EJN1" s="290"/>
      <c r="EJO1" s="290"/>
      <c r="EJP1" s="290"/>
      <c r="EJQ1" s="290"/>
      <c r="EJR1" s="290"/>
      <c r="EJS1" s="290"/>
      <c r="EJT1" s="290"/>
      <c r="EJU1" s="290"/>
      <c r="EJV1" s="290"/>
      <c r="EJW1" s="290"/>
      <c r="EJX1" s="290"/>
      <c r="EJY1" s="290"/>
      <c r="EJZ1" s="290"/>
      <c r="EKA1" s="290"/>
      <c r="EKB1" s="290"/>
      <c r="EKC1" s="290"/>
      <c r="EKD1" s="290"/>
      <c r="EKE1" s="290"/>
      <c r="EKF1" s="290"/>
      <c r="EKG1" s="290"/>
      <c r="EKH1" s="290"/>
      <c r="EKI1" s="290"/>
      <c r="EKJ1" s="290"/>
      <c r="EKK1" s="290"/>
      <c r="EKL1" s="290"/>
      <c r="EKM1" s="290"/>
      <c r="EKN1" s="290"/>
      <c r="EKO1" s="290"/>
      <c r="EKP1" s="290"/>
      <c r="EKQ1" s="290"/>
      <c r="EKR1" s="290"/>
      <c r="EKS1" s="290"/>
      <c r="EKT1" s="290"/>
      <c r="EKU1" s="290"/>
      <c r="EKV1" s="290"/>
      <c r="EKW1" s="290"/>
      <c r="EKX1" s="290"/>
      <c r="EKY1" s="290"/>
      <c r="EKZ1" s="290"/>
      <c r="ELA1" s="290"/>
      <c r="ELB1" s="290"/>
      <c r="ELC1" s="290"/>
      <c r="ELD1" s="290"/>
      <c r="ELE1" s="290"/>
      <c r="ELF1" s="290"/>
      <c r="ELG1" s="290"/>
      <c r="ELH1" s="290"/>
      <c r="ELI1" s="290"/>
      <c r="ELJ1" s="290"/>
      <c r="ELK1" s="290"/>
      <c r="ELL1" s="290"/>
      <c r="ELM1" s="290"/>
      <c r="ELN1" s="290"/>
      <c r="ELO1" s="290"/>
      <c r="ELP1" s="290"/>
      <c r="ELQ1" s="290"/>
      <c r="ELR1" s="290"/>
      <c r="ELS1" s="290"/>
      <c r="ELT1" s="290"/>
      <c r="ELU1" s="290"/>
      <c r="ELV1" s="290"/>
      <c r="ELW1" s="290"/>
      <c r="ELX1" s="290"/>
      <c r="ELY1" s="290"/>
      <c r="ELZ1" s="290"/>
      <c r="EMA1" s="290"/>
      <c r="EMB1" s="290"/>
      <c r="EMC1" s="290"/>
      <c r="EMD1" s="290"/>
      <c r="EME1" s="290"/>
      <c r="EMF1" s="290"/>
      <c r="EMG1" s="290"/>
      <c r="EMH1" s="290"/>
      <c r="EMI1" s="290"/>
      <c r="EMJ1" s="290"/>
      <c r="EMK1" s="290"/>
      <c r="EML1" s="290"/>
      <c r="EMM1" s="290"/>
      <c r="EMN1" s="290"/>
      <c r="EMO1" s="290"/>
      <c r="EMP1" s="290"/>
      <c r="EMQ1" s="290"/>
      <c r="EMR1" s="290"/>
      <c r="EMS1" s="290"/>
      <c r="EMT1" s="290"/>
      <c r="EMU1" s="290"/>
      <c r="EMV1" s="290"/>
      <c r="EMW1" s="290"/>
      <c r="EMX1" s="290"/>
      <c r="EMY1" s="290"/>
      <c r="EMZ1" s="290"/>
      <c r="ENA1" s="290"/>
      <c r="ENB1" s="290"/>
      <c r="ENC1" s="290"/>
      <c r="END1" s="290"/>
      <c r="ENE1" s="290"/>
      <c r="ENF1" s="290"/>
      <c r="ENG1" s="290"/>
      <c r="ENH1" s="290"/>
      <c r="ENI1" s="290"/>
      <c r="ENJ1" s="290"/>
      <c r="ENK1" s="290"/>
      <c r="ENL1" s="290"/>
      <c r="ENM1" s="290"/>
      <c r="ENN1" s="290"/>
      <c r="ENO1" s="290"/>
      <c r="ENP1" s="290"/>
      <c r="ENQ1" s="290"/>
      <c r="ENR1" s="290"/>
      <c r="ENS1" s="290"/>
      <c r="ENT1" s="290"/>
      <c r="ENU1" s="290"/>
      <c r="ENV1" s="290"/>
      <c r="ENW1" s="290"/>
      <c r="ENX1" s="290"/>
      <c r="ENY1" s="290"/>
      <c r="ENZ1" s="290"/>
      <c r="EOA1" s="290"/>
      <c r="EOB1" s="290"/>
      <c r="EOC1" s="290"/>
      <c r="EOD1" s="290"/>
      <c r="EOE1" s="290"/>
      <c r="EOF1" s="290"/>
      <c r="EOG1" s="290"/>
      <c r="EOH1" s="290"/>
      <c r="EOI1" s="290"/>
      <c r="EOJ1" s="290"/>
      <c r="EOK1" s="290"/>
      <c r="EOL1" s="290"/>
      <c r="EOM1" s="290"/>
      <c r="EON1" s="290"/>
      <c r="EOO1" s="290"/>
      <c r="EOP1" s="290"/>
      <c r="EOQ1" s="290"/>
      <c r="EOR1" s="290"/>
      <c r="EOS1" s="290"/>
      <c r="EOT1" s="290"/>
      <c r="EOU1" s="290"/>
      <c r="EOV1" s="290"/>
      <c r="EOW1" s="290"/>
      <c r="EOX1" s="290"/>
      <c r="EOY1" s="290"/>
      <c r="EOZ1" s="290"/>
      <c r="EPA1" s="290"/>
      <c r="EPB1" s="290"/>
      <c r="EPC1" s="290"/>
      <c r="EPD1" s="290"/>
      <c r="EPE1" s="290"/>
      <c r="EPF1" s="290"/>
      <c r="EPG1" s="290"/>
      <c r="EPH1" s="290"/>
      <c r="EPI1" s="290"/>
      <c r="EPJ1" s="290"/>
      <c r="EPK1" s="290"/>
      <c r="EPL1" s="290"/>
      <c r="EPM1" s="290"/>
      <c r="EPN1" s="290"/>
      <c r="EPO1" s="290"/>
      <c r="EPP1" s="290"/>
      <c r="EPQ1" s="290"/>
      <c r="EPR1" s="290"/>
      <c r="EPS1" s="290"/>
      <c r="EPT1" s="290"/>
      <c r="EPU1" s="290"/>
      <c r="EPV1" s="290"/>
      <c r="EPW1" s="290"/>
      <c r="EPX1" s="290"/>
      <c r="EPY1" s="290"/>
      <c r="EPZ1" s="290"/>
      <c r="EQA1" s="290"/>
      <c r="EQB1" s="290"/>
      <c r="EQC1" s="290"/>
      <c r="EQD1" s="290"/>
      <c r="EQE1" s="290"/>
      <c r="EQF1" s="290"/>
      <c r="EQG1" s="290"/>
      <c r="EQH1" s="290"/>
      <c r="EQI1" s="290"/>
      <c r="EQJ1" s="290"/>
      <c r="EQK1" s="290"/>
      <c r="EQL1" s="290"/>
      <c r="EQM1" s="290"/>
      <c r="EQN1" s="290"/>
      <c r="EQO1" s="290"/>
      <c r="EQP1" s="290"/>
      <c r="EQQ1" s="290"/>
      <c r="EQR1" s="290"/>
      <c r="EQS1" s="290"/>
      <c r="EQT1" s="290"/>
      <c r="EQU1" s="290"/>
      <c r="EQV1" s="290"/>
      <c r="EQW1" s="290"/>
      <c r="EQX1" s="290"/>
      <c r="EQY1" s="290"/>
      <c r="EQZ1" s="290"/>
      <c r="ERA1" s="290"/>
      <c r="ERB1" s="290"/>
      <c r="ERC1" s="290"/>
      <c r="ERD1" s="290"/>
      <c r="ERE1" s="290"/>
      <c r="ERF1" s="290"/>
      <c r="ERG1" s="290"/>
      <c r="ERH1" s="290"/>
      <c r="ERI1" s="290"/>
      <c r="ERJ1" s="290"/>
      <c r="ERK1" s="290"/>
      <c r="ERL1" s="290"/>
      <c r="ERM1" s="290"/>
      <c r="ERN1" s="290"/>
      <c r="ERO1" s="290"/>
      <c r="ERP1" s="290"/>
      <c r="ERQ1" s="290"/>
      <c r="ERR1" s="290"/>
      <c r="ERS1" s="290"/>
      <c r="ERT1" s="290"/>
      <c r="ERU1" s="290"/>
      <c r="ERV1" s="290"/>
      <c r="ERW1" s="290"/>
      <c r="ERX1" s="290"/>
      <c r="ERY1" s="290"/>
      <c r="ERZ1" s="290"/>
      <c r="ESA1" s="290"/>
      <c r="ESB1" s="290"/>
      <c r="ESC1" s="290"/>
      <c r="ESD1" s="290"/>
      <c r="ESE1" s="290"/>
      <c r="ESF1" s="290"/>
      <c r="ESG1" s="290"/>
      <c r="ESH1" s="290"/>
      <c r="ESI1" s="290"/>
      <c r="ESJ1" s="290"/>
      <c r="ESK1" s="290"/>
      <c r="ESL1" s="290"/>
      <c r="ESM1" s="290"/>
      <c r="ESN1" s="290"/>
      <c r="ESO1" s="290"/>
      <c r="ESP1" s="290"/>
      <c r="ESQ1" s="290"/>
      <c r="ESR1" s="290"/>
      <c r="ESS1" s="290"/>
      <c r="EST1" s="290"/>
      <c r="ESU1" s="290"/>
      <c r="ESV1" s="290"/>
      <c r="ESW1" s="290"/>
      <c r="ESX1" s="290"/>
      <c r="ESY1" s="290"/>
      <c r="ESZ1" s="290"/>
      <c r="ETA1" s="290"/>
      <c r="ETB1" s="290"/>
      <c r="ETC1" s="290"/>
      <c r="ETD1" s="290"/>
      <c r="ETE1" s="290"/>
      <c r="ETF1" s="290"/>
      <c r="ETG1" s="290"/>
      <c r="ETH1" s="290"/>
      <c r="ETI1" s="290"/>
      <c r="ETJ1" s="290"/>
      <c r="ETK1" s="290"/>
      <c r="ETL1" s="290"/>
      <c r="ETM1" s="290"/>
      <c r="ETN1" s="290"/>
      <c r="ETO1" s="290"/>
      <c r="ETP1" s="290"/>
      <c r="ETQ1" s="290"/>
      <c r="ETR1" s="290"/>
      <c r="ETS1" s="290"/>
      <c r="ETT1" s="290"/>
      <c r="ETU1" s="290"/>
      <c r="ETV1" s="290"/>
      <c r="ETW1" s="290"/>
      <c r="ETX1" s="290"/>
      <c r="ETY1" s="290"/>
      <c r="ETZ1" s="290"/>
      <c r="EUA1" s="290"/>
      <c r="EUB1" s="290"/>
      <c r="EUC1" s="290"/>
      <c r="EUD1" s="290"/>
      <c r="EUE1" s="290"/>
      <c r="EUF1" s="290"/>
      <c r="EUG1" s="290"/>
      <c r="EUH1" s="290"/>
      <c r="EUI1" s="290"/>
      <c r="EUJ1" s="290"/>
      <c r="EUK1" s="290"/>
      <c r="EUL1" s="290"/>
      <c r="EUM1" s="290"/>
      <c r="EUN1" s="290"/>
      <c r="EUO1" s="290"/>
      <c r="EUP1" s="290"/>
      <c r="EUQ1" s="290"/>
      <c r="EUR1" s="290"/>
      <c r="EUS1" s="290"/>
      <c r="EUT1" s="290"/>
      <c r="EUU1" s="290"/>
      <c r="EUV1" s="290"/>
      <c r="EUW1" s="290"/>
      <c r="EUX1" s="290"/>
      <c r="EUY1" s="290"/>
      <c r="EUZ1" s="290"/>
      <c r="EVA1" s="290"/>
      <c r="EVB1" s="290"/>
      <c r="EVC1" s="290"/>
      <c r="EVD1" s="290"/>
      <c r="EVE1" s="290"/>
      <c r="EVF1" s="290"/>
      <c r="EVG1" s="290"/>
      <c r="EVH1" s="290"/>
      <c r="EVI1" s="290"/>
      <c r="EVJ1" s="290"/>
      <c r="EVK1" s="290"/>
      <c r="EVL1" s="290"/>
      <c r="EVM1" s="290"/>
      <c r="EVN1" s="290"/>
      <c r="EVO1" s="290"/>
      <c r="EVP1" s="290"/>
      <c r="EVQ1" s="290"/>
      <c r="EVR1" s="290"/>
      <c r="EVS1" s="290"/>
      <c r="EVT1" s="290"/>
      <c r="EVU1" s="290"/>
      <c r="EVV1" s="290"/>
      <c r="EVW1" s="290"/>
      <c r="EVX1" s="290"/>
      <c r="EVY1" s="290"/>
      <c r="EVZ1" s="290"/>
      <c r="EWA1" s="290"/>
      <c r="EWB1" s="290"/>
      <c r="EWC1" s="290"/>
      <c r="EWD1" s="290"/>
      <c r="EWE1" s="290"/>
      <c r="EWF1" s="290"/>
      <c r="EWG1" s="290"/>
      <c r="EWH1" s="290"/>
      <c r="EWI1" s="290"/>
      <c r="EWJ1" s="290"/>
      <c r="EWK1" s="290"/>
      <c r="EWL1" s="290"/>
      <c r="EWM1" s="290"/>
      <c r="EWN1" s="290"/>
      <c r="EWO1" s="290"/>
      <c r="EWP1" s="290"/>
      <c r="EWQ1" s="290"/>
      <c r="EWR1" s="290"/>
      <c r="EWS1" s="290"/>
      <c r="EWT1" s="290"/>
      <c r="EWU1" s="290"/>
      <c r="EWV1" s="290"/>
      <c r="EWW1" s="290"/>
      <c r="EWX1" s="290"/>
      <c r="EWY1" s="290"/>
      <c r="EWZ1" s="290"/>
      <c r="EXA1" s="290"/>
      <c r="EXB1" s="290"/>
      <c r="EXC1" s="290"/>
      <c r="EXD1" s="290"/>
      <c r="EXE1" s="290"/>
      <c r="EXF1" s="290"/>
      <c r="EXG1" s="290"/>
      <c r="EXH1" s="290"/>
      <c r="EXI1" s="290"/>
      <c r="EXJ1" s="290"/>
      <c r="EXK1" s="290"/>
      <c r="EXL1" s="290"/>
      <c r="EXM1" s="290"/>
      <c r="EXN1" s="290"/>
      <c r="EXO1" s="290"/>
      <c r="EXP1" s="290"/>
      <c r="EXQ1" s="290"/>
      <c r="EXR1" s="290"/>
      <c r="EXS1" s="290"/>
      <c r="EXT1" s="290"/>
      <c r="EXU1" s="290"/>
      <c r="EXV1" s="290"/>
      <c r="EXW1" s="290"/>
      <c r="EXX1" s="290"/>
      <c r="EXY1" s="290"/>
      <c r="EXZ1" s="290"/>
      <c r="EYA1" s="290"/>
      <c r="EYB1" s="290"/>
      <c r="EYC1" s="290"/>
      <c r="EYD1" s="290"/>
      <c r="EYE1" s="290"/>
      <c r="EYF1" s="290"/>
      <c r="EYG1" s="290"/>
      <c r="EYH1" s="290"/>
      <c r="EYI1" s="290"/>
      <c r="EYJ1" s="290"/>
      <c r="EYK1" s="290"/>
      <c r="EYL1" s="290"/>
      <c r="EYM1" s="290"/>
      <c r="EYN1" s="290"/>
      <c r="EYO1" s="290"/>
      <c r="EYP1" s="290"/>
      <c r="EYQ1" s="290"/>
      <c r="EYR1" s="290"/>
      <c r="EYS1" s="290"/>
      <c r="EYT1" s="290"/>
      <c r="EYU1" s="290"/>
      <c r="EYV1" s="290"/>
      <c r="EYW1" s="290"/>
      <c r="EYX1" s="290"/>
      <c r="EYY1" s="290"/>
      <c r="EYZ1" s="290"/>
      <c r="EZA1" s="290"/>
      <c r="EZB1" s="290"/>
      <c r="EZC1" s="290"/>
      <c r="EZD1" s="290"/>
      <c r="EZE1" s="290"/>
      <c r="EZF1" s="290"/>
      <c r="EZG1" s="290"/>
      <c r="EZH1" s="290"/>
      <c r="EZI1" s="290"/>
      <c r="EZJ1" s="290"/>
      <c r="EZK1" s="290"/>
      <c r="EZL1" s="290"/>
      <c r="EZM1" s="290"/>
      <c r="EZN1" s="290"/>
      <c r="EZO1" s="290"/>
      <c r="EZP1" s="290"/>
      <c r="EZQ1" s="290"/>
      <c r="EZR1" s="290"/>
      <c r="EZS1" s="290"/>
      <c r="EZT1" s="290"/>
      <c r="EZU1" s="290"/>
      <c r="EZV1" s="290"/>
      <c r="EZW1" s="290"/>
      <c r="EZX1" s="290"/>
      <c r="EZY1" s="290"/>
      <c r="EZZ1" s="290"/>
      <c r="FAA1" s="290"/>
      <c r="FAB1" s="290"/>
      <c r="FAC1" s="290"/>
      <c r="FAD1" s="290"/>
      <c r="FAE1" s="290"/>
      <c r="FAF1" s="290"/>
      <c r="FAG1" s="290"/>
      <c r="FAH1" s="290"/>
      <c r="FAI1" s="290"/>
      <c r="FAJ1" s="290"/>
      <c r="FAK1" s="290"/>
      <c r="FAL1" s="290"/>
      <c r="FAM1" s="290"/>
      <c r="FAN1" s="290"/>
      <c r="FAO1" s="290"/>
      <c r="FAP1" s="290"/>
      <c r="FAQ1" s="290"/>
      <c r="FAR1" s="290"/>
      <c r="FAS1" s="290"/>
      <c r="FAT1" s="290"/>
      <c r="FAU1" s="290"/>
      <c r="FAV1" s="290"/>
      <c r="FAW1" s="290"/>
      <c r="FAX1" s="290"/>
      <c r="FAY1" s="290"/>
      <c r="FAZ1" s="290"/>
      <c r="FBA1" s="290"/>
      <c r="FBB1" s="290"/>
      <c r="FBC1" s="290"/>
      <c r="FBD1" s="290"/>
      <c r="FBE1" s="290"/>
      <c r="FBF1" s="290"/>
      <c r="FBG1" s="290"/>
      <c r="FBH1" s="290"/>
      <c r="FBI1" s="290"/>
      <c r="FBJ1" s="290"/>
      <c r="FBK1" s="290"/>
      <c r="FBL1" s="290"/>
      <c r="FBM1" s="290"/>
      <c r="FBN1" s="290"/>
      <c r="FBO1" s="290"/>
      <c r="FBP1" s="290"/>
      <c r="FBQ1" s="290"/>
      <c r="FBR1" s="290"/>
      <c r="FBS1" s="290"/>
      <c r="FBT1" s="290"/>
      <c r="FBU1" s="290"/>
      <c r="FBV1" s="290"/>
      <c r="FBW1" s="290"/>
      <c r="FBX1" s="290"/>
      <c r="FBY1" s="290"/>
      <c r="FBZ1" s="290"/>
      <c r="FCA1" s="290"/>
      <c r="FCB1" s="290"/>
      <c r="FCC1" s="290"/>
      <c r="FCD1" s="290"/>
      <c r="FCE1" s="290"/>
      <c r="FCF1" s="290"/>
      <c r="FCG1" s="290"/>
      <c r="FCH1" s="290"/>
      <c r="FCI1" s="290"/>
      <c r="FCJ1" s="290"/>
      <c r="FCK1" s="290"/>
      <c r="FCL1" s="290"/>
      <c r="FCM1" s="290"/>
      <c r="FCN1" s="290"/>
      <c r="FCO1" s="290"/>
      <c r="FCP1" s="290"/>
      <c r="FCQ1" s="290"/>
      <c r="FCR1" s="290"/>
      <c r="FCS1" s="290"/>
      <c r="FCT1" s="290"/>
      <c r="FCU1" s="290"/>
      <c r="FCV1" s="290"/>
      <c r="FCW1" s="290"/>
      <c r="FCX1" s="290"/>
      <c r="FCY1" s="290"/>
      <c r="FCZ1" s="290"/>
      <c r="FDA1" s="290"/>
      <c r="FDB1" s="290"/>
      <c r="FDC1" s="290"/>
      <c r="FDD1" s="290"/>
      <c r="FDE1" s="290"/>
      <c r="FDF1" s="290"/>
      <c r="FDG1" s="290"/>
      <c r="FDH1" s="290"/>
      <c r="FDI1" s="290"/>
      <c r="FDJ1" s="290"/>
      <c r="FDK1" s="290"/>
      <c r="FDL1" s="290"/>
      <c r="FDM1" s="290"/>
      <c r="FDN1" s="290"/>
      <c r="FDO1" s="290"/>
      <c r="FDP1" s="290"/>
      <c r="FDQ1" s="290"/>
      <c r="FDR1" s="290"/>
      <c r="FDS1" s="290"/>
      <c r="FDT1" s="290"/>
      <c r="FDU1" s="290"/>
      <c r="FDV1" s="290"/>
      <c r="FDW1" s="290"/>
      <c r="FDX1" s="290"/>
      <c r="FDY1" s="290"/>
      <c r="FDZ1" s="290"/>
      <c r="FEA1" s="290"/>
      <c r="FEB1" s="290"/>
      <c r="FEC1" s="290"/>
      <c r="FED1" s="290"/>
      <c r="FEE1" s="290"/>
      <c r="FEF1" s="290"/>
      <c r="FEG1" s="290"/>
      <c r="FEH1" s="290"/>
      <c r="FEI1" s="290"/>
      <c r="FEJ1" s="290"/>
      <c r="FEK1" s="290"/>
      <c r="FEL1" s="290"/>
      <c r="FEM1" s="290"/>
      <c r="FEN1" s="290"/>
      <c r="FEO1" s="290"/>
      <c r="FEP1" s="290"/>
      <c r="FEQ1" s="290"/>
      <c r="FER1" s="290"/>
      <c r="FES1" s="290"/>
      <c r="FET1" s="290"/>
      <c r="FEU1" s="290"/>
      <c r="FEV1" s="290"/>
      <c r="FEW1" s="290"/>
      <c r="FEX1" s="290"/>
      <c r="FEY1" s="290"/>
      <c r="FEZ1" s="290"/>
      <c r="FFA1" s="290"/>
      <c r="FFB1" s="290"/>
      <c r="FFC1" s="290"/>
      <c r="FFD1" s="290"/>
      <c r="FFE1" s="290"/>
      <c r="FFF1" s="290"/>
      <c r="FFG1" s="290"/>
      <c r="FFH1" s="290"/>
      <c r="FFI1" s="290"/>
      <c r="FFJ1" s="290"/>
      <c r="FFK1" s="290"/>
      <c r="FFL1" s="290"/>
      <c r="FFM1" s="290"/>
      <c r="FFN1" s="290"/>
      <c r="FFO1" s="290"/>
      <c r="FFP1" s="290"/>
      <c r="FFQ1" s="290"/>
      <c r="FFR1" s="290"/>
      <c r="FFS1" s="290"/>
      <c r="FFT1" s="290"/>
      <c r="FFU1" s="290"/>
      <c r="FFV1" s="290"/>
      <c r="FFW1" s="290"/>
      <c r="FFX1" s="290"/>
      <c r="FFY1" s="290"/>
      <c r="FFZ1" s="290"/>
      <c r="FGA1" s="290"/>
      <c r="FGB1" s="290"/>
      <c r="FGC1" s="290"/>
      <c r="FGD1" s="290"/>
      <c r="FGE1" s="290"/>
      <c r="FGF1" s="290"/>
      <c r="FGG1" s="290"/>
      <c r="FGH1" s="290"/>
      <c r="FGI1" s="290"/>
      <c r="FGJ1" s="290"/>
      <c r="FGK1" s="290"/>
      <c r="FGL1" s="290"/>
      <c r="FGM1" s="290"/>
      <c r="FGN1" s="290"/>
      <c r="FGO1" s="290"/>
      <c r="FGP1" s="290"/>
      <c r="FGQ1" s="290"/>
      <c r="FGR1" s="290"/>
      <c r="FGS1" s="290"/>
      <c r="FGT1" s="290"/>
      <c r="FGU1" s="290"/>
      <c r="FGV1" s="290"/>
      <c r="FGW1" s="290"/>
      <c r="FGX1" s="290"/>
      <c r="FGY1" s="290"/>
      <c r="FGZ1" s="290"/>
      <c r="FHA1" s="290"/>
      <c r="FHB1" s="290"/>
      <c r="FHC1" s="290"/>
      <c r="FHD1" s="290"/>
      <c r="FHE1" s="290"/>
      <c r="FHF1" s="290"/>
      <c r="FHG1" s="290"/>
      <c r="FHH1" s="290"/>
      <c r="FHI1" s="290"/>
      <c r="FHJ1" s="290"/>
      <c r="FHK1" s="290"/>
      <c r="FHL1" s="290"/>
      <c r="FHM1" s="290"/>
      <c r="FHN1" s="290"/>
      <c r="FHO1" s="290"/>
      <c r="FHP1" s="290"/>
      <c r="FHQ1" s="290"/>
      <c r="FHR1" s="290"/>
      <c r="FHS1" s="290"/>
      <c r="FHT1" s="290"/>
      <c r="FHU1" s="290"/>
      <c r="FHV1" s="290"/>
      <c r="FHW1" s="290"/>
      <c r="FHX1" s="290"/>
      <c r="FHY1" s="290"/>
      <c r="FHZ1" s="290"/>
      <c r="FIA1" s="290"/>
      <c r="FIB1" s="290"/>
      <c r="FIC1" s="290"/>
      <c r="FID1" s="290"/>
      <c r="FIE1" s="290"/>
      <c r="FIF1" s="290"/>
      <c r="FIG1" s="290"/>
      <c r="FIH1" s="290"/>
      <c r="FII1" s="290"/>
      <c r="FIJ1" s="290"/>
      <c r="FIK1" s="290"/>
      <c r="FIL1" s="290"/>
      <c r="FIM1" s="290"/>
      <c r="FIN1" s="290"/>
      <c r="FIO1" s="290"/>
      <c r="FIP1" s="290"/>
      <c r="FIQ1" s="290"/>
      <c r="FIR1" s="290"/>
      <c r="FIS1" s="290"/>
      <c r="FIT1" s="290"/>
      <c r="FIU1" s="290"/>
      <c r="FIV1" s="290"/>
      <c r="FIW1" s="290"/>
      <c r="FIX1" s="290"/>
      <c r="FIY1" s="290"/>
      <c r="FIZ1" s="290"/>
      <c r="FJA1" s="290"/>
      <c r="FJB1" s="290"/>
      <c r="FJC1" s="290"/>
      <c r="FJD1" s="290"/>
      <c r="FJE1" s="290"/>
      <c r="FJF1" s="290"/>
      <c r="FJG1" s="290"/>
      <c r="FJH1" s="290"/>
      <c r="FJI1" s="290"/>
      <c r="FJJ1" s="290"/>
      <c r="FJK1" s="290"/>
      <c r="FJL1" s="290"/>
      <c r="FJM1" s="290"/>
      <c r="FJN1" s="290"/>
      <c r="FJO1" s="290"/>
      <c r="FJP1" s="290"/>
      <c r="FJQ1" s="290"/>
      <c r="FJR1" s="290"/>
      <c r="FJS1" s="290"/>
      <c r="FJT1" s="290"/>
      <c r="FJU1" s="290"/>
      <c r="FJV1" s="290"/>
      <c r="FJW1" s="290"/>
      <c r="FJX1" s="290"/>
      <c r="FJY1" s="290"/>
      <c r="FJZ1" s="290"/>
      <c r="FKA1" s="290"/>
      <c r="FKB1" s="290"/>
      <c r="FKC1" s="290"/>
      <c r="FKD1" s="290"/>
      <c r="FKE1" s="290"/>
      <c r="FKF1" s="290"/>
      <c r="FKG1" s="290"/>
      <c r="FKH1" s="290"/>
      <c r="FKI1" s="290"/>
      <c r="FKJ1" s="290"/>
      <c r="FKK1" s="290"/>
      <c r="FKL1" s="290"/>
      <c r="FKM1" s="290"/>
      <c r="FKN1" s="290"/>
      <c r="FKO1" s="290"/>
      <c r="FKP1" s="290"/>
      <c r="FKQ1" s="290"/>
      <c r="FKR1" s="290"/>
      <c r="FKS1" s="290"/>
      <c r="FKT1" s="290"/>
      <c r="FKU1" s="290"/>
      <c r="FKV1" s="290"/>
      <c r="FKW1" s="290"/>
      <c r="FKX1" s="290"/>
      <c r="FKY1" s="290"/>
      <c r="FKZ1" s="290"/>
      <c r="FLA1" s="290"/>
      <c r="FLB1" s="290"/>
      <c r="FLC1" s="290"/>
      <c r="FLD1" s="290"/>
      <c r="FLE1" s="290"/>
      <c r="FLF1" s="290"/>
      <c r="FLG1" s="290"/>
      <c r="FLH1" s="290"/>
      <c r="FLI1" s="290"/>
      <c r="FLJ1" s="290"/>
      <c r="FLK1" s="290"/>
      <c r="FLL1" s="290"/>
      <c r="FLM1" s="290"/>
      <c r="FLN1" s="290"/>
      <c r="FLO1" s="290"/>
      <c r="FLP1" s="290"/>
      <c r="FLQ1" s="290"/>
      <c r="FLR1" s="290"/>
      <c r="FLS1" s="290"/>
      <c r="FLT1" s="290"/>
      <c r="FLU1" s="290"/>
      <c r="FLV1" s="290"/>
      <c r="FLW1" s="290"/>
      <c r="FLX1" s="290"/>
      <c r="FLY1" s="290"/>
      <c r="FLZ1" s="290"/>
      <c r="FMA1" s="290"/>
      <c r="FMB1" s="290"/>
      <c r="FMC1" s="290"/>
      <c r="FMD1" s="290"/>
      <c r="FME1" s="290"/>
      <c r="FMF1" s="290"/>
      <c r="FMG1" s="290"/>
      <c r="FMH1" s="290"/>
      <c r="FMI1" s="290"/>
      <c r="FMJ1" s="290"/>
      <c r="FMK1" s="290"/>
      <c r="FML1" s="290"/>
      <c r="FMM1" s="290"/>
      <c r="FMN1" s="290"/>
      <c r="FMO1" s="290"/>
      <c r="FMP1" s="290"/>
      <c r="FMQ1" s="290"/>
      <c r="FMR1" s="290"/>
      <c r="FMS1" s="290"/>
      <c r="FMT1" s="290"/>
      <c r="FMU1" s="290"/>
      <c r="FMV1" s="290"/>
      <c r="FMW1" s="290"/>
      <c r="FMX1" s="290"/>
      <c r="FMY1" s="290"/>
      <c r="FMZ1" s="290"/>
      <c r="FNA1" s="290"/>
      <c r="FNB1" s="290"/>
      <c r="FNC1" s="290"/>
      <c r="FND1" s="290"/>
      <c r="FNE1" s="290"/>
      <c r="FNF1" s="290"/>
      <c r="FNG1" s="290"/>
      <c r="FNH1" s="290"/>
      <c r="FNI1" s="290"/>
      <c r="FNJ1" s="290"/>
      <c r="FNK1" s="290"/>
      <c r="FNL1" s="290"/>
      <c r="FNM1" s="290"/>
      <c r="FNN1" s="290"/>
      <c r="FNO1" s="290"/>
      <c r="FNP1" s="290"/>
      <c r="FNQ1" s="290"/>
      <c r="FNR1" s="290"/>
      <c r="FNS1" s="290"/>
      <c r="FNT1" s="290"/>
      <c r="FNU1" s="290"/>
      <c r="FNV1" s="290"/>
      <c r="FNW1" s="290"/>
      <c r="FNX1" s="290"/>
      <c r="FNY1" s="290"/>
      <c r="FNZ1" s="290"/>
      <c r="FOA1" s="290"/>
      <c r="FOB1" s="290"/>
      <c r="FOC1" s="290"/>
      <c r="FOD1" s="290"/>
      <c r="FOE1" s="290"/>
      <c r="FOF1" s="290"/>
      <c r="FOG1" s="290"/>
      <c r="FOH1" s="290"/>
      <c r="FOI1" s="290"/>
      <c r="FOJ1" s="290"/>
      <c r="FOK1" s="290"/>
      <c r="FOL1" s="290"/>
      <c r="FOM1" s="290"/>
      <c r="FON1" s="290"/>
      <c r="FOO1" s="290"/>
      <c r="FOP1" s="290"/>
      <c r="FOQ1" s="290"/>
      <c r="FOR1" s="290"/>
      <c r="FOS1" s="290"/>
      <c r="FOT1" s="290"/>
      <c r="FOU1" s="290"/>
      <c r="FOV1" s="290"/>
      <c r="FOW1" s="290"/>
      <c r="FOX1" s="290"/>
      <c r="FOY1" s="290"/>
      <c r="FOZ1" s="290"/>
      <c r="FPA1" s="290"/>
      <c r="FPB1" s="290"/>
      <c r="FPC1" s="290"/>
      <c r="FPD1" s="290"/>
      <c r="FPE1" s="290"/>
      <c r="FPF1" s="290"/>
      <c r="FPG1" s="290"/>
      <c r="FPH1" s="290"/>
      <c r="FPI1" s="290"/>
      <c r="FPJ1" s="290"/>
      <c r="FPK1" s="290"/>
      <c r="FPL1" s="290"/>
      <c r="FPM1" s="290"/>
      <c r="FPN1" s="290"/>
      <c r="FPO1" s="290"/>
      <c r="FPP1" s="290"/>
      <c r="FPQ1" s="290"/>
      <c r="FPR1" s="290"/>
      <c r="FPS1" s="290"/>
      <c r="FPT1" s="290"/>
      <c r="FPU1" s="290"/>
      <c r="FPV1" s="290"/>
      <c r="FPW1" s="290"/>
      <c r="FPX1" s="290"/>
      <c r="FPY1" s="290"/>
      <c r="FPZ1" s="290"/>
      <c r="FQA1" s="290"/>
      <c r="FQB1" s="290"/>
      <c r="FQC1" s="290"/>
      <c r="FQD1" s="290"/>
      <c r="FQE1" s="290"/>
      <c r="FQF1" s="290"/>
      <c r="FQG1" s="290"/>
      <c r="FQH1" s="290"/>
      <c r="FQI1" s="290"/>
      <c r="FQJ1" s="290"/>
      <c r="FQK1" s="290"/>
      <c r="FQL1" s="290"/>
      <c r="FQM1" s="290"/>
      <c r="FQN1" s="290"/>
      <c r="FQO1" s="290"/>
      <c r="FQP1" s="290"/>
      <c r="FQQ1" s="290"/>
      <c r="FQR1" s="290"/>
      <c r="FQS1" s="290"/>
      <c r="FQT1" s="290"/>
      <c r="FQU1" s="290"/>
      <c r="FQV1" s="290"/>
      <c r="FQW1" s="290"/>
      <c r="FQX1" s="290"/>
      <c r="FQY1" s="290"/>
      <c r="FQZ1" s="290"/>
      <c r="FRA1" s="290"/>
      <c r="FRB1" s="290"/>
      <c r="FRC1" s="290"/>
      <c r="FRD1" s="290"/>
      <c r="FRE1" s="290"/>
      <c r="FRF1" s="290"/>
      <c r="FRG1" s="290"/>
      <c r="FRH1" s="290"/>
      <c r="FRI1" s="290"/>
      <c r="FRJ1" s="290"/>
      <c r="FRK1" s="290"/>
      <c r="FRL1" s="290"/>
      <c r="FRM1" s="290"/>
      <c r="FRN1" s="290"/>
      <c r="FRO1" s="290"/>
      <c r="FRP1" s="290"/>
      <c r="FRQ1" s="290"/>
      <c r="FRR1" s="290"/>
      <c r="FRS1" s="290"/>
      <c r="FRT1" s="290"/>
      <c r="FRU1" s="290"/>
      <c r="FRV1" s="290"/>
      <c r="FRW1" s="290"/>
      <c r="FRX1" s="290"/>
      <c r="FRY1" s="290"/>
      <c r="FRZ1" s="290"/>
      <c r="FSA1" s="290"/>
      <c r="FSB1" s="290"/>
      <c r="FSC1" s="290"/>
      <c r="FSD1" s="290"/>
      <c r="FSE1" s="290"/>
      <c r="FSF1" s="290"/>
      <c r="FSG1" s="290"/>
      <c r="FSH1" s="290"/>
      <c r="FSI1" s="290"/>
      <c r="FSJ1" s="290"/>
      <c r="FSK1" s="290"/>
      <c r="FSL1" s="290"/>
      <c r="FSM1" s="290"/>
      <c r="FSN1" s="290"/>
      <c r="FSO1" s="290"/>
      <c r="FSP1" s="290"/>
      <c r="FSQ1" s="290"/>
      <c r="FSR1" s="290"/>
      <c r="FSS1" s="290"/>
      <c r="FST1" s="290"/>
      <c r="FSU1" s="290"/>
      <c r="FSV1" s="290"/>
      <c r="FSW1" s="290"/>
      <c r="FSX1" s="290"/>
      <c r="FSY1" s="290"/>
      <c r="FSZ1" s="290"/>
      <c r="FTA1" s="290"/>
      <c r="FTB1" s="290"/>
      <c r="FTC1" s="290"/>
      <c r="FTD1" s="290"/>
      <c r="FTE1" s="290"/>
      <c r="FTF1" s="290"/>
      <c r="FTG1" s="290"/>
      <c r="FTH1" s="290"/>
      <c r="FTI1" s="290"/>
      <c r="FTJ1" s="290"/>
      <c r="FTK1" s="290"/>
      <c r="FTL1" s="290"/>
      <c r="FTM1" s="290"/>
      <c r="FTN1" s="290"/>
      <c r="FTO1" s="290"/>
      <c r="FTP1" s="290"/>
      <c r="FTQ1" s="290"/>
      <c r="FTR1" s="290"/>
      <c r="FTS1" s="290"/>
      <c r="FTT1" s="290"/>
      <c r="FTU1" s="290"/>
      <c r="FTV1" s="290"/>
      <c r="FTW1" s="290"/>
      <c r="FTX1" s="290"/>
      <c r="FTY1" s="290"/>
      <c r="FTZ1" s="290"/>
      <c r="FUA1" s="290"/>
      <c r="FUB1" s="290"/>
      <c r="FUC1" s="290"/>
      <c r="FUD1" s="290"/>
      <c r="FUE1" s="290"/>
      <c r="FUF1" s="290"/>
      <c r="FUG1" s="290"/>
      <c r="FUH1" s="290"/>
      <c r="FUI1" s="290"/>
      <c r="FUJ1" s="290"/>
      <c r="FUK1" s="290"/>
      <c r="FUL1" s="290"/>
      <c r="FUM1" s="290"/>
      <c r="FUN1" s="290"/>
      <c r="FUO1" s="290"/>
      <c r="FUP1" s="290"/>
      <c r="FUQ1" s="290"/>
      <c r="FUR1" s="290"/>
      <c r="FUS1" s="290"/>
      <c r="FUT1" s="290"/>
      <c r="FUU1" s="290"/>
      <c r="FUV1" s="290"/>
      <c r="FUW1" s="290"/>
      <c r="FUX1" s="290"/>
      <c r="FUY1" s="290"/>
      <c r="FUZ1" s="290"/>
      <c r="FVA1" s="290"/>
      <c r="FVB1" s="290"/>
      <c r="FVC1" s="290"/>
      <c r="FVD1" s="290"/>
      <c r="FVE1" s="290"/>
      <c r="FVF1" s="290"/>
      <c r="FVG1" s="290"/>
      <c r="FVH1" s="290"/>
      <c r="FVI1" s="290"/>
      <c r="FVJ1" s="290"/>
      <c r="FVK1" s="290"/>
      <c r="FVL1" s="290"/>
      <c r="FVM1" s="290"/>
      <c r="FVN1" s="290"/>
      <c r="FVO1" s="290"/>
      <c r="FVP1" s="290"/>
      <c r="FVQ1" s="290"/>
      <c r="FVR1" s="290"/>
      <c r="FVS1" s="290"/>
      <c r="FVT1" s="290"/>
      <c r="FVU1" s="290"/>
      <c r="FVV1" s="290"/>
      <c r="FVW1" s="290"/>
      <c r="FVX1" s="290"/>
      <c r="FVY1" s="290"/>
      <c r="FVZ1" s="290"/>
      <c r="FWA1" s="290"/>
      <c r="FWB1" s="290"/>
      <c r="FWC1" s="290"/>
      <c r="FWD1" s="290"/>
      <c r="FWE1" s="290"/>
      <c r="FWF1" s="290"/>
      <c r="FWG1" s="290"/>
      <c r="FWH1" s="290"/>
      <c r="FWI1" s="290"/>
      <c r="FWJ1" s="290"/>
      <c r="FWK1" s="290"/>
      <c r="FWL1" s="290"/>
      <c r="FWM1" s="290"/>
      <c r="FWN1" s="290"/>
      <c r="FWO1" s="290"/>
      <c r="FWP1" s="290"/>
      <c r="FWQ1" s="290"/>
      <c r="FWR1" s="290"/>
      <c r="FWS1" s="290"/>
      <c r="FWT1" s="290"/>
      <c r="FWU1" s="290"/>
      <c r="FWV1" s="290"/>
      <c r="FWW1" s="290"/>
      <c r="FWX1" s="290"/>
      <c r="FWY1" s="290"/>
      <c r="FWZ1" s="290"/>
      <c r="FXA1" s="290"/>
      <c r="FXB1" s="290"/>
      <c r="FXC1" s="290"/>
      <c r="FXD1" s="290"/>
      <c r="FXE1" s="290"/>
      <c r="FXF1" s="290"/>
      <c r="FXG1" s="290"/>
      <c r="FXH1" s="290"/>
      <c r="FXI1" s="290"/>
      <c r="FXJ1" s="290"/>
      <c r="FXK1" s="290"/>
      <c r="FXL1" s="290"/>
      <c r="FXM1" s="290"/>
      <c r="FXN1" s="290"/>
      <c r="FXO1" s="290"/>
      <c r="FXP1" s="290"/>
      <c r="FXQ1" s="290"/>
      <c r="FXR1" s="290"/>
      <c r="FXS1" s="290"/>
      <c r="FXT1" s="290"/>
      <c r="FXU1" s="290"/>
      <c r="FXV1" s="290"/>
      <c r="FXW1" s="290"/>
      <c r="FXX1" s="290"/>
      <c r="FXY1" s="290"/>
      <c r="FXZ1" s="290"/>
      <c r="FYA1" s="290"/>
      <c r="FYB1" s="290"/>
      <c r="FYC1" s="290"/>
      <c r="FYD1" s="290"/>
      <c r="FYE1" s="290"/>
      <c r="FYF1" s="290"/>
      <c r="FYG1" s="290"/>
      <c r="FYH1" s="290"/>
      <c r="FYI1" s="290"/>
      <c r="FYJ1" s="290"/>
      <c r="FYK1" s="290"/>
      <c r="FYL1" s="290"/>
      <c r="FYM1" s="290"/>
      <c r="FYN1" s="290"/>
      <c r="FYO1" s="290"/>
      <c r="FYP1" s="290"/>
      <c r="FYQ1" s="290"/>
      <c r="FYR1" s="290"/>
      <c r="FYS1" s="290"/>
      <c r="FYT1" s="290"/>
      <c r="FYU1" s="290"/>
      <c r="FYV1" s="290"/>
      <c r="FYW1" s="290"/>
      <c r="FYX1" s="290"/>
      <c r="FYY1" s="290"/>
      <c r="FYZ1" s="290"/>
      <c r="FZA1" s="290"/>
      <c r="FZB1" s="290"/>
      <c r="FZC1" s="290"/>
      <c r="FZD1" s="290"/>
      <c r="FZE1" s="290"/>
      <c r="FZF1" s="290"/>
      <c r="FZG1" s="290"/>
      <c r="FZH1" s="290"/>
      <c r="FZI1" s="290"/>
      <c r="FZJ1" s="290"/>
      <c r="FZK1" s="290"/>
      <c r="FZL1" s="290"/>
      <c r="FZM1" s="290"/>
      <c r="FZN1" s="290"/>
      <c r="FZO1" s="290"/>
      <c r="FZP1" s="290"/>
      <c r="FZQ1" s="290"/>
      <c r="FZR1" s="290"/>
      <c r="FZS1" s="290"/>
      <c r="FZT1" s="290"/>
      <c r="FZU1" s="290"/>
      <c r="FZV1" s="290"/>
      <c r="FZW1" s="290"/>
      <c r="FZX1" s="290"/>
      <c r="FZY1" s="290"/>
      <c r="FZZ1" s="290"/>
      <c r="GAA1" s="290"/>
      <c r="GAB1" s="290"/>
      <c r="GAC1" s="290"/>
      <c r="GAD1" s="290"/>
      <c r="GAE1" s="290"/>
      <c r="GAF1" s="290"/>
      <c r="GAG1" s="290"/>
      <c r="GAH1" s="290"/>
      <c r="GAI1" s="290"/>
      <c r="GAJ1" s="290"/>
      <c r="GAK1" s="290"/>
      <c r="GAL1" s="290"/>
      <c r="GAM1" s="290"/>
      <c r="GAN1" s="290"/>
      <c r="GAO1" s="290"/>
      <c r="GAP1" s="290"/>
      <c r="GAQ1" s="290"/>
      <c r="GAR1" s="290"/>
      <c r="GAS1" s="290"/>
      <c r="GAT1" s="290"/>
      <c r="GAU1" s="290"/>
      <c r="GAV1" s="290"/>
      <c r="GAW1" s="290"/>
      <c r="GAX1" s="290"/>
      <c r="GAY1" s="290"/>
      <c r="GAZ1" s="290"/>
      <c r="GBA1" s="290"/>
      <c r="GBB1" s="290"/>
      <c r="GBC1" s="290"/>
      <c r="GBD1" s="290"/>
      <c r="GBE1" s="290"/>
      <c r="GBF1" s="290"/>
      <c r="GBG1" s="290"/>
      <c r="GBH1" s="290"/>
      <c r="GBI1" s="290"/>
      <c r="GBJ1" s="290"/>
      <c r="GBK1" s="290"/>
      <c r="GBL1" s="290"/>
      <c r="GBM1" s="290"/>
      <c r="GBN1" s="290"/>
      <c r="GBO1" s="290"/>
      <c r="GBP1" s="290"/>
      <c r="GBQ1" s="290"/>
      <c r="GBR1" s="290"/>
      <c r="GBS1" s="290"/>
      <c r="GBT1" s="290"/>
      <c r="GBU1" s="290"/>
      <c r="GBV1" s="290"/>
      <c r="GBW1" s="290"/>
      <c r="GBX1" s="290"/>
      <c r="GBY1" s="290"/>
      <c r="GBZ1" s="290"/>
      <c r="GCA1" s="290"/>
      <c r="GCB1" s="290"/>
      <c r="GCC1" s="290"/>
      <c r="GCD1" s="290"/>
      <c r="GCE1" s="290"/>
      <c r="GCF1" s="290"/>
      <c r="GCG1" s="290"/>
      <c r="GCH1" s="290"/>
      <c r="GCI1" s="290"/>
      <c r="GCJ1" s="290"/>
      <c r="GCK1" s="290"/>
      <c r="GCL1" s="290"/>
      <c r="GCM1" s="290"/>
      <c r="GCN1" s="290"/>
      <c r="GCO1" s="290"/>
      <c r="GCP1" s="290"/>
      <c r="GCQ1" s="290"/>
      <c r="GCR1" s="290"/>
      <c r="GCS1" s="290"/>
      <c r="GCT1" s="290"/>
      <c r="GCU1" s="290"/>
      <c r="GCV1" s="290"/>
      <c r="GCW1" s="290"/>
      <c r="GCX1" s="290"/>
      <c r="GCY1" s="290"/>
      <c r="GCZ1" s="290"/>
      <c r="GDA1" s="290"/>
      <c r="GDB1" s="290"/>
      <c r="GDC1" s="290"/>
      <c r="GDD1" s="290"/>
      <c r="GDE1" s="290"/>
      <c r="GDF1" s="290"/>
      <c r="GDG1" s="290"/>
      <c r="GDH1" s="290"/>
      <c r="GDI1" s="290"/>
      <c r="GDJ1" s="290"/>
      <c r="GDK1" s="290"/>
      <c r="GDL1" s="290"/>
      <c r="GDM1" s="290"/>
      <c r="GDN1" s="290"/>
      <c r="GDO1" s="290"/>
      <c r="GDP1" s="290"/>
      <c r="GDQ1" s="290"/>
      <c r="GDR1" s="290"/>
      <c r="GDS1" s="290"/>
      <c r="GDT1" s="290"/>
      <c r="GDU1" s="290"/>
      <c r="GDV1" s="290"/>
      <c r="GDW1" s="290"/>
      <c r="GDX1" s="290"/>
      <c r="GDY1" s="290"/>
      <c r="GDZ1" s="290"/>
      <c r="GEA1" s="290"/>
      <c r="GEB1" s="290"/>
      <c r="GEC1" s="290"/>
      <c r="GED1" s="290"/>
      <c r="GEE1" s="290"/>
      <c r="GEF1" s="290"/>
      <c r="GEG1" s="290"/>
      <c r="GEH1" s="290"/>
      <c r="GEI1" s="290"/>
      <c r="GEJ1" s="290"/>
      <c r="GEK1" s="290"/>
      <c r="GEL1" s="290"/>
      <c r="GEM1" s="290"/>
      <c r="GEN1" s="290"/>
      <c r="GEO1" s="290"/>
      <c r="GEP1" s="290"/>
      <c r="GEQ1" s="290"/>
      <c r="GER1" s="290"/>
      <c r="GES1" s="290"/>
      <c r="GET1" s="290"/>
      <c r="GEU1" s="290"/>
      <c r="GEV1" s="290"/>
      <c r="GEW1" s="290"/>
      <c r="GEX1" s="290"/>
      <c r="GEY1" s="290"/>
      <c r="GEZ1" s="290"/>
      <c r="GFA1" s="290"/>
      <c r="GFB1" s="290"/>
      <c r="GFC1" s="290"/>
      <c r="GFD1" s="290"/>
      <c r="GFE1" s="290"/>
      <c r="GFF1" s="290"/>
      <c r="GFG1" s="290"/>
      <c r="GFH1" s="290"/>
      <c r="GFI1" s="290"/>
      <c r="GFJ1" s="290"/>
      <c r="GFK1" s="290"/>
      <c r="GFL1" s="290"/>
      <c r="GFM1" s="290"/>
      <c r="GFN1" s="290"/>
      <c r="GFO1" s="290"/>
      <c r="GFP1" s="290"/>
      <c r="GFQ1" s="290"/>
      <c r="GFR1" s="290"/>
      <c r="GFS1" s="290"/>
      <c r="GFT1" s="290"/>
      <c r="GFU1" s="290"/>
      <c r="GFV1" s="290"/>
      <c r="GFW1" s="290"/>
      <c r="GFX1" s="290"/>
      <c r="GFY1" s="290"/>
      <c r="GFZ1" s="290"/>
      <c r="GGA1" s="290"/>
      <c r="GGB1" s="290"/>
      <c r="GGC1" s="290"/>
      <c r="GGD1" s="290"/>
      <c r="GGE1" s="290"/>
      <c r="GGF1" s="290"/>
      <c r="GGG1" s="290"/>
      <c r="GGH1" s="290"/>
      <c r="GGI1" s="290"/>
      <c r="GGJ1" s="290"/>
      <c r="GGK1" s="290"/>
      <c r="GGL1" s="290"/>
      <c r="GGM1" s="290"/>
      <c r="GGN1" s="290"/>
      <c r="GGO1" s="290"/>
      <c r="GGP1" s="290"/>
      <c r="GGQ1" s="290"/>
      <c r="GGR1" s="290"/>
      <c r="GGS1" s="290"/>
      <c r="GGT1" s="290"/>
      <c r="GGU1" s="290"/>
      <c r="GGV1" s="290"/>
      <c r="GGW1" s="290"/>
      <c r="GGX1" s="290"/>
      <c r="GGY1" s="290"/>
      <c r="GGZ1" s="290"/>
      <c r="GHA1" s="290"/>
      <c r="GHB1" s="290"/>
      <c r="GHC1" s="290"/>
      <c r="GHD1" s="290"/>
      <c r="GHE1" s="290"/>
      <c r="GHF1" s="290"/>
      <c r="GHG1" s="290"/>
      <c r="GHH1" s="290"/>
      <c r="GHI1" s="290"/>
      <c r="GHJ1" s="290"/>
      <c r="GHK1" s="290"/>
      <c r="GHL1" s="290"/>
      <c r="GHM1" s="290"/>
      <c r="GHN1" s="290"/>
      <c r="GHO1" s="290"/>
      <c r="GHP1" s="290"/>
      <c r="GHQ1" s="290"/>
      <c r="GHR1" s="290"/>
      <c r="GHS1" s="290"/>
      <c r="GHT1" s="290"/>
      <c r="GHU1" s="290"/>
      <c r="GHV1" s="290"/>
      <c r="GHW1" s="290"/>
      <c r="GHX1" s="290"/>
      <c r="GHY1" s="290"/>
      <c r="GHZ1" s="290"/>
      <c r="GIA1" s="290"/>
      <c r="GIB1" s="290"/>
      <c r="GIC1" s="290"/>
      <c r="GID1" s="290"/>
      <c r="GIE1" s="290"/>
      <c r="GIF1" s="290"/>
      <c r="GIG1" s="290"/>
      <c r="GIH1" s="290"/>
      <c r="GII1" s="290"/>
      <c r="GIJ1" s="290"/>
      <c r="GIK1" s="290"/>
      <c r="GIL1" s="290"/>
      <c r="GIM1" s="290"/>
      <c r="GIN1" s="290"/>
      <c r="GIO1" s="290"/>
      <c r="GIP1" s="290"/>
      <c r="GIQ1" s="290"/>
      <c r="GIR1" s="290"/>
      <c r="GIS1" s="290"/>
      <c r="GIT1" s="290"/>
      <c r="GIU1" s="290"/>
      <c r="GIV1" s="290"/>
      <c r="GIW1" s="290"/>
      <c r="GIX1" s="290"/>
      <c r="GIY1" s="290"/>
      <c r="GIZ1" s="290"/>
      <c r="GJA1" s="290"/>
      <c r="GJB1" s="290"/>
      <c r="GJC1" s="290"/>
      <c r="GJD1" s="290"/>
      <c r="GJE1" s="290"/>
      <c r="GJF1" s="290"/>
      <c r="GJG1" s="290"/>
      <c r="GJH1" s="290"/>
      <c r="GJI1" s="290"/>
      <c r="GJJ1" s="290"/>
      <c r="GJK1" s="290"/>
      <c r="GJL1" s="290"/>
      <c r="GJM1" s="290"/>
      <c r="GJN1" s="290"/>
      <c r="GJO1" s="290"/>
      <c r="GJP1" s="290"/>
      <c r="GJQ1" s="290"/>
      <c r="GJR1" s="290"/>
      <c r="GJS1" s="290"/>
      <c r="GJT1" s="290"/>
      <c r="GJU1" s="290"/>
      <c r="GJV1" s="290"/>
      <c r="GJW1" s="290"/>
      <c r="GJX1" s="290"/>
      <c r="GJY1" s="290"/>
      <c r="GJZ1" s="290"/>
      <c r="GKA1" s="290"/>
      <c r="GKB1" s="290"/>
      <c r="GKC1" s="290"/>
      <c r="GKD1" s="290"/>
      <c r="GKE1" s="290"/>
      <c r="GKF1" s="290"/>
      <c r="GKG1" s="290"/>
      <c r="GKH1" s="290"/>
      <c r="GKI1" s="290"/>
      <c r="GKJ1" s="290"/>
      <c r="GKK1" s="290"/>
      <c r="GKL1" s="290"/>
      <c r="GKM1" s="290"/>
      <c r="GKN1" s="290"/>
      <c r="GKO1" s="290"/>
      <c r="GKP1" s="290"/>
      <c r="GKQ1" s="290"/>
      <c r="GKR1" s="290"/>
      <c r="GKS1" s="290"/>
      <c r="GKT1" s="290"/>
      <c r="GKU1" s="290"/>
      <c r="GKV1" s="290"/>
      <c r="GKW1" s="290"/>
      <c r="GKX1" s="290"/>
      <c r="GKY1" s="290"/>
      <c r="GKZ1" s="290"/>
      <c r="GLA1" s="290"/>
      <c r="GLB1" s="290"/>
      <c r="GLC1" s="290"/>
      <c r="GLD1" s="290"/>
      <c r="GLE1" s="290"/>
      <c r="GLF1" s="290"/>
      <c r="GLG1" s="290"/>
      <c r="GLH1" s="290"/>
      <c r="GLI1" s="290"/>
      <c r="GLJ1" s="290"/>
      <c r="GLK1" s="290"/>
      <c r="GLL1" s="290"/>
      <c r="GLM1" s="290"/>
      <c r="GLN1" s="290"/>
      <c r="GLO1" s="290"/>
      <c r="GLP1" s="290"/>
      <c r="GLQ1" s="290"/>
      <c r="GLR1" s="290"/>
      <c r="GLS1" s="290"/>
      <c r="GLT1" s="290"/>
      <c r="GLU1" s="290"/>
      <c r="GLV1" s="290"/>
      <c r="GLW1" s="290"/>
      <c r="GLX1" s="290"/>
      <c r="GLY1" s="290"/>
      <c r="GLZ1" s="290"/>
      <c r="GMA1" s="290"/>
      <c r="GMB1" s="290"/>
      <c r="GMC1" s="290"/>
      <c r="GMD1" s="290"/>
      <c r="GME1" s="290"/>
      <c r="GMF1" s="290"/>
      <c r="GMG1" s="290"/>
      <c r="GMH1" s="290"/>
      <c r="GMI1" s="290"/>
      <c r="GMJ1" s="290"/>
      <c r="GMK1" s="290"/>
      <c r="GML1" s="290"/>
      <c r="GMM1" s="290"/>
      <c r="GMN1" s="290"/>
      <c r="GMO1" s="290"/>
      <c r="GMP1" s="290"/>
      <c r="GMQ1" s="290"/>
      <c r="GMR1" s="290"/>
      <c r="GMS1" s="290"/>
      <c r="GMT1" s="290"/>
      <c r="GMU1" s="290"/>
      <c r="GMV1" s="290"/>
      <c r="GMW1" s="290"/>
      <c r="GMX1" s="290"/>
      <c r="GMY1" s="290"/>
      <c r="GMZ1" s="290"/>
      <c r="GNA1" s="290"/>
      <c r="GNB1" s="290"/>
      <c r="GNC1" s="290"/>
      <c r="GND1" s="290"/>
      <c r="GNE1" s="290"/>
      <c r="GNF1" s="290"/>
      <c r="GNG1" s="290"/>
      <c r="GNH1" s="290"/>
      <c r="GNI1" s="290"/>
      <c r="GNJ1" s="290"/>
      <c r="GNK1" s="290"/>
      <c r="GNL1" s="290"/>
      <c r="GNM1" s="290"/>
      <c r="GNN1" s="290"/>
      <c r="GNO1" s="290"/>
      <c r="GNP1" s="290"/>
      <c r="GNQ1" s="290"/>
      <c r="GNR1" s="290"/>
      <c r="GNS1" s="290"/>
      <c r="GNT1" s="290"/>
      <c r="GNU1" s="290"/>
      <c r="GNV1" s="290"/>
      <c r="GNW1" s="290"/>
      <c r="GNX1" s="290"/>
      <c r="GNY1" s="290"/>
      <c r="GNZ1" s="290"/>
      <c r="GOA1" s="290"/>
      <c r="GOB1" s="290"/>
      <c r="GOC1" s="290"/>
      <c r="GOD1" s="290"/>
      <c r="GOE1" s="290"/>
      <c r="GOF1" s="290"/>
      <c r="GOG1" s="290"/>
      <c r="GOH1" s="290"/>
      <c r="GOI1" s="290"/>
      <c r="GOJ1" s="290"/>
      <c r="GOK1" s="290"/>
      <c r="GOL1" s="290"/>
      <c r="GOM1" s="290"/>
      <c r="GON1" s="290"/>
      <c r="GOO1" s="290"/>
      <c r="GOP1" s="290"/>
      <c r="GOQ1" s="290"/>
      <c r="GOR1" s="290"/>
      <c r="GOS1" s="290"/>
      <c r="GOT1" s="290"/>
      <c r="GOU1" s="290"/>
      <c r="GOV1" s="290"/>
      <c r="GOW1" s="290"/>
      <c r="GOX1" s="290"/>
      <c r="GOY1" s="290"/>
      <c r="GOZ1" s="290"/>
      <c r="GPA1" s="290"/>
      <c r="GPB1" s="290"/>
      <c r="GPC1" s="290"/>
      <c r="GPD1" s="290"/>
      <c r="GPE1" s="290"/>
      <c r="GPF1" s="290"/>
      <c r="GPG1" s="290"/>
      <c r="GPH1" s="290"/>
      <c r="GPI1" s="290"/>
      <c r="GPJ1" s="290"/>
      <c r="GPK1" s="290"/>
      <c r="GPL1" s="290"/>
      <c r="GPM1" s="290"/>
      <c r="GPN1" s="290"/>
      <c r="GPO1" s="290"/>
      <c r="GPP1" s="290"/>
      <c r="GPQ1" s="290"/>
      <c r="GPR1" s="290"/>
      <c r="GPS1" s="290"/>
      <c r="GPT1" s="290"/>
      <c r="GPU1" s="290"/>
      <c r="GPV1" s="290"/>
      <c r="GPW1" s="290"/>
      <c r="GPX1" s="290"/>
      <c r="GPY1" s="290"/>
      <c r="GPZ1" s="290"/>
      <c r="GQA1" s="290"/>
      <c r="GQB1" s="290"/>
      <c r="GQC1" s="290"/>
      <c r="GQD1" s="290"/>
      <c r="GQE1" s="290"/>
      <c r="GQF1" s="290"/>
      <c r="GQG1" s="290"/>
      <c r="GQH1" s="290"/>
      <c r="GQI1" s="290"/>
      <c r="GQJ1" s="290"/>
      <c r="GQK1" s="290"/>
      <c r="GQL1" s="290"/>
      <c r="GQM1" s="290"/>
      <c r="GQN1" s="290"/>
      <c r="GQO1" s="290"/>
      <c r="GQP1" s="290"/>
      <c r="GQQ1" s="290"/>
      <c r="GQR1" s="290"/>
      <c r="GQS1" s="290"/>
      <c r="GQT1" s="290"/>
      <c r="GQU1" s="290"/>
      <c r="GQV1" s="290"/>
      <c r="GQW1" s="290"/>
      <c r="GQX1" s="290"/>
      <c r="GQY1" s="290"/>
      <c r="GQZ1" s="290"/>
      <c r="GRA1" s="290"/>
      <c r="GRB1" s="290"/>
      <c r="GRC1" s="290"/>
      <c r="GRD1" s="290"/>
      <c r="GRE1" s="290"/>
      <c r="GRF1" s="290"/>
      <c r="GRG1" s="290"/>
      <c r="GRH1" s="290"/>
      <c r="GRI1" s="290"/>
      <c r="GRJ1" s="290"/>
      <c r="GRK1" s="290"/>
      <c r="GRL1" s="290"/>
      <c r="GRM1" s="290"/>
      <c r="GRN1" s="290"/>
      <c r="GRO1" s="290"/>
      <c r="GRP1" s="290"/>
      <c r="GRQ1" s="290"/>
      <c r="GRR1" s="290"/>
      <c r="GRS1" s="290"/>
      <c r="GRT1" s="290"/>
      <c r="GRU1" s="290"/>
      <c r="GRV1" s="290"/>
      <c r="GRW1" s="290"/>
      <c r="GRX1" s="290"/>
      <c r="GRY1" s="290"/>
      <c r="GRZ1" s="290"/>
      <c r="GSA1" s="290"/>
      <c r="GSB1" s="290"/>
      <c r="GSC1" s="290"/>
      <c r="GSD1" s="290"/>
      <c r="GSE1" s="290"/>
      <c r="GSF1" s="290"/>
      <c r="GSG1" s="290"/>
      <c r="GSH1" s="290"/>
      <c r="GSI1" s="290"/>
      <c r="GSJ1" s="290"/>
      <c r="GSK1" s="290"/>
      <c r="GSL1" s="290"/>
      <c r="GSM1" s="290"/>
      <c r="GSN1" s="290"/>
      <c r="GSO1" s="290"/>
      <c r="GSP1" s="290"/>
      <c r="GSQ1" s="290"/>
      <c r="GSR1" s="290"/>
      <c r="GSS1" s="290"/>
      <c r="GST1" s="290"/>
      <c r="GSU1" s="290"/>
      <c r="GSV1" s="290"/>
      <c r="GSW1" s="290"/>
      <c r="GSX1" s="290"/>
      <c r="GSY1" s="290"/>
      <c r="GSZ1" s="290"/>
      <c r="GTA1" s="290"/>
      <c r="GTB1" s="290"/>
      <c r="GTC1" s="290"/>
      <c r="GTD1" s="290"/>
      <c r="GTE1" s="290"/>
      <c r="GTF1" s="290"/>
      <c r="GTG1" s="290"/>
      <c r="GTH1" s="290"/>
      <c r="GTI1" s="290"/>
      <c r="GTJ1" s="290"/>
      <c r="GTK1" s="290"/>
      <c r="GTL1" s="290"/>
      <c r="GTM1" s="290"/>
      <c r="GTN1" s="290"/>
      <c r="GTO1" s="290"/>
      <c r="GTP1" s="290"/>
      <c r="GTQ1" s="290"/>
      <c r="GTR1" s="290"/>
      <c r="GTS1" s="290"/>
      <c r="GTT1" s="290"/>
      <c r="GTU1" s="290"/>
      <c r="GTV1" s="290"/>
      <c r="GTW1" s="290"/>
      <c r="GTX1" s="290"/>
      <c r="GTY1" s="290"/>
      <c r="GTZ1" s="290"/>
      <c r="GUA1" s="290"/>
      <c r="GUB1" s="290"/>
      <c r="GUC1" s="290"/>
      <c r="GUD1" s="290"/>
      <c r="GUE1" s="290"/>
      <c r="GUF1" s="290"/>
      <c r="GUG1" s="290"/>
      <c r="GUH1" s="290"/>
      <c r="GUI1" s="290"/>
      <c r="GUJ1" s="290"/>
      <c r="GUK1" s="290"/>
      <c r="GUL1" s="290"/>
      <c r="GUM1" s="290"/>
      <c r="GUN1" s="290"/>
      <c r="GUO1" s="290"/>
      <c r="GUP1" s="290"/>
      <c r="GUQ1" s="290"/>
      <c r="GUR1" s="290"/>
      <c r="GUS1" s="290"/>
      <c r="GUT1" s="290"/>
      <c r="GUU1" s="290"/>
      <c r="GUV1" s="290"/>
      <c r="GUW1" s="290"/>
      <c r="GUX1" s="290"/>
      <c r="GUY1" s="290"/>
      <c r="GUZ1" s="290"/>
      <c r="GVA1" s="290"/>
      <c r="GVB1" s="290"/>
      <c r="GVC1" s="290"/>
      <c r="GVD1" s="290"/>
      <c r="GVE1" s="290"/>
      <c r="GVF1" s="290"/>
      <c r="GVG1" s="290"/>
      <c r="GVH1" s="290"/>
      <c r="GVI1" s="290"/>
      <c r="GVJ1" s="290"/>
      <c r="GVK1" s="290"/>
      <c r="GVL1" s="290"/>
      <c r="GVM1" s="290"/>
      <c r="GVN1" s="290"/>
      <c r="GVO1" s="290"/>
      <c r="GVP1" s="290"/>
      <c r="GVQ1" s="290"/>
      <c r="GVR1" s="290"/>
      <c r="GVS1" s="290"/>
      <c r="GVT1" s="290"/>
      <c r="GVU1" s="290"/>
      <c r="GVV1" s="290"/>
      <c r="GVW1" s="290"/>
      <c r="GVX1" s="290"/>
      <c r="GVY1" s="290"/>
      <c r="GVZ1" s="290"/>
      <c r="GWA1" s="290"/>
      <c r="GWB1" s="290"/>
      <c r="GWC1" s="290"/>
      <c r="GWD1" s="290"/>
      <c r="GWE1" s="290"/>
      <c r="GWF1" s="290"/>
      <c r="GWG1" s="290"/>
      <c r="GWH1" s="290"/>
      <c r="GWI1" s="290"/>
      <c r="GWJ1" s="290"/>
      <c r="GWK1" s="290"/>
      <c r="GWL1" s="290"/>
      <c r="GWM1" s="290"/>
      <c r="GWN1" s="290"/>
      <c r="GWO1" s="290"/>
      <c r="GWP1" s="290"/>
      <c r="GWQ1" s="290"/>
      <c r="GWR1" s="290"/>
      <c r="GWS1" s="290"/>
      <c r="GWT1" s="290"/>
      <c r="GWU1" s="290"/>
      <c r="GWV1" s="290"/>
      <c r="GWW1" s="290"/>
      <c r="GWX1" s="290"/>
      <c r="GWY1" s="290"/>
      <c r="GWZ1" s="290"/>
      <c r="GXA1" s="290"/>
      <c r="GXB1" s="290"/>
      <c r="GXC1" s="290"/>
      <c r="GXD1" s="290"/>
      <c r="GXE1" s="290"/>
      <c r="GXF1" s="290"/>
      <c r="GXG1" s="290"/>
      <c r="GXH1" s="290"/>
      <c r="GXI1" s="290"/>
      <c r="GXJ1" s="290"/>
      <c r="GXK1" s="290"/>
      <c r="GXL1" s="290"/>
      <c r="GXM1" s="290"/>
      <c r="GXN1" s="290"/>
      <c r="GXO1" s="290"/>
      <c r="GXP1" s="290"/>
      <c r="GXQ1" s="290"/>
      <c r="GXR1" s="290"/>
      <c r="GXS1" s="290"/>
      <c r="GXT1" s="290"/>
      <c r="GXU1" s="290"/>
      <c r="GXV1" s="290"/>
      <c r="GXW1" s="290"/>
      <c r="GXX1" s="290"/>
      <c r="GXY1" s="290"/>
      <c r="GXZ1" s="290"/>
      <c r="GYA1" s="290"/>
      <c r="GYB1" s="290"/>
      <c r="GYC1" s="290"/>
      <c r="GYD1" s="290"/>
      <c r="GYE1" s="290"/>
      <c r="GYF1" s="290"/>
      <c r="GYG1" s="290"/>
      <c r="GYH1" s="290"/>
      <c r="GYI1" s="290"/>
      <c r="GYJ1" s="290"/>
      <c r="GYK1" s="290"/>
      <c r="GYL1" s="290"/>
      <c r="GYM1" s="290"/>
      <c r="GYN1" s="290"/>
      <c r="GYO1" s="290"/>
      <c r="GYP1" s="290"/>
      <c r="GYQ1" s="290"/>
      <c r="GYR1" s="290"/>
      <c r="GYS1" s="290"/>
      <c r="GYT1" s="290"/>
      <c r="GYU1" s="290"/>
      <c r="GYV1" s="290"/>
      <c r="GYW1" s="290"/>
      <c r="GYX1" s="290"/>
      <c r="GYY1" s="290"/>
      <c r="GYZ1" s="290"/>
      <c r="GZA1" s="290"/>
      <c r="GZB1" s="290"/>
      <c r="GZC1" s="290"/>
      <c r="GZD1" s="290"/>
      <c r="GZE1" s="290"/>
      <c r="GZF1" s="290"/>
      <c r="GZG1" s="290"/>
      <c r="GZH1" s="290"/>
      <c r="GZI1" s="290"/>
      <c r="GZJ1" s="290"/>
      <c r="GZK1" s="290"/>
      <c r="GZL1" s="290"/>
      <c r="GZM1" s="290"/>
      <c r="GZN1" s="290"/>
      <c r="GZO1" s="290"/>
      <c r="GZP1" s="290"/>
      <c r="GZQ1" s="290"/>
      <c r="GZR1" s="290"/>
      <c r="GZS1" s="290"/>
      <c r="GZT1" s="290"/>
      <c r="GZU1" s="290"/>
      <c r="GZV1" s="290"/>
      <c r="GZW1" s="290"/>
      <c r="GZX1" s="290"/>
      <c r="GZY1" s="290"/>
      <c r="GZZ1" s="290"/>
      <c r="HAA1" s="290"/>
      <c r="HAB1" s="290"/>
      <c r="HAC1" s="290"/>
      <c r="HAD1" s="290"/>
      <c r="HAE1" s="290"/>
      <c r="HAF1" s="290"/>
      <c r="HAG1" s="290"/>
      <c r="HAH1" s="290"/>
      <c r="HAI1" s="290"/>
      <c r="HAJ1" s="290"/>
      <c r="HAK1" s="290"/>
      <c r="HAL1" s="290"/>
      <c r="HAM1" s="290"/>
      <c r="HAN1" s="290"/>
      <c r="HAO1" s="290"/>
      <c r="HAP1" s="290"/>
      <c r="HAQ1" s="290"/>
      <c r="HAR1" s="290"/>
      <c r="HAS1" s="290"/>
      <c r="HAT1" s="290"/>
      <c r="HAU1" s="290"/>
      <c r="HAV1" s="290"/>
      <c r="HAW1" s="290"/>
      <c r="HAX1" s="290"/>
      <c r="HAY1" s="290"/>
      <c r="HAZ1" s="290"/>
      <c r="HBA1" s="290"/>
      <c r="HBB1" s="290"/>
      <c r="HBC1" s="290"/>
      <c r="HBD1" s="290"/>
      <c r="HBE1" s="290"/>
      <c r="HBF1" s="290"/>
      <c r="HBG1" s="290"/>
      <c r="HBH1" s="290"/>
      <c r="HBI1" s="290"/>
      <c r="HBJ1" s="290"/>
      <c r="HBK1" s="290"/>
      <c r="HBL1" s="290"/>
      <c r="HBM1" s="290"/>
      <c r="HBN1" s="290"/>
      <c r="HBO1" s="290"/>
      <c r="HBP1" s="290"/>
      <c r="HBQ1" s="290"/>
      <c r="HBR1" s="290"/>
      <c r="HBS1" s="290"/>
      <c r="HBT1" s="290"/>
      <c r="HBU1" s="290"/>
      <c r="HBV1" s="290"/>
      <c r="HBW1" s="290"/>
      <c r="HBX1" s="290"/>
      <c r="HBY1" s="290"/>
      <c r="HBZ1" s="290"/>
      <c r="HCA1" s="290"/>
      <c r="HCB1" s="290"/>
      <c r="HCC1" s="290"/>
      <c r="HCD1" s="290"/>
      <c r="HCE1" s="290"/>
      <c r="HCF1" s="290"/>
      <c r="HCG1" s="290"/>
      <c r="HCH1" s="290"/>
      <c r="HCI1" s="290"/>
      <c r="HCJ1" s="290"/>
      <c r="HCK1" s="290"/>
      <c r="HCL1" s="290"/>
      <c r="HCM1" s="290"/>
      <c r="HCN1" s="290"/>
      <c r="HCO1" s="290"/>
      <c r="HCP1" s="290"/>
      <c r="HCQ1" s="290"/>
      <c r="HCR1" s="290"/>
      <c r="HCS1" s="290"/>
      <c r="HCT1" s="290"/>
      <c r="HCU1" s="290"/>
      <c r="HCV1" s="290"/>
      <c r="HCW1" s="290"/>
      <c r="HCX1" s="290"/>
      <c r="HCY1" s="290"/>
      <c r="HCZ1" s="290"/>
      <c r="HDA1" s="290"/>
      <c r="HDB1" s="290"/>
      <c r="HDC1" s="290"/>
      <c r="HDD1" s="290"/>
      <c r="HDE1" s="290"/>
      <c r="HDF1" s="290"/>
      <c r="HDG1" s="290"/>
      <c r="HDH1" s="290"/>
      <c r="HDI1" s="290"/>
      <c r="HDJ1" s="290"/>
      <c r="HDK1" s="290"/>
      <c r="HDL1" s="290"/>
      <c r="HDM1" s="290"/>
      <c r="HDN1" s="290"/>
      <c r="HDO1" s="290"/>
      <c r="HDP1" s="290"/>
      <c r="HDQ1" s="290"/>
      <c r="HDR1" s="290"/>
      <c r="HDS1" s="290"/>
      <c r="HDT1" s="290"/>
      <c r="HDU1" s="290"/>
      <c r="HDV1" s="290"/>
      <c r="HDW1" s="290"/>
      <c r="HDX1" s="290"/>
      <c r="HDY1" s="290"/>
      <c r="HDZ1" s="290"/>
      <c r="HEA1" s="290"/>
      <c r="HEB1" s="290"/>
      <c r="HEC1" s="290"/>
      <c r="HED1" s="290"/>
      <c r="HEE1" s="290"/>
      <c r="HEF1" s="290"/>
      <c r="HEG1" s="290"/>
      <c r="HEH1" s="290"/>
      <c r="HEI1" s="290"/>
      <c r="HEJ1" s="290"/>
      <c r="HEK1" s="290"/>
      <c r="HEL1" s="290"/>
      <c r="HEM1" s="290"/>
      <c r="HEN1" s="290"/>
      <c r="HEO1" s="290"/>
      <c r="HEP1" s="290"/>
      <c r="HEQ1" s="290"/>
      <c r="HER1" s="290"/>
      <c r="HES1" s="290"/>
      <c r="HET1" s="290"/>
      <c r="HEU1" s="290"/>
      <c r="HEV1" s="290"/>
      <c r="HEW1" s="290"/>
      <c r="HEX1" s="290"/>
      <c r="HEY1" s="290"/>
      <c r="HEZ1" s="290"/>
      <c r="HFA1" s="290"/>
      <c r="HFB1" s="290"/>
      <c r="HFC1" s="290"/>
      <c r="HFD1" s="290"/>
      <c r="HFE1" s="290"/>
      <c r="HFF1" s="290"/>
      <c r="HFG1" s="290"/>
      <c r="HFH1" s="290"/>
      <c r="HFI1" s="290"/>
      <c r="HFJ1" s="290"/>
      <c r="HFK1" s="290"/>
      <c r="HFL1" s="290"/>
      <c r="HFM1" s="290"/>
      <c r="HFN1" s="290"/>
      <c r="HFO1" s="290"/>
      <c r="HFP1" s="290"/>
      <c r="HFQ1" s="290"/>
      <c r="HFR1" s="290"/>
      <c r="HFS1" s="290"/>
      <c r="HFT1" s="290"/>
      <c r="HFU1" s="290"/>
      <c r="HFV1" s="290"/>
      <c r="HFW1" s="290"/>
      <c r="HFX1" s="290"/>
      <c r="HFY1" s="290"/>
      <c r="HFZ1" s="290"/>
      <c r="HGA1" s="290"/>
      <c r="HGB1" s="290"/>
      <c r="HGC1" s="290"/>
      <c r="HGD1" s="290"/>
      <c r="HGE1" s="290"/>
      <c r="HGF1" s="290"/>
      <c r="HGG1" s="290"/>
      <c r="HGH1" s="290"/>
      <c r="HGI1" s="290"/>
      <c r="HGJ1" s="290"/>
      <c r="HGK1" s="290"/>
      <c r="HGL1" s="290"/>
      <c r="HGM1" s="290"/>
      <c r="HGN1" s="290"/>
      <c r="HGO1" s="290"/>
      <c r="HGP1" s="290"/>
      <c r="HGQ1" s="290"/>
      <c r="HGR1" s="290"/>
      <c r="HGS1" s="290"/>
      <c r="HGT1" s="290"/>
      <c r="HGU1" s="290"/>
      <c r="HGV1" s="290"/>
      <c r="HGW1" s="290"/>
      <c r="HGX1" s="290"/>
      <c r="HGY1" s="290"/>
      <c r="HGZ1" s="290"/>
      <c r="HHA1" s="290"/>
      <c r="HHB1" s="290"/>
      <c r="HHC1" s="290"/>
      <c r="HHD1" s="290"/>
      <c r="HHE1" s="290"/>
      <c r="HHF1" s="290"/>
      <c r="HHG1" s="290"/>
      <c r="HHH1" s="290"/>
      <c r="HHI1" s="290"/>
      <c r="HHJ1" s="290"/>
      <c r="HHK1" s="290"/>
      <c r="HHL1" s="290"/>
      <c r="HHM1" s="290"/>
      <c r="HHN1" s="290"/>
      <c r="HHO1" s="290"/>
      <c r="HHP1" s="290"/>
      <c r="HHQ1" s="290"/>
      <c r="HHR1" s="290"/>
      <c r="HHS1" s="290"/>
      <c r="HHT1" s="290"/>
      <c r="HHU1" s="290"/>
      <c r="HHV1" s="290"/>
      <c r="HHW1" s="290"/>
      <c r="HHX1" s="290"/>
      <c r="HHY1" s="290"/>
      <c r="HHZ1" s="290"/>
      <c r="HIA1" s="290"/>
      <c r="HIB1" s="290"/>
      <c r="HIC1" s="290"/>
      <c r="HID1" s="290"/>
      <c r="HIE1" s="290"/>
      <c r="HIF1" s="290"/>
      <c r="HIG1" s="290"/>
      <c r="HIH1" s="290"/>
      <c r="HII1" s="290"/>
      <c r="HIJ1" s="290"/>
      <c r="HIK1" s="290"/>
      <c r="HIL1" s="290"/>
      <c r="HIM1" s="290"/>
      <c r="HIN1" s="290"/>
      <c r="HIO1" s="290"/>
      <c r="HIP1" s="290"/>
      <c r="HIQ1" s="290"/>
      <c r="HIR1" s="290"/>
      <c r="HIS1" s="290"/>
      <c r="HIT1" s="290"/>
      <c r="HIU1" s="290"/>
      <c r="HIV1" s="290"/>
      <c r="HIW1" s="290"/>
      <c r="HIX1" s="290"/>
      <c r="HIY1" s="290"/>
      <c r="HIZ1" s="290"/>
      <c r="HJA1" s="290"/>
      <c r="HJB1" s="290"/>
      <c r="HJC1" s="290"/>
      <c r="HJD1" s="290"/>
      <c r="HJE1" s="290"/>
      <c r="HJF1" s="290"/>
      <c r="HJG1" s="290"/>
      <c r="HJH1" s="290"/>
      <c r="HJI1" s="290"/>
      <c r="HJJ1" s="290"/>
      <c r="HJK1" s="290"/>
      <c r="HJL1" s="290"/>
      <c r="HJM1" s="290"/>
      <c r="HJN1" s="290"/>
      <c r="HJO1" s="290"/>
      <c r="HJP1" s="290"/>
      <c r="HJQ1" s="290"/>
      <c r="HJR1" s="290"/>
      <c r="HJS1" s="290"/>
      <c r="HJT1" s="290"/>
      <c r="HJU1" s="290"/>
      <c r="HJV1" s="290"/>
      <c r="HJW1" s="290"/>
      <c r="HJX1" s="290"/>
      <c r="HJY1" s="290"/>
      <c r="HJZ1" s="290"/>
      <c r="HKA1" s="290"/>
      <c r="HKB1" s="290"/>
      <c r="HKC1" s="290"/>
      <c r="HKD1" s="290"/>
      <c r="HKE1" s="290"/>
      <c r="HKF1" s="290"/>
      <c r="HKG1" s="290"/>
      <c r="HKH1" s="290"/>
      <c r="HKI1" s="290"/>
      <c r="HKJ1" s="290"/>
      <c r="HKK1" s="290"/>
      <c r="HKL1" s="290"/>
      <c r="HKM1" s="290"/>
      <c r="HKN1" s="290"/>
      <c r="HKO1" s="290"/>
      <c r="HKP1" s="290"/>
      <c r="HKQ1" s="290"/>
      <c r="HKR1" s="290"/>
      <c r="HKS1" s="290"/>
      <c r="HKT1" s="290"/>
      <c r="HKU1" s="290"/>
      <c r="HKV1" s="290"/>
      <c r="HKW1" s="290"/>
      <c r="HKX1" s="290"/>
      <c r="HKY1" s="290"/>
      <c r="HKZ1" s="290"/>
      <c r="HLA1" s="290"/>
      <c r="HLB1" s="290"/>
      <c r="HLC1" s="290"/>
      <c r="HLD1" s="290"/>
      <c r="HLE1" s="290"/>
      <c r="HLF1" s="290"/>
      <c r="HLG1" s="290"/>
      <c r="HLH1" s="290"/>
      <c r="HLI1" s="290"/>
      <c r="HLJ1" s="290"/>
      <c r="HLK1" s="290"/>
      <c r="HLL1" s="290"/>
      <c r="HLM1" s="290"/>
      <c r="HLN1" s="290"/>
      <c r="HLO1" s="290"/>
      <c r="HLP1" s="290"/>
      <c r="HLQ1" s="290"/>
      <c r="HLR1" s="290"/>
      <c r="HLS1" s="290"/>
      <c r="HLT1" s="290"/>
      <c r="HLU1" s="290"/>
      <c r="HLV1" s="290"/>
      <c r="HLW1" s="290"/>
      <c r="HLX1" s="290"/>
      <c r="HLY1" s="290"/>
      <c r="HLZ1" s="290"/>
      <c r="HMA1" s="290"/>
      <c r="HMB1" s="290"/>
      <c r="HMC1" s="290"/>
      <c r="HMD1" s="290"/>
      <c r="HME1" s="290"/>
      <c r="HMF1" s="290"/>
      <c r="HMG1" s="290"/>
      <c r="HMH1" s="290"/>
      <c r="HMI1" s="290"/>
      <c r="HMJ1" s="290"/>
      <c r="HMK1" s="290"/>
      <c r="HML1" s="290"/>
      <c r="HMM1" s="290"/>
      <c r="HMN1" s="290"/>
      <c r="HMO1" s="290"/>
      <c r="HMP1" s="290"/>
      <c r="HMQ1" s="290"/>
      <c r="HMR1" s="290"/>
      <c r="HMS1" s="290"/>
      <c r="HMT1" s="290"/>
      <c r="HMU1" s="290"/>
      <c r="HMV1" s="290"/>
      <c r="HMW1" s="290"/>
      <c r="HMX1" s="290"/>
      <c r="HMY1" s="290"/>
      <c r="HMZ1" s="290"/>
      <c r="HNA1" s="290"/>
      <c r="HNB1" s="290"/>
      <c r="HNC1" s="290"/>
      <c r="HND1" s="290"/>
      <c r="HNE1" s="290"/>
      <c r="HNF1" s="290"/>
      <c r="HNG1" s="290"/>
      <c r="HNH1" s="290"/>
      <c r="HNI1" s="290"/>
      <c r="HNJ1" s="290"/>
      <c r="HNK1" s="290"/>
      <c r="HNL1" s="290"/>
      <c r="HNM1" s="290"/>
      <c r="HNN1" s="290"/>
      <c r="HNO1" s="290"/>
      <c r="HNP1" s="290"/>
      <c r="HNQ1" s="290"/>
      <c r="HNR1" s="290"/>
      <c r="HNS1" s="290"/>
      <c r="HNT1" s="290"/>
      <c r="HNU1" s="290"/>
      <c r="HNV1" s="290"/>
      <c r="HNW1" s="290"/>
      <c r="HNX1" s="290"/>
      <c r="HNY1" s="290"/>
      <c r="HNZ1" s="290"/>
      <c r="HOA1" s="290"/>
      <c r="HOB1" s="290"/>
      <c r="HOC1" s="290"/>
      <c r="HOD1" s="290"/>
      <c r="HOE1" s="290"/>
      <c r="HOF1" s="290"/>
      <c r="HOG1" s="290"/>
      <c r="HOH1" s="290"/>
      <c r="HOI1" s="290"/>
      <c r="HOJ1" s="290"/>
      <c r="HOK1" s="290"/>
      <c r="HOL1" s="290"/>
      <c r="HOM1" s="290"/>
      <c r="HON1" s="290"/>
      <c r="HOO1" s="290"/>
      <c r="HOP1" s="290"/>
      <c r="HOQ1" s="290"/>
      <c r="HOR1" s="290"/>
      <c r="HOS1" s="290"/>
      <c r="HOT1" s="290"/>
      <c r="HOU1" s="290"/>
      <c r="HOV1" s="290"/>
      <c r="HOW1" s="290"/>
      <c r="HOX1" s="290"/>
      <c r="HOY1" s="290"/>
      <c r="HOZ1" s="290"/>
      <c r="HPA1" s="290"/>
      <c r="HPB1" s="290"/>
      <c r="HPC1" s="290"/>
      <c r="HPD1" s="290"/>
      <c r="HPE1" s="290"/>
      <c r="HPF1" s="290"/>
      <c r="HPG1" s="290"/>
      <c r="HPH1" s="290"/>
      <c r="HPI1" s="290"/>
      <c r="HPJ1" s="290"/>
      <c r="HPK1" s="290"/>
      <c r="HPL1" s="290"/>
      <c r="HPM1" s="290"/>
      <c r="HPN1" s="290"/>
      <c r="HPO1" s="290"/>
      <c r="HPP1" s="290"/>
      <c r="HPQ1" s="290"/>
      <c r="HPR1" s="290"/>
      <c r="HPS1" s="290"/>
      <c r="HPT1" s="290"/>
      <c r="HPU1" s="290"/>
      <c r="HPV1" s="290"/>
      <c r="HPW1" s="290"/>
      <c r="HPX1" s="290"/>
      <c r="HPY1" s="290"/>
      <c r="HPZ1" s="290"/>
      <c r="HQA1" s="290"/>
      <c r="HQB1" s="290"/>
      <c r="HQC1" s="290"/>
      <c r="HQD1" s="290"/>
      <c r="HQE1" s="290"/>
      <c r="HQF1" s="290"/>
      <c r="HQG1" s="290"/>
      <c r="HQH1" s="290"/>
      <c r="HQI1" s="290"/>
      <c r="HQJ1" s="290"/>
      <c r="HQK1" s="290"/>
      <c r="HQL1" s="290"/>
      <c r="HQM1" s="290"/>
      <c r="HQN1" s="290"/>
      <c r="HQO1" s="290"/>
      <c r="HQP1" s="290"/>
      <c r="HQQ1" s="290"/>
      <c r="HQR1" s="290"/>
      <c r="HQS1" s="290"/>
      <c r="HQT1" s="290"/>
      <c r="HQU1" s="290"/>
      <c r="HQV1" s="290"/>
      <c r="HQW1" s="290"/>
      <c r="HQX1" s="290"/>
      <c r="HQY1" s="290"/>
      <c r="HQZ1" s="290"/>
      <c r="HRA1" s="290"/>
      <c r="HRB1" s="290"/>
      <c r="HRC1" s="290"/>
      <c r="HRD1" s="290"/>
      <c r="HRE1" s="290"/>
      <c r="HRF1" s="290"/>
      <c r="HRG1" s="290"/>
      <c r="HRH1" s="290"/>
      <c r="HRI1" s="290"/>
      <c r="HRJ1" s="290"/>
      <c r="HRK1" s="290"/>
      <c r="HRL1" s="290"/>
      <c r="HRM1" s="290"/>
      <c r="HRN1" s="290"/>
      <c r="HRO1" s="290"/>
      <c r="HRP1" s="290"/>
      <c r="HRQ1" s="290"/>
      <c r="HRR1" s="290"/>
      <c r="HRS1" s="290"/>
      <c r="HRT1" s="290"/>
      <c r="HRU1" s="290"/>
      <c r="HRV1" s="290"/>
      <c r="HRW1" s="290"/>
      <c r="HRX1" s="290"/>
      <c r="HRY1" s="290"/>
      <c r="HRZ1" s="290"/>
      <c r="HSA1" s="290"/>
      <c r="HSB1" s="290"/>
      <c r="HSC1" s="290"/>
      <c r="HSD1" s="290"/>
      <c r="HSE1" s="290"/>
      <c r="HSF1" s="290"/>
      <c r="HSG1" s="290"/>
      <c r="HSH1" s="290"/>
      <c r="HSI1" s="290"/>
      <c r="HSJ1" s="290"/>
      <c r="HSK1" s="290"/>
      <c r="HSL1" s="290"/>
      <c r="HSM1" s="290"/>
      <c r="HSN1" s="290"/>
      <c r="HSO1" s="290"/>
      <c r="HSP1" s="290"/>
      <c r="HSQ1" s="290"/>
      <c r="HSR1" s="290"/>
      <c r="HSS1" s="290"/>
      <c r="HST1" s="290"/>
      <c r="HSU1" s="290"/>
      <c r="HSV1" s="290"/>
      <c r="HSW1" s="290"/>
      <c r="HSX1" s="290"/>
      <c r="HSY1" s="290"/>
      <c r="HSZ1" s="290"/>
      <c r="HTA1" s="290"/>
      <c r="HTB1" s="290"/>
      <c r="HTC1" s="290"/>
      <c r="HTD1" s="290"/>
      <c r="HTE1" s="290"/>
      <c r="HTF1" s="290"/>
      <c r="HTG1" s="290"/>
      <c r="HTH1" s="290"/>
      <c r="HTI1" s="290"/>
      <c r="HTJ1" s="290"/>
      <c r="HTK1" s="290"/>
      <c r="HTL1" s="290"/>
      <c r="HTM1" s="290"/>
      <c r="HTN1" s="290"/>
      <c r="HTO1" s="290"/>
      <c r="HTP1" s="290"/>
      <c r="HTQ1" s="290"/>
      <c r="HTR1" s="290"/>
      <c r="HTS1" s="290"/>
      <c r="HTT1" s="290"/>
      <c r="HTU1" s="290"/>
      <c r="HTV1" s="290"/>
      <c r="HTW1" s="290"/>
      <c r="HTX1" s="290"/>
      <c r="HTY1" s="290"/>
      <c r="HTZ1" s="290"/>
      <c r="HUA1" s="290"/>
      <c r="HUB1" s="290"/>
      <c r="HUC1" s="290"/>
      <c r="HUD1" s="290"/>
      <c r="HUE1" s="290"/>
      <c r="HUF1" s="290"/>
      <c r="HUG1" s="290"/>
      <c r="HUH1" s="290"/>
      <c r="HUI1" s="290"/>
      <c r="HUJ1" s="290"/>
      <c r="HUK1" s="290"/>
      <c r="HUL1" s="290"/>
      <c r="HUM1" s="290"/>
      <c r="HUN1" s="290"/>
      <c r="HUO1" s="290"/>
      <c r="HUP1" s="290"/>
      <c r="HUQ1" s="290"/>
      <c r="HUR1" s="290"/>
      <c r="HUS1" s="290"/>
      <c r="HUT1" s="290"/>
      <c r="HUU1" s="290"/>
      <c r="HUV1" s="290"/>
      <c r="HUW1" s="290"/>
      <c r="HUX1" s="290"/>
      <c r="HUY1" s="290"/>
      <c r="HUZ1" s="290"/>
      <c r="HVA1" s="290"/>
      <c r="HVB1" s="290"/>
      <c r="HVC1" s="290"/>
      <c r="HVD1" s="290"/>
      <c r="HVE1" s="290"/>
      <c r="HVF1" s="290"/>
      <c r="HVG1" s="290"/>
      <c r="HVH1" s="290"/>
      <c r="HVI1" s="290"/>
      <c r="HVJ1" s="290"/>
      <c r="HVK1" s="290"/>
      <c r="HVL1" s="290"/>
      <c r="HVM1" s="290"/>
      <c r="HVN1" s="290"/>
      <c r="HVO1" s="290"/>
      <c r="HVP1" s="290"/>
      <c r="HVQ1" s="290"/>
      <c r="HVR1" s="290"/>
      <c r="HVS1" s="290"/>
      <c r="HVT1" s="290"/>
      <c r="HVU1" s="290"/>
      <c r="HVV1" s="290"/>
      <c r="HVW1" s="290"/>
      <c r="HVX1" s="290"/>
      <c r="HVY1" s="290"/>
      <c r="HVZ1" s="290"/>
      <c r="HWA1" s="290"/>
      <c r="HWB1" s="290"/>
      <c r="HWC1" s="290"/>
      <c r="HWD1" s="290"/>
      <c r="HWE1" s="290"/>
      <c r="HWF1" s="290"/>
      <c r="HWG1" s="290"/>
      <c r="HWH1" s="290"/>
      <c r="HWI1" s="290"/>
      <c r="HWJ1" s="290"/>
      <c r="HWK1" s="290"/>
      <c r="HWL1" s="290"/>
      <c r="HWM1" s="290"/>
      <c r="HWN1" s="290"/>
      <c r="HWO1" s="290"/>
      <c r="HWP1" s="290"/>
      <c r="HWQ1" s="290"/>
      <c r="HWR1" s="290"/>
      <c r="HWS1" s="290"/>
      <c r="HWT1" s="290"/>
      <c r="HWU1" s="290"/>
      <c r="HWV1" s="290"/>
      <c r="HWW1" s="290"/>
      <c r="HWX1" s="290"/>
      <c r="HWY1" s="290"/>
      <c r="HWZ1" s="290"/>
      <c r="HXA1" s="290"/>
      <c r="HXB1" s="290"/>
      <c r="HXC1" s="290"/>
      <c r="HXD1" s="290"/>
      <c r="HXE1" s="290"/>
      <c r="HXF1" s="290"/>
      <c r="HXG1" s="290"/>
      <c r="HXH1" s="290"/>
      <c r="HXI1" s="290"/>
      <c r="HXJ1" s="290"/>
      <c r="HXK1" s="290"/>
      <c r="HXL1" s="290"/>
      <c r="HXM1" s="290"/>
      <c r="HXN1" s="290"/>
      <c r="HXO1" s="290"/>
      <c r="HXP1" s="290"/>
      <c r="HXQ1" s="290"/>
      <c r="HXR1" s="290"/>
      <c r="HXS1" s="290"/>
      <c r="HXT1" s="290"/>
      <c r="HXU1" s="290"/>
      <c r="HXV1" s="290"/>
      <c r="HXW1" s="290"/>
      <c r="HXX1" s="290"/>
      <c r="HXY1" s="290"/>
      <c r="HXZ1" s="290"/>
      <c r="HYA1" s="290"/>
      <c r="HYB1" s="290"/>
      <c r="HYC1" s="290"/>
      <c r="HYD1" s="290"/>
      <c r="HYE1" s="290"/>
      <c r="HYF1" s="290"/>
      <c r="HYG1" s="290"/>
      <c r="HYH1" s="290"/>
      <c r="HYI1" s="290"/>
      <c r="HYJ1" s="290"/>
      <c r="HYK1" s="290"/>
      <c r="HYL1" s="290"/>
      <c r="HYM1" s="290"/>
      <c r="HYN1" s="290"/>
      <c r="HYO1" s="290"/>
      <c r="HYP1" s="290"/>
      <c r="HYQ1" s="290"/>
      <c r="HYR1" s="290"/>
      <c r="HYS1" s="290"/>
      <c r="HYT1" s="290"/>
      <c r="HYU1" s="290"/>
      <c r="HYV1" s="290"/>
      <c r="HYW1" s="290"/>
      <c r="HYX1" s="290"/>
      <c r="HYY1" s="290"/>
      <c r="HYZ1" s="290"/>
      <c r="HZA1" s="290"/>
      <c r="HZB1" s="290"/>
      <c r="HZC1" s="290"/>
      <c r="HZD1" s="290"/>
      <c r="HZE1" s="290"/>
      <c r="HZF1" s="290"/>
      <c r="HZG1" s="290"/>
      <c r="HZH1" s="290"/>
      <c r="HZI1" s="290"/>
      <c r="HZJ1" s="290"/>
      <c r="HZK1" s="290"/>
      <c r="HZL1" s="290"/>
      <c r="HZM1" s="290"/>
      <c r="HZN1" s="290"/>
      <c r="HZO1" s="290"/>
      <c r="HZP1" s="290"/>
      <c r="HZQ1" s="290"/>
      <c r="HZR1" s="290"/>
      <c r="HZS1" s="290"/>
      <c r="HZT1" s="290"/>
      <c r="HZU1" s="290"/>
      <c r="HZV1" s="290"/>
      <c r="HZW1" s="290"/>
      <c r="HZX1" s="290"/>
      <c r="HZY1" s="290"/>
      <c r="HZZ1" s="290"/>
      <c r="IAA1" s="290"/>
      <c r="IAB1" s="290"/>
      <c r="IAC1" s="290"/>
      <c r="IAD1" s="290"/>
      <c r="IAE1" s="290"/>
      <c r="IAF1" s="290"/>
      <c r="IAG1" s="290"/>
      <c r="IAH1" s="290"/>
      <c r="IAI1" s="290"/>
      <c r="IAJ1" s="290"/>
      <c r="IAK1" s="290"/>
      <c r="IAL1" s="290"/>
      <c r="IAM1" s="290"/>
      <c r="IAN1" s="290"/>
      <c r="IAO1" s="290"/>
      <c r="IAP1" s="290"/>
      <c r="IAQ1" s="290"/>
      <c r="IAR1" s="290"/>
      <c r="IAS1" s="290"/>
      <c r="IAT1" s="290"/>
      <c r="IAU1" s="290"/>
      <c r="IAV1" s="290"/>
      <c r="IAW1" s="290"/>
      <c r="IAX1" s="290"/>
      <c r="IAY1" s="290"/>
      <c r="IAZ1" s="290"/>
      <c r="IBA1" s="290"/>
      <c r="IBB1" s="290"/>
      <c r="IBC1" s="290"/>
      <c r="IBD1" s="290"/>
      <c r="IBE1" s="290"/>
      <c r="IBF1" s="290"/>
      <c r="IBG1" s="290"/>
      <c r="IBH1" s="290"/>
      <c r="IBI1" s="290"/>
      <c r="IBJ1" s="290"/>
      <c r="IBK1" s="290"/>
      <c r="IBL1" s="290"/>
      <c r="IBM1" s="290"/>
      <c r="IBN1" s="290"/>
      <c r="IBO1" s="290"/>
      <c r="IBP1" s="290"/>
      <c r="IBQ1" s="290"/>
      <c r="IBR1" s="290"/>
      <c r="IBS1" s="290"/>
      <c r="IBT1" s="290"/>
      <c r="IBU1" s="290"/>
      <c r="IBV1" s="290"/>
      <c r="IBW1" s="290"/>
      <c r="IBX1" s="290"/>
      <c r="IBY1" s="290"/>
      <c r="IBZ1" s="290"/>
      <c r="ICA1" s="290"/>
      <c r="ICB1" s="290"/>
      <c r="ICC1" s="290"/>
      <c r="ICD1" s="290"/>
      <c r="ICE1" s="290"/>
      <c r="ICF1" s="290"/>
      <c r="ICG1" s="290"/>
      <c r="ICH1" s="290"/>
      <c r="ICI1" s="290"/>
      <c r="ICJ1" s="290"/>
      <c r="ICK1" s="290"/>
      <c r="ICL1" s="290"/>
      <c r="ICM1" s="290"/>
      <c r="ICN1" s="290"/>
      <c r="ICO1" s="290"/>
      <c r="ICP1" s="290"/>
      <c r="ICQ1" s="290"/>
      <c r="ICR1" s="290"/>
      <c r="ICS1" s="290"/>
      <c r="ICT1" s="290"/>
      <c r="ICU1" s="290"/>
      <c r="ICV1" s="290"/>
      <c r="ICW1" s="290"/>
      <c r="ICX1" s="290"/>
      <c r="ICY1" s="290"/>
      <c r="ICZ1" s="290"/>
      <c r="IDA1" s="290"/>
      <c r="IDB1" s="290"/>
      <c r="IDC1" s="290"/>
      <c r="IDD1" s="290"/>
      <c r="IDE1" s="290"/>
      <c r="IDF1" s="290"/>
      <c r="IDG1" s="290"/>
      <c r="IDH1" s="290"/>
      <c r="IDI1" s="290"/>
      <c r="IDJ1" s="290"/>
      <c r="IDK1" s="290"/>
      <c r="IDL1" s="290"/>
      <c r="IDM1" s="290"/>
      <c r="IDN1" s="290"/>
      <c r="IDO1" s="290"/>
      <c r="IDP1" s="290"/>
      <c r="IDQ1" s="290"/>
      <c r="IDR1" s="290"/>
      <c r="IDS1" s="290"/>
      <c r="IDT1" s="290"/>
      <c r="IDU1" s="290"/>
      <c r="IDV1" s="290"/>
      <c r="IDW1" s="290"/>
      <c r="IDX1" s="290"/>
      <c r="IDY1" s="290"/>
      <c r="IDZ1" s="290"/>
      <c r="IEA1" s="290"/>
      <c r="IEB1" s="290"/>
      <c r="IEC1" s="290"/>
      <c r="IED1" s="290"/>
      <c r="IEE1" s="290"/>
      <c r="IEF1" s="290"/>
      <c r="IEG1" s="290"/>
      <c r="IEH1" s="290"/>
      <c r="IEI1" s="290"/>
      <c r="IEJ1" s="290"/>
      <c r="IEK1" s="290"/>
      <c r="IEL1" s="290"/>
      <c r="IEM1" s="290"/>
      <c r="IEN1" s="290"/>
      <c r="IEO1" s="290"/>
      <c r="IEP1" s="290"/>
      <c r="IEQ1" s="290"/>
      <c r="IER1" s="290"/>
      <c r="IES1" s="290"/>
      <c r="IET1" s="290"/>
      <c r="IEU1" s="290"/>
      <c r="IEV1" s="290"/>
      <c r="IEW1" s="290"/>
      <c r="IEX1" s="290"/>
      <c r="IEY1" s="290"/>
      <c r="IEZ1" s="290"/>
      <c r="IFA1" s="290"/>
      <c r="IFB1" s="290"/>
      <c r="IFC1" s="290"/>
      <c r="IFD1" s="290"/>
      <c r="IFE1" s="290"/>
      <c r="IFF1" s="290"/>
      <c r="IFG1" s="290"/>
      <c r="IFH1" s="290"/>
      <c r="IFI1" s="290"/>
      <c r="IFJ1" s="290"/>
      <c r="IFK1" s="290"/>
      <c r="IFL1" s="290"/>
      <c r="IFM1" s="290"/>
      <c r="IFN1" s="290"/>
      <c r="IFO1" s="290"/>
      <c r="IFP1" s="290"/>
      <c r="IFQ1" s="290"/>
      <c r="IFR1" s="290"/>
      <c r="IFS1" s="290"/>
      <c r="IFT1" s="290"/>
      <c r="IFU1" s="290"/>
      <c r="IFV1" s="290"/>
      <c r="IFW1" s="290"/>
      <c r="IFX1" s="290"/>
      <c r="IFY1" s="290"/>
      <c r="IFZ1" s="290"/>
      <c r="IGA1" s="290"/>
      <c r="IGB1" s="290"/>
      <c r="IGC1" s="290"/>
      <c r="IGD1" s="290"/>
      <c r="IGE1" s="290"/>
      <c r="IGF1" s="290"/>
      <c r="IGG1" s="290"/>
      <c r="IGH1" s="290"/>
      <c r="IGI1" s="290"/>
      <c r="IGJ1" s="290"/>
      <c r="IGK1" s="290"/>
      <c r="IGL1" s="290"/>
      <c r="IGM1" s="290"/>
      <c r="IGN1" s="290"/>
      <c r="IGO1" s="290"/>
      <c r="IGP1" s="290"/>
      <c r="IGQ1" s="290"/>
      <c r="IGR1" s="290"/>
      <c r="IGS1" s="290"/>
      <c r="IGT1" s="290"/>
      <c r="IGU1" s="290"/>
      <c r="IGV1" s="290"/>
      <c r="IGW1" s="290"/>
      <c r="IGX1" s="290"/>
      <c r="IGY1" s="290"/>
      <c r="IGZ1" s="290"/>
      <c r="IHA1" s="290"/>
      <c r="IHB1" s="290"/>
      <c r="IHC1" s="290"/>
      <c r="IHD1" s="290"/>
      <c r="IHE1" s="290"/>
      <c r="IHF1" s="290"/>
      <c r="IHG1" s="290"/>
      <c r="IHH1" s="290"/>
      <c r="IHI1" s="290"/>
      <c r="IHJ1" s="290"/>
      <c r="IHK1" s="290"/>
      <c r="IHL1" s="290"/>
      <c r="IHM1" s="290"/>
      <c r="IHN1" s="290"/>
      <c r="IHO1" s="290"/>
      <c r="IHP1" s="290"/>
      <c r="IHQ1" s="290"/>
      <c r="IHR1" s="290"/>
      <c r="IHS1" s="290"/>
      <c r="IHT1" s="290"/>
      <c r="IHU1" s="290"/>
      <c r="IHV1" s="290"/>
      <c r="IHW1" s="290"/>
      <c r="IHX1" s="290"/>
      <c r="IHY1" s="290"/>
      <c r="IHZ1" s="290"/>
      <c r="IIA1" s="290"/>
      <c r="IIB1" s="290"/>
      <c r="IIC1" s="290"/>
      <c r="IID1" s="290"/>
      <c r="IIE1" s="290"/>
      <c r="IIF1" s="290"/>
      <c r="IIG1" s="290"/>
      <c r="IIH1" s="290"/>
      <c r="III1" s="290"/>
      <c r="IIJ1" s="290"/>
      <c r="IIK1" s="290"/>
      <c r="IIL1" s="290"/>
      <c r="IIM1" s="290"/>
      <c r="IIN1" s="290"/>
      <c r="IIO1" s="290"/>
      <c r="IIP1" s="290"/>
      <c r="IIQ1" s="290"/>
      <c r="IIR1" s="290"/>
      <c r="IIS1" s="290"/>
      <c r="IIT1" s="290"/>
      <c r="IIU1" s="290"/>
      <c r="IIV1" s="290"/>
      <c r="IIW1" s="290"/>
      <c r="IIX1" s="290"/>
      <c r="IIY1" s="290"/>
      <c r="IIZ1" s="290"/>
      <c r="IJA1" s="290"/>
      <c r="IJB1" s="290"/>
      <c r="IJC1" s="290"/>
      <c r="IJD1" s="290"/>
      <c r="IJE1" s="290"/>
      <c r="IJF1" s="290"/>
      <c r="IJG1" s="290"/>
      <c r="IJH1" s="290"/>
      <c r="IJI1" s="290"/>
      <c r="IJJ1" s="290"/>
      <c r="IJK1" s="290"/>
      <c r="IJL1" s="290"/>
      <c r="IJM1" s="290"/>
      <c r="IJN1" s="290"/>
      <c r="IJO1" s="290"/>
      <c r="IJP1" s="290"/>
      <c r="IJQ1" s="290"/>
      <c r="IJR1" s="290"/>
      <c r="IJS1" s="290"/>
      <c r="IJT1" s="290"/>
      <c r="IJU1" s="290"/>
      <c r="IJV1" s="290"/>
      <c r="IJW1" s="290"/>
      <c r="IJX1" s="290"/>
      <c r="IJY1" s="290"/>
      <c r="IJZ1" s="290"/>
      <c r="IKA1" s="290"/>
      <c r="IKB1" s="290"/>
      <c r="IKC1" s="290"/>
      <c r="IKD1" s="290"/>
      <c r="IKE1" s="290"/>
      <c r="IKF1" s="290"/>
      <c r="IKG1" s="290"/>
      <c r="IKH1" s="290"/>
      <c r="IKI1" s="290"/>
      <c r="IKJ1" s="290"/>
      <c r="IKK1" s="290"/>
      <c r="IKL1" s="290"/>
      <c r="IKM1" s="290"/>
      <c r="IKN1" s="290"/>
      <c r="IKO1" s="290"/>
      <c r="IKP1" s="290"/>
      <c r="IKQ1" s="290"/>
      <c r="IKR1" s="290"/>
      <c r="IKS1" s="290"/>
      <c r="IKT1" s="290"/>
      <c r="IKU1" s="290"/>
      <c r="IKV1" s="290"/>
      <c r="IKW1" s="290"/>
      <c r="IKX1" s="290"/>
      <c r="IKY1" s="290"/>
      <c r="IKZ1" s="290"/>
      <c r="ILA1" s="290"/>
      <c r="ILB1" s="290"/>
      <c r="ILC1" s="290"/>
      <c r="ILD1" s="290"/>
      <c r="ILE1" s="290"/>
      <c r="ILF1" s="290"/>
      <c r="ILG1" s="290"/>
      <c r="ILH1" s="290"/>
      <c r="ILI1" s="290"/>
      <c r="ILJ1" s="290"/>
      <c r="ILK1" s="290"/>
      <c r="ILL1" s="290"/>
      <c r="ILM1" s="290"/>
      <c r="ILN1" s="290"/>
      <c r="ILO1" s="290"/>
      <c r="ILP1" s="290"/>
      <c r="ILQ1" s="290"/>
      <c r="ILR1" s="290"/>
      <c r="ILS1" s="290"/>
      <c r="ILT1" s="290"/>
      <c r="ILU1" s="290"/>
      <c r="ILV1" s="290"/>
      <c r="ILW1" s="290"/>
      <c r="ILX1" s="290"/>
      <c r="ILY1" s="290"/>
      <c r="ILZ1" s="290"/>
      <c r="IMA1" s="290"/>
      <c r="IMB1" s="290"/>
      <c r="IMC1" s="290"/>
      <c r="IMD1" s="290"/>
      <c r="IME1" s="290"/>
      <c r="IMF1" s="290"/>
      <c r="IMG1" s="290"/>
      <c r="IMH1" s="290"/>
      <c r="IMI1" s="290"/>
      <c r="IMJ1" s="290"/>
      <c r="IMK1" s="290"/>
      <c r="IML1" s="290"/>
      <c r="IMM1" s="290"/>
      <c r="IMN1" s="290"/>
      <c r="IMO1" s="290"/>
      <c r="IMP1" s="290"/>
      <c r="IMQ1" s="290"/>
      <c r="IMR1" s="290"/>
      <c r="IMS1" s="290"/>
      <c r="IMT1" s="290"/>
      <c r="IMU1" s="290"/>
      <c r="IMV1" s="290"/>
      <c r="IMW1" s="290"/>
      <c r="IMX1" s="290"/>
      <c r="IMY1" s="290"/>
      <c r="IMZ1" s="290"/>
      <c r="INA1" s="290"/>
      <c r="INB1" s="290"/>
      <c r="INC1" s="290"/>
      <c r="IND1" s="290"/>
      <c r="INE1" s="290"/>
      <c r="INF1" s="290"/>
      <c r="ING1" s="290"/>
      <c r="INH1" s="290"/>
      <c r="INI1" s="290"/>
      <c r="INJ1" s="290"/>
      <c r="INK1" s="290"/>
      <c r="INL1" s="290"/>
      <c r="INM1" s="290"/>
      <c r="INN1" s="290"/>
      <c r="INO1" s="290"/>
      <c r="INP1" s="290"/>
      <c r="INQ1" s="290"/>
      <c r="INR1" s="290"/>
      <c r="INS1" s="290"/>
      <c r="INT1" s="290"/>
      <c r="INU1" s="290"/>
      <c r="INV1" s="290"/>
      <c r="INW1" s="290"/>
      <c r="INX1" s="290"/>
      <c r="INY1" s="290"/>
      <c r="INZ1" s="290"/>
      <c r="IOA1" s="290"/>
      <c r="IOB1" s="290"/>
      <c r="IOC1" s="290"/>
      <c r="IOD1" s="290"/>
      <c r="IOE1" s="290"/>
      <c r="IOF1" s="290"/>
      <c r="IOG1" s="290"/>
      <c r="IOH1" s="290"/>
      <c r="IOI1" s="290"/>
      <c r="IOJ1" s="290"/>
      <c r="IOK1" s="290"/>
      <c r="IOL1" s="290"/>
      <c r="IOM1" s="290"/>
      <c r="ION1" s="290"/>
      <c r="IOO1" s="290"/>
      <c r="IOP1" s="290"/>
      <c r="IOQ1" s="290"/>
      <c r="IOR1" s="290"/>
      <c r="IOS1" s="290"/>
      <c r="IOT1" s="290"/>
      <c r="IOU1" s="290"/>
      <c r="IOV1" s="290"/>
      <c r="IOW1" s="290"/>
      <c r="IOX1" s="290"/>
      <c r="IOY1" s="290"/>
      <c r="IOZ1" s="290"/>
      <c r="IPA1" s="290"/>
      <c r="IPB1" s="290"/>
      <c r="IPC1" s="290"/>
      <c r="IPD1" s="290"/>
      <c r="IPE1" s="290"/>
      <c r="IPF1" s="290"/>
      <c r="IPG1" s="290"/>
      <c r="IPH1" s="290"/>
      <c r="IPI1" s="290"/>
      <c r="IPJ1" s="290"/>
      <c r="IPK1" s="290"/>
      <c r="IPL1" s="290"/>
      <c r="IPM1" s="290"/>
      <c r="IPN1" s="290"/>
      <c r="IPO1" s="290"/>
      <c r="IPP1" s="290"/>
      <c r="IPQ1" s="290"/>
      <c r="IPR1" s="290"/>
      <c r="IPS1" s="290"/>
      <c r="IPT1" s="290"/>
      <c r="IPU1" s="290"/>
      <c r="IPV1" s="290"/>
      <c r="IPW1" s="290"/>
      <c r="IPX1" s="290"/>
      <c r="IPY1" s="290"/>
      <c r="IPZ1" s="290"/>
      <c r="IQA1" s="290"/>
      <c r="IQB1" s="290"/>
      <c r="IQC1" s="290"/>
      <c r="IQD1" s="290"/>
      <c r="IQE1" s="290"/>
      <c r="IQF1" s="290"/>
      <c r="IQG1" s="290"/>
      <c r="IQH1" s="290"/>
      <c r="IQI1" s="290"/>
      <c r="IQJ1" s="290"/>
      <c r="IQK1" s="290"/>
      <c r="IQL1" s="290"/>
      <c r="IQM1" s="290"/>
      <c r="IQN1" s="290"/>
      <c r="IQO1" s="290"/>
      <c r="IQP1" s="290"/>
      <c r="IQQ1" s="290"/>
      <c r="IQR1" s="290"/>
      <c r="IQS1" s="290"/>
      <c r="IQT1" s="290"/>
      <c r="IQU1" s="290"/>
      <c r="IQV1" s="290"/>
      <c r="IQW1" s="290"/>
      <c r="IQX1" s="290"/>
      <c r="IQY1" s="290"/>
      <c r="IQZ1" s="290"/>
      <c r="IRA1" s="290"/>
      <c r="IRB1" s="290"/>
      <c r="IRC1" s="290"/>
      <c r="IRD1" s="290"/>
      <c r="IRE1" s="290"/>
      <c r="IRF1" s="290"/>
      <c r="IRG1" s="290"/>
      <c r="IRH1" s="290"/>
      <c r="IRI1" s="290"/>
      <c r="IRJ1" s="290"/>
      <c r="IRK1" s="290"/>
      <c r="IRL1" s="290"/>
      <c r="IRM1" s="290"/>
      <c r="IRN1" s="290"/>
      <c r="IRO1" s="290"/>
      <c r="IRP1" s="290"/>
      <c r="IRQ1" s="290"/>
      <c r="IRR1" s="290"/>
      <c r="IRS1" s="290"/>
      <c r="IRT1" s="290"/>
      <c r="IRU1" s="290"/>
      <c r="IRV1" s="290"/>
      <c r="IRW1" s="290"/>
      <c r="IRX1" s="290"/>
      <c r="IRY1" s="290"/>
      <c r="IRZ1" s="290"/>
      <c r="ISA1" s="290"/>
      <c r="ISB1" s="290"/>
      <c r="ISC1" s="290"/>
      <c r="ISD1" s="290"/>
      <c r="ISE1" s="290"/>
      <c r="ISF1" s="290"/>
      <c r="ISG1" s="290"/>
      <c r="ISH1" s="290"/>
      <c r="ISI1" s="290"/>
      <c r="ISJ1" s="290"/>
      <c r="ISK1" s="290"/>
      <c r="ISL1" s="290"/>
      <c r="ISM1" s="290"/>
      <c r="ISN1" s="290"/>
      <c r="ISO1" s="290"/>
      <c r="ISP1" s="290"/>
      <c r="ISQ1" s="290"/>
      <c r="ISR1" s="290"/>
      <c r="ISS1" s="290"/>
      <c r="IST1" s="290"/>
      <c r="ISU1" s="290"/>
      <c r="ISV1" s="290"/>
      <c r="ISW1" s="290"/>
      <c r="ISX1" s="290"/>
      <c r="ISY1" s="290"/>
      <c r="ISZ1" s="290"/>
      <c r="ITA1" s="290"/>
      <c r="ITB1" s="290"/>
      <c r="ITC1" s="290"/>
      <c r="ITD1" s="290"/>
      <c r="ITE1" s="290"/>
      <c r="ITF1" s="290"/>
      <c r="ITG1" s="290"/>
      <c r="ITH1" s="290"/>
      <c r="ITI1" s="290"/>
      <c r="ITJ1" s="290"/>
      <c r="ITK1" s="290"/>
      <c r="ITL1" s="290"/>
      <c r="ITM1" s="290"/>
      <c r="ITN1" s="290"/>
      <c r="ITO1" s="290"/>
      <c r="ITP1" s="290"/>
      <c r="ITQ1" s="290"/>
      <c r="ITR1" s="290"/>
      <c r="ITS1" s="290"/>
      <c r="ITT1" s="290"/>
      <c r="ITU1" s="290"/>
      <c r="ITV1" s="290"/>
      <c r="ITW1" s="290"/>
      <c r="ITX1" s="290"/>
      <c r="ITY1" s="290"/>
      <c r="ITZ1" s="290"/>
      <c r="IUA1" s="290"/>
      <c r="IUB1" s="290"/>
      <c r="IUC1" s="290"/>
      <c r="IUD1" s="290"/>
      <c r="IUE1" s="290"/>
      <c r="IUF1" s="290"/>
      <c r="IUG1" s="290"/>
      <c r="IUH1" s="290"/>
      <c r="IUI1" s="290"/>
      <c r="IUJ1" s="290"/>
      <c r="IUK1" s="290"/>
      <c r="IUL1" s="290"/>
      <c r="IUM1" s="290"/>
      <c r="IUN1" s="290"/>
      <c r="IUO1" s="290"/>
      <c r="IUP1" s="290"/>
      <c r="IUQ1" s="290"/>
      <c r="IUR1" s="290"/>
      <c r="IUS1" s="290"/>
      <c r="IUT1" s="290"/>
      <c r="IUU1" s="290"/>
      <c r="IUV1" s="290"/>
      <c r="IUW1" s="290"/>
      <c r="IUX1" s="290"/>
      <c r="IUY1" s="290"/>
      <c r="IUZ1" s="290"/>
      <c r="IVA1" s="290"/>
      <c r="IVB1" s="290"/>
      <c r="IVC1" s="290"/>
      <c r="IVD1" s="290"/>
      <c r="IVE1" s="290"/>
      <c r="IVF1" s="290"/>
      <c r="IVG1" s="290"/>
      <c r="IVH1" s="290"/>
      <c r="IVI1" s="290"/>
      <c r="IVJ1" s="290"/>
      <c r="IVK1" s="290"/>
      <c r="IVL1" s="290"/>
      <c r="IVM1" s="290"/>
      <c r="IVN1" s="290"/>
      <c r="IVO1" s="290"/>
      <c r="IVP1" s="290"/>
      <c r="IVQ1" s="290"/>
      <c r="IVR1" s="290"/>
      <c r="IVS1" s="290"/>
      <c r="IVT1" s="290"/>
      <c r="IVU1" s="290"/>
      <c r="IVV1" s="290"/>
      <c r="IVW1" s="290"/>
      <c r="IVX1" s="290"/>
      <c r="IVY1" s="290"/>
      <c r="IVZ1" s="290"/>
      <c r="IWA1" s="290"/>
      <c r="IWB1" s="290"/>
      <c r="IWC1" s="290"/>
      <c r="IWD1" s="290"/>
      <c r="IWE1" s="290"/>
      <c r="IWF1" s="290"/>
      <c r="IWG1" s="290"/>
      <c r="IWH1" s="290"/>
      <c r="IWI1" s="290"/>
      <c r="IWJ1" s="290"/>
      <c r="IWK1" s="290"/>
      <c r="IWL1" s="290"/>
      <c r="IWM1" s="290"/>
      <c r="IWN1" s="290"/>
      <c r="IWO1" s="290"/>
      <c r="IWP1" s="290"/>
      <c r="IWQ1" s="290"/>
      <c r="IWR1" s="290"/>
      <c r="IWS1" s="290"/>
      <c r="IWT1" s="290"/>
      <c r="IWU1" s="290"/>
      <c r="IWV1" s="290"/>
      <c r="IWW1" s="290"/>
      <c r="IWX1" s="290"/>
      <c r="IWY1" s="290"/>
      <c r="IWZ1" s="290"/>
      <c r="IXA1" s="290"/>
      <c r="IXB1" s="290"/>
      <c r="IXC1" s="290"/>
      <c r="IXD1" s="290"/>
      <c r="IXE1" s="290"/>
      <c r="IXF1" s="290"/>
      <c r="IXG1" s="290"/>
      <c r="IXH1" s="290"/>
      <c r="IXI1" s="290"/>
      <c r="IXJ1" s="290"/>
      <c r="IXK1" s="290"/>
      <c r="IXL1" s="290"/>
      <c r="IXM1" s="290"/>
      <c r="IXN1" s="290"/>
      <c r="IXO1" s="290"/>
      <c r="IXP1" s="290"/>
      <c r="IXQ1" s="290"/>
      <c r="IXR1" s="290"/>
      <c r="IXS1" s="290"/>
      <c r="IXT1" s="290"/>
      <c r="IXU1" s="290"/>
      <c r="IXV1" s="290"/>
      <c r="IXW1" s="290"/>
      <c r="IXX1" s="290"/>
      <c r="IXY1" s="290"/>
      <c r="IXZ1" s="290"/>
      <c r="IYA1" s="290"/>
      <c r="IYB1" s="290"/>
      <c r="IYC1" s="290"/>
      <c r="IYD1" s="290"/>
      <c r="IYE1" s="290"/>
      <c r="IYF1" s="290"/>
      <c r="IYG1" s="290"/>
      <c r="IYH1" s="290"/>
      <c r="IYI1" s="290"/>
      <c r="IYJ1" s="290"/>
      <c r="IYK1" s="290"/>
      <c r="IYL1" s="290"/>
      <c r="IYM1" s="290"/>
      <c r="IYN1" s="290"/>
      <c r="IYO1" s="290"/>
      <c r="IYP1" s="290"/>
      <c r="IYQ1" s="290"/>
      <c r="IYR1" s="290"/>
      <c r="IYS1" s="290"/>
      <c r="IYT1" s="290"/>
      <c r="IYU1" s="290"/>
      <c r="IYV1" s="290"/>
      <c r="IYW1" s="290"/>
      <c r="IYX1" s="290"/>
      <c r="IYY1" s="290"/>
      <c r="IYZ1" s="290"/>
      <c r="IZA1" s="290"/>
      <c r="IZB1" s="290"/>
      <c r="IZC1" s="290"/>
      <c r="IZD1" s="290"/>
      <c r="IZE1" s="290"/>
      <c r="IZF1" s="290"/>
      <c r="IZG1" s="290"/>
      <c r="IZH1" s="290"/>
      <c r="IZI1" s="290"/>
      <c r="IZJ1" s="290"/>
      <c r="IZK1" s="290"/>
      <c r="IZL1" s="290"/>
      <c r="IZM1" s="290"/>
      <c r="IZN1" s="290"/>
      <c r="IZO1" s="290"/>
      <c r="IZP1" s="290"/>
      <c r="IZQ1" s="290"/>
      <c r="IZR1" s="290"/>
      <c r="IZS1" s="290"/>
      <c r="IZT1" s="290"/>
      <c r="IZU1" s="290"/>
      <c r="IZV1" s="290"/>
      <c r="IZW1" s="290"/>
      <c r="IZX1" s="290"/>
      <c r="IZY1" s="290"/>
      <c r="IZZ1" s="290"/>
      <c r="JAA1" s="290"/>
      <c r="JAB1" s="290"/>
      <c r="JAC1" s="290"/>
      <c r="JAD1" s="290"/>
      <c r="JAE1" s="290"/>
      <c r="JAF1" s="290"/>
      <c r="JAG1" s="290"/>
      <c r="JAH1" s="290"/>
      <c r="JAI1" s="290"/>
      <c r="JAJ1" s="290"/>
      <c r="JAK1" s="290"/>
      <c r="JAL1" s="290"/>
      <c r="JAM1" s="290"/>
      <c r="JAN1" s="290"/>
      <c r="JAO1" s="290"/>
      <c r="JAP1" s="290"/>
      <c r="JAQ1" s="290"/>
      <c r="JAR1" s="290"/>
      <c r="JAS1" s="290"/>
      <c r="JAT1" s="290"/>
      <c r="JAU1" s="290"/>
      <c r="JAV1" s="290"/>
      <c r="JAW1" s="290"/>
      <c r="JAX1" s="290"/>
      <c r="JAY1" s="290"/>
      <c r="JAZ1" s="290"/>
      <c r="JBA1" s="290"/>
      <c r="JBB1" s="290"/>
      <c r="JBC1" s="290"/>
      <c r="JBD1" s="290"/>
      <c r="JBE1" s="290"/>
      <c r="JBF1" s="290"/>
      <c r="JBG1" s="290"/>
      <c r="JBH1" s="290"/>
      <c r="JBI1" s="290"/>
      <c r="JBJ1" s="290"/>
      <c r="JBK1" s="290"/>
      <c r="JBL1" s="290"/>
      <c r="JBM1" s="290"/>
      <c r="JBN1" s="290"/>
      <c r="JBO1" s="290"/>
      <c r="JBP1" s="290"/>
      <c r="JBQ1" s="290"/>
      <c r="JBR1" s="290"/>
      <c r="JBS1" s="290"/>
      <c r="JBT1" s="290"/>
      <c r="JBU1" s="290"/>
      <c r="JBV1" s="290"/>
      <c r="JBW1" s="290"/>
      <c r="JBX1" s="290"/>
      <c r="JBY1" s="290"/>
      <c r="JBZ1" s="290"/>
      <c r="JCA1" s="290"/>
      <c r="JCB1" s="290"/>
      <c r="JCC1" s="290"/>
      <c r="JCD1" s="290"/>
      <c r="JCE1" s="290"/>
      <c r="JCF1" s="290"/>
      <c r="JCG1" s="290"/>
      <c r="JCH1" s="290"/>
      <c r="JCI1" s="290"/>
      <c r="JCJ1" s="290"/>
      <c r="JCK1" s="290"/>
      <c r="JCL1" s="290"/>
      <c r="JCM1" s="290"/>
      <c r="JCN1" s="290"/>
      <c r="JCO1" s="290"/>
      <c r="JCP1" s="290"/>
      <c r="JCQ1" s="290"/>
      <c r="JCR1" s="290"/>
      <c r="JCS1" s="290"/>
      <c r="JCT1" s="290"/>
      <c r="JCU1" s="290"/>
      <c r="JCV1" s="290"/>
      <c r="JCW1" s="290"/>
      <c r="JCX1" s="290"/>
      <c r="JCY1" s="290"/>
      <c r="JCZ1" s="290"/>
      <c r="JDA1" s="290"/>
      <c r="JDB1" s="290"/>
      <c r="JDC1" s="290"/>
      <c r="JDD1" s="290"/>
      <c r="JDE1" s="290"/>
      <c r="JDF1" s="290"/>
      <c r="JDG1" s="290"/>
      <c r="JDH1" s="290"/>
      <c r="JDI1" s="290"/>
      <c r="JDJ1" s="290"/>
      <c r="JDK1" s="290"/>
      <c r="JDL1" s="290"/>
      <c r="JDM1" s="290"/>
      <c r="JDN1" s="290"/>
      <c r="JDO1" s="290"/>
      <c r="JDP1" s="290"/>
      <c r="JDQ1" s="290"/>
      <c r="JDR1" s="290"/>
      <c r="JDS1" s="290"/>
      <c r="JDT1" s="290"/>
      <c r="JDU1" s="290"/>
      <c r="JDV1" s="290"/>
      <c r="JDW1" s="290"/>
      <c r="JDX1" s="290"/>
      <c r="JDY1" s="290"/>
      <c r="JDZ1" s="290"/>
      <c r="JEA1" s="290"/>
      <c r="JEB1" s="290"/>
      <c r="JEC1" s="290"/>
      <c r="JED1" s="290"/>
      <c r="JEE1" s="290"/>
      <c r="JEF1" s="290"/>
      <c r="JEG1" s="290"/>
      <c r="JEH1" s="290"/>
      <c r="JEI1" s="290"/>
      <c r="JEJ1" s="290"/>
      <c r="JEK1" s="290"/>
      <c r="JEL1" s="290"/>
      <c r="JEM1" s="290"/>
      <c r="JEN1" s="290"/>
      <c r="JEO1" s="290"/>
      <c r="JEP1" s="290"/>
      <c r="JEQ1" s="290"/>
      <c r="JER1" s="290"/>
      <c r="JES1" s="290"/>
      <c r="JET1" s="290"/>
      <c r="JEU1" s="290"/>
      <c r="JEV1" s="290"/>
      <c r="JEW1" s="290"/>
      <c r="JEX1" s="290"/>
      <c r="JEY1" s="290"/>
      <c r="JEZ1" s="290"/>
      <c r="JFA1" s="290"/>
      <c r="JFB1" s="290"/>
      <c r="JFC1" s="290"/>
      <c r="JFD1" s="290"/>
      <c r="JFE1" s="290"/>
      <c r="JFF1" s="290"/>
      <c r="JFG1" s="290"/>
      <c r="JFH1" s="290"/>
      <c r="JFI1" s="290"/>
      <c r="JFJ1" s="290"/>
      <c r="JFK1" s="290"/>
      <c r="JFL1" s="290"/>
      <c r="JFM1" s="290"/>
      <c r="JFN1" s="290"/>
      <c r="JFO1" s="290"/>
      <c r="JFP1" s="290"/>
      <c r="JFQ1" s="290"/>
      <c r="JFR1" s="290"/>
      <c r="JFS1" s="290"/>
      <c r="JFT1" s="290"/>
      <c r="JFU1" s="290"/>
      <c r="JFV1" s="290"/>
      <c r="JFW1" s="290"/>
      <c r="JFX1" s="290"/>
      <c r="JFY1" s="290"/>
      <c r="JFZ1" s="290"/>
      <c r="JGA1" s="290"/>
      <c r="JGB1" s="290"/>
      <c r="JGC1" s="290"/>
      <c r="JGD1" s="290"/>
      <c r="JGE1" s="290"/>
      <c r="JGF1" s="290"/>
      <c r="JGG1" s="290"/>
      <c r="JGH1" s="290"/>
      <c r="JGI1" s="290"/>
      <c r="JGJ1" s="290"/>
      <c r="JGK1" s="290"/>
      <c r="JGL1" s="290"/>
      <c r="JGM1" s="290"/>
      <c r="JGN1" s="290"/>
      <c r="JGO1" s="290"/>
      <c r="JGP1" s="290"/>
      <c r="JGQ1" s="290"/>
      <c r="JGR1" s="290"/>
      <c r="JGS1" s="290"/>
      <c r="JGT1" s="290"/>
      <c r="JGU1" s="290"/>
      <c r="JGV1" s="290"/>
      <c r="JGW1" s="290"/>
      <c r="JGX1" s="290"/>
      <c r="JGY1" s="290"/>
      <c r="JGZ1" s="290"/>
      <c r="JHA1" s="290"/>
      <c r="JHB1" s="290"/>
      <c r="JHC1" s="290"/>
      <c r="JHD1" s="290"/>
      <c r="JHE1" s="290"/>
      <c r="JHF1" s="290"/>
      <c r="JHG1" s="290"/>
      <c r="JHH1" s="290"/>
      <c r="JHI1" s="290"/>
      <c r="JHJ1" s="290"/>
      <c r="JHK1" s="290"/>
      <c r="JHL1" s="290"/>
      <c r="JHM1" s="290"/>
      <c r="JHN1" s="290"/>
      <c r="JHO1" s="290"/>
      <c r="JHP1" s="290"/>
      <c r="JHQ1" s="290"/>
      <c r="JHR1" s="290"/>
      <c r="JHS1" s="290"/>
      <c r="JHT1" s="290"/>
      <c r="JHU1" s="290"/>
      <c r="JHV1" s="290"/>
      <c r="JHW1" s="290"/>
      <c r="JHX1" s="290"/>
      <c r="JHY1" s="290"/>
      <c r="JHZ1" s="290"/>
      <c r="JIA1" s="290"/>
      <c r="JIB1" s="290"/>
      <c r="JIC1" s="290"/>
      <c r="JID1" s="290"/>
      <c r="JIE1" s="290"/>
      <c r="JIF1" s="290"/>
      <c r="JIG1" s="290"/>
      <c r="JIH1" s="290"/>
      <c r="JII1" s="290"/>
      <c r="JIJ1" s="290"/>
      <c r="JIK1" s="290"/>
      <c r="JIL1" s="290"/>
      <c r="JIM1" s="290"/>
      <c r="JIN1" s="290"/>
      <c r="JIO1" s="290"/>
      <c r="JIP1" s="290"/>
      <c r="JIQ1" s="290"/>
      <c r="JIR1" s="290"/>
      <c r="JIS1" s="290"/>
      <c r="JIT1" s="290"/>
      <c r="JIU1" s="290"/>
      <c r="JIV1" s="290"/>
      <c r="JIW1" s="290"/>
      <c r="JIX1" s="290"/>
      <c r="JIY1" s="290"/>
      <c r="JIZ1" s="290"/>
      <c r="JJA1" s="290"/>
      <c r="JJB1" s="290"/>
      <c r="JJC1" s="290"/>
      <c r="JJD1" s="290"/>
      <c r="JJE1" s="290"/>
      <c r="JJF1" s="290"/>
      <c r="JJG1" s="290"/>
      <c r="JJH1" s="290"/>
      <c r="JJI1" s="290"/>
      <c r="JJJ1" s="290"/>
      <c r="JJK1" s="290"/>
      <c r="JJL1" s="290"/>
      <c r="JJM1" s="290"/>
      <c r="JJN1" s="290"/>
      <c r="JJO1" s="290"/>
      <c r="JJP1" s="290"/>
      <c r="JJQ1" s="290"/>
      <c r="JJR1" s="290"/>
      <c r="JJS1" s="290"/>
      <c r="JJT1" s="290"/>
      <c r="JJU1" s="290"/>
      <c r="JJV1" s="290"/>
      <c r="JJW1" s="290"/>
      <c r="JJX1" s="290"/>
      <c r="JJY1" s="290"/>
      <c r="JJZ1" s="290"/>
      <c r="JKA1" s="290"/>
      <c r="JKB1" s="290"/>
      <c r="JKC1" s="290"/>
      <c r="JKD1" s="290"/>
      <c r="JKE1" s="290"/>
      <c r="JKF1" s="290"/>
      <c r="JKG1" s="290"/>
      <c r="JKH1" s="290"/>
      <c r="JKI1" s="290"/>
      <c r="JKJ1" s="290"/>
      <c r="JKK1" s="290"/>
      <c r="JKL1" s="290"/>
      <c r="JKM1" s="290"/>
      <c r="JKN1" s="290"/>
      <c r="JKO1" s="290"/>
      <c r="JKP1" s="290"/>
      <c r="JKQ1" s="290"/>
      <c r="JKR1" s="290"/>
      <c r="JKS1" s="290"/>
      <c r="JKT1" s="290"/>
      <c r="JKU1" s="290"/>
      <c r="JKV1" s="290"/>
      <c r="JKW1" s="290"/>
      <c r="JKX1" s="290"/>
      <c r="JKY1" s="290"/>
      <c r="JKZ1" s="290"/>
      <c r="JLA1" s="290"/>
      <c r="JLB1" s="290"/>
      <c r="JLC1" s="290"/>
      <c r="JLD1" s="290"/>
      <c r="JLE1" s="290"/>
      <c r="JLF1" s="290"/>
      <c r="JLG1" s="290"/>
      <c r="JLH1" s="290"/>
      <c r="JLI1" s="290"/>
      <c r="JLJ1" s="290"/>
      <c r="JLK1" s="290"/>
      <c r="JLL1" s="290"/>
      <c r="JLM1" s="290"/>
      <c r="JLN1" s="290"/>
      <c r="JLO1" s="290"/>
      <c r="JLP1" s="290"/>
      <c r="JLQ1" s="290"/>
      <c r="JLR1" s="290"/>
      <c r="JLS1" s="290"/>
      <c r="JLT1" s="290"/>
      <c r="JLU1" s="290"/>
      <c r="JLV1" s="290"/>
      <c r="JLW1" s="290"/>
      <c r="JLX1" s="290"/>
      <c r="JLY1" s="290"/>
      <c r="JLZ1" s="290"/>
      <c r="JMA1" s="290"/>
      <c r="JMB1" s="290"/>
      <c r="JMC1" s="290"/>
      <c r="JMD1" s="290"/>
      <c r="JME1" s="290"/>
      <c r="JMF1" s="290"/>
      <c r="JMG1" s="290"/>
      <c r="JMH1" s="290"/>
      <c r="JMI1" s="290"/>
      <c r="JMJ1" s="290"/>
      <c r="JMK1" s="290"/>
      <c r="JML1" s="290"/>
      <c r="JMM1" s="290"/>
      <c r="JMN1" s="290"/>
      <c r="JMO1" s="290"/>
      <c r="JMP1" s="290"/>
      <c r="JMQ1" s="290"/>
      <c r="JMR1" s="290"/>
      <c r="JMS1" s="290"/>
      <c r="JMT1" s="290"/>
      <c r="JMU1" s="290"/>
      <c r="JMV1" s="290"/>
      <c r="JMW1" s="290"/>
      <c r="JMX1" s="290"/>
      <c r="JMY1" s="290"/>
      <c r="JMZ1" s="290"/>
      <c r="JNA1" s="290"/>
      <c r="JNB1" s="290"/>
      <c r="JNC1" s="290"/>
      <c r="JND1" s="290"/>
      <c r="JNE1" s="290"/>
      <c r="JNF1" s="290"/>
      <c r="JNG1" s="290"/>
      <c r="JNH1" s="290"/>
      <c r="JNI1" s="290"/>
      <c r="JNJ1" s="290"/>
      <c r="JNK1" s="290"/>
      <c r="JNL1" s="290"/>
      <c r="JNM1" s="290"/>
      <c r="JNN1" s="290"/>
      <c r="JNO1" s="290"/>
      <c r="JNP1" s="290"/>
      <c r="JNQ1" s="290"/>
      <c r="JNR1" s="290"/>
      <c r="JNS1" s="290"/>
      <c r="JNT1" s="290"/>
      <c r="JNU1" s="290"/>
      <c r="JNV1" s="290"/>
      <c r="JNW1" s="290"/>
      <c r="JNX1" s="290"/>
      <c r="JNY1" s="290"/>
      <c r="JNZ1" s="290"/>
      <c r="JOA1" s="290"/>
      <c r="JOB1" s="290"/>
      <c r="JOC1" s="290"/>
      <c r="JOD1" s="290"/>
      <c r="JOE1" s="290"/>
      <c r="JOF1" s="290"/>
      <c r="JOG1" s="290"/>
      <c r="JOH1" s="290"/>
      <c r="JOI1" s="290"/>
      <c r="JOJ1" s="290"/>
      <c r="JOK1" s="290"/>
      <c r="JOL1" s="290"/>
      <c r="JOM1" s="290"/>
      <c r="JON1" s="290"/>
      <c r="JOO1" s="290"/>
      <c r="JOP1" s="290"/>
      <c r="JOQ1" s="290"/>
      <c r="JOR1" s="290"/>
      <c r="JOS1" s="290"/>
      <c r="JOT1" s="290"/>
      <c r="JOU1" s="290"/>
      <c r="JOV1" s="290"/>
      <c r="JOW1" s="290"/>
      <c r="JOX1" s="290"/>
      <c r="JOY1" s="290"/>
      <c r="JOZ1" s="290"/>
      <c r="JPA1" s="290"/>
      <c r="JPB1" s="290"/>
      <c r="JPC1" s="290"/>
      <c r="JPD1" s="290"/>
      <c r="JPE1" s="290"/>
      <c r="JPF1" s="290"/>
      <c r="JPG1" s="290"/>
      <c r="JPH1" s="290"/>
      <c r="JPI1" s="290"/>
      <c r="JPJ1" s="290"/>
      <c r="JPK1" s="290"/>
      <c r="JPL1" s="290"/>
      <c r="JPM1" s="290"/>
      <c r="JPN1" s="290"/>
      <c r="JPO1" s="290"/>
      <c r="JPP1" s="290"/>
      <c r="JPQ1" s="290"/>
      <c r="JPR1" s="290"/>
      <c r="JPS1" s="290"/>
      <c r="JPT1" s="290"/>
      <c r="JPU1" s="290"/>
      <c r="JPV1" s="290"/>
      <c r="JPW1" s="290"/>
      <c r="JPX1" s="290"/>
      <c r="JPY1" s="290"/>
      <c r="JPZ1" s="290"/>
      <c r="JQA1" s="290"/>
      <c r="JQB1" s="290"/>
      <c r="JQC1" s="290"/>
      <c r="JQD1" s="290"/>
      <c r="JQE1" s="290"/>
      <c r="JQF1" s="290"/>
      <c r="JQG1" s="290"/>
      <c r="JQH1" s="290"/>
      <c r="JQI1" s="290"/>
      <c r="JQJ1" s="290"/>
      <c r="JQK1" s="290"/>
      <c r="JQL1" s="290"/>
      <c r="JQM1" s="290"/>
      <c r="JQN1" s="290"/>
      <c r="JQO1" s="290"/>
      <c r="JQP1" s="290"/>
      <c r="JQQ1" s="290"/>
      <c r="JQR1" s="290"/>
      <c r="JQS1" s="290"/>
      <c r="JQT1" s="290"/>
      <c r="JQU1" s="290"/>
      <c r="JQV1" s="290"/>
      <c r="JQW1" s="290"/>
      <c r="JQX1" s="290"/>
      <c r="JQY1" s="290"/>
      <c r="JQZ1" s="290"/>
      <c r="JRA1" s="290"/>
      <c r="JRB1" s="290"/>
      <c r="JRC1" s="290"/>
      <c r="JRD1" s="290"/>
      <c r="JRE1" s="290"/>
      <c r="JRF1" s="290"/>
      <c r="JRG1" s="290"/>
      <c r="JRH1" s="290"/>
      <c r="JRI1" s="290"/>
      <c r="JRJ1" s="290"/>
      <c r="JRK1" s="290"/>
      <c r="JRL1" s="290"/>
      <c r="JRM1" s="290"/>
      <c r="JRN1" s="290"/>
      <c r="JRO1" s="290"/>
      <c r="JRP1" s="290"/>
      <c r="JRQ1" s="290"/>
      <c r="JRR1" s="290"/>
      <c r="JRS1" s="290"/>
      <c r="JRT1" s="290"/>
      <c r="JRU1" s="290"/>
      <c r="JRV1" s="290"/>
      <c r="JRW1" s="290"/>
      <c r="JRX1" s="290"/>
      <c r="JRY1" s="290"/>
      <c r="JRZ1" s="290"/>
      <c r="JSA1" s="290"/>
      <c r="JSB1" s="290"/>
      <c r="JSC1" s="290"/>
      <c r="JSD1" s="290"/>
      <c r="JSE1" s="290"/>
      <c r="JSF1" s="290"/>
      <c r="JSG1" s="290"/>
      <c r="JSH1" s="290"/>
      <c r="JSI1" s="290"/>
      <c r="JSJ1" s="290"/>
      <c r="JSK1" s="290"/>
      <c r="JSL1" s="290"/>
      <c r="JSM1" s="290"/>
      <c r="JSN1" s="290"/>
      <c r="JSO1" s="290"/>
      <c r="JSP1" s="290"/>
      <c r="JSQ1" s="290"/>
      <c r="JSR1" s="290"/>
      <c r="JSS1" s="290"/>
      <c r="JST1" s="290"/>
      <c r="JSU1" s="290"/>
      <c r="JSV1" s="290"/>
      <c r="JSW1" s="290"/>
      <c r="JSX1" s="290"/>
      <c r="JSY1" s="290"/>
      <c r="JSZ1" s="290"/>
      <c r="JTA1" s="290"/>
      <c r="JTB1" s="290"/>
      <c r="JTC1" s="290"/>
      <c r="JTD1" s="290"/>
      <c r="JTE1" s="290"/>
      <c r="JTF1" s="290"/>
      <c r="JTG1" s="290"/>
      <c r="JTH1" s="290"/>
      <c r="JTI1" s="290"/>
      <c r="JTJ1" s="290"/>
      <c r="JTK1" s="290"/>
      <c r="JTL1" s="290"/>
      <c r="JTM1" s="290"/>
      <c r="JTN1" s="290"/>
      <c r="JTO1" s="290"/>
      <c r="JTP1" s="290"/>
      <c r="JTQ1" s="290"/>
      <c r="JTR1" s="290"/>
      <c r="JTS1" s="290"/>
      <c r="JTT1" s="290"/>
      <c r="JTU1" s="290"/>
      <c r="JTV1" s="290"/>
      <c r="JTW1" s="290"/>
      <c r="JTX1" s="290"/>
      <c r="JTY1" s="290"/>
      <c r="JTZ1" s="290"/>
      <c r="JUA1" s="290"/>
      <c r="JUB1" s="290"/>
      <c r="JUC1" s="290"/>
      <c r="JUD1" s="290"/>
      <c r="JUE1" s="290"/>
      <c r="JUF1" s="290"/>
      <c r="JUG1" s="290"/>
      <c r="JUH1" s="290"/>
      <c r="JUI1" s="290"/>
      <c r="JUJ1" s="290"/>
      <c r="JUK1" s="290"/>
      <c r="JUL1" s="290"/>
      <c r="JUM1" s="290"/>
      <c r="JUN1" s="290"/>
      <c r="JUO1" s="290"/>
      <c r="JUP1" s="290"/>
      <c r="JUQ1" s="290"/>
      <c r="JUR1" s="290"/>
      <c r="JUS1" s="290"/>
      <c r="JUT1" s="290"/>
      <c r="JUU1" s="290"/>
      <c r="JUV1" s="290"/>
      <c r="JUW1" s="290"/>
      <c r="JUX1" s="290"/>
      <c r="JUY1" s="290"/>
      <c r="JUZ1" s="290"/>
      <c r="JVA1" s="290"/>
      <c r="JVB1" s="290"/>
      <c r="JVC1" s="290"/>
      <c r="JVD1" s="290"/>
      <c r="JVE1" s="290"/>
      <c r="JVF1" s="290"/>
      <c r="JVG1" s="290"/>
      <c r="JVH1" s="290"/>
      <c r="JVI1" s="290"/>
      <c r="JVJ1" s="290"/>
      <c r="JVK1" s="290"/>
      <c r="JVL1" s="290"/>
      <c r="JVM1" s="290"/>
      <c r="JVN1" s="290"/>
      <c r="JVO1" s="290"/>
      <c r="JVP1" s="290"/>
      <c r="JVQ1" s="290"/>
      <c r="JVR1" s="290"/>
      <c r="JVS1" s="290"/>
      <c r="JVT1" s="290"/>
      <c r="JVU1" s="290"/>
      <c r="JVV1" s="290"/>
      <c r="JVW1" s="290"/>
      <c r="JVX1" s="290"/>
      <c r="JVY1" s="290"/>
      <c r="JVZ1" s="290"/>
      <c r="JWA1" s="290"/>
      <c r="JWB1" s="290"/>
      <c r="JWC1" s="290"/>
      <c r="JWD1" s="290"/>
      <c r="JWE1" s="290"/>
      <c r="JWF1" s="290"/>
      <c r="JWG1" s="290"/>
      <c r="JWH1" s="290"/>
      <c r="JWI1" s="290"/>
      <c r="JWJ1" s="290"/>
      <c r="JWK1" s="290"/>
      <c r="JWL1" s="290"/>
      <c r="JWM1" s="290"/>
      <c r="JWN1" s="290"/>
      <c r="JWO1" s="290"/>
      <c r="JWP1" s="290"/>
      <c r="JWQ1" s="290"/>
      <c r="JWR1" s="290"/>
      <c r="JWS1" s="290"/>
      <c r="JWT1" s="290"/>
      <c r="JWU1" s="290"/>
      <c r="JWV1" s="290"/>
      <c r="JWW1" s="290"/>
      <c r="JWX1" s="290"/>
      <c r="JWY1" s="290"/>
      <c r="JWZ1" s="290"/>
      <c r="JXA1" s="290"/>
      <c r="JXB1" s="290"/>
      <c r="JXC1" s="290"/>
      <c r="JXD1" s="290"/>
      <c r="JXE1" s="290"/>
      <c r="JXF1" s="290"/>
      <c r="JXG1" s="290"/>
      <c r="JXH1" s="290"/>
      <c r="JXI1" s="290"/>
      <c r="JXJ1" s="290"/>
      <c r="JXK1" s="290"/>
      <c r="JXL1" s="290"/>
      <c r="JXM1" s="290"/>
      <c r="JXN1" s="290"/>
      <c r="JXO1" s="290"/>
      <c r="JXP1" s="290"/>
      <c r="JXQ1" s="290"/>
      <c r="JXR1" s="290"/>
      <c r="JXS1" s="290"/>
      <c r="JXT1" s="290"/>
      <c r="JXU1" s="290"/>
      <c r="JXV1" s="290"/>
      <c r="JXW1" s="290"/>
      <c r="JXX1" s="290"/>
      <c r="JXY1" s="290"/>
      <c r="JXZ1" s="290"/>
      <c r="JYA1" s="290"/>
      <c r="JYB1" s="290"/>
      <c r="JYC1" s="290"/>
      <c r="JYD1" s="290"/>
      <c r="JYE1" s="290"/>
      <c r="JYF1" s="290"/>
      <c r="JYG1" s="290"/>
      <c r="JYH1" s="290"/>
      <c r="JYI1" s="290"/>
      <c r="JYJ1" s="290"/>
      <c r="JYK1" s="290"/>
      <c r="JYL1" s="290"/>
      <c r="JYM1" s="290"/>
      <c r="JYN1" s="290"/>
      <c r="JYO1" s="290"/>
      <c r="JYP1" s="290"/>
      <c r="JYQ1" s="290"/>
      <c r="JYR1" s="290"/>
      <c r="JYS1" s="290"/>
      <c r="JYT1" s="290"/>
      <c r="JYU1" s="290"/>
      <c r="JYV1" s="290"/>
      <c r="JYW1" s="290"/>
      <c r="JYX1" s="290"/>
      <c r="JYY1" s="290"/>
      <c r="JYZ1" s="290"/>
      <c r="JZA1" s="290"/>
      <c r="JZB1" s="290"/>
      <c r="JZC1" s="290"/>
      <c r="JZD1" s="290"/>
      <c r="JZE1" s="290"/>
      <c r="JZF1" s="290"/>
      <c r="JZG1" s="290"/>
      <c r="JZH1" s="290"/>
      <c r="JZI1" s="290"/>
      <c r="JZJ1" s="290"/>
      <c r="JZK1" s="290"/>
      <c r="JZL1" s="290"/>
      <c r="JZM1" s="290"/>
      <c r="JZN1" s="290"/>
      <c r="JZO1" s="290"/>
      <c r="JZP1" s="290"/>
      <c r="JZQ1" s="290"/>
      <c r="JZR1" s="290"/>
      <c r="JZS1" s="290"/>
      <c r="JZT1" s="290"/>
      <c r="JZU1" s="290"/>
      <c r="JZV1" s="290"/>
      <c r="JZW1" s="290"/>
      <c r="JZX1" s="290"/>
      <c r="JZY1" s="290"/>
      <c r="JZZ1" s="290"/>
      <c r="KAA1" s="290"/>
      <c r="KAB1" s="290"/>
      <c r="KAC1" s="290"/>
      <c r="KAD1" s="290"/>
      <c r="KAE1" s="290"/>
      <c r="KAF1" s="290"/>
      <c r="KAG1" s="290"/>
      <c r="KAH1" s="290"/>
      <c r="KAI1" s="290"/>
      <c r="KAJ1" s="290"/>
      <c r="KAK1" s="290"/>
      <c r="KAL1" s="290"/>
      <c r="KAM1" s="290"/>
      <c r="KAN1" s="290"/>
      <c r="KAO1" s="290"/>
      <c r="KAP1" s="290"/>
      <c r="KAQ1" s="290"/>
      <c r="KAR1" s="290"/>
      <c r="KAS1" s="290"/>
      <c r="KAT1" s="290"/>
      <c r="KAU1" s="290"/>
      <c r="KAV1" s="290"/>
      <c r="KAW1" s="290"/>
      <c r="KAX1" s="290"/>
      <c r="KAY1" s="290"/>
      <c r="KAZ1" s="290"/>
      <c r="KBA1" s="290"/>
      <c r="KBB1" s="290"/>
      <c r="KBC1" s="290"/>
      <c r="KBD1" s="290"/>
      <c r="KBE1" s="290"/>
      <c r="KBF1" s="290"/>
      <c r="KBG1" s="290"/>
      <c r="KBH1" s="290"/>
      <c r="KBI1" s="290"/>
      <c r="KBJ1" s="290"/>
      <c r="KBK1" s="290"/>
      <c r="KBL1" s="290"/>
      <c r="KBM1" s="290"/>
      <c r="KBN1" s="290"/>
      <c r="KBO1" s="290"/>
      <c r="KBP1" s="290"/>
      <c r="KBQ1" s="290"/>
      <c r="KBR1" s="290"/>
      <c r="KBS1" s="290"/>
      <c r="KBT1" s="290"/>
      <c r="KBU1" s="290"/>
      <c r="KBV1" s="290"/>
      <c r="KBW1" s="290"/>
      <c r="KBX1" s="290"/>
      <c r="KBY1" s="290"/>
      <c r="KBZ1" s="290"/>
      <c r="KCA1" s="290"/>
      <c r="KCB1" s="290"/>
      <c r="KCC1" s="290"/>
      <c r="KCD1" s="290"/>
      <c r="KCE1" s="290"/>
      <c r="KCF1" s="290"/>
      <c r="KCG1" s="290"/>
      <c r="KCH1" s="290"/>
      <c r="KCI1" s="290"/>
      <c r="KCJ1" s="290"/>
      <c r="KCK1" s="290"/>
      <c r="KCL1" s="290"/>
      <c r="KCM1" s="290"/>
      <c r="KCN1" s="290"/>
      <c r="KCO1" s="290"/>
      <c r="KCP1" s="290"/>
      <c r="KCQ1" s="290"/>
      <c r="KCR1" s="290"/>
      <c r="KCS1" s="290"/>
      <c r="KCT1" s="290"/>
      <c r="KCU1" s="290"/>
      <c r="KCV1" s="290"/>
      <c r="KCW1" s="290"/>
      <c r="KCX1" s="290"/>
      <c r="KCY1" s="290"/>
      <c r="KCZ1" s="290"/>
      <c r="KDA1" s="290"/>
      <c r="KDB1" s="290"/>
      <c r="KDC1" s="290"/>
      <c r="KDD1" s="290"/>
      <c r="KDE1" s="290"/>
      <c r="KDF1" s="290"/>
      <c r="KDG1" s="290"/>
      <c r="KDH1" s="290"/>
      <c r="KDI1" s="290"/>
      <c r="KDJ1" s="290"/>
      <c r="KDK1" s="290"/>
      <c r="KDL1" s="290"/>
      <c r="KDM1" s="290"/>
      <c r="KDN1" s="290"/>
      <c r="KDO1" s="290"/>
      <c r="KDP1" s="290"/>
      <c r="KDQ1" s="290"/>
      <c r="KDR1" s="290"/>
      <c r="KDS1" s="290"/>
      <c r="KDT1" s="290"/>
      <c r="KDU1" s="290"/>
      <c r="KDV1" s="290"/>
      <c r="KDW1" s="290"/>
      <c r="KDX1" s="290"/>
      <c r="KDY1" s="290"/>
      <c r="KDZ1" s="290"/>
      <c r="KEA1" s="290"/>
      <c r="KEB1" s="290"/>
      <c r="KEC1" s="290"/>
      <c r="KED1" s="290"/>
      <c r="KEE1" s="290"/>
      <c r="KEF1" s="290"/>
      <c r="KEG1" s="290"/>
      <c r="KEH1" s="290"/>
      <c r="KEI1" s="290"/>
      <c r="KEJ1" s="290"/>
      <c r="KEK1" s="290"/>
      <c r="KEL1" s="290"/>
      <c r="KEM1" s="290"/>
      <c r="KEN1" s="290"/>
      <c r="KEO1" s="290"/>
      <c r="KEP1" s="290"/>
      <c r="KEQ1" s="290"/>
      <c r="KER1" s="290"/>
      <c r="KES1" s="290"/>
      <c r="KET1" s="290"/>
      <c r="KEU1" s="290"/>
      <c r="KEV1" s="290"/>
      <c r="KEW1" s="290"/>
      <c r="KEX1" s="290"/>
      <c r="KEY1" s="290"/>
      <c r="KEZ1" s="290"/>
      <c r="KFA1" s="290"/>
      <c r="KFB1" s="290"/>
      <c r="KFC1" s="290"/>
      <c r="KFD1" s="290"/>
      <c r="KFE1" s="290"/>
      <c r="KFF1" s="290"/>
      <c r="KFG1" s="290"/>
      <c r="KFH1" s="290"/>
      <c r="KFI1" s="290"/>
      <c r="KFJ1" s="290"/>
      <c r="KFK1" s="290"/>
      <c r="KFL1" s="290"/>
      <c r="KFM1" s="290"/>
      <c r="KFN1" s="290"/>
      <c r="KFO1" s="290"/>
      <c r="KFP1" s="290"/>
      <c r="KFQ1" s="290"/>
      <c r="KFR1" s="290"/>
      <c r="KFS1" s="290"/>
      <c r="KFT1" s="290"/>
      <c r="KFU1" s="290"/>
      <c r="KFV1" s="290"/>
      <c r="KFW1" s="290"/>
      <c r="KFX1" s="290"/>
      <c r="KFY1" s="290"/>
      <c r="KFZ1" s="290"/>
      <c r="KGA1" s="290"/>
      <c r="KGB1" s="290"/>
      <c r="KGC1" s="290"/>
      <c r="KGD1" s="290"/>
      <c r="KGE1" s="290"/>
      <c r="KGF1" s="290"/>
      <c r="KGG1" s="290"/>
      <c r="KGH1" s="290"/>
      <c r="KGI1" s="290"/>
      <c r="KGJ1" s="290"/>
      <c r="KGK1" s="290"/>
      <c r="KGL1" s="290"/>
      <c r="KGM1" s="290"/>
      <c r="KGN1" s="290"/>
      <c r="KGO1" s="290"/>
      <c r="KGP1" s="290"/>
      <c r="KGQ1" s="290"/>
      <c r="KGR1" s="290"/>
      <c r="KGS1" s="290"/>
      <c r="KGT1" s="290"/>
      <c r="KGU1" s="290"/>
      <c r="KGV1" s="290"/>
      <c r="KGW1" s="290"/>
      <c r="KGX1" s="290"/>
      <c r="KGY1" s="290"/>
      <c r="KGZ1" s="290"/>
      <c r="KHA1" s="290"/>
      <c r="KHB1" s="290"/>
      <c r="KHC1" s="290"/>
      <c r="KHD1" s="290"/>
      <c r="KHE1" s="290"/>
      <c r="KHF1" s="290"/>
      <c r="KHG1" s="290"/>
      <c r="KHH1" s="290"/>
      <c r="KHI1" s="290"/>
      <c r="KHJ1" s="290"/>
      <c r="KHK1" s="290"/>
      <c r="KHL1" s="290"/>
      <c r="KHM1" s="290"/>
      <c r="KHN1" s="290"/>
      <c r="KHO1" s="290"/>
      <c r="KHP1" s="290"/>
      <c r="KHQ1" s="290"/>
      <c r="KHR1" s="290"/>
      <c r="KHS1" s="290"/>
      <c r="KHT1" s="290"/>
      <c r="KHU1" s="290"/>
      <c r="KHV1" s="290"/>
      <c r="KHW1" s="290"/>
      <c r="KHX1" s="290"/>
      <c r="KHY1" s="290"/>
      <c r="KHZ1" s="290"/>
      <c r="KIA1" s="290"/>
      <c r="KIB1" s="290"/>
      <c r="KIC1" s="290"/>
      <c r="KID1" s="290"/>
      <c r="KIE1" s="290"/>
      <c r="KIF1" s="290"/>
      <c r="KIG1" s="290"/>
      <c r="KIH1" s="290"/>
      <c r="KII1" s="290"/>
      <c r="KIJ1" s="290"/>
      <c r="KIK1" s="290"/>
      <c r="KIL1" s="290"/>
      <c r="KIM1" s="290"/>
      <c r="KIN1" s="290"/>
      <c r="KIO1" s="290"/>
      <c r="KIP1" s="290"/>
      <c r="KIQ1" s="290"/>
      <c r="KIR1" s="290"/>
      <c r="KIS1" s="290"/>
      <c r="KIT1" s="290"/>
      <c r="KIU1" s="290"/>
      <c r="KIV1" s="290"/>
      <c r="KIW1" s="290"/>
      <c r="KIX1" s="290"/>
      <c r="KIY1" s="290"/>
      <c r="KIZ1" s="290"/>
      <c r="KJA1" s="290"/>
      <c r="KJB1" s="290"/>
      <c r="KJC1" s="290"/>
      <c r="KJD1" s="290"/>
      <c r="KJE1" s="290"/>
      <c r="KJF1" s="290"/>
      <c r="KJG1" s="290"/>
      <c r="KJH1" s="290"/>
      <c r="KJI1" s="290"/>
      <c r="KJJ1" s="290"/>
      <c r="KJK1" s="290"/>
      <c r="KJL1" s="290"/>
      <c r="KJM1" s="290"/>
      <c r="KJN1" s="290"/>
      <c r="KJO1" s="290"/>
      <c r="KJP1" s="290"/>
      <c r="KJQ1" s="290"/>
      <c r="KJR1" s="290"/>
      <c r="KJS1" s="290"/>
      <c r="KJT1" s="290"/>
      <c r="KJU1" s="290"/>
      <c r="KJV1" s="290"/>
      <c r="KJW1" s="290"/>
      <c r="KJX1" s="290"/>
      <c r="KJY1" s="290"/>
      <c r="KJZ1" s="290"/>
      <c r="KKA1" s="290"/>
      <c r="KKB1" s="290"/>
      <c r="KKC1" s="290"/>
      <c r="KKD1" s="290"/>
      <c r="KKE1" s="290"/>
      <c r="KKF1" s="290"/>
      <c r="KKG1" s="290"/>
      <c r="KKH1" s="290"/>
      <c r="KKI1" s="290"/>
      <c r="KKJ1" s="290"/>
      <c r="KKK1" s="290"/>
      <c r="KKL1" s="290"/>
      <c r="KKM1" s="290"/>
      <c r="KKN1" s="290"/>
      <c r="KKO1" s="290"/>
      <c r="KKP1" s="290"/>
      <c r="KKQ1" s="290"/>
      <c r="KKR1" s="290"/>
      <c r="KKS1" s="290"/>
      <c r="KKT1" s="290"/>
      <c r="KKU1" s="290"/>
      <c r="KKV1" s="290"/>
      <c r="KKW1" s="290"/>
      <c r="KKX1" s="290"/>
      <c r="KKY1" s="290"/>
      <c r="KKZ1" s="290"/>
      <c r="KLA1" s="290"/>
      <c r="KLB1" s="290"/>
      <c r="KLC1" s="290"/>
      <c r="KLD1" s="290"/>
      <c r="KLE1" s="290"/>
      <c r="KLF1" s="290"/>
      <c r="KLG1" s="290"/>
      <c r="KLH1" s="290"/>
      <c r="KLI1" s="290"/>
      <c r="KLJ1" s="290"/>
      <c r="KLK1" s="290"/>
      <c r="KLL1" s="290"/>
      <c r="KLM1" s="290"/>
      <c r="KLN1" s="290"/>
      <c r="KLO1" s="290"/>
      <c r="KLP1" s="290"/>
      <c r="KLQ1" s="290"/>
      <c r="KLR1" s="290"/>
      <c r="KLS1" s="290"/>
      <c r="KLT1" s="290"/>
      <c r="KLU1" s="290"/>
      <c r="KLV1" s="290"/>
      <c r="KLW1" s="290"/>
      <c r="KLX1" s="290"/>
      <c r="KLY1" s="290"/>
      <c r="KLZ1" s="290"/>
      <c r="KMA1" s="290"/>
      <c r="KMB1" s="290"/>
      <c r="KMC1" s="290"/>
      <c r="KMD1" s="290"/>
      <c r="KME1" s="290"/>
      <c r="KMF1" s="290"/>
      <c r="KMG1" s="290"/>
      <c r="KMH1" s="290"/>
      <c r="KMI1" s="290"/>
      <c r="KMJ1" s="290"/>
      <c r="KMK1" s="290"/>
      <c r="KML1" s="290"/>
      <c r="KMM1" s="290"/>
      <c r="KMN1" s="290"/>
      <c r="KMO1" s="290"/>
      <c r="KMP1" s="290"/>
      <c r="KMQ1" s="290"/>
      <c r="KMR1" s="290"/>
      <c r="KMS1" s="290"/>
      <c r="KMT1" s="290"/>
      <c r="KMU1" s="290"/>
      <c r="KMV1" s="290"/>
      <c r="KMW1" s="290"/>
      <c r="KMX1" s="290"/>
      <c r="KMY1" s="290"/>
      <c r="KMZ1" s="290"/>
      <c r="KNA1" s="290"/>
      <c r="KNB1" s="290"/>
      <c r="KNC1" s="290"/>
      <c r="KND1" s="290"/>
      <c r="KNE1" s="290"/>
      <c r="KNF1" s="290"/>
      <c r="KNG1" s="290"/>
      <c r="KNH1" s="290"/>
      <c r="KNI1" s="290"/>
      <c r="KNJ1" s="290"/>
      <c r="KNK1" s="290"/>
      <c r="KNL1" s="290"/>
      <c r="KNM1" s="290"/>
      <c r="KNN1" s="290"/>
      <c r="KNO1" s="290"/>
      <c r="KNP1" s="290"/>
      <c r="KNQ1" s="290"/>
      <c r="KNR1" s="290"/>
      <c r="KNS1" s="290"/>
      <c r="KNT1" s="290"/>
      <c r="KNU1" s="290"/>
      <c r="KNV1" s="290"/>
      <c r="KNW1" s="290"/>
      <c r="KNX1" s="290"/>
      <c r="KNY1" s="290"/>
      <c r="KNZ1" s="290"/>
      <c r="KOA1" s="290"/>
      <c r="KOB1" s="290"/>
      <c r="KOC1" s="290"/>
      <c r="KOD1" s="290"/>
      <c r="KOE1" s="290"/>
      <c r="KOF1" s="290"/>
      <c r="KOG1" s="290"/>
      <c r="KOH1" s="290"/>
      <c r="KOI1" s="290"/>
      <c r="KOJ1" s="290"/>
      <c r="KOK1" s="290"/>
      <c r="KOL1" s="290"/>
      <c r="KOM1" s="290"/>
      <c r="KON1" s="290"/>
      <c r="KOO1" s="290"/>
      <c r="KOP1" s="290"/>
      <c r="KOQ1" s="290"/>
      <c r="KOR1" s="290"/>
      <c r="KOS1" s="290"/>
      <c r="KOT1" s="290"/>
      <c r="KOU1" s="290"/>
      <c r="KOV1" s="290"/>
      <c r="KOW1" s="290"/>
      <c r="KOX1" s="290"/>
      <c r="KOY1" s="290"/>
      <c r="KOZ1" s="290"/>
      <c r="KPA1" s="290"/>
      <c r="KPB1" s="290"/>
      <c r="KPC1" s="290"/>
      <c r="KPD1" s="290"/>
      <c r="KPE1" s="290"/>
      <c r="KPF1" s="290"/>
      <c r="KPG1" s="290"/>
      <c r="KPH1" s="290"/>
      <c r="KPI1" s="290"/>
      <c r="KPJ1" s="290"/>
      <c r="KPK1" s="290"/>
      <c r="KPL1" s="290"/>
      <c r="KPM1" s="290"/>
      <c r="KPN1" s="290"/>
      <c r="KPO1" s="290"/>
      <c r="KPP1" s="290"/>
      <c r="KPQ1" s="290"/>
      <c r="KPR1" s="290"/>
      <c r="KPS1" s="290"/>
      <c r="KPT1" s="290"/>
      <c r="KPU1" s="290"/>
      <c r="KPV1" s="290"/>
      <c r="KPW1" s="290"/>
      <c r="KPX1" s="290"/>
      <c r="KPY1" s="290"/>
      <c r="KPZ1" s="290"/>
      <c r="KQA1" s="290"/>
      <c r="KQB1" s="290"/>
      <c r="KQC1" s="290"/>
      <c r="KQD1" s="290"/>
      <c r="KQE1" s="290"/>
      <c r="KQF1" s="290"/>
      <c r="KQG1" s="290"/>
      <c r="KQH1" s="290"/>
      <c r="KQI1" s="290"/>
      <c r="KQJ1" s="290"/>
      <c r="KQK1" s="290"/>
      <c r="KQL1" s="290"/>
      <c r="KQM1" s="290"/>
      <c r="KQN1" s="290"/>
      <c r="KQO1" s="290"/>
      <c r="KQP1" s="290"/>
      <c r="KQQ1" s="290"/>
      <c r="KQR1" s="290"/>
      <c r="KQS1" s="290"/>
      <c r="KQT1" s="290"/>
      <c r="KQU1" s="290"/>
      <c r="KQV1" s="290"/>
      <c r="KQW1" s="290"/>
      <c r="KQX1" s="290"/>
      <c r="KQY1" s="290"/>
      <c r="KQZ1" s="290"/>
      <c r="KRA1" s="290"/>
      <c r="KRB1" s="290"/>
      <c r="KRC1" s="290"/>
      <c r="KRD1" s="290"/>
      <c r="KRE1" s="290"/>
      <c r="KRF1" s="290"/>
      <c r="KRG1" s="290"/>
      <c r="KRH1" s="290"/>
      <c r="KRI1" s="290"/>
      <c r="KRJ1" s="290"/>
      <c r="KRK1" s="290"/>
      <c r="KRL1" s="290"/>
      <c r="KRM1" s="290"/>
      <c r="KRN1" s="290"/>
      <c r="KRO1" s="290"/>
      <c r="KRP1" s="290"/>
      <c r="KRQ1" s="290"/>
      <c r="KRR1" s="290"/>
      <c r="KRS1" s="290"/>
      <c r="KRT1" s="290"/>
      <c r="KRU1" s="290"/>
      <c r="KRV1" s="290"/>
      <c r="KRW1" s="290"/>
      <c r="KRX1" s="290"/>
      <c r="KRY1" s="290"/>
      <c r="KRZ1" s="290"/>
      <c r="KSA1" s="290"/>
      <c r="KSB1" s="290"/>
      <c r="KSC1" s="290"/>
      <c r="KSD1" s="290"/>
      <c r="KSE1" s="290"/>
      <c r="KSF1" s="290"/>
      <c r="KSG1" s="290"/>
      <c r="KSH1" s="290"/>
      <c r="KSI1" s="290"/>
      <c r="KSJ1" s="290"/>
      <c r="KSK1" s="290"/>
      <c r="KSL1" s="290"/>
      <c r="KSM1" s="290"/>
      <c r="KSN1" s="290"/>
      <c r="KSO1" s="290"/>
      <c r="KSP1" s="290"/>
      <c r="KSQ1" s="290"/>
      <c r="KSR1" s="290"/>
      <c r="KSS1" s="290"/>
      <c r="KST1" s="290"/>
      <c r="KSU1" s="290"/>
      <c r="KSV1" s="290"/>
      <c r="KSW1" s="290"/>
      <c r="KSX1" s="290"/>
      <c r="KSY1" s="290"/>
      <c r="KSZ1" s="290"/>
      <c r="KTA1" s="290"/>
      <c r="KTB1" s="290"/>
      <c r="KTC1" s="290"/>
      <c r="KTD1" s="290"/>
      <c r="KTE1" s="290"/>
      <c r="KTF1" s="290"/>
      <c r="KTG1" s="290"/>
      <c r="KTH1" s="290"/>
      <c r="KTI1" s="290"/>
      <c r="KTJ1" s="290"/>
      <c r="KTK1" s="290"/>
      <c r="KTL1" s="290"/>
      <c r="KTM1" s="290"/>
      <c r="KTN1" s="290"/>
      <c r="KTO1" s="290"/>
      <c r="KTP1" s="290"/>
      <c r="KTQ1" s="290"/>
      <c r="KTR1" s="290"/>
      <c r="KTS1" s="290"/>
      <c r="KTT1" s="290"/>
      <c r="KTU1" s="290"/>
      <c r="KTV1" s="290"/>
      <c r="KTW1" s="290"/>
      <c r="KTX1" s="290"/>
      <c r="KTY1" s="290"/>
      <c r="KTZ1" s="290"/>
      <c r="KUA1" s="290"/>
      <c r="KUB1" s="290"/>
      <c r="KUC1" s="290"/>
      <c r="KUD1" s="290"/>
      <c r="KUE1" s="290"/>
      <c r="KUF1" s="290"/>
      <c r="KUG1" s="290"/>
      <c r="KUH1" s="290"/>
      <c r="KUI1" s="290"/>
      <c r="KUJ1" s="290"/>
      <c r="KUK1" s="290"/>
      <c r="KUL1" s="290"/>
      <c r="KUM1" s="290"/>
      <c r="KUN1" s="290"/>
      <c r="KUO1" s="290"/>
      <c r="KUP1" s="290"/>
      <c r="KUQ1" s="290"/>
      <c r="KUR1" s="290"/>
      <c r="KUS1" s="290"/>
      <c r="KUT1" s="290"/>
      <c r="KUU1" s="290"/>
      <c r="KUV1" s="290"/>
      <c r="KUW1" s="290"/>
      <c r="KUX1" s="290"/>
      <c r="KUY1" s="290"/>
      <c r="KUZ1" s="290"/>
      <c r="KVA1" s="290"/>
      <c r="KVB1" s="290"/>
      <c r="KVC1" s="290"/>
      <c r="KVD1" s="290"/>
      <c r="KVE1" s="290"/>
      <c r="KVF1" s="290"/>
      <c r="KVG1" s="290"/>
      <c r="KVH1" s="290"/>
      <c r="KVI1" s="290"/>
      <c r="KVJ1" s="290"/>
      <c r="KVK1" s="290"/>
      <c r="KVL1" s="290"/>
      <c r="KVM1" s="290"/>
      <c r="KVN1" s="290"/>
      <c r="KVO1" s="290"/>
      <c r="KVP1" s="290"/>
      <c r="KVQ1" s="290"/>
      <c r="KVR1" s="290"/>
      <c r="KVS1" s="290"/>
      <c r="KVT1" s="290"/>
      <c r="KVU1" s="290"/>
      <c r="KVV1" s="290"/>
      <c r="KVW1" s="290"/>
      <c r="KVX1" s="290"/>
      <c r="KVY1" s="290"/>
      <c r="KVZ1" s="290"/>
      <c r="KWA1" s="290"/>
      <c r="KWB1" s="290"/>
      <c r="KWC1" s="290"/>
      <c r="KWD1" s="290"/>
      <c r="KWE1" s="290"/>
      <c r="KWF1" s="290"/>
      <c r="KWG1" s="290"/>
      <c r="KWH1" s="290"/>
      <c r="KWI1" s="290"/>
      <c r="KWJ1" s="290"/>
      <c r="KWK1" s="290"/>
      <c r="KWL1" s="290"/>
      <c r="KWM1" s="290"/>
      <c r="KWN1" s="290"/>
      <c r="KWO1" s="290"/>
      <c r="KWP1" s="290"/>
      <c r="KWQ1" s="290"/>
      <c r="KWR1" s="290"/>
      <c r="KWS1" s="290"/>
      <c r="KWT1" s="290"/>
      <c r="KWU1" s="290"/>
      <c r="KWV1" s="290"/>
      <c r="KWW1" s="290"/>
      <c r="KWX1" s="290"/>
      <c r="KWY1" s="290"/>
      <c r="KWZ1" s="290"/>
      <c r="KXA1" s="290"/>
      <c r="KXB1" s="290"/>
      <c r="KXC1" s="290"/>
      <c r="KXD1" s="290"/>
      <c r="KXE1" s="290"/>
      <c r="KXF1" s="290"/>
      <c r="KXG1" s="290"/>
      <c r="KXH1" s="290"/>
      <c r="KXI1" s="290"/>
      <c r="KXJ1" s="290"/>
      <c r="KXK1" s="290"/>
      <c r="KXL1" s="290"/>
      <c r="KXM1" s="290"/>
      <c r="KXN1" s="290"/>
      <c r="KXO1" s="290"/>
      <c r="KXP1" s="290"/>
      <c r="KXQ1" s="290"/>
      <c r="KXR1" s="290"/>
      <c r="KXS1" s="290"/>
      <c r="KXT1" s="290"/>
      <c r="KXU1" s="290"/>
      <c r="KXV1" s="290"/>
      <c r="KXW1" s="290"/>
      <c r="KXX1" s="290"/>
      <c r="KXY1" s="290"/>
      <c r="KXZ1" s="290"/>
      <c r="KYA1" s="290"/>
      <c r="KYB1" s="290"/>
      <c r="KYC1" s="290"/>
      <c r="KYD1" s="290"/>
      <c r="KYE1" s="290"/>
      <c r="KYF1" s="290"/>
      <c r="KYG1" s="290"/>
      <c r="KYH1" s="290"/>
      <c r="KYI1" s="290"/>
      <c r="KYJ1" s="290"/>
      <c r="KYK1" s="290"/>
      <c r="KYL1" s="290"/>
      <c r="KYM1" s="290"/>
      <c r="KYN1" s="290"/>
      <c r="KYO1" s="290"/>
      <c r="KYP1" s="290"/>
      <c r="KYQ1" s="290"/>
      <c r="KYR1" s="290"/>
      <c r="KYS1" s="290"/>
      <c r="KYT1" s="290"/>
      <c r="KYU1" s="290"/>
      <c r="KYV1" s="290"/>
      <c r="KYW1" s="290"/>
      <c r="KYX1" s="290"/>
      <c r="KYY1" s="290"/>
      <c r="KYZ1" s="290"/>
      <c r="KZA1" s="290"/>
      <c r="KZB1" s="290"/>
      <c r="KZC1" s="290"/>
      <c r="KZD1" s="290"/>
      <c r="KZE1" s="290"/>
      <c r="KZF1" s="290"/>
      <c r="KZG1" s="290"/>
      <c r="KZH1" s="290"/>
      <c r="KZI1" s="290"/>
      <c r="KZJ1" s="290"/>
      <c r="KZK1" s="290"/>
      <c r="KZL1" s="290"/>
      <c r="KZM1" s="290"/>
      <c r="KZN1" s="290"/>
      <c r="KZO1" s="290"/>
      <c r="KZP1" s="290"/>
      <c r="KZQ1" s="290"/>
      <c r="KZR1" s="290"/>
      <c r="KZS1" s="290"/>
      <c r="KZT1" s="290"/>
      <c r="KZU1" s="290"/>
      <c r="KZV1" s="290"/>
      <c r="KZW1" s="290"/>
      <c r="KZX1" s="290"/>
      <c r="KZY1" s="290"/>
      <c r="KZZ1" s="290"/>
      <c r="LAA1" s="290"/>
      <c r="LAB1" s="290"/>
      <c r="LAC1" s="290"/>
      <c r="LAD1" s="290"/>
      <c r="LAE1" s="290"/>
      <c r="LAF1" s="290"/>
      <c r="LAG1" s="290"/>
      <c r="LAH1" s="290"/>
      <c r="LAI1" s="290"/>
      <c r="LAJ1" s="290"/>
      <c r="LAK1" s="290"/>
      <c r="LAL1" s="290"/>
      <c r="LAM1" s="290"/>
      <c r="LAN1" s="290"/>
      <c r="LAO1" s="290"/>
      <c r="LAP1" s="290"/>
      <c r="LAQ1" s="290"/>
      <c r="LAR1" s="290"/>
      <c r="LAS1" s="290"/>
      <c r="LAT1" s="290"/>
      <c r="LAU1" s="290"/>
      <c r="LAV1" s="290"/>
      <c r="LAW1" s="290"/>
      <c r="LAX1" s="290"/>
      <c r="LAY1" s="290"/>
      <c r="LAZ1" s="290"/>
      <c r="LBA1" s="290"/>
      <c r="LBB1" s="290"/>
      <c r="LBC1" s="290"/>
      <c r="LBD1" s="290"/>
      <c r="LBE1" s="290"/>
      <c r="LBF1" s="290"/>
      <c r="LBG1" s="290"/>
      <c r="LBH1" s="290"/>
      <c r="LBI1" s="290"/>
      <c r="LBJ1" s="290"/>
      <c r="LBK1" s="290"/>
      <c r="LBL1" s="290"/>
      <c r="LBM1" s="290"/>
      <c r="LBN1" s="290"/>
      <c r="LBO1" s="290"/>
      <c r="LBP1" s="290"/>
      <c r="LBQ1" s="290"/>
      <c r="LBR1" s="290"/>
      <c r="LBS1" s="290"/>
      <c r="LBT1" s="290"/>
      <c r="LBU1" s="290"/>
      <c r="LBV1" s="290"/>
      <c r="LBW1" s="290"/>
      <c r="LBX1" s="290"/>
      <c r="LBY1" s="290"/>
      <c r="LBZ1" s="290"/>
      <c r="LCA1" s="290"/>
      <c r="LCB1" s="290"/>
      <c r="LCC1" s="290"/>
      <c r="LCD1" s="290"/>
      <c r="LCE1" s="290"/>
      <c r="LCF1" s="290"/>
      <c r="LCG1" s="290"/>
      <c r="LCH1" s="290"/>
      <c r="LCI1" s="290"/>
      <c r="LCJ1" s="290"/>
      <c r="LCK1" s="290"/>
      <c r="LCL1" s="290"/>
      <c r="LCM1" s="290"/>
      <c r="LCN1" s="290"/>
      <c r="LCO1" s="290"/>
      <c r="LCP1" s="290"/>
      <c r="LCQ1" s="290"/>
      <c r="LCR1" s="290"/>
      <c r="LCS1" s="290"/>
      <c r="LCT1" s="290"/>
      <c r="LCU1" s="290"/>
      <c r="LCV1" s="290"/>
      <c r="LCW1" s="290"/>
      <c r="LCX1" s="290"/>
      <c r="LCY1" s="290"/>
      <c r="LCZ1" s="290"/>
      <c r="LDA1" s="290"/>
      <c r="LDB1" s="290"/>
      <c r="LDC1" s="290"/>
      <c r="LDD1" s="290"/>
      <c r="LDE1" s="290"/>
      <c r="LDF1" s="290"/>
      <c r="LDG1" s="290"/>
      <c r="LDH1" s="290"/>
      <c r="LDI1" s="290"/>
      <c r="LDJ1" s="290"/>
      <c r="LDK1" s="290"/>
      <c r="LDL1" s="290"/>
      <c r="LDM1" s="290"/>
      <c r="LDN1" s="290"/>
      <c r="LDO1" s="290"/>
      <c r="LDP1" s="290"/>
      <c r="LDQ1" s="290"/>
      <c r="LDR1" s="290"/>
      <c r="LDS1" s="290"/>
      <c r="LDT1" s="290"/>
      <c r="LDU1" s="290"/>
      <c r="LDV1" s="290"/>
      <c r="LDW1" s="290"/>
      <c r="LDX1" s="290"/>
      <c r="LDY1" s="290"/>
      <c r="LDZ1" s="290"/>
      <c r="LEA1" s="290"/>
      <c r="LEB1" s="290"/>
      <c r="LEC1" s="290"/>
      <c r="LED1" s="290"/>
      <c r="LEE1" s="290"/>
      <c r="LEF1" s="290"/>
      <c r="LEG1" s="290"/>
      <c r="LEH1" s="290"/>
      <c r="LEI1" s="290"/>
      <c r="LEJ1" s="290"/>
      <c r="LEK1" s="290"/>
      <c r="LEL1" s="290"/>
      <c r="LEM1" s="290"/>
      <c r="LEN1" s="290"/>
      <c r="LEO1" s="290"/>
      <c r="LEP1" s="290"/>
      <c r="LEQ1" s="290"/>
      <c r="LER1" s="290"/>
      <c r="LES1" s="290"/>
      <c r="LET1" s="290"/>
      <c r="LEU1" s="290"/>
      <c r="LEV1" s="290"/>
      <c r="LEW1" s="290"/>
      <c r="LEX1" s="290"/>
      <c r="LEY1" s="290"/>
      <c r="LEZ1" s="290"/>
      <c r="LFA1" s="290"/>
      <c r="LFB1" s="290"/>
      <c r="LFC1" s="290"/>
      <c r="LFD1" s="290"/>
      <c r="LFE1" s="290"/>
      <c r="LFF1" s="290"/>
      <c r="LFG1" s="290"/>
      <c r="LFH1" s="290"/>
      <c r="LFI1" s="290"/>
      <c r="LFJ1" s="290"/>
      <c r="LFK1" s="290"/>
      <c r="LFL1" s="290"/>
      <c r="LFM1" s="290"/>
      <c r="LFN1" s="290"/>
      <c r="LFO1" s="290"/>
      <c r="LFP1" s="290"/>
      <c r="LFQ1" s="290"/>
      <c r="LFR1" s="290"/>
      <c r="LFS1" s="290"/>
      <c r="LFT1" s="290"/>
      <c r="LFU1" s="290"/>
      <c r="LFV1" s="290"/>
      <c r="LFW1" s="290"/>
      <c r="LFX1" s="290"/>
      <c r="LFY1" s="290"/>
      <c r="LFZ1" s="290"/>
      <c r="LGA1" s="290"/>
      <c r="LGB1" s="290"/>
      <c r="LGC1" s="290"/>
      <c r="LGD1" s="290"/>
      <c r="LGE1" s="290"/>
      <c r="LGF1" s="290"/>
      <c r="LGG1" s="290"/>
      <c r="LGH1" s="290"/>
      <c r="LGI1" s="290"/>
      <c r="LGJ1" s="290"/>
      <c r="LGK1" s="290"/>
      <c r="LGL1" s="290"/>
      <c r="LGM1" s="290"/>
      <c r="LGN1" s="290"/>
      <c r="LGO1" s="290"/>
      <c r="LGP1" s="290"/>
      <c r="LGQ1" s="290"/>
      <c r="LGR1" s="290"/>
      <c r="LGS1" s="290"/>
      <c r="LGT1" s="290"/>
      <c r="LGU1" s="290"/>
      <c r="LGV1" s="290"/>
      <c r="LGW1" s="290"/>
      <c r="LGX1" s="290"/>
      <c r="LGY1" s="290"/>
      <c r="LGZ1" s="290"/>
      <c r="LHA1" s="290"/>
      <c r="LHB1" s="290"/>
      <c r="LHC1" s="290"/>
      <c r="LHD1" s="290"/>
      <c r="LHE1" s="290"/>
      <c r="LHF1" s="290"/>
      <c r="LHG1" s="290"/>
      <c r="LHH1" s="290"/>
      <c r="LHI1" s="290"/>
      <c r="LHJ1" s="290"/>
      <c r="LHK1" s="290"/>
      <c r="LHL1" s="290"/>
      <c r="LHM1" s="290"/>
      <c r="LHN1" s="290"/>
      <c r="LHO1" s="290"/>
      <c r="LHP1" s="290"/>
      <c r="LHQ1" s="290"/>
      <c r="LHR1" s="290"/>
      <c r="LHS1" s="290"/>
      <c r="LHT1" s="290"/>
      <c r="LHU1" s="290"/>
      <c r="LHV1" s="290"/>
      <c r="LHW1" s="290"/>
      <c r="LHX1" s="290"/>
      <c r="LHY1" s="290"/>
      <c r="LHZ1" s="290"/>
      <c r="LIA1" s="290"/>
      <c r="LIB1" s="290"/>
      <c r="LIC1" s="290"/>
      <c r="LID1" s="290"/>
      <c r="LIE1" s="290"/>
      <c r="LIF1" s="290"/>
      <c r="LIG1" s="290"/>
      <c r="LIH1" s="290"/>
      <c r="LII1" s="290"/>
      <c r="LIJ1" s="290"/>
      <c r="LIK1" s="290"/>
      <c r="LIL1" s="290"/>
      <c r="LIM1" s="290"/>
      <c r="LIN1" s="290"/>
      <c r="LIO1" s="290"/>
      <c r="LIP1" s="290"/>
      <c r="LIQ1" s="290"/>
      <c r="LIR1" s="290"/>
      <c r="LIS1" s="290"/>
      <c r="LIT1" s="290"/>
      <c r="LIU1" s="290"/>
      <c r="LIV1" s="290"/>
      <c r="LIW1" s="290"/>
      <c r="LIX1" s="290"/>
      <c r="LIY1" s="290"/>
      <c r="LIZ1" s="290"/>
      <c r="LJA1" s="290"/>
      <c r="LJB1" s="290"/>
      <c r="LJC1" s="290"/>
      <c r="LJD1" s="290"/>
      <c r="LJE1" s="290"/>
      <c r="LJF1" s="290"/>
      <c r="LJG1" s="290"/>
      <c r="LJH1" s="290"/>
      <c r="LJI1" s="290"/>
      <c r="LJJ1" s="290"/>
      <c r="LJK1" s="290"/>
      <c r="LJL1" s="290"/>
      <c r="LJM1" s="290"/>
      <c r="LJN1" s="290"/>
      <c r="LJO1" s="290"/>
      <c r="LJP1" s="290"/>
      <c r="LJQ1" s="290"/>
      <c r="LJR1" s="290"/>
      <c r="LJS1" s="290"/>
      <c r="LJT1" s="290"/>
      <c r="LJU1" s="290"/>
      <c r="LJV1" s="290"/>
      <c r="LJW1" s="290"/>
      <c r="LJX1" s="290"/>
      <c r="LJY1" s="290"/>
      <c r="LJZ1" s="290"/>
      <c r="LKA1" s="290"/>
      <c r="LKB1" s="290"/>
      <c r="LKC1" s="290"/>
      <c r="LKD1" s="290"/>
      <c r="LKE1" s="290"/>
      <c r="LKF1" s="290"/>
      <c r="LKG1" s="290"/>
      <c r="LKH1" s="290"/>
      <c r="LKI1" s="290"/>
      <c r="LKJ1" s="290"/>
      <c r="LKK1" s="290"/>
      <c r="LKL1" s="290"/>
      <c r="LKM1" s="290"/>
      <c r="LKN1" s="290"/>
      <c r="LKO1" s="290"/>
      <c r="LKP1" s="290"/>
      <c r="LKQ1" s="290"/>
      <c r="LKR1" s="290"/>
      <c r="LKS1" s="290"/>
      <c r="LKT1" s="290"/>
      <c r="LKU1" s="290"/>
      <c r="LKV1" s="290"/>
      <c r="LKW1" s="290"/>
      <c r="LKX1" s="290"/>
      <c r="LKY1" s="290"/>
      <c r="LKZ1" s="290"/>
      <c r="LLA1" s="290"/>
      <c r="LLB1" s="290"/>
      <c r="LLC1" s="290"/>
      <c r="LLD1" s="290"/>
      <c r="LLE1" s="290"/>
      <c r="LLF1" s="290"/>
      <c r="LLG1" s="290"/>
      <c r="LLH1" s="290"/>
      <c r="LLI1" s="290"/>
      <c r="LLJ1" s="290"/>
      <c r="LLK1" s="290"/>
      <c r="LLL1" s="290"/>
      <c r="LLM1" s="290"/>
      <c r="LLN1" s="290"/>
      <c r="LLO1" s="290"/>
      <c r="LLP1" s="290"/>
      <c r="LLQ1" s="290"/>
      <c r="LLR1" s="290"/>
      <c r="LLS1" s="290"/>
      <c r="LLT1" s="290"/>
      <c r="LLU1" s="290"/>
      <c r="LLV1" s="290"/>
      <c r="LLW1" s="290"/>
      <c r="LLX1" s="290"/>
      <c r="LLY1" s="290"/>
      <c r="LLZ1" s="290"/>
      <c r="LMA1" s="290"/>
      <c r="LMB1" s="290"/>
      <c r="LMC1" s="290"/>
      <c r="LMD1" s="290"/>
      <c r="LME1" s="290"/>
      <c r="LMF1" s="290"/>
      <c r="LMG1" s="290"/>
      <c r="LMH1" s="290"/>
      <c r="LMI1" s="290"/>
      <c r="LMJ1" s="290"/>
      <c r="LMK1" s="290"/>
      <c r="LML1" s="290"/>
      <c r="LMM1" s="290"/>
      <c r="LMN1" s="290"/>
      <c r="LMO1" s="290"/>
      <c r="LMP1" s="290"/>
      <c r="LMQ1" s="290"/>
      <c r="LMR1" s="290"/>
      <c r="LMS1" s="290"/>
      <c r="LMT1" s="290"/>
      <c r="LMU1" s="290"/>
      <c r="LMV1" s="290"/>
      <c r="LMW1" s="290"/>
      <c r="LMX1" s="290"/>
      <c r="LMY1" s="290"/>
      <c r="LMZ1" s="290"/>
      <c r="LNA1" s="290"/>
      <c r="LNB1" s="290"/>
      <c r="LNC1" s="290"/>
      <c r="LND1" s="290"/>
      <c r="LNE1" s="290"/>
      <c r="LNF1" s="290"/>
      <c r="LNG1" s="290"/>
      <c r="LNH1" s="290"/>
      <c r="LNI1" s="290"/>
      <c r="LNJ1" s="290"/>
      <c r="LNK1" s="290"/>
      <c r="LNL1" s="290"/>
      <c r="LNM1" s="290"/>
      <c r="LNN1" s="290"/>
      <c r="LNO1" s="290"/>
      <c r="LNP1" s="290"/>
      <c r="LNQ1" s="290"/>
      <c r="LNR1" s="290"/>
      <c r="LNS1" s="290"/>
      <c r="LNT1" s="290"/>
      <c r="LNU1" s="290"/>
      <c r="LNV1" s="290"/>
      <c r="LNW1" s="290"/>
      <c r="LNX1" s="290"/>
      <c r="LNY1" s="290"/>
      <c r="LNZ1" s="290"/>
      <c r="LOA1" s="290"/>
      <c r="LOB1" s="290"/>
      <c r="LOC1" s="290"/>
      <c r="LOD1" s="290"/>
      <c r="LOE1" s="290"/>
      <c r="LOF1" s="290"/>
      <c r="LOG1" s="290"/>
      <c r="LOH1" s="290"/>
      <c r="LOI1" s="290"/>
      <c r="LOJ1" s="290"/>
      <c r="LOK1" s="290"/>
      <c r="LOL1" s="290"/>
      <c r="LOM1" s="290"/>
      <c r="LON1" s="290"/>
      <c r="LOO1" s="290"/>
      <c r="LOP1" s="290"/>
      <c r="LOQ1" s="290"/>
      <c r="LOR1" s="290"/>
      <c r="LOS1" s="290"/>
      <c r="LOT1" s="290"/>
      <c r="LOU1" s="290"/>
      <c r="LOV1" s="290"/>
      <c r="LOW1" s="290"/>
      <c r="LOX1" s="290"/>
      <c r="LOY1" s="290"/>
      <c r="LOZ1" s="290"/>
      <c r="LPA1" s="290"/>
      <c r="LPB1" s="290"/>
      <c r="LPC1" s="290"/>
      <c r="LPD1" s="290"/>
      <c r="LPE1" s="290"/>
      <c r="LPF1" s="290"/>
      <c r="LPG1" s="290"/>
      <c r="LPH1" s="290"/>
      <c r="LPI1" s="290"/>
      <c r="LPJ1" s="290"/>
      <c r="LPK1" s="290"/>
      <c r="LPL1" s="290"/>
      <c r="LPM1" s="290"/>
      <c r="LPN1" s="290"/>
      <c r="LPO1" s="290"/>
      <c r="LPP1" s="290"/>
      <c r="LPQ1" s="290"/>
      <c r="LPR1" s="290"/>
      <c r="LPS1" s="290"/>
      <c r="LPT1" s="290"/>
      <c r="LPU1" s="290"/>
      <c r="LPV1" s="290"/>
      <c r="LPW1" s="290"/>
      <c r="LPX1" s="290"/>
      <c r="LPY1" s="290"/>
      <c r="LPZ1" s="290"/>
      <c r="LQA1" s="290"/>
      <c r="LQB1" s="290"/>
      <c r="LQC1" s="290"/>
      <c r="LQD1" s="290"/>
      <c r="LQE1" s="290"/>
      <c r="LQF1" s="290"/>
      <c r="LQG1" s="290"/>
      <c r="LQH1" s="290"/>
      <c r="LQI1" s="290"/>
      <c r="LQJ1" s="290"/>
      <c r="LQK1" s="290"/>
      <c r="LQL1" s="290"/>
      <c r="LQM1" s="290"/>
      <c r="LQN1" s="290"/>
      <c r="LQO1" s="290"/>
      <c r="LQP1" s="290"/>
      <c r="LQQ1" s="290"/>
      <c r="LQR1" s="290"/>
      <c r="LQS1" s="290"/>
      <c r="LQT1" s="290"/>
      <c r="LQU1" s="290"/>
      <c r="LQV1" s="290"/>
      <c r="LQW1" s="290"/>
      <c r="LQX1" s="290"/>
      <c r="LQY1" s="290"/>
      <c r="LQZ1" s="290"/>
      <c r="LRA1" s="290"/>
      <c r="LRB1" s="290"/>
      <c r="LRC1" s="290"/>
      <c r="LRD1" s="290"/>
      <c r="LRE1" s="290"/>
      <c r="LRF1" s="290"/>
      <c r="LRG1" s="290"/>
      <c r="LRH1" s="290"/>
      <c r="LRI1" s="290"/>
      <c r="LRJ1" s="290"/>
      <c r="LRK1" s="290"/>
      <c r="LRL1" s="290"/>
      <c r="LRM1" s="290"/>
      <c r="LRN1" s="290"/>
      <c r="LRO1" s="290"/>
      <c r="LRP1" s="290"/>
      <c r="LRQ1" s="290"/>
      <c r="LRR1" s="290"/>
      <c r="LRS1" s="290"/>
      <c r="LRT1" s="290"/>
      <c r="LRU1" s="290"/>
      <c r="LRV1" s="290"/>
      <c r="LRW1" s="290"/>
      <c r="LRX1" s="290"/>
      <c r="LRY1" s="290"/>
      <c r="LRZ1" s="290"/>
      <c r="LSA1" s="290"/>
      <c r="LSB1" s="290"/>
      <c r="LSC1" s="290"/>
      <c r="LSD1" s="290"/>
      <c r="LSE1" s="290"/>
      <c r="LSF1" s="290"/>
      <c r="LSG1" s="290"/>
      <c r="LSH1" s="290"/>
      <c r="LSI1" s="290"/>
      <c r="LSJ1" s="290"/>
      <c r="LSK1" s="290"/>
      <c r="LSL1" s="290"/>
      <c r="LSM1" s="290"/>
      <c r="LSN1" s="290"/>
      <c r="LSO1" s="290"/>
      <c r="LSP1" s="290"/>
      <c r="LSQ1" s="290"/>
      <c r="LSR1" s="290"/>
      <c r="LSS1" s="290"/>
      <c r="LST1" s="290"/>
      <c r="LSU1" s="290"/>
      <c r="LSV1" s="290"/>
      <c r="LSW1" s="290"/>
      <c r="LSX1" s="290"/>
      <c r="LSY1" s="290"/>
      <c r="LSZ1" s="290"/>
      <c r="LTA1" s="290"/>
      <c r="LTB1" s="290"/>
      <c r="LTC1" s="290"/>
      <c r="LTD1" s="290"/>
      <c r="LTE1" s="290"/>
      <c r="LTF1" s="290"/>
      <c r="LTG1" s="290"/>
      <c r="LTH1" s="290"/>
      <c r="LTI1" s="290"/>
      <c r="LTJ1" s="290"/>
      <c r="LTK1" s="290"/>
      <c r="LTL1" s="290"/>
      <c r="LTM1" s="290"/>
      <c r="LTN1" s="290"/>
      <c r="LTO1" s="290"/>
      <c r="LTP1" s="290"/>
      <c r="LTQ1" s="290"/>
      <c r="LTR1" s="290"/>
      <c r="LTS1" s="290"/>
      <c r="LTT1" s="290"/>
      <c r="LTU1" s="290"/>
      <c r="LTV1" s="290"/>
      <c r="LTW1" s="290"/>
      <c r="LTX1" s="290"/>
      <c r="LTY1" s="290"/>
      <c r="LTZ1" s="290"/>
      <c r="LUA1" s="290"/>
      <c r="LUB1" s="290"/>
      <c r="LUC1" s="290"/>
      <c r="LUD1" s="290"/>
      <c r="LUE1" s="290"/>
      <c r="LUF1" s="290"/>
      <c r="LUG1" s="290"/>
      <c r="LUH1" s="290"/>
      <c r="LUI1" s="290"/>
      <c r="LUJ1" s="290"/>
      <c r="LUK1" s="290"/>
      <c r="LUL1" s="290"/>
      <c r="LUM1" s="290"/>
      <c r="LUN1" s="290"/>
      <c r="LUO1" s="290"/>
      <c r="LUP1" s="290"/>
      <c r="LUQ1" s="290"/>
      <c r="LUR1" s="290"/>
      <c r="LUS1" s="290"/>
      <c r="LUT1" s="290"/>
      <c r="LUU1" s="290"/>
      <c r="LUV1" s="290"/>
      <c r="LUW1" s="290"/>
      <c r="LUX1" s="290"/>
      <c r="LUY1" s="290"/>
      <c r="LUZ1" s="290"/>
      <c r="LVA1" s="290"/>
      <c r="LVB1" s="290"/>
      <c r="LVC1" s="290"/>
      <c r="LVD1" s="290"/>
      <c r="LVE1" s="290"/>
      <c r="LVF1" s="290"/>
      <c r="LVG1" s="290"/>
      <c r="LVH1" s="290"/>
      <c r="LVI1" s="290"/>
      <c r="LVJ1" s="290"/>
      <c r="LVK1" s="290"/>
      <c r="LVL1" s="290"/>
      <c r="LVM1" s="290"/>
      <c r="LVN1" s="290"/>
      <c r="LVO1" s="290"/>
      <c r="LVP1" s="290"/>
      <c r="LVQ1" s="290"/>
      <c r="LVR1" s="290"/>
      <c r="LVS1" s="290"/>
      <c r="LVT1" s="290"/>
      <c r="LVU1" s="290"/>
      <c r="LVV1" s="290"/>
      <c r="LVW1" s="290"/>
      <c r="LVX1" s="290"/>
      <c r="LVY1" s="290"/>
      <c r="LVZ1" s="290"/>
      <c r="LWA1" s="290"/>
      <c r="LWB1" s="290"/>
      <c r="LWC1" s="290"/>
      <c r="LWD1" s="290"/>
      <c r="LWE1" s="290"/>
      <c r="LWF1" s="290"/>
      <c r="LWG1" s="290"/>
      <c r="LWH1" s="290"/>
      <c r="LWI1" s="290"/>
      <c r="LWJ1" s="290"/>
      <c r="LWK1" s="290"/>
      <c r="LWL1" s="290"/>
      <c r="LWM1" s="290"/>
      <c r="LWN1" s="290"/>
      <c r="LWO1" s="290"/>
      <c r="LWP1" s="290"/>
      <c r="LWQ1" s="290"/>
      <c r="LWR1" s="290"/>
      <c r="LWS1" s="290"/>
      <c r="LWT1" s="290"/>
      <c r="LWU1" s="290"/>
      <c r="LWV1" s="290"/>
      <c r="LWW1" s="290"/>
      <c r="LWX1" s="290"/>
      <c r="LWY1" s="290"/>
      <c r="LWZ1" s="290"/>
      <c r="LXA1" s="290"/>
      <c r="LXB1" s="290"/>
      <c r="LXC1" s="290"/>
      <c r="LXD1" s="290"/>
      <c r="LXE1" s="290"/>
      <c r="LXF1" s="290"/>
      <c r="LXG1" s="290"/>
      <c r="LXH1" s="290"/>
      <c r="LXI1" s="290"/>
      <c r="LXJ1" s="290"/>
      <c r="LXK1" s="290"/>
      <c r="LXL1" s="290"/>
      <c r="LXM1" s="290"/>
      <c r="LXN1" s="290"/>
      <c r="LXO1" s="290"/>
      <c r="LXP1" s="290"/>
      <c r="LXQ1" s="290"/>
      <c r="LXR1" s="290"/>
      <c r="LXS1" s="290"/>
      <c r="LXT1" s="290"/>
      <c r="LXU1" s="290"/>
      <c r="LXV1" s="290"/>
      <c r="LXW1" s="290"/>
      <c r="LXX1" s="290"/>
      <c r="LXY1" s="290"/>
      <c r="LXZ1" s="290"/>
      <c r="LYA1" s="290"/>
      <c r="LYB1" s="290"/>
      <c r="LYC1" s="290"/>
      <c r="LYD1" s="290"/>
      <c r="LYE1" s="290"/>
      <c r="LYF1" s="290"/>
      <c r="LYG1" s="290"/>
      <c r="LYH1" s="290"/>
      <c r="LYI1" s="290"/>
      <c r="LYJ1" s="290"/>
      <c r="LYK1" s="290"/>
      <c r="LYL1" s="290"/>
      <c r="LYM1" s="290"/>
      <c r="LYN1" s="290"/>
      <c r="LYO1" s="290"/>
      <c r="LYP1" s="290"/>
      <c r="LYQ1" s="290"/>
      <c r="LYR1" s="290"/>
      <c r="LYS1" s="290"/>
      <c r="LYT1" s="290"/>
      <c r="LYU1" s="290"/>
      <c r="LYV1" s="290"/>
      <c r="LYW1" s="290"/>
      <c r="LYX1" s="290"/>
      <c r="LYY1" s="290"/>
      <c r="LYZ1" s="290"/>
      <c r="LZA1" s="290"/>
      <c r="LZB1" s="290"/>
      <c r="LZC1" s="290"/>
      <c r="LZD1" s="290"/>
      <c r="LZE1" s="290"/>
      <c r="LZF1" s="290"/>
      <c r="LZG1" s="290"/>
      <c r="LZH1" s="290"/>
      <c r="LZI1" s="290"/>
      <c r="LZJ1" s="290"/>
      <c r="LZK1" s="290"/>
      <c r="LZL1" s="290"/>
      <c r="LZM1" s="290"/>
      <c r="LZN1" s="290"/>
      <c r="LZO1" s="290"/>
      <c r="LZP1" s="290"/>
      <c r="LZQ1" s="290"/>
      <c r="LZR1" s="290"/>
      <c r="LZS1" s="290"/>
      <c r="LZT1" s="290"/>
      <c r="LZU1" s="290"/>
      <c r="LZV1" s="290"/>
      <c r="LZW1" s="290"/>
      <c r="LZX1" s="290"/>
      <c r="LZY1" s="290"/>
      <c r="LZZ1" s="290"/>
      <c r="MAA1" s="290"/>
      <c r="MAB1" s="290"/>
      <c r="MAC1" s="290"/>
      <c r="MAD1" s="290"/>
      <c r="MAE1" s="290"/>
      <c r="MAF1" s="290"/>
      <c r="MAG1" s="290"/>
      <c r="MAH1" s="290"/>
      <c r="MAI1" s="290"/>
      <c r="MAJ1" s="290"/>
      <c r="MAK1" s="290"/>
      <c r="MAL1" s="290"/>
      <c r="MAM1" s="290"/>
      <c r="MAN1" s="290"/>
      <c r="MAO1" s="290"/>
      <c r="MAP1" s="290"/>
      <c r="MAQ1" s="290"/>
      <c r="MAR1" s="290"/>
      <c r="MAS1" s="290"/>
      <c r="MAT1" s="290"/>
      <c r="MAU1" s="290"/>
      <c r="MAV1" s="290"/>
      <c r="MAW1" s="290"/>
      <c r="MAX1" s="290"/>
      <c r="MAY1" s="290"/>
      <c r="MAZ1" s="290"/>
      <c r="MBA1" s="290"/>
      <c r="MBB1" s="290"/>
      <c r="MBC1" s="290"/>
      <c r="MBD1" s="290"/>
      <c r="MBE1" s="290"/>
      <c r="MBF1" s="290"/>
      <c r="MBG1" s="290"/>
      <c r="MBH1" s="290"/>
      <c r="MBI1" s="290"/>
      <c r="MBJ1" s="290"/>
      <c r="MBK1" s="290"/>
      <c r="MBL1" s="290"/>
      <c r="MBM1" s="290"/>
      <c r="MBN1" s="290"/>
      <c r="MBO1" s="290"/>
      <c r="MBP1" s="290"/>
      <c r="MBQ1" s="290"/>
      <c r="MBR1" s="290"/>
      <c r="MBS1" s="290"/>
      <c r="MBT1" s="290"/>
      <c r="MBU1" s="290"/>
      <c r="MBV1" s="290"/>
      <c r="MBW1" s="290"/>
      <c r="MBX1" s="290"/>
      <c r="MBY1" s="290"/>
      <c r="MBZ1" s="290"/>
      <c r="MCA1" s="290"/>
      <c r="MCB1" s="290"/>
      <c r="MCC1" s="290"/>
      <c r="MCD1" s="290"/>
      <c r="MCE1" s="290"/>
      <c r="MCF1" s="290"/>
      <c r="MCG1" s="290"/>
      <c r="MCH1" s="290"/>
      <c r="MCI1" s="290"/>
      <c r="MCJ1" s="290"/>
      <c r="MCK1" s="290"/>
      <c r="MCL1" s="290"/>
      <c r="MCM1" s="290"/>
      <c r="MCN1" s="290"/>
      <c r="MCO1" s="290"/>
      <c r="MCP1" s="290"/>
      <c r="MCQ1" s="290"/>
      <c r="MCR1" s="290"/>
      <c r="MCS1" s="290"/>
      <c r="MCT1" s="290"/>
      <c r="MCU1" s="290"/>
      <c r="MCV1" s="290"/>
      <c r="MCW1" s="290"/>
      <c r="MCX1" s="290"/>
      <c r="MCY1" s="290"/>
      <c r="MCZ1" s="290"/>
      <c r="MDA1" s="290"/>
      <c r="MDB1" s="290"/>
      <c r="MDC1" s="290"/>
      <c r="MDD1" s="290"/>
      <c r="MDE1" s="290"/>
      <c r="MDF1" s="290"/>
      <c r="MDG1" s="290"/>
      <c r="MDH1" s="290"/>
      <c r="MDI1" s="290"/>
      <c r="MDJ1" s="290"/>
      <c r="MDK1" s="290"/>
      <c r="MDL1" s="290"/>
      <c r="MDM1" s="290"/>
      <c r="MDN1" s="290"/>
      <c r="MDO1" s="290"/>
      <c r="MDP1" s="290"/>
      <c r="MDQ1" s="290"/>
      <c r="MDR1" s="290"/>
      <c r="MDS1" s="290"/>
      <c r="MDT1" s="290"/>
      <c r="MDU1" s="290"/>
      <c r="MDV1" s="290"/>
      <c r="MDW1" s="290"/>
      <c r="MDX1" s="290"/>
      <c r="MDY1" s="290"/>
      <c r="MDZ1" s="290"/>
      <c r="MEA1" s="290"/>
      <c r="MEB1" s="290"/>
      <c r="MEC1" s="290"/>
      <c r="MED1" s="290"/>
      <c r="MEE1" s="290"/>
      <c r="MEF1" s="290"/>
      <c r="MEG1" s="290"/>
      <c r="MEH1" s="290"/>
      <c r="MEI1" s="290"/>
      <c r="MEJ1" s="290"/>
      <c r="MEK1" s="290"/>
      <c r="MEL1" s="290"/>
      <c r="MEM1" s="290"/>
      <c r="MEN1" s="290"/>
      <c r="MEO1" s="290"/>
      <c r="MEP1" s="290"/>
      <c r="MEQ1" s="290"/>
      <c r="MER1" s="290"/>
      <c r="MES1" s="290"/>
      <c r="MET1" s="290"/>
      <c r="MEU1" s="290"/>
      <c r="MEV1" s="290"/>
      <c r="MEW1" s="290"/>
      <c r="MEX1" s="290"/>
      <c r="MEY1" s="290"/>
      <c r="MEZ1" s="290"/>
      <c r="MFA1" s="290"/>
      <c r="MFB1" s="290"/>
      <c r="MFC1" s="290"/>
      <c r="MFD1" s="290"/>
      <c r="MFE1" s="290"/>
      <c r="MFF1" s="290"/>
      <c r="MFG1" s="290"/>
      <c r="MFH1" s="290"/>
      <c r="MFI1" s="290"/>
      <c r="MFJ1" s="290"/>
      <c r="MFK1" s="290"/>
      <c r="MFL1" s="290"/>
      <c r="MFM1" s="290"/>
      <c r="MFN1" s="290"/>
      <c r="MFO1" s="290"/>
      <c r="MFP1" s="290"/>
      <c r="MFQ1" s="290"/>
      <c r="MFR1" s="290"/>
      <c r="MFS1" s="290"/>
      <c r="MFT1" s="290"/>
      <c r="MFU1" s="290"/>
      <c r="MFV1" s="290"/>
      <c r="MFW1" s="290"/>
      <c r="MFX1" s="290"/>
      <c r="MFY1" s="290"/>
      <c r="MFZ1" s="290"/>
      <c r="MGA1" s="290"/>
      <c r="MGB1" s="290"/>
      <c r="MGC1" s="290"/>
      <c r="MGD1" s="290"/>
      <c r="MGE1" s="290"/>
      <c r="MGF1" s="290"/>
      <c r="MGG1" s="290"/>
      <c r="MGH1" s="290"/>
      <c r="MGI1" s="290"/>
      <c r="MGJ1" s="290"/>
      <c r="MGK1" s="290"/>
      <c r="MGL1" s="290"/>
      <c r="MGM1" s="290"/>
      <c r="MGN1" s="290"/>
      <c r="MGO1" s="290"/>
      <c r="MGP1" s="290"/>
      <c r="MGQ1" s="290"/>
      <c r="MGR1" s="290"/>
      <c r="MGS1" s="290"/>
      <c r="MGT1" s="290"/>
      <c r="MGU1" s="290"/>
      <c r="MGV1" s="290"/>
      <c r="MGW1" s="290"/>
      <c r="MGX1" s="290"/>
      <c r="MGY1" s="290"/>
      <c r="MGZ1" s="290"/>
      <c r="MHA1" s="290"/>
      <c r="MHB1" s="290"/>
      <c r="MHC1" s="290"/>
      <c r="MHD1" s="290"/>
      <c r="MHE1" s="290"/>
      <c r="MHF1" s="290"/>
      <c r="MHG1" s="290"/>
      <c r="MHH1" s="290"/>
      <c r="MHI1" s="290"/>
      <c r="MHJ1" s="290"/>
      <c r="MHK1" s="290"/>
      <c r="MHL1" s="290"/>
      <c r="MHM1" s="290"/>
      <c r="MHN1" s="290"/>
      <c r="MHO1" s="290"/>
      <c r="MHP1" s="290"/>
      <c r="MHQ1" s="290"/>
      <c r="MHR1" s="290"/>
      <c r="MHS1" s="290"/>
      <c r="MHT1" s="290"/>
      <c r="MHU1" s="290"/>
      <c r="MHV1" s="290"/>
      <c r="MHW1" s="290"/>
      <c r="MHX1" s="290"/>
      <c r="MHY1" s="290"/>
      <c r="MHZ1" s="290"/>
      <c r="MIA1" s="290"/>
      <c r="MIB1" s="290"/>
      <c r="MIC1" s="290"/>
      <c r="MID1" s="290"/>
      <c r="MIE1" s="290"/>
      <c r="MIF1" s="290"/>
      <c r="MIG1" s="290"/>
      <c r="MIH1" s="290"/>
      <c r="MII1" s="290"/>
      <c r="MIJ1" s="290"/>
      <c r="MIK1" s="290"/>
      <c r="MIL1" s="290"/>
      <c r="MIM1" s="290"/>
      <c r="MIN1" s="290"/>
      <c r="MIO1" s="290"/>
      <c r="MIP1" s="290"/>
      <c r="MIQ1" s="290"/>
      <c r="MIR1" s="290"/>
      <c r="MIS1" s="290"/>
      <c r="MIT1" s="290"/>
      <c r="MIU1" s="290"/>
      <c r="MIV1" s="290"/>
      <c r="MIW1" s="290"/>
      <c r="MIX1" s="290"/>
      <c r="MIY1" s="290"/>
      <c r="MIZ1" s="290"/>
      <c r="MJA1" s="290"/>
      <c r="MJB1" s="290"/>
      <c r="MJC1" s="290"/>
      <c r="MJD1" s="290"/>
      <c r="MJE1" s="290"/>
      <c r="MJF1" s="290"/>
      <c r="MJG1" s="290"/>
      <c r="MJH1" s="290"/>
      <c r="MJI1" s="290"/>
      <c r="MJJ1" s="290"/>
      <c r="MJK1" s="290"/>
      <c r="MJL1" s="290"/>
      <c r="MJM1" s="290"/>
      <c r="MJN1" s="290"/>
      <c r="MJO1" s="290"/>
      <c r="MJP1" s="290"/>
      <c r="MJQ1" s="290"/>
      <c r="MJR1" s="290"/>
      <c r="MJS1" s="290"/>
      <c r="MJT1" s="290"/>
      <c r="MJU1" s="290"/>
      <c r="MJV1" s="290"/>
      <c r="MJW1" s="290"/>
      <c r="MJX1" s="290"/>
      <c r="MJY1" s="290"/>
      <c r="MJZ1" s="290"/>
      <c r="MKA1" s="290"/>
      <c r="MKB1" s="290"/>
      <c r="MKC1" s="290"/>
      <c r="MKD1" s="290"/>
      <c r="MKE1" s="290"/>
      <c r="MKF1" s="290"/>
      <c r="MKG1" s="290"/>
      <c r="MKH1" s="290"/>
      <c r="MKI1" s="290"/>
      <c r="MKJ1" s="290"/>
      <c r="MKK1" s="290"/>
      <c r="MKL1" s="290"/>
      <c r="MKM1" s="290"/>
      <c r="MKN1" s="290"/>
      <c r="MKO1" s="290"/>
      <c r="MKP1" s="290"/>
      <c r="MKQ1" s="290"/>
      <c r="MKR1" s="290"/>
      <c r="MKS1" s="290"/>
      <c r="MKT1" s="290"/>
      <c r="MKU1" s="290"/>
      <c r="MKV1" s="290"/>
      <c r="MKW1" s="290"/>
      <c r="MKX1" s="290"/>
      <c r="MKY1" s="290"/>
      <c r="MKZ1" s="290"/>
      <c r="MLA1" s="290"/>
      <c r="MLB1" s="290"/>
      <c r="MLC1" s="290"/>
      <c r="MLD1" s="290"/>
      <c r="MLE1" s="290"/>
      <c r="MLF1" s="290"/>
      <c r="MLG1" s="290"/>
      <c r="MLH1" s="290"/>
      <c r="MLI1" s="290"/>
      <c r="MLJ1" s="290"/>
      <c r="MLK1" s="290"/>
      <c r="MLL1" s="290"/>
      <c r="MLM1" s="290"/>
      <c r="MLN1" s="290"/>
      <c r="MLO1" s="290"/>
      <c r="MLP1" s="290"/>
      <c r="MLQ1" s="290"/>
      <c r="MLR1" s="290"/>
      <c r="MLS1" s="290"/>
      <c r="MLT1" s="290"/>
      <c r="MLU1" s="290"/>
      <c r="MLV1" s="290"/>
      <c r="MLW1" s="290"/>
      <c r="MLX1" s="290"/>
      <c r="MLY1" s="290"/>
      <c r="MLZ1" s="290"/>
      <c r="MMA1" s="290"/>
      <c r="MMB1" s="290"/>
      <c r="MMC1" s="290"/>
      <c r="MMD1" s="290"/>
      <c r="MME1" s="290"/>
      <c r="MMF1" s="290"/>
      <c r="MMG1" s="290"/>
      <c r="MMH1" s="290"/>
      <c r="MMI1" s="290"/>
      <c r="MMJ1" s="290"/>
      <c r="MMK1" s="290"/>
      <c r="MML1" s="290"/>
      <c r="MMM1" s="290"/>
      <c r="MMN1" s="290"/>
      <c r="MMO1" s="290"/>
      <c r="MMP1" s="290"/>
      <c r="MMQ1" s="290"/>
      <c r="MMR1" s="290"/>
      <c r="MMS1" s="290"/>
      <c r="MMT1" s="290"/>
      <c r="MMU1" s="290"/>
      <c r="MMV1" s="290"/>
      <c r="MMW1" s="290"/>
      <c r="MMX1" s="290"/>
      <c r="MMY1" s="290"/>
      <c r="MMZ1" s="290"/>
      <c r="MNA1" s="290"/>
      <c r="MNB1" s="290"/>
      <c r="MNC1" s="290"/>
      <c r="MND1" s="290"/>
      <c r="MNE1" s="290"/>
      <c r="MNF1" s="290"/>
      <c r="MNG1" s="290"/>
      <c r="MNH1" s="290"/>
      <c r="MNI1" s="290"/>
      <c r="MNJ1" s="290"/>
      <c r="MNK1" s="290"/>
      <c r="MNL1" s="290"/>
      <c r="MNM1" s="290"/>
      <c r="MNN1" s="290"/>
      <c r="MNO1" s="290"/>
      <c r="MNP1" s="290"/>
      <c r="MNQ1" s="290"/>
      <c r="MNR1" s="290"/>
      <c r="MNS1" s="290"/>
      <c r="MNT1" s="290"/>
      <c r="MNU1" s="290"/>
      <c r="MNV1" s="290"/>
      <c r="MNW1" s="290"/>
      <c r="MNX1" s="290"/>
      <c r="MNY1" s="290"/>
      <c r="MNZ1" s="290"/>
      <c r="MOA1" s="290"/>
      <c r="MOB1" s="290"/>
      <c r="MOC1" s="290"/>
      <c r="MOD1" s="290"/>
      <c r="MOE1" s="290"/>
      <c r="MOF1" s="290"/>
      <c r="MOG1" s="290"/>
      <c r="MOH1" s="290"/>
      <c r="MOI1" s="290"/>
      <c r="MOJ1" s="290"/>
      <c r="MOK1" s="290"/>
      <c r="MOL1" s="290"/>
      <c r="MOM1" s="290"/>
      <c r="MON1" s="290"/>
      <c r="MOO1" s="290"/>
      <c r="MOP1" s="290"/>
      <c r="MOQ1" s="290"/>
      <c r="MOR1" s="290"/>
      <c r="MOS1" s="290"/>
      <c r="MOT1" s="290"/>
      <c r="MOU1" s="290"/>
      <c r="MOV1" s="290"/>
      <c r="MOW1" s="290"/>
      <c r="MOX1" s="290"/>
      <c r="MOY1" s="290"/>
      <c r="MOZ1" s="290"/>
      <c r="MPA1" s="290"/>
      <c r="MPB1" s="290"/>
      <c r="MPC1" s="290"/>
      <c r="MPD1" s="290"/>
      <c r="MPE1" s="290"/>
      <c r="MPF1" s="290"/>
      <c r="MPG1" s="290"/>
      <c r="MPH1" s="290"/>
      <c r="MPI1" s="290"/>
      <c r="MPJ1" s="290"/>
      <c r="MPK1" s="290"/>
      <c r="MPL1" s="290"/>
      <c r="MPM1" s="290"/>
      <c r="MPN1" s="290"/>
      <c r="MPO1" s="290"/>
      <c r="MPP1" s="290"/>
      <c r="MPQ1" s="290"/>
      <c r="MPR1" s="290"/>
      <c r="MPS1" s="290"/>
      <c r="MPT1" s="290"/>
      <c r="MPU1" s="290"/>
      <c r="MPV1" s="290"/>
      <c r="MPW1" s="290"/>
      <c r="MPX1" s="290"/>
      <c r="MPY1" s="290"/>
      <c r="MPZ1" s="290"/>
      <c r="MQA1" s="290"/>
      <c r="MQB1" s="290"/>
      <c r="MQC1" s="290"/>
      <c r="MQD1" s="290"/>
      <c r="MQE1" s="290"/>
      <c r="MQF1" s="290"/>
      <c r="MQG1" s="290"/>
      <c r="MQH1" s="290"/>
      <c r="MQI1" s="290"/>
      <c r="MQJ1" s="290"/>
      <c r="MQK1" s="290"/>
      <c r="MQL1" s="290"/>
      <c r="MQM1" s="290"/>
      <c r="MQN1" s="290"/>
      <c r="MQO1" s="290"/>
      <c r="MQP1" s="290"/>
      <c r="MQQ1" s="290"/>
      <c r="MQR1" s="290"/>
      <c r="MQS1" s="290"/>
      <c r="MQT1" s="290"/>
      <c r="MQU1" s="290"/>
      <c r="MQV1" s="290"/>
      <c r="MQW1" s="290"/>
      <c r="MQX1" s="290"/>
      <c r="MQY1" s="290"/>
      <c r="MQZ1" s="290"/>
      <c r="MRA1" s="290"/>
      <c r="MRB1" s="290"/>
      <c r="MRC1" s="290"/>
      <c r="MRD1" s="290"/>
      <c r="MRE1" s="290"/>
      <c r="MRF1" s="290"/>
      <c r="MRG1" s="290"/>
      <c r="MRH1" s="290"/>
      <c r="MRI1" s="290"/>
      <c r="MRJ1" s="290"/>
      <c r="MRK1" s="290"/>
      <c r="MRL1" s="290"/>
      <c r="MRM1" s="290"/>
      <c r="MRN1" s="290"/>
      <c r="MRO1" s="290"/>
      <c r="MRP1" s="290"/>
      <c r="MRQ1" s="290"/>
      <c r="MRR1" s="290"/>
      <c r="MRS1" s="290"/>
      <c r="MRT1" s="290"/>
      <c r="MRU1" s="290"/>
      <c r="MRV1" s="290"/>
      <c r="MRW1" s="290"/>
      <c r="MRX1" s="290"/>
      <c r="MRY1" s="290"/>
      <c r="MRZ1" s="290"/>
      <c r="MSA1" s="290"/>
      <c r="MSB1" s="290"/>
      <c r="MSC1" s="290"/>
      <c r="MSD1" s="290"/>
      <c r="MSE1" s="290"/>
      <c r="MSF1" s="290"/>
      <c r="MSG1" s="290"/>
      <c r="MSH1" s="290"/>
      <c r="MSI1" s="290"/>
      <c r="MSJ1" s="290"/>
      <c r="MSK1" s="290"/>
      <c r="MSL1" s="290"/>
      <c r="MSM1" s="290"/>
      <c r="MSN1" s="290"/>
      <c r="MSO1" s="290"/>
      <c r="MSP1" s="290"/>
      <c r="MSQ1" s="290"/>
      <c r="MSR1" s="290"/>
      <c r="MSS1" s="290"/>
      <c r="MST1" s="290"/>
      <c r="MSU1" s="290"/>
      <c r="MSV1" s="290"/>
      <c r="MSW1" s="290"/>
      <c r="MSX1" s="290"/>
      <c r="MSY1" s="290"/>
      <c r="MSZ1" s="290"/>
      <c r="MTA1" s="290"/>
      <c r="MTB1" s="290"/>
      <c r="MTC1" s="290"/>
      <c r="MTD1" s="290"/>
      <c r="MTE1" s="290"/>
      <c r="MTF1" s="290"/>
      <c r="MTG1" s="290"/>
      <c r="MTH1" s="290"/>
      <c r="MTI1" s="290"/>
      <c r="MTJ1" s="290"/>
      <c r="MTK1" s="290"/>
      <c r="MTL1" s="290"/>
      <c r="MTM1" s="290"/>
      <c r="MTN1" s="290"/>
      <c r="MTO1" s="290"/>
      <c r="MTP1" s="290"/>
      <c r="MTQ1" s="290"/>
      <c r="MTR1" s="290"/>
      <c r="MTS1" s="290"/>
      <c r="MTT1" s="290"/>
      <c r="MTU1" s="290"/>
      <c r="MTV1" s="290"/>
      <c r="MTW1" s="290"/>
      <c r="MTX1" s="290"/>
      <c r="MTY1" s="290"/>
      <c r="MTZ1" s="290"/>
      <c r="MUA1" s="290"/>
      <c r="MUB1" s="290"/>
      <c r="MUC1" s="290"/>
      <c r="MUD1" s="290"/>
      <c r="MUE1" s="290"/>
      <c r="MUF1" s="290"/>
      <c r="MUG1" s="290"/>
      <c r="MUH1" s="290"/>
      <c r="MUI1" s="290"/>
      <c r="MUJ1" s="290"/>
      <c r="MUK1" s="290"/>
      <c r="MUL1" s="290"/>
      <c r="MUM1" s="290"/>
      <c r="MUN1" s="290"/>
      <c r="MUO1" s="290"/>
      <c r="MUP1" s="290"/>
      <c r="MUQ1" s="290"/>
      <c r="MUR1" s="290"/>
      <c r="MUS1" s="290"/>
      <c r="MUT1" s="290"/>
      <c r="MUU1" s="290"/>
      <c r="MUV1" s="290"/>
      <c r="MUW1" s="290"/>
      <c r="MUX1" s="290"/>
      <c r="MUY1" s="290"/>
      <c r="MUZ1" s="290"/>
      <c r="MVA1" s="290"/>
      <c r="MVB1" s="290"/>
      <c r="MVC1" s="290"/>
      <c r="MVD1" s="290"/>
      <c r="MVE1" s="290"/>
      <c r="MVF1" s="290"/>
      <c r="MVG1" s="290"/>
      <c r="MVH1" s="290"/>
      <c r="MVI1" s="290"/>
      <c r="MVJ1" s="290"/>
      <c r="MVK1" s="290"/>
      <c r="MVL1" s="290"/>
      <c r="MVM1" s="290"/>
      <c r="MVN1" s="290"/>
      <c r="MVO1" s="290"/>
      <c r="MVP1" s="290"/>
      <c r="MVQ1" s="290"/>
      <c r="MVR1" s="290"/>
      <c r="MVS1" s="290"/>
      <c r="MVT1" s="290"/>
      <c r="MVU1" s="290"/>
      <c r="MVV1" s="290"/>
      <c r="MVW1" s="290"/>
      <c r="MVX1" s="290"/>
      <c r="MVY1" s="290"/>
      <c r="MVZ1" s="290"/>
      <c r="MWA1" s="290"/>
      <c r="MWB1" s="290"/>
      <c r="MWC1" s="290"/>
      <c r="MWD1" s="290"/>
      <c r="MWE1" s="290"/>
      <c r="MWF1" s="290"/>
      <c r="MWG1" s="290"/>
      <c r="MWH1" s="290"/>
      <c r="MWI1" s="290"/>
      <c r="MWJ1" s="290"/>
      <c r="MWK1" s="290"/>
      <c r="MWL1" s="290"/>
      <c r="MWM1" s="290"/>
      <c r="MWN1" s="290"/>
      <c r="MWO1" s="290"/>
      <c r="MWP1" s="290"/>
      <c r="MWQ1" s="290"/>
      <c r="MWR1" s="290"/>
      <c r="MWS1" s="290"/>
      <c r="MWT1" s="290"/>
      <c r="MWU1" s="290"/>
      <c r="MWV1" s="290"/>
      <c r="MWW1" s="290"/>
      <c r="MWX1" s="290"/>
      <c r="MWY1" s="290"/>
      <c r="MWZ1" s="290"/>
      <c r="MXA1" s="290"/>
      <c r="MXB1" s="290"/>
      <c r="MXC1" s="290"/>
      <c r="MXD1" s="290"/>
      <c r="MXE1" s="290"/>
      <c r="MXF1" s="290"/>
      <c r="MXG1" s="290"/>
      <c r="MXH1" s="290"/>
      <c r="MXI1" s="290"/>
      <c r="MXJ1" s="290"/>
      <c r="MXK1" s="290"/>
      <c r="MXL1" s="290"/>
      <c r="MXM1" s="290"/>
      <c r="MXN1" s="290"/>
      <c r="MXO1" s="290"/>
      <c r="MXP1" s="290"/>
      <c r="MXQ1" s="290"/>
      <c r="MXR1" s="290"/>
      <c r="MXS1" s="290"/>
      <c r="MXT1" s="290"/>
      <c r="MXU1" s="290"/>
      <c r="MXV1" s="290"/>
      <c r="MXW1" s="290"/>
      <c r="MXX1" s="290"/>
      <c r="MXY1" s="290"/>
      <c r="MXZ1" s="290"/>
      <c r="MYA1" s="290"/>
      <c r="MYB1" s="290"/>
      <c r="MYC1" s="290"/>
      <c r="MYD1" s="290"/>
      <c r="MYE1" s="290"/>
      <c r="MYF1" s="290"/>
      <c r="MYG1" s="290"/>
      <c r="MYH1" s="290"/>
      <c r="MYI1" s="290"/>
      <c r="MYJ1" s="290"/>
      <c r="MYK1" s="290"/>
      <c r="MYL1" s="290"/>
      <c r="MYM1" s="290"/>
      <c r="MYN1" s="290"/>
      <c r="MYO1" s="290"/>
      <c r="MYP1" s="290"/>
      <c r="MYQ1" s="290"/>
      <c r="MYR1" s="290"/>
      <c r="MYS1" s="290"/>
      <c r="MYT1" s="290"/>
      <c r="MYU1" s="290"/>
      <c r="MYV1" s="290"/>
      <c r="MYW1" s="290"/>
      <c r="MYX1" s="290"/>
      <c r="MYY1" s="290"/>
      <c r="MYZ1" s="290"/>
      <c r="MZA1" s="290"/>
      <c r="MZB1" s="290"/>
      <c r="MZC1" s="290"/>
      <c r="MZD1" s="290"/>
      <c r="MZE1" s="290"/>
      <c r="MZF1" s="290"/>
      <c r="MZG1" s="290"/>
      <c r="MZH1" s="290"/>
      <c r="MZI1" s="290"/>
      <c r="MZJ1" s="290"/>
      <c r="MZK1" s="290"/>
      <c r="MZL1" s="290"/>
      <c r="MZM1" s="290"/>
      <c r="MZN1" s="290"/>
      <c r="MZO1" s="290"/>
      <c r="MZP1" s="290"/>
      <c r="MZQ1" s="290"/>
      <c r="MZR1" s="290"/>
      <c r="MZS1" s="290"/>
      <c r="MZT1" s="290"/>
      <c r="MZU1" s="290"/>
      <c r="MZV1" s="290"/>
      <c r="MZW1" s="290"/>
      <c r="MZX1" s="290"/>
      <c r="MZY1" s="290"/>
      <c r="MZZ1" s="290"/>
      <c r="NAA1" s="290"/>
      <c r="NAB1" s="290"/>
      <c r="NAC1" s="290"/>
      <c r="NAD1" s="290"/>
      <c r="NAE1" s="290"/>
      <c r="NAF1" s="290"/>
      <c r="NAG1" s="290"/>
      <c r="NAH1" s="290"/>
      <c r="NAI1" s="290"/>
      <c r="NAJ1" s="290"/>
      <c r="NAK1" s="290"/>
      <c r="NAL1" s="290"/>
      <c r="NAM1" s="290"/>
      <c r="NAN1" s="290"/>
      <c r="NAO1" s="290"/>
      <c r="NAP1" s="290"/>
      <c r="NAQ1" s="290"/>
      <c r="NAR1" s="290"/>
      <c r="NAS1" s="290"/>
      <c r="NAT1" s="290"/>
      <c r="NAU1" s="290"/>
      <c r="NAV1" s="290"/>
      <c r="NAW1" s="290"/>
      <c r="NAX1" s="290"/>
      <c r="NAY1" s="290"/>
      <c r="NAZ1" s="290"/>
      <c r="NBA1" s="290"/>
      <c r="NBB1" s="290"/>
      <c r="NBC1" s="290"/>
      <c r="NBD1" s="290"/>
      <c r="NBE1" s="290"/>
      <c r="NBF1" s="290"/>
      <c r="NBG1" s="290"/>
      <c r="NBH1" s="290"/>
      <c r="NBI1" s="290"/>
      <c r="NBJ1" s="290"/>
      <c r="NBK1" s="290"/>
      <c r="NBL1" s="290"/>
      <c r="NBM1" s="290"/>
      <c r="NBN1" s="290"/>
      <c r="NBO1" s="290"/>
      <c r="NBP1" s="290"/>
      <c r="NBQ1" s="290"/>
      <c r="NBR1" s="290"/>
      <c r="NBS1" s="290"/>
      <c r="NBT1" s="290"/>
      <c r="NBU1" s="290"/>
      <c r="NBV1" s="290"/>
      <c r="NBW1" s="290"/>
      <c r="NBX1" s="290"/>
      <c r="NBY1" s="290"/>
      <c r="NBZ1" s="290"/>
      <c r="NCA1" s="290"/>
      <c r="NCB1" s="290"/>
      <c r="NCC1" s="290"/>
      <c r="NCD1" s="290"/>
      <c r="NCE1" s="290"/>
      <c r="NCF1" s="290"/>
      <c r="NCG1" s="290"/>
      <c r="NCH1" s="290"/>
      <c r="NCI1" s="290"/>
      <c r="NCJ1" s="290"/>
      <c r="NCK1" s="290"/>
      <c r="NCL1" s="290"/>
      <c r="NCM1" s="290"/>
      <c r="NCN1" s="290"/>
      <c r="NCO1" s="290"/>
      <c r="NCP1" s="290"/>
      <c r="NCQ1" s="290"/>
      <c r="NCR1" s="290"/>
      <c r="NCS1" s="290"/>
      <c r="NCT1" s="290"/>
      <c r="NCU1" s="290"/>
      <c r="NCV1" s="290"/>
      <c r="NCW1" s="290"/>
      <c r="NCX1" s="290"/>
      <c r="NCY1" s="290"/>
      <c r="NCZ1" s="290"/>
      <c r="NDA1" s="290"/>
      <c r="NDB1" s="290"/>
      <c r="NDC1" s="290"/>
      <c r="NDD1" s="290"/>
      <c r="NDE1" s="290"/>
      <c r="NDF1" s="290"/>
      <c r="NDG1" s="290"/>
      <c r="NDH1" s="290"/>
      <c r="NDI1" s="290"/>
      <c r="NDJ1" s="290"/>
      <c r="NDK1" s="290"/>
      <c r="NDL1" s="290"/>
      <c r="NDM1" s="290"/>
      <c r="NDN1" s="290"/>
      <c r="NDO1" s="290"/>
      <c r="NDP1" s="290"/>
      <c r="NDQ1" s="290"/>
      <c r="NDR1" s="290"/>
      <c r="NDS1" s="290"/>
      <c r="NDT1" s="290"/>
      <c r="NDU1" s="290"/>
      <c r="NDV1" s="290"/>
      <c r="NDW1" s="290"/>
      <c r="NDX1" s="290"/>
      <c r="NDY1" s="290"/>
      <c r="NDZ1" s="290"/>
      <c r="NEA1" s="290"/>
      <c r="NEB1" s="290"/>
      <c r="NEC1" s="290"/>
      <c r="NED1" s="290"/>
      <c r="NEE1" s="290"/>
      <c r="NEF1" s="290"/>
      <c r="NEG1" s="290"/>
      <c r="NEH1" s="290"/>
      <c r="NEI1" s="290"/>
      <c r="NEJ1" s="290"/>
      <c r="NEK1" s="290"/>
      <c r="NEL1" s="290"/>
      <c r="NEM1" s="290"/>
      <c r="NEN1" s="290"/>
      <c r="NEO1" s="290"/>
      <c r="NEP1" s="290"/>
      <c r="NEQ1" s="290"/>
      <c r="NER1" s="290"/>
      <c r="NES1" s="290"/>
      <c r="NET1" s="290"/>
      <c r="NEU1" s="290"/>
      <c r="NEV1" s="290"/>
      <c r="NEW1" s="290"/>
      <c r="NEX1" s="290"/>
      <c r="NEY1" s="290"/>
      <c r="NEZ1" s="290"/>
      <c r="NFA1" s="290"/>
      <c r="NFB1" s="290"/>
      <c r="NFC1" s="290"/>
      <c r="NFD1" s="290"/>
      <c r="NFE1" s="290"/>
      <c r="NFF1" s="290"/>
      <c r="NFG1" s="290"/>
      <c r="NFH1" s="290"/>
      <c r="NFI1" s="290"/>
      <c r="NFJ1" s="290"/>
      <c r="NFK1" s="290"/>
      <c r="NFL1" s="290"/>
      <c r="NFM1" s="290"/>
      <c r="NFN1" s="290"/>
      <c r="NFO1" s="290"/>
      <c r="NFP1" s="290"/>
      <c r="NFQ1" s="290"/>
      <c r="NFR1" s="290"/>
      <c r="NFS1" s="290"/>
      <c r="NFT1" s="290"/>
      <c r="NFU1" s="290"/>
      <c r="NFV1" s="290"/>
      <c r="NFW1" s="290"/>
      <c r="NFX1" s="290"/>
      <c r="NFY1" s="290"/>
      <c r="NFZ1" s="290"/>
      <c r="NGA1" s="290"/>
      <c r="NGB1" s="290"/>
      <c r="NGC1" s="290"/>
      <c r="NGD1" s="290"/>
      <c r="NGE1" s="290"/>
      <c r="NGF1" s="290"/>
      <c r="NGG1" s="290"/>
      <c r="NGH1" s="290"/>
      <c r="NGI1" s="290"/>
      <c r="NGJ1" s="290"/>
      <c r="NGK1" s="290"/>
      <c r="NGL1" s="290"/>
      <c r="NGM1" s="290"/>
      <c r="NGN1" s="290"/>
      <c r="NGO1" s="290"/>
      <c r="NGP1" s="290"/>
      <c r="NGQ1" s="290"/>
      <c r="NGR1" s="290"/>
      <c r="NGS1" s="290"/>
      <c r="NGT1" s="290"/>
      <c r="NGU1" s="290"/>
      <c r="NGV1" s="290"/>
      <c r="NGW1" s="290"/>
      <c r="NGX1" s="290"/>
      <c r="NGY1" s="290"/>
      <c r="NGZ1" s="290"/>
      <c r="NHA1" s="290"/>
      <c r="NHB1" s="290"/>
      <c r="NHC1" s="290"/>
      <c r="NHD1" s="290"/>
      <c r="NHE1" s="290"/>
      <c r="NHF1" s="290"/>
      <c r="NHG1" s="290"/>
      <c r="NHH1" s="290"/>
      <c r="NHI1" s="290"/>
      <c r="NHJ1" s="290"/>
      <c r="NHK1" s="290"/>
      <c r="NHL1" s="290"/>
      <c r="NHM1" s="290"/>
      <c r="NHN1" s="290"/>
      <c r="NHO1" s="290"/>
      <c r="NHP1" s="290"/>
      <c r="NHQ1" s="290"/>
      <c r="NHR1" s="290"/>
      <c r="NHS1" s="290"/>
      <c r="NHT1" s="290"/>
      <c r="NHU1" s="290"/>
      <c r="NHV1" s="290"/>
      <c r="NHW1" s="290"/>
      <c r="NHX1" s="290"/>
      <c r="NHY1" s="290"/>
      <c r="NHZ1" s="290"/>
      <c r="NIA1" s="290"/>
      <c r="NIB1" s="290"/>
      <c r="NIC1" s="290"/>
      <c r="NID1" s="290"/>
      <c r="NIE1" s="290"/>
      <c r="NIF1" s="290"/>
      <c r="NIG1" s="290"/>
      <c r="NIH1" s="290"/>
      <c r="NII1" s="290"/>
      <c r="NIJ1" s="290"/>
      <c r="NIK1" s="290"/>
      <c r="NIL1" s="290"/>
      <c r="NIM1" s="290"/>
      <c r="NIN1" s="290"/>
      <c r="NIO1" s="290"/>
      <c r="NIP1" s="290"/>
      <c r="NIQ1" s="290"/>
      <c r="NIR1" s="290"/>
      <c r="NIS1" s="290"/>
      <c r="NIT1" s="290"/>
      <c r="NIU1" s="290"/>
      <c r="NIV1" s="290"/>
      <c r="NIW1" s="290"/>
      <c r="NIX1" s="290"/>
      <c r="NIY1" s="290"/>
      <c r="NIZ1" s="290"/>
      <c r="NJA1" s="290"/>
      <c r="NJB1" s="290"/>
      <c r="NJC1" s="290"/>
      <c r="NJD1" s="290"/>
      <c r="NJE1" s="290"/>
      <c r="NJF1" s="290"/>
      <c r="NJG1" s="290"/>
      <c r="NJH1" s="290"/>
      <c r="NJI1" s="290"/>
      <c r="NJJ1" s="290"/>
      <c r="NJK1" s="290"/>
      <c r="NJL1" s="290"/>
      <c r="NJM1" s="290"/>
      <c r="NJN1" s="290"/>
      <c r="NJO1" s="290"/>
      <c r="NJP1" s="290"/>
      <c r="NJQ1" s="290"/>
      <c r="NJR1" s="290"/>
      <c r="NJS1" s="290"/>
      <c r="NJT1" s="290"/>
      <c r="NJU1" s="290"/>
      <c r="NJV1" s="290"/>
      <c r="NJW1" s="290"/>
      <c r="NJX1" s="290"/>
      <c r="NJY1" s="290"/>
      <c r="NJZ1" s="290"/>
      <c r="NKA1" s="290"/>
      <c r="NKB1" s="290"/>
      <c r="NKC1" s="290"/>
      <c r="NKD1" s="290"/>
      <c r="NKE1" s="290"/>
      <c r="NKF1" s="290"/>
      <c r="NKG1" s="290"/>
      <c r="NKH1" s="290"/>
      <c r="NKI1" s="290"/>
      <c r="NKJ1" s="290"/>
      <c r="NKK1" s="290"/>
      <c r="NKL1" s="290"/>
      <c r="NKM1" s="290"/>
      <c r="NKN1" s="290"/>
      <c r="NKO1" s="290"/>
      <c r="NKP1" s="290"/>
      <c r="NKQ1" s="290"/>
      <c r="NKR1" s="290"/>
      <c r="NKS1" s="290"/>
      <c r="NKT1" s="290"/>
      <c r="NKU1" s="290"/>
      <c r="NKV1" s="290"/>
      <c r="NKW1" s="290"/>
      <c r="NKX1" s="290"/>
      <c r="NKY1" s="290"/>
      <c r="NKZ1" s="290"/>
      <c r="NLA1" s="290"/>
      <c r="NLB1" s="290"/>
      <c r="NLC1" s="290"/>
      <c r="NLD1" s="290"/>
      <c r="NLE1" s="290"/>
      <c r="NLF1" s="290"/>
      <c r="NLG1" s="290"/>
      <c r="NLH1" s="290"/>
      <c r="NLI1" s="290"/>
      <c r="NLJ1" s="290"/>
      <c r="NLK1" s="290"/>
      <c r="NLL1" s="290"/>
      <c r="NLM1" s="290"/>
      <c r="NLN1" s="290"/>
      <c r="NLO1" s="290"/>
      <c r="NLP1" s="290"/>
      <c r="NLQ1" s="290"/>
      <c r="NLR1" s="290"/>
      <c r="NLS1" s="290"/>
      <c r="NLT1" s="290"/>
      <c r="NLU1" s="290"/>
      <c r="NLV1" s="290"/>
      <c r="NLW1" s="290"/>
      <c r="NLX1" s="290"/>
      <c r="NLY1" s="290"/>
      <c r="NLZ1" s="290"/>
      <c r="NMA1" s="290"/>
      <c r="NMB1" s="290"/>
      <c r="NMC1" s="290"/>
      <c r="NMD1" s="290"/>
      <c r="NME1" s="290"/>
      <c r="NMF1" s="290"/>
      <c r="NMG1" s="290"/>
      <c r="NMH1" s="290"/>
      <c r="NMI1" s="290"/>
      <c r="NMJ1" s="290"/>
      <c r="NMK1" s="290"/>
      <c r="NML1" s="290"/>
      <c r="NMM1" s="290"/>
      <c r="NMN1" s="290"/>
      <c r="NMO1" s="290"/>
      <c r="NMP1" s="290"/>
      <c r="NMQ1" s="290"/>
      <c r="NMR1" s="290"/>
      <c r="NMS1" s="290"/>
      <c r="NMT1" s="290"/>
      <c r="NMU1" s="290"/>
      <c r="NMV1" s="290"/>
      <c r="NMW1" s="290"/>
      <c r="NMX1" s="290"/>
      <c r="NMY1" s="290"/>
      <c r="NMZ1" s="290"/>
      <c r="NNA1" s="290"/>
      <c r="NNB1" s="290"/>
      <c r="NNC1" s="290"/>
      <c r="NND1" s="290"/>
      <c r="NNE1" s="290"/>
      <c r="NNF1" s="290"/>
      <c r="NNG1" s="290"/>
      <c r="NNH1" s="290"/>
      <c r="NNI1" s="290"/>
      <c r="NNJ1" s="290"/>
      <c r="NNK1" s="290"/>
      <c r="NNL1" s="290"/>
      <c r="NNM1" s="290"/>
      <c r="NNN1" s="290"/>
      <c r="NNO1" s="290"/>
      <c r="NNP1" s="290"/>
      <c r="NNQ1" s="290"/>
      <c r="NNR1" s="290"/>
      <c r="NNS1" s="290"/>
      <c r="NNT1" s="290"/>
      <c r="NNU1" s="290"/>
      <c r="NNV1" s="290"/>
      <c r="NNW1" s="290"/>
      <c r="NNX1" s="290"/>
      <c r="NNY1" s="290"/>
      <c r="NNZ1" s="290"/>
      <c r="NOA1" s="290"/>
      <c r="NOB1" s="290"/>
      <c r="NOC1" s="290"/>
      <c r="NOD1" s="290"/>
      <c r="NOE1" s="290"/>
      <c r="NOF1" s="290"/>
      <c r="NOG1" s="290"/>
      <c r="NOH1" s="290"/>
      <c r="NOI1" s="290"/>
      <c r="NOJ1" s="290"/>
      <c r="NOK1" s="290"/>
      <c r="NOL1" s="290"/>
      <c r="NOM1" s="290"/>
      <c r="NON1" s="290"/>
      <c r="NOO1" s="290"/>
      <c r="NOP1" s="290"/>
      <c r="NOQ1" s="290"/>
      <c r="NOR1" s="290"/>
      <c r="NOS1" s="290"/>
      <c r="NOT1" s="290"/>
      <c r="NOU1" s="290"/>
      <c r="NOV1" s="290"/>
      <c r="NOW1" s="290"/>
      <c r="NOX1" s="290"/>
      <c r="NOY1" s="290"/>
      <c r="NOZ1" s="290"/>
      <c r="NPA1" s="290"/>
      <c r="NPB1" s="290"/>
      <c r="NPC1" s="290"/>
      <c r="NPD1" s="290"/>
      <c r="NPE1" s="290"/>
      <c r="NPF1" s="290"/>
      <c r="NPG1" s="290"/>
      <c r="NPH1" s="290"/>
      <c r="NPI1" s="290"/>
      <c r="NPJ1" s="290"/>
      <c r="NPK1" s="290"/>
      <c r="NPL1" s="290"/>
      <c r="NPM1" s="290"/>
      <c r="NPN1" s="290"/>
      <c r="NPO1" s="290"/>
      <c r="NPP1" s="290"/>
      <c r="NPQ1" s="290"/>
      <c r="NPR1" s="290"/>
      <c r="NPS1" s="290"/>
      <c r="NPT1" s="290"/>
      <c r="NPU1" s="290"/>
      <c r="NPV1" s="290"/>
      <c r="NPW1" s="290"/>
      <c r="NPX1" s="290"/>
      <c r="NPY1" s="290"/>
      <c r="NPZ1" s="290"/>
      <c r="NQA1" s="290"/>
      <c r="NQB1" s="290"/>
      <c r="NQC1" s="290"/>
      <c r="NQD1" s="290"/>
      <c r="NQE1" s="290"/>
      <c r="NQF1" s="290"/>
      <c r="NQG1" s="290"/>
      <c r="NQH1" s="290"/>
      <c r="NQI1" s="290"/>
      <c r="NQJ1" s="290"/>
      <c r="NQK1" s="290"/>
      <c r="NQL1" s="290"/>
      <c r="NQM1" s="290"/>
      <c r="NQN1" s="290"/>
      <c r="NQO1" s="290"/>
      <c r="NQP1" s="290"/>
      <c r="NQQ1" s="290"/>
      <c r="NQR1" s="290"/>
      <c r="NQS1" s="290"/>
      <c r="NQT1" s="290"/>
      <c r="NQU1" s="290"/>
      <c r="NQV1" s="290"/>
      <c r="NQW1" s="290"/>
      <c r="NQX1" s="290"/>
      <c r="NQY1" s="290"/>
      <c r="NQZ1" s="290"/>
      <c r="NRA1" s="290"/>
      <c r="NRB1" s="290"/>
      <c r="NRC1" s="290"/>
      <c r="NRD1" s="290"/>
      <c r="NRE1" s="290"/>
      <c r="NRF1" s="290"/>
      <c r="NRG1" s="290"/>
      <c r="NRH1" s="290"/>
      <c r="NRI1" s="290"/>
      <c r="NRJ1" s="290"/>
      <c r="NRK1" s="290"/>
      <c r="NRL1" s="290"/>
      <c r="NRM1" s="290"/>
      <c r="NRN1" s="290"/>
      <c r="NRO1" s="290"/>
      <c r="NRP1" s="290"/>
      <c r="NRQ1" s="290"/>
      <c r="NRR1" s="290"/>
      <c r="NRS1" s="290"/>
      <c r="NRT1" s="290"/>
      <c r="NRU1" s="290"/>
      <c r="NRV1" s="290"/>
      <c r="NRW1" s="290"/>
      <c r="NRX1" s="290"/>
      <c r="NRY1" s="290"/>
      <c r="NRZ1" s="290"/>
      <c r="NSA1" s="290"/>
      <c r="NSB1" s="290"/>
      <c r="NSC1" s="290"/>
      <c r="NSD1" s="290"/>
      <c r="NSE1" s="290"/>
      <c r="NSF1" s="290"/>
      <c r="NSG1" s="290"/>
      <c r="NSH1" s="290"/>
      <c r="NSI1" s="290"/>
      <c r="NSJ1" s="290"/>
      <c r="NSK1" s="290"/>
      <c r="NSL1" s="290"/>
      <c r="NSM1" s="290"/>
      <c r="NSN1" s="290"/>
      <c r="NSO1" s="290"/>
      <c r="NSP1" s="290"/>
      <c r="NSQ1" s="290"/>
      <c r="NSR1" s="290"/>
      <c r="NSS1" s="290"/>
      <c r="NST1" s="290"/>
      <c r="NSU1" s="290"/>
      <c r="NSV1" s="290"/>
      <c r="NSW1" s="290"/>
      <c r="NSX1" s="290"/>
      <c r="NSY1" s="290"/>
      <c r="NSZ1" s="290"/>
      <c r="NTA1" s="290"/>
      <c r="NTB1" s="290"/>
      <c r="NTC1" s="290"/>
      <c r="NTD1" s="290"/>
      <c r="NTE1" s="290"/>
      <c r="NTF1" s="290"/>
      <c r="NTG1" s="290"/>
      <c r="NTH1" s="290"/>
      <c r="NTI1" s="290"/>
      <c r="NTJ1" s="290"/>
      <c r="NTK1" s="290"/>
      <c r="NTL1" s="290"/>
      <c r="NTM1" s="290"/>
      <c r="NTN1" s="290"/>
      <c r="NTO1" s="290"/>
      <c r="NTP1" s="290"/>
      <c r="NTQ1" s="290"/>
      <c r="NTR1" s="290"/>
      <c r="NTS1" s="290"/>
      <c r="NTT1" s="290"/>
      <c r="NTU1" s="290"/>
      <c r="NTV1" s="290"/>
      <c r="NTW1" s="290"/>
      <c r="NTX1" s="290"/>
      <c r="NTY1" s="290"/>
      <c r="NTZ1" s="290"/>
      <c r="NUA1" s="290"/>
      <c r="NUB1" s="290"/>
      <c r="NUC1" s="290"/>
      <c r="NUD1" s="290"/>
      <c r="NUE1" s="290"/>
      <c r="NUF1" s="290"/>
      <c r="NUG1" s="290"/>
      <c r="NUH1" s="290"/>
      <c r="NUI1" s="290"/>
      <c r="NUJ1" s="290"/>
      <c r="NUK1" s="290"/>
      <c r="NUL1" s="290"/>
      <c r="NUM1" s="290"/>
      <c r="NUN1" s="290"/>
      <c r="NUO1" s="290"/>
      <c r="NUP1" s="290"/>
      <c r="NUQ1" s="290"/>
      <c r="NUR1" s="290"/>
      <c r="NUS1" s="290"/>
      <c r="NUT1" s="290"/>
      <c r="NUU1" s="290"/>
      <c r="NUV1" s="290"/>
      <c r="NUW1" s="290"/>
      <c r="NUX1" s="290"/>
      <c r="NUY1" s="290"/>
      <c r="NUZ1" s="290"/>
      <c r="NVA1" s="290"/>
      <c r="NVB1" s="290"/>
      <c r="NVC1" s="290"/>
      <c r="NVD1" s="290"/>
      <c r="NVE1" s="290"/>
      <c r="NVF1" s="290"/>
      <c r="NVG1" s="290"/>
      <c r="NVH1" s="290"/>
      <c r="NVI1" s="290"/>
      <c r="NVJ1" s="290"/>
      <c r="NVK1" s="290"/>
      <c r="NVL1" s="290"/>
      <c r="NVM1" s="290"/>
      <c r="NVN1" s="290"/>
      <c r="NVO1" s="290"/>
      <c r="NVP1" s="290"/>
      <c r="NVQ1" s="290"/>
      <c r="NVR1" s="290"/>
      <c r="NVS1" s="290"/>
      <c r="NVT1" s="290"/>
      <c r="NVU1" s="290"/>
      <c r="NVV1" s="290"/>
      <c r="NVW1" s="290"/>
      <c r="NVX1" s="290"/>
      <c r="NVY1" s="290"/>
      <c r="NVZ1" s="290"/>
      <c r="NWA1" s="290"/>
      <c r="NWB1" s="290"/>
      <c r="NWC1" s="290"/>
      <c r="NWD1" s="290"/>
      <c r="NWE1" s="290"/>
      <c r="NWF1" s="290"/>
      <c r="NWG1" s="290"/>
      <c r="NWH1" s="290"/>
      <c r="NWI1" s="290"/>
      <c r="NWJ1" s="290"/>
      <c r="NWK1" s="290"/>
      <c r="NWL1" s="290"/>
      <c r="NWM1" s="290"/>
      <c r="NWN1" s="290"/>
      <c r="NWO1" s="290"/>
      <c r="NWP1" s="290"/>
      <c r="NWQ1" s="290"/>
      <c r="NWR1" s="290"/>
      <c r="NWS1" s="290"/>
      <c r="NWT1" s="290"/>
      <c r="NWU1" s="290"/>
      <c r="NWV1" s="290"/>
      <c r="NWW1" s="290"/>
      <c r="NWX1" s="290"/>
      <c r="NWY1" s="290"/>
      <c r="NWZ1" s="290"/>
      <c r="NXA1" s="290"/>
      <c r="NXB1" s="290"/>
      <c r="NXC1" s="290"/>
      <c r="NXD1" s="290"/>
      <c r="NXE1" s="290"/>
      <c r="NXF1" s="290"/>
      <c r="NXG1" s="290"/>
      <c r="NXH1" s="290"/>
      <c r="NXI1" s="290"/>
      <c r="NXJ1" s="290"/>
      <c r="NXK1" s="290"/>
      <c r="NXL1" s="290"/>
      <c r="NXM1" s="290"/>
      <c r="NXN1" s="290"/>
      <c r="NXO1" s="290"/>
      <c r="NXP1" s="290"/>
      <c r="NXQ1" s="290"/>
      <c r="NXR1" s="290"/>
      <c r="NXS1" s="290"/>
      <c r="NXT1" s="290"/>
      <c r="NXU1" s="290"/>
      <c r="NXV1" s="290"/>
      <c r="NXW1" s="290"/>
      <c r="NXX1" s="290"/>
      <c r="NXY1" s="290"/>
      <c r="NXZ1" s="290"/>
      <c r="NYA1" s="290"/>
      <c r="NYB1" s="290"/>
      <c r="NYC1" s="290"/>
      <c r="NYD1" s="290"/>
      <c r="NYE1" s="290"/>
      <c r="NYF1" s="290"/>
      <c r="NYG1" s="290"/>
      <c r="NYH1" s="290"/>
      <c r="NYI1" s="290"/>
      <c r="NYJ1" s="290"/>
      <c r="NYK1" s="290"/>
      <c r="NYL1" s="290"/>
      <c r="NYM1" s="290"/>
      <c r="NYN1" s="290"/>
      <c r="NYO1" s="290"/>
      <c r="NYP1" s="290"/>
      <c r="NYQ1" s="290"/>
      <c r="NYR1" s="290"/>
      <c r="NYS1" s="290"/>
      <c r="NYT1" s="290"/>
      <c r="NYU1" s="290"/>
      <c r="NYV1" s="290"/>
      <c r="NYW1" s="290"/>
      <c r="NYX1" s="290"/>
      <c r="NYY1" s="290"/>
      <c r="NYZ1" s="290"/>
      <c r="NZA1" s="290"/>
      <c r="NZB1" s="290"/>
      <c r="NZC1" s="290"/>
      <c r="NZD1" s="290"/>
      <c r="NZE1" s="290"/>
      <c r="NZF1" s="290"/>
      <c r="NZG1" s="290"/>
      <c r="NZH1" s="290"/>
      <c r="NZI1" s="290"/>
      <c r="NZJ1" s="290"/>
      <c r="NZK1" s="290"/>
      <c r="NZL1" s="290"/>
      <c r="NZM1" s="290"/>
      <c r="NZN1" s="290"/>
      <c r="NZO1" s="290"/>
      <c r="NZP1" s="290"/>
      <c r="NZQ1" s="290"/>
      <c r="NZR1" s="290"/>
      <c r="NZS1" s="290"/>
      <c r="NZT1" s="290"/>
      <c r="NZU1" s="290"/>
      <c r="NZV1" s="290"/>
      <c r="NZW1" s="290"/>
      <c r="NZX1" s="290"/>
      <c r="NZY1" s="290"/>
      <c r="NZZ1" s="290"/>
      <c r="OAA1" s="290"/>
      <c r="OAB1" s="290"/>
      <c r="OAC1" s="290"/>
      <c r="OAD1" s="290"/>
      <c r="OAE1" s="290"/>
      <c r="OAF1" s="290"/>
      <c r="OAG1" s="290"/>
      <c r="OAH1" s="290"/>
      <c r="OAI1" s="290"/>
      <c r="OAJ1" s="290"/>
      <c r="OAK1" s="290"/>
      <c r="OAL1" s="290"/>
      <c r="OAM1" s="290"/>
      <c r="OAN1" s="290"/>
      <c r="OAO1" s="290"/>
      <c r="OAP1" s="290"/>
      <c r="OAQ1" s="290"/>
      <c r="OAR1" s="290"/>
      <c r="OAS1" s="290"/>
      <c r="OAT1" s="290"/>
      <c r="OAU1" s="290"/>
      <c r="OAV1" s="290"/>
      <c r="OAW1" s="290"/>
      <c r="OAX1" s="290"/>
      <c r="OAY1" s="290"/>
      <c r="OAZ1" s="290"/>
      <c r="OBA1" s="290"/>
      <c r="OBB1" s="290"/>
      <c r="OBC1" s="290"/>
      <c r="OBD1" s="290"/>
      <c r="OBE1" s="290"/>
      <c r="OBF1" s="290"/>
      <c r="OBG1" s="290"/>
      <c r="OBH1" s="290"/>
      <c r="OBI1" s="290"/>
      <c r="OBJ1" s="290"/>
      <c r="OBK1" s="290"/>
      <c r="OBL1" s="290"/>
      <c r="OBM1" s="290"/>
      <c r="OBN1" s="290"/>
      <c r="OBO1" s="290"/>
      <c r="OBP1" s="290"/>
      <c r="OBQ1" s="290"/>
      <c r="OBR1" s="290"/>
      <c r="OBS1" s="290"/>
      <c r="OBT1" s="290"/>
      <c r="OBU1" s="290"/>
      <c r="OBV1" s="290"/>
      <c r="OBW1" s="290"/>
      <c r="OBX1" s="290"/>
      <c r="OBY1" s="290"/>
      <c r="OBZ1" s="290"/>
      <c r="OCA1" s="290"/>
      <c r="OCB1" s="290"/>
      <c r="OCC1" s="290"/>
      <c r="OCD1" s="290"/>
      <c r="OCE1" s="290"/>
      <c r="OCF1" s="290"/>
      <c r="OCG1" s="290"/>
      <c r="OCH1" s="290"/>
      <c r="OCI1" s="290"/>
      <c r="OCJ1" s="290"/>
      <c r="OCK1" s="290"/>
      <c r="OCL1" s="290"/>
      <c r="OCM1" s="290"/>
      <c r="OCN1" s="290"/>
      <c r="OCO1" s="290"/>
      <c r="OCP1" s="290"/>
      <c r="OCQ1" s="290"/>
      <c r="OCR1" s="290"/>
      <c r="OCS1" s="290"/>
      <c r="OCT1" s="290"/>
      <c r="OCU1" s="290"/>
      <c r="OCV1" s="290"/>
      <c r="OCW1" s="290"/>
      <c r="OCX1" s="290"/>
      <c r="OCY1" s="290"/>
      <c r="OCZ1" s="290"/>
      <c r="ODA1" s="290"/>
      <c r="ODB1" s="290"/>
      <c r="ODC1" s="290"/>
      <c r="ODD1" s="290"/>
      <c r="ODE1" s="290"/>
      <c r="ODF1" s="290"/>
      <c r="ODG1" s="290"/>
      <c r="ODH1" s="290"/>
      <c r="ODI1" s="290"/>
      <c r="ODJ1" s="290"/>
      <c r="ODK1" s="290"/>
      <c r="ODL1" s="290"/>
      <c r="ODM1" s="290"/>
      <c r="ODN1" s="290"/>
      <c r="ODO1" s="290"/>
      <c r="ODP1" s="290"/>
      <c r="ODQ1" s="290"/>
      <c r="ODR1" s="290"/>
      <c r="ODS1" s="290"/>
      <c r="ODT1" s="290"/>
      <c r="ODU1" s="290"/>
      <c r="ODV1" s="290"/>
      <c r="ODW1" s="290"/>
      <c r="ODX1" s="290"/>
      <c r="ODY1" s="290"/>
      <c r="ODZ1" s="290"/>
      <c r="OEA1" s="290"/>
      <c r="OEB1" s="290"/>
      <c r="OEC1" s="290"/>
      <c r="OED1" s="290"/>
      <c r="OEE1" s="290"/>
      <c r="OEF1" s="290"/>
      <c r="OEG1" s="290"/>
      <c r="OEH1" s="290"/>
      <c r="OEI1" s="290"/>
      <c r="OEJ1" s="290"/>
      <c r="OEK1" s="290"/>
      <c r="OEL1" s="290"/>
      <c r="OEM1" s="290"/>
      <c r="OEN1" s="290"/>
      <c r="OEO1" s="290"/>
      <c r="OEP1" s="290"/>
      <c r="OEQ1" s="290"/>
      <c r="OER1" s="290"/>
      <c r="OES1" s="290"/>
      <c r="OET1" s="290"/>
      <c r="OEU1" s="290"/>
      <c r="OEV1" s="290"/>
      <c r="OEW1" s="290"/>
      <c r="OEX1" s="290"/>
      <c r="OEY1" s="290"/>
      <c r="OEZ1" s="290"/>
      <c r="OFA1" s="290"/>
      <c r="OFB1" s="290"/>
      <c r="OFC1" s="290"/>
      <c r="OFD1" s="290"/>
      <c r="OFE1" s="290"/>
      <c r="OFF1" s="290"/>
      <c r="OFG1" s="290"/>
      <c r="OFH1" s="290"/>
      <c r="OFI1" s="290"/>
      <c r="OFJ1" s="290"/>
      <c r="OFK1" s="290"/>
      <c r="OFL1" s="290"/>
      <c r="OFM1" s="290"/>
      <c r="OFN1" s="290"/>
      <c r="OFO1" s="290"/>
      <c r="OFP1" s="290"/>
      <c r="OFQ1" s="290"/>
      <c r="OFR1" s="290"/>
      <c r="OFS1" s="290"/>
      <c r="OFT1" s="290"/>
      <c r="OFU1" s="290"/>
      <c r="OFV1" s="290"/>
      <c r="OFW1" s="290"/>
      <c r="OFX1" s="290"/>
      <c r="OFY1" s="290"/>
      <c r="OFZ1" s="290"/>
      <c r="OGA1" s="290"/>
      <c r="OGB1" s="290"/>
      <c r="OGC1" s="290"/>
      <c r="OGD1" s="290"/>
      <c r="OGE1" s="290"/>
      <c r="OGF1" s="290"/>
      <c r="OGG1" s="290"/>
      <c r="OGH1" s="290"/>
      <c r="OGI1" s="290"/>
      <c r="OGJ1" s="290"/>
      <c r="OGK1" s="290"/>
      <c r="OGL1" s="290"/>
      <c r="OGM1" s="290"/>
      <c r="OGN1" s="290"/>
      <c r="OGO1" s="290"/>
      <c r="OGP1" s="290"/>
      <c r="OGQ1" s="290"/>
      <c r="OGR1" s="290"/>
      <c r="OGS1" s="290"/>
      <c r="OGT1" s="290"/>
      <c r="OGU1" s="290"/>
      <c r="OGV1" s="290"/>
      <c r="OGW1" s="290"/>
      <c r="OGX1" s="290"/>
      <c r="OGY1" s="290"/>
      <c r="OGZ1" s="290"/>
      <c r="OHA1" s="290"/>
      <c r="OHB1" s="290"/>
      <c r="OHC1" s="290"/>
      <c r="OHD1" s="290"/>
      <c r="OHE1" s="290"/>
      <c r="OHF1" s="290"/>
      <c r="OHG1" s="290"/>
      <c r="OHH1" s="290"/>
      <c r="OHI1" s="290"/>
      <c r="OHJ1" s="290"/>
      <c r="OHK1" s="290"/>
      <c r="OHL1" s="290"/>
      <c r="OHM1" s="290"/>
      <c r="OHN1" s="290"/>
      <c r="OHO1" s="290"/>
      <c r="OHP1" s="290"/>
      <c r="OHQ1" s="290"/>
      <c r="OHR1" s="290"/>
      <c r="OHS1" s="290"/>
      <c r="OHT1" s="290"/>
      <c r="OHU1" s="290"/>
      <c r="OHV1" s="290"/>
      <c r="OHW1" s="290"/>
      <c r="OHX1" s="290"/>
      <c r="OHY1" s="290"/>
      <c r="OHZ1" s="290"/>
      <c r="OIA1" s="290"/>
      <c r="OIB1" s="290"/>
      <c r="OIC1" s="290"/>
      <c r="OID1" s="290"/>
      <c r="OIE1" s="290"/>
      <c r="OIF1" s="290"/>
      <c r="OIG1" s="290"/>
      <c r="OIH1" s="290"/>
      <c r="OII1" s="290"/>
      <c r="OIJ1" s="290"/>
      <c r="OIK1" s="290"/>
      <c r="OIL1" s="290"/>
      <c r="OIM1" s="290"/>
      <c r="OIN1" s="290"/>
      <c r="OIO1" s="290"/>
      <c r="OIP1" s="290"/>
      <c r="OIQ1" s="290"/>
      <c r="OIR1" s="290"/>
      <c r="OIS1" s="290"/>
      <c r="OIT1" s="290"/>
      <c r="OIU1" s="290"/>
      <c r="OIV1" s="290"/>
      <c r="OIW1" s="290"/>
      <c r="OIX1" s="290"/>
      <c r="OIY1" s="290"/>
      <c r="OIZ1" s="290"/>
      <c r="OJA1" s="290"/>
      <c r="OJB1" s="290"/>
      <c r="OJC1" s="290"/>
      <c r="OJD1" s="290"/>
      <c r="OJE1" s="290"/>
      <c r="OJF1" s="290"/>
      <c r="OJG1" s="290"/>
      <c r="OJH1" s="290"/>
      <c r="OJI1" s="290"/>
      <c r="OJJ1" s="290"/>
      <c r="OJK1" s="290"/>
      <c r="OJL1" s="290"/>
      <c r="OJM1" s="290"/>
      <c r="OJN1" s="290"/>
      <c r="OJO1" s="290"/>
      <c r="OJP1" s="290"/>
      <c r="OJQ1" s="290"/>
      <c r="OJR1" s="290"/>
      <c r="OJS1" s="290"/>
      <c r="OJT1" s="290"/>
      <c r="OJU1" s="290"/>
      <c r="OJV1" s="290"/>
      <c r="OJW1" s="290"/>
      <c r="OJX1" s="290"/>
      <c r="OJY1" s="290"/>
      <c r="OJZ1" s="290"/>
      <c r="OKA1" s="290"/>
      <c r="OKB1" s="290"/>
      <c r="OKC1" s="290"/>
      <c r="OKD1" s="290"/>
      <c r="OKE1" s="290"/>
      <c r="OKF1" s="290"/>
      <c r="OKG1" s="290"/>
      <c r="OKH1" s="290"/>
      <c r="OKI1" s="290"/>
      <c r="OKJ1" s="290"/>
      <c r="OKK1" s="290"/>
      <c r="OKL1" s="290"/>
      <c r="OKM1" s="290"/>
      <c r="OKN1" s="290"/>
      <c r="OKO1" s="290"/>
      <c r="OKP1" s="290"/>
      <c r="OKQ1" s="290"/>
      <c r="OKR1" s="290"/>
      <c r="OKS1" s="290"/>
      <c r="OKT1" s="290"/>
      <c r="OKU1" s="290"/>
      <c r="OKV1" s="290"/>
      <c r="OKW1" s="290"/>
      <c r="OKX1" s="290"/>
      <c r="OKY1" s="290"/>
      <c r="OKZ1" s="290"/>
      <c r="OLA1" s="290"/>
      <c r="OLB1" s="290"/>
      <c r="OLC1" s="290"/>
      <c r="OLD1" s="290"/>
      <c r="OLE1" s="290"/>
      <c r="OLF1" s="290"/>
      <c r="OLG1" s="290"/>
      <c r="OLH1" s="290"/>
      <c r="OLI1" s="290"/>
      <c r="OLJ1" s="290"/>
      <c r="OLK1" s="290"/>
      <c r="OLL1" s="290"/>
      <c r="OLM1" s="290"/>
      <c r="OLN1" s="290"/>
      <c r="OLO1" s="290"/>
      <c r="OLP1" s="290"/>
      <c r="OLQ1" s="290"/>
      <c r="OLR1" s="290"/>
      <c r="OLS1" s="290"/>
      <c r="OLT1" s="290"/>
      <c r="OLU1" s="290"/>
      <c r="OLV1" s="290"/>
      <c r="OLW1" s="290"/>
      <c r="OLX1" s="290"/>
      <c r="OLY1" s="290"/>
      <c r="OLZ1" s="290"/>
      <c r="OMA1" s="290"/>
      <c r="OMB1" s="290"/>
      <c r="OMC1" s="290"/>
      <c r="OMD1" s="290"/>
      <c r="OME1" s="290"/>
      <c r="OMF1" s="290"/>
      <c r="OMG1" s="290"/>
      <c r="OMH1" s="290"/>
      <c r="OMI1" s="290"/>
      <c r="OMJ1" s="290"/>
      <c r="OMK1" s="290"/>
      <c r="OML1" s="290"/>
      <c r="OMM1" s="290"/>
      <c r="OMN1" s="290"/>
      <c r="OMO1" s="290"/>
      <c r="OMP1" s="290"/>
      <c r="OMQ1" s="290"/>
      <c r="OMR1" s="290"/>
      <c r="OMS1" s="290"/>
      <c r="OMT1" s="290"/>
      <c r="OMU1" s="290"/>
      <c r="OMV1" s="290"/>
      <c r="OMW1" s="290"/>
      <c r="OMX1" s="290"/>
      <c r="OMY1" s="290"/>
      <c r="OMZ1" s="290"/>
      <c r="ONA1" s="290"/>
      <c r="ONB1" s="290"/>
      <c r="ONC1" s="290"/>
      <c r="OND1" s="290"/>
      <c r="ONE1" s="290"/>
      <c r="ONF1" s="290"/>
      <c r="ONG1" s="290"/>
      <c r="ONH1" s="290"/>
      <c r="ONI1" s="290"/>
      <c r="ONJ1" s="290"/>
      <c r="ONK1" s="290"/>
      <c r="ONL1" s="290"/>
      <c r="ONM1" s="290"/>
      <c r="ONN1" s="290"/>
      <c r="ONO1" s="290"/>
      <c r="ONP1" s="290"/>
      <c r="ONQ1" s="290"/>
      <c r="ONR1" s="290"/>
      <c r="ONS1" s="290"/>
      <c r="ONT1" s="290"/>
      <c r="ONU1" s="290"/>
      <c r="ONV1" s="290"/>
      <c r="ONW1" s="290"/>
      <c r="ONX1" s="290"/>
      <c r="ONY1" s="290"/>
      <c r="ONZ1" s="290"/>
      <c r="OOA1" s="290"/>
      <c r="OOB1" s="290"/>
      <c r="OOC1" s="290"/>
      <c r="OOD1" s="290"/>
      <c r="OOE1" s="290"/>
      <c r="OOF1" s="290"/>
      <c r="OOG1" s="290"/>
      <c r="OOH1" s="290"/>
      <c r="OOI1" s="290"/>
      <c r="OOJ1" s="290"/>
      <c r="OOK1" s="290"/>
      <c r="OOL1" s="290"/>
      <c r="OOM1" s="290"/>
      <c r="OON1" s="290"/>
      <c r="OOO1" s="290"/>
      <c r="OOP1" s="290"/>
      <c r="OOQ1" s="290"/>
      <c r="OOR1" s="290"/>
      <c r="OOS1" s="290"/>
      <c r="OOT1" s="290"/>
      <c r="OOU1" s="290"/>
      <c r="OOV1" s="290"/>
      <c r="OOW1" s="290"/>
      <c r="OOX1" s="290"/>
      <c r="OOY1" s="290"/>
      <c r="OOZ1" s="290"/>
      <c r="OPA1" s="290"/>
      <c r="OPB1" s="290"/>
      <c r="OPC1" s="290"/>
      <c r="OPD1" s="290"/>
      <c r="OPE1" s="290"/>
      <c r="OPF1" s="290"/>
      <c r="OPG1" s="290"/>
      <c r="OPH1" s="290"/>
      <c r="OPI1" s="290"/>
      <c r="OPJ1" s="290"/>
      <c r="OPK1" s="290"/>
      <c r="OPL1" s="290"/>
      <c r="OPM1" s="290"/>
      <c r="OPN1" s="290"/>
      <c r="OPO1" s="290"/>
      <c r="OPP1" s="290"/>
      <c r="OPQ1" s="290"/>
      <c r="OPR1" s="290"/>
      <c r="OPS1" s="290"/>
      <c r="OPT1" s="290"/>
      <c r="OPU1" s="290"/>
      <c r="OPV1" s="290"/>
      <c r="OPW1" s="290"/>
      <c r="OPX1" s="290"/>
      <c r="OPY1" s="290"/>
      <c r="OPZ1" s="290"/>
      <c r="OQA1" s="290"/>
      <c r="OQB1" s="290"/>
      <c r="OQC1" s="290"/>
      <c r="OQD1" s="290"/>
      <c r="OQE1" s="290"/>
      <c r="OQF1" s="290"/>
      <c r="OQG1" s="290"/>
      <c r="OQH1" s="290"/>
      <c r="OQI1" s="290"/>
      <c r="OQJ1" s="290"/>
      <c r="OQK1" s="290"/>
      <c r="OQL1" s="290"/>
      <c r="OQM1" s="290"/>
      <c r="OQN1" s="290"/>
      <c r="OQO1" s="290"/>
      <c r="OQP1" s="290"/>
      <c r="OQQ1" s="290"/>
      <c r="OQR1" s="290"/>
      <c r="OQS1" s="290"/>
      <c r="OQT1" s="290"/>
      <c r="OQU1" s="290"/>
      <c r="OQV1" s="290"/>
      <c r="OQW1" s="290"/>
      <c r="OQX1" s="290"/>
      <c r="OQY1" s="290"/>
      <c r="OQZ1" s="290"/>
      <c r="ORA1" s="290"/>
      <c r="ORB1" s="290"/>
      <c r="ORC1" s="290"/>
      <c r="ORD1" s="290"/>
      <c r="ORE1" s="290"/>
      <c r="ORF1" s="290"/>
      <c r="ORG1" s="290"/>
      <c r="ORH1" s="290"/>
      <c r="ORI1" s="290"/>
      <c r="ORJ1" s="290"/>
      <c r="ORK1" s="290"/>
      <c r="ORL1" s="290"/>
      <c r="ORM1" s="290"/>
      <c r="ORN1" s="290"/>
      <c r="ORO1" s="290"/>
      <c r="ORP1" s="290"/>
      <c r="ORQ1" s="290"/>
      <c r="ORR1" s="290"/>
      <c r="ORS1" s="290"/>
      <c r="ORT1" s="290"/>
      <c r="ORU1" s="290"/>
      <c r="ORV1" s="290"/>
      <c r="ORW1" s="290"/>
      <c r="ORX1" s="290"/>
      <c r="ORY1" s="290"/>
      <c r="ORZ1" s="290"/>
      <c r="OSA1" s="290"/>
      <c r="OSB1" s="290"/>
      <c r="OSC1" s="290"/>
      <c r="OSD1" s="290"/>
      <c r="OSE1" s="290"/>
      <c r="OSF1" s="290"/>
      <c r="OSG1" s="290"/>
      <c r="OSH1" s="290"/>
      <c r="OSI1" s="290"/>
      <c r="OSJ1" s="290"/>
      <c r="OSK1" s="290"/>
      <c r="OSL1" s="290"/>
      <c r="OSM1" s="290"/>
      <c r="OSN1" s="290"/>
      <c r="OSO1" s="290"/>
      <c r="OSP1" s="290"/>
      <c r="OSQ1" s="290"/>
      <c r="OSR1" s="290"/>
      <c r="OSS1" s="290"/>
      <c r="OST1" s="290"/>
      <c r="OSU1" s="290"/>
      <c r="OSV1" s="290"/>
      <c r="OSW1" s="290"/>
      <c r="OSX1" s="290"/>
      <c r="OSY1" s="290"/>
      <c r="OSZ1" s="290"/>
      <c r="OTA1" s="290"/>
      <c r="OTB1" s="290"/>
      <c r="OTC1" s="290"/>
      <c r="OTD1" s="290"/>
      <c r="OTE1" s="290"/>
      <c r="OTF1" s="290"/>
      <c r="OTG1" s="290"/>
      <c r="OTH1" s="290"/>
      <c r="OTI1" s="290"/>
      <c r="OTJ1" s="290"/>
      <c r="OTK1" s="290"/>
      <c r="OTL1" s="290"/>
      <c r="OTM1" s="290"/>
      <c r="OTN1" s="290"/>
      <c r="OTO1" s="290"/>
      <c r="OTP1" s="290"/>
      <c r="OTQ1" s="290"/>
      <c r="OTR1" s="290"/>
      <c r="OTS1" s="290"/>
      <c r="OTT1" s="290"/>
      <c r="OTU1" s="290"/>
      <c r="OTV1" s="290"/>
      <c r="OTW1" s="290"/>
      <c r="OTX1" s="290"/>
      <c r="OTY1" s="290"/>
      <c r="OTZ1" s="290"/>
      <c r="OUA1" s="290"/>
      <c r="OUB1" s="290"/>
      <c r="OUC1" s="290"/>
      <c r="OUD1" s="290"/>
      <c r="OUE1" s="290"/>
      <c r="OUF1" s="290"/>
      <c r="OUG1" s="290"/>
      <c r="OUH1" s="290"/>
      <c r="OUI1" s="290"/>
      <c r="OUJ1" s="290"/>
      <c r="OUK1" s="290"/>
      <c r="OUL1" s="290"/>
      <c r="OUM1" s="290"/>
      <c r="OUN1" s="290"/>
      <c r="OUO1" s="290"/>
      <c r="OUP1" s="290"/>
      <c r="OUQ1" s="290"/>
      <c r="OUR1" s="290"/>
      <c r="OUS1" s="290"/>
      <c r="OUT1" s="290"/>
      <c r="OUU1" s="290"/>
      <c r="OUV1" s="290"/>
      <c r="OUW1" s="290"/>
      <c r="OUX1" s="290"/>
      <c r="OUY1" s="290"/>
      <c r="OUZ1" s="290"/>
      <c r="OVA1" s="290"/>
      <c r="OVB1" s="290"/>
      <c r="OVC1" s="290"/>
      <c r="OVD1" s="290"/>
      <c r="OVE1" s="290"/>
      <c r="OVF1" s="290"/>
      <c r="OVG1" s="290"/>
      <c r="OVH1" s="290"/>
      <c r="OVI1" s="290"/>
      <c r="OVJ1" s="290"/>
      <c r="OVK1" s="290"/>
      <c r="OVL1" s="290"/>
      <c r="OVM1" s="290"/>
      <c r="OVN1" s="290"/>
      <c r="OVO1" s="290"/>
      <c r="OVP1" s="290"/>
      <c r="OVQ1" s="290"/>
      <c r="OVR1" s="290"/>
      <c r="OVS1" s="290"/>
      <c r="OVT1" s="290"/>
      <c r="OVU1" s="290"/>
      <c r="OVV1" s="290"/>
      <c r="OVW1" s="290"/>
      <c r="OVX1" s="290"/>
      <c r="OVY1" s="290"/>
      <c r="OVZ1" s="290"/>
      <c r="OWA1" s="290"/>
      <c r="OWB1" s="290"/>
      <c r="OWC1" s="290"/>
      <c r="OWD1" s="290"/>
      <c r="OWE1" s="290"/>
      <c r="OWF1" s="290"/>
      <c r="OWG1" s="290"/>
      <c r="OWH1" s="290"/>
      <c r="OWI1" s="290"/>
      <c r="OWJ1" s="290"/>
      <c r="OWK1" s="290"/>
      <c r="OWL1" s="290"/>
      <c r="OWM1" s="290"/>
      <c r="OWN1" s="290"/>
      <c r="OWO1" s="290"/>
      <c r="OWP1" s="290"/>
      <c r="OWQ1" s="290"/>
      <c r="OWR1" s="290"/>
      <c r="OWS1" s="290"/>
      <c r="OWT1" s="290"/>
      <c r="OWU1" s="290"/>
      <c r="OWV1" s="290"/>
      <c r="OWW1" s="290"/>
      <c r="OWX1" s="290"/>
      <c r="OWY1" s="290"/>
      <c r="OWZ1" s="290"/>
      <c r="OXA1" s="290"/>
      <c r="OXB1" s="290"/>
      <c r="OXC1" s="290"/>
      <c r="OXD1" s="290"/>
      <c r="OXE1" s="290"/>
      <c r="OXF1" s="290"/>
      <c r="OXG1" s="290"/>
      <c r="OXH1" s="290"/>
      <c r="OXI1" s="290"/>
      <c r="OXJ1" s="290"/>
      <c r="OXK1" s="290"/>
      <c r="OXL1" s="290"/>
      <c r="OXM1" s="290"/>
      <c r="OXN1" s="290"/>
      <c r="OXO1" s="290"/>
      <c r="OXP1" s="290"/>
      <c r="OXQ1" s="290"/>
      <c r="OXR1" s="290"/>
      <c r="OXS1" s="290"/>
      <c r="OXT1" s="290"/>
      <c r="OXU1" s="290"/>
      <c r="OXV1" s="290"/>
      <c r="OXW1" s="290"/>
      <c r="OXX1" s="290"/>
      <c r="OXY1" s="290"/>
      <c r="OXZ1" s="290"/>
      <c r="OYA1" s="290"/>
      <c r="OYB1" s="290"/>
      <c r="OYC1" s="290"/>
      <c r="OYD1" s="290"/>
      <c r="OYE1" s="290"/>
      <c r="OYF1" s="290"/>
      <c r="OYG1" s="290"/>
      <c r="OYH1" s="290"/>
      <c r="OYI1" s="290"/>
      <c r="OYJ1" s="290"/>
      <c r="OYK1" s="290"/>
      <c r="OYL1" s="290"/>
      <c r="OYM1" s="290"/>
      <c r="OYN1" s="290"/>
      <c r="OYO1" s="290"/>
      <c r="OYP1" s="290"/>
      <c r="OYQ1" s="290"/>
      <c r="OYR1" s="290"/>
      <c r="OYS1" s="290"/>
      <c r="OYT1" s="290"/>
      <c r="OYU1" s="290"/>
      <c r="OYV1" s="290"/>
      <c r="OYW1" s="290"/>
      <c r="OYX1" s="290"/>
      <c r="OYY1" s="290"/>
      <c r="OYZ1" s="290"/>
      <c r="OZA1" s="290"/>
      <c r="OZB1" s="290"/>
      <c r="OZC1" s="290"/>
      <c r="OZD1" s="290"/>
      <c r="OZE1" s="290"/>
      <c r="OZF1" s="290"/>
      <c r="OZG1" s="290"/>
      <c r="OZH1" s="290"/>
      <c r="OZI1" s="290"/>
      <c r="OZJ1" s="290"/>
      <c r="OZK1" s="290"/>
      <c r="OZL1" s="290"/>
      <c r="OZM1" s="290"/>
      <c r="OZN1" s="290"/>
      <c r="OZO1" s="290"/>
      <c r="OZP1" s="290"/>
      <c r="OZQ1" s="290"/>
      <c r="OZR1" s="290"/>
      <c r="OZS1" s="290"/>
      <c r="OZT1" s="290"/>
      <c r="OZU1" s="290"/>
      <c r="OZV1" s="290"/>
      <c r="OZW1" s="290"/>
      <c r="OZX1" s="290"/>
      <c r="OZY1" s="290"/>
      <c r="OZZ1" s="290"/>
      <c r="PAA1" s="290"/>
      <c r="PAB1" s="290"/>
      <c r="PAC1" s="290"/>
      <c r="PAD1" s="290"/>
      <c r="PAE1" s="290"/>
      <c r="PAF1" s="290"/>
      <c r="PAG1" s="290"/>
      <c r="PAH1" s="290"/>
      <c r="PAI1" s="290"/>
      <c r="PAJ1" s="290"/>
      <c r="PAK1" s="290"/>
      <c r="PAL1" s="290"/>
      <c r="PAM1" s="290"/>
      <c r="PAN1" s="290"/>
      <c r="PAO1" s="290"/>
      <c r="PAP1" s="290"/>
      <c r="PAQ1" s="290"/>
      <c r="PAR1" s="290"/>
      <c r="PAS1" s="290"/>
      <c r="PAT1" s="290"/>
      <c r="PAU1" s="290"/>
      <c r="PAV1" s="290"/>
      <c r="PAW1" s="290"/>
      <c r="PAX1" s="290"/>
      <c r="PAY1" s="290"/>
      <c r="PAZ1" s="290"/>
      <c r="PBA1" s="290"/>
      <c r="PBB1" s="290"/>
      <c r="PBC1" s="290"/>
      <c r="PBD1" s="290"/>
      <c r="PBE1" s="290"/>
      <c r="PBF1" s="290"/>
      <c r="PBG1" s="290"/>
      <c r="PBH1" s="290"/>
      <c r="PBI1" s="290"/>
      <c r="PBJ1" s="290"/>
      <c r="PBK1" s="290"/>
      <c r="PBL1" s="290"/>
      <c r="PBM1" s="290"/>
      <c r="PBN1" s="290"/>
      <c r="PBO1" s="290"/>
      <c r="PBP1" s="290"/>
      <c r="PBQ1" s="290"/>
      <c r="PBR1" s="290"/>
      <c r="PBS1" s="290"/>
      <c r="PBT1" s="290"/>
      <c r="PBU1" s="290"/>
      <c r="PBV1" s="290"/>
      <c r="PBW1" s="290"/>
      <c r="PBX1" s="290"/>
      <c r="PBY1" s="290"/>
      <c r="PBZ1" s="290"/>
      <c r="PCA1" s="290"/>
      <c r="PCB1" s="290"/>
      <c r="PCC1" s="290"/>
      <c r="PCD1" s="290"/>
      <c r="PCE1" s="290"/>
      <c r="PCF1" s="290"/>
      <c r="PCG1" s="290"/>
      <c r="PCH1" s="290"/>
      <c r="PCI1" s="290"/>
      <c r="PCJ1" s="290"/>
      <c r="PCK1" s="290"/>
      <c r="PCL1" s="290"/>
      <c r="PCM1" s="290"/>
      <c r="PCN1" s="290"/>
      <c r="PCO1" s="290"/>
      <c r="PCP1" s="290"/>
      <c r="PCQ1" s="290"/>
      <c r="PCR1" s="290"/>
      <c r="PCS1" s="290"/>
      <c r="PCT1" s="290"/>
      <c r="PCU1" s="290"/>
      <c r="PCV1" s="290"/>
      <c r="PCW1" s="290"/>
      <c r="PCX1" s="290"/>
      <c r="PCY1" s="290"/>
      <c r="PCZ1" s="290"/>
      <c r="PDA1" s="290"/>
      <c r="PDB1" s="290"/>
      <c r="PDC1" s="290"/>
      <c r="PDD1" s="290"/>
      <c r="PDE1" s="290"/>
      <c r="PDF1" s="290"/>
      <c r="PDG1" s="290"/>
      <c r="PDH1" s="290"/>
      <c r="PDI1" s="290"/>
      <c r="PDJ1" s="290"/>
      <c r="PDK1" s="290"/>
      <c r="PDL1" s="290"/>
      <c r="PDM1" s="290"/>
      <c r="PDN1" s="290"/>
      <c r="PDO1" s="290"/>
      <c r="PDP1" s="290"/>
      <c r="PDQ1" s="290"/>
      <c r="PDR1" s="290"/>
      <c r="PDS1" s="290"/>
      <c r="PDT1" s="290"/>
      <c r="PDU1" s="290"/>
      <c r="PDV1" s="290"/>
      <c r="PDW1" s="290"/>
      <c r="PDX1" s="290"/>
      <c r="PDY1" s="290"/>
      <c r="PDZ1" s="290"/>
      <c r="PEA1" s="290"/>
      <c r="PEB1" s="290"/>
      <c r="PEC1" s="290"/>
      <c r="PED1" s="290"/>
      <c r="PEE1" s="290"/>
      <c r="PEF1" s="290"/>
      <c r="PEG1" s="290"/>
      <c r="PEH1" s="290"/>
      <c r="PEI1" s="290"/>
      <c r="PEJ1" s="290"/>
      <c r="PEK1" s="290"/>
      <c r="PEL1" s="290"/>
      <c r="PEM1" s="290"/>
      <c r="PEN1" s="290"/>
      <c r="PEO1" s="290"/>
      <c r="PEP1" s="290"/>
      <c r="PEQ1" s="290"/>
      <c r="PER1" s="290"/>
      <c r="PES1" s="290"/>
      <c r="PET1" s="290"/>
      <c r="PEU1" s="290"/>
      <c r="PEV1" s="290"/>
      <c r="PEW1" s="290"/>
      <c r="PEX1" s="290"/>
      <c r="PEY1" s="290"/>
      <c r="PEZ1" s="290"/>
      <c r="PFA1" s="290"/>
      <c r="PFB1" s="290"/>
      <c r="PFC1" s="290"/>
      <c r="PFD1" s="290"/>
      <c r="PFE1" s="290"/>
      <c r="PFF1" s="290"/>
      <c r="PFG1" s="290"/>
      <c r="PFH1" s="290"/>
      <c r="PFI1" s="290"/>
      <c r="PFJ1" s="290"/>
      <c r="PFK1" s="290"/>
      <c r="PFL1" s="290"/>
      <c r="PFM1" s="290"/>
      <c r="PFN1" s="290"/>
      <c r="PFO1" s="290"/>
      <c r="PFP1" s="290"/>
      <c r="PFQ1" s="290"/>
      <c r="PFR1" s="290"/>
      <c r="PFS1" s="290"/>
      <c r="PFT1" s="290"/>
      <c r="PFU1" s="290"/>
      <c r="PFV1" s="290"/>
      <c r="PFW1" s="290"/>
      <c r="PFX1" s="290"/>
      <c r="PFY1" s="290"/>
      <c r="PFZ1" s="290"/>
      <c r="PGA1" s="290"/>
      <c r="PGB1" s="290"/>
      <c r="PGC1" s="290"/>
      <c r="PGD1" s="290"/>
      <c r="PGE1" s="290"/>
      <c r="PGF1" s="290"/>
      <c r="PGG1" s="290"/>
      <c r="PGH1" s="290"/>
      <c r="PGI1" s="290"/>
      <c r="PGJ1" s="290"/>
      <c r="PGK1" s="290"/>
      <c r="PGL1" s="290"/>
      <c r="PGM1" s="290"/>
      <c r="PGN1" s="290"/>
      <c r="PGO1" s="290"/>
      <c r="PGP1" s="290"/>
      <c r="PGQ1" s="290"/>
      <c r="PGR1" s="290"/>
      <c r="PGS1" s="290"/>
      <c r="PGT1" s="290"/>
      <c r="PGU1" s="290"/>
      <c r="PGV1" s="290"/>
      <c r="PGW1" s="290"/>
      <c r="PGX1" s="290"/>
      <c r="PGY1" s="290"/>
      <c r="PGZ1" s="290"/>
      <c r="PHA1" s="290"/>
      <c r="PHB1" s="290"/>
      <c r="PHC1" s="290"/>
      <c r="PHD1" s="290"/>
      <c r="PHE1" s="290"/>
      <c r="PHF1" s="290"/>
      <c r="PHG1" s="290"/>
      <c r="PHH1" s="290"/>
      <c r="PHI1" s="290"/>
      <c r="PHJ1" s="290"/>
      <c r="PHK1" s="290"/>
      <c r="PHL1" s="290"/>
      <c r="PHM1" s="290"/>
      <c r="PHN1" s="290"/>
      <c r="PHO1" s="290"/>
      <c r="PHP1" s="290"/>
      <c r="PHQ1" s="290"/>
      <c r="PHR1" s="290"/>
      <c r="PHS1" s="290"/>
      <c r="PHT1" s="290"/>
      <c r="PHU1" s="290"/>
      <c r="PHV1" s="290"/>
      <c r="PHW1" s="290"/>
      <c r="PHX1" s="290"/>
      <c r="PHY1" s="290"/>
      <c r="PHZ1" s="290"/>
      <c r="PIA1" s="290"/>
      <c r="PIB1" s="290"/>
      <c r="PIC1" s="290"/>
      <c r="PID1" s="290"/>
      <c r="PIE1" s="290"/>
      <c r="PIF1" s="290"/>
      <c r="PIG1" s="290"/>
      <c r="PIH1" s="290"/>
      <c r="PII1" s="290"/>
      <c r="PIJ1" s="290"/>
      <c r="PIK1" s="290"/>
      <c r="PIL1" s="290"/>
      <c r="PIM1" s="290"/>
      <c r="PIN1" s="290"/>
      <c r="PIO1" s="290"/>
      <c r="PIP1" s="290"/>
      <c r="PIQ1" s="290"/>
      <c r="PIR1" s="290"/>
      <c r="PIS1" s="290"/>
      <c r="PIT1" s="290"/>
      <c r="PIU1" s="290"/>
      <c r="PIV1" s="290"/>
      <c r="PIW1" s="290"/>
      <c r="PIX1" s="290"/>
      <c r="PIY1" s="290"/>
      <c r="PIZ1" s="290"/>
      <c r="PJA1" s="290"/>
      <c r="PJB1" s="290"/>
      <c r="PJC1" s="290"/>
      <c r="PJD1" s="290"/>
      <c r="PJE1" s="290"/>
      <c r="PJF1" s="290"/>
      <c r="PJG1" s="290"/>
      <c r="PJH1" s="290"/>
      <c r="PJI1" s="290"/>
      <c r="PJJ1" s="290"/>
      <c r="PJK1" s="290"/>
      <c r="PJL1" s="290"/>
      <c r="PJM1" s="290"/>
      <c r="PJN1" s="290"/>
      <c r="PJO1" s="290"/>
      <c r="PJP1" s="290"/>
      <c r="PJQ1" s="290"/>
      <c r="PJR1" s="290"/>
      <c r="PJS1" s="290"/>
      <c r="PJT1" s="290"/>
      <c r="PJU1" s="290"/>
      <c r="PJV1" s="290"/>
      <c r="PJW1" s="290"/>
      <c r="PJX1" s="290"/>
      <c r="PJY1" s="290"/>
      <c r="PJZ1" s="290"/>
      <c r="PKA1" s="290"/>
      <c r="PKB1" s="290"/>
      <c r="PKC1" s="290"/>
      <c r="PKD1" s="290"/>
      <c r="PKE1" s="290"/>
      <c r="PKF1" s="290"/>
      <c r="PKG1" s="290"/>
      <c r="PKH1" s="290"/>
      <c r="PKI1" s="290"/>
      <c r="PKJ1" s="290"/>
      <c r="PKK1" s="290"/>
      <c r="PKL1" s="290"/>
      <c r="PKM1" s="290"/>
      <c r="PKN1" s="290"/>
      <c r="PKO1" s="290"/>
      <c r="PKP1" s="290"/>
      <c r="PKQ1" s="290"/>
      <c r="PKR1" s="290"/>
      <c r="PKS1" s="290"/>
      <c r="PKT1" s="290"/>
      <c r="PKU1" s="290"/>
      <c r="PKV1" s="290"/>
      <c r="PKW1" s="290"/>
      <c r="PKX1" s="290"/>
      <c r="PKY1" s="290"/>
      <c r="PKZ1" s="290"/>
      <c r="PLA1" s="290"/>
      <c r="PLB1" s="290"/>
      <c r="PLC1" s="290"/>
      <c r="PLD1" s="290"/>
      <c r="PLE1" s="290"/>
      <c r="PLF1" s="290"/>
      <c r="PLG1" s="290"/>
      <c r="PLH1" s="290"/>
      <c r="PLI1" s="290"/>
      <c r="PLJ1" s="290"/>
      <c r="PLK1" s="290"/>
      <c r="PLL1" s="290"/>
      <c r="PLM1" s="290"/>
      <c r="PLN1" s="290"/>
      <c r="PLO1" s="290"/>
      <c r="PLP1" s="290"/>
      <c r="PLQ1" s="290"/>
      <c r="PLR1" s="290"/>
      <c r="PLS1" s="290"/>
      <c r="PLT1" s="290"/>
      <c r="PLU1" s="290"/>
      <c r="PLV1" s="290"/>
      <c r="PLW1" s="290"/>
      <c r="PLX1" s="290"/>
      <c r="PLY1" s="290"/>
      <c r="PLZ1" s="290"/>
      <c r="PMA1" s="290"/>
      <c r="PMB1" s="290"/>
      <c r="PMC1" s="290"/>
      <c r="PMD1" s="290"/>
      <c r="PME1" s="290"/>
      <c r="PMF1" s="290"/>
      <c r="PMG1" s="290"/>
      <c r="PMH1" s="290"/>
      <c r="PMI1" s="290"/>
      <c r="PMJ1" s="290"/>
      <c r="PMK1" s="290"/>
      <c r="PML1" s="290"/>
      <c r="PMM1" s="290"/>
      <c r="PMN1" s="290"/>
      <c r="PMO1" s="290"/>
      <c r="PMP1" s="290"/>
      <c r="PMQ1" s="290"/>
      <c r="PMR1" s="290"/>
      <c r="PMS1" s="290"/>
      <c r="PMT1" s="290"/>
      <c r="PMU1" s="290"/>
      <c r="PMV1" s="290"/>
      <c r="PMW1" s="290"/>
      <c r="PMX1" s="290"/>
      <c r="PMY1" s="290"/>
      <c r="PMZ1" s="290"/>
      <c r="PNA1" s="290"/>
      <c r="PNB1" s="290"/>
      <c r="PNC1" s="290"/>
      <c r="PND1" s="290"/>
      <c r="PNE1" s="290"/>
      <c r="PNF1" s="290"/>
      <c r="PNG1" s="290"/>
      <c r="PNH1" s="290"/>
      <c r="PNI1" s="290"/>
      <c r="PNJ1" s="290"/>
      <c r="PNK1" s="290"/>
      <c r="PNL1" s="290"/>
      <c r="PNM1" s="290"/>
      <c r="PNN1" s="290"/>
      <c r="PNO1" s="290"/>
      <c r="PNP1" s="290"/>
      <c r="PNQ1" s="290"/>
      <c r="PNR1" s="290"/>
      <c r="PNS1" s="290"/>
      <c r="PNT1" s="290"/>
      <c r="PNU1" s="290"/>
      <c r="PNV1" s="290"/>
      <c r="PNW1" s="290"/>
      <c r="PNX1" s="290"/>
      <c r="PNY1" s="290"/>
      <c r="PNZ1" s="290"/>
      <c r="POA1" s="290"/>
      <c r="POB1" s="290"/>
      <c r="POC1" s="290"/>
      <c r="POD1" s="290"/>
      <c r="POE1" s="290"/>
      <c r="POF1" s="290"/>
      <c r="POG1" s="290"/>
      <c r="POH1" s="290"/>
      <c r="POI1" s="290"/>
      <c r="POJ1" s="290"/>
      <c r="POK1" s="290"/>
      <c r="POL1" s="290"/>
      <c r="POM1" s="290"/>
      <c r="PON1" s="290"/>
      <c r="POO1" s="290"/>
      <c r="POP1" s="290"/>
      <c r="POQ1" s="290"/>
      <c r="POR1" s="290"/>
      <c r="POS1" s="290"/>
      <c r="POT1" s="290"/>
      <c r="POU1" s="290"/>
      <c r="POV1" s="290"/>
      <c r="POW1" s="290"/>
      <c r="POX1" s="290"/>
      <c r="POY1" s="290"/>
      <c r="POZ1" s="290"/>
      <c r="PPA1" s="290"/>
      <c r="PPB1" s="290"/>
      <c r="PPC1" s="290"/>
      <c r="PPD1" s="290"/>
      <c r="PPE1" s="290"/>
      <c r="PPF1" s="290"/>
      <c r="PPG1" s="290"/>
      <c r="PPH1" s="290"/>
      <c r="PPI1" s="290"/>
      <c r="PPJ1" s="290"/>
      <c r="PPK1" s="290"/>
      <c r="PPL1" s="290"/>
      <c r="PPM1" s="290"/>
      <c r="PPN1" s="290"/>
      <c r="PPO1" s="290"/>
      <c r="PPP1" s="290"/>
      <c r="PPQ1" s="290"/>
      <c r="PPR1" s="290"/>
      <c r="PPS1" s="290"/>
      <c r="PPT1" s="290"/>
      <c r="PPU1" s="290"/>
      <c r="PPV1" s="290"/>
      <c r="PPW1" s="290"/>
      <c r="PPX1" s="290"/>
      <c r="PPY1" s="290"/>
      <c r="PPZ1" s="290"/>
      <c r="PQA1" s="290"/>
      <c r="PQB1" s="290"/>
      <c r="PQC1" s="290"/>
      <c r="PQD1" s="290"/>
      <c r="PQE1" s="290"/>
      <c r="PQF1" s="290"/>
      <c r="PQG1" s="290"/>
      <c r="PQH1" s="290"/>
      <c r="PQI1" s="290"/>
      <c r="PQJ1" s="290"/>
      <c r="PQK1" s="290"/>
      <c r="PQL1" s="290"/>
      <c r="PQM1" s="290"/>
      <c r="PQN1" s="290"/>
      <c r="PQO1" s="290"/>
      <c r="PQP1" s="290"/>
      <c r="PQQ1" s="290"/>
      <c r="PQR1" s="290"/>
      <c r="PQS1" s="290"/>
      <c r="PQT1" s="290"/>
      <c r="PQU1" s="290"/>
      <c r="PQV1" s="290"/>
      <c r="PQW1" s="290"/>
      <c r="PQX1" s="290"/>
      <c r="PQY1" s="290"/>
      <c r="PQZ1" s="290"/>
      <c r="PRA1" s="290"/>
      <c r="PRB1" s="290"/>
      <c r="PRC1" s="290"/>
      <c r="PRD1" s="290"/>
      <c r="PRE1" s="290"/>
      <c r="PRF1" s="290"/>
      <c r="PRG1" s="290"/>
      <c r="PRH1" s="290"/>
      <c r="PRI1" s="290"/>
      <c r="PRJ1" s="290"/>
      <c r="PRK1" s="290"/>
      <c r="PRL1" s="290"/>
      <c r="PRM1" s="290"/>
      <c r="PRN1" s="290"/>
      <c r="PRO1" s="290"/>
      <c r="PRP1" s="290"/>
      <c r="PRQ1" s="290"/>
      <c r="PRR1" s="290"/>
      <c r="PRS1" s="290"/>
      <c r="PRT1" s="290"/>
      <c r="PRU1" s="290"/>
      <c r="PRV1" s="290"/>
      <c r="PRW1" s="290"/>
      <c r="PRX1" s="290"/>
      <c r="PRY1" s="290"/>
      <c r="PRZ1" s="290"/>
      <c r="PSA1" s="290"/>
      <c r="PSB1" s="290"/>
      <c r="PSC1" s="290"/>
      <c r="PSD1" s="290"/>
      <c r="PSE1" s="290"/>
      <c r="PSF1" s="290"/>
      <c r="PSG1" s="290"/>
      <c r="PSH1" s="290"/>
      <c r="PSI1" s="290"/>
      <c r="PSJ1" s="290"/>
      <c r="PSK1" s="290"/>
      <c r="PSL1" s="290"/>
      <c r="PSM1" s="290"/>
      <c r="PSN1" s="290"/>
      <c r="PSO1" s="290"/>
      <c r="PSP1" s="290"/>
      <c r="PSQ1" s="290"/>
      <c r="PSR1" s="290"/>
      <c r="PSS1" s="290"/>
      <c r="PST1" s="290"/>
      <c r="PSU1" s="290"/>
      <c r="PSV1" s="290"/>
      <c r="PSW1" s="290"/>
      <c r="PSX1" s="290"/>
      <c r="PSY1" s="290"/>
      <c r="PSZ1" s="290"/>
      <c r="PTA1" s="290"/>
      <c r="PTB1" s="290"/>
      <c r="PTC1" s="290"/>
      <c r="PTD1" s="290"/>
      <c r="PTE1" s="290"/>
      <c r="PTF1" s="290"/>
      <c r="PTG1" s="290"/>
      <c r="PTH1" s="290"/>
      <c r="PTI1" s="290"/>
      <c r="PTJ1" s="290"/>
      <c r="PTK1" s="290"/>
      <c r="PTL1" s="290"/>
      <c r="PTM1" s="290"/>
      <c r="PTN1" s="290"/>
      <c r="PTO1" s="290"/>
      <c r="PTP1" s="290"/>
      <c r="PTQ1" s="290"/>
      <c r="PTR1" s="290"/>
      <c r="PTS1" s="290"/>
      <c r="PTT1" s="290"/>
      <c r="PTU1" s="290"/>
      <c r="PTV1" s="290"/>
      <c r="PTW1" s="290"/>
      <c r="PTX1" s="290"/>
      <c r="PTY1" s="290"/>
      <c r="PTZ1" s="290"/>
      <c r="PUA1" s="290"/>
      <c r="PUB1" s="290"/>
      <c r="PUC1" s="290"/>
      <c r="PUD1" s="290"/>
      <c r="PUE1" s="290"/>
      <c r="PUF1" s="290"/>
      <c r="PUG1" s="290"/>
      <c r="PUH1" s="290"/>
      <c r="PUI1" s="290"/>
      <c r="PUJ1" s="290"/>
      <c r="PUK1" s="290"/>
      <c r="PUL1" s="290"/>
      <c r="PUM1" s="290"/>
      <c r="PUN1" s="290"/>
      <c r="PUO1" s="290"/>
      <c r="PUP1" s="290"/>
      <c r="PUQ1" s="290"/>
      <c r="PUR1" s="290"/>
      <c r="PUS1" s="290"/>
      <c r="PUT1" s="290"/>
      <c r="PUU1" s="290"/>
      <c r="PUV1" s="290"/>
      <c r="PUW1" s="290"/>
      <c r="PUX1" s="290"/>
      <c r="PUY1" s="290"/>
      <c r="PUZ1" s="290"/>
      <c r="PVA1" s="290"/>
      <c r="PVB1" s="290"/>
      <c r="PVC1" s="290"/>
      <c r="PVD1" s="290"/>
      <c r="PVE1" s="290"/>
      <c r="PVF1" s="290"/>
      <c r="PVG1" s="290"/>
      <c r="PVH1" s="290"/>
      <c r="PVI1" s="290"/>
      <c r="PVJ1" s="290"/>
      <c r="PVK1" s="290"/>
      <c r="PVL1" s="290"/>
      <c r="PVM1" s="290"/>
      <c r="PVN1" s="290"/>
      <c r="PVO1" s="290"/>
      <c r="PVP1" s="290"/>
      <c r="PVQ1" s="290"/>
      <c r="PVR1" s="290"/>
      <c r="PVS1" s="290"/>
      <c r="PVT1" s="290"/>
      <c r="PVU1" s="290"/>
      <c r="PVV1" s="290"/>
      <c r="PVW1" s="290"/>
      <c r="PVX1" s="290"/>
      <c r="PVY1" s="290"/>
      <c r="PVZ1" s="290"/>
      <c r="PWA1" s="290"/>
      <c r="PWB1" s="290"/>
      <c r="PWC1" s="290"/>
      <c r="PWD1" s="290"/>
      <c r="PWE1" s="290"/>
      <c r="PWF1" s="290"/>
      <c r="PWG1" s="290"/>
      <c r="PWH1" s="290"/>
      <c r="PWI1" s="290"/>
      <c r="PWJ1" s="290"/>
      <c r="PWK1" s="290"/>
      <c r="PWL1" s="290"/>
      <c r="PWM1" s="290"/>
      <c r="PWN1" s="290"/>
      <c r="PWO1" s="290"/>
      <c r="PWP1" s="290"/>
      <c r="PWQ1" s="290"/>
      <c r="PWR1" s="290"/>
      <c r="PWS1" s="290"/>
      <c r="PWT1" s="290"/>
      <c r="PWU1" s="290"/>
      <c r="PWV1" s="290"/>
      <c r="PWW1" s="290"/>
      <c r="PWX1" s="290"/>
      <c r="PWY1" s="290"/>
      <c r="PWZ1" s="290"/>
      <c r="PXA1" s="290"/>
      <c r="PXB1" s="290"/>
      <c r="PXC1" s="290"/>
      <c r="PXD1" s="290"/>
      <c r="PXE1" s="290"/>
      <c r="PXF1" s="290"/>
      <c r="PXG1" s="290"/>
      <c r="PXH1" s="290"/>
      <c r="PXI1" s="290"/>
      <c r="PXJ1" s="290"/>
      <c r="PXK1" s="290"/>
      <c r="PXL1" s="290"/>
      <c r="PXM1" s="290"/>
      <c r="PXN1" s="290"/>
      <c r="PXO1" s="290"/>
      <c r="PXP1" s="290"/>
      <c r="PXQ1" s="290"/>
      <c r="PXR1" s="290"/>
      <c r="PXS1" s="290"/>
      <c r="PXT1" s="290"/>
      <c r="PXU1" s="290"/>
      <c r="PXV1" s="290"/>
      <c r="PXW1" s="290"/>
      <c r="PXX1" s="290"/>
      <c r="PXY1" s="290"/>
      <c r="PXZ1" s="290"/>
      <c r="PYA1" s="290"/>
      <c r="PYB1" s="290"/>
      <c r="PYC1" s="290"/>
      <c r="PYD1" s="290"/>
      <c r="PYE1" s="290"/>
      <c r="PYF1" s="290"/>
      <c r="PYG1" s="290"/>
      <c r="PYH1" s="290"/>
      <c r="PYI1" s="290"/>
      <c r="PYJ1" s="290"/>
      <c r="PYK1" s="290"/>
      <c r="PYL1" s="290"/>
      <c r="PYM1" s="290"/>
      <c r="PYN1" s="290"/>
      <c r="PYO1" s="290"/>
      <c r="PYP1" s="290"/>
      <c r="PYQ1" s="290"/>
      <c r="PYR1" s="290"/>
      <c r="PYS1" s="290"/>
      <c r="PYT1" s="290"/>
      <c r="PYU1" s="290"/>
      <c r="PYV1" s="290"/>
      <c r="PYW1" s="290"/>
      <c r="PYX1" s="290"/>
      <c r="PYY1" s="290"/>
      <c r="PYZ1" s="290"/>
      <c r="PZA1" s="290"/>
      <c r="PZB1" s="290"/>
      <c r="PZC1" s="290"/>
      <c r="PZD1" s="290"/>
      <c r="PZE1" s="290"/>
      <c r="PZF1" s="290"/>
      <c r="PZG1" s="290"/>
      <c r="PZH1" s="290"/>
      <c r="PZI1" s="290"/>
      <c r="PZJ1" s="290"/>
      <c r="PZK1" s="290"/>
      <c r="PZL1" s="290"/>
      <c r="PZM1" s="290"/>
      <c r="PZN1" s="290"/>
      <c r="PZO1" s="290"/>
      <c r="PZP1" s="290"/>
      <c r="PZQ1" s="290"/>
      <c r="PZR1" s="290"/>
      <c r="PZS1" s="290"/>
      <c r="PZT1" s="290"/>
      <c r="PZU1" s="290"/>
      <c r="PZV1" s="290"/>
      <c r="PZW1" s="290"/>
      <c r="PZX1" s="290"/>
      <c r="PZY1" s="290"/>
      <c r="PZZ1" s="290"/>
      <c r="QAA1" s="290"/>
      <c r="QAB1" s="290"/>
      <c r="QAC1" s="290"/>
      <c r="QAD1" s="290"/>
      <c r="QAE1" s="290"/>
      <c r="QAF1" s="290"/>
      <c r="QAG1" s="290"/>
      <c r="QAH1" s="290"/>
      <c r="QAI1" s="290"/>
      <c r="QAJ1" s="290"/>
      <c r="QAK1" s="290"/>
      <c r="QAL1" s="290"/>
      <c r="QAM1" s="290"/>
      <c r="QAN1" s="290"/>
      <c r="QAO1" s="290"/>
      <c r="QAP1" s="290"/>
      <c r="QAQ1" s="290"/>
      <c r="QAR1" s="290"/>
      <c r="QAS1" s="290"/>
      <c r="QAT1" s="290"/>
      <c r="QAU1" s="290"/>
      <c r="QAV1" s="290"/>
      <c r="QAW1" s="290"/>
      <c r="QAX1" s="290"/>
      <c r="QAY1" s="290"/>
      <c r="QAZ1" s="290"/>
      <c r="QBA1" s="290"/>
      <c r="QBB1" s="290"/>
      <c r="QBC1" s="290"/>
      <c r="QBD1" s="290"/>
      <c r="QBE1" s="290"/>
      <c r="QBF1" s="290"/>
      <c r="QBG1" s="290"/>
      <c r="QBH1" s="290"/>
      <c r="QBI1" s="290"/>
      <c r="QBJ1" s="290"/>
      <c r="QBK1" s="290"/>
      <c r="QBL1" s="290"/>
      <c r="QBM1" s="290"/>
      <c r="QBN1" s="290"/>
      <c r="QBO1" s="290"/>
      <c r="QBP1" s="290"/>
      <c r="QBQ1" s="290"/>
      <c r="QBR1" s="290"/>
      <c r="QBS1" s="290"/>
      <c r="QBT1" s="290"/>
      <c r="QBU1" s="290"/>
      <c r="QBV1" s="290"/>
      <c r="QBW1" s="290"/>
      <c r="QBX1" s="290"/>
      <c r="QBY1" s="290"/>
      <c r="QBZ1" s="290"/>
      <c r="QCA1" s="290"/>
      <c r="QCB1" s="290"/>
      <c r="QCC1" s="290"/>
      <c r="QCD1" s="290"/>
      <c r="QCE1" s="290"/>
      <c r="QCF1" s="290"/>
      <c r="QCG1" s="290"/>
      <c r="QCH1" s="290"/>
      <c r="QCI1" s="290"/>
      <c r="QCJ1" s="290"/>
      <c r="QCK1" s="290"/>
      <c r="QCL1" s="290"/>
      <c r="QCM1" s="290"/>
      <c r="QCN1" s="290"/>
      <c r="QCO1" s="290"/>
      <c r="QCP1" s="290"/>
      <c r="QCQ1" s="290"/>
      <c r="QCR1" s="290"/>
      <c r="QCS1" s="290"/>
      <c r="QCT1" s="290"/>
      <c r="QCU1" s="290"/>
      <c r="QCV1" s="290"/>
      <c r="QCW1" s="290"/>
      <c r="QCX1" s="290"/>
      <c r="QCY1" s="290"/>
      <c r="QCZ1" s="290"/>
      <c r="QDA1" s="290"/>
      <c r="QDB1" s="290"/>
      <c r="QDC1" s="290"/>
      <c r="QDD1" s="290"/>
      <c r="QDE1" s="290"/>
      <c r="QDF1" s="290"/>
      <c r="QDG1" s="290"/>
      <c r="QDH1" s="290"/>
      <c r="QDI1" s="290"/>
      <c r="QDJ1" s="290"/>
      <c r="QDK1" s="290"/>
      <c r="QDL1" s="290"/>
      <c r="QDM1" s="290"/>
      <c r="QDN1" s="290"/>
      <c r="QDO1" s="290"/>
      <c r="QDP1" s="290"/>
      <c r="QDQ1" s="290"/>
      <c r="QDR1" s="290"/>
      <c r="QDS1" s="290"/>
      <c r="QDT1" s="290"/>
      <c r="QDU1" s="290"/>
      <c r="QDV1" s="290"/>
      <c r="QDW1" s="290"/>
      <c r="QDX1" s="290"/>
      <c r="QDY1" s="290"/>
      <c r="QDZ1" s="290"/>
      <c r="QEA1" s="290"/>
      <c r="QEB1" s="290"/>
      <c r="QEC1" s="290"/>
      <c r="QED1" s="290"/>
      <c r="QEE1" s="290"/>
      <c r="QEF1" s="290"/>
      <c r="QEG1" s="290"/>
      <c r="QEH1" s="290"/>
      <c r="QEI1" s="290"/>
      <c r="QEJ1" s="290"/>
      <c r="QEK1" s="290"/>
      <c r="QEL1" s="290"/>
      <c r="QEM1" s="290"/>
      <c r="QEN1" s="290"/>
      <c r="QEO1" s="290"/>
      <c r="QEP1" s="290"/>
      <c r="QEQ1" s="290"/>
      <c r="QER1" s="290"/>
      <c r="QES1" s="290"/>
      <c r="QET1" s="290"/>
      <c r="QEU1" s="290"/>
      <c r="QEV1" s="290"/>
      <c r="QEW1" s="290"/>
      <c r="QEX1" s="290"/>
      <c r="QEY1" s="290"/>
      <c r="QEZ1" s="290"/>
      <c r="QFA1" s="290"/>
      <c r="QFB1" s="290"/>
      <c r="QFC1" s="290"/>
      <c r="QFD1" s="290"/>
      <c r="QFE1" s="290"/>
      <c r="QFF1" s="290"/>
      <c r="QFG1" s="290"/>
      <c r="QFH1" s="290"/>
      <c r="QFI1" s="290"/>
      <c r="QFJ1" s="290"/>
      <c r="QFK1" s="290"/>
      <c r="QFL1" s="290"/>
      <c r="QFM1" s="290"/>
      <c r="QFN1" s="290"/>
      <c r="QFO1" s="290"/>
      <c r="QFP1" s="290"/>
      <c r="QFQ1" s="290"/>
      <c r="QFR1" s="290"/>
      <c r="QFS1" s="290"/>
      <c r="QFT1" s="290"/>
      <c r="QFU1" s="290"/>
      <c r="QFV1" s="290"/>
      <c r="QFW1" s="290"/>
      <c r="QFX1" s="290"/>
      <c r="QFY1" s="290"/>
      <c r="QFZ1" s="290"/>
      <c r="QGA1" s="290"/>
      <c r="QGB1" s="290"/>
      <c r="QGC1" s="290"/>
      <c r="QGD1" s="290"/>
      <c r="QGE1" s="290"/>
      <c r="QGF1" s="290"/>
      <c r="QGG1" s="290"/>
      <c r="QGH1" s="290"/>
      <c r="QGI1" s="290"/>
      <c r="QGJ1" s="290"/>
      <c r="QGK1" s="290"/>
      <c r="QGL1" s="290"/>
      <c r="QGM1" s="290"/>
      <c r="QGN1" s="290"/>
      <c r="QGO1" s="290"/>
      <c r="QGP1" s="290"/>
      <c r="QGQ1" s="290"/>
      <c r="QGR1" s="290"/>
      <c r="QGS1" s="290"/>
      <c r="QGT1" s="290"/>
      <c r="QGU1" s="290"/>
      <c r="QGV1" s="290"/>
      <c r="QGW1" s="290"/>
      <c r="QGX1" s="290"/>
      <c r="QGY1" s="290"/>
      <c r="QGZ1" s="290"/>
      <c r="QHA1" s="290"/>
      <c r="QHB1" s="290"/>
      <c r="QHC1" s="290"/>
      <c r="QHD1" s="290"/>
      <c r="QHE1" s="290"/>
      <c r="QHF1" s="290"/>
      <c r="QHG1" s="290"/>
      <c r="QHH1" s="290"/>
      <c r="QHI1" s="290"/>
      <c r="QHJ1" s="290"/>
      <c r="QHK1" s="290"/>
      <c r="QHL1" s="290"/>
      <c r="QHM1" s="290"/>
      <c r="QHN1" s="290"/>
      <c r="QHO1" s="290"/>
      <c r="QHP1" s="290"/>
      <c r="QHQ1" s="290"/>
      <c r="QHR1" s="290"/>
      <c r="QHS1" s="290"/>
      <c r="QHT1" s="290"/>
      <c r="QHU1" s="290"/>
      <c r="QHV1" s="290"/>
      <c r="QHW1" s="290"/>
      <c r="QHX1" s="290"/>
      <c r="QHY1" s="290"/>
      <c r="QHZ1" s="290"/>
      <c r="QIA1" s="290"/>
      <c r="QIB1" s="290"/>
      <c r="QIC1" s="290"/>
      <c r="QID1" s="290"/>
      <c r="QIE1" s="290"/>
      <c r="QIF1" s="290"/>
      <c r="QIG1" s="290"/>
      <c r="QIH1" s="290"/>
      <c r="QII1" s="290"/>
      <c r="QIJ1" s="290"/>
      <c r="QIK1" s="290"/>
      <c r="QIL1" s="290"/>
      <c r="QIM1" s="290"/>
      <c r="QIN1" s="290"/>
      <c r="QIO1" s="290"/>
      <c r="QIP1" s="290"/>
      <c r="QIQ1" s="290"/>
      <c r="QIR1" s="290"/>
      <c r="QIS1" s="290"/>
      <c r="QIT1" s="290"/>
      <c r="QIU1" s="290"/>
      <c r="QIV1" s="290"/>
      <c r="QIW1" s="290"/>
      <c r="QIX1" s="290"/>
      <c r="QIY1" s="290"/>
      <c r="QIZ1" s="290"/>
      <c r="QJA1" s="290"/>
      <c r="QJB1" s="290"/>
      <c r="QJC1" s="290"/>
      <c r="QJD1" s="290"/>
      <c r="QJE1" s="290"/>
      <c r="QJF1" s="290"/>
      <c r="QJG1" s="290"/>
      <c r="QJH1" s="290"/>
      <c r="QJI1" s="290"/>
      <c r="QJJ1" s="290"/>
      <c r="QJK1" s="290"/>
      <c r="QJL1" s="290"/>
      <c r="QJM1" s="290"/>
      <c r="QJN1" s="290"/>
      <c r="QJO1" s="290"/>
      <c r="QJP1" s="290"/>
      <c r="QJQ1" s="290"/>
      <c r="QJR1" s="290"/>
      <c r="QJS1" s="290"/>
      <c r="QJT1" s="290"/>
      <c r="QJU1" s="290"/>
      <c r="QJV1" s="290"/>
      <c r="QJW1" s="290"/>
      <c r="QJX1" s="290"/>
      <c r="QJY1" s="290"/>
      <c r="QJZ1" s="290"/>
      <c r="QKA1" s="290"/>
      <c r="QKB1" s="290"/>
      <c r="QKC1" s="290"/>
      <c r="QKD1" s="290"/>
      <c r="QKE1" s="290"/>
      <c r="QKF1" s="290"/>
      <c r="QKG1" s="290"/>
      <c r="QKH1" s="290"/>
      <c r="QKI1" s="290"/>
      <c r="QKJ1" s="290"/>
      <c r="QKK1" s="290"/>
      <c r="QKL1" s="290"/>
      <c r="QKM1" s="290"/>
      <c r="QKN1" s="290"/>
      <c r="QKO1" s="290"/>
      <c r="QKP1" s="290"/>
      <c r="QKQ1" s="290"/>
      <c r="QKR1" s="290"/>
      <c r="QKS1" s="290"/>
      <c r="QKT1" s="290"/>
      <c r="QKU1" s="290"/>
      <c r="QKV1" s="290"/>
      <c r="QKW1" s="290"/>
      <c r="QKX1" s="290"/>
      <c r="QKY1" s="290"/>
      <c r="QKZ1" s="290"/>
      <c r="QLA1" s="290"/>
      <c r="QLB1" s="290"/>
      <c r="QLC1" s="290"/>
      <c r="QLD1" s="290"/>
      <c r="QLE1" s="290"/>
      <c r="QLF1" s="290"/>
      <c r="QLG1" s="290"/>
      <c r="QLH1" s="290"/>
      <c r="QLI1" s="290"/>
      <c r="QLJ1" s="290"/>
      <c r="QLK1" s="290"/>
      <c r="QLL1" s="290"/>
      <c r="QLM1" s="290"/>
      <c r="QLN1" s="290"/>
      <c r="QLO1" s="290"/>
      <c r="QLP1" s="290"/>
      <c r="QLQ1" s="290"/>
      <c r="QLR1" s="290"/>
      <c r="QLS1" s="290"/>
      <c r="QLT1" s="290"/>
      <c r="QLU1" s="290"/>
      <c r="QLV1" s="290"/>
      <c r="QLW1" s="290"/>
      <c r="QLX1" s="290"/>
      <c r="QLY1" s="290"/>
      <c r="QLZ1" s="290"/>
      <c r="QMA1" s="290"/>
      <c r="QMB1" s="290"/>
      <c r="QMC1" s="290"/>
      <c r="QMD1" s="290"/>
      <c r="QME1" s="290"/>
      <c r="QMF1" s="290"/>
      <c r="QMG1" s="290"/>
      <c r="QMH1" s="290"/>
      <c r="QMI1" s="290"/>
      <c r="QMJ1" s="290"/>
      <c r="QMK1" s="290"/>
      <c r="QML1" s="290"/>
      <c r="QMM1" s="290"/>
      <c r="QMN1" s="290"/>
      <c r="QMO1" s="290"/>
      <c r="QMP1" s="290"/>
      <c r="QMQ1" s="290"/>
      <c r="QMR1" s="290"/>
      <c r="QMS1" s="290"/>
      <c r="QMT1" s="290"/>
      <c r="QMU1" s="290"/>
      <c r="QMV1" s="290"/>
      <c r="QMW1" s="290"/>
      <c r="QMX1" s="290"/>
      <c r="QMY1" s="290"/>
      <c r="QMZ1" s="290"/>
      <c r="QNA1" s="290"/>
      <c r="QNB1" s="290"/>
      <c r="QNC1" s="290"/>
      <c r="QND1" s="290"/>
      <c r="QNE1" s="290"/>
      <c r="QNF1" s="290"/>
      <c r="QNG1" s="290"/>
      <c r="QNH1" s="290"/>
      <c r="QNI1" s="290"/>
      <c r="QNJ1" s="290"/>
      <c r="QNK1" s="290"/>
      <c r="QNL1" s="290"/>
      <c r="QNM1" s="290"/>
      <c r="QNN1" s="290"/>
      <c r="QNO1" s="290"/>
      <c r="QNP1" s="290"/>
      <c r="QNQ1" s="290"/>
      <c r="QNR1" s="290"/>
      <c r="QNS1" s="290"/>
      <c r="QNT1" s="290"/>
      <c r="QNU1" s="290"/>
      <c r="QNV1" s="290"/>
      <c r="QNW1" s="290"/>
      <c r="QNX1" s="290"/>
      <c r="QNY1" s="290"/>
      <c r="QNZ1" s="290"/>
      <c r="QOA1" s="290"/>
      <c r="QOB1" s="290"/>
      <c r="QOC1" s="290"/>
      <c r="QOD1" s="290"/>
      <c r="QOE1" s="290"/>
      <c r="QOF1" s="290"/>
      <c r="QOG1" s="290"/>
      <c r="QOH1" s="290"/>
      <c r="QOI1" s="290"/>
      <c r="QOJ1" s="290"/>
      <c r="QOK1" s="290"/>
      <c r="QOL1" s="290"/>
      <c r="QOM1" s="290"/>
      <c r="QON1" s="290"/>
      <c r="QOO1" s="290"/>
      <c r="QOP1" s="290"/>
      <c r="QOQ1" s="290"/>
      <c r="QOR1" s="290"/>
      <c r="QOS1" s="290"/>
      <c r="QOT1" s="290"/>
      <c r="QOU1" s="290"/>
      <c r="QOV1" s="290"/>
      <c r="QOW1" s="290"/>
      <c r="QOX1" s="290"/>
      <c r="QOY1" s="290"/>
      <c r="QOZ1" s="290"/>
      <c r="QPA1" s="290"/>
      <c r="QPB1" s="290"/>
      <c r="QPC1" s="290"/>
      <c r="QPD1" s="290"/>
      <c r="QPE1" s="290"/>
      <c r="QPF1" s="290"/>
      <c r="QPG1" s="290"/>
      <c r="QPH1" s="290"/>
      <c r="QPI1" s="290"/>
      <c r="QPJ1" s="290"/>
      <c r="QPK1" s="290"/>
      <c r="QPL1" s="290"/>
      <c r="QPM1" s="290"/>
      <c r="QPN1" s="290"/>
      <c r="QPO1" s="290"/>
      <c r="QPP1" s="290"/>
      <c r="QPQ1" s="290"/>
      <c r="QPR1" s="290"/>
      <c r="QPS1" s="290"/>
      <c r="QPT1" s="290"/>
      <c r="QPU1" s="290"/>
      <c r="QPV1" s="290"/>
      <c r="QPW1" s="290"/>
      <c r="QPX1" s="290"/>
      <c r="QPY1" s="290"/>
      <c r="QPZ1" s="290"/>
      <c r="QQA1" s="290"/>
      <c r="QQB1" s="290"/>
      <c r="QQC1" s="290"/>
      <c r="QQD1" s="290"/>
      <c r="QQE1" s="290"/>
      <c r="QQF1" s="290"/>
      <c r="QQG1" s="290"/>
      <c r="QQH1" s="290"/>
      <c r="QQI1" s="290"/>
      <c r="QQJ1" s="290"/>
      <c r="QQK1" s="290"/>
      <c r="QQL1" s="290"/>
      <c r="QQM1" s="290"/>
      <c r="QQN1" s="290"/>
      <c r="QQO1" s="290"/>
      <c r="QQP1" s="290"/>
      <c r="QQQ1" s="290"/>
      <c r="QQR1" s="290"/>
      <c r="QQS1" s="290"/>
      <c r="QQT1" s="290"/>
      <c r="QQU1" s="290"/>
      <c r="QQV1" s="290"/>
      <c r="QQW1" s="290"/>
      <c r="QQX1" s="290"/>
      <c r="QQY1" s="290"/>
      <c r="QQZ1" s="290"/>
      <c r="QRA1" s="290"/>
      <c r="QRB1" s="290"/>
      <c r="QRC1" s="290"/>
      <c r="QRD1" s="290"/>
      <c r="QRE1" s="290"/>
      <c r="QRF1" s="290"/>
      <c r="QRG1" s="290"/>
      <c r="QRH1" s="290"/>
      <c r="QRI1" s="290"/>
      <c r="QRJ1" s="290"/>
      <c r="QRK1" s="290"/>
      <c r="QRL1" s="290"/>
      <c r="QRM1" s="290"/>
      <c r="QRN1" s="290"/>
      <c r="QRO1" s="290"/>
      <c r="QRP1" s="290"/>
      <c r="QRQ1" s="290"/>
      <c r="QRR1" s="290"/>
      <c r="QRS1" s="290"/>
      <c r="QRT1" s="290"/>
      <c r="QRU1" s="290"/>
      <c r="QRV1" s="290"/>
      <c r="QRW1" s="290"/>
      <c r="QRX1" s="290"/>
      <c r="QRY1" s="290"/>
      <c r="QRZ1" s="290"/>
      <c r="QSA1" s="290"/>
      <c r="QSB1" s="290"/>
      <c r="QSC1" s="290"/>
      <c r="QSD1" s="290"/>
      <c r="QSE1" s="290"/>
      <c r="QSF1" s="290"/>
      <c r="QSG1" s="290"/>
      <c r="QSH1" s="290"/>
      <c r="QSI1" s="290"/>
      <c r="QSJ1" s="290"/>
      <c r="QSK1" s="290"/>
      <c r="QSL1" s="290"/>
      <c r="QSM1" s="290"/>
      <c r="QSN1" s="290"/>
      <c r="QSO1" s="290"/>
      <c r="QSP1" s="290"/>
      <c r="QSQ1" s="290"/>
      <c r="QSR1" s="290"/>
      <c r="QSS1" s="290"/>
      <c r="QST1" s="290"/>
      <c r="QSU1" s="290"/>
      <c r="QSV1" s="290"/>
      <c r="QSW1" s="290"/>
      <c r="QSX1" s="290"/>
      <c r="QSY1" s="290"/>
      <c r="QSZ1" s="290"/>
      <c r="QTA1" s="290"/>
      <c r="QTB1" s="290"/>
      <c r="QTC1" s="290"/>
      <c r="QTD1" s="290"/>
      <c r="QTE1" s="290"/>
      <c r="QTF1" s="290"/>
      <c r="QTG1" s="290"/>
      <c r="QTH1" s="290"/>
      <c r="QTI1" s="290"/>
      <c r="QTJ1" s="290"/>
      <c r="QTK1" s="290"/>
      <c r="QTL1" s="290"/>
      <c r="QTM1" s="290"/>
      <c r="QTN1" s="290"/>
      <c r="QTO1" s="290"/>
      <c r="QTP1" s="290"/>
      <c r="QTQ1" s="290"/>
      <c r="QTR1" s="290"/>
      <c r="QTS1" s="290"/>
      <c r="QTT1" s="290"/>
      <c r="QTU1" s="290"/>
      <c r="QTV1" s="290"/>
      <c r="QTW1" s="290"/>
      <c r="QTX1" s="290"/>
      <c r="QTY1" s="290"/>
      <c r="QTZ1" s="290"/>
      <c r="QUA1" s="290"/>
      <c r="QUB1" s="290"/>
      <c r="QUC1" s="290"/>
      <c r="QUD1" s="290"/>
      <c r="QUE1" s="290"/>
      <c r="QUF1" s="290"/>
      <c r="QUG1" s="290"/>
      <c r="QUH1" s="290"/>
      <c r="QUI1" s="290"/>
      <c r="QUJ1" s="290"/>
      <c r="QUK1" s="290"/>
      <c r="QUL1" s="290"/>
      <c r="QUM1" s="290"/>
      <c r="QUN1" s="290"/>
      <c r="QUO1" s="290"/>
      <c r="QUP1" s="290"/>
      <c r="QUQ1" s="290"/>
      <c r="QUR1" s="290"/>
      <c r="QUS1" s="290"/>
      <c r="QUT1" s="290"/>
      <c r="QUU1" s="290"/>
      <c r="QUV1" s="290"/>
      <c r="QUW1" s="290"/>
      <c r="QUX1" s="290"/>
      <c r="QUY1" s="290"/>
      <c r="QUZ1" s="290"/>
      <c r="QVA1" s="290"/>
      <c r="QVB1" s="290"/>
      <c r="QVC1" s="290"/>
      <c r="QVD1" s="290"/>
      <c r="QVE1" s="290"/>
      <c r="QVF1" s="290"/>
      <c r="QVG1" s="290"/>
      <c r="QVH1" s="290"/>
      <c r="QVI1" s="290"/>
      <c r="QVJ1" s="290"/>
      <c r="QVK1" s="290"/>
      <c r="QVL1" s="290"/>
      <c r="QVM1" s="290"/>
      <c r="QVN1" s="290"/>
      <c r="QVO1" s="290"/>
      <c r="QVP1" s="290"/>
      <c r="QVQ1" s="290"/>
      <c r="QVR1" s="290"/>
      <c r="QVS1" s="290"/>
      <c r="QVT1" s="290"/>
      <c r="QVU1" s="290"/>
      <c r="QVV1" s="290"/>
      <c r="QVW1" s="290"/>
      <c r="QVX1" s="290"/>
      <c r="QVY1" s="290"/>
      <c r="QVZ1" s="290"/>
      <c r="QWA1" s="290"/>
      <c r="QWB1" s="290"/>
      <c r="QWC1" s="290"/>
      <c r="QWD1" s="290"/>
      <c r="QWE1" s="290"/>
      <c r="QWF1" s="290"/>
      <c r="QWG1" s="290"/>
      <c r="QWH1" s="290"/>
      <c r="QWI1" s="290"/>
      <c r="QWJ1" s="290"/>
      <c r="QWK1" s="290"/>
      <c r="QWL1" s="290"/>
      <c r="QWM1" s="290"/>
      <c r="QWN1" s="290"/>
      <c r="QWO1" s="290"/>
      <c r="QWP1" s="290"/>
      <c r="QWQ1" s="290"/>
      <c r="QWR1" s="290"/>
      <c r="QWS1" s="290"/>
      <c r="QWT1" s="290"/>
      <c r="QWU1" s="290"/>
      <c r="QWV1" s="290"/>
      <c r="QWW1" s="290"/>
      <c r="QWX1" s="290"/>
      <c r="QWY1" s="290"/>
      <c r="QWZ1" s="290"/>
      <c r="QXA1" s="290"/>
      <c r="QXB1" s="290"/>
      <c r="QXC1" s="290"/>
      <c r="QXD1" s="290"/>
      <c r="QXE1" s="290"/>
      <c r="QXF1" s="290"/>
      <c r="QXG1" s="290"/>
      <c r="QXH1" s="290"/>
      <c r="QXI1" s="290"/>
      <c r="QXJ1" s="290"/>
      <c r="QXK1" s="290"/>
      <c r="QXL1" s="290"/>
      <c r="QXM1" s="290"/>
      <c r="QXN1" s="290"/>
      <c r="QXO1" s="290"/>
      <c r="QXP1" s="290"/>
      <c r="QXQ1" s="290"/>
      <c r="QXR1" s="290"/>
      <c r="QXS1" s="290"/>
      <c r="QXT1" s="290"/>
      <c r="QXU1" s="290"/>
      <c r="QXV1" s="290"/>
      <c r="QXW1" s="290"/>
      <c r="QXX1" s="290"/>
      <c r="QXY1" s="290"/>
      <c r="QXZ1" s="290"/>
      <c r="QYA1" s="290"/>
      <c r="QYB1" s="290"/>
      <c r="QYC1" s="290"/>
      <c r="QYD1" s="290"/>
      <c r="QYE1" s="290"/>
      <c r="QYF1" s="290"/>
      <c r="QYG1" s="290"/>
      <c r="QYH1" s="290"/>
      <c r="QYI1" s="290"/>
      <c r="QYJ1" s="290"/>
      <c r="QYK1" s="290"/>
      <c r="QYL1" s="290"/>
      <c r="QYM1" s="290"/>
      <c r="QYN1" s="290"/>
      <c r="QYO1" s="290"/>
      <c r="QYP1" s="290"/>
      <c r="QYQ1" s="290"/>
      <c r="QYR1" s="290"/>
      <c r="QYS1" s="290"/>
      <c r="QYT1" s="290"/>
      <c r="QYU1" s="290"/>
      <c r="QYV1" s="290"/>
      <c r="QYW1" s="290"/>
      <c r="QYX1" s="290"/>
      <c r="QYY1" s="290"/>
      <c r="QYZ1" s="290"/>
      <c r="QZA1" s="290"/>
      <c r="QZB1" s="290"/>
      <c r="QZC1" s="290"/>
      <c r="QZD1" s="290"/>
      <c r="QZE1" s="290"/>
      <c r="QZF1" s="290"/>
      <c r="QZG1" s="290"/>
      <c r="QZH1" s="290"/>
      <c r="QZI1" s="290"/>
      <c r="QZJ1" s="290"/>
      <c r="QZK1" s="290"/>
      <c r="QZL1" s="290"/>
      <c r="QZM1" s="290"/>
      <c r="QZN1" s="290"/>
      <c r="QZO1" s="290"/>
      <c r="QZP1" s="290"/>
      <c r="QZQ1" s="290"/>
      <c r="QZR1" s="290"/>
      <c r="QZS1" s="290"/>
      <c r="QZT1" s="290"/>
      <c r="QZU1" s="290"/>
      <c r="QZV1" s="290"/>
      <c r="QZW1" s="290"/>
      <c r="QZX1" s="290"/>
      <c r="QZY1" s="290"/>
      <c r="QZZ1" s="290"/>
      <c r="RAA1" s="290"/>
      <c r="RAB1" s="290"/>
      <c r="RAC1" s="290"/>
      <c r="RAD1" s="290"/>
      <c r="RAE1" s="290"/>
      <c r="RAF1" s="290"/>
      <c r="RAG1" s="290"/>
      <c r="RAH1" s="290"/>
      <c r="RAI1" s="290"/>
      <c r="RAJ1" s="290"/>
      <c r="RAK1" s="290"/>
      <c r="RAL1" s="290"/>
      <c r="RAM1" s="290"/>
      <c r="RAN1" s="290"/>
      <c r="RAO1" s="290"/>
      <c r="RAP1" s="290"/>
      <c r="RAQ1" s="290"/>
      <c r="RAR1" s="290"/>
      <c r="RAS1" s="290"/>
      <c r="RAT1" s="290"/>
      <c r="RAU1" s="290"/>
      <c r="RAV1" s="290"/>
      <c r="RAW1" s="290"/>
      <c r="RAX1" s="290"/>
      <c r="RAY1" s="290"/>
      <c r="RAZ1" s="290"/>
      <c r="RBA1" s="290"/>
      <c r="RBB1" s="290"/>
      <c r="RBC1" s="290"/>
      <c r="RBD1" s="290"/>
      <c r="RBE1" s="290"/>
      <c r="RBF1" s="290"/>
      <c r="RBG1" s="290"/>
      <c r="RBH1" s="290"/>
      <c r="RBI1" s="290"/>
      <c r="RBJ1" s="290"/>
      <c r="RBK1" s="290"/>
      <c r="RBL1" s="290"/>
      <c r="RBM1" s="290"/>
      <c r="RBN1" s="290"/>
      <c r="RBO1" s="290"/>
      <c r="RBP1" s="290"/>
      <c r="RBQ1" s="290"/>
      <c r="RBR1" s="290"/>
      <c r="RBS1" s="290"/>
      <c r="RBT1" s="290"/>
      <c r="RBU1" s="290"/>
      <c r="RBV1" s="290"/>
      <c r="RBW1" s="290"/>
      <c r="RBX1" s="290"/>
      <c r="RBY1" s="290"/>
      <c r="RBZ1" s="290"/>
      <c r="RCA1" s="290"/>
      <c r="RCB1" s="290"/>
      <c r="RCC1" s="290"/>
      <c r="RCD1" s="290"/>
      <c r="RCE1" s="290"/>
      <c r="RCF1" s="290"/>
      <c r="RCG1" s="290"/>
      <c r="RCH1" s="290"/>
      <c r="RCI1" s="290"/>
      <c r="RCJ1" s="290"/>
      <c r="RCK1" s="290"/>
      <c r="RCL1" s="290"/>
      <c r="RCM1" s="290"/>
      <c r="RCN1" s="290"/>
      <c r="RCO1" s="290"/>
      <c r="RCP1" s="290"/>
      <c r="RCQ1" s="290"/>
      <c r="RCR1" s="290"/>
      <c r="RCS1" s="290"/>
      <c r="RCT1" s="290"/>
      <c r="RCU1" s="290"/>
      <c r="RCV1" s="290"/>
      <c r="RCW1" s="290"/>
      <c r="RCX1" s="290"/>
      <c r="RCY1" s="290"/>
      <c r="RCZ1" s="290"/>
      <c r="RDA1" s="290"/>
      <c r="RDB1" s="290"/>
      <c r="RDC1" s="290"/>
      <c r="RDD1" s="290"/>
      <c r="RDE1" s="290"/>
      <c r="RDF1" s="290"/>
      <c r="RDG1" s="290"/>
      <c r="RDH1" s="290"/>
      <c r="RDI1" s="290"/>
      <c r="RDJ1" s="290"/>
      <c r="RDK1" s="290"/>
      <c r="RDL1" s="290"/>
      <c r="RDM1" s="290"/>
      <c r="RDN1" s="290"/>
      <c r="RDO1" s="290"/>
      <c r="RDP1" s="290"/>
      <c r="RDQ1" s="290"/>
      <c r="RDR1" s="290"/>
      <c r="RDS1" s="290"/>
      <c r="RDT1" s="290"/>
      <c r="RDU1" s="290"/>
      <c r="RDV1" s="290"/>
      <c r="RDW1" s="290"/>
      <c r="RDX1" s="290"/>
      <c r="RDY1" s="290"/>
      <c r="RDZ1" s="290"/>
      <c r="REA1" s="290"/>
      <c r="REB1" s="290"/>
      <c r="REC1" s="290"/>
      <c r="RED1" s="290"/>
      <c r="REE1" s="290"/>
      <c r="REF1" s="290"/>
      <c r="REG1" s="290"/>
      <c r="REH1" s="290"/>
      <c r="REI1" s="290"/>
      <c r="REJ1" s="290"/>
      <c r="REK1" s="290"/>
      <c r="REL1" s="290"/>
      <c r="REM1" s="290"/>
      <c r="REN1" s="290"/>
      <c r="REO1" s="290"/>
      <c r="REP1" s="290"/>
      <c r="REQ1" s="290"/>
      <c r="RER1" s="290"/>
      <c r="RES1" s="290"/>
      <c r="RET1" s="290"/>
      <c r="REU1" s="290"/>
      <c r="REV1" s="290"/>
      <c r="REW1" s="290"/>
      <c r="REX1" s="290"/>
      <c r="REY1" s="290"/>
      <c r="REZ1" s="290"/>
      <c r="RFA1" s="290"/>
      <c r="RFB1" s="290"/>
      <c r="RFC1" s="290"/>
      <c r="RFD1" s="290"/>
      <c r="RFE1" s="290"/>
      <c r="RFF1" s="290"/>
      <c r="RFG1" s="290"/>
      <c r="RFH1" s="290"/>
      <c r="RFI1" s="290"/>
      <c r="RFJ1" s="290"/>
      <c r="RFK1" s="290"/>
      <c r="RFL1" s="290"/>
      <c r="RFM1" s="290"/>
      <c r="RFN1" s="290"/>
      <c r="RFO1" s="290"/>
      <c r="RFP1" s="290"/>
      <c r="RFQ1" s="290"/>
      <c r="RFR1" s="290"/>
      <c r="RFS1" s="290"/>
      <c r="RFT1" s="290"/>
      <c r="RFU1" s="290"/>
      <c r="RFV1" s="290"/>
      <c r="RFW1" s="290"/>
      <c r="RFX1" s="290"/>
      <c r="RFY1" s="290"/>
      <c r="RFZ1" s="290"/>
      <c r="RGA1" s="290"/>
      <c r="RGB1" s="290"/>
      <c r="RGC1" s="290"/>
      <c r="RGD1" s="290"/>
      <c r="RGE1" s="290"/>
      <c r="RGF1" s="290"/>
      <c r="RGG1" s="290"/>
      <c r="RGH1" s="290"/>
      <c r="RGI1" s="290"/>
      <c r="RGJ1" s="290"/>
      <c r="RGK1" s="290"/>
      <c r="RGL1" s="290"/>
      <c r="RGM1" s="290"/>
      <c r="RGN1" s="290"/>
      <c r="RGO1" s="290"/>
      <c r="RGP1" s="290"/>
      <c r="RGQ1" s="290"/>
      <c r="RGR1" s="290"/>
      <c r="RGS1" s="290"/>
      <c r="RGT1" s="290"/>
      <c r="RGU1" s="290"/>
      <c r="RGV1" s="290"/>
      <c r="RGW1" s="290"/>
      <c r="RGX1" s="290"/>
      <c r="RGY1" s="290"/>
      <c r="RGZ1" s="290"/>
      <c r="RHA1" s="290"/>
      <c r="RHB1" s="290"/>
      <c r="RHC1" s="290"/>
      <c r="RHD1" s="290"/>
      <c r="RHE1" s="290"/>
      <c r="RHF1" s="290"/>
      <c r="RHG1" s="290"/>
      <c r="RHH1" s="290"/>
      <c r="RHI1" s="290"/>
      <c r="RHJ1" s="290"/>
      <c r="RHK1" s="290"/>
      <c r="RHL1" s="290"/>
      <c r="RHM1" s="290"/>
      <c r="RHN1" s="290"/>
      <c r="RHO1" s="290"/>
      <c r="RHP1" s="290"/>
      <c r="RHQ1" s="290"/>
      <c r="RHR1" s="290"/>
      <c r="RHS1" s="290"/>
      <c r="RHT1" s="290"/>
      <c r="RHU1" s="290"/>
      <c r="RHV1" s="290"/>
      <c r="RHW1" s="290"/>
      <c r="RHX1" s="290"/>
      <c r="RHY1" s="290"/>
      <c r="RHZ1" s="290"/>
      <c r="RIA1" s="290"/>
      <c r="RIB1" s="290"/>
      <c r="RIC1" s="290"/>
      <c r="RID1" s="290"/>
      <c r="RIE1" s="290"/>
      <c r="RIF1" s="290"/>
      <c r="RIG1" s="290"/>
      <c r="RIH1" s="290"/>
      <c r="RII1" s="290"/>
      <c r="RIJ1" s="290"/>
      <c r="RIK1" s="290"/>
      <c r="RIL1" s="290"/>
      <c r="RIM1" s="290"/>
      <c r="RIN1" s="290"/>
      <c r="RIO1" s="290"/>
      <c r="RIP1" s="290"/>
      <c r="RIQ1" s="290"/>
      <c r="RIR1" s="290"/>
      <c r="RIS1" s="290"/>
      <c r="RIT1" s="290"/>
      <c r="RIU1" s="290"/>
      <c r="RIV1" s="290"/>
      <c r="RIW1" s="290"/>
      <c r="RIX1" s="290"/>
      <c r="RIY1" s="290"/>
      <c r="RIZ1" s="290"/>
      <c r="RJA1" s="290"/>
      <c r="RJB1" s="290"/>
      <c r="RJC1" s="290"/>
      <c r="RJD1" s="290"/>
      <c r="RJE1" s="290"/>
      <c r="RJF1" s="290"/>
      <c r="RJG1" s="290"/>
      <c r="RJH1" s="290"/>
      <c r="RJI1" s="290"/>
      <c r="RJJ1" s="290"/>
      <c r="RJK1" s="290"/>
      <c r="RJL1" s="290"/>
      <c r="RJM1" s="290"/>
      <c r="RJN1" s="290"/>
      <c r="RJO1" s="290"/>
      <c r="RJP1" s="290"/>
      <c r="RJQ1" s="290"/>
      <c r="RJR1" s="290"/>
      <c r="RJS1" s="290"/>
      <c r="RJT1" s="290"/>
      <c r="RJU1" s="290"/>
      <c r="RJV1" s="290"/>
      <c r="RJW1" s="290"/>
      <c r="RJX1" s="290"/>
      <c r="RJY1" s="290"/>
      <c r="RJZ1" s="290"/>
      <c r="RKA1" s="290"/>
      <c r="RKB1" s="290"/>
      <c r="RKC1" s="290"/>
      <c r="RKD1" s="290"/>
      <c r="RKE1" s="290"/>
      <c r="RKF1" s="290"/>
      <c r="RKG1" s="290"/>
      <c r="RKH1" s="290"/>
      <c r="RKI1" s="290"/>
      <c r="RKJ1" s="290"/>
      <c r="RKK1" s="290"/>
      <c r="RKL1" s="290"/>
      <c r="RKM1" s="290"/>
      <c r="RKN1" s="290"/>
      <c r="RKO1" s="290"/>
      <c r="RKP1" s="290"/>
      <c r="RKQ1" s="290"/>
      <c r="RKR1" s="290"/>
      <c r="RKS1" s="290"/>
      <c r="RKT1" s="290"/>
      <c r="RKU1" s="290"/>
      <c r="RKV1" s="290"/>
      <c r="RKW1" s="290"/>
      <c r="RKX1" s="290"/>
      <c r="RKY1" s="290"/>
      <c r="RKZ1" s="290"/>
      <c r="RLA1" s="290"/>
      <c r="RLB1" s="290"/>
      <c r="RLC1" s="290"/>
      <c r="RLD1" s="290"/>
      <c r="RLE1" s="290"/>
      <c r="RLF1" s="290"/>
      <c r="RLG1" s="290"/>
      <c r="RLH1" s="290"/>
      <c r="RLI1" s="290"/>
      <c r="RLJ1" s="290"/>
      <c r="RLK1" s="290"/>
      <c r="RLL1" s="290"/>
      <c r="RLM1" s="290"/>
      <c r="RLN1" s="290"/>
      <c r="RLO1" s="290"/>
      <c r="RLP1" s="290"/>
      <c r="RLQ1" s="290"/>
      <c r="RLR1" s="290"/>
      <c r="RLS1" s="290"/>
      <c r="RLT1" s="290"/>
      <c r="RLU1" s="290"/>
      <c r="RLV1" s="290"/>
      <c r="RLW1" s="290"/>
      <c r="RLX1" s="290"/>
      <c r="RLY1" s="290"/>
      <c r="RLZ1" s="290"/>
      <c r="RMA1" s="290"/>
      <c r="RMB1" s="290"/>
      <c r="RMC1" s="290"/>
      <c r="RMD1" s="290"/>
      <c r="RME1" s="290"/>
      <c r="RMF1" s="290"/>
      <c r="RMG1" s="290"/>
      <c r="RMH1" s="290"/>
      <c r="RMI1" s="290"/>
      <c r="RMJ1" s="290"/>
      <c r="RMK1" s="290"/>
      <c r="RML1" s="290"/>
      <c r="RMM1" s="290"/>
      <c r="RMN1" s="290"/>
      <c r="RMO1" s="290"/>
      <c r="RMP1" s="290"/>
      <c r="RMQ1" s="290"/>
      <c r="RMR1" s="290"/>
      <c r="RMS1" s="290"/>
      <c r="RMT1" s="290"/>
      <c r="RMU1" s="290"/>
      <c r="RMV1" s="290"/>
      <c r="RMW1" s="290"/>
      <c r="RMX1" s="290"/>
      <c r="RMY1" s="290"/>
      <c r="RMZ1" s="290"/>
      <c r="RNA1" s="290"/>
      <c r="RNB1" s="290"/>
      <c r="RNC1" s="290"/>
      <c r="RND1" s="290"/>
      <c r="RNE1" s="290"/>
      <c r="RNF1" s="290"/>
      <c r="RNG1" s="290"/>
      <c r="RNH1" s="290"/>
      <c r="RNI1" s="290"/>
      <c r="RNJ1" s="290"/>
      <c r="RNK1" s="290"/>
      <c r="RNL1" s="290"/>
      <c r="RNM1" s="290"/>
      <c r="RNN1" s="290"/>
      <c r="RNO1" s="290"/>
      <c r="RNP1" s="290"/>
      <c r="RNQ1" s="290"/>
      <c r="RNR1" s="290"/>
      <c r="RNS1" s="290"/>
      <c r="RNT1" s="290"/>
      <c r="RNU1" s="290"/>
      <c r="RNV1" s="290"/>
      <c r="RNW1" s="290"/>
      <c r="RNX1" s="290"/>
      <c r="RNY1" s="290"/>
      <c r="RNZ1" s="290"/>
      <c r="ROA1" s="290"/>
      <c r="ROB1" s="290"/>
      <c r="ROC1" s="290"/>
      <c r="ROD1" s="290"/>
      <c r="ROE1" s="290"/>
      <c r="ROF1" s="290"/>
      <c r="ROG1" s="290"/>
      <c r="ROH1" s="290"/>
      <c r="ROI1" s="290"/>
      <c r="ROJ1" s="290"/>
      <c r="ROK1" s="290"/>
      <c r="ROL1" s="290"/>
      <c r="ROM1" s="290"/>
      <c r="RON1" s="290"/>
      <c r="ROO1" s="290"/>
      <c r="ROP1" s="290"/>
      <c r="ROQ1" s="290"/>
      <c r="ROR1" s="290"/>
      <c r="ROS1" s="290"/>
      <c r="ROT1" s="290"/>
      <c r="ROU1" s="290"/>
      <c r="ROV1" s="290"/>
      <c r="ROW1" s="290"/>
      <c r="ROX1" s="290"/>
      <c r="ROY1" s="290"/>
      <c r="ROZ1" s="290"/>
      <c r="RPA1" s="290"/>
      <c r="RPB1" s="290"/>
      <c r="RPC1" s="290"/>
      <c r="RPD1" s="290"/>
      <c r="RPE1" s="290"/>
      <c r="RPF1" s="290"/>
      <c r="RPG1" s="290"/>
      <c r="RPH1" s="290"/>
      <c r="RPI1" s="290"/>
      <c r="RPJ1" s="290"/>
      <c r="RPK1" s="290"/>
      <c r="RPL1" s="290"/>
      <c r="RPM1" s="290"/>
      <c r="RPN1" s="290"/>
      <c r="RPO1" s="290"/>
      <c r="RPP1" s="290"/>
      <c r="RPQ1" s="290"/>
      <c r="RPR1" s="290"/>
      <c r="RPS1" s="290"/>
      <c r="RPT1" s="290"/>
      <c r="RPU1" s="290"/>
      <c r="RPV1" s="290"/>
      <c r="RPW1" s="290"/>
      <c r="RPX1" s="290"/>
      <c r="RPY1" s="290"/>
      <c r="RPZ1" s="290"/>
      <c r="RQA1" s="290"/>
      <c r="RQB1" s="290"/>
      <c r="RQC1" s="290"/>
      <c r="RQD1" s="290"/>
      <c r="RQE1" s="290"/>
      <c r="RQF1" s="290"/>
      <c r="RQG1" s="290"/>
      <c r="RQH1" s="290"/>
      <c r="RQI1" s="290"/>
      <c r="RQJ1" s="290"/>
      <c r="RQK1" s="290"/>
      <c r="RQL1" s="290"/>
      <c r="RQM1" s="290"/>
      <c r="RQN1" s="290"/>
      <c r="RQO1" s="290"/>
      <c r="RQP1" s="290"/>
      <c r="RQQ1" s="290"/>
      <c r="RQR1" s="290"/>
      <c r="RQS1" s="290"/>
      <c r="RQT1" s="290"/>
      <c r="RQU1" s="290"/>
      <c r="RQV1" s="290"/>
      <c r="RQW1" s="290"/>
      <c r="RQX1" s="290"/>
      <c r="RQY1" s="290"/>
      <c r="RQZ1" s="290"/>
      <c r="RRA1" s="290"/>
      <c r="RRB1" s="290"/>
      <c r="RRC1" s="290"/>
      <c r="RRD1" s="290"/>
      <c r="RRE1" s="290"/>
      <c r="RRF1" s="290"/>
      <c r="RRG1" s="290"/>
      <c r="RRH1" s="290"/>
      <c r="RRI1" s="290"/>
      <c r="RRJ1" s="290"/>
      <c r="RRK1" s="290"/>
      <c r="RRL1" s="290"/>
      <c r="RRM1" s="290"/>
      <c r="RRN1" s="290"/>
      <c r="RRO1" s="290"/>
      <c r="RRP1" s="290"/>
      <c r="RRQ1" s="290"/>
      <c r="RRR1" s="290"/>
      <c r="RRS1" s="290"/>
      <c r="RRT1" s="290"/>
      <c r="RRU1" s="290"/>
      <c r="RRV1" s="290"/>
      <c r="RRW1" s="290"/>
      <c r="RRX1" s="290"/>
      <c r="RRY1" s="290"/>
      <c r="RRZ1" s="290"/>
      <c r="RSA1" s="290"/>
      <c r="RSB1" s="290"/>
      <c r="RSC1" s="290"/>
      <c r="RSD1" s="290"/>
      <c r="RSE1" s="290"/>
      <c r="RSF1" s="290"/>
      <c r="RSG1" s="290"/>
      <c r="RSH1" s="290"/>
      <c r="RSI1" s="290"/>
      <c r="RSJ1" s="290"/>
      <c r="RSK1" s="290"/>
      <c r="RSL1" s="290"/>
      <c r="RSM1" s="290"/>
      <c r="RSN1" s="290"/>
      <c r="RSO1" s="290"/>
      <c r="RSP1" s="290"/>
      <c r="RSQ1" s="290"/>
      <c r="RSR1" s="290"/>
      <c r="RSS1" s="290"/>
      <c r="RST1" s="290"/>
      <c r="RSU1" s="290"/>
      <c r="RSV1" s="290"/>
      <c r="RSW1" s="290"/>
      <c r="RSX1" s="290"/>
      <c r="RSY1" s="290"/>
      <c r="RSZ1" s="290"/>
      <c r="RTA1" s="290"/>
      <c r="RTB1" s="290"/>
      <c r="RTC1" s="290"/>
      <c r="RTD1" s="290"/>
      <c r="RTE1" s="290"/>
      <c r="RTF1" s="290"/>
      <c r="RTG1" s="290"/>
      <c r="RTH1" s="290"/>
      <c r="RTI1" s="290"/>
      <c r="RTJ1" s="290"/>
      <c r="RTK1" s="290"/>
      <c r="RTL1" s="290"/>
      <c r="RTM1" s="290"/>
      <c r="RTN1" s="290"/>
      <c r="RTO1" s="290"/>
      <c r="RTP1" s="290"/>
      <c r="RTQ1" s="290"/>
      <c r="RTR1" s="290"/>
      <c r="RTS1" s="290"/>
      <c r="RTT1" s="290"/>
      <c r="RTU1" s="290"/>
      <c r="RTV1" s="290"/>
      <c r="RTW1" s="290"/>
      <c r="RTX1" s="290"/>
      <c r="RTY1" s="290"/>
      <c r="RTZ1" s="290"/>
      <c r="RUA1" s="290"/>
      <c r="RUB1" s="290"/>
      <c r="RUC1" s="290"/>
      <c r="RUD1" s="290"/>
      <c r="RUE1" s="290"/>
      <c r="RUF1" s="290"/>
      <c r="RUG1" s="290"/>
      <c r="RUH1" s="290"/>
      <c r="RUI1" s="290"/>
      <c r="RUJ1" s="290"/>
      <c r="RUK1" s="290"/>
      <c r="RUL1" s="290"/>
      <c r="RUM1" s="290"/>
      <c r="RUN1" s="290"/>
      <c r="RUO1" s="290"/>
      <c r="RUP1" s="290"/>
      <c r="RUQ1" s="290"/>
      <c r="RUR1" s="290"/>
      <c r="RUS1" s="290"/>
      <c r="RUT1" s="290"/>
      <c r="RUU1" s="290"/>
      <c r="RUV1" s="290"/>
      <c r="RUW1" s="290"/>
      <c r="RUX1" s="290"/>
      <c r="RUY1" s="290"/>
      <c r="RUZ1" s="290"/>
      <c r="RVA1" s="290"/>
      <c r="RVB1" s="290"/>
      <c r="RVC1" s="290"/>
      <c r="RVD1" s="290"/>
      <c r="RVE1" s="290"/>
      <c r="RVF1" s="290"/>
      <c r="RVG1" s="290"/>
      <c r="RVH1" s="290"/>
      <c r="RVI1" s="290"/>
      <c r="RVJ1" s="290"/>
      <c r="RVK1" s="290"/>
      <c r="RVL1" s="290"/>
      <c r="RVM1" s="290"/>
      <c r="RVN1" s="290"/>
      <c r="RVO1" s="290"/>
      <c r="RVP1" s="290"/>
      <c r="RVQ1" s="290"/>
      <c r="RVR1" s="290"/>
      <c r="RVS1" s="290"/>
      <c r="RVT1" s="290"/>
      <c r="RVU1" s="290"/>
      <c r="RVV1" s="290"/>
      <c r="RVW1" s="290"/>
      <c r="RVX1" s="290"/>
      <c r="RVY1" s="290"/>
      <c r="RVZ1" s="290"/>
      <c r="RWA1" s="290"/>
      <c r="RWB1" s="290"/>
      <c r="RWC1" s="290"/>
      <c r="RWD1" s="290"/>
      <c r="RWE1" s="290"/>
      <c r="RWF1" s="290"/>
      <c r="RWG1" s="290"/>
      <c r="RWH1" s="290"/>
      <c r="RWI1" s="290"/>
      <c r="RWJ1" s="290"/>
      <c r="RWK1" s="290"/>
      <c r="RWL1" s="290"/>
      <c r="RWM1" s="290"/>
      <c r="RWN1" s="290"/>
      <c r="RWO1" s="290"/>
      <c r="RWP1" s="290"/>
      <c r="RWQ1" s="290"/>
      <c r="RWR1" s="290"/>
      <c r="RWS1" s="290"/>
      <c r="RWT1" s="290"/>
      <c r="RWU1" s="290"/>
      <c r="RWV1" s="290"/>
      <c r="RWW1" s="290"/>
      <c r="RWX1" s="290"/>
      <c r="RWY1" s="290"/>
      <c r="RWZ1" s="290"/>
      <c r="RXA1" s="290"/>
      <c r="RXB1" s="290"/>
      <c r="RXC1" s="290"/>
      <c r="RXD1" s="290"/>
      <c r="RXE1" s="290"/>
      <c r="RXF1" s="290"/>
      <c r="RXG1" s="290"/>
      <c r="RXH1" s="290"/>
      <c r="RXI1" s="290"/>
      <c r="RXJ1" s="290"/>
      <c r="RXK1" s="290"/>
      <c r="RXL1" s="290"/>
      <c r="RXM1" s="290"/>
      <c r="RXN1" s="290"/>
      <c r="RXO1" s="290"/>
      <c r="RXP1" s="290"/>
      <c r="RXQ1" s="290"/>
      <c r="RXR1" s="290"/>
      <c r="RXS1" s="290"/>
      <c r="RXT1" s="290"/>
      <c r="RXU1" s="290"/>
      <c r="RXV1" s="290"/>
      <c r="RXW1" s="290"/>
      <c r="RXX1" s="290"/>
      <c r="RXY1" s="290"/>
      <c r="RXZ1" s="290"/>
      <c r="RYA1" s="290"/>
      <c r="RYB1" s="290"/>
      <c r="RYC1" s="290"/>
      <c r="RYD1" s="290"/>
      <c r="RYE1" s="290"/>
      <c r="RYF1" s="290"/>
      <c r="RYG1" s="290"/>
      <c r="RYH1" s="290"/>
      <c r="RYI1" s="290"/>
      <c r="RYJ1" s="290"/>
      <c r="RYK1" s="290"/>
      <c r="RYL1" s="290"/>
      <c r="RYM1" s="290"/>
      <c r="RYN1" s="290"/>
      <c r="RYO1" s="290"/>
      <c r="RYP1" s="290"/>
      <c r="RYQ1" s="290"/>
      <c r="RYR1" s="290"/>
      <c r="RYS1" s="290"/>
      <c r="RYT1" s="290"/>
      <c r="RYU1" s="290"/>
      <c r="RYV1" s="290"/>
      <c r="RYW1" s="290"/>
      <c r="RYX1" s="290"/>
      <c r="RYY1" s="290"/>
      <c r="RYZ1" s="290"/>
      <c r="RZA1" s="290"/>
      <c r="RZB1" s="290"/>
      <c r="RZC1" s="290"/>
      <c r="RZD1" s="290"/>
      <c r="RZE1" s="290"/>
      <c r="RZF1" s="290"/>
      <c r="RZG1" s="290"/>
      <c r="RZH1" s="290"/>
      <c r="RZI1" s="290"/>
      <c r="RZJ1" s="290"/>
      <c r="RZK1" s="290"/>
      <c r="RZL1" s="290"/>
      <c r="RZM1" s="290"/>
      <c r="RZN1" s="290"/>
      <c r="RZO1" s="290"/>
      <c r="RZP1" s="290"/>
      <c r="RZQ1" s="290"/>
      <c r="RZR1" s="290"/>
      <c r="RZS1" s="290"/>
      <c r="RZT1" s="290"/>
      <c r="RZU1" s="290"/>
      <c r="RZV1" s="290"/>
      <c r="RZW1" s="290"/>
      <c r="RZX1" s="290"/>
      <c r="RZY1" s="290"/>
      <c r="RZZ1" s="290"/>
      <c r="SAA1" s="290"/>
      <c r="SAB1" s="290"/>
      <c r="SAC1" s="290"/>
      <c r="SAD1" s="290"/>
      <c r="SAE1" s="290"/>
      <c r="SAF1" s="290"/>
      <c r="SAG1" s="290"/>
      <c r="SAH1" s="290"/>
      <c r="SAI1" s="290"/>
      <c r="SAJ1" s="290"/>
      <c r="SAK1" s="290"/>
      <c r="SAL1" s="290"/>
      <c r="SAM1" s="290"/>
      <c r="SAN1" s="290"/>
      <c r="SAO1" s="290"/>
      <c r="SAP1" s="290"/>
      <c r="SAQ1" s="290"/>
      <c r="SAR1" s="290"/>
      <c r="SAS1" s="290"/>
      <c r="SAT1" s="290"/>
      <c r="SAU1" s="290"/>
      <c r="SAV1" s="290"/>
      <c r="SAW1" s="290"/>
      <c r="SAX1" s="290"/>
      <c r="SAY1" s="290"/>
      <c r="SAZ1" s="290"/>
      <c r="SBA1" s="290"/>
      <c r="SBB1" s="290"/>
      <c r="SBC1" s="290"/>
      <c r="SBD1" s="290"/>
      <c r="SBE1" s="290"/>
      <c r="SBF1" s="290"/>
      <c r="SBG1" s="290"/>
      <c r="SBH1" s="290"/>
      <c r="SBI1" s="290"/>
      <c r="SBJ1" s="290"/>
      <c r="SBK1" s="290"/>
      <c r="SBL1" s="290"/>
      <c r="SBM1" s="290"/>
      <c r="SBN1" s="290"/>
      <c r="SBO1" s="290"/>
      <c r="SBP1" s="290"/>
      <c r="SBQ1" s="290"/>
      <c r="SBR1" s="290"/>
      <c r="SBS1" s="290"/>
      <c r="SBT1" s="290"/>
      <c r="SBU1" s="290"/>
      <c r="SBV1" s="290"/>
      <c r="SBW1" s="290"/>
      <c r="SBX1" s="290"/>
      <c r="SBY1" s="290"/>
      <c r="SBZ1" s="290"/>
      <c r="SCA1" s="290"/>
      <c r="SCB1" s="290"/>
      <c r="SCC1" s="290"/>
      <c r="SCD1" s="290"/>
      <c r="SCE1" s="290"/>
      <c r="SCF1" s="290"/>
      <c r="SCG1" s="290"/>
      <c r="SCH1" s="290"/>
      <c r="SCI1" s="290"/>
      <c r="SCJ1" s="290"/>
      <c r="SCK1" s="290"/>
      <c r="SCL1" s="290"/>
      <c r="SCM1" s="290"/>
      <c r="SCN1" s="290"/>
      <c r="SCO1" s="290"/>
      <c r="SCP1" s="290"/>
      <c r="SCQ1" s="290"/>
      <c r="SCR1" s="290"/>
      <c r="SCS1" s="290"/>
      <c r="SCT1" s="290"/>
      <c r="SCU1" s="290"/>
      <c r="SCV1" s="290"/>
      <c r="SCW1" s="290"/>
      <c r="SCX1" s="290"/>
      <c r="SCY1" s="290"/>
      <c r="SCZ1" s="290"/>
      <c r="SDA1" s="290"/>
      <c r="SDB1" s="290"/>
      <c r="SDC1" s="290"/>
      <c r="SDD1" s="290"/>
      <c r="SDE1" s="290"/>
      <c r="SDF1" s="290"/>
      <c r="SDG1" s="290"/>
      <c r="SDH1" s="290"/>
      <c r="SDI1" s="290"/>
      <c r="SDJ1" s="290"/>
      <c r="SDK1" s="290"/>
      <c r="SDL1" s="290"/>
      <c r="SDM1" s="290"/>
      <c r="SDN1" s="290"/>
      <c r="SDO1" s="290"/>
      <c r="SDP1" s="290"/>
      <c r="SDQ1" s="290"/>
      <c r="SDR1" s="290"/>
      <c r="SDS1" s="290"/>
      <c r="SDT1" s="290"/>
      <c r="SDU1" s="290"/>
      <c r="SDV1" s="290"/>
      <c r="SDW1" s="290"/>
      <c r="SDX1" s="290"/>
      <c r="SDY1" s="290"/>
      <c r="SDZ1" s="290"/>
      <c r="SEA1" s="290"/>
      <c r="SEB1" s="290"/>
      <c r="SEC1" s="290"/>
      <c r="SED1" s="290"/>
      <c r="SEE1" s="290"/>
      <c r="SEF1" s="290"/>
      <c r="SEG1" s="290"/>
      <c r="SEH1" s="290"/>
      <c r="SEI1" s="290"/>
      <c r="SEJ1" s="290"/>
      <c r="SEK1" s="290"/>
      <c r="SEL1" s="290"/>
      <c r="SEM1" s="290"/>
      <c r="SEN1" s="290"/>
      <c r="SEO1" s="290"/>
      <c r="SEP1" s="290"/>
      <c r="SEQ1" s="290"/>
      <c r="SER1" s="290"/>
      <c r="SES1" s="290"/>
      <c r="SET1" s="290"/>
      <c r="SEU1" s="290"/>
      <c r="SEV1" s="290"/>
      <c r="SEW1" s="290"/>
      <c r="SEX1" s="290"/>
      <c r="SEY1" s="290"/>
      <c r="SEZ1" s="290"/>
      <c r="SFA1" s="290"/>
      <c r="SFB1" s="290"/>
      <c r="SFC1" s="290"/>
      <c r="SFD1" s="290"/>
      <c r="SFE1" s="290"/>
      <c r="SFF1" s="290"/>
      <c r="SFG1" s="290"/>
      <c r="SFH1" s="290"/>
      <c r="SFI1" s="290"/>
      <c r="SFJ1" s="290"/>
      <c r="SFK1" s="290"/>
      <c r="SFL1" s="290"/>
      <c r="SFM1" s="290"/>
      <c r="SFN1" s="290"/>
      <c r="SFO1" s="290"/>
      <c r="SFP1" s="290"/>
      <c r="SFQ1" s="290"/>
      <c r="SFR1" s="290"/>
      <c r="SFS1" s="290"/>
      <c r="SFT1" s="290"/>
      <c r="SFU1" s="290"/>
      <c r="SFV1" s="290"/>
      <c r="SFW1" s="290"/>
      <c r="SFX1" s="290"/>
      <c r="SFY1" s="290"/>
      <c r="SFZ1" s="290"/>
      <c r="SGA1" s="290"/>
      <c r="SGB1" s="290"/>
      <c r="SGC1" s="290"/>
      <c r="SGD1" s="290"/>
      <c r="SGE1" s="290"/>
      <c r="SGF1" s="290"/>
      <c r="SGG1" s="290"/>
      <c r="SGH1" s="290"/>
      <c r="SGI1" s="290"/>
      <c r="SGJ1" s="290"/>
      <c r="SGK1" s="290"/>
      <c r="SGL1" s="290"/>
      <c r="SGM1" s="290"/>
      <c r="SGN1" s="290"/>
      <c r="SGO1" s="290"/>
      <c r="SGP1" s="290"/>
      <c r="SGQ1" s="290"/>
      <c r="SGR1" s="290"/>
      <c r="SGS1" s="290"/>
      <c r="SGT1" s="290"/>
      <c r="SGU1" s="290"/>
      <c r="SGV1" s="290"/>
      <c r="SGW1" s="290"/>
      <c r="SGX1" s="290"/>
      <c r="SGY1" s="290"/>
      <c r="SGZ1" s="290"/>
      <c r="SHA1" s="290"/>
      <c r="SHB1" s="290"/>
      <c r="SHC1" s="290"/>
      <c r="SHD1" s="290"/>
      <c r="SHE1" s="290"/>
      <c r="SHF1" s="290"/>
      <c r="SHG1" s="290"/>
      <c r="SHH1" s="290"/>
      <c r="SHI1" s="290"/>
      <c r="SHJ1" s="290"/>
      <c r="SHK1" s="290"/>
      <c r="SHL1" s="290"/>
      <c r="SHM1" s="290"/>
      <c r="SHN1" s="290"/>
      <c r="SHO1" s="290"/>
      <c r="SHP1" s="290"/>
      <c r="SHQ1" s="290"/>
      <c r="SHR1" s="290"/>
      <c r="SHS1" s="290"/>
      <c r="SHT1" s="290"/>
      <c r="SHU1" s="290"/>
      <c r="SHV1" s="290"/>
      <c r="SHW1" s="290"/>
      <c r="SHX1" s="290"/>
      <c r="SHY1" s="290"/>
      <c r="SHZ1" s="290"/>
      <c r="SIA1" s="290"/>
      <c r="SIB1" s="290"/>
      <c r="SIC1" s="290"/>
      <c r="SID1" s="290"/>
      <c r="SIE1" s="290"/>
      <c r="SIF1" s="290"/>
      <c r="SIG1" s="290"/>
      <c r="SIH1" s="290"/>
      <c r="SII1" s="290"/>
      <c r="SIJ1" s="290"/>
      <c r="SIK1" s="290"/>
      <c r="SIL1" s="290"/>
      <c r="SIM1" s="290"/>
      <c r="SIN1" s="290"/>
      <c r="SIO1" s="290"/>
      <c r="SIP1" s="290"/>
      <c r="SIQ1" s="290"/>
      <c r="SIR1" s="290"/>
      <c r="SIS1" s="290"/>
      <c r="SIT1" s="290"/>
      <c r="SIU1" s="290"/>
      <c r="SIV1" s="290"/>
      <c r="SIW1" s="290"/>
      <c r="SIX1" s="290"/>
      <c r="SIY1" s="290"/>
      <c r="SIZ1" s="290"/>
      <c r="SJA1" s="290"/>
      <c r="SJB1" s="290"/>
      <c r="SJC1" s="290"/>
      <c r="SJD1" s="290"/>
      <c r="SJE1" s="290"/>
      <c r="SJF1" s="290"/>
      <c r="SJG1" s="290"/>
      <c r="SJH1" s="290"/>
      <c r="SJI1" s="290"/>
      <c r="SJJ1" s="290"/>
      <c r="SJK1" s="290"/>
      <c r="SJL1" s="290"/>
      <c r="SJM1" s="290"/>
      <c r="SJN1" s="290"/>
      <c r="SJO1" s="290"/>
      <c r="SJP1" s="290"/>
      <c r="SJQ1" s="290"/>
      <c r="SJR1" s="290"/>
      <c r="SJS1" s="290"/>
      <c r="SJT1" s="290"/>
      <c r="SJU1" s="290"/>
      <c r="SJV1" s="290"/>
      <c r="SJW1" s="290"/>
      <c r="SJX1" s="290"/>
      <c r="SJY1" s="290"/>
      <c r="SJZ1" s="290"/>
      <c r="SKA1" s="290"/>
      <c r="SKB1" s="290"/>
      <c r="SKC1" s="290"/>
      <c r="SKD1" s="290"/>
      <c r="SKE1" s="290"/>
      <c r="SKF1" s="290"/>
      <c r="SKG1" s="290"/>
      <c r="SKH1" s="290"/>
      <c r="SKI1" s="290"/>
      <c r="SKJ1" s="290"/>
      <c r="SKK1" s="290"/>
      <c r="SKL1" s="290"/>
      <c r="SKM1" s="290"/>
      <c r="SKN1" s="290"/>
      <c r="SKO1" s="290"/>
      <c r="SKP1" s="290"/>
      <c r="SKQ1" s="290"/>
      <c r="SKR1" s="290"/>
      <c r="SKS1" s="290"/>
      <c r="SKT1" s="290"/>
      <c r="SKU1" s="290"/>
      <c r="SKV1" s="290"/>
      <c r="SKW1" s="290"/>
      <c r="SKX1" s="290"/>
      <c r="SKY1" s="290"/>
      <c r="SKZ1" s="290"/>
      <c r="SLA1" s="290"/>
      <c r="SLB1" s="290"/>
      <c r="SLC1" s="290"/>
      <c r="SLD1" s="290"/>
      <c r="SLE1" s="290"/>
      <c r="SLF1" s="290"/>
      <c r="SLG1" s="290"/>
      <c r="SLH1" s="290"/>
      <c r="SLI1" s="290"/>
      <c r="SLJ1" s="290"/>
      <c r="SLK1" s="290"/>
      <c r="SLL1" s="290"/>
      <c r="SLM1" s="290"/>
      <c r="SLN1" s="290"/>
      <c r="SLO1" s="290"/>
      <c r="SLP1" s="290"/>
      <c r="SLQ1" s="290"/>
      <c r="SLR1" s="290"/>
      <c r="SLS1" s="290"/>
      <c r="SLT1" s="290"/>
      <c r="SLU1" s="290"/>
      <c r="SLV1" s="290"/>
      <c r="SLW1" s="290"/>
      <c r="SLX1" s="290"/>
      <c r="SLY1" s="290"/>
      <c r="SLZ1" s="290"/>
      <c r="SMA1" s="290"/>
      <c r="SMB1" s="290"/>
      <c r="SMC1" s="290"/>
      <c r="SMD1" s="290"/>
      <c r="SME1" s="290"/>
      <c r="SMF1" s="290"/>
      <c r="SMG1" s="290"/>
      <c r="SMH1" s="290"/>
      <c r="SMI1" s="290"/>
      <c r="SMJ1" s="290"/>
      <c r="SMK1" s="290"/>
      <c r="SML1" s="290"/>
      <c r="SMM1" s="290"/>
      <c r="SMN1" s="290"/>
      <c r="SMO1" s="290"/>
      <c r="SMP1" s="290"/>
      <c r="SMQ1" s="290"/>
      <c r="SMR1" s="290"/>
      <c r="SMS1" s="290"/>
      <c r="SMT1" s="290"/>
      <c r="SMU1" s="290"/>
      <c r="SMV1" s="290"/>
      <c r="SMW1" s="290"/>
      <c r="SMX1" s="290"/>
      <c r="SMY1" s="290"/>
      <c r="SMZ1" s="290"/>
      <c r="SNA1" s="290"/>
      <c r="SNB1" s="290"/>
      <c r="SNC1" s="290"/>
      <c r="SND1" s="290"/>
      <c r="SNE1" s="290"/>
      <c r="SNF1" s="290"/>
      <c r="SNG1" s="290"/>
      <c r="SNH1" s="290"/>
      <c r="SNI1" s="290"/>
      <c r="SNJ1" s="290"/>
      <c r="SNK1" s="290"/>
      <c r="SNL1" s="290"/>
      <c r="SNM1" s="290"/>
      <c r="SNN1" s="290"/>
      <c r="SNO1" s="290"/>
      <c r="SNP1" s="290"/>
      <c r="SNQ1" s="290"/>
      <c r="SNR1" s="290"/>
      <c r="SNS1" s="290"/>
      <c r="SNT1" s="290"/>
      <c r="SNU1" s="290"/>
      <c r="SNV1" s="290"/>
      <c r="SNW1" s="290"/>
      <c r="SNX1" s="290"/>
      <c r="SNY1" s="290"/>
      <c r="SNZ1" s="290"/>
      <c r="SOA1" s="290"/>
      <c r="SOB1" s="290"/>
      <c r="SOC1" s="290"/>
      <c r="SOD1" s="290"/>
      <c r="SOE1" s="290"/>
      <c r="SOF1" s="290"/>
      <c r="SOG1" s="290"/>
      <c r="SOH1" s="290"/>
      <c r="SOI1" s="290"/>
      <c r="SOJ1" s="290"/>
      <c r="SOK1" s="290"/>
      <c r="SOL1" s="290"/>
      <c r="SOM1" s="290"/>
      <c r="SON1" s="290"/>
      <c r="SOO1" s="290"/>
      <c r="SOP1" s="290"/>
      <c r="SOQ1" s="290"/>
      <c r="SOR1" s="290"/>
      <c r="SOS1" s="290"/>
      <c r="SOT1" s="290"/>
      <c r="SOU1" s="290"/>
      <c r="SOV1" s="290"/>
      <c r="SOW1" s="290"/>
      <c r="SOX1" s="290"/>
      <c r="SOY1" s="290"/>
      <c r="SOZ1" s="290"/>
      <c r="SPA1" s="290"/>
      <c r="SPB1" s="290"/>
      <c r="SPC1" s="290"/>
      <c r="SPD1" s="290"/>
      <c r="SPE1" s="290"/>
      <c r="SPF1" s="290"/>
      <c r="SPG1" s="290"/>
      <c r="SPH1" s="290"/>
      <c r="SPI1" s="290"/>
      <c r="SPJ1" s="290"/>
      <c r="SPK1" s="290"/>
      <c r="SPL1" s="290"/>
      <c r="SPM1" s="290"/>
      <c r="SPN1" s="290"/>
      <c r="SPO1" s="290"/>
      <c r="SPP1" s="290"/>
      <c r="SPQ1" s="290"/>
      <c r="SPR1" s="290"/>
      <c r="SPS1" s="290"/>
      <c r="SPT1" s="290"/>
      <c r="SPU1" s="290"/>
      <c r="SPV1" s="290"/>
      <c r="SPW1" s="290"/>
      <c r="SPX1" s="290"/>
      <c r="SPY1" s="290"/>
      <c r="SPZ1" s="290"/>
      <c r="SQA1" s="290"/>
      <c r="SQB1" s="290"/>
      <c r="SQC1" s="290"/>
      <c r="SQD1" s="290"/>
      <c r="SQE1" s="290"/>
      <c r="SQF1" s="290"/>
      <c r="SQG1" s="290"/>
      <c r="SQH1" s="290"/>
      <c r="SQI1" s="290"/>
      <c r="SQJ1" s="290"/>
      <c r="SQK1" s="290"/>
      <c r="SQL1" s="290"/>
      <c r="SQM1" s="290"/>
      <c r="SQN1" s="290"/>
      <c r="SQO1" s="290"/>
      <c r="SQP1" s="290"/>
      <c r="SQQ1" s="290"/>
      <c r="SQR1" s="290"/>
      <c r="SQS1" s="290"/>
      <c r="SQT1" s="290"/>
      <c r="SQU1" s="290"/>
      <c r="SQV1" s="290"/>
      <c r="SQW1" s="290"/>
      <c r="SQX1" s="290"/>
      <c r="SQY1" s="290"/>
      <c r="SQZ1" s="290"/>
      <c r="SRA1" s="290"/>
      <c r="SRB1" s="290"/>
      <c r="SRC1" s="290"/>
      <c r="SRD1" s="290"/>
      <c r="SRE1" s="290"/>
      <c r="SRF1" s="290"/>
      <c r="SRG1" s="290"/>
      <c r="SRH1" s="290"/>
      <c r="SRI1" s="290"/>
      <c r="SRJ1" s="290"/>
      <c r="SRK1" s="290"/>
      <c r="SRL1" s="290"/>
      <c r="SRM1" s="290"/>
      <c r="SRN1" s="290"/>
      <c r="SRO1" s="290"/>
      <c r="SRP1" s="290"/>
      <c r="SRQ1" s="290"/>
      <c r="SRR1" s="290"/>
      <c r="SRS1" s="290"/>
      <c r="SRT1" s="290"/>
      <c r="SRU1" s="290"/>
      <c r="SRV1" s="290"/>
      <c r="SRW1" s="290"/>
      <c r="SRX1" s="290"/>
      <c r="SRY1" s="290"/>
      <c r="SRZ1" s="290"/>
      <c r="SSA1" s="290"/>
      <c r="SSB1" s="290"/>
      <c r="SSC1" s="290"/>
      <c r="SSD1" s="290"/>
      <c r="SSE1" s="290"/>
      <c r="SSF1" s="290"/>
      <c r="SSG1" s="290"/>
      <c r="SSH1" s="290"/>
      <c r="SSI1" s="290"/>
      <c r="SSJ1" s="290"/>
      <c r="SSK1" s="290"/>
      <c r="SSL1" s="290"/>
      <c r="SSM1" s="290"/>
      <c r="SSN1" s="290"/>
      <c r="SSO1" s="290"/>
      <c r="SSP1" s="290"/>
      <c r="SSQ1" s="290"/>
      <c r="SSR1" s="290"/>
      <c r="SSS1" s="290"/>
      <c r="SST1" s="290"/>
      <c r="SSU1" s="290"/>
      <c r="SSV1" s="290"/>
      <c r="SSW1" s="290"/>
      <c r="SSX1" s="290"/>
      <c r="SSY1" s="290"/>
      <c r="SSZ1" s="290"/>
      <c r="STA1" s="290"/>
      <c r="STB1" s="290"/>
      <c r="STC1" s="290"/>
      <c r="STD1" s="290"/>
      <c r="STE1" s="290"/>
      <c r="STF1" s="290"/>
      <c r="STG1" s="290"/>
      <c r="STH1" s="290"/>
      <c r="STI1" s="290"/>
      <c r="STJ1" s="290"/>
      <c r="STK1" s="290"/>
      <c r="STL1" s="290"/>
      <c r="STM1" s="290"/>
      <c r="STN1" s="290"/>
      <c r="STO1" s="290"/>
      <c r="STP1" s="290"/>
      <c r="STQ1" s="290"/>
      <c r="STR1" s="290"/>
      <c r="STS1" s="290"/>
      <c r="STT1" s="290"/>
      <c r="STU1" s="290"/>
      <c r="STV1" s="290"/>
      <c r="STW1" s="290"/>
      <c r="STX1" s="290"/>
      <c r="STY1" s="290"/>
      <c r="STZ1" s="290"/>
      <c r="SUA1" s="290"/>
      <c r="SUB1" s="290"/>
      <c r="SUC1" s="290"/>
      <c r="SUD1" s="290"/>
      <c r="SUE1" s="290"/>
      <c r="SUF1" s="290"/>
      <c r="SUG1" s="290"/>
      <c r="SUH1" s="290"/>
      <c r="SUI1" s="290"/>
      <c r="SUJ1" s="290"/>
      <c r="SUK1" s="290"/>
      <c r="SUL1" s="290"/>
      <c r="SUM1" s="290"/>
      <c r="SUN1" s="290"/>
      <c r="SUO1" s="290"/>
      <c r="SUP1" s="290"/>
      <c r="SUQ1" s="290"/>
      <c r="SUR1" s="290"/>
      <c r="SUS1" s="290"/>
      <c r="SUT1" s="290"/>
      <c r="SUU1" s="290"/>
      <c r="SUV1" s="290"/>
      <c r="SUW1" s="290"/>
      <c r="SUX1" s="290"/>
      <c r="SUY1" s="290"/>
      <c r="SUZ1" s="290"/>
      <c r="SVA1" s="290"/>
      <c r="SVB1" s="290"/>
      <c r="SVC1" s="290"/>
      <c r="SVD1" s="290"/>
      <c r="SVE1" s="290"/>
      <c r="SVF1" s="290"/>
      <c r="SVG1" s="290"/>
      <c r="SVH1" s="290"/>
      <c r="SVI1" s="290"/>
      <c r="SVJ1" s="290"/>
      <c r="SVK1" s="290"/>
      <c r="SVL1" s="290"/>
      <c r="SVM1" s="290"/>
      <c r="SVN1" s="290"/>
      <c r="SVO1" s="290"/>
      <c r="SVP1" s="290"/>
      <c r="SVQ1" s="290"/>
      <c r="SVR1" s="290"/>
      <c r="SVS1" s="290"/>
      <c r="SVT1" s="290"/>
      <c r="SVU1" s="290"/>
      <c r="SVV1" s="290"/>
      <c r="SVW1" s="290"/>
      <c r="SVX1" s="290"/>
      <c r="SVY1" s="290"/>
      <c r="SVZ1" s="290"/>
      <c r="SWA1" s="290"/>
      <c r="SWB1" s="290"/>
      <c r="SWC1" s="290"/>
      <c r="SWD1" s="290"/>
      <c r="SWE1" s="290"/>
      <c r="SWF1" s="290"/>
      <c r="SWG1" s="290"/>
      <c r="SWH1" s="290"/>
      <c r="SWI1" s="290"/>
      <c r="SWJ1" s="290"/>
      <c r="SWK1" s="290"/>
      <c r="SWL1" s="290"/>
      <c r="SWM1" s="290"/>
      <c r="SWN1" s="290"/>
      <c r="SWO1" s="290"/>
      <c r="SWP1" s="290"/>
      <c r="SWQ1" s="290"/>
      <c r="SWR1" s="290"/>
      <c r="SWS1" s="290"/>
      <c r="SWT1" s="290"/>
      <c r="SWU1" s="290"/>
      <c r="SWV1" s="290"/>
      <c r="SWW1" s="290"/>
      <c r="SWX1" s="290"/>
      <c r="SWY1" s="290"/>
      <c r="SWZ1" s="290"/>
      <c r="SXA1" s="290"/>
      <c r="SXB1" s="290"/>
      <c r="SXC1" s="290"/>
      <c r="SXD1" s="290"/>
      <c r="SXE1" s="290"/>
      <c r="SXF1" s="290"/>
      <c r="SXG1" s="290"/>
      <c r="SXH1" s="290"/>
      <c r="SXI1" s="290"/>
      <c r="SXJ1" s="290"/>
      <c r="SXK1" s="290"/>
      <c r="SXL1" s="290"/>
      <c r="SXM1" s="290"/>
      <c r="SXN1" s="290"/>
      <c r="SXO1" s="290"/>
      <c r="SXP1" s="290"/>
      <c r="SXQ1" s="290"/>
      <c r="SXR1" s="290"/>
      <c r="SXS1" s="290"/>
      <c r="SXT1" s="290"/>
      <c r="SXU1" s="290"/>
      <c r="SXV1" s="290"/>
      <c r="SXW1" s="290"/>
      <c r="SXX1" s="290"/>
      <c r="SXY1" s="290"/>
      <c r="SXZ1" s="290"/>
      <c r="SYA1" s="290"/>
      <c r="SYB1" s="290"/>
      <c r="SYC1" s="290"/>
      <c r="SYD1" s="290"/>
      <c r="SYE1" s="290"/>
      <c r="SYF1" s="290"/>
      <c r="SYG1" s="290"/>
      <c r="SYH1" s="290"/>
      <c r="SYI1" s="290"/>
      <c r="SYJ1" s="290"/>
      <c r="SYK1" s="290"/>
      <c r="SYL1" s="290"/>
      <c r="SYM1" s="290"/>
      <c r="SYN1" s="290"/>
      <c r="SYO1" s="290"/>
      <c r="SYP1" s="290"/>
      <c r="SYQ1" s="290"/>
      <c r="SYR1" s="290"/>
      <c r="SYS1" s="290"/>
      <c r="SYT1" s="290"/>
      <c r="SYU1" s="290"/>
      <c r="SYV1" s="290"/>
      <c r="SYW1" s="290"/>
      <c r="SYX1" s="290"/>
      <c r="SYY1" s="290"/>
      <c r="SYZ1" s="290"/>
      <c r="SZA1" s="290"/>
      <c r="SZB1" s="290"/>
      <c r="SZC1" s="290"/>
      <c r="SZD1" s="290"/>
      <c r="SZE1" s="290"/>
      <c r="SZF1" s="290"/>
      <c r="SZG1" s="290"/>
      <c r="SZH1" s="290"/>
      <c r="SZI1" s="290"/>
      <c r="SZJ1" s="290"/>
      <c r="SZK1" s="290"/>
      <c r="SZL1" s="290"/>
      <c r="SZM1" s="290"/>
      <c r="SZN1" s="290"/>
      <c r="SZO1" s="290"/>
      <c r="SZP1" s="290"/>
      <c r="SZQ1" s="290"/>
      <c r="SZR1" s="290"/>
      <c r="SZS1" s="290"/>
      <c r="SZT1" s="290"/>
      <c r="SZU1" s="290"/>
      <c r="SZV1" s="290"/>
      <c r="SZW1" s="290"/>
      <c r="SZX1" s="290"/>
      <c r="SZY1" s="290"/>
      <c r="SZZ1" s="290"/>
      <c r="TAA1" s="290"/>
      <c r="TAB1" s="290"/>
      <c r="TAC1" s="290"/>
      <c r="TAD1" s="290"/>
      <c r="TAE1" s="290"/>
      <c r="TAF1" s="290"/>
      <c r="TAG1" s="290"/>
      <c r="TAH1" s="290"/>
      <c r="TAI1" s="290"/>
      <c r="TAJ1" s="290"/>
      <c r="TAK1" s="290"/>
      <c r="TAL1" s="290"/>
      <c r="TAM1" s="290"/>
      <c r="TAN1" s="290"/>
      <c r="TAO1" s="290"/>
      <c r="TAP1" s="290"/>
      <c r="TAQ1" s="290"/>
      <c r="TAR1" s="290"/>
      <c r="TAS1" s="290"/>
      <c r="TAT1" s="290"/>
      <c r="TAU1" s="290"/>
      <c r="TAV1" s="290"/>
      <c r="TAW1" s="290"/>
      <c r="TAX1" s="290"/>
      <c r="TAY1" s="290"/>
      <c r="TAZ1" s="290"/>
      <c r="TBA1" s="290"/>
      <c r="TBB1" s="290"/>
      <c r="TBC1" s="290"/>
      <c r="TBD1" s="290"/>
      <c r="TBE1" s="290"/>
      <c r="TBF1" s="290"/>
      <c r="TBG1" s="290"/>
      <c r="TBH1" s="290"/>
      <c r="TBI1" s="290"/>
      <c r="TBJ1" s="290"/>
      <c r="TBK1" s="290"/>
      <c r="TBL1" s="290"/>
      <c r="TBM1" s="290"/>
      <c r="TBN1" s="290"/>
      <c r="TBO1" s="290"/>
      <c r="TBP1" s="290"/>
      <c r="TBQ1" s="290"/>
      <c r="TBR1" s="290"/>
      <c r="TBS1" s="290"/>
      <c r="TBT1" s="290"/>
      <c r="TBU1" s="290"/>
      <c r="TBV1" s="290"/>
      <c r="TBW1" s="290"/>
      <c r="TBX1" s="290"/>
      <c r="TBY1" s="290"/>
      <c r="TBZ1" s="290"/>
      <c r="TCA1" s="290"/>
      <c r="TCB1" s="290"/>
      <c r="TCC1" s="290"/>
      <c r="TCD1" s="290"/>
      <c r="TCE1" s="290"/>
      <c r="TCF1" s="290"/>
      <c r="TCG1" s="290"/>
      <c r="TCH1" s="290"/>
      <c r="TCI1" s="290"/>
      <c r="TCJ1" s="290"/>
      <c r="TCK1" s="290"/>
      <c r="TCL1" s="290"/>
      <c r="TCM1" s="290"/>
      <c r="TCN1" s="290"/>
      <c r="TCO1" s="290"/>
      <c r="TCP1" s="290"/>
      <c r="TCQ1" s="290"/>
      <c r="TCR1" s="290"/>
      <c r="TCS1" s="290"/>
      <c r="TCT1" s="290"/>
      <c r="TCU1" s="290"/>
      <c r="TCV1" s="290"/>
      <c r="TCW1" s="290"/>
      <c r="TCX1" s="290"/>
      <c r="TCY1" s="290"/>
      <c r="TCZ1" s="290"/>
      <c r="TDA1" s="290"/>
      <c r="TDB1" s="290"/>
      <c r="TDC1" s="290"/>
      <c r="TDD1" s="290"/>
      <c r="TDE1" s="290"/>
      <c r="TDF1" s="290"/>
      <c r="TDG1" s="290"/>
      <c r="TDH1" s="290"/>
      <c r="TDI1" s="290"/>
      <c r="TDJ1" s="290"/>
      <c r="TDK1" s="290"/>
      <c r="TDL1" s="290"/>
      <c r="TDM1" s="290"/>
      <c r="TDN1" s="290"/>
      <c r="TDO1" s="290"/>
      <c r="TDP1" s="290"/>
      <c r="TDQ1" s="290"/>
      <c r="TDR1" s="290"/>
      <c r="TDS1" s="290"/>
      <c r="TDT1" s="290"/>
      <c r="TDU1" s="290"/>
      <c r="TDV1" s="290"/>
      <c r="TDW1" s="290"/>
      <c r="TDX1" s="290"/>
      <c r="TDY1" s="290"/>
      <c r="TDZ1" s="290"/>
      <c r="TEA1" s="290"/>
      <c r="TEB1" s="290"/>
      <c r="TEC1" s="290"/>
      <c r="TED1" s="290"/>
      <c r="TEE1" s="290"/>
      <c r="TEF1" s="290"/>
      <c r="TEG1" s="290"/>
      <c r="TEH1" s="290"/>
      <c r="TEI1" s="290"/>
      <c r="TEJ1" s="290"/>
      <c r="TEK1" s="290"/>
      <c r="TEL1" s="290"/>
      <c r="TEM1" s="290"/>
      <c r="TEN1" s="290"/>
      <c r="TEO1" s="290"/>
      <c r="TEP1" s="290"/>
      <c r="TEQ1" s="290"/>
      <c r="TER1" s="290"/>
      <c r="TES1" s="290"/>
      <c r="TET1" s="290"/>
      <c r="TEU1" s="290"/>
      <c r="TEV1" s="290"/>
      <c r="TEW1" s="290"/>
      <c r="TEX1" s="290"/>
      <c r="TEY1" s="290"/>
      <c r="TEZ1" s="290"/>
      <c r="TFA1" s="290"/>
      <c r="TFB1" s="290"/>
      <c r="TFC1" s="290"/>
      <c r="TFD1" s="290"/>
      <c r="TFE1" s="290"/>
      <c r="TFF1" s="290"/>
      <c r="TFG1" s="290"/>
      <c r="TFH1" s="290"/>
      <c r="TFI1" s="290"/>
      <c r="TFJ1" s="290"/>
      <c r="TFK1" s="290"/>
      <c r="TFL1" s="290"/>
      <c r="TFM1" s="290"/>
      <c r="TFN1" s="290"/>
      <c r="TFO1" s="290"/>
      <c r="TFP1" s="290"/>
      <c r="TFQ1" s="290"/>
      <c r="TFR1" s="290"/>
      <c r="TFS1" s="290"/>
      <c r="TFT1" s="290"/>
      <c r="TFU1" s="290"/>
      <c r="TFV1" s="290"/>
      <c r="TFW1" s="290"/>
      <c r="TFX1" s="290"/>
      <c r="TFY1" s="290"/>
      <c r="TFZ1" s="290"/>
      <c r="TGA1" s="290"/>
      <c r="TGB1" s="290"/>
      <c r="TGC1" s="290"/>
      <c r="TGD1" s="290"/>
      <c r="TGE1" s="290"/>
      <c r="TGF1" s="290"/>
      <c r="TGG1" s="290"/>
      <c r="TGH1" s="290"/>
      <c r="TGI1" s="290"/>
      <c r="TGJ1" s="290"/>
      <c r="TGK1" s="290"/>
      <c r="TGL1" s="290"/>
      <c r="TGM1" s="290"/>
      <c r="TGN1" s="290"/>
      <c r="TGO1" s="290"/>
      <c r="TGP1" s="290"/>
      <c r="TGQ1" s="290"/>
      <c r="TGR1" s="290"/>
      <c r="TGS1" s="290"/>
      <c r="TGT1" s="290"/>
      <c r="TGU1" s="290"/>
      <c r="TGV1" s="290"/>
      <c r="TGW1" s="290"/>
      <c r="TGX1" s="290"/>
      <c r="TGY1" s="290"/>
      <c r="TGZ1" s="290"/>
      <c r="THA1" s="290"/>
      <c r="THB1" s="290"/>
      <c r="THC1" s="290"/>
      <c r="THD1" s="290"/>
      <c r="THE1" s="290"/>
      <c r="THF1" s="290"/>
      <c r="THG1" s="290"/>
      <c r="THH1" s="290"/>
      <c r="THI1" s="290"/>
      <c r="THJ1" s="290"/>
      <c r="THK1" s="290"/>
      <c r="THL1" s="290"/>
      <c r="THM1" s="290"/>
      <c r="THN1" s="290"/>
      <c r="THO1" s="290"/>
      <c r="THP1" s="290"/>
      <c r="THQ1" s="290"/>
      <c r="THR1" s="290"/>
      <c r="THS1" s="290"/>
      <c r="THT1" s="290"/>
      <c r="THU1" s="290"/>
      <c r="THV1" s="290"/>
      <c r="THW1" s="290"/>
      <c r="THX1" s="290"/>
      <c r="THY1" s="290"/>
      <c r="THZ1" s="290"/>
      <c r="TIA1" s="290"/>
      <c r="TIB1" s="290"/>
      <c r="TIC1" s="290"/>
      <c r="TID1" s="290"/>
      <c r="TIE1" s="290"/>
      <c r="TIF1" s="290"/>
      <c r="TIG1" s="290"/>
      <c r="TIH1" s="290"/>
      <c r="TII1" s="290"/>
      <c r="TIJ1" s="290"/>
      <c r="TIK1" s="290"/>
      <c r="TIL1" s="290"/>
      <c r="TIM1" s="290"/>
      <c r="TIN1" s="290"/>
      <c r="TIO1" s="290"/>
      <c r="TIP1" s="290"/>
      <c r="TIQ1" s="290"/>
      <c r="TIR1" s="290"/>
      <c r="TIS1" s="290"/>
      <c r="TIT1" s="290"/>
      <c r="TIU1" s="290"/>
      <c r="TIV1" s="290"/>
      <c r="TIW1" s="290"/>
      <c r="TIX1" s="290"/>
      <c r="TIY1" s="290"/>
      <c r="TIZ1" s="290"/>
      <c r="TJA1" s="290"/>
      <c r="TJB1" s="290"/>
      <c r="TJC1" s="290"/>
      <c r="TJD1" s="290"/>
      <c r="TJE1" s="290"/>
      <c r="TJF1" s="290"/>
      <c r="TJG1" s="290"/>
      <c r="TJH1" s="290"/>
      <c r="TJI1" s="290"/>
      <c r="TJJ1" s="290"/>
      <c r="TJK1" s="290"/>
      <c r="TJL1" s="290"/>
      <c r="TJM1" s="290"/>
      <c r="TJN1" s="290"/>
      <c r="TJO1" s="290"/>
      <c r="TJP1" s="290"/>
      <c r="TJQ1" s="290"/>
      <c r="TJR1" s="290"/>
      <c r="TJS1" s="290"/>
      <c r="TJT1" s="290"/>
      <c r="TJU1" s="290"/>
      <c r="TJV1" s="290"/>
      <c r="TJW1" s="290"/>
      <c r="TJX1" s="290"/>
      <c r="TJY1" s="290"/>
      <c r="TJZ1" s="290"/>
      <c r="TKA1" s="290"/>
      <c r="TKB1" s="290"/>
      <c r="TKC1" s="290"/>
      <c r="TKD1" s="290"/>
      <c r="TKE1" s="290"/>
      <c r="TKF1" s="290"/>
      <c r="TKG1" s="290"/>
      <c r="TKH1" s="290"/>
      <c r="TKI1" s="290"/>
      <c r="TKJ1" s="290"/>
      <c r="TKK1" s="290"/>
      <c r="TKL1" s="290"/>
      <c r="TKM1" s="290"/>
      <c r="TKN1" s="290"/>
      <c r="TKO1" s="290"/>
      <c r="TKP1" s="290"/>
      <c r="TKQ1" s="290"/>
      <c r="TKR1" s="290"/>
      <c r="TKS1" s="290"/>
      <c r="TKT1" s="290"/>
      <c r="TKU1" s="290"/>
      <c r="TKV1" s="290"/>
      <c r="TKW1" s="290"/>
      <c r="TKX1" s="290"/>
      <c r="TKY1" s="290"/>
      <c r="TKZ1" s="290"/>
      <c r="TLA1" s="290"/>
      <c r="TLB1" s="290"/>
      <c r="TLC1" s="290"/>
      <c r="TLD1" s="290"/>
      <c r="TLE1" s="290"/>
      <c r="TLF1" s="290"/>
      <c r="TLG1" s="290"/>
      <c r="TLH1" s="290"/>
      <c r="TLI1" s="290"/>
      <c r="TLJ1" s="290"/>
      <c r="TLK1" s="290"/>
      <c r="TLL1" s="290"/>
      <c r="TLM1" s="290"/>
      <c r="TLN1" s="290"/>
      <c r="TLO1" s="290"/>
      <c r="TLP1" s="290"/>
      <c r="TLQ1" s="290"/>
      <c r="TLR1" s="290"/>
      <c r="TLS1" s="290"/>
      <c r="TLT1" s="290"/>
      <c r="TLU1" s="290"/>
      <c r="TLV1" s="290"/>
      <c r="TLW1" s="290"/>
      <c r="TLX1" s="290"/>
      <c r="TLY1" s="290"/>
      <c r="TLZ1" s="290"/>
      <c r="TMA1" s="290"/>
      <c r="TMB1" s="290"/>
      <c r="TMC1" s="290"/>
      <c r="TMD1" s="290"/>
      <c r="TME1" s="290"/>
      <c r="TMF1" s="290"/>
      <c r="TMG1" s="290"/>
      <c r="TMH1" s="290"/>
      <c r="TMI1" s="290"/>
      <c r="TMJ1" s="290"/>
      <c r="TMK1" s="290"/>
      <c r="TML1" s="290"/>
      <c r="TMM1" s="290"/>
      <c r="TMN1" s="290"/>
      <c r="TMO1" s="290"/>
      <c r="TMP1" s="290"/>
      <c r="TMQ1" s="290"/>
      <c r="TMR1" s="290"/>
      <c r="TMS1" s="290"/>
      <c r="TMT1" s="290"/>
      <c r="TMU1" s="290"/>
      <c r="TMV1" s="290"/>
      <c r="TMW1" s="290"/>
      <c r="TMX1" s="290"/>
      <c r="TMY1" s="290"/>
      <c r="TMZ1" s="290"/>
      <c r="TNA1" s="290"/>
      <c r="TNB1" s="290"/>
      <c r="TNC1" s="290"/>
      <c r="TND1" s="290"/>
      <c r="TNE1" s="290"/>
      <c r="TNF1" s="290"/>
      <c r="TNG1" s="290"/>
      <c r="TNH1" s="290"/>
      <c r="TNI1" s="290"/>
      <c r="TNJ1" s="290"/>
      <c r="TNK1" s="290"/>
      <c r="TNL1" s="290"/>
      <c r="TNM1" s="290"/>
      <c r="TNN1" s="290"/>
      <c r="TNO1" s="290"/>
      <c r="TNP1" s="290"/>
      <c r="TNQ1" s="290"/>
      <c r="TNR1" s="290"/>
      <c r="TNS1" s="290"/>
      <c r="TNT1" s="290"/>
      <c r="TNU1" s="290"/>
      <c r="TNV1" s="290"/>
      <c r="TNW1" s="290"/>
      <c r="TNX1" s="290"/>
      <c r="TNY1" s="290"/>
      <c r="TNZ1" s="290"/>
      <c r="TOA1" s="290"/>
      <c r="TOB1" s="290"/>
      <c r="TOC1" s="290"/>
      <c r="TOD1" s="290"/>
      <c r="TOE1" s="290"/>
      <c r="TOF1" s="290"/>
      <c r="TOG1" s="290"/>
      <c r="TOH1" s="290"/>
      <c r="TOI1" s="290"/>
      <c r="TOJ1" s="290"/>
      <c r="TOK1" s="290"/>
      <c r="TOL1" s="290"/>
      <c r="TOM1" s="290"/>
      <c r="TON1" s="290"/>
      <c r="TOO1" s="290"/>
      <c r="TOP1" s="290"/>
      <c r="TOQ1" s="290"/>
      <c r="TOR1" s="290"/>
      <c r="TOS1" s="290"/>
      <c r="TOT1" s="290"/>
      <c r="TOU1" s="290"/>
      <c r="TOV1" s="290"/>
      <c r="TOW1" s="290"/>
      <c r="TOX1" s="290"/>
      <c r="TOY1" s="290"/>
      <c r="TOZ1" s="290"/>
      <c r="TPA1" s="290"/>
      <c r="TPB1" s="290"/>
      <c r="TPC1" s="290"/>
      <c r="TPD1" s="290"/>
      <c r="TPE1" s="290"/>
      <c r="TPF1" s="290"/>
      <c r="TPG1" s="290"/>
      <c r="TPH1" s="290"/>
      <c r="TPI1" s="290"/>
      <c r="TPJ1" s="290"/>
      <c r="TPK1" s="290"/>
      <c r="TPL1" s="290"/>
      <c r="TPM1" s="290"/>
      <c r="TPN1" s="290"/>
      <c r="TPO1" s="290"/>
      <c r="TPP1" s="290"/>
      <c r="TPQ1" s="290"/>
      <c r="TPR1" s="290"/>
      <c r="TPS1" s="290"/>
      <c r="TPT1" s="290"/>
      <c r="TPU1" s="290"/>
      <c r="TPV1" s="290"/>
      <c r="TPW1" s="290"/>
      <c r="TPX1" s="290"/>
      <c r="TPY1" s="290"/>
      <c r="TPZ1" s="290"/>
      <c r="TQA1" s="290"/>
      <c r="TQB1" s="290"/>
      <c r="TQC1" s="290"/>
      <c r="TQD1" s="290"/>
      <c r="TQE1" s="290"/>
      <c r="TQF1" s="290"/>
      <c r="TQG1" s="290"/>
      <c r="TQH1" s="290"/>
      <c r="TQI1" s="290"/>
      <c r="TQJ1" s="290"/>
      <c r="TQK1" s="290"/>
      <c r="TQL1" s="290"/>
      <c r="TQM1" s="290"/>
      <c r="TQN1" s="290"/>
      <c r="TQO1" s="290"/>
      <c r="TQP1" s="290"/>
      <c r="TQQ1" s="290"/>
      <c r="TQR1" s="290"/>
      <c r="TQS1" s="290"/>
      <c r="TQT1" s="290"/>
      <c r="TQU1" s="290"/>
      <c r="TQV1" s="290"/>
      <c r="TQW1" s="290"/>
      <c r="TQX1" s="290"/>
      <c r="TQY1" s="290"/>
      <c r="TQZ1" s="290"/>
      <c r="TRA1" s="290"/>
      <c r="TRB1" s="290"/>
      <c r="TRC1" s="290"/>
      <c r="TRD1" s="290"/>
      <c r="TRE1" s="290"/>
      <c r="TRF1" s="290"/>
      <c r="TRG1" s="290"/>
      <c r="TRH1" s="290"/>
      <c r="TRI1" s="290"/>
      <c r="TRJ1" s="290"/>
      <c r="TRK1" s="290"/>
      <c r="TRL1" s="290"/>
      <c r="TRM1" s="290"/>
      <c r="TRN1" s="290"/>
      <c r="TRO1" s="290"/>
      <c r="TRP1" s="290"/>
      <c r="TRQ1" s="290"/>
      <c r="TRR1" s="290"/>
      <c r="TRS1" s="290"/>
      <c r="TRT1" s="290"/>
      <c r="TRU1" s="290"/>
      <c r="TRV1" s="290"/>
      <c r="TRW1" s="290"/>
      <c r="TRX1" s="290"/>
      <c r="TRY1" s="290"/>
      <c r="TRZ1" s="290"/>
      <c r="TSA1" s="290"/>
      <c r="TSB1" s="290"/>
      <c r="TSC1" s="290"/>
      <c r="TSD1" s="290"/>
      <c r="TSE1" s="290"/>
      <c r="TSF1" s="290"/>
      <c r="TSG1" s="290"/>
      <c r="TSH1" s="290"/>
      <c r="TSI1" s="290"/>
      <c r="TSJ1" s="290"/>
      <c r="TSK1" s="290"/>
      <c r="TSL1" s="290"/>
      <c r="TSM1" s="290"/>
      <c r="TSN1" s="290"/>
      <c r="TSO1" s="290"/>
      <c r="TSP1" s="290"/>
      <c r="TSQ1" s="290"/>
      <c r="TSR1" s="290"/>
      <c r="TSS1" s="290"/>
      <c r="TST1" s="290"/>
      <c r="TSU1" s="290"/>
      <c r="TSV1" s="290"/>
      <c r="TSW1" s="290"/>
      <c r="TSX1" s="290"/>
      <c r="TSY1" s="290"/>
      <c r="TSZ1" s="290"/>
      <c r="TTA1" s="290"/>
      <c r="TTB1" s="290"/>
      <c r="TTC1" s="290"/>
      <c r="TTD1" s="290"/>
      <c r="TTE1" s="290"/>
      <c r="TTF1" s="290"/>
      <c r="TTG1" s="290"/>
      <c r="TTH1" s="290"/>
      <c r="TTI1" s="290"/>
      <c r="TTJ1" s="290"/>
      <c r="TTK1" s="290"/>
      <c r="TTL1" s="290"/>
      <c r="TTM1" s="290"/>
      <c r="TTN1" s="290"/>
      <c r="TTO1" s="290"/>
      <c r="TTP1" s="290"/>
      <c r="TTQ1" s="290"/>
      <c r="TTR1" s="290"/>
      <c r="TTS1" s="290"/>
      <c r="TTT1" s="290"/>
      <c r="TTU1" s="290"/>
      <c r="TTV1" s="290"/>
      <c r="TTW1" s="290"/>
      <c r="TTX1" s="290"/>
      <c r="TTY1" s="290"/>
      <c r="TTZ1" s="290"/>
      <c r="TUA1" s="290"/>
      <c r="TUB1" s="290"/>
      <c r="TUC1" s="290"/>
      <c r="TUD1" s="290"/>
      <c r="TUE1" s="290"/>
      <c r="TUF1" s="290"/>
      <c r="TUG1" s="290"/>
      <c r="TUH1" s="290"/>
      <c r="TUI1" s="290"/>
      <c r="TUJ1" s="290"/>
      <c r="TUK1" s="290"/>
      <c r="TUL1" s="290"/>
      <c r="TUM1" s="290"/>
      <c r="TUN1" s="290"/>
      <c r="TUO1" s="290"/>
      <c r="TUP1" s="290"/>
      <c r="TUQ1" s="290"/>
      <c r="TUR1" s="290"/>
      <c r="TUS1" s="290"/>
      <c r="TUT1" s="290"/>
      <c r="TUU1" s="290"/>
      <c r="TUV1" s="290"/>
      <c r="TUW1" s="290"/>
      <c r="TUX1" s="290"/>
      <c r="TUY1" s="290"/>
      <c r="TUZ1" s="290"/>
      <c r="TVA1" s="290"/>
      <c r="TVB1" s="290"/>
      <c r="TVC1" s="290"/>
      <c r="TVD1" s="290"/>
      <c r="TVE1" s="290"/>
      <c r="TVF1" s="290"/>
      <c r="TVG1" s="290"/>
      <c r="TVH1" s="290"/>
      <c r="TVI1" s="290"/>
      <c r="TVJ1" s="290"/>
      <c r="TVK1" s="290"/>
      <c r="TVL1" s="290"/>
      <c r="TVM1" s="290"/>
      <c r="TVN1" s="290"/>
      <c r="TVO1" s="290"/>
      <c r="TVP1" s="290"/>
      <c r="TVQ1" s="290"/>
      <c r="TVR1" s="290"/>
      <c r="TVS1" s="290"/>
      <c r="TVT1" s="290"/>
      <c r="TVU1" s="290"/>
      <c r="TVV1" s="290"/>
      <c r="TVW1" s="290"/>
      <c r="TVX1" s="290"/>
      <c r="TVY1" s="290"/>
      <c r="TVZ1" s="290"/>
      <c r="TWA1" s="290"/>
      <c r="TWB1" s="290"/>
      <c r="TWC1" s="290"/>
      <c r="TWD1" s="290"/>
      <c r="TWE1" s="290"/>
      <c r="TWF1" s="290"/>
      <c r="TWG1" s="290"/>
      <c r="TWH1" s="290"/>
      <c r="TWI1" s="290"/>
      <c r="TWJ1" s="290"/>
      <c r="TWK1" s="290"/>
      <c r="TWL1" s="290"/>
      <c r="TWM1" s="290"/>
      <c r="TWN1" s="290"/>
      <c r="TWO1" s="290"/>
      <c r="TWP1" s="290"/>
      <c r="TWQ1" s="290"/>
      <c r="TWR1" s="290"/>
      <c r="TWS1" s="290"/>
      <c r="TWT1" s="290"/>
      <c r="TWU1" s="290"/>
      <c r="TWV1" s="290"/>
      <c r="TWW1" s="290"/>
      <c r="TWX1" s="290"/>
      <c r="TWY1" s="290"/>
      <c r="TWZ1" s="290"/>
      <c r="TXA1" s="290"/>
      <c r="TXB1" s="290"/>
      <c r="TXC1" s="290"/>
      <c r="TXD1" s="290"/>
      <c r="TXE1" s="290"/>
      <c r="TXF1" s="290"/>
      <c r="TXG1" s="290"/>
      <c r="TXH1" s="290"/>
      <c r="TXI1" s="290"/>
      <c r="TXJ1" s="290"/>
      <c r="TXK1" s="290"/>
      <c r="TXL1" s="290"/>
      <c r="TXM1" s="290"/>
      <c r="TXN1" s="290"/>
      <c r="TXO1" s="290"/>
      <c r="TXP1" s="290"/>
      <c r="TXQ1" s="290"/>
      <c r="TXR1" s="290"/>
      <c r="TXS1" s="290"/>
      <c r="TXT1" s="290"/>
      <c r="TXU1" s="290"/>
      <c r="TXV1" s="290"/>
      <c r="TXW1" s="290"/>
      <c r="TXX1" s="290"/>
      <c r="TXY1" s="290"/>
      <c r="TXZ1" s="290"/>
      <c r="TYA1" s="290"/>
      <c r="TYB1" s="290"/>
      <c r="TYC1" s="290"/>
      <c r="TYD1" s="290"/>
      <c r="TYE1" s="290"/>
      <c r="TYF1" s="290"/>
      <c r="TYG1" s="290"/>
      <c r="TYH1" s="290"/>
      <c r="TYI1" s="290"/>
      <c r="TYJ1" s="290"/>
      <c r="TYK1" s="290"/>
      <c r="TYL1" s="290"/>
      <c r="TYM1" s="290"/>
      <c r="TYN1" s="290"/>
      <c r="TYO1" s="290"/>
      <c r="TYP1" s="290"/>
      <c r="TYQ1" s="290"/>
      <c r="TYR1" s="290"/>
      <c r="TYS1" s="290"/>
      <c r="TYT1" s="290"/>
      <c r="TYU1" s="290"/>
      <c r="TYV1" s="290"/>
      <c r="TYW1" s="290"/>
      <c r="TYX1" s="290"/>
      <c r="TYY1" s="290"/>
      <c r="TYZ1" s="290"/>
      <c r="TZA1" s="290"/>
      <c r="TZB1" s="290"/>
      <c r="TZC1" s="290"/>
      <c r="TZD1" s="290"/>
      <c r="TZE1" s="290"/>
      <c r="TZF1" s="290"/>
      <c r="TZG1" s="290"/>
      <c r="TZH1" s="290"/>
      <c r="TZI1" s="290"/>
      <c r="TZJ1" s="290"/>
      <c r="TZK1" s="290"/>
      <c r="TZL1" s="290"/>
      <c r="TZM1" s="290"/>
      <c r="TZN1" s="290"/>
      <c r="TZO1" s="290"/>
      <c r="TZP1" s="290"/>
      <c r="TZQ1" s="290"/>
      <c r="TZR1" s="290"/>
      <c r="TZS1" s="290"/>
      <c r="TZT1" s="290"/>
      <c r="TZU1" s="290"/>
      <c r="TZV1" s="290"/>
      <c r="TZW1" s="290"/>
      <c r="TZX1" s="290"/>
      <c r="TZY1" s="290"/>
      <c r="TZZ1" s="290"/>
      <c r="UAA1" s="290"/>
      <c r="UAB1" s="290"/>
      <c r="UAC1" s="290"/>
      <c r="UAD1" s="290"/>
      <c r="UAE1" s="290"/>
      <c r="UAF1" s="290"/>
      <c r="UAG1" s="290"/>
      <c r="UAH1" s="290"/>
      <c r="UAI1" s="290"/>
      <c r="UAJ1" s="290"/>
      <c r="UAK1" s="290"/>
      <c r="UAL1" s="290"/>
      <c r="UAM1" s="290"/>
      <c r="UAN1" s="290"/>
      <c r="UAO1" s="290"/>
      <c r="UAP1" s="290"/>
      <c r="UAQ1" s="290"/>
      <c r="UAR1" s="290"/>
      <c r="UAS1" s="290"/>
      <c r="UAT1" s="290"/>
      <c r="UAU1" s="290"/>
      <c r="UAV1" s="290"/>
      <c r="UAW1" s="290"/>
      <c r="UAX1" s="290"/>
      <c r="UAY1" s="290"/>
      <c r="UAZ1" s="290"/>
      <c r="UBA1" s="290"/>
      <c r="UBB1" s="290"/>
      <c r="UBC1" s="290"/>
      <c r="UBD1" s="290"/>
      <c r="UBE1" s="290"/>
      <c r="UBF1" s="290"/>
      <c r="UBG1" s="290"/>
      <c r="UBH1" s="290"/>
      <c r="UBI1" s="290"/>
      <c r="UBJ1" s="290"/>
      <c r="UBK1" s="290"/>
      <c r="UBL1" s="290"/>
      <c r="UBM1" s="290"/>
      <c r="UBN1" s="290"/>
      <c r="UBO1" s="290"/>
      <c r="UBP1" s="290"/>
      <c r="UBQ1" s="290"/>
      <c r="UBR1" s="290"/>
      <c r="UBS1" s="290"/>
      <c r="UBT1" s="290"/>
      <c r="UBU1" s="290"/>
      <c r="UBV1" s="290"/>
      <c r="UBW1" s="290"/>
      <c r="UBX1" s="290"/>
      <c r="UBY1" s="290"/>
      <c r="UBZ1" s="290"/>
      <c r="UCA1" s="290"/>
      <c r="UCB1" s="290"/>
      <c r="UCC1" s="290"/>
      <c r="UCD1" s="290"/>
      <c r="UCE1" s="290"/>
      <c r="UCF1" s="290"/>
      <c r="UCG1" s="290"/>
      <c r="UCH1" s="290"/>
      <c r="UCI1" s="290"/>
      <c r="UCJ1" s="290"/>
      <c r="UCK1" s="290"/>
      <c r="UCL1" s="290"/>
      <c r="UCM1" s="290"/>
      <c r="UCN1" s="290"/>
      <c r="UCO1" s="290"/>
      <c r="UCP1" s="290"/>
      <c r="UCQ1" s="290"/>
      <c r="UCR1" s="290"/>
      <c r="UCS1" s="290"/>
      <c r="UCT1" s="290"/>
      <c r="UCU1" s="290"/>
      <c r="UCV1" s="290"/>
      <c r="UCW1" s="290"/>
      <c r="UCX1" s="290"/>
      <c r="UCY1" s="290"/>
      <c r="UCZ1" s="290"/>
      <c r="UDA1" s="290"/>
      <c r="UDB1" s="290"/>
      <c r="UDC1" s="290"/>
      <c r="UDD1" s="290"/>
      <c r="UDE1" s="290"/>
      <c r="UDF1" s="290"/>
      <c r="UDG1" s="290"/>
      <c r="UDH1" s="290"/>
      <c r="UDI1" s="290"/>
      <c r="UDJ1" s="290"/>
      <c r="UDK1" s="290"/>
      <c r="UDL1" s="290"/>
      <c r="UDM1" s="290"/>
      <c r="UDN1" s="290"/>
      <c r="UDO1" s="290"/>
      <c r="UDP1" s="290"/>
      <c r="UDQ1" s="290"/>
      <c r="UDR1" s="290"/>
      <c r="UDS1" s="290"/>
      <c r="UDT1" s="290"/>
      <c r="UDU1" s="290"/>
      <c r="UDV1" s="290"/>
      <c r="UDW1" s="290"/>
      <c r="UDX1" s="290"/>
      <c r="UDY1" s="290"/>
      <c r="UDZ1" s="290"/>
      <c r="UEA1" s="290"/>
      <c r="UEB1" s="290"/>
      <c r="UEC1" s="290"/>
      <c r="UED1" s="290"/>
      <c r="UEE1" s="290"/>
      <c r="UEF1" s="290"/>
      <c r="UEG1" s="290"/>
      <c r="UEH1" s="290"/>
      <c r="UEI1" s="290"/>
      <c r="UEJ1" s="290"/>
      <c r="UEK1" s="290"/>
      <c r="UEL1" s="290"/>
      <c r="UEM1" s="290"/>
      <c r="UEN1" s="290"/>
      <c r="UEO1" s="290"/>
      <c r="UEP1" s="290"/>
      <c r="UEQ1" s="290"/>
      <c r="UER1" s="290"/>
      <c r="UES1" s="290"/>
      <c r="UET1" s="290"/>
      <c r="UEU1" s="290"/>
      <c r="UEV1" s="290"/>
      <c r="UEW1" s="290"/>
      <c r="UEX1" s="290"/>
      <c r="UEY1" s="290"/>
      <c r="UEZ1" s="290"/>
      <c r="UFA1" s="290"/>
      <c r="UFB1" s="290"/>
      <c r="UFC1" s="290"/>
      <c r="UFD1" s="290"/>
      <c r="UFE1" s="290"/>
      <c r="UFF1" s="290"/>
      <c r="UFG1" s="290"/>
      <c r="UFH1" s="290"/>
      <c r="UFI1" s="290"/>
      <c r="UFJ1" s="290"/>
      <c r="UFK1" s="290"/>
      <c r="UFL1" s="290"/>
      <c r="UFM1" s="290"/>
      <c r="UFN1" s="290"/>
      <c r="UFO1" s="290"/>
      <c r="UFP1" s="290"/>
      <c r="UFQ1" s="290"/>
      <c r="UFR1" s="290"/>
      <c r="UFS1" s="290"/>
      <c r="UFT1" s="290"/>
      <c r="UFU1" s="290"/>
      <c r="UFV1" s="290"/>
      <c r="UFW1" s="290"/>
      <c r="UFX1" s="290"/>
      <c r="UFY1" s="290"/>
      <c r="UFZ1" s="290"/>
      <c r="UGA1" s="290"/>
      <c r="UGB1" s="290"/>
      <c r="UGC1" s="290"/>
      <c r="UGD1" s="290"/>
      <c r="UGE1" s="290"/>
      <c r="UGF1" s="290"/>
      <c r="UGG1" s="290"/>
      <c r="UGH1" s="290"/>
      <c r="UGI1" s="290"/>
      <c r="UGJ1" s="290"/>
      <c r="UGK1" s="290"/>
      <c r="UGL1" s="290"/>
      <c r="UGM1" s="290"/>
      <c r="UGN1" s="290"/>
      <c r="UGO1" s="290"/>
      <c r="UGP1" s="290"/>
      <c r="UGQ1" s="290"/>
      <c r="UGR1" s="290"/>
      <c r="UGS1" s="290"/>
      <c r="UGT1" s="290"/>
      <c r="UGU1" s="290"/>
      <c r="UGV1" s="290"/>
      <c r="UGW1" s="290"/>
      <c r="UGX1" s="290"/>
      <c r="UGY1" s="290"/>
      <c r="UGZ1" s="290"/>
      <c r="UHA1" s="290"/>
      <c r="UHB1" s="290"/>
      <c r="UHC1" s="290"/>
      <c r="UHD1" s="290"/>
      <c r="UHE1" s="290"/>
      <c r="UHF1" s="290"/>
      <c r="UHG1" s="290"/>
      <c r="UHH1" s="290"/>
      <c r="UHI1" s="290"/>
      <c r="UHJ1" s="290"/>
      <c r="UHK1" s="290"/>
      <c r="UHL1" s="290"/>
      <c r="UHM1" s="290"/>
      <c r="UHN1" s="290"/>
      <c r="UHO1" s="290"/>
      <c r="UHP1" s="290"/>
      <c r="UHQ1" s="290"/>
      <c r="UHR1" s="290"/>
      <c r="UHS1" s="290"/>
      <c r="UHT1" s="290"/>
      <c r="UHU1" s="290"/>
      <c r="UHV1" s="290"/>
      <c r="UHW1" s="290"/>
      <c r="UHX1" s="290"/>
      <c r="UHY1" s="290"/>
      <c r="UHZ1" s="290"/>
      <c r="UIA1" s="290"/>
      <c r="UIB1" s="290"/>
      <c r="UIC1" s="290"/>
      <c r="UID1" s="290"/>
      <c r="UIE1" s="290"/>
      <c r="UIF1" s="290"/>
      <c r="UIG1" s="290"/>
      <c r="UIH1" s="290"/>
      <c r="UII1" s="290"/>
      <c r="UIJ1" s="290"/>
      <c r="UIK1" s="290"/>
      <c r="UIL1" s="290"/>
      <c r="UIM1" s="290"/>
      <c r="UIN1" s="290"/>
      <c r="UIO1" s="290"/>
      <c r="UIP1" s="290"/>
      <c r="UIQ1" s="290"/>
      <c r="UIR1" s="290"/>
      <c r="UIS1" s="290"/>
      <c r="UIT1" s="290"/>
      <c r="UIU1" s="290"/>
      <c r="UIV1" s="290"/>
      <c r="UIW1" s="290"/>
      <c r="UIX1" s="290"/>
      <c r="UIY1" s="290"/>
      <c r="UIZ1" s="290"/>
      <c r="UJA1" s="290"/>
      <c r="UJB1" s="290"/>
      <c r="UJC1" s="290"/>
      <c r="UJD1" s="290"/>
      <c r="UJE1" s="290"/>
      <c r="UJF1" s="290"/>
      <c r="UJG1" s="290"/>
      <c r="UJH1" s="290"/>
      <c r="UJI1" s="290"/>
      <c r="UJJ1" s="290"/>
      <c r="UJK1" s="290"/>
      <c r="UJL1" s="290"/>
      <c r="UJM1" s="290"/>
      <c r="UJN1" s="290"/>
      <c r="UJO1" s="290"/>
      <c r="UJP1" s="290"/>
      <c r="UJQ1" s="290"/>
      <c r="UJR1" s="290"/>
      <c r="UJS1" s="290"/>
      <c r="UJT1" s="290"/>
      <c r="UJU1" s="290"/>
      <c r="UJV1" s="290"/>
      <c r="UJW1" s="290"/>
      <c r="UJX1" s="290"/>
      <c r="UJY1" s="290"/>
      <c r="UJZ1" s="290"/>
      <c r="UKA1" s="290"/>
      <c r="UKB1" s="290"/>
      <c r="UKC1" s="290"/>
      <c r="UKD1" s="290"/>
      <c r="UKE1" s="290"/>
      <c r="UKF1" s="290"/>
      <c r="UKG1" s="290"/>
      <c r="UKH1" s="290"/>
      <c r="UKI1" s="290"/>
      <c r="UKJ1" s="290"/>
      <c r="UKK1" s="290"/>
      <c r="UKL1" s="290"/>
      <c r="UKM1" s="290"/>
      <c r="UKN1" s="290"/>
      <c r="UKO1" s="290"/>
      <c r="UKP1" s="290"/>
      <c r="UKQ1" s="290"/>
      <c r="UKR1" s="290"/>
      <c r="UKS1" s="290"/>
      <c r="UKT1" s="290"/>
      <c r="UKU1" s="290"/>
      <c r="UKV1" s="290"/>
      <c r="UKW1" s="290"/>
      <c r="UKX1" s="290"/>
      <c r="UKY1" s="290"/>
      <c r="UKZ1" s="290"/>
      <c r="ULA1" s="290"/>
      <c r="ULB1" s="290"/>
      <c r="ULC1" s="290"/>
      <c r="ULD1" s="290"/>
      <c r="ULE1" s="290"/>
      <c r="ULF1" s="290"/>
      <c r="ULG1" s="290"/>
      <c r="ULH1" s="290"/>
      <c r="ULI1" s="290"/>
      <c r="ULJ1" s="290"/>
      <c r="ULK1" s="290"/>
      <c r="ULL1" s="290"/>
      <c r="ULM1" s="290"/>
      <c r="ULN1" s="290"/>
      <c r="ULO1" s="290"/>
      <c r="ULP1" s="290"/>
      <c r="ULQ1" s="290"/>
      <c r="ULR1" s="290"/>
      <c r="ULS1" s="290"/>
      <c r="ULT1" s="290"/>
      <c r="ULU1" s="290"/>
      <c r="ULV1" s="290"/>
      <c r="ULW1" s="290"/>
      <c r="ULX1" s="290"/>
      <c r="ULY1" s="290"/>
      <c r="ULZ1" s="290"/>
      <c r="UMA1" s="290"/>
      <c r="UMB1" s="290"/>
      <c r="UMC1" s="290"/>
      <c r="UMD1" s="290"/>
      <c r="UME1" s="290"/>
      <c r="UMF1" s="290"/>
      <c r="UMG1" s="290"/>
      <c r="UMH1" s="290"/>
      <c r="UMI1" s="290"/>
      <c r="UMJ1" s="290"/>
      <c r="UMK1" s="290"/>
      <c r="UML1" s="290"/>
      <c r="UMM1" s="290"/>
      <c r="UMN1" s="290"/>
      <c r="UMO1" s="290"/>
      <c r="UMP1" s="290"/>
      <c r="UMQ1" s="290"/>
      <c r="UMR1" s="290"/>
      <c r="UMS1" s="290"/>
      <c r="UMT1" s="290"/>
      <c r="UMU1" s="290"/>
      <c r="UMV1" s="290"/>
      <c r="UMW1" s="290"/>
      <c r="UMX1" s="290"/>
      <c r="UMY1" s="290"/>
      <c r="UMZ1" s="290"/>
      <c r="UNA1" s="290"/>
      <c r="UNB1" s="290"/>
      <c r="UNC1" s="290"/>
      <c r="UND1" s="290"/>
      <c r="UNE1" s="290"/>
      <c r="UNF1" s="290"/>
      <c r="UNG1" s="290"/>
      <c r="UNH1" s="290"/>
      <c r="UNI1" s="290"/>
      <c r="UNJ1" s="290"/>
      <c r="UNK1" s="290"/>
      <c r="UNL1" s="290"/>
      <c r="UNM1" s="290"/>
      <c r="UNN1" s="290"/>
      <c r="UNO1" s="290"/>
      <c r="UNP1" s="290"/>
      <c r="UNQ1" s="290"/>
      <c r="UNR1" s="290"/>
      <c r="UNS1" s="290"/>
      <c r="UNT1" s="290"/>
      <c r="UNU1" s="290"/>
      <c r="UNV1" s="290"/>
      <c r="UNW1" s="290"/>
      <c r="UNX1" s="290"/>
      <c r="UNY1" s="290"/>
      <c r="UNZ1" s="290"/>
      <c r="UOA1" s="290"/>
      <c r="UOB1" s="290"/>
      <c r="UOC1" s="290"/>
      <c r="UOD1" s="290"/>
      <c r="UOE1" s="290"/>
      <c r="UOF1" s="290"/>
      <c r="UOG1" s="290"/>
      <c r="UOH1" s="290"/>
      <c r="UOI1" s="290"/>
      <c r="UOJ1" s="290"/>
      <c r="UOK1" s="290"/>
      <c r="UOL1" s="290"/>
      <c r="UOM1" s="290"/>
      <c r="UON1" s="290"/>
      <c r="UOO1" s="290"/>
      <c r="UOP1" s="290"/>
      <c r="UOQ1" s="290"/>
      <c r="UOR1" s="290"/>
      <c r="UOS1" s="290"/>
      <c r="UOT1" s="290"/>
      <c r="UOU1" s="290"/>
      <c r="UOV1" s="290"/>
      <c r="UOW1" s="290"/>
      <c r="UOX1" s="290"/>
      <c r="UOY1" s="290"/>
      <c r="UOZ1" s="290"/>
      <c r="UPA1" s="290"/>
      <c r="UPB1" s="290"/>
      <c r="UPC1" s="290"/>
      <c r="UPD1" s="290"/>
      <c r="UPE1" s="290"/>
      <c r="UPF1" s="290"/>
      <c r="UPG1" s="290"/>
      <c r="UPH1" s="290"/>
      <c r="UPI1" s="290"/>
      <c r="UPJ1" s="290"/>
      <c r="UPK1" s="290"/>
      <c r="UPL1" s="290"/>
      <c r="UPM1" s="290"/>
      <c r="UPN1" s="290"/>
      <c r="UPO1" s="290"/>
      <c r="UPP1" s="290"/>
      <c r="UPQ1" s="290"/>
      <c r="UPR1" s="290"/>
      <c r="UPS1" s="290"/>
      <c r="UPT1" s="290"/>
      <c r="UPU1" s="290"/>
      <c r="UPV1" s="290"/>
      <c r="UPW1" s="290"/>
      <c r="UPX1" s="290"/>
      <c r="UPY1" s="290"/>
      <c r="UPZ1" s="290"/>
      <c r="UQA1" s="290"/>
      <c r="UQB1" s="290"/>
      <c r="UQC1" s="290"/>
      <c r="UQD1" s="290"/>
      <c r="UQE1" s="290"/>
      <c r="UQF1" s="290"/>
      <c r="UQG1" s="290"/>
      <c r="UQH1" s="290"/>
      <c r="UQI1" s="290"/>
      <c r="UQJ1" s="290"/>
      <c r="UQK1" s="290"/>
      <c r="UQL1" s="290"/>
      <c r="UQM1" s="290"/>
      <c r="UQN1" s="290"/>
      <c r="UQO1" s="290"/>
      <c r="UQP1" s="290"/>
      <c r="UQQ1" s="290"/>
      <c r="UQR1" s="290"/>
      <c r="UQS1" s="290"/>
      <c r="UQT1" s="290"/>
      <c r="UQU1" s="290"/>
      <c r="UQV1" s="290"/>
      <c r="UQW1" s="290"/>
      <c r="UQX1" s="290"/>
      <c r="UQY1" s="290"/>
      <c r="UQZ1" s="290"/>
      <c r="URA1" s="290"/>
      <c r="URB1" s="290"/>
      <c r="URC1" s="290"/>
      <c r="URD1" s="290"/>
      <c r="URE1" s="290"/>
      <c r="URF1" s="290"/>
      <c r="URG1" s="290"/>
      <c r="URH1" s="290"/>
      <c r="URI1" s="290"/>
      <c r="URJ1" s="290"/>
      <c r="URK1" s="290"/>
      <c r="URL1" s="290"/>
      <c r="URM1" s="290"/>
      <c r="URN1" s="290"/>
      <c r="URO1" s="290"/>
      <c r="URP1" s="290"/>
      <c r="URQ1" s="290"/>
      <c r="URR1" s="290"/>
      <c r="URS1" s="290"/>
      <c r="URT1" s="290"/>
      <c r="URU1" s="290"/>
      <c r="URV1" s="290"/>
      <c r="URW1" s="290"/>
      <c r="URX1" s="290"/>
      <c r="URY1" s="290"/>
      <c r="URZ1" s="290"/>
      <c r="USA1" s="290"/>
      <c r="USB1" s="290"/>
      <c r="USC1" s="290"/>
      <c r="USD1" s="290"/>
      <c r="USE1" s="290"/>
      <c r="USF1" s="290"/>
      <c r="USG1" s="290"/>
      <c r="USH1" s="290"/>
      <c r="USI1" s="290"/>
      <c r="USJ1" s="290"/>
      <c r="USK1" s="290"/>
      <c r="USL1" s="290"/>
      <c r="USM1" s="290"/>
      <c r="USN1" s="290"/>
      <c r="USO1" s="290"/>
      <c r="USP1" s="290"/>
      <c r="USQ1" s="290"/>
      <c r="USR1" s="290"/>
      <c r="USS1" s="290"/>
      <c r="UST1" s="290"/>
      <c r="USU1" s="290"/>
      <c r="USV1" s="290"/>
      <c r="USW1" s="290"/>
      <c r="USX1" s="290"/>
      <c r="USY1" s="290"/>
      <c r="USZ1" s="290"/>
      <c r="UTA1" s="290"/>
      <c r="UTB1" s="290"/>
      <c r="UTC1" s="290"/>
      <c r="UTD1" s="290"/>
      <c r="UTE1" s="290"/>
      <c r="UTF1" s="290"/>
      <c r="UTG1" s="290"/>
      <c r="UTH1" s="290"/>
      <c r="UTI1" s="290"/>
      <c r="UTJ1" s="290"/>
      <c r="UTK1" s="290"/>
      <c r="UTL1" s="290"/>
      <c r="UTM1" s="290"/>
      <c r="UTN1" s="290"/>
      <c r="UTO1" s="290"/>
      <c r="UTP1" s="290"/>
      <c r="UTQ1" s="290"/>
      <c r="UTR1" s="290"/>
      <c r="UTS1" s="290"/>
      <c r="UTT1" s="290"/>
      <c r="UTU1" s="290"/>
      <c r="UTV1" s="290"/>
      <c r="UTW1" s="290"/>
      <c r="UTX1" s="290"/>
      <c r="UTY1" s="290"/>
      <c r="UTZ1" s="290"/>
      <c r="UUA1" s="290"/>
      <c r="UUB1" s="290"/>
      <c r="UUC1" s="290"/>
      <c r="UUD1" s="290"/>
      <c r="UUE1" s="290"/>
      <c r="UUF1" s="290"/>
      <c r="UUG1" s="290"/>
      <c r="UUH1" s="290"/>
      <c r="UUI1" s="290"/>
      <c r="UUJ1" s="290"/>
      <c r="UUK1" s="290"/>
      <c r="UUL1" s="290"/>
      <c r="UUM1" s="290"/>
      <c r="UUN1" s="290"/>
      <c r="UUO1" s="290"/>
      <c r="UUP1" s="290"/>
      <c r="UUQ1" s="290"/>
      <c r="UUR1" s="290"/>
      <c r="UUS1" s="290"/>
      <c r="UUT1" s="290"/>
      <c r="UUU1" s="290"/>
      <c r="UUV1" s="290"/>
      <c r="UUW1" s="290"/>
      <c r="UUX1" s="290"/>
      <c r="UUY1" s="290"/>
      <c r="UUZ1" s="290"/>
      <c r="UVA1" s="290"/>
      <c r="UVB1" s="290"/>
      <c r="UVC1" s="290"/>
      <c r="UVD1" s="290"/>
      <c r="UVE1" s="290"/>
      <c r="UVF1" s="290"/>
      <c r="UVG1" s="290"/>
      <c r="UVH1" s="290"/>
      <c r="UVI1" s="290"/>
      <c r="UVJ1" s="290"/>
      <c r="UVK1" s="290"/>
      <c r="UVL1" s="290"/>
      <c r="UVM1" s="290"/>
      <c r="UVN1" s="290"/>
      <c r="UVO1" s="290"/>
      <c r="UVP1" s="290"/>
      <c r="UVQ1" s="290"/>
      <c r="UVR1" s="290"/>
      <c r="UVS1" s="290"/>
      <c r="UVT1" s="290"/>
      <c r="UVU1" s="290"/>
      <c r="UVV1" s="290"/>
      <c r="UVW1" s="290"/>
      <c r="UVX1" s="290"/>
      <c r="UVY1" s="290"/>
      <c r="UVZ1" s="290"/>
      <c r="UWA1" s="290"/>
      <c r="UWB1" s="290"/>
      <c r="UWC1" s="290"/>
      <c r="UWD1" s="290"/>
      <c r="UWE1" s="290"/>
      <c r="UWF1" s="290"/>
      <c r="UWG1" s="290"/>
      <c r="UWH1" s="290"/>
      <c r="UWI1" s="290"/>
      <c r="UWJ1" s="290"/>
      <c r="UWK1" s="290"/>
      <c r="UWL1" s="290"/>
      <c r="UWM1" s="290"/>
      <c r="UWN1" s="290"/>
      <c r="UWO1" s="290"/>
      <c r="UWP1" s="290"/>
      <c r="UWQ1" s="290"/>
      <c r="UWR1" s="290"/>
      <c r="UWS1" s="290"/>
      <c r="UWT1" s="290"/>
      <c r="UWU1" s="290"/>
      <c r="UWV1" s="290"/>
      <c r="UWW1" s="290"/>
      <c r="UWX1" s="290"/>
      <c r="UWY1" s="290"/>
      <c r="UWZ1" s="290"/>
      <c r="UXA1" s="290"/>
      <c r="UXB1" s="290"/>
      <c r="UXC1" s="290"/>
      <c r="UXD1" s="290"/>
      <c r="UXE1" s="290"/>
      <c r="UXF1" s="290"/>
      <c r="UXG1" s="290"/>
      <c r="UXH1" s="290"/>
      <c r="UXI1" s="290"/>
      <c r="UXJ1" s="290"/>
      <c r="UXK1" s="290"/>
      <c r="UXL1" s="290"/>
      <c r="UXM1" s="290"/>
      <c r="UXN1" s="290"/>
      <c r="UXO1" s="290"/>
      <c r="UXP1" s="290"/>
      <c r="UXQ1" s="290"/>
      <c r="UXR1" s="290"/>
      <c r="UXS1" s="290"/>
      <c r="UXT1" s="290"/>
      <c r="UXU1" s="290"/>
      <c r="UXV1" s="290"/>
      <c r="UXW1" s="290"/>
      <c r="UXX1" s="290"/>
      <c r="UXY1" s="290"/>
      <c r="UXZ1" s="290"/>
      <c r="UYA1" s="290"/>
      <c r="UYB1" s="290"/>
      <c r="UYC1" s="290"/>
      <c r="UYD1" s="290"/>
      <c r="UYE1" s="290"/>
      <c r="UYF1" s="290"/>
      <c r="UYG1" s="290"/>
      <c r="UYH1" s="290"/>
      <c r="UYI1" s="290"/>
      <c r="UYJ1" s="290"/>
      <c r="UYK1" s="290"/>
      <c r="UYL1" s="290"/>
      <c r="UYM1" s="290"/>
      <c r="UYN1" s="290"/>
      <c r="UYO1" s="290"/>
      <c r="UYP1" s="290"/>
      <c r="UYQ1" s="290"/>
      <c r="UYR1" s="290"/>
      <c r="UYS1" s="290"/>
      <c r="UYT1" s="290"/>
      <c r="UYU1" s="290"/>
      <c r="UYV1" s="290"/>
      <c r="UYW1" s="290"/>
      <c r="UYX1" s="290"/>
      <c r="UYY1" s="290"/>
      <c r="UYZ1" s="290"/>
      <c r="UZA1" s="290"/>
      <c r="UZB1" s="290"/>
      <c r="UZC1" s="290"/>
      <c r="UZD1" s="290"/>
      <c r="UZE1" s="290"/>
      <c r="UZF1" s="290"/>
      <c r="UZG1" s="290"/>
      <c r="UZH1" s="290"/>
      <c r="UZI1" s="290"/>
      <c r="UZJ1" s="290"/>
      <c r="UZK1" s="290"/>
      <c r="UZL1" s="290"/>
      <c r="UZM1" s="290"/>
      <c r="UZN1" s="290"/>
      <c r="UZO1" s="290"/>
      <c r="UZP1" s="290"/>
      <c r="UZQ1" s="290"/>
      <c r="UZR1" s="290"/>
      <c r="UZS1" s="290"/>
      <c r="UZT1" s="290"/>
      <c r="UZU1" s="290"/>
      <c r="UZV1" s="290"/>
      <c r="UZW1" s="290"/>
      <c r="UZX1" s="290"/>
      <c r="UZY1" s="290"/>
      <c r="UZZ1" s="290"/>
      <c r="VAA1" s="290"/>
      <c r="VAB1" s="290"/>
      <c r="VAC1" s="290"/>
      <c r="VAD1" s="290"/>
      <c r="VAE1" s="290"/>
      <c r="VAF1" s="290"/>
      <c r="VAG1" s="290"/>
      <c r="VAH1" s="290"/>
      <c r="VAI1" s="290"/>
      <c r="VAJ1" s="290"/>
      <c r="VAK1" s="290"/>
      <c r="VAL1" s="290"/>
      <c r="VAM1" s="290"/>
      <c r="VAN1" s="290"/>
      <c r="VAO1" s="290"/>
      <c r="VAP1" s="290"/>
      <c r="VAQ1" s="290"/>
      <c r="VAR1" s="290"/>
      <c r="VAS1" s="290"/>
      <c r="VAT1" s="290"/>
      <c r="VAU1" s="290"/>
      <c r="VAV1" s="290"/>
      <c r="VAW1" s="290"/>
      <c r="VAX1" s="290"/>
      <c r="VAY1" s="290"/>
      <c r="VAZ1" s="290"/>
      <c r="VBA1" s="290"/>
      <c r="VBB1" s="290"/>
      <c r="VBC1" s="290"/>
      <c r="VBD1" s="290"/>
      <c r="VBE1" s="290"/>
      <c r="VBF1" s="290"/>
      <c r="VBG1" s="290"/>
      <c r="VBH1" s="290"/>
      <c r="VBI1" s="290"/>
      <c r="VBJ1" s="290"/>
      <c r="VBK1" s="290"/>
      <c r="VBL1" s="290"/>
      <c r="VBM1" s="290"/>
      <c r="VBN1" s="290"/>
      <c r="VBO1" s="290"/>
      <c r="VBP1" s="290"/>
      <c r="VBQ1" s="290"/>
      <c r="VBR1" s="290"/>
      <c r="VBS1" s="290"/>
      <c r="VBT1" s="290"/>
      <c r="VBU1" s="290"/>
      <c r="VBV1" s="290"/>
      <c r="VBW1" s="290"/>
      <c r="VBX1" s="290"/>
      <c r="VBY1" s="290"/>
      <c r="VBZ1" s="290"/>
      <c r="VCA1" s="290"/>
      <c r="VCB1" s="290"/>
      <c r="VCC1" s="290"/>
      <c r="VCD1" s="290"/>
      <c r="VCE1" s="290"/>
      <c r="VCF1" s="290"/>
      <c r="VCG1" s="290"/>
      <c r="VCH1" s="290"/>
      <c r="VCI1" s="290"/>
      <c r="VCJ1" s="290"/>
      <c r="VCK1" s="290"/>
      <c r="VCL1" s="290"/>
      <c r="VCM1" s="290"/>
      <c r="VCN1" s="290"/>
      <c r="VCO1" s="290"/>
      <c r="VCP1" s="290"/>
      <c r="VCQ1" s="290"/>
      <c r="VCR1" s="290"/>
      <c r="VCS1" s="290"/>
      <c r="VCT1" s="290"/>
      <c r="VCU1" s="290"/>
      <c r="VCV1" s="290"/>
      <c r="VCW1" s="290"/>
      <c r="VCX1" s="290"/>
      <c r="VCY1" s="290"/>
      <c r="VCZ1" s="290"/>
      <c r="VDA1" s="290"/>
      <c r="VDB1" s="290"/>
      <c r="VDC1" s="290"/>
      <c r="VDD1" s="290"/>
      <c r="VDE1" s="290"/>
      <c r="VDF1" s="290"/>
      <c r="VDG1" s="290"/>
      <c r="VDH1" s="290"/>
      <c r="VDI1" s="290"/>
      <c r="VDJ1" s="290"/>
      <c r="VDK1" s="290"/>
      <c r="VDL1" s="290"/>
      <c r="VDM1" s="290"/>
      <c r="VDN1" s="290"/>
      <c r="VDO1" s="290"/>
      <c r="VDP1" s="290"/>
      <c r="VDQ1" s="290"/>
      <c r="VDR1" s="290"/>
      <c r="VDS1" s="290"/>
      <c r="VDT1" s="290"/>
      <c r="VDU1" s="290"/>
      <c r="VDV1" s="290"/>
      <c r="VDW1" s="290"/>
      <c r="VDX1" s="290"/>
      <c r="VDY1" s="290"/>
      <c r="VDZ1" s="290"/>
      <c r="VEA1" s="290"/>
      <c r="VEB1" s="290"/>
      <c r="VEC1" s="290"/>
      <c r="VED1" s="290"/>
      <c r="VEE1" s="290"/>
      <c r="VEF1" s="290"/>
      <c r="VEG1" s="290"/>
      <c r="VEH1" s="290"/>
      <c r="VEI1" s="290"/>
      <c r="VEJ1" s="290"/>
      <c r="VEK1" s="290"/>
      <c r="VEL1" s="290"/>
      <c r="VEM1" s="290"/>
      <c r="VEN1" s="290"/>
      <c r="VEO1" s="290"/>
      <c r="VEP1" s="290"/>
      <c r="VEQ1" s="290"/>
      <c r="VER1" s="290"/>
      <c r="VES1" s="290"/>
      <c r="VET1" s="290"/>
      <c r="VEU1" s="290"/>
      <c r="VEV1" s="290"/>
      <c r="VEW1" s="290"/>
      <c r="VEX1" s="290"/>
      <c r="VEY1" s="290"/>
      <c r="VEZ1" s="290"/>
      <c r="VFA1" s="290"/>
      <c r="VFB1" s="290"/>
      <c r="VFC1" s="290"/>
      <c r="VFD1" s="290"/>
      <c r="VFE1" s="290"/>
      <c r="VFF1" s="290"/>
      <c r="VFG1" s="290"/>
      <c r="VFH1" s="290"/>
      <c r="VFI1" s="290"/>
      <c r="VFJ1" s="290"/>
      <c r="VFK1" s="290"/>
      <c r="VFL1" s="290"/>
      <c r="VFM1" s="290"/>
      <c r="VFN1" s="290"/>
      <c r="VFO1" s="290"/>
      <c r="VFP1" s="290"/>
      <c r="VFQ1" s="290"/>
      <c r="VFR1" s="290"/>
      <c r="VFS1" s="290"/>
      <c r="VFT1" s="290"/>
      <c r="VFU1" s="290"/>
      <c r="VFV1" s="290"/>
      <c r="VFW1" s="290"/>
      <c r="VFX1" s="290"/>
      <c r="VFY1" s="290"/>
      <c r="VFZ1" s="290"/>
      <c r="VGA1" s="290"/>
      <c r="VGB1" s="290"/>
      <c r="VGC1" s="290"/>
      <c r="VGD1" s="290"/>
      <c r="VGE1" s="290"/>
      <c r="VGF1" s="290"/>
      <c r="VGG1" s="290"/>
      <c r="VGH1" s="290"/>
      <c r="VGI1" s="290"/>
      <c r="VGJ1" s="290"/>
      <c r="VGK1" s="290"/>
      <c r="VGL1" s="290"/>
      <c r="VGM1" s="290"/>
      <c r="VGN1" s="290"/>
      <c r="VGO1" s="290"/>
      <c r="VGP1" s="290"/>
      <c r="VGQ1" s="290"/>
      <c r="VGR1" s="290"/>
      <c r="VGS1" s="290"/>
      <c r="VGT1" s="290"/>
      <c r="VGU1" s="290"/>
      <c r="VGV1" s="290"/>
      <c r="VGW1" s="290"/>
      <c r="VGX1" s="290"/>
      <c r="VGY1" s="290"/>
      <c r="VGZ1" s="290"/>
      <c r="VHA1" s="290"/>
      <c r="VHB1" s="290"/>
      <c r="VHC1" s="290"/>
      <c r="VHD1" s="290"/>
      <c r="VHE1" s="290"/>
      <c r="VHF1" s="290"/>
      <c r="VHG1" s="290"/>
      <c r="VHH1" s="290"/>
      <c r="VHI1" s="290"/>
      <c r="VHJ1" s="290"/>
      <c r="VHK1" s="290"/>
      <c r="VHL1" s="290"/>
      <c r="VHM1" s="290"/>
      <c r="VHN1" s="290"/>
      <c r="VHO1" s="290"/>
      <c r="VHP1" s="290"/>
      <c r="VHQ1" s="290"/>
      <c r="VHR1" s="290"/>
      <c r="VHS1" s="290"/>
      <c r="VHT1" s="290"/>
      <c r="VHU1" s="290"/>
      <c r="VHV1" s="290"/>
      <c r="VHW1" s="290"/>
      <c r="VHX1" s="290"/>
      <c r="VHY1" s="290"/>
      <c r="VHZ1" s="290"/>
      <c r="VIA1" s="290"/>
      <c r="VIB1" s="290"/>
      <c r="VIC1" s="290"/>
      <c r="VID1" s="290"/>
      <c r="VIE1" s="290"/>
      <c r="VIF1" s="290"/>
      <c r="VIG1" s="290"/>
      <c r="VIH1" s="290"/>
      <c r="VII1" s="290"/>
      <c r="VIJ1" s="290"/>
      <c r="VIK1" s="290"/>
      <c r="VIL1" s="290"/>
      <c r="VIM1" s="290"/>
      <c r="VIN1" s="290"/>
      <c r="VIO1" s="290"/>
      <c r="VIP1" s="290"/>
      <c r="VIQ1" s="290"/>
      <c r="VIR1" s="290"/>
      <c r="VIS1" s="290"/>
      <c r="VIT1" s="290"/>
      <c r="VIU1" s="290"/>
      <c r="VIV1" s="290"/>
      <c r="VIW1" s="290"/>
      <c r="VIX1" s="290"/>
      <c r="VIY1" s="290"/>
      <c r="VIZ1" s="290"/>
      <c r="VJA1" s="290"/>
      <c r="VJB1" s="290"/>
      <c r="VJC1" s="290"/>
      <c r="VJD1" s="290"/>
      <c r="VJE1" s="290"/>
      <c r="VJF1" s="290"/>
      <c r="VJG1" s="290"/>
      <c r="VJH1" s="290"/>
      <c r="VJI1" s="290"/>
      <c r="VJJ1" s="290"/>
      <c r="VJK1" s="290"/>
      <c r="VJL1" s="290"/>
      <c r="VJM1" s="290"/>
      <c r="VJN1" s="290"/>
      <c r="VJO1" s="290"/>
      <c r="VJP1" s="290"/>
      <c r="VJQ1" s="290"/>
      <c r="VJR1" s="290"/>
      <c r="VJS1" s="290"/>
      <c r="VJT1" s="290"/>
      <c r="VJU1" s="290"/>
      <c r="VJV1" s="290"/>
      <c r="VJW1" s="290"/>
      <c r="VJX1" s="290"/>
      <c r="VJY1" s="290"/>
      <c r="VJZ1" s="290"/>
      <c r="VKA1" s="290"/>
      <c r="VKB1" s="290"/>
      <c r="VKC1" s="290"/>
      <c r="VKD1" s="290"/>
      <c r="VKE1" s="290"/>
      <c r="VKF1" s="290"/>
      <c r="VKG1" s="290"/>
      <c r="VKH1" s="290"/>
      <c r="VKI1" s="290"/>
      <c r="VKJ1" s="290"/>
      <c r="VKK1" s="290"/>
      <c r="VKL1" s="290"/>
      <c r="VKM1" s="290"/>
      <c r="VKN1" s="290"/>
      <c r="VKO1" s="290"/>
      <c r="VKP1" s="290"/>
      <c r="VKQ1" s="290"/>
      <c r="VKR1" s="290"/>
      <c r="VKS1" s="290"/>
      <c r="VKT1" s="290"/>
      <c r="VKU1" s="290"/>
      <c r="VKV1" s="290"/>
      <c r="VKW1" s="290"/>
      <c r="VKX1" s="290"/>
      <c r="VKY1" s="290"/>
      <c r="VKZ1" s="290"/>
      <c r="VLA1" s="290"/>
      <c r="VLB1" s="290"/>
      <c r="VLC1" s="290"/>
      <c r="VLD1" s="290"/>
      <c r="VLE1" s="290"/>
      <c r="VLF1" s="290"/>
      <c r="VLG1" s="290"/>
      <c r="VLH1" s="290"/>
      <c r="VLI1" s="290"/>
      <c r="VLJ1" s="290"/>
      <c r="VLK1" s="290"/>
      <c r="VLL1" s="290"/>
      <c r="VLM1" s="290"/>
      <c r="VLN1" s="290"/>
      <c r="VLO1" s="290"/>
      <c r="VLP1" s="290"/>
      <c r="VLQ1" s="290"/>
      <c r="VLR1" s="290"/>
      <c r="VLS1" s="290"/>
      <c r="VLT1" s="290"/>
      <c r="VLU1" s="290"/>
      <c r="VLV1" s="290"/>
      <c r="VLW1" s="290"/>
      <c r="VLX1" s="290"/>
      <c r="VLY1" s="290"/>
      <c r="VLZ1" s="290"/>
      <c r="VMA1" s="290"/>
      <c r="VMB1" s="290"/>
      <c r="VMC1" s="290"/>
      <c r="VMD1" s="290"/>
      <c r="VME1" s="290"/>
      <c r="VMF1" s="290"/>
      <c r="VMG1" s="290"/>
      <c r="VMH1" s="290"/>
      <c r="VMI1" s="290"/>
      <c r="VMJ1" s="290"/>
      <c r="VMK1" s="290"/>
      <c r="VML1" s="290"/>
      <c r="VMM1" s="290"/>
      <c r="VMN1" s="290"/>
      <c r="VMO1" s="290"/>
      <c r="VMP1" s="290"/>
      <c r="VMQ1" s="290"/>
      <c r="VMR1" s="290"/>
      <c r="VMS1" s="290"/>
      <c r="VMT1" s="290"/>
      <c r="VMU1" s="290"/>
      <c r="VMV1" s="290"/>
      <c r="VMW1" s="290"/>
      <c r="VMX1" s="290"/>
      <c r="VMY1" s="290"/>
      <c r="VMZ1" s="290"/>
      <c r="VNA1" s="290"/>
      <c r="VNB1" s="290"/>
      <c r="VNC1" s="290"/>
      <c r="VND1" s="290"/>
      <c r="VNE1" s="290"/>
      <c r="VNF1" s="290"/>
      <c r="VNG1" s="290"/>
      <c r="VNH1" s="290"/>
      <c r="VNI1" s="290"/>
      <c r="VNJ1" s="290"/>
      <c r="VNK1" s="290"/>
      <c r="VNL1" s="290"/>
      <c r="VNM1" s="290"/>
      <c r="VNN1" s="290"/>
      <c r="VNO1" s="290"/>
      <c r="VNP1" s="290"/>
      <c r="VNQ1" s="290"/>
      <c r="VNR1" s="290"/>
      <c r="VNS1" s="290"/>
      <c r="VNT1" s="290"/>
      <c r="VNU1" s="290"/>
      <c r="VNV1" s="290"/>
      <c r="VNW1" s="290"/>
      <c r="VNX1" s="290"/>
      <c r="VNY1" s="290"/>
      <c r="VNZ1" s="290"/>
      <c r="VOA1" s="290"/>
      <c r="VOB1" s="290"/>
      <c r="VOC1" s="290"/>
      <c r="VOD1" s="290"/>
      <c r="VOE1" s="290"/>
      <c r="VOF1" s="290"/>
      <c r="VOG1" s="290"/>
      <c r="VOH1" s="290"/>
      <c r="VOI1" s="290"/>
      <c r="VOJ1" s="290"/>
      <c r="VOK1" s="290"/>
      <c r="VOL1" s="290"/>
      <c r="VOM1" s="290"/>
      <c r="VON1" s="290"/>
      <c r="VOO1" s="290"/>
      <c r="VOP1" s="290"/>
      <c r="VOQ1" s="290"/>
      <c r="VOR1" s="290"/>
      <c r="VOS1" s="290"/>
      <c r="VOT1" s="290"/>
      <c r="VOU1" s="290"/>
      <c r="VOV1" s="290"/>
      <c r="VOW1" s="290"/>
      <c r="VOX1" s="290"/>
      <c r="VOY1" s="290"/>
      <c r="VOZ1" s="290"/>
      <c r="VPA1" s="290"/>
      <c r="VPB1" s="290"/>
      <c r="VPC1" s="290"/>
      <c r="VPD1" s="290"/>
      <c r="VPE1" s="290"/>
      <c r="VPF1" s="290"/>
      <c r="VPG1" s="290"/>
      <c r="VPH1" s="290"/>
      <c r="VPI1" s="290"/>
      <c r="VPJ1" s="290"/>
      <c r="VPK1" s="290"/>
      <c r="VPL1" s="290"/>
      <c r="VPM1" s="290"/>
      <c r="VPN1" s="290"/>
      <c r="VPO1" s="290"/>
      <c r="VPP1" s="290"/>
      <c r="VPQ1" s="290"/>
      <c r="VPR1" s="290"/>
      <c r="VPS1" s="290"/>
      <c r="VPT1" s="290"/>
      <c r="VPU1" s="290"/>
      <c r="VPV1" s="290"/>
      <c r="VPW1" s="290"/>
      <c r="VPX1" s="290"/>
      <c r="VPY1" s="290"/>
      <c r="VPZ1" s="290"/>
      <c r="VQA1" s="290"/>
      <c r="VQB1" s="290"/>
      <c r="VQC1" s="290"/>
      <c r="VQD1" s="290"/>
      <c r="VQE1" s="290"/>
      <c r="VQF1" s="290"/>
      <c r="VQG1" s="290"/>
      <c r="VQH1" s="290"/>
      <c r="VQI1" s="290"/>
      <c r="VQJ1" s="290"/>
      <c r="VQK1" s="290"/>
      <c r="VQL1" s="290"/>
      <c r="VQM1" s="290"/>
      <c r="VQN1" s="290"/>
      <c r="VQO1" s="290"/>
      <c r="VQP1" s="290"/>
      <c r="VQQ1" s="290"/>
      <c r="VQR1" s="290"/>
      <c r="VQS1" s="290"/>
      <c r="VQT1" s="290"/>
      <c r="VQU1" s="290"/>
      <c r="VQV1" s="290"/>
      <c r="VQW1" s="290"/>
      <c r="VQX1" s="290"/>
      <c r="VQY1" s="290"/>
      <c r="VQZ1" s="290"/>
      <c r="VRA1" s="290"/>
      <c r="VRB1" s="290"/>
      <c r="VRC1" s="290"/>
      <c r="VRD1" s="290"/>
      <c r="VRE1" s="290"/>
      <c r="VRF1" s="290"/>
      <c r="VRG1" s="290"/>
      <c r="VRH1" s="290"/>
      <c r="VRI1" s="290"/>
      <c r="VRJ1" s="290"/>
      <c r="VRK1" s="290"/>
      <c r="VRL1" s="290"/>
      <c r="VRM1" s="290"/>
      <c r="VRN1" s="290"/>
      <c r="VRO1" s="290"/>
      <c r="VRP1" s="290"/>
      <c r="VRQ1" s="290"/>
      <c r="VRR1" s="290"/>
      <c r="VRS1" s="290"/>
      <c r="VRT1" s="290"/>
      <c r="VRU1" s="290"/>
      <c r="VRV1" s="290"/>
      <c r="VRW1" s="290"/>
      <c r="VRX1" s="290"/>
      <c r="VRY1" s="290"/>
      <c r="VRZ1" s="290"/>
      <c r="VSA1" s="290"/>
      <c r="VSB1" s="290"/>
      <c r="VSC1" s="290"/>
      <c r="VSD1" s="290"/>
      <c r="VSE1" s="290"/>
      <c r="VSF1" s="290"/>
      <c r="VSG1" s="290"/>
      <c r="VSH1" s="290"/>
      <c r="VSI1" s="290"/>
      <c r="VSJ1" s="290"/>
      <c r="VSK1" s="290"/>
      <c r="VSL1" s="290"/>
      <c r="VSM1" s="290"/>
      <c r="VSN1" s="290"/>
      <c r="VSO1" s="290"/>
      <c r="VSP1" s="290"/>
      <c r="VSQ1" s="290"/>
      <c r="VSR1" s="290"/>
      <c r="VSS1" s="290"/>
      <c r="VST1" s="290"/>
      <c r="VSU1" s="290"/>
      <c r="VSV1" s="290"/>
      <c r="VSW1" s="290"/>
      <c r="VSX1" s="290"/>
      <c r="VSY1" s="290"/>
      <c r="VSZ1" s="290"/>
      <c r="VTA1" s="290"/>
      <c r="VTB1" s="290"/>
      <c r="VTC1" s="290"/>
      <c r="VTD1" s="290"/>
      <c r="VTE1" s="290"/>
      <c r="VTF1" s="290"/>
      <c r="VTG1" s="290"/>
      <c r="VTH1" s="290"/>
      <c r="VTI1" s="290"/>
      <c r="VTJ1" s="290"/>
      <c r="VTK1" s="290"/>
      <c r="VTL1" s="290"/>
      <c r="VTM1" s="290"/>
      <c r="VTN1" s="290"/>
      <c r="VTO1" s="290"/>
      <c r="VTP1" s="290"/>
      <c r="VTQ1" s="290"/>
      <c r="VTR1" s="290"/>
      <c r="VTS1" s="290"/>
      <c r="VTT1" s="290"/>
      <c r="VTU1" s="290"/>
      <c r="VTV1" s="290"/>
      <c r="VTW1" s="290"/>
      <c r="VTX1" s="290"/>
      <c r="VTY1" s="290"/>
      <c r="VTZ1" s="290"/>
      <c r="VUA1" s="290"/>
      <c r="VUB1" s="290"/>
      <c r="VUC1" s="290"/>
      <c r="VUD1" s="290"/>
      <c r="VUE1" s="290"/>
      <c r="VUF1" s="290"/>
      <c r="VUG1" s="290"/>
      <c r="VUH1" s="290"/>
      <c r="VUI1" s="290"/>
      <c r="VUJ1" s="290"/>
      <c r="VUK1" s="290"/>
      <c r="VUL1" s="290"/>
      <c r="VUM1" s="290"/>
      <c r="VUN1" s="290"/>
      <c r="VUO1" s="290"/>
      <c r="VUP1" s="290"/>
      <c r="VUQ1" s="290"/>
      <c r="VUR1" s="290"/>
      <c r="VUS1" s="290"/>
      <c r="VUT1" s="290"/>
      <c r="VUU1" s="290"/>
      <c r="VUV1" s="290"/>
      <c r="VUW1" s="290"/>
      <c r="VUX1" s="290"/>
      <c r="VUY1" s="290"/>
      <c r="VUZ1" s="290"/>
      <c r="VVA1" s="290"/>
      <c r="VVB1" s="290"/>
      <c r="VVC1" s="290"/>
      <c r="VVD1" s="290"/>
      <c r="VVE1" s="290"/>
      <c r="VVF1" s="290"/>
      <c r="VVG1" s="290"/>
      <c r="VVH1" s="290"/>
      <c r="VVI1" s="290"/>
      <c r="VVJ1" s="290"/>
      <c r="VVK1" s="290"/>
      <c r="VVL1" s="290"/>
      <c r="VVM1" s="290"/>
      <c r="VVN1" s="290"/>
      <c r="VVO1" s="290"/>
      <c r="VVP1" s="290"/>
      <c r="VVQ1" s="290"/>
      <c r="VVR1" s="290"/>
      <c r="VVS1" s="290"/>
      <c r="VVT1" s="290"/>
      <c r="VVU1" s="290"/>
      <c r="VVV1" s="290"/>
      <c r="VVW1" s="290"/>
      <c r="VVX1" s="290"/>
      <c r="VVY1" s="290"/>
      <c r="VVZ1" s="290"/>
      <c r="VWA1" s="290"/>
      <c r="VWB1" s="290"/>
      <c r="VWC1" s="290"/>
      <c r="VWD1" s="290"/>
      <c r="VWE1" s="290"/>
      <c r="VWF1" s="290"/>
      <c r="VWG1" s="290"/>
      <c r="VWH1" s="290"/>
      <c r="VWI1" s="290"/>
      <c r="VWJ1" s="290"/>
      <c r="VWK1" s="290"/>
      <c r="VWL1" s="290"/>
      <c r="VWM1" s="290"/>
      <c r="VWN1" s="290"/>
      <c r="VWO1" s="290"/>
      <c r="VWP1" s="290"/>
      <c r="VWQ1" s="290"/>
      <c r="VWR1" s="290"/>
      <c r="VWS1" s="290"/>
      <c r="VWT1" s="290"/>
      <c r="VWU1" s="290"/>
      <c r="VWV1" s="290"/>
      <c r="VWW1" s="290"/>
      <c r="VWX1" s="290"/>
      <c r="VWY1" s="290"/>
      <c r="VWZ1" s="290"/>
      <c r="VXA1" s="290"/>
      <c r="VXB1" s="290"/>
      <c r="VXC1" s="290"/>
      <c r="VXD1" s="290"/>
      <c r="VXE1" s="290"/>
      <c r="VXF1" s="290"/>
      <c r="VXG1" s="290"/>
      <c r="VXH1" s="290"/>
      <c r="VXI1" s="290"/>
      <c r="VXJ1" s="290"/>
      <c r="VXK1" s="290"/>
      <c r="VXL1" s="290"/>
      <c r="VXM1" s="290"/>
      <c r="VXN1" s="290"/>
      <c r="VXO1" s="290"/>
      <c r="VXP1" s="290"/>
      <c r="VXQ1" s="290"/>
      <c r="VXR1" s="290"/>
      <c r="VXS1" s="290"/>
      <c r="VXT1" s="290"/>
      <c r="VXU1" s="290"/>
      <c r="VXV1" s="290"/>
      <c r="VXW1" s="290"/>
      <c r="VXX1" s="290"/>
      <c r="VXY1" s="290"/>
      <c r="VXZ1" s="290"/>
      <c r="VYA1" s="290"/>
      <c r="VYB1" s="290"/>
      <c r="VYC1" s="290"/>
      <c r="VYD1" s="290"/>
      <c r="VYE1" s="290"/>
      <c r="VYF1" s="290"/>
      <c r="VYG1" s="290"/>
      <c r="VYH1" s="290"/>
      <c r="VYI1" s="290"/>
      <c r="VYJ1" s="290"/>
      <c r="VYK1" s="290"/>
      <c r="VYL1" s="290"/>
      <c r="VYM1" s="290"/>
      <c r="VYN1" s="290"/>
      <c r="VYO1" s="290"/>
      <c r="VYP1" s="290"/>
      <c r="VYQ1" s="290"/>
      <c r="VYR1" s="290"/>
      <c r="VYS1" s="290"/>
      <c r="VYT1" s="290"/>
      <c r="VYU1" s="290"/>
      <c r="VYV1" s="290"/>
      <c r="VYW1" s="290"/>
      <c r="VYX1" s="290"/>
      <c r="VYY1" s="290"/>
      <c r="VYZ1" s="290"/>
      <c r="VZA1" s="290"/>
      <c r="VZB1" s="290"/>
      <c r="VZC1" s="290"/>
      <c r="VZD1" s="290"/>
      <c r="VZE1" s="290"/>
      <c r="VZF1" s="290"/>
      <c r="VZG1" s="290"/>
      <c r="VZH1" s="290"/>
      <c r="VZI1" s="290"/>
      <c r="VZJ1" s="290"/>
      <c r="VZK1" s="290"/>
      <c r="VZL1" s="290"/>
      <c r="VZM1" s="290"/>
      <c r="VZN1" s="290"/>
      <c r="VZO1" s="290"/>
      <c r="VZP1" s="290"/>
      <c r="VZQ1" s="290"/>
      <c r="VZR1" s="290"/>
      <c r="VZS1" s="290"/>
      <c r="VZT1" s="290"/>
      <c r="VZU1" s="290"/>
      <c r="VZV1" s="290"/>
      <c r="VZW1" s="290"/>
      <c r="VZX1" s="290"/>
      <c r="VZY1" s="290"/>
      <c r="VZZ1" s="290"/>
      <c r="WAA1" s="290"/>
      <c r="WAB1" s="290"/>
      <c r="WAC1" s="290"/>
      <c r="WAD1" s="290"/>
      <c r="WAE1" s="290"/>
      <c r="WAF1" s="290"/>
      <c r="WAG1" s="290"/>
      <c r="WAH1" s="290"/>
      <c r="WAI1" s="290"/>
      <c r="WAJ1" s="290"/>
      <c r="WAK1" s="290"/>
      <c r="WAL1" s="290"/>
      <c r="WAM1" s="290"/>
      <c r="WAN1" s="290"/>
      <c r="WAO1" s="290"/>
      <c r="WAP1" s="290"/>
      <c r="WAQ1" s="290"/>
      <c r="WAR1" s="290"/>
      <c r="WAS1" s="290"/>
      <c r="WAT1" s="290"/>
      <c r="WAU1" s="290"/>
      <c r="WAV1" s="290"/>
      <c r="WAW1" s="290"/>
      <c r="WAX1" s="290"/>
      <c r="WAY1" s="290"/>
      <c r="WAZ1" s="290"/>
      <c r="WBA1" s="290"/>
      <c r="WBB1" s="290"/>
      <c r="WBC1" s="290"/>
      <c r="WBD1" s="290"/>
      <c r="WBE1" s="290"/>
      <c r="WBF1" s="290"/>
      <c r="WBG1" s="290"/>
      <c r="WBH1" s="290"/>
      <c r="WBI1" s="290"/>
      <c r="WBJ1" s="290"/>
      <c r="WBK1" s="290"/>
      <c r="WBL1" s="290"/>
      <c r="WBM1" s="290"/>
      <c r="WBN1" s="290"/>
      <c r="WBO1" s="290"/>
      <c r="WBP1" s="290"/>
      <c r="WBQ1" s="290"/>
      <c r="WBR1" s="290"/>
      <c r="WBS1" s="290"/>
      <c r="WBT1" s="290"/>
      <c r="WBU1" s="290"/>
      <c r="WBV1" s="290"/>
      <c r="WBW1" s="290"/>
      <c r="WBX1" s="290"/>
      <c r="WBY1" s="290"/>
      <c r="WBZ1" s="290"/>
      <c r="WCA1" s="290"/>
      <c r="WCB1" s="290"/>
      <c r="WCC1" s="290"/>
      <c r="WCD1" s="290"/>
      <c r="WCE1" s="290"/>
      <c r="WCF1" s="290"/>
      <c r="WCG1" s="290"/>
      <c r="WCH1" s="290"/>
      <c r="WCI1" s="290"/>
      <c r="WCJ1" s="290"/>
      <c r="WCK1" s="290"/>
      <c r="WCL1" s="290"/>
      <c r="WCM1" s="290"/>
      <c r="WCN1" s="290"/>
      <c r="WCO1" s="290"/>
      <c r="WCP1" s="290"/>
      <c r="WCQ1" s="290"/>
      <c r="WCR1" s="290"/>
      <c r="WCS1" s="290"/>
      <c r="WCT1" s="290"/>
      <c r="WCU1" s="290"/>
      <c r="WCV1" s="290"/>
      <c r="WCW1" s="290"/>
      <c r="WCX1" s="290"/>
      <c r="WCY1" s="290"/>
      <c r="WCZ1" s="290"/>
      <c r="WDA1" s="290"/>
      <c r="WDB1" s="290"/>
      <c r="WDC1" s="290"/>
      <c r="WDD1" s="290"/>
      <c r="WDE1" s="290"/>
      <c r="WDF1" s="290"/>
      <c r="WDG1" s="290"/>
      <c r="WDH1" s="290"/>
      <c r="WDI1" s="290"/>
      <c r="WDJ1" s="290"/>
      <c r="WDK1" s="290"/>
      <c r="WDL1" s="290"/>
      <c r="WDM1" s="290"/>
      <c r="WDN1" s="290"/>
      <c r="WDO1" s="290"/>
      <c r="WDP1" s="290"/>
      <c r="WDQ1" s="290"/>
      <c r="WDR1" s="290"/>
      <c r="WDS1" s="290"/>
      <c r="WDT1" s="290"/>
      <c r="WDU1" s="290"/>
      <c r="WDV1" s="290"/>
      <c r="WDW1" s="290"/>
      <c r="WDX1" s="290"/>
      <c r="WDY1" s="290"/>
      <c r="WDZ1" s="290"/>
      <c r="WEA1" s="290"/>
      <c r="WEB1" s="290"/>
      <c r="WEC1" s="290"/>
      <c r="WED1" s="290"/>
      <c r="WEE1" s="290"/>
      <c r="WEF1" s="290"/>
      <c r="WEG1" s="290"/>
      <c r="WEH1" s="290"/>
      <c r="WEI1" s="290"/>
      <c r="WEJ1" s="290"/>
      <c r="WEK1" s="290"/>
      <c r="WEL1" s="290"/>
      <c r="WEM1" s="290"/>
      <c r="WEN1" s="290"/>
      <c r="WEO1" s="290"/>
      <c r="WEP1" s="290"/>
      <c r="WEQ1" s="290"/>
      <c r="WER1" s="290"/>
      <c r="WES1" s="290"/>
      <c r="WET1" s="290"/>
      <c r="WEU1" s="290"/>
      <c r="WEV1" s="290"/>
      <c r="WEW1" s="290"/>
      <c r="WEX1" s="290"/>
      <c r="WEY1" s="290"/>
      <c r="WEZ1" s="290"/>
      <c r="WFA1" s="290"/>
      <c r="WFB1" s="290"/>
      <c r="WFC1" s="290"/>
      <c r="WFD1" s="290"/>
      <c r="WFE1" s="290"/>
      <c r="WFF1" s="290"/>
      <c r="WFG1" s="290"/>
      <c r="WFH1" s="290"/>
      <c r="WFI1" s="290"/>
      <c r="WFJ1" s="290"/>
      <c r="WFK1" s="290"/>
      <c r="WFL1" s="290"/>
      <c r="WFM1" s="290"/>
      <c r="WFN1" s="290"/>
      <c r="WFO1" s="290"/>
      <c r="WFP1" s="290"/>
      <c r="WFQ1" s="290"/>
      <c r="WFR1" s="290"/>
      <c r="WFS1" s="290"/>
      <c r="WFT1" s="290"/>
      <c r="WFU1" s="290"/>
      <c r="WFV1" s="290"/>
      <c r="WFW1" s="290"/>
      <c r="WFX1" s="290"/>
      <c r="WFY1" s="290"/>
      <c r="WFZ1" s="290"/>
      <c r="WGA1" s="290"/>
      <c r="WGB1" s="290"/>
      <c r="WGC1" s="290"/>
      <c r="WGD1" s="290"/>
      <c r="WGE1" s="290"/>
      <c r="WGF1" s="290"/>
      <c r="WGG1" s="290"/>
      <c r="WGH1" s="290"/>
      <c r="WGI1" s="290"/>
      <c r="WGJ1" s="290"/>
      <c r="WGK1" s="290"/>
      <c r="WGL1" s="290"/>
      <c r="WGM1" s="290"/>
      <c r="WGN1" s="290"/>
      <c r="WGO1" s="290"/>
      <c r="WGP1" s="290"/>
      <c r="WGQ1" s="290"/>
      <c r="WGR1" s="290"/>
      <c r="WGS1" s="290"/>
      <c r="WGT1" s="290"/>
      <c r="WGU1" s="290"/>
      <c r="WGV1" s="290"/>
      <c r="WGW1" s="290"/>
      <c r="WGX1" s="290"/>
      <c r="WGY1" s="290"/>
      <c r="WGZ1" s="290"/>
      <c r="WHA1" s="290"/>
      <c r="WHB1" s="290"/>
      <c r="WHC1" s="290"/>
      <c r="WHD1" s="290"/>
      <c r="WHE1" s="290"/>
      <c r="WHF1" s="290"/>
      <c r="WHG1" s="290"/>
      <c r="WHH1" s="290"/>
      <c r="WHI1" s="290"/>
      <c r="WHJ1" s="290"/>
      <c r="WHK1" s="290"/>
      <c r="WHL1" s="290"/>
      <c r="WHM1" s="290"/>
      <c r="WHN1" s="290"/>
      <c r="WHO1" s="290"/>
      <c r="WHP1" s="290"/>
      <c r="WHQ1" s="290"/>
      <c r="WHR1" s="290"/>
      <c r="WHS1" s="290"/>
      <c r="WHT1" s="290"/>
      <c r="WHU1" s="290"/>
      <c r="WHV1" s="290"/>
      <c r="WHW1" s="290"/>
      <c r="WHX1" s="290"/>
      <c r="WHY1" s="290"/>
      <c r="WHZ1" s="290"/>
      <c r="WIA1" s="290"/>
      <c r="WIB1" s="290"/>
      <c r="WIC1" s="290"/>
      <c r="WID1" s="290"/>
      <c r="WIE1" s="290"/>
      <c r="WIF1" s="290"/>
      <c r="WIG1" s="290"/>
      <c r="WIH1" s="290"/>
      <c r="WII1" s="290"/>
      <c r="WIJ1" s="290"/>
      <c r="WIK1" s="290"/>
      <c r="WIL1" s="290"/>
      <c r="WIM1" s="290"/>
      <c r="WIN1" s="290"/>
      <c r="WIO1" s="290"/>
      <c r="WIP1" s="290"/>
      <c r="WIQ1" s="290"/>
      <c r="WIR1" s="290"/>
      <c r="WIS1" s="290"/>
      <c r="WIT1" s="290"/>
      <c r="WIU1" s="290"/>
      <c r="WIV1" s="290"/>
      <c r="WIW1" s="290"/>
      <c r="WIX1" s="290"/>
      <c r="WIY1" s="290"/>
      <c r="WIZ1" s="290"/>
      <c r="WJA1" s="290"/>
      <c r="WJB1" s="290"/>
      <c r="WJC1" s="290"/>
      <c r="WJD1" s="290"/>
      <c r="WJE1" s="290"/>
      <c r="WJF1" s="290"/>
      <c r="WJG1" s="290"/>
      <c r="WJH1" s="290"/>
      <c r="WJI1" s="290"/>
      <c r="WJJ1" s="290"/>
      <c r="WJK1" s="290"/>
      <c r="WJL1" s="290"/>
      <c r="WJM1" s="290"/>
      <c r="WJN1" s="290"/>
      <c r="WJO1" s="290"/>
      <c r="WJP1" s="290"/>
      <c r="WJQ1" s="290"/>
      <c r="WJR1" s="290"/>
      <c r="WJS1" s="290"/>
      <c r="WJT1" s="290"/>
      <c r="WJU1" s="290"/>
      <c r="WJV1" s="290"/>
      <c r="WJW1" s="290"/>
      <c r="WJX1" s="290"/>
      <c r="WJY1" s="290"/>
      <c r="WJZ1" s="290"/>
      <c r="WKA1" s="290"/>
      <c r="WKB1" s="290"/>
      <c r="WKC1" s="290"/>
      <c r="WKD1" s="290"/>
      <c r="WKE1" s="290"/>
      <c r="WKF1" s="290"/>
      <c r="WKG1" s="290"/>
      <c r="WKH1" s="290"/>
      <c r="WKI1" s="290"/>
      <c r="WKJ1" s="290"/>
      <c r="WKK1" s="290"/>
      <c r="WKL1" s="290"/>
      <c r="WKM1" s="290"/>
      <c r="WKN1" s="290"/>
      <c r="WKO1" s="290"/>
      <c r="WKP1" s="290"/>
      <c r="WKQ1" s="290"/>
      <c r="WKR1" s="290"/>
      <c r="WKS1" s="290"/>
      <c r="WKT1" s="290"/>
      <c r="WKU1" s="290"/>
      <c r="WKV1" s="290"/>
      <c r="WKW1" s="290"/>
      <c r="WKX1" s="290"/>
      <c r="WKY1" s="290"/>
      <c r="WKZ1" s="290"/>
      <c r="WLA1" s="290"/>
      <c r="WLB1" s="290"/>
      <c r="WLC1" s="290"/>
      <c r="WLD1" s="290"/>
      <c r="WLE1" s="290"/>
      <c r="WLF1" s="290"/>
      <c r="WLG1" s="290"/>
      <c r="WLH1" s="290"/>
      <c r="WLI1" s="290"/>
      <c r="WLJ1" s="290"/>
      <c r="WLK1" s="290"/>
      <c r="WLL1" s="290"/>
      <c r="WLM1" s="290"/>
      <c r="WLN1" s="290"/>
      <c r="WLO1" s="290"/>
      <c r="WLP1" s="290"/>
      <c r="WLQ1" s="290"/>
      <c r="WLR1" s="290"/>
      <c r="WLS1" s="290"/>
      <c r="WLT1" s="290"/>
      <c r="WLU1" s="290"/>
      <c r="WLV1" s="290"/>
      <c r="WLW1" s="290"/>
      <c r="WLX1" s="290"/>
      <c r="WLY1" s="290"/>
      <c r="WLZ1" s="290"/>
      <c r="WMA1" s="290"/>
      <c r="WMB1" s="290"/>
      <c r="WMC1" s="290"/>
      <c r="WMD1" s="290"/>
      <c r="WME1" s="290"/>
      <c r="WMF1" s="290"/>
      <c r="WMG1" s="290"/>
      <c r="WMH1" s="290"/>
      <c r="WMI1" s="290"/>
      <c r="WMJ1" s="290"/>
      <c r="WMK1" s="290"/>
      <c r="WML1" s="290"/>
      <c r="WMM1" s="290"/>
      <c r="WMN1" s="290"/>
      <c r="WMO1" s="290"/>
      <c r="WMP1" s="290"/>
      <c r="WMQ1" s="290"/>
      <c r="WMR1" s="290"/>
      <c r="WMS1" s="290"/>
      <c r="WMT1" s="290"/>
      <c r="WMU1" s="290"/>
      <c r="WMV1" s="290"/>
      <c r="WMW1" s="290"/>
      <c r="WMX1" s="290"/>
      <c r="WMY1" s="290"/>
      <c r="WMZ1" s="290"/>
      <c r="WNA1" s="290"/>
      <c r="WNB1" s="290"/>
      <c r="WNC1" s="290"/>
      <c r="WND1" s="290"/>
      <c r="WNE1" s="290"/>
      <c r="WNF1" s="290"/>
      <c r="WNG1" s="290"/>
      <c r="WNH1" s="290"/>
      <c r="WNI1" s="290"/>
      <c r="WNJ1" s="290"/>
      <c r="WNK1" s="290"/>
      <c r="WNL1" s="290"/>
      <c r="WNM1" s="290"/>
      <c r="WNN1" s="290"/>
      <c r="WNO1" s="290"/>
      <c r="WNP1" s="290"/>
      <c r="WNQ1" s="290"/>
      <c r="WNR1" s="290"/>
      <c r="WNS1" s="290"/>
      <c r="WNT1" s="290"/>
      <c r="WNU1" s="290"/>
      <c r="WNV1" s="290"/>
      <c r="WNW1" s="290"/>
      <c r="WNX1" s="290"/>
      <c r="WNY1" s="290"/>
      <c r="WNZ1" s="290"/>
      <c r="WOA1" s="290"/>
      <c r="WOB1" s="290"/>
      <c r="WOC1" s="290"/>
      <c r="WOD1" s="290"/>
      <c r="WOE1" s="290"/>
      <c r="WOF1" s="290"/>
      <c r="WOG1" s="290"/>
      <c r="WOH1" s="290"/>
      <c r="WOI1" s="290"/>
      <c r="WOJ1" s="290"/>
      <c r="WOK1" s="290"/>
      <c r="WOL1" s="290"/>
      <c r="WOM1" s="290"/>
      <c r="WON1" s="290"/>
      <c r="WOO1" s="290"/>
      <c r="WOP1" s="290"/>
      <c r="WOQ1" s="290"/>
      <c r="WOR1" s="290"/>
      <c r="WOS1" s="290"/>
      <c r="WOT1" s="290"/>
      <c r="WOU1" s="290"/>
      <c r="WOV1" s="290"/>
      <c r="WOW1" s="290"/>
      <c r="WOX1" s="290"/>
      <c r="WOY1" s="290"/>
      <c r="WOZ1" s="290"/>
      <c r="WPA1" s="290"/>
      <c r="WPB1" s="290"/>
      <c r="WPC1" s="290"/>
      <c r="WPD1" s="290"/>
      <c r="WPE1" s="290"/>
      <c r="WPF1" s="290"/>
      <c r="WPG1" s="290"/>
      <c r="WPH1" s="290"/>
      <c r="WPI1" s="290"/>
      <c r="WPJ1" s="290"/>
      <c r="WPK1" s="290"/>
      <c r="WPL1" s="290"/>
      <c r="WPM1" s="290"/>
      <c r="WPN1" s="290"/>
      <c r="WPO1" s="290"/>
      <c r="WPP1" s="290"/>
      <c r="WPQ1" s="290"/>
      <c r="WPR1" s="290"/>
      <c r="WPS1" s="290"/>
      <c r="WPT1" s="290"/>
      <c r="WPU1" s="290"/>
      <c r="WPV1" s="290"/>
      <c r="WPW1" s="290"/>
      <c r="WPX1" s="290"/>
      <c r="WPY1" s="290"/>
      <c r="WPZ1" s="290"/>
      <c r="WQA1" s="290"/>
      <c r="WQB1" s="290"/>
      <c r="WQC1" s="290"/>
      <c r="WQD1" s="290"/>
      <c r="WQE1" s="290"/>
      <c r="WQF1" s="290"/>
      <c r="WQG1" s="290"/>
      <c r="WQH1" s="290"/>
      <c r="WQI1" s="290"/>
      <c r="WQJ1" s="290"/>
      <c r="WQK1" s="290"/>
      <c r="WQL1" s="290"/>
      <c r="WQM1" s="290"/>
      <c r="WQN1" s="290"/>
      <c r="WQO1" s="290"/>
      <c r="WQP1" s="290"/>
      <c r="WQQ1" s="290"/>
      <c r="WQR1" s="290"/>
      <c r="WQS1" s="290"/>
      <c r="WQT1" s="290"/>
      <c r="WQU1" s="290"/>
      <c r="WQV1" s="290"/>
      <c r="WQW1" s="290"/>
      <c r="WQX1" s="290"/>
      <c r="WQY1" s="290"/>
      <c r="WQZ1" s="290"/>
      <c r="WRA1" s="290"/>
      <c r="WRB1" s="290"/>
      <c r="WRC1" s="290"/>
      <c r="WRD1" s="290"/>
      <c r="WRE1" s="290"/>
      <c r="WRF1" s="290"/>
      <c r="WRG1" s="290"/>
      <c r="WRH1" s="290"/>
      <c r="WRI1" s="290"/>
      <c r="WRJ1" s="290"/>
      <c r="WRK1" s="290"/>
      <c r="WRL1" s="290"/>
      <c r="WRM1" s="290"/>
      <c r="WRN1" s="290"/>
      <c r="WRO1" s="290"/>
      <c r="WRP1" s="290"/>
      <c r="WRQ1" s="290"/>
      <c r="WRR1" s="290"/>
      <c r="WRS1" s="290"/>
      <c r="WRT1" s="290"/>
      <c r="WRU1" s="290"/>
      <c r="WRV1" s="290"/>
      <c r="WRW1" s="290"/>
      <c r="WRX1" s="290"/>
      <c r="WRY1" s="290"/>
      <c r="WRZ1" s="290"/>
      <c r="WSA1" s="290"/>
      <c r="WSB1" s="290"/>
      <c r="WSC1" s="290"/>
      <c r="WSD1" s="290"/>
      <c r="WSE1" s="290"/>
      <c r="WSF1" s="290"/>
      <c r="WSG1" s="290"/>
      <c r="WSH1" s="290"/>
      <c r="WSI1" s="290"/>
      <c r="WSJ1" s="290"/>
      <c r="WSK1" s="290"/>
      <c r="WSL1" s="290"/>
      <c r="WSM1" s="290"/>
      <c r="WSN1" s="290"/>
      <c r="WSO1" s="290"/>
      <c r="WSP1" s="290"/>
      <c r="WSQ1" s="290"/>
      <c r="WSR1" s="290"/>
      <c r="WSS1" s="290"/>
      <c r="WST1" s="290"/>
      <c r="WSU1" s="290"/>
      <c r="WSV1" s="290"/>
      <c r="WSW1" s="290"/>
      <c r="WSX1" s="290"/>
      <c r="WSY1" s="290"/>
      <c r="WSZ1" s="290"/>
      <c r="WTA1" s="290"/>
      <c r="WTB1" s="290"/>
      <c r="WTC1" s="290"/>
      <c r="WTD1" s="290"/>
      <c r="WTE1" s="290"/>
      <c r="WTF1" s="290"/>
      <c r="WTG1" s="290"/>
      <c r="WTH1" s="290"/>
      <c r="WTI1" s="290"/>
      <c r="WTJ1" s="290"/>
      <c r="WTK1" s="290"/>
      <c r="WTL1" s="290"/>
      <c r="WTM1" s="290"/>
      <c r="WTN1" s="290"/>
      <c r="WTO1" s="290"/>
      <c r="WTP1" s="290"/>
      <c r="WTQ1" s="290"/>
      <c r="WTR1" s="290"/>
      <c r="WTS1" s="290"/>
      <c r="WTT1" s="290"/>
      <c r="WTU1" s="290"/>
      <c r="WTV1" s="290"/>
      <c r="WTW1" s="290"/>
      <c r="WTX1" s="290"/>
      <c r="WTY1" s="290"/>
      <c r="WTZ1" s="290"/>
      <c r="WUA1" s="290"/>
      <c r="WUB1" s="290"/>
      <c r="WUC1" s="290"/>
      <c r="WUD1" s="290"/>
      <c r="WUE1" s="290"/>
      <c r="WUF1" s="290"/>
      <c r="WUG1" s="290"/>
      <c r="WUH1" s="290"/>
      <c r="WUI1" s="290"/>
      <c r="WUJ1" s="290"/>
      <c r="WUK1" s="290"/>
      <c r="WUL1" s="290"/>
      <c r="WUM1" s="290"/>
      <c r="WUN1" s="290"/>
      <c r="WUO1" s="290"/>
      <c r="WUP1" s="290"/>
      <c r="WUQ1" s="290"/>
      <c r="WUR1" s="290"/>
      <c r="WUS1" s="290"/>
      <c r="WUT1" s="290"/>
      <c r="WUU1" s="290"/>
      <c r="WUV1" s="290"/>
      <c r="WUW1" s="290"/>
      <c r="WUX1" s="290"/>
      <c r="WUY1" s="290"/>
      <c r="WUZ1" s="290"/>
      <c r="WVA1" s="290"/>
      <c r="WVB1" s="290"/>
      <c r="WVC1" s="290"/>
      <c r="WVD1" s="290"/>
      <c r="WVE1" s="290"/>
      <c r="WVF1" s="290"/>
      <c r="WVG1" s="290"/>
      <c r="WVH1" s="290"/>
      <c r="WVI1" s="290"/>
      <c r="WVJ1" s="290"/>
      <c r="WVK1" s="290"/>
      <c r="WVL1" s="290"/>
      <c r="WVM1" s="290"/>
      <c r="WVN1" s="290"/>
      <c r="WVO1" s="290"/>
      <c r="WVP1" s="290"/>
      <c r="WVQ1" s="290"/>
      <c r="WVR1" s="290"/>
      <c r="WVS1" s="290"/>
      <c r="WVT1" s="290"/>
      <c r="WVU1" s="290"/>
      <c r="WVV1" s="290"/>
      <c r="WVW1" s="290"/>
      <c r="WVX1" s="290"/>
      <c r="WVY1" s="290"/>
      <c r="WVZ1" s="290"/>
      <c r="WWA1" s="290"/>
      <c r="WWB1" s="290"/>
      <c r="WWC1" s="290"/>
      <c r="WWD1" s="290"/>
      <c r="WWE1" s="290"/>
      <c r="WWF1" s="290"/>
      <c r="WWG1" s="290"/>
      <c r="WWH1" s="290"/>
      <c r="WWI1" s="290"/>
      <c r="WWJ1" s="290"/>
      <c r="WWK1" s="290"/>
      <c r="WWL1" s="290"/>
      <c r="WWM1" s="290"/>
      <c r="WWN1" s="290"/>
      <c r="WWO1" s="290"/>
      <c r="WWP1" s="290"/>
      <c r="WWQ1" s="290"/>
      <c r="WWR1" s="290"/>
      <c r="WWS1" s="290"/>
      <c r="WWT1" s="290"/>
      <c r="WWU1" s="290"/>
      <c r="WWV1" s="290"/>
      <c r="WWW1" s="290"/>
      <c r="WWX1" s="290"/>
      <c r="WWY1" s="290"/>
      <c r="WWZ1" s="290"/>
      <c r="WXA1" s="290"/>
      <c r="WXB1" s="290"/>
      <c r="WXC1" s="290"/>
      <c r="WXD1" s="290"/>
      <c r="WXE1" s="290"/>
      <c r="WXF1" s="290"/>
      <c r="WXG1" s="290"/>
      <c r="WXH1" s="290"/>
      <c r="WXI1" s="290"/>
      <c r="WXJ1" s="290"/>
      <c r="WXK1" s="290"/>
      <c r="WXL1" s="290"/>
      <c r="WXM1" s="290"/>
      <c r="WXN1" s="290"/>
      <c r="WXO1" s="290"/>
      <c r="WXP1" s="290"/>
      <c r="WXQ1" s="290"/>
      <c r="WXR1" s="290"/>
      <c r="WXS1" s="290"/>
      <c r="WXT1" s="290"/>
      <c r="WXU1" s="290"/>
      <c r="WXV1" s="290"/>
      <c r="WXW1" s="290"/>
      <c r="WXX1" s="290"/>
      <c r="WXY1" s="290"/>
      <c r="WXZ1" s="290"/>
      <c r="WYA1" s="290"/>
      <c r="WYB1" s="290"/>
      <c r="WYC1" s="290"/>
      <c r="WYD1" s="290"/>
      <c r="WYE1" s="290"/>
      <c r="WYF1" s="290"/>
      <c r="WYG1" s="290"/>
      <c r="WYH1" s="290"/>
      <c r="WYI1" s="290"/>
      <c r="WYJ1" s="290"/>
      <c r="WYK1" s="290"/>
      <c r="WYL1" s="290"/>
      <c r="WYM1" s="290"/>
      <c r="WYN1" s="290"/>
      <c r="WYO1" s="290"/>
      <c r="WYP1" s="290"/>
      <c r="WYQ1" s="290"/>
      <c r="WYR1" s="290"/>
      <c r="WYS1" s="290"/>
      <c r="WYT1" s="290"/>
      <c r="WYU1" s="290"/>
      <c r="WYV1" s="290"/>
      <c r="WYW1" s="290"/>
      <c r="WYX1" s="290"/>
      <c r="WYY1" s="290"/>
      <c r="WYZ1" s="290"/>
      <c r="WZA1" s="290"/>
      <c r="WZB1" s="290"/>
      <c r="WZC1" s="290"/>
      <c r="WZD1" s="290"/>
      <c r="WZE1" s="290"/>
      <c r="WZF1" s="290"/>
      <c r="WZG1" s="290"/>
      <c r="WZH1" s="290"/>
      <c r="WZI1" s="290"/>
      <c r="WZJ1" s="290"/>
      <c r="WZK1" s="290"/>
      <c r="WZL1" s="290"/>
      <c r="WZM1" s="290"/>
      <c r="WZN1" s="290"/>
      <c r="WZO1" s="290"/>
      <c r="WZP1" s="290"/>
      <c r="WZQ1" s="290"/>
      <c r="WZR1" s="290"/>
      <c r="WZS1" s="290"/>
      <c r="WZT1" s="290"/>
      <c r="WZU1" s="290"/>
      <c r="WZV1" s="290"/>
      <c r="WZW1" s="290"/>
      <c r="WZX1" s="290"/>
      <c r="WZY1" s="290"/>
      <c r="WZZ1" s="290"/>
      <c r="XAA1" s="290"/>
      <c r="XAB1" s="290"/>
      <c r="XAC1" s="290"/>
      <c r="XAD1" s="290"/>
      <c r="XAE1" s="290"/>
      <c r="XAF1" s="290"/>
      <c r="XAG1" s="290"/>
      <c r="XAH1" s="290"/>
      <c r="XAI1" s="290"/>
      <c r="XAJ1" s="290"/>
      <c r="XAK1" s="290"/>
      <c r="XAL1" s="290"/>
      <c r="XAM1" s="290"/>
      <c r="XAN1" s="290"/>
      <c r="XAO1" s="290"/>
      <c r="XAP1" s="290"/>
      <c r="XAQ1" s="290"/>
      <c r="XAR1" s="290"/>
      <c r="XAS1" s="290"/>
      <c r="XAT1" s="290"/>
      <c r="XAU1" s="290"/>
      <c r="XAV1" s="290"/>
      <c r="XAW1" s="290"/>
      <c r="XAX1" s="290"/>
      <c r="XAY1" s="290"/>
      <c r="XAZ1" s="290"/>
      <c r="XBA1" s="290"/>
      <c r="XBB1" s="290"/>
      <c r="XBC1" s="290"/>
      <c r="XBD1" s="290"/>
      <c r="XBE1" s="290"/>
      <c r="XBF1" s="290"/>
      <c r="XBG1" s="290"/>
      <c r="XBH1" s="290"/>
      <c r="XBI1" s="290"/>
      <c r="XBJ1" s="290"/>
      <c r="XBK1" s="290"/>
      <c r="XBL1" s="290"/>
      <c r="XBM1" s="290"/>
      <c r="XBN1" s="290"/>
      <c r="XBO1" s="290"/>
      <c r="XBP1" s="290"/>
      <c r="XBQ1" s="290"/>
      <c r="XBR1" s="290"/>
      <c r="XBS1" s="290"/>
      <c r="XBT1" s="290"/>
      <c r="XBU1" s="290"/>
      <c r="XBV1" s="290"/>
      <c r="XBW1" s="290"/>
      <c r="XBX1" s="290"/>
      <c r="XBY1" s="290"/>
      <c r="XBZ1" s="290"/>
      <c r="XCA1" s="290"/>
      <c r="XCB1" s="290"/>
      <c r="XCC1" s="290"/>
      <c r="XCD1" s="290"/>
      <c r="XCE1" s="290"/>
      <c r="XCF1" s="290"/>
      <c r="XCG1" s="290"/>
      <c r="XCH1" s="290"/>
      <c r="XCI1" s="290"/>
      <c r="XCJ1" s="290"/>
      <c r="XCK1" s="290"/>
      <c r="XCL1" s="290"/>
      <c r="XCM1" s="290"/>
      <c r="XCN1" s="290"/>
      <c r="XCO1" s="290"/>
      <c r="XCP1" s="290"/>
      <c r="XCQ1" s="290"/>
      <c r="XCR1" s="290"/>
      <c r="XCS1" s="290"/>
      <c r="XCT1" s="290"/>
      <c r="XCU1" s="290"/>
      <c r="XCV1" s="290"/>
      <c r="XCW1" s="290"/>
      <c r="XCX1" s="290"/>
      <c r="XCY1" s="290"/>
      <c r="XCZ1" s="290"/>
      <c r="XDA1" s="290"/>
      <c r="XDB1" s="290"/>
      <c r="XDC1" s="290"/>
      <c r="XDD1" s="290"/>
      <c r="XDE1" s="290"/>
      <c r="XDF1" s="290"/>
      <c r="XDG1" s="290"/>
      <c r="XDH1" s="290"/>
      <c r="XDI1" s="290"/>
      <c r="XDJ1" s="290"/>
      <c r="XDK1" s="290"/>
      <c r="XDL1" s="290"/>
      <c r="XDM1" s="290"/>
      <c r="XDN1" s="290"/>
      <c r="XDO1" s="290"/>
      <c r="XDP1" s="290"/>
      <c r="XDQ1" s="290"/>
      <c r="XDR1" s="290"/>
      <c r="XDS1" s="290"/>
      <c r="XDT1" s="290"/>
      <c r="XDU1" s="290"/>
      <c r="XDV1" s="290"/>
      <c r="XDW1" s="290"/>
      <c r="XDX1" s="290"/>
      <c r="XDY1" s="290"/>
      <c r="XDZ1" s="290"/>
      <c r="XEA1" s="290"/>
      <c r="XEB1" s="290"/>
      <c r="XEC1" s="290"/>
      <c r="XED1" s="290"/>
      <c r="XEE1" s="290"/>
      <c r="XEF1" s="290"/>
      <c r="XEG1" s="290"/>
      <c r="XEH1" s="290"/>
      <c r="XEI1" s="290"/>
      <c r="XEJ1" s="290"/>
      <c r="XEK1" s="290"/>
      <c r="XEL1" s="290"/>
      <c r="XEM1" s="290"/>
      <c r="XEN1" s="290"/>
      <c r="XEO1" s="290"/>
      <c r="XEP1" s="290"/>
      <c r="XEQ1" s="290"/>
      <c r="XER1" s="290"/>
      <c r="XES1" s="290"/>
      <c r="XET1" s="290"/>
      <c r="XEU1" s="290"/>
      <c r="XEV1" s="290"/>
      <c r="XEW1" s="290"/>
      <c r="XEX1" s="290"/>
      <c r="XEY1" s="290"/>
      <c r="XEZ1" s="290"/>
      <c r="XFA1" s="290"/>
      <c r="XFB1" s="290"/>
      <c r="XFC1" s="22" t="s">
        <v>651</v>
      </c>
    </row>
    <row r="2" spans="1:16383" s="291" customFormat="1" x14ac:dyDescent="0.2">
      <c r="A2" s="291">
        <v>1</v>
      </c>
      <c r="B2" s="292">
        <f>A2+1</f>
        <v>2</v>
      </c>
      <c r="C2" s="292">
        <f t="shared" si="0"/>
        <v>3</v>
      </c>
      <c r="D2" s="292">
        <f t="shared" si="0"/>
        <v>4</v>
      </c>
      <c r="E2" s="292">
        <f t="shared" si="0"/>
        <v>5</v>
      </c>
      <c r="F2" s="292">
        <f t="shared" si="0"/>
        <v>6</v>
      </c>
      <c r="G2" s="292">
        <f t="shared" si="0"/>
        <v>7</v>
      </c>
      <c r="H2" s="292">
        <f t="shared" si="0"/>
        <v>8</v>
      </c>
      <c r="I2" s="292">
        <f t="shared" si="0"/>
        <v>9</v>
      </c>
      <c r="J2" s="292">
        <f t="shared" si="0"/>
        <v>10</v>
      </c>
      <c r="K2" s="292">
        <f t="shared" si="0"/>
        <v>11</v>
      </c>
      <c r="L2" s="292">
        <f t="shared" si="0"/>
        <v>12</v>
      </c>
      <c r="M2" s="292">
        <f t="shared" si="0"/>
        <v>13</v>
      </c>
      <c r="N2" s="292">
        <f t="shared" si="0"/>
        <v>14</v>
      </c>
      <c r="O2" s="292">
        <f t="shared" si="0"/>
        <v>15</v>
      </c>
      <c r="P2" s="292">
        <f t="shared" si="0"/>
        <v>16</v>
      </c>
      <c r="Q2" s="292">
        <f t="shared" si="0"/>
        <v>17</v>
      </c>
      <c r="R2" s="292">
        <f t="shared" si="0"/>
        <v>18</v>
      </c>
      <c r="S2" s="292">
        <f t="shared" si="1"/>
        <v>19</v>
      </c>
      <c r="T2" s="292">
        <f t="shared" si="1"/>
        <v>20</v>
      </c>
      <c r="U2" s="292">
        <f t="shared" si="1"/>
        <v>21</v>
      </c>
      <c r="V2" s="292">
        <f t="shared" si="1"/>
        <v>22</v>
      </c>
      <c r="W2" s="292">
        <f t="shared" si="1"/>
        <v>23</v>
      </c>
      <c r="X2" s="292">
        <f t="shared" si="1"/>
        <v>24</v>
      </c>
      <c r="Y2" s="293"/>
      <c r="Z2" s="294"/>
      <c r="AA2" s="294"/>
      <c r="AB2" s="294"/>
      <c r="AC2" s="294"/>
      <c r="AD2" s="294"/>
      <c r="AE2" s="294"/>
      <c r="AF2" s="294"/>
      <c r="AG2" s="294"/>
      <c r="AH2" s="294"/>
      <c r="AI2" s="294"/>
      <c r="AJ2" s="294"/>
      <c r="AK2" s="294"/>
      <c r="AL2" s="294"/>
      <c r="AM2" s="294"/>
      <c r="AN2" s="294"/>
      <c r="AO2" s="294"/>
      <c r="AP2" s="294"/>
      <c r="AQ2" s="294"/>
      <c r="AR2" s="294"/>
      <c r="AS2" s="294"/>
      <c r="AT2" s="294"/>
      <c r="AU2" s="294"/>
      <c r="AV2" s="294"/>
      <c r="AW2" s="294"/>
      <c r="AX2" s="294"/>
      <c r="AY2" s="294"/>
      <c r="AZ2" s="294"/>
      <c r="BA2" s="294"/>
      <c r="BB2" s="294"/>
      <c r="BC2" s="294"/>
      <c r="BD2" s="294"/>
      <c r="BE2" s="294"/>
      <c r="BF2" s="294"/>
      <c r="BG2" s="294"/>
      <c r="BH2" s="294"/>
      <c r="BI2" s="294"/>
      <c r="BJ2" s="294"/>
      <c r="BK2" s="294"/>
      <c r="BL2" s="294"/>
      <c r="BM2" s="294"/>
      <c r="BN2" s="294"/>
      <c r="BO2" s="294"/>
      <c r="BP2" s="294"/>
      <c r="BQ2" s="294"/>
      <c r="BR2" s="294"/>
      <c r="BS2" s="294"/>
      <c r="BT2" s="294"/>
      <c r="BU2" s="294"/>
      <c r="BV2" s="294"/>
      <c r="BW2" s="294"/>
      <c r="BX2" s="294"/>
      <c r="BY2" s="294"/>
      <c r="BZ2" s="294"/>
      <c r="CA2" s="294"/>
      <c r="CB2" s="294"/>
      <c r="CC2" s="294"/>
      <c r="CD2" s="294"/>
      <c r="CE2" s="294"/>
      <c r="CF2" s="294"/>
      <c r="CG2" s="294"/>
      <c r="CH2" s="294"/>
      <c r="CI2" s="294"/>
      <c r="CJ2" s="294"/>
      <c r="CK2" s="294"/>
      <c r="CL2" s="294"/>
      <c r="CM2" s="294"/>
      <c r="CN2" s="294"/>
      <c r="CO2" s="294"/>
      <c r="CP2" s="294"/>
      <c r="CQ2" s="294"/>
      <c r="CR2" s="294"/>
      <c r="CS2" s="294"/>
      <c r="CT2" s="294"/>
      <c r="CU2" s="294"/>
      <c r="CV2" s="294"/>
      <c r="CW2" s="294"/>
      <c r="CX2" s="294"/>
      <c r="CY2" s="294"/>
      <c r="CZ2" s="294"/>
      <c r="DA2" s="294"/>
      <c r="DB2" s="294"/>
      <c r="DC2" s="294"/>
      <c r="DD2" s="294"/>
      <c r="DE2" s="294"/>
      <c r="DF2" s="294"/>
      <c r="DG2" s="294"/>
      <c r="DH2" s="294"/>
      <c r="DI2" s="294"/>
      <c r="DJ2" s="294"/>
      <c r="DK2" s="294"/>
      <c r="DL2" s="294"/>
      <c r="DM2" s="294"/>
      <c r="DN2" s="294"/>
      <c r="DO2" s="294"/>
      <c r="DP2" s="294"/>
      <c r="DQ2" s="294"/>
      <c r="DR2" s="294"/>
      <c r="DS2" s="294"/>
      <c r="DT2" s="294"/>
      <c r="DU2" s="294"/>
      <c r="DV2" s="294"/>
      <c r="DW2" s="294"/>
      <c r="DX2" s="294"/>
      <c r="DY2" s="294"/>
      <c r="DZ2" s="294"/>
      <c r="EA2" s="294"/>
      <c r="EB2" s="294"/>
      <c r="EC2" s="294"/>
      <c r="ED2" s="294"/>
      <c r="EE2" s="294"/>
      <c r="EF2" s="294"/>
      <c r="EG2" s="294"/>
      <c r="EH2" s="294"/>
      <c r="EI2" s="294"/>
      <c r="EJ2" s="294"/>
      <c r="EK2" s="294"/>
      <c r="EL2" s="294"/>
      <c r="EM2" s="294"/>
      <c r="EN2" s="294"/>
      <c r="EO2" s="294"/>
      <c r="EP2" s="294"/>
      <c r="EQ2" s="294"/>
      <c r="ER2" s="294"/>
      <c r="ES2" s="294"/>
      <c r="ET2" s="294"/>
      <c r="EU2" s="294"/>
      <c r="EV2" s="294"/>
      <c r="EW2" s="294"/>
      <c r="EX2" s="294"/>
      <c r="EY2" s="294"/>
      <c r="EZ2" s="294"/>
      <c r="FA2" s="294"/>
      <c r="FB2" s="294"/>
      <c r="FC2" s="294"/>
      <c r="FD2" s="294"/>
      <c r="FE2" s="294"/>
      <c r="FF2" s="294"/>
      <c r="FG2" s="294"/>
      <c r="FH2" s="294"/>
      <c r="FI2" s="294"/>
      <c r="FJ2" s="294"/>
      <c r="FK2" s="294"/>
      <c r="FL2" s="294"/>
      <c r="FM2" s="294"/>
      <c r="FN2" s="294"/>
      <c r="FO2" s="294"/>
      <c r="FP2" s="294"/>
      <c r="FQ2" s="294"/>
      <c r="FR2" s="294"/>
      <c r="FS2" s="294"/>
      <c r="FT2" s="294"/>
      <c r="FU2" s="294"/>
      <c r="FV2" s="294"/>
      <c r="FW2" s="294"/>
      <c r="FX2" s="294"/>
      <c r="FY2" s="294"/>
      <c r="FZ2" s="294"/>
      <c r="GA2" s="294"/>
      <c r="GB2" s="294"/>
      <c r="GC2" s="294"/>
      <c r="GD2" s="294"/>
      <c r="GE2" s="294"/>
      <c r="GF2" s="294"/>
      <c r="GG2" s="294"/>
      <c r="GH2" s="294"/>
      <c r="GI2" s="294"/>
      <c r="GJ2" s="294"/>
      <c r="GK2" s="294"/>
      <c r="GL2" s="294"/>
      <c r="GM2" s="294"/>
      <c r="GN2" s="294"/>
      <c r="GO2" s="294"/>
      <c r="GP2" s="294"/>
      <c r="GQ2" s="294"/>
      <c r="GR2" s="294"/>
      <c r="GS2" s="294"/>
      <c r="GT2" s="294"/>
      <c r="GU2" s="294"/>
      <c r="GV2" s="294"/>
      <c r="GW2" s="294"/>
      <c r="GX2" s="294"/>
      <c r="GY2" s="294"/>
      <c r="GZ2" s="294"/>
      <c r="HA2" s="294"/>
      <c r="HB2" s="294"/>
      <c r="HC2" s="294"/>
      <c r="HD2" s="294"/>
      <c r="HE2" s="294"/>
      <c r="HF2" s="294"/>
      <c r="HG2" s="294"/>
      <c r="HH2" s="294"/>
      <c r="HI2" s="294"/>
      <c r="HJ2" s="294"/>
      <c r="HK2" s="294"/>
      <c r="HL2" s="294"/>
      <c r="HM2" s="294"/>
      <c r="HN2" s="294"/>
      <c r="HO2" s="294"/>
      <c r="HP2" s="294"/>
      <c r="HQ2" s="294"/>
      <c r="HR2" s="294"/>
      <c r="HS2" s="294"/>
      <c r="HT2" s="294"/>
      <c r="HU2" s="294"/>
      <c r="HV2" s="294"/>
      <c r="HW2" s="294"/>
      <c r="HX2" s="294"/>
      <c r="HY2" s="294"/>
      <c r="HZ2" s="294"/>
      <c r="IA2" s="294"/>
      <c r="IB2" s="294"/>
      <c r="IC2" s="294"/>
      <c r="ID2" s="294"/>
      <c r="IE2" s="294"/>
      <c r="IF2" s="294"/>
      <c r="IG2" s="294"/>
      <c r="IH2" s="294"/>
      <c r="II2" s="294"/>
      <c r="IJ2" s="294"/>
      <c r="IK2" s="294"/>
      <c r="IL2" s="294"/>
      <c r="IM2" s="294"/>
      <c r="IN2" s="294"/>
      <c r="IO2" s="294"/>
      <c r="IP2" s="294"/>
      <c r="IQ2" s="294"/>
      <c r="IR2" s="294"/>
      <c r="IS2" s="294"/>
      <c r="IT2" s="294"/>
      <c r="IU2" s="294"/>
      <c r="IV2" s="294"/>
      <c r="IW2" s="294"/>
      <c r="IX2" s="294"/>
      <c r="IY2" s="294"/>
      <c r="IZ2" s="294"/>
      <c r="JA2" s="294"/>
      <c r="JB2" s="294"/>
      <c r="JC2" s="294"/>
      <c r="JD2" s="294"/>
      <c r="JE2" s="294"/>
      <c r="JF2" s="294"/>
      <c r="JG2" s="294"/>
      <c r="JH2" s="294"/>
      <c r="JI2" s="294"/>
      <c r="JJ2" s="294"/>
      <c r="JK2" s="294"/>
      <c r="JL2" s="294"/>
      <c r="JM2" s="294"/>
      <c r="JN2" s="294"/>
      <c r="JO2" s="294"/>
      <c r="JP2" s="294"/>
      <c r="JQ2" s="294"/>
      <c r="JR2" s="294"/>
      <c r="JS2" s="294"/>
      <c r="JT2" s="294"/>
      <c r="JU2" s="294"/>
      <c r="JV2" s="294"/>
      <c r="JW2" s="294"/>
      <c r="JX2" s="294"/>
      <c r="JY2" s="294"/>
      <c r="JZ2" s="294"/>
      <c r="KA2" s="294"/>
      <c r="KB2" s="294"/>
      <c r="KC2" s="294"/>
      <c r="KD2" s="294"/>
      <c r="KE2" s="294"/>
      <c r="KF2" s="294"/>
      <c r="KG2" s="294"/>
      <c r="KH2" s="294"/>
      <c r="KI2" s="294"/>
      <c r="KJ2" s="294"/>
      <c r="KK2" s="294"/>
      <c r="KL2" s="294"/>
      <c r="KM2" s="294"/>
      <c r="KN2" s="294"/>
      <c r="KO2" s="294"/>
      <c r="KP2" s="294"/>
      <c r="KQ2" s="294"/>
      <c r="KR2" s="294"/>
      <c r="KS2" s="294"/>
      <c r="KT2" s="294"/>
      <c r="KU2" s="294"/>
      <c r="KV2" s="294"/>
      <c r="KW2" s="294"/>
      <c r="KX2" s="294"/>
      <c r="KY2" s="294"/>
      <c r="KZ2" s="294"/>
      <c r="LA2" s="294"/>
      <c r="LB2" s="294"/>
      <c r="LC2" s="294"/>
      <c r="LD2" s="294"/>
      <c r="LE2" s="294"/>
      <c r="LF2" s="294"/>
      <c r="LG2" s="294"/>
      <c r="LH2" s="294"/>
      <c r="LI2" s="294"/>
      <c r="LJ2" s="294"/>
      <c r="LK2" s="294"/>
      <c r="LL2" s="294"/>
      <c r="LM2" s="294"/>
      <c r="LN2" s="294"/>
      <c r="LO2" s="294"/>
      <c r="LP2" s="294"/>
      <c r="LQ2" s="294"/>
      <c r="LR2" s="294"/>
      <c r="LS2" s="294"/>
      <c r="LT2" s="294"/>
      <c r="LU2" s="294"/>
      <c r="LV2" s="294"/>
      <c r="LW2" s="294"/>
      <c r="LX2" s="294"/>
      <c r="LY2" s="294"/>
      <c r="LZ2" s="294"/>
      <c r="MA2" s="294"/>
      <c r="MB2" s="294"/>
      <c r="MC2" s="294"/>
      <c r="MD2" s="294"/>
      <c r="ME2" s="294"/>
      <c r="MF2" s="294"/>
      <c r="MG2" s="294"/>
      <c r="MH2" s="294"/>
      <c r="MI2" s="294"/>
      <c r="MJ2" s="294"/>
      <c r="MK2" s="294"/>
      <c r="ML2" s="294"/>
      <c r="MM2" s="294"/>
      <c r="MN2" s="294"/>
      <c r="MO2" s="294"/>
      <c r="MP2" s="294"/>
      <c r="MQ2" s="294"/>
      <c r="MR2" s="294"/>
      <c r="MS2" s="294"/>
      <c r="MT2" s="294"/>
      <c r="MU2" s="294"/>
      <c r="MV2" s="294"/>
      <c r="MW2" s="294"/>
      <c r="MX2" s="294"/>
      <c r="MY2" s="294"/>
      <c r="MZ2" s="294"/>
      <c r="NA2" s="294"/>
      <c r="NB2" s="294"/>
      <c r="NC2" s="294"/>
      <c r="ND2" s="294"/>
      <c r="NE2" s="294"/>
      <c r="NF2" s="294"/>
      <c r="NG2" s="294"/>
      <c r="NH2" s="294"/>
      <c r="NI2" s="294"/>
      <c r="NJ2" s="294"/>
      <c r="NK2" s="294"/>
      <c r="NL2" s="294"/>
      <c r="NM2" s="294"/>
      <c r="NN2" s="294"/>
      <c r="NO2" s="294"/>
      <c r="NP2" s="294"/>
      <c r="NQ2" s="294"/>
      <c r="NR2" s="294"/>
      <c r="NS2" s="294"/>
      <c r="NT2" s="294"/>
      <c r="NU2" s="294"/>
      <c r="NV2" s="294"/>
      <c r="NW2" s="294"/>
      <c r="NX2" s="294"/>
      <c r="NY2" s="294"/>
      <c r="NZ2" s="294"/>
      <c r="OA2" s="294"/>
      <c r="OB2" s="294"/>
      <c r="OC2" s="294"/>
      <c r="OD2" s="294"/>
      <c r="OE2" s="294"/>
      <c r="OF2" s="294"/>
      <c r="OG2" s="294"/>
      <c r="OH2" s="294"/>
      <c r="OI2" s="294"/>
      <c r="OJ2" s="294"/>
      <c r="OK2" s="294"/>
      <c r="OL2" s="294"/>
      <c r="OM2" s="294"/>
      <c r="ON2" s="294"/>
      <c r="OO2" s="294"/>
      <c r="OP2" s="294"/>
      <c r="OQ2" s="294"/>
      <c r="OR2" s="294"/>
      <c r="OS2" s="294"/>
      <c r="OT2" s="294"/>
      <c r="OU2" s="294"/>
      <c r="OV2" s="294"/>
      <c r="OW2" s="294"/>
      <c r="OX2" s="294"/>
      <c r="OY2" s="294"/>
      <c r="OZ2" s="294"/>
      <c r="PA2" s="294"/>
      <c r="PB2" s="294"/>
      <c r="PC2" s="294"/>
      <c r="PD2" s="294"/>
      <c r="PE2" s="294"/>
      <c r="PF2" s="294"/>
      <c r="PG2" s="294"/>
      <c r="PH2" s="294"/>
      <c r="PI2" s="294"/>
      <c r="PJ2" s="294"/>
      <c r="PK2" s="294"/>
      <c r="PL2" s="294"/>
      <c r="PM2" s="294"/>
      <c r="PN2" s="294"/>
      <c r="PO2" s="294"/>
      <c r="PP2" s="294"/>
      <c r="PQ2" s="294"/>
      <c r="PR2" s="294"/>
      <c r="PS2" s="294"/>
      <c r="PT2" s="294"/>
      <c r="PU2" s="294"/>
      <c r="PV2" s="294"/>
      <c r="PW2" s="294"/>
      <c r="PX2" s="294"/>
      <c r="PY2" s="294"/>
      <c r="PZ2" s="294"/>
      <c r="QA2" s="294"/>
      <c r="QB2" s="294"/>
      <c r="QC2" s="294"/>
      <c r="QD2" s="294"/>
      <c r="QE2" s="294"/>
      <c r="QF2" s="294"/>
      <c r="QG2" s="294"/>
      <c r="QH2" s="294"/>
      <c r="QI2" s="294"/>
      <c r="QJ2" s="294"/>
      <c r="QK2" s="294"/>
      <c r="QL2" s="294"/>
      <c r="QM2" s="294"/>
      <c r="QN2" s="294"/>
      <c r="QO2" s="294"/>
      <c r="QP2" s="294"/>
      <c r="QQ2" s="294"/>
      <c r="QR2" s="294"/>
      <c r="QS2" s="294"/>
      <c r="QT2" s="294"/>
      <c r="QU2" s="294"/>
      <c r="QV2" s="294"/>
      <c r="QW2" s="294"/>
      <c r="QX2" s="294"/>
      <c r="QY2" s="294"/>
      <c r="QZ2" s="294"/>
      <c r="RA2" s="294"/>
      <c r="RB2" s="294"/>
      <c r="RC2" s="294"/>
      <c r="RD2" s="294"/>
      <c r="RE2" s="294"/>
      <c r="RF2" s="294"/>
      <c r="RG2" s="294"/>
      <c r="RH2" s="294"/>
      <c r="RI2" s="294"/>
      <c r="RJ2" s="294"/>
      <c r="RK2" s="294"/>
      <c r="RL2" s="294"/>
      <c r="RM2" s="294"/>
      <c r="RN2" s="294"/>
      <c r="RO2" s="294"/>
      <c r="RP2" s="294"/>
      <c r="RQ2" s="294"/>
      <c r="RR2" s="294"/>
      <c r="RS2" s="294"/>
      <c r="RT2" s="294"/>
      <c r="RU2" s="294"/>
      <c r="RV2" s="294"/>
      <c r="RW2" s="294"/>
      <c r="RX2" s="294"/>
      <c r="RY2" s="294"/>
      <c r="RZ2" s="294"/>
      <c r="SA2" s="294"/>
      <c r="SB2" s="294"/>
      <c r="SC2" s="294"/>
      <c r="SD2" s="294"/>
      <c r="SE2" s="294"/>
      <c r="SF2" s="294"/>
      <c r="SG2" s="294"/>
      <c r="SH2" s="294"/>
      <c r="SI2" s="294"/>
      <c r="SJ2" s="294"/>
      <c r="SK2" s="294"/>
      <c r="SL2" s="294"/>
      <c r="SM2" s="294"/>
      <c r="SN2" s="294"/>
      <c r="SO2" s="294"/>
      <c r="SP2" s="294"/>
      <c r="SQ2" s="294"/>
      <c r="SR2" s="294"/>
      <c r="SS2" s="294"/>
      <c r="ST2" s="294"/>
      <c r="SU2" s="294"/>
      <c r="SV2" s="294"/>
      <c r="SW2" s="294"/>
      <c r="SX2" s="294"/>
      <c r="SY2" s="294"/>
      <c r="SZ2" s="294"/>
      <c r="TA2" s="294"/>
      <c r="TB2" s="294"/>
      <c r="TC2" s="294"/>
      <c r="TD2" s="294"/>
      <c r="TE2" s="294"/>
      <c r="TF2" s="294"/>
      <c r="TG2" s="294"/>
      <c r="TH2" s="294"/>
      <c r="TI2" s="294"/>
      <c r="TJ2" s="294"/>
      <c r="TK2" s="294"/>
      <c r="TL2" s="294"/>
      <c r="TM2" s="294"/>
      <c r="TN2" s="294"/>
      <c r="TO2" s="294"/>
      <c r="TP2" s="294"/>
      <c r="TQ2" s="294"/>
      <c r="TR2" s="294"/>
      <c r="TS2" s="294"/>
      <c r="TT2" s="294"/>
      <c r="TU2" s="294"/>
      <c r="TV2" s="294"/>
      <c r="TW2" s="294"/>
      <c r="TX2" s="294"/>
      <c r="TY2" s="294"/>
      <c r="TZ2" s="294"/>
      <c r="UA2" s="294"/>
      <c r="UB2" s="294"/>
      <c r="UC2" s="294"/>
      <c r="UD2" s="294"/>
      <c r="UE2" s="294"/>
      <c r="UF2" s="294"/>
      <c r="UG2" s="294"/>
      <c r="UH2" s="294"/>
      <c r="UI2" s="294"/>
      <c r="UJ2" s="294"/>
      <c r="UK2" s="294"/>
      <c r="UL2" s="294"/>
      <c r="UM2" s="294"/>
      <c r="UN2" s="294"/>
      <c r="UO2" s="294"/>
      <c r="UP2" s="294"/>
      <c r="UQ2" s="294"/>
      <c r="UR2" s="294"/>
      <c r="US2" s="294"/>
      <c r="UT2" s="294"/>
      <c r="UU2" s="294"/>
      <c r="UV2" s="294"/>
      <c r="UW2" s="294"/>
      <c r="UX2" s="294"/>
      <c r="UY2" s="294"/>
      <c r="UZ2" s="294"/>
      <c r="VA2" s="294"/>
      <c r="VB2" s="294"/>
      <c r="VC2" s="294"/>
      <c r="VD2" s="294"/>
      <c r="VE2" s="294"/>
      <c r="VF2" s="294"/>
      <c r="VG2" s="294"/>
      <c r="VH2" s="294"/>
      <c r="VI2" s="294"/>
      <c r="VJ2" s="294"/>
      <c r="VK2" s="294"/>
      <c r="VL2" s="294"/>
      <c r="VM2" s="294"/>
      <c r="VN2" s="294"/>
      <c r="VO2" s="294"/>
      <c r="VP2" s="294"/>
      <c r="VQ2" s="294"/>
      <c r="VR2" s="294"/>
      <c r="VS2" s="294"/>
      <c r="VT2" s="294"/>
      <c r="VU2" s="294"/>
      <c r="VV2" s="294"/>
      <c r="VW2" s="294"/>
      <c r="VX2" s="294"/>
      <c r="VY2" s="294"/>
      <c r="VZ2" s="294"/>
      <c r="WA2" s="294"/>
      <c r="WB2" s="294"/>
      <c r="WC2" s="294"/>
      <c r="WD2" s="294"/>
      <c r="WE2" s="294"/>
      <c r="WF2" s="294"/>
      <c r="WG2" s="294"/>
      <c r="WH2" s="294"/>
      <c r="WI2" s="294"/>
      <c r="WJ2" s="294"/>
      <c r="WK2" s="294"/>
      <c r="WL2" s="294"/>
      <c r="WM2" s="294"/>
      <c r="WN2" s="294"/>
      <c r="WO2" s="294"/>
      <c r="WP2" s="294"/>
      <c r="WQ2" s="294"/>
      <c r="WR2" s="294"/>
      <c r="WS2" s="294"/>
      <c r="WT2" s="294"/>
      <c r="WU2" s="294"/>
      <c r="WV2" s="294"/>
      <c r="WW2" s="294"/>
      <c r="WX2" s="294"/>
      <c r="WY2" s="294"/>
      <c r="WZ2" s="294"/>
      <c r="XA2" s="294"/>
      <c r="XB2" s="294"/>
      <c r="XC2" s="294"/>
      <c r="XD2" s="294"/>
      <c r="XE2" s="294"/>
      <c r="XF2" s="294"/>
      <c r="XG2" s="294"/>
      <c r="XH2" s="294"/>
      <c r="XI2" s="294"/>
      <c r="XJ2" s="294"/>
      <c r="XK2" s="294"/>
      <c r="XL2" s="294"/>
      <c r="XM2" s="294"/>
      <c r="XN2" s="294"/>
      <c r="XO2" s="294"/>
      <c r="XP2" s="294"/>
      <c r="XQ2" s="294"/>
      <c r="XR2" s="294"/>
      <c r="XS2" s="294"/>
      <c r="XT2" s="294"/>
      <c r="XU2" s="294"/>
      <c r="XV2" s="294"/>
      <c r="XW2" s="294"/>
      <c r="XX2" s="294"/>
      <c r="XY2" s="294"/>
      <c r="XZ2" s="294"/>
      <c r="YA2" s="294"/>
      <c r="YB2" s="294"/>
      <c r="YC2" s="294"/>
      <c r="YD2" s="294"/>
      <c r="YE2" s="294"/>
      <c r="YF2" s="294"/>
      <c r="YG2" s="294"/>
      <c r="YH2" s="294"/>
      <c r="YI2" s="294"/>
      <c r="YJ2" s="294"/>
      <c r="YK2" s="294"/>
      <c r="YL2" s="294"/>
      <c r="YM2" s="294"/>
      <c r="YN2" s="294"/>
      <c r="YO2" s="294"/>
      <c r="YP2" s="294"/>
      <c r="YQ2" s="294"/>
      <c r="YR2" s="294"/>
      <c r="YS2" s="294"/>
      <c r="YT2" s="294"/>
      <c r="YU2" s="294"/>
      <c r="YV2" s="294"/>
      <c r="YW2" s="294"/>
      <c r="YX2" s="294"/>
      <c r="YY2" s="294"/>
      <c r="YZ2" s="294"/>
      <c r="ZA2" s="294"/>
      <c r="ZB2" s="294"/>
      <c r="ZC2" s="294"/>
      <c r="ZD2" s="294"/>
      <c r="ZE2" s="294"/>
      <c r="ZF2" s="294"/>
      <c r="ZG2" s="294"/>
      <c r="ZH2" s="294"/>
      <c r="ZI2" s="294"/>
      <c r="ZJ2" s="294"/>
      <c r="ZK2" s="294"/>
      <c r="ZL2" s="294"/>
      <c r="ZM2" s="294"/>
      <c r="ZN2" s="294"/>
      <c r="ZO2" s="294"/>
      <c r="ZP2" s="294"/>
      <c r="ZQ2" s="294"/>
      <c r="ZR2" s="294"/>
      <c r="ZS2" s="294"/>
      <c r="ZT2" s="294"/>
      <c r="ZU2" s="294"/>
      <c r="ZV2" s="294"/>
      <c r="ZW2" s="294"/>
      <c r="ZX2" s="294"/>
      <c r="ZY2" s="294"/>
      <c r="ZZ2" s="294"/>
      <c r="AAA2" s="294"/>
      <c r="AAB2" s="294"/>
      <c r="AAC2" s="294"/>
      <c r="AAD2" s="294"/>
      <c r="AAE2" s="294"/>
      <c r="AAF2" s="294"/>
      <c r="AAG2" s="294"/>
      <c r="AAH2" s="294"/>
      <c r="AAI2" s="294"/>
      <c r="AAJ2" s="294"/>
      <c r="AAK2" s="294"/>
      <c r="AAL2" s="294"/>
      <c r="AAM2" s="294"/>
      <c r="AAN2" s="294"/>
      <c r="AAO2" s="294"/>
      <c r="AAP2" s="294"/>
      <c r="AAQ2" s="294"/>
      <c r="AAR2" s="294"/>
      <c r="AAS2" s="294"/>
      <c r="AAT2" s="294"/>
      <c r="AAU2" s="294"/>
      <c r="AAV2" s="294"/>
      <c r="AAW2" s="294"/>
      <c r="AAX2" s="294"/>
      <c r="AAY2" s="294"/>
      <c r="AAZ2" s="294"/>
      <c r="ABA2" s="294"/>
      <c r="ABB2" s="294"/>
      <c r="ABC2" s="294"/>
      <c r="ABD2" s="294"/>
      <c r="ABE2" s="294"/>
      <c r="ABF2" s="294"/>
      <c r="ABG2" s="294"/>
      <c r="ABH2" s="294"/>
      <c r="ABI2" s="294"/>
      <c r="ABJ2" s="294"/>
      <c r="ABK2" s="294"/>
      <c r="ABL2" s="294"/>
      <c r="ABM2" s="294"/>
      <c r="ABN2" s="294"/>
      <c r="ABO2" s="294"/>
      <c r="ABP2" s="294"/>
      <c r="ABQ2" s="294"/>
      <c r="ABR2" s="294"/>
      <c r="ABS2" s="294"/>
      <c r="ABT2" s="294"/>
      <c r="ABU2" s="294"/>
      <c r="ABV2" s="294"/>
      <c r="ABW2" s="294"/>
      <c r="ABX2" s="294"/>
      <c r="ABY2" s="294"/>
      <c r="ABZ2" s="294"/>
      <c r="ACA2" s="294"/>
      <c r="ACB2" s="294"/>
      <c r="ACC2" s="294"/>
      <c r="ACD2" s="294"/>
      <c r="ACE2" s="294"/>
      <c r="ACF2" s="294"/>
      <c r="ACG2" s="294"/>
      <c r="ACH2" s="294"/>
      <c r="ACI2" s="294"/>
      <c r="ACJ2" s="294"/>
      <c r="ACK2" s="294"/>
      <c r="ACL2" s="294"/>
      <c r="ACM2" s="294"/>
      <c r="ACN2" s="294"/>
      <c r="ACO2" s="294"/>
      <c r="ACP2" s="294"/>
      <c r="ACQ2" s="294"/>
      <c r="ACR2" s="294"/>
      <c r="ACS2" s="294"/>
      <c r="ACT2" s="294"/>
      <c r="ACU2" s="294"/>
      <c r="ACV2" s="294"/>
      <c r="ACW2" s="294"/>
      <c r="ACX2" s="294"/>
      <c r="ACY2" s="294"/>
      <c r="ACZ2" s="294"/>
      <c r="ADA2" s="294"/>
      <c r="ADB2" s="294"/>
      <c r="ADC2" s="294"/>
      <c r="ADD2" s="294"/>
      <c r="ADE2" s="294"/>
      <c r="ADF2" s="294"/>
      <c r="ADG2" s="294"/>
      <c r="ADH2" s="294"/>
      <c r="ADI2" s="294"/>
      <c r="ADJ2" s="294"/>
      <c r="ADK2" s="294"/>
      <c r="ADL2" s="294"/>
      <c r="ADM2" s="294"/>
      <c r="ADN2" s="294"/>
      <c r="ADO2" s="294"/>
      <c r="ADP2" s="294"/>
      <c r="ADQ2" s="294"/>
      <c r="ADR2" s="294"/>
      <c r="ADS2" s="294"/>
      <c r="ADT2" s="294"/>
      <c r="ADU2" s="294"/>
      <c r="ADV2" s="294"/>
      <c r="ADW2" s="294"/>
      <c r="ADX2" s="294"/>
      <c r="ADY2" s="294"/>
      <c r="ADZ2" s="294"/>
      <c r="AEA2" s="294"/>
      <c r="AEB2" s="294"/>
      <c r="AEC2" s="294"/>
      <c r="AED2" s="294"/>
      <c r="AEE2" s="294"/>
      <c r="AEF2" s="294"/>
      <c r="AEG2" s="294"/>
      <c r="AEH2" s="294"/>
      <c r="AEI2" s="294"/>
      <c r="AEJ2" s="294"/>
      <c r="AEK2" s="294"/>
      <c r="AEL2" s="294"/>
      <c r="AEM2" s="294"/>
      <c r="AEN2" s="294"/>
      <c r="AEO2" s="294"/>
      <c r="AEP2" s="294"/>
      <c r="AEQ2" s="294"/>
      <c r="AER2" s="294"/>
      <c r="AES2" s="294"/>
      <c r="AET2" s="294"/>
      <c r="AEU2" s="294"/>
      <c r="AEV2" s="294"/>
      <c r="AEW2" s="294"/>
      <c r="AEX2" s="294"/>
      <c r="AEY2" s="294"/>
      <c r="AEZ2" s="294"/>
      <c r="AFA2" s="294"/>
      <c r="AFB2" s="294"/>
      <c r="AFC2" s="294"/>
      <c r="AFD2" s="294"/>
      <c r="AFE2" s="294"/>
      <c r="AFF2" s="294"/>
      <c r="AFG2" s="294"/>
      <c r="AFH2" s="294"/>
      <c r="AFI2" s="294"/>
      <c r="AFJ2" s="294"/>
      <c r="AFK2" s="294"/>
      <c r="AFL2" s="294"/>
      <c r="AFM2" s="294"/>
      <c r="AFN2" s="294"/>
      <c r="AFO2" s="294"/>
      <c r="AFP2" s="294"/>
      <c r="AFQ2" s="294"/>
      <c r="AFR2" s="294"/>
      <c r="AFS2" s="294"/>
      <c r="AFT2" s="294"/>
      <c r="AFU2" s="294"/>
      <c r="AFV2" s="294"/>
      <c r="AFW2" s="294"/>
      <c r="AFX2" s="294"/>
      <c r="AFY2" s="294"/>
      <c r="AFZ2" s="294"/>
      <c r="AGA2" s="294"/>
      <c r="AGB2" s="294"/>
      <c r="AGC2" s="294"/>
      <c r="AGD2" s="294"/>
      <c r="AGE2" s="294"/>
      <c r="AGF2" s="294"/>
      <c r="AGG2" s="294"/>
      <c r="AGH2" s="294"/>
      <c r="AGI2" s="294"/>
      <c r="AGJ2" s="294"/>
      <c r="AGK2" s="294"/>
      <c r="AGL2" s="294"/>
      <c r="AGM2" s="294"/>
      <c r="AGN2" s="294"/>
      <c r="AGO2" s="294"/>
      <c r="AGP2" s="294"/>
      <c r="AGQ2" s="294"/>
      <c r="AGR2" s="294"/>
      <c r="AGS2" s="294"/>
      <c r="AGT2" s="294"/>
      <c r="AGU2" s="294"/>
      <c r="AGV2" s="294"/>
      <c r="AGW2" s="294"/>
      <c r="AGX2" s="294"/>
      <c r="AGY2" s="294"/>
      <c r="AGZ2" s="294"/>
      <c r="AHA2" s="294"/>
      <c r="AHB2" s="294"/>
      <c r="AHC2" s="294"/>
      <c r="AHD2" s="294"/>
      <c r="AHE2" s="294"/>
      <c r="AHF2" s="294"/>
      <c r="AHG2" s="294"/>
      <c r="AHH2" s="294"/>
      <c r="AHI2" s="294"/>
      <c r="AHJ2" s="294"/>
      <c r="AHK2" s="294"/>
      <c r="AHL2" s="294"/>
      <c r="AHM2" s="294"/>
      <c r="AHN2" s="294"/>
      <c r="AHO2" s="294"/>
      <c r="AHP2" s="294"/>
      <c r="AHQ2" s="294"/>
      <c r="AHR2" s="294"/>
      <c r="AHS2" s="294"/>
      <c r="AHT2" s="294"/>
      <c r="AHU2" s="294"/>
      <c r="AHV2" s="294"/>
      <c r="AHW2" s="294"/>
      <c r="AHX2" s="294"/>
      <c r="AHY2" s="294"/>
      <c r="AHZ2" s="294"/>
      <c r="AIA2" s="294"/>
      <c r="AIB2" s="294"/>
      <c r="AIC2" s="294"/>
      <c r="AID2" s="294"/>
      <c r="AIE2" s="294"/>
      <c r="AIF2" s="294"/>
      <c r="AIG2" s="294"/>
      <c r="AIH2" s="294"/>
      <c r="AII2" s="294"/>
      <c r="AIJ2" s="294"/>
      <c r="AIK2" s="294"/>
      <c r="AIL2" s="294"/>
      <c r="AIM2" s="294"/>
      <c r="AIN2" s="294"/>
      <c r="AIO2" s="294"/>
      <c r="AIP2" s="294"/>
      <c r="AIQ2" s="294"/>
      <c r="AIR2" s="294"/>
      <c r="AIS2" s="294"/>
      <c r="AIT2" s="294"/>
      <c r="AIU2" s="294"/>
      <c r="AIV2" s="294"/>
      <c r="AIW2" s="294"/>
      <c r="AIX2" s="294"/>
      <c r="AIY2" s="294"/>
      <c r="AIZ2" s="294"/>
      <c r="AJA2" s="294"/>
      <c r="AJB2" s="294"/>
      <c r="AJC2" s="294"/>
      <c r="AJD2" s="294"/>
      <c r="AJE2" s="294"/>
      <c r="AJF2" s="294"/>
      <c r="AJG2" s="294"/>
      <c r="AJH2" s="294"/>
      <c r="AJI2" s="294"/>
      <c r="AJJ2" s="294"/>
      <c r="AJK2" s="294"/>
      <c r="AJL2" s="294"/>
      <c r="AJM2" s="294"/>
      <c r="AJN2" s="294"/>
      <c r="AJO2" s="294"/>
      <c r="AJP2" s="294"/>
      <c r="AJQ2" s="294"/>
      <c r="AJR2" s="294"/>
      <c r="AJS2" s="294"/>
      <c r="AJT2" s="294"/>
      <c r="AJU2" s="294"/>
      <c r="AJV2" s="294"/>
      <c r="AJW2" s="294"/>
      <c r="AJX2" s="294"/>
      <c r="AJY2" s="294"/>
      <c r="AJZ2" s="294"/>
      <c r="AKA2" s="294"/>
      <c r="AKB2" s="294"/>
      <c r="AKC2" s="294"/>
      <c r="AKD2" s="294"/>
      <c r="AKE2" s="294"/>
      <c r="AKF2" s="294"/>
      <c r="AKG2" s="294"/>
      <c r="AKH2" s="294"/>
      <c r="AKI2" s="294"/>
      <c r="AKJ2" s="294"/>
      <c r="AKK2" s="294"/>
      <c r="AKL2" s="294"/>
      <c r="AKM2" s="294"/>
      <c r="AKN2" s="294"/>
      <c r="AKO2" s="294"/>
      <c r="AKP2" s="294"/>
      <c r="AKQ2" s="294"/>
      <c r="AKR2" s="294"/>
      <c r="AKS2" s="294"/>
      <c r="AKT2" s="294"/>
      <c r="AKU2" s="294"/>
      <c r="AKV2" s="294"/>
      <c r="AKW2" s="294"/>
      <c r="AKX2" s="294"/>
      <c r="AKY2" s="294"/>
      <c r="AKZ2" s="294"/>
      <c r="ALA2" s="294"/>
      <c r="ALB2" s="294"/>
      <c r="ALC2" s="294"/>
      <c r="ALD2" s="294"/>
      <c r="ALE2" s="294"/>
      <c r="ALF2" s="294"/>
      <c r="ALG2" s="294"/>
      <c r="ALH2" s="294"/>
      <c r="ALI2" s="294"/>
      <c r="ALJ2" s="294"/>
      <c r="ALK2" s="294"/>
      <c r="ALL2" s="294"/>
      <c r="ALM2" s="294"/>
      <c r="ALN2" s="294"/>
      <c r="ALO2" s="294"/>
      <c r="ALP2" s="294"/>
      <c r="ALQ2" s="294"/>
      <c r="ALR2" s="294"/>
      <c r="ALS2" s="294"/>
      <c r="ALT2" s="294"/>
      <c r="ALU2" s="294"/>
      <c r="ALV2" s="294"/>
      <c r="ALW2" s="294"/>
      <c r="ALX2" s="294"/>
      <c r="ALY2" s="294"/>
      <c r="ALZ2" s="294"/>
      <c r="AMA2" s="294"/>
      <c r="AMB2" s="294"/>
      <c r="AMC2" s="294"/>
      <c r="AMD2" s="294"/>
      <c r="AME2" s="294"/>
      <c r="AMF2" s="294"/>
      <c r="AMG2" s="294"/>
      <c r="AMH2" s="294"/>
      <c r="AMI2" s="294"/>
      <c r="AMJ2" s="294"/>
      <c r="AMK2" s="294"/>
      <c r="AML2" s="294"/>
      <c r="AMM2" s="294"/>
      <c r="AMN2" s="294"/>
      <c r="AMO2" s="294"/>
      <c r="AMP2" s="294"/>
      <c r="AMQ2" s="294"/>
      <c r="AMR2" s="294"/>
      <c r="AMS2" s="294"/>
      <c r="AMT2" s="294"/>
      <c r="AMU2" s="294"/>
      <c r="AMV2" s="294"/>
      <c r="AMW2" s="294"/>
      <c r="AMX2" s="294"/>
      <c r="AMY2" s="294"/>
      <c r="AMZ2" s="294"/>
      <c r="ANA2" s="294"/>
      <c r="ANB2" s="294"/>
      <c r="ANC2" s="294"/>
      <c r="AND2" s="294"/>
      <c r="ANE2" s="294"/>
      <c r="ANF2" s="294"/>
      <c r="ANG2" s="294"/>
      <c r="ANH2" s="294"/>
      <c r="ANI2" s="294"/>
      <c r="ANJ2" s="294"/>
      <c r="ANK2" s="294"/>
      <c r="ANL2" s="294"/>
      <c r="ANM2" s="294"/>
      <c r="ANN2" s="294"/>
      <c r="ANO2" s="294"/>
      <c r="ANP2" s="294"/>
      <c r="ANQ2" s="294"/>
      <c r="ANR2" s="294"/>
      <c r="ANS2" s="294"/>
      <c r="ANT2" s="294"/>
      <c r="ANU2" s="294"/>
      <c r="ANV2" s="294"/>
      <c r="ANW2" s="294"/>
      <c r="ANX2" s="294"/>
      <c r="ANY2" s="294"/>
      <c r="ANZ2" s="294"/>
      <c r="AOA2" s="294"/>
      <c r="AOB2" s="294"/>
      <c r="AOC2" s="294"/>
      <c r="AOD2" s="294"/>
      <c r="AOE2" s="294"/>
      <c r="AOF2" s="294"/>
      <c r="AOG2" s="294"/>
      <c r="AOH2" s="294"/>
      <c r="AOI2" s="294"/>
      <c r="AOJ2" s="294"/>
      <c r="AOK2" s="294"/>
      <c r="AOL2" s="294"/>
      <c r="AOM2" s="294"/>
      <c r="AON2" s="294"/>
      <c r="AOO2" s="294"/>
      <c r="AOP2" s="294"/>
      <c r="AOQ2" s="294"/>
      <c r="AOR2" s="294"/>
      <c r="AOS2" s="294"/>
      <c r="AOT2" s="294"/>
      <c r="AOU2" s="294"/>
      <c r="AOV2" s="294"/>
      <c r="AOW2" s="294"/>
      <c r="AOX2" s="294"/>
      <c r="AOY2" s="294"/>
      <c r="AOZ2" s="294"/>
      <c r="APA2" s="294"/>
      <c r="APB2" s="294"/>
      <c r="APC2" s="294"/>
      <c r="APD2" s="294"/>
      <c r="APE2" s="294"/>
      <c r="APF2" s="294"/>
      <c r="APG2" s="294"/>
      <c r="APH2" s="294"/>
      <c r="API2" s="294"/>
      <c r="APJ2" s="294"/>
      <c r="APK2" s="294"/>
      <c r="APL2" s="294"/>
      <c r="APM2" s="294"/>
      <c r="APN2" s="294"/>
      <c r="APO2" s="294"/>
      <c r="APP2" s="294"/>
      <c r="APQ2" s="294"/>
      <c r="APR2" s="294"/>
      <c r="APS2" s="294"/>
      <c r="APT2" s="294"/>
      <c r="APU2" s="294"/>
      <c r="APV2" s="294"/>
      <c r="APW2" s="294"/>
      <c r="APX2" s="294"/>
      <c r="APY2" s="294"/>
      <c r="APZ2" s="294"/>
      <c r="AQA2" s="294"/>
      <c r="AQB2" s="294"/>
      <c r="AQC2" s="294"/>
      <c r="AQD2" s="294"/>
      <c r="AQE2" s="294"/>
      <c r="AQF2" s="294"/>
      <c r="AQG2" s="294"/>
      <c r="AQH2" s="294"/>
      <c r="AQI2" s="294"/>
      <c r="AQJ2" s="294"/>
      <c r="AQK2" s="294"/>
      <c r="AQL2" s="294"/>
      <c r="AQM2" s="294"/>
      <c r="AQN2" s="294"/>
      <c r="AQO2" s="294"/>
      <c r="AQP2" s="294"/>
      <c r="AQQ2" s="294"/>
      <c r="AQR2" s="294"/>
      <c r="AQS2" s="294"/>
      <c r="AQT2" s="294"/>
      <c r="AQU2" s="294"/>
      <c r="AQV2" s="294"/>
      <c r="AQW2" s="294"/>
      <c r="AQX2" s="294"/>
      <c r="AQY2" s="294"/>
      <c r="AQZ2" s="294"/>
      <c r="ARA2" s="294"/>
      <c r="ARB2" s="294"/>
      <c r="ARC2" s="294"/>
      <c r="ARD2" s="294"/>
      <c r="ARE2" s="294"/>
      <c r="ARF2" s="294"/>
      <c r="ARG2" s="294"/>
      <c r="ARH2" s="294"/>
      <c r="ARI2" s="294"/>
      <c r="ARJ2" s="294"/>
      <c r="ARK2" s="294"/>
      <c r="ARL2" s="294"/>
      <c r="ARM2" s="294"/>
      <c r="ARN2" s="294"/>
      <c r="ARO2" s="294"/>
      <c r="ARP2" s="294"/>
      <c r="ARQ2" s="294"/>
      <c r="ARR2" s="294"/>
      <c r="ARS2" s="294"/>
      <c r="ART2" s="294"/>
      <c r="ARU2" s="294"/>
      <c r="ARV2" s="294"/>
      <c r="ARW2" s="294"/>
      <c r="ARX2" s="294"/>
      <c r="ARY2" s="294"/>
      <c r="ARZ2" s="294"/>
      <c r="ASA2" s="294"/>
      <c r="ASB2" s="294"/>
      <c r="ASC2" s="294"/>
      <c r="ASD2" s="294"/>
      <c r="ASE2" s="294"/>
      <c r="ASF2" s="294"/>
      <c r="ASG2" s="294"/>
      <c r="ASH2" s="294"/>
      <c r="ASI2" s="294"/>
      <c r="ASJ2" s="294"/>
      <c r="ASK2" s="294"/>
      <c r="ASL2" s="294"/>
      <c r="ASM2" s="294"/>
      <c r="ASN2" s="294"/>
      <c r="ASO2" s="294"/>
      <c r="ASP2" s="294"/>
      <c r="ASQ2" s="294"/>
      <c r="ASR2" s="294"/>
      <c r="ASS2" s="294"/>
      <c r="AST2" s="294"/>
      <c r="ASU2" s="294"/>
      <c r="ASV2" s="294"/>
      <c r="ASW2" s="294"/>
      <c r="ASX2" s="294"/>
      <c r="ASY2" s="294"/>
      <c r="ASZ2" s="294"/>
      <c r="ATA2" s="294"/>
      <c r="ATB2" s="294"/>
      <c r="ATC2" s="294"/>
      <c r="ATD2" s="294"/>
      <c r="ATE2" s="294"/>
      <c r="ATF2" s="294"/>
      <c r="ATG2" s="294"/>
      <c r="ATH2" s="294"/>
      <c r="ATI2" s="294"/>
      <c r="ATJ2" s="294"/>
      <c r="ATK2" s="294"/>
      <c r="ATL2" s="294"/>
      <c r="ATM2" s="294"/>
      <c r="ATN2" s="294"/>
      <c r="ATO2" s="294"/>
      <c r="ATP2" s="294"/>
      <c r="ATQ2" s="294"/>
      <c r="ATR2" s="294"/>
      <c r="ATS2" s="294"/>
      <c r="ATT2" s="294"/>
      <c r="ATU2" s="294"/>
      <c r="ATV2" s="294"/>
      <c r="ATW2" s="294"/>
      <c r="ATX2" s="294"/>
      <c r="ATY2" s="294"/>
      <c r="ATZ2" s="294"/>
      <c r="AUA2" s="294"/>
      <c r="AUB2" s="294"/>
      <c r="AUC2" s="294"/>
      <c r="AUD2" s="294"/>
      <c r="AUE2" s="294"/>
      <c r="AUF2" s="294"/>
      <c r="AUG2" s="294"/>
      <c r="AUH2" s="294"/>
      <c r="AUI2" s="294"/>
      <c r="AUJ2" s="294"/>
      <c r="AUK2" s="294"/>
      <c r="AUL2" s="294"/>
      <c r="AUM2" s="294"/>
      <c r="AUN2" s="294"/>
      <c r="AUO2" s="294"/>
      <c r="AUP2" s="294"/>
      <c r="AUQ2" s="294"/>
      <c r="AUR2" s="294"/>
      <c r="AUS2" s="294"/>
      <c r="AUT2" s="294"/>
      <c r="AUU2" s="294"/>
      <c r="AUV2" s="294"/>
      <c r="AUW2" s="294"/>
      <c r="AUX2" s="294"/>
      <c r="AUY2" s="294"/>
      <c r="AUZ2" s="294"/>
      <c r="AVA2" s="294"/>
      <c r="AVB2" s="294"/>
      <c r="AVC2" s="294"/>
      <c r="AVD2" s="294"/>
      <c r="AVE2" s="294"/>
      <c r="AVF2" s="294"/>
      <c r="AVG2" s="294"/>
      <c r="AVH2" s="294"/>
      <c r="AVI2" s="294"/>
      <c r="AVJ2" s="294"/>
      <c r="AVK2" s="294"/>
      <c r="AVL2" s="294"/>
      <c r="AVM2" s="294"/>
      <c r="AVN2" s="294"/>
      <c r="AVO2" s="294"/>
      <c r="AVP2" s="294"/>
      <c r="AVQ2" s="294"/>
      <c r="AVR2" s="294"/>
      <c r="AVS2" s="294"/>
      <c r="AVT2" s="294"/>
      <c r="AVU2" s="294"/>
      <c r="AVV2" s="294"/>
      <c r="AVW2" s="294"/>
      <c r="AVX2" s="294"/>
      <c r="AVY2" s="294"/>
      <c r="AVZ2" s="294"/>
      <c r="AWA2" s="294"/>
      <c r="AWB2" s="294"/>
      <c r="AWC2" s="294"/>
      <c r="AWD2" s="294"/>
      <c r="AWE2" s="294"/>
      <c r="AWF2" s="294"/>
      <c r="AWG2" s="294"/>
      <c r="AWH2" s="294"/>
      <c r="AWI2" s="294"/>
      <c r="AWJ2" s="294"/>
      <c r="AWK2" s="294"/>
      <c r="AWL2" s="294"/>
      <c r="AWM2" s="294"/>
      <c r="AWN2" s="294"/>
      <c r="AWO2" s="294"/>
      <c r="AWP2" s="294"/>
      <c r="AWQ2" s="294"/>
      <c r="AWR2" s="294"/>
      <c r="AWS2" s="294"/>
      <c r="AWT2" s="294"/>
      <c r="AWU2" s="294"/>
      <c r="AWV2" s="294"/>
      <c r="AWW2" s="294"/>
      <c r="AWX2" s="294"/>
      <c r="AWY2" s="294"/>
      <c r="AWZ2" s="294"/>
      <c r="AXA2" s="294"/>
      <c r="AXB2" s="294"/>
      <c r="AXC2" s="294"/>
      <c r="AXD2" s="294"/>
      <c r="AXE2" s="294"/>
      <c r="AXF2" s="294"/>
      <c r="AXG2" s="294"/>
      <c r="AXH2" s="294"/>
      <c r="AXI2" s="294"/>
      <c r="AXJ2" s="294"/>
      <c r="AXK2" s="294"/>
      <c r="AXL2" s="294"/>
      <c r="AXM2" s="294"/>
      <c r="AXN2" s="294"/>
      <c r="AXO2" s="294"/>
      <c r="AXP2" s="294"/>
      <c r="AXQ2" s="294"/>
      <c r="AXR2" s="294"/>
      <c r="AXS2" s="294"/>
      <c r="AXT2" s="294"/>
      <c r="AXU2" s="294"/>
      <c r="AXV2" s="294"/>
      <c r="AXW2" s="294"/>
      <c r="AXX2" s="294"/>
      <c r="AXY2" s="294"/>
      <c r="AXZ2" s="294"/>
      <c r="AYA2" s="294"/>
      <c r="AYB2" s="294"/>
      <c r="AYC2" s="294"/>
      <c r="AYD2" s="294"/>
      <c r="AYE2" s="294"/>
      <c r="AYF2" s="294"/>
      <c r="AYG2" s="294"/>
      <c r="AYH2" s="294"/>
      <c r="AYI2" s="294"/>
      <c r="AYJ2" s="294"/>
      <c r="AYK2" s="294"/>
      <c r="AYL2" s="294"/>
      <c r="AYM2" s="294"/>
      <c r="AYN2" s="294"/>
      <c r="AYO2" s="294"/>
      <c r="AYP2" s="294"/>
      <c r="AYQ2" s="294"/>
      <c r="AYR2" s="294"/>
      <c r="AYS2" s="294"/>
      <c r="AYT2" s="294"/>
      <c r="AYU2" s="294"/>
      <c r="AYV2" s="294"/>
      <c r="AYW2" s="294"/>
      <c r="AYX2" s="294"/>
      <c r="AYY2" s="294"/>
      <c r="AYZ2" s="294"/>
      <c r="AZA2" s="294"/>
      <c r="AZB2" s="294"/>
      <c r="AZC2" s="294"/>
      <c r="AZD2" s="294"/>
      <c r="AZE2" s="294"/>
      <c r="AZF2" s="294"/>
      <c r="AZG2" s="294"/>
      <c r="AZH2" s="294"/>
      <c r="AZI2" s="294"/>
      <c r="AZJ2" s="294"/>
      <c r="AZK2" s="294"/>
      <c r="AZL2" s="294"/>
      <c r="AZM2" s="294"/>
      <c r="AZN2" s="294"/>
      <c r="AZO2" s="294"/>
      <c r="AZP2" s="294"/>
      <c r="AZQ2" s="294"/>
      <c r="AZR2" s="294"/>
      <c r="AZS2" s="294"/>
      <c r="AZT2" s="294"/>
      <c r="AZU2" s="294"/>
      <c r="AZV2" s="294"/>
      <c r="AZW2" s="294"/>
      <c r="AZX2" s="294"/>
      <c r="AZY2" s="294"/>
      <c r="AZZ2" s="294"/>
      <c r="BAA2" s="294"/>
      <c r="BAB2" s="294"/>
      <c r="BAC2" s="294"/>
      <c r="BAD2" s="294"/>
      <c r="BAE2" s="294"/>
      <c r="BAF2" s="294"/>
      <c r="BAG2" s="294"/>
      <c r="BAH2" s="294"/>
      <c r="BAI2" s="294"/>
      <c r="BAJ2" s="294"/>
      <c r="BAK2" s="294"/>
      <c r="BAL2" s="294"/>
      <c r="BAM2" s="294"/>
      <c r="BAN2" s="294"/>
      <c r="BAO2" s="294"/>
      <c r="BAP2" s="294"/>
      <c r="BAQ2" s="294"/>
      <c r="BAR2" s="294"/>
      <c r="BAS2" s="294"/>
      <c r="BAT2" s="294"/>
      <c r="BAU2" s="294"/>
      <c r="BAV2" s="294"/>
      <c r="BAW2" s="294"/>
      <c r="BAX2" s="294"/>
      <c r="BAY2" s="294"/>
      <c r="BAZ2" s="294"/>
      <c r="BBA2" s="294"/>
      <c r="BBB2" s="294"/>
      <c r="BBC2" s="294"/>
      <c r="BBD2" s="294"/>
      <c r="BBE2" s="294"/>
      <c r="BBF2" s="294"/>
      <c r="BBG2" s="294"/>
      <c r="BBH2" s="294"/>
      <c r="BBI2" s="294"/>
      <c r="BBJ2" s="294"/>
      <c r="BBK2" s="294"/>
      <c r="BBL2" s="294"/>
      <c r="BBM2" s="294"/>
      <c r="BBN2" s="294"/>
      <c r="BBO2" s="294"/>
      <c r="BBP2" s="294"/>
      <c r="BBQ2" s="294"/>
      <c r="BBR2" s="294"/>
      <c r="BBS2" s="294"/>
      <c r="BBT2" s="294"/>
      <c r="BBU2" s="294"/>
      <c r="BBV2" s="294"/>
      <c r="BBW2" s="294"/>
      <c r="BBX2" s="294"/>
      <c r="BBY2" s="294"/>
      <c r="BBZ2" s="294"/>
      <c r="BCA2" s="294"/>
      <c r="BCB2" s="294"/>
      <c r="BCC2" s="294"/>
      <c r="BCD2" s="294"/>
      <c r="BCE2" s="294"/>
      <c r="BCF2" s="294"/>
      <c r="BCG2" s="294"/>
      <c r="BCH2" s="294"/>
      <c r="BCI2" s="294"/>
      <c r="BCJ2" s="294"/>
      <c r="BCK2" s="294"/>
      <c r="BCL2" s="294"/>
      <c r="BCM2" s="294"/>
      <c r="BCN2" s="294"/>
      <c r="BCO2" s="294"/>
      <c r="BCP2" s="294"/>
      <c r="BCQ2" s="294"/>
      <c r="BCR2" s="294"/>
      <c r="BCS2" s="294"/>
      <c r="BCT2" s="294"/>
      <c r="BCU2" s="294"/>
      <c r="BCV2" s="294"/>
      <c r="BCW2" s="294"/>
      <c r="BCX2" s="294"/>
      <c r="BCY2" s="294"/>
      <c r="BCZ2" s="294"/>
      <c r="BDA2" s="294"/>
      <c r="BDB2" s="294"/>
      <c r="BDC2" s="294"/>
      <c r="BDD2" s="294"/>
      <c r="BDE2" s="294"/>
      <c r="BDF2" s="294"/>
      <c r="BDG2" s="294"/>
      <c r="BDH2" s="294"/>
      <c r="BDI2" s="294"/>
      <c r="BDJ2" s="294"/>
      <c r="BDK2" s="294"/>
      <c r="BDL2" s="294"/>
      <c r="BDM2" s="294"/>
      <c r="BDN2" s="294"/>
      <c r="BDO2" s="294"/>
      <c r="BDP2" s="294"/>
      <c r="BDQ2" s="294"/>
      <c r="BDR2" s="294"/>
      <c r="BDS2" s="294"/>
      <c r="BDT2" s="294"/>
      <c r="BDU2" s="294"/>
      <c r="BDV2" s="294"/>
      <c r="BDW2" s="294"/>
      <c r="BDX2" s="294"/>
      <c r="BDY2" s="294"/>
      <c r="BDZ2" s="294"/>
      <c r="BEA2" s="294"/>
      <c r="BEB2" s="294"/>
      <c r="BEC2" s="294"/>
      <c r="BED2" s="294"/>
      <c r="BEE2" s="294"/>
      <c r="BEF2" s="294"/>
      <c r="BEG2" s="294"/>
      <c r="BEH2" s="294"/>
      <c r="BEI2" s="294"/>
      <c r="BEJ2" s="294"/>
      <c r="BEK2" s="294"/>
      <c r="BEL2" s="294"/>
      <c r="BEM2" s="294"/>
      <c r="BEN2" s="294"/>
      <c r="BEO2" s="294"/>
      <c r="BEP2" s="294"/>
      <c r="BEQ2" s="294"/>
      <c r="BER2" s="294"/>
      <c r="BES2" s="294"/>
      <c r="BET2" s="294"/>
      <c r="BEU2" s="294"/>
      <c r="BEV2" s="294"/>
      <c r="BEW2" s="294"/>
      <c r="BEX2" s="294"/>
      <c r="BEY2" s="294"/>
      <c r="BEZ2" s="294"/>
      <c r="BFA2" s="294"/>
      <c r="BFB2" s="294"/>
      <c r="BFC2" s="294"/>
      <c r="BFD2" s="294"/>
      <c r="BFE2" s="294"/>
      <c r="BFF2" s="294"/>
      <c r="BFG2" s="294"/>
      <c r="BFH2" s="294"/>
      <c r="BFI2" s="294"/>
      <c r="BFJ2" s="294"/>
      <c r="BFK2" s="294"/>
      <c r="BFL2" s="294"/>
      <c r="BFM2" s="294"/>
      <c r="BFN2" s="294"/>
      <c r="BFO2" s="294"/>
      <c r="BFP2" s="294"/>
      <c r="BFQ2" s="294"/>
      <c r="BFR2" s="294"/>
      <c r="BFS2" s="294"/>
      <c r="BFT2" s="294"/>
      <c r="BFU2" s="294"/>
      <c r="BFV2" s="294"/>
      <c r="BFW2" s="294"/>
      <c r="BFX2" s="294"/>
      <c r="BFY2" s="294"/>
      <c r="BFZ2" s="294"/>
      <c r="BGA2" s="294"/>
      <c r="BGB2" s="294"/>
      <c r="BGC2" s="294"/>
      <c r="BGD2" s="294"/>
      <c r="BGE2" s="294"/>
      <c r="BGF2" s="294"/>
      <c r="BGG2" s="294"/>
      <c r="BGH2" s="294"/>
      <c r="BGI2" s="294"/>
      <c r="BGJ2" s="294"/>
      <c r="BGK2" s="294"/>
      <c r="BGL2" s="294"/>
      <c r="BGM2" s="294"/>
      <c r="BGN2" s="294"/>
      <c r="BGO2" s="294"/>
      <c r="BGP2" s="294"/>
      <c r="BGQ2" s="294"/>
      <c r="BGR2" s="294"/>
      <c r="BGS2" s="294"/>
      <c r="BGT2" s="294"/>
      <c r="BGU2" s="294"/>
      <c r="BGV2" s="294"/>
      <c r="BGW2" s="294"/>
      <c r="BGX2" s="294"/>
      <c r="BGY2" s="294"/>
      <c r="BGZ2" s="294"/>
      <c r="BHA2" s="294"/>
      <c r="BHB2" s="294"/>
      <c r="BHC2" s="294"/>
      <c r="BHD2" s="294"/>
      <c r="BHE2" s="294"/>
      <c r="BHF2" s="294"/>
      <c r="BHG2" s="294"/>
      <c r="BHH2" s="294"/>
      <c r="BHI2" s="294"/>
      <c r="BHJ2" s="294"/>
      <c r="BHK2" s="294"/>
      <c r="BHL2" s="294"/>
      <c r="BHM2" s="294"/>
      <c r="BHN2" s="294"/>
      <c r="BHO2" s="294"/>
      <c r="BHP2" s="294"/>
      <c r="BHQ2" s="294"/>
      <c r="BHR2" s="294"/>
      <c r="BHS2" s="294"/>
      <c r="BHT2" s="294"/>
      <c r="BHU2" s="294"/>
      <c r="BHV2" s="294"/>
      <c r="BHW2" s="294"/>
      <c r="BHX2" s="294"/>
      <c r="BHY2" s="294"/>
      <c r="BHZ2" s="294"/>
      <c r="BIA2" s="294"/>
      <c r="BIB2" s="294"/>
      <c r="BIC2" s="294"/>
      <c r="BID2" s="294"/>
      <c r="BIE2" s="294"/>
      <c r="BIF2" s="294"/>
      <c r="BIG2" s="294"/>
      <c r="BIH2" s="294"/>
      <c r="BII2" s="294"/>
      <c r="BIJ2" s="294"/>
      <c r="BIK2" s="294"/>
      <c r="BIL2" s="294"/>
      <c r="BIM2" s="294"/>
      <c r="BIN2" s="294"/>
      <c r="BIO2" s="294"/>
      <c r="BIP2" s="294"/>
      <c r="BIQ2" s="294"/>
      <c r="BIR2" s="294"/>
      <c r="BIS2" s="294"/>
      <c r="BIT2" s="294"/>
      <c r="BIU2" s="294"/>
      <c r="BIV2" s="294"/>
      <c r="BIW2" s="294"/>
      <c r="BIX2" s="294"/>
      <c r="BIY2" s="294"/>
      <c r="BIZ2" s="294"/>
      <c r="BJA2" s="294"/>
      <c r="BJB2" s="294"/>
      <c r="BJC2" s="294"/>
      <c r="BJD2" s="294"/>
      <c r="BJE2" s="294"/>
      <c r="BJF2" s="294"/>
      <c r="BJG2" s="294"/>
      <c r="BJH2" s="294"/>
      <c r="BJI2" s="294"/>
      <c r="BJJ2" s="294"/>
      <c r="BJK2" s="294"/>
      <c r="BJL2" s="294"/>
      <c r="BJM2" s="294"/>
      <c r="BJN2" s="294"/>
      <c r="BJO2" s="294"/>
      <c r="BJP2" s="294"/>
      <c r="BJQ2" s="294"/>
      <c r="BJR2" s="294"/>
      <c r="BJS2" s="294"/>
      <c r="BJT2" s="294"/>
      <c r="BJU2" s="294"/>
      <c r="BJV2" s="294"/>
      <c r="BJW2" s="294"/>
      <c r="BJX2" s="294"/>
      <c r="BJY2" s="294"/>
      <c r="BJZ2" s="294"/>
      <c r="BKA2" s="294"/>
      <c r="BKB2" s="294"/>
      <c r="BKC2" s="294"/>
      <c r="BKD2" s="294"/>
      <c r="BKE2" s="294"/>
      <c r="BKF2" s="294"/>
      <c r="BKG2" s="294"/>
      <c r="BKH2" s="294"/>
      <c r="BKI2" s="294"/>
      <c r="BKJ2" s="294"/>
      <c r="BKK2" s="294"/>
      <c r="BKL2" s="294"/>
      <c r="BKM2" s="294"/>
      <c r="BKN2" s="294"/>
      <c r="BKO2" s="294"/>
      <c r="BKP2" s="294"/>
      <c r="BKQ2" s="294"/>
      <c r="BKR2" s="294"/>
      <c r="BKS2" s="294"/>
      <c r="BKT2" s="294"/>
      <c r="BKU2" s="294"/>
      <c r="BKV2" s="294"/>
      <c r="BKW2" s="294"/>
      <c r="BKX2" s="294"/>
      <c r="BKY2" s="294"/>
      <c r="BKZ2" s="294"/>
      <c r="BLA2" s="294"/>
      <c r="BLB2" s="294"/>
      <c r="BLC2" s="294"/>
      <c r="BLD2" s="294"/>
      <c r="BLE2" s="294"/>
      <c r="BLF2" s="294"/>
      <c r="BLG2" s="294"/>
      <c r="BLH2" s="294"/>
      <c r="BLI2" s="294"/>
      <c r="BLJ2" s="294"/>
      <c r="BLK2" s="294"/>
      <c r="BLL2" s="294"/>
      <c r="BLM2" s="294"/>
      <c r="BLN2" s="294"/>
      <c r="BLO2" s="294"/>
      <c r="BLP2" s="294"/>
      <c r="BLQ2" s="294"/>
      <c r="BLR2" s="294"/>
      <c r="BLS2" s="294"/>
      <c r="BLT2" s="294"/>
      <c r="BLU2" s="294"/>
      <c r="BLV2" s="294"/>
      <c r="BLW2" s="294"/>
      <c r="BLX2" s="294"/>
      <c r="BLY2" s="294"/>
      <c r="BLZ2" s="294"/>
      <c r="BMA2" s="294"/>
      <c r="BMB2" s="294"/>
      <c r="BMC2" s="294"/>
      <c r="BMD2" s="294"/>
      <c r="BME2" s="294"/>
      <c r="BMF2" s="294"/>
      <c r="BMG2" s="294"/>
      <c r="BMH2" s="294"/>
      <c r="BMI2" s="294"/>
      <c r="BMJ2" s="294"/>
      <c r="BMK2" s="294"/>
      <c r="BML2" s="294"/>
      <c r="BMM2" s="294"/>
      <c r="BMN2" s="294"/>
      <c r="BMO2" s="294"/>
      <c r="BMP2" s="294"/>
      <c r="BMQ2" s="294"/>
      <c r="BMR2" s="294"/>
      <c r="BMS2" s="294"/>
      <c r="BMT2" s="294"/>
      <c r="BMU2" s="294"/>
      <c r="BMV2" s="294"/>
      <c r="BMW2" s="294"/>
      <c r="BMX2" s="294"/>
      <c r="BMY2" s="294"/>
      <c r="BMZ2" s="294"/>
      <c r="BNA2" s="294"/>
      <c r="BNB2" s="294"/>
      <c r="BNC2" s="294"/>
      <c r="BND2" s="294"/>
      <c r="BNE2" s="294"/>
      <c r="BNF2" s="294"/>
      <c r="BNG2" s="294"/>
      <c r="BNH2" s="294"/>
      <c r="BNI2" s="294"/>
      <c r="BNJ2" s="294"/>
      <c r="BNK2" s="294"/>
      <c r="BNL2" s="294"/>
      <c r="BNM2" s="294"/>
      <c r="BNN2" s="294"/>
      <c r="BNO2" s="294"/>
      <c r="BNP2" s="294"/>
      <c r="BNQ2" s="294"/>
      <c r="BNR2" s="294"/>
      <c r="BNS2" s="294"/>
      <c r="BNT2" s="294"/>
      <c r="BNU2" s="294"/>
      <c r="BNV2" s="294"/>
      <c r="BNW2" s="294"/>
      <c r="BNX2" s="294"/>
      <c r="BNY2" s="294"/>
      <c r="BNZ2" s="294"/>
      <c r="BOA2" s="294"/>
      <c r="BOB2" s="294"/>
      <c r="BOC2" s="294"/>
      <c r="BOD2" s="294"/>
      <c r="BOE2" s="294"/>
      <c r="BOF2" s="294"/>
      <c r="BOG2" s="294"/>
      <c r="BOH2" s="294"/>
      <c r="BOI2" s="294"/>
      <c r="BOJ2" s="294"/>
      <c r="BOK2" s="294"/>
      <c r="BOL2" s="294"/>
      <c r="BOM2" s="294"/>
      <c r="BON2" s="294"/>
      <c r="BOO2" s="294"/>
      <c r="BOP2" s="294"/>
      <c r="BOQ2" s="294"/>
      <c r="BOR2" s="294"/>
      <c r="BOS2" s="294"/>
      <c r="BOT2" s="294"/>
      <c r="BOU2" s="294"/>
      <c r="BOV2" s="294"/>
      <c r="BOW2" s="294"/>
      <c r="BOX2" s="294"/>
      <c r="BOY2" s="294"/>
      <c r="BOZ2" s="294"/>
      <c r="BPA2" s="294"/>
      <c r="BPB2" s="294"/>
      <c r="BPC2" s="294"/>
      <c r="BPD2" s="294"/>
      <c r="BPE2" s="294"/>
      <c r="BPF2" s="294"/>
      <c r="BPG2" s="294"/>
      <c r="BPH2" s="294"/>
      <c r="BPI2" s="294"/>
      <c r="BPJ2" s="294"/>
      <c r="BPK2" s="294"/>
      <c r="BPL2" s="294"/>
      <c r="BPM2" s="294"/>
      <c r="BPN2" s="294"/>
      <c r="BPO2" s="294"/>
      <c r="BPP2" s="294"/>
      <c r="BPQ2" s="294"/>
      <c r="BPR2" s="294"/>
      <c r="BPS2" s="294"/>
      <c r="BPT2" s="294"/>
      <c r="BPU2" s="294"/>
      <c r="BPV2" s="294"/>
      <c r="BPW2" s="294"/>
      <c r="BPX2" s="294"/>
      <c r="BPY2" s="294"/>
      <c r="BPZ2" s="294"/>
      <c r="BQA2" s="294"/>
      <c r="BQB2" s="294"/>
      <c r="BQC2" s="294"/>
      <c r="BQD2" s="294"/>
      <c r="BQE2" s="294"/>
      <c r="BQF2" s="294"/>
      <c r="BQG2" s="294"/>
      <c r="BQH2" s="294"/>
      <c r="BQI2" s="294"/>
      <c r="BQJ2" s="294"/>
      <c r="BQK2" s="294"/>
      <c r="BQL2" s="294"/>
      <c r="BQM2" s="294"/>
      <c r="BQN2" s="294"/>
      <c r="BQO2" s="294"/>
      <c r="BQP2" s="294"/>
      <c r="BQQ2" s="294"/>
      <c r="BQR2" s="294"/>
      <c r="BQS2" s="294"/>
      <c r="BQT2" s="294"/>
      <c r="BQU2" s="294"/>
      <c r="BQV2" s="294"/>
      <c r="BQW2" s="294"/>
      <c r="BQX2" s="294"/>
      <c r="BQY2" s="294"/>
      <c r="BQZ2" s="294"/>
      <c r="BRA2" s="294"/>
      <c r="BRB2" s="294"/>
      <c r="BRC2" s="294"/>
      <c r="BRD2" s="294"/>
      <c r="BRE2" s="294"/>
      <c r="BRF2" s="294"/>
      <c r="BRG2" s="294"/>
      <c r="BRH2" s="294"/>
      <c r="BRI2" s="294"/>
      <c r="BRJ2" s="294"/>
      <c r="BRK2" s="294"/>
      <c r="BRL2" s="294"/>
      <c r="BRM2" s="294"/>
      <c r="BRN2" s="294"/>
      <c r="BRO2" s="294"/>
      <c r="BRP2" s="294"/>
      <c r="BRQ2" s="294"/>
      <c r="BRR2" s="294"/>
      <c r="BRS2" s="294"/>
      <c r="BRT2" s="294"/>
      <c r="BRU2" s="294"/>
      <c r="BRV2" s="294"/>
      <c r="BRW2" s="294"/>
      <c r="BRX2" s="294"/>
      <c r="BRY2" s="294"/>
      <c r="BRZ2" s="294"/>
      <c r="BSA2" s="294"/>
      <c r="BSB2" s="294"/>
      <c r="BSC2" s="294"/>
      <c r="BSD2" s="294"/>
      <c r="BSE2" s="294"/>
      <c r="BSF2" s="294"/>
      <c r="BSG2" s="294"/>
      <c r="BSH2" s="294"/>
      <c r="BSI2" s="294"/>
      <c r="BSJ2" s="294"/>
      <c r="BSK2" s="294"/>
      <c r="BSL2" s="294"/>
      <c r="BSM2" s="294"/>
      <c r="BSN2" s="294"/>
      <c r="BSO2" s="294"/>
      <c r="BSP2" s="294"/>
      <c r="BSQ2" s="294"/>
      <c r="BSR2" s="294"/>
      <c r="BSS2" s="294"/>
      <c r="BST2" s="294"/>
      <c r="BSU2" s="294"/>
      <c r="BSV2" s="294"/>
      <c r="BSW2" s="294"/>
      <c r="BSX2" s="294"/>
      <c r="BSY2" s="294"/>
      <c r="BSZ2" s="294"/>
      <c r="BTA2" s="294"/>
      <c r="BTB2" s="294"/>
      <c r="BTC2" s="294"/>
      <c r="BTD2" s="294"/>
      <c r="BTE2" s="294"/>
      <c r="BTF2" s="294"/>
      <c r="BTG2" s="294"/>
      <c r="BTH2" s="294"/>
      <c r="BTI2" s="294"/>
      <c r="BTJ2" s="294"/>
      <c r="BTK2" s="294"/>
      <c r="BTL2" s="294"/>
      <c r="BTM2" s="294"/>
      <c r="BTN2" s="294"/>
      <c r="BTO2" s="294"/>
      <c r="BTP2" s="294"/>
      <c r="BTQ2" s="294"/>
      <c r="BTR2" s="294"/>
      <c r="BTS2" s="294"/>
      <c r="BTT2" s="294"/>
      <c r="BTU2" s="294"/>
      <c r="BTV2" s="294"/>
      <c r="BTW2" s="294"/>
      <c r="BTX2" s="294"/>
      <c r="BTY2" s="294"/>
      <c r="BTZ2" s="294"/>
      <c r="BUA2" s="294"/>
      <c r="BUB2" s="294"/>
      <c r="BUC2" s="294"/>
      <c r="BUD2" s="294"/>
      <c r="BUE2" s="294"/>
      <c r="BUF2" s="294"/>
      <c r="BUG2" s="294"/>
      <c r="BUH2" s="294"/>
      <c r="BUI2" s="294"/>
      <c r="BUJ2" s="294"/>
      <c r="BUK2" s="294"/>
      <c r="BUL2" s="294"/>
      <c r="BUM2" s="294"/>
      <c r="BUN2" s="294"/>
      <c r="BUO2" s="294"/>
      <c r="BUP2" s="294"/>
      <c r="BUQ2" s="294"/>
      <c r="BUR2" s="294"/>
      <c r="BUS2" s="294"/>
      <c r="BUT2" s="294"/>
      <c r="BUU2" s="294"/>
      <c r="BUV2" s="294"/>
      <c r="BUW2" s="294"/>
      <c r="BUX2" s="294"/>
      <c r="BUY2" s="294"/>
      <c r="BUZ2" s="294"/>
      <c r="BVA2" s="294"/>
      <c r="BVB2" s="294"/>
      <c r="BVC2" s="294"/>
      <c r="BVD2" s="294"/>
      <c r="BVE2" s="294"/>
      <c r="BVF2" s="294"/>
      <c r="BVG2" s="294"/>
      <c r="BVH2" s="294"/>
      <c r="BVI2" s="294"/>
      <c r="BVJ2" s="294"/>
      <c r="BVK2" s="294"/>
      <c r="BVL2" s="294"/>
      <c r="BVM2" s="294"/>
      <c r="BVN2" s="294"/>
      <c r="BVO2" s="294"/>
      <c r="BVP2" s="294"/>
      <c r="BVQ2" s="294"/>
      <c r="BVR2" s="294"/>
      <c r="BVS2" s="294"/>
      <c r="BVT2" s="294"/>
      <c r="BVU2" s="294"/>
      <c r="BVV2" s="294"/>
      <c r="BVW2" s="294"/>
      <c r="BVX2" s="294"/>
      <c r="BVY2" s="294"/>
      <c r="BVZ2" s="294"/>
      <c r="BWA2" s="294"/>
      <c r="BWB2" s="294"/>
      <c r="BWC2" s="294"/>
      <c r="BWD2" s="294"/>
      <c r="BWE2" s="294"/>
      <c r="BWF2" s="294"/>
      <c r="BWG2" s="294"/>
      <c r="BWH2" s="294"/>
      <c r="BWI2" s="294"/>
      <c r="BWJ2" s="294"/>
      <c r="BWK2" s="294"/>
      <c r="BWL2" s="294"/>
      <c r="BWM2" s="294"/>
      <c r="BWN2" s="294"/>
      <c r="BWO2" s="294"/>
      <c r="BWP2" s="294"/>
      <c r="BWQ2" s="294"/>
      <c r="BWR2" s="294"/>
      <c r="BWS2" s="294"/>
      <c r="BWT2" s="294"/>
      <c r="BWU2" s="294"/>
      <c r="BWV2" s="294"/>
      <c r="BWW2" s="294"/>
      <c r="BWX2" s="294"/>
      <c r="BWY2" s="294"/>
      <c r="BWZ2" s="294"/>
      <c r="BXA2" s="294"/>
      <c r="BXB2" s="294"/>
      <c r="BXC2" s="294"/>
      <c r="BXD2" s="294"/>
      <c r="BXE2" s="294"/>
      <c r="BXF2" s="294"/>
      <c r="BXG2" s="294"/>
      <c r="BXH2" s="294"/>
      <c r="BXI2" s="294"/>
      <c r="BXJ2" s="294"/>
      <c r="BXK2" s="294"/>
      <c r="BXL2" s="294"/>
      <c r="BXM2" s="294"/>
      <c r="BXN2" s="294"/>
      <c r="BXO2" s="294"/>
      <c r="BXP2" s="294"/>
      <c r="BXQ2" s="294"/>
      <c r="BXR2" s="294"/>
      <c r="BXS2" s="294"/>
      <c r="BXT2" s="294"/>
      <c r="BXU2" s="294"/>
      <c r="BXV2" s="294"/>
      <c r="BXW2" s="294"/>
      <c r="BXX2" s="294"/>
      <c r="BXY2" s="294"/>
      <c r="BXZ2" s="294"/>
      <c r="BYA2" s="294"/>
      <c r="BYB2" s="294"/>
      <c r="BYC2" s="294"/>
      <c r="BYD2" s="294"/>
      <c r="BYE2" s="294"/>
      <c r="BYF2" s="294"/>
      <c r="BYG2" s="294"/>
      <c r="BYH2" s="294"/>
      <c r="BYI2" s="294"/>
      <c r="BYJ2" s="294"/>
      <c r="BYK2" s="294"/>
      <c r="BYL2" s="294"/>
      <c r="BYM2" s="294"/>
      <c r="BYN2" s="294"/>
      <c r="BYO2" s="294"/>
      <c r="BYP2" s="294"/>
      <c r="BYQ2" s="294"/>
      <c r="BYR2" s="294"/>
      <c r="BYS2" s="294"/>
      <c r="BYT2" s="294"/>
      <c r="BYU2" s="294"/>
      <c r="BYV2" s="294"/>
      <c r="BYW2" s="294"/>
      <c r="BYX2" s="294"/>
      <c r="BYY2" s="294"/>
      <c r="BYZ2" s="294"/>
      <c r="BZA2" s="294"/>
      <c r="BZB2" s="294"/>
      <c r="BZC2" s="294"/>
      <c r="BZD2" s="294"/>
      <c r="BZE2" s="294"/>
      <c r="BZF2" s="294"/>
      <c r="BZG2" s="294"/>
      <c r="BZH2" s="294"/>
      <c r="BZI2" s="294"/>
      <c r="BZJ2" s="294"/>
      <c r="BZK2" s="294"/>
      <c r="BZL2" s="294"/>
      <c r="BZM2" s="294"/>
      <c r="BZN2" s="294"/>
      <c r="BZO2" s="294"/>
      <c r="BZP2" s="294"/>
      <c r="BZQ2" s="294"/>
      <c r="BZR2" s="294"/>
      <c r="BZS2" s="294"/>
      <c r="BZT2" s="294"/>
      <c r="BZU2" s="294"/>
      <c r="BZV2" s="294"/>
      <c r="BZW2" s="294"/>
      <c r="BZX2" s="294"/>
      <c r="BZY2" s="294"/>
      <c r="BZZ2" s="294"/>
      <c r="CAA2" s="294"/>
      <c r="CAB2" s="294"/>
      <c r="CAC2" s="294"/>
      <c r="CAD2" s="294"/>
      <c r="CAE2" s="294"/>
      <c r="CAF2" s="294"/>
      <c r="CAG2" s="294"/>
      <c r="CAH2" s="294"/>
      <c r="CAI2" s="294"/>
      <c r="CAJ2" s="294"/>
      <c r="CAK2" s="294"/>
      <c r="CAL2" s="294"/>
      <c r="CAM2" s="294"/>
      <c r="CAN2" s="294"/>
      <c r="CAO2" s="294"/>
      <c r="CAP2" s="294"/>
      <c r="CAQ2" s="294"/>
      <c r="CAR2" s="294"/>
      <c r="CAS2" s="294"/>
      <c r="CAT2" s="294"/>
      <c r="CAU2" s="294"/>
      <c r="CAV2" s="294"/>
      <c r="CAW2" s="294"/>
      <c r="CAX2" s="294"/>
      <c r="CAY2" s="294"/>
      <c r="CAZ2" s="294"/>
      <c r="CBA2" s="294"/>
      <c r="CBB2" s="294"/>
      <c r="CBC2" s="294"/>
      <c r="CBD2" s="294"/>
      <c r="CBE2" s="294"/>
      <c r="CBF2" s="294"/>
      <c r="CBG2" s="294"/>
      <c r="CBH2" s="294"/>
      <c r="CBI2" s="294"/>
      <c r="CBJ2" s="294"/>
      <c r="CBK2" s="294"/>
      <c r="CBL2" s="294"/>
      <c r="CBM2" s="294"/>
      <c r="CBN2" s="294"/>
      <c r="CBO2" s="294"/>
      <c r="CBP2" s="294"/>
      <c r="CBQ2" s="294"/>
      <c r="CBR2" s="294"/>
      <c r="CBS2" s="294"/>
      <c r="CBT2" s="294"/>
      <c r="CBU2" s="294"/>
      <c r="CBV2" s="294"/>
      <c r="CBW2" s="294"/>
      <c r="CBX2" s="294"/>
      <c r="CBY2" s="294"/>
      <c r="CBZ2" s="294"/>
      <c r="CCA2" s="294"/>
      <c r="CCB2" s="294"/>
      <c r="CCC2" s="294"/>
      <c r="CCD2" s="294"/>
      <c r="CCE2" s="294"/>
      <c r="CCF2" s="294"/>
      <c r="CCG2" s="294"/>
      <c r="CCH2" s="294"/>
      <c r="CCI2" s="294"/>
      <c r="CCJ2" s="294"/>
      <c r="CCK2" s="294"/>
      <c r="CCL2" s="294"/>
      <c r="CCM2" s="294"/>
      <c r="CCN2" s="294"/>
      <c r="CCO2" s="294"/>
      <c r="CCP2" s="294"/>
      <c r="CCQ2" s="294"/>
      <c r="CCR2" s="294"/>
      <c r="CCS2" s="294"/>
      <c r="CCT2" s="294"/>
      <c r="CCU2" s="294"/>
      <c r="CCV2" s="294"/>
      <c r="CCW2" s="294"/>
      <c r="CCX2" s="294"/>
      <c r="CCY2" s="294"/>
      <c r="CCZ2" s="294"/>
      <c r="CDA2" s="294"/>
      <c r="CDB2" s="294"/>
      <c r="CDC2" s="294"/>
      <c r="CDD2" s="294"/>
      <c r="CDE2" s="294"/>
      <c r="CDF2" s="294"/>
      <c r="CDG2" s="294"/>
      <c r="CDH2" s="294"/>
      <c r="CDI2" s="294"/>
      <c r="CDJ2" s="294"/>
      <c r="CDK2" s="294"/>
      <c r="CDL2" s="294"/>
      <c r="CDM2" s="294"/>
      <c r="CDN2" s="294"/>
      <c r="CDO2" s="294"/>
      <c r="CDP2" s="294"/>
      <c r="CDQ2" s="294"/>
      <c r="CDR2" s="294"/>
      <c r="CDS2" s="294"/>
      <c r="CDT2" s="294"/>
      <c r="CDU2" s="294"/>
      <c r="CDV2" s="294"/>
      <c r="CDW2" s="294"/>
      <c r="CDX2" s="294"/>
      <c r="CDY2" s="294"/>
      <c r="CDZ2" s="294"/>
      <c r="CEA2" s="294"/>
      <c r="CEB2" s="294"/>
      <c r="CEC2" s="294"/>
      <c r="CED2" s="294"/>
      <c r="CEE2" s="294"/>
      <c r="CEF2" s="294"/>
      <c r="CEG2" s="294"/>
      <c r="CEH2" s="294"/>
      <c r="CEI2" s="294"/>
      <c r="CEJ2" s="294"/>
      <c r="CEK2" s="294"/>
      <c r="CEL2" s="294"/>
      <c r="CEM2" s="294"/>
      <c r="CEN2" s="294"/>
      <c r="CEO2" s="294"/>
      <c r="CEP2" s="294"/>
      <c r="CEQ2" s="294"/>
      <c r="CER2" s="294"/>
      <c r="CES2" s="294"/>
      <c r="CET2" s="294"/>
      <c r="CEU2" s="294"/>
      <c r="CEV2" s="294"/>
      <c r="CEW2" s="294"/>
      <c r="CEX2" s="294"/>
      <c r="CEY2" s="294"/>
      <c r="CEZ2" s="294"/>
      <c r="CFA2" s="294"/>
      <c r="CFB2" s="294"/>
      <c r="CFC2" s="294"/>
      <c r="CFD2" s="294"/>
      <c r="CFE2" s="294"/>
      <c r="CFF2" s="294"/>
      <c r="CFG2" s="294"/>
      <c r="CFH2" s="294"/>
      <c r="CFI2" s="294"/>
      <c r="CFJ2" s="294"/>
      <c r="CFK2" s="294"/>
      <c r="CFL2" s="294"/>
      <c r="CFM2" s="294"/>
      <c r="CFN2" s="294"/>
      <c r="CFO2" s="294"/>
      <c r="CFP2" s="294"/>
      <c r="CFQ2" s="294"/>
      <c r="CFR2" s="294"/>
      <c r="CFS2" s="294"/>
      <c r="CFT2" s="294"/>
      <c r="CFU2" s="294"/>
      <c r="CFV2" s="294"/>
      <c r="CFW2" s="294"/>
      <c r="CFX2" s="294"/>
      <c r="CFY2" s="294"/>
      <c r="CFZ2" s="294"/>
      <c r="CGA2" s="294"/>
      <c r="CGB2" s="294"/>
      <c r="CGC2" s="294"/>
      <c r="CGD2" s="294"/>
      <c r="CGE2" s="294"/>
      <c r="CGF2" s="294"/>
      <c r="CGG2" s="294"/>
      <c r="CGH2" s="294"/>
      <c r="CGI2" s="294"/>
      <c r="CGJ2" s="294"/>
      <c r="CGK2" s="294"/>
      <c r="CGL2" s="294"/>
      <c r="CGM2" s="294"/>
      <c r="CGN2" s="294"/>
      <c r="CGO2" s="294"/>
      <c r="CGP2" s="294"/>
      <c r="CGQ2" s="294"/>
      <c r="CGR2" s="294"/>
      <c r="CGS2" s="294"/>
      <c r="CGT2" s="294"/>
      <c r="CGU2" s="294"/>
      <c r="CGV2" s="294"/>
      <c r="CGW2" s="294"/>
      <c r="CGX2" s="294"/>
      <c r="CGY2" s="294"/>
      <c r="CGZ2" s="294"/>
      <c r="CHA2" s="294"/>
      <c r="CHB2" s="294"/>
      <c r="CHC2" s="294"/>
      <c r="CHD2" s="294"/>
      <c r="CHE2" s="294"/>
      <c r="CHF2" s="294"/>
      <c r="CHG2" s="294"/>
      <c r="CHH2" s="294"/>
      <c r="CHI2" s="294"/>
      <c r="CHJ2" s="294"/>
      <c r="CHK2" s="294"/>
      <c r="CHL2" s="294"/>
      <c r="CHM2" s="294"/>
      <c r="CHN2" s="294"/>
      <c r="CHO2" s="294"/>
      <c r="CHP2" s="294"/>
      <c r="CHQ2" s="294"/>
      <c r="CHR2" s="294"/>
      <c r="CHS2" s="294"/>
      <c r="CHT2" s="294"/>
      <c r="CHU2" s="294"/>
      <c r="CHV2" s="294"/>
      <c r="CHW2" s="294"/>
      <c r="CHX2" s="294"/>
      <c r="CHY2" s="294"/>
      <c r="CHZ2" s="294"/>
      <c r="CIA2" s="294"/>
      <c r="CIB2" s="294"/>
      <c r="CIC2" s="294"/>
      <c r="CID2" s="294"/>
      <c r="CIE2" s="294"/>
      <c r="CIF2" s="294"/>
      <c r="CIG2" s="294"/>
      <c r="CIH2" s="294"/>
      <c r="CII2" s="294"/>
      <c r="CIJ2" s="294"/>
      <c r="CIK2" s="294"/>
      <c r="CIL2" s="294"/>
      <c r="CIM2" s="294"/>
      <c r="CIN2" s="294"/>
      <c r="CIO2" s="294"/>
      <c r="CIP2" s="294"/>
      <c r="CIQ2" s="294"/>
      <c r="CIR2" s="294"/>
      <c r="CIS2" s="294"/>
      <c r="CIT2" s="294"/>
      <c r="CIU2" s="294"/>
      <c r="CIV2" s="294"/>
      <c r="CIW2" s="294"/>
      <c r="CIX2" s="294"/>
      <c r="CIY2" s="294"/>
      <c r="CIZ2" s="294"/>
      <c r="CJA2" s="294"/>
      <c r="CJB2" s="294"/>
      <c r="CJC2" s="294"/>
      <c r="CJD2" s="294"/>
      <c r="CJE2" s="294"/>
      <c r="CJF2" s="294"/>
      <c r="CJG2" s="294"/>
      <c r="CJH2" s="294"/>
      <c r="CJI2" s="294"/>
      <c r="CJJ2" s="294"/>
      <c r="CJK2" s="294"/>
      <c r="CJL2" s="294"/>
      <c r="CJM2" s="294"/>
      <c r="CJN2" s="294"/>
      <c r="CJO2" s="294"/>
      <c r="CJP2" s="294"/>
      <c r="CJQ2" s="294"/>
      <c r="CJR2" s="294"/>
      <c r="CJS2" s="294"/>
      <c r="CJT2" s="294"/>
      <c r="CJU2" s="294"/>
      <c r="CJV2" s="294"/>
      <c r="CJW2" s="294"/>
      <c r="CJX2" s="294"/>
      <c r="CJY2" s="294"/>
      <c r="CJZ2" s="294"/>
      <c r="CKA2" s="294"/>
      <c r="CKB2" s="294"/>
      <c r="CKC2" s="294"/>
      <c r="CKD2" s="294"/>
      <c r="CKE2" s="294"/>
      <c r="CKF2" s="294"/>
      <c r="CKG2" s="294"/>
      <c r="CKH2" s="294"/>
      <c r="CKI2" s="294"/>
      <c r="CKJ2" s="294"/>
      <c r="CKK2" s="294"/>
      <c r="CKL2" s="294"/>
      <c r="CKM2" s="294"/>
      <c r="CKN2" s="294"/>
      <c r="CKO2" s="294"/>
      <c r="CKP2" s="294"/>
      <c r="CKQ2" s="294"/>
      <c r="CKR2" s="294"/>
      <c r="CKS2" s="294"/>
      <c r="CKT2" s="294"/>
      <c r="CKU2" s="294"/>
      <c r="CKV2" s="294"/>
      <c r="CKW2" s="294"/>
      <c r="CKX2" s="294"/>
      <c r="CKY2" s="294"/>
      <c r="CKZ2" s="294"/>
      <c r="CLA2" s="294"/>
      <c r="CLB2" s="294"/>
      <c r="CLC2" s="294"/>
      <c r="CLD2" s="294"/>
      <c r="CLE2" s="294"/>
      <c r="CLF2" s="294"/>
      <c r="CLG2" s="294"/>
      <c r="CLH2" s="294"/>
      <c r="CLI2" s="294"/>
      <c r="CLJ2" s="294"/>
      <c r="CLK2" s="294"/>
      <c r="CLL2" s="294"/>
      <c r="CLM2" s="294"/>
      <c r="CLN2" s="294"/>
      <c r="CLO2" s="294"/>
      <c r="CLP2" s="294"/>
      <c r="CLQ2" s="294"/>
      <c r="CLR2" s="294"/>
      <c r="CLS2" s="294"/>
      <c r="CLT2" s="294"/>
      <c r="CLU2" s="294"/>
      <c r="CLV2" s="294"/>
      <c r="CLW2" s="294"/>
      <c r="CLX2" s="294"/>
      <c r="CLY2" s="294"/>
      <c r="CLZ2" s="294"/>
      <c r="CMA2" s="294"/>
      <c r="CMB2" s="294"/>
      <c r="CMC2" s="294"/>
      <c r="CMD2" s="294"/>
      <c r="CME2" s="294"/>
      <c r="CMF2" s="294"/>
      <c r="CMG2" s="294"/>
      <c r="CMH2" s="294"/>
      <c r="CMI2" s="294"/>
      <c r="CMJ2" s="294"/>
      <c r="CMK2" s="294"/>
      <c r="CML2" s="294"/>
      <c r="CMM2" s="294"/>
      <c r="CMN2" s="294"/>
      <c r="CMO2" s="294"/>
      <c r="CMP2" s="294"/>
      <c r="CMQ2" s="294"/>
      <c r="CMR2" s="294"/>
      <c r="CMS2" s="294"/>
      <c r="CMT2" s="294"/>
      <c r="CMU2" s="294"/>
      <c r="CMV2" s="294"/>
      <c r="CMW2" s="294"/>
      <c r="CMX2" s="294"/>
      <c r="CMY2" s="294"/>
      <c r="CMZ2" s="294"/>
      <c r="CNA2" s="294"/>
      <c r="CNB2" s="294"/>
      <c r="CNC2" s="294"/>
      <c r="CND2" s="294"/>
      <c r="CNE2" s="294"/>
      <c r="CNF2" s="294"/>
      <c r="CNG2" s="294"/>
      <c r="CNH2" s="294"/>
      <c r="CNI2" s="294"/>
      <c r="CNJ2" s="294"/>
      <c r="CNK2" s="294"/>
      <c r="CNL2" s="294"/>
      <c r="CNM2" s="294"/>
      <c r="CNN2" s="294"/>
      <c r="CNO2" s="294"/>
      <c r="CNP2" s="294"/>
      <c r="CNQ2" s="294"/>
      <c r="CNR2" s="294"/>
      <c r="CNS2" s="294"/>
      <c r="CNT2" s="294"/>
      <c r="CNU2" s="294"/>
      <c r="CNV2" s="294"/>
      <c r="CNW2" s="294"/>
      <c r="CNX2" s="294"/>
      <c r="CNY2" s="294"/>
      <c r="CNZ2" s="294"/>
      <c r="COA2" s="294"/>
      <c r="COB2" s="294"/>
      <c r="COC2" s="294"/>
      <c r="COD2" s="294"/>
      <c r="COE2" s="294"/>
      <c r="COF2" s="294"/>
      <c r="COG2" s="294"/>
      <c r="COH2" s="294"/>
      <c r="COI2" s="294"/>
      <c r="COJ2" s="294"/>
      <c r="COK2" s="294"/>
      <c r="COL2" s="294"/>
      <c r="COM2" s="294"/>
      <c r="CON2" s="294"/>
      <c r="COO2" s="294"/>
      <c r="COP2" s="294"/>
      <c r="COQ2" s="294"/>
      <c r="COR2" s="294"/>
      <c r="COS2" s="294"/>
      <c r="COT2" s="294"/>
      <c r="COU2" s="294"/>
      <c r="COV2" s="294"/>
      <c r="COW2" s="294"/>
      <c r="COX2" s="294"/>
      <c r="COY2" s="294"/>
      <c r="COZ2" s="294"/>
      <c r="CPA2" s="294"/>
      <c r="CPB2" s="294"/>
      <c r="CPC2" s="294"/>
      <c r="CPD2" s="294"/>
      <c r="CPE2" s="294"/>
      <c r="CPF2" s="294"/>
      <c r="CPG2" s="294"/>
      <c r="CPH2" s="294"/>
      <c r="CPI2" s="294"/>
      <c r="CPJ2" s="294"/>
      <c r="CPK2" s="294"/>
      <c r="CPL2" s="294"/>
      <c r="CPM2" s="294"/>
      <c r="CPN2" s="294"/>
      <c r="CPO2" s="294"/>
      <c r="CPP2" s="294"/>
      <c r="CPQ2" s="294"/>
      <c r="CPR2" s="294"/>
      <c r="CPS2" s="294"/>
      <c r="CPT2" s="294"/>
      <c r="CPU2" s="294"/>
      <c r="CPV2" s="294"/>
      <c r="CPW2" s="294"/>
      <c r="CPX2" s="294"/>
      <c r="CPY2" s="294"/>
      <c r="CPZ2" s="294"/>
      <c r="CQA2" s="294"/>
      <c r="CQB2" s="294"/>
      <c r="CQC2" s="294"/>
      <c r="CQD2" s="294"/>
      <c r="CQE2" s="294"/>
      <c r="CQF2" s="294"/>
      <c r="CQG2" s="294"/>
      <c r="CQH2" s="294"/>
      <c r="CQI2" s="294"/>
      <c r="CQJ2" s="294"/>
      <c r="CQK2" s="294"/>
      <c r="CQL2" s="294"/>
      <c r="CQM2" s="294"/>
      <c r="CQN2" s="294"/>
      <c r="CQO2" s="294"/>
      <c r="CQP2" s="294"/>
      <c r="CQQ2" s="294"/>
      <c r="CQR2" s="294"/>
      <c r="CQS2" s="294"/>
      <c r="CQT2" s="294"/>
      <c r="CQU2" s="294"/>
      <c r="CQV2" s="294"/>
      <c r="CQW2" s="294"/>
      <c r="CQX2" s="294"/>
      <c r="CQY2" s="294"/>
      <c r="CQZ2" s="294"/>
      <c r="CRA2" s="294"/>
      <c r="CRB2" s="294"/>
      <c r="CRC2" s="294"/>
      <c r="CRD2" s="294"/>
      <c r="CRE2" s="294"/>
      <c r="CRF2" s="294"/>
      <c r="CRG2" s="294"/>
      <c r="CRH2" s="294"/>
      <c r="CRI2" s="294"/>
      <c r="CRJ2" s="294"/>
      <c r="CRK2" s="294"/>
      <c r="CRL2" s="294"/>
      <c r="CRM2" s="294"/>
      <c r="CRN2" s="294"/>
      <c r="CRO2" s="294"/>
      <c r="CRP2" s="294"/>
      <c r="CRQ2" s="294"/>
      <c r="CRR2" s="294"/>
      <c r="CRS2" s="294"/>
      <c r="CRT2" s="294"/>
      <c r="CRU2" s="294"/>
      <c r="CRV2" s="294"/>
      <c r="CRW2" s="294"/>
      <c r="CRX2" s="294"/>
      <c r="CRY2" s="294"/>
      <c r="CRZ2" s="294"/>
      <c r="CSA2" s="294"/>
      <c r="CSB2" s="294"/>
      <c r="CSC2" s="294"/>
      <c r="CSD2" s="294"/>
      <c r="CSE2" s="294"/>
      <c r="CSF2" s="294"/>
      <c r="CSG2" s="294"/>
      <c r="CSH2" s="294"/>
      <c r="CSI2" s="294"/>
      <c r="CSJ2" s="294"/>
      <c r="CSK2" s="294"/>
      <c r="CSL2" s="294"/>
      <c r="CSM2" s="294"/>
      <c r="CSN2" s="294"/>
      <c r="CSO2" s="294"/>
      <c r="CSP2" s="294"/>
      <c r="CSQ2" s="294"/>
      <c r="CSR2" s="294"/>
      <c r="CSS2" s="294"/>
      <c r="CST2" s="294"/>
      <c r="CSU2" s="294"/>
      <c r="CSV2" s="294"/>
      <c r="CSW2" s="294"/>
      <c r="CSX2" s="294"/>
      <c r="CSY2" s="294"/>
      <c r="CSZ2" s="294"/>
      <c r="CTA2" s="294"/>
      <c r="CTB2" s="294"/>
      <c r="CTC2" s="294"/>
      <c r="CTD2" s="294"/>
      <c r="CTE2" s="294"/>
      <c r="CTF2" s="294"/>
      <c r="CTG2" s="294"/>
      <c r="CTH2" s="294"/>
      <c r="CTI2" s="294"/>
      <c r="CTJ2" s="294"/>
      <c r="CTK2" s="294"/>
      <c r="CTL2" s="294"/>
      <c r="CTM2" s="294"/>
      <c r="CTN2" s="294"/>
      <c r="CTO2" s="294"/>
      <c r="CTP2" s="294"/>
      <c r="CTQ2" s="294"/>
      <c r="CTR2" s="294"/>
      <c r="CTS2" s="294"/>
      <c r="CTT2" s="294"/>
      <c r="CTU2" s="294"/>
      <c r="CTV2" s="294"/>
      <c r="CTW2" s="294"/>
      <c r="CTX2" s="294"/>
      <c r="CTY2" s="294"/>
      <c r="CTZ2" s="294"/>
      <c r="CUA2" s="294"/>
      <c r="CUB2" s="294"/>
      <c r="CUC2" s="294"/>
      <c r="CUD2" s="294"/>
      <c r="CUE2" s="294"/>
      <c r="CUF2" s="294"/>
      <c r="CUG2" s="294"/>
      <c r="CUH2" s="294"/>
      <c r="CUI2" s="294"/>
      <c r="CUJ2" s="294"/>
      <c r="CUK2" s="294"/>
      <c r="CUL2" s="294"/>
      <c r="CUM2" s="294"/>
      <c r="CUN2" s="294"/>
      <c r="CUO2" s="294"/>
      <c r="CUP2" s="294"/>
      <c r="CUQ2" s="294"/>
      <c r="CUR2" s="294"/>
      <c r="CUS2" s="294"/>
      <c r="CUT2" s="294"/>
      <c r="CUU2" s="294"/>
      <c r="CUV2" s="294"/>
      <c r="CUW2" s="294"/>
      <c r="CUX2" s="294"/>
      <c r="CUY2" s="294"/>
      <c r="CUZ2" s="294"/>
      <c r="CVA2" s="294"/>
      <c r="CVB2" s="294"/>
      <c r="CVC2" s="294"/>
      <c r="CVD2" s="294"/>
      <c r="CVE2" s="294"/>
      <c r="CVF2" s="294"/>
      <c r="CVG2" s="294"/>
      <c r="CVH2" s="294"/>
      <c r="CVI2" s="294"/>
      <c r="CVJ2" s="294"/>
      <c r="CVK2" s="294"/>
      <c r="CVL2" s="294"/>
      <c r="CVM2" s="294"/>
      <c r="CVN2" s="294"/>
      <c r="CVO2" s="294"/>
      <c r="CVP2" s="294"/>
      <c r="CVQ2" s="294"/>
      <c r="CVR2" s="294"/>
      <c r="CVS2" s="294"/>
      <c r="CVT2" s="294"/>
      <c r="CVU2" s="294"/>
      <c r="CVV2" s="294"/>
      <c r="CVW2" s="294"/>
      <c r="CVX2" s="294"/>
      <c r="CVY2" s="294"/>
      <c r="CVZ2" s="294"/>
      <c r="CWA2" s="294"/>
      <c r="CWB2" s="294"/>
      <c r="CWC2" s="294"/>
      <c r="CWD2" s="294"/>
      <c r="CWE2" s="294"/>
      <c r="CWF2" s="294"/>
      <c r="CWG2" s="294"/>
      <c r="CWH2" s="294"/>
      <c r="CWI2" s="294"/>
      <c r="CWJ2" s="294"/>
      <c r="CWK2" s="294"/>
      <c r="CWL2" s="294"/>
      <c r="CWM2" s="294"/>
      <c r="CWN2" s="294"/>
      <c r="CWO2" s="294"/>
      <c r="CWP2" s="294"/>
      <c r="CWQ2" s="294"/>
      <c r="CWR2" s="294"/>
      <c r="CWS2" s="294"/>
      <c r="CWT2" s="294"/>
      <c r="CWU2" s="294"/>
      <c r="CWV2" s="294"/>
      <c r="CWW2" s="294"/>
      <c r="CWX2" s="294"/>
      <c r="CWY2" s="294"/>
      <c r="CWZ2" s="294"/>
      <c r="CXA2" s="294"/>
      <c r="CXB2" s="294"/>
      <c r="CXC2" s="294"/>
      <c r="CXD2" s="294"/>
      <c r="CXE2" s="294"/>
      <c r="CXF2" s="294"/>
      <c r="CXG2" s="294"/>
      <c r="CXH2" s="294"/>
      <c r="CXI2" s="294"/>
      <c r="CXJ2" s="294"/>
      <c r="CXK2" s="294"/>
      <c r="CXL2" s="294"/>
      <c r="CXM2" s="294"/>
      <c r="CXN2" s="294"/>
      <c r="CXO2" s="294"/>
      <c r="CXP2" s="294"/>
      <c r="CXQ2" s="294"/>
      <c r="CXR2" s="294"/>
      <c r="CXS2" s="294"/>
      <c r="CXT2" s="294"/>
      <c r="CXU2" s="294"/>
      <c r="CXV2" s="294"/>
      <c r="CXW2" s="294"/>
      <c r="CXX2" s="294"/>
      <c r="CXY2" s="294"/>
      <c r="CXZ2" s="294"/>
      <c r="CYA2" s="294"/>
      <c r="CYB2" s="294"/>
      <c r="CYC2" s="294"/>
      <c r="CYD2" s="294"/>
      <c r="CYE2" s="294"/>
      <c r="CYF2" s="294"/>
      <c r="CYG2" s="294"/>
      <c r="CYH2" s="294"/>
      <c r="CYI2" s="294"/>
      <c r="CYJ2" s="294"/>
      <c r="CYK2" s="294"/>
      <c r="CYL2" s="294"/>
      <c r="CYM2" s="294"/>
      <c r="CYN2" s="294"/>
      <c r="CYO2" s="294"/>
      <c r="CYP2" s="294"/>
      <c r="CYQ2" s="294"/>
      <c r="CYR2" s="294"/>
      <c r="CYS2" s="294"/>
      <c r="CYT2" s="294"/>
      <c r="CYU2" s="294"/>
      <c r="CYV2" s="294"/>
      <c r="CYW2" s="294"/>
      <c r="CYX2" s="294"/>
      <c r="CYY2" s="294"/>
      <c r="CYZ2" s="294"/>
      <c r="CZA2" s="294"/>
      <c r="CZB2" s="294"/>
      <c r="CZC2" s="294"/>
      <c r="CZD2" s="294"/>
      <c r="CZE2" s="294"/>
      <c r="CZF2" s="294"/>
      <c r="CZG2" s="294"/>
      <c r="CZH2" s="294"/>
      <c r="CZI2" s="294"/>
      <c r="CZJ2" s="294"/>
      <c r="CZK2" s="294"/>
      <c r="CZL2" s="294"/>
      <c r="CZM2" s="294"/>
      <c r="CZN2" s="294"/>
      <c r="CZO2" s="294"/>
      <c r="CZP2" s="294"/>
      <c r="CZQ2" s="294"/>
      <c r="CZR2" s="294"/>
      <c r="CZS2" s="294"/>
      <c r="CZT2" s="294"/>
      <c r="CZU2" s="294"/>
      <c r="CZV2" s="294"/>
      <c r="CZW2" s="294"/>
      <c r="CZX2" s="294"/>
      <c r="CZY2" s="294"/>
      <c r="CZZ2" s="294"/>
      <c r="DAA2" s="294"/>
      <c r="DAB2" s="294"/>
      <c r="DAC2" s="294"/>
      <c r="DAD2" s="294"/>
      <c r="DAE2" s="294"/>
      <c r="DAF2" s="294"/>
      <c r="DAG2" s="294"/>
      <c r="DAH2" s="294"/>
      <c r="DAI2" s="294"/>
      <c r="DAJ2" s="294"/>
      <c r="DAK2" s="294"/>
      <c r="DAL2" s="294"/>
      <c r="DAM2" s="294"/>
      <c r="DAN2" s="294"/>
      <c r="DAO2" s="294"/>
      <c r="DAP2" s="294"/>
      <c r="DAQ2" s="294"/>
      <c r="DAR2" s="294"/>
      <c r="DAS2" s="294"/>
      <c r="DAT2" s="294"/>
      <c r="DAU2" s="294"/>
      <c r="DAV2" s="294"/>
      <c r="DAW2" s="294"/>
      <c r="DAX2" s="294"/>
      <c r="DAY2" s="294"/>
      <c r="DAZ2" s="294"/>
      <c r="DBA2" s="294"/>
      <c r="DBB2" s="294"/>
      <c r="DBC2" s="294"/>
      <c r="DBD2" s="294"/>
      <c r="DBE2" s="294"/>
      <c r="DBF2" s="294"/>
      <c r="DBG2" s="294"/>
      <c r="DBH2" s="294"/>
      <c r="DBI2" s="294"/>
      <c r="DBJ2" s="294"/>
      <c r="DBK2" s="294"/>
      <c r="DBL2" s="294"/>
      <c r="DBM2" s="294"/>
      <c r="DBN2" s="294"/>
      <c r="DBO2" s="294"/>
      <c r="DBP2" s="294"/>
      <c r="DBQ2" s="294"/>
      <c r="DBR2" s="294"/>
      <c r="DBS2" s="294"/>
      <c r="DBT2" s="294"/>
      <c r="DBU2" s="294"/>
      <c r="DBV2" s="294"/>
      <c r="DBW2" s="294"/>
      <c r="DBX2" s="294"/>
      <c r="DBY2" s="294"/>
      <c r="DBZ2" s="294"/>
      <c r="DCA2" s="294"/>
      <c r="DCB2" s="294"/>
      <c r="DCC2" s="294"/>
      <c r="DCD2" s="294"/>
      <c r="DCE2" s="294"/>
      <c r="DCF2" s="294"/>
      <c r="DCG2" s="294"/>
      <c r="DCH2" s="294"/>
      <c r="DCI2" s="294"/>
      <c r="DCJ2" s="294"/>
      <c r="DCK2" s="294"/>
      <c r="DCL2" s="294"/>
      <c r="DCM2" s="294"/>
      <c r="DCN2" s="294"/>
      <c r="DCO2" s="294"/>
      <c r="DCP2" s="294"/>
      <c r="DCQ2" s="294"/>
      <c r="DCR2" s="294"/>
      <c r="DCS2" s="294"/>
      <c r="DCT2" s="294"/>
      <c r="DCU2" s="294"/>
      <c r="DCV2" s="294"/>
      <c r="DCW2" s="294"/>
      <c r="DCX2" s="294"/>
      <c r="DCY2" s="294"/>
      <c r="DCZ2" s="294"/>
      <c r="DDA2" s="294"/>
      <c r="DDB2" s="294"/>
      <c r="DDC2" s="294"/>
      <c r="DDD2" s="294"/>
      <c r="DDE2" s="294"/>
      <c r="DDF2" s="294"/>
      <c r="DDG2" s="294"/>
      <c r="DDH2" s="294"/>
      <c r="DDI2" s="294"/>
      <c r="DDJ2" s="294"/>
      <c r="DDK2" s="294"/>
      <c r="DDL2" s="294"/>
      <c r="DDM2" s="294"/>
      <c r="DDN2" s="294"/>
      <c r="DDO2" s="294"/>
      <c r="DDP2" s="294"/>
      <c r="DDQ2" s="294"/>
      <c r="DDR2" s="294"/>
      <c r="DDS2" s="294"/>
      <c r="DDT2" s="294"/>
      <c r="DDU2" s="294"/>
      <c r="DDV2" s="294"/>
      <c r="DDW2" s="294"/>
      <c r="DDX2" s="294"/>
      <c r="DDY2" s="294"/>
      <c r="DDZ2" s="294"/>
      <c r="DEA2" s="294"/>
      <c r="DEB2" s="294"/>
      <c r="DEC2" s="294"/>
      <c r="DED2" s="294"/>
      <c r="DEE2" s="294"/>
      <c r="DEF2" s="294"/>
      <c r="DEG2" s="294"/>
      <c r="DEH2" s="294"/>
      <c r="DEI2" s="294"/>
      <c r="DEJ2" s="294"/>
      <c r="DEK2" s="294"/>
      <c r="DEL2" s="294"/>
      <c r="DEM2" s="294"/>
      <c r="DEN2" s="294"/>
      <c r="DEO2" s="294"/>
      <c r="DEP2" s="294"/>
      <c r="DEQ2" s="294"/>
      <c r="DER2" s="294"/>
      <c r="DES2" s="294"/>
      <c r="DET2" s="294"/>
      <c r="DEU2" s="294"/>
      <c r="DEV2" s="294"/>
      <c r="DEW2" s="294"/>
      <c r="DEX2" s="294"/>
      <c r="DEY2" s="294"/>
      <c r="DEZ2" s="294"/>
      <c r="DFA2" s="294"/>
      <c r="DFB2" s="294"/>
      <c r="DFC2" s="294"/>
      <c r="DFD2" s="294"/>
      <c r="DFE2" s="294"/>
      <c r="DFF2" s="294"/>
      <c r="DFG2" s="294"/>
      <c r="DFH2" s="294"/>
      <c r="DFI2" s="294"/>
      <c r="DFJ2" s="294"/>
      <c r="DFK2" s="294"/>
      <c r="DFL2" s="294"/>
      <c r="DFM2" s="294"/>
      <c r="DFN2" s="294"/>
      <c r="DFO2" s="294"/>
      <c r="DFP2" s="294"/>
      <c r="DFQ2" s="294"/>
      <c r="DFR2" s="294"/>
      <c r="DFS2" s="294"/>
      <c r="DFT2" s="294"/>
      <c r="DFU2" s="294"/>
      <c r="DFV2" s="294"/>
      <c r="DFW2" s="294"/>
      <c r="DFX2" s="294"/>
      <c r="DFY2" s="294"/>
      <c r="DFZ2" s="294"/>
      <c r="DGA2" s="294"/>
      <c r="DGB2" s="294"/>
      <c r="DGC2" s="294"/>
      <c r="DGD2" s="294"/>
      <c r="DGE2" s="294"/>
      <c r="DGF2" s="294"/>
      <c r="DGG2" s="294"/>
      <c r="DGH2" s="294"/>
      <c r="DGI2" s="294"/>
      <c r="DGJ2" s="294"/>
      <c r="DGK2" s="294"/>
      <c r="DGL2" s="294"/>
      <c r="DGM2" s="294"/>
      <c r="DGN2" s="294"/>
      <c r="DGO2" s="294"/>
      <c r="DGP2" s="294"/>
      <c r="DGQ2" s="294"/>
      <c r="DGR2" s="294"/>
      <c r="DGS2" s="294"/>
      <c r="DGT2" s="294"/>
      <c r="DGU2" s="294"/>
      <c r="DGV2" s="294"/>
      <c r="DGW2" s="294"/>
      <c r="DGX2" s="294"/>
      <c r="DGY2" s="294"/>
      <c r="DGZ2" s="294"/>
      <c r="DHA2" s="294"/>
      <c r="DHB2" s="294"/>
      <c r="DHC2" s="294"/>
      <c r="DHD2" s="294"/>
      <c r="DHE2" s="294"/>
      <c r="DHF2" s="294"/>
      <c r="DHG2" s="294"/>
      <c r="DHH2" s="294"/>
      <c r="DHI2" s="294"/>
      <c r="DHJ2" s="294"/>
      <c r="DHK2" s="294"/>
      <c r="DHL2" s="294"/>
      <c r="DHM2" s="294"/>
      <c r="DHN2" s="294"/>
      <c r="DHO2" s="294"/>
      <c r="DHP2" s="294"/>
      <c r="DHQ2" s="294"/>
      <c r="DHR2" s="294"/>
      <c r="DHS2" s="294"/>
      <c r="DHT2" s="294"/>
      <c r="DHU2" s="294"/>
      <c r="DHV2" s="294"/>
      <c r="DHW2" s="294"/>
      <c r="DHX2" s="294"/>
      <c r="DHY2" s="294"/>
      <c r="DHZ2" s="294"/>
      <c r="DIA2" s="294"/>
      <c r="DIB2" s="294"/>
      <c r="DIC2" s="294"/>
      <c r="DID2" s="294"/>
      <c r="DIE2" s="294"/>
      <c r="DIF2" s="294"/>
      <c r="DIG2" s="294"/>
      <c r="DIH2" s="294"/>
      <c r="DII2" s="294"/>
      <c r="DIJ2" s="294"/>
      <c r="DIK2" s="294"/>
      <c r="DIL2" s="294"/>
      <c r="DIM2" s="294"/>
      <c r="DIN2" s="294"/>
      <c r="DIO2" s="294"/>
      <c r="DIP2" s="294"/>
      <c r="DIQ2" s="294"/>
      <c r="DIR2" s="294"/>
      <c r="DIS2" s="294"/>
      <c r="DIT2" s="294"/>
      <c r="DIU2" s="294"/>
      <c r="DIV2" s="294"/>
      <c r="DIW2" s="294"/>
      <c r="DIX2" s="294"/>
      <c r="DIY2" s="294"/>
      <c r="DIZ2" s="294"/>
      <c r="DJA2" s="294"/>
      <c r="DJB2" s="294"/>
      <c r="DJC2" s="294"/>
      <c r="DJD2" s="294"/>
      <c r="DJE2" s="294"/>
      <c r="DJF2" s="294"/>
      <c r="DJG2" s="294"/>
      <c r="DJH2" s="294"/>
      <c r="DJI2" s="294"/>
      <c r="DJJ2" s="294"/>
      <c r="DJK2" s="294"/>
      <c r="DJL2" s="294"/>
      <c r="DJM2" s="294"/>
      <c r="DJN2" s="294"/>
      <c r="DJO2" s="294"/>
      <c r="DJP2" s="294"/>
      <c r="DJQ2" s="294"/>
      <c r="DJR2" s="294"/>
      <c r="DJS2" s="294"/>
      <c r="DJT2" s="294"/>
      <c r="DJU2" s="294"/>
      <c r="DJV2" s="294"/>
      <c r="DJW2" s="294"/>
      <c r="DJX2" s="294"/>
      <c r="DJY2" s="294"/>
      <c r="DJZ2" s="294"/>
      <c r="DKA2" s="294"/>
      <c r="DKB2" s="294"/>
      <c r="DKC2" s="294"/>
      <c r="DKD2" s="294"/>
      <c r="DKE2" s="294"/>
      <c r="DKF2" s="294"/>
      <c r="DKG2" s="294"/>
      <c r="DKH2" s="294"/>
      <c r="DKI2" s="294"/>
      <c r="DKJ2" s="294"/>
      <c r="DKK2" s="294"/>
      <c r="DKL2" s="294"/>
      <c r="DKM2" s="294"/>
      <c r="DKN2" s="294"/>
      <c r="DKO2" s="294"/>
      <c r="DKP2" s="294"/>
      <c r="DKQ2" s="294"/>
      <c r="DKR2" s="294"/>
      <c r="DKS2" s="294"/>
      <c r="DKT2" s="294"/>
      <c r="DKU2" s="294"/>
      <c r="DKV2" s="294"/>
      <c r="DKW2" s="294"/>
      <c r="DKX2" s="294"/>
      <c r="DKY2" s="294"/>
      <c r="DKZ2" s="294"/>
      <c r="DLA2" s="294"/>
      <c r="DLB2" s="294"/>
      <c r="DLC2" s="294"/>
      <c r="DLD2" s="294"/>
      <c r="DLE2" s="294"/>
      <c r="DLF2" s="294"/>
      <c r="DLG2" s="294"/>
      <c r="DLH2" s="294"/>
      <c r="DLI2" s="294"/>
      <c r="DLJ2" s="294"/>
      <c r="DLK2" s="294"/>
      <c r="DLL2" s="294"/>
      <c r="DLM2" s="294"/>
      <c r="DLN2" s="294"/>
      <c r="DLO2" s="294"/>
      <c r="DLP2" s="294"/>
      <c r="DLQ2" s="294"/>
      <c r="DLR2" s="294"/>
      <c r="DLS2" s="294"/>
      <c r="DLT2" s="294"/>
      <c r="DLU2" s="294"/>
      <c r="DLV2" s="294"/>
      <c r="DLW2" s="294"/>
      <c r="DLX2" s="294"/>
      <c r="DLY2" s="294"/>
      <c r="DLZ2" s="294"/>
      <c r="DMA2" s="294"/>
      <c r="DMB2" s="294"/>
      <c r="DMC2" s="294"/>
      <c r="DMD2" s="294"/>
      <c r="DME2" s="294"/>
      <c r="DMF2" s="294"/>
      <c r="DMG2" s="294"/>
      <c r="DMH2" s="294"/>
      <c r="DMI2" s="294"/>
      <c r="DMJ2" s="294"/>
      <c r="DMK2" s="294"/>
      <c r="DML2" s="294"/>
      <c r="DMM2" s="294"/>
      <c r="DMN2" s="294"/>
      <c r="DMO2" s="294"/>
      <c r="DMP2" s="294"/>
      <c r="DMQ2" s="294"/>
      <c r="DMR2" s="294"/>
      <c r="DMS2" s="294"/>
      <c r="DMT2" s="294"/>
      <c r="DMU2" s="294"/>
      <c r="DMV2" s="294"/>
      <c r="DMW2" s="294"/>
      <c r="DMX2" s="294"/>
      <c r="DMY2" s="294"/>
      <c r="DMZ2" s="294"/>
      <c r="DNA2" s="294"/>
      <c r="DNB2" s="294"/>
      <c r="DNC2" s="294"/>
      <c r="DND2" s="294"/>
      <c r="DNE2" s="294"/>
      <c r="DNF2" s="294"/>
      <c r="DNG2" s="294"/>
      <c r="DNH2" s="294"/>
      <c r="DNI2" s="294"/>
      <c r="DNJ2" s="294"/>
      <c r="DNK2" s="294"/>
      <c r="DNL2" s="294"/>
      <c r="DNM2" s="294"/>
      <c r="DNN2" s="294"/>
      <c r="DNO2" s="294"/>
      <c r="DNP2" s="294"/>
      <c r="DNQ2" s="294"/>
      <c r="DNR2" s="294"/>
      <c r="DNS2" s="294"/>
      <c r="DNT2" s="294"/>
      <c r="DNU2" s="294"/>
      <c r="DNV2" s="294"/>
      <c r="DNW2" s="294"/>
      <c r="DNX2" s="294"/>
      <c r="DNY2" s="294"/>
      <c r="DNZ2" s="294"/>
      <c r="DOA2" s="294"/>
      <c r="DOB2" s="294"/>
      <c r="DOC2" s="294"/>
      <c r="DOD2" s="294"/>
      <c r="DOE2" s="294"/>
      <c r="DOF2" s="294"/>
      <c r="DOG2" s="294"/>
      <c r="DOH2" s="294"/>
      <c r="DOI2" s="294"/>
      <c r="DOJ2" s="294"/>
      <c r="DOK2" s="294"/>
      <c r="DOL2" s="294"/>
      <c r="DOM2" s="294"/>
      <c r="DON2" s="294"/>
      <c r="DOO2" s="294"/>
      <c r="DOP2" s="294"/>
      <c r="DOQ2" s="294"/>
      <c r="DOR2" s="294"/>
      <c r="DOS2" s="294"/>
      <c r="DOT2" s="294"/>
      <c r="DOU2" s="294"/>
      <c r="DOV2" s="294"/>
      <c r="DOW2" s="294"/>
      <c r="DOX2" s="294"/>
      <c r="DOY2" s="294"/>
      <c r="DOZ2" s="294"/>
      <c r="DPA2" s="294"/>
      <c r="DPB2" s="294"/>
      <c r="DPC2" s="294"/>
      <c r="DPD2" s="294"/>
      <c r="DPE2" s="294"/>
      <c r="DPF2" s="294"/>
      <c r="DPG2" s="294"/>
      <c r="DPH2" s="294"/>
      <c r="DPI2" s="294"/>
      <c r="DPJ2" s="294"/>
      <c r="DPK2" s="294"/>
      <c r="DPL2" s="294"/>
      <c r="DPM2" s="294"/>
      <c r="DPN2" s="294"/>
      <c r="DPO2" s="294"/>
      <c r="DPP2" s="294"/>
      <c r="DPQ2" s="294"/>
      <c r="DPR2" s="294"/>
      <c r="DPS2" s="294"/>
      <c r="DPT2" s="294"/>
      <c r="DPU2" s="294"/>
      <c r="DPV2" s="294"/>
      <c r="DPW2" s="294"/>
      <c r="DPX2" s="294"/>
      <c r="DPY2" s="294"/>
      <c r="DPZ2" s="294"/>
      <c r="DQA2" s="294"/>
      <c r="DQB2" s="294"/>
      <c r="DQC2" s="294"/>
      <c r="DQD2" s="294"/>
      <c r="DQE2" s="294"/>
      <c r="DQF2" s="294"/>
      <c r="DQG2" s="294"/>
      <c r="DQH2" s="294"/>
      <c r="DQI2" s="294"/>
      <c r="DQJ2" s="294"/>
      <c r="DQK2" s="294"/>
      <c r="DQL2" s="294"/>
      <c r="DQM2" s="294"/>
      <c r="DQN2" s="294"/>
      <c r="DQO2" s="294"/>
      <c r="DQP2" s="294"/>
      <c r="DQQ2" s="294"/>
      <c r="DQR2" s="294"/>
      <c r="DQS2" s="294"/>
      <c r="DQT2" s="294"/>
      <c r="DQU2" s="294"/>
      <c r="DQV2" s="294"/>
      <c r="DQW2" s="294"/>
      <c r="DQX2" s="294"/>
      <c r="DQY2" s="294"/>
      <c r="DQZ2" s="294"/>
      <c r="DRA2" s="294"/>
      <c r="DRB2" s="294"/>
      <c r="DRC2" s="294"/>
      <c r="DRD2" s="294"/>
      <c r="DRE2" s="294"/>
      <c r="DRF2" s="294"/>
      <c r="DRG2" s="294"/>
      <c r="DRH2" s="294"/>
      <c r="DRI2" s="294"/>
      <c r="DRJ2" s="294"/>
      <c r="DRK2" s="294"/>
      <c r="DRL2" s="294"/>
      <c r="DRM2" s="294"/>
      <c r="DRN2" s="294"/>
      <c r="DRO2" s="294"/>
      <c r="DRP2" s="294"/>
      <c r="DRQ2" s="294"/>
      <c r="DRR2" s="294"/>
      <c r="DRS2" s="294"/>
      <c r="DRT2" s="294"/>
      <c r="DRU2" s="294"/>
      <c r="DRV2" s="294"/>
      <c r="DRW2" s="294"/>
      <c r="DRX2" s="294"/>
      <c r="DRY2" s="294"/>
      <c r="DRZ2" s="294"/>
      <c r="DSA2" s="294"/>
      <c r="DSB2" s="294"/>
      <c r="DSC2" s="294"/>
      <c r="DSD2" s="294"/>
      <c r="DSE2" s="294"/>
      <c r="DSF2" s="294"/>
      <c r="DSG2" s="294"/>
      <c r="DSH2" s="294"/>
      <c r="DSI2" s="294"/>
      <c r="DSJ2" s="294"/>
      <c r="DSK2" s="294"/>
      <c r="DSL2" s="294"/>
      <c r="DSM2" s="294"/>
      <c r="DSN2" s="294"/>
      <c r="DSO2" s="294"/>
      <c r="DSP2" s="294"/>
      <c r="DSQ2" s="294"/>
      <c r="DSR2" s="294"/>
      <c r="DSS2" s="294"/>
      <c r="DST2" s="294"/>
      <c r="DSU2" s="294"/>
      <c r="DSV2" s="294"/>
      <c r="DSW2" s="294"/>
      <c r="DSX2" s="294"/>
      <c r="DSY2" s="294"/>
      <c r="DSZ2" s="294"/>
      <c r="DTA2" s="294"/>
      <c r="DTB2" s="294"/>
      <c r="DTC2" s="294"/>
      <c r="DTD2" s="294"/>
      <c r="DTE2" s="294"/>
      <c r="DTF2" s="294"/>
      <c r="DTG2" s="294"/>
      <c r="DTH2" s="294"/>
      <c r="DTI2" s="294"/>
      <c r="DTJ2" s="294"/>
      <c r="DTK2" s="294"/>
      <c r="DTL2" s="294"/>
      <c r="DTM2" s="294"/>
      <c r="DTN2" s="294"/>
      <c r="DTO2" s="294"/>
      <c r="DTP2" s="294"/>
      <c r="DTQ2" s="294"/>
      <c r="DTR2" s="294"/>
      <c r="DTS2" s="294"/>
      <c r="DTT2" s="294"/>
      <c r="DTU2" s="294"/>
      <c r="DTV2" s="294"/>
      <c r="DTW2" s="294"/>
      <c r="DTX2" s="294"/>
      <c r="DTY2" s="294"/>
      <c r="DTZ2" s="294"/>
      <c r="DUA2" s="294"/>
      <c r="DUB2" s="294"/>
      <c r="DUC2" s="294"/>
      <c r="DUD2" s="294"/>
      <c r="DUE2" s="294"/>
      <c r="DUF2" s="294"/>
      <c r="DUG2" s="294"/>
      <c r="DUH2" s="294"/>
      <c r="DUI2" s="294"/>
      <c r="DUJ2" s="294"/>
      <c r="DUK2" s="294"/>
      <c r="DUL2" s="294"/>
      <c r="DUM2" s="294"/>
      <c r="DUN2" s="294"/>
      <c r="DUO2" s="294"/>
      <c r="DUP2" s="294"/>
      <c r="DUQ2" s="294"/>
      <c r="DUR2" s="294"/>
      <c r="DUS2" s="294"/>
      <c r="DUT2" s="294"/>
      <c r="DUU2" s="294"/>
      <c r="DUV2" s="294"/>
      <c r="DUW2" s="294"/>
      <c r="DUX2" s="294"/>
      <c r="DUY2" s="294"/>
      <c r="DUZ2" s="294"/>
      <c r="DVA2" s="294"/>
      <c r="DVB2" s="294"/>
      <c r="DVC2" s="294"/>
      <c r="DVD2" s="294"/>
      <c r="DVE2" s="294"/>
      <c r="DVF2" s="294"/>
      <c r="DVG2" s="294"/>
      <c r="DVH2" s="294"/>
      <c r="DVI2" s="294"/>
      <c r="DVJ2" s="294"/>
      <c r="DVK2" s="294"/>
      <c r="DVL2" s="294"/>
      <c r="DVM2" s="294"/>
      <c r="DVN2" s="294"/>
      <c r="DVO2" s="294"/>
      <c r="DVP2" s="294"/>
      <c r="DVQ2" s="294"/>
      <c r="DVR2" s="294"/>
      <c r="DVS2" s="294"/>
      <c r="DVT2" s="294"/>
      <c r="DVU2" s="294"/>
      <c r="DVV2" s="294"/>
      <c r="DVW2" s="294"/>
      <c r="DVX2" s="294"/>
      <c r="DVY2" s="294"/>
      <c r="DVZ2" s="294"/>
      <c r="DWA2" s="294"/>
      <c r="DWB2" s="294"/>
      <c r="DWC2" s="294"/>
      <c r="DWD2" s="294"/>
      <c r="DWE2" s="294"/>
      <c r="DWF2" s="294"/>
      <c r="DWG2" s="294"/>
      <c r="DWH2" s="294"/>
      <c r="DWI2" s="294"/>
      <c r="DWJ2" s="294"/>
      <c r="DWK2" s="294"/>
      <c r="DWL2" s="294"/>
      <c r="DWM2" s="294"/>
      <c r="DWN2" s="294"/>
      <c r="DWO2" s="294"/>
      <c r="DWP2" s="294"/>
      <c r="DWQ2" s="294"/>
      <c r="DWR2" s="294"/>
      <c r="DWS2" s="294"/>
      <c r="DWT2" s="294"/>
      <c r="DWU2" s="294"/>
      <c r="DWV2" s="294"/>
      <c r="DWW2" s="294"/>
      <c r="DWX2" s="294"/>
      <c r="DWY2" s="294"/>
      <c r="DWZ2" s="294"/>
      <c r="DXA2" s="294"/>
      <c r="DXB2" s="294"/>
      <c r="DXC2" s="294"/>
      <c r="DXD2" s="294"/>
      <c r="DXE2" s="294"/>
      <c r="DXF2" s="294"/>
      <c r="DXG2" s="294"/>
      <c r="DXH2" s="294"/>
      <c r="DXI2" s="294"/>
      <c r="DXJ2" s="294"/>
      <c r="DXK2" s="294"/>
      <c r="DXL2" s="294"/>
      <c r="DXM2" s="294"/>
      <c r="DXN2" s="294"/>
      <c r="DXO2" s="294"/>
      <c r="DXP2" s="294"/>
      <c r="DXQ2" s="294"/>
      <c r="DXR2" s="294"/>
      <c r="DXS2" s="294"/>
      <c r="DXT2" s="294"/>
      <c r="DXU2" s="294"/>
      <c r="DXV2" s="294"/>
      <c r="DXW2" s="294"/>
      <c r="DXX2" s="294"/>
      <c r="DXY2" s="294"/>
      <c r="DXZ2" s="294"/>
      <c r="DYA2" s="294"/>
      <c r="DYB2" s="294"/>
      <c r="DYC2" s="294"/>
      <c r="DYD2" s="294"/>
      <c r="DYE2" s="294"/>
      <c r="DYF2" s="294"/>
      <c r="DYG2" s="294"/>
      <c r="DYH2" s="294"/>
      <c r="DYI2" s="294"/>
      <c r="DYJ2" s="294"/>
      <c r="DYK2" s="294"/>
      <c r="DYL2" s="294"/>
      <c r="DYM2" s="294"/>
      <c r="DYN2" s="294"/>
      <c r="DYO2" s="294"/>
      <c r="DYP2" s="294"/>
      <c r="DYQ2" s="294"/>
      <c r="DYR2" s="294"/>
      <c r="DYS2" s="294"/>
      <c r="DYT2" s="294"/>
      <c r="DYU2" s="294"/>
      <c r="DYV2" s="294"/>
      <c r="DYW2" s="294"/>
      <c r="DYX2" s="294"/>
      <c r="DYY2" s="294"/>
      <c r="DYZ2" s="294"/>
      <c r="DZA2" s="294"/>
      <c r="DZB2" s="294"/>
      <c r="DZC2" s="294"/>
      <c r="DZD2" s="294"/>
      <c r="DZE2" s="294"/>
      <c r="DZF2" s="294"/>
      <c r="DZG2" s="294"/>
      <c r="DZH2" s="294"/>
      <c r="DZI2" s="294"/>
      <c r="DZJ2" s="294"/>
      <c r="DZK2" s="294"/>
      <c r="DZL2" s="294"/>
      <c r="DZM2" s="294"/>
      <c r="DZN2" s="294"/>
      <c r="DZO2" s="294"/>
      <c r="DZP2" s="294"/>
      <c r="DZQ2" s="294"/>
      <c r="DZR2" s="294"/>
      <c r="DZS2" s="294"/>
      <c r="DZT2" s="294"/>
      <c r="DZU2" s="294"/>
      <c r="DZV2" s="294"/>
      <c r="DZW2" s="294"/>
      <c r="DZX2" s="294"/>
      <c r="DZY2" s="294"/>
      <c r="DZZ2" s="294"/>
      <c r="EAA2" s="294"/>
      <c r="EAB2" s="294"/>
      <c r="EAC2" s="294"/>
      <c r="EAD2" s="294"/>
      <c r="EAE2" s="294"/>
      <c r="EAF2" s="294"/>
      <c r="EAG2" s="294"/>
      <c r="EAH2" s="294"/>
      <c r="EAI2" s="294"/>
      <c r="EAJ2" s="294"/>
      <c r="EAK2" s="294"/>
      <c r="EAL2" s="294"/>
      <c r="EAM2" s="294"/>
      <c r="EAN2" s="294"/>
      <c r="EAO2" s="294"/>
      <c r="EAP2" s="294"/>
      <c r="EAQ2" s="294"/>
      <c r="EAR2" s="294"/>
      <c r="EAS2" s="294"/>
      <c r="EAT2" s="294"/>
      <c r="EAU2" s="294"/>
      <c r="EAV2" s="294"/>
      <c r="EAW2" s="294"/>
      <c r="EAX2" s="294"/>
      <c r="EAY2" s="294"/>
      <c r="EAZ2" s="294"/>
      <c r="EBA2" s="294"/>
      <c r="EBB2" s="294"/>
      <c r="EBC2" s="294"/>
      <c r="EBD2" s="294"/>
      <c r="EBE2" s="294"/>
      <c r="EBF2" s="294"/>
      <c r="EBG2" s="294"/>
      <c r="EBH2" s="294"/>
      <c r="EBI2" s="294"/>
      <c r="EBJ2" s="294"/>
      <c r="EBK2" s="294"/>
      <c r="EBL2" s="294"/>
      <c r="EBM2" s="294"/>
      <c r="EBN2" s="294"/>
      <c r="EBO2" s="294"/>
      <c r="EBP2" s="294"/>
      <c r="EBQ2" s="294"/>
      <c r="EBR2" s="294"/>
      <c r="EBS2" s="294"/>
      <c r="EBT2" s="294"/>
      <c r="EBU2" s="294"/>
      <c r="EBV2" s="294"/>
      <c r="EBW2" s="294"/>
      <c r="EBX2" s="294"/>
      <c r="EBY2" s="294"/>
      <c r="EBZ2" s="294"/>
      <c r="ECA2" s="294"/>
      <c r="ECB2" s="294"/>
      <c r="ECC2" s="294"/>
      <c r="ECD2" s="294"/>
      <c r="ECE2" s="294"/>
      <c r="ECF2" s="294"/>
      <c r="ECG2" s="294"/>
      <c r="ECH2" s="294"/>
      <c r="ECI2" s="294"/>
      <c r="ECJ2" s="294"/>
      <c r="ECK2" s="294"/>
      <c r="ECL2" s="294"/>
      <c r="ECM2" s="294"/>
      <c r="ECN2" s="294"/>
      <c r="ECO2" s="294"/>
      <c r="ECP2" s="294"/>
      <c r="ECQ2" s="294"/>
      <c r="ECR2" s="294"/>
      <c r="ECS2" s="294"/>
      <c r="ECT2" s="294"/>
      <c r="ECU2" s="294"/>
      <c r="ECV2" s="294"/>
      <c r="ECW2" s="294"/>
      <c r="ECX2" s="294"/>
      <c r="ECY2" s="294"/>
      <c r="ECZ2" s="294"/>
      <c r="EDA2" s="294"/>
      <c r="EDB2" s="294"/>
      <c r="EDC2" s="294"/>
      <c r="EDD2" s="294"/>
      <c r="EDE2" s="294"/>
      <c r="EDF2" s="294"/>
      <c r="EDG2" s="294"/>
      <c r="EDH2" s="294"/>
      <c r="EDI2" s="294"/>
      <c r="EDJ2" s="294"/>
      <c r="EDK2" s="294"/>
      <c r="EDL2" s="294"/>
      <c r="EDM2" s="294"/>
      <c r="EDN2" s="294"/>
      <c r="EDO2" s="294"/>
      <c r="EDP2" s="294"/>
      <c r="EDQ2" s="294"/>
      <c r="EDR2" s="294"/>
      <c r="EDS2" s="294"/>
      <c r="EDT2" s="294"/>
      <c r="EDU2" s="294"/>
      <c r="EDV2" s="294"/>
      <c r="EDW2" s="294"/>
      <c r="EDX2" s="294"/>
      <c r="EDY2" s="294"/>
      <c r="EDZ2" s="294"/>
      <c r="EEA2" s="294"/>
      <c r="EEB2" s="294"/>
      <c r="EEC2" s="294"/>
      <c r="EED2" s="294"/>
      <c r="EEE2" s="294"/>
      <c r="EEF2" s="294"/>
      <c r="EEG2" s="294"/>
      <c r="EEH2" s="294"/>
      <c r="EEI2" s="294"/>
      <c r="EEJ2" s="294"/>
      <c r="EEK2" s="294"/>
      <c r="EEL2" s="294"/>
      <c r="EEM2" s="294"/>
      <c r="EEN2" s="294"/>
      <c r="EEO2" s="294"/>
      <c r="EEP2" s="294"/>
      <c r="EEQ2" s="294"/>
      <c r="EER2" s="294"/>
      <c r="EES2" s="294"/>
      <c r="EET2" s="294"/>
      <c r="EEU2" s="294"/>
      <c r="EEV2" s="294"/>
      <c r="EEW2" s="294"/>
      <c r="EEX2" s="294"/>
      <c r="EEY2" s="294"/>
      <c r="EEZ2" s="294"/>
      <c r="EFA2" s="294"/>
      <c r="EFB2" s="294"/>
      <c r="EFC2" s="294"/>
      <c r="EFD2" s="294"/>
      <c r="EFE2" s="294"/>
      <c r="EFF2" s="294"/>
      <c r="EFG2" s="294"/>
      <c r="EFH2" s="294"/>
      <c r="EFI2" s="294"/>
      <c r="EFJ2" s="294"/>
      <c r="EFK2" s="294"/>
      <c r="EFL2" s="294"/>
      <c r="EFM2" s="294"/>
      <c r="EFN2" s="294"/>
      <c r="EFO2" s="294"/>
      <c r="EFP2" s="294"/>
      <c r="EFQ2" s="294"/>
      <c r="EFR2" s="294"/>
      <c r="EFS2" s="294"/>
      <c r="EFT2" s="294"/>
      <c r="EFU2" s="294"/>
      <c r="EFV2" s="294"/>
      <c r="EFW2" s="294"/>
      <c r="EFX2" s="294"/>
      <c r="EFY2" s="294"/>
      <c r="EFZ2" s="294"/>
      <c r="EGA2" s="294"/>
      <c r="EGB2" s="294"/>
      <c r="EGC2" s="294"/>
      <c r="EGD2" s="294"/>
      <c r="EGE2" s="294"/>
      <c r="EGF2" s="294"/>
      <c r="EGG2" s="294"/>
      <c r="EGH2" s="294"/>
      <c r="EGI2" s="294"/>
      <c r="EGJ2" s="294"/>
      <c r="EGK2" s="294"/>
      <c r="EGL2" s="294"/>
      <c r="EGM2" s="294"/>
      <c r="EGN2" s="294"/>
      <c r="EGO2" s="294"/>
      <c r="EGP2" s="294"/>
      <c r="EGQ2" s="294"/>
      <c r="EGR2" s="294"/>
      <c r="EGS2" s="294"/>
      <c r="EGT2" s="294"/>
      <c r="EGU2" s="294"/>
      <c r="EGV2" s="294"/>
      <c r="EGW2" s="294"/>
      <c r="EGX2" s="294"/>
      <c r="EGY2" s="294"/>
      <c r="EGZ2" s="294"/>
      <c r="EHA2" s="294"/>
      <c r="EHB2" s="294"/>
      <c r="EHC2" s="294"/>
      <c r="EHD2" s="294"/>
      <c r="EHE2" s="294"/>
      <c r="EHF2" s="294"/>
      <c r="EHG2" s="294"/>
      <c r="EHH2" s="294"/>
      <c r="EHI2" s="294"/>
      <c r="EHJ2" s="294"/>
      <c r="EHK2" s="294"/>
      <c r="EHL2" s="294"/>
      <c r="EHM2" s="294"/>
      <c r="EHN2" s="294"/>
      <c r="EHO2" s="294"/>
      <c r="EHP2" s="294"/>
      <c r="EHQ2" s="294"/>
      <c r="EHR2" s="294"/>
      <c r="EHS2" s="294"/>
      <c r="EHT2" s="294"/>
      <c r="EHU2" s="294"/>
      <c r="EHV2" s="294"/>
      <c r="EHW2" s="294"/>
      <c r="EHX2" s="294"/>
      <c r="EHY2" s="294"/>
      <c r="EHZ2" s="294"/>
      <c r="EIA2" s="294"/>
      <c r="EIB2" s="294"/>
      <c r="EIC2" s="294"/>
      <c r="EID2" s="294"/>
      <c r="EIE2" s="294"/>
      <c r="EIF2" s="294"/>
      <c r="EIG2" s="294"/>
      <c r="EIH2" s="294"/>
      <c r="EII2" s="294"/>
      <c r="EIJ2" s="294"/>
      <c r="EIK2" s="294"/>
      <c r="EIL2" s="294"/>
      <c r="EIM2" s="294"/>
      <c r="EIN2" s="294"/>
      <c r="EIO2" s="294"/>
      <c r="EIP2" s="294"/>
      <c r="EIQ2" s="294"/>
      <c r="EIR2" s="294"/>
      <c r="EIS2" s="294"/>
      <c r="EIT2" s="294"/>
      <c r="EIU2" s="294"/>
      <c r="EIV2" s="294"/>
      <c r="EIW2" s="294"/>
      <c r="EIX2" s="294"/>
      <c r="EIY2" s="294"/>
      <c r="EIZ2" s="294"/>
      <c r="EJA2" s="294"/>
      <c r="EJB2" s="294"/>
      <c r="EJC2" s="294"/>
      <c r="EJD2" s="294"/>
      <c r="EJE2" s="294"/>
      <c r="EJF2" s="294"/>
      <c r="EJG2" s="294"/>
      <c r="EJH2" s="294"/>
      <c r="EJI2" s="294"/>
      <c r="EJJ2" s="294"/>
      <c r="EJK2" s="294"/>
      <c r="EJL2" s="294"/>
      <c r="EJM2" s="294"/>
      <c r="EJN2" s="294"/>
      <c r="EJO2" s="294"/>
      <c r="EJP2" s="294"/>
      <c r="EJQ2" s="294"/>
      <c r="EJR2" s="294"/>
      <c r="EJS2" s="294"/>
      <c r="EJT2" s="294"/>
      <c r="EJU2" s="294"/>
      <c r="EJV2" s="294"/>
      <c r="EJW2" s="294"/>
      <c r="EJX2" s="294"/>
      <c r="EJY2" s="294"/>
      <c r="EJZ2" s="294"/>
      <c r="EKA2" s="294"/>
      <c r="EKB2" s="294"/>
      <c r="EKC2" s="294"/>
      <c r="EKD2" s="294"/>
      <c r="EKE2" s="294"/>
      <c r="EKF2" s="294"/>
      <c r="EKG2" s="294"/>
      <c r="EKH2" s="294"/>
      <c r="EKI2" s="294"/>
      <c r="EKJ2" s="294"/>
      <c r="EKK2" s="294"/>
      <c r="EKL2" s="294"/>
      <c r="EKM2" s="294"/>
      <c r="EKN2" s="294"/>
      <c r="EKO2" s="294"/>
      <c r="EKP2" s="294"/>
      <c r="EKQ2" s="294"/>
      <c r="EKR2" s="294"/>
      <c r="EKS2" s="294"/>
      <c r="EKT2" s="294"/>
      <c r="EKU2" s="294"/>
      <c r="EKV2" s="294"/>
      <c r="EKW2" s="294"/>
      <c r="EKX2" s="294"/>
      <c r="EKY2" s="294"/>
      <c r="EKZ2" s="294"/>
      <c r="ELA2" s="294"/>
      <c r="ELB2" s="294"/>
      <c r="ELC2" s="294"/>
      <c r="ELD2" s="294"/>
      <c r="ELE2" s="294"/>
      <c r="ELF2" s="294"/>
      <c r="ELG2" s="294"/>
      <c r="ELH2" s="294"/>
      <c r="ELI2" s="294"/>
      <c r="ELJ2" s="294"/>
      <c r="ELK2" s="294"/>
      <c r="ELL2" s="294"/>
      <c r="ELM2" s="294"/>
      <c r="ELN2" s="294"/>
      <c r="ELO2" s="294"/>
      <c r="ELP2" s="294"/>
      <c r="ELQ2" s="294"/>
      <c r="ELR2" s="294"/>
      <c r="ELS2" s="294"/>
      <c r="ELT2" s="294"/>
      <c r="ELU2" s="294"/>
      <c r="ELV2" s="294"/>
      <c r="ELW2" s="294"/>
      <c r="ELX2" s="294"/>
      <c r="ELY2" s="294"/>
      <c r="ELZ2" s="294"/>
      <c r="EMA2" s="294"/>
      <c r="EMB2" s="294"/>
      <c r="EMC2" s="294"/>
      <c r="EMD2" s="294"/>
      <c r="EME2" s="294"/>
      <c r="EMF2" s="294"/>
      <c r="EMG2" s="294"/>
      <c r="EMH2" s="294"/>
      <c r="EMI2" s="294"/>
      <c r="EMJ2" s="294"/>
      <c r="EMK2" s="294"/>
      <c r="EML2" s="294"/>
      <c r="EMM2" s="294"/>
      <c r="EMN2" s="294"/>
      <c r="EMO2" s="294"/>
      <c r="EMP2" s="294"/>
      <c r="EMQ2" s="294"/>
      <c r="EMR2" s="294"/>
      <c r="EMS2" s="294"/>
      <c r="EMT2" s="294"/>
      <c r="EMU2" s="294"/>
      <c r="EMV2" s="294"/>
      <c r="EMW2" s="294"/>
      <c r="EMX2" s="294"/>
      <c r="EMY2" s="294"/>
      <c r="EMZ2" s="294"/>
      <c r="ENA2" s="294"/>
      <c r="ENB2" s="294"/>
      <c r="ENC2" s="294"/>
      <c r="END2" s="294"/>
      <c r="ENE2" s="294"/>
      <c r="ENF2" s="294"/>
      <c r="ENG2" s="294"/>
      <c r="ENH2" s="294"/>
      <c r="ENI2" s="294"/>
      <c r="ENJ2" s="294"/>
      <c r="ENK2" s="294"/>
      <c r="ENL2" s="294"/>
      <c r="ENM2" s="294"/>
      <c r="ENN2" s="294"/>
      <c r="ENO2" s="294"/>
      <c r="ENP2" s="294"/>
      <c r="ENQ2" s="294"/>
      <c r="ENR2" s="294"/>
      <c r="ENS2" s="294"/>
      <c r="ENT2" s="294"/>
      <c r="ENU2" s="294"/>
      <c r="ENV2" s="294"/>
      <c r="ENW2" s="294"/>
      <c r="ENX2" s="294"/>
      <c r="ENY2" s="294"/>
      <c r="ENZ2" s="294"/>
      <c r="EOA2" s="294"/>
      <c r="EOB2" s="294"/>
      <c r="EOC2" s="294"/>
      <c r="EOD2" s="294"/>
      <c r="EOE2" s="294"/>
      <c r="EOF2" s="294"/>
      <c r="EOG2" s="294"/>
      <c r="EOH2" s="294"/>
      <c r="EOI2" s="294"/>
      <c r="EOJ2" s="294"/>
      <c r="EOK2" s="294"/>
      <c r="EOL2" s="294"/>
      <c r="EOM2" s="294"/>
      <c r="EON2" s="294"/>
      <c r="EOO2" s="294"/>
      <c r="EOP2" s="294"/>
      <c r="EOQ2" s="294"/>
      <c r="EOR2" s="294"/>
      <c r="EOS2" s="294"/>
      <c r="EOT2" s="294"/>
      <c r="EOU2" s="294"/>
      <c r="EOV2" s="294"/>
      <c r="EOW2" s="294"/>
      <c r="EOX2" s="294"/>
      <c r="EOY2" s="294"/>
      <c r="EOZ2" s="294"/>
      <c r="EPA2" s="294"/>
      <c r="EPB2" s="294"/>
      <c r="EPC2" s="294"/>
      <c r="EPD2" s="294"/>
      <c r="EPE2" s="294"/>
      <c r="EPF2" s="294"/>
      <c r="EPG2" s="294"/>
      <c r="EPH2" s="294"/>
      <c r="EPI2" s="294"/>
      <c r="EPJ2" s="294"/>
      <c r="EPK2" s="294"/>
      <c r="EPL2" s="294"/>
      <c r="EPM2" s="294"/>
      <c r="EPN2" s="294"/>
      <c r="EPO2" s="294"/>
      <c r="EPP2" s="294"/>
      <c r="EPQ2" s="294"/>
      <c r="EPR2" s="294"/>
      <c r="EPS2" s="294"/>
      <c r="EPT2" s="294"/>
      <c r="EPU2" s="294"/>
      <c r="EPV2" s="294"/>
      <c r="EPW2" s="294"/>
      <c r="EPX2" s="294"/>
      <c r="EPY2" s="294"/>
      <c r="EPZ2" s="294"/>
      <c r="EQA2" s="294"/>
      <c r="EQB2" s="294"/>
      <c r="EQC2" s="294"/>
      <c r="EQD2" s="294"/>
      <c r="EQE2" s="294"/>
      <c r="EQF2" s="294"/>
      <c r="EQG2" s="294"/>
      <c r="EQH2" s="294"/>
      <c r="EQI2" s="294"/>
      <c r="EQJ2" s="294"/>
      <c r="EQK2" s="294"/>
      <c r="EQL2" s="294"/>
      <c r="EQM2" s="294"/>
      <c r="EQN2" s="294"/>
      <c r="EQO2" s="294"/>
      <c r="EQP2" s="294"/>
      <c r="EQQ2" s="294"/>
      <c r="EQR2" s="294"/>
      <c r="EQS2" s="294"/>
      <c r="EQT2" s="294"/>
      <c r="EQU2" s="294"/>
      <c r="EQV2" s="294"/>
      <c r="EQW2" s="294"/>
      <c r="EQX2" s="294"/>
      <c r="EQY2" s="294"/>
      <c r="EQZ2" s="294"/>
      <c r="ERA2" s="294"/>
      <c r="ERB2" s="294"/>
      <c r="ERC2" s="294"/>
      <c r="ERD2" s="294"/>
      <c r="ERE2" s="294"/>
      <c r="ERF2" s="294"/>
      <c r="ERG2" s="294"/>
      <c r="ERH2" s="294"/>
      <c r="ERI2" s="294"/>
      <c r="ERJ2" s="294"/>
      <c r="ERK2" s="294"/>
      <c r="ERL2" s="294"/>
      <c r="ERM2" s="294"/>
      <c r="ERN2" s="294"/>
      <c r="ERO2" s="294"/>
      <c r="ERP2" s="294"/>
      <c r="ERQ2" s="294"/>
      <c r="ERR2" s="294"/>
      <c r="ERS2" s="294"/>
      <c r="ERT2" s="294"/>
      <c r="ERU2" s="294"/>
      <c r="ERV2" s="294"/>
      <c r="ERW2" s="294"/>
      <c r="ERX2" s="294"/>
      <c r="ERY2" s="294"/>
      <c r="ERZ2" s="294"/>
      <c r="ESA2" s="294"/>
      <c r="ESB2" s="294"/>
      <c r="ESC2" s="294"/>
      <c r="ESD2" s="294"/>
      <c r="ESE2" s="294"/>
      <c r="ESF2" s="294"/>
      <c r="ESG2" s="294"/>
      <c r="ESH2" s="294"/>
      <c r="ESI2" s="294"/>
      <c r="ESJ2" s="294"/>
      <c r="ESK2" s="294"/>
      <c r="ESL2" s="294"/>
      <c r="ESM2" s="294"/>
      <c r="ESN2" s="294"/>
      <c r="ESO2" s="294"/>
      <c r="ESP2" s="294"/>
      <c r="ESQ2" s="294"/>
      <c r="ESR2" s="294"/>
      <c r="ESS2" s="294"/>
      <c r="EST2" s="294"/>
      <c r="ESU2" s="294"/>
      <c r="ESV2" s="294"/>
      <c r="ESW2" s="294"/>
      <c r="ESX2" s="294"/>
      <c r="ESY2" s="294"/>
      <c r="ESZ2" s="294"/>
      <c r="ETA2" s="294"/>
      <c r="ETB2" s="294"/>
      <c r="ETC2" s="294"/>
      <c r="ETD2" s="294"/>
      <c r="ETE2" s="294"/>
      <c r="ETF2" s="294"/>
      <c r="ETG2" s="294"/>
      <c r="ETH2" s="294"/>
      <c r="ETI2" s="294"/>
      <c r="ETJ2" s="294"/>
      <c r="ETK2" s="294"/>
      <c r="ETL2" s="294"/>
      <c r="ETM2" s="294"/>
      <c r="ETN2" s="294"/>
      <c r="ETO2" s="294"/>
      <c r="ETP2" s="294"/>
      <c r="ETQ2" s="294"/>
      <c r="ETR2" s="294"/>
      <c r="ETS2" s="294"/>
      <c r="ETT2" s="294"/>
      <c r="ETU2" s="294"/>
      <c r="ETV2" s="294"/>
      <c r="ETW2" s="294"/>
      <c r="ETX2" s="294"/>
      <c r="ETY2" s="294"/>
      <c r="ETZ2" s="294"/>
      <c r="EUA2" s="294"/>
      <c r="EUB2" s="294"/>
      <c r="EUC2" s="294"/>
      <c r="EUD2" s="294"/>
      <c r="EUE2" s="294"/>
      <c r="EUF2" s="294"/>
      <c r="EUG2" s="294"/>
      <c r="EUH2" s="294"/>
      <c r="EUI2" s="294"/>
      <c r="EUJ2" s="294"/>
      <c r="EUK2" s="294"/>
      <c r="EUL2" s="294"/>
      <c r="EUM2" s="294"/>
      <c r="EUN2" s="294"/>
      <c r="EUO2" s="294"/>
      <c r="EUP2" s="294"/>
      <c r="EUQ2" s="294"/>
      <c r="EUR2" s="294"/>
      <c r="EUS2" s="294"/>
      <c r="EUT2" s="294"/>
      <c r="EUU2" s="294"/>
      <c r="EUV2" s="294"/>
      <c r="EUW2" s="294"/>
      <c r="EUX2" s="294"/>
      <c r="EUY2" s="294"/>
      <c r="EUZ2" s="294"/>
      <c r="EVA2" s="294"/>
      <c r="EVB2" s="294"/>
      <c r="EVC2" s="294"/>
      <c r="EVD2" s="294"/>
      <c r="EVE2" s="294"/>
      <c r="EVF2" s="294"/>
      <c r="EVG2" s="294"/>
      <c r="EVH2" s="294"/>
      <c r="EVI2" s="294"/>
      <c r="EVJ2" s="294"/>
      <c r="EVK2" s="294"/>
      <c r="EVL2" s="294"/>
      <c r="EVM2" s="294"/>
      <c r="EVN2" s="294"/>
      <c r="EVO2" s="294"/>
      <c r="EVP2" s="294"/>
      <c r="EVQ2" s="294"/>
      <c r="EVR2" s="294"/>
      <c r="EVS2" s="294"/>
      <c r="EVT2" s="294"/>
      <c r="EVU2" s="294"/>
      <c r="EVV2" s="294"/>
      <c r="EVW2" s="294"/>
      <c r="EVX2" s="294"/>
      <c r="EVY2" s="294"/>
      <c r="EVZ2" s="294"/>
      <c r="EWA2" s="294"/>
      <c r="EWB2" s="294"/>
      <c r="EWC2" s="294"/>
      <c r="EWD2" s="294"/>
      <c r="EWE2" s="294"/>
      <c r="EWF2" s="294"/>
      <c r="EWG2" s="294"/>
      <c r="EWH2" s="294"/>
      <c r="EWI2" s="294"/>
      <c r="EWJ2" s="294"/>
      <c r="EWK2" s="294"/>
      <c r="EWL2" s="294"/>
      <c r="EWM2" s="294"/>
      <c r="EWN2" s="294"/>
      <c r="EWO2" s="294"/>
      <c r="EWP2" s="294"/>
      <c r="EWQ2" s="294"/>
      <c r="EWR2" s="294"/>
      <c r="EWS2" s="294"/>
      <c r="EWT2" s="294"/>
      <c r="EWU2" s="294"/>
      <c r="EWV2" s="294"/>
      <c r="EWW2" s="294"/>
      <c r="EWX2" s="294"/>
      <c r="EWY2" s="294"/>
      <c r="EWZ2" s="294"/>
      <c r="EXA2" s="294"/>
      <c r="EXB2" s="294"/>
      <c r="EXC2" s="294"/>
      <c r="EXD2" s="294"/>
      <c r="EXE2" s="294"/>
      <c r="EXF2" s="294"/>
      <c r="EXG2" s="294"/>
      <c r="EXH2" s="294"/>
      <c r="EXI2" s="294"/>
      <c r="EXJ2" s="294"/>
      <c r="EXK2" s="294"/>
      <c r="EXL2" s="294"/>
      <c r="EXM2" s="294"/>
      <c r="EXN2" s="294"/>
      <c r="EXO2" s="294"/>
      <c r="EXP2" s="294"/>
      <c r="EXQ2" s="294"/>
      <c r="EXR2" s="294"/>
      <c r="EXS2" s="294"/>
      <c r="EXT2" s="294"/>
      <c r="EXU2" s="294"/>
      <c r="EXV2" s="294"/>
      <c r="EXW2" s="294"/>
      <c r="EXX2" s="294"/>
      <c r="EXY2" s="294"/>
      <c r="EXZ2" s="294"/>
      <c r="EYA2" s="294"/>
      <c r="EYB2" s="294"/>
      <c r="EYC2" s="294"/>
      <c r="EYD2" s="294"/>
      <c r="EYE2" s="294"/>
      <c r="EYF2" s="294"/>
      <c r="EYG2" s="294"/>
      <c r="EYH2" s="294"/>
      <c r="EYI2" s="294"/>
      <c r="EYJ2" s="294"/>
      <c r="EYK2" s="294"/>
      <c r="EYL2" s="294"/>
      <c r="EYM2" s="294"/>
      <c r="EYN2" s="294"/>
      <c r="EYO2" s="294"/>
      <c r="EYP2" s="294"/>
      <c r="EYQ2" s="294"/>
      <c r="EYR2" s="294"/>
      <c r="EYS2" s="294"/>
      <c r="EYT2" s="294"/>
      <c r="EYU2" s="294"/>
      <c r="EYV2" s="294"/>
      <c r="EYW2" s="294"/>
      <c r="EYX2" s="294"/>
      <c r="EYY2" s="294"/>
      <c r="EYZ2" s="294"/>
      <c r="EZA2" s="294"/>
      <c r="EZB2" s="294"/>
      <c r="EZC2" s="294"/>
      <c r="EZD2" s="294"/>
      <c r="EZE2" s="294"/>
      <c r="EZF2" s="294"/>
      <c r="EZG2" s="294"/>
      <c r="EZH2" s="294"/>
      <c r="EZI2" s="294"/>
      <c r="EZJ2" s="294"/>
      <c r="EZK2" s="294"/>
      <c r="EZL2" s="294"/>
      <c r="EZM2" s="294"/>
      <c r="EZN2" s="294"/>
      <c r="EZO2" s="294"/>
      <c r="EZP2" s="294"/>
      <c r="EZQ2" s="294"/>
      <c r="EZR2" s="294"/>
      <c r="EZS2" s="294"/>
      <c r="EZT2" s="294"/>
      <c r="EZU2" s="294"/>
      <c r="EZV2" s="294"/>
      <c r="EZW2" s="294"/>
      <c r="EZX2" s="294"/>
      <c r="EZY2" s="294"/>
      <c r="EZZ2" s="294"/>
      <c r="FAA2" s="294"/>
      <c r="FAB2" s="294"/>
      <c r="FAC2" s="294"/>
      <c r="FAD2" s="294"/>
      <c r="FAE2" s="294"/>
      <c r="FAF2" s="294"/>
      <c r="FAG2" s="294"/>
      <c r="FAH2" s="294"/>
      <c r="FAI2" s="294"/>
      <c r="FAJ2" s="294"/>
      <c r="FAK2" s="294"/>
      <c r="FAL2" s="294"/>
      <c r="FAM2" s="294"/>
      <c r="FAN2" s="294"/>
      <c r="FAO2" s="294"/>
      <c r="FAP2" s="294"/>
      <c r="FAQ2" s="294"/>
      <c r="FAR2" s="294"/>
      <c r="FAS2" s="294"/>
      <c r="FAT2" s="294"/>
      <c r="FAU2" s="294"/>
      <c r="FAV2" s="294"/>
      <c r="FAW2" s="294"/>
      <c r="FAX2" s="294"/>
      <c r="FAY2" s="294"/>
      <c r="FAZ2" s="294"/>
      <c r="FBA2" s="294"/>
      <c r="FBB2" s="294"/>
      <c r="FBC2" s="294"/>
      <c r="FBD2" s="294"/>
      <c r="FBE2" s="294"/>
      <c r="FBF2" s="294"/>
      <c r="FBG2" s="294"/>
      <c r="FBH2" s="294"/>
      <c r="FBI2" s="294"/>
      <c r="FBJ2" s="294"/>
      <c r="FBK2" s="294"/>
      <c r="FBL2" s="294"/>
      <c r="FBM2" s="294"/>
      <c r="FBN2" s="294"/>
      <c r="FBO2" s="294"/>
      <c r="FBP2" s="294"/>
      <c r="FBQ2" s="294"/>
      <c r="FBR2" s="294"/>
      <c r="FBS2" s="294"/>
      <c r="FBT2" s="294"/>
      <c r="FBU2" s="294"/>
      <c r="FBV2" s="294"/>
      <c r="FBW2" s="294"/>
      <c r="FBX2" s="294"/>
      <c r="FBY2" s="294"/>
      <c r="FBZ2" s="294"/>
      <c r="FCA2" s="294"/>
      <c r="FCB2" s="294"/>
      <c r="FCC2" s="294"/>
      <c r="FCD2" s="294"/>
      <c r="FCE2" s="294"/>
      <c r="FCF2" s="294"/>
      <c r="FCG2" s="294"/>
      <c r="FCH2" s="294"/>
      <c r="FCI2" s="294"/>
      <c r="FCJ2" s="294"/>
      <c r="FCK2" s="294"/>
      <c r="FCL2" s="294"/>
      <c r="FCM2" s="294"/>
      <c r="FCN2" s="294"/>
      <c r="FCO2" s="294"/>
      <c r="FCP2" s="294"/>
      <c r="FCQ2" s="294"/>
      <c r="FCR2" s="294"/>
      <c r="FCS2" s="294"/>
      <c r="FCT2" s="294"/>
      <c r="FCU2" s="294"/>
      <c r="FCV2" s="294"/>
      <c r="FCW2" s="294"/>
      <c r="FCX2" s="294"/>
      <c r="FCY2" s="294"/>
      <c r="FCZ2" s="294"/>
      <c r="FDA2" s="294"/>
      <c r="FDB2" s="294"/>
      <c r="FDC2" s="294"/>
      <c r="FDD2" s="294"/>
      <c r="FDE2" s="294"/>
      <c r="FDF2" s="294"/>
      <c r="FDG2" s="294"/>
      <c r="FDH2" s="294"/>
      <c r="FDI2" s="294"/>
      <c r="FDJ2" s="294"/>
      <c r="FDK2" s="294"/>
      <c r="FDL2" s="294"/>
      <c r="FDM2" s="294"/>
      <c r="FDN2" s="294"/>
      <c r="FDO2" s="294"/>
      <c r="FDP2" s="294"/>
      <c r="FDQ2" s="294"/>
      <c r="FDR2" s="294"/>
      <c r="FDS2" s="294"/>
      <c r="FDT2" s="294"/>
      <c r="FDU2" s="294"/>
      <c r="FDV2" s="294"/>
      <c r="FDW2" s="294"/>
      <c r="FDX2" s="294"/>
      <c r="FDY2" s="294"/>
      <c r="FDZ2" s="294"/>
      <c r="FEA2" s="294"/>
      <c r="FEB2" s="294"/>
      <c r="FEC2" s="294"/>
      <c r="FED2" s="294"/>
      <c r="FEE2" s="294"/>
      <c r="FEF2" s="294"/>
      <c r="FEG2" s="294"/>
      <c r="FEH2" s="294"/>
      <c r="FEI2" s="294"/>
      <c r="FEJ2" s="294"/>
      <c r="FEK2" s="294"/>
      <c r="FEL2" s="294"/>
      <c r="FEM2" s="294"/>
      <c r="FEN2" s="294"/>
      <c r="FEO2" s="294"/>
      <c r="FEP2" s="294"/>
      <c r="FEQ2" s="294"/>
      <c r="FER2" s="294"/>
      <c r="FES2" s="294"/>
      <c r="FET2" s="294"/>
      <c r="FEU2" s="294"/>
      <c r="FEV2" s="294"/>
      <c r="FEW2" s="294"/>
      <c r="FEX2" s="294"/>
      <c r="FEY2" s="294"/>
      <c r="FEZ2" s="294"/>
      <c r="FFA2" s="294"/>
      <c r="FFB2" s="294"/>
      <c r="FFC2" s="294"/>
      <c r="FFD2" s="294"/>
      <c r="FFE2" s="294"/>
      <c r="FFF2" s="294"/>
      <c r="FFG2" s="294"/>
      <c r="FFH2" s="294"/>
      <c r="FFI2" s="294"/>
      <c r="FFJ2" s="294"/>
      <c r="FFK2" s="294"/>
      <c r="FFL2" s="294"/>
      <c r="FFM2" s="294"/>
      <c r="FFN2" s="294"/>
      <c r="FFO2" s="294"/>
      <c r="FFP2" s="294"/>
      <c r="FFQ2" s="294"/>
      <c r="FFR2" s="294"/>
      <c r="FFS2" s="294"/>
      <c r="FFT2" s="294"/>
      <c r="FFU2" s="294"/>
      <c r="FFV2" s="294"/>
      <c r="FFW2" s="294"/>
      <c r="FFX2" s="294"/>
      <c r="FFY2" s="294"/>
      <c r="FFZ2" s="294"/>
      <c r="FGA2" s="294"/>
      <c r="FGB2" s="294"/>
      <c r="FGC2" s="294"/>
      <c r="FGD2" s="294"/>
      <c r="FGE2" s="294"/>
      <c r="FGF2" s="294"/>
      <c r="FGG2" s="294"/>
      <c r="FGH2" s="294"/>
      <c r="FGI2" s="294"/>
      <c r="FGJ2" s="294"/>
      <c r="FGK2" s="294"/>
      <c r="FGL2" s="294"/>
      <c r="FGM2" s="294"/>
      <c r="FGN2" s="294"/>
      <c r="FGO2" s="294"/>
      <c r="FGP2" s="294"/>
      <c r="FGQ2" s="294"/>
      <c r="FGR2" s="294"/>
      <c r="FGS2" s="294"/>
      <c r="FGT2" s="294"/>
      <c r="FGU2" s="294"/>
      <c r="FGV2" s="294"/>
      <c r="FGW2" s="294"/>
      <c r="FGX2" s="294"/>
      <c r="FGY2" s="294"/>
      <c r="FGZ2" s="294"/>
      <c r="FHA2" s="294"/>
      <c r="FHB2" s="294"/>
      <c r="FHC2" s="294"/>
      <c r="FHD2" s="294"/>
      <c r="FHE2" s="294"/>
      <c r="FHF2" s="294"/>
      <c r="FHG2" s="294"/>
      <c r="FHH2" s="294"/>
      <c r="FHI2" s="294"/>
      <c r="FHJ2" s="294"/>
      <c r="FHK2" s="294"/>
      <c r="FHL2" s="294"/>
      <c r="FHM2" s="294"/>
      <c r="FHN2" s="294"/>
      <c r="FHO2" s="294"/>
      <c r="FHP2" s="294"/>
      <c r="FHQ2" s="294"/>
      <c r="FHR2" s="294"/>
      <c r="FHS2" s="294"/>
      <c r="FHT2" s="294"/>
      <c r="FHU2" s="294"/>
      <c r="FHV2" s="294"/>
      <c r="FHW2" s="294"/>
      <c r="FHX2" s="294"/>
      <c r="FHY2" s="294"/>
      <c r="FHZ2" s="294"/>
      <c r="FIA2" s="294"/>
      <c r="FIB2" s="294"/>
      <c r="FIC2" s="294"/>
      <c r="FID2" s="294"/>
      <c r="FIE2" s="294"/>
      <c r="FIF2" s="294"/>
      <c r="FIG2" s="294"/>
      <c r="FIH2" s="294"/>
      <c r="FII2" s="294"/>
      <c r="FIJ2" s="294"/>
      <c r="FIK2" s="294"/>
      <c r="FIL2" s="294"/>
      <c r="FIM2" s="294"/>
      <c r="FIN2" s="294"/>
      <c r="FIO2" s="294"/>
      <c r="FIP2" s="294"/>
      <c r="FIQ2" s="294"/>
      <c r="FIR2" s="294"/>
      <c r="FIS2" s="294"/>
      <c r="FIT2" s="294"/>
      <c r="FIU2" s="294"/>
      <c r="FIV2" s="294"/>
      <c r="FIW2" s="294"/>
      <c r="FIX2" s="294"/>
      <c r="FIY2" s="294"/>
      <c r="FIZ2" s="294"/>
      <c r="FJA2" s="294"/>
      <c r="FJB2" s="294"/>
      <c r="FJC2" s="294"/>
      <c r="FJD2" s="294"/>
      <c r="FJE2" s="294"/>
      <c r="FJF2" s="294"/>
      <c r="FJG2" s="294"/>
      <c r="FJH2" s="294"/>
      <c r="FJI2" s="294"/>
      <c r="FJJ2" s="294"/>
      <c r="FJK2" s="294"/>
      <c r="FJL2" s="294"/>
      <c r="FJM2" s="294"/>
      <c r="FJN2" s="294"/>
      <c r="FJO2" s="294"/>
      <c r="FJP2" s="294"/>
      <c r="FJQ2" s="294"/>
      <c r="FJR2" s="294"/>
      <c r="FJS2" s="294"/>
      <c r="FJT2" s="294"/>
      <c r="FJU2" s="294"/>
      <c r="FJV2" s="294"/>
      <c r="FJW2" s="294"/>
      <c r="FJX2" s="294"/>
      <c r="FJY2" s="294"/>
      <c r="FJZ2" s="294"/>
      <c r="FKA2" s="294"/>
      <c r="FKB2" s="294"/>
      <c r="FKC2" s="294"/>
      <c r="FKD2" s="294"/>
      <c r="FKE2" s="294"/>
      <c r="FKF2" s="294"/>
      <c r="FKG2" s="294"/>
      <c r="FKH2" s="294"/>
      <c r="FKI2" s="294"/>
      <c r="FKJ2" s="294"/>
      <c r="FKK2" s="294"/>
      <c r="FKL2" s="294"/>
      <c r="FKM2" s="294"/>
      <c r="FKN2" s="294"/>
      <c r="FKO2" s="294"/>
      <c r="FKP2" s="294"/>
      <c r="FKQ2" s="294"/>
      <c r="FKR2" s="294"/>
      <c r="FKS2" s="294"/>
      <c r="FKT2" s="294"/>
      <c r="FKU2" s="294"/>
      <c r="FKV2" s="294"/>
      <c r="FKW2" s="294"/>
      <c r="FKX2" s="294"/>
      <c r="FKY2" s="294"/>
      <c r="FKZ2" s="294"/>
      <c r="FLA2" s="294"/>
      <c r="FLB2" s="294"/>
      <c r="FLC2" s="294"/>
      <c r="FLD2" s="294"/>
      <c r="FLE2" s="294"/>
      <c r="FLF2" s="294"/>
      <c r="FLG2" s="294"/>
      <c r="FLH2" s="294"/>
      <c r="FLI2" s="294"/>
      <c r="FLJ2" s="294"/>
      <c r="FLK2" s="294"/>
      <c r="FLL2" s="294"/>
      <c r="FLM2" s="294"/>
      <c r="FLN2" s="294"/>
      <c r="FLO2" s="294"/>
      <c r="FLP2" s="294"/>
      <c r="FLQ2" s="294"/>
      <c r="FLR2" s="294"/>
      <c r="FLS2" s="294"/>
      <c r="FLT2" s="294"/>
      <c r="FLU2" s="294"/>
      <c r="FLV2" s="294"/>
      <c r="FLW2" s="294"/>
      <c r="FLX2" s="294"/>
      <c r="FLY2" s="294"/>
      <c r="FLZ2" s="294"/>
      <c r="FMA2" s="294"/>
      <c r="FMB2" s="294"/>
      <c r="FMC2" s="294"/>
      <c r="FMD2" s="294"/>
      <c r="FME2" s="294"/>
      <c r="FMF2" s="294"/>
      <c r="FMG2" s="294"/>
      <c r="FMH2" s="294"/>
      <c r="FMI2" s="294"/>
      <c r="FMJ2" s="294"/>
      <c r="FMK2" s="294"/>
      <c r="FML2" s="294"/>
      <c r="FMM2" s="294"/>
      <c r="FMN2" s="294"/>
      <c r="FMO2" s="294"/>
      <c r="FMP2" s="294"/>
      <c r="FMQ2" s="294"/>
      <c r="FMR2" s="294"/>
      <c r="FMS2" s="294"/>
      <c r="FMT2" s="294"/>
      <c r="FMU2" s="294"/>
      <c r="FMV2" s="294"/>
      <c r="FMW2" s="294"/>
      <c r="FMX2" s="294"/>
      <c r="FMY2" s="294"/>
      <c r="FMZ2" s="294"/>
      <c r="FNA2" s="294"/>
      <c r="FNB2" s="294"/>
      <c r="FNC2" s="294"/>
      <c r="FND2" s="294"/>
      <c r="FNE2" s="294"/>
      <c r="FNF2" s="294"/>
      <c r="FNG2" s="294"/>
      <c r="FNH2" s="294"/>
      <c r="FNI2" s="294"/>
      <c r="FNJ2" s="294"/>
      <c r="FNK2" s="294"/>
      <c r="FNL2" s="294"/>
      <c r="FNM2" s="294"/>
      <c r="FNN2" s="294"/>
      <c r="FNO2" s="294"/>
      <c r="FNP2" s="294"/>
      <c r="FNQ2" s="294"/>
      <c r="FNR2" s="294"/>
      <c r="FNS2" s="294"/>
      <c r="FNT2" s="294"/>
      <c r="FNU2" s="294"/>
      <c r="FNV2" s="294"/>
      <c r="FNW2" s="294"/>
      <c r="FNX2" s="294"/>
      <c r="FNY2" s="294"/>
      <c r="FNZ2" s="294"/>
      <c r="FOA2" s="294"/>
      <c r="FOB2" s="294"/>
      <c r="FOC2" s="294"/>
      <c r="FOD2" s="294"/>
      <c r="FOE2" s="294"/>
      <c r="FOF2" s="294"/>
      <c r="FOG2" s="294"/>
      <c r="FOH2" s="294"/>
      <c r="FOI2" s="294"/>
      <c r="FOJ2" s="294"/>
      <c r="FOK2" s="294"/>
      <c r="FOL2" s="294"/>
      <c r="FOM2" s="294"/>
      <c r="FON2" s="294"/>
      <c r="FOO2" s="294"/>
      <c r="FOP2" s="294"/>
      <c r="FOQ2" s="294"/>
      <c r="FOR2" s="294"/>
      <c r="FOS2" s="294"/>
      <c r="FOT2" s="294"/>
      <c r="FOU2" s="294"/>
      <c r="FOV2" s="294"/>
      <c r="FOW2" s="294"/>
      <c r="FOX2" s="294"/>
      <c r="FOY2" s="294"/>
      <c r="FOZ2" s="294"/>
      <c r="FPA2" s="294"/>
      <c r="FPB2" s="294"/>
      <c r="FPC2" s="294"/>
      <c r="FPD2" s="294"/>
      <c r="FPE2" s="294"/>
      <c r="FPF2" s="294"/>
      <c r="FPG2" s="294"/>
      <c r="FPH2" s="294"/>
      <c r="FPI2" s="294"/>
      <c r="FPJ2" s="294"/>
      <c r="FPK2" s="294"/>
      <c r="FPL2" s="294"/>
      <c r="FPM2" s="294"/>
      <c r="FPN2" s="294"/>
      <c r="FPO2" s="294"/>
      <c r="FPP2" s="294"/>
      <c r="FPQ2" s="294"/>
      <c r="FPR2" s="294"/>
      <c r="FPS2" s="294"/>
      <c r="FPT2" s="294"/>
      <c r="FPU2" s="294"/>
      <c r="FPV2" s="294"/>
      <c r="FPW2" s="294"/>
      <c r="FPX2" s="294"/>
      <c r="FPY2" s="294"/>
      <c r="FPZ2" s="294"/>
      <c r="FQA2" s="294"/>
      <c r="FQB2" s="294"/>
      <c r="FQC2" s="294"/>
      <c r="FQD2" s="294"/>
      <c r="FQE2" s="294"/>
      <c r="FQF2" s="294"/>
      <c r="FQG2" s="294"/>
      <c r="FQH2" s="294"/>
      <c r="FQI2" s="294"/>
      <c r="FQJ2" s="294"/>
      <c r="FQK2" s="294"/>
      <c r="FQL2" s="294"/>
      <c r="FQM2" s="294"/>
      <c r="FQN2" s="294"/>
      <c r="FQO2" s="294"/>
      <c r="FQP2" s="294"/>
      <c r="FQQ2" s="294"/>
      <c r="FQR2" s="294"/>
      <c r="FQS2" s="294"/>
      <c r="FQT2" s="294"/>
      <c r="FQU2" s="294"/>
      <c r="FQV2" s="294"/>
      <c r="FQW2" s="294"/>
      <c r="FQX2" s="294"/>
      <c r="FQY2" s="294"/>
      <c r="FQZ2" s="294"/>
      <c r="FRA2" s="294"/>
      <c r="FRB2" s="294"/>
      <c r="FRC2" s="294"/>
      <c r="FRD2" s="294"/>
      <c r="FRE2" s="294"/>
      <c r="FRF2" s="294"/>
      <c r="FRG2" s="294"/>
      <c r="FRH2" s="294"/>
      <c r="FRI2" s="294"/>
      <c r="FRJ2" s="294"/>
      <c r="FRK2" s="294"/>
      <c r="FRL2" s="294"/>
      <c r="FRM2" s="294"/>
      <c r="FRN2" s="294"/>
      <c r="FRO2" s="294"/>
      <c r="FRP2" s="294"/>
      <c r="FRQ2" s="294"/>
      <c r="FRR2" s="294"/>
      <c r="FRS2" s="294"/>
      <c r="FRT2" s="294"/>
      <c r="FRU2" s="294"/>
      <c r="FRV2" s="294"/>
      <c r="FRW2" s="294"/>
      <c r="FRX2" s="294"/>
      <c r="FRY2" s="294"/>
      <c r="FRZ2" s="294"/>
      <c r="FSA2" s="294"/>
      <c r="FSB2" s="294"/>
      <c r="FSC2" s="294"/>
      <c r="FSD2" s="294"/>
      <c r="FSE2" s="294"/>
      <c r="FSF2" s="294"/>
      <c r="FSG2" s="294"/>
      <c r="FSH2" s="294"/>
      <c r="FSI2" s="294"/>
      <c r="FSJ2" s="294"/>
      <c r="FSK2" s="294"/>
      <c r="FSL2" s="294"/>
      <c r="FSM2" s="294"/>
      <c r="FSN2" s="294"/>
      <c r="FSO2" s="294"/>
      <c r="FSP2" s="294"/>
      <c r="FSQ2" s="294"/>
      <c r="FSR2" s="294"/>
      <c r="FSS2" s="294"/>
      <c r="FST2" s="294"/>
      <c r="FSU2" s="294"/>
      <c r="FSV2" s="294"/>
      <c r="FSW2" s="294"/>
      <c r="FSX2" s="294"/>
      <c r="FSY2" s="294"/>
      <c r="FSZ2" s="294"/>
      <c r="FTA2" s="294"/>
      <c r="FTB2" s="294"/>
      <c r="FTC2" s="294"/>
      <c r="FTD2" s="294"/>
      <c r="FTE2" s="294"/>
      <c r="FTF2" s="294"/>
      <c r="FTG2" s="294"/>
      <c r="FTH2" s="294"/>
      <c r="FTI2" s="294"/>
      <c r="FTJ2" s="294"/>
      <c r="FTK2" s="294"/>
      <c r="FTL2" s="294"/>
      <c r="FTM2" s="294"/>
      <c r="FTN2" s="294"/>
      <c r="FTO2" s="294"/>
      <c r="FTP2" s="294"/>
      <c r="FTQ2" s="294"/>
      <c r="FTR2" s="294"/>
      <c r="FTS2" s="294"/>
      <c r="FTT2" s="294"/>
      <c r="FTU2" s="294"/>
      <c r="FTV2" s="294"/>
      <c r="FTW2" s="294"/>
      <c r="FTX2" s="294"/>
      <c r="FTY2" s="294"/>
      <c r="FTZ2" s="294"/>
      <c r="FUA2" s="294"/>
      <c r="FUB2" s="294"/>
      <c r="FUC2" s="294"/>
      <c r="FUD2" s="294"/>
      <c r="FUE2" s="294"/>
      <c r="FUF2" s="294"/>
      <c r="FUG2" s="294"/>
      <c r="FUH2" s="294"/>
      <c r="FUI2" s="294"/>
      <c r="FUJ2" s="294"/>
      <c r="FUK2" s="294"/>
      <c r="FUL2" s="294"/>
      <c r="FUM2" s="294"/>
      <c r="FUN2" s="294"/>
      <c r="FUO2" s="294"/>
      <c r="FUP2" s="294"/>
      <c r="FUQ2" s="294"/>
      <c r="FUR2" s="294"/>
      <c r="FUS2" s="294"/>
      <c r="FUT2" s="294"/>
      <c r="FUU2" s="294"/>
      <c r="FUV2" s="294"/>
      <c r="FUW2" s="294"/>
      <c r="FUX2" s="294"/>
      <c r="FUY2" s="294"/>
      <c r="FUZ2" s="294"/>
      <c r="FVA2" s="294"/>
      <c r="FVB2" s="294"/>
      <c r="FVC2" s="294"/>
      <c r="FVD2" s="294"/>
      <c r="FVE2" s="294"/>
      <c r="FVF2" s="294"/>
      <c r="FVG2" s="294"/>
      <c r="FVH2" s="294"/>
      <c r="FVI2" s="294"/>
      <c r="FVJ2" s="294"/>
      <c r="FVK2" s="294"/>
      <c r="FVL2" s="294"/>
      <c r="FVM2" s="294"/>
      <c r="FVN2" s="294"/>
      <c r="FVO2" s="294"/>
      <c r="FVP2" s="294"/>
      <c r="FVQ2" s="294"/>
      <c r="FVR2" s="294"/>
      <c r="FVS2" s="294"/>
      <c r="FVT2" s="294"/>
      <c r="FVU2" s="294"/>
      <c r="FVV2" s="294"/>
      <c r="FVW2" s="294"/>
      <c r="FVX2" s="294"/>
      <c r="FVY2" s="294"/>
      <c r="FVZ2" s="294"/>
      <c r="FWA2" s="294"/>
      <c r="FWB2" s="294"/>
      <c r="FWC2" s="294"/>
      <c r="FWD2" s="294"/>
      <c r="FWE2" s="294"/>
      <c r="FWF2" s="294"/>
      <c r="FWG2" s="294"/>
      <c r="FWH2" s="294"/>
      <c r="FWI2" s="294"/>
      <c r="FWJ2" s="294"/>
      <c r="FWK2" s="294"/>
      <c r="FWL2" s="294"/>
      <c r="FWM2" s="294"/>
      <c r="FWN2" s="294"/>
      <c r="FWO2" s="294"/>
      <c r="FWP2" s="294"/>
      <c r="FWQ2" s="294"/>
      <c r="FWR2" s="294"/>
      <c r="FWS2" s="294"/>
      <c r="FWT2" s="294"/>
      <c r="FWU2" s="294"/>
      <c r="FWV2" s="294"/>
      <c r="FWW2" s="294"/>
      <c r="FWX2" s="294"/>
      <c r="FWY2" s="294"/>
      <c r="FWZ2" s="294"/>
      <c r="FXA2" s="294"/>
      <c r="FXB2" s="294"/>
      <c r="FXC2" s="294"/>
      <c r="FXD2" s="294"/>
      <c r="FXE2" s="294"/>
      <c r="FXF2" s="294"/>
      <c r="FXG2" s="294"/>
      <c r="FXH2" s="294"/>
      <c r="FXI2" s="294"/>
      <c r="FXJ2" s="294"/>
      <c r="FXK2" s="294"/>
      <c r="FXL2" s="294"/>
      <c r="FXM2" s="294"/>
      <c r="FXN2" s="294"/>
      <c r="FXO2" s="294"/>
      <c r="FXP2" s="294"/>
      <c r="FXQ2" s="294"/>
      <c r="FXR2" s="294"/>
      <c r="FXS2" s="294"/>
      <c r="FXT2" s="294"/>
      <c r="FXU2" s="294"/>
      <c r="FXV2" s="294"/>
      <c r="FXW2" s="294"/>
      <c r="FXX2" s="294"/>
      <c r="FXY2" s="294"/>
      <c r="FXZ2" s="294"/>
      <c r="FYA2" s="294"/>
      <c r="FYB2" s="294"/>
      <c r="FYC2" s="294"/>
      <c r="FYD2" s="294"/>
      <c r="FYE2" s="294"/>
      <c r="FYF2" s="294"/>
      <c r="FYG2" s="294"/>
      <c r="FYH2" s="294"/>
      <c r="FYI2" s="294"/>
      <c r="FYJ2" s="294"/>
      <c r="FYK2" s="294"/>
      <c r="FYL2" s="294"/>
      <c r="FYM2" s="294"/>
      <c r="FYN2" s="294"/>
      <c r="FYO2" s="294"/>
      <c r="FYP2" s="294"/>
      <c r="FYQ2" s="294"/>
      <c r="FYR2" s="294"/>
      <c r="FYS2" s="294"/>
      <c r="FYT2" s="294"/>
      <c r="FYU2" s="294"/>
      <c r="FYV2" s="294"/>
      <c r="FYW2" s="294"/>
      <c r="FYX2" s="294"/>
      <c r="FYY2" s="294"/>
      <c r="FYZ2" s="294"/>
      <c r="FZA2" s="294"/>
      <c r="FZB2" s="294"/>
      <c r="FZC2" s="294"/>
      <c r="FZD2" s="294"/>
      <c r="FZE2" s="294"/>
      <c r="FZF2" s="294"/>
      <c r="FZG2" s="294"/>
      <c r="FZH2" s="294"/>
      <c r="FZI2" s="294"/>
      <c r="FZJ2" s="294"/>
      <c r="FZK2" s="294"/>
      <c r="FZL2" s="294"/>
      <c r="FZM2" s="294"/>
      <c r="FZN2" s="294"/>
      <c r="FZO2" s="294"/>
      <c r="FZP2" s="294"/>
      <c r="FZQ2" s="294"/>
      <c r="FZR2" s="294"/>
      <c r="FZS2" s="294"/>
      <c r="FZT2" s="294"/>
      <c r="FZU2" s="294"/>
      <c r="FZV2" s="294"/>
      <c r="FZW2" s="294"/>
      <c r="FZX2" s="294"/>
      <c r="FZY2" s="294"/>
      <c r="FZZ2" s="294"/>
      <c r="GAA2" s="294"/>
      <c r="GAB2" s="294"/>
      <c r="GAC2" s="294"/>
      <c r="GAD2" s="294"/>
      <c r="GAE2" s="294"/>
      <c r="GAF2" s="294"/>
      <c r="GAG2" s="294"/>
      <c r="GAH2" s="294"/>
      <c r="GAI2" s="294"/>
      <c r="GAJ2" s="294"/>
      <c r="GAK2" s="294"/>
      <c r="GAL2" s="294"/>
      <c r="GAM2" s="294"/>
      <c r="GAN2" s="294"/>
      <c r="GAO2" s="294"/>
      <c r="GAP2" s="294"/>
      <c r="GAQ2" s="294"/>
      <c r="GAR2" s="294"/>
      <c r="GAS2" s="294"/>
      <c r="GAT2" s="294"/>
      <c r="GAU2" s="294"/>
      <c r="GAV2" s="294"/>
      <c r="GAW2" s="294"/>
      <c r="GAX2" s="294"/>
      <c r="GAY2" s="294"/>
      <c r="GAZ2" s="294"/>
      <c r="GBA2" s="294"/>
      <c r="GBB2" s="294"/>
      <c r="GBC2" s="294"/>
      <c r="GBD2" s="294"/>
      <c r="GBE2" s="294"/>
      <c r="GBF2" s="294"/>
      <c r="GBG2" s="294"/>
      <c r="GBH2" s="294"/>
      <c r="GBI2" s="294"/>
      <c r="GBJ2" s="294"/>
      <c r="GBK2" s="294"/>
      <c r="GBL2" s="294"/>
      <c r="GBM2" s="294"/>
      <c r="GBN2" s="294"/>
      <c r="GBO2" s="294"/>
      <c r="GBP2" s="294"/>
      <c r="GBQ2" s="294"/>
      <c r="GBR2" s="294"/>
      <c r="GBS2" s="294"/>
      <c r="GBT2" s="294"/>
      <c r="GBU2" s="294"/>
      <c r="GBV2" s="294"/>
      <c r="GBW2" s="294"/>
      <c r="GBX2" s="294"/>
      <c r="GBY2" s="294"/>
      <c r="GBZ2" s="294"/>
      <c r="GCA2" s="294"/>
      <c r="GCB2" s="294"/>
      <c r="GCC2" s="294"/>
      <c r="GCD2" s="294"/>
      <c r="GCE2" s="294"/>
      <c r="GCF2" s="294"/>
      <c r="GCG2" s="294"/>
      <c r="GCH2" s="294"/>
      <c r="GCI2" s="294"/>
      <c r="GCJ2" s="294"/>
      <c r="GCK2" s="294"/>
      <c r="GCL2" s="294"/>
      <c r="GCM2" s="294"/>
      <c r="GCN2" s="294"/>
      <c r="GCO2" s="294"/>
      <c r="GCP2" s="294"/>
      <c r="GCQ2" s="294"/>
      <c r="GCR2" s="294"/>
      <c r="GCS2" s="294"/>
      <c r="GCT2" s="294"/>
      <c r="GCU2" s="294"/>
      <c r="GCV2" s="294"/>
      <c r="GCW2" s="294"/>
      <c r="GCX2" s="294"/>
      <c r="GCY2" s="294"/>
      <c r="GCZ2" s="294"/>
      <c r="GDA2" s="294"/>
      <c r="GDB2" s="294"/>
      <c r="GDC2" s="294"/>
      <c r="GDD2" s="294"/>
      <c r="GDE2" s="294"/>
      <c r="GDF2" s="294"/>
      <c r="GDG2" s="294"/>
      <c r="GDH2" s="294"/>
      <c r="GDI2" s="294"/>
      <c r="GDJ2" s="294"/>
      <c r="GDK2" s="294"/>
      <c r="GDL2" s="294"/>
      <c r="GDM2" s="294"/>
      <c r="GDN2" s="294"/>
      <c r="GDO2" s="294"/>
      <c r="GDP2" s="294"/>
      <c r="GDQ2" s="294"/>
      <c r="GDR2" s="294"/>
      <c r="GDS2" s="294"/>
      <c r="GDT2" s="294"/>
      <c r="GDU2" s="294"/>
      <c r="GDV2" s="294"/>
      <c r="GDW2" s="294"/>
      <c r="GDX2" s="294"/>
      <c r="GDY2" s="294"/>
      <c r="GDZ2" s="294"/>
      <c r="GEA2" s="294"/>
      <c r="GEB2" s="294"/>
      <c r="GEC2" s="294"/>
      <c r="GED2" s="294"/>
      <c r="GEE2" s="294"/>
      <c r="GEF2" s="294"/>
      <c r="GEG2" s="294"/>
      <c r="GEH2" s="294"/>
      <c r="GEI2" s="294"/>
      <c r="GEJ2" s="294"/>
      <c r="GEK2" s="294"/>
      <c r="GEL2" s="294"/>
      <c r="GEM2" s="294"/>
      <c r="GEN2" s="294"/>
      <c r="GEO2" s="294"/>
      <c r="GEP2" s="294"/>
      <c r="GEQ2" s="294"/>
      <c r="GER2" s="294"/>
      <c r="GES2" s="294"/>
      <c r="GET2" s="294"/>
      <c r="GEU2" s="294"/>
      <c r="GEV2" s="294"/>
      <c r="GEW2" s="294"/>
      <c r="GEX2" s="294"/>
      <c r="GEY2" s="294"/>
      <c r="GEZ2" s="294"/>
      <c r="GFA2" s="294"/>
      <c r="GFB2" s="294"/>
      <c r="GFC2" s="294"/>
      <c r="GFD2" s="294"/>
      <c r="GFE2" s="294"/>
      <c r="GFF2" s="294"/>
      <c r="GFG2" s="294"/>
      <c r="GFH2" s="294"/>
      <c r="GFI2" s="294"/>
      <c r="GFJ2" s="294"/>
      <c r="GFK2" s="294"/>
      <c r="GFL2" s="294"/>
      <c r="GFM2" s="294"/>
      <c r="GFN2" s="294"/>
      <c r="GFO2" s="294"/>
      <c r="GFP2" s="294"/>
      <c r="GFQ2" s="294"/>
      <c r="GFR2" s="294"/>
      <c r="GFS2" s="294"/>
      <c r="GFT2" s="294"/>
      <c r="GFU2" s="294"/>
      <c r="GFV2" s="294"/>
      <c r="GFW2" s="294"/>
      <c r="GFX2" s="294"/>
      <c r="GFY2" s="294"/>
      <c r="GFZ2" s="294"/>
      <c r="GGA2" s="294"/>
      <c r="GGB2" s="294"/>
      <c r="GGC2" s="294"/>
      <c r="GGD2" s="294"/>
      <c r="GGE2" s="294"/>
      <c r="GGF2" s="294"/>
      <c r="GGG2" s="294"/>
      <c r="GGH2" s="294"/>
      <c r="GGI2" s="294"/>
      <c r="GGJ2" s="294"/>
      <c r="GGK2" s="294"/>
      <c r="GGL2" s="294"/>
      <c r="GGM2" s="294"/>
      <c r="GGN2" s="294"/>
      <c r="GGO2" s="294"/>
      <c r="GGP2" s="294"/>
      <c r="GGQ2" s="294"/>
      <c r="GGR2" s="294"/>
      <c r="GGS2" s="294"/>
      <c r="GGT2" s="294"/>
      <c r="GGU2" s="294"/>
      <c r="GGV2" s="294"/>
      <c r="GGW2" s="294"/>
      <c r="GGX2" s="294"/>
      <c r="GGY2" s="294"/>
      <c r="GGZ2" s="294"/>
      <c r="GHA2" s="294"/>
      <c r="GHB2" s="294"/>
      <c r="GHC2" s="294"/>
      <c r="GHD2" s="294"/>
      <c r="GHE2" s="294"/>
      <c r="GHF2" s="294"/>
      <c r="GHG2" s="294"/>
      <c r="GHH2" s="294"/>
      <c r="GHI2" s="294"/>
      <c r="GHJ2" s="294"/>
      <c r="GHK2" s="294"/>
      <c r="GHL2" s="294"/>
      <c r="GHM2" s="294"/>
      <c r="GHN2" s="294"/>
      <c r="GHO2" s="294"/>
      <c r="GHP2" s="294"/>
      <c r="GHQ2" s="294"/>
      <c r="GHR2" s="294"/>
      <c r="GHS2" s="294"/>
      <c r="GHT2" s="294"/>
      <c r="GHU2" s="294"/>
      <c r="GHV2" s="294"/>
      <c r="GHW2" s="294"/>
      <c r="GHX2" s="294"/>
      <c r="GHY2" s="294"/>
      <c r="GHZ2" s="294"/>
      <c r="GIA2" s="294"/>
      <c r="GIB2" s="294"/>
      <c r="GIC2" s="294"/>
      <c r="GID2" s="294"/>
      <c r="GIE2" s="294"/>
      <c r="GIF2" s="294"/>
      <c r="GIG2" s="294"/>
      <c r="GIH2" s="294"/>
      <c r="GII2" s="294"/>
      <c r="GIJ2" s="294"/>
      <c r="GIK2" s="294"/>
      <c r="GIL2" s="294"/>
      <c r="GIM2" s="294"/>
      <c r="GIN2" s="294"/>
      <c r="GIO2" s="294"/>
      <c r="GIP2" s="294"/>
      <c r="GIQ2" s="294"/>
      <c r="GIR2" s="294"/>
      <c r="GIS2" s="294"/>
      <c r="GIT2" s="294"/>
      <c r="GIU2" s="294"/>
      <c r="GIV2" s="294"/>
      <c r="GIW2" s="294"/>
      <c r="GIX2" s="294"/>
      <c r="GIY2" s="294"/>
      <c r="GIZ2" s="294"/>
      <c r="GJA2" s="294"/>
      <c r="GJB2" s="294"/>
      <c r="GJC2" s="294"/>
      <c r="GJD2" s="294"/>
      <c r="GJE2" s="294"/>
      <c r="GJF2" s="294"/>
      <c r="GJG2" s="294"/>
      <c r="GJH2" s="294"/>
      <c r="GJI2" s="294"/>
      <c r="GJJ2" s="294"/>
      <c r="GJK2" s="294"/>
      <c r="GJL2" s="294"/>
      <c r="GJM2" s="294"/>
      <c r="GJN2" s="294"/>
      <c r="GJO2" s="294"/>
      <c r="GJP2" s="294"/>
      <c r="GJQ2" s="294"/>
      <c r="GJR2" s="294"/>
      <c r="GJS2" s="294"/>
      <c r="GJT2" s="294"/>
      <c r="GJU2" s="294"/>
      <c r="GJV2" s="294"/>
      <c r="GJW2" s="294"/>
      <c r="GJX2" s="294"/>
      <c r="GJY2" s="294"/>
      <c r="GJZ2" s="294"/>
      <c r="GKA2" s="294"/>
      <c r="GKB2" s="294"/>
      <c r="GKC2" s="294"/>
      <c r="GKD2" s="294"/>
      <c r="GKE2" s="294"/>
      <c r="GKF2" s="294"/>
      <c r="GKG2" s="294"/>
      <c r="GKH2" s="294"/>
      <c r="GKI2" s="294"/>
      <c r="GKJ2" s="294"/>
      <c r="GKK2" s="294"/>
      <c r="GKL2" s="294"/>
      <c r="GKM2" s="294"/>
      <c r="GKN2" s="294"/>
      <c r="GKO2" s="294"/>
      <c r="GKP2" s="294"/>
      <c r="GKQ2" s="294"/>
      <c r="GKR2" s="294"/>
      <c r="GKS2" s="294"/>
      <c r="GKT2" s="294"/>
      <c r="GKU2" s="294"/>
      <c r="GKV2" s="294"/>
      <c r="GKW2" s="294"/>
      <c r="GKX2" s="294"/>
      <c r="GKY2" s="294"/>
      <c r="GKZ2" s="294"/>
      <c r="GLA2" s="294"/>
      <c r="GLB2" s="294"/>
      <c r="GLC2" s="294"/>
      <c r="GLD2" s="294"/>
      <c r="GLE2" s="294"/>
      <c r="GLF2" s="294"/>
      <c r="GLG2" s="294"/>
      <c r="GLH2" s="294"/>
      <c r="GLI2" s="294"/>
      <c r="GLJ2" s="294"/>
      <c r="GLK2" s="294"/>
      <c r="GLL2" s="294"/>
      <c r="GLM2" s="294"/>
      <c r="GLN2" s="294"/>
      <c r="GLO2" s="294"/>
      <c r="GLP2" s="294"/>
      <c r="GLQ2" s="294"/>
      <c r="GLR2" s="294"/>
      <c r="GLS2" s="294"/>
      <c r="GLT2" s="294"/>
      <c r="GLU2" s="294"/>
      <c r="GLV2" s="294"/>
      <c r="GLW2" s="294"/>
      <c r="GLX2" s="294"/>
      <c r="GLY2" s="294"/>
      <c r="GLZ2" s="294"/>
      <c r="GMA2" s="294"/>
      <c r="GMB2" s="294"/>
      <c r="GMC2" s="294"/>
      <c r="GMD2" s="294"/>
      <c r="GME2" s="294"/>
      <c r="GMF2" s="294"/>
      <c r="GMG2" s="294"/>
      <c r="GMH2" s="294"/>
      <c r="GMI2" s="294"/>
      <c r="GMJ2" s="294"/>
      <c r="GMK2" s="294"/>
      <c r="GML2" s="294"/>
      <c r="GMM2" s="294"/>
      <c r="GMN2" s="294"/>
      <c r="GMO2" s="294"/>
      <c r="GMP2" s="294"/>
      <c r="GMQ2" s="294"/>
      <c r="GMR2" s="294"/>
      <c r="GMS2" s="294"/>
      <c r="GMT2" s="294"/>
      <c r="GMU2" s="294"/>
      <c r="GMV2" s="294"/>
      <c r="GMW2" s="294"/>
      <c r="GMX2" s="294"/>
      <c r="GMY2" s="294"/>
      <c r="GMZ2" s="294"/>
      <c r="GNA2" s="294"/>
      <c r="GNB2" s="294"/>
      <c r="GNC2" s="294"/>
      <c r="GND2" s="294"/>
      <c r="GNE2" s="294"/>
      <c r="GNF2" s="294"/>
      <c r="GNG2" s="294"/>
      <c r="GNH2" s="294"/>
      <c r="GNI2" s="294"/>
      <c r="GNJ2" s="294"/>
      <c r="GNK2" s="294"/>
      <c r="GNL2" s="294"/>
      <c r="GNM2" s="294"/>
      <c r="GNN2" s="294"/>
      <c r="GNO2" s="294"/>
      <c r="GNP2" s="294"/>
      <c r="GNQ2" s="294"/>
      <c r="GNR2" s="294"/>
      <c r="GNS2" s="294"/>
      <c r="GNT2" s="294"/>
      <c r="GNU2" s="294"/>
      <c r="GNV2" s="294"/>
      <c r="GNW2" s="294"/>
      <c r="GNX2" s="294"/>
      <c r="GNY2" s="294"/>
      <c r="GNZ2" s="294"/>
      <c r="GOA2" s="294"/>
      <c r="GOB2" s="294"/>
      <c r="GOC2" s="294"/>
      <c r="GOD2" s="294"/>
      <c r="GOE2" s="294"/>
      <c r="GOF2" s="294"/>
      <c r="GOG2" s="294"/>
      <c r="GOH2" s="294"/>
      <c r="GOI2" s="294"/>
      <c r="GOJ2" s="294"/>
      <c r="GOK2" s="294"/>
      <c r="GOL2" s="294"/>
      <c r="GOM2" s="294"/>
      <c r="GON2" s="294"/>
      <c r="GOO2" s="294"/>
      <c r="GOP2" s="294"/>
      <c r="GOQ2" s="294"/>
      <c r="GOR2" s="294"/>
      <c r="GOS2" s="294"/>
      <c r="GOT2" s="294"/>
      <c r="GOU2" s="294"/>
      <c r="GOV2" s="294"/>
      <c r="GOW2" s="294"/>
      <c r="GOX2" s="294"/>
      <c r="GOY2" s="294"/>
      <c r="GOZ2" s="294"/>
      <c r="GPA2" s="294"/>
      <c r="GPB2" s="294"/>
      <c r="GPC2" s="294"/>
      <c r="GPD2" s="294"/>
      <c r="GPE2" s="294"/>
      <c r="GPF2" s="294"/>
      <c r="GPG2" s="294"/>
      <c r="GPH2" s="294"/>
      <c r="GPI2" s="294"/>
      <c r="GPJ2" s="294"/>
      <c r="GPK2" s="294"/>
      <c r="GPL2" s="294"/>
      <c r="GPM2" s="294"/>
      <c r="GPN2" s="294"/>
      <c r="GPO2" s="294"/>
      <c r="GPP2" s="294"/>
      <c r="GPQ2" s="294"/>
      <c r="GPR2" s="294"/>
      <c r="GPS2" s="294"/>
      <c r="GPT2" s="294"/>
      <c r="GPU2" s="294"/>
      <c r="GPV2" s="294"/>
      <c r="GPW2" s="294"/>
      <c r="GPX2" s="294"/>
      <c r="GPY2" s="294"/>
      <c r="GPZ2" s="294"/>
      <c r="GQA2" s="294"/>
      <c r="GQB2" s="294"/>
      <c r="GQC2" s="294"/>
      <c r="GQD2" s="294"/>
      <c r="GQE2" s="294"/>
      <c r="GQF2" s="294"/>
      <c r="GQG2" s="294"/>
      <c r="GQH2" s="294"/>
      <c r="GQI2" s="294"/>
      <c r="GQJ2" s="294"/>
      <c r="GQK2" s="294"/>
      <c r="GQL2" s="294"/>
      <c r="GQM2" s="294"/>
      <c r="GQN2" s="294"/>
      <c r="GQO2" s="294"/>
      <c r="GQP2" s="294"/>
      <c r="GQQ2" s="294"/>
      <c r="GQR2" s="294"/>
      <c r="GQS2" s="294"/>
      <c r="GQT2" s="294"/>
      <c r="GQU2" s="294"/>
      <c r="GQV2" s="294"/>
      <c r="GQW2" s="294"/>
      <c r="GQX2" s="294"/>
      <c r="GQY2" s="294"/>
      <c r="GQZ2" s="294"/>
      <c r="GRA2" s="294"/>
      <c r="GRB2" s="294"/>
      <c r="GRC2" s="294"/>
      <c r="GRD2" s="294"/>
      <c r="GRE2" s="294"/>
      <c r="GRF2" s="294"/>
      <c r="GRG2" s="294"/>
      <c r="GRH2" s="294"/>
      <c r="GRI2" s="294"/>
      <c r="GRJ2" s="294"/>
      <c r="GRK2" s="294"/>
      <c r="GRL2" s="294"/>
      <c r="GRM2" s="294"/>
      <c r="GRN2" s="294"/>
      <c r="GRO2" s="294"/>
      <c r="GRP2" s="294"/>
      <c r="GRQ2" s="294"/>
      <c r="GRR2" s="294"/>
      <c r="GRS2" s="294"/>
      <c r="GRT2" s="294"/>
      <c r="GRU2" s="294"/>
      <c r="GRV2" s="294"/>
      <c r="GRW2" s="294"/>
      <c r="GRX2" s="294"/>
      <c r="GRY2" s="294"/>
      <c r="GRZ2" s="294"/>
      <c r="GSA2" s="294"/>
      <c r="GSB2" s="294"/>
      <c r="GSC2" s="294"/>
      <c r="GSD2" s="294"/>
      <c r="GSE2" s="294"/>
      <c r="GSF2" s="294"/>
      <c r="GSG2" s="294"/>
      <c r="GSH2" s="294"/>
      <c r="GSI2" s="294"/>
      <c r="GSJ2" s="294"/>
      <c r="GSK2" s="294"/>
      <c r="GSL2" s="294"/>
      <c r="GSM2" s="294"/>
      <c r="GSN2" s="294"/>
      <c r="GSO2" s="294"/>
      <c r="GSP2" s="294"/>
      <c r="GSQ2" s="294"/>
      <c r="GSR2" s="294"/>
      <c r="GSS2" s="294"/>
      <c r="GST2" s="294"/>
      <c r="GSU2" s="294"/>
      <c r="GSV2" s="294"/>
      <c r="GSW2" s="294"/>
      <c r="GSX2" s="294"/>
      <c r="GSY2" s="294"/>
      <c r="GSZ2" s="294"/>
      <c r="GTA2" s="294"/>
      <c r="GTB2" s="294"/>
      <c r="GTC2" s="294"/>
      <c r="GTD2" s="294"/>
      <c r="GTE2" s="294"/>
      <c r="GTF2" s="294"/>
      <c r="GTG2" s="294"/>
      <c r="GTH2" s="294"/>
      <c r="GTI2" s="294"/>
      <c r="GTJ2" s="294"/>
      <c r="GTK2" s="294"/>
      <c r="GTL2" s="294"/>
      <c r="GTM2" s="294"/>
      <c r="GTN2" s="294"/>
      <c r="GTO2" s="294"/>
      <c r="GTP2" s="294"/>
      <c r="GTQ2" s="294"/>
      <c r="GTR2" s="294"/>
      <c r="GTS2" s="294"/>
      <c r="GTT2" s="294"/>
      <c r="GTU2" s="294"/>
      <c r="GTV2" s="294"/>
      <c r="GTW2" s="294"/>
      <c r="GTX2" s="294"/>
      <c r="GTY2" s="294"/>
      <c r="GTZ2" s="294"/>
      <c r="GUA2" s="294"/>
      <c r="GUB2" s="294"/>
      <c r="GUC2" s="294"/>
      <c r="GUD2" s="294"/>
      <c r="GUE2" s="294"/>
      <c r="GUF2" s="294"/>
      <c r="GUG2" s="294"/>
      <c r="GUH2" s="294"/>
      <c r="GUI2" s="294"/>
      <c r="GUJ2" s="294"/>
      <c r="GUK2" s="294"/>
      <c r="GUL2" s="294"/>
      <c r="GUM2" s="294"/>
      <c r="GUN2" s="294"/>
      <c r="GUO2" s="294"/>
      <c r="GUP2" s="294"/>
      <c r="GUQ2" s="294"/>
      <c r="GUR2" s="294"/>
      <c r="GUS2" s="294"/>
      <c r="GUT2" s="294"/>
      <c r="GUU2" s="294"/>
      <c r="GUV2" s="294"/>
      <c r="GUW2" s="294"/>
      <c r="GUX2" s="294"/>
      <c r="GUY2" s="294"/>
      <c r="GUZ2" s="294"/>
      <c r="GVA2" s="294"/>
      <c r="GVB2" s="294"/>
      <c r="GVC2" s="294"/>
      <c r="GVD2" s="294"/>
      <c r="GVE2" s="294"/>
      <c r="GVF2" s="294"/>
      <c r="GVG2" s="294"/>
      <c r="GVH2" s="294"/>
      <c r="GVI2" s="294"/>
      <c r="GVJ2" s="294"/>
      <c r="GVK2" s="294"/>
      <c r="GVL2" s="294"/>
      <c r="GVM2" s="294"/>
      <c r="GVN2" s="294"/>
      <c r="GVO2" s="294"/>
      <c r="GVP2" s="294"/>
      <c r="GVQ2" s="294"/>
      <c r="GVR2" s="294"/>
      <c r="GVS2" s="294"/>
      <c r="GVT2" s="294"/>
      <c r="GVU2" s="294"/>
      <c r="GVV2" s="294"/>
      <c r="GVW2" s="294"/>
      <c r="GVX2" s="294"/>
      <c r="GVY2" s="294"/>
      <c r="GVZ2" s="294"/>
      <c r="GWA2" s="294"/>
      <c r="GWB2" s="294"/>
      <c r="GWC2" s="294"/>
      <c r="GWD2" s="294"/>
      <c r="GWE2" s="294"/>
      <c r="GWF2" s="294"/>
      <c r="GWG2" s="294"/>
      <c r="GWH2" s="294"/>
      <c r="GWI2" s="294"/>
      <c r="GWJ2" s="294"/>
      <c r="GWK2" s="294"/>
      <c r="GWL2" s="294"/>
      <c r="GWM2" s="294"/>
      <c r="GWN2" s="294"/>
      <c r="GWO2" s="294"/>
      <c r="GWP2" s="294"/>
      <c r="GWQ2" s="294"/>
      <c r="GWR2" s="294"/>
      <c r="GWS2" s="294"/>
      <c r="GWT2" s="294"/>
      <c r="GWU2" s="294"/>
      <c r="GWV2" s="294"/>
      <c r="GWW2" s="294"/>
      <c r="GWX2" s="294"/>
      <c r="GWY2" s="294"/>
      <c r="GWZ2" s="294"/>
      <c r="GXA2" s="294"/>
      <c r="GXB2" s="294"/>
      <c r="GXC2" s="294"/>
      <c r="GXD2" s="294"/>
      <c r="GXE2" s="294"/>
      <c r="GXF2" s="294"/>
      <c r="GXG2" s="294"/>
      <c r="GXH2" s="294"/>
      <c r="GXI2" s="294"/>
      <c r="GXJ2" s="294"/>
      <c r="GXK2" s="294"/>
      <c r="GXL2" s="294"/>
      <c r="GXM2" s="294"/>
      <c r="GXN2" s="294"/>
      <c r="GXO2" s="294"/>
      <c r="GXP2" s="294"/>
      <c r="GXQ2" s="294"/>
      <c r="GXR2" s="294"/>
      <c r="GXS2" s="294"/>
      <c r="GXT2" s="294"/>
      <c r="GXU2" s="294"/>
      <c r="GXV2" s="294"/>
      <c r="GXW2" s="294"/>
      <c r="GXX2" s="294"/>
      <c r="GXY2" s="294"/>
      <c r="GXZ2" s="294"/>
      <c r="GYA2" s="294"/>
      <c r="GYB2" s="294"/>
      <c r="GYC2" s="294"/>
      <c r="GYD2" s="294"/>
      <c r="GYE2" s="294"/>
      <c r="GYF2" s="294"/>
      <c r="GYG2" s="294"/>
      <c r="GYH2" s="294"/>
      <c r="GYI2" s="294"/>
      <c r="GYJ2" s="294"/>
      <c r="GYK2" s="294"/>
      <c r="GYL2" s="294"/>
      <c r="GYM2" s="294"/>
      <c r="GYN2" s="294"/>
      <c r="GYO2" s="294"/>
      <c r="GYP2" s="294"/>
      <c r="GYQ2" s="294"/>
      <c r="GYR2" s="294"/>
      <c r="GYS2" s="294"/>
      <c r="GYT2" s="294"/>
      <c r="GYU2" s="294"/>
      <c r="GYV2" s="294"/>
      <c r="GYW2" s="294"/>
      <c r="GYX2" s="294"/>
      <c r="GYY2" s="294"/>
      <c r="GYZ2" s="294"/>
      <c r="GZA2" s="294"/>
      <c r="GZB2" s="294"/>
      <c r="GZC2" s="294"/>
      <c r="GZD2" s="294"/>
      <c r="GZE2" s="294"/>
      <c r="GZF2" s="294"/>
      <c r="GZG2" s="294"/>
      <c r="GZH2" s="294"/>
      <c r="GZI2" s="294"/>
      <c r="GZJ2" s="294"/>
      <c r="GZK2" s="294"/>
      <c r="GZL2" s="294"/>
      <c r="GZM2" s="294"/>
      <c r="GZN2" s="294"/>
      <c r="GZO2" s="294"/>
      <c r="GZP2" s="294"/>
      <c r="GZQ2" s="294"/>
      <c r="GZR2" s="294"/>
      <c r="GZS2" s="294"/>
      <c r="GZT2" s="294"/>
      <c r="GZU2" s="294"/>
      <c r="GZV2" s="294"/>
      <c r="GZW2" s="294"/>
      <c r="GZX2" s="294"/>
      <c r="GZY2" s="294"/>
      <c r="GZZ2" s="294"/>
      <c r="HAA2" s="294"/>
      <c r="HAB2" s="294"/>
      <c r="HAC2" s="294"/>
      <c r="HAD2" s="294"/>
      <c r="HAE2" s="294"/>
      <c r="HAF2" s="294"/>
      <c r="HAG2" s="294"/>
      <c r="HAH2" s="294"/>
      <c r="HAI2" s="294"/>
      <c r="HAJ2" s="294"/>
      <c r="HAK2" s="294"/>
      <c r="HAL2" s="294"/>
      <c r="HAM2" s="294"/>
      <c r="HAN2" s="294"/>
      <c r="HAO2" s="294"/>
      <c r="HAP2" s="294"/>
      <c r="HAQ2" s="294"/>
      <c r="HAR2" s="294"/>
      <c r="HAS2" s="294"/>
      <c r="HAT2" s="294"/>
      <c r="HAU2" s="294"/>
      <c r="HAV2" s="294"/>
      <c r="HAW2" s="294"/>
      <c r="HAX2" s="294"/>
      <c r="HAY2" s="294"/>
      <c r="HAZ2" s="294"/>
      <c r="HBA2" s="294"/>
      <c r="HBB2" s="294"/>
      <c r="HBC2" s="294"/>
      <c r="HBD2" s="294"/>
      <c r="HBE2" s="294"/>
      <c r="HBF2" s="294"/>
      <c r="HBG2" s="294"/>
      <c r="HBH2" s="294"/>
      <c r="HBI2" s="294"/>
      <c r="HBJ2" s="294"/>
      <c r="HBK2" s="294"/>
      <c r="HBL2" s="294"/>
      <c r="HBM2" s="294"/>
      <c r="HBN2" s="294"/>
      <c r="HBO2" s="294"/>
      <c r="HBP2" s="294"/>
      <c r="HBQ2" s="294"/>
      <c r="HBR2" s="294"/>
      <c r="HBS2" s="294"/>
      <c r="HBT2" s="294"/>
      <c r="HBU2" s="294"/>
      <c r="HBV2" s="294"/>
      <c r="HBW2" s="294"/>
      <c r="HBX2" s="294"/>
      <c r="HBY2" s="294"/>
      <c r="HBZ2" s="294"/>
      <c r="HCA2" s="294"/>
      <c r="HCB2" s="294"/>
      <c r="HCC2" s="294"/>
      <c r="HCD2" s="294"/>
      <c r="HCE2" s="294"/>
      <c r="HCF2" s="294"/>
      <c r="HCG2" s="294"/>
      <c r="HCH2" s="294"/>
      <c r="HCI2" s="294"/>
      <c r="HCJ2" s="294"/>
      <c r="HCK2" s="294"/>
      <c r="HCL2" s="294"/>
      <c r="HCM2" s="294"/>
      <c r="HCN2" s="294"/>
      <c r="HCO2" s="294"/>
      <c r="HCP2" s="294"/>
      <c r="HCQ2" s="294"/>
      <c r="HCR2" s="294"/>
      <c r="HCS2" s="294"/>
      <c r="HCT2" s="294"/>
      <c r="HCU2" s="294"/>
      <c r="HCV2" s="294"/>
      <c r="HCW2" s="294"/>
      <c r="HCX2" s="294"/>
      <c r="HCY2" s="294"/>
      <c r="HCZ2" s="294"/>
      <c r="HDA2" s="294"/>
      <c r="HDB2" s="294"/>
      <c r="HDC2" s="294"/>
      <c r="HDD2" s="294"/>
      <c r="HDE2" s="294"/>
      <c r="HDF2" s="294"/>
      <c r="HDG2" s="294"/>
      <c r="HDH2" s="294"/>
      <c r="HDI2" s="294"/>
      <c r="HDJ2" s="294"/>
      <c r="HDK2" s="294"/>
      <c r="HDL2" s="294"/>
      <c r="HDM2" s="294"/>
      <c r="HDN2" s="294"/>
      <c r="HDO2" s="294"/>
      <c r="HDP2" s="294"/>
      <c r="HDQ2" s="294"/>
      <c r="HDR2" s="294"/>
      <c r="HDS2" s="294"/>
      <c r="HDT2" s="294"/>
      <c r="HDU2" s="294"/>
      <c r="HDV2" s="294"/>
      <c r="HDW2" s="294"/>
      <c r="HDX2" s="294"/>
      <c r="HDY2" s="294"/>
      <c r="HDZ2" s="294"/>
      <c r="HEA2" s="294"/>
      <c r="HEB2" s="294"/>
      <c r="HEC2" s="294"/>
      <c r="HED2" s="294"/>
      <c r="HEE2" s="294"/>
      <c r="HEF2" s="294"/>
      <c r="HEG2" s="294"/>
      <c r="HEH2" s="294"/>
      <c r="HEI2" s="294"/>
      <c r="HEJ2" s="294"/>
      <c r="HEK2" s="294"/>
      <c r="HEL2" s="294"/>
      <c r="HEM2" s="294"/>
      <c r="HEN2" s="294"/>
      <c r="HEO2" s="294"/>
      <c r="HEP2" s="294"/>
      <c r="HEQ2" s="294"/>
      <c r="HER2" s="294"/>
      <c r="HES2" s="294"/>
      <c r="HET2" s="294"/>
      <c r="HEU2" s="294"/>
      <c r="HEV2" s="294"/>
      <c r="HEW2" s="294"/>
      <c r="HEX2" s="294"/>
      <c r="HEY2" s="294"/>
      <c r="HEZ2" s="294"/>
      <c r="HFA2" s="294"/>
      <c r="HFB2" s="294"/>
      <c r="HFC2" s="294"/>
      <c r="HFD2" s="294"/>
      <c r="HFE2" s="294"/>
      <c r="HFF2" s="294"/>
      <c r="HFG2" s="294"/>
      <c r="HFH2" s="294"/>
      <c r="HFI2" s="294"/>
      <c r="HFJ2" s="294"/>
      <c r="HFK2" s="294"/>
      <c r="HFL2" s="294"/>
      <c r="HFM2" s="294"/>
      <c r="HFN2" s="294"/>
      <c r="HFO2" s="294"/>
      <c r="HFP2" s="294"/>
      <c r="HFQ2" s="294"/>
      <c r="HFR2" s="294"/>
      <c r="HFS2" s="294"/>
      <c r="HFT2" s="294"/>
      <c r="HFU2" s="294"/>
      <c r="HFV2" s="294"/>
      <c r="HFW2" s="294"/>
      <c r="HFX2" s="294"/>
      <c r="HFY2" s="294"/>
      <c r="HFZ2" s="294"/>
      <c r="HGA2" s="294"/>
      <c r="HGB2" s="294"/>
      <c r="HGC2" s="294"/>
      <c r="HGD2" s="294"/>
      <c r="HGE2" s="294"/>
      <c r="HGF2" s="294"/>
      <c r="HGG2" s="294"/>
      <c r="HGH2" s="294"/>
      <c r="HGI2" s="294"/>
      <c r="HGJ2" s="294"/>
      <c r="HGK2" s="294"/>
      <c r="HGL2" s="294"/>
      <c r="HGM2" s="294"/>
      <c r="HGN2" s="294"/>
      <c r="HGO2" s="294"/>
      <c r="HGP2" s="294"/>
      <c r="HGQ2" s="294"/>
      <c r="HGR2" s="294"/>
      <c r="HGS2" s="294"/>
      <c r="HGT2" s="294"/>
      <c r="HGU2" s="294"/>
      <c r="HGV2" s="294"/>
      <c r="HGW2" s="294"/>
      <c r="HGX2" s="294"/>
      <c r="HGY2" s="294"/>
      <c r="HGZ2" s="294"/>
      <c r="HHA2" s="294"/>
      <c r="HHB2" s="294"/>
      <c r="HHC2" s="294"/>
      <c r="HHD2" s="294"/>
      <c r="HHE2" s="294"/>
      <c r="HHF2" s="294"/>
      <c r="HHG2" s="294"/>
      <c r="HHH2" s="294"/>
      <c r="HHI2" s="294"/>
      <c r="HHJ2" s="294"/>
      <c r="HHK2" s="294"/>
      <c r="HHL2" s="294"/>
      <c r="HHM2" s="294"/>
      <c r="HHN2" s="294"/>
      <c r="HHO2" s="294"/>
      <c r="HHP2" s="294"/>
      <c r="HHQ2" s="294"/>
      <c r="HHR2" s="294"/>
      <c r="HHS2" s="294"/>
      <c r="HHT2" s="294"/>
      <c r="HHU2" s="294"/>
      <c r="HHV2" s="294"/>
      <c r="HHW2" s="294"/>
      <c r="HHX2" s="294"/>
      <c r="HHY2" s="294"/>
      <c r="HHZ2" s="294"/>
      <c r="HIA2" s="294"/>
      <c r="HIB2" s="294"/>
      <c r="HIC2" s="294"/>
      <c r="HID2" s="294"/>
      <c r="HIE2" s="294"/>
      <c r="HIF2" s="294"/>
      <c r="HIG2" s="294"/>
      <c r="HIH2" s="294"/>
      <c r="HII2" s="294"/>
      <c r="HIJ2" s="294"/>
      <c r="HIK2" s="294"/>
      <c r="HIL2" s="294"/>
      <c r="HIM2" s="294"/>
      <c r="HIN2" s="294"/>
      <c r="HIO2" s="294"/>
      <c r="HIP2" s="294"/>
      <c r="HIQ2" s="294"/>
      <c r="HIR2" s="294"/>
      <c r="HIS2" s="294"/>
      <c r="HIT2" s="294"/>
      <c r="HIU2" s="294"/>
      <c r="HIV2" s="294"/>
      <c r="HIW2" s="294"/>
      <c r="HIX2" s="294"/>
      <c r="HIY2" s="294"/>
      <c r="HIZ2" s="294"/>
      <c r="HJA2" s="294"/>
      <c r="HJB2" s="294"/>
      <c r="HJC2" s="294"/>
      <c r="HJD2" s="294"/>
      <c r="HJE2" s="294"/>
      <c r="HJF2" s="294"/>
      <c r="HJG2" s="294"/>
      <c r="HJH2" s="294"/>
      <c r="HJI2" s="294"/>
      <c r="HJJ2" s="294"/>
      <c r="HJK2" s="294"/>
      <c r="HJL2" s="294"/>
      <c r="HJM2" s="294"/>
      <c r="HJN2" s="294"/>
      <c r="HJO2" s="294"/>
      <c r="HJP2" s="294"/>
      <c r="HJQ2" s="294"/>
      <c r="HJR2" s="294"/>
      <c r="HJS2" s="294"/>
      <c r="HJT2" s="294"/>
      <c r="HJU2" s="294"/>
      <c r="HJV2" s="294"/>
      <c r="HJW2" s="294"/>
      <c r="HJX2" s="294"/>
      <c r="HJY2" s="294"/>
      <c r="HJZ2" s="294"/>
      <c r="HKA2" s="294"/>
      <c r="HKB2" s="294"/>
      <c r="HKC2" s="294"/>
      <c r="HKD2" s="294"/>
      <c r="HKE2" s="294"/>
      <c r="HKF2" s="294"/>
      <c r="HKG2" s="294"/>
      <c r="HKH2" s="294"/>
      <c r="HKI2" s="294"/>
      <c r="HKJ2" s="294"/>
      <c r="HKK2" s="294"/>
      <c r="HKL2" s="294"/>
      <c r="HKM2" s="294"/>
      <c r="HKN2" s="294"/>
      <c r="HKO2" s="294"/>
      <c r="HKP2" s="294"/>
      <c r="HKQ2" s="294"/>
      <c r="HKR2" s="294"/>
      <c r="HKS2" s="294"/>
      <c r="HKT2" s="294"/>
      <c r="HKU2" s="294"/>
      <c r="HKV2" s="294"/>
      <c r="HKW2" s="294"/>
      <c r="HKX2" s="294"/>
      <c r="HKY2" s="294"/>
      <c r="HKZ2" s="294"/>
      <c r="HLA2" s="294"/>
      <c r="HLB2" s="294"/>
      <c r="HLC2" s="294"/>
      <c r="HLD2" s="294"/>
      <c r="HLE2" s="294"/>
      <c r="HLF2" s="294"/>
      <c r="HLG2" s="294"/>
      <c r="HLH2" s="294"/>
      <c r="HLI2" s="294"/>
      <c r="HLJ2" s="294"/>
      <c r="HLK2" s="294"/>
      <c r="HLL2" s="294"/>
      <c r="HLM2" s="294"/>
      <c r="HLN2" s="294"/>
      <c r="HLO2" s="294"/>
      <c r="HLP2" s="294"/>
      <c r="HLQ2" s="294"/>
      <c r="HLR2" s="294"/>
      <c r="HLS2" s="294"/>
      <c r="HLT2" s="294"/>
      <c r="HLU2" s="294"/>
      <c r="HLV2" s="294"/>
      <c r="HLW2" s="294"/>
      <c r="HLX2" s="294"/>
      <c r="HLY2" s="294"/>
      <c r="HLZ2" s="294"/>
      <c r="HMA2" s="294"/>
      <c r="HMB2" s="294"/>
      <c r="HMC2" s="294"/>
      <c r="HMD2" s="294"/>
      <c r="HME2" s="294"/>
      <c r="HMF2" s="294"/>
      <c r="HMG2" s="294"/>
      <c r="HMH2" s="294"/>
      <c r="HMI2" s="294"/>
      <c r="HMJ2" s="294"/>
      <c r="HMK2" s="294"/>
      <c r="HML2" s="294"/>
      <c r="HMM2" s="294"/>
      <c r="HMN2" s="294"/>
      <c r="HMO2" s="294"/>
      <c r="HMP2" s="294"/>
      <c r="HMQ2" s="294"/>
      <c r="HMR2" s="294"/>
      <c r="HMS2" s="294"/>
      <c r="HMT2" s="294"/>
      <c r="HMU2" s="294"/>
      <c r="HMV2" s="294"/>
      <c r="HMW2" s="294"/>
      <c r="HMX2" s="294"/>
      <c r="HMY2" s="294"/>
      <c r="HMZ2" s="294"/>
      <c r="HNA2" s="294"/>
      <c r="HNB2" s="294"/>
      <c r="HNC2" s="294"/>
      <c r="HND2" s="294"/>
      <c r="HNE2" s="294"/>
      <c r="HNF2" s="294"/>
      <c r="HNG2" s="294"/>
      <c r="HNH2" s="294"/>
      <c r="HNI2" s="294"/>
      <c r="HNJ2" s="294"/>
      <c r="HNK2" s="294"/>
      <c r="HNL2" s="294"/>
      <c r="HNM2" s="294"/>
      <c r="HNN2" s="294"/>
      <c r="HNO2" s="294"/>
      <c r="HNP2" s="294"/>
      <c r="HNQ2" s="294"/>
      <c r="HNR2" s="294"/>
      <c r="HNS2" s="294"/>
      <c r="HNT2" s="294"/>
      <c r="HNU2" s="294"/>
      <c r="HNV2" s="294"/>
      <c r="HNW2" s="294"/>
      <c r="HNX2" s="294"/>
      <c r="HNY2" s="294"/>
      <c r="HNZ2" s="294"/>
      <c r="HOA2" s="294"/>
      <c r="HOB2" s="294"/>
      <c r="HOC2" s="294"/>
      <c r="HOD2" s="294"/>
      <c r="HOE2" s="294"/>
      <c r="HOF2" s="294"/>
      <c r="HOG2" s="294"/>
      <c r="HOH2" s="294"/>
      <c r="HOI2" s="294"/>
      <c r="HOJ2" s="294"/>
      <c r="HOK2" s="294"/>
      <c r="HOL2" s="294"/>
      <c r="HOM2" s="294"/>
      <c r="HON2" s="294"/>
      <c r="HOO2" s="294"/>
      <c r="HOP2" s="294"/>
      <c r="HOQ2" s="294"/>
      <c r="HOR2" s="294"/>
      <c r="HOS2" s="294"/>
      <c r="HOT2" s="294"/>
      <c r="HOU2" s="294"/>
      <c r="HOV2" s="294"/>
      <c r="HOW2" s="294"/>
      <c r="HOX2" s="294"/>
      <c r="HOY2" s="294"/>
      <c r="HOZ2" s="294"/>
      <c r="HPA2" s="294"/>
      <c r="HPB2" s="294"/>
      <c r="HPC2" s="294"/>
      <c r="HPD2" s="294"/>
      <c r="HPE2" s="294"/>
      <c r="HPF2" s="294"/>
      <c r="HPG2" s="294"/>
      <c r="HPH2" s="294"/>
      <c r="HPI2" s="294"/>
      <c r="HPJ2" s="294"/>
      <c r="HPK2" s="294"/>
      <c r="HPL2" s="294"/>
      <c r="HPM2" s="294"/>
      <c r="HPN2" s="294"/>
      <c r="HPO2" s="294"/>
      <c r="HPP2" s="294"/>
      <c r="HPQ2" s="294"/>
      <c r="HPR2" s="294"/>
      <c r="HPS2" s="294"/>
      <c r="HPT2" s="294"/>
      <c r="HPU2" s="294"/>
      <c r="HPV2" s="294"/>
      <c r="HPW2" s="294"/>
      <c r="HPX2" s="294"/>
      <c r="HPY2" s="294"/>
      <c r="HPZ2" s="294"/>
      <c r="HQA2" s="294"/>
      <c r="HQB2" s="294"/>
      <c r="HQC2" s="294"/>
      <c r="HQD2" s="294"/>
      <c r="HQE2" s="294"/>
      <c r="HQF2" s="294"/>
      <c r="HQG2" s="294"/>
      <c r="HQH2" s="294"/>
      <c r="HQI2" s="294"/>
      <c r="HQJ2" s="294"/>
      <c r="HQK2" s="294"/>
      <c r="HQL2" s="294"/>
      <c r="HQM2" s="294"/>
      <c r="HQN2" s="294"/>
      <c r="HQO2" s="294"/>
      <c r="HQP2" s="294"/>
      <c r="HQQ2" s="294"/>
      <c r="HQR2" s="294"/>
      <c r="HQS2" s="294"/>
      <c r="HQT2" s="294"/>
      <c r="HQU2" s="294"/>
      <c r="HQV2" s="294"/>
      <c r="HQW2" s="294"/>
      <c r="HQX2" s="294"/>
      <c r="HQY2" s="294"/>
      <c r="HQZ2" s="294"/>
      <c r="HRA2" s="294"/>
      <c r="HRB2" s="294"/>
      <c r="HRC2" s="294"/>
      <c r="HRD2" s="294"/>
      <c r="HRE2" s="294"/>
      <c r="HRF2" s="294"/>
      <c r="HRG2" s="294"/>
      <c r="HRH2" s="294"/>
      <c r="HRI2" s="294"/>
      <c r="HRJ2" s="294"/>
      <c r="HRK2" s="294"/>
      <c r="HRL2" s="294"/>
      <c r="HRM2" s="294"/>
      <c r="HRN2" s="294"/>
      <c r="HRO2" s="294"/>
      <c r="HRP2" s="294"/>
      <c r="HRQ2" s="294"/>
      <c r="HRR2" s="294"/>
      <c r="HRS2" s="294"/>
      <c r="HRT2" s="294"/>
      <c r="HRU2" s="294"/>
      <c r="HRV2" s="294"/>
      <c r="HRW2" s="294"/>
      <c r="HRX2" s="294"/>
      <c r="HRY2" s="294"/>
      <c r="HRZ2" s="294"/>
      <c r="HSA2" s="294"/>
      <c r="HSB2" s="294"/>
      <c r="HSC2" s="294"/>
      <c r="HSD2" s="294"/>
      <c r="HSE2" s="294"/>
      <c r="HSF2" s="294"/>
      <c r="HSG2" s="294"/>
      <c r="HSH2" s="294"/>
      <c r="HSI2" s="294"/>
      <c r="HSJ2" s="294"/>
      <c r="HSK2" s="294"/>
      <c r="HSL2" s="294"/>
      <c r="HSM2" s="294"/>
      <c r="HSN2" s="294"/>
      <c r="HSO2" s="294"/>
      <c r="HSP2" s="294"/>
      <c r="HSQ2" s="294"/>
      <c r="HSR2" s="294"/>
      <c r="HSS2" s="294"/>
      <c r="HST2" s="294"/>
      <c r="HSU2" s="294"/>
      <c r="HSV2" s="294"/>
      <c r="HSW2" s="294"/>
      <c r="HSX2" s="294"/>
      <c r="HSY2" s="294"/>
      <c r="HSZ2" s="294"/>
      <c r="HTA2" s="294"/>
      <c r="HTB2" s="294"/>
      <c r="HTC2" s="294"/>
      <c r="HTD2" s="294"/>
      <c r="HTE2" s="294"/>
      <c r="HTF2" s="294"/>
      <c r="HTG2" s="294"/>
      <c r="HTH2" s="294"/>
      <c r="HTI2" s="294"/>
      <c r="HTJ2" s="294"/>
      <c r="HTK2" s="294"/>
      <c r="HTL2" s="294"/>
      <c r="HTM2" s="294"/>
      <c r="HTN2" s="294"/>
      <c r="HTO2" s="294"/>
      <c r="HTP2" s="294"/>
      <c r="HTQ2" s="294"/>
      <c r="HTR2" s="294"/>
      <c r="HTS2" s="294"/>
      <c r="HTT2" s="294"/>
      <c r="HTU2" s="294"/>
      <c r="HTV2" s="294"/>
      <c r="HTW2" s="294"/>
      <c r="HTX2" s="294"/>
      <c r="HTY2" s="294"/>
      <c r="HTZ2" s="294"/>
      <c r="HUA2" s="294"/>
      <c r="HUB2" s="294"/>
      <c r="HUC2" s="294"/>
      <c r="HUD2" s="294"/>
      <c r="HUE2" s="294"/>
      <c r="HUF2" s="294"/>
      <c r="HUG2" s="294"/>
      <c r="HUH2" s="294"/>
      <c r="HUI2" s="294"/>
      <c r="HUJ2" s="294"/>
      <c r="HUK2" s="294"/>
      <c r="HUL2" s="294"/>
      <c r="HUM2" s="294"/>
      <c r="HUN2" s="294"/>
      <c r="HUO2" s="294"/>
      <c r="HUP2" s="294"/>
      <c r="HUQ2" s="294"/>
      <c r="HUR2" s="294"/>
      <c r="HUS2" s="294"/>
      <c r="HUT2" s="294"/>
      <c r="HUU2" s="294"/>
      <c r="HUV2" s="294"/>
      <c r="HUW2" s="294"/>
      <c r="HUX2" s="294"/>
      <c r="HUY2" s="294"/>
      <c r="HUZ2" s="294"/>
      <c r="HVA2" s="294"/>
      <c r="HVB2" s="294"/>
      <c r="HVC2" s="294"/>
      <c r="HVD2" s="294"/>
      <c r="HVE2" s="294"/>
      <c r="HVF2" s="294"/>
      <c r="HVG2" s="294"/>
      <c r="HVH2" s="294"/>
      <c r="HVI2" s="294"/>
      <c r="HVJ2" s="294"/>
      <c r="HVK2" s="294"/>
      <c r="HVL2" s="294"/>
      <c r="HVM2" s="294"/>
      <c r="HVN2" s="294"/>
      <c r="HVO2" s="294"/>
      <c r="HVP2" s="294"/>
      <c r="HVQ2" s="294"/>
      <c r="HVR2" s="294"/>
      <c r="HVS2" s="294"/>
      <c r="HVT2" s="294"/>
      <c r="HVU2" s="294"/>
      <c r="HVV2" s="294"/>
      <c r="HVW2" s="294"/>
      <c r="HVX2" s="294"/>
      <c r="HVY2" s="294"/>
      <c r="HVZ2" s="294"/>
      <c r="HWA2" s="294"/>
      <c r="HWB2" s="294"/>
      <c r="HWC2" s="294"/>
      <c r="HWD2" s="294"/>
      <c r="HWE2" s="294"/>
      <c r="HWF2" s="294"/>
      <c r="HWG2" s="294"/>
      <c r="HWH2" s="294"/>
      <c r="HWI2" s="294"/>
      <c r="HWJ2" s="294"/>
      <c r="HWK2" s="294"/>
      <c r="HWL2" s="294"/>
      <c r="HWM2" s="294"/>
      <c r="HWN2" s="294"/>
      <c r="HWO2" s="294"/>
      <c r="HWP2" s="294"/>
      <c r="HWQ2" s="294"/>
      <c r="HWR2" s="294"/>
      <c r="HWS2" s="294"/>
      <c r="HWT2" s="294"/>
      <c r="HWU2" s="294"/>
      <c r="HWV2" s="294"/>
      <c r="HWW2" s="294"/>
      <c r="HWX2" s="294"/>
      <c r="HWY2" s="294"/>
      <c r="HWZ2" s="294"/>
      <c r="HXA2" s="294"/>
      <c r="HXB2" s="294"/>
      <c r="HXC2" s="294"/>
      <c r="HXD2" s="294"/>
      <c r="HXE2" s="294"/>
      <c r="HXF2" s="294"/>
      <c r="HXG2" s="294"/>
      <c r="HXH2" s="294"/>
      <c r="HXI2" s="294"/>
      <c r="HXJ2" s="294"/>
      <c r="HXK2" s="294"/>
      <c r="HXL2" s="294"/>
      <c r="HXM2" s="294"/>
      <c r="HXN2" s="294"/>
      <c r="HXO2" s="294"/>
      <c r="HXP2" s="294"/>
      <c r="HXQ2" s="294"/>
      <c r="HXR2" s="294"/>
      <c r="HXS2" s="294"/>
      <c r="HXT2" s="294"/>
      <c r="HXU2" s="294"/>
      <c r="HXV2" s="294"/>
      <c r="HXW2" s="294"/>
      <c r="HXX2" s="294"/>
      <c r="HXY2" s="294"/>
      <c r="HXZ2" s="294"/>
      <c r="HYA2" s="294"/>
      <c r="HYB2" s="294"/>
      <c r="HYC2" s="294"/>
      <c r="HYD2" s="294"/>
      <c r="HYE2" s="294"/>
      <c r="HYF2" s="294"/>
      <c r="HYG2" s="294"/>
      <c r="HYH2" s="294"/>
      <c r="HYI2" s="294"/>
      <c r="HYJ2" s="294"/>
      <c r="HYK2" s="294"/>
      <c r="HYL2" s="294"/>
      <c r="HYM2" s="294"/>
      <c r="HYN2" s="294"/>
      <c r="HYO2" s="294"/>
      <c r="HYP2" s="294"/>
      <c r="HYQ2" s="294"/>
      <c r="HYR2" s="294"/>
      <c r="HYS2" s="294"/>
      <c r="HYT2" s="294"/>
      <c r="HYU2" s="294"/>
      <c r="HYV2" s="294"/>
      <c r="HYW2" s="294"/>
      <c r="HYX2" s="294"/>
      <c r="HYY2" s="294"/>
      <c r="HYZ2" s="294"/>
      <c r="HZA2" s="294"/>
      <c r="HZB2" s="294"/>
      <c r="HZC2" s="294"/>
      <c r="HZD2" s="294"/>
      <c r="HZE2" s="294"/>
      <c r="HZF2" s="294"/>
      <c r="HZG2" s="294"/>
      <c r="HZH2" s="294"/>
      <c r="HZI2" s="294"/>
      <c r="HZJ2" s="294"/>
      <c r="HZK2" s="294"/>
      <c r="HZL2" s="294"/>
      <c r="HZM2" s="294"/>
      <c r="HZN2" s="294"/>
      <c r="HZO2" s="294"/>
      <c r="HZP2" s="294"/>
      <c r="HZQ2" s="294"/>
      <c r="HZR2" s="294"/>
      <c r="HZS2" s="294"/>
      <c r="HZT2" s="294"/>
      <c r="HZU2" s="294"/>
      <c r="HZV2" s="294"/>
      <c r="HZW2" s="294"/>
      <c r="HZX2" s="294"/>
      <c r="HZY2" s="294"/>
      <c r="HZZ2" s="294"/>
      <c r="IAA2" s="294"/>
      <c r="IAB2" s="294"/>
      <c r="IAC2" s="294"/>
      <c r="IAD2" s="294"/>
      <c r="IAE2" s="294"/>
      <c r="IAF2" s="294"/>
      <c r="IAG2" s="294"/>
      <c r="IAH2" s="294"/>
      <c r="IAI2" s="294"/>
      <c r="IAJ2" s="294"/>
      <c r="IAK2" s="294"/>
      <c r="IAL2" s="294"/>
      <c r="IAM2" s="294"/>
      <c r="IAN2" s="294"/>
      <c r="IAO2" s="294"/>
      <c r="IAP2" s="294"/>
      <c r="IAQ2" s="294"/>
      <c r="IAR2" s="294"/>
      <c r="IAS2" s="294"/>
      <c r="IAT2" s="294"/>
      <c r="IAU2" s="294"/>
      <c r="IAV2" s="294"/>
      <c r="IAW2" s="294"/>
      <c r="IAX2" s="294"/>
      <c r="IAY2" s="294"/>
      <c r="IAZ2" s="294"/>
      <c r="IBA2" s="294"/>
      <c r="IBB2" s="294"/>
      <c r="IBC2" s="294"/>
      <c r="IBD2" s="294"/>
      <c r="IBE2" s="294"/>
      <c r="IBF2" s="294"/>
      <c r="IBG2" s="294"/>
      <c r="IBH2" s="294"/>
      <c r="IBI2" s="294"/>
      <c r="IBJ2" s="294"/>
      <c r="IBK2" s="294"/>
      <c r="IBL2" s="294"/>
      <c r="IBM2" s="294"/>
      <c r="IBN2" s="294"/>
      <c r="IBO2" s="294"/>
      <c r="IBP2" s="294"/>
      <c r="IBQ2" s="294"/>
      <c r="IBR2" s="294"/>
      <c r="IBS2" s="294"/>
      <c r="IBT2" s="294"/>
      <c r="IBU2" s="294"/>
      <c r="IBV2" s="294"/>
      <c r="IBW2" s="294"/>
      <c r="IBX2" s="294"/>
      <c r="IBY2" s="294"/>
      <c r="IBZ2" s="294"/>
      <c r="ICA2" s="294"/>
      <c r="ICB2" s="294"/>
      <c r="ICC2" s="294"/>
      <c r="ICD2" s="294"/>
      <c r="ICE2" s="294"/>
      <c r="ICF2" s="294"/>
      <c r="ICG2" s="294"/>
      <c r="ICH2" s="294"/>
      <c r="ICI2" s="294"/>
      <c r="ICJ2" s="294"/>
      <c r="ICK2" s="294"/>
      <c r="ICL2" s="294"/>
      <c r="ICM2" s="294"/>
      <c r="ICN2" s="294"/>
      <c r="ICO2" s="294"/>
      <c r="ICP2" s="294"/>
      <c r="ICQ2" s="294"/>
      <c r="ICR2" s="294"/>
      <c r="ICS2" s="294"/>
      <c r="ICT2" s="294"/>
      <c r="ICU2" s="294"/>
      <c r="ICV2" s="294"/>
      <c r="ICW2" s="294"/>
      <c r="ICX2" s="294"/>
      <c r="ICY2" s="294"/>
      <c r="ICZ2" s="294"/>
      <c r="IDA2" s="294"/>
      <c r="IDB2" s="294"/>
      <c r="IDC2" s="294"/>
      <c r="IDD2" s="294"/>
      <c r="IDE2" s="294"/>
      <c r="IDF2" s="294"/>
      <c r="IDG2" s="294"/>
      <c r="IDH2" s="294"/>
      <c r="IDI2" s="294"/>
      <c r="IDJ2" s="294"/>
      <c r="IDK2" s="294"/>
      <c r="IDL2" s="294"/>
      <c r="IDM2" s="294"/>
      <c r="IDN2" s="294"/>
      <c r="IDO2" s="294"/>
      <c r="IDP2" s="294"/>
      <c r="IDQ2" s="294"/>
      <c r="IDR2" s="294"/>
      <c r="IDS2" s="294"/>
      <c r="IDT2" s="294"/>
      <c r="IDU2" s="294"/>
      <c r="IDV2" s="294"/>
      <c r="IDW2" s="294"/>
      <c r="IDX2" s="294"/>
      <c r="IDY2" s="294"/>
      <c r="IDZ2" s="294"/>
      <c r="IEA2" s="294"/>
      <c r="IEB2" s="294"/>
      <c r="IEC2" s="294"/>
      <c r="IED2" s="294"/>
      <c r="IEE2" s="294"/>
      <c r="IEF2" s="294"/>
      <c r="IEG2" s="294"/>
      <c r="IEH2" s="294"/>
      <c r="IEI2" s="294"/>
      <c r="IEJ2" s="294"/>
      <c r="IEK2" s="294"/>
      <c r="IEL2" s="294"/>
      <c r="IEM2" s="294"/>
      <c r="IEN2" s="294"/>
      <c r="IEO2" s="294"/>
      <c r="IEP2" s="294"/>
      <c r="IEQ2" s="294"/>
      <c r="IER2" s="294"/>
      <c r="IES2" s="294"/>
      <c r="IET2" s="294"/>
      <c r="IEU2" s="294"/>
      <c r="IEV2" s="294"/>
      <c r="IEW2" s="294"/>
      <c r="IEX2" s="294"/>
      <c r="IEY2" s="294"/>
      <c r="IEZ2" s="294"/>
      <c r="IFA2" s="294"/>
      <c r="IFB2" s="294"/>
      <c r="IFC2" s="294"/>
      <c r="IFD2" s="294"/>
      <c r="IFE2" s="294"/>
      <c r="IFF2" s="294"/>
      <c r="IFG2" s="294"/>
      <c r="IFH2" s="294"/>
      <c r="IFI2" s="294"/>
      <c r="IFJ2" s="294"/>
      <c r="IFK2" s="294"/>
      <c r="IFL2" s="294"/>
      <c r="IFM2" s="294"/>
      <c r="IFN2" s="294"/>
      <c r="IFO2" s="294"/>
      <c r="IFP2" s="294"/>
      <c r="IFQ2" s="294"/>
      <c r="IFR2" s="294"/>
      <c r="IFS2" s="294"/>
      <c r="IFT2" s="294"/>
      <c r="IFU2" s="294"/>
      <c r="IFV2" s="294"/>
      <c r="IFW2" s="294"/>
      <c r="IFX2" s="294"/>
      <c r="IFY2" s="294"/>
      <c r="IFZ2" s="294"/>
      <c r="IGA2" s="294"/>
      <c r="IGB2" s="294"/>
      <c r="IGC2" s="294"/>
      <c r="IGD2" s="294"/>
      <c r="IGE2" s="294"/>
      <c r="IGF2" s="294"/>
      <c r="IGG2" s="294"/>
      <c r="IGH2" s="294"/>
      <c r="IGI2" s="294"/>
      <c r="IGJ2" s="294"/>
      <c r="IGK2" s="294"/>
      <c r="IGL2" s="294"/>
      <c r="IGM2" s="294"/>
      <c r="IGN2" s="294"/>
      <c r="IGO2" s="294"/>
      <c r="IGP2" s="294"/>
      <c r="IGQ2" s="294"/>
      <c r="IGR2" s="294"/>
      <c r="IGS2" s="294"/>
      <c r="IGT2" s="294"/>
      <c r="IGU2" s="294"/>
      <c r="IGV2" s="294"/>
      <c r="IGW2" s="294"/>
      <c r="IGX2" s="294"/>
      <c r="IGY2" s="294"/>
      <c r="IGZ2" s="294"/>
      <c r="IHA2" s="294"/>
      <c r="IHB2" s="294"/>
      <c r="IHC2" s="294"/>
      <c r="IHD2" s="294"/>
      <c r="IHE2" s="294"/>
      <c r="IHF2" s="294"/>
      <c r="IHG2" s="294"/>
      <c r="IHH2" s="294"/>
      <c r="IHI2" s="294"/>
      <c r="IHJ2" s="294"/>
      <c r="IHK2" s="294"/>
      <c r="IHL2" s="294"/>
      <c r="IHM2" s="294"/>
      <c r="IHN2" s="294"/>
      <c r="IHO2" s="294"/>
      <c r="IHP2" s="294"/>
      <c r="IHQ2" s="294"/>
      <c r="IHR2" s="294"/>
      <c r="IHS2" s="294"/>
      <c r="IHT2" s="294"/>
      <c r="IHU2" s="294"/>
      <c r="IHV2" s="294"/>
      <c r="IHW2" s="294"/>
      <c r="IHX2" s="294"/>
      <c r="IHY2" s="294"/>
      <c r="IHZ2" s="294"/>
      <c r="IIA2" s="294"/>
      <c r="IIB2" s="294"/>
      <c r="IIC2" s="294"/>
      <c r="IID2" s="294"/>
      <c r="IIE2" s="294"/>
      <c r="IIF2" s="294"/>
      <c r="IIG2" s="294"/>
      <c r="IIH2" s="294"/>
      <c r="III2" s="294"/>
      <c r="IIJ2" s="294"/>
      <c r="IIK2" s="294"/>
      <c r="IIL2" s="294"/>
      <c r="IIM2" s="294"/>
      <c r="IIN2" s="294"/>
      <c r="IIO2" s="294"/>
      <c r="IIP2" s="294"/>
      <c r="IIQ2" s="294"/>
      <c r="IIR2" s="294"/>
      <c r="IIS2" s="294"/>
      <c r="IIT2" s="294"/>
      <c r="IIU2" s="294"/>
      <c r="IIV2" s="294"/>
      <c r="IIW2" s="294"/>
      <c r="IIX2" s="294"/>
      <c r="IIY2" s="294"/>
      <c r="IIZ2" s="294"/>
      <c r="IJA2" s="294"/>
      <c r="IJB2" s="294"/>
      <c r="IJC2" s="294"/>
      <c r="IJD2" s="294"/>
      <c r="IJE2" s="294"/>
      <c r="IJF2" s="294"/>
      <c r="IJG2" s="294"/>
      <c r="IJH2" s="294"/>
      <c r="IJI2" s="294"/>
      <c r="IJJ2" s="294"/>
      <c r="IJK2" s="294"/>
      <c r="IJL2" s="294"/>
      <c r="IJM2" s="294"/>
      <c r="IJN2" s="294"/>
      <c r="IJO2" s="294"/>
      <c r="IJP2" s="294"/>
      <c r="IJQ2" s="294"/>
      <c r="IJR2" s="294"/>
      <c r="IJS2" s="294"/>
      <c r="IJT2" s="294"/>
      <c r="IJU2" s="294"/>
      <c r="IJV2" s="294"/>
      <c r="IJW2" s="294"/>
      <c r="IJX2" s="294"/>
      <c r="IJY2" s="294"/>
      <c r="IJZ2" s="294"/>
      <c r="IKA2" s="294"/>
      <c r="IKB2" s="294"/>
      <c r="IKC2" s="294"/>
      <c r="IKD2" s="294"/>
      <c r="IKE2" s="294"/>
      <c r="IKF2" s="294"/>
      <c r="IKG2" s="294"/>
      <c r="IKH2" s="294"/>
      <c r="IKI2" s="294"/>
      <c r="IKJ2" s="294"/>
      <c r="IKK2" s="294"/>
      <c r="IKL2" s="294"/>
      <c r="IKM2" s="294"/>
      <c r="IKN2" s="294"/>
      <c r="IKO2" s="294"/>
      <c r="IKP2" s="294"/>
      <c r="IKQ2" s="294"/>
      <c r="IKR2" s="294"/>
      <c r="IKS2" s="294"/>
      <c r="IKT2" s="294"/>
      <c r="IKU2" s="294"/>
      <c r="IKV2" s="294"/>
      <c r="IKW2" s="294"/>
      <c r="IKX2" s="294"/>
      <c r="IKY2" s="294"/>
      <c r="IKZ2" s="294"/>
      <c r="ILA2" s="294"/>
      <c r="ILB2" s="294"/>
      <c r="ILC2" s="294"/>
      <c r="ILD2" s="294"/>
      <c r="ILE2" s="294"/>
      <c r="ILF2" s="294"/>
      <c r="ILG2" s="294"/>
      <c r="ILH2" s="294"/>
      <c r="ILI2" s="294"/>
      <c r="ILJ2" s="294"/>
      <c r="ILK2" s="294"/>
      <c r="ILL2" s="294"/>
      <c r="ILM2" s="294"/>
      <c r="ILN2" s="294"/>
      <c r="ILO2" s="294"/>
      <c r="ILP2" s="294"/>
      <c r="ILQ2" s="294"/>
      <c r="ILR2" s="294"/>
      <c r="ILS2" s="294"/>
      <c r="ILT2" s="294"/>
      <c r="ILU2" s="294"/>
      <c r="ILV2" s="294"/>
      <c r="ILW2" s="294"/>
      <c r="ILX2" s="294"/>
      <c r="ILY2" s="294"/>
      <c r="ILZ2" s="294"/>
      <c r="IMA2" s="294"/>
      <c r="IMB2" s="294"/>
      <c r="IMC2" s="294"/>
      <c r="IMD2" s="294"/>
      <c r="IME2" s="294"/>
      <c r="IMF2" s="294"/>
      <c r="IMG2" s="294"/>
      <c r="IMH2" s="294"/>
      <c r="IMI2" s="294"/>
      <c r="IMJ2" s="294"/>
      <c r="IMK2" s="294"/>
      <c r="IML2" s="294"/>
      <c r="IMM2" s="294"/>
      <c r="IMN2" s="294"/>
      <c r="IMO2" s="294"/>
      <c r="IMP2" s="294"/>
      <c r="IMQ2" s="294"/>
      <c r="IMR2" s="294"/>
      <c r="IMS2" s="294"/>
      <c r="IMT2" s="294"/>
      <c r="IMU2" s="294"/>
      <c r="IMV2" s="294"/>
      <c r="IMW2" s="294"/>
      <c r="IMX2" s="294"/>
      <c r="IMY2" s="294"/>
      <c r="IMZ2" s="294"/>
      <c r="INA2" s="294"/>
      <c r="INB2" s="294"/>
      <c r="INC2" s="294"/>
      <c r="IND2" s="294"/>
      <c r="INE2" s="294"/>
      <c r="INF2" s="294"/>
      <c r="ING2" s="294"/>
      <c r="INH2" s="294"/>
      <c r="INI2" s="294"/>
      <c r="INJ2" s="294"/>
      <c r="INK2" s="294"/>
      <c r="INL2" s="294"/>
      <c r="INM2" s="294"/>
      <c r="INN2" s="294"/>
      <c r="INO2" s="294"/>
      <c r="INP2" s="294"/>
      <c r="INQ2" s="294"/>
      <c r="INR2" s="294"/>
      <c r="INS2" s="294"/>
      <c r="INT2" s="294"/>
      <c r="INU2" s="294"/>
      <c r="INV2" s="294"/>
      <c r="INW2" s="294"/>
      <c r="INX2" s="294"/>
      <c r="INY2" s="294"/>
      <c r="INZ2" s="294"/>
      <c r="IOA2" s="294"/>
      <c r="IOB2" s="294"/>
      <c r="IOC2" s="294"/>
      <c r="IOD2" s="294"/>
      <c r="IOE2" s="294"/>
      <c r="IOF2" s="294"/>
      <c r="IOG2" s="294"/>
      <c r="IOH2" s="294"/>
      <c r="IOI2" s="294"/>
      <c r="IOJ2" s="294"/>
      <c r="IOK2" s="294"/>
      <c r="IOL2" s="294"/>
      <c r="IOM2" s="294"/>
      <c r="ION2" s="294"/>
      <c r="IOO2" s="294"/>
      <c r="IOP2" s="294"/>
      <c r="IOQ2" s="294"/>
      <c r="IOR2" s="294"/>
      <c r="IOS2" s="294"/>
      <c r="IOT2" s="294"/>
      <c r="IOU2" s="294"/>
      <c r="IOV2" s="294"/>
      <c r="IOW2" s="294"/>
      <c r="IOX2" s="294"/>
      <c r="IOY2" s="294"/>
      <c r="IOZ2" s="294"/>
      <c r="IPA2" s="294"/>
      <c r="IPB2" s="294"/>
      <c r="IPC2" s="294"/>
      <c r="IPD2" s="294"/>
      <c r="IPE2" s="294"/>
      <c r="IPF2" s="294"/>
      <c r="IPG2" s="294"/>
      <c r="IPH2" s="294"/>
      <c r="IPI2" s="294"/>
      <c r="IPJ2" s="294"/>
      <c r="IPK2" s="294"/>
      <c r="IPL2" s="294"/>
      <c r="IPM2" s="294"/>
      <c r="IPN2" s="294"/>
      <c r="IPO2" s="294"/>
      <c r="IPP2" s="294"/>
      <c r="IPQ2" s="294"/>
      <c r="IPR2" s="294"/>
      <c r="IPS2" s="294"/>
      <c r="IPT2" s="294"/>
      <c r="IPU2" s="294"/>
      <c r="IPV2" s="294"/>
      <c r="IPW2" s="294"/>
      <c r="IPX2" s="294"/>
      <c r="IPY2" s="294"/>
      <c r="IPZ2" s="294"/>
      <c r="IQA2" s="294"/>
      <c r="IQB2" s="294"/>
      <c r="IQC2" s="294"/>
      <c r="IQD2" s="294"/>
      <c r="IQE2" s="294"/>
      <c r="IQF2" s="294"/>
      <c r="IQG2" s="294"/>
      <c r="IQH2" s="294"/>
      <c r="IQI2" s="294"/>
      <c r="IQJ2" s="294"/>
      <c r="IQK2" s="294"/>
      <c r="IQL2" s="294"/>
      <c r="IQM2" s="294"/>
      <c r="IQN2" s="294"/>
      <c r="IQO2" s="294"/>
      <c r="IQP2" s="294"/>
      <c r="IQQ2" s="294"/>
      <c r="IQR2" s="294"/>
      <c r="IQS2" s="294"/>
      <c r="IQT2" s="294"/>
      <c r="IQU2" s="294"/>
      <c r="IQV2" s="294"/>
      <c r="IQW2" s="294"/>
      <c r="IQX2" s="294"/>
      <c r="IQY2" s="294"/>
      <c r="IQZ2" s="294"/>
      <c r="IRA2" s="294"/>
      <c r="IRB2" s="294"/>
      <c r="IRC2" s="294"/>
      <c r="IRD2" s="294"/>
      <c r="IRE2" s="294"/>
      <c r="IRF2" s="294"/>
      <c r="IRG2" s="294"/>
      <c r="IRH2" s="294"/>
      <c r="IRI2" s="294"/>
      <c r="IRJ2" s="294"/>
      <c r="IRK2" s="294"/>
      <c r="IRL2" s="294"/>
      <c r="IRM2" s="294"/>
      <c r="IRN2" s="294"/>
      <c r="IRO2" s="294"/>
      <c r="IRP2" s="294"/>
      <c r="IRQ2" s="294"/>
      <c r="IRR2" s="294"/>
      <c r="IRS2" s="294"/>
      <c r="IRT2" s="294"/>
      <c r="IRU2" s="294"/>
      <c r="IRV2" s="294"/>
      <c r="IRW2" s="294"/>
      <c r="IRX2" s="294"/>
      <c r="IRY2" s="294"/>
      <c r="IRZ2" s="294"/>
      <c r="ISA2" s="294"/>
      <c r="ISB2" s="294"/>
      <c r="ISC2" s="294"/>
      <c r="ISD2" s="294"/>
      <c r="ISE2" s="294"/>
      <c r="ISF2" s="294"/>
      <c r="ISG2" s="294"/>
      <c r="ISH2" s="294"/>
      <c r="ISI2" s="294"/>
      <c r="ISJ2" s="294"/>
      <c r="ISK2" s="294"/>
      <c r="ISL2" s="294"/>
      <c r="ISM2" s="294"/>
      <c r="ISN2" s="294"/>
      <c r="ISO2" s="294"/>
      <c r="ISP2" s="294"/>
      <c r="ISQ2" s="294"/>
      <c r="ISR2" s="294"/>
      <c r="ISS2" s="294"/>
      <c r="IST2" s="294"/>
      <c r="ISU2" s="294"/>
      <c r="ISV2" s="294"/>
      <c r="ISW2" s="294"/>
      <c r="ISX2" s="294"/>
      <c r="ISY2" s="294"/>
      <c r="ISZ2" s="294"/>
      <c r="ITA2" s="294"/>
      <c r="ITB2" s="294"/>
      <c r="ITC2" s="294"/>
      <c r="ITD2" s="294"/>
      <c r="ITE2" s="294"/>
      <c r="ITF2" s="294"/>
      <c r="ITG2" s="294"/>
      <c r="ITH2" s="294"/>
      <c r="ITI2" s="294"/>
      <c r="ITJ2" s="294"/>
      <c r="ITK2" s="294"/>
      <c r="ITL2" s="294"/>
      <c r="ITM2" s="294"/>
      <c r="ITN2" s="294"/>
      <c r="ITO2" s="294"/>
      <c r="ITP2" s="294"/>
      <c r="ITQ2" s="294"/>
      <c r="ITR2" s="294"/>
      <c r="ITS2" s="294"/>
      <c r="ITT2" s="294"/>
      <c r="ITU2" s="294"/>
      <c r="ITV2" s="294"/>
      <c r="ITW2" s="294"/>
      <c r="ITX2" s="294"/>
      <c r="ITY2" s="294"/>
      <c r="ITZ2" s="294"/>
      <c r="IUA2" s="294"/>
      <c r="IUB2" s="294"/>
      <c r="IUC2" s="294"/>
      <c r="IUD2" s="294"/>
      <c r="IUE2" s="294"/>
      <c r="IUF2" s="294"/>
      <c r="IUG2" s="294"/>
      <c r="IUH2" s="294"/>
      <c r="IUI2" s="294"/>
      <c r="IUJ2" s="294"/>
      <c r="IUK2" s="294"/>
      <c r="IUL2" s="294"/>
      <c r="IUM2" s="294"/>
      <c r="IUN2" s="294"/>
      <c r="IUO2" s="294"/>
      <c r="IUP2" s="294"/>
      <c r="IUQ2" s="294"/>
      <c r="IUR2" s="294"/>
      <c r="IUS2" s="294"/>
      <c r="IUT2" s="294"/>
      <c r="IUU2" s="294"/>
      <c r="IUV2" s="294"/>
      <c r="IUW2" s="294"/>
      <c r="IUX2" s="294"/>
      <c r="IUY2" s="294"/>
      <c r="IUZ2" s="294"/>
      <c r="IVA2" s="294"/>
      <c r="IVB2" s="294"/>
      <c r="IVC2" s="294"/>
      <c r="IVD2" s="294"/>
      <c r="IVE2" s="294"/>
      <c r="IVF2" s="294"/>
      <c r="IVG2" s="294"/>
      <c r="IVH2" s="294"/>
      <c r="IVI2" s="294"/>
      <c r="IVJ2" s="294"/>
      <c r="IVK2" s="294"/>
      <c r="IVL2" s="294"/>
      <c r="IVM2" s="294"/>
      <c r="IVN2" s="294"/>
      <c r="IVO2" s="294"/>
      <c r="IVP2" s="294"/>
      <c r="IVQ2" s="294"/>
      <c r="IVR2" s="294"/>
      <c r="IVS2" s="294"/>
      <c r="IVT2" s="294"/>
      <c r="IVU2" s="294"/>
      <c r="IVV2" s="294"/>
      <c r="IVW2" s="294"/>
      <c r="IVX2" s="294"/>
      <c r="IVY2" s="294"/>
      <c r="IVZ2" s="294"/>
      <c r="IWA2" s="294"/>
      <c r="IWB2" s="294"/>
      <c r="IWC2" s="294"/>
      <c r="IWD2" s="294"/>
      <c r="IWE2" s="294"/>
      <c r="IWF2" s="294"/>
      <c r="IWG2" s="294"/>
      <c r="IWH2" s="294"/>
      <c r="IWI2" s="294"/>
      <c r="IWJ2" s="294"/>
      <c r="IWK2" s="294"/>
      <c r="IWL2" s="294"/>
      <c r="IWM2" s="294"/>
      <c r="IWN2" s="294"/>
      <c r="IWO2" s="294"/>
      <c r="IWP2" s="294"/>
      <c r="IWQ2" s="294"/>
      <c r="IWR2" s="294"/>
      <c r="IWS2" s="294"/>
      <c r="IWT2" s="294"/>
      <c r="IWU2" s="294"/>
      <c r="IWV2" s="294"/>
      <c r="IWW2" s="294"/>
      <c r="IWX2" s="294"/>
      <c r="IWY2" s="294"/>
      <c r="IWZ2" s="294"/>
      <c r="IXA2" s="294"/>
      <c r="IXB2" s="294"/>
      <c r="IXC2" s="294"/>
      <c r="IXD2" s="294"/>
      <c r="IXE2" s="294"/>
      <c r="IXF2" s="294"/>
      <c r="IXG2" s="294"/>
      <c r="IXH2" s="294"/>
      <c r="IXI2" s="294"/>
      <c r="IXJ2" s="294"/>
      <c r="IXK2" s="294"/>
      <c r="IXL2" s="294"/>
      <c r="IXM2" s="294"/>
      <c r="IXN2" s="294"/>
      <c r="IXO2" s="294"/>
      <c r="IXP2" s="294"/>
      <c r="IXQ2" s="294"/>
      <c r="IXR2" s="294"/>
      <c r="IXS2" s="294"/>
      <c r="IXT2" s="294"/>
      <c r="IXU2" s="294"/>
      <c r="IXV2" s="294"/>
      <c r="IXW2" s="294"/>
      <c r="IXX2" s="294"/>
      <c r="IXY2" s="294"/>
      <c r="IXZ2" s="294"/>
      <c r="IYA2" s="294"/>
      <c r="IYB2" s="294"/>
      <c r="IYC2" s="294"/>
      <c r="IYD2" s="294"/>
      <c r="IYE2" s="294"/>
      <c r="IYF2" s="294"/>
      <c r="IYG2" s="294"/>
      <c r="IYH2" s="294"/>
      <c r="IYI2" s="294"/>
      <c r="IYJ2" s="294"/>
      <c r="IYK2" s="294"/>
      <c r="IYL2" s="294"/>
      <c r="IYM2" s="294"/>
      <c r="IYN2" s="294"/>
      <c r="IYO2" s="294"/>
      <c r="IYP2" s="294"/>
      <c r="IYQ2" s="294"/>
      <c r="IYR2" s="294"/>
      <c r="IYS2" s="294"/>
      <c r="IYT2" s="294"/>
      <c r="IYU2" s="294"/>
      <c r="IYV2" s="294"/>
      <c r="IYW2" s="294"/>
      <c r="IYX2" s="294"/>
      <c r="IYY2" s="294"/>
      <c r="IYZ2" s="294"/>
      <c r="IZA2" s="294"/>
      <c r="IZB2" s="294"/>
      <c r="IZC2" s="294"/>
      <c r="IZD2" s="294"/>
      <c r="IZE2" s="294"/>
      <c r="IZF2" s="294"/>
      <c r="IZG2" s="294"/>
      <c r="IZH2" s="294"/>
      <c r="IZI2" s="294"/>
      <c r="IZJ2" s="294"/>
      <c r="IZK2" s="294"/>
      <c r="IZL2" s="294"/>
      <c r="IZM2" s="294"/>
      <c r="IZN2" s="294"/>
      <c r="IZO2" s="294"/>
      <c r="IZP2" s="294"/>
      <c r="IZQ2" s="294"/>
      <c r="IZR2" s="294"/>
      <c r="IZS2" s="294"/>
      <c r="IZT2" s="294"/>
      <c r="IZU2" s="294"/>
      <c r="IZV2" s="294"/>
      <c r="IZW2" s="294"/>
      <c r="IZX2" s="294"/>
      <c r="IZY2" s="294"/>
      <c r="IZZ2" s="294"/>
      <c r="JAA2" s="294"/>
      <c r="JAB2" s="294"/>
      <c r="JAC2" s="294"/>
      <c r="JAD2" s="294"/>
      <c r="JAE2" s="294"/>
      <c r="JAF2" s="294"/>
      <c r="JAG2" s="294"/>
      <c r="JAH2" s="294"/>
      <c r="JAI2" s="294"/>
      <c r="JAJ2" s="294"/>
      <c r="JAK2" s="294"/>
      <c r="JAL2" s="294"/>
      <c r="JAM2" s="294"/>
      <c r="JAN2" s="294"/>
      <c r="JAO2" s="294"/>
      <c r="JAP2" s="294"/>
      <c r="JAQ2" s="294"/>
      <c r="JAR2" s="294"/>
      <c r="JAS2" s="294"/>
      <c r="JAT2" s="294"/>
      <c r="JAU2" s="294"/>
      <c r="JAV2" s="294"/>
      <c r="JAW2" s="294"/>
      <c r="JAX2" s="294"/>
      <c r="JAY2" s="294"/>
      <c r="JAZ2" s="294"/>
      <c r="JBA2" s="294"/>
      <c r="JBB2" s="294"/>
      <c r="JBC2" s="294"/>
      <c r="JBD2" s="294"/>
      <c r="JBE2" s="294"/>
      <c r="JBF2" s="294"/>
      <c r="JBG2" s="294"/>
      <c r="JBH2" s="294"/>
      <c r="JBI2" s="294"/>
      <c r="JBJ2" s="294"/>
      <c r="JBK2" s="294"/>
      <c r="JBL2" s="294"/>
      <c r="JBM2" s="294"/>
      <c r="JBN2" s="294"/>
      <c r="JBO2" s="294"/>
      <c r="JBP2" s="294"/>
      <c r="JBQ2" s="294"/>
      <c r="JBR2" s="294"/>
      <c r="JBS2" s="294"/>
      <c r="JBT2" s="294"/>
      <c r="JBU2" s="294"/>
      <c r="JBV2" s="294"/>
      <c r="JBW2" s="294"/>
      <c r="JBX2" s="294"/>
      <c r="JBY2" s="294"/>
      <c r="JBZ2" s="294"/>
      <c r="JCA2" s="294"/>
      <c r="JCB2" s="294"/>
      <c r="JCC2" s="294"/>
      <c r="JCD2" s="294"/>
      <c r="JCE2" s="294"/>
      <c r="JCF2" s="294"/>
      <c r="JCG2" s="294"/>
      <c r="JCH2" s="294"/>
      <c r="JCI2" s="294"/>
      <c r="JCJ2" s="294"/>
      <c r="JCK2" s="294"/>
      <c r="JCL2" s="294"/>
      <c r="JCM2" s="294"/>
      <c r="JCN2" s="294"/>
      <c r="JCO2" s="294"/>
      <c r="JCP2" s="294"/>
      <c r="JCQ2" s="294"/>
      <c r="JCR2" s="294"/>
      <c r="JCS2" s="294"/>
      <c r="JCT2" s="294"/>
      <c r="JCU2" s="294"/>
      <c r="JCV2" s="294"/>
      <c r="JCW2" s="294"/>
      <c r="JCX2" s="294"/>
      <c r="JCY2" s="294"/>
      <c r="JCZ2" s="294"/>
      <c r="JDA2" s="294"/>
      <c r="JDB2" s="294"/>
      <c r="JDC2" s="294"/>
      <c r="JDD2" s="294"/>
      <c r="JDE2" s="294"/>
      <c r="JDF2" s="294"/>
      <c r="JDG2" s="294"/>
      <c r="JDH2" s="294"/>
      <c r="JDI2" s="294"/>
      <c r="JDJ2" s="294"/>
      <c r="JDK2" s="294"/>
      <c r="JDL2" s="294"/>
      <c r="JDM2" s="294"/>
      <c r="JDN2" s="294"/>
      <c r="JDO2" s="294"/>
      <c r="JDP2" s="294"/>
      <c r="JDQ2" s="294"/>
      <c r="JDR2" s="294"/>
      <c r="JDS2" s="294"/>
      <c r="JDT2" s="294"/>
      <c r="JDU2" s="294"/>
      <c r="JDV2" s="294"/>
      <c r="JDW2" s="294"/>
      <c r="JDX2" s="294"/>
      <c r="JDY2" s="294"/>
      <c r="JDZ2" s="294"/>
      <c r="JEA2" s="294"/>
      <c r="JEB2" s="294"/>
      <c r="JEC2" s="294"/>
      <c r="JED2" s="294"/>
      <c r="JEE2" s="294"/>
      <c r="JEF2" s="294"/>
      <c r="JEG2" s="294"/>
      <c r="JEH2" s="294"/>
      <c r="JEI2" s="294"/>
      <c r="JEJ2" s="294"/>
      <c r="JEK2" s="294"/>
      <c r="JEL2" s="294"/>
      <c r="JEM2" s="294"/>
      <c r="JEN2" s="294"/>
      <c r="JEO2" s="294"/>
      <c r="JEP2" s="294"/>
      <c r="JEQ2" s="294"/>
      <c r="JER2" s="294"/>
      <c r="JES2" s="294"/>
      <c r="JET2" s="294"/>
      <c r="JEU2" s="294"/>
      <c r="JEV2" s="294"/>
      <c r="JEW2" s="294"/>
      <c r="JEX2" s="294"/>
      <c r="JEY2" s="294"/>
      <c r="JEZ2" s="294"/>
      <c r="JFA2" s="294"/>
      <c r="JFB2" s="294"/>
      <c r="JFC2" s="294"/>
      <c r="JFD2" s="294"/>
      <c r="JFE2" s="294"/>
      <c r="JFF2" s="294"/>
      <c r="JFG2" s="294"/>
      <c r="JFH2" s="294"/>
      <c r="JFI2" s="294"/>
      <c r="JFJ2" s="294"/>
      <c r="JFK2" s="294"/>
      <c r="JFL2" s="294"/>
      <c r="JFM2" s="294"/>
      <c r="JFN2" s="294"/>
      <c r="JFO2" s="294"/>
      <c r="JFP2" s="294"/>
      <c r="JFQ2" s="294"/>
      <c r="JFR2" s="294"/>
      <c r="JFS2" s="294"/>
      <c r="JFT2" s="294"/>
      <c r="JFU2" s="294"/>
      <c r="JFV2" s="294"/>
      <c r="JFW2" s="294"/>
      <c r="JFX2" s="294"/>
      <c r="JFY2" s="294"/>
      <c r="JFZ2" s="294"/>
      <c r="JGA2" s="294"/>
      <c r="JGB2" s="294"/>
      <c r="JGC2" s="294"/>
      <c r="JGD2" s="294"/>
      <c r="JGE2" s="294"/>
      <c r="JGF2" s="294"/>
      <c r="JGG2" s="294"/>
      <c r="JGH2" s="294"/>
      <c r="JGI2" s="294"/>
      <c r="JGJ2" s="294"/>
      <c r="JGK2" s="294"/>
      <c r="JGL2" s="294"/>
      <c r="JGM2" s="294"/>
      <c r="JGN2" s="294"/>
      <c r="JGO2" s="294"/>
      <c r="JGP2" s="294"/>
      <c r="JGQ2" s="294"/>
      <c r="JGR2" s="294"/>
      <c r="JGS2" s="294"/>
      <c r="JGT2" s="294"/>
      <c r="JGU2" s="294"/>
      <c r="JGV2" s="294"/>
      <c r="JGW2" s="294"/>
      <c r="JGX2" s="294"/>
      <c r="JGY2" s="294"/>
      <c r="JGZ2" s="294"/>
      <c r="JHA2" s="294"/>
      <c r="JHB2" s="294"/>
      <c r="JHC2" s="294"/>
      <c r="JHD2" s="294"/>
      <c r="JHE2" s="294"/>
      <c r="JHF2" s="294"/>
      <c r="JHG2" s="294"/>
      <c r="JHH2" s="294"/>
      <c r="JHI2" s="294"/>
      <c r="JHJ2" s="294"/>
      <c r="JHK2" s="294"/>
      <c r="JHL2" s="294"/>
      <c r="JHM2" s="294"/>
      <c r="JHN2" s="294"/>
      <c r="JHO2" s="294"/>
      <c r="JHP2" s="294"/>
      <c r="JHQ2" s="294"/>
      <c r="JHR2" s="294"/>
      <c r="JHS2" s="294"/>
      <c r="JHT2" s="294"/>
      <c r="JHU2" s="294"/>
      <c r="JHV2" s="294"/>
      <c r="JHW2" s="294"/>
      <c r="JHX2" s="294"/>
      <c r="JHY2" s="294"/>
      <c r="JHZ2" s="294"/>
      <c r="JIA2" s="294"/>
      <c r="JIB2" s="294"/>
      <c r="JIC2" s="294"/>
      <c r="JID2" s="294"/>
      <c r="JIE2" s="294"/>
      <c r="JIF2" s="294"/>
      <c r="JIG2" s="294"/>
      <c r="JIH2" s="294"/>
      <c r="JII2" s="294"/>
      <c r="JIJ2" s="294"/>
      <c r="JIK2" s="294"/>
      <c r="JIL2" s="294"/>
      <c r="JIM2" s="294"/>
      <c r="JIN2" s="294"/>
      <c r="JIO2" s="294"/>
      <c r="JIP2" s="294"/>
      <c r="JIQ2" s="294"/>
      <c r="JIR2" s="294"/>
      <c r="JIS2" s="294"/>
      <c r="JIT2" s="294"/>
      <c r="JIU2" s="294"/>
      <c r="JIV2" s="294"/>
      <c r="JIW2" s="294"/>
      <c r="JIX2" s="294"/>
      <c r="JIY2" s="294"/>
      <c r="JIZ2" s="294"/>
      <c r="JJA2" s="294"/>
      <c r="JJB2" s="294"/>
      <c r="JJC2" s="294"/>
      <c r="JJD2" s="294"/>
      <c r="JJE2" s="294"/>
      <c r="JJF2" s="294"/>
      <c r="JJG2" s="294"/>
      <c r="JJH2" s="294"/>
      <c r="JJI2" s="294"/>
      <c r="JJJ2" s="294"/>
      <c r="JJK2" s="294"/>
      <c r="JJL2" s="294"/>
      <c r="JJM2" s="294"/>
      <c r="JJN2" s="294"/>
      <c r="JJO2" s="294"/>
      <c r="JJP2" s="294"/>
      <c r="JJQ2" s="294"/>
      <c r="JJR2" s="294"/>
      <c r="JJS2" s="294"/>
      <c r="JJT2" s="294"/>
      <c r="JJU2" s="294"/>
      <c r="JJV2" s="294"/>
      <c r="JJW2" s="294"/>
      <c r="JJX2" s="294"/>
      <c r="JJY2" s="294"/>
      <c r="JJZ2" s="294"/>
      <c r="JKA2" s="294"/>
      <c r="JKB2" s="294"/>
      <c r="JKC2" s="294"/>
      <c r="JKD2" s="294"/>
      <c r="JKE2" s="294"/>
      <c r="JKF2" s="294"/>
      <c r="JKG2" s="294"/>
      <c r="JKH2" s="294"/>
      <c r="JKI2" s="294"/>
      <c r="JKJ2" s="294"/>
      <c r="JKK2" s="294"/>
      <c r="JKL2" s="294"/>
      <c r="JKM2" s="294"/>
      <c r="JKN2" s="294"/>
      <c r="JKO2" s="294"/>
      <c r="JKP2" s="294"/>
      <c r="JKQ2" s="294"/>
      <c r="JKR2" s="294"/>
      <c r="JKS2" s="294"/>
      <c r="JKT2" s="294"/>
      <c r="JKU2" s="294"/>
      <c r="JKV2" s="294"/>
      <c r="JKW2" s="294"/>
      <c r="JKX2" s="294"/>
      <c r="JKY2" s="294"/>
      <c r="JKZ2" s="294"/>
      <c r="JLA2" s="294"/>
      <c r="JLB2" s="294"/>
      <c r="JLC2" s="294"/>
      <c r="JLD2" s="294"/>
      <c r="JLE2" s="294"/>
      <c r="JLF2" s="294"/>
      <c r="JLG2" s="294"/>
      <c r="JLH2" s="294"/>
      <c r="JLI2" s="294"/>
      <c r="JLJ2" s="294"/>
      <c r="JLK2" s="294"/>
      <c r="JLL2" s="294"/>
      <c r="JLM2" s="294"/>
      <c r="JLN2" s="294"/>
      <c r="JLO2" s="294"/>
      <c r="JLP2" s="294"/>
      <c r="JLQ2" s="294"/>
      <c r="JLR2" s="294"/>
      <c r="JLS2" s="294"/>
      <c r="JLT2" s="294"/>
      <c r="JLU2" s="294"/>
      <c r="JLV2" s="294"/>
      <c r="JLW2" s="294"/>
      <c r="JLX2" s="294"/>
      <c r="JLY2" s="294"/>
      <c r="JLZ2" s="294"/>
      <c r="JMA2" s="294"/>
      <c r="JMB2" s="294"/>
      <c r="JMC2" s="294"/>
      <c r="JMD2" s="294"/>
      <c r="JME2" s="294"/>
      <c r="JMF2" s="294"/>
      <c r="JMG2" s="294"/>
      <c r="JMH2" s="294"/>
      <c r="JMI2" s="294"/>
      <c r="JMJ2" s="294"/>
      <c r="JMK2" s="294"/>
      <c r="JML2" s="294"/>
      <c r="JMM2" s="294"/>
      <c r="JMN2" s="294"/>
      <c r="JMO2" s="294"/>
      <c r="JMP2" s="294"/>
      <c r="JMQ2" s="294"/>
      <c r="JMR2" s="294"/>
      <c r="JMS2" s="294"/>
      <c r="JMT2" s="294"/>
      <c r="JMU2" s="294"/>
      <c r="JMV2" s="294"/>
      <c r="JMW2" s="294"/>
      <c r="JMX2" s="294"/>
      <c r="JMY2" s="294"/>
      <c r="JMZ2" s="294"/>
      <c r="JNA2" s="294"/>
      <c r="JNB2" s="294"/>
      <c r="JNC2" s="294"/>
      <c r="JND2" s="294"/>
      <c r="JNE2" s="294"/>
      <c r="JNF2" s="294"/>
      <c r="JNG2" s="294"/>
      <c r="JNH2" s="294"/>
      <c r="JNI2" s="294"/>
      <c r="JNJ2" s="294"/>
      <c r="JNK2" s="294"/>
      <c r="JNL2" s="294"/>
      <c r="JNM2" s="294"/>
      <c r="JNN2" s="294"/>
      <c r="JNO2" s="294"/>
      <c r="JNP2" s="294"/>
      <c r="JNQ2" s="294"/>
      <c r="JNR2" s="294"/>
      <c r="JNS2" s="294"/>
      <c r="JNT2" s="294"/>
      <c r="JNU2" s="294"/>
      <c r="JNV2" s="294"/>
      <c r="JNW2" s="294"/>
      <c r="JNX2" s="294"/>
      <c r="JNY2" s="294"/>
      <c r="JNZ2" s="294"/>
      <c r="JOA2" s="294"/>
      <c r="JOB2" s="294"/>
      <c r="JOC2" s="294"/>
      <c r="JOD2" s="294"/>
      <c r="JOE2" s="294"/>
      <c r="JOF2" s="294"/>
      <c r="JOG2" s="294"/>
      <c r="JOH2" s="294"/>
      <c r="JOI2" s="294"/>
      <c r="JOJ2" s="294"/>
      <c r="JOK2" s="294"/>
      <c r="JOL2" s="294"/>
      <c r="JOM2" s="294"/>
      <c r="JON2" s="294"/>
      <c r="JOO2" s="294"/>
      <c r="JOP2" s="294"/>
      <c r="JOQ2" s="294"/>
      <c r="JOR2" s="294"/>
      <c r="JOS2" s="294"/>
      <c r="JOT2" s="294"/>
      <c r="JOU2" s="294"/>
      <c r="JOV2" s="294"/>
      <c r="JOW2" s="294"/>
      <c r="JOX2" s="294"/>
      <c r="JOY2" s="294"/>
      <c r="JOZ2" s="294"/>
      <c r="JPA2" s="294"/>
      <c r="JPB2" s="294"/>
      <c r="JPC2" s="294"/>
      <c r="JPD2" s="294"/>
      <c r="JPE2" s="294"/>
      <c r="JPF2" s="294"/>
      <c r="JPG2" s="294"/>
      <c r="JPH2" s="294"/>
      <c r="JPI2" s="294"/>
      <c r="JPJ2" s="294"/>
      <c r="JPK2" s="294"/>
      <c r="JPL2" s="294"/>
      <c r="JPM2" s="294"/>
      <c r="JPN2" s="294"/>
      <c r="JPO2" s="294"/>
      <c r="JPP2" s="294"/>
      <c r="JPQ2" s="294"/>
      <c r="JPR2" s="294"/>
      <c r="JPS2" s="294"/>
      <c r="JPT2" s="294"/>
      <c r="JPU2" s="294"/>
      <c r="JPV2" s="294"/>
      <c r="JPW2" s="294"/>
      <c r="JPX2" s="294"/>
      <c r="JPY2" s="294"/>
      <c r="JPZ2" s="294"/>
      <c r="JQA2" s="294"/>
      <c r="JQB2" s="294"/>
      <c r="JQC2" s="294"/>
      <c r="JQD2" s="294"/>
      <c r="JQE2" s="294"/>
      <c r="JQF2" s="294"/>
      <c r="JQG2" s="294"/>
      <c r="JQH2" s="294"/>
      <c r="JQI2" s="294"/>
      <c r="JQJ2" s="294"/>
      <c r="JQK2" s="294"/>
      <c r="JQL2" s="294"/>
      <c r="JQM2" s="294"/>
      <c r="JQN2" s="294"/>
      <c r="JQO2" s="294"/>
      <c r="JQP2" s="294"/>
      <c r="JQQ2" s="294"/>
      <c r="JQR2" s="294"/>
      <c r="JQS2" s="294"/>
      <c r="JQT2" s="294"/>
      <c r="JQU2" s="294"/>
      <c r="JQV2" s="294"/>
      <c r="JQW2" s="294"/>
      <c r="JQX2" s="294"/>
      <c r="JQY2" s="294"/>
      <c r="JQZ2" s="294"/>
      <c r="JRA2" s="294"/>
      <c r="JRB2" s="294"/>
      <c r="JRC2" s="294"/>
      <c r="JRD2" s="294"/>
      <c r="JRE2" s="294"/>
      <c r="JRF2" s="294"/>
      <c r="JRG2" s="294"/>
      <c r="JRH2" s="294"/>
      <c r="JRI2" s="294"/>
      <c r="JRJ2" s="294"/>
      <c r="JRK2" s="294"/>
      <c r="JRL2" s="294"/>
      <c r="JRM2" s="294"/>
      <c r="JRN2" s="294"/>
      <c r="JRO2" s="294"/>
      <c r="JRP2" s="294"/>
      <c r="JRQ2" s="294"/>
      <c r="JRR2" s="294"/>
      <c r="JRS2" s="294"/>
      <c r="JRT2" s="294"/>
      <c r="JRU2" s="294"/>
      <c r="JRV2" s="294"/>
      <c r="JRW2" s="294"/>
      <c r="JRX2" s="294"/>
      <c r="JRY2" s="294"/>
      <c r="JRZ2" s="294"/>
      <c r="JSA2" s="294"/>
      <c r="JSB2" s="294"/>
      <c r="JSC2" s="294"/>
      <c r="JSD2" s="294"/>
      <c r="JSE2" s="294"/>
      <c r="JSF2" s="294"/>
      <c r="JSG2" s="294"/>
      <c r="JSH2" s="294"/>
      <c r="JSI2" s="294"/>
      <c r="JSJ2" s="294"/>
      <c r="JSK2" s="294"/>
      <c r="JSL2" s="294"/>
      <c r="JSM2" s="294"/>
      <c r="JSN2" s="294"/>
      <c r="JSO2" s="294"/>
      <c r="JSP2" s="294"/>
      <c r="JSQ2" s="294"/>
      <c r="JSR2" s="294"/>
      <c r="JSS2" s="294"/>
      <c r="JST2" s="294"/>
      <c r="JSU2" s="294"/>
      <c r="JSV2" s="294"/>
      <c r="JSW2" s="294"/>
      <c r="JSX2" s="294"/>
      <c r="JSY2" s="294"/>
      <c r="JSZ2" s="294"/>
      <c r="JTA2" s="294"/>
      <c r="JTB2" s="294"/>
      <c r="JTC2" s="294"/>
      <c r="JTD2" s="294"/>
      <c r="JTE2" s="294"/>
      <c r="JTF2" s="294"/>
      <c r="JTG2" s="294"/>
      <c r="JTH2" s="294"/>
      <c r="JTI2" s="294"/>
      <c r="JTJ2" s="294"/>
      <c r="JTK2" s="294"/>
      <c r="JTL2" s="294"/>
      <c r="JTM2" s="294"/>
      <c r="JTN2" s="294"/>
      <c r="JTO2" s="294"/>
      <c r="JTP2" s="294"/>
      <c r="JTQ2" s="294"/>
      <c r="JTR2" s="294"/>
      <c r="JTS2" s="294"/>
      <c r="JTT2" s="294"/>
      <c r="JTU2" s="294"/>
      <c r="JTV2" s="294"/>
      <c r="JTW2" s="294"/>
      <c r="JTX2" s="294"/>
      <c r="JTY2" s="294"/>
      <c r="JTZ2" s="294"/>
      <c r="JUA2" s="294"/>
      <c r="JUB2" s="294"/>
      <c r="JUC2" s="294"/>
      <c r="JUD2" s="294"/>
      <c r="JUE2" s="294"/>
      <c r="JUF2" s="294"/>
      <c r="JUG2" s="294"/>
      <c r="JUH2" s="294"/>
      <c r="JUI2" s="294"/>
      <c r="JUJ2" s="294"/>
      <c r="JUK2" s="294"/>
      <c r="JUL2" s="294"/>
      <c r="JUM2" s="294"/>
      <c r="JUN2" s="294"/>
      <c r="JUO2" s="294"/>
      <c r="JUP2" s="294"/>
      <c r="JUQ2" s="294"/>
      <c r="JUR2" s="294"/>
      <c r="JUS2" s="294"/>
      <c r="JUT2" s="294"/>
      <c r="JUU2" s="294"/>
      <c r="JUV2" s="294"/>
      <c r="JUW2" s="294"/>
      <c r="JUX2" s="294"/>
      <c r="JUY2" s="294"/>
      <c r="JUZ2" s="294"/>
      <c r="JVA2" s="294"/>
      <c r="JVB2" s="294"/>
      <c r="JVC2" s="294"/>
      <c r="JVD2" s="294"/>
      <c r="JVE2" s="294"/>
      <c r="JVF2" s="294"/>
      <c r="JVG2" s="294"/>
      <c r="JVH2" s="294"/>
      <c r="JVI2" s="294"/>
      <c r="JVJ2" s="294"/>
      <c r="JVK2" s="294"/>
      <c r="JVL2" s="294"/>
      <c r="JVM2" s="294"/>
      <c r="JVN2" s="294"/>
      <c r="JVO2" s="294"/>
      <c r="JVP2" s="294"/>
      <c r="JVQ2" s="294"/>
      <c r="JVR2" s="294"/>
      <c r="JVS2" s="294"/>
      <c r="JVT2" s="294"/>
      <c r="JVU2" s="294"/>
      <c r="JVV2" s="294"/>
      <c r="JVW2" s="294"/>
      <c r="JVX2" s="294"/>
      <c r="JVY2" s="294"/>
      <c r="JVZ2" s="294"/>
      <c r="JWA2" s="294"/>
      <c r="JWB2" s="294"/>
      <c r="JWC2" s="294"/>
      <c r="JWD2" s="294"/>
      <c r="JWE2" s="294"/>
      <c r="JWF2" s="294"/>
      <c r="JWG2" s="294"/>
      <c r="JWH2" s="294"/>
      <c r="JWI2" s="294"/>
      <c r="JWJ2" s="294"/>
      <c r="JWK2" s="294"/>
      <c r="JWL2" s="294"/>
      <c r="JWM2" s="294"/>
      <c r="JWN2" s="294"/>
      <c r="JWO2" s="294"/>
      <c r="JWP2" s="294"/>
      <c r="JWQ2" s="294"/>
      <c r="JWR2" s="294"/>
      <c r="JWS2" s="294"/>
      <c r="JWT2" s="294"/>
      <c r="JWU2" s="294"/>
      <c r="JWV2" s="294"/>
      <c r="JWW2" s="294"/>
      <c r="JWX2" s="294"/>
      <c r="JWY2" s="294"/>
      <c r="JWZ2" s="294"/>
      <c r="JXA2" s="294"/>
      <c r="JXB2" s="294"/>
      <c r="JXC2" s="294"/>
      <c r="JXD2" s="294"/>
      <c r="JXE2" s="294"/>
      <c r="JXF2" s="294"/>
      <c r="JXG2" s="294"/>
      <c r="JXH2" s="294"/>
      <c r="JXI2" s="294"/>
      <c r="JXJ2" s="294"/>
      <c r="JXK2" s="294"/>
      <c r="JXL2" s="294"/>
      <c r="JXM2" s="294"/>
      <c r="JXN2" s="294"/>
      <c r="JXO2" s="294"/>
      <c r="JXP2" s="294"/>
      <c r="JXQ2" s="294"/>
      <c r="JXR2" s="294"/>
      <c r="JXS2" s="294"/>
      <c r="JXT2" s="294"/>
      <c r="JXU2" s="294"/>
      <c r="JXV2" s="294"/>
      <c r="JXW2" s="294"/>
      <c r="JXX2" s="294"/>
      <c r="JXY2" s="294"/>
      <c r="JXZ2" s="294"/>
      <c r="JYA2" s="294"/>
      <c r="JYB2" s="294"/>
      <c r="JYC2" s="294"/>
      <c r="JYD2" s="294"/>
      <c r="JYE2" s="294"/>
      <c r="JYF2" s="294"/>
      <c r="JYG2" s="294"/>
      <c r="JYH2" s="294"/>
      <c r="JYI2" s="294"/>
      <c r="JYJ2" s="294"/>
      <c r="JYK2" s="294"/>
      <c r="JYL2" s="294"/>
      <c r="JYM2" s="294"/>
      <c r="JYN2" s="294"/>
      <c r="JYO2" s="294"/>
      <c r="JYP2" s="294"/>
      <c r="JYQ2" s="294"/>
      <c r="JYR2" s="294"/>
      <c r="JYS2" s="294"/>
      <c r="JYT2" s="294"/>
      <c r="JYU2" s="294"/>
      <c r="JYV2" s="294"/>
      <c r="JYW2" s="294"/>
      <c r="JYX2" s="294"/>
      <c r="JYY2" s="294"/>
      <c r="JYZ2" s="294"/>
      <c r="JZA2" s="294"/>
      <c r="JZB2" s="294"/>
      <c r="JZC2" s="294"/>
      <c r="JZD2" s="294"/>
      <c r="JZE2" s="294"/>
      <c r="JZF2" s="294"/>
      <c r="JZG2" s="294"/>
      <c r="JZH2" s="294"/>
      <c r="JZI2" s="294"/>
      <c r="JZJ2" s="294"/>
      <c r="JZK2" s="294"/>
      <c r="JZL2" s="294"/>
      <c r="JZM2" s="294"/>
      <c r="JZN2" s="294"/>
      <c r="JZO2" s="294"/>
      <c r="JZP2" s="294"/>
      <c r="JZQ2" s="294"/>
      <c r="JZR2" s="294"/>
      <c r="JZS2" s="294"/>
      <c r="JZT2" s="294"/>
      <c r="JZU2" s="294"/>
      <c r="JZV2" s="294"/>
      <c r="JZW2" s="294"/>
      <c r="JZX2" s="294"/>
      <c r="JZY2" s="294"/>
      <c r="JZZ2" s="294"/>
      <c r="KAA2" s="294"/>
      <c r="KAB2" s="294"/>
      <c r="KAC2" s="294"/>
      <c r="KAD2" s="294"/>
      <c r="KAE2" s="294"/>
      <c r="KAF2" s="294"/>
      <c r="KAG2" s="294"/>
      <c r="KAH2" s="294"/>
      <c r="KAI2" s="294"/>
      <c r="KAJ2" s="294"/>
      <c r="KAK2" s="294"/>
      <c r="KAL2" s="294"/>
      <c r="KAM2" s="294"/>
      <c r="KAN2" s="294"/>
      <c r="KAO2" s="294"/>
      <c r="KAP2" s="294"/>
      <c r="KAQ2" s="294"/>
      <c r="KAR2" s="294"/>
      <c r="KAS2" s="294"/>
      <c r="KAT2" s="294"/>
      <c r="KAU2" s="294"/>
      <c r="KAV2" s="294"/>
      <c r="KAW2" s="294"/>
      <c r="KAX2" s="294"/>
      <c r="KAY2" s="294"/>
      <c r="KAZ2" s="294"/>
      <c r="KBA2" s="294"/>
      <c r="KBB2" s="294"/>
      <c r="KBC2" s="294"/>
      <c r="KBD2" s="294"/>
      <c r="KBE2" s="294"/>
      <c r="KBF2" s="294"/>
      <c r="KBG2" s="294"/>
      <c r="KBH2" s="294"/>
      <c r="KBI2" s="294"/>
      <c r="KBJ2" s="294"/>
      <c r="KBK2" s="294"/>
      <c r="KBL2" s="294"/>
      <c r="KBM2" s="294"/>
      <c r="KBN2" s="294"/>
      <c r="KBO2" s="294"/>
      <c r="KBP2" s="294"/>
      <c r="KBQ2" s="294"/>
      <c r="KBR2" s="294"/>
      <c r="KBS2" s="294"/>
      <c r="KBT2" s="294"/>
      <c r="KBU2" s="294"/>
      <c r="KBV2" s="294"/>
      <c r="KBW2" s="294"/>
      <c r="KBX2" s="294"/>
      <c r="KBY2" s="294"/>
      <c r="KBZ2" s="294"/>
      <c r="KCA2" s="294"/>
      <c r="KCB2" s="294"/>
      <c r="KCC2" s="294"/>
      <c r="KCD2" s="294"/>
      <c r="KCE2" s="294"/>
      <c r="KCF2" s="294"/>
      <c r="KCG2" s="294"/>
      <c r="KCH2" s="294"/>
      <c r="KCI2" s="294"/>
      <c r="KCJ2" s="294"/>
      <c r="KCK2" s="294"/>
      <c r="KCL2" s="294"/>
      <c r="KCM2" s="294"/>
      <c r="KCN2" s="294"/>
      <c r="KCO2" s="294"/>
      <c r="KCP2" s="294"/>
      <c r="KCQ2" s="294"/>
      <c r="KCR2" s="294"/>
      <c r="KCS2" s="294"/>
      <c r="KCT2" s="294"/>
      <c r="KCU2" s="294"/>
      <c r="KCV2" s="294"/>
      <c r="KCW2" s="294"/>
      <c r="KCX2" s="294"/>
      <c r="KCY2" s="294"/>
      <c r="KCZ2" s="294"/>
      <c r="KDA2" s="294"/>
      <c r="KDB2" s="294"/>
      <c r="KDC2" s="294"/>
      <c r="KDD2" s="294"/>
      <c r="KDE2" s="294"/>
      <c r="KDF2" s="294"/>
      <c r="KDG2" s="294"/>
      <c r="KDH2" s="294"/>
      <c r="KDI2" s="294"/>
      <c r="KDJ2" s="294"/>
      <c r="KDK2" s="294"/>
      <c r="KDL2" s="294"/>
      <c r="KDM2" s="294"/>
      <c r="KDN2" s="294"/>
      <c r="KDO2" s="294"/>
      <c r="KDP2" s="294"/>
      <c r="KDQ2" s="294"/>
      <c r="KDR2" s="294"/>
      <c r="KDS2" s="294"/>
      <c r="KDT2" s="294"/>
      <c r="KDU2" s="294"/>
      <c r="KDV2" s="294"/>
      <c r="KDW2" s="294"/>
      <c r="KDX2" s="294"/>
      <c r="KDY2" s="294"/>
      <c r="KDZ2" s="294"/>
      <c r="KEA2" s="294"/>
      <c r="KEB2" s="294"/>
      <c r="KEC2" s="294"/>
      <c r="KED2" s="294"/>
      <c r="KEE2" s="294"/>
      <c r="KEF2" s="294"/>
      <c r="KEG2" s="294"/>
      <c r="KEH2" s="294"/>
      <c r="KEI2" s="294"/>
      <c r="KEJ2" s="294"/>
      <c r="KEK2" s="294"/>
      <c r="KEL2" s="294"/>
      <c r="KEM2" s="294"/>
      <c r="KEN2" s="294"/>
      <c r="KEO2" s="294"/>
      <c r="KEP2" s="294"/>
      <c r="KEQ2" s="294"/>
      <c r="KER2" s="294"/>
      <c r="KES2" s="294"/>
      <c r="KET2" s="294"/>
      <c r="KEU2" s="294"/>
      <c r="KEV2" s="294"/>
      <c r="KEW2" s="294"/>
      <c r="KEX2" s="294"/>
      <c r="KEY2" s="294"/>
      <c r="KEZ2" s="294"/>
      <c r="KFA2" s="294"/>
      <c r="KFB2" s="294"/>
      <c r="KFC2" s="294"/>
      <c r="KFD2" s="294"/>
      <c r="KFE2" s="294"/>
      <c r="KFF2" s="294"/>
      <c r="KFG2" s="294"/>
      <c r="KFH2" s="294"/>
      <c r="KFI2" s="294"/>
      <c r="KFJ2" s="294"/>
      <c r="KFK2" s="294"/>
      <c r="KFL2" s="294"/>
      <c r="KFM2" s="294"/>
      <c r="KFN2" s="294"/>
      <c r="KFO2" s="294"/>
      <c r="KFP2" s="294"/>
      <c r="KFQ2" s="294"/>
      <c r="KFR2" s="294"/>
      <c r="KFS2" s="294"/>
      <c r="KFT2" s="294"/>
      <c r="KFU2" s="294"/>
      <c r="KFV2" s="294"/>
      <c r="KFW2" s="294"/>
      <c r="KFX2" s="294"/>
      <c r="KFY2" s="294"/>
      <c r="KFZ2" s="294"/>
      <c r="KGA2" s="294"/>
      <c r="KGB2" s="294"/>
      <c r="KGC2" s="294"/>
      <c r="KGD2" s="294"/>
      <c r="KGE2" s="294"/>
      <c r="KGF2" s="294"/>
      <c r="KGG2" s="294"/>
      <c r="KGH2" s="294"/>
      <c r="KGI2" s="294"/>
      <c r="KGJ2" s="294"/>
      <c r="KGK2" s="294"/>
      <c r="KGL2" s="294"/>
      <c r="KGM2" s="294"/>
      <c r="KGN2" s="294"/>
      <c r="KGO2" s="294"/>
      <c r="KGP2" s="294"/>
      <c r="KGQ2" s="294"/>
      <c r="KGR2" s="294"/>
      <c r="KGS2" s="294"/>
      <c r="KGT2" s="294"/>
      <c r="KGU2" s="294"/>
      <c r="KGV2" s="294"/>
      <c r="KGW2" s="294"/>
      <c r="KGX2" s="294"/>
      <c r="KGY2" s="294"/>
      <c r="KGZ2" s="294"/>
      <c r="KHA2" s="294"/>
      <c r="KHB2" s="294"/>
      <c r="KHC2" s="294"/>
      <c r="KHD2" s="294"/>
      <c r="KHE2" s="294"/>
      <c r="KHF2" s="294"/>
      <c r="KHG2" s="294"/>
      <c r="KHH2" s="294"/>
      <c r="KHI2" s="294"/>
      <c r="KHJ2" s="294"/>
      <c r="KHK2" s="294"/>
      <c r="KHL2" s="294"/>
      <c r="KHM2" s="294"/>
      <c r="KHN2" s="294"/>
      <c r="KHO2" s="294"/>
      <c r="KHP2" s="294"/>
      <c r="KHQ2" s="294"/>
      <c r="KHR2" s="294"/>
      <c r="KHS2" s="294"/>
      <c r="KHT2" s="294"/>
      <c r="KHU2" s="294"/>
      <c r="KHV2" s="294"/>
      <c r="KHW2" s="294"/>
      <c r="KHX2" s="294"/>
      <c r="KHY2" s="294"/>
      <c r="KHZ2" s="294"/>
      <c r="KIA2" s="294"/>
      <c r="KIB2" s="294"/>
      <c r="KIC2" s="294"/>
      <c r="KID2" s="294"/>
      <c r="KIE2" s="294"/>
      <c r="KIF2" s="294"/>
      <c r="KIG2" s="294"/>
      <c r="KIH2" s="294"/>
      <c r="KII2" s="294"/>
      <c r="KIJ2" s="294"/>
      <c r="KIK2" s="294"/>
      <c r="KIL2" s="294"/>
      <c r="KIM2" s="294"/>
      <c r="KIN2" s="294"/>
      <c r="KIO2" s="294"/>
      <c r="KIP2" s="294"/>
      <c r="KIQ2" s="294"/>
      <c r="KIR2" s="294"/>
      <c r="KIS2" s="294"/>
      <c r="KIT2" s="294"/>
      <c r="KIU2" s="294"/>
      <c r="KIV2" s="294"/>
      <c r="KIW2" s="294"/>
      <c r="KIX2" s="294"/>
      <c r="KIY2" s="294"/>
      <c r="KIZ2" s="294"/>
      <c r="KJA2" s="294"/>
      <c r="KJB2" s="294"/>
      <c r="KJC2" s="294"/>
      <c r="KJD2" s="294"/>
      <c r="KJE2" s="294"/>
      <c r="KJF2" s="294"/>
      <c r="KJG2" s="294"/>
      <c r="KJH2" s="294"/>
      <c r="KJI2" s="294"/>
      <c r="KJJ2" s="294"/>
      <c r="KJK2" s="294"/>
      <c r="KJL2" s="294"/>
      <c r="KJM2" s="294"/>
      <c r="KJN2" s="294"/>
      <c r="KJO2" s="294"/>
      <c r="KJP2" s="294"/>
      <c r="KJQ2" s="294"/>
      <c r="KJR2" s="294"/>
      <c r="KJS2" s="294"/>
      <c r="KJT2" s="294"/>
      <c r="KJU2" s="294"/>
      <c r="KJV2" s="294"/>
      <c r="KJW2" s="294"/>
      <c r="KJX2" s="294"/>
      <c r="KJY2" s="294"/>
      <c r="KJZ2" s="294"/>
      <c r="KKA2" s="294"/>
      <c r="KKB2" s="294"/>
      <c r="KKC2" s="294"/>
      <c r="KKD2" s="294"/>
      <c r="KKE2" s="294"/>
      <c r="KKF2" s="294"/>
      <c r="KKG2" s="294"/>
      <c r="KKH2" s="294"/>
      <c r="KKI2" s="294"/>
      <c r="KKJ2" s="294"/>
      <c r="KKK2" s="294"/>
      <c r="KKL2" s="294"/>
      <c r="KKM2" s="294"/>
      <c r="KKN2" s="294"/>
      <c r="KKO2" s="294"/>
      <c r="KKP2" s="294"/>
      <c r="KKQ2" s="294"/>
      <c r="KKR2" s="294"/>
      <c r="KKS2" s="294"/>
      <c r="KKT2" s="294"/>
      <c r="KKU2" s="294"/>
      <c r="KKV2" s="294"/>
      <c r="KKW2" s="294"/>
      <c r="KKX2" s="294"/>
      <c r="KKY2" s="294"/>
      <c r="KKZ2" s="294"/>
      <c r="KLA2" s="294"/>
      <c r="KLB2" s="294"/>
      <c r="KLC2" s="294"/>
      <c r="KLD2" s="294"/>
      <c r="KLE2" s="294"/>
      <c r="KLF2" s="294"/>
      <c r="KLG2" s="294"/>
      <c r="KLH2" s="294"/>
      <c r="KLI2" s="294"/>
      <c r="KLJ2" s="294"/>
      <c r="KLK2" s="294"/>
      <c r="KLL2" s="294"/>
      <c r="KLM2" s="294"/>
      <c r="KLN2" s="294"/>
      <c r="KLO2" s="294"/>
      <c r="KLP2" s="294"/>
      <c r="KLQ2" s="294"/>
      <c r="KLR2" s="294"/>
      <c r="KLS2" s="294"/>
      <c r="KLT2" s="294"/>
      <c r="KLU2" s="294"/>
      <c r="KLV2" s="294"/>
      <c r="KLW2" s="294"/>
      <c r="KLX2" s="294"/>
      <c r="KLY2" s="294"/>
      <c r="KLZ2" s="294"/>
      <c r="KMA2" s="294"/>
      <c r="KMB2" s="294"/>
      <c r="KMC2" s="294"/>
      <c r="KMD2" s="294"/>
      <c r="KME2" s="294"/>
      <c r="KMF2" s="294"/>
      <c r="KMG2" s="294"/>
      <c r="KMH2" s="294"/>
      <c r="KMI2" s="294"/>
      <c r="KMJ2" s="294"/>
      <c r="KMK2" s="294"/>
      <c r="KML2" s="294"/>
      <c r="KMM2" s="294"/>
      <c r="KMN2" s="294"/>
      <c r="KMO2" s="294"/>
      <c r="KMP2" s="294"/>
      <c r="KMQ2" s="294"/>
      <c r="KMR2" s="294"/>
      <c r="KMS2" s="294"/>
      <c r="KMT2" s="294"/>
      <c r="KMU2" s="294"/>
      <c r="KMV2" s="294"/>
      <c r="KMW2" s="294"/>
      <c r="KMX2" s="294"/>
      <c r="KMY2" s="294"/>
      <c r="KMZ2" s="294"/>
      <c r="KNA2" s="294"/>
      <c r="KNB2" s="294"/>
      <c r="KNC2" s="294"/>
      <c r="KND2" s="294"/>
      <c r="KNE2" s="294"/>
      <c r="KNF2" s="294"/>
      <c r="KNG2" s="294"/>
      <c r="KNH2" s="294"/>
      <c r="KNI2" s="294"/>
      <c r="KNJ2" s="294"/>
      <c r="KNK2" s="294"/>
      <c r="KNL2" s="294"/>
      <c r="KNM2" s="294"/>
      <c r="KNN2" s="294"/>
      <c r="KNO2" s="294"/>
      <c r="KNP2" s="294"/>
      <c r="KNQ2" s="294"/>
      <c r="KNR2" s="294"/>
      <c r="KNS2" s="294"/>
      <c r="KNT2" s="294"/>
      <c r="KNU2" s="294"/>
      <c r="KNV2" s="294"/>
      <c r="KNW2" s="294"/>
      <c r="KNX2" s="294"/>
      <c r="KNY2" s="294"/>
      <c r="KNZ2" s="294"/>
      <c r="KOA2" s="294"/>
      <c r="KOB2" s="294"/>
      <c r="KOC2" s="294"/>
      <c r="KOD2" s="294"/>
      <c r="KOE2" s="294"/>
      <c r="KOF2" s="294"/>
      <c r="KOG2" s="294"/>
      <c r="KOH2" s="294"/>
      <c r="KOI2" s="294"/>
      <c r="KOJ2" s="294"/>
      <c r="KOK2" s="294"/>
      <c r="KOL2" s="294"/>
      <c r="KOM2" s="294"/>
      <c r="KON2" s="294"/>
      <c r="KOO2" s="294"/>
      <c r="KOP2" s="294"/>
      <c r="KOQ2" s="294"/>
      <c r="KOR2" s="294"/>
      <c r="KOS2" s="294"/>
      <c r="KOT2" s="294"/>
      <c r="KOU2" s="294"/>
      <c r="KOV2" s="294"/>
      <c r="KOW2" s="294"/>
      <c r="KOX2" s="294"/>
      <c r="KOY2" s="294"/>
      <c r="KOZ2" s="294"/>
      <c r="KPA2" s="294"/>
      <c r="KPB2" s="294"/>
      <c r="KPC2" s="294"/>
      <c r="KPD2" s="294"/>
      <c r="KPE2" s="294"/>
      <c r="KPF2" s="294"/>
      <c r="KPG2" s="294"/>
      <c r="KPH2" s="294"/>
      <c r="KPI2" s="294"/>
      <c r="KPJ2" s="294"/>
      <c r="KPK2" s="294"/>
      <c r="KPL2" s="294"/>
      <c r="KPM2" s="294"/>
      <c r="KPN2" s="294"/>
      <c r="KPO2" s="294"/>
      <c r="KPP2" s="294"/>
      <c r="KPQ2" s="294"/>
      <c r="KPR2" s="294"/>
      <c r="KPS2" s="294"/>
      <c r="KPT2" s="294"/>
      <c r="KPU2" s="294"/>
      <c r="KPV2" s="294"/>
      <c r="KPW2" s="294"/>
      <c r="KPX2" s="294"/>
      <c r="KPY2" s="294"/>
      <c r="KPZ2" s="294"/>
      <c r="KQA2" s="294"/>
      <c r="KQB2" s="294"/>
      <c r="KQC2" s="294"/>
      <c r="KQD2" s="294"/>
      <c r="KQE2" s="294"/>
      <c r="KQF2" s="294"/>
      <c r="KQG2" s="294"/>
      <c r="KQH2" s="294"/>
      <c r="KQI2" s="294"/>
      <c r="KQJ2" s="294"/>
      <c r="KQK2" s="294"/>
      <c r="KQL2" s="294"/>
      <c r="KQM2" s="294"/>
      <c r="KQN2" s="294"/>
      <c r="KQO2" s="294"/>
      <c r="KQP2" s="294"/>
      <c r="KQQ2" s="294"/>
      <c r="KQR2" s="294"/>
      <c r="KQS2" s="294"/>
      <c r="KQT2" s="294"/>
      <c r="KQU2" s="294"/>
      <c r="KQV2" s="294"/>
      <c r="KQW2" s="294"/>
      <c r="KQX2" s="294"/>
      <c r="KQY2" s="294"/>
      <c r="KQZ2" s="294"/>
      <c r="KRA2" s="294"/>
      <c r="KRB2" s="294"/>
      <c r="KRC2" s="294"/>
      <c r="KRD2" s="294"/>
      <c r="KRE2" s="294"/>
      <c r="KRF2" s="294"/>
      <c r="KRG2" s="294"/>
      <c r="KRH2" s="294"/>
      <c r="KRI2" s="294"/>
      <c r="KRJ2" s="294"/>
      <c r="KRK2" s="294"/>
      <c r="KRL2" s="294"/>
      <c r="KRM2" s="294"/>
      <c r="KRN2" s="294"/>
      <c r="KRO2" s="294"/>
      <c r="KRP2" s="294"/>
      <c r="KRQ2" s="294"/>
      <c r="KRR2" s="294"/>
      <c r="KRS2" s="294"/>
      <c r="KRT2" s="294"/>
      <c r="KRU2" s="294"/>
      <c r="KRV2" s="294"/>
      <c r="KRW2" s="294"/>
      <c r="KRX2" s="294"/>
      <c r="KRY2" s="294"/>
      <c r="KRZ2" s="294"/>
      <c r="KSA2" s="294"/>
      <c r="KSB2" s="294"/>
      <c r="KSC2" s="294"/>
      <c r="KSD2" s="294"/>
      <c r="KSE2" s="294"/>
      <c r="KSF2" s="294"/>
      <c r="KSG2" s="294"/>
      <c r="KSH2" s="294"/>
      <c r="KSI2" s="294"/>
      <c r="KSJ2" s="294"/>
      <c r="KSK2" s="294"/>
      <c r="KSL2" s="294"/>
      <c r="KSM2" s="294"/>
      <c r="KSN2" s="294"/>
      <c r="KSO2" s="294"/>
      <c r="KSP2" s="294"/>
      <c r="KSQ2" s="294"/>
      <c r="KSR2" s="294"/>
      <c r="KSS2" s="294"/>
      <c r="KST2" s="294"/>
      <c r="KSU2" s="294"/>
      <c r="KSV2" s="294"/>
      <c r="KSW2" s="294"/>
      <c r="KSX2" s="294"/>
      <c r="KSY2" s="294"/>
      <c r="KSZ2" s="294"/>
      <c r="KTA2" s="294"/>
      <c r="KTB2" s="294"/>
      <c r="KTC2" s="294"/>
      <c r="KTD2" s="294"/>
      <c r="KTE2" s="294"/>
      <c r="KTF2" s="294"/>
      <c r="KTG2" s="294"/>
      <c r="KTH2" s="294"/>
      <c r="KTI2" s="294"/>
      <c r="KTJ2" s="294"/>
      <c r="KTK2" s="294"/>
      <c r="KTL2" s="294"/>
      <c r="KTM2" s="294"/>
      <c r="KTN2" s="294"/>
      <c r="KTO2" s="294"/>
      <c r="KTP2" s="294"/>
      <c r="KTQ2" s="294"/>
      <c r="KTR2" s="294"/>
      <c r="KTS2" s="294"/>
      <c r="KTT2" s="294"/>
      <c r="KTU2" s="294"/>
      <c r="KTV2" s="294"/>
      <c r="KTW2" s="294"/>
      <c r="KTX2" s="294"/>
      <c r="KTY2" s="294"/>
      <c r="KTZ2" s="294"/>
      <c r="KUA2" s="294"/>
      <c r="KUB2" s="294"/>
      <c r="KUC2" s="294"/>
      <c r="KUD2" s="294"/>
      <c r="KUE2" s="294"/>
      <c r="KUF2" s="294"/>
      <c r="KUG2" s="294"/>
      <c r="KUH2" s="294"/>
      <c r="KUI2" s="294"/>
      <c r="KUJ2" s="294"/>
      <c r="KUK2" s="294"/>
      <c r="KUL2" s="294"/>
      <c r="KUM2" s="294"/>
      <c r="KUN2" s="294"/>
      <c r="KUO2" s="294"/>
      <c r="KUP2" s="294"/>
      <c r="KUQ2" s="294"/>
      <c r="KUR2" s="294"/>
      <c r="KUS2" s="294"/>
      <c r="KUT2" s="294"/>
      <c r="KUU2" s="294"/>
      <c r="KUV2" s="294"/>
      <c r="KUW2" s="294"/>
      <c r="KUX2" s="294"/>
      <c r="KUY2" s="294"/>
      <c r="KUZ2" s="294"/>
      <c r="KVA2" s="294"/>
      <c r="KVB2" s="294"/>
      <c r="KVC2" s="294"/>
      <c r="KVD2" s="294"/>
      <c r="KVE2" s="294"/>
      <c r="KVF2" s="294"/>
      <c r="KVG2" s="294"/>
      <c r="KVH2" s="294"/>
      <c r="KVI2" s="294"/>
      <c r="KVJ2" s="294"/>
      <c r="KVK2" s="294"/>
      <c r="KVL2" s="294"/>
      <c r="KVM2" s="294"/>
      <c r="KVN2" s="294"/>
      <c r="KVO2" s="294"/>
      <c r="KVP2" s="294"/>
      <c r="KVQ2" s="294"/>
      <c r="KVR2" s="294"/>
      <c r="KVS2" s="294"/>
      <c r="KVT2" s="294"/>
      <c r="KVU2" s="294"/>
      <c r="KVV2" s="294"/>
      <c r="KVW2" s="294"/>
      <c r="KVX2" s="294"/>
      <c r="KVY2" s="294"/>
      <c r="KVZ2" s="294"/>
      <c r="KWA2" s="294"/>
      <c r="KWB2" s="294"/>
      <c r="KWC2" s="294"/>
      <c r="KWD2" s="294"/>
      <c r="KWE2" s="294"/>
      <c r="KWF2" s="294"/>
      <c r="KWG2" s="294"/>
      <c r="KWH2" s="294"/>
      <c r="KWI2" s="294"/>
      <c r="KWJ2" s="294"/>
      <c r="KWK2" s="294"/>
      <c r="KWL2" s="294"/>
      <c r="KWM2" s="294"/>
      <c r="KWN2" s="294"/>
      <c r="KWO2" s="294"/>
      <c r="KWP2" s="294"/>
      <c r="KWQ2" s="294"/>
      <c r="KWR2" s="294"/>
      <c r="KWS2" s="294"/>
      <c r="KWT2" s="294"/>
      <c r="KWU2" s="294"/>
      <c r="KWV2" s="294"/>
      <c r="KWW2" s="294"/>
      <c r="KWX2" s="294"/>
      <c r="KWY2" s="294"/>
      <c r="KWZ2" s="294"/>
      <c r="KXA2" s="294"/>
      <c r="KXB2" s="294"/>
      <c r="KXC2" s="294"/>
      <c r="KXD2" s="294"/>
      <c r="KXE2" s="294"/>
      <c r="KXF2" s="294"/>
      <c r="KXG2" s="294"/>
      <c r="KXH2" s="294"/>
      <c r="KXI2" s="294"/>
      <c r="KXJ2" s="294"/>
      <c r="KXK2" s="294"/>
      <c r="KXL2" s="294"/>
      <c r="KXM2" s="294"/>
      <c r="KXN2" s="294"/>
      <c r="KXO2" s="294"/>
      <c r="KXP2" s="294"/>
      <c r="KXQ2" s="294"/>
      <c r="KXR2" s="294"/>
      <c r="KXS2" s="294"/>
      <c r="KXT2" s="294"/>
      <c r="KXU2" s="294"/>
      <c r="KXV2" s="294"/>
      <c r="KXW2" s="294"/>
      <c r="KXX2" s="294"/>
      <c r="KXY2" s="294"/>
      <c r="KXZ2" s="294"/>
      <c r="KYA2" s="294"/>
      <c r="KYB2" s="294"/>
      <c r="KYC2" s="294"/>
      <c r="KYD2" s="294"/>
      <c r="KYE2" s="294"/>
      <c r="KYF2" s="294"/>
      <c r="KYG2" s="294"/>
      <c r="KYH2" s="294"/>
      <c r="KYI2" s="294"/>
      <c r="KYJ2" s="294"/>
      <c r="KYK2" s="294"/>
      <c r="KYL2" s="294"/>
      <c r="KYM2" s="294"/>
      <c r="KYN2" s="294"/>
      <c r="KYO2" s="294"/>
      <c r="KYP2" s="294"/>
      <c r="KYQ2" s="294"/>
      <c r="KYR2" s="294"/>
      <c r="KYS2" s="294"/>
      <c r="KYT2" s="294"/>
      <c r="KYU2" s="294"/>
      <c r="KYV2" s="294"/>
      <c r="KYW2" s="294"/>
      <c r="KYX2" s="294"/>
      <c r="KYY2" s="294"/>
      <c r="KYZ2" s="294"/>
      <c r="KZA2" s="294"/>
      <c r="KZB2" s="294"/>
      <c r="KZC2" s="294"/>
      <c r="KZD2" s="294"/>
      <c r="KZE2" s="294"/>
      <c r="KZF2" s="294"/>
      <c r="KZG2" s="294"/>
      <c r="KZH2" s="294"/>
      <c r="KZI2" s="294"/>
      <c r="KZJ2" s="294"/>
      <c r="KZK2" s="294"/>
      <c r="KZL2" s="294"/>
      <c r="KZM2" s="294"/>
      <c r="KZN2" s="294"/>
      <c r="KZO2" s="294"/>
      <c r="KZP2" s="294"/>
      <c r="KZQ2" s="294"/>
      <c r="KZR2" s="294"/>
      <c r="KZS2" s="294"/>
      <c r="KZT2" s="294"/>
      <c r="KZU2" s="294"/>
      <c r="KZV2" s="294"/>
      <c r="KZW2" s="294"/>
      <c r="KZX2" s="294"/>
      <c r="KZY2" s="294"/>
      <c r="KZZ2" s="294"/>
      <c r="LAA2" s="294"/>
      <c r="LAB2" s="294"/>
      <c r="LAC2" s="294"/>
      <c r="LAD2" s="294"/>
      <c r="LAE2" s="294"/>
      <c r="LAF2" s="294"/>
      <c r="LAG2" s="294"/>
      <c r="LAH2" s="294"/>
      <c r="LAI2" s="294"/>
      <c r="LAJ2" s="294"/>
      <c r="LAK2" s="294"/>
      <c r="LAL2" s="294"/>
      <c r="LAM2" s="294"/>
      <c r="LAN2" s="294"/>
      <c r="LAO2" s="294"/>
      <c r="LAP2" s="294"/>
      <c r="LAQ2" s="294"/>
      <c r="LAR2" s="294"/>
      <c r="LAS2" s="294"/>
      <c r="LAT2" s="294"/>
      <c r="LAU2" s="294"/>
      <c r="LAV2" s="294"/>
      <c r="LAW2" s="294"/>
      <c r="LAX2" s="294"/>
      <c r="LAY2" s="294"/>
      <c r="LAZ2" s="294"/>
      <c r="LBA2" s="294"/>
      <c r="LBB2" s="294"/>
      <c r="LBC2" s="294"/>
      <c r="LBD2" s="294"/>
      <c r="LBE2" s="294"/>
      <c r="LBF2" s="294"/>
      <c r="LBG2" s="294"/>
      <c r="LBH2" s="294"/>
      <c r="LBI2" s="294"/>
      <c r="LBJ2" s="294"/>
      <c r="LBK2" s="294"/>
      <c r="LBL2" s="294"/>
      <c r="LBM2" s="294"/>
      <c r="LBN2" s="294"/>
      <c r="LBO2" s="294"/>
      <c r="LBP2" s="294"/>
      <c r="LBQ2" s="294"/>
      <c r="LBR2" s="294"/>
      <c r="LBS2" s="294"/>
      <c r="LBT2" s="294"/>
      <c r="LBU2" s="294"/>
      <c r="LBV2" s="294"/>
      <c r="LBW2" s="294"/>
      <c r="LBX2" s="294"/>
      <c r="LBY2" s="294"/>
      <c r="LBZ2" s="294"/>
      <c r="LCA2" s="294"/>
      <c r="LCB2" s="294"/>
      <c r="LCC2" s="294"/>
      <c r="LCD2" s="294"/>
      <c r="LCE2" s="294"/>
      <c r="LCF2" s="294"/>
      <c r="LCG2" s="294"/>
      <c r="LCH2" s="294"/>
      <c r="LCI2" s="294"/>
      <c r="LCJ2" s="294"/>
      <c r="LCK2" s="294"/>
      <c r="LCL2" s="294"/>
      <c r="LCM2" s="294"/>
      <c r="LCN2" s="294"/>
      <c r="LCO2" s="294"/>
      <c r="LCP2" s="294"/>
      <c r="LCQ2" s="294"/>
      <c r="LCR2" s="294"/>
      <c r="LCS2" s="294"/>
      <c r="LCT2" s="294"/>
      <c r="LCU2" s="294"/>
      <c r="LCV2" s="294"/>
      <c r="LCW2" s="294"/>
      <c r="LCX2" s="294"/>
      <c r="LCY2" s="294"/>
      <c r="LCZ2" s="294"/>
      <c r="LDA2" s="294"/>
      <c r="LDB2" s="294"/>
      <c r="LDC2" s="294"/>
      <c r="LDD2" s="294"/>
      <c r="LDE2" s="294"/>
      <c r="LDF2" s="294"/>
      <c r="LDG2" s="294"/>
      <c r="LDH2" s="294"/>
      <c r="LDI2" s="294"/>
      <c r="LDJ2" s="294"/>
      <c r="LDK2" s="294"/>
      <c r="LDL2" s="294"/>
      <c r="LDM2" s="294"/>
      <c r="LDN2" s="294"/>
      <c r="LDO2" s="294"/>
      <c r="LDP2" s="294"/>
      <c r="LDQ2" s="294"/>
      <c r="LDR2" s="294"/>
      <c r="LDS2" s="294"/>
      <c r="LDT2" s="294"/>
      <c r="LDU2" s="294"/>
      <c r="LDV2" s="294"/>
      <c r="LDW2" s="294"/>
      <c r="LDX2" s="294"/>
      <c r="LDY2" s="294"/>
      <c r="LDZ2" s="294"/>
      <c r="LEA2" s="294"/>
      <c r="LEB2" s="294"/>
      <c r="LEC2" s="294"/>
      <c r="LED2" s="294"/>
      <c r="LEE2" s="294"/>
      <c r="LEF2" s="294"/>
      <c r="LEG2" s="294"/>
      <c r="LEH2" s="294"/>
      <c r="LEI2" s="294"/>
      <c r="LEJ2" s="294"/>
      <c r="LEK2" s="294"/>
      <c r="LEL2" s="294"/>
      <c r="LEM2" s="294"/>
      <c r="LEN2" s="294"/>
      <c r="LEO2" s="294"/>
      <c r="LEP2" s="294"/>
      <c r="LEQ2" s="294"/>
      <c r="LER2" s="294"/>
      <c r="LES2" s="294"/>
      <c r="LET2" s="294"/>
      <c r="LEU2" s="294"/>
      <c r="LEV2" s="294"/>
      <c r="LEW2" s="294"/>
      <c r="LEX2" s="294"/>
      <c r="LEY2" s="294"/>
      <c r="LEZ2" s="294"/>
      <c r="LFA2" s="294"/>
      <c r="LFB2" s="294"/>
      <c r="LFC2" s="294"/>
      <c r="LFD2" s="294"/>
      <c r="LFE2" s="294"/>
      <c r="LFF2" s="294"/>
      <c r="LFG2" s="294"/>
      <c r="LFH2" s="294"/>
      <c r="LFI2" s="294"/>
      <c r="LFJ2" s="294"/>
      <c r="LFK2" s="294"/>
      <c r="LFL2" s="294"/>
      <c r="LFM2" s="294"/>
      <c r="LFN2" s="294"/>
      <c r="LFO2" s="294"/>
      <c r="LFP2" s="294"/>
      <c r="LFQ2" s="294"/>
      <c r="LFR2" s="294"/>
      <c r="LFS2" s="294"/>
      <c r="LFT2" s="294"/>
      <c r="LFU2" s="294"/>
      <c r="LFV2" s="294"/>
      <c r="LFW2" s="294"/>
      <c r="LFX2" s="294"/>
      <c r="LFY2" s="294"/>
      <c r="LFZ2" s="294"/>
      <c r="LGA2" s="294"/>
      <c r="LGB2" s="294"/>
      <c r="LGC2" s="294"/>
      <c r="LGD2" s="294"/>
      <c r="LGE2" s="294"/>
      <c r="LGF2" s="294"/>
      <c r="LGG2" s="294"/>
      <c r="LGH2" s="294"/>
      <c r="LGI2" s="294"/>
      <c r="LGJ2" s="294"/>
      <c r="LGK2" s="294"/>
      <c r="LGL2" s="294"/>
      <c r="LGM2" s="294"/>
      <c r="LGN2" s="294"/>
      <c r="LGO2" s="294"/>
      <c r="LGP2" s="294"/>
      <c r="LGQ2" s="294"/>
      <c r="LGR2" s="294"/>
      <c r="LGS2" s="294"/>
      <c r="LGT2" s="294"/>
      <c r="LGU2" s="294"/>
      <c r="LGV2" s="294"/>
      <c r="LGW2" s="294"/>
      <c r="LGX2" s="294"/>
      <c r="LGY2" s="294"/>
      <c r="LGZ2" s="294"/>
      <c r="LHA2" s="294"/>
      <c r="LHB2" s="294"/>
      <c r="LHC2" s="294"/>
      <c r="LHD2" s="294"/>
      <c r="LHE2" s="294"/>
      <c r="LHF2" s="294"/>
      <c r="LHG2" s="294"/>
      <c r="LHH2" s="294"/>
      <c r="LHI2" s="294"/>
      <c r="LHJ2" s="294"/>
      <c r="LHK2" s="294"/>
      <c r="LHL2" s="294"/>
      <c r="LHM2" s="294"/>
      <c r="LHN2" s="294"/>
      <c r="LHO2" s="294"/>
      <c r="LHP2" s="294"/>
      <c r="LHQ2" s="294"/>
      <c r="LHR2" s="294"/>
      <c r="LHS2" s="294"/>
      <c r="LHT2" s="294"/>
      <c r="LHU2" s="294"/>
      <c r="LHV2" s="294"/>
      <c r="LHW2" s="294"/>
      <c r="LHX2" s="294"/>
      <c r="LHY2" s="294"/>
      <c r="LHZ2" s="294"/>
      <c r="LIA2" s="294"/>
      <c r="LIB2" s="294"/>
      <c r="LIC2" s="294"/>
      <c r="LID2" s="294"/>
      <c r="LIE2" s="294"/>
      <c r="LIF2" s="294"/>
      <c r="LIG2" s="294"/>
      <c r="LIH2" s="294"/>
      <c r="LII2" s="294"/>
      <c r="LIJ2" s="294"/>
      <c r="LIK2" s="294"/>
      <c r="LIL2" s="294"/>
      <c r="LIM2" s="294"/>
      <c r="LIN2" s="294"/>
      <c r="LIO2" s="294"/>
      <c r="LIP2" s="294"/>
      <c r="LIQ2" s="294"/>
      <c r="LIR2" s="294"/>
      <c r="LIS2" s="294"/>
      <c r="LIT2" s="294"/>
      <c r="LIU2" s="294"/>
      <c r="LIV2" s="294"/>
      <c r="LIW2" s="294"/>
      <c r="LIX2" s="294"/>
      <c r="LIY2" s="294"/>
      <c r="LIZ2" s="294"/>
      <c r="LJA2" s="294"/>
      <c r="LJB2" s="294"/>
      <c r="LJC2" s="294"/>
      <c r="LJD2" s="294"/>
      <c r="LJE2" s="294"/>
      <c r="LJF2" s="294"/>
      <c r="LJG2" s="294"/>
      <c r="LJH2" s="294"/>
      <c r="LJI2" s="294"/>
      <c r="LJJ2" s="294"/>
      <c r="LJK2" s="294"/>
      <c r="LJL2" s="294"/>
      <c r="LJM2" s="294"/>
      <c r="LJN2" s="294"/>
      <c r="LJO2" s="294"/>
      <c r="LJP2" s="294"/>
      <c r="LJQ2" s="294"/>
      <c r="LJR2" s="294"/>
      <c r="LJS2" s="294"/>
      <c r="LJT2" s="294"/>
      <c r="LJU2" s="294"/>
      <c r="LJV2" s="294"/>
      <c r="LJW2" s="294"/>
      <c r="LJX2" s="294"/>
      <c r="LJY2" s="294"/>
      <c r="LJZ2" s="294"/>
      <c r="LKA2" s="294"/>
      <c r="LKB2" s="294"/>
      <c r="LKC2" s="294"/>
      <c r="LKD2" s="294"/>
      <c r="LKE2" s="294"/>
      <c r="LKF2" s="294"/>
      <c r="LKG2" s="294"/>
      <c r="LKH2" s="294"/>
      <c r="LKI2" s="294"/>
      <c r="LKJ2" s="294"/>
      <c r="LKK2" s="294"/>
      <c r="LKL2" s="294"/>
      <c r="LKM2" s="294"/>
      <c r="LKN2" s="294"/>
      <c r="LKO2" s="294"/>
      <c r="LKP2" s="294"/>
      <c r="LKQ2" s="294"/>
      <c r="LKR2" s="294"/>
      <c r="LKS2" s="294"/>
      <c r="LKT2" s="294"/>
      <c r="LKU2" s="294"/>
      <c r="LKV2" s="294"/>
      <c r="LKW2" s="294"/>
      <c r="LKX2" s="294"/>
      <c r="LKY2" s="294"/>
      <c r="LKZ2" s="294"/>
      <c r="LLA2" s="294"/>
      <c r="LLB2" s="294"/>
      <c r="LLC2" s="294"/>
      <c r="LLD2" s="294"/>
      <c r="LLE2" s="294"/>
      <c r="LLF2" s="294"/>
      <c r="LLG2" s="294"/>
      <c r="LLH2" s="294"/>
      <c r="LLI2" s="294"/>
      <c r="LLJ2" s="294"/>
      <c r="LLK2" s="294"/>
      <c r="LLL2" s="294"/>
      <c r="LLM2" s="294"/>
      <c r="LLN2" s="294"/>
      <c r="LLO2" s="294"/>
      <c r="LLP2" s="294"/>
      <c r="LLQ2" s="294"/>
      <c r="LLR2" s="294"/>
      <c r="LLS2" s="294"/>
      <c r="LLT2" s="294"/>
      <c r="LLU2" s="294"/>
      <c r="LLV2" s="294"/>
      <c r="LLW2" s="294"/>
      <c r="LLX2" s="294"/>
      <c r="LLY2" s="294"/>
      <c r="LLZ2" s="294"/>
      <c r="LMA2" s="294"/>
      <c r="LMB2" s="294"/>
      <c r="LMC2" s="294"/>
      <c r="LMD2" s="294"/>
      <c r="LME2" s="294"/>
      <c r="LMF2" s="294"/>
      <c r="LMG2" s="294"/>
      <c r="LMH2" s="294"/>
      <c r="LMI2" s="294"/>
      <c r="LMJ2" s="294"/>
      <c r="LMK2" s="294"/>
      <c r="LML2" s="294"/>
      <c r="LMM2" s="294"/>
      <c r="LMN2" s="294"/>
      <c r="LMO2" s="294"/>
      <c r="LMP2" s="294"/>
      <c r="LMQ2" s="294"/>
      <c r="LMR2" s="294"/>
      <c r="LMS2" s="294"/>
      <c r="LMT2" s="294"/>
      <c r="LMU2" s="294"/>
      <c r="LMV2" s="294"/>
      <c r="LMW2" s="294"/>
      <c r="LMX2" s="294"/>
      <c r="LMY2" s="294"/>
      <c r="LMZ2" s="294"/>
      <c r="LNA2" s="294"/>
      <c r="LNB2" s="294"/>
      <c r="LNC2" s="294"/>
      <c r="LND2" s="294"/>
      <c r="LNE2" s="294"/>
      <c r="LNF2" s="294"/>
      <c r="LNG2" s="294"/>
      <c r="LNH2" s="294"/>
      <c r="LNI2" s="294"/>
      <c r="LNJ2" s="294"/>
      <c r="LNK2" s="294"/>
      <c r="LNL2" s="294"/>
      <c r="LNM2" s="294"/>
      <c r="LNN2" s="294"/>
      <c r="LNO2" s="294"/>
      <c r="LNP2" s="294"/>
      <c r="LNQ2" s="294"/>
      <c r="LNR2" s="294"/>
      <c r="LNS2" s="294"/>
      <c r="LNT2" s="294"/>
      <c r="LNU2" s="294"/>
      <c r="LNV2" s="294"/>
      <c r="LNW2" s="294"/>
      <c r="LNX2" s="294"/>
      <c r="LNY2" s="294"/>
      <c r="LNZ2" s="294"/>
      <c r="LOA2" s="294"/>
      <c r="LOB2" s="294"/>
      <c r="LOC2" s="294"/>
      <c r="LOD2" s="294"/>
      <c r="LOE2" s="294"/>
      <c r="LOF2" s="294"/>
      <c r="LOG2" s="294"/>
      <c r="LOH2" s="294"/>
      <c r="LOI2" s="294"/>
      <c r="LOJ2" s="294"/>
      <c r="LOK2" s="294"/>
      <c r="LOL2" s="294"/>
      <c r="LOM2" s="294"/>
      <c r="LON2" s="294"/>
      <c r="LOO2" s="294"/>
      <c r="LOP2" s="294"/>
      <c r="LOQ2" s="294"/>
      <c r="LOR2" s="294"/>
      <c r="LOS2" s="294"/>
      <c r="LOT2" s="294"/>
      <c r="LOU2" s="294"/>
      <c r="LOV2" s="294"/>
      <c r="LOW2" s="294"/>
      <c r="LOX2" s="294"/>
      <c r="LOY2" s="294"/>
      <c r="LOZ2" s="294"/>
      <c r="LPA2" s="294"/>
      <c r="LPB2" s="294"/>
      <c r="LPC2" s="294"/>
      <c r="LPD2" s="294"/>
      <c r="LPE2" s="294"/>
      <c r="LPF2" s="294"/>
      <c r="LPG2" s="294"/>
      <c r="LPH2" s="294"/>
      <c r="LPI2" s="294"/>
      <c r="LPJ2" s="294"/>
      <c r="LPK2" s="294"/>
      <c r="LPL2" s="294"/>
      <c r="LPM2" s="294"/>
      <c r="LPN2" s="294"/>
      <c r="LPO2" s="294"/>
      <c r="LPP2" s="294"/>
      <c r="LPQ2" s="294"/>
      <c r="LPR2" s="294"/>
      <c r="LPS2" s="294"/>
      <c r="LPT2" s="294"/>
      <c r="LPU2" s="294"/>
      <c r="LPV2" s="294"/>
      <c r="LPW2" s="294"/>
      <c r="LPX2" s="294"/>
      <c r="LPY2" s="294"/>
      <c r="LPZ2" s="294"/>
      <c r="LQA2" s="294"/>
      <c r="LQB2" s="294"/>
      <c r="LQC2" s="294"/>
      <c r="LQD2" s="294"/>
      <c r="LQE2" s="294"/>
      <c r="LQF2" s="294"/>
      <c r="LQG2" s="294"/>
      <c r="LQH2" s="294"/>
      <c r="LQI2" s="294"/>
      <c r="LQJ2" s="294"/>
      <c r="LQK2" s="294"/>
      <c r="LQL2" s="294"/>
      <c r="LQM2" s="294"/>
      <c r="LQN2" s="294"/>
      <c r="LQO2" s="294"/>
      <c r="LQP2" s="294"/>
      <c r="LQQ2" s="294"/>
      <c r="LQR2" s="294"/>
      <c r="LQS2" s="294"/>
      <c r="LQT2" s="294"/>
      <c r="LQU2" s="294"/>
      <c r="LQV2" s="294"/>
      <c r="LQW2" s="294"/>
      <c r="LQX2" s="294"/>
      <c r="LQY2" s="294"/>
      <c r="LQZ2" s="294"/>
      <c r="LRA2" s="294"/>
      <c r="LRB2" s="294"/>
      <c r="LRC2" s="294"/>
      <c r="LRD2" s="294"/>
      <c r="LRE2" s="294"/>
      <c r="LRF2" s="294"/>
      <c r="LRG2" s="294"/>
      <c r="LRH2" s="294"/>
      <c r="LRI2" s="294"/>
      <c r="LRJ2" s="294"/>
      <c r="LRK2" s="294"/>
      <c r="LRL2" s="294"/>
      <c r="LRM2" s="294"/>
      <c r="LRN2" s="294"/>
      <c r="LRO2" s="294"/>
      <c r="LRP2" s="294"/>
      <c r="LRQ2" s="294"/>
      <c r="LRR2" s="294"/>
      <c r="LRS2" s="294"/>
      <c r="LRT2" s="294"/>
      <c r="LRU2" s="294"/>
      <c r="LRV2" s="294"/>
      <c r="LRW2" s="294"/>
      <c r="LRX2" s="294"/>
      <c r="LRY2" s="294"/>
      <c r="LRZ2" s="294"/>
      <c r="LSA2" s="294"/>
      <c r="LSB2" s="294"/>
      <c r="LSC2" s="294"/>
      <c r="LSD2" s="294"/>
      <c r="LSE2" s="294"/>
      <c r="LSF2" s="294"/>
      <c r="LSG2" s="294"/>
      <c r="LSH2" s="294"/>
      <c r="LSI2" s="294"/>
      <c r="LSJ2" s="294"/>
      <c r="LSK2" s="294"/>
      <c r="LSL2" s="294"/>
      <c r="LSM2" s="294"/>
      <c r="LSN2" s="294"/>
      <c r="LSO2" s="294"/>
      <c r="LSP2" s="294"/>
      <c r="LSQ2" s="294"/>
      <c r="LSR2" s="294"/>
      <c r="LSS2" s="294"/>
      <c r="LST2" s="294"/>
      <c r="LSU2" s="294"/>
      <c r="LSV2" s="294"/>
      <c r="LSW2" s="294"/>
      <c r="LSX2" s="294"/>
      <c r="LSY2" s="294"/>
      <c r="LSZ2" s="294"/>
      <c r="LTA2" s="294"/>
      <c r="LTB2" s="294"/>
      <c r="LTC2" s="294"/>
      <c r="LTD2" s="294"/>
      <c r="LTE2" s="294"/>
      <c r="LTF2" s="294"/>
      <c r="LTG2" s="294"/>
      <c r="LTH2" s="294"/>
      <c r="LTI2" s="294"/>
      <c r="LTJ2" s="294"/>
      <c r="LTK2" s="294"/>
      <c r="LTL2" s="294"/>
      <c r="LTM2" s="294"/>
      <c r="LTN2" s="294"/>
      <c r="LTO2" s="294"/>
      <c r="LTP2" s="294"/>
      <c r="LTQ2" s="294"/>
      <c r="LTR2" s="294"/>
      <c r="LTS2" s="294"/>
      <c r="LTT2" s="294"/>
      <c r="LTU2" s="294"/>
      <c r="LTV2" s="294"/>
      <c r="LTW2" s="294"/>
      <c r="LTX2" s="294"/>
      <c r="LTY2" s="294"/>
      <c r="LTZ2" s="294"/>
      <c r="LUA2" s="294"/>
      <c r="LUB2" s="294"/>
      <c r="LUC2" s="294"/>
      <c r="LUD2" s="294"/>
      <c r="LUE2" s="294"/>
      <c r="LUF2" s="294"/>
      <c r="LUG2" s="294"/>
      <c r="LUH2" s="294"/>
      <c r="LUI2" s="294"/>
      <c r="LUJ2" s="294"/>
      <c r="LUK2" s="294"/>
      <c r="LUL2" s="294"/>
      <c r="LUM2" s="294"/>
      <c r="LUN2" s="294"/>
      <c r="LUO2" s="294"/>
      <c r="LUP2" s="294"/>
      <c r="LUQ2" s="294"/>
      <c r="LUR2" s="294"/>
      <c r="LUS2" s="294"/>
      <c r="LUT2" s="294"/>
      <c r="LUU2" s="294"/>
      <c r="LUV2" s="294"/>
      <c r="LUW2" s="294"/>
      <c r="LUX2" s="294"/>
      <c r="LUY2" s="294"/>
      <c r="LUZ2" s="294"/>
      <c r="LVA2" s="294"/>
      <c r="LVB2" s="294"/>
      <c r="LVC2" s="294"/>
      <c r="LVD2" s="294"/>
      <c r="LVE2" s="294"/>
      <c r="LVF2" s="294"/>
      <c r="LVG2" s="294"/>
      <c r="LVH2" s="294"/>
      <c r="LVI2" s="294"/>
      <c r="LVJ2" s="294"/>
      <c r="LVK2" s="294"/>
      <c r="LVL2" s="294"/>
      <c r="LVM2" s="294"/>
      <c r="LVN2" s="294"/>
      <c r="LVO2" s="294"/>
      <c r="LVP2" s="294"/>
      <c r="LVQ2" s="294"/>
      <c r="LVR2" s="294"/>
      <c r="LVS2" s="294"/>
      <c r="LVT2" s="294"/>
      <c r="LVU2" s="294"/>
      <c r="LVV2" s="294"/>
      <c r="LVW2" s="294"/>
      <c r="LVX2" s="294"/>
      <c r="LVY2" s="294"/>
      <c r="LVZ2" s="294"/>
      <c r="LWA2" s="294"/>
      <c r="LWB2" s="294"/>
      <c r="LWC2" s="294"/>
      <c r="LWD2" s="294"/>
      <c r="LWE2" s="294"/>
      <c r="LWF2" s="294"/>
      <c r="LWG2" s="294"/>
      <c r="LWH2" s="294"/>
      <c r="LWI2" s="294"/>
      <c r="LWJ2" s="294"/>
      <c r="LWK2" s="294"/>
      <c r="LWL2" s="294"/>
      <c r="LWM2" s="294"/>
      <c r="LWN2" s="294"/>
      <c r="LWO2" s="294"/>
      <c r="LWP2" s="294"/>
      <c r="LWQ2" s="294"/>
      <c r="LWR2" s="294"/>
      <c r="LWS2" s="294"/>
      <c r="LWT2" s="294"/>
      <c r="LWU2" s="294"/>
      <c r="LWV2" s="294"/>
      <c r="LWW2" s="294"/>
      <c r="LWX2" s="294"/>
      <c r="LWY2" s="294"/>
      <c r="LWZ2" s="294"/>
      <c r="LXA2" s="294"/>
      <c r="LXB2" s="294"/>
      <c r="LXC2" s="294"/>
      <c r="LXD2" s="294"/>
      <c r="LXE2" s="294"/>
      <c r="LXF2" s="294"/>
      <c r="LXG2" s="294"/>
      <c r="LXH2" s="294"/>
      <c r="LXI2" s="294"/>
      <c r="LXJ2" s="294"/>
      <c r="LXK2" s="294"/>
      <c r="LXL2" s="294"/>
      <c r="LXM2" s="294"/>
      <c r="LXN2" s="294"/>
      <c r="LXO2" s="294"/>
      <c r="LXP2" s="294"/>
      <c r="LXQ2" s="294"/>
      <c r="LXR2" s="294"/>
      <c r="LXS2" s="294"/>
      <c r="LXT2" s="294"/>
      <c r="LXU2" s="294"/>
      <c r="LXV2" s="294"/>
      <c r="LXW2" s="294"/>
      <c r="LXX2" s="294"/>
      <c r="LXY2" s="294"/>
      <c r="LXZ2" s="294"/>
      <c r="LYA2" s="294"/>
      <c r="LYB2" s="294"/>
      <c r="LYC2" s="294"/>
      <c r="LYD2" s="294"/>
      <c r="LYE2" s="294"/>
      <c r="LYF2" s="294"/>
      <c r="LYG2" s="294"/>
      <c r="LYH2" s="294"/>
      <c r="LYI2" s="294"/>
      <c r="LYJ2" s="294"/>
      <c r="LYK2" s="294"/>
      <c r="LYL2" s="294"/>
      <c r="LYM2" s="294"/>
      <c r="LYN2" s="294"/>
      <c r="LYO2" s="294"/>
      <c r="LYP2" s="294"/>
      <c r="LYQ2" s="294"/>
      <c r="LYR2" s="294"/>
      <c r="LYS2" s="294"/>
      <c r="LYT2" s="294"/>
      <c r="LYU2" s="294"/>
      <c r="LYV2" s="294"/>
      <c r="LYW2" s="294"/>
      <c r="LYX2" s="294"/>
      <c r="LYY2" s="294"/>
      <c r="LYZ2" s="294"/>
      <c r="LZA2" s="294"/>
      <c r="LZB2" s="294"/>
      <c r="LZC2" s="294"/>
      <c r="LZD2" s="294"/>
      <c r="LZE2" s="294"/>
      <c r="LZF2" s="294"/>
      <c r="LZG2" s="294"/>
      <c r="LZH2" s="294"/>
      <c r="LZI2" s="294"/>
      <c r="LZJ2" s="294"/>
      <c r="LZK2" s="294"/>
      <c r="LZL2" s="294"/>
      <c r="LZM2" s="294"/>
      <c r="LZN2" s="294"/>
      <c r="LZO2" s="294"/>
      <c r="LZP2" s="294"/>
      <c r="LZQ2" s="294"/>
      <c r="LZR2" s="294"/>
      <c r="LZS2" s="294"/>
      <c r="LZT2" s="294"/>
      <c r="LZU2" s="294"/>
      <c r="LZV2" s="294"/>
      <c r="LZW2" s="294"/>
      <c r="LZX2" s="294"/>
      <c r="LZY2" s="294"/>
      <c r="LZZ2" s="294"/>
      <c r="MAA2" s="294"/>
      <c r="MAB2" s="294"/>
      <c r="MAC2" s="294"/>
      <c r="MAD2" s="294"/>
      <c r="MAE2" s="294"/>
      <c r="MAF2" s="294"/>
      <c r="MAG2" s="294"/>
      <c r="MAH2" s="294"/>
      <c r="MAI2" s="294"/>
      <c r="MAJ2" s="294"/>
      <c r="MAK2" s="294"/>
      <c r="MAL2" s="294"/>
      <c r="MAM2" s="294"/>
      <c r="MAN2" s="294"/>
      <c r="MAO2" s="294"/>
      <c r="MAP2" s="294"/>
      <c r="MAQ2" s="294"/>
      <c r="MAR2" s="294"/>
      <c r="MAS2" s="294"/>
      <c r="MAT2" s="294"/>
      <c r="MAU2" s="294"/>
      <c r="MAV2" s="294"/>
      <c r="MAW2" s="294"/>
      <c r="MAX2" s="294"/>
      <c r="MAY2" s="294"/>
      <c r="MAZ2" s="294"/>
      <c r="MBA2" s="294"/>
      <c r="MBB2" s="294"/>
      <c r="MBC2" s="294"/>
      <c r="MBD2" s="294"/>
      <c r="MBE2" s="294"/>
      <c r="MBF2" s="294"/>
      <c r="MBG2" s="294"/>
      <c r="MBH2" s="294"/>
      <c r="MBI2" s="294"/>
      <c r="MBJ2" s="294"/>
      <c r="MBK2" s="294"/>
      <c r="MBL2" s="294"/>
      <c r="MBM2" s="294"/>
      <c r="MBN2" s="294"/>
      <c r="MBO2" s="294"/>
      <c r="MBP2" s="294"/>
      <c r="MBQ2" s="294"/>
      <c r="MBR2" s="294"/>
      <c r="MBS2" s="294"/>
      <c r="MBT2" s="294"/>
      <c r="MBU2" s="294"/>
      <c r="MBV2" s="294"/>
      <c r="MBW2" s="294"/>
      <c r="MBX2" s="294"/>
      <c r="MBY2" s="294"/>
      <c r="MBZ2" s="294"/>
      <c r="MCA2" s="294"/>
      <c r="MCB2" s="294"/>
      <c r="MCC2" s="294"/>
      <c r="MCD2" s="294"/>
      <c r="MCE2" s="294"/>
      <c r="MCF2" s="294"/>
      <c r="MCG2" s="294"/>
      <c r="MCH2" s="294"/>
      <c r="MCI2" s="294"/>
      <c r="MCJ2" s="294"/>
      <c r="MCK2" s="294"/>
      <c r="MCL2" s="294"/>
      <c r="MCM2" s="294"/>
      <c r="MCN2" s="294"/>
      <c r="MCO2" s="294"/>
      <c r="MCP2" s="294"/>
      <c r="MCQ2" s="294"/>
      <c r="MCR2" s="294"/>
      <c r="MCS2" s="294"/>
      <c r="MCT2" s="294"/>
      <c r="MCU2" s="294"/>
      <c r="MCV2" s="294"/>
      <c r="MCW2" s="294"/>
      <c r="MCX2" s="294"/>
      <c r="MCY2" s="294"/>
      <c r="MCZ2" s="294"/>
      <c r="MDA2" s="294"/>
      <c r="MDB2" s="294"/>
      <c r="MDC2" s="294"/>
      <c r="MDD2" s="294"/>
      <c r="MDE2" s="294"/>
      <c r="MDF2" s="294"/>
      <c r="MDG2" s="294"/>
      <c r="MDH2" s="294"/>
      <c r="MDI2" s="294"/>
      <c r="MDJ2" s="294"/>
      <c r="MDK2" s="294"/>
      <c r="MDL2" s="294"/>
      <c r="MDM2" s="294"/>
      <c r="MDN2" s="294"/>
      <c r="MDO2" s="294"/>
      <c r="MDP2" s="294"/>
      <c r="MDQ2" s="294"/>
      <c r="MDR2" s="294"/>
      <c r="MDS2" s="294"/>
      <c r="MDT2" s="294"/>
      <c r="MDU2" s="294"/>
      <c r="MDV2" s="294"/>
      <c r="MDW2" s="294"/>
      <c r="MDX2" s="294"/>
      <c r="MDY2" s="294"/>
      <c r="MDZ2" s="294"/>
      <c r="MEA2" s="294"/>
      <c r="MEB2" s="294"/>
      <c r="MEC2" s="294"/>
      <c r="MED2" s="294"/>
      <c r="MEE2" s="294"/>
      <c r="MEF2" s="294"/>
      <c r="MEG2" s="294"/>
      <c r="MEH2" s="294"/>
      <c r="MEI2" s="294"/>
      <c r="MEJ2" s="294"/>
      <c r="MEK2" s="294"/>
      <c r="MEL2" s="294"/>
      <c r="MEM2" s="294"/>
      <c r="MEN2" s="294"/>
      <c r="MEO2" s="294"/>
      <c r="MEP2" s="294"/>
      <c r="MEQ2" s="294"/>
      <c r="MER2" s="294"/>
      <c r="MES2" s="294"/>
      <c r="MET2" s="294"/>
      <c r="MEU2" s="294"/>
      <c r="MEV2" s="294"/>
      <c r="MEW2" s="294"/>
      <c r="MEX2" s="294"/>
      <c r="MEY2" s="294"/>
      <c r="MEZ2" s="294"/>
      <c r="MFA2" s="294"/>
      <c r="MFB2" s="294"/>
      <c r="MFC2" s="294"/>
      <c r="MFD2" s="294"/>
      <c r="MFE2" s="294"/>
      <c r="MFF2" s="294"/>
      <c r="MFG2" s="294"/>
      <c r="MFH2" s="294"/>
      <c r="MFI2" s="294"/>
      <c r="MFJ2" s="294"/>
      <c r="MFK2" s="294"/>
      <c r="MFL2" s="294"/>
      <c r="MFM2" s="294"/>
      <c r="MFN2" s="294"/>
      <c r="MFO2" s="294"/>
      <c r="MFP2" s="294"/>
      <c r="MFQ2" s="294"/>
      <c r="MFR2" s="294"/>
      <c r="MFS2" s="294"/>
      <c r="MFT2" s="294"/>
      <c r="MFU2" s="294"/>
      <c r="MFV2" s="294"/>
      <c r="MFW2" s="294"/>
      <c r="MFX2" s="294"/>
      <c r="MFY2" s="294"/>
      <c r="MFZ2" s="294"/>
      <c r="MGA2" s="294"/>
      <c r="MGB2" s="294"/>
      <c r="MGC2" s="294"/>
      <c r="MGD2" s="294"/>
      <c r="MGE2" s="294"/>
      <c r="MGF2" s="294"/>
      <c r="MGG2" s="294"/>
      <c r="MGH2" s="294"/>
      <c r="MGI2" s="294"/>
      <c r="MGJ2" s="294"/>
      <c r="MGK2" s="294"/>
      <c r="MGL2" s="294"/>
      <c r="MGM2" s="294"/>
      <c r="MGN2" s="294"/>
      <c r="MGO2" s="294"/>
      <c r="MGP2" s="294"/>
      <c r="MGQ2" s="294"/>
      <c r="MGR2" s="294"/>
      <c r="MGS2" s="294"/>
      <c r="MGT2" s="294"/>
      <c r="MGU2" s="294"/>
      <c r="MGV2" s="294"/>
      <c r="MGW2" s="294"/>
      <c r="MGX2" s="294"/>
      <c r="MGY2" s="294"/>
      <c r="MGZ2" s="294"/>
      <c r="MHA2" s="294"/>
      <c r="MHB2" s="294"/>
      <c r="MHC2" s="294"/>
      <c r="MHD2" s="294"/>
      <c r="MHE2" s="294"/>
      <c r="MHF2" s="294"/>
      <c r="MHG2" s="294"/>
      <c r="MHH2" s="294"/>
      <c r="MHI2" s="294"/>
      <c r="MHJ2" s="294"/>
      <c r="MHK2" s="294"/>
      <c r="MHL2" s="294"/>
      <c r="MHM2" s="294"/>
      <c r="MHN2" s="294"/>
      <c r="MHO2" s="294"/>
      <c r="MHP2" s="294"/>
      <c r="MHQ2" s="294"/>
      <c r="MHR2" s="294"/>
      <c r="MHS2" s="294"/>
      <c r="MHT2" s="294"/>
      <c r="MHU2" s="294"/>
      <c r="MHV2" s="294"/>
      <c r="MHW2" s="294"/>
      <c r="MHX2" s="294"/>
      <c r="MHY2" s="294"/>
      <c r="MHZ2" s="294"/>
      <c r="MIA2" s="294"/>
      <c r="MIB2" s="294"/>
      <c r="MIC2" s="294"/>
      <c r="MID2" s="294"/>
      <c r="MIE2" s="294"/>
      <c r="MIF2" s="294"/>
      <c r="MIG2" s="294"/>
      <c r="MIH2" s="294"/>
      <c r="MII2" s="294"/>
      <c r="MIJ2" s="294"/>
      <c r="MIK2" s="294"/>
      <c r="MIL2" s="294"/>
      <c r="MIM2" s="294"/>
      <c r="MIN2" s="294"/>
      <c r="MIO2" s="294"/>
      <c r="MIP2" s="294"/>
      <c r="MIQ2" s="294"/>
      <c r="MIR2" s="294"/>
      <c r="MIS2" s="294"/>
      <c r="MIT2" s="294"/>
      <c r="MIU2" s="294"/>
      <c r="MIV2" s="294"/>
      <c r="MIW2" s="294"/>
      <c r="MIX2" s="294"/>
      <c r="MIY2" s="294"/>
      <c r="MIZ2" s="294"/>
      <c r="MJA2" s="294"/>
      <c r="MJB2" s="294"/>
      <c r="MJC2" s="294"/>
      <c r="MJD2" s="294"/>
      <c r="MJE2" s="294"/>
      <c r="MJF2" s="294"/>
      <c r="MJG2" s="294"/>
      <c r="MJH2" s="294"/>
      <c r="MJI2" s="294"/>
      <c r="MJJ2" s="294"/>
      <c r="MJK2" s="294"/>
      <c r="MJL2" s="294"/>
      <c r="MJM2" s="294"/>
      <c r="MJN2" s="294"/>
      <c r="MJO2" s="294"/>
      <c r="MJP2" s="294"/>
      <c r="MJQ2" s="294"/>
      <c r="MJR2" s="294"/>
      <c r="MJS2" s="294"/>
      <c r="MJT2" s="294"/>
      <c r="MJU2" s="294"/>
      <c r="MJV2" s="294"/>
      <c r="MJW2" s="294"/>
      <c r="MJX2" s="294"/>
      <c r="MJY2" s="294"/>
      <c r="MJZ2" s="294"/>
      <c r="MKA2" s="294"/>
      <c r="MKB2" s="294"/>
      <c r="MKC2" s="294"/>
      <c r="MKD2" s="294"/>
      <c r="MKE2" s="294"/>
      <c r="MKF2" s="294"/>
      <c r="MKG2" s="294"/>
      <c r="MKH2" s="294"/>
      <c r="MKI2" s="294"/>
      <c r="MKJ2" s="294"/>
      <c r="MKK2" s="294"/>
      <c r="MKL2" s="294"/>
      <c r="MKM2" s="294"/>
      <c r="MKN2" s="294"/>
      <c r="MKO2" s="294"/>
      <c r="MKP2" s="294"/>
      <c r="MKQ2" s="294"/>
      <c r="MKR2" s="294"/>
      <c r="MKS2" s="294"/>
      <c r="MKT2" s="294"/>
      <c r="MKU2" s="294"/>
      <c r="MKV2" s="294"/>
      <c r="MKW2" s="294"/>
      <c r="MKX2" s="294"/>
      <c r="MKY2" s="294"/>
      <c r="MKZ2" s="294"/>
      <c r="MLA2" s="294"/>
      <c r="MLB2" s="294"/>
      <c r="MLC2" s="294"/>
      <c r="MLD2" s="294"/>
      <c r="MLE2" s="294"/>
      <c r="MLF2" s="294"/>
      <c r="MLG2" s="294"/>
      <c r="MLH2" s="294"/>
      <c r="MLI2" s="294"/>
      <c r="MLJ2" s="294"/>
      <c r="MLK2" s="294"/>
      <c r="MLL2" s="294"/>
      <c r="MLM2" s="294"/>
      <c r="MLN2" s="294"/>
      <c r="MLO2" s="294"/>
      <c r="MLP2" s="294"/>
      <c r="MLQ2" s="294"/>
      <c r="MLR2" s="294"/>
      <c r="MLS2" s="294"/>
      <c r="MLT2" s="294"/>
      <c r="MLU2" s="294"/>
      <c r="MLV2" s="294"/>
      <c r="MLW2" s="294"/>
      <c r="MLX2" s="294"/>
      <c r="MLY2" s="294"/>
      <c r="MLZ2" s="294"/>
      <c r="MMA2" s="294"/>
      <c r="MMB2" s="294"/>
      <c r="MMC2" s="294"/>
      <c r="MMD2" s="294"/>
      <c r="MME2" s="294"/>
      <c r="MMF2" s="294"/>
      <c r="MMG2" s="294"/>
      <c r="MMH2" s="294"/>
      <c r="MMI2" s="294"/>
      <c r="MMJ2" s="294"/>
      <c r="MMK2" s="294"/>
      <c r="MML2" s="294"/>
      <c r="MMM2" s="294"/>
      <c r="MMN2" s="294"/>
      <c r="MMO2" s="294"/>
      <c r="MMP2" s="294"/>
      <c r="MMQ2" s="294"/>
      <c r="MMR2" s="294"/>
      <c r="MMS2" s="294"/>
      <c r="MMT2" s="294"/>
      <c r="MMU2" s="294"/>
      <c r="MMV2" s="294"/>
      <c r="MMW2" s="294"/>
      <c r="MMX2" s="294"/>
      <c r="MMY2" s="294"/>
      <c r="MMZ2" s="294"/>
      <c r="MNA2" s="294"/>
      <c r="MNB2" s="294"/>
      <c r="MNC2" s="294"/>
      <c r="MND2" s="294"/>
      <c r="MNE2" s="294"/>
      <c r="MNF2" s="294"/>
      <c r="MNG2" s="294"/>
      <c r="MNH2" s="294"/>
      <c r="MNI2" s="294"/>
      <c r="MNJ2" s="294"/>
      <c r="MNK2" s="294"/>
      <c r="MNL2" s="294"/>
      <c r="MNM2" s="294"/>
      <c r="MNN2" s="294"/>
      <c r="MNO2" s="294"/>
      <c r="MNP2" s="294"/>
      <c r="MNQ2" s="294"/>
      <c r="MNR2" s="294"/>
      <c r="MNS2" s="294"/>
      <c r="MNT2" s="294"/>
      <c r="MNU2" s="294"/>
      <c r="MNV2" s="294"/>
      <c r="MNW2" s="294"/>
      <c r="MNX2" s="294"/>
      <c r="MNY2" s="294"/>
      <c r="MNZ2" s="294"/>
      <c r="MOA2" s="294"/>
      <c r="MOB2" s="294"/>
      <c r="MOC2" s="294"/>
      <c r="MOD2" s="294"/>
      <c r="MOE2" s="294"/>
      <c r="MOF2" s="294"/>
      <c r="MOG2" s="294"/>
      <c r="MOH2" s="294"/>
      <c r="MOI2" s="294"/>
      <c r="MOJ2" s="294"/>
      <c r="MOK2" s="294"/>
      <c r="MOL2" s="294"/>
      <c r="MOM2" s="294"/>
      <c r="MON2" s="294"/>
      <c r="MOO2" s="294"/>
      <c r="MOP2" s="294"/>
      <c r="MOQ2" s="294"/>
      <c r="MOR2" s="294"/>
      <c r="MOS2" s="294"/>
      <c r="MOT2" s="294"/>
      <c r="MOU2" s="294"/>
      <c r="MOV2" s="294"/>
      <c r="MOW2" s="294"/>
      <c r="MOX2" s="294"/>
      <c r="MOY2" s="294"/>
      <c r="MOZ2" s="294"/>
      <c r="MPA2" s="294"/>
      <c r="MPB2" s="294"/>
      <c r="MPC2" s="294"/>
      <c r="MPD2" s="294"/>
      <c r="MPE2" s="294"/>
      <c r="MPF2" s="294"/>
      <c r="MPG2" s="294"/>
      <c r="MPH2" s="294"/>
      <c r="MPI2" s="294"/>
      <c r="MPJ2" s="294"/>
      <c r="MPK2" s="294"/>
      <c r="MPL2" s="294"/>
      <c r="MPM2" s="294"/>
      <c r="MPN2" s="294"/>
      <c r="MPO2" s="294"/>
      <c r="MPP2" s="294"/>
      <c r="MPQ2" s="294"/>
      <c r="MPR2" s="294"/>
      <c r="MPS2" s="294"/>
      <c r="MPT2" s="294"/>
      <c r="MPU2" s="294"/>
      <c r="MPV2" s="294"/>
      <c r="MPW2" s="294"/>
      <c r="MPX2" s="294"/>
      <c r="MPY2" s="294"/>
      <c r="MPZ2" s="294"/>
      <c r="MQA2" s="294"/>
      <c r="MQB2" s="294"/>
      <c r="MQC2" s="294"/>
      <c r="MQD2" s="294"/>
      <c r="MQE2" s="294"/>
      <c r="MQF2" s="294"/>
      <c r="MQG2" s="294"/>
      <c r="MQH2" s="294"/>
      <c r="MQI2" s="294"/>
      <c r="MQJ2" s="294"/>
      <c r="MQK2" s="294"/>
      <c r="MQL2" s="294"/>
      <c r="MQM2" s="294"/>
      <c r="MQN2" s="294"/>
      <c r="MQO2" s="294"/>
      <c r="MQP2" s="294"/>
      <c r="MQQ2" s="294"/>
      <c r="MQR2" s="294"/>
      <c r="MQS2" s="294"/>
      <c r="MQT2" s="294"/>
      <c r="MQU2" s="294"/>
      <c r="MQV2" s="294"/>
      <c r="MQW2" s="294"/>
      <c r="MQX2" s="294"/>
      <c r="MQY2" s="294"/>
      <c r="MQZ2" s="294"/>
      <c r="MRA2" s="294"/>
      <c r="MRB2" s="294"/>
      <c r="MRC2" s="294"/>
      <c r="MRD2" s="294"/>
      <c r="MRE2" s="294"/>
      <c r="MRF2" s="294"/>
      <c r="MRG2" s="294"/>
      <c r="MRH2" s="294"/>
      <c r="MRI2" s="294"/>
      <c r="MRJ2" s="294"/>
      <c r="MRK2" s="294"/>
      <c r="MRL2" s="294"/>
      <c r="MRM2" s="294"/>
      <c r="MRN2" s="294"/>
      <c r="MRO2" s="294"/>
      <c r="MRP2" s="294"/>
      <c r="MRQ2" s="294"/>
      <c r="MRR2" s="294"/>
      <c r="MRS2" s="294"/>
      <c r="MRT2" s="294"/>
      <c r="MRU2" s="294"/>
      <c r="MRV2" s="294"/>
      <c r="MRW2" s="294"/>
      <c r="MRX2" s="294"/>
      <c r="MRY2" s="294"/>
      <c r="MRZ2" s="294"/>
      <c r="MSA2" s="294"/>
      <c r="MSB2" s="294"/>
      <c r="MSC2" s="294"/>
      <c r="MSD2" s="294"/>
      <c r="MSE2" s="294"/>
      <c r="MSF2" s="294"/>
      <c r="MSG2" s="294"/>
      <c r="MSH2" s="294"/>
      <c r="MSI2" s="294"/>
      <c r="MSJ2" s="294"/>
      <c r="MSK2" s="294"/>
      <c r="MSL2" s="294"/>
      <c r="MSM2" s="294"/>
      <c r="MSN2" s="294"/>
      <c r="MSO2" s="294"/>
      <c r="MSP2" s="294"/>
      <c r="MSQ2" s="294"/>
      <c r="MSR2" s="294"/>
      <c r="MSS2" s="294"/>
      <c r="MST2" s="294"/>
      <c r="MSU2" s="294"/>
      <c r="MSV2" s="294"/>
      <c r="MSW2" s="294"/>
      <c r="MSX2" s="294"/>
      <c r="MSY2" s="294"/>
      <c r="MSZ2" s="294"/>
      <c r="MTA2" s="294"/>
      <c r="MTB2" s="294"/>
      <c r="MTC2" s="294"/>
      <c r="MTD2" s="294"/>
      <c r="MTE2" s="294"/>
      <c r="MTF2" s="294"/>
      <c r="MTG2" s="294"/>
      <c r="MTH2" s="294"/>
      <c r="MTI2" s="294"/>
      <c r="MTJ2" s="294"/>
      <c r="MTK2" s="294"/>
      <c r="MTL2" s="294"/>
      <c r="MTM2" s="294"/>
      <c r="MTN2" s="294"/>
      <c r="MTO2" s="294"/>
      <c r="MTP2" s="294"/>
      <c r="MTQ2" s="294"/>
      <c r="MTR2" s="294"/>
      <c r="MTS2" s="294"/>
      <c r="MTT2" s="294"/>
      <c r="MTU2" s="294"/>
      <c r="MTV2" s="294"/>
      <c r="MTW2" s="294"/>
      <c r="MTX2" s="294"/>
      <c r="MTY2" s="294"/>
      <c r="MTZ2" s="294"/>
      <c r="MUA2" s="294"/>
      <c r="MUB2" s="294"/>
      <c r="MUC2" s="294"/>
      <c r="MUD2" s="294"/>
      <c r="MUE2" s="294"/>
      <c r="MUF2" s="294"/>
      <c r="MUG2" s="294"/>
      <c r="MUH2" s="294"/>
      <c r="MUI2" s="294"/>
      <c r="MUJ2" s="294"/>
      <c r="MUK2" s="294"/>
      <c r="MUL2" s="294"/>
      <c r="MUM2" s="294"/>
      <c r="MUN2" s="294"/>
      <c r="MUO2" s="294"/>
      <c r="MUP2" s="294"/>
      <c r="MUQ2" s="294"/>
      <c r="MUR2" s="294"/>
      <c r="MUS2" s="294"/>
      <c r="MUT2" s="294"/>
      <c r="MUU2" s="294"/>
      <c r="MUV2" s="294"/>
      <c r="MUW2" s="294"/>
      <c r="MUX2" s="294"/>
      <c r="MUY2" s="294"/>
      <c r="MUZ2" s="294"/>
      <c r="MVA2" s="294"/>
      <c r="MVB2" s="294"/>
      <c r="MVC2" s="294"/>
      <c r="MVD2" s="294"/>
      <c r="MVE2" s="294"/>
      <c r="MVF2" s="294"/>
      <c r="MVG2" s="294"/>
      <c r="MVH2" s="294"/>
      <c r="MVI2" s="294"/>
      <c r="MVJ2" s="294"/>
      <c r="MVK2" s="294"/>
      <c r="MVL2" s="294"/>
      <c r="MVM2" s="294"/>
      <c r="MVN2" s="294"/>
      <c r="MVO2" s="294"/>
      <c r="MVP2" s="294"/>
      <c r="MVQ2" s="294"/>
      <c r="MVR2" s="294"/>
      <c r="MVS2" s="294"/>
      <c r="MVT2" s="294"/>
      <c r="MVU2" s="294"/>
      <c r="MVV2" s="294"/>
      <c r="MVW2" s="294"/>
      <c r="MVX2" s="294"/>
      <c r="MVY2" s="294"/>
      <c r="MVZ2" s="294"/>
      <c r="MWA2" s="294"/>
      <c r="MWB2" s="294"/>
      <c r="MWC2" s="294"/>
      <c r="MWD2" s="294"/>
      <c r="MWE2" s="294"/>
      <c r="MWF2" s="294"/>
      <c r="MWG2" s="294"/>
      <c r="MWH2" s="294"/>
      <c r="MWI2" s="294"/>
      <c r="MWJ2" s="294"/>
      <c r="MWK2" s="294"/>
      <c r="MWL2" s="294"/>
      <c r="MWM2" s="294"/>
      <c r="MWN2" s="294"/>
      <c r="MWO2" s="294"/>
      <c r="MWP2" s="294"/>
      <c r="MWQ2" s="294"/>
      <c r="MWR2" s="294"/>
      <c r="MWS2" s="294"/>
      <c r="MWT2" s="294"/>
      <c r="MWU2" s="294"/>
      <c r="MWV2" s="294"/>
      <c r="MWW2" s="294"/>
      <c r="MWX2" s="294"/>
      <c r="MWY2" s="294"/>
      <c r="MWZ2" s="294"/>
      <c r="MXA2" s="294"/>
      <c r="MXB2" s="294"/>
      <c r="MXC2" s="294"/>
      <c r="MXD2" s="294"/>
      <c r="MXE2" s="294"/>
      <c r="MXF2" s="294"/>
      <c r="MXG2" s="294"/>
      <c r="MXH2" s="294"/>
      <c r="MXI2" s="294"/>
      <c r="MXJ2" s="294"/>
      <c r="MXK2" s="294"/>
      <c r="MXL2" s="294"/>
      <c r="MXM2" s="294"/>
      <c r="MXN2" s="294"/>
      <c r="MXO2" s="294"/>
      <c r="MXP2" s="294"/>
      <c r="MXQ2" s="294"/>
      <c r="MXR2" s="294"/>
      <c r="MXS2" s="294"/>
      <c r="MXT2" s="294"/>
      <c r="MXU2" s="294"/>
      <c r="MXV2" s="294"/>
      <c r="MXW2" s="294"/>
      <c r="MXX2" s="294"/>
      <c r="MXY2" s="294"/>
      <c r="MXZ2" s="294"/>
      <c r="MYA2" s="294"/>
      <c r="MYB2" s="294"/>
      <c r="MYC2" s="294"/>
      <c r="MYD2" s="294"/>
      <c r="MYE2" s="294"/>
      <c r="MYF2" s="294"/>
      <c r="MYG2" s="294"/>
      <c r="MYH2" s="294"/>
      <c r="MYI2" s="294"/>
      <c r="MYJ2" s="294"/>
      <c r="MYK2" s="294"/>
      <c r="MYL2" s="294"/>
      <c r="MYM2" s="294"/>
      <c r="MYN2" s="294"/>
      <c r="MYO2" s="294"/>
      <c r="MYP2" s="294"/>
      <c r="MYQ2" s="294"/>
      <c r="MYR2" s="294"/>
      <c r="MYS2" s="294"/>
      <c r="MYT2" s="294"/>
      <c r="MYU2" s="294"/>
      <c r="MYV2" s="294"/>
      <c r="MYW2" s="294"/>
      <c r="MYX2" s="294"/>
      <c r="MYY2" s="294"/>
      <c r="MYZ2" s="294"/>
      <c r="MZA2" s="294"/>
      <c r="MZB2" s="294"/>
      <c r="MZC2" s="294"/>
      <c r="MZD2" s="294"/>
      <c r="MZE2" s="294"/>
      <c r="MZF2" s="294"/>
      <c r="MZG2" s="294"/>
      <c r="MZH2" s="294"/>
      <c r="MZI2" s="294"/>
      <c r="MZJ2" s="294"/>
      <c r="MZK2" s="294"/>
      <c r="MZL2" s="294"/>
      <c r="MZM2" s="294"/>
      <c r="MZN2" s="294"/>
      <c r="MZO2" s="294"/>
      <c r="MZP2" s="294"/>
      <c r="MZQ2" s="294"/>
      <c r="MZR2" s="294"/>
      <c r="MZS2" s="294"/>
      <c r="MZT2" s="294"/>
      <c r="MZU2" s="294"/>
      <c r="MZV2" s="294"/>
      <c r="MZW2" s="294"/>
      <c r="MZX2" s="294"/>
      <c r="MZY2" s="294"/>
      <c r="MZZ2" s="294"/>
      <c r="NAA2" s="294"/>
      <c r="NAB2" s="294"/>
      <c r="NAC2" s="294"/>
      <c r="NAD2" s="294"/>
      <c r="NAE2" s="294"/>
      <c r="NAF2" s="294"/>
      <c r="NAG2" s="294"/>
      <c r="NAH2" s="294"/>
      <c r="NAI2" s="294"/>
      <c r="NAJ2" s="294"/>
      <c r="NAK2" s="294"/>
      <c r="NAL2" s="294"/>
      <c r="NAM2" s="294"/>
      <c r="NAN2" s="294"/>
      <c r="NAO2" s="294"/>
      <c r="NAP2" s="294"/>
      <c r="NAQ2" s="294"/>
      <c r="NAR2" s="294"/>
      <c r="NAS2" s="294"/>
      <c r="NAT2" s="294"/>
      <c r="NAU2" s="294"/>
      <c r="NAV2" s="294"/>
      <c r="NAW2" s="294"/>
      <c r="NAX2" s="294"/>
      <c r="NAY2" s="294"/>
      <c r="NAZ2" s="294"/>
      <c r="NBA2" s="294"/>
      <c r="NBB2" s="294"/>
      <c r="NBC2" s="294"/>
      <c r="NBD2" s="294"/>
      <c r="NBE2" s="294"/>
      <c r="NBF2" s="294"/>
      <c r="NBG2" s="294"/>
      <c r="NBH2" s="294"/>
      <c r="NBI2" s="294"/>
      <c r="NBJ2" s="294"/>
      <c r="NBK2" s="294"/>
      <c r="NBL2" s="294"/>
      <c r="NBM2" s="294"/>
      <c r="NBN2" s="294"/>
      <c r="NBO2" s="294"/>
      <c r="NBP2" s="294"/>
      <c r="NBQ2" s="294"/>
      <c r="NBR2" s="294"/>
      <c r="NBS2" s="294"/>
      <c r="NBT2" s="294"/>
      <c r="NBU2" s="294"/>
      <c r="NBV2" s="294"/>
      <c r="NBW2" s="294"/>
      <c r="NBX2" s="294"/>
      <c r="NBY2" s="294"/>
      <c r="NBZ2" s="294"/>
      <c r="NCA2" s="294"/>
      <c r="NCB2" s="294"/>
      <c r="NCC2" s="294"/>
      <c r="NCD2" s="294"/>
      <c r="NCE2" s="294"/>
      <c r="NCF2" s="294"/>
      <c r="NCG2" s="294"/>
      <c r="NCH2" s="294"/>
      <c r="NCI2" s="294"/>
      <c r="NCJ2" s="294"/>
      <c r="NCK2" s="294"/>
      <c r="NCL2" s="294"/>
      <c r="NCM2" s="294"/>
      <c r="NCN2" s="294"/>
      <c r="NCO2" s="294"/>
      <c r="NCP2" s="294"/>
      <c r="NCQ2" s="294"/>
      <c r="NCR2" s="294"/>
      <c r="NCS2" s="294"/>
      <c r="NCT2" s="294"/>
      <c r="NCU2" s="294"/>
      <c r="NCV2" s="294"/>
      <c r="NCW2" s="294"/>
      <c r="NCX2" s="294"/>
      <c r="NCY2" s="294"/>
      <c r="NCZ2" s="294"/>
      <c r="NDA2" s="294"/>
      <c r="NDB2" s="294"/>
      <c r="NDC2" s="294"/>
      <c r="NDD2" s="294"/>
      <c r="NDE2" s="294"/>
      <c r="NDF2" s="294"/>
      <c r="NDG2" s="294"/>
      <c r="NDH2" s="294"/>
      <c r="NDI2" s="294"/>
      <c r="NDJ2" s="294"/>
      <c r="NDK2" s="294"/>
      <c r="NDL2" s="294"/>
      <c r="NDM2" s="294"/>
      <c r="NDN2" s="294"/>
      <c r="NDO2" s="294"/>
      <c r="NDP2" s="294"/>
      <c r="NDQ2" s="294"/>
      <c r="NDR2" s="294"/>
      <c r="NDS2" s="294"/>
      <c r="NDT2" s="294"/>
      <c r="NDU2" s="294"/>
      <c r="NDV2" s="294"/>
      <c r="NDW2" s="294"/>
      <c r="NDX2" s="294"/>
      <c r="NDY2" s="294"/>
      <c r="NDZ2" s="294"/>
      <c r="NEA2" s="294"/>
      <c r="NEB2" s="294"/>
      <c r="NEC2" s="294"/>
      <c r="NED2" s="294"/>
      <c r="NEE2" s="294"/>
      <c r="NEF2" s="294"/>
      <c r="NEG2" s="294"/>
      <c r="NEH2" s="294"/>
      <c r="NEI2" s="294"/>
      <c r="NEJ2" s="294"/>
      <c r="NEK2" s="294"/>
      <c r="NEL2" s="294"/>
      <c r="NEM2" s="294"/>
      <c r="NEN2" s="294"/>
      <c r="NEO2" s="294"/>
      <c r="NEP2" s="294"/>
      <c r="NEQ2" s="294"/>
      <c r="NER2" s="294"/>
      <c r="NES2" s="294"/>
      <c r="NET2" s="294"/>
      <c r="NEU2" s="294"/>
      <c r="NEV2" s="294"/>
      <c r="NEW2" s="294"/>
      <c r="NEX2" s="294"/>
      <c r="NEY2" s="294"/>
      <c r="NEZ2" s="294"/>
      <c r="NFA2" s="294"/>
      <c r="NFB2" s="294"/>
      <c r="NFC2" s="294"/>
      <c r="NFD2" s="294"/>
      <c r="NFE2" s="294"/>
      <c r="NFF2" s="294"/>
      <c r="NFG2" s="294"/>
      <c r="NFH2" s="294"/>
      <c r="NFI2" s="294"/>
      <c r="NFJ2" s="294"/>
      <c r="NFK2" s="294"/>
      <c r="NFL2" s="294"/>
      <c r="NFM2" s="294"/>
      <c r="NFN2" s="294"/>
      <c r="NFO2" s="294"/>
      <c r="NFP2" s="294"/>
      <c r="NFQ2" s="294"/>
      <c r="NFR2" s="294"/>
      <c r="NFS2" s="294"/>
      <c r="NFT2" s="294"/>
      <c r="NFU2" s="294"/>
      <c r="NFV2" s="294"/>
      <c r="NFW2" s="294"/>
      <c r="NFX2" s="294"/>
      <c r="NFY2" s="294"/>
      <c r="NFZ2" s="294"/>
      <c r="NGA2" s="294"/>
      <c r="NGB2" s="294"/>
      <c r="NGC2" s="294"/>
      <c r="NGD2" s="294"/>
      <c r="NGE2" s="294"/>
      <c r="NGF2" s="294"/>
      <c r="NGG2" s="294"/>
      <c r="NGH2" s="294"/>
      <c r="NGI2" s="294"/>
      <c r="NGJ2" s="294"/>
      <c r="NGK2" s="294"/>
      <c r="NGL2" s="294"/>
      <c r="NGM2" s="294"/>
      <c r="NGN2" s="294"/>
      <c r="NGO2" s="294"/>
      <c r="NGP2" s="294"/>
      <c r="NGQ2" s="294"/>
      <c r="NGR2" s="294"/>
      <c r="NGS2" s="294"/>
      <c r="NGT2" s="294"/>
      <c r="NGU2" s="294"/>
      <c r="NGV2" s="294"/>
      <c r="NGW2" s="294"/>
      <c r="NGX2" s="294"/>
      <c r="NGY2" s="294"/>
      <c r="NGZ2" s="294"/>
      <c r="NHA2" s="294"/>
      <c r="NHB2" s="294"/>
      <c r="NHC2" s="294"/>
      <c r="NHD2" s="294"/>
      <c r="NHE2" s="294"/>
      <c r="NHF2" s="294"/>
      <c r="NHG2" s="294"/>
      <c r="NHH2" s="294"/>
      <c r="NHI2" s="294"/>
      <c r="NHJ2" s="294"/>
      <c r="NHK2" s="294"/>
      <c r="NHL2" s="294"/>
      <c r="NHM2" s="294"/>
      <c r="NHN2" s="294"/>
      <c r="NHO2" s="294"/>
      <c r="NHP2" s="294"/>
      <c r="NHQ2" s="294"/>
      <c r="NHR2" s="294"/>
      <c r="NHS2" s="294"/>
      <c r="NHT2" s="294"/>
      <c r="NHU2" s="294"/>
      <c r="NHV2" s="294"/>
      <c r="NHW2" s="294"/>
      <c r="NHX2" s="294"/>
      <c r="NHY2" s="294"/>
      <c r="NHZ2" s="294"/>
      <c r="NIA2" s="294"/>
      <c r="NIB2" s="294"/>
      <c r="NIC2" s="294"/>
      <c r="NID2" s="294"/>
      <c r="NIE2" s="294"/>
      <c r="NIF2" s="294"/>
      <c r="NIG2" s="294"/>
      <c r="NIH2" s="294"/>
      <c r="NII2" s="294"/>
      <c r="NIJ2" s="294"/>
      <c r="NIK2" s="294"/>
      <c r="NIL2" s="294"/>
      <c r="NIM2" s="294"/>
      <c r="NIN2" s="294"/>
      <c r="NIO2" s="294"/>
      <c r="NIP2" s="294"/>
      <c r="NIQ2" s="294"/>
      <c r="NIR2" s="294"/>
      <c r="NIS2" s="294"/>
      <c r="NIT2" s="294"/>
      <c r="NIU2" s="294"/>
      <c r="NIV2" s="294"/>
      <c r="NIW2" s="294"/>
      <c r="NIX2" s="294"/>
      <c r="NIY2" s="294"/>
      <c r="NIZ2" s="294"/>
      <c r="NJA2" s="294"/>
      <c r="NJB2" s="294"/>
      <c r="NJC2" s="294"/>
      <c r="NJD2" s="294"/>
      <c r="NJE2" s="294"/>
      <c r="NJF2" s="294"/>
      <c r="NJG2" s="294"/>
      <c r="NJH2" s="294"/>
      <c r="NJI2" s="294"/>
      <c r="NJJ2" s="294"/>
      <c r="NJK2" s="294"/>
      <c r="NJL2" s="294"/>
      <c r="NJM2" s="294"/>
      <c r="NJN2" s="294"/>
      <c r="NJO2" s="294"/>
      <c r="NJP2" s="294"/>
      <c r="NJQ2" s="294"/>
      <c r="NJR2" s="294"/>
      <c r="NJS2" s="294"/>
      <c r="NJT2" s="294"/>
      <c r="NJU2" s="294"/>
      <c r="NJV2" s="294"/>
      <c r="NJW2" s="294"/>
      <c r="NJX2" s="294"/>
      <c r="NJY2" s="294"/>
      <c r="NJZ2" s="294"/>
      <c r="NKA2" s="294"/>
      <c r="NKB2" s="294"/>
      <c r="NKC2" s="294"/>
      <c r="NKD2" s="294"/>
      <c r="NKE2" s="294"/>
      <c r="NKF2" s="294"/>
      <c r="NKG2" s="294"/>
      <c r="NKH2" s="294"/>
      <c r="NKI2" s="294"/>
      <c r="NKJ2" s="294"/>
      <c r="NKK2" s="294"/>
      <c r="NKL2" s="294"/>
      <c r="NKM2" s="294"/>
      <c r="NKN2" s="294"/>
      <c r="NKO2" s="294"/>
      <c r="NKP2" s="294"/>
      <c r="NKQ2" s="294"/>
      <c r="NKR2" s="294"/>
      <c r="NKS2" s="294"/>
      <c r="NKT2" s="294"/>
      <c r="NKU2" s="294"/>
      <c r="NKV2" s="294"/>
      <c r="NKW2" s="294"/>
      <c r="NKX2" s="294"/>
      <c r="NKY2" s="294"/>
      <c r="NKZ2" s="294"/>
      <c r="NLA2" s="294"/>
      <c r="NLB2" s="294"/>
      <c r="NLC2" s="294"/>
      <c r="NLD2" s="294"/>
      <c r="NLE2" s="294"/>
      <c r="NLF2" s="294"/>
      <c r="NLG2" s="294"/>
      <c r="NLH2" s="294"/>
      <c r="NLI2" s="294"/>
      <c r="NLJ2" s="294"/>
      <c r="NLK2" s="294"/>
      <c r="NLL2" s="294"/>
      <c r="NLM2" s="294"/>
      <c r="NLN2" s="294"/>
      <c r="NLO2" s="294"/>
      <c r="NLP2" s="294"/>
      <c r="NLQ2" s="294"/>
      <c r="NLR2" s="294"/>
      <c r="NLS2" s="294"/>
      <c r="NLT2" s="294"/>
      <c r="NLU2" s="294"/>
      <c r="NLV2" s="294"/>
      <c r="NLW2" s="294"/>
      <c r="NLX2" s="294"/>
      <c r="NLY2" s="294"/>
      <c r="NLZ2" s="294"/>
      <c r="NMA2" s="294"/>
      <c r="NMB2" s="294"/>
      <c r="NMC2" s="294"/>
      <c r="NMD2" s="294"/>
      <c r="NME2" s="294"/>
      <c r="NMF2" s="294"/>
      <c r="NMG2" s="294"/>
      <c r="NMH2" s="294"/>
      <c r="NMI2" s="294"/>
      <c r="NMJ2" s="294"/>
      <c r="NMK2" s="294"/>
      <c r="NML2" s="294"/>
      <c r="NMM2" s="294"/>
      <c r="NMN2" s="294"/>
      <c r="NMO2" s="294"/>
      <c r="NMP2" s="294"/>
      <c r="NMQ2" s="294"/>
      <c r="NMR2" s="294"/>
      <c r="NMS2" s="294"/>
      <c r="NMT2" s="294"/>
      <c r="NMU2" s="294"/>
      <c r="NMV2" s="294"/>
      <c r="NMW2" s="294"/>
      <c r="NMX2" s="294"/>
      <c r="NMY2" s="294"/>
      <c r="NMZ2" s="294"/>
      <c r="NNA2" s="294"/>
      <c r="NNB2" s="294"/>
      <c r="NNC2" s="294"/>
      <c r="NND2" s="294"/>
      <c r="NNE2" s="294"/>
      <c r="NNF2" s="294"/>
      <c r="NNG2" s="294"/>
      <c r="NNH2" s="294"/>
      <c r="NNI2" s="294"/>
      <c r="NNJ2" s="294"/>
      <c r="NNK2" s="294"/>
      <c r="NNL2" s="294"/>
      <c r="NNM2" s="294"/>
      <c r="NNN2" s="294"/>
      <c r="NNO2" s="294"/>
      <c r="NNP2" s="294"/>
      <c r="NNQ2" s="294"/>
      <c r="NNR2" s="294"/>
      <c r="NNS2" s="294"/>
      <c r="NNT2" s="294"/>
      <c r="NNU2" s="294"/>
      <c r="NNV2" s="294"/>
      <c r="NNW2" s="294"/>
      <c r="NNX2" s="294"/>
      <c r="NNY2" s="294"/>
      <c r="NNZ2" s="294"/>
      <c r="NOA2" s="294"/>
      <c r="NOB2" s="294"/>
      <c r="NOC2" s="294"/>
      <c r="NOD2" s="294"/>
      <c r="NOE2" s="294"/>
      <c r="NOF2" s="294"/>
      <c r="NOG2" s="294"/>
      <c r="NOH2" s="294"/>
      <c r="NOI2" s="294"/>
      <c r="NOJ2" s="294"/>
      <c r="NOK2" s="294"/>
      <c r="NOL2" s="294"/>
      <c r="NOM2" s="294"/>
      <c r="NON2" s="294"/>
      <c r="NOO2" s="294"/>
      <c r="NOP2" s="294"/>
      <c r="NOQ2" s="294"/>
      <c r="NOR2" s="294"/>
      <c r="NOS2" s="294"/>
      <c r="NOT2" s="294"/>
      <c r="NOU2" s="294"/>
      <c r="NOV2" s="294"/>
      <c r="NOW2" s="294"/>
      <c r="NOX2" s="294"/>
      <c r="NOY2" s="294"/>
      <c r="NOZ2" s="294"/>
      <c r="NPA2" s="294"/>
      <c r="NPB2" s="294"/>
      <c r="NPC2" s="294"/>
      <c r="NPD2" s="294"/>
      <c r="NPE2" s="294"/>
      <c r="NPF2" s="294"/>
      <c r="NPG2" s="294"/>
      <c r="NPH2" s="294"/>
      <c r="NPI2" s="294"/>
      <c r="NPJ2" s="294"/>
      <c r="NPK2" s="294"/>
      <c r="NPL2" s="294"/>
      <c r="NPM2" s="294"/>
      <c r="NPN2" s="294"/>
      <c r="NPO2" s="294"/>
      <c r="NPP2" s="294"/>
      <c r="NPQ2" s="294"/>
      <c r="NPR2" s="294"/>
      <c r="NPS2" s="294"/>
      <c r="NPT2" s="294"/>
      <c r="NPU2" s="294"/>
      <c r="NPV2" s="294"/>
      <c r="NPW2" s="294"/>
      <c r="NPX2" s="294"/>
      <c r="NPY2" s="294"/>
      <c r="NPZ2" s="294"/>
      <c r="NQA2" s="294"/>
      <c r="NQB2" s="294"/>
      <c r="NQC2" s="294"/>
      <c r="NQD2" s="294"/>
      <c r="NQE2" s="294"/>
      <c r="NQF2" s="294"/>
      <c r="NQG2" s="294"/>
      <c r="NQH2" s="294"/>
      <c r="NQI2" s="294"/>
      <c r="NQJ2" s="294"/>
      <c r="NQK2" s="294"/>
      <c r="NQL2" s="294"/>
      <c r="NQM2" s="294"/>
      <c r="NQN2" s="294"/>
      <c r="NQO2" s="294"/>
      <c r="NQP2" s="294"/>
      <c r="NQQ2" s="294"/>
      <c r="NQR2" s="294"/>
      <c r="NQS2" s="294"/>
      <c r="NQT2" s="294"/>
      <c r="NQU2" s="294"/>
      <c r="NQV2" s="294"/>
      <c r="NQW2" s="294"/>
      <c r="NQX2" s="294"/>
      <c r="NQY2" s="294"/>
      <c r="NQZ2" s="294"/>
      <c r="NRA2" s="294"/>
      <c r="NRB2" s="294"/>
      <c r="NRC2" s="294"/>
      <c r="NRD2" s="294"/>
      <c r="NRE2" s="294"/>
      <c r="NRF2" s="294"/>
      <c r="NRG2" s="294"/>
      <c r="NRH2" s="294"/>
      <c r="NRI2" s="294"/>
      <c r="NRJ2" s="294"/>
      <c r="NRK2" s="294"/>
      <c r="NRL2" s="294"/>
      <c r="NRM2" s="294"/>
      <c r="NRN2" s="294"/>
      <c r="NRO2" s="294"/>
      <c r="NRP2" s="294"/>
      <c r="NRQ2" s="294"/>
      <c r="NRR2" s="294"/>
      <c r="NRS2" s="294"/>
      <c r="NRT2" s="294"/>
      <c r="NRU2" s="294"/>
      <c r="NRV2" s="294"/>
      <c r="NRW2" s="294"/>
      <c r="NRX2" s="294"/>
      <c r="NRY2" s="294"/>
      <c r="NRZ2" s="294"/>
      <c r="NSA2" s="294"/>
      <c r="NSB2" s="294"/>
      <c r="NSC2" s="294"/>
      <c r="NSD2" s="294"/>
      <c r="NSE2" s="294"/>
      <c r="NSF2" s="294"/>
      <c r="NSG2" s="294"/>
      <c r="NSH2" s="294"/>
      <c r="NSI2" s="294"/>
      <c r="NSJ2" s="294"/>
      <c r="NSK2" s="294"/>
      <c r="NSL2" s="294"/>
      <c r="NSM2" s="294"/>
      <c r="NSN2" s="294"/>
      <c r="NSO2" s="294"/>
      <c r="NSP2" s="294"/>
      <c r="NSQ2" s="294"/>
      <c r="NSR2" s="294"/>
      <c r="NSS2" s="294"/>
      <c r="NST2" s="294"/>
      <c r="NSU2" s="294"/>
      <c r="NSV2" s="294"/>
      <c r="NSW2" s="294"/>
      <c r="NSX2" s="294"/>
      <c r="NSY2" s="294"/>
      <c r="NSZ2" s="294"/>
      <c r="NTA2" s="294"/>
      <c r="NTB2" s="294"/>
      <c r="NTC2" s="294"/>
      <c r="NTD2" s="294"/>
      <c r="NTE2" s="294"/>
      <c r="NTF2" s="294"/>
      <c r="NTG2" s="294"/>
      <c r="NTH2" s="294"/>
      <c r="NTI2" s="294"/>
      <c r="NTJ2" s="294"/>
      <c r="NTK2" s="294"/>
      <c r="NTL2" s="294"/>
      <c r="NTM2" s="294"/>
      <c r="NTN2" s="294"/>
      <c r="NTO2" s="294"/>
      <c r="NTP2" s="294"/>
      <c r="NTQ2" s="294"/>
      <c r="NTR2" s="294"/>
      <c r="NTS2" s="294"/>
      <c r="NTT2" s="294"/>
      <c r="NTU2" s="294"/>
      <c r="NTV2" s="294"/>
      <c r="NTW2" s="294"/>
      <c r="NTX2" s="294"/>
      <c r="NTY2" s="294"/>
      <c r="NTZ2" s="294"/>
      <c r="NUA2" s="294"/>
      <c r="NUB2" s="294"/>
      <c r="NUC2" s="294"/>
      <c r="NUD2" s="294"/>
      <c r="NUE2" s="294"/>
      <c r="NUF2" s="294"/>
      <c r="NUG2" s="294"/>
      <c r="NUH2" s="294"/>
      <c r="NUI2" s="294"/>
      <c r="NUJ2" s="294"/>
      <c r="NUK2" s="294"/>
      <c r="NUL2" s="294"/>
      <c r="NUM2" s="294"/>
      <c r="NUN2" s="294"/>
      <c r="NUO2" s="294"/>
      <c r="NUP2" s="294"/>
      <c r="NUQ2" s="294"/>
      <c r="NUR2" s="294"/>
      <c r="NUS2" s="294"/>
      <c r="NUT2" s="294"/>
      <c r="NUU2" s="294"/>
      <c r="NUV2" s="294"/>
      <c r="NUW2" s="294"/>
      <c r="NUX2" s="294"/>
      <c r="NUY2" s="294"/>
      <c r="NUZ2" s="294"/>
      <c r="NVA2" s="294"/>
      <c r="NVB2" s="294"/>
      <c r="NVC2" s="294"/>
      <c r="NVD2" s="294"/>
      <c r="NVE2" s="294"/>
      <c r="NVF2" s="294"/>
      <c r="NVG2" s="294"/>
      <c r="NVH2" s="294"/>
      <c r="NVI2" s="294"/>
      <c r="NVJ2" s="294"/>
      <c r="NVK2" s="294"/>
      <c r="NVL2" s="294"/>
      <c r="NVM2" s="294"/>
      <c r="NVN2" s="294"/>
      <c r="NVO2" s="294"/>
      <c r="NVP2" s="294"/>
      <c r="NVQ2" s="294"/>
      <c r="NVR2" s="294"/>
      <c r="NVS2" s="294"/>
      <c r="NVT2" s="294"/>
      <c r="NVU2" s="294"/>
      <c r="NVV2" s="294"/>
      <c r="NVW2" s="294"/>
      <c r="NVX2" s="294"/>
      <c r="NVY2" s="294"/>
      <c r="NVZ2" s="294"/>
      <c r="NWA2" s="294"/>
      <c r="NWB2" s="294"/>
      <c r="NWC2" s="294"/>
      <c r="NWD2" s="294"/>
      <c r="NWE2" s="294"/>
      <c r="NWF2" s="294"/>
      <c r="NWG2" s="294"/>
      <c r="NWH2" s="294"/>
      <c r="NWI2" s="294"/>
      <c r="NWJ2" s="294"/>
      <c r="NWK2" s="294"/>
      <c r="NWL2" s="294"/>
      <c r="NWM2" s="294"/>
      <c r="NWN2" s="294"/>
      <c r="NWO2" s="294"/>
      <c r="NWP2" s="294"/>
      <c r="NWQ2" s="294"/>
      <c r="NWR2" s="294"/>
      <c r="NWS2" s="294"/>
      <c r="NWT2" s="294"/>
      <c r="NWU2" s="294"/>
      <c r="NWV2" s="294"/>
      <c r="NWW2" s="294"/>
      <c r="NWX2" s="294"/>
      <c r="NWY2" s="294"/>
      <c r="NWZ2" s="294"/>
      <c r="NXA2" s="294"/>
      <c r="NXB2" s="294"/>
      <c r="NXC2" s="294"/>
      <c r="NXD2" s="294"/>
      <c r="NXE2" s="294"/>
      <c r="NXF2" s="294"/>
      <c r="NXG2" s="294"/>
      <c r="NXH2" s="294"/>
      <c r="NXI2" s="294"/>
      <c r="NXJ2" s="294"/>
      <c r="NXK2" s="294"/>
      <c r="NXL2" s="294"/>
      <c r="NXM2" s="294"/>
      <c r="NXN2" s="294"/>
      <c r="NXO2" s="294"/>
      <c r="NXP2" s="294"/>
      <c r="NXQ2" s="294"/>
      <c r="NXR2" s="294"/>
      <c r="NXS2" s="294"/>
      <c r="NXT2" s="294"/>
      <c r="NXU2" s="294"/>
      <c r="NXV2" s="294"/>
      <c r="NXW2" s="294"/>
      <c r="NXX2" s="294"/>
      <c r="NXY2" s="294"/>
      <c r="NXZ2" s="294"/>
      <c r="NYA2" s="294"/>
      <c r="NYB2" s="294"/>
      <c r="NYC2" s="294"/>
      <c r="NYD2" s="294"/>
      <c r="NYE2" s="294"/>
      <c r="NYF2" s="294"/>
      <c r="NYG2" s="294"/>
      <c r="NYH2" s="294"/>
      <c r="NYI2" s="294"/>
      <c r="NYJ2" s="294"/>
      <c r="NYK2" s="294"/>
      <c r="NYL2" s="294"/>
      <c r="NYM2" s="294"/>
      <c r="NYN2" s="294"/>
      <c r="NYO2" s="294"/>
      <c r="NYP2" s="294"/>
      <c r="NYQ2" s="294"/>
      <c r="NYR2" s="294"/>
      <c r="NYS2" s="294"/>
      <c r="NYT2" s="294"/>
      <c r="NYU2" s="294"/>
      <c r="NYV2" s="294"/>
      <c r="NYW2" s="294"/>
      <c r="NYX2" s="294"/>
      <c r="NYY2" s="294"/>
      <c r="NYZ2" s="294"/>
      <c r="NZA2" s="294"/>
      <c r="NZB2" s="294"/>
      <c r="NZC2" s="294"/>
      <c r="NZD2" s="294"/>
      <c r="NZE2" s="294"/>
      <c r="NZF2" s="294"/>
      <c r="NZG2" s="294"/>
      <c r="NZH2" s="294"/>
      <c r="NZI2" s="294"/>
      <c r="NZJ2" s="294"/>
      <c r="NZK2" s="294"/>
      <c r="NZL2" s="294"/>
      <c r="NZM2" s="294"/>
      <c r="NZN2" s="294"/>
      <c r="NZO2" s="294"/>
      <c r="NZP2" s="294"/>
      <c r="NZQ2" s="294"/>
      <c r="NZR2" s="294"/>
      <c r="NZS2" s="294"/>
      <c r="NZT2" s="294"/>
      <c r="NZU2" s="294"/>
      <c r="NZV2" s="294"/>
      <c r="NZW2" s="294"/>
      <c r="NZX2" s="294"/>
      <c r="NZY2" s="294"/>
      <c r="NZZ2" s="294"/>
      <c r="OAA2" s="294"/>
      <c r="OAB2" s="294"/>
      <c r="OAC2" s="294"/>
      <c r="OAD2" s="294"/>
      <c r="OAE2" s="294"/>
      <c r="OAF2" s="294"/>
      <c r="OAG2" s="294"/>
      <c r="OAH2" s="294"/>
      <c r="OAI2" s="294"/>
      <c r="OAJ2" s="294"/>
      <c r="OAK2" s="294"/>
      <c r="OAL2" s="294"/>
      <c r="OAM2" s="294"/>
      <c r="OAN2" s="294"/>
      <c r="OAO2" s="294"/>
      <c r="OAP2" s="294"/>
      <c r="OAQ2" s="294"/>
      <c r="OAR2" s="294"/>
      <c r="OAS2" s="294"/>
      <c r="OAT2" s="294"/>
      <c r="OAU2" s="294"/>
      <c r="OAV2" s="294"/>
      <c r="OAW2" s="294"/>
      <c r="OAX2" s="294"/>
      <c r="OAY2" s="294"/>
      <c r="OAZ2" s="294"/>
      <c r="OBA2" s="294"/>
      <c r="OBB2" s="294"/>
      <c r="OBC2" s="294"/>
      <c r="OBD2" s="294"/>
      <c r="OBE2" s="294"/>
      <c r="OBF2" s="294"/>
      <c r="OBG2" s="294"/>
      <c r="OBH2" s="294"/>
      <c r="OBI2" s="294"/>
      <c r="OBJ2" s="294"/>
      <c r="OBK2" s="294"/>
      <c r="OBL2" s="294"/>
      <c r="OBM2" s="294"/>
      <c r="OBN2" s="294"/>
      <c r="OBO2" s="294"/>
      <c r="OBP2" s="294"/>
      <c r="OBQ2" s="294"/>
      <c r="OBR2" s="294"/>
      <c r="OBS2" s="294"/>
      <c r="OBT2" s="294"/>
      <c r="OBU2" s="294"/>
      <c r="OBV2" s="294"/>
      <c r="OBW2" s="294"/>
      <c r="OBX2" s="294"/>
      <c r="OBY2" s="294"/>
      <c r="OBZ2" s="294"/>
      <c r="OCA2" s="294"/>
      <c r="OCB2" s="294"/>
      <c r="OCC2" s="294"/>
      <c r="OCD2" s="294"/>
      <c r="OCE2" s="294"/>
      <c r="OCF2" s="294"/>
      <c r="OCG2" s="294"/>
      <c r="OCH2" s="294"/>
      <c r="OCI2" s="294"/>
      <c r="OCJ2" s="294"/>
      <c r="OCK2" s="294"/>
      <c r="OCL2" s="294"/>
      <c r="OCM2" s="294"/>
      <c r="OCN2" s="294"/>
      <c r="OCO2" s="294"/>
      <c r="OCP2" s="294"/>
      <c r="OCQ2" s="294"/>
      <c r="OCR2" s="294"/>
      <c r="OCS2" s="294"/>
      <c r="OCT2" s="294"/>
      <c r="OCU2" s="294"/>
      <c r="OCV2" s="294"/>
      <c r="OCW2" s="294"/>
      <c r="OCX2" s="294"/>
      <c r="OCY2" s="294"/>
      <c r="OCZ2" s="294"/>
      <c r="ODA2" s="294"/>
      <c r="ODB2" s="294"/>
      <c r="ODC2" s="294"/>
      <c r="ODD2" s="294"/>
      <c r="ODE2" s="294"/>
      <c r="ODF2" s="294"/>
      <c r="ODG2" s="294"/>
      <c r="ODH2" s="294"/>
      <c r="ODI2" s="294"/>
      <c r="ODJ2" s="294"/>
      <c r="ODK2" s="294"/>
      <c r="ODL2" s="294"/>
      <c r="ODM2" s="294"/>
      <c r="ODN2" s="294"/>
      <c r="ODO2" s="294"/>
      <c r="ODP2" s="294"/>
      <c r="ODQ2" s="294"/>
      <c r="ODR2" s="294"/>
      <c r="ODS2" s="294"/>
      <c r="ODT2" s="294"/>
      <c r="ODU2" s="294"/>
      <c r="ODV2" s="294"/>
      <c r="ODW2" s="294"/>
      <c r="ODX2" s="294"/>
      <c r="ODY2" s="294"/>
      <c r="ODZ2" s="294"/>
      <c r="OEA2" s="294"/>
      <c r="OEB2" s="294"/>
      <c r="OEC2" s="294"/>
      <c r="OED2" s="294"/>
      <c r="OEE2" s="294"/>
      <c r="OEF2" s="294"/>
      <c r="OEG2" s="294"/>
      <c r="OEH2" s="294"/>
      <c r="OEI2" s="294"/>
      <c r="OEJ2" s="294"/>
      <c r="OEK2" s="294"/>
      <c r="OEL2" s="294"/>
      <c r="OEM2" s="294"/>
      <c r="OEN2" s="294"/>
      <c r="OEO2" s="294"/>
      <c r="OEP2" s="294"/>
      <c r="OEQ2" s="294"/>
      <c r="OER2" s="294"/>
      <c r="OES2" s="294"/>
      <c r="OET2" s="294"/>
      <c r="OEU2" s="294"/>
      <c r="OEV2" s="294"/>
      <c r="OEW2" s="294"/>
      <c r="OEX2" s="294"/>
      <c r="OEY2" s="294"/>
      <c r="OEZ2" s="294"/>
      <c r="OFA2" s="294"/>
      <c r="OFB2" s="294"/>
      <c r="OFC2" s="294"/>
      <c r="OFD2" s="294"/>
      <c r="OFE2" s="294"/>
      <c r="OFF2" s="294"/>
      <c r="OFG2" s="294"/>
      <c r="OFH2" s="294"/>
      <c r="OFI2" s="294"/>
      <c r="OFJ2" s="294"/>
      <c r="OFK2" s="294"/>
      <c r="OFL2" s="294"/>
      <c r="OFM2" s="294"/>
      <c r="OFN2" s="294"/>
      <c r="OFO2" s="294"/>
      <c r="OFP2" s="294"/>
      <c r="OFQ2" s="294"/>
      <c r="OFR2" s="294"/>
      <c r="OFS2" s="294"/>
      <c r="OFT2" s="294"/>
      <c r="OFU2" s="294"/>
      <c r="OFV2" s="294"/>
      <c r="OFW2" s="294"/>
      <c r="OFX2" s="294"/>
      <c r="OFY2" s="294"/>
      <c r="OFZ2" s="294"/>
      <c r="OGA2" s="294"/>
      <c r="OGB2" s="294"/>
      <c r="OGC2" s="294"/>
      <c r="OGD2" s="294"/>
      <c r="OGE2" s="294"/>
      <c r="OGF2" s="294"/>
      <c r="OGG2" s="294"/>
      <c r="OGH2" s="294"/>
      <c r="OGI2" s="294"/>
      <c r="OGJ2" s="294"/>
      <c r="OGK2" s="294"/>
      <c r="OGL2" s="294"/>
      <c r="OGM2" s="294"/>
      <c r="OGN2" s="294"/>
      <c r="OGO2" s="294"/>
      <c r="OGP2" s="294"/>
      <c r="OGQ2" s="294"/>
      <c r="OGR2" s="294"/>
      <c r="OGS2" s="294"/>
      <c r="OGT2" s="294"/>
      <c r="OGU2" s="294"/>
      <c r="OGV2" s="294"/>
      <c r="OGW2" s="294"/>
      <c r="OGX2" s="294"/>
      <c r="OGY2" s="294"/>
      <c r="OGZ2" s="294"/>
      <c r="OHA2" s="294"/>
      <c r="OHB2" s="294"/>
      <c r="OHC2" s="294"/>
      <c r="OHD2" s="294"/>
      <c r="OHE2" s="294"/>
      <c r="OHF2" s="294"/>
      <c r="OHG2" s="294"/>
      <c r="OHH2" s="294"/>
      <c r="OHI2" s="294"/>
      <c r="OHJ2" s="294"/>
      <c r="OHK2" s="294"/>
      <c r="OHL2" s="294"/>
      <c r="OHM2" s="294"/>
      <c r="OHN2" s="294"/>
      <c r="OHO2" s="294"/>
      <c r="OHP2" s="294"/>
      <c r="OHQ2" s="294"/>
      <c r="OHR2" s="294"/>
      <c r="OHS2" s="294"/>
      <c r="OHT2" s="294"/>
      <c r="OHU2" s="294"/>
      <c r="OHV2" s="294"/>
      <c r="OHW2" s="294"/>
      <c r="OHX2" s="294"/>
      <c r="OHY2" s="294"/>
      <c r="OHZ2" s="294"/>
      <c r="OIA2" s="294"/>
      <c r="OIB2" s="294"/>
      <c r="OIC2" s="294"/>
      <c r="OID2" s="294"/>
      <c r="OIE2" s="294"/>
      <c r="OIF2" s="294"/>
      <c r="OIG2" s="294"/>
      <c r="OIH2" s="294"/>
      <c r="OII2" s="294"/>
      <c r="OIJ2" s="294"/>
      <c r="OIK2" s="294"/>
      <c r="OIL2" s="294"/>
      <c r="OIM2" s="294"/>
      <c r="OIN2" s="294"/>
      <c r="OIO2" s="294"/>
      <c r="OIP2" s="294"/>
      <c r="OIQ2" s="294"/>
      <c r="OIR2" s="294"/>
      <c r="OIS2" s="294"/>
      <c r="OIT2" s="294"/>
      <c r="OIU2" s="294"/>
      <c r="OIV2" s="294"/>
      <c r="OIW2" s="294"/>
      <c r="OIX2" s="294"/>
      <c r="OIY2" s="294"/>
      <c r="OIZ2" s="294"/>
      <c r="OJA2" s="294"/>
      <c r="OJB2" s="294"/>
      <c r="OJC2" s="294"/>
      <c r="OJD2" s="294"/>
      <c r="OJE2" s="294"/>
      <c r="OJF2" s="294"/>
      <c r="OJG2" s="294"/>
      <c r="OJH2" s="294"/>
      <c r="OJI2" s="294"/>
      <c r="OJJ2" s="294"/>
      <c r="OJK2" s="294"/>
      <c r="OJL2" s="294"/>
      <c r="OJM2" s="294"/>
      <c r="OJN2" s="294"/>
      <c r="OJO2" s="294"/>
      <c r="OJP2" s="294"/>
      <c r="OJQ2" s="294"/>
      <c r="OJR2" s="294"/>
      <c r="OJS2" s="294"/>
      <c r="OJT2" s="294"/>
      <c r="OJU2" s="294"/>
      <c r="OJV2" s="294"/>
      <c r="OJW2" s="294"/>
      <c r="OJX2" s="294"/>
      <c r="OJY2" s="294"/>
      <c r="OJZ2" s="294"/>
      <c r="OKA2" s="294"/>
      <c r="OKB2" s="294"/>
      <c r="OKC2" s="294"/>
      <c r="OKD2" s="294"/>
      <c r="OKE2" s="294"/>
      <c r="OKF2" s="294"/>
      <c r="OKG2" s="294"/>
      <c r="OKH2" s="294"/>
      <c r="OKI2" s="294"/>
      <c r="OKJ2" s="294"/>
      <c r="OKK2" s="294"/>
      <c r="OKL2" s="294"/>
      <c r="OKM2" s="294"/>
      <c r="OKN2" s="294"/>
      <c r="OKO2" s="294"/>
      <c r="OKP2" s="294"/>
      <c r="OKQ2" s="294"/>
      <c r="OKR2" s="294"/>
      <c r="OKS2" s="294"/>
      <c r="OKT2" s="294"/>
      <c r="OKU2" s="294"/>
      <c r="OKV2" s="294"/>
      <c r="OKW2" s="294"/>
      <c r="OKX2" s="294"/>
      <c r="OKY2" s="294"/>
      <c r="OKZ2" s="294"/>
      <c r="OLA2" s="294"/>
      <c r="OLB2" s="294"/>
      <c r="OLC2" s="294"/>
      <c r="OLD2" s="294"/>
      <c r="OLE2" s="294"/>
      <c r="OLF2" s="294"/>
      <c r="OLG2" s="294"/>
      <c r="OLH2" s="294"/>
      <c r="OLI2" s="294"/>
      <c r="OLJ2" s="294"/>
      <c r="OLK2" s="294"/>
      <c r="OLL2" s="294"/>
      <c r="OLM2" s="294"/>
      <c r="OLN2" s="294"/>
      <c r="OLO2" s="294"/>
      <c r="OLP2" s="294"/>
      <c r="OLQ2" s="294"/>
      <c r="OLR2" s="294"/>
      <c r="OLS2" s="294"/>
      <c r="OLT2" s="294"/>
      <c r="OLU2" s="294"/>
      <c r="OLV2" s="294"/>
      <c r="OLW2" s="294"/>
      <c r="OLX2" s="294"/>
      <c r="OLY2" s="294"/>
      <c r="OLZ2" s="294"/>
      <c r="OMA2" s="294"/>
      <c r="OMB2" s="294"/>
      <c r="OMC2" s="294"/>
      <c r="OMD2" s="294"/>
      <c r="OME2" s="294"/>
      <c r="OMF2" s="294"/>
      <c r="OMG2" s="294"/>
      <c r="OMH2" s="294"/>
      <c r="OMI2" s="294"/>
      <c r="OMJ2" s="294"/>
      <c r="OMK2" s="294"/>
      <c r="OML2" s="294"/>
      <c r="OMM2" s="294"/>
      <c r="OMN2" s="294"/>
      <c r="OMO2" s="294"/>
      <c r="OMP2" s="294"/>
      <c r="OMQ2" s="294"/>
      <c r="OMR2" s="294"/>
      <c r="OMS2" s="294"/>
      <c r="OMT2" s="294"/>
      <c r="OMU2" s="294"/>
      <c r="OMV2" s="294"/>
      <c r="OMW2" s="294"/>
      <c r="OMX2" s="294"/>
      <c r="OMY2" s="294"/>
      <c r="OMZ2" s="294"/>
      <c r="ONA2" s="294"/>
      <c r="ONB2" s="294"/>
      <c r="ONC2" s="294"/>
      <c r="OND2" s="294"/>
      <c r="ONE2" s="294"/>
      <c r="ONF2" s="294"/>
      <c r="ONG2" s="294"/>
      <c r="ONH2" s="294"/>
      <c r="ONI2" s="294"/>
      <c r="ONJ2" s="294"/>
      <c r="ONK2" s="294"/>
      <c r="ONL2" s="294"/>
      <c r="ONM2" s="294"/>
      <c r="ONN2" s="294"/>
      <c r="ONO2" s="294"/>
      <c r="ONP2" s="294"/>
      <c r="ONQ2" s="294"/>
      <c r="ONR2" s="294"/>
      <c r="ONS2" s="294"/>
      <c r="ONT2" s="294"/>
      <c r="ONU2" s="294"/>
      <c r="ONV2" s="294"/>
      <c r="ONW2" s="294"/>
      <c r="ONX2" s="294"/>
      <c r="ONY2" s="294"/>
      <c r="ONZ2" s="294"/>
      <c r="OOA2" s="294"/>
      <c r="OOB2" s="294"/>
      <c r="OOC2" s="294"/>
      <c r="OOD2" s="294"/>
      <c r="OOE2" s="294"/>
      <c r="OOF2" s="294"/>
      <c r="OOG2" s="294"/>
      <c r="OOH2" s="294"/>
      <c r="OOI2" s="294"/>
      <c r="OOJ2" s="294"/>
      <c r="OOK2" s="294"/>
      <c r="OOL2" s="294"/>
      <c r="OOM2" s="294"/>
      <c r="OON2" s="294"/>
      <c r="OOO2" s="294"/>
      <c r="OOP2" s="294"/>
      <c r="OOQ2" s="294"/>
      <c r="OOR2" s="294"/>
      <c r="OOS2" s="294"/>
      <c r="OOT2" s="294"/>
      <c r="OOU2" s="294"/>
      <c r="OOV2" s="294"/>
      <c r="OOW2" s="294"/>
      <c r="OOX2" s="294"/>
      <c r="OOY2" s="294"/>
      <c r="OOZ2" s="294"/>
      <c r="OPA2" s="294"/>
      <c r="OPB2" s="294"/>
      <c r="OPC2" s="294"/>
      <c r="OPD2" s="294"/>
      <c r="OPE2" s="294"/>
      <c r="OPF2" s="294"/>
      <c r="OPG2" s="294"/>
      <c r="OPH2" s="294"/>
      <c r="OPI2" s="294"/>
      <c r="OPJ2" s="294"/>
      <c r="OPK2" s="294"/>
      <c r="OPL2" s="294"/>
      <c r="OPM2" s="294"/>
      <c r="OPN2" s="294"/>
      <c r="OPO2" s="294"/>
      <c r="OPP2" s="294"/>
      <c r="OPQ2" s="294"/>
      <c r="OPR2" s="294"/>
      <c r="OPS2" s="294"/>
      <c r="OPT2" s="294"/>
      <c r="OPU2" s="294"/>
      <c r="OPV2" s="294"/>
      <c r="OPW2" s="294"/>
      <c r="OPX2" s="294"/>
      <c r="OPY2" s="294"/>
      <c r="OPZ2" s="294"/>
      <c r="OQA2" s="294"/>
      <c r="OQB2" s="294"/>
      <c r="OQC2" s="294"/>
      <c r="OQD2" s="294"/>
      <c r="OQE2" s="294"/>
      <c r="OQF2" s="294"/>
      <c r="OQG2" s="294"/>
      <c r="OQH2" s="294"/>
      <c r="OQI2" s="294"/>
      <c r="OQJ2" s="294"/>
      <c r="OQK2" s="294"/>
      <c r="OQL2" s="294"/>
      <c r="OQM2" s="294"/>
      <c r="OQN2" s="294"/>
      <c r="OQO2" s="294"/>
      <c r="OQP2" s="294"/>
      <c r="OQQ2" s="294"/>
      <c r="OQR2" s="294"/>
      <c r="OQS2" s="294"/>
      <c r="OQT2" s="294"/>
      <c r="OQU2" s="294"/>
      <c r="OQV2" s="294"/>
      <c r="OQW2" s="294"/>
      <c r="OQX2" s="294"/>
      <c r="OQY2" s="294"/>
      <c r="OQZ2" s="294"/>
      <c r="ORA2" s="294"/>
      <c r="ORB2" s="294"/>
      <c r="ORC2" s="294"/>
      <c r="ORD2" s="294"/>
      <c r="ORE2" s="294"/>
      <c r="ORF2" s="294"/>
      <c r="ORG2" s="294"/>
      <c r="ORH2" s="294"/>
      <c r="ORI2" s="294"/>
      <c r="ORJ2" s="294"/>
      <c r="ORK2" s="294"/>
      <c r="ORL2" s="294"/>
      <c r="ORM2" s="294"/>
      <c r="ORN2" s="294"/>
      <c r="ORO2" s="294"/>
      <c r="ORP2" s="294"/>
      <c r="ORQ2" s="294"/>
      <c r="ORR2" s="294"/>
      <c r="ORS2" s="294"/>
      <c r="ORT2" s="294"/>
      <c r="ORU2" s="294"/>
      <c r="ORV2" s="294"/>
      <c r="ORW2" s="294"/>
      <c r="ORX2" s="294"/>
      <c r="ORY2" s="294"/>
      <c r="ORZ2" s="294"/>
      <c r="OSA2" s="294"/>
      <c r="OSB2" s="294"/>
      <c r="OSC2" s="294"/>
      <c r="OSD2" s="294"/>
      <c r="OSE2" s="294"/>
      <c r="OSF2" s="294"/>
      <c r="OSG2" s="294"/>
      <c r="OSH2" s="294"/>
      <c r="OSI2" s="294"/>
      <c r="OSJ2" s="294"/>
      <c r="OSK2" s="294"/>
      <c r="OSL2" s="294"/>
      <c r="OSM2" s="294"/>
      <c r="OSN2" s="294"/>
      <c r="OSO2" s="294"/>
      <c r="OSP2" s="294"/>
      <c r="OSQ2" s="294"/>
      <c r="OSR2" s="294"/>
      <c r="OSS2" s="294"/>
      <c r="OST2" s="294"/>
      <c r="OSU2" s="294"/>
      <c r="OSV2" s="294"/>
      <c r="OSW2" s="294"/>
      <c r="OSX2" s="294"/>
      <c r="OSY2" s="294"/>
      <c r="OSZ2" s="294"/>
      <c r="OTA2" s="294"/>
      <c r="OTB2" s="294"/>
      <c r="OTC2" s="294"/>
      <c r="OTD2" s="294"/>
      <c r="OTE2" s="294"/>
      <c r="OTF2" s="294"/>
      <c r="OTG2" s="294"/>
      <c r="OTH2" s="294"/>
      <c r="OTI2" s="294"/>
      <c r="OTJ2" s="294"/>
      <c r="OTK2" s="294"/>
      <c r="OTL2" s="294"/>
      <c r="OTM2" s="294"/>
      <c r="OTN2" s="294"/>
      <c r="OTO2" s="294"/>
      <c r="OTP2" s="294"/>
      <c r="OTQ2" s="294"/>
      <c r="OTR2" s="294"/>
      <c r="OTS2" s="294"/>
      <c r="OTT2" s="294"/>
      <c r="OTU2" s="294"/>
      <c r="OTV2" s="294"/>
      <c r="OTW2" s="294"/>
      <c r="OTX2" s="294"/>
      <c r="OTY2" s="294"/>
      <c r="OTZ2" s="294"/>
      <c r="OUA2" s="294"/>
      <c r="OUB2" s="294"/>
      <c r="OUC2" s="294"/>
      <c r="OUD2" s="294"/>
      <c r="OUE2" s="294"/>
      <c r="OUF2" s="294"/>
      <c r="OUG2" s="294"/>
      <c r="OUH2" s="294"/>
      <c r="OUI2" s="294"/>
      <c r="OUJ2" s="294"/>
      <c r="OUK2" s="294"/>
      <c r="OUL2" s="294"/>
      <c r="OUM2" s="294"/>
      <c r="OUN2" s="294"/>
      <c r="OUO2" s="294"/>
      <c r="OUP2" s="294"/>
      <c r="OUQ2" s="294"/>
      <c r="OUR2" s="294"/>
      <c r="OUS2" s="294"/>
      <c r="OUT2" s="294"/>
      <c r="OUU2" s="294"/>
      <c r="OUV2" s="294"/>
      <c r="OUW2" s="294"/>
      <c r="OUX2" s="294"/>
      <c r="OUY2" s="294"/>
      <c r="OUZ2" s="294"/>
      <c r="OVA2" s="294"/>
      <c r="OVB2" s="294"/>
      <c r="OVC2" s="294"/>
      <c r="OVD2" s="294"/>
      <c r="OVE2" s="294"/>
      <c r="OVF2" s="294"/>
      <c r="OVG2" s="294"/>
      <c r="OVH2" s="294"/>
      <c r="OVI2" s="294"/>
      <c r="OVJ2" s="294"/>
      <c r="OVK2" s="294"/>
      <c r="OVL2" s="294"/>
      <c r="OVM2" s="294"/>
      <c r="OVN2" s="294"/>
      <c r="OVO2" s="294"/>
      <c r="OVP2" s="294"/>
      <c r="OVQ2" s="294"/>
      <c r="OVR2" s="294"/>
      <c r="OVS2" s="294"/>
      <c r="OVT2" s="294"/>
      <c r="OVU2" s="294"/>
      <c r="OVV2" s="294"/>
      <c r="OVW2" s="294"/>
      <c r="OVX2" s="294"/>
      <c r="OVY2" s="294"/>
      <c r="OVZ2" s="294"/>
      <c r="OWA2" s="294"/>
      <c r="OWB2" s="294"/>
      <c r="OWC2" s="294"/>
      <c r="OWD2" s="294"/>
      <c r="OWE2" s="294"/>
      <c r="OWF2" s="294"/>
      <c r="OWG2" s="294"/>
      <c r="OWH2" s="294"/>
      <c r="OWI2" s="294"/>
      <c r="OWJ2" s="294"/>
      <c r="OWK2" s="294"/>
      <c r="OWL2" s="294"/>
      <c r="OWM2" s="294"/>
      <c r="OWN2" s="294"/>
      <c r="OWO2" s="294"/>
      <c r="OWP2" s="294"/>
      <c r="OWQ2" s="294"/>
      <c r="OWR2" s="294"/>
      <c r="OWS2" s="294"/>
      <c r="OWT2" s="294"/>
      <c r="OWU2" s="294"/>
      <c r="OWV2" s="294"/>
      <c r="OWW2" s="294"/>
      <c r="OWX2" s="294"/>
      <c r="OWY2" s="294"/>
      <c r="OWZ2" s="294"/>
      <c r="OXA2" s="294"/>
      <c r="OXB2" s="294"/>
      <c r="OXC2" s="294"/>
      <c r="OXD2" s="294"/>
      <c r="OXE2" s="294"/>
      <c r="OXF2" s="294"/>
      <c r="OXG2" s="294"/>
      <c r="OXH2" s="294"/>
      <c r="OXI2" s="294"/>
      <c r="OXJ2" s="294"/>
      <c r="OXK2" s="294"/>
      <c r="OXL2" s="294"/>
      <c r="OXM2" s="294"/>
      <c r="OXN2" s="294"/>
      <c r="OXO2" s="294"/>
      <c r="OXP2" s="294"/>
      <c r="OXQ2" s="294"/>
      <c r="OXR2" s="294"/>
      <c r="OXS2" s="294"/>
      <c r="OXT2" s="294"/>
      <c r="OXU2" s="294"/>
      <c r="OXV2" s="294"/>
      <c r="OXW2" s="294"/>
      <c r="OXX2" s="294"/>
      <c r="OXY2" s="294"/>
      <c r="OXZ2" s="294"/>
      <c r="OYA2" s="294"/>
      <c r="OYB2" s="294"/>
      <c r="OYC2" s="294"/>
      <c r="OYD2" s="294"/>
      <c r="OYE2" s="294"/>
      <c r="OYF2" s="294"/>
      <c r="OYG2" s="294"/>
      <c r="OYH2" s="294"/>
      <c r="OYI2" s="294"/>
      <c r="OYJ2" s="294"/>
      <c r="OYK2" s="294"/>
      <c r="OYL2" s="294"/>
      <c r="OYM2" s="294"/>
      <c r="OYN2" s="294"/>
      <c r="OYO2" s="294"/>
      <c r="OYP2" s="294"/>
      <c r="OYQ2" s="294"/>
      <c r="OYR2" s="294"/>
      <c r="OYS2" s="294"/>
      <c r="OYT2" s="294"/>
      <c r="OYU2" s="294"/>
      <c r="OYV2" s="294"/>
      <c r="OYW2" s="294"/>
      <c r="OYX2" s="294"/>
      <c r="OYY2" s="294"/>
      <c r="OYZ2" s="294"/>
      <c r="OZA2" s="294"/>
      <c r="OZB2" s="294"/>
      <c r="OZC2" s="294"/>
      <c r="OZD2" s="294"/>
      <c r="OZE2" s="294"/>
      <c r="OZF2" s="294"/>
      <c r="OZG2" s="294"/>
      <c r="OZH2" s="294"/>
      <c r="OZI2" s="294"/>
      <c r="OZJ2" s="294"/>
      <c r="OZK2" s="294"/>
      <c r="OZL2" s="294"/>
      <c r="OZM2" s="294"/>
      <c r="OZN2" s="294"/>
      <c r="OZO2" s="294"/>
      <c r="OZP2" s="294"/>
      <c r="OZQ2" s="294"/>
      <c r="OZR2" s="294"/>
      <c r="OZS2" s="294"/>
      <c r="OZT2" s="294"/>
      <c r="OZU2" s="294"/>
      <c r="OZV2" s="294"/>
      <c r="OZW2" s="294"/>
      <c r="OZX2" s="294"/>
      <c r="OZY2" s="294"/>
      <c r="OZZ2" s="294"/>
      <c r="PAA2" s="294"/>
      <c r="PAB2" s="294"/>
      <c r="PAC2" s="294"/>
      <c r="PAD2" s="294"/>
      <c r="PAE2" s="294"/>
      <c r="PAF2" s="294"/>
      <c r="PAG2" s="294"/>
      <c r="PAH2" s="294"/>
      <c r="PAI2" s="294"/>
      <c r="PAJ2" s="294"/>
      <c r="PAK2" s="294"/>
      <c r="PAL2" s="294"/>
      <c r="PAM2" s="294"/>
      <c r="PAN2" s="294"/>
      <c r="PAO2" s="294"/>
      <c r="PAP2" s="294"/>
      <c r="PAQ2" s="294"/>
      <c r="PAR2" s="294"/>
      <c r="PAS2" s="294"/>
      <c r="PAT2" s="294"/>
      <c r="PAU2" s="294"/>
      <c r="PAV2" s="294"/>
      <c r="PAW2" s="294"/>
      <c r="PAX2" s="294"/>
      <c r="PAY2" s="294"/>
      <c r="PAZ2" s="294"/>
      <c r="PBA2" s="294"/>
      <c r="PBB2" s="294"/>
      <c r="PBC2" s="294"/>
      <c r="PBD2" s="294"/>
      <c r="PBE2" s="294"/>
      <c r="PBF2" s="294"/>
      <c r="PBG2" s="294"/>
      <c r="PBH2" s="294"/>
      <c r="PBI2" s="294"/>
      <c r="PBJ2" s="294"/>
      <c r="PBK2" s="294"/>
      <c r="PBL2" s="294"/>
      <c r="PBM2" s="294"/>
      <c r="PBN2" s="294"/>
      <c r="PBO2" s="294"/>
      <c r="PBP2" s="294"/>
      <c r="PBQ2" s="294"/>
      <c r="PBR2" s="294"/>
      <c r="PBS2" s="294"/>
      <c r="PBT2" s="294"/>
      <c r="PBU2" s="294"/>
      <c r="PBV2" s="294"/>
      <c r="PBW2" s="294"/>
      <c r="PBX2" s="294"/>
      <c r="PBY2" s="294"/>
      <c r="PBZ2" s="294"/>
      <c r="PCA2" s="294"/>
      <c r="PCB2" s="294"/>
      <c r="PCC2" s="294"/>
      <c r="PCD2" s="294"/>
      <c r="PCE2" s="294"/>
      <c r="PCF2" s="294"/>
      <c r="PCG2" s="294"/>
      <c r="PCH2" s="294"/>
      <c r="PCI2" s="294"/>
      <c r="PCJ2" s="294"/>
      <c r="PCK2" s="294"/>
      <c r="PCL2" s="294"/>
      <c r="PCM2" s="294"/>
      <c r="PCN2" s="294"/>
      <c r="PCO2" s="294"/>
      <c r="PCP2" s="294"/>
      <c r="PCQ2" s="294"/>
      <c r="PCR2" s="294"/>
      <c r="PCS2" s="294"/>
      <c r="PCT2" s="294"/>
      <c r="PCU2" s="294"/>
      <c r="PCV2" s="294"/>
      <c r="PCW2" s="294"/>
      <c r="PCX2" s="294"/>
      <c r="PCY2" s="294"/>
      <c r="PCZ2" s="294"/>
      <c r="PDA2" s="294"/>
      <c r="PDB2" s="294"/>
      <c r="PDC2" s="294"/>
      <c r="PDD2" s="294"/>
      <c r="PDE2" s="294"/>
      <c r="PDF2" s="294"/>
      <c r="PDG2" s="294"/>
      <c r="PDH2" s="294"/>
      <c r="PDI2" s="294"/>
      <c r="PDJ2" s="294"/>
      <c r="PDK2" s="294"/>
      <c r="PDL2" s="294"/>
      <c r="PDM2" s="294"/>
      <c r="PDN2" s="294"/>
      <c r="PDO2" s="294"/>
      <c r="PDP2" s="294"/>
      <c r="PDQ2" s="294"/>
      <c r="PDR2" s="294"/>
      <c r="PDS2" s="294"/>
      <c r="PDT2" s="294"/>
      <c r="PDU2" s="294"/>
      <c r="PDV2" s="294"/>
      <c r="PDW2" s="294"/>
      <c r="PDX2" s="294"/>
      <c r="PDY2" s="294"/>
      <c r="PDZ2" s="294"/>
      <c r="PEA2" s="294"/>
      <c r="PEB2" s="294"/>
      <c r="PEC2" s="294"/>
      <c r="PED2" s="294"/>
      <c r="PEE2" s="294"/>
      <c r="PEF2" s="294"/>
      <c r="PEG2" s="294"/>
      <c r="PEH2" s="294"/>
      <c r="PEI2" s="294"/>
      <c r="PEJ2" s="294"/>
      <c r="PEK2" s="294"/>
      <c r="PEL2" s="294"/>
      <c r="PEM2" s="294"/>
      <c r="PEN2" s="294"/>
      <c r="PEO2" s="294"/>
      <c r="PEP2" s="294"/>
      <c r="PEQ2" s="294"/>
      <c r="PER2" s="294"/>
      <c r="PES2" s="294"/>
      <c r="PET2" s="294"/>
      <c r="PEU2" s="294"/>
      <c r="PEV2" s="294"/>
      <c r="PEW2" s="294"/>
      <c r="PEX2" s="294"/>
      <c r="PEY2" s="294"/>
      <c r="PEZ2" s="294"/>
      <c r="PFA2" s="294"/>
      <c r="PFB2" s="294"/>
      <c r="PFC2" s="294"/>
      <c r="PFD2" s="294"/>
      <c r="PFE2" s="294"/>
      <c r="PFF2" s="294"/>
      <c r="PFG2" s="294"/>
      <c r="PFH2" s="294"/>
      <c r="PFI2" s="294"/>
      <c r="PFJ2" s="294"/>
      <c r="PFK2" s="294"/>
      <c r="PFL2" s="294"/>
      <c r="PFM2" s="294"/>
      <c r="PFN2" s="294"/>
      <c r="PFO2" s="294"/>
      <c r="PFP2" s="294"/>
      <c r="PFQ2" s="294"/>
      <c r="PFR2" s="294"/>
      <c r="PFS2" s="294"/>
      <c r="PFT2" s="294"/>
      <c r="PFU2" s="294"/>
      <c r="PFV2" s="294"/>
      <c r="PFW2" s="294"/>
      <c r="PFX2" s="294"/>
      <c r="PFY2" s="294"/>
      <c r="PFZ2" s="294"/>
      <c r="PGA2" s="294"/>
      <c r="PGB2" s="294"/>
      <c r="PGC2" s="294"/>
      <c r="PGD2" s="294"/>
      <c r="PGE2" s="294"/>
      <c r="PGF2" s="294"/>
      <c r="PGG2" s="294"/>
      <c r="PGH2" s="294"/>
      <c r="PGI2" s="294"/>
      <c r="PGJ2" s="294"/>
      <c r="PGK2" s="294"/>
      <c r="PGL2" s="294"/>
      <c r="PGM2" s="294"/>
      <c r="PGN2" s="294"/>
      <c r="PGO2" s="294"/>
      <c r="PGP2" s="294"/>
      <c r="PGQ2" s="294"/>
      <c r="PGR2" s="294"/>
      <c r="PGS2" s="294"/>
      <c r="PGT2" s="294"/>
      <c r="PGU2" s="294"/>
      <c r="PGV2" s="294"/>
      <c r="PGW2" s="294"/>
      <c r="PGX2" s="294"/>
      <c r="PGY2" s="294"/>
      <c r="PGZ2" s="294"/>
      <c r="PHA2" s="294"/>
      <c r="PHB2" s="294"/>
      <c r="PHC2" s="294"/>
      <c r="PHD2" s="294"/>
      <c r="PHE2" s="294"/>
      <c r="PHF2" s="294"/>
      <c r="PHG2" s="294"/>
      <c r="PHH2" s="294"/>
      <c r="PHI2" s="294"/>
      <c r="PHJ2" s="294"/>
      <c r="PHK2" s="294"/>
      <c r="PHL2" s="294"/>
      <c r="PHM2" s="294"/>
      <c r="PHN2" s="294"/>
      <c r="PHO2" s="294"/>
      <c r="PHP2" s="294"/>
      <c r="PHQ2" s="294"/>
      <c r="PHR2" s="294"/>
      <c r="PHS2" s="294"/>
      <c r="PHT2" s="294"/>
      <c r="PHU2" s="294"/>
      <c r="PHV2" s="294"/>
      <c r="PHW2" s="294"/>
      <c r="PHX2" s="294"/>
      <c r="PHY2" s="294"/>
      <c r="PHZ2" s="294"/>
      <c r="PIA2" s="294"/>
      <c r="PIB2" s="294"/>
      <c r="PIC2" s="294"/>
      <c r="PID2" s="294"/>
      <c r="PIE2" s="294"/>
      <c r="PIF2" s="294"/>
      <c r="PIG2" s="294"/>
      <c r="PIH2" s="294"/>
      <c r="PII2" s="294"/>
      <c r="PIJ2" s="294"/>
      <c r="PIK2" s="294"/>
      <c r="PIL2" s="294"/>
      <c r="PIM2" s="294"/>
      <c r="PIN2" s="294"/>
      <c r="PIO2" s="294"/>
      <c r="PIP2" s="294"/>
      <c r="PIQ2" s="294"/>
      <c r="PIR2" s="294"/>
      <c r="PIS2" s="294"/>
      <c r="PIT2" s="294"/>
      <c r="PIU2" s="294"/>
      <c r="PIV2" s="294"/>
      <c r="PIW2" s="294"/>
      <c r="PIX2" s="294"/>
      <c r="PIY2" s="294"/>
      <c r="PIZ2" s="294"/>
      <c r="PJA2" s="294"/>
      <c r="PJB2" s="294"/>
      <c r="PJC2" s="294"/>
      <c r="PJD2" s="294"/>
      <c r="PJE2" s="294"/>
      <c r="PJF2" s="294"/>
      <c r="PJG2" s="294"/>
      <c r="PJH2" s="294"/>
      <c r="PJI2" s="294"/>
      <c r="PJJ2" s="294"/>
      <c r="PJK2" s="294"/>
      <c r="PJL2" s="294"/>
      <c r="PJM2" s="294"/>
      <c r="PJN2" s="294"/>
      <c r="PJO2" s="294"/>
      <c r="PJP2" s="294"/>
      <c r="PJQ2" s="294"/>
      <c r="PJR2" s="294"/>
      <c r="PJS2" s="294"/>
      <c r="PJT2" s="294"/>
      <c r="PJU2" s="294"/>
      <c r="PJV2" s="294"/>
      <c r="PJW2" s="294"/>
      <c r="PJX2" s="294"/>
      <c r="PJY2" s="294"/>
      <c r="PJZ2" s="294"/>
      <c r="PKA2" s="294"/>
      <c r="PKB2" s="294"/>
      <c r="PKC2" s="294"/>
      <c r="PKD2" s="294"/>
      <c r="PKE2" s="294"/>
      <c r="PKF2" s="294"/>
      <c r="PKG2" s="294"/>
      <c r="PKH2" s="294"/>
      <c r="PKI2" s="294"/>
      <c r="PKJ2" s="294"/>
      <c r="PKK2" s="294"/>
      <c r="PKL2" s="294"/>
      <c r="PKM2" s="294"/>
      <c r="PKN2" s="294"/>
      <c r="PKO2" s="294"/>
      <c r="PKP2" s="294"/>
      <c r="PKQ2" s="294"/>
      <c r="PKR2" s="294"/>
      <c r="PKS2" s="294"/>
      <c r="PKT2" s="294"/>
      <c r="PKU2" s="294"/>
      <c r="PKV2" s="294"/>
      <c r="PKW2" s="294"/>
      <c r="PKX2" s="294"/>
      <c r="PKY2" s="294"/>
      <c r="PKZ2" s="294"/>
      <c r="PLA2" s="294"/>
      <c r="PLB2" s="294"/>
      <c r="PLC2" s="294"/>
      <c r="PLD2" s="294"/>
      <c r="PLE2" s="294"/>
      <c r="PLF2" s="294"/>
      <c r="PLG2" s="294"/>
      <c r="PLH2" s="294"/>
      <c r="PLI2" s="294"/>
      <c r="PLJ2" s="294"/>
      <c r="PLK2" s="294"/>
      <c r="PLL2" s="294"/>
      <c r="PLM2" s="294"/>
      <c r="PLN2" s="294"/>
      <c r="PLO2" s="294"/>
      <c r="PLP2" s="294"/>
      <c r="PLQ2" s="294"/>
      <c r="PLR2" s="294"/>
      <c r="PLS2" s="294"/>
      <c r="PLT2" s="294"/>
      <c r="PLU2" s="294"/>
      <c r="PLV2" s="294"/>
      <c r="PLW2" s="294"/>
      <c r="PLX2" s="294"/>
      <c r="PLY2" s="294"/>
      <c r="PLZ2" s="294"/>
      <c r="PMA2" s="294"/>
      <c r="PMB2" s="294"/>
      <c r="PMC2" s="294"/>
      <c r="PMD2" s="294"/>
      <c r="PME2" s="294"/>
      <c r="PMF2" s="294"/>
      <c r="PMG2" s="294"/>
      <c r="PMH2" s="294"/>
      <c r="PMI2" s="294"/>
      <c r="PMJ2" s="294"/>
      <c r="PMK2" s="294"/>
      <c r="PML2" s="294"/>
      <c r="PMM2" s="294"/>
      <c r="PMN2" s="294"/>
      <c r="PMO2" s="294"/>
      <c r="PMP2" s="294"/>
      <c r="PMQ2" s="294"/>
      <c r="PMR2" s="294"/>
      <c r="PMS2" s="294"/>
      <c r="PMT2" s="294"/>
      <c r="PMU2" s="294"/>
      <c r="PMV2" s="294"/>
      <c r="PMW2" s="294"/>
      <c r="PMX2" s="294"/>
      <c r="PMY2" s="294"/>
      <c r="PMZ2" s="294"/>
      <c r="PNA2" s="294"/>
      <c r="PNB2" s="294"/>
      <c r="PNC2" s="294"/>
      <c r="PND2" s="294"/>
      <c r="PNE2" s="294"/>
      <c r="PNF2" s="294"/>
      <c r="PNG2" s="294"/>
      <c r="PNH2" s="294"/>
      <c r="PNI2" s="294"/>
      <c r="PNJ2" s="294"/>
      <c r="PNK2" s="294"/>
      <c r="PNL2" s="294"/>
      <c r="PNM2" s="294"/>
      <c r="PNN2" s="294"/>
      <c r="PNO2" s="294"/>
      <c r="PNP2" s="294"/>
      <c r="PNQ2" s="294"/>
      <c r="PNR2" s="294"/>
      <c r="PNS2" s="294"/>
      <c r="PNT2" s="294"/>
      <c r="PNU2" s="294"/>
      <c r="PNV2" s="294"/>
      <c r="PNW2" s="294"/>
      <c r="PNX2" s="294"/>
      <c r="PNY2" s="294"/>
      <c r="PNZ2" s="294"/>
      <c r="POA2" s="294"/>
      <c r="POB2" s="294"/>
      <c r="POC2" s="294"/>
      <c r="POD2" s="294"/>
      <c r="POE2" s="294"/>
      <c r="POF2" s="294"/>
      <c r="POG2" s="294"/>
      <c r="POH2" s="294"/>
      <c r="POI2" s="294"/>
      <c r="POJ2" s="294"/>
      <c r="POK2" s="294"/>
      <c r="POL2" s="294"/>
      <c r="POM2" s="294"/>
      <c r="PON2" s="294"/>
      <c r="POO2" s="294"/>
      <c r="POP2" s="294"/>
      <c r="POQ2" s="294"/>
      <c r="POR2" s="294"/>
      <c r="POS2" s="294"/>
      <c r="POT2" s="294"/>
      <c r="POU2" s="294"/>
      <c r="POV2" s="294"/>
      <c r="POW2" s="294"/>
      <c r="POX2" s="294"/>
      <c r="POY2" s="294"/>
      <c r="POZ2" s="294"/>
      <c r="PPA2" s="294"/>
      <c r="PPB2" s="294"/>
      <c r="PPC2" s="294"/>
      <c r="PPD2" s="294"/>
      <c r="PPE2" s="294"/>
      <c r="PPF2" s="294"/>
      <c r="PPG2" s="294"/>
      <c r="PPH2" s="294"/>
      <c r="PPI2" s="294"/>
      <c r="PPJ2" s="294"/>
      <c r="PPK2" s="294"/>
      <c r="PPL2" s="294"/>
      <c r="PPM2" s="294"/>
      <c r="PPN2" s="294"/>
      <c r="PPO2" s="294"/>
      <c r="PPP2" s="294"/>
      <c r="PPQ2" s="294"/>
      <c r="PPR2" s="294"/>
      <c r="PPS2" s="294"/>
      <c r="PPT2" s="294"/>
      <c r="PPU2" s="294"/>
      <c r="PPV2" s="294"/>
      <c r="PPW2" s="294"/>
      <c r="PPX2" s="294"/>
      <c r="PPY2" s="294"/>
      <c r="PPZ2" s="294"/>
      <c r="PQA2" s="294"/>
      <c r="PQB2" s="294"/>
      <c r="PQC2" s="294"/>
      <c r="PQD2" s="294"/>
      <c r="PQE2" s="294"/>
      <c r="PQF2" s="294"/>
      <c r="PQG2" s="294"/>
      <c r="PQH2" s="294"/>
      <c r="PQI2" s="294"/>
      <c r="PQJ2" s="294"/>
      <c r="PQK2" s="294"/>
      <c r="PQL2" s="294"/>
      <c r="PQM2" s="294"/>
      <c r="PQN2" s="294"/>
      <c r="PQO2" s="294"/>
      <c r="PQP2" s="294"/>
      <c r="PQQ2" s="294"/>
      <c r="PQR2" s="294"/>
      <c r="PQS2" s="294"/>
      <c r="PQT2" s="294"/>
      <c r="PQU2" s="294"/>
      <c r="PQV2" s="294"/>
      <c r="PQW2" s="294"/>
      <c r="PQX2" s="294"/>
      <c r="PQY2" s="294"/>
      <c r="PQZ2" s="294"/>
      <c r="PRA2" s="294"/>
      <c r="PRB2" s="294"/>
      <c r="PRC2" s="294"/>
      <c r="PRD2" s="294"/>
      <c r="PRE2" s="294"/>
      <c r="PRF2" s="294"/>
      <c r="PRG2" s="294"/>
      <c r="PRH2" s="294"/>
      <c r="PRI2" s="294"/>
      <c r="PRJ2" s="294"/>
      <c r="PRK2" s="294"/>
      <c r="PRL2" s="294"/>
      <c r="PRM2" s="294"/>
      <c r="PRN2" s="294"/>
      <c r="PRO2" s="294"/>
      <c r="PRP2" s="294"/>
      <c r="PRQ2" s="294"/>
      <c r="PRR2" s="294"/>
      <c r="PRS2" s="294"/>
      <c r="PRT2" s="294"/>
      <c r="PRU2" s="294"/>
      <c r="PRV2" s="294"/>
      <c r="PRW2" s="294"/>
      <c r="PRX2" s="294"/>
      <c r="PRY2" s="294"/>
      <c r="PRZ2" s="294"/>
      <c r="PSA2" s="294"/>
      <c r="PSB2" s="294"/>
      <c r="PSC2" s="294"/>
      <c r="PSD2" s="294"/>
      <c r="PSE2" s="294"/>
      <c r="PSF2" s="294"/>
      <c r="PSG2" s="294"/>
      <c r="PSH2" s="294"/>
      <c r="PSI2" s="294"/>
      <c r="PSJ2" s="294"/>
      <c r="PSK2" s="294"/>
      <c r="PSL2" s="294"/>
      <c r="PSM2" s="294"/>
      <c r="PSN2" s="294"/>
      <c r="PSO2" s="294"/>
      <c r="PSP2" s="294"/>
      <c r="PSQ2" s="294"/>
      <c r="PSR2" s="294"/>
      <c r="PSS2" s="294"/>
      <c r="PST2" s="294"/>
      <c r="PSU2" s="294"/>
      <c r="PSV2" s="294"/>
      <c r="PSW2" s="294"/>
      <c r="PSX2" s="294"/>
      <c r="PSY2" s="294"/>
      <c r="PSZ2" s="294"/>
      <c r="PTA2" s="294"/>
      <c r="PTB2" s="294"/>
      <c r="PTC2" s="294"/>
      <c r="PTD2" s="294"/>
      <c r="PTE2" s="294"/>
      <c r="PTF2" s="294"/>
      <c r="PTG2" s="294"/>
      <c r="PTH2" s="294"/>
      <c r="PTI2" s="294"/>
      <c r="PTJ2" s="294"/>
      <c r="PTK2" s="294"/>
      <c r="PTL2" s="294"/>
      <c r="PTM2" s="294"/>
      <c r="PTN2" s="294"/>
      <c r="PTO2" s="294"/>
      <c r="PTP2" s="294"/>
      <c r="PTQ2" s="294"/>
      <c r="PTR2" s="294"/>
      <c r="PTS2" s="294"/>
      <c r="PTT2" s="294"/>
      <c r="PTU2" s="294"/>
      <c r="PTV2" s="294"/>
      <c r="PTW2" s="294"/>
      <c r="PTX2" s="294"/>
      <c r="PTY2" s="294"/>
      <c r="PTZ2" s="294"/>
      <c r="PUA2" s="294"/>
      <c r="PUB2" s="294"/>
      <c r="PUC2" s="294"/>
      <c r="PUD2" s="294"/>
      <c r="PUE2" s="294"/>
      <c r="PUF2" s="294"/>
      <c r="PUG2" s="294"/>
      <c r="PUH2" s="294"/>
      <c r="PUI2" s="294"/>
      <c r="PUJ2" s="294"/>
      <c r="PUK2" s="294"/>
      <c r="PUL2" s="294"/>
      <c r="PUM2" s="294"/>
      <c r="PUN2" s="294"/>
      <c r="PUO2" s="294"/>
      <c r="PUP2" s="294"/>
      <c r="PUQ2" s="294"/>
      <c r="PUR2" s="294"/>
      <c r="PUS2" s="294"/>
      <c r="PUT2" s="294"/>
      <c r="PUU2" s="294"/>
      <c r="PUV2" s="294"/>
      <c r="PUW2" s="294"/>
      <c r="PUX2" s="294"/>
      <c r="PUY2" s="294"/>
      <c r="PUZ2" s="294"/>
      <c r="PVA2" s="294"/>
      <c r="PVB2" s="294"/>
      <c r="PVC2" s="294"/>
      <c r="PVD2" s="294"/>
      <c r="PVE2" s="294"/>
      <c r="PVF2" s="294"/>
      <c r="PVG2" s="294"/>
      <c r="PVH2" s="294"/>
      <c r="PVI2" s="294"/>
      <c r="PVJ2" s="294"/>
      <c r="PVK2" s="294"/>
      <c r="PVL2" s="294"/>
      <c r="PVM2" s="294"/>
      <c r="PVN2" s="294"/>
      <c r="PVO2" s="294"/>
      <c r="PVP2" s="294"/>
      <c r="PVQ2" s="294"/>
      <c r="PVR2" s="294"/>
      <c r="PVS2" s="294"/>
      <c r="PVT2" s="294"/>
      <c r="PVU2" s="294"/>
      <c r="PVV2" s="294"/>
      <c r="PVW2" s="294"/>
      <c r="PVX2" s="294"/>
      <c r="PVY2" s="294"/>
      <c r="PVZ2" s="294"/>
      <c r="PWA2" s="294"/>
      <c r="PWB2" s="294"/>
      <c r="PWC2" s="294"/>
      <c r="PWD2" s="294"/>
      <c r="PWE2" s="294"/>
      <c r="PWF2" s="294"/>
      <c r="PWG2" s="294"/>
      <c r="PWH2" s="294"/>
      <c r="PWI2" s="294"/>
      <c r="PWJ2" s="294"/>
      <c r="PWK2" s="294"/>
      <c r="PWL2" s="294"/>
      <c r="PWM2" s="294"/>
      <c r="PWN2" s="294"/>
      <c r="PWO2" s="294"/>
      <c r="PWP2" s="294"/>
      <c r="PWQ2" s="294"/>
      <c r="PWR2" s="294"/>
      <c r="PWS2" s="294"/>
      <c r="PWT2" s="294"/>
      <c r="PWU2" s="294"/>
      <c r="PWV2" s="294"/>
      <c r="PWW2" s="294"/>
      <c r="PWX2" s="294"/>
      <c r="PWY2" s="294"/>
      <c r="PWZ2" s="294"/>
      <c r="PXA2" s="294"/>
      <c r="PXB2" s="294"/>
      <c r="PXC2" s="294"/>
      <c r="PXD2" s="294"/>
      <c r="PXE2" s="294"/>
      <c r="PXF2" s="294"/>
      <c r="PXG2" s="294"/>
      <c r="PXH2" s="294"/>
      <c r="PXI2" s="294"/>
      <c r="PXJ2" s="294"/>
      <c r="PXK2" s="294"/>
      <c r="PXL2" s="294"/>
      <c r="PXM2" s="294"/>
      <c r="PXN2" s="294"/>
      <c r="PXO2" s="294"/>
      <c r="PXP2" s="294"/>
      <c r="PXQ2" s="294"/>
      <c r="PXR2" s="294"/>
      <c r="PXS2" s="294"/>
      <c r="PXT2" s="294"/>
      <c r="PXU2" s="294"/>
      <c r="PXV2" s="294"/>
      <c r="PXW2" s="294"/>
      <c r="PXX2" s="294"/>
      <c r="PXY2" s="294"/>
      <c r="PXZ2" s="294"/>
      <c r="PYA2" s="294"/>
      <c r="PYB2" s="294"/>
      <c r="PYC2" s="294"/>
      <c r="PYD2" s="294"/>
      <c r="PYE2" s="294"/>
      <c r="PYF2" s="294"/>
      <c r="PYG2" s="294"/>
      <c r="PYH2" s="294"/>
      <c r="PYI2" s="294"/>
      <c r="PYJ2" s="294"/>
      <c r="PYK2" s="294"/>
      <c r="PYL2" s="294"/>
      <c r="PYM2" s="294"/>
      <c r="PYN2" s="294"/>
      <c r="PYO2" s="294"/>
      <c r="PYP2" s="294"/>
      <c r="PYQ2" s="294"/>
      <c r="PYR2" s="294"/>
      <c r="PYS2" s="294"/>
      <c r="PYT2" s="294"/>
      <c r="PYU2" s="294"/>
      <c r="PYV2" s="294"/>
      <c r="PYW2" s="294"/>
      <c r="PYX2" s="294"/>
      <c r="PYY2" s="294"/>
      <c r="PYZ2" s="294"/>
      <c r="PZA2" s="294"/>
      <c r="PZB2" s="294"/>
      <c r="PZC2" s="294"/>
      <c r="PZD2" s="294"/>
      <c r="PZE2" s="294"/>
      <c r="PZF2" s="294"/>
      <c r="PZG2" s="294"/>
      <c r="PZH2" s="294"/>
      <c r="PZI2" s="294"/>
      <c r="PZJ2" s="294"/>
      <c r="PZK2" s="294"/>
      <c r="PZL2" s="294"/>
      <c r="PZM2" s="294"/>
      <c r="PZN2" s="294"/>
      <c r="PZO2" s="294"/>
      <c r="PZP2" s="294"/>
      <c r="PZQ2" s="294"/>
      <c r="PZR2" s="294"/>
      <c r="PZS2" s="294"/>
      <c r="PZT2" s="294"/>
      <c r="PZU2" s="294"/>
      <c r="PZV2" s="294"/>
      <c r="PZW2" s="294"/>
      <c r="PZX2" s="294"/>
      <c r="PZY2" s="294"/>
      <c r="PZZ2" s="294"/>
      <c r="QAA2" s="294"/>
      <c r="QAB2" s="294"/>
      <c r="QAC2" s="294"/>
      <c r="QAD2" s="294"/>
      <c r="QAE2" s="294"/>
      <c r="QAF2" s="294"/>
      <c r="QAG2" s="294"/>
      <c r="QAH2" s="294"/>
      <c r="QAI2" s="294"/>
      <c r="QAJ2" s="294"/>
      <c r="QAK2" s="294"/>
      <c r="QAL2" s="294"/>
      <c r="QAM2" s="294"/>
      <c r="QAN2" s="294"/>
      <c r="QAO2" s="294"/>
      <c r="QAP2" s="294"/>
      <c r="QAQ2" s="294"/>
      <c r="QAR2" s="294"/>
      <c r="QAS2" s="294"/>
      <c r="QAT2" s="294"/>
      <c r="QAU2" s="294"/>
      <c r="QAV2" s="294"/>
      <c r="QAW2" s="294"/>
      <c r="QAX2" s="294"/>
      <c r="QAY2" s="294"/>
      <c r="QAZ2" s="294"/>
      <c r="QBA2" s="294"/>
      <c r="QBB2" s="294"/>
      <c r="QBC2" s="294"/>
      <c r="QBD2" s="294"/>
      <c r="QBE2" s="294"/>
      <c r="QBF2" s="294"/>
      <c r="QBG2" s="294"/>
      <c r="QBH2" s="294"/>
      <c r="QBI2" s="294"/>
      <c r="QBJ2" s="294"/>
      <c r="QBK2" s="294"/>
      <c r="QBL2" s="294"/>
      <c r="QBM2" s="294"/>
      <c r="QBN2" s="294"/>
      <c r="QBO2" s="294"/>
      <c r="QBP2" s="294"/>
      <c r="QBQ2" s="294"/>
      <c r="QBR2" s="294"/>
      <c r="QBS2" s="294"/>
      <c r="QBT2" s="294"/>
      <c r="QBU2" s="294"/>
      <c r="QBV2" s="294"/>
      <c r="QBW2" s="294"/>
      <c r="QBX2" s="294"/>
      <c r="QBY2" s="294"/>
      <c r="QBZ2" s="294"/>
      <c r="QCA2" s="294"/>
      <c r="QCB2" s="294"/>
      <c r="QCC2" s="294"/>
      <c r="QCD2" s="294"/>
      <c r="QCE2" s="294"/>
      <c r="QCF2" s="294"/>
      <c r="QCG2" s="294"/>
      <c r="QCH2" s="294"/>
      <c r="QCI2" s="294"/>
      <c r="QCJ2" s="294"/>
      <c r="QCK2" s="294"/>
      <c r="QCL2" s="294"/>
      <c r="QCM2" s="294"/>
      <c r="QCN2" s="294"/>
      <c r="QCO2" s="294"/>
      <c r="QCP2" s="294"/>
      <c r="QCQ2" s="294"/>
      <c r="QCR2" s="294"/>
      <c r="QCS2" s="294"/>
      <c r="QCT2" s="294"/>
      <c r="QCU2" s="294"/>
      <c r="QCV2" s="294"/>
      <c r="QCW2" s="294"/>
      <c r="QCX2" s="294"/>
      <c r="QCY2" s="294"/>
      <c r="QCZ2" s="294"/>
      <c r="QDA2" s="294"/>
      <c r="QDB2" s="294"/>
      <c r="QDC2" s="294"/>
      <c r="QDD2" s="294"/>
      <c r="QDE2" s="294"/>
      <c r="QDF2" s="294"/>
      <c r="QDG2" s="294"/>
      <c r="QDH2" s="294"/>
      <c r="QDI2" s="294"/>
      <c r="QDJ2" s="294"/>
      <c r="QDK2" s="294"/>
      <c r="QDL2" s="294"/>
      <c r="QDM2" s="294"/>
      <c r="QDN2" s="294"/>
      <c r="QDO2" s="294"/>
      <c r="QDP2" s="294"/>
      <c r="QDQ2" s="294"/>
      <c r="QDR2" s="294"/>
      <c r="QDS2" s="294"/>
      <c r="QDT2" s="294"/>
      <c r="QDU2" s="294"/>
      <c r="QDV2" s="294"/>
      <c r="QDW2" s="294"/>
      <c r="QDX2" s="294"/>
      <c r="QDY2" s="294"/>
      <c r="QDZ2" s="294"/>
      <c r="QEA2" s="294"/>
      <c r="QEB2" s="294"/>
      <c r="QEC2" s="294"/>
      <c r="QED2" s="294"/>
      <c r="QEE2" s="294"/>
      <c r="QEF2" s="294"/>
      <c r="QEG2" s="294"/>
      <c r="QEH2" s="294"/>
      <c r="QEI2" s="294"/>
      <c r="QEJ2" s="294"/>
      <c r="QEK2" s="294"/>
      <c r="QEL2" s="294"/>
      <c r="QEM2" s="294"/>
      <c r="QEN2" s="294"/>
      <c r="QEO2" s="294"/>
      <c r="QEP2" s="294"/>
      <c r="QEQ2" s="294"/>
      <c r="QER2" s="294"/>
      <c r="QES2" s="294"/>
      <c r="QET2" s="294"/>
      <c r="QEU2" s="294"/>
      <c r="QEV2" s="294"/>
      <c r="QEW2" s="294"/>
      <c r="QEX2" s="294"/>
      <c r="QEY2" s="294"/>
      <c r="QEZ2" s="294"/>
      <c r="QFA2" s="294"/>
      <c r="QFB2" s="294"/>
      <c r="QFC2" s="294"/>
      <c r="QFD2" s="294"/>
      <c r="QFE2" s="294"/>
      <c r="QFF2" s="294"/>
      <c r="QFG2" s="294"/>
      <c r="QFH2" s="294"/>
      <c r="QFI2" s="294"/>
      <c r="QFJ2" s="294"/>
      <c r="QFK2" s="294"/>
      <c r="QFL2" s="294"/>
      <c r="QFM2" s="294"/>
      <c r="QFN2" s="294"/>
      <c r="QFO2" s="294"/>
      <c r="QFP2" s="294"/>
      <c r="QFQ2" s="294"/>
      <c r="QFR2" s="294"/>
      <c r="QFS2" s="294"/>
      <c r="QFT2" s="294"/>
      <c r="QFU2" s="294"/>
      <c r="QFV2" s="294"/>
      <c r="QFW2" s="294"/>
      <c r="QFX2" s="294"/>
      <c r="QFY2" s="294"/>
      <c r="QFZ2" s="294"/>
      <c r="QGA2" s="294"/>
      <c r="QGB2" s="294"/>
      <c r="QGC2" s="294"/>
      <c r="QGD2" s="294"/>
      <c r="QGE2" s="294"/>
      <c r="QGF2" s="294"/>
      <c r="QGG2" s="294"/>
      <c r="QGH2" s="294"/>
      <c r="QGI2" s="294"/>
      <c r="QGJ2" s="294"/>
      <c r="QGK2" s="294"/>
      <c r="QGL2" s="294"/>
      <c r="QGM2" s="294"/>
      <c r="QGN2" s="294"/>
      <c r="QGO2" s="294"/>
      <c r="QGP2" s="294"/>
      <c r="QGQ2" s="294"/>
      <c r="QGR2" s="294"/>
      <c r="QGS2" s="294"/>
      <c r="QGT2" s="294"/>
      <c r="QGU2" s="294"/>
      <c r="QGV2" s="294"/>
      <c r="QGW2" s="294"/>
      <c r="QGX2" s="294"/>
      <c r="QGY2" s="294"/>
      <c r="QGZ2" s="294"/>
      <c r="QHA2" s="294"/>
      <c r="QHB2" s="294"/>
      <c r="QHC2" s="294"/>
      <c r="QHD2" s="294"/>
      <c r="QHE2" s="294"/>
      <c r="QHF2" s="294"/>
      <c r="QHG2" s="294"/>
      <c r="QHH2" s="294"/>
      <c r="QHI2" s="294"/>
      <c r="QHJ2" s="294"/>
      <c r="QHK2" s="294"/>
      <c r="QHL2" s="294"/>
      <c r="QHM2" s="294"/>
      <c r="QHN2" s="294"/>
      <c r="QHO2" s="294"/>
      <c r="QHP2" s="294"/>
      <c r="QHQ2" s="294"/>
      <c r="QHR2" s="294"/>
      <c r="QHS2" s="294"/>
      <c r="QHT2" s="294"/>
      <c r="QHU2" s="294"/>
      <c r="QHV2" s="294"/>
      <c r="QHW2" s="294"/>
      <c r="QHX2" s="294"/>
      <c r="QHY2" s="294"/>
      <c r="QHZ2" s="294"/>
      <c r="QIA2" s="294"/>
      <c r="QIB2" s="294"/>
      <c r="QIC2" s="294"/>
      <c r="QID2" s="294"/>
      <c r="QIE2" s="294"/>
      <c r="QIF2" s="294"/>
      <c r="QIG2" s="294"/>
      <c r="QIH2" s="294"/>
      <c r="QII2" s="294"/>
      <c r="QIJ2" s="294"/>
      <c r="QIK2" s="294"/>
      <c r="QIL2" s="294"/>
      <c r="QIM2" s="294"/>
      <c r="QIN2" s="294"/>
      <c r="QIO2" s="294"/>
      <c r="QIP2" s="294"/>
      <c r="QIQ2" s="294"/>
      <c r="QIR2" s="294"/>
      <c r="QIS2" s="294"/>
      <c r="QIT2" s="294"/>
      <c r="QIU2" s="294"/>
      <c r="QIV2" s="294"/>
      <c r="QIW2" s="294"/>
      <c r="QIX2" s="294"/>
      <c r="QIY2" s="294"/>
      <c r="QIZ2" s="294"/>
      <c r="QJA2" s="294"/>
      <c r="QJB2" s="294"/>
      <c r="QJC2" s="294"/>
      <c r="QJD2" s="294"/>
      <c r="QJE2" s="294"/>
      <c r="QJF2" s="294"/>
      <c r="QJG2" s="294"/>
      <c r="QJH2" s="294"/>
      <c r="QJI2" s="294"/>
      <c r="QJJ2" s="294"/>
      <c r="QJK2" s="294"/>
      <c r="QJL2" s="294"/>
      <c r="QJM2" s="294"/>
      <c r="QJN2" s="294"/>
      <c r="QJO2" s="294"/>
      <c r="QJP2" s="294"/>
      <c r="QJQ2" s="294"/>
      <c r="QJR2" s="294"/>
      <c r="QJS2" s="294"/>
      <c r="QJT2" s="294"/>
      <c r="QJU2" s="294"/>
      <c r="QJV2" s="294"/>
      <c r="QJW2" s="294"/>
      <c r="QJX2" s="294"/>
      <c r="QJY2" s="294"/>
      <c r="QJZ2" s="294"/>
      <c r="QKA2" s="294"/>
      <c r="QKB2" s="294"/>
      <c r="QKC2" s="294"/>
      <c r="QKD2" s="294"/>
      <c r="QKE2" s="294"/>
      <c r="QKF2" s="294"/>
      <c r="QKG2" s="294"/>
      <c r="QKH2" s="294"/>
      <c r="QKI2" s="294"/>
      <c r="QKJ2" s="294"/>
      <c r="QKK2" s="294"/>
      <c r="QKL2" s="294"/>
      <c r="QKM2" s="294"/>
      <c r="QKN2" s="294"/>
      <c r="QKO2" s="294"/>
      <c r="QKP2" s="294"/>
      <c r="QKQ2" s="294"/>
      <c r="QKR2" s="294"/>
      <c r="QKS2" s="294"/>
      <c r="QKT2" s="294"/>
      <c r="QKU2" s="294"/>
      <c r="QKV2" s="294"/>
      <c r="QKW2" s="294"/>
      <c r="QKX2" s="294"/>
      <c r="QKY2" s="294"/>
      <c r="QKZ2" s="294"/>
      <c r="QLA2" s="294"/>
      <c r="QLB2" s="294"/>
      <c r="QLC2" s="294"/>
      <c r="QLD2" s="294"/>
      <c r="QLE2" s="294"/>
      <c r="QLF2" s="294"/>
      <c r="QLG2" s="294"/>
      <c r="QLH2" s="294"/>
      <c r="QLI2" s="294"/>
      <c r="QLJ2" s="294"/>
      <c r="QLK2" s="294"/>
      <c r="QLL2" s="294"/>
      <c r="QLM2" s="294"/>
      <c r="QLN2" s="294"/>
      <c r="QLO2" s="294"/>
      <c r="QLP2" s="294"/>
      <c r="QLQ2" s="294"/>
      <c r="QLR2" s="294"/>
      <c r="QLS2" s="294"/>
      <c r="QLT2" s="294"/>
      <c r="QLU2" s="294"/>
      <c r="QLV2" s="294"/>
      <c r="QLW2" s="294"/>
      <c r="QLX2" s="294"/>
      <c r="QLY2" s="294"/>
      <c r="QLZ2" s="294"/>
      <c r="QMA2" s="294"/>
      <c r="QMB2" s="294"/>
      <c r="QMC2" s="294"/>
      <c r="QMD2" s="294"/>
      <c r="QME2" s="294"/>
      <c r="QMF2" s="294"/>
      <c r="QMG2" s="294"/>
      <c r="QMH2" s="294"/>
      <c r="QMI2" s="294"/>
      <c r="QMJ2" s="294"/>
      <c r="QMK2" s="294"/>
      <c r="QML2" s="294"/>
      <c r="QMM2" s="294"/>
      <c r="QMN2" s="294"/>
      <c r="QMO2" s="294"/>
      <c r="QMP2" s="294"/>
      <c r="QMQ2" s="294"/>
      <c r="QMR2" s="294"/>
      <c r="QMS2" s="294"/>
      <c r="QMT2" s="294"/>
      <c r="QMU2" s="294"/>
      <c r="QMV2" s="294"/>
      <c r="QMW2" s="294"/>
      <c r="QMX2" s="294"/>
      <c r="QMY2" s="294"/>
      <c r="QMZ2" s="294"/>
      <c r="QNA2" s="294"/>
      <c r="QNB2" s="294"/>
      <c r="QNC2" s="294"/>
      <c r="QND2" s="294"/>
      <c r="QNE2" s="294"/>
      <c r="QNF2" s="294"/>
      <c r="QNG2" s="294"/>
      <c r="QNH2" s="294"/>
      <c r="QNI2" s="294"/>
      <c r="QNJ2" s="294"/>
      <c r="QNK2" s="294"/>
      <c r="QNL2" s="294"/>
      <c r="QNM2" s="294"/>
      <c r="QNN2" s="294"/>
      <c r="QNO2" s="294"/>
      <c r="QNP2" s="294"/>
      <c r="QNQ2" s="294"/>
      <c r="QNR2" s="294"/>
      <c r="QNS2" s="294"/>
      <c r="QNT2" s="294"/>
      <c r="QNU2" s="294"/>
      <c r="QNV2" s="294"/>
      <c r="QNW2" s="294"/>
      <c r="QNX2" s="294"/>
      <c r="QNY2" s="294"/>
      <c r="QNZ2" s="294"/>
      <c r="QOA2" s="294"/>
      <c r="QOB2" s="294"/>
      <c r="QOC2" s="294"/>
      <c r="QOD2" s="294"/>
      <c r="QOE2" s="294"/>
      <c r="QOF2" s="294"/>
      <c r="QOG2" s="294"/>
      <c r="QOH2" s="294"/>
      <c r="QOI2" s="294"/>
      <c r="QOJ2" s="294"/>
      <c r="QOK2" s="294"/>
      <c r="QOL2" s="294"/>
      <c r="QOM2" s="294"/>
      <c r="QON2" s="294"/>
      <c r="QOO2" s="294"/>
      <c r="QOP2" s="294"/>
      <c r="QOQ2" s="294"/>
      <c r="QOR2" s="294"/>
      <c r="QOS2" s="294"/>
      <c r="QOT2" s="294"/>
      <c r="QOU2" s="294"/>
      <c r="QOV2" s="294"/>
      <c r="QOW2" s="294"/>
      <c r="QOX2" s="294"/>
      <c r="QOY2" s="294"/>
      <c r="QOZ2" s="294"/>
      <c r="QPA2" s="294"/>
      <c r="QPB2" s="294"/>
      <c r="QPC2" s="294"/>
      <c r="QPD2" s="294"/>
      <c r="QPE2" s="294"/>
      <c r="QPF2" s="294"/>
      <c r="QPG2" s="294"/>
      <c r="QPH2" s="294"/>
      <c r="QPI2" s="294"/>
      <c r="QPJ2" s="294"/>
      <c r="QPK2" s="294"/>
      <c r="QPL2" s="294"/>
      <c r="QPM2" s="294"/>
      <c r="QPN2" s="294"/>
      <c r="QPO2" s="294"/>
      <c r="QPP2" s="294"/>
      <c r="QPQ2" s="294"/>
      <c r="QPR2" s="294"/>
      <c r="QPS2" s="294"/>
      <c r="QPT2" s="294"/>
      <c r="QPU2" s="294"/>
      <c r="QPV2" s="294"/>
      <c r="QPW2" s="294"/>
      <c r="QPX2" s="294"/>
      <c r="QPY2" s="294"/>
      <c r="QPZ2" s="294"/>
      <c r="QQA2" s="294"/>
      <c r="QQB2" s="294"/>
      <c r="QQC2" s="294"/>
      <c r="QQD2" s="294"/>
      <c r="QQE2" s="294"/>
      <c r="QQF2" s="294"/>
      <c r="QQG2" s="294"/>
      <c r="QQH2" s="294"/>
      <c r="QQI2" s="294"/>
      <c r="QQJ2" s="294"/>
      <c r="QQK2" s="294"/>
      <c r="QQL2" s="294"/>
      <c r="QQM2" s="294"/>
      <c r="QQN2" s="294"/>
      <c r="QQO2" s="294"/>
      <c r="QQP2" s="294"/>
      <c r="QQQ2" s="294"/>
      <c r="QQR2" s="294"/>
      <c r="QQS2" s="294"/>
      <c r="QQT2" s="294"/>
      <c r="QQU2" s="294"/>
      <c r="QQV2" s="294"/>
      <c r="QQW2" s="294"/>
      <c r="QQX2" s="294"/>
      <c r="QQY2" s="294"/>
      <c r="QQZ2" s="294"/>
      <c r="QRA2" s="294"/>
      <c r="QRB2" s="294"/>
      <c r="QRC2" s="294"/>
      <c r="QRD2" s="294"/>
      <c r="QRE2" s="294"/>
      <c r="QRF2" s="294"/>
      <c r="QRG2" s="294"/>
      <c r="QRH2" s="294"/>
      <c r="QRI2" s="294"/>
      <c r="QRJ2" s="294"/>
      <c r="QRK2" s="294"/>
      <c r="QRL2" s="294"/>
      <c r="QRM2" s="294"/>
      <c r="QRN2" s="294"/>
      <c r="QRO2" s="294"/>
      <c r="QRP2" s="294"/>
      <c r="QRQ2" s="294"/>
      <c r="QRR2" s="294"/>
      <c r="QRS2" s="294"/>
      <c r="QRT2" s="294"/>
      <c r="QRU2" s="294"/>
      <c r="QRV2" s="294"/>
      <c r="QRW2" s="294"/>
      <c r="QRX2" s="294"/>
      <c r="QRY2" s="294"/>
      <c r="QRZ2" s="294"/>
      <c r="QSA2" s="294"/>
      <c r="QSB2" s="294"/>
      <c r="QSC2" s="294"/>
      <c r="QSD2" s="294"/>
      <c r="QSE2" s="294"/>
      <c r="QSF2" s="294"/>
      <c r="QSG2" s="294"/>
      <c r="QSH2" s="294"/>
      <c r="QSI2" s="294"/>
      <c r="QSJ2" s="294"/>
      <c r="QSK2" s="294"/>
      <c r="QSL2" s="294"/>
      <c r="QSM2" s="294"/>
      <c r="QSN2" s="294"/>
      <c r="QSO2" s="294"/>
      <c r="QSP2" s="294"/>
      <c r="QSQ2" s="294"/>
      <c r="QSR2" s="294"/>
      <c r="QSS2" s="294"/>
      <c r="QST2" s="294"/>
      <c r="QSU2" s="294"/>
      <c r="QSV2" s="294"/>
      <c r="QSW2" s="294"/>
      <c r="QSX2" s="294"/>
      <c r="QSY2" s="294"/>
      <c r="QSZ2" s="294"/>
      <c r="QTA2" s="294"/>
      <c r="QTB2" s="294"/>
      <c r="QTC2" s="294"/>
      <c r="QTD2" s="294"/>
      <c r="QTE2" s="294"/>
      <c r="QTF2" s="294"/>
      <c r="QTG2" s="294"/>
      <c r="QTH2" s="294"/>
      <c r="QTI2" s="294"/>
      <c r="QTJ2" s="294"/>
      <c r="QTK2" s="294"/>
      <c r="QTL2" s="294"/>
      <c r="QTM2" s="294"/>
      <c r="QTN2" s="294"/>
      <c r="QTO2" s="294"/>
      <c r="QTP2" s="294"/>
      <c r="QTQ2" s="294"/>
      <c r="QTR2" s="294"/>
      <c r="QTS2" s="294"/>
      <c r="QTT2" s="294"/>
      <c r="QTU2" s="294"/>
      <c r="QTV2" s="294"/>
      <c r="QTW2" s="294"/>
      <c r="QTX2" s="294"/>
      <c r="QTY2" s="294"/>
      <c r="QTZ2" s="294"/>
      <c r="QUA2" s="294"/>
      <c r="QUB2" s="294"/>
      <c r="QUC2" s="294"/>
      <c r="QUD2" s="294"/>
      <c r="QUE2" s="294"/>
      <c r="QUF2" s="294"/>
      <c r="QUG2" s="294"/>
      <c r="QUH2" s="294"/>
      <c r="QUI2" s="294"/>
      <c r="QUJ2" s="294"/>
      <c r="QUK2" s="294"/>
      <c r="QUL2" s="294"/>
      <c r="QUM2" s="294"/>
      <c r="QUN2" s="294"/>
      <c r="QUO2" s="294"/>
      <c r="QUP2" s="294"/>
      <c r="QUQ2" s="294"/>
      <c r="QUR2" s="294"/>
      <c r="QUS2" s="294"/>
      <c r="QUT2" s="294"/>
      <c r="QUU2" s="294"/>
      <c r="QUV2" s="294"/>
      <c r="QUW2" s="294"/>
      <c r="QUX2" s="294"/>
      <c r="QUY2" s="294"/>
      <c r="QUZ2" s="294"/>
      <c r="QVA2" s="294"/>
      <c r="QVB2" s="294"/>
      <c r="QVC2" s="294"/>
      <c r="QVD2" s="294"/>
      <c r="QVE2" s="294"/>
      <c r="QVF2" s="294"/>
      <c r="QVG2" s="294"/>
      <c r="QVH2" s="294"/>
      <c r="QVI2" s="294"/>
      <c r="QVJ2" s="294"/>
      <c r="QVK2" s="294"/>
      <c r="QVL2" s="294"/>
      <c r="QVM2" s="294"/>
      <c r="QVN2" s="294"/>
      <c r="QVO2" s="294"/>
      <c r="QVP2" s="294"/>
      <c r="QVQ2" s="294"/>
      <c r="QVR2" s="294"/>
      <c r="QVS2" s="294"/>
      <c r="QVT2" s="294"/>
      <c r="QVU2" s="294"/>
      <c r="QVV2" s="294"/>
      <c r="QVW2" s="294"/>
      <c r="QVX2" s="294"/>
      <c r="QVY2" s="294"/>
      <c r="QVZ2" s="294"/>
      <c r="QWA2" s="294"/>
      <c r="QWB2" s="294"/>
      <c r="QWC2" s="294"/>
      <c r="QWD2" s="294"/>
      <c r="QWE2" s="294"/>
      <c r="QWF2" s="294"/>
      <c r="QWG2" s="294"/>
      <c r="QWH2" s="294"/>
      <c r="QWI2" s="294"/>
      <c r="QWJ2" s="294"/>
      <c r="QWK2" s="294"/>
      <c r="QWL2" s="294"/>
      <c r="QWM2" s="294"/>
      <c r="QWN2" s="294"/>
      <c r="QWO2" s="294"/>
      <c r="QWP2" s="294"/>
      <c r="QWQ2" s="294"/>
      <c r="QWR2" s="294"/>
      <c r="QWS2" s="294"/>
      <c r="QWT2" s="294"/>
      <c r="QWU2" s="294"/>
      <c r="QWV2" s="294"/>
      <c r="QWW2" s="294"/>
      <c r="QWX2" s="294"/>
      <c r="QWY2" s="294"/>
      <c r="QWZ2" s="294"/>
      <c r="QXA2" s="294"/>
      <c r="QXB2" s="294"/>
      <c r="QXC2" s="294"/>
      <c r="QXD2" s="294"/>
      <c r="QXE2" s="294"/>
      <c r="QXF2" s="294"/>
      <c r="QXG2" s="294"/>
      <c r="QXH2" s="294"/>
      <c r="QXI2" s="294"/>
      <c r="QXJ2" s="294"/>
      <c r="QXK2" s="294"/>
      <c r="QXL2" s="294"/>
      <c r="QXM2" s="294"/>
      <c r="QXN2" s="294"/>
      <c r="QXO2" s="294"/>
      <c r="QXP2" s="294"/>
      <c r="QXQ2" s="294"/>
      <c r="QXR2" s="294"/>
      <c r="QXS2" s="294"/>
      <c r="QXT2" s="294"/>
      <c r="QXU2" s="294"/>
      <c r="QXV2" s="294"/>
      <c r="QXW2" s="294"/>
      <c r="QXX2" s="294"/>
      <c r="QXY2" s="294"/>
      <c r="QXZ2" s="294"/>
      <c r="QYA2" s="294"/>
      <c r="QYB2" s="294"/>
      <c r="QYC2" s="294"/>
      <c r="QYD2" s="294"/>
      <c r="QYE2" s="294"/>
      <c r="QYF2" s="294"/>
      <c r="QYG2" s="294"/>
      <c r="QYH2" s="294"/>
      <c r="QYI2" s="294"/>
      <c r="QYJ2" s="294"/>
      <c r="QYK2" s="294"/>
      <c r="QYL2" s="294"/>
      <c r="QYM2" s="294"/>
      <c r="QYN2" s="294"/>
      <c r="QYO2" s="294"/>
      <c r="QYP2" s="294"/>
      <c r="QYQ2" s="294"/>
      <c r="QYR2" s="294"/>
      <c r="QYS2" s="294"/>
      <c r="QYT2" s="294"/>
      <c r="QYU2" s="294"/>
      <c r="QYV2" s="294"/>
      <c r="QYW2" s="294"/>
      <c r="QYX2" s="294"/>
      <c r="QYY2" s="294"/>
      <c r="QYZ2" s="294"/>
      <c r="QZA2" s="294"/>
      <c r="QZB2" s="294"/>
      <c r="QZC2" s="294"/>
      <c r="QZD2" s="294"/>
      <c r="QZE2" s="294"/>
      <c r="QZF2" s="294"/>
      <c r="QZG2" s="294"/>
      <c r="QZH2" s="294"/>
      <c r="QZI2" s="294"/>
      <c r="QZJ2" s="294"/>
      <c r="QZK2" s="294"/>
      <c r="QZL2" s="294"/>
      <c r="QZM2" s="294"/>
      <c r="QZN2" s="294"/>
      <c r="QZO2" s="294"/>
      <c r="QZP2" s="294"/>
      <c r="QZQ2" s="294"/>
      <c r="QZR2" s="294"/>
      <c r="QZS2" s="294"/>
      <c r="QZT2" s="294"/>
      <c r="QZU2" s="294"/>
      <c r="QZV2" s="294"/>
      <c r="QZW2" s="294"/>
      <c r="QZX2" s="294"/>
      <c r="QZY2" s="294"/>
      <c r="QZZ2" s="294"/>
      <c r="RAA2" s="294"/>
      <c r="RAB2" s="294"/>
      <c r="RAC2" s="294"/>
      <c r="RAD2" s="294"/>
      <c r="RAE2" s="294"/>
      <c r="RAF2" s="294"/>
      <c r="RAG2" s="294"/>
      <c r="RAH2" s="294"/>
      <c r="RAI2" s="294"/>
      <c r="RAJ2" s="294"/>
      <c r="RAK2" s="294"/>
      <c r="RAL2" s="294"/>
      <c r="RAM2" s="294"/>
      <c r="RAN2" s="294"/>
      <c r="RAO2" s="294"/>
      <c r="RAP2" s="294"/>
      <c r="RAQ2" s="294"/>
      <c r="RAR2" s="294"/>
      <c r="RAS2" s="294"/>
      <c r="RAT2" s="294"/>
      <c r="RAU2" s="294"/>
      <c r="RAV2" s="294"/>
      <c r="RAW2" s="294"/>
      <c r="RAX2" s="294"/>
      <c r="RAY2" s="294"/>
      <c r="RAZ2" s="294"/>
      <c r="RBA2" s="294"/>
      <c r="RBB2" s="294"/>
      <c r="RBC2" s="294"/>
      <c r="RBD2" s="294"/>
      <c r="RBE2" s="294"/>
      <c r="RBF2" s="294"/>
      <c r="RBG2" s="294"/>
      <c r="RBH2" s="294"/>
      <c r="RBI2" s="294"/>
      <c r="RBJ2" s="294"/>
      <c r="RBK2" s="294"/>
      <c r="RBL2" s="294"/>
      <c r="RBM2" s="294"/>
      <c r="RBN2" s="294"/>
      <c r="RBO2" s="294"/>
      <c r="RBP2" s="294"/>
      <c r="RBQ2" s="294"/>
      <c r="RBR2" s="294"/>
      <c r="RBS2" s="294"/>
      <c r="RBT2" s="294"/>
      <c r="RBU2" s="294"/>
      <c r="RBV2" s="294"/>
      <c r="RBW2" s="294"/>
      <c r="RBX2" s="294"/>
      <c r="RBY2" s="294"/>
      <c r="RBZ2" s="294"/>
      <c r="RCA2" s="294"/>
      <c r="RCB2" s="294"/>
      <c r="RCC2" s="294"/>
      <c r="RCD2" s="294"/>
      <c r="RCE2" s="294"/>
      <c r="RCF2" s="294"/>
      <c r="RCG2" s="294"/>
      <c r="RCH2" s="294"/>
      <c r="RCI2" s="294"/>
      <c r="RCJ2" s="294"/>
      <c r="RCK2" s="294"/>
      <c r="RCL2" s="294"/>
      <c r="RCM2" s="294"/>
      <c r="RCN2" s="294"/>
      <c r="RCO2" s="294"/>
      <c r="RCP2" s="294"/>
      <c r="RCQ2" s="294"/>
      <c r="RCR2" s="294"/>
      <c r="RCS2" s="294"/>
      <c r="RCT2" s="294"/>
      <c r="RCU2" s="294"/>
      <c r="RCV2" s="294"/>
      <c r="RCW2" s="294"/>
      <c r="RCX2" s="294"/>
      <c r="RCY2" s="294"/>
      <c r="RCZ2" s="294"/>
      <c r="RDA2" s="294"/>
      <c r="RDB2" s="294"/>
      <c r="RDC2" s="294"/>
      <c r="RDD2" s="294"/>
      <c r="RDE2" s="294"/>
      <c r="RDF2" s="294"/>
      <c r="RDG2" s="294"/>
      <c r="RDH2" s="294"/>
      <c r="RDI2" s="294"/>
      <c r="RDJ2" s="294"/>
      <c r="RDK2" s="294"/>
      <c r="RDL2" s="294"/>
      <c r="RDM2" s="294"/>
      <c r="RDN2" s="294"/>
      <c r="RDO2" s="294"/>
      <c r="RDP2" s="294"/>
      <c r="RDQ2" s="294"/>
      <c r="RDR2" s="294"/>
      <c r="RDS2" s="294"/>
      <c r="RDT2" s="294"/>
      <c r="RDU2" s="294"/>
      <c r="RDV2" s="294"/>
      <c r="RDW2" s="294"/>
      <c r="RDX2" s="294"/>
      <c r="RDY2" s="294"/>
      <c r="RDZ2" s="294"/>
      <c r="REA2" s="294"/>
      <c r="REB2" s="294"/>
      <c r="REC2" s="294"/>
      <c r="RED2" s="294"/>
      <c r="REE2" s="294"/>
      <c r="REF2" s="294"/>
      <c r="REG2" s="294"/>
      <c r="REH2" s="294"/>
      <c r="REI2" s="294"/>
      <c r="REJ2" s="294"/>
      <c r="REK2" s="294"/>
      <c r="REL2" s="294"/>
      <c r="REM2" s="294"/>
      <c r="REN2" s="294"/>
      <c r="REO2" s="294"/>
      <c r="REP2" s="294"/>
      <c r="REQ2" s="294"/>
      <c r="RER2" s="294"/>
      <c r="RES2" s="294"/>
      <c r="RET2" s="294"/>
      <c r="REU2" s="294"/>
      <c r="REV2" s="294"/>
      <c r="REW2" s="294"/>
      <c r="REX2" s="294"/>
      <c r="REY2" s="294"/>
      <c r="REZ2" s="294"/>
      <c r="RFA2" s="294"/>
      <c r="RFB2" s="294"/>
      <c r="RFC2" s="294"/>
      <c r="RFD2" s="294"/>
      <c r="RFE2" s="294"/>
      <c r="RFF2" s="294"/>
      <c r="RFG2" s="294"/>
      <c r="RFH2" s="294"/>
      <c r="RFI2" s="294"/>
      <c r="RFJ2" s="294"/>
      <c r="RFK2" s="294"/>
      <c r="RFL2" s="294"/>
      <c r="RFM2" s="294"/>
      <c r="RFN2" s="294"/>
      <c r="RFO2" s="294"/>
      <c r="RFP2" s="294"/>
      <c r="RFQ2" s="294"/>
      <c r="RFR2" s="294"/>
      <c r="RFS2" s="294"/>
      <c r="RFT2" s="294"/>
      <c r="RFU2" s="294"/>
      <c r="RFV2" s="294"/>
      <c r="RFW2" s="294"/>
      <c r="RFX2" s="294"/>
      <c r="RFY2" s="294"/>
      <c r="RFZ2" s="294"/>
      <c r="RGA2" s="294"/>
      <c r="RGB2" s="294"/>
      <c r="RGC2" s="294"/>
      <c r="RGD2" s="294"/>
      <c r="RGE2" s="294"/>
      <c r="RGF2" s="294"/>
      <c r="RGG2" s="294"/>
      <c r="RGH2" s="294"/>
      <c r="RGI2" s="294"/>
      <c r="RGJ2" s="294"/>
      <c r="RGK2" s="294"/>
      <c r="RGL2" s="294"/>
      <c r="RGM2" s="294"/>
      <c r="RGN2" s="294"/>
      <c r="RGO2" s="294"/>
      <c r="RGP2" s="294"/>
      <c r="RGQ2" s="294"/>
      <c r="RGR2" s="294"/>
      <c r="RGS2" s="294"/>
      <c r="RGT2" s="294"/>
      <c r="RGU2" s="294"/>
      <c r="RGV2" s="294"/>
      <c r="RGW2" s="294"/>
      <c r="RGX2" s="294"/>
      <c r="RGY2" s="294"/>
      <c r="RGZ2" s="294"/>
      <c r="RHA2" s="294"/>
      <c r="RHB2" s="294"/>
      <c r="RHC2" s="294"/>
      <c r="RHD2" s="294"/>
      <c r="RHE2" s="294"/>
      <c r="RHF2" s="294"/>
      <c r="RHG2" s="294"/>
      <c r="RHH2" s="294"/>
      <c r="RHI2" s="294"/>
      <c r="RHJ2" s="294"/>
      <c r="RHK2" s="294"/>
      <c r="RHL2" s="294"/>
      <c r="RHM2" s="294"/>
      <c r="RHN2" s="294"/>
      <c r="RHO2" s="294"/>
      <c r="RHP2" s="294"/>
      <c r="RHQ2" s="294"/>
      <c r="RHR2" s="294"/>
      <c r="RHS2" s="294"/>
      <c r="RHT2" s="294"/>
      <c r="RHU2" s="294"/>
      <c r="RHV2" s="294"/>
      <c r="RHW2" s="294"/>
      <c r="RHX2" s="294"/>
      <c r="RHY2" s="294"/>
      <c r="RHZ2" s="294"/>
      <c r="RIA2" s="294"/>
      <c r="RIB2" s="294"/>
      <c r="RIC2" s="294"/>
      <c r="RID2" s="294"/>
      <c r="RIE2" s="294"/>
      <c r="RIF2" s="294"/>
      <c r="RIG2" s="294"/>
      <c r="RIH2" s="294"/>
      <c r="RII2" s="294"/>
      <c r="RIJ2" s="294"/>
      <c r="RIK2" s="294"/>
      <c r="RIL2" s="294"/>
      <c r="RIM2" s="294"/>
      <c r="RIN2" s="294"/>
      <c r="RIO2" s="294"/>
      <c r="RIP2" s="294"/>
      <c r="RIQ2" s="294"/>
      <c r="RIR2" s="294"/>
      <c r="RIS2" s="294"/>
      <c r="RIT2" s="294"/>
      <c r="RIU2" s="294"/>
      <c r="RIV2" s="294"/>
      <c r="RIW2" s="294"/>
      <c r="RIX2" s="294"/>
      <c r="RIY2" s="294"/>
      <c r="RIZ2" s="294"/>
      <c r="RJA2" s="294"/>
      <c r="RJB2" s="294"/>
      <c r="RJC2" s="294"/>
      <c r="RJD2" s="294"/>
      <c r="RJE2" s="294"/>
      <c r="RJF2" s="294"/>
      <c r="RJG2" s="294"/>
      <c r="RJH2" s="294"/>
      <c r="RJI2" s="294"/>
      <c r="RJJ2" s="294"/>
      <c r="RJK2" s="294"/>
      <c r="RJL2" s="294"/>
      <c r="RJM2" s="294"/>
      <c r="RJN2" s="294"/>
      <c r="RJO2" s="294"/>
      <c r="RJP2" s="294"/>
      <c r="RJQ2" s="294"/>
      <c r="RJR2" s="294"/>
      <c r="RJS2" s="294"/>
      <c r="RJT2" s="294"/>
      <c r="RJU2" s="294"/>
      <c r="RJV2" s="294"/>
      <c r="RJW2" s="294"/>
      <c r="RJX2" s="294"/>
      <c r="RJY2" s="294"/>
      <c r="RJZ2" s="294"/>
      <c r="RKA2" s="294"/>
      <c r="RKB2" s="294"/>
      <c r="RKC2" s="294"/>
      <c r="RKD2" s="294"/>
      <c r="RKE2" s="294"/>
      <c r="RKF2" s="294"/>
      <c r="RKG2" s="294"/>
      <c r="RKH2" s="294"/>
      <c r="RKI2" s="294"/>
      <c r="RKJ2" s="294"/>
      <c r="RKK2" s="294"/>
      <c r="RKL2" s="294"/>
      <c r="RKM2" s="294"/>
      <c r="RKN2" s="294"/>
      <c r="RKO2" s="294"/>
      <c r="RKP2" s="294"/>
      <c r="RKQ2" s="294"/>
      <c r="RKR2" s="294"/>
      <c r="RKS2" s="294"/>
      <c r="RKT2" s="294"/>
      <c r="RKU2" s="294"/>
      <c r="RKV2" s="294"/>
      <c r="RKW2" s="294"/>
      <c r="RKX2" s="294"/>
      <c r="RKY2" s="294"/>
      <c r="RKZ2" s="294"/>
      <c r="RLA2" s="294"/>
      <c r="RLB2" s="294"/>
      <c r="RLC2" s="294"/>
      <c r="RLD2" s="294"/>
      <c r="RLE2" s="294"/>
      <c r="RLF2" s="294"/>
      <c r="RLG2" s="294"/>
      <c r="RLH2" s="294"/>
      <c r="RLI2" s="294"/>
      <c r="RLJ2" s="294"/>
      <c r="RLK2" s="294"/>
      <c r="RLL2" s="294"/>
      <c r="RLM2" s="294"/>
      <c r="RLN2" s="294"/>
      <c r="RLO2" s="294"/>
      <c r="RLP2" s="294"/>
      <c r="RLQ2" s="294"/>
      <c r="RLR2" s="294"/>
      <c r="RLS2" s="294"/>
      <c r="RLT2" s="294"/>
      <c r="RLU2" s="294"/>
      <c r="RLV2" s="294"/>
      <c r="RLW2" s="294"/>
      <c r="RLX2" s="294"/>
      <c r="RLY2" s="294"/>
      <c r="RLZ2" s="294"/>
      <c r="RMA2" s="294"/>
      <c r="RMB2" s="294"/>
      <c r="RMC2" s="294"/>
      <c r="RMD2" s="294"/>
      <c r="RME2" s="294"/>
      <c r="RMF2" s="294"/>
      <c r="RMG2" s="294"/>
      <c r="RMH2" s="294"/>
      <c r="RMI2" s="294"/>
      <c r="RMJ2" s="294"/>
      <c r="RMK2" s="294"/>
      <c r="RML2" s="294"/>
      <c r="RMM2" s="294"/>
      <c r="RMN2" s="294"/>
      <c r="RMO2" s="294"/>
      <c r="RMP2" s="294"/>
      <c r="RMQ2" s="294"/>
      <c r="RMR2" s="294"/>
      <c r="RMS2" s="294"/>
      <c r="RMT2" s="294"/>
      <c r="RMU2" s="294"/>
      <c r="RMV2" s="294"/>
      <c r="RMW2" s="294"/>
      <c r="RMX2" s="294"/>
      <c r="RMY2" s="294"/>
      <c r="RMZ2" s="294"/>
      <c r="RNA2" s="294"/>
      <c r="RNB2" s="294"/>
      <c r="RNC2" s="294"/>
      <c r="RND2" s="294"/>
      <c r="RNE2" s="294"/>
      <c r="RNF2" s="294"/>
      <c r="RNG2" s="294"/>
      <c r="RNH2" s="294"/>
      <c r="RNI2" s="294"/>
      <c r="RNJ2" s="294"/>
      <c r="RNK2" s="294"/>
      <c r="RNL2" s="294"/>
      <c r="RNM2" s="294"/>
      <c r="RNN2" s="294"/>
      <c r="RNO2" s="294"/>
      <c r="RNP2" s="294"/>
      <c r="RNQ2" s="294"/>
      <c r="RNR2" s="294"/>
      <c r="RNS2" s="294"/>
      <c r="RNT2" s="294"/>
      <c r="RNU2" s="294"/>
      <c r="RNV2" s="294"/>
      <c r="RNW2" s="294"/>
      <c r="RNX2" s="294"/>
      <c r="RNY2" s="294"/>
      <c r="RNZ2" s="294"/>
      <c r="ROA2" s="294"/>
      <c r="ROB2" s="294"/>
      <c r="ROC2" s="294"/>
      <c r="ROD2" s="294"/>
      <c r="ROE2" s="294"/>
      <c r="ROF2" s="294"/>
      <c r="ROG2" s="294"/>
      <c r="ROH2" s="294"/>
      <c r="ROI2" s="294"/>
      <c r="ROJ2" s="294"/>
      <c r="ROK2" s="294"/>
      <c r="ROL2" s="294"/>
      <c r="ROM2" s="294"/>
      <c r="RON2" s="294"/>
      <c r="ROO2" s="294"/>
      <c r="ROP2" s="294"/>
      <c r="ROQ2" s="294"/>
      <c r="ROR2" s="294"/>
      <c r="ROS2" s="294"/>
      <c r="ROT2" s="294"/>
      <c r="ROU2" s="294"/>
      <c r="ROV2" s="294"/>
      <c r="ROW2" s="294"/>
      <c r="ROX2" s="294"/>
      <c r="ROY2" s="294"/>
      <c r="ROZ2" s="294"/>
      <c r="RPA2" s="294"/>
      <c r="RPB2" s="294"/>
      <c r="RPC2" s="294"/>
      <c r="RPD2" s="294"/>
      <c r="RPE2" s="294"/>
      <c r="RPF2" s="294"/>
      <c r="RPG2" s="294"/>
      <c r="RPH2" s="294"/>
      <c r="RPI2" s="294"/>
      <c r="RPJ2" s="294"/>
      <c r="RPK2" s="294"/>
      <c r="RPL2" s="294"/>
      <c r="RPM2" s="294"/>
      <c r="RPN2" s="294"/>
      <c r="RPO2" s="294"/>
      <c r="RPP2" s="294"/>
      <c r="RPQ2" s="294"/>
      <c r="RPR2" s="294"/>
      <c r="RPS2" s="294"/>
      <c r="RPT2" s="294"/>
      <c r="RPU2" s="294"/>
      <c r="RPV2" s="294"/>
      <c r="RPW2" s="294"/>
      <c r="RPX2" s="294"/>
      <c r="RPY2" s="294"/>
      <c r="RPZ2" s="294"/>
      <c r="RQA2" s="294"/>
      <c r="RQB2" s="294"/>
      <c r="RQC2" s="294"/>
      <c r="RQD2" s="294"/>
      <c r="RQE2" s="294"/>
      <c r="RQF2" s="294"/>
      <c r="RQG2" s="294"/>
      <c r="RQH2" s="294"/>
      <c r="RQI2" s="294"/>
      <c r="RQJ2" s="294"/>
      <c r="RQK2" s="294"/>
      <c r="RQL2" s="294"/>
      <c r="RQM2" s="294"/>
      <c r="RQN2" s="294"/>
      <c r="RQO2" s="294"/>
      <c r="RQP2" s="294"/>
      <c r="RQQ2" s="294"/>
      <c r="RQR2" s="294"/>
      <c r="RQS2" s="294"/>
      <c r="RQT2" s="294"/>
      <c r="RQU2" s="294"/>
      <c r="RQV2" s="294"/>
      <c r="RQW2" s="294"/>
      <c r="RQX2" s="294"/>
      <c r="RQY2" s="294"/>
      <c r="RQZ2" s="294"/>
      <c r="RRA2" s="294"/>
      <c r="RRB2" s="294"/>
      <c r="RRC2" s="294"/>
      <c r="RRD2" s="294"/>
      <c r="RRE2" s="294"/>
      <c r="RRF2" s="294"/>
      <c r="RRG2" s="294"/>
      <c r="RRH2" s="294"/>
      <c r="RRI2" s="294"/>
      <c r="RRJ2" s="294"/>
      <c r="RRK2" s="294"/>
      <c r="RRL2" s="294"/>
      <c r="RRM2" s="294"/>
      <c r="RRN2" s="294"/>
      <c r="RRO2" s="294"/>
      <c r="RRP2" s="294"/>
      <c r="RRQ2" s="294"/>
      <c r="RRR2" s="294"/>
      <c r="RRS2" s="294"/>
      <c r="RRT2" s="294"/>
      <c r="RRU2" s="294"/>
      <c r="RRV2" s="294"/>
      <c r="RRW2" s="294"/>
      <c r="RRX2" s="294"/>
      <c r="RRY2" s="294"/>
      <c r="RRZ2" s="294"/>
      <c r="RSA2" s="294"/>
      <c r="RSB2" s="294"/>
      <c r="RSC2" s="294"/>
      <c r="RSD2" s="294"/>
      <c r="RSE2" s="294"/>
      <c r="RSF2" s="294"/>
      <c r="RSG2" s="294"/>
      <c r="RSH2" s="294"/>
      <c r="RSI2" s="294"/>
      <c r="RSJ2" s="294"/>
      <c r="RSK2" s="294"/>
      <c r="RSL2" s="294"/>
      <c r="RSM2" s="294"/>
      <c r="RSN2" s="294"/>
      <c r="RSO2" s="294"/>
      <c r="RSP2" s="294"/>
      <c r="RSQ2" s="294"/>
      <c r="RSR2" s="294"/>
      <c r="RSS2" s="294"/>
      <c r="RST2" s="294"/>
      <c r="RSU2" s="294"/>
      <c r="RSV2" s="294"/>
      <c r="RSW2" s="294"/>
      <c r="RSX2" s="294"/>
      <c r="RSY2" s="294"/>
      <c r="RSZ2" s="294"/>
      <c r="RTA2" s="294"/>
      <c r="RTB2" s="294"/>
      <c r="RTC2" s="294"/>
      <c r="RTD2" s="294"/>
      <c r="RTE2" s="294"/>
      <c r="RTF2" s="294"/>
      <c r="RTG2" s="294"/>
      <c r="RTH2" s="294"/>
      <c r="RTI2" s="294"/>
      <c r="RTJ2" s="294"/>
      <c r="RTK2" s="294"/>
      <c r="RTL2" s="294"/>
      <c r="RTM2" s="294"/>
      <c r="RTN2" s="294"/>
      <c r="RTO2" s="294"/>
      <c r="RTP2" s="294"/>
      <c r="RTQ2" s="294"/>
      <c r="RTR2" s="294"/>
      <c r="RTS2" s="294"/>
      <c r="RTT2" s="294"/>
      <c r="RTU2" s="294"/>
      <c r="RTV2" s="294"/>
      <c r="RTW2" s="294"/>
      <c r="RTX2" s="294"/>
      <c r="RTY2" s="294"/>
      <c r="RTZ2" s="294"/>
      <c r="RUA2" s="294"/>
      <c r="RUB2" s="294"/>
      <c r="RUC2" s="294"/>
      <c r="RUD2" s="294"/>
      <c r="RUE2" s="294"/>
      <c r="RUF2" s="294"/>
      <c r="RUG2" s="294"/>
      <c r="RUH2" s="294"/>
      <c r="RUI2" s="294"/>
      <c r="RUJ2" s="294"/>
      <c r="RUK2" s="294"/>
      <c r="RUL2" s="294"/>
      <c r="RUM2" s="294"/>
      <c r="RUN2" s="294"/>
      <c r="RUO2" s="294"/>
      <c r="RUP2" s="294"/>
      <c r="RUQ2" s="294"/>
      <c r="RUR2" s="294"/>
      <c r="RUS2" s="294"/>
      <c r="RUT2" s="294"/>
      <c r="RUU2" s="294"/>
      <c r="RUV2" s="294"/>
      <c r="RUW2" s="294"/>
      <c r="RUX2" s="294"/>
      <c r="RUY2" s="294"/>
      <c r="RUZ2" s="294"/>
      <c r="RVA2" s="294"/>
      <c r="RVB2" s="294"/>
      <c r="RVC2" s="294"/>
      <c r="RVD2" s="294"/>
      <c r="RVE2" s="294"/>
      <c r="RVF2" s="294"/>
      <c r="RVG2" s="294"/>
      <c r="RVH2" s="294"/>
      <c r="RVI2" s="294"/>
      <c r="RVJ2" s="294"/>
      <c r="RVK2" s="294"/>
      <c r="RVL2" s="294"/>
      <c r="RVM2" s="294"/>
      <c r="RVN2" s="294"/>
      <c r="RVO2" s="294"/>
      <c r="RVP2" s="294"/>
      <c r="RVQ2" s="294"/>
      <c r="RVR2" s="294"/>
      <c r="RVS2" s="294"/>
      <c r="RVT2" s="294"/>
      <c r="RVU2" s="294"/>
      <c r="RVV2" s="294"/>
      <c r="RVW2" s="294"/>
      <c r="RVX2" s="294"/>
      <c r="RVY2" s="294"/>
      <c r="RVZ2" s="294"/>
      <c r="RWA2" s="294"/>
      <c r="RWB2" s="294"/>
      <c r="RWC2" s="294"/>
      <c r="RWD2" s="294"/>
      <c r="RWE2" s="294"/>
      <c r="RWF2" s="294"/>
      <c r="RWG2" s="294"/>
      <c r="RWH2" s="294"/>
      <c r="RWI2" s="294"/>
      <c r="RWJ2" s="294"/>
      <c r="RWK2" s="294"/>
      <c r="RWL2" s="294"/>
      <c r="RWM2" s="294"/>
      <c r="RWN2" s="294"/>
      <c r="RWO2" s="294"/>
      <c r="RWP2" s="294"/>
      <c r="RWQ2" s="294"/>
      <c r="RWR2" s="294"/>
      <c r="RWS2" s="294"/>
      <c r="RWT2" s="294"/>
      <c r="RWU2" s="294"/>
      <c r="RWV2" s="294"/>
      <c r="RWW2" s="294"/>
      <c r="RWX2" s="294"/>
      <c r="RWY2" s="294"/>
      <c r="RWZ2" s="294"/>
      <c r="RXA2" s="294"/>
      <c r="RXB2" s="294"/>
      <c r="RXC2" s="294"/>
      <c r="RXD2" s="294"/>
      <c r="RXE2" s="294"/>
      <c r="RXF2" s="294"/>
      <c r="RXG2" s="294"/>
      <c r="RXH2" s="294"/>
      <c r="RXI2" s="294"/>
      <c r="RXJ2" s="294"/>
      <c r="RXK2" s="294"/>
      <c r="RXL2" s="294"/>
      <c r="RXM2" s="294"/>
      <c r="RXN2" s="294"/>
      <c r="RXO2" s="294"/>
      <c r="RXP2" s="294"/>
      <c r="RXQ2" s="294"/>
      <c r="RXR2" s="294"/>
      <c r="RXS2" s="294"/>
      <c r="RXT2" s="294"/>
      <c r="RXU2" s="294"/>
      <c r="RXV2" s="294"/>
      <c r="RXW2" s="294"/>
      <c r="RXX2" s="294"/>
      <c r="RXY2" s="294"/>
      <c r="RXZ2" s="294"/>
      <c r="RYA2" s="294"/>
      <c r="RYB2" s="294"/>
      <c r="RYC2" s="294"/>
      <c r="RYD2" s="294"/>
      <c r="RYE2" s="294"/>
      <c r="RYF2" s="294"/>
      <c r="RYG2" s="294"/>
      <c r="RYH2" s="294"/>
      <c r="RYI2" s="294"/>
      <c r="RYJ2" s="294"/>
      <c r="RYK2" s="294"/>
      <c r="RYL2" s="294"/>
      <c r="RYM2" s="294"/>
      <c r="RYN2" s="294"/>
      <c r="RYO2" s="294"/>
      <c r="RYP2" s="294"/>
      <c r="RYQ2" s="294"/>
      <c r="RYR2" s="294"/>
      <c r="RYS2" s="294"/>
      <c r="RYT2" s="294"/>
      <c r="RYU2" s="294"/>
      <c r="RYV2" s="294"/>
      <c r="RYW2" s="294"/>
      <c r="RYX2" s="294"/>
      <c r="RYY2" s="294"/>
      <c r="RYZ2" s="294"/>
      <c r="RZA2" s="294"/>
      <c r="RZB2" s="294"/>
      <c r="RZC2" s="294"/>
      <c r="RZD2" s="294"/>
      <c r="RZE2" s="294"/>
      <c r="RZF2" s="294"/>
      <c r="RZG2" s="294"/>
      <c r="RZH2" s="294"/>
      <c r="RZI2" s="294"/>
      <c r="RZJ2" s="294"/>
      <c r="RZK2" s="294"/>
      <c r="RZL2" s="294"/>
      <c r="RZM2" s="294"/>
      <c r="RZN2" s="294"/>
      <c r="RZO2" s="294"/>
      <c r="RZP2" s="294"/>
      <c r="RZQ2" s="294"/>
      <c r="RZR2" s="294"/>
      <c r="RZS2" s="294"/>
      <c r="RZT2" s="294"/>
      <c r="RZU2" s="294"/>
      <c r="RZV2" s="294"/>
      <c r="RZW2" s="294"/>
      <c r="RZX2" s="294"/>
      <c r="RZY2" s="294"/>
      <c r="RZZ2" s="294"/>
      <c r="SAA2" s="294"/>
      <c r="SAB2" s="294"/>
      <c r="SAC2" s="294"/>
      <c r="SAD2" s="294"/>
      <c r="SAE2" s="294"/>
      <c r="SAF2" s="294"/>
      <c r="SAG2" s="294"/>
      <c r="SAH2" s="294"/>
      <c r="SAI2" s="294"/>
      <c r="SAJ2" s="294"/>
      <c r="SAK2" s="294"/>
      <c r="SAL2" s="294"/>
      <c r="SAM2" s="294"/>
      <c r="SAN2" s="294"/>
      <c r="SAO2" s="294"/>
      <c r="SAP2" s="294"/>
      <c r="SAQ2" s="294"/>
      <c r="SAR2" s="294"/>
      <c r="SAS2" s="294"/>
      <c r="SAT2" s="294"/>
      <c r="SAU2" s="294"/>
      <c r="SAV2" s="294"/>
      <c r="SAW2" s="294"/>
      <c r="SAX2" s="294"/>
      <c r="SAY2" s="294"/>
      <c r="SAZ2" s="294"/>
      <c r="SBA2" s="294"/>
      <c r="SBB2" s="294"/>
      <c r="SBC2" s="294"/>
      <c r="SBD2" s="294"/>
      <c r="SBE2" s="294"/>
      <c r="SBF2" s="294"/>
      <c r="SBG2" s="294"/>
      <c r="SBH2" s="294"/>
      <c r="SBI2" s="294"/>
      <c r="SBJ2" s="294"/>
      <c r="SBK2" s="294"/>
      <c r="SBL2" s="294"/>
      <c r="SBM2" s="294"/>
      <c r="SBN2" s="294"/>
      <c r="SBO2" s="294"/>
      <c r="SBP2" s="294"/>
      <c r="SBQ2" s="294"/>
      <c r="SBR2" s="294"/>
      <c r="SBS2" s="294"/>
      <c r="SBT2" s="294"/>
      <c r="SBU2" s="294"/>
      <c r="SBV2" s="294"/>
      <c r="SBW2" s="294"/>
      <c r="SBX2" s="294"/>
      <c r="SBY2" s="294"/>
      <c r="SBZ2" s="294"/>
      <c r="SCA2" s="294"/>
      <c r="SCB2" s="294"/>
      <c r="SCC2" s="294"/>
      <c r="SCD2" s="294"/>
      <c r="SCE2" s="294"/>
      <c r="SCF2" s="294"/>
      <c r="SCG2" s="294"/>
      <c r="SCH2" s="294"/>
      <c r="SCI2" s="294"/>
      <c r="SCJ2" s="294"/>
      <c r="SCK2" s="294"/>
      <c r="SCL2" s="294"/>
      <c r="SCM2" s="294"/>
      <c r="SCN2" s="294"/>
      <c r="SCO2" s="294"/>
      <c r="SCP2" s="294"/>
      <c r="SCQ2" s="294"/>
      <c r="SCR2" s="294"/>
      <c r="SCS2" s="294"/>
      <c r="SCT2" s="294"/>
      <c r="SCU2" s="294"/>
      <c r="SCV2" s="294"/>
      <c r="SCW2" s="294"/>
      <c r="SCX2" s="294"/>
      <c r="SCY2" s="294"/>
      <c r="SCZ2" s="294"/>
      <c r="SDA2" s="294"/>
      <c r="SDB2" s="294"/>
      <c r="SDC2" s="294"/>
      <c r="SDD2" s="294"/>
      <c r="SDE2" s="294"/>
      <c r="SDF2" s="294"/>
      <c r="SDG2" s="294"/>
      <c r="SDH2" s="294"/>
      <c r="SDI2" s="294"/>
      <c r="SDJ2" s="294"/>
      <c r="SDK2" s="294"/>
      <c r="SDL2" s="294"/>
      <c r="SDM2" s="294"/>
      <c r="SDN2" s="294"/>
      <c r="SDO2" s="294"/>
      <c r="SDP2" s="294"/>
      <c r="SDQ2" s="294"/>
      <c r="SDR2" s="294"/>
      <c r="SDS2" s="294"/>
      <c r="SDT2" s="294"/>
      <c r="SDU2" s="294"/>
      <c r="SDV2" s="294"/>
      <c r="SDW2" s="294"/>
      <c r="SDX2" s="294"/>
      <c r="SDY2" s="294"/>
      <c r="SDZ2" s="294"/>
      <c r="SEA2" s="294"/>
      <c r="SEB2" s="294"/>
      <c r="SEC2" s="294"/>
      <c r="SED2" s="294"/>
      <c r="SEE2" s="294"/>
      <c r="SEF2" s="294"/>
      <c r="SEG2" s="294"/>
      <c r="SEH2" s="294"/>
      <c r="SEI2" s="294"/>
      <c r="SEJ2" s="294"/>
      <c r="SEK2" s="294"/>
      <c r="SEL2" s="294"/>
      <c r="SEM2" s="294"/>
      <c r="SEN2" s="294"/>
      <c r="SEO2" s="294"/>
      <c r="SEP2" s="294"/>
      <c r="SEQ2" s="294"/>
      <c r="SER2" s="294"/>
      <c r="SES2" s="294"/>
      <c r="SET2" s="294"/>
      <c r="SEU2" s="294"/>
      <c r="SEV2" s="294"/>
      <c r="SEW2" s="294"/>
      <c r="SEX2" s="294"/>
      <c r="SEY2" s="294"/>
      <c r="SEZ2" s="294"/>
      <c r="SFA2" s="294"/>
      <c r="SFB2" s="294"/>
      <c r="SFC2" s="294"/>
      <c r="SFD2" s="294"/>
      <c r="SFE2" s="294"/>
      <c r="SFF2" s="294"/>
      <c r="SFG2" s="294"/>
      <c r="SFH2" s="294"/>
      <c r="SFI2" s="294"/>
      <c r="SFJ2" s="294"/>
      <c r="SFK2" s="294"/>
      <c r="SFL2" s="294"/>
      <c r="SFM2" s="294"/>
      <c r="SFN2" s="294"/>
      <c r="SFO2" s="294"/>
      <c r="SFP2" s="294"/>
      <c r="SFQ2" s="294"/>
      <c r="SFR2" s="294"/>
      <c r="SFS2" s="294"/>
      <c r="SFT2" s="294"/>
      <c r="SFU2" s="294"/>
      <c r="SFV2" s="294"/>
      <c r="SFW2" s="294"/>
      <c r="SFX2" s="294"/>
      <c r="SFY2" s="294"/>
      <c r="SFZ2" s="294"/>
      <c r="SGA2" s="294"/>
      <c r="SGB2" s="294"/>
      <c r="SGC2" s="294"/>
      <c r="SGD2" s="294"/>
      <c r="SGE2" s="294"/>
      <c r="SGF2" s="294"/>
      <c r="SGG2" s="294"/>
      <c r="SGH2" s="294"/>
      <c r="SGI2" s="294"/>
      <c r="SGJ2" s="294"/>
      <c r="SGK2" s="294"/>
      <c r="SGL2" s="294"/>
      <c r="SGM2" s="294"/>
      <c r="SGN2" s="294"/>
      <c r="SGO2" s="294"/>
      <c r="SGP2" s="294"/>
      <c r="SGQ2" s="294"/>
      <c r="SGR2" s="294"/>
      <c r="SGS2" s="294"/>
      <c r="SGT2" s="294"/>
      <c r="SGU2" s="294"/>
      <c r="SGV2" s="294"/>
      <c r="SGW2" s="294"/>
      <c r="SGX2" s="294"/>
      <c r="SGY2" s="294"/>
      <c r="SGZ2" s="294"/>
      <c r="SHA2" s="294"/>
      <c r="SHB2" s="294"/>
      <c r="SHC2" s="294"/>
      <c r="SHD2" s="294"/>
      <c r="SHE2" s="294"/>
      <c r="SHF2" s="294"/>
      <c r="SHG2" s="294"/>
      <c r="SHH2" s="294"/>
      <c r="SHI2" s="294"/>
      <c r="SHJ2" s="294"/>
      <c r="SHK2" s="294"/>
      <c r="SHL2" s="294"/>
      <c r="SHM2" s="294"/>
      <c r="SHN2" s="294"/>
      <c r="SHO2" s="294"/>
      <c r="SHP2" s="294"/>
      <c r="SHQ2" s="294"/>
      <c r="SHR2" s="294"/>
      <c r="SHS2" s="294"/>
      <c r="SHT2" s="294"/>
      <c r="SHU2" s="294"/>
      <c r="SHV2" s="294"/>
      <c r="SHW2" s="294"/>
      <c r="SHX2" s="294"/>
      <c r="SHY2" s="294"/>
      <c r="SHZ2" s="294"/>
      <c r="SIA2" s="294"/>
      <c r="SIB2" s="294"/>
      <c r="SIC2" s="294"/>
      <c r="SID2" s="294"/>
      <c r="SIE2" s="294"/>
      <c r="SIF2" s="294"/>
      <c r="SIG2" s="294"/>
      <c r="SIH2" s="294"/>
      <c r="SII2" s="294"/>
      <c r="SIJ2" s="294"/>
      <c r="SIK2" s="294"/>
      <c r="SIL2" s="294"/>
      <c r="SIM2" s="294"/>
      <c r="SIN2" s="294"/>
      <c r="SIO2" s="294"/>
      <c r="SIP2" s="294"/>
      <c r="SIQ2" s="294"/>
      <c r="SIR2" s="294"/>
      <c r="SIS2" s="294"/>
      <c r="SIT2" s="294"/>
      <c r="SIU2" s="294"/>
      <c r="SIV2" s="294"/>
      <c r="SIW2" s="294"/>
      <c r="SIX2" s="294"/>
      <c r="SIY2" s="294"/>
      <c r="SIZ2" s="294"/>
      <c r="SJA2" s="294"/>
      <c r="SJB2" s="294"/>
      <c r="SJC2" s="294"/>
      <c r="SJD2" s="294"/>
      <c r="SJE2" s="294"/>
      <c r="SJF2" s="294"/>
      <c r="SJG2" s="294"/>
      <c r="SJH2" s="294"/>
      <c r="SJI2" s="294"/>
      <c r="SJJ2" s="294"/>
      <c r="SJK2" s="294"/>
      <c r="SJL2" s="294"/>
      <c r="SJM2" s="294"/>
      <c r="SJN2" s="294"/>
      <c r="SJO2" s="294"/>
      <c r="SJP2" s="294"/>
      <c r="SJQ2" s="294"/>
      <c r="SJR2" s="294"/>
      <c r="SJS2" s="294"/>
      <c r="SJT2" s="294"/>
      <c r="SJU2" s="294"/>
      <c r="SJV2" s="294"/>
      <c r="SJW2" s="294"/>
      <c r="SJX2" s="294"/>
      <c r="SJY2" s="294"/>
      <c r="SJZ2" s="294"/>
      <c r="SKA2" s="294"/>
      <c r="SKB2" s="294"/>
      <c r="SKC2" s="294"/>
      <c r="SKD2" s="294"/>
      <c r="SKE2" s="294"/>
      <c r="SKF2" s="294"/>
      <c r="SKG2" s="294"/>
      <c r="SKH2" s="294"/>
      <c r="SKI2" s="294"/>
      <c r="SKJ2" s="294"/>
      <c r="SKK2" s="294"/>
      <c r="SKL2" s="294"/>
      <c r="SKM2" s="294"/>
      <c r="SKN2" s="294"/>
      <c r="SKO2" s="294"/>
      <c r="SKP2" s="294"/>
      <c r="SKQ2" s="294"/>
      <c r="SKR2" s="294"/>
      <c r="SKS2" s="294"/>
      <c r="SKT2" s="294"/>
      <c r="SKU2" s="294"/>
      <c r="SKV2" s="294"/>
      <c r="SKW2" s="294"/>
      <c r="SKX2" s="294"/>
      <c r="SKY2" s="294"/>
      <c r="SKZ2" s="294"/>
      <c r="SLA2" s="294"/>
      <c r="SLB2" s="294"/>
      <c r="SLC2" s="294"/>
      <c r="SLD2" s="294"/>
      <c r="SLE2" s="294"/>
      <c r="SLF2" s="294"/>
      <c r="SLG2" s="294"/>
      <c r="SLH2" s="294"/>
      <c r="SLI2" s="294"/>
      <c r="SLJ2" s="294"/>
      <c r="SLK2" s="294"/>
      <c r="SLL2" s="294"/>
      <c r="SLM2" s="294"/>
      <c r="SLN2" s="294"/>
      <c r="SLO2" s="294"/>
      <c r="SLP2" s="294"/>
      <c r="SLQ2" s="294"/>
      <c r="SLR2" s="294"/>
      <c r="SLS2" s="294"/>
      <c r="SLT2" s="294"/>
      <c r="SLU2" s="294"/>
      <c r="SLV2" s="294"/>
      <c r="SLW2" s="294"/>
      <c r="SLX2" s="294"/>
      <c r="SLY2" s="294"/>
      <c r="SLZ2" s="294"/>
      <c r="SMA2" s="294"/>
      <c r="SMB2" s="294"/>
      <c r="SMC2" s="294"/>
      <c r="SMD2" s="294"/>
      <c r="SME2" s="294"/>
      <c r="SMF2" s="294"/>
      <c r="SMG2" s="294"/>
      <c r="SMH2" s="294"/>
      <c r="SMI2" s="294"/>
      <c r="SMJ2" s="294"/>
      <c r="SMK2" s="294"/>
      <c r="SML2" s="294"/>
      <c r="SMM2" s="294"/>
      <c r="SMN2" s="294"/>
      <c r="SMO2" s="294"/>
      <c r="SMP2" s="294"/>
      <c r="SMQ2" s="294"/>
      <c r="SMR2" s="294"/>
      <c r="SMS2" s="294"/>
      <c r="SMT2" s="294"/>
      <c r="SMU2" s="294"/>
      <c r="SMV2" s="294"/>
      <c r="SMW2" s="294"/>
      <c r="SMX2" s="294"/>
      <c r="SMY2" s="294"/>
      <c r="SMZ2" s="294"/>
      <c r="SNA2" s="294"/>
      <c r="SNB2" s="294"/>
      <c r="SNC2" s="294"/>
      <c r="SND2" s="294"/>
      <c r="SNE2" s="294"/>
      <c r="SNF2" s="294"/>
      <c r="SNG2" s="294"/>
      <c r="SNH2" s="294"/>
      <c r="SNI2" s="294"/>
      <c r="SNJ2" s="294"/>
      <c r="SNK2" s="294"/>
      <c r="SNL2" s="294"/>
      <c r="SNM2" s="294"/>
      <c r="SNN2" s="294"/>
      <c r="SNO2" s="294"/>
      <c r="SNP2" s="294"/>
      <c r="SNQ2" s="294"/>
      <c r="SNR2" s="294"/>
      <c r="SNS2" s="294"/>
      <c r="SNT2" s="294"/>
      <c r="SNU2" s="294"/>
      <c r="SNV2" s="294"/>
      <c r="SNW2" s="294"/>
      <c r="SNX2" s="294"/>
      <c r="SNY2" s="294"/>
      <c r="SNZ2" s="294"/>
      <c r="SOA2" s="294"/>
      <c r="SOB2" s="294"/>
      <c r="SOC2" s="294"/>
      <c r="SOD2" s="294"/>
      <c r="SOE2" s="294"/>
      <c r="SOF2" s="294"/>
      <c r="SOG2" s="294"/>
      <c r="SOH2" s="294"/>
      <c r="SOI2" s="294"/>
      <c r="SOJ2" s="294"/>
      <c r="SOK2" s="294"/>
      <c r="SOL2" s="294"/>
      <c r="SOM2" s="294"/>
      <c r="SON2" s="294"/>
      <c r="SOO2" s="294"/>
      <c r="SOP2" s="294"/>
      <c r="SOQ2" s="294"/>
      <c r="SOR2" s="294"/>
      <c r="SOS2" s="294"/>
      <c r="SOT2" s="294"/>
      <c r="SOU2" s="294"/>
      <c r="SOV2" s="294"/>
      <c r="SOW2" s="294"/>
      <c r="SOX2" s="294"/>
      <c r="SOY2" s="294"/>
      <c r="SOZ2" s="294"/>
      <c r="SPA2" s="294"/>
      <c r="SPB2" s="294"/>
      <c r="SPC2" s="294"/>
      <c r="SPD2" s="294"/>
      <c r="SPE2" s="294"/>
      <c r="SPF2" s="294"/>
      <c r="SPG2" s="294"/>
      <c r="SPH2" s="294"/>
      <c r="SPI2" s="294"/>
      <c r="SPJ2" s="294"/>
      <c r="SPK2" s="294"/>
      <c r="SPL2" s="294"/>
      <c r="SPM2" s="294"/>
      <c r="SPN2" s="294"/>
      <c r="SPO2" s="294"/>
      <c r="SPP2" s="294"/>
      <c r="SPQ2" s="294"/>
      <c r="SPR2" s="294"/>
      <c r="SPS2" s="294"/>
      <c r="SPT2" s="294"/>
      <c r="SPU2" s="294"/>
      <c r="SPV2" s="294"/>
      <c r="SPW2" s="294"/>
      <c r="SPX2" s="294"/>
      <c r="SPY2" s="294"/>
      <c r="SPZ2" s="294"/>
      <c r="SQA2" s="294"/>
      <c r="SQB2" s="294"/>
      <c r="SQC2" s="294"/>
      <c r="SQD2" s="294"/>
      <c r="SQE2" s="294"/>
      <c r="SQF2" s="294"/>
      <c r="SQG2" s="294"/>
      <c r="SQH2" s="294"/>
      <c r="SQI2" s="294"/>
      <c r="SQJ2" s="294"/>
      <c r="SQK2" s="294"/>
      <c r="SQL2" s="294"/>
      <c r="SQM2" s="294"/>
      <c r="SQN2" s="294"/>
      <c r="SQO2" s="294"/>
      <c r="SQP2" s="294"/>
      <c r="SQQ2" s="294"/>
      <c r="SQR2" s="294"/>
      <c r="SQS2" s="294"/>
      <c r="SQT2" s="294"/>
      <c r="SQU2" s="294"/>
      <c r="SQV2" s="294"/>
      <c r="SQW2" s="294"/>
      <c r="SQX2" s="294"/>
      <c r="SQY2" s="294"/>
      <c r="SQZ2" s="294"/>
      <c r="SRA2" s="294"/>
      <c r="SRB2" s="294"/>
      <c r="SRC2" s="294"/>
      <c r="SRD2" s="294"/>
      <c r="SRE2" s="294"/>
      <c r="SRF2" s="294"/>
      <c r="SRG2" s="294"/>
      <c r="SRH2" s="294"/>
      <c r="SRI2" s="294"/>
      <c r="SRJ2" s="294"/>
      <c r="SRK2" s="294"/>
      <c r="SRL2" s="294"/>
      <c r="SRM2" s="294"/>
      <c r="SRN2" s="294"/>
      <c r="SRO2" s="294"/>
      <c r="SRP2" s="294"/>
      <c r="SRQ2" s="294"/>
      <c r="SRR2" s="294"/>
      <c r="SRS2" s="294"/>
      <c r="SRT2" s="294"/>
      <c r="SRU2" s="294"/>
      <c r="SRV2" s="294"/>
      <c r="SRW2" s="294"/>
      <c r="SRX2" s="294"/>
      <c r="SRY2" s="294"/>
      <c r="SRZ2" s="294"/>
      <c r="SSA2" s="294"/>
      <c r="SSB2" s="294"/>
      <c r="SSC2" s="294"/>
      <c r="SSD2" s="294"/>
      <c r="SSE2" s="294"/>
      <c r="SSF2" s="294"/>
      <c r="SSG2" s="294"/>
      <c r="SSH2" s="294"/>
      <c r="SSI2" s="294"/>
      <c r="SSJ2" s="294"/>
      <c r="SSK2" s="294"/>
      <c r="SSL2" s="294"/>
      <c r="SSM2" s="294"/>
      <c r="SSN2" s="294"/>
      <c r="SSO2" s="294"/>
      <c r="SSP2" s="294"/>
      <c r="SSQ2" s="294"/>
      <c r="SSR2" s="294"/>
      <c r="SSS2" s="294"/>
      <c r="SST2" s="294"/>
      <c r="SSU2" s="294"/>
      <c r="SSV2" s="294"/>
      <c r="SSW2" s="294"/>
      <c r="SSX2" s="294"/>
      <c r="SSY2" s="294"/>
      <c r="SSZ2" s="294"/>
      <c r="STA2" s="294"/>
      <c r="STB2" s="294"/>
      <c r="STC2" s="294"/>
      <c r="STD2" s="294"/>
      <c r="STE2" s="294"/>
      <c r="STF2" s="294"/>
      <c r="STG2" s="294"/>
      <c r="STH2" s="294"/>
      <c r="STI2" s="294"/>
      <c r="STJ2" s="294"/>
      <c r="STK2" s="294"/>
      <c r="STL2" s="294"/>
      <c r="STM2" s="294"/>
      <c r="STN2" s="294"/>
      <c r="STO2" s="294"/>
      <c r="STP2" s="294"/>
      <c r="STQ2" s="294"/>
      <c r="STR2" s="294"/>
      <c r="STS2" s="294"/>
      <c r="STT2" s="294"/>
      <c r="STU2" s="294"/>
      <c r="STV2" s="294"/>
      <c r="STW2" s="294"/>
      <c r="STX2" s="294"/>
      <c r="STY2" s="294"/>
      <c r="STZ2" s="294"/>
      <c r="SUA2" s="294"/>
      <c r="SUB2" s="294"/>
      <c r="SUC2" s="294"/>
      <c r="SUD2" s="294"/>
      <c r="SUE2" s="294"/>
      <c r="SUF2" s="294"/>
      <c r="SUG2" s="294"/>
      <c r="SUH2" s="294"/>
      <c r="SUI2" s="294"/>
      <c r="SUJ2" s="294"/>
      <c r="SUK2" s="294"/>
      <c r="SUL2" s="294"/>
      <c r="SUM2" s="294"/>
      <c r="SUN2" s="294"/>
      <c r="SUO2" s="294"/>
      <c r="SUP2" s="294"/>
      <c r="SUQ2" s="294"/>
      <c r="SUR2" s="294"/>
      <c r="SUS2" s="294"/>
      <c r="SUT2" s="294"/>
      <c r="SUU2" s="294"/>
      <c r="SUV2" s="294"/>
      <c r="SUW2" s="294"/>
      <c r="SUX2" s="294"/>
      <c r="SUY2" s="294"/>
      <c r="SUZ2" s="294"/>
      <c r="SVA2" s="294"/>
      <c r="SVB2" s="294"/>
      <c r="SVC2" s="294"/>
      <c r="SVD2" s="294"/>
      <c r="SVE2" s="294"/>
      <c r="SVF2" s="294"/>
      <c r="SVG2" s="294"/>
      <c r="SVH2" s="294"/>
      <c r="SVI2" s="294"/>
      <c r="SVJ2" s="294"/>
      <c r="SVK2" s="294"/>
      <c r="SVL2" s="294"/>
      <c r="SVM2" s="294"/>
      <c r="SVN2" s="294"/>
      <c r="SVO2" s="294"/>
      <c r="SVP2" s="294"/>
      <c r="SVQ2" s="294"/>
      <c r="SVR2" s="294"/>
      <c r="SVS2" s="294"/>
      <c r="SVT2" s="294"/>
      <c r="SVU2" s="294"/>
      <c r="SVV2" s="294"/>
      <c r="SVW2" s="294"/>
      <c r="SVX2" s="294"/>
      <c r="SVY2" s="294"/>
      <c r="SVZ2" s="294"/>
      <c r="SWA2" s="294"/>
      <c r="SWB2" s="294"/>
      <c r="SWC2" s="294"/>
      <c r="SWD2" s="294"/>
      <c r="SWE2" s="294"/>
      <c r="SWF2" s="294"/>
      <c r="SWG2" s="294"/>
      <c r="SWH2" s="294"/>
      <c r="SWI2" s="294"/>
      <c r="SWJ2" s="294"/>
      <c r="SWK2" s="294"/>
      <c r="SWL2" s="294"/>
      <c r="SWM2" s="294"/>
      <c r="SWN2" s="294"/>
      <c r="SWO2" s="294"/>
      <c r="SWP2" s="294"/>
      <c r="SWQ2" s="294"/>
      <c r="SWR2" s="294"/>
      <c r="SWS2" s="294"/>
      <c r="SWT2" s="294"/>
      <c r="SWU2" s="294"/>
      <c r="SWV2" s="294"/>
      <c r="SWW2" s="294"/>
      <c r="SWX2" s="294"/>
      <c r="SWY2" s="294"/>
      <c r="SWZ2" s="294"/>
      <c r="SXA2" s="294"/>
      <c r="SXB2" s="294"/>
      <c r="SXC2" s="294"/>
      <c r="SXD2" s="294"/>
      <c r="SXE2" s="294"/>
      <c r="SXF2" s="294"/>
      <c r="SXG2" s="294"/>
      <c r="SXH2" s="294"/>
      <c r="SXI2" s="294"/>
      <c r="SXJ2" s="294"/>
      <c r="SXK2" s="294"/>
      <c r="SXL2" s="294"/>
      <c r="SXM2" s="294"/>
      <c r="SXN2" s="294"/>
      <c r="SXO2" s="294"/>
      <c r="SXP2" s="294"/>
      <c r="SXQ2" s="294"/>
      <c r="SXR2" s="294"/>
      <c r="SXS2" s="294"/>
      <c r="SXT2" s="294"/>
      <c r="SXU2" s="294"/>
      <c r="SXV2" s="294"/>
      <c r="SXW2" s="294"/>
      <c r="SXX2" s="294"/>
      <c r="SXY2" s="294"/>
      <c r="SXZ2" s="294"/>
      <c r="SYA2" s="294"/>
      <c r="SYB2" s="294"/>
      <c r="SYC2" s="294"/>
      <c r="SYD2" s="294"/>
      <c r="SYE2" s="294"/>
      <c r="SYF2" s="294"/>
      <c r="SYG2" s="294"/>
      <c r="SYH2" s="294"/>
      <c r="SYI2" s="294"/>
      <c r="SYJ2" s="294"/>
      <c r="SYK2" s="294"/>
      <c r="SYL2" s="294"/>
      <c r="SYM2" s="294"/>
      <c r="SYN2" s="294"/>
      <c r="SYO2" s="294"/>
      <c r="SYP2" s="294"/>
      <c r="SYQ2" s="294"/>
      <c r="SYR2" s="294"/>
      <c r="SYS2" s="294"/>
      <c r="SYT2" s="294"/>
      <c r="SYU2" s="294"/>
      <c r="SYV2" s="294"/>
      <c r="SYW2" s="294"/>
      <c r="SYX2" s="294"/>
      <c r="SYY2" s="294"/>
      <c r="SYZ2" s="294"/>
      <c r="SZA2" s="294"/>
      <c r="SZB2" s="294"/>
      <c r="SZC2" s="294"/>
      <c r="SZD2" s="294"/>
      <c r="SZE2" s="294"/>
      <c r="SZF2" s="294"/>
      <c r="SZG2" s="294"/>
      <c r="SZH2" s="294"/>
      <c r="SZI2" s="294"/>
      <c r="SZJ2" s="294"/>
      <c r="SZK2" s="294"/>
      <c r="SZL2" s="294"/>
      <c r="SZM2" s="294"/>
      <c r="SZN2" s="294"/>
      <c r="SZO2" s="294"/>
      <c r="SZP2" s="294"/>
      <c r="SZQ2" s="294"/>
      <c r="SZR2" s="294"/>
      <c r="SZS2" s="294"/>
      <c r="SZT2" s="294"/>
      <c r="SZU2" s="294"/>
      <c r="SZV2" s="294"/>
      <c r="SZW2" s="294"/>
      <c r="SZX2" s="294"/>
      <c r="SZY2" s="294"/>
      <c r="SZZ2" s="294"/>
      <c r="TAA2" s="294"/>
      <c r="TAB2" s="294"/>
      <c r="TAC2" s="294"/>
      <c r="TAD2" s="294"/>
      <c r="TAE2" s="294"/>
      <c r="TAF2" s="294"/>
      <c r="TAG2" s="294"/>
      <c r="TAH2" s="294"/>
      <c r="TAI2" s="294"/>
      <c r="TAJ2" s="294"/>
      <c r="TAK2" s="294"/>
      <c r="TAL2" s="294"/>
      <c r="TAM2" s="294"/>
      <c r="TAN2" s="294"/>
      <c r="TAO2" s="294"/>
      <c r="TAP2" s="294"/>
      <c r="TAQ2" s="294"/>
      <c r="TAR2" s="294"/>
      <c r="TAS2" s="294"/>
      <c r="TAT2" s="294"/>
      <c r="TAU2" s="294"/>
      <c r="TAV2" s="294"/>
      <c r="TAW2" s="294"/>
      <c r="TAX2" s="294"/>
      <c r="TAY2" s="294"/>
      <c r="TAZ2" s="294"/>
      <c r="TBA2" s="294"/>
      <c r="TBB2" s="294"/>
      <c r="TBC2" s="294"/>
      <c r="TBD2" s="294"/>
      <c r="TBE2" s="294"/>
      <c r="TBF2" s="294"/>
      <c r="TBG2" s="294"/>
      <c r="TBH2" s="294"/>
      <c r="TBI2" s="294"/>
      <c r="TBJ2" s="294"/>
      <c r="TBK2" s="294"/>
      <c r="TBL2" s="294"/>
      <c r="TBM2" s="294"/>
      <c r="TBN2" s="294"/>
      <c r="TBO2" s="294"/>
      <c r="TBP2" s="294"/>
      <c r="TBQ2" s="294"/>
      <c r="TBR2" s="294"/>
      <c r="TBS2" s="294"/>
      <c r="TBT2" s="294"/>
      <c r="TBU2" s="294"/>
      <c r="TBV2" s="294"/>
      <c r="TBW2" s="294"/>
      <c r="TBX2" s="294"/>
      <c r="TBY2" s="294"/>
      <c r="TBZ2" s="294"/>
      <c r="TCA2" s="294"/>
      <c r="TCB2" s="294"/>
      <c r="TCC2" s="294"/>
      <c r="TCD2" s="294"/>
      <c r="TCE2" s="294"/>
      <c r="TCF2" s="294"/>
      <c r="TCG2" s="294"/>
      <c r="TCH2" s="294"/>
      <c r="TCI2" s="294"/>
      <c r="TCJ2" s="294"/>
      <c r="TCK2" s="294"/>
      <c r="TCL2" s="294"/>
      <c r="TCM2" s="294"/>
      <c r="TCN2" s="294"/>
      <c r="TCO2" s="294"/>
      <c r="TCP2" s="294"/>
      <c r="TCQ2" s="294"/>
      <c r="TCR2" s="294"/>
      <c r="TCS2" s="294"/>
      <c r="TCT2" s="294"/>
      <c r="TCU2" s="294"/>
      <c r="TCV2" s="294"/>
      <c r="TCW2" s="294"/>
      <c r="TCX2" s="294"/>
      <c r="TCY2" s="294"/>
      <c r="TCZ2" s="294"/>
      <c r="TDA2" s="294"/>
      <c r="TDB2" s="294"/>
      <c r="TDC2" s="294"/>
      <c r="TDD2" s="294"/>
      <c r="TDE2" s="294"/>
      <c r="TDF2" s="294"/>
      <c r="TDG2" s="294"/>
      <c r="TDH2" s="294"/>
      <c r="TDI2" s="294"/>
      <c r="TDJ2" s="294"/>
      <c r="TDK2" s="294"/>
      <c r="TDL2" s="294"/>
      <c r="TDM2" s="294"/>
      <c r="TDN2" s="294"/>
      <c r="TDO2" s="294"/>
      <c r="TDP2" s="294"/>
      <c r="TDQ2" s="294"/>
      <c r="TDR2" s="294"/>
      <c r="TDS2" s="294"/>
      <c r="TDT2" s="294"/>
      <c r="TDU2" s="294"/>
      <c r="TDV2" s="294"/>
      <c r="TDW2" s="294"/>
      <c r="TDX2" s="294"/>
      <c r="TDY2" s="294"/>
      <c r="TDZ2" s="294"/>
      <c r="TEA2" s="294"/>
      <c r="TEB2" s="294"/>
      <c r="TEC2" s="294"/>
      <c r="TED2" s="294"/>
      <c r="TEE2" s="294"/>
      <c r="TEF2" s="294"/>
      <c r="TEG2" s="294"/>
      <c r="TEH2" s="294"/>
      <c r="TEI2" s="294"/>
      <c r="TEJ2" s="294"/>
      <c r="TEK2" s="294"/>
      <c r="TEL2" s="294"/>
      <c r="TEM2" s="294"/>
      <c r="TEN2" s="294"/>
      <c r="TEO2" s="294"/>
      <c r="TEP2" s="294"/>
      <c r="TEQ2" s="294"/>
      <c r="TER2" s="294"/>
      <c r="TES2" s="294"/>
      <c r="TET2" s="294"/>
      <c r="TEU2" s="294"/>
      <c r="TEV2" s="294"/>
      <c r="TEW2" s="294"/>
      <c r="TEX2" s="294"/>
      <c r="TEY2" s="294"/>
      <c r="TEZ2" s="294"/>
      <c r="TFA2" s="294"/>
      <c r="TFB2" s="294"/>
      <c r="TFC2" s="294"/>
      <c r="TFD2" s="294"/>
      <c r="TFE2" s="294"/>
      <c r="TFF2" s="294"/>
      <c r="TFG2" s="294"/>
      <c r="TFH2" s="294"/>
      <c r="TFI2" s="294"/>
      <c r="TFJ2" s="294"/>
      <c r="TFK2" s="294"/>
      <c r="TFL2" s="294"/>
      <c r="TFM2" s="294"/>
      <c r="TFN2" s="294"/>
      <c r="TFO2" s="294"/>
      <c r="TFP2" s="294"/>
      <c r="TFQ2" s="294"/>
      <c r="TFR2" s="294"/>
      <c r="TFS2" s="294"/>
      <c r="TFT2" s="294"/>
      <c r="TFU2" s="294"/>
      <c r="TFV2" s="294"/>
      <c r="TFW2" s="294"/>
      <c r="TFX2" s="294"/>
      <c r="TFY2" s="294"/>
      <c r="TFZ2" s="294"/>
      <c r="TGA2" s="294"/>
      <c r="TGB2" s="294"/>
      <c r="TGC2" s="294"/>
      <c r="TGD2" s="294"/>
      <c r="TGE2" s="294"/>
      <c r="TGF2" s="294"/>
      <c r="TGG2" s="294"/>
      <c r="TGH2" s="294"/>
      <c r="TGI2" s="294"/>
      <c r="TGJ2" s="294"/>
      <c r="TGK2" s="294"/>
      <c r="TGL2" s="294"/>
      <c r="TGM2" s="294"/>
      <c r="TGN2" s="294"/>
      <c r="TGO2" s="294"/>
      <c r="TGP2" s="294"/>
      <c r="TGQ2" s="294"/>
      <c r="TGR2" s="294"/>
      <c r="TGS2" s="294"/>
      <c r="TGT2" s="294"/>
      <c r="TGU2" s="294"/>
      <c r="TGV2" s="294"/>
      <c r="TGW2" s="294"/>
      <c r="TGX2" s="294"/>
      <c r="TGY2" s="294"/>
      <c r="TGZ2" s="294"/>
      <c r="THA2" s="294"/>
      <c r="THB2" s="294"/>
      <c r="THC2" s="294"/>
      <c r="THD2" s="294"/>
      <c r="THE2" s="294"/>
      <c r="THF2" s="294"/>
      <c r="THG2" s="294"/>
      <c r="THH2" s="294"/>
      <c r="THI2" s="294"/>
      <c r="THJ2" s="294"/>
      <c r="THK2" s="294"/>
      <c r="THL2" s="294"/>
      <c r="THM2" s="294"/>
      <c r="THN2" s="294"/>
      <c r="THO2" s="294"/>
      <c r="THP2" s="294"/>
      <c r="THQ2" s="294"/>
      <c r="THR2" s="294"/>
      <c r="THS2" s="294"/>
      <c r="THT2" s="294"/>
      <c r="THU2" s="294"/>
      <c r="THV2" s="294"/>
      <c r="THW2" s="294"/>
      <c r="THX2" s="294"/>
      <c r="THY2" s="294"/>
      <c r="THZ2" s="294"/>
      <c r="TIA2" s="294"/>
      <c r="TIB2" s="294"/>
      <c r="TIC2" s="294"/>
      <c r="TID2" s="294"/>
      <c r="TIE2" s="294"/>
      <c r="TIF2" s="294"/>
      <c r="TIG2" s="294"/>
      <c r="TIH2" s="294"/>
      <c r="TII2" s="294"/>
      <c r="TIJ2" s="294"/>
      <c r="TIK2" s="294"/>
      <c r="TIL2" s="294"/>
      <c r="TIM2" s="294"/>
      <c r="TIN2" s="294"/>
      <c r="TIO2" s="294"/>
      <c r="TIP2" s="294"/>
      <c r="TIQ2" s="294"/>
      <c r="TIR2" s="294"/>
      <c r="TIS2" s="294"/>
      <c r="TIT2" s="294"/>
      <c r="TIU2" s="294"/>
      <c r="TIV2" s="294"/>
      <c r="TIW2" s="294"/>
      <c r="TIX2" s="294"/>
      <c r="TIY2" s="294"/>
      <c r="TIZ2" s="294"/>
      <c r="TJA2" s="294"/>
      <c r="TJB2" s="294"/>
      <c r="TJC2" s="294"/>
      <c r="TJD2" s="294"/>
      <c r="TJE2" s="294"/>
      <c r="TJF2" s="294"/>
      <c r="TJG2" s="294"/>
      <c r="TJH2" s="294"/>
      <c r="TJI2" s="294"/>
      <c r="TJJ2" s="294"/>
      <c r="TJK2" s="294"/>
      <c r="TJL2" s="294"/>
      <c r="TJM2" s="294"/>
      <c r="TJN2" s="294"/>
      <c r="TJO2" s="294"/>
      <c r="TJP2" s="294"/>
      <c r="TJQ2" s="294"/>
      <c r="TJR2" s="294"/>
      <c r="TJS2" s="294"/>
      <c r="TJT2" s="294"/>
      <c r="TJU2" s="294"/>
      <c r="TJV2" s="294"/>
      <c r="TJW2" s="294"/>
      <c r="TJX2" s="294"/>
      <c r="TJY2" s="294"/>
      <c r="TJZ2" s="294"/>
      <c r="TKA2" s="294"/>
      <c r="TKB2" s="294"/>
      <c r="TKC2" s="294"/>
      <c r="TKD2" s="294"/>
      <c r="TKE2" s="294"/>
      <c r="TKF2" s="294"/>
      <c r="TKG2" s="294"/>
      <c r="TKH2" s="294"/>
      <c r="TKI2" s="294"/>
      <c r="TKJ2" s="294"/>
      <c r="TKK2" s="294"/>
      <c r="TKL2" s="294"/>
      <c r="TKM2" s="294"/>
      <c r="TKN2" s="294"/>
      <c r="TKO2" s="294"/>
      <c r="TKP2" s="294"/>
      <c r="TKQ2" s="294"/>
      <c r="TKR2" s="294"/>
      <c r="TKS2" s="294"/>
      <c r="TKT2" s="294"/>
      <c r="TKU2" s="294"/>
      <c r="TKV2" s="294"/>
      <c r="TKW2" s="294"/>
      <c r="TKX2" s="294"/>
      <c r="TKY2" s="294"/>
      <c r="TKZ2" s="294"/>
      <c r="TLA2" s="294"/>
      <c r="TLB2" s="294"/>
      <c r="TLC2" s="294"/>
      <c r="TLD2" s="294"/>
      <c r="TLE2" s="294"/>
      <c r="TLF2" s="294"/>
      <c r="TLG2" s="294"/>
      <c r="TLH2" s="294"/>
      <c r="TLI2" s="294"/>
      <c r="TLJ2" s="294"/>
      <c r="TLK2" s="294"/>
      <c r="TLL2" s="294"/>
      <c r="TLM2" s="294"/>
      <c r="TLN2" s="294"/>
      <c r="TLO2" s="294"/>
      <c r="TLP2" s="294"/>
      <c r="TLQ2" s="294"/>
      <c r="TLR2" s="294"/>
      <c r="TLS2" s="294"/>
      <c r="TLT2" s="294"/>
      <c r="TLU2" s="294"/>
      <c r="TLV2" s="294"/>
      <c r="TLW2" s="294"/>
      <c r="TLX2" s="294"/>
      <c r="TLY2" s="294"/>
      <c r="TLZ2" s="294"/>
      <c r="TMA2" s="294"/>
      <c r="TMB2" s="294"/>
      <c r="TMC2" s="294"/>
      <c r="TMD2" s="294"/>
      <c r="TME2" s="294"/>
      <c r="TMF2" s="294"/>
      <c r="TMG2" s="294"/>
      <c r="TMH2" s="294"/>
      <c r="TMI2" s="294"/>
      <c r="TMJ2" s="294"/>
      <c r="TMK2" s="294"/>
      <c r="TML2" s="294"/>
      <c r="TMM2" s="294"/>
      <c r="TMN2" s="294"/>
      <c r="TMO2" s="294"/>
      <c r="TMP2" s="294"/>
      <c r="TMQ2" s="294"/>
      <c r="TMR2" s="294"/>
      <c r="TMS2" s="294"/>
      <c r="TMT2" s="294"/>
      <c r="TMU2" s="294"/>
      <c r="TMV2" s="294"/>
      <c r="TMW2" s="294"/>
      <c r="TMX2" s="294"/>
      <c r="TMY2" s="294"/>
      <c r="TMZ2" s="294"/>
      <c r="TNA2" s="294"/>
      <c r="TNB2" s="294"/>
      <c r="TNC2" s="294"/>
      <c r="TND2" s="294"/>
      <c r="TNE2" s="294"/>
      <c r="TNF2" s="294"/>
      <c r="TNG2" s="294"/>
      <c r="TNH2" s="294"/>
      <c r="TNI2" s="294"/>
      <c r="TNJ2" s="294"/>
      <c r="TNK2" s="294"/>
      <c r="TNL2" s="294"/>
      <c r="TNM2" s="294"/>
      <c r="TNN2" s="294"/>
      <c r="TNO2" s="294"/>
      <c r="TNP2" s="294"/>
      <c r="TNQ2" s="294"/>
      <c r="TNR2" s="294"/>
      <c r="TNS2" s="294"/>
      <c r="TNT2" s="294"/>
      <c r="TNU2" s="294"/>
      <c r="TNV2" s="294"/>
      <c r="TNW2" s="294"/>
      <c r="TNX2" s="294"/>
      <c r="TNY2" s="294"/>
      <c r="TNZ2" s="294"/>
      <c r="TOA2" s="294"/>
      <c r="TOB2" s="294"/>
      <c r="TOC2" s="294"/>
      <c r="TOD2" s="294"/>
      <c r="TOE2" s="294"/>
      <c r="TOF2" s="294"/>
      <c r="TOG2" s="294"/>
      <c r="TOH2" s="294"/>
      <c r="TOI2" s="294"/>
      <c r="TOJ2" s="294"/>
      <c r="TOK2" s="294"/>
      <c r="TOL2" s="294"/>
      <c r="TOM2" s="294"/>
      <c r="TON2" s="294"/>
      <c r="TOO2" s="294"/>
      <c r="TOP2" s="294"/>
      <c r="TOQ2" s="294"/>
      <c r="TOR2" s="294"/>
      <c r="TOS2" s="294"/>
      <c r="TOT2" s="294"/>
      <c r="TOU2" s="294"/>
      <c r="TOV2" s="294"/>
      <c r="TOW2" s="294"/>
      <c r="TOX2" s="294"/>
      <c r="TOY2" s="294"/>
      <c r="TOZ2" s="294"/>
      <c r="TPA2" s="294"/>
      <c r="TPB2" s="294"/>
      <c r="TPC2" s="294"/>
      <c r="TPD2" s="294"/>
      <c r="TPE2" s="294"/>
      <c r="TPF2" s="294"/>
      <c r="TPG2" s="294"/>
      <c r="TPH2" s="294"/>
      <c r="TPI2" s="294"/>
      <c r="TPJ2" s="294"/>
      <c r="TPK2" s="294"/>
      <c r="TPL2" s="294"/>
      <c r="TPM2" s="294"/>
      <c r="TPN2" s="294"/>
      <c r="TPO2" s="294"/>
      <c r="TPP2" s="294"/>
      <c r="TPQ2" s="294"/>
      <c r="TPR2" s="294"/>
      <c r="TPS2" s="294"/>
      <c r="TPT2" s="294"/>
      <c r="TPU2" s="294"/>
      <c r="TPV2" s="294"/>
      <c r="TPW2" s="294"/>
      <c r="TPX2" s="294"/>
      <c r="TPY2" s="294"/>
      <c r="TPZ2" s="294"/>
      <c r="TQA2" s="294"/>
      <c r="TQB2" s="294"/>
      <c r="TQC2" s="294"/>
      <c r="TQD2" s="294"/>
      <c r="TQE2" s="294"/>
      <c r="TQF2" s="294"/>
      <c r="TQG2" s="294"/>
      <c r="TQH2" s="294"/>
      <c r="TQI2" s="294"/>
      <c r="TQJ2" s="294"/>
      <c r="TQK2" s="294"/>
      <c r="TQL2" s="294"/>
      <c r="TQM2" s="294"/>
      <c r="TQN2" s="294"/>
      <c r="TQO2" s="294"/>
      <c r="TQP2" s="294"/>
      <c r="TQQ2" s="294"/>
      <c r="TQR2" s="294"/>
      <c r="TQS2" s="294"/>
      <c r="TQT2" s="294"/>
      <c r="TQU2" s="294"/>
      <c r="TQV2" s="294"/>
      <c r="TQW2" s="294"/>
      <c r="TQX2" s="294"/>
      <c r="TQY2" s="294"/>
      <c r="TQZ2" s="294"/>
      <c r="TRA2" s="294"/>
      <c r="TRB2" s="294"/>
      <c r="TRC2" s="294"/>
      <c r="TRD2" s="294"/>
      <c r="TRE2" s="294"/>
      <c r="TRF2" s="294"/>
      <c r="TRG2" s="294"/>
      <c r="TRH2" s="294"/>
      <c r="TRI2" s="294"/>
      <c r="TRJ2" s="294"/>
      <c r="TRK2" s="294"/>
      <c r="TRL2" s="294"/>
      <c r="TRM2" s="294"/>
      <c r="TRN2" s="294"/>
      <c r="TRO2" s="294"/>
      <c r="TRP2" s="294"/>
      <c r="TRQ2" s="294"/>
      <c r="TRR2" s="294"/>
      <c r="TRS2" s="294"/>
      <c r="TRT2" s="294"/>
      <c r="TRU2" s="294"/>
      <c r="TRV2" s="294"/>
      <c r="TRW2" s="294"/>
      <c r="TRX2" s="294"/>
      <c r="TRY2" s="294"/>
      <c r="TRZ2" s="294"/>
      <c r="TSA2" s="294"/>
      <c r="TSB2" s="294"/>
      <c r="TSC2" s="294"/>
      <c r="TSD2" s="294"/>
      <c r="TSE2" s="294"/>
      <c r="TSF2" s="294"/>
      <c r="TSG2" s="294"/>
      <c r="TSH2" s="294"/>
      <c r="TSI2" s="294"/>
      <c r="TSJ2" s="294"/>
      <c r="TSK2" s="294"/>
      <c r="TSL2" s="294"/>
      <c r="TSM2" s="294"/>
      <c r="TSN2" s="294"/>
      <c r="TSO2" s="294"/>
      <c r="TSP2" s="294"/>
      <c r="TSQ2" s="294"/>
      <c r="TSR2" s="294"/>
      <c r="TSS2" s="294"/>
      <c r="TST2" s="294"/>
      <c r="TSU2" s="294"/>
      <c r="TSV2" s="294"/>
      <c r="TSW2" s="294"/>
      <c r="TSX2" s="294"/>
      <c r="TSY2" s="294"/>
      <c r="TSZ2" s="294"/>
      <c r="TTA2" s="294"/>
      <c r="TTB2" s="294"/>
      <c r="TTC2" s="294"/>
      <c r="TTD2" s="294"/>
      <c r="TTE2" s="294"/>
      <c r="TTF2" s="294"/>
      <c r="TTG2" s="294"/>
      <c r="TTH2" s="294"/>
      <c r="TTI2" s="294"/>
      <c r="TTJ2" s="294"/>
      <c r="TTK2" s="294"/>
      <c r="TTL2" s="294"/>
      <c r="TTM2" s="294"/>
      <c r="TTN2" s="294"/>
      <c r="TTO2" s="294"/>
      <c r="TTP2" s="294"/>
      <c r="TTQ2" s="294"/>
      <c r="TTR2" s="294"/>
      <c r="TTS2" s="294"/>
      <c r="TTT2" s="294"/>
      <c r="TTU2" s="294"/>
      <c r="TTV2" s="294"/>
      <c r="TTW2" s="294"/>
      <c r="TTX2" s="294"/>
      <c r="TTY2" s="294"/>
      <c r="TTZ2" s="294"/>
      <c r="TUA2" s="294"/>
      <c r="TUB2" s="294"/>
      <c r="TUC2" s="294"/>
      <c r="TUD2" s="294"/>
      <c r="TUE2" s="294"/>
      <c r="TUF2" s="294"/>
      <c r="TUG2" s="294"/>
      <c r="TUH2" s="294"/>
      <c r="TUI2" s="294"/>
      <c r="TUJ2" s="294"/>
      <c r="TUK2" s="294"/>
      <c r="TUL2" s="294"/>
      <c r="TUM2" s="294"/>
      <c r="TUN2" s="294"/>
      <c r="TUO2" s="294"/>
      <c r="TUP2" s="294"/>
      <c r="TUQ2" s="294"/>
      <c r="TUR2" s="294"/>
      <c r="TUS2" s="294"/>
      <c r="TUT2" s="294"/>
      <c r="TUU2" s="294"/>
      <c r="TUV2" s="294"/>
      <c r="TUW2" s="294"/>
      <c r="TUX2" s="294"/>
      <c r="TUY2" s="294"/>
      <c r="TUZ2" s="294"/>
      <c r="TVA2" s="294"/>
      <c r="TVB2" s="294"/>
      <c r="TVC2" s="294"/>
      <c r="TVD2" s="294"/>
      <c r="TVE2" s="294"/>
      <c r="TVF2" s="294"/>
      <c r="TVG2" s="294"/>
      <c r="TVH2" s="294"/>
      <c r="TVI2" s="294"/>
      <c r="TVJ2" s="294"/>
      <c r="TVK2" s="294"/>
      <c r="TVL2" s="294"/>
      <c r="TVM2" s="294"/>
      <c r="TVN2" s="294"/>
      <c r="TVO2" s="294"/>
      <c r="TVP2" s="294"/>
      <c r="TVQ2" s="294"/>
      <c r="TVR2" s="294"/>
      <c r="TVS2" s="294"/>
      <c r="TVT2" s="294"/>
      <c r="TVU2" s="294"/>
      <c r="TVV2" s="294"/>
      <c r="TVW2" s="294"/>
      <c r="TVX2" s="294"/>
      <c r="TVY2" s="294"/>
      <c r="TVZ2" s="294"/>
      <c r="TWA2" s="294"/>
      <c r="TWB2" s="294"/>
      <c r="TWC2" s="294"/>
      <c r="TWD2" s="294"/>
      <c r="TWE2" s="294"/>
      <c r="TWF2" s="294"/>
      <c r="TWG2" s="294"/>
      <c r="TWH2" s="294"/>
      <c r="TWI2" s="294"/>
      <c r="TWJ2" s="294"/>
      <c r="TWK2" s="294"/>
      <c r="TWL2" s="294"/>
      <c r="TWM2" s="294"/>
      <c r="TWN2" s="294"/>
      <c r="TWO2" s="294"/>
      <c r="TWP2" s="294"/>
      <c r="TWQ2" s="294"/>
      <c r="TWR2" s="294"/>
      <c r="TWS2" s="294"/>
      <c r="TWT2" s="294"/>
      <c r="TWU2" s="294"/>
      <c r="TWV2" s="294"/>
      <c r="TWW2" s="294"/>
      <c r="TWX2" s="294"/>
      <c r="TWY2" s="294"/>
      <c r="TWZ2" s="294"/>
      <c r="TXA2" s="294"/>
      <c r="TXB2" s="294"/>
      <c r="TXC2" s="294"/>
      <c r="TXD2" s="294"/>
      <c r="TXE2" s="294"/>
      <c r="TXF2" s="294"/>
      <c r="TXG2" s="294"/>
      <c r="TXH2" s="294"/>
      <c r="TXI2" s="294"/>
      <c r="TXJ2" s="294"/>
      <c r="TXK2" s="294"/>
      <c r="TXL2" s="294"/>
      <c r="TXM2" s="294"/>
      <c r="TXN2" s="294"/>
      <c r="TXO2" s="294"/>
      <c r="TXP2" s="294"/>
      <c r="TXQ2" s="294"/>
      <c r="TXR2" s="294"/>
      <c r="TXS2" s="294"/>
      <c r="TXT2" s="294"/>
      <c r="TXU2" s="294"/>
      <c r="TXV2" s="294"/>
      <c r="TXW2" s="294"/>
      <c r="TXX2" s="294"/>
      <c r="TXY2" s="294"/>
      <c r="TXZ2" s="294"/>
      <c r="TYA2" s="294"/>
      <c r="TYB2" s="294"/>
      <c r="TYC2" s="294"/>
      <c r="TYD2" s="294"/>
      <c r="TYE2" s="294"/>
      <c r="TYF2" s="294"/>
      <c r="TYG2" s="294"/>
      <c r="TYH2" s="294"/>
      <c r="TYI2" s="294"/>
      <c r="TYJ2" s="294"/>
      <c r="TYK2" s="294"/>
      <c r="TYL2" s="294"/>
      <c r="TYM2" s="294"/>
      <c r="TYN2" s="294"/>
      <c r="TYO2" s="294"/>
      <c r="TYP2" s="294"/>
      <c r="TYQ2" s="294"/>
      <c r="TYR2" s="294"/>
      <c r="TYS2" s="294"/>
      <c r="TYT2" s="294"/>
      <c r="TYU2" s="294"/>
      <c r="TYV2" s="294"/>
      <c r="TYW2" s="294"/>
      <c r="TYX2" s="294"/>
      <c r="TYY2" s="294"/>
      <c r="TYZ2" s="294"/>
      <c r="TZA2" s="294"/>
      <c r="TZB2" s="294"/>
      <c r="TZC2" s="294"/>
      <c r="TZD2" s="294"/>
      <c r="TZE2" s="294"/>
      <c r="TZF2" s="294"/>
      <c r="TZG2" s="294"/>
      <c r="TZH2" s="294"/>
      <c r="TZI2" s="294"/>
      <c r="TZJ2" s="294"/>
      <c r="TZK2" s="294"/>
      <c r="TZL2" s="294"/>
      <c r="TZM2" s="294"/>
      <c r="TZN2" s="294"/>
      <c r="TZO2" s="294"/>
      <c r="TZP2" s="294"/>
      <c r="TZQ2" s="294"/>
      <c r="TZR2" s="294"/>
      <c r="TZS2" s="294"/>
      <c r="TZT2" s="294"/>
      <c r="TZU2" s="294"/>
      <c r="TZV2" s="294"/>
      <c r="TZW2" s="294"/>
      <c r="TZX2" s="294"/>
      <c r="TZY2" s="294"/>
      <c r="TZZ2" s="294"/>
      <c r="UAA2" s="294"/>
      <c r="UAB2" s="294"/>
      <c r="UAC2" s="294"/>
      <c r="UAD2" s="294"/>
      <c r="UAE2" s="294"/>
      <c r="UAF2" s="294"/>
      <c r="UAG2" s="294"/>
      <c r="UAH2" s="294"/>
      <c r="UAI2" s="294"/>
      <c r="UAJ2" s="294"/>
      <c r="UAK2" s="294"/>
      <c r="UAL2" s="294"/>
      <c r="UAM2" s="294"/>
      <c r="UAN2" s="294"/>
      <c r="UAO2" s="294"/>
      <c r="UAP2" s="294"/>
      <c r="UAQ2" s="294"/>
      <c r="UAR2" s="294"/>
      <c r="UAS2" s="294"/>
      <c r="UAT2" s="294"/>
      <c r="UAU2" s="294"/>
      <c r="UAV2" s="294"/>
      <c r="UAW2" s="294"/>
      <c r="UAX2" s="294"/>
      <c r="UAY2" s="294"/>
      <c r="UAZ2" s="294"/>
      <c r="UBA2" s="294"/>
      <c r="UBB2" s="294"/>
      <c r="UBC2" s="294"/>
      <c r="UBD2" s="294"/>
      <c r="UBE2" s="294"/>
      <c r="UBF2" s="294"/>
      <c r="UBG2" s="294"/>
      <c r="UBH2" s="294"/>
      <c r="UBI2" s="294"/>
      <c r="UBJ2" s="294"/>
      <c r="UBK2" s="294"/>
      <c r="UBL2" s="294"/>
      <c r="UBM2" s="294"/>
      <c r="UBN2" s="294"/>
      <c r="UBO2" s="294"/>
      <c r="UBP2" s="294"/>
      <c r="UBQ2" s="294"/>
      <c r="UBR2" s="294"/>
      <c r="UBS2" s="294"/>
      <c r="UBT2" s="294"/>
      <c r="UBU2" s="294"/>
      <c r="UBV2" s="294"/>
      <c r="UBW2" s="294"/>
      <c r="UBX2" s="294"/>
      <c r="UBY2" s="294"/>
      <c r="UBZ2" s="294"/>
      <c r="UCA2" s="294"/>
      <c r="UCB2" s="294"/>
      <c r="UCC2" s="294"/>
      <c r="UCD2" s="294"/>
      <c r="UCE2" s="294"/>
      <c r="UCF2" s="294"/>
      <c r="UCG2" s="294"/>
      <c r="UCH2" s="294"/>
      <c r="UCI2" s="294"/>
      <c r="UCJ2" s="294"/>
      <c r="UCK2" s="294"/>
      <c r="UCL2" s="294"/>
      <c r="UCM2" s="294"/>
      <c r="UCN2" s="294"/>
      <c r="UCO2" s="294"/>
      <c r="UCP2" s="294"/>
      <c r="UCQ2" s="294"/>
      <c r="UCR2" s="294"/>
      <c r="UCS2" s="294"/>
      <c r="UCT2" s="294"/>
      <c r="UCU2" s="294"/>
      <c r="UCV2" s="294"/>
      <c r="UCW2" s="294"/>
      <c r="UCX2" s="294"/>
      <c r="UCY2" s="294"/>
      <c r="UCZ2" s="294"/>
      <c r="UDA2" s="294"/>
      <c r="UDB2" s="294"/>
      <c r="UDC2" s="294"/>
      <c r="UDD2" s="294"/>
      <c r="UDE2" s="294"/>
      <c r="UDF2" s="294"/>
      <c r="UDG2" s="294"/>
      <c r="UDH2" s="294"/>
      <c r="UDI2" s="294"/>
      <c r="UDJ2" s="294"/>
      <c r="UDK2" s="294"/>
      <c r="UDL2" s="294"/>
      <c r="UDM2" s="294"/>
      <c r="UDN2" s="294"/>
      <c r="UDO2" s="294"/>
      <c r="UDP2" s="294"/>
      <c r="UDQ2" s="294"/>
      <c r="UDR2" s="294"/>
      <c r="UDS2" s="294"/>
      <c r="UDT2" s="294"/>
      <c r="UDU2" s="294"/>
      <c r="UDV2" s="294"/>
      <c r="UDW2" s="294"/>
      <c r="UDX2" s="294"/>
      <c r="UDY2" s="294"/>
      <c r="UDZ2" s="294"/>
      <c r="UEA2" s="294"/>
      <c r="UEB2" s="294"/>
      <c r="UEC2" s="294"/>
      <c r="UED2" s="294"/>
      <c r="UEE2" s="294"/>
      <c r="UEF2" s="294"/>
      <c r="UEG2" s="294"/>
      <c r="UEH2" s="294"/>
      <c r="UEI2" s="294"/>
      <c r="UEJ2" s="294"/>
      <c r="UEK2" s="294"/>
      <c r="UEL2" s="294"/>
      <c r="UEM2" s="294"/>
      <c r="UEN2" s="294"/>
      <c r="UEO2" s="294"/>
      <c r="UEP2" s="294"/>
      <c r="UEQ2" s="294"/>
      <c r="UER2" s="294"/>
      <c r="UES2" s="294"/>
      <c r="UET2" s="294"/>
      <c r="UEU2" s="294"/>
      <c r="UEV2" s="294"/>
      <c r="UEW2" s="294"/>
      <c r="UEX2" s="294"/>
      <c r="UEY2" s="294"/>
      <c r="UEZ2" s="294"/>
      <c r="UFA2" s="294"/>
      <c r="UFB2" s="294"/>
      <c r="UFC2" s="294"/>
      <c r="UFD2" s="294"/>
      <c r="UFE2" s="294"/>
      <c r="UFF2" s="294"/>
      <c r="UFG2" s="294"/>
      <c r="UFH2" s="294"/>
      <c r="UFI2" s="294"/>
      <c r="UFJ2" s="294"/>
      <c r="UFK2" s="294"/>
      <c r="UFL2" s="294"/>
      <c r="UFM2" s="294"/>
      <c r="UFN2" s="294"/>
      <c r="UFO2" s="294"/>
      <c r="UFP2" s="294"/>
      <c r="UFQ2" s="294"/>
      <c r="UFR2" s="294"/>
      <c r="UFS2" s="294"/>
      <c r="UFT2" s="294"/>
      <c r="UFU2" s="294"/>
      <c r="UFV2" s="294"/>
      <c r="UFW2" s="294"/>
      <c r="UFX2" s="294"/>
      <c r="UFY2" s="294"/>
      <c r="UFZ2" s="294"/>
      <c r="UGA2" s="294"/>
      <c r="UGB2" s="294"/>
      <c r="UGC2" s="294"/>
      <c r="UGD2" s="294"/>
      <c r="UGE2" s="294"/>
      <c r="UGF2" s="294"/>
      <c r="UGG2" s="294"/>
      <c r="UGH2" s="294"/>
      <c r="UGI2" s="294"/>
      <c r="UGJ2" s="294"/>
      <c r="UGK2" s="294"/>
      <c r="UGL2" s="294"/>
      <c r="UGM2" s="294"/>
      <c r="UGN2" s="294"/>
      <c r="UGO2" s="294"/>
      <c r="UGP2" s="294"/>
      <c r="UGQ2" s="294"/>
      <c r="UGR2" s="294"/>
      <c r="UGS2" s="294"/>
      <c r="UGT2" s="294"/>
      <c r="UGU2" s="294"/>
      <c r="UGV2" s="294"/>
      <c r="UGW2" s="294"/>
      <c r="UGX2" s="294"/>
      <c r="UGY2" s="294"/>
      <c r="UGZ2" s="294"/>
      <c r="UHA2" s="294"/>
      <c r="UHB2" s="294"/>
      <c r="UHC2" s="294"/>
      <c r="UHD2" s="294"/>
      <c r="UHE2" s="294"/>
      <c r="UHF2" s="294"/>
      <c r="UHG2" s="294"/>
      <c r="UHH2" s="294"/>
      <c r="UHI2" s="294"/>
      <c r="UHJ2" s="294"/>
      <c r="UHK2" s="294"/>
      <c r="UHL2" s="294"/>
      <c r="UHM2" s="294"/>
      <c r="UHN2" s="294"/>
      <c r="UHO2" s="294"/>
      <c r="UHP2" s="294"/>
      <c r="UHQ2" s="294"/>
      <c r="UHR2" s="294"/>
      <c r="UHS2" s="294"/>
      <c r="UHT2" s="294"/>
      <c r="UHU2" s="294"/>
      <c r="UHV2" s="294"/>
      <c r="UHW2" s="294"/>
      <c r="UHX2" s="294"/>
      <c r="UHY2" s="294"/>
      <c r="UHZ2" s="294"/>
      <c r="UIA2" s="294"/>
      <c r="UIB2" s="294"/>
      <c r="UIC2" s="294"/>
      <c r="UID2" s="294"/>
      <c r="UIE2" s="294"/>
      <c r="UIF2" s="294"/>
      <c r="UIG2" s="294"/>
      <c r="UIH2" s="294"/>
      <c r="UII2" s="294"/>
      <c r="UIJ2" s="294"/>
      <c r="UIK2" s="294"/>
      <c r="UIL2" s="294"/>
      <c r="UIM2" s="294"/>
      <c r="UIN2" s="294"/>
      <c r="UIO2" s="294"/>
      <c r="UIP2" s="294"/>
      <c r="UIQ2" s="294"/>
      <c r="UIR2" s="294"/>
      <c r="UIS2" s="294"/>
      <c r="UIT2" s="294"/>
      <c r="UIU2" s="294"/>
      <c r="UIV2" s="294"/>
      <c r="UIW2" s="294"/>
      <c r="UIX2" s="294"/>
      <c r="UIY2" s="294"/>
      <c r="UIZ2" s="294"/>
      <c r="UJA2" s="294"/>
      <c r="UJB2" s="294"/>
      <c r="UJC2" s="294"/>
      <c r="UJD2" s="294"/>
      <c r="UJE2" s="294"/>
      <c r="UJF2" s="294"/>
      <c r="UJG2" s="294"/>
      <c r="UJH2" s="294"/>
      <c r="UJI2" s="294"/>
      <c r="UJJ2" s="294"/>
      <c r="UJK2" s="294"/>
      <c r="UJL2" s="294"/>
      <c r="UJM2" s="294"/>
      <c r="UJN2" s="294"/>
      <c r="UJO2" s="294"/>
      <c r="UJP2" s="294"/>
      <c r="UJQ2" s="294"/>
      <c r="UJR2" s="294"/>
      <c r="UJS2" s="294"/>
      <c r="UJT2" s="294"/>
      <c r="UJU2" s="294"/>
      <c r="UJV2" s="294"/>
      <c r="UJW2" s="294"/>
      <c r="UJX2" s="294"/>
      <c r="UJY2" s="294"/>
      <c r="UJZ2" s="294"/>
      <c r="UKA2" s="294"/>
      <c r="UKB2" s="294"/>
      <c r="UKC2" s="294"/>
      <c r="UKD2" s="294"/>
      <c r="UKE2" s="294"/>
      <c r="UKF2" s="294"/>
      <c r="UKG2" s="294"/>
      <c r="UKH2" s="294"/>
      <c r="UKI2" s="294"/>
      <c r="UKJ2" s="294"/>
      <c r="UKK2" s="294"/>
      <c r="UKL2" s="294"/>
      <c r="UKM2" s="294"/>
      <c r="UKN2" s="294"/>
      <c r="UKO2" s="294"/>
      <c r="UKP2" s="294"/>
      <c r="UKQ2" s="294"/>
      <c r="UKR2" s="294"/>
      <c r="UKS2" s="294"/>
      <c r="UKT2" s="294"/>
      <c r="UKU2" s="294"/>
      <c r="UKV2" s="294"/>
      <c r="UKW2" s="294"/>
      <c r="UKX2" s="294"/>
      <c r="UKY2" s="294"/>
      <c r="UKZ2" s="294"/>
      <c r="ULA2" s="294"/>
      <c r="ULB2" s="294"/>
      <c r="ULC2" s="294"/>
      <c r="ULD2" s="294"/>
      <c r="ULE2" s="294"/>
      <c r="ULF2" s="294"/>
      <c r="ULG2" s="294"/>
      <c r="ULH2" s="294"/>
      <c r="ULI2" s="294"/>
      <c r="ULJ2" s="294"/>
      <c r="ULK2" s="294"/>
      <c r="ULL2" s="294"/>
      <c r="ULM2" s="294"/>
      <c r="ULN2" s="294"/>
      <c r="ULO2" s="294"/>
      <c r="ULP2" s="294"/>
      <c r="ULQ2" s="294"/>
      <c r="ULR2" s="294"/>
      <c r="ULS2" s="294"/>
      <c r="ULT2" s="294"/>
      <c r="ULU2" s="294"/>
      <c r="ULV2" s="294"/>
      <c r="ULW2" s="294"/>
      <c r="ULX2" s="294"/>
      <c r="ULY2" s="294"/>
      <c r="ULZ2" s="294"/>
      <c r="UMA2" s="294"/>
      <c r="UMB2" s="294"/>
      <c r="UMC2" s="294"/>
      <c r="UMD2" s="294"/>
      <c r="UME2" s="294"/>
      <c r="UMF2" s="294"/>
      <c r="UMG2" s="294"/>
      <c r="UMH2" s="294"/>
      <c r="UMI2" s="294"/>
      <c r="UMJ2" s="294"/>
      <c r="UMK2" s="294"/>
      <c r="UML2" s="294"/>
      <c r="UMM2" s="294"/>
      <c r="UMN2" s="294"/>
      <c r="UMO2" s="294"/>
      <c r="UMP2" s="294"/>
      <c r="UMQ2" s="294"/>
      <c r="UMR2" s="294"/>
      <c r="UMS2" s="294"/>
      <c r="UMT2" s="294"/>
      <c r="UMU2" s="294"/>
      <c r="UMV2" s="294"/>
      <c r="UMW2" s="294"/>
      <c r="UMX2" s="294"/>
      <c r="UMY2" s="294"/>
      <c r="UMZ2" s="294"/>
      <c r="UNA2" s="294"/>
      <c r="UNB2" s="294"/>
      <c r="UNC2" s="294"/>
      <c r="UND2" s="294"/>
      <c r="UNE2" s="294"/>
      <c r="UNF2" s="294"/>
      <c r="UNG2" s="294"/>
      <c r="UNH2" s="294"/>
      <c r="UNI2" s="294"/>
      <c r="UNJ2" s="294"/>
      <c r="UNK2" s="294"/>
      <c r="UNL2" s="294"/>
      <c r="UNM2" s="294"/>
      <c r="UNN2" s="294"/>
      <c r="UNO2" s="294"/>
      <c r="UNP2" s="294"/>
      <c r="UNQ2" s="294"/>
      <c r="UNR2" s="294"/>
      <c r="UNS2" s="294"/>
      <c r="UNT2" s="294"/>
      <c r="UNU2" s="294"/>
      <c r="UNV2" s="294"/>
      <c r="UNW2" s="294"/>
      <c r="UNX2" s="294"/>
      <c r="UNY2" s="294"/>
      <c r="UNZ2" s="294"/>
      <c r="UOA2" s="294"/>
      <c r="UOB2" s="294"/>
      <c r="UOC2" s="294"/>
      <c r="UOD2" s="294"/>
      <c r="UOE2" s="294"/>
      <c r="UOF2" s="294"/>
      <c r="UOG2" s="294"/>
      <c r="UOH2" s="294"/>
      <c r="UOI2" s="294"/>
      <c r="UOJ2" s="294"/>
      <c r="UOK2" s="294"/>
      <c r="UOL2" s="294"/>
      <c r="UOM2" s="294"/>
      <c r="UON2" s="294"/>
      <c r="UOO2" s="294"/>
      <c r="UOP2" s="294"/>
      <c r="UOQ2" s="294"/>
      <c r="UOR2" s="294"/>
      <c r="UOS2" s="294"/>
      <c r="UOT2" s="294"/>
      <c r="UOU2" s="294"/>
      <c r="UOV2" s="294"/>
      <c r="UOW2" s="294"/>
      <c r="UOX2" s="294"/>
      <c r="UOY2" s="294"/>
      <c r="UOZ2" s="294"/>
      <c r="UPA2" s="294"/>
      <c r="UPB2" s="294"/>
      <c r="UPC2" s="294"/>
      <c r="UPD2" s="294"/>
      <c r="UPE2" s="294"/>
      <c r="UPF2" s="294"/>
      <c r="UPG2" s="294"/>
      <c r="UPH2" s="294"/>
      <c r="UPI2" s="294"/>
      <c r="UPJ2" s="294"/>
      <c r="UPK2" s="294"/>
      <c r="UPL2" s="294"/>
      <c r="UPM2" s="294"/>
      <c r="UPN2" s="294"/>
      <c r="UPO2" s="294"/>
      <c r="UPP2" s="294"/>
      <c r="UPQ2" s="294"/>
      <c r="UPR2" s="294"/>
      <c r="UPS2" s="294"/>
      <c r="UPT2" s="294"/>
      <c r="UPU2" s="294"/>
      <c r="UPV2" s="294"/>
      <c r="UPW2" s="294"/>
      <c r="UPX2" s="294"/>
      <c r="UPY2" s="294"/>
      <c r="UPZ2" s="294"/>
      <c r="UQA2" s="294"/>
      <c r="UQB2" s="294"/>
      <c r="UQC2" s="294"/>
      <c r="UQD2" s="294"/>
      <c r="UQE2" s="294"/>
      <c r="UQF2" s="294"/>
      <c r="UQG2" s="294"/>
      <c r="UQH2" s="294"/>
      <c r="UQI2" s="294"/>
      <c r="UQJ2" s="294"/>
      <c r="UQK2" s="294"/>
      <c r="UQL2" s="294"/>
      <c r="UQM2" s="294"/>
      <c r="UQN2" s="294"/>
      <c r="UQO2" s="294"/>
      <c r="UQP2" s="294"/>
      <c r="UQQ2" s="294"/>
      <c r="UQR2" s="294"/>
      <c r="UQS2" s="294"/>
      <c r="UQT2" s="294"/>
      <c r="UQU2" s="294"/>
      <c r="UQV2" s="294"/>
      <c r="UQW2" s="294"/>
      <c r="UQX2" s="294"/>
      <c r="UQY2" s="294"/>
      <c r="UQZ2" s="294"/>
      <c r="URA2" s="294"/>
      <c r="URB2" s="294"/>
      <c r="URC2" s="294"/>
      <c r="URD2" s="294"/>
      <c r="URE2" s="294"/>
      <c r="URF2" s="294"/>
      <c r="URG2" s="294"/>
      <c r="URH2" s="294"/>
      <c r="URI2" s="294"/>
      <c r="URJ2" s="294"/>
      <c r="URK2" s="294"/>
      <c r="URL2" s="294"/>
      <c r="URM2" s="294"/>
      <c r="URN2" s="294"/>
      <c r="URO2" s="294"/>
      <c r="URP2" s="294"/>
      <c r="URQ2" s="294"/>
      <c r="URR2" s="294"/>
      <c r="URS2" s="294"/>
      <c r="URT2" s="294"/>
      <c r="URU2" s="294"/>
      <c r="URV2" s="294"/>
      <c r="URW2" s="294"/>
      <c r="URX2" s="294"/>
      <c r="URY2" s="294"/>
      <c r="URZ2" s="294"/>
      <c r="USA2" s="294"/>
      <c r="USB2" s="294"/>
      <c r="USC2" s="294"/>
      <c r="USD2" s="294"/>
      <c r="USE2" s="294"/>
      <c r="USF2" s="294"/>
      <c r="USG2" s="294"/>
      <c r="USH2" s="294"/>
      <c r="USI2" s="294"/>
      <c r="USJ2" s="294"/>
      <c r="USK2" s="294"/>
      <c r="USL2" s="294"/>
      <c r="USM2" s="294"/>
      <c r="USN2" s="294"/>
      <c r="USO2" s="294"/>
      <c r="USP2" s="294"/>
      <c r="USQ2" s="294"/>
      <c r="USR2" s="294"/>
      <c r="USS2" s="294"/>
      <c r="UST2" s="294"/>
      <c r="USU2" s="294"/>
      <c r="USV2" s="294"/>
      <c r="USW2" s="294"/>
      <c r="USX2" s="294"/>
      <c r="USY2" s="294"/>
      <c r="USZ2" s="294"/>
      <c r="UTA2" s="294"/>
      <c r="UTB2" s="294"/>
      <c r="UTC2" s="294"/>
      <c r="UTD2" s="294"/>
      <c r="UTE2" s="294"/>
      <c r="UTF2" s="294"/>
      <c r="UTG2" s="294"/>
      <c r="UTH2" s="294"/>
      <c r="UTI2" s="294"/>
      <c r="UTJ2" s="294"/>
      <c r="UTK2" s="294"/>
      <c r="UTL2" s="294"/>
      <c r="UTM2" s="294"/>
      <c r="UTN2" s="294"/>
      <c r="UTO2" s="294"/>
      <c r="UTP2" s="294"/>
      <c r="UTQ2" s="294"/>
      <c r="UTR2" s="294"/>
      <c r="UTS2" s="294"/>
      <c r="UTT2" s="294"/>
      <c r="UTU2" s="294"/>
      <c r="UTV2" s="294"/>
      <c r="UTW2" s="294"/>
      <c r="UTX2" s="294"/>
      <c r="UTY2" s="294"/>
      <c r="UTZ2" s="294"/>
      <c r="UUA2" s="294"/>
      <c r="UUB2" s="294"/>
      <c r="UUC2" s="294"/>
      <c r="UUD2" s="294"/>
      <c r="UUE2" s="294"/>
      <c r="UUF2" s="294"/>
      <c r="UUG2" s="294"/>
      <c r="UUH2" s="294"/>
      <c r="UUI2" s="294"/>
      <c r="UUJ2" s="294"/>
      <c r="UUK2" s="294"/>
      <c r="UUL2" s="294"/>
      <c r="UUM2" s="294"/>
      <c r="UUN2" s="294"/>
      <c r="UUO2" s="294"/>
      <c r="UUP2" s="294"/>
      <c r="UUQ2" s="294"/>
      <c r="UUR2" s="294"/>
      <c r="UUS2" s="294"/>
      <c r="UUT2" s="294"/>
      <c r="UUU2" s="294"/>
      <c r="UUV2" s="294"/>
      <c r="UUW2" s="294"/>
      <c r="UUX2" s="294"/>
      <c r="UUY2" s="294"/>
      <c r="UUZ2" s="294"/>
      <c r="UVA2" s="294"/>
      <c r="UVB2" s="294"/>
      <c r="UVC2" s="294"/>
      <c r="UVD2" s="294"/>
      <c r="UVE2" s="294"/>
      <c r="UVF2" s="294"/>
      <c r="UVG2" s="294"/>
      <c r="UVH2" s="294"/>
      <c r="UVI2" s="294"/>
      <c r="UVJ2" s="294"/>
      <c r="UVK2" s="294"/>
      <c r="UVL2" s="294"/>
      <c r="UVM2" s="294"/>
      <c r="UVN2" s="294"/>
      <c r="UVO2" s="294"/>
      <c r="UVP2" s="294"/>
      <c r="UVQ2" s="294"/>
      <c r="UVR2" s="294"/>
      <c r="UVS2" s="294"/>
      <c r="UVT2" s="294"/>
      <c r="UVU2" s="294"/>
      <c r="UVV2" s="294"/>
      <c r="UVW2" s="294"/>
      <c r="UVX2" s="294"/>
      <c r="UVY2" s="294"/>
      <c r="UVZ2" s="294"/>
      <c r="UWA2" s="294"/>
      <c r="UWB2" s="294"/>
      <c r="UWC2" s="294"/>
      <c r="UWD2" s="294"/>
      <c r="UWE2" s="294"/>
      <c r="UWF2" s="294"/>
      <c r="UWG2" s="294"/>
      <c r="UWH2" s="294"/>
      <c r="UWI2" s="294"/>
      <c r="UWJ2" s="294"/>
      <c r="UWK2" s="294"/>
      <c r="UWL2" s="294"/>
      <c r="UWM2" s="294"/>
      <c r="UWN2" s="294"/>
      <c r="UWO2" s="294"/>
      <c r="UWP2" s="294"/>
      <c r="UWQ2" s="294"/>
      <c r="UWR2" s="294"/>
      <c r="UWS2" s="294"/>
      <c r="UWT2" s="294"/>
      <c r="UWU2" s="294"/>
      <c r="UWV2" s="294"/>
      <c r="UWW2" s="294"/>
      <c r="UWX2" s="294"/>
      <c r="UWY2" s="294"/>
      <c r="UWZ2" s="294"/>
      <c r="UXA2" s="294"/>
      <c r="UXB2" s="294"/>
      <c r="UXC2" s="294"/>
      <c r="UXD2" s="294"/>
      <c r="UXE2" s="294"/>
      <c r="UXF2" s="294"/>
      <c r="UXG2" s="294"/>
      <c r="UXH2" s="294"/>
      <c r="UXI2" s="294"/>
      <c r="UXJ2" s="294"/>
      <c r="UXK2" s="294"/>
      <c r="UXL2" s="294"/>
      <c r="UXM2" s="294"/>
      <c r="UXN2" s="294"/>
      <c r="UXO2" s="294"/>
      <c r="UXP2" s="294"/>
      <c r="UXQ2" s="294"/>
      <c r="UXR2" s="294"/>
      <c r="UXS2" s="294"/>
      <c r="UXT2" s="294"/>
      <c r="UXU2" s="294"/>
      <c r="UXV2" s="294"/>
      <c r="UXW2" s="294"/>
      <c r="UXX2" s="294"/>
      <c r="UXY2" s="294"/>
      <c r="UXZ2" s="294"/>
      <c r="UYA2" s="294"/>
      <c r="UYB2" s="294"/>
      <c r="UYC2" s="294"/>
      <c r="UYD2" s="294"/>
      <c r="UYE2" s="294"/>
      <c r="UYF2" s="294"/>
      <c r="UYG2" s="294"/>
      <c r="UYH2" s="294"/>
      <c r="UYI2" s="294"/>
      <c r="UYJ2" s="294"/>
      <c r="UYK2" s="294"/>
      <c r="UYL2" s="294"/>
      <c r="UYM2" s="294"/>
      <c r="UYN2" s="294"/>
      <c r="UYO2" s="294"/>
      <c r="UYP2" s="294"/>
      <c r="UYQ2" s="294"/>
      <c r="UYR2" s="294"/>
      <c r="UYS2" s="294"/>
      <c r="UYT2" s="294"/>
      <c r="UYU2" s="294"/>
      <c r="UYV2" s="294"/>
      <c r="UYW2" s="294"/>
      <c r="UYX2" s="294"/>
      <c r="UYY2" s="294"/>
      <c r="UYZ2" s="294"/>
      <c r="UZA2" s="294"/>
      <c r="UZB2" s="294"/>
      <c r="UZC2" s="294"/>
      <c r="UZD2" s="294"/>
      <c r="UZE2" s="294"/>
      <c r="UZF2" s="294"/>
      <c r="UZG2" s="294"/>
      <c r="UZH2" s="294"/>
      <c r="UZI2" s="294"/>
      <c r="UZJ2" s="294"/>
      <c r="UZK2" s="294"/>
      <c r="UZL2" s="294"/>
      <c r="UZM2" s="294"/>
      <c r="UZN2" s="294"/>
      <c r="UZO2" s="294"/>
      <c r="UZP2" s="294"/>
      <c r="UZQ2" s="294"/>
      <c r="UZR2" s="294"/>
      <c r="UZS2" s="294"/>
      <c r="UZT2" s="294"/>
      <c r="UZU2" s="294"/>
      <c r="UZV2" s="294"/>
      <c r="UZW2" s="294"/>
      <c r="UZX2" s="294"/>
      <c r="UZY2" s="294"/>
      <c r="UZZ2" s="294"/>
      <c r="VAA2" s="294"/>
      <c r="VAB2" s="294"/>
      <c r="VAC2" s="294"/>
      <c r="VAD2" s="294"/>
      <c r="VAE2" s="294"/>
      <c r="VAF2" s="294"/>
      <c r="VAG2" s="294"/>
      <c r="VAH2" s="294"/>
      <c r="VAI2" s="294"/>
      <c r="VAJ2" s="294"/>
      <c r="VAK2" s="294"/>
      <c r="VAL2" s="294"/>
      <c r="VAM2" s="294"/>
      <c r="VAN2" s="294"/>
      <c r="VAO2" s="294"/>
      <c r="VAP2" s="294"/>
      <c r="VAQ2" s="294"/>
      <c r="VAR2" s="294"/>
      <c r="VAS2" s="294"/>
      <c r="VAT2" s="294"/>
      <c r="VAU2" s="294"/>
      <c r="VAV2" s="294"/>
      <c r="VAW2" s="294"/>
      <c r="VAX2" s="294"/>
      <c r="VAY2" s="294"/>
      <c r="VAZ2" s="294"/>
      <c r="VBA2" s="294"/>
      <c r="VBB2" s="294"/>
      <c r="VBC2" s="294"/>
      <c r="VBD2" s="294"/>
      <c r="VBE2" s="294"/>
      <c r="VBF2" s="294"/>
      <c r="VBG2" s="294"/>
      <c r="VBH2" s="294"/>
      <c r="VBI2" s="294"/>
      <c r="VBJ2" s="294"/>
      <c r="VBK2" s="294"/>
      <c r="VBL2" s="294"/>
      <c r="VBM2" s="294"/>
      <c r="VBN2" s="294"/>
      <c r="VBO2" s="294"/>
      <c r="VBP2" s="294"/>
      <c r="VBQ2" s="294"/>
      <c r="VBR2" s="294"/>
      <c r="VBS2" s="294"/>
      <c r="VBT2" s="294"/>
      <c r="VBU2" s="294"/>
      <c r="VBV2" s="294"/>
      <c r="VBW2" s="294"/>
      <c r="VBX2" s="294"/>
      <c r="VBY2" s="294"/>
      <c r="VBZ2" s="294"/>
      <c r="VCA2" s="294"/>
      <c r="VCB2" s="294"/>
      <c r="VCC2" s="294"/>
      <c r="VCD2" s="294"/>
      <c r="VCE2" s="294"/>
      <c r="VCF2" s="294"/>
      <c r="VCG2" s="294"/>
      <c r="VCH2" s="294"/>
      <c r="VCI2" s="294"/>
      <c r="VCJ2" s="294"/>
      <c r="VCK2" s="294"/>
      <c r="VCL2" s="294"/>
      <c r="VCM2" s="294"/>
      <c r="VCN2" s="294"/>
      <c r="VCO2" s="294"/>
      <c r="VCP2" s="294"/>
      <c r="VCQ2" s="294"/>
      <c r="VCR2" s="294"/>
      <c r="VCS2" s="294"/>
      <c r="VCT2" s="294"/>
      <c r="VCU2" s="294"/>
      <c r="VCV2" s="294"/>
      <c r="VCW2" s="294"/>
      <c r="VCX2" s="294"/>
      <c r="VCY2" s="294"/>
      <c r="VCZ2" s="294"/>
      <c r="VDA2" s="294"/>
      <c r="VDB2" s="294"/>
      <c r="VDC2" s="294"/>
      <c r="VDD2" s="294"/>
      <c r="VDE2" s="294"/>
      <c r="VDF2" s="294"/>
      <c r="VDG2" s="294"/>
      <c r="VDH2" s="294"/>
      <c r="VDI2" s="294"/>
      <c r="VDJ2" s="294"/>
      <c r="VDK2" s="294"/>
      <c r="VDL2" s="294"/>
      <c r="VDM2" s="294"/>
      <c r="VDN2" s="294"/>
      <c r="VDO2" s="294"/>
      <c r="VDP2" s="294"/>
      <c r="VDQ2" s="294"/>
      <c r="VDR2" s="294"/>
      <c r="VDS2" s="294"/>
      <c r="VDT2" s="294"/>
      <c r="VDU2" s="294"/>
      <c r="VDV2" s="294"/>
      <c r="VDW2" s="294"/>
      <c r="VDX2" s="294"/>
      <c r="VDY2" s="294"/>
      <c r="VDZ2" s="294"/>
      <c r="VEA2" s="294"/>
      <c r="VEB2" s="294"/>
      <c r="VEC2" s="294"/>
      <c r="VED2" s="294"/>
      <c r="VEE2" s="294"/>
      <c r="VEF2" s="294"/>
      <c r="VEG2" s="294"/>
      <c r="VEH2" s="294"/>
      <c r="VEI2" s="294"/>
      <c r="VEJ2" s="294"/>
      <c r="VEK2" s="294"/>
      <c r="VEL2" s="294"/>
      <c r="VEM2" s="294"/>
      <c r="VEN2" s="294"/>
      <c r="VEO2" s="294"/>
      <c r="VEP2" s="294"/>
      <c r="VEQ2" s="294"/>
      <c r="VER2" s="294"/>
      <c r="VES2" s="294"/>
      <c r="VET2" s="294"/>
      <c r="VEU2" s="294"/>
      <c r="VEV2" s="294"/>
      <c r="VEW2" s="294"/>
      <c r="VEX2" s="294"/>
      <c r="VEY2" s="294"/>
      <c r="VEZ2" s="294"/>
      <c r="VFA2" s="294"/>
      <c r="VFB2" s="294"/>
      <c r="VFC2" s="294"/>
      <c r="VFD2" s="294"/>
      <c r="VFE2" s="294"/>
      <c r="VFF2" s="294"/>
      <c r="VFG2" s="294"/>
      <c r="VFH2" s="294"/>
      <c r="VFI2" s="294"/>
      <c r="VFJ2" s="294"/>
      <c r="VFK2" s="294"/>
      <c r="VFL2" s="294"/>
      <c r="VFM2" s="294"/>
      <c r="VFN2" s="294"/>
      <c r="VFO2" s="294"/>
      <c r="VFP2" s="294"/>
      <c r="VFQ2" s="294"/>
      <c r="VFR2" s="294"/>
      <c r="VFS2" s="294"/>
      <c r="VFT2" s="294"/>
      <c r="VFU2" s="294"/>
      <c r="VFV2" s="294"/>
      <c r="VFW2" s="294"/>
      <c r="VFX2" s="294"/>
      <c r="VFY2" s="294"/>
      <c r="VFZ2" s="294"/>
      <c r="VGA2" s="294"/>
      <c r="VGB2" s="294"/>
      <c r="VGC2" s="294"/>
      <c r="VGD2" s="294"/>
      <c r="VGE2" s="294"/>
      <c r="VGF2" s="294"/>
      <c r="VGG2" s="294"/>
      <c r="VGH2" s="294"/>
      <c r="VGI2" s="294"/>
      <c r="VGJ2" s="294"/>
      <c r="VGK2" s="294"/>
      <c r="VGL2" s="294"/>
      <c r="VGM2" s="294"/>
      <c r="VGN2" s="294"/>
      <c r="VGO2" s="294"/>
      <c r="VGP2" s="294"/>
      <c r="VGQ2" s="294"/>
      <c r="VGR2" s="294"/>
      <c r="VGS2" s="294"/>
      <c r="VGT2" s="294"/>
      <c r="VGU2" s="294"/>
      <c r="VGV2" s="294"/>
      <c r="VGW2" s="294"/>
      <c r="VGX2" s="294"/>
      <c r="VGY2" s="294"/>
      <c r="VGZ2" s="294"/>
      <c r="VHA2" s="294"/>
      <c r="VHB2" s="294"/>
      <c r="VHC2" s="294"/>
      <c r="VHD2" s="294"/>
      <c r="VHE2" s="294"/>
      <c r="VHF2" s="294"/>
      <c r="VHG2" s="294"/>
      <c r="VHH2" s="294"/>
      <c r="VHI2" s="294"/>
      <c r="VHJ2" s="294"/>
      <c r="VHK2" s="294"/>
      <c r="VHL2" s="294"/>
      <c r="VHM2" s="294"/>
      <c r="VHN2" s="294"/>
      <c r="VHO2" s="294"/>
      <c r="VHP2" s="294"/>
      <c r="VHQ2" s="294"/>
      <c r="VHR2" s="294"/>
      <c r="VHS2" s="294"/>
      <c r="VHT2" s="294"/>
      <c r="VHU2" s="294"/>
      <c r="VHV2" s="294"/>
      <c r="VHW2" s="294"/>
      <c r="VHX2" s="294"/>
      <c r="VHY2" s="294"/>
      <c r="VHZ2" s="294"/>
      <c r="VIA2" s="294"/>
      <c r="VIB2" s="294"/>
      <c r="VIC2" s="294"/>
      <c r="VID2" s="294"/>
      <c r="VIE2" s="294"/>
      <c r="VIF2" s="294"/>
      <c r="VIG2" s="294"/>
      <c r="VIH2" s="294"/>
      <c r="VII2" s="294"/>
      <c r="VIJ2" s="294"/>
      <c r="VIK2" s="294"/>
      <c r="VIL2" s="294"/>
      <c r="VIM2" s="294"/>
      <c r="VIN2" s="294"/>
      <c r="VIO2" s="294"/>
      <c r="VIP2" s="294"/>
      <c r="VIQ2" s="294"/>
      <c r="VIR2" s="294"/>
      <c r="VIS2" s="294"/>
      <c r="VIT2" s="294"/>
      <c r="VIU2" s="294"/>
      <c r="VIV2" s="294"/>
      <c r="VIW2" s="294"/>
      <c r="VIX2" s="294"/>
      <c r="VIY2" s="294"/>
      <c r="VIZ2" s="294"/>
      <c r="VJA2" s="294"/>
      <c r="VJB2" s="294"/>
      <c r="VJC2" s="294"/>
      <c r="VJD2" s="294"/>
      <c r="VJE2" s="294"/>
      <c r="VJF2" s="294"/>
      <c r="VJG2" s="294"/>
      <c r="VJH2" s="294"/>
      <c r="VJI2" s="294"/>
      <c r="VJJ2" s="294"/>
      <c r="VJK2" s="294"/>
      <c r="VJL2" s="294"/>
      <c r="VJM2" s="294"/>
      <c r="VJN2" s="294"/>
      <c r="VJO2" s="294"/>
      <c r="VJP2" s="294"/>
      <c r="VJQ2" s="294"/>
      <c r="VJR2" s="294"/>
      <c r="VJS2" s="294"/>
      <c r="VJT2" s="294"/>
      <c r="VJU2" s="294"/>
      <c r="VJV2" s="294"/>
      <c r="VJW2" s="294"/>
      <c r="VJX2" s="294"/>
      <c r="VJY2" s="294"/>
      <c r="VJZ2" s="294"/>
      <c r="VKA2" s="294"/>
      <c r="VKB2" s="294"/>
      <c r="VKC2" s="294"/>
      <c r="VKD2" s="294"/>
      <c r="VKE2" s="294"/>
      <c r="VKF2" s="294"/>
      <c r="VKG2" s="294"/>
      <c r="VKH2" s="294"/>
      <c r="VKI2" s="294"/>
      <c r="VKJ2" s="294"/>
      <c r="VKK2" s="294"/>
      <c r="VKL2" s="294"/>
      <c r="VKM2" s="294"/>
      <c r="VKN2" s="294"/>
      <c r="VKO2" s="294"/>
      <c r="VKP2" s="294"/>
      <c r="VKQ2" s="294"/>
      <c r="VKR2" s="294"/>
      <c r="VKS2" s="294"/>
      <c r="VKT2" s="294"/>
      <c r="VKU2" s="294"/>
      <c r="VKV2" s="294"/>
      <c r="VKW2" s="294"/>
      <c r="VKX2" s="294"/>
      <c r="VKY2" s="294"/>
      <c r="VKZ2" s="294"/>
      <c r="VLA2" s="294"/>
      <c r="VLB2" s="294"/>
      <c r="VLC2" s="294"/>
      <c r="VLD2" s="294"/>
      <c r="VLE2" s="294"/>
      <c r="VLF2" s="294"/>
      <c r="VLG2" s="294"/>
      <c r="VLH2" s="294"/>
      <c r="VLI2" s="294"/>
      <c r="VLJ2" s="294"/>
      <c r="VLK2" s="294"/>
      <c r="VLL2" s="294"/>
      <c r="VLM2" s="294"/>
      <c r="VLN2" s="294"/>
      <c r="VLO2" s="294"/>
      <c r="VLP2" s="294"/>
      <c r="VLQ2" s="294"/>
      <c r="VLR2" s="294"/>
      <c r="VLS2" s="294"/>
      <c r="VLT2" s="294"/>
      <c r="VLU2" s="294"/>
      <c r="VLV2" s="294"/>
      <c r="VLW2" s="294"/>
      <c r="VLX2" s="294"/>
      <c r="VLY2" s="294"/>
      <c r="VLZ2" s="294"/>
      <c r="VMA2" s="294"/>
      <c r="VMB2" s="294"/>
      <c r="VMC2" s="294"/>
      <c r="VMD2" s="294"/>
      <c r="VME2" s="294"/>
      <c r="VMF2" s="294"/>
      <c r="VMG2" s="294"/>
      <c r="VMH2" s="294"/>
      <c r="VMI2" s="294"/>
      <c r="VMJ2" s="294"/>
      <c r="VMK2" s="294"/>
      <c r="VML2" s="294"/>
      <c r="VMM2" s="294"/>
      <c r="VMN2" s="294"/>
      <c r="VMO2" s="294"/>
      <c r="VMP2" s="294"/>
      <c r="VMQ2" s="294"/>
      <c r="VMR2" s="294"/>
      <c r="VMS2" s="294"/>
      <c r="VMT2" s="294"/>
      <c r="VMU2" s="294"/>
      <c r="VMV2" s="294"/>
      <c r="VMW2" s="294"/>
      <c r="VMX2" s="294"/>
      <c r="VMY2" s="294"/>
      <c r="VMZ2" s="294"/>
      <c r="VNA2" s="294"/>
      <c r="VNB2" s="294"/>
      <c r="VNC2" s="294"/>
      <c r="VND2" s="294"/>
      <c r="VNE2" s="294"/>
      <c r="VNF2" s="294"/>
      <c r="VNG2" s="294"/>
      <c r="VNH2" s="294"/>
      <c r="VNI2" s="294"/>
      <c r="VNJ2" s="294"/>
      <c r="VNK2" s="294"/>
      <c r="VNL2" s="294"/>
      <c r="VNM2" s="294"/>
      <c r="VNN2" s="294"/>
      <c r="VNO2" s="294"/>
      <c r="VNP2" s="294"/>
      <c r="VNQ2" s="294"/>
      <c r="VNR2" s="294"/>
      <c r="VNS2" s="294"/>
      <c r="VNT2" s="294"/>
      <c r="VNU2" s="294"/>
      <c r="VNV2" s="294"/>
      <c r="VNW2" s="294"/>
      <c r="VNX2" s="294"/>
      <c r="VNY2" s="294"/>
      <c r="VNZ2" s="294"/>
      <c r="VOA2" s="294"/>
      <c r="VOB2" s="294"/>
      <c r="VOC2" s="294"/>
      <c r="VOD2" s="294"/>
      <c r="VOE2" s="294"/>
      <c r="VOF2" s="294"/>
      <c r="VOG2" s="294"/>
      <c r="VOH2" s="294"/>
      <c r="VOI2" s="294"/>
      <c r="VOJ2" s="294"/>
      <c r="VOK2" s="294"/>
      <c r="VOL2" s="294"/>
      <c r="VOM2" s="294"/>
      <c r="VON2" s="294"/>
      <c r="VOO2" s="294"/>
      <c r="VOP2" s="294"/>
      <c r="VOQ2" s="294"/>
      <c r="VOR2" s="294"/>
      <c r="VOS2" s="294"/>
      <c r="VOT2" s="294"/>
      <c r="VOU2" s="294"/>
      <c r="VOV2" s="294"/>
      <c r="VOW2" s="294"/>
      <c r="VOX2" s="294"/>
      <c r="VOY2" s="294"/>
      <c r="VOZ2" s="294"/>
      <c r="VPA2" s="294"/>
      <c r="VPB2" s="294"/>
      <c r="VPC2" s="294"/>
      <c r="VPD2" s="294"/>
      <c r="VPE2" s="294"/>
      <c r="VPF2" s="294"/>
      <c r="VPG2" s="294"/>
      <c r="VPH2" s="294"/>
      <c r="VPI2" s="294"/>
      <c r="VPJ2" s="294"/>
      <c r="VPK2" s="294"/>
      <c r="VPL2" s="294"/>
      <c r="VPM2" s="294"/>
      <c r="VPN2" s="294"/>
      <c r="VPO2" s="294"/>
      <c r="VPP2" s="294"/>
      <c r="VPQ2" s="294"/>
      <c r="VPR2" s="294"/>
      <c r="VPS2" s="294"/>
      <c r="VPT2" s="294"/>
      <c r="VPU2" s="294"/>
      <c r="VPV2" s="294"/>
      <c r="VPW2" s="294"/>
      <c r="VPX2" s="294"/>
      <c r="VPY2" s="294"/>
      <c r="VPZ2" s="294"/>
      <c r="VQA2" s="294"/>
      <c r="VQB2" s="294"/>
      <c r="VQC2" s="294"/>
      <c r="VQD2" s="294"/>
      <c r="VQE2" s="294"/>
      <c r="VQF2" s="294"/>
      <c r="VQG2" s="294"/>
      <c r="VQH2" s="294"/>
      <c r="VQI2" s="294"/>
      <c r="VQJ2" s="294"/>
      <c r="VQK2" s="294"/>
      <c r="VQL2" s="294"/>
      <c r="VQM2" s="294"/>
      <c r="VQN2" s="294"/>
      <c r="VQO2" s="294"/>
      <c r="VQP2" s="294"/>
      <c r="VQQ2" s="294"/>
      <c r="VQR2" s="294"/>
      <c r="VQS2" s="294"/>
      <c r="VQT2" s="294"/>
      <c r="VQU2" s="294"/>
      <c r="VQV2" s="294"/>
      <c r="VQW2" s="294"/>
      <c r="VQX2" s="294"/>
      <c r="VQY2" s="294"/>
      <c r="VQZ2" s="294"/>
      <c r="VRA2" s="294"/>
      <c r="VRB2" s="294"/>
      <c r="VRC2" s="294"/>
      <c r="VRD2" s="294"/>
      <c r="VRE2" s="294"/>
      <c r="VRF2" s="294"/>
      <c r="VRG2" s="294"/>
      <c r="VRH2" s="294"/>
      <c r="VRI2" s="294"/>
      <c r="VRJ2" s="294"/>
      <c r="VRK2" s="294"/>
      <c r="VRL2" s="294"/>
      <c r="VRM2" s="294"/>
      <c r="VRN2" s="294"/>
      <c r="VRO2" s="294"/>
      <c r="VRP2" s="294"/>
      <c r="VRQ2" s="294"/>
      <c r="VRR2" s="294"/>
      <c r="VRS2" s="294"/>
      <c r="VRT2" s="294"/>
      <c r="VRU2" s="294"/>
      <c r="VRV2" s="294"/>
      <c r="VRW2" s="294"/>
      <c r="VRX2" s="294"/>
      <c r="VRY2" s="294"/>
      <c r="VRZ2" s="294"/>
      <c r="VSA2" s="294"/>
      <c r="VSB2" s="294"/>
      <c r="VSC2" s="294"/>
      <c r="VSD2" s="294"/>
      <c r="VSE2" s="294"/>
      <c r="VSF2" s="294"/>
      <c r="VSG2" s="294"/>
      <c r="VSH2" s="294"/>
      <c r="VSI2" s="294"/>
      <c r="VSJ2" s="294"/>
      <c r="VSK2" s="294"/>
      <c r="VSL2" s="294"/>
      <c r="VSM2" s="294"/>
      <c r="VSN2" s="294"/>
      <c r="VSO2" s="294"/>
      <c r="VSP2" s="294"/>
      <c r="VSQ2" s="294"/>
      <c r="VSR2" s="294"/>
      <c r="VSS2" s="294"/>
      <c r="VST2" s="294"/>
      <c r="VSU2" s="294"/>
      <c r="VSV2" s="294"/>
      <c r="VSW2" s="294"/>
      <c r="VSX2" s="294"/>
      <c r="VSY2" s="294"/>
      <c r="VSZ2" s="294"/>
      <c r="VTA2" s="294"/>
      <c r="VTB2" s="294"/>
      <c r="VTC2" s="294"/>
      <c r="VTD2" s="294"/>
      <c r="VTE2" s="294"/>
      <c r="VTF2" s="294"/>
      <c r="VTG2" s="294"/>
      <c r="VTH2" s="294"/>
      <c r="VTI2" s="294"/>
      <c r="VTJ2" s="294"/>
      <c r="VTK2" s="294"/>
      <c r="VTL2" s="294"/>
      <c r="VTM2" s="294"/>
      <c r="VTN2" s="294"/>
      <c r="VTO2" s="294"/>
      <c r="VTP2" s="294"/>
      <c r="VTQ2" s="294"/>
      <c r="VTR2" s="294"/>
      <c r="VTS2" s="294"/>
      <c r="VTT2" s="294"/>
      <c r="VTU2" s="294"/>
      <c r="VTV2" s="294"/>
      <c r="VTW2" s="294"/>
      <c r="VTX2" s="294"/>
      <c r="VTY2" s="294"/>
      <c r="VTZ2" s="294"/>
      <c r="VUA2" s="294"/>
      <c r="VUB2" s="294"/>
      <c r="VUC2" s="294"/>
      <c r="VUD2" s="294"/>
      <c r="VUE2" s="294"/>
      <c r="VUF2" s="294"/>
      <c r="VUG2" s="294"/>
      <c r="VUH2" s="294"/>
      <c r="VUI2" s="294"/>
      <c r="VUJ2" s="294"/>
      <c r="VUK2" s="294"/>
      <c r="VUL2" s="294"/>
      <c r="VUM2" s="294"/>
      <c r="VUN2" s="294"/>
      <c r="VUO2" s="294"/>
      <c r="VUP2" s="294"/>
      <c r="VUQ2" s="294"/>
      <c r="VUR2" s="294"/>
      <c r="VUS2" s="294"/>
      <c r="VUT2" s="294"/>
      <c r="VUU2" s="294"/>
      <c r="VUV2" s="294"/>
      <c r="VUW2" s="294"/>
      <c r="VUX2" s="294"/>
      <c r="VUY2" s="294"/>
      <c r="VUZ2" s="294"/>
      <c r="VVA2" s="294"/>
      <c r="VVB2" s="294"/>
      <c r="VVC2" s="294"/>
      <c r="VVD2" s="294"/>
      <c r="VVE2" s="294"/>
      <c r="VVF2" s="294"/>
      <c r="VVG2" s="294"/>
      <c r="VVH2" s="294"/>
      <c r="VVI2" s="294"/>
      <c r="VVJ2" s="294"/>
      <c r="VVK2" s="294"/>
      <c r="VVL2" s="294"/>
      <c r="VVM2" s="294"/>
      <c r="VVN2" s="294"/>
      <c r="VVO2" s="294"/>
      <c r="VVP2" s="294"/>
      <c r="VVQ2" s="294"/>
      <c r="VVR2" s="294"/>
      <c r="VVS2" s="294"/>
      <c r="VVT2" s="294"/>
      <c r="VVU2" s="294"/>
      <c r="VVV2" s="294"/>
      <c r="VVW2" s="294"/>
      <c r="VVX2" s="294"/>
      <c r="VVY2" s="294"/>
      <c r="VVZ2" s="294"/>
      <c r="VWA2" s="294"/>
      <c r="VWB2" s="294"/>
      <c r="VWC2" s="294"/>
      <c r="VWD2" s="294"/>
      <c r="VWE2" s="294"/>
      <c r="VWF2" s="294"/>
      <c r="VWG2" s="294"/>
      <c r="VWH2" s="294"/>
      <c r="VWI2" s="294"/>
      <c r="VWJ2" s="294"/>
      <c r="VWK2" s="294"/>
      <c r="VWL2" s="294"/>
      <c r="VWM2" s="294"/>
      <c r="VWN2" s="294"/>
      <c r="VWO2" s="294"/>
      <c r="VWP2" s="294"/>
      <c r="VWQ2" s="294"/>
      <c r="VWR2" s="294"/>
      <c r="VWS2" s="294"/>
      <c r="VWT2" s="294"/>
      <c r="VWU2" s="294"/>
      <c r="VWV2" s="294"/>
      <c r="VWW2" s="294"/>
      <c r="VWX2" s="294"/>
      <c r="VWY2" s="294"/>
      <c r="VWZ2" s="294"/>
      <c r="VXA2" s="294"/>
      <c r="VXB2" s="294"/>
      <c r="VXC2" s="294"/>
      <c r="VXD2" s="294"/>
      <c r="VXE2" s="294"/>
      <c r="VXF2" s="294"/>
      <c r="VXG2" s="294"/>
      <c r="VXH2" s="294"/>
      <c r="VXI2" s="294"/>
      <c r="VXJ2" s="294"/>
      <c r="VXK2" s="294"/>
      <c r="VXL2" s="294"/>
      <c r="VXM2" s="294"/>
      <c r="VXN2" s="294"/>
      <c r="VXO2" s="294"/>
      <c r="VXP2" s="294"/>
      <c r="VXQ2" s="294"/>
      <c r="VXR2" s="294"/>
      <c r="VXS2" s="294"/>
      <c r="VXT2" s="294"/>
      <c r="VXU2" s="294"/>
      <c r="VXV2" s="294"/>
      <c r="VXW2" s="294"/>
      <c r="VXX2" s="294"/>
      <c r="VXY2" s="294"/>
      <c r="VXZ2" s="294"/>
      <c r="VYA2" s="294"/>
      <c r="VYB2" s="294"/>
      <c r="VYC2" s="294"/>
      <c r="VYD2" s="294"/>
      <c r="VYE2" s="294"/>
      <c r="VYF2" s="294"/>
      <c r="VYG2" s="294"/>
      <c r="VYH2" s="294"/>
      <c r="VYI2" s="294"/>
      <c r="VYJ2" s="294"/>
      <c r="VYK2" s="294"/>
      <c r="VYL2" s="294"/>
      <c r="VYM2" s="294"/>
      <c r="VYN2" s="294"/>
      <c r="VYO2" s="294"/>
      <c r="VYP2" s="294"/>
      <c r="VYQ2" s="294"/>
      <c r="VYR2" s="294"/>
      <c r="VYS2" s="294"/>
      <c r="VYT2" s="294"/>
      <c r="VYU2" s="294"/>
      <c r="VYV2" s="294"/>
      <c r="VYW2" s="294"/>
      <c r="VYX2" s="294"/>
      <c r="VYY2" s="294"/>
      <c r="VYZ2" s="294"/>
      <c r="VZA2" s="294"/>
      <c r="VZB2" s="294"/>
      <c r="VZC2" s="294"/>
      <c r="VZD2" s="294"/>
      <c r="VZE2" s="294"/>
      <c r="VZF2" s="294"/>
      <c r="VZG2" s="294"/>
      <c r="VZH2" s="294"/>
      <c r="VZI2" s="294"/>
      <c r="VZJ2" s="294"/>
      <c r="VZK2" s="294"/>
      <c r="VZL2" s="294"/>
      <c r="VZM2" s="294"/>
      <c r="VZN2" s="294"/>
      <c r="VZO2" s="294"/>
      <c r="VZP2" s="294"/>
      <c r="VZQ2" s="294"/>
      <c r="VZR2" s="294"/>
      <c r="VZS2" s="294"/>
      <c r="VZT2" s="294"/>
      <c r="VZU2" s="294"/>
      <c r="VZV2" s="294"/>
      <c r="VZW2" s="294"/>
      <c r="VZX2" s="294"/>
      <c r="VZY2" s="294"/>
      <c r="VZZ2" s="294"/>
      <c r="WAA2" s="294"/>
      <c r="WAB2" s="294"/>
      <c r="WAC2" s="294"/>
      <c r="WAD2" s="294"/>
      <c r="WAE2" s="294"/>
      <c r="WAF2" s="294"/>
      <c r="WAG2" s="294"/>
      <c r="WAH2" s="294"/>
      <c r="WAI2" s="294"/>
      <c r="WAJ2" s="294"/>
      <c r="WAK2" s="294"/>
      <c r="WAL2" s="294"/>
      <c r="WAM2" s="294"/>
      <c r="WAN2" s="294"/>
      <c r="WAO2" s="294"/>
      <c r="WAP2" s="294"/>
      <c r="WAQ2" s="294"/>
      <c r="WAR2" s="294"/>
      <c r="WAS2" s="294"/>
      <c r="WAT2" s="294"/>
      <c r="WAU2" s="294"/>
      <c r="WAV2" s="294"/>
      <c r="WAW2" s="294"/>
      <c r="WAX2" s="294"/>
      <c r="WAY2" s="294"/>
      <c r="WAZ2" s="294"/>
      <c r="WBA2" s="294"/>
      <c r="WBB2" s="294"/>
      <c r="WBC2" s="294"/>
      <c r="WBD2" s="294"/>
      <c r="WBE2" s="294"/>
      <c r="WBF2" s="294"/>
      <c r="WBG2" s="294"/>
      <c r="WBH2" s="294"/>
      <c r="WBI2" s="294"/>
      <c r="WBJ2" s="294"/>
      <c r="WBK2" s="294"/>
      <c r="WBL2" s="294"/>
      <c r="WBM2" s="294"/>
      <c r="WBN2" s="294"/>
      <c r="WBO2" s="294"/>
      <c r="WBP2" s="294"/>
      <c r="WBQ2" s="294"/>
      <c r="WBR2" s="294"/>
      <c r="WBS2" s="294"/>
      <c r="WBT2" s="294"/>
      <c r="WBU2" s="294"/>
      <c r="WBV2" s="294"/>
      <c r="WBW2" s="294"/>
      <c r="WBX2" s="294"/>
      <c r="WBY2" s="294"/>
      <c r="WBZ2" s="294"/>
      <c r="WCA2" s="294"/>
      <c r="WCB2" s="294"/>
      <c r="WCC2" s="294"/>
      <c r="WCD2" s="294"/>
      <c r="WCE2" s="294"/>
      <c r="WCF2" s="294"/>
      <c r="WCG2" s="294"/>
      <c r="WCH2" s="294"/>
      <c r="WCI2" s="294"/>
      <c r="WCJ2" s="294"/>
      <c r="WCK2" s="294"/>
      <c r="WCL2" s="294"/>
      <c r="WCM2" s="294"/>
      <c r="WCN2" s="294"/>
      <c r="WCO2" s="294"/>
      <c r="WCP2" s="294"/>
      <c r="WCQ2" s="294"/>
      <c r="WCR2" s="294"/>
      <c r="WCS2" s="294"/>
      <c r="WCT2" s="294"/>
      <c r="WCU2" s="294"/>
      <c r="WCV2" s="294"/>
      <c r="WCW2" s="294"/>
      <c r="WCX2" s="294"/>
      <c r="WCY2" s="294"/>
      <c r="WCZ2" s="294"/>
      <c r="WDA2" s="294"/>
      <c r="WDB2" s="294"/>
      <c r="WDC2" s="294"/>
      <c r="WDD2" s="294"/>
      <c r="WDE2" s="294"/>
      <c r="WDF2" s="294"/>
      <c r="WDG2" s="294"/>
      <c r="WDH2" s="294"/>
      <c r="WDI2" s="294"/>
      <c r="WDJ2" s="294"/>
      <c r="WDK2" s="294"/>
      <c r="WDL2" s="294"/>
      <c r="WDM2" s="294"/>
      <c r="WDN2" s="294"/>
      <c r="WDO2" s="294"/>
      <c r="WDP2" s="294"/>
      <c r="WDQ2" s="294"/>
      <c r="WDR2" s="294"/>
      <c r="WDS2" s="294"/>
      <c r="WDT2" s="294"/>
      <c r="WDU2" s="294"/>
      <c r="WDV2" s="294"/>
      <c r="WDW2" s="294"/>
      <c r="WDX2" s="294"/>
      <c r="WDY2" s="294"/>
      <c r="WDZ2" s="294"/>
      <c r="WEA2" s="294"/>
      <c r="WEB2" s="294"/>
      <c r="WEC2" s="294"/>
      <c r="WED2" s="294"/>
      <c r="WEE2" s="294"/>
      <c r="WEF2" s="294"/>
      <c r="WEG2" s="294"/>
      <c r="WEH2" s="294"/>
      <c r="WEI2" s="294"/>
      <c r="WEJ2" s="294"/>
      <c r="WEK2" s="294"/>
      <c r="WEL2" s="294"/>
      <c r="WEM2" s="294"/>
      <c r="WEN2" s="294"/>
      <c r="WEO2" s="294"/>
      <c r="WEP2" s="294"/>
      <c r="WEQ2" s="294"/>
      <c r="WER2" s="294"/>
      <c r="WES2" s="294"/>
      <c r="WET2" s="294"/>
      <c r="WEU2" s="294"/>
      <c r="WEV2" s="294"/>
      <c r="WEW2" s="294"/>
      <c r="WEX2" s="294"/>
      <c r="WEY2" s="294"/>
      <c r="WEZ2" s="294"/>
      <c r="WFA2" s="294"/>
      <c r="WFB2" s="294"/>
      <c r="WFC2" s="294"/>
      <c r="WFD2" s="294"/>
      <c r="WFE2" s="294"/>
      <c r="WFF2" s="294"/>
      <c r="WFG2" s="294"/>
      <c r="WFH2" s="294"/>
      <c r="WFI2" s="294"/>
      <c r="WFJ2" s="294"/>
      <c r="WFK2" s="294"/>
      <c r="WFL2" s="294"/>
      <c r="WFM2" s="294"/>
      <c r="WFN2" s="294"/>
      <c r="WFO2" s="294"/>
      <c r="WFP2" s="294"/>
      <c r="WFQ2" s="294"/>
      <c r="WFR2" s="294"/>
      <c r="WFS2" s="294"/>
      <c r="WFT2" s="294"/>
      <c r="WFU2" s="294"/>
      <c r="WFV2" s="294"/>
      <c r="WFW2" s="294"/>
      <c r="WFX2" s="294"/>
      <c r="WFY2" s="294"/>
      <c r="WFZ2" s="294"/>
      <c r="WGA2" s="294"/>
      <c r="WGB2" s="294"/>
      <c r="WGC2" s="294"/>
      <c r="WGD2" s="294"/>
      <c r="WGE2" s="294"/>
      <c r="WGF2" s="294"/>
      <c r="WGG2" s="294"/>
      <c r="WGH2" s="294"/>
      <c r="WGI2" s="294"/>
      <c r="WGJ2" s="294"/>
      <c r="WGK2" s="294"/>
      <c r="WGL2" s="294"/>
      <c r="WGM2" s="294"/>
      <c r="WGN2" s="294"/>
      <c r="WGO2" s="294"/>
      <c r="WGP2" s="294"/>
      <c r="WGQ2" s="294"/>
      <c r="WGR2" s="294"/>
      <c r="WGS2" s="294"/>
      <c r="WGT2" s="294"/>
      <c r="WGU2" s="294"/>
      <c r="WGV2" s="294"/>
      <c r="WGW2" s="294"/>
      <c r="WGX2" s="294"/>
      <c r="WGY2" s="294"/>
      <c r="WGZ2" s="294"/>
      <c r="WHA2" s="294"/>
      <c r="WHB2" s="294"/>
      <c r="WHC2" s="294"/>
      <c r="WHD2" s="294"/>
      <c r="WHE2" s="294"/>
      <c r="WHF2" s="294"/>
      <c r="WHG2" s="294"/>
      <c r="WHH2" s="294"/>
      <c r="WHI2" s="294"/>
      <c r="WHJ2" s="294"/>
      <c r="WHK2" s="294"/>
      <c r="WHL2" s="294"/>
      <c r="WHM2" s="294"/>
      <c r="WHN2" s="294"/>
      <c r="WHO2" s="294"/>
      <c r="WHP2" s="294"/>
      <c r="WHQ2" s="294"/>
      <c r="WHR2" s="294"/>
      <c r="WHS2" s="294"/>
      <c r="WHT2" s="294"/>
      <c r="WHU2" s="294"/>
      <c r="WHV2" s="294"/>
      <c r="WHW2" s="294"/>
      <c r="WHX2" s="294"/>
      <c r="WHY2" s="294"/>
      <c r="WHZ2" s="294"/>
      <c r="WIA2" s="294"/>
      <c r="WIB2" s="294"/>
      <c r="WIC2" s="294"/>
      <c r="WID2" s="294"/>
      <c r="WIE2" s="294"/>
      <c r="WIF2" s="294"/>
      <c r="WIG2" s="294"/>
      <c r="WIH2" s="294"/>
      <c r="WII2" s="294"/>
      <c r="WIJ2" s="294"/>
      <c r="WIK2" s="294"/>
      <c r="WIL2" s="294"/>
      <c r="WIM2" s="294"/>
      <c r="WIN2" s="294"/>
      <c r="WIO2" s="294"/>
      <c r="WIP2" s="294"/>
      <c r="WIQ2" s="294"/>
      <c r="WIR2" s="294"/>
      <c r="WIS2" s="294"/>
      <c r="WIT2" s="294"/>
      <c r="WIU2" s="294"/>
      <c r="WIV2" s="294"/>
      <c r="WIW2" s="294"/>
      <c r="WIX2" s="294"/>
      <c r="WIY2" s="294"/>
      <c r="WIZ2" s="294"/>
      <c r="WJA2" s="294"/>
      <c r="WJB2" s="294"/>
      <c r="WJC2" s="294"/>
      <c r="WJD2" s="294"/>
      <c r="WJE2" s="294"/>
      <c r="WJF2" s="294"/>
      <c r="WJG2" s="294"/>
      <c r="WJH2" s="294"/>
      <c r="WJI2" s="294"/>
      <c r="WJJ2" s="294"/>
      <c r="WJK2" s="294"/>
      <c r="WJL2" s="294"/>
      <c r="WJM2" s="294"/>
      <c r="WJN2" s="294"/>
      <c r="WJO2" s="294"/>
      <c r="WJP2" s="294"/>
      <c r="WJQ2" s="294"/>
      <c r="WJR2" s="294"/>
      <c r="WJS2" s="294"/>
      <c r="WJT2" s="294"/>
      <c r="WJU2" s="294"/>
      <c r="WJV2" s="294"/>
      <c r="WJW2" s="294"/>
      <c r="WJX2" s="294"/>
      <c r="WJY2" s="294"/>
      <c r="WJZ2" s="294"/>
      <c r="WKA2" s="294"/>
      <c r="WKB2" s="294"/>
      <c r="WKC2" s="294"/>
      <c r="WKD2" s="294"/>
      <c r="WKE2" s="294"/>
      <c r="WKF2" s="294"/>
      <c r="WKG2" s="294"/>
      <c r="WKH2" s="294"/>
      <c r="WKI2" s="294"/>
      <c r="WKJ2" s="294"/>
      <c r="WKK2" s="294"/>
      <c r="WKL2" s="294"/>
      <c r="WKM2" s="294"/>
      <c r="WKN2" s="294"/>
      <c r="WKO2" s="294"/>
      <c r="WKP2" s="294"/>
      <c r="WKQ2" s="294"/>
      <c r="WKR2" s="294"/>
      <c r="WKS2" s="294"/>
      <c r="WKT2" s="294"/>
      <c r="WKU2" s="294"/>
      <c r="WKV2" s="294"/>
      <c r="WKW2" s="294"/>
      <c r="WKX2" s="294"/>
      <c r="WKY2" s="294"/>
      <c r="WKZ2" s="294"/>
      <c r="WLA2" s="294"/>
      <c r="WLB2" s="294"/>
      <c r="WLC2" s="294"/>
      <c r="WLD2" s="294"/>
      <c r="WLE2" s="294"/>
      <c r="WLF2" s="294"/>
      <c r="WLG2" s="294"/>
      <c r="WLH2" s="294"/>
      <c r="WLI2" s="294"/>
      <c r="WLJ2" s="294"/>
      <c r="WLK2" s="294"/>
      <c r="WLL2" s="294"/>
      <c r="WLM2" s="294"/>
      <c r="WLN2" s="294"/>
      <c r="WLO2" s="294"/>
      <c r="WLP2" s="294"/>
      <c r="WLQ2" s="294"/>
      <c r="WLR2" s="294"/>
      <c r="WLS2" s="294"/>
      <c r="WLT2" s="294"/>
      <c r="WLU2" s="294"/>
      <c r="WLV2" s="294"/>
      <c r="WLW2" s="294"/>
      <c r="WLX2" s="294"/>
      <c r="WLY2" s="294"/>
      <c r="WLZ2" s="294"/>
      <c r="WMA2" s="294"/>
      <c r="WMB2" s="294"/>
      <c r="WMC2" s="294"/>
      <c r="WMD2" s="294"/>
      <c r="WME2" s="294"/>
      <c r="WMF2" s="294"/>
      <c r="WMG2" s="294"/>
      <c r="WMH2" s="294"/>
      <c r="WMI2" s="294"/>
      <c r="WMJ2" s="294"/>
      <c r="WMK2" s="294"/>
      <c r="WML2" s="294"/>
      <c r="WMM2" s="294"/>
      <c r="WMN2" s="294"/>
      <c r="WMO2" s="294"/>
      <c r="WMP2" s="294"/>
      <c r="WMQ2" s="294"/>
      <c r="WMR2" s="294"/>
      <c r="WMS2" s="294"/>
      <c r="WMT2" s="294"/>
      <c r="WMU2" s="294"/>
      <c r="WMV2" s="294"/>
      <c r="WMW2" s="294"/>
      <c r="WMX2" s="294"/>
      <c r="WMY2" s="294"/>
      <c r="WMZ2" s="294"/>
      <c r="WNA2" s="294"/>
      <c r="WNB2" s="294"/>
      <c r="WNC2" s="294"/>
      <c r="WND2" s="294"/>
      <c r="WNE2" s="294"/>
      <c r="WNF2" s="294"/>
      <c r="WNG2" s="294"/>
      <c r="WNH2" s="294"/>
      <c r="WNI2" s="294"/>
      <c r="WNJ2" s="294"/>
      <c r="WNK2" s="294"/>
      <c r="WNL2" s="294"/>
      <c r="WNM2" s="294"/>
      <c r="WNN2" s="294"/>
      <c r="WNO2" s="294"/>
      <c r="WNP2" s="294"/>
      <c r="WNQ2" s="294"/>
      <c r="WNR2" s="294"/>
      <c r="WNS2" s="294"/>
      <c r="WNT2" s="294"/>
      <c r="WNU2" s="294"/>
      <c r="WNV2" s="294"/>
      <c r="WNW2" s="294"/>
      <c r="WNX2" s="294"/>
      <c r="WNY2" s="294"/>
      <c r="WNZ2" s="294"/>
      <c r="WOA2" s="294"/>
      <c r="WOB2" s="294"/>
      <c r="WOC2" s="294"/>
      <c r="WOD2" s="294"/>
      <c r="WOE2" s="294"/>
      <c r="WOF2" s="294"/>
      <c r="WOG2" s="294"/>
      <c r="WOH2" s="294"/>
      <c r="WOI2" s="294"/>
      <c r="WOJ2" s="294"/>
      <c r="WOK2" s="294"/>
      <c r="WOL2" s="294"/>
      <c r="WOM2" s="294"/>
      <c r="WON2" s="294"/>
      <c r="WOO2" s="294"/>
      <c r="WOP2" s="294"/>
      <c r="WOQ2" s="294"/>
      <c r="WOR2" s="294"/>
      <c r="WOS2" s="294"/>
      <c r="WOT2" s="294"/>
      <c r="WOU2" s="294"/>
      <c r="WOV2" s="294"/>
      <c r="WOW2" s="294"/>
      <c r="WOX2" s="294"/>
      <c r="WOY2" s="294"/>
      <c r="WOZ2" s="294"/>
      <c r="WPA2" s="294"/>
      <c r="WPB2" s="294"/>
      <c r="WPC2" s="294"/>
      <c r="WPD2" s="294"/>
      <c r="WPE2" s="294"/>
      <c r="WPF2" s="294"/>
      <c r="WPG2" s="294"/>
      <c r="WPH2" s="294"/>
      <c r="WPI2" s="294"/>
      <c r="WPJ2" s="294"/>
      <c r="WPK2" s="294"/>
      <c r="WPL2" s="294"/>
      <c r="WPM2" s="294"/>
      <c r="WPN2" s="294"/>
      <c r="WPO2" s="294"/>
      <c r="WPP2" s="294"/>
      <c r="WPQ2" s="294"/>
      <c r="WPR2" s="294"/>
      <c r="WPS2" s="294"/>
      <c r="WPT2" s="294"/>
      <c r="WPU2" s="294"/>
      <c r="WPV2" s="294"/>
      <c r="WPW2" s="294"/>
      <c r="WPX2" s="294"/>
      <c r="WPY2" s="294"/>
      <c r="WPZ2" s="294"/>
      <c r="WQA2" s="294"/>
      <c r="WQB2" s="294"/>
      <c r="WQC2" s="294"/>
      <c r="WQD2" s="294"/>
      <c r="WQE2" s="294"/>
      <c r="WQF2" s="294"/>
      <c r="WQG2" s="294"/>
      <c r="WQH2" s="294"/>
      <c r="WQI2" s="294"/>
      <c r="WQJ2" s="294"/>
      <c r="WQK2" s="294"/>
      <c r="WQL2" s="294"/>
      <c r="WQM2" s="294"/>
      <c r="WQN2" s="294"/>
      <c r="WQO2" s="294"/>
      <c r="WQP2" s="294"/>
      <c r="WQQ2" s="294"/>
      <c r="WQR2" s="294"/>
      <c r="WQS2" s="294"/>
      <c r="WQT2" s="294"/>
      <c r="WQU2" s="294"/>
      <c r="WQV2" s="294"/>
      <c r="WQW2" s="294"/>
      <c r="WQX2" s="294"/>
      <c r="WQY2" s="294"/>
      <c r="WQZ2" s="294"/>
      <c r="WRA2" s="294"/>
      <c r="WRB2" s="294"/>
      <c r="WRC2" s="294"/>
      <c r="WRD2" s="294"/>
      <c r="WRE2" s="294"/>
      <c r="WRF2" s="294"/>
      <c r="WRG2" s="294"/>
      <c r="WRH2" s="294"/>
      <c r="WRI2" s="294"/>
      <c r="WRJ2" s="294"/>
      <c r="WRK2" s="294"/>
      <c r="WRL2" s="294"/>
      <c r="WRM2" s="294"/>
      <c r="WRN2" s="294"/>
      <c r="WRO2" s="294"/>
      <c r="WRP2" s="294"/>
      <c r="WRQ2" s="294"/>
      <c r="WRR2" s="294"/>
      <c r="WRS2" s="294"/>
      <c r="WRT2" s="294"/>
      <c r="WRU2" s="294"/>
      <c r="WRV2" s="294"/>
      <c r="WRW2" s="294"/>
      <c r="WRX2" s="294"/>
      <c r="WRY2" s="294"/>
      <c r="WRZ2" s="294"/>
      <c r="WSA2" s="294"/>
      <c r="WSB2" s="294"/>
      <c r="WSC2" s="294"/>
      <c r="WSD2" s="294"/>
      <c r="WSE2" s="294"/>
      <c r="WSF2" s="294"/>
      <c r="WSG2" s="294"/>
      <c r="WSH2" s="294"/>
      <c r="WSI2" s="294"/>
      <c r="WSJ2" s="294"/>
      <c r="WSK2" s="294"/>
      <c r="WSL2" s="294"/>
      <c r="WSM2" s="294"/>
      <c r="WSN2" s="294"/>
      <c r="WSO2" s="294"/>
      <c r="WSP2" s="294"/>
      <c r="WSQ2" s="294"/>
      <c r="WSR2" s="294"/>
      <c r="WSS2" s="294"/>
      <c r="WST2" s="294"/>
      <c r="WSU2" s="294"/>
      <c r="WSV2" s="294"/>
      <c r="WSW2" s="294"/>
      <c r="WSX2" s="294"/>
      <c r="WSY2" s="294"/>
      <c r="WSZ2" s="294"/>
      <c r="WTA2" s="294"/>
      <c r="WTB2" s="294"/>
      <c r="WTC2" s="294"/>
      <c r="WTD2" s="294"/>
      <c r="WTE2" s="294"/>
      <c r="WTF2" s="294"/>
      <c r="WTG2" s="294"/>
      <c r="WTH2" s="294"/>
      <c r="WTI2" s="294"/>
      <c r="WTJ2" s="294"/>
      <c r="WTK2" s="294"/>
      <c r="WTL2" s="294"/>
      <c r="WTM2" s="294"/>
      <c r="WTN2" s="294"/>
      <c r="WTO2" s="294"/>
      <c r="WTP2" s="294"/>
      <c r="WTQ2" s="294"/>
      <c r="WTR2" s="294"/>
      <c r="WTS2" s="294"/>
      <c r="WTT2" s="294"/>
      <c r="WTU2" s="294"/>
      <c r="WTV2" s="294"/>
      <c r="WTW2" s="294"/>
      <c r="WTX2" s="294"/>
      <c r="WTY2" s="294"/>
      <c r="WTZ2" s="294"/>
      <c r="WUA2" s="294"/>
      <c r="WUB2" s="294"/>
      <c r="WUC2" s="294"/>
      <c r="WUD2" s="294"/>
      <c r="WUE2" s="294"/>
      <c r="WUF2" s="294"/>
      <c r="WUG2" s="294"/>
      <c r="WUH2" s="294"/>
      <c r="WUI2" s="294"/>
      <c r="WUJ2" s="294"/>
      <c r="WUK2" s="294"/>
      <c r="WUL2" s="294"/>
      <c r="WUM2" s="294"/>
      <c r="WUN2" s="294"/>
      <c r="WUO2" s="294"/>
      <c r="WUP2" s="294"/>
      <c r="WUQ2" s="294"/>
      <c r="WUR2" s="294"/>
      <c r="WUS2" s="294"/>
      <c r="WUT2" s="294"/>
      <c r="WUU2" s="294"/>
      <c r="WUV2" s="294"/>
      <c r="WUW2" s="294"/>
      <c r="WUX2" s="294"/>
      <c r="WUY2" s="294"/>
      <c r="WUZ2" s="294"/>
      <c r="WVA2" s="294"/>
      <c r="WVB2" s="294"/>
      <c r="WVC2" s="294"/>
      <c r="WVD2" s="294"/>
      <c r="WVE2" s="294"/>
      <c r="WVF2" s="294"/>
      <c r="WVG2" s="294"/>
      <c r="WVH2" s="294"/>
      <c r="WVI2" s="294"/>
      <c r="WVJ2" s="294"/>
      <c r="WVK2" s="294"/>
      <c r="WVL2" s="294"/>
      <c r="WVM2" s="294"/>
      <c r="WVN2" s="294"/>
      <c r="WVO2" s="294"/>
      <c r="WVP2" s="294"/>
      <c r="WVQ2" s="294"/>
      <c r="WVR2" s="294"/>
      <c r="WVS2" s="294"/>
      <c r="WVT2" s="294"/>
      <c r="WVU2" s="294"/>
      <c r="WVV2" s="294"/>
      <c r="WVW2" s="294"/>
      <c r="WVX2" s="294"/>
      <c r="WVY2" s="294"/>
      <c r="WVZ2" s="294"/>
      <c r="WWA2" s="294"/>
      <c r="WWB2" s="294"/>
      <c r="WWC2" s="294"/>
      <c r="WWD2" s="294"/>
      <c r="WWE2" s="294"/>
      <c r="WWF2" s="294"/>
      <c r="WWG2" s="294"/>
      <c r="WWH2" s="294"/>
      <c r="WWI2" s="294"/>
      <c r="WWJ2" s="294"/>
      <c r="WWK2" s="294"/>
      <c r="WWL2" s="294"/>
      <c r="WWM2" s="294"/>
      <c r="WWN2" s="294"/>
      <c r="WWO2" s="294"/>
      <c r="WWP2" s="294"/>
      <c r="WWQ2" s="294"/>
      <c r="WWR2" s="294"/>
      <c r="WWS2" s="294"/>
      <c r="WWT2" s="294"/>
      <c r="WWU2" s="294"/>
      <c r="WWV2" s="294"/>
      <c r="WWW2" s="294"/>
      <c r="WWX2" s="294"/>
      <c r="WWY2" s="294"/>
      <c r="WWZ2" s="294"/>
      <c r="WXA2" s="294"/>
      <c r="WXB2" s="294"/>
      <c r="WXC2" s="294"/>
      <c r="WXD2" s="294"/>
      <c r="WXE2" s="294"/>
      <c r="WXF2" s="294"/>
      <c r="WXG2" s="294"/>
      <c r="WXH2" s="294"/>
      <c r="WXI2" s="294"/>
      <c r="WXJ2" s="294"/>
      <c r="WXK2" s="294"/>
      <c r="WXL2" s="294"/>
      <c r="WXM2" s="294"/>
      <c r="WXN2" s="294"/>
      <c r="WXO2" s="294"/>
      <c r="WXP2" s="294"/>
      <c r="WXQ2" s="294"/>
      <c r="WXR2" s="294"/>
      <c r="WXS2" s="294"/>
      <c r="WXT2" s="294"/>
      <c r="WXU2" s="294"/>
      <c r="WXV2" s="294"/>
      <c r="WXW2" s="294"/>
      <c r="WXX2" s="294"/>
      <c r="WXY2" s="294"/>
      <c r="WXZ2" s="294"/>
      <c r="WYA2" s="294"/>
      <c r="WYB2" s="294"/>
      <c r="WYC2" s="294"/>
      <c r="WYD2" s="294"/>
      <c r="WYE2" s="294"/>
      <c r="WYF2" s="294"/>
      <c r="WYG2" s="294"/>
      <c r="WYH2" s="294"/>
      <c r="WYI2" s="294"/>
      <c r="WYJ2" s="294"/>
      <c r="WYK2" s="294"/>
      <c r="WYL2" s="294"/>
      <c r="WYM2" s="294"/>
      <c r="WYN2" s="294"/>
      <c r="WYO2" s="294"/>
      <c r="WYP2" s="294"/>
      <c r="WYQ2" s="294"/>
      <c r="WYR2" s="294"/>
      <c r="WYS2" s="294"/>
      <c r="WYT2" s="294"/>
      <c r="WYU2" s="294"/>
      <c r="WYV2" s="294"/>
      <c r="WYW2" s="294"/>
      <c r="WYX2" s="294"/>
      <c r="WYY2" s="294"/>
      <c r="WYZ2" s="294"/>
      <c r="WZA2" s="294"/>
      <c r="WZB2" s="294"/>
      <c r="WZC2" s="294"/>
      <c r="WZD2" s="294"/>
      <c r="WZE2" s="294"/>
      <c r="WZF2" s="294"/>
      <c r="WZG2" s="294"/>
      <c r="WZH2" s="294"/>
      <c r="WZI2" s="294"/>
      <c r="WZJ2" s="294"/>
      <c r="WZK2" s="294"/>
      <c r="WZL2" s="294"/>
      <c r="WZM2" s="294"/>
      <c r="WZN2" s="294"/>
      <c r="WZO2" s="294"/>
      <c r="WZP2" s="294"/>
      <c r="WZQ2" s="294"/>
      <c r="WZR2" s="294"/>
      <c r="WZS2" s="294"/>
      <c r="WZT2" s="294"/>
      <c r="WZU2" s="294"/>
      <c r="WZV2" s="294"/>
      <c r="WZW2" s="294"/>
      <c r="WZX2" s="294"/>
      <c r="WZY2" s="294"/>
      <c r="WZZ2" s="294"/>
      <c r="XAA2" s="294"/>
      <c r="XAB2" s="294"/>
      <c r="XAC2" s="294"/>
      <c r="XAD2" s="294"/>
      <c r="XAE2" s="294"/>
      <c r="XAF2" s="294"/>
      <c r="XAG2" s="294"/>
      <c r="XAH2" s="294"/>
      <c r="XAI2" s="294"/>
      <c r="XAJ2" s="294"/>
      <c r="XAK2" s="294"/>
      <c r="XAL2" s="294"/>
      <c r="XAM2" s="294"/>
      <c r="XAN2" s="294"/>
      <c r="XAO2" s="294"/>
      <c r="XAP2" s="294"/>
      <c r="XAQ2" s="294"/>
      <c r="XAR2" s="294"/>
      <c r="XAS2" s="294"/>
      <c r="XAT2" s="294"/>
      <c r="XAU2" s="294"/>
      <c r="XAV2" s="294"/>
      <c r="XAW2" s="294"/>
      <c r="XAX2" s="294"/>
      <c r="XAY2" s="294"/>
      <c r="XAZ2" s="294"/>
      <c r="XBA2" s="294"/>
      <c r="XBB2" s="294"/>
      <c r="XBC2" s="294"/>
      <c r="XBD2" s="294"/>
      <c r="XBE2" s="294"/>
      <c r="XBF2" s="294"/>
      <c r="XBG2" s="294"/>
      <c r="XBH2" s="294"/>
      <c r="XBI2" s="294"/>
      <c r="XBJ2" s="294"/>
      <c r="XBK2" s="294"/>
      <c r="XBL2" s="294"/>
      <c r="XBM2" s="294"/>
      <c r="XBN2" s="294"/>
      <c r="XBO2" s="294"/>
      <c r="XBP2" s="294"/>
      <c r="XBQ2" s="294"/>
      <c r="XBR2" s="294"/>
      <c r="XBS2" s="294"/>
      <c r="XBT2" s="294"/>
      <c r="XBU2" s="294"/>
      <c r="XBV2" s="294"/>
      <c r="XBW2" s="294"/>
      <c r="XBX2" s="294"/>
      <c r="XBY2" s="294"/>
      <c r="XBZ2" s="294"/>
      <c r="XCA2" s="294"/>
      <c r="XCB2" s="294"/>
      <c r="XCC2" s="294"/>
      <c r="XCD2" s="294"/>
      <c r="XCE2" s="294"/>
      <c r="XCF2" s="294"/>
      <c r="XCG2" s="294"/>
      <c r="XCH2" s="294"/>
      <c r="XCI2" s="294"/>
      <c r="XCJ2" s="294"/>
      <c r="XCK2" s="294"/>
      <c r="XCL2" s="294"/>
      <c r="XCM2" s="294"/>
      <c r="XCN2" s="294"/>
      <c r="XCO2" s="294"/>
      <c r="XCP2" s="294"/>
      <c r="XCQ2" s="294"/>
      <c r="XCR2" s="294"/>
      <c r="XCS2" s="294"/>
      <c r="XCT2" s="294"/>
      <c r="XCU2" s="294"/>
      <c r="XCV2" s="294"/>
      <c r="XCW2" s="294"/>
      <c r="XCX2" s="294"/>
      <c r="XCY2" s="294"/>
      <c r="XCZ2" s="294"/>
      <c r="XDA2" s="294"/>
      <c r="XDB2" s="294"/>
      <c r="XDC2" s="294"/>
      <c r="XDD2" s="294"/>
      <c r="XDE2" s="294"/>
      <c r="XDF2" s="294"/>
      <c r="XDG2" s="294"/>
      <c r="XDH2" s="294"/>
      <c r="XDI2" s="294"/>
      <c r="XDJ2" s="294"/>
      <c r="XDK2" s="294"/>
      <c r="XDL2" s="294"/>
      <c r="XDM2" s="294"/>
      <c r="XDN2" s="294"/>
      <c r="XDO2" s="294"/>
      <c r="XDP2" s="294"/>
      <c r="XDQ2" s="294"/>
      <c r="XDR2" s="294"/>
      <c r="XDS2" s="294"/>
      <c r="XDT2" s="294"/>
      <c r="XDU2" s="294"/>
      <c r="XDV2" s="294"/>
      <c r="XDW2" s="294"/>
      <c r="XDX2" s="294"/>
      <c r="XDY2" s="294"/>
      <c r="XDZ2" s="294"/>
      <c r="XEA2" s="294"/>
      <c r="XEB2" s="294"/>
      <c r="XEC2" s="294"/>
      <c r="XED2" s="294"/>
      <c r="XEE2" s="294"/>
      <c r="XEF2" s="294"/>
      <c r="XEG2" s="294"/>
      <c r="XEH2" s="294"/>
      <c r="XEI2" s="294"/>
      <c r="XEJ2" s="294"/>
      <c r="XEK2" s="294"/>
      <c r="XEL2" s="294"/>
      <c r="XEM2" s="294"/>
      <c r="XEN2" s="294"/>
      <c r="XEO2" s="294"/>
      <c r="XEP2" s="294"/>
      <c r="XEQ2" s="294"/>
      <c r="XER2" s="294"/>
      <c r="XES2" s="294"/>
      <c r="XET2" s="294"/>
      <c r="XEU2" s="294"/>
      <c r="XEV2" s="294"/>
      <c r="XEW2" s="294"/>
      <c r="XEX2" s="294"/>
      <c r="XEY2" s="294"/>
      <c r="XEZ2" s="294"/>
      <c r="XFA2" s="294"/>
      <c r="XFB2" s="294"/>
    </row>
    <row r="3" spans="1:16383" s="299" customFormat="1" ht="22.5" customHeight="1" x14ac:dyDescent="0.25">
      <c r="A3" s="23" t="s">
        <v>446</v>
      </c>
      <c r="B3" s="23" t="s">
        <v>447</v>
      </c>
      <c r="C3" s="250" t="s">
        <v>450</v>
      </c>
      <c r="D3" s="295" t="s">
        <v>652</v>
      </c>
      <c r="E3" s="296" t="s">
        <v>452</v>
      </c>
      <c r="F3" s="295" t="s">
        <v>653</v>
      </c>
      <c r="G3" s="295" t="s">
        <v>654</v>
      </c>
      <c r="H3" s="295" t="s">
        <v>655</v>
      </c>
      <c r="I3" s="295" t="s">
        <v>656</v>
      </c>
      <c r="J3" s="295" t="s">
        <v>657</v>
      </c>
      <c r="K3" s="295" t="s">
        <v>611</v>
      </c>
      <c r="L3" s="295" t="s">
        <v>658</v>
      </c>
      <c r="M3" s="295" t="s">
        <v>659</v>
      </c>
      <c r="N3" s="295" t="s">
        <v>459</v>
      </c>
      <c r="O3" s="295" t="s">
        <v>460</v>
      </c>
      <c r="P3" s="295" t="s">
        <v>461</v>
      </c>
      <c r="Q3" s="295" t="s">
        <v>462</v>
      </c>
      <c r="R3" s="295" t="s">
        <v>463</v>
      </c>
      <c r="S3" s="295" t="s">
        <v>660</v>
      </c>
      <c r="T3" s="297" t="s">
        <v>661</v>
      </c>
      <c r="U3" s="41" t="s">
        <v>466</v>
      </c>
      <c r="V3" s="41" t="s">
        <v>467</v>
      </c>
      <c r="W3" s="41" t="s">
        <v>468</v>
      </c>
      <c r="X3" s="298" t="s">
        <v>662</v>
      </c>
      <c r="Y3" s="23" t="s">
        <v>446</v>
      </c>
    </row>
    <row r="4" spans="1:16383" s="304" customFormat="1" x14ac:dyDescent="0.2">
      <c r="A4" s="24">
        <v>14</v>
      </c>
      <c r="B4" s="24" t="s">
        <v>126</v>
      </c>
      <c r="C4" s="31" t="s">
        <v>473</v>
      </c>
      <c r="D4" s="300">
        <v>233273</v>
      </c>
      <c r="E4" s="301">
        <v>1</v>
      </c>
      <c r="F4" s="300">
        <v>2063000</v>
      </c>
      <c r="G4" s="300">
        <v>2847000.3557390524</v>
      </c>
      <c r="H4" s="300">
        <v>2624300</v>
      </c>
      <c r="I4" s="300">
        <v>4229124.6699423408</v>
      </c>
      <c r="J4" s="300">
        <v>168024502</v>
      </c>
      <c r="K4" s="300">
        <v>114041</v>
      </c>
      <c r="L4" s="300">
        <v>113517</v>
      </c>
      <c r="M4" s="300">
        <v>167252456.51593727</v>
      </c>
      <c r="N4" s="300">
        <v>171175521.66308072</v>
      </c>
      <c r="O4" s="300">
        <v>0</v>
      </c>
      <c r="P4" s="300">
        <v>155477328</v>
      </c>
      <c r="Q4" s="300">
        <v>155477328</v>
      </c>
      <c r="R4" s="300">
        <v>158338374.96140361</v>
      </c>
      <c r="S4" s="300">
        <v>165414499.98708501</v>
      </c>
      <c r="T4" s="302">
        <v>2.566881627211608E-2</v>
      </c>
      <c r="U4" s="300">
        <v>0</v>
      </c>
      <c r="V4" s="300">
        <v>0</v>
      </c>
      <c r="W4" s="300">
        <v>0</v>
      </c>
      <c r="X4" s="303">
        <v>165414500</v>
      </c>
      <c r="Y4" s="24">
        <v>14</v>
      </c>
    </row>
    <row r="5" spans="1:16383" s="304" customFormat="1" x14ac:dyDescent="0.2">
      <c r="A5" s="24">
        <v>34</v>
      </c>
      <c r="B5" s="24" t="s">
        <v>14</v>
      </c>
      <c r="C5" s="31" t="s">
        <v>473</v>
      </c>
      <c r="D5" s="300">
        <v>214715</v>
      </c>
      <c r="E5" s="301">
        <v>1</v>
      </c>
      <c r="F5" s="300">
        <v>1998000</v>
      </c>
      <c r="G5" s="300">
        <v>2757298.4540797998</v>
      </c>
      <c r="H5" s="300">
        <v>2340298</v>
      </c>
      <c r="I5" s="300">
        <v>3771448.3888338679</v>
      </c>
      <c r="J5" s="300">
        <v>79105864</v>
      </c>
      <c r="K5" s="300">
        <v>74137</v>
      </c>
      <c r="L5" s="300">
        <v>74376</v>
      </c>
      <c r="M5" s="300">
        <v>79360882.432037979</v>
      </c>
      <c r="N5" s="300">
        <v>81222367.269996166</v>
      </c>
      <c r="O5" s="300">
        <v>0</v>
      </c>
      <c r="P5" s="300">
        <v>75697744</v>
      </c>
      <c r="Q5" s="300">
        <v>75697744</v>
      </c>
      <c r="R5" s="300">
        <v>77090711.08556959</v>
      </c>
      <c r="S5" s="300">
        <v>83619457.928483263</v>
      </c>
      <c r="T5" s="302">
        <v>1.2975963428283261E-2</v>
      </c>
      <c r="U5" s="300">
        <v>0</v>
      </c>
      <c r="V5" s="300">
        <v>0</v>
      </c>
      <c r="W5" s="300">
        <v>0</v>
      </c>
      <c r="X5" s="303">
        <v>83619458</v>
      </c>
      <c r="Y5" s="24">
        <v>34</v>
      </c>
    </row>
    <row r="6" spans="1:16383" s="304" customFormat="1" x14ac:dyDescent="0.2">
      <c r="A6" s="24">
        <v>37</v>
      </c>
      <c r="B6" s="24" t="s">
        <v>298</v>
      </c>
      <c r="C6" s="31" t="s">
        <v>472</v>
      </c>
      <c r="D6" s="300">
        <v>31754</v>
      </c>
      <c r="E6" s="301">
        <v>0.67015999999999998</v>
      </c>
      <c r="F6" s="300">
        <v>35000</v>
      </c>
      <c r="G6" s="300">
        <v>32369.414223981054</v>
      </c>
      <c r="H6" s="300">
        <v>1245881</v>
      </c>
      <c r="I6" s="300">
        <v>2007768.1945328021</v>
      </c>
      <c r="J6" s="300">
        <v>13109489</v>
      </c>
      <c r="K6" s="300">
        <v>9606</v>
      </c>
      <c r="L6" s="300">
        <v>9607</v>
      </c>
      <c r="M6" s="300">
        <v>13110853.71882157</v>
      </c>
      <c r="N6" s="300">
        <v>13418381.239463421</v>
      </c>
      <c r="O6" s="300">
        <v>4425918.8680246146</v>
      </c>
      <c r="P6" s="300">
        <v>13489106</v>
      </c>
      <c r="Q6" s="300">
        <v>9039859.2769600004</v>
      </c>
      <c r="R6" s="300">
        <v>9206208.0446456838</v>
      </c>
      <c r="S6" s="300">
        <v>15672264.52142708</v>
      </c>
      <c r="T6" s="302">
        <v>2.4320025064303568E-3</v>
      </c>
      <c r="U6" s="300">
        <v>0</v>
      </c>
      <c r="V6" s="300">
        <v>0</v>
      </c>
      <c r="W6" s="300">
        <v>0</v>
      </c>
      <c r="X6" s="303">
        <v>15672265</v>
      </c>
      <c r="Y6" s="24">
        <v>37</v>
      </c>
    </row>
    <row r="7" spans="1:16383" s="304" customFormat="1" x14ac:dyDescent="0.2">
      <c r="A7" s="24">
        <v>47</v>
      </c>
      <c r="B7" s="24" t="s">
        <v>328</v>
      </c>
      <c r="C7" s="31" t="s">
        <v>472</v>
      </c>
      <c r="D7" s="300">
        <v>27417</v>
      </c>
      <c r="E7" s="301">
        <v>0.49668000000000001</v>
      </c>
      <c r="F7" s="300">
        <v>21000</v>
      </c>
      <c r="G7" s="300">
        <v>14394.091551361087</v>
      </c>
      <c r="H7" s="300">
        <v>722661</v>
      </c>
      <c r="I7" s="300">
        <v>1164586.1613021384</v>
      </c>
      <c r="J7" s="300">
        <v>13148651</v>
      </c>
      <c r="K7" s="300">
        <v>8796</v>
      </c>
      <c r="L7" s="300">
        <v>8758</v>
      </c>
      <c r="M7" s="300">
        <v>13091846.914279219</v>
      </c>
      <c r="N7" s="300">
        <v>13398928.612276597</v>
      </c>
      <c r="O7" s="300">
        <v>6743948.7491310565</v>
      </c>
      <c r="P7" s="300">
        <v>11974167</v>
      </c>
      <c r="Q7" s="300">
        <v>5947329.2655600002</v>
      </c>
      <c r="R7" s="300">
        <v>6056770.227419707</v>
      </c>
      <c r="S7" s="300">
        <v>13979699.229404263</v>
      </c>
      <c r="T7" s="302">
        <v>2.1693523305818894E-3</v>
      </c>
      <c r="U7" s="300">
        <v>0</v>
      </c>
      <c r="V7" s="300">
        <v>0</v>
      </c>
      <c r="W7" s="300">
        <v>0</v>
      </c>
      <c r="X7" s="303">
        <v>13979699</v>
      </c>
      <c r="Y7" s="24">
        <v>47</v>
      </c>
    </row>
    <row r="8" spans="1:16383" s="304" customFormat="1" x14ac:dyDescent="0.2">
      <c r="A8" s="24">
        <v>50</v>
      </c>
      <c r="B8" s="24" t="s">
        <v>375</v>
      </c>
      <c r="C8" s="31" t="s">
        <v>472</v>
      </c>
      <c r="D8" s="300">
        <v>22879</v>
      </c>
      <c r="E8" s="301">
        <v>0.31516</v>
      </c>
      <c r="F8" s="300">
        <v>13000</v>
      </c>
      <c r="G8" s="300">
        <v>5654.0902653860194</v>
      </c>
      <c r="H8" s="300">
        <v>101883</v>
      </c>
      <c r="I8" s="300">
        <v>164186.98652887833</v>
      </c>
      <c r="J8" s="300">
        <v>3970330</v>
      </c>
      <c r="K8" s="300">
        <v>7834</v>
      </c>
      <c r="L8" s="300">
        <v>7748</v>
      </c>
      <c r="M8" s="300">
        <v>3926744.5545059997</v>
      </c>
      <c r="N8" s="300">
        <v>4018850.0758503149</v>
      </c>
      <c r="O8" s="300">
        <v>2752269.2859453298</v>
      </c>
      <c r="P8" s="300">
        <v>5036852</v>
      </c>
      <c r="Q8" s="300">
        <v>1587414.2763199999</v>
      </c>
      <c r="R8" s="300">
        <v>1616625.3957171254</v>
      </c>
      <c r="S8" s="300">
        <v>4538735.7584567191</v>
      </c>
      <c r="T8" s="302">
        <v>7.0431536715708225E-4</v>
      </c>
      <c r="U8" s="300">
        <v>0</v>
      </c>
      <c r="V8" s="300">
        <v>0</v>
      </c>
      <c r="W8" s="300">
        <v>0</v>
      </c>
      <c r="X8" s="303">
        <v>4538736</v>
      </c>
      <c r="Y8" s="24">
        <v>50</v>
      </c>
    </row>
    <row r="9" spans="1:16383" s="304" customFormat="1" x14ac:dyDescent="0.2">
      <c r="A9" s="24">
        <v>59</v>
      </c>
      <c r="B9" s="24" t="s">
        <v>9</v>
      </c>
      <c r="C9" s="31" t="s">
        <v>472</v>
      </c>
      <c r="D9" s="300">
        <v>27900</v>
      </c>
      <c r="E9" s="301">
        <v>0.51600000000000001</v>
      </c>
      <c r="F9" s="300">
        <v>326000</v>
      </c>
      <c r="G9" s="300">
        <v>232143.00137712093</v>
      </c>
      <c r="H9" s="300">
        <v>575345</v>
      </c>
      <c r="I9" s="300">
        <v>927182.76615782338</v>
      </c>
      <c r="J9" s="300">
        <v>9118326</v>
      </c>
      <c r="K9" s="300">
        <v>8331</v>
      </c>
      <c r="L9" s="300">
        <v>8298</v>
      </c>
      <c r="M9" s="300">
        <v>9082207.3158084247</v>
      </c>
      <c r="N9" s="300">
        <v>9295239.1105096545</v>
      </c>
      <c r="O9" s="300">
        <v>4498895.7294866722</v>
      </c>
      <c r="P9" s="300">
        <v>9127268</v>
      </c>
      <c r="Q9" s="300">
        <v>4709670.2879999997</v>
      </c>
      <c r="R9" s="300">
        <v>4796336.2221270334</v>
      </c>
      <c r="S9" s="300">
        <v>10454557.719148651</v>
      </c>
      <c r="T9" s="302">
        <v>1.6223252575802724E-3</v>
      </c>
      <c r="U9" s="300">
        <v>0</v>
      </c>
      <c r="V9" s="300">
        <v>0</v>
      </c>
      <c r="W9" s="300">
        <v>0</v>
      </c>
      <c r="X9" s="303">
        <v>10454558</v>
      </c>
      <c r="Y9" s="24">
        <v>59</v>
      </c>
    </row>
    <row r="10" spans="1:16383" s="304" customFormat="1" x14ac:dyDescent="0.2">
      <c r="A10" s="24">
        <v>60</v>
      </c>
      <c r="B10" s="24" t="s">
        <v>16</v>
      </c>
      <c r="C10" s="31" t="s">
        <v>471</v>
      </c>
      <c r="D10" s="300">
        <v>3746</v>
      </c>
      <c r="E10" s="301">
        <v>0</v>
      </c>
      <c r="F10" s="300">
        <v>0</v>
      </c>
      <c r="G10" s="300">
        <v>0</v>
      </c>
      <c r="H10" s="300">
        <v>94150</v>
      </c>
      <c r="I10" s="300">
        <v>151725.06484589085</v>
      </c>
      <c r="J10" s="300">
        <v>105129</v>
      </c>
      <c r="K10" s="300">
        <v>1199</v>
      </c>
      <c r="L10" s="300">
        <v>1214</v>
      </c>
      <c r="M10" s="300">
        <v>106444.20850708924</v>
      </c>
      <c r="N10" s="300">
        <v>108940.95846944116</v>
      </c>
      <c r="O10" s="300">
        <v>108940.95846944116</v>
      </c>
      <c r="P10" s="300">
        <v>449266.90625</v>
      </c>
      <c r="Q10" s="300">
        <v>0</v>
      </c>
      <c r="R10" s="300">
        <v>0</v>
      </c>
      <c r="S10" s="300">
        <v>260666.02331533202</v>
      </c>
      <c r="T10" s="302">
        <v>4.044982913460908E-5</v>
      </c>
      <c r="U10" s="300">
        <v>0</v>
      </c>
      <c r="V10" s="300">
        <v>0</v>
      </c>
      <c r="W10" s="300">
        <v>0</v>
      </c>
      <c r="X10" s="303">
        <v>260666</v>
      </c>
      <c r="Y10" s="24">
        <v>60</v>
      </c>
    </row>
    <row r="11" spans="1:16383" s="304" customFormat="1" x14ac:dyDescent="0.2">
      <c r="A11" s="24">
        <v>72</v>
      </c>
      <c r="B11" s="24" t="s">
        <v>139</v>
      </c>
      <c r="C11" s="31" t="s">
        <v>472</v>
      </c>
      <c r="D11" s="300">
        <v>15807</v>
      </c>
      <c r="E11" s="301">
        <v>3.2279999999999975E-2</v>
      </c>
      <c r="F11" s="300">
        <v>57000</v>
      </c>
      <c r="G11" s="300">
        <v>2539.1986304147472</v>
      </c>
      <c r="H11" s="300">
        <v>226138</v>
      </c>
      <c r="I11" s="300">
        <v>364427.00705385092</v>
      </c>
      <c r="J11" s="300">
        <v>7636844</v>
      </c>
      <c r="K11" s="300">
        <v>4931</v>
      </c>
      <c r="L11" s="300">
        <v>4943</v>
      </c>
      <c r="M11" s="300">
        <v>7655428.8971810993</v>
      </c>
      <c r="N11" s="300">
        <v>7834994.2495746184</v>
      </c>
      <c r="O11" s="300">
        <v>7582080.6351983501</v>
      </c>
      <c r="P11" s="300">
        <v>6852287.5</v>
      </c>
      <c r="Q11" s="300">
        <v>221191.84049999985</v>
      </c>
      <c r="R11" s="300">
        <v>225262.1461277747</v>
      </c>
      <c r="S11" s="300">
        <v>8174308.9870103905</v>
      </c>
      <c r="T11" s="302">
        <v>1.2684790967869167E-3</v>
      </c>
      <c r="U11" s="300">
        <v>0</v>
      </c>
      <c r="V11" s="300">
        <v>0</v>
      </c>
      <c r="W11" s="300">
        <v>0</v>
      </c>
      <c r="X11" s="303">
        <v>8174309</v>
      </c>
      <c r="Y11" s="24">
        <v>72</v>
      </c>
    </row>
    <row r="12" spans="1:16383" s="304" customFormat="1" x14ac:dyDescent="0.2">
      <c r="A12" s="24">
        <v>74</v>
      </c>
      <c r="B12" s="24" t="s">
        <v>144</v>
      </c>
      <c r="C12" s="31" t="s">
        <v>473</v>
      </c>
      <c r="D12" s="300">
        <v>50650</v>
      </c>
      <c r="E12" s="301">
        <v>1</v>
      </c>
      <c r="F12" s="300">
        <v>98000</v>
      </c>
      <c r="G12" s="300">
        <v>135242.86711702723</v>
      </c>
      <c r="H12" s="300">
        <v>742677</v>
      </c>
      <c r="I12" s="300">
        <v>1196842.4427461675</v>
      </c>
      <c r="J12" s="300">
        <v>19771339</v>
      </c>
      <c r="K12" s="300">
        <v>16091</v>
      </c>
      <c r="L12" s="300">
        <v>16044</v>
      </c>
      <c r="M12" s="300">
        <v>19713589.143993534</v>
      </c>
      <c r="N12" s="300">
        <v>20175990.092278186</v>
      </c>
      <c r="O12" s="300">
        <v>0</v>
      </c>
      <c r="P12" s="300">
        <v>18516932</v>
      </c>
      <c r="Q12" s="300">
        <v>18516932</v>
      </c>
      <c r="R12" s="300">
        <v>18857675.005521148</v>
      </c>
      <c r="S12" s="300">
        <v>20189760.315384343</v>
      </c>
      <c r="T12" s="302">
        <v>3.1330218823266646E-3</v>
      </c>
      <c r="U12" s="300">
        <v>0</v>
      </c>
      <c r="V12" s="300">
        <v>0</v>
      </c>
      <c r="W12" s="300">
        <v>0</v>
      </c>
      <c r="X12" s="303">
        <v>20189760</v>
      </c>
      <c r="Y12" s="24">
        <v>74</v>
      </c>
    </row>
    <row r="13" spans="1:16383" s="304" customFormat="1" x14ac:dyDescent="0.2">
      <c r="A13" s="24">
        <v>80</v>
      </c>
      <c r="B13" s="24" t="s">
        <v>187</v>
      </c>
      <c r="C13" s="31" t="s">
        <v>473</v>
      </c>
      <c r="D13" s="300">
        <v>124481</v>
      </c>
      <c r="E13" s="301">
        <v>1</v>
      </c>
      <c r="F13" s="300">
        <v>1733000</v>
      </c>
      <c r="G13" s="300">
        <v>2391590.7011613077</v>
      </c>
      <c r="H13" s="300">
        <v>1385237.66</v>
      </c>
      <c r="I13" s="300">
        <v>2232344.9154590555</v>
      </c>
      <c r="J13" s="300">
        <v>88468394.609999999</v>
      </c>
      <c r="K13" s="300">
        <v>48722</v>
      </c>
      <c r="L13" s="300">
        <v>48449</v>
      </c>
      <c r="M13" s="300">
        <v>87972686.886004061</v>
      </c>
      <c r="N13" s="300">
        <v>90036169.772966385</v>
      </c>
      <c r="O13" s="300">
        <v>0</v>
      </c>
      <c r="P13" s="300">
        <v>73095808</v>
      </c>
      <c r="Q13" s="300">
        <v>73095808</v>
      </c>
      <c r="R13" s="300">
        <v>74440895.042978644</v>
      </c>
      <c r="S13" s="300">
        <v>79064830.659599006</v>
      </c>
      <c r="T13" s="302">
        <v>1.2269182036312861E-2</v>
      </c>
      <c r="U13" s="300">
        <v>0</v>
      </c>
      <c r="V13" s="300">
        <v>0</v>
      </c>
      <c r="W13" s="300">
        <v>0</v>
      </c>
      <c r="X13" s="303">
        <v>79064831</v>
      </c>
      <c r="Y13" s="24">
        <v>80</v>
      </c>
    </row>
    <row r="14" spans="1:16383" s="304" customFormat="1" x14ac:dyDescent="0.2">
      <c r="A14" s="24">
        <v>85</v>
      </c>
      <c r="B14" s="24" t="s">
        <v>248</v>
      </c>
      <c r="C14" s="31" t="s">
        <v>472</v>
      </c>
      <c r="D14" s="300">
        <v>25464</v>
      </c>
      <c r="E14" s="301">
        <v>0.41856000000000004</v>
      </c>
      <c r="F14" s="300">
        <v>114000</v>
      </c>
      <c r="G14" s="300">
        <v>65849.255188748299</v>
      </c>
      <c r="H14" s="300">
        <v>412053</v>
      </c>
      <c r="I14" s="300">
        <v>664033.64997285034</v>
      </c>
      <c r="J14" s="300">
        <v>7943904</v>
      </c>
      <c r="K14" s="300">
        <v>7517</v>
      </c>
      <c r="L14" s="300">
        <v>7532</v>
      </c>
      <c r="M14" s="300">
        <v>7959755.8770786216</v>
      </c>
      <c r="N14" s="300">
        <v>8146459.5076956218</v>
      </c>
      <c r="O14" s="300">
        <v>4736677.416154542</v>
      </c>
      <c r="P14" s="300">
        <v>8372352.5</v>
      </c>
      <c r="Q14" s="300">
        <v>3504331.8624000004</v>
      </c>
      <c r="R14" s="300">
        <v>3568817.5218568528</v>
      </c>
      <c r="S14" s="300">
        <v>9035377.8431729935</v>
      </c>
      <c r="T14" s="302">
        <v>1.4020986904029822E-3</v>
      </c>
      <c r="U14" s="300">
        <v>0</v>
      </c>
      <c r="V14" s="300">
        <v>0</v>
      </c>
      <c r="W14" s="300">
        <v>0</v>
      </c>
      <c r="X14" s="303">
        <v>9035378</v>
      </c>
      <c r="Y14" s="24">
        <v>85</v>
      </c>
    </row>
    <row r="15" spans="1:16383" s="304" customFormat="1" x14ac:dyDescent="0.2">
      <c r="A15" s="24">
        <v>86</v>
      </c>
      <c r="B15" s="24" t="s">
        <v>251</v>
      </c>
      <c r="C15" s="31" t="s">
        <v>472</v>
      </c>
      <c r="D15" s="300">
        <v>29812</v>
      </c>
      <c r="E15" s="301">
        <v>0.59248000000000001</v>
      </c>
      <c r="F15" s="300">
        <v>78000</v>
      </c>
      <c r="G15" s="300">
        <v>63775.899234088873</v>
      </c>
      <c r="H15" s="300">
        <v>309117</v>
      </c>
      <c r="I15" s="300">
        <v>498149.72777447943</v>
      </c>
      <c r="J15" s="300">
        <v>7888394</v>
      </c>
      <c r="K15" s="300">
        <v>8702</v>
      </c>
      <c r="L15" s="300">
        <v>8651</v>
      </c>
      <c r="M15" s="300">
        <v>7842162.3183176275</v>
      </c>
      <c r="N15" s="300">
        <v>8026107.6803775383</v>
      </c>
      <c r="O15" s="300">
        <v>3270799.4019074542</v>
      </c>
      <c r="P15" s="300">
        <v>7188720.5</v>
      </c>
      <c r="Q15" s="300">
        <v>4259173.1218400002</v>
      </c>
      <c r="R15" s="300">
        <v>4337549.1428012829</v>
      </c>
      <c r="S15" s="300">
        <v>8170274.1717173057</v>
      </c>
      <c r="T15" s="302">
        <v>1.2678529791705154E-3</v>
      </c>
      <c r="U15" s="300">
        <v>0</v>
      </c>
      <c r="V15" s="300">
        <v>0</v>
      </c>
      <c r="W15" s="300">
        <v>0</v>
      </c>
      <c r="X15" s="303">
        <v>8170274</v>
      </c>
      <c r="Y15" s="24">
        <v>86</v>
      </c>
    </row>
    <row r="16" spans="1:16383" s="304" customFormat="1" x14ac:dyDescent="0.2">
      <c r="A16" s="24">
        <v>88</v>
      </c>
      <c r="B16" s="24" t="s">
        <v>283</v>
      </c>
      <c r="C16" s="31" t="s">
        <v>471</v>
      </c>
      <c r="D16" s="300">
        <v>931</v>
      </c>
      <c r="E16" s="301">
        <v>0</v>
      </c>
      <c r="F16" s="300">
        <v>0</v>
      </c>
      <c r="G16" s="300">
        <v>0</v>
      </c>
      <c r="H16" s="300">
        <v>11712</v>
      </c>
      <c r="I16" s="300">
        <v>18874.17907036722</v>
      </c>
      <c r="J16" s="300">
        <v>139653</v>
      </c>
      <c r="K16" s="300">
        <v>354</v>
      </c>
      <c r="L16" s="300">
        <v>344</v>
      </c>
      <c r="M16" s="300">
        <v>135708</v>
      </c>
      <c r="N16" s="300">
        <v>138891.15997312611</v>
      </c>
      <c r="O16" s="300">
        <v>138891.15997312611</v>
      </c>
      <c r="P16" s="300">
        <v>173711.796875</v>
      </c>
      <c r="Q16" s="300">
        <v>0</v>
      </c>
      <c r="R16" s="300">
        <v>0</v>
      </c>
      <c r="S16" s="300">
        <v>157765.33904349332</v>
      </c>
      <c r="T16" s="302">
        <v>2.4481828995231461E-5</v>
      </c>
      <c r="U16" s="300">
        <v>0</v>
      </c>
      <c r="V16" s="300">
        <v>0</v>
      </c>
      <c r="W16" s="300">
        <v>0</v>
      </c>
      <c r="X16" s="303">
        <v>157765</v>
      </c>
      <c r="Y16" s="24">
        <v>88</v>
      </c>
    </row>
    <row r="17" spans="1:25" s="304" customFormat="1" x14ac:dyDescent="0.2">
      <c r="A17" s="24">
        <v>90</v>
      </c>
      <c r="B17" s="24" t="s">
        <v>294</v>
      </c>
      <c r="C17" s="31" t="s">
        <v>473</v>
      </c>
      <c r="D17" s="300">
        <v>56040</v>
      </c>
      <c r="E17" s="301">
        <v>1</v>
      </c>
      <c r="F17" s="300">
        <v>163000</v>
      </c>
      <c r="G17" s="300">
        <v>224944.76877627996</v>
      </c>
      <c r="H17" s="300">
        <v>810911</v>
      </c>
      <c r="I17" s="300">
        <v>1306803.2295193435</v>
      </c>
      <c r="J17" s="300">
        <v>25173805</v>
      </c>
      <c r="K17" s="300">
        <v>17689</v>
      </c>
      <c r="L17" s="300">
        <v>17579</v>
      </c>
      <c r="M17" s="300">
        <v>25017260.336649895</v>
      </c>
      <c r="N17" s="300">
        <v>25604063.927749161</v>
      </c>
      <c r="O17" s="300">
        <v>0</v>
      </c>
      <c r="P17" s="300">
        <v>24288702</v>
      </c>
      <c r="Q17" s="300">
        <v>24288702</v>
      </c>
      <c r="R17" s="300">
        <v>24735655.378652979</v>
      </c>
      <c r="S17" s="300">
        <v>26267403.376948602</v>
      </c>
      <c r="T17" s="302">
        <v>4.0761429698188403E-3</v>
      </c>
      <c r="U17" s="300">
        <v>325191</v>
      </c>
      <c r="V17" s="300">
        <v>0</v>
      </c>
      <c r="W17" s="300">
        <v>40648.875</v>
      </c>
      <c r="X17" s="303">
        <v>26226754</v>
      </c>
      <c r="Y17" s="24">
        <v>90</v>
      </c>
    </row>
    <row r="18" spans="1:25" s="304" customFormat="1" x14ac:dyDescent="0.2">
      <c r="A18" s="24">
        <v>93</v>
      </c>
      <c r="B18" s="24" t="s">
        <v>309</v>
      </c>
      <c r="C18" s="31" t="s">
        <v>471</v>
      </c>
      <c r="D18" s="300">
        <v>4870</v>
      </c>
      <c r="E18" s="301">
        <v>0</v>
      </c>
      <c r="F18" s="300">
        <v>13000</v>
      </c>
      <c r="G18" s="300">
        <v>0</v>
      </c>
      <c r="H18" s="300">
        <v>24037</v>
      </c>
      <c r="I18" s="300">
        <v>38736.222875206353</v>
      </c>
      <c r="J18" s="300">
        <v>314946</v>
      </c>
      <c r="K18" s="300">
        <v>1816</v>
      </c>
      <c r="L18" s="300">
        <v>1774</v>
      </c>
      <c r="M18" s="300">
        <v>307662.00660792954</v>
      </c>
      <c r="N18" s="300">
        <v>314878.51104897953</v>
      </c>
      <c r="O18" s="300">
        <v>314878.51104897953</v>
      </c>
      <c r="P18" s="300">
        <v>779839.875</v>
      </c>
      <c r="Q18" s="300">
        <v>0</v>
      </c>
      <c r="R18" s="300">
        <v>0</v>
      </c>
      <c r="S18" s="300">
        <v>353614.73392418586</v>
      </c>
      <c r="T18" s="302">
        <v>5.4873494384844316E-5</v>
      </c>
      <c r="U18" s="300">
        <v>0</v>
      </c>
      <c r="V18" s="300">
        <v>0</v>
      </c>
      <c r="W18" s="300">
        <v>0</v>
      </c>
      <c r="X18" s="303">
        <v>353615</v>
      </c>
      <c r="Y18" s="24">
        <v>93</v>
      </c>
    </row>
    <row r="19" spans="1:25" s="304" customFormat="1" x14ac:dyDescent="0.2">
      <c r="A19" s="24">
        <v>96</v>
      </c>
      <c r="B19" s="24" t="s">
        <v>337</v>
      </c>
      <c r="C19" s="31" t="s">
        <v>471</v>
      </c>
      <c r="D19" s="300">
        <v>1194</v>
      </c>
      <c r="E19" s="301">
        <v>0</v>
      </c>
      <c r="F19" s="300">
        <v>0</v>
      </c>
      <c r="G19" s="300">
        <v>0</v>
      </c>
      <c r="H19" s="300">
        <v>0</v>
      </c>
      <c r="I19" s="300">
        <v>0</v>
      </c>
      <c r="J19" s="300">
        <v>107345</v>
      </c>
      <c r="K19" s="300">
        <v>501</v>
      </c>
      <c r="L19" s="300">
        <v>548</v>
      </c>
      <c r="M19" s="300">
        <v>117415.28942115768</v>
      </c>
      <c r="N19" s="300">
        <v>120169.37650164258</v>
      </c>
      <c r="O19" s="300">
        <v>120169.37650164258</v>
      </c>
      <c r="P19" s="300">
        <v>216622.859375</v>
      </c>
      <c r="Q19" s="300">
        <v>0</v>
      </c>
      <c r="R19" s="300">
        <v>0</v>
      </c>
      <c r="S19" s="300">
        <v>120169.37650164258</v>
      </c>
      <c r="T19" s="302">
        <v>1.8647734311056418E-5</v>
      </c>
      <c r="U19" s="300">
        <v>0</v>
      </c>
      <c r="V19" s="300">
        <v>0</v>
      </c>
      <c r="W19" s="300">
        <v>0</v>
      </c>
      <c r="X19" s="303">
        <v>120169</v>
      </c>
      <c r="Y19" s="24">
        <v>96</v>
      </c>
    </row>
    <row r="20" spans="1:25" s="304" customFormat="1" x14ac:dyDescent="0.2">
      <c r="A20" s="24">
        <v>98</v>
      </c>
      <c r="B20" s="24" t="s">
        <v>358</v>
      </c>
      <c r="C20" s="31" t="s">
        <v>472</v>
      </c>
      <c r="D20" s="300">
        <v>26130</v>
      </c>
      <c r="E20" s="301">
        <v>0.44520000000000004</v>
      </c>
      <c r="F20" s="300">
        <v>80000</v>
      </c>
      <c r="G20" s="300">
        <v>49151.121992245317</v>
      </c>
      <c r="H20" s="300">
        <v>423694</v>
      </c>
      <c r="I20" s="300">
        <v>682793.41077870282</v>
      </c>
      <c r="J20" s="300">
        <v>6515357</v>
      </c>
      <c r="K20" s="300">
        <v>7654</v>
      </c>
      <c r="L20" s="300">
        <v>7662</v>
      </c>
      <c r="M20" s="300">
        <v>6522166.8845048342</v>
      </c>
      <c r="N20" s="300">
        <v>6675150.5005392926</v>
      </c>
      <c r="O20" s="300">
        <v>3703373.4976991992</v>
      </c>
      <c r="P20" s="300">
        <v>6604199.5</v>
      </c>
      <c r="Q20" s="300">
        <v>2940189.6174000003</v>
      </c>
      <c r="R20" s="300">
        <v>2994294.1011792216</v>
      </c>
      <c r="S20" s="300">
        <v>7429612.1316493694</v>
      </c>
      <c r="T20" s="302">
        <v>1.1529179654460903E-3</v>
      </c>
      <c r="U20" s="300">
        <v>214503</v>
      </c>
      <c r="V20" s="300">
        <v>0</v>
      </c>
      <c r="W20" s="300">
        <v>26812.875</v>
      </c>
      <c r="X20" s="303">
        <v>7402799</v>
      </c>
      <c r="Y20" s="24">
        <v>98</v>
      </c>
    </row>
    <row r="21" spans="1:25" s="304" customFormat="1" x14ac:dyDescent="0.2">
      <c r="A21" s="24">
        <v>106</v>
      </c>
      <c r="B21" s="24" t="s">
        <v>25</v>
      </c>
      <c r="C21" s="31" t="s">
        <v>473</v>
      </c>
      <c r="D21" s="300">
        <v>68836</v>
      </c>
      <c r="E21" s="301">
        <v>1</v>
      </c>
      <c r="F21" s="300">
        <v>731000</v>
      </c>
      <c r="G21" s="300">
        <v>1008801.3863525193</v>
      </c>
      <c r="H21" s="300">
        <v>1151025</v>
      </c>
      <c r="I21" s="300">
        <v>1854905.3931411738</v>
      </c>
      <c r="J21" s="300">
        <v>29066230</v>
      </c>
      <c r="K21" s="300">
        <v>22894</v>
      </c>
      <c r="L21" s="300">
        <v>22965</v>
      </c>
      <c r="M21" s="300">
        <v>29156371.623569492</v>
      </c>
      <c r="N21" s="300">
        <v>29840261.999330211</v>
      </c>
      <c r="O21" s="300">
        <v>0</v>
      </c>
      <c r="P21" s="300">
        <v>28455890</v>
      </c>
      <c r="Q21" s="300">
        <v>28455890</v>
      </c>
      <c r="R21" s="300">
        <v>28979526.7171073</v>
      </c>
      <c r="S21" s="300">
        <v>31843233.496600993</v>
      </c>
      <c r="T21" s="302">
        <v>4.9413933494231854E-3</v>
      </c>
      <c r="U21" s="300">
        <v>409835</v>
      </c>
      <c r="V21" s="300">
        <v>0</v>
      </c>
      <c r="W21" s="300">
        <v>51229.375</v>
      </c>
      <c r="X21" s="303">
        <v>31792004</v>
      </c>
      <c r="Y21" s="24">
        <v>106</v>
      </c>
    </row>
    <row r="22" spans="1:25" s="304" customFormat="1" x14ac:dyDescent="0.2">
      <c r="A22" s="24">
        <v>109</v>
      </c>
      <c r="B22" s="24" t="s">
        <v>67</v>
      </c>
      <c r="C22" s="31" t="s">
        <v>472</v>
      </c>
      <c r="D22" s="300">
        <v>35317</v>
      </c>
      <c r="E22" s="301">
        <v>0.81267999999999996</v>
      </c>
      <c r="F22" s="300">
        <v>102000</v>
      </c>
      <c r="G22" s="300">
        <v>114395.26195269286</v>
      </c>
      <c r="H22" s="300">
        <v>390088</v>
      </c>
      <c r="I22" s="300">
        <v>628636.50659165019</v>
      </c>
      <c r="J22" s="300">
        <v>10773324</v>
      </c>
      <c r="K22" s="300">
        <v>10263</v>
      </c>
      <c r="L22" s="300">
        <v>10235</v>
      </c>
      <c r="M22" s="300">
        <v>10743931.710026307</v>
      </c>
      <c r="N22" s="300">
        <v>10995940.827936497</v>
      </c>
      <c r="O22" s="300">
        <v>2059759.635889065</v>
      </c>
      <c r="P22" s="300">
        <v>9936676</v>
      </c>
      <c r="Q22" s="300">
        <v>8075337.8516799994</v>
      </c>
      <c r="R22" s="300">
        <v>8223937.7866033511</v>
      </c>
      <c r="S22" s="300">
        <v>11026729.191036759</v>
      </c>
      <c r="T22" s="302">
        <v>1.7111141145981807E-3</v>
      </c>
      <c r="U22" s="300">
        <v>0</v>
      </c>
      <c r="V22" s="300">
        <v>0</v>
      </c>
      <c r="W22" s="300">
        <v>0</v>
      </c>
      <c r="X22" s="303">
        <v>11026729</v>
      </c>
      <c r="Y22" s="24">
        <v>109</v>
      </c>
    </row>
    <row r="23" spans="1:25" s="304" customFormat="1" x14ac:dyDescent="0.2">
      <c r="A23" s="24">
        <v>114</v>
      </c>
      <c r="B23" s="24" t="s">
        <v>105</v>
      </c>
      <c r="C23" s="31" t="s">
        <v>473</v>
      </c>
      <c r="D23" s="300">
        <v>107024</v>
      </c>
      <c r="E23" s="301">
        <v>1</v>
      </c>
      <c r="F23" s="300">
        <v>1116000</v>
      </c>
      <c r="G23" s="300">
        <v>1540112.6500265547</v>
      </c>
      <c r="H23" s="300">
        <v>2261853</v>
      </c>
      <c r="I23" s="300">
        <v>3645032.3217936563</v>
      </c>
      <c r="J23" s="300">
        <v>49590355</v>
      </c>
      <c r="K23" s="300">
        <v>33541</v>
      </c>
      <c r="L23" s="300">
        <v>33223</v>
      </c>
      <c r="M23" s="300">
        <v>49120192.127992608</v>
      </c>
      <c r="N23" s="300">
        <v>50272352.866151661</v>
      </c>
      <c r="O23" s="300">
        <v>0</v>
      </c>
      <c r="P23" s="300">
        <v>45355652</v>
      </c>
      <c r="Q23" s="300">
        <v>45355652</v>
      </c>
      <c r="R23" s="300">
        <v>46190273.047366329</v>
      </c>
      <c r="S23" s="300">
        <v>51375418.019186534</v>
      </c>
      <c r="T23" s="302">
        <v>7.9723734384870987E-3</v>
      </c>
      <c r="U23" s="300">
        <v>0</v>
      </c>
      <c r="V23" s="300">
        <v>0</v>
      </c>
      <c r="W23" s="300">
        <v>0</v>
      </c>
      <c r="X23" s="303">
        <v>51375418</v>
      </c>
      <c r="Y23" s="24">
        <v>114</v>
      </c>
    </row>
    <row r="24" spans="1:25" s="304" customFormat="1" x14ac:dyDescent="0.2">
      <c r="A24" s="24">
        <v>118</v>
      </c>
      <c r="B24" s="24" t="s">
        <v>161</v>
      </c>
      <c r="C24" s="31" t="s">
        <v>473</v>
      </c>
      <c r="D24" s="300">
        <v>55603</v>
      </c>
      <c r="E24" s="301">
        <v>1</v>
      </c>
      <c r="F24" s="300">
        <v>162000</v>
      </c>
      <c r="G24" s="300">
        <v>223564.73951998376</v>
      </c>
      <c r="H24" s="300">
        <v>1079065</v>
      </c>
      <c r="I24" s="300">
        <v>1738940.064768255</v>
      </c>
      <c r="J24" s="300">
        <v>17951242</v>
      </c>
      <c r="K24" s="300">
        <v>17069</v>
      </c>
      <c r="L24" s="300">
        <v>17028</v>
      </c>
      <c r="M24" s="300">
        <v>17908122.841174059</v>
      </c>
      <c r="N24" s="300">
        <v>18328174.863323454</v>
      </c>
      <c r="O24" s="300">
        <v>0</v>
      </c>
      <c r="P24" s="300">
        <v>17258380</v>
      </c>
      <c r="Q24" s="300">
        <v>17258380</v>
      </c>
      <c r="R24" s="300">
        <v>17575963.510682333</v>
      </c>
      <c r="S24" s="300">
        <v>19538468.314970572</v>
      </c>
      <c r="T24" s="302">
        <v>3.0319552001468958E-3</v>
      </c>
      <c r="U24" s="300">
        <v>373300</v>
      </c>
      <c r="V24" s="300">
        <v>246638</v>
      </c>
      <c r="W24" s="300">
        <v>77492.25</v>
      </c>
      <c r="X24" s="303">
        <v>19460976</v>
      </c>
      <c r="Y24" s="24">
        <v>118</v>
      </c>
    </row>
    <row r="25" spans="1:25" s="304" customFormat="1" x14ac:dyDescent="0.2">
      <c r="A25" s="24">
        <v>119</v>
      </c>
      <c r="B25" s="24" t="s">
        <v>210</v>
      </c>
      <c r="C25" s="31" t="s">
        <v>472</v>
      </c>
      <c r="D25" s="300">
        <v>34386</v>
      </c>
      <c r="E25" s="301">
        <v>0.77544000000000002</v>
      </c>
      <c r="F25" s="300">
        <v>43000</v>
      </c>
      <c r="G25" s="300">
        <v>46015.585119599862</v>
      </c>
      <c r="H25" s="300">
        <v>280901</v>
      </c>
      <c r="I25" s="300">
        <v>452678.94254142942</v>
      </c>
      <c r="J25" s="300">
        <v>10306423</v>
      </c>
      <c r="K25" s="300">
        <v>11308</v>
      </c>
      <c r="L25" s="300">
        <v>11481</v>
      </c>
      <c r="M25" s="300">
        <v>10464099.970198089</v>
      </c>
      <c r="N25" s="300">
        <v>10709545.368994951</v>
      </c>
      <c r="O25" s="300">
        <v>2404935.5080615059</v>
      </c>
      <c r="P25" s="300">
        <v>10592106</v>
      </c>
      <c r="Q25" s="300">
        <v>8213542.6766400002</v>
      </c>
      <c r="R25" s="300">
        <v>8364685.8151261443</v>
      </c>
      <c r="S25" s="300">
        <v>11268315.850848678</v>
      </c>
      <c r="T25" s="302">
        <v>1.7486032318460069E-3</v>
      </c>
      <c r="U25" s="300">
        <v>0</v>
      </c>
      <c r="V25" s="300">
        <v>0</v>
      </c>
      <c r="W25" s="300">
        <v>0</v>
      </c>
      <c r="X25" s="303">
        <v>11268316</v>
      </c>
      <c r="Y25" s="24">
        <v>119</v>
      </c>
    </row>
    <row r="26" spans="1:25" s="304" customFormat="1" x14ac:dyDescent="0.2">
      <c r="A26" s="24">
        <v>141</v>
      </c>
      <c r="B26" s="24" t="s">
        <v>474</v>
      </c>
      <c r="C26" s="31" t="s">
        <v>473</v>
      </c>
      <c r="D26" s="300">
        <v>73132</v>
      </c>
      <c r="E26" s="301">
        <v>1</v>
      </c>
      <c r="F26" s="300">
        <v>482000</v>
      </c>
      <c r="G26" s="300">
        <v>665174.10153476649</v>
      </c>
      <c r="H26" s="300">
        <v>1213969</v>
      </c>
      <c r="I26" s="300">
        <v>1956341.2134455789</v>
      </c>
      <c r="J26" s="300">
        <v>39289056</v>
      </c>
      <c r="K26" s="300">
        <v>23599</v>
      </c>
      <c r="L26" s="300">
        <v>23637</v>
      </c>
      <c r="M26" s="300">
        <v>39352320.720030509</v>
      </c>
      <c r="N26" s="300">
        <v>40275366.761278056</v>
      </c>
      <c r="O26" s="300">
        <v>0</v>
      </c>
      <c r="P26" s="300">
        <v>34441312</v>
      </c>
      <c r="Q26" s="300">
        <v>34441312</v>
      </c>
      <c r="R26" s="300">
        <v>35075090.649992965</v>
      </c>
      <c r="S26" s="300">
        <v>37696605.964973316</v>
      </c>
      <c r="T26" s="302">
        <v>5.8497124053381302E-3</v>
      </c>
      <c r="U26" s="300">
        <v>0</v>
      </c>
      <c r="V26" s="300">
        <v>0</v>
      </c>
      <c r="W26" s="300">
        <v>0</v>
      </c>
      <c r="X26" s="303">
        <v>37696606</v>
      </c>
      <c r="Y26" s="24">
        <v>141</v>
      </c>
    </row>
    <row r="27" spans="1:25" s="304" customFormat="1" x14ac:dyDescent="0.2">
      <c r="A27" s="24">
        <v>147</v>
      </c>
      <c r="B27" s="24" t="s">
        <v>53</v>
      </c>
      <c r="C27" s="31" t="s">
        <v>472</v>
      </c>
      <c r="D27" s="300">
        <v>23668</v>
      </c>
      <c r="E27" s="301">
        <v>0.34671999999999992</v>
      </c>
      <c r="F27" s="300">
        <v>62000</v>
      </c>
      <c r="G27" s="300">
        <v>29665.992112067055</v>
      </c>
      <c r="H27" s="300">
        <v>421391</v>
      </c>
      <c r="I27" s="300">
        <v>679082.06904381083</v>
      </c>
      <c r="J27" s="300">
        <v>4212931</v>
      </c>
      <c r="K27" s="300">
        <v>6663</v>
      </c>
      <c r="L27" s="300">
        <v>6706</v>
      </c>
      <c r="M27" s="300">
        <v>4240119.3585472004</v>
      </c>
      <c r="N27" s="300">
        <v>4339575.383419754</v>
      </c>
      <c r="O27" s="300">
        <v>2834957.8064804571</v>
      </c>
      <c r="P27" s="300">
        <v>3766818.75</v>
      </c>
      <c r="Q27" s="300">
        <v>1306031.3969999996</v>
      </c>
      <c r="R27" s="300">
        <v>1330064.5934020148</v>
      </c>
      <c r="S27" s="300">
        <v>4873770.4610383492</v>
      </c>
      <c r="T27" s="302">
        <v>7.5630563539851438E-4</v>
      </c>
      <c r="U27" s="300">
        <v>141796</v>
      </c>
      <c r="V27" s="300">
        <v>0</v>
      </c>
      <c r="W27" s="300">
        <v>17724.5</v>
      </c>
      <c r="X27" s="303">
        <v>4856045</v>
      </c>
      <c r="Y27" s="24">
        <v>147</v>
      </c>
    </row>
    <row r="28" spans="1:25" s="304" customFormat="1" x14ac:dyDescent="0.2">
      <c r="A28" s="24">
        <v>148</v>
      </c>
      <c r="B28" s="24" t="s">
        <v>72</v>
      </c>
      <c r="C28" s="31" t="s">
        <v>472</v>
      </c>
      <c r="D28" s="300">
        <v>28901</v>
      </c>
      <c r="E28" s="301">
        <v>0.55603999999999998</v>
      </c>
      <c r="F28" s="300">
        <v>4000</v>
      </c>
      <c r="G28" s="300">
        <v>3069.4058706837477</v>
      </c>
      <c r="H28" s="300">
        <v>308867</v>
      </c>
      <c r="I28" s="300">
        <v>497746.84656139952</v>
      </c>
      <c r="J28" s="300">
        <v>3917481.3</v>
      </c>
      <c r="K28" s="300">
        <v>7985</v>
      </c>
      <c r="L28" s="300">
        <v>8075</v>
      </c>
      <c r="M28" s="300">
        <v>3961635.7542266748</v>
      </c>
      <c r="N28" s="300">
        <v>4054559.6817840748</v>
      </c>
      <c r="O28" s="300">
        <v>1800062.316324858</v>
      </c>
      <c r="P28" s="300">
        <v>3273033.75</v>
      </c>
      <c r="Q28" s="300">
        <v>1819937.6863499999</v>
      </c>
      <c r="R28" s="300">
        <v>1853427.6315044186</v>
      </c>
      <c r="S28" s="300">
        <v>4154306.2002613596</v>
      </c>
      <c r="T28" s="302">
        <v>6.4466006668670089E-4</v>
      </c>
      <c r="U28" s="300">
        <v>0</v>
      </c>
      <c r="V28" s="300">
        <v>0</v>
      </c>
      <c r="W28" s="300">
        <v>0</v>
      </c>
      <c r="X28" s="303">
        <v>4154306</v>
      </c>
      <c r="Y28" s="24">
        <v>148</v>
      </c>
    </row>
    <row r="29" spans="1:25" s="304" customFormat="1" x14ac:dyDescent="0.2">
      <c r="A29" s="24">
        <v>150</v>
      </c>
      <c r="B29" s="24" t="s">
        <v>83</v>
      </c>
      <c r="C29" s="31" t="s">
        <v>473</v>
      </c>
      <c r="D29" s="300">
        <v>101236</v>
      </c>
      <c r="E29" s="301">
        <v>1</v>
      </c>
      <c r="F29" s="300">
        <v>898000</v>
      </c>
      <c r="G29" s="300">
        <v>1239266.2721539841</v>
      </c>
      <c r="H29" s="300">
        <v>1393165</v>
      </c>
      <c r="I29" s="300">
        <v>2245120.0208818433</v>
      </c>
      <c r="J29" s="300">
        <v>41374295</v>
      </c>
      <c r="K29" s="300">
        <v>35382</v>
      </c>
      <c r="L29" s="300">
        <v>35384</v>
      </c>
      <c r="M29" s="300">
        <v>41376633.719970606</v>
      </c>
      <c r="N29" s="300">
        <v>42347161.944394447</v>
      </c>
      <c r="O29" s="300">
        <v>0</v>
      </c>
      <c r="P29" s="300">
        <v>35451892</v>
      </c>
      <c r="Q29" s="300">
        <v>35451892</v>
      </c>
      <c r="R29" s="300">
        <v>36104267.038774841</v>
      </c>
      <c r="S29" s="300">
        <v>39588653.331810668</v>
      </c>
      <c r="T29" s="302">
        <v>6.1433179613279675E-3</v>
      </c>
      <c r="U29" s="300">
        <v>647126</v>
      </c>
      <c r="V29" s="300">
        <v>495678</v>
      </c>
      <c r="W29" s="300">
        <v>142850.5</v>
      </c>
      <c r="X29" s="303">
        <v>39445802</v>
      </c>
      <c r="Y29" s="24">
        <v>150</v>
      </c>
    </row>
    <row r="30" spans="1:25" s="304" customFormat="1" x14ac:dyDescent="0.2">
      <c r="A30" s="24">
        <v>153</v>
      </c>
      <c r="B30" s="24" t="s">
        <v>107</v>
      </c>
      <c r="C30" s="31" t="s">
        <v>473</v>
      </c>
      <c r="D30" s="300">
        <v>159732</v>
      </c>
      <c r="E30" s="301">
        <v>1</v>
      </c>
      <c r="F30" s="300">
        <v>1101000</v>
      </c>
      <c r="G30" s="300">
        <v>1519412.2111821121</v>
      </c>
      <c r="H30" s="300">
        <v>3382184</v>
      </c>
      <c r="I30" s="300">
        <v>5450473.5711177327</v>
      </c>
      <c r="J30" s="300">
        <v>94694826</v>
      </c>
      <c r="K30" s="300">
        <v>61727</v>
      </c>
      <c r="L30" s="300">
        <v>61658</v>
      </c>
      <c r="M30" s="300">
        <v>94588973.731235936</v>
      </c>
      <c r="N30" s="300">
        <v>96807647.907263488</v>
      </c>
      <c r="O30" s="300">
        <v>0</v>
      </c>
      <c r="P30" s="300">
        <v>86721576</v>
      </c>
      <c r="Q30" s="300">
        <v>86721576</v>
      </c>
      <c r="R30" s="300">
        <v>88317400.321748897</v>
      </c>
      <c r="S30" s="300">
        <v>95287286.104048744</v>
      </c>
      <c r="T30" s="302">
        <v>1.4786562485539993E-2</v>
      </c>
      <c r="U30" s="300">
        <v>0</v>
      </c>
      <c r="V30" s="300">
        <v>0</v>
      </c>
      <c r="W30" s="300">
        <v>0</v>
      </c>
      <c r="X30" s="303">
        <v>95287286</v>
      </c>
      <c r="Y30" s="24">
        <v>153</v>
      </c>
    </row>
    <row r="31" spans="1:25" s="304" customFormat="1" x14ac:dyDescent="0.2">
      <c r="A31" s="24">
        <v>158</v>
      </c>
      <c r="B31" s="24" t="s">
        <v>129</v>
      </c>
      <c r="C31" s="31" t="s">
        <v>472</v>
      </c>
      <c r="D31" s="300">
        <v>24229</v>
      </c>
      <c r="E31" s="301">
        <v>0.36915999999999993</v>
      </c>
      <c r="F31" s="300">
        <v>56000</v>
      </c>
      <c r="G31" s="300">
        <v>28529.289614241006</v>
      </c>
      <c r="H31" s="300">
        <v>405596</v>
      </c>
      <c r="I31" s="300">
        <v>653628.03400142258</v>
      </c>
      <c r="J31" s="300">
        <v>4565665</v>
      </c>
      <c r="K31" s="300">
        <v>6775</v>
      </c>
      <c r="L31" s="300">
        <v>6718</v>
      </c>
      <c r="M31" s="300">
        <v>4527252.7630996313</v>
      </c>
      <c r="N31" s="300">
        <v>4633443.7745633861</v>
      </c>
      <c r="O31" s="300">
        <v>2922961.670745567</v>
      </c>
      <c r="P31" s="300">
        <v>3906813.25</v>
      </c>
      <c r="Q31" s="300">
        <v>1442239.1793699998</v>
      </c>
      <c r="R31" s="300">
        <v>1468778.830358559</v>
      </c>
      <c r="S31" s="300">
        <v>5073897.8247197894</v>
      </c>
      <c r="T31" s="302">
        <v>7.87361150663276E-4</v>
      </c>
      <c r="U31" s="300">
        <v>100560</v>
      </c>
      <c r="V31" s="300">
        <v>0</v>
      </c>
      <c r="W31" s="300">
        <v>12570</v>
      </c>
      <c r="X31" s="303">
        <v>5061328</v>
      </c>
      <c r="Y31" s="24">
        <v>158</v>
      </c>
    </row>
    <row r="32" spans="1:25" s="304" customFormat="1" x14ac:dyDescent="0.2">
      <c r="A32" s="24">
        <v>160</v>
      </c>
      <c r="B32" s="24" t="s">
        <v>135</v>
      </c>
      <c r="C32" s="31" t="s">
        <v>473</v>
      </c>
      <c r="D32" s="300">
        <v>61357</v>
      </c>
      <c r="E32" s="301">
        <v>1</v>
      </c>
      <c r="F32" s="300">
        <v>172000</v>
      </c>
      <c r="G32" s="300">
        <v>237365.03208294572</v>
      </c>
      <c r="H32" s="300">
        <v>874043</v>
      </c>
      <c r="I32" s="300">
        <v>1408542.0164959847</v>
      </c>
      <c r="J32" s="300">
        <v>12033284</v>
      </c>
      <c r="K32" s="300">
        <v>17611</v>
      </c>
      <c r="L32" s="300">
        <v>17676</v>
      </c>
      <c r="M32" s="300">
        <v>12077697.347339731</v>
      </c>
      <c r="N32" s="300">
        <v>12360991.204471095</v>
      </c>
      <c r="O32" s="300">
        <v>0</v>
      </c>
      <c r="P32" s="300">
        <v>11097451</v>
      </c>
      <c r="Q32" s="300">
        <v>11097451</v>
      </c>
      <c r="R32" s="300">
        <v>11301662.950843889</v>
      </c>
      <c r="S32" s="300">
        <v>12947569.999422818</v>
      </c>
      <c r="T32" s="302">
        <v>2.0091878010180188E-3</v>
      </c>
      <c r="U32" s="300">
        <v>356661</v>
      </c>
      <c r="V32" s="300">
        <v>0</v>
      </c>
      <c r="W32" s="300">
        <v>44582.625</v>
      </c>
      <c r="X32" s="303">
        <v>12902987</v>
      </c>
      <c r="Y32" s="24">
        <v>160</v>
      </c>
    </row>
    <row r="33" spans="1:25" s="304" customFormat="1" x14ac:dyDescent="0.2">
      <c r="A33" s="24">
        <v>163</v>
      </c>
      <c r="B33" s="24" t="s">
        <v>149</v>
      </c>
      <c r="C33" s="31" t="s">
        <v>472</v>
      </c>
      <c r="D33" s="300">
        <v>35932</v>
      </c>
      <c r="E33" s="301">
        <v>0.83728000000000002</v>
      </c>
      <c r="F33" s="300">
        <v>146000</v>
      </c>
      <c r="G33" s="300">
        <v>168698.75077390514</v>
      </c>
      <c r="H33" s="300">
        <v>557623</v>
      </c>
      <c r="I33" s="300">
        <v>898623.32272501534</v>
      </c>
      <c r="J33" s="300">
        <v>5847904</v>
      </c>
      <c r="K33" s="300">
        <v>10106</v>
      </c>
      <c r="L33" s="300">
        <v>10034</v>
      </c>
      <c r="M33" s="300">
        <v>5806240.721947358</v>
      </c>
      <c r="N33" s="300">
        <v>5942431.6101811957</v>
      </c>
      <c r="O33" s="300">
        <v>966952.47160868405</v>
      </c>
      <c r="P33" s="300">
        <v>5276740.5</v>
      </c>
      <c r="Q33" s="300">
        <v>4418109.28584</v>
      </c>
      <c r="R33" s="300">
        <v>4499410.0022209864</v>
      </c>
      <c r="S33" s="300">
        <v>6533684.5473285904</v>
      </c>
      <c r="T33" s="302">
        <v>1.0138890377713917E-3</v>
      </c>
      <c r="U33" s="300">
        <v>190991</v>
      </c>
      <c r="V33" s="300">
        <v>0</v>
      </c>
      <c r="W33" s="300">
        <v>23873.875</v>
      </c>
      <c r="X33" s="303">
        <v>6509811</v>
      </c>
      <c r="Y33" s="24">
        <v>163</v>
      </c>
    </row>
    <row r="34" spans="1:25" s="304" customFormat="1" x14ac:dyDescent="0.2">
      <c r="A34" s="24">
        <v>164</v>
      </c>
      <c r="B34" s="24" t="s">
        <v>153</v>
      </c>
      <c r="C34" s="31" t="s">
        <v>473</v>
      </c>
      <c r="D34" s="300">
        <v>81049</v>
      </c>
      <c r="E34" s="301">
        <v>1</v>
      </c>
      <c r="F34" s="300">
        <v>208000</v>
      </c>
      <c r="G34" s="300">
        <v>287046.08530960878</v>
      </c>
      <c r="H34" s="300">
        <v>1516357</v>
      </c>
      <c r="I34" s="300">
        <v>2443646.9904887998</v>
      </c>
      <c r="J34" s="300">
        <v>33125306</v>
      </c>
      <c r="K34" s="300">
        <v>27815</v>
      </c>
      <c r="L34" s="300">
        <v>27873</v>
      </c>
      <c r="M34" s="300">
        <v>33194379.08099946</v>
      </c>
      <c r="N34" s="300">
        <v>33972984.755118974</v>
      </c>
      <c r="O34" s="300">
        <v>0</v>
      </c>
      <c r="P34" s="300">
        <v>31462324</v>
      </c>
      <c r="Q34" s="300">
        <v>31462324</v>
      </c>
      <c r="R34" s="300">
        <v>32041284.210062884</v>
      </c>
      <c r="S34" s="300">
        <v>34771977.285861291</v>
      </c>
      <c r="T34" s="302">
        <v>5.3958721662167143E-3</v>
      </c>
      <c r="U34" s="300">
        <v>0</v>
      </c>
      <c r="V34" s="300">
        <v>0</v>
      </c>
      <c r="W34" s="300">
        <v>0</v>
      </c>
      <c r="X34" s="303">
        <v>34771977</v>
      </c>
      <c r="Y34" s="24">
        <v>164</v>
      </c>
    </row>
    <row r="35" spans="1:25" s="304" customFormat="1" x14ac:dyDescent="0.2">
      <c r="A35" s="24">
        <v>166</v>
      </c>
      <c r="B35" s="24" t="s">
        <v>169</v>
      </c>
      <c r="C35" s="31" t="s">
        <v>473</v>
      </c>
      <c r="D35" s="300">
        <v>54474</v>
      </c>
      <c r="E35" s="301">
        <v>1</v>
      </c>
      <c r="F35" s="300">
        <v>181000</v>
      </c>
      <c r="G35" s="300">
        <v>249785.29538961148</v>
      </c>
      <c r="H35" s="300">
        <v>902623</v>
      </c>
      <c r="I35" s="300">
        <v>1454599.3967752792</v>
      </c>
      <c r="J35" s="300">
        <v>12323709</v>
      </c>
      <c r="K35" s="300">
        <v>16654</v>
      </c>
      <c r="L35" s="300">
        <v>16697</v>
      </c>
      <c r="M35" s="300">
        <v>12355528.351927465</v>
      </c>
      <c r="N35" s="300">
        <v>12645338.999027712</v>
      </c>
      <c r="O35" s="300">
        <v>0</v>
      </c>
      <c r="P35" s="300">
        <v>10522549</v>
      </c>
      <c r="Q35" s="300">
        <v>10522549</v>
      </c>
      <c r="R35" s="300">
        <v>10716181.777395496</v>
      </c>
      <c r="S35" s="300">
        <v>12420566.469560387</v>
      </c>
      <c r="T35" s="302">
        <v>1.9274080490382856E-3</v>
      </c>
      <c r="U35" s="300">
        <v>0</v>
      </c>
      <c r="V35" s="300">
        <v>0</v>
      </c>
      <c r="W35" s="300">
        <v>0</v>
      </c>
      <c r="X35" s="303">
        <v>12420566</v>
      </c>
      <c r="Y35" s="24">
        <v>166</v>
      </c>
    </row>
    <row r="36" spans="1:25" s="304" customFormat="1" x14ac:dyDescent="0.2">
      <c r="A36" s="24">
        <v>168</v>
      </c>
      <c r="B36" s="24" t="s">
        <v>201</v>
      </c>
      <c r="C36" s="31" t="s">
        <v>472</v>
      </c>
      <c r="D36" s="300">
        <v>22888</v>
      </c>
      <c r="E36" s="301">
        <v>0.31552000000000002</v>
      </c>
      <c r="F36" s="300">
        <v>31000</v>
      </c>
      <c r="G36" s="300">
        <v>13498.231759343851</v>
      </c>
      <c r="H36" s="300">
        <v>510984</v>
      </c>
      <c r="I36" s="300">
        <v>823463.4151376813</v>
      </c>
      <c r="J36" s="300">
        <v>3992141</v>
      </c>
      <c r="K36" s="300">
        <v>6241</v>
      </c>
      <c r="L36" s="300">
        <v>6240</v>
      </c>
      <c r="M36" s="300">
        <v>3991501.3363243071</v>
      </c>
      <c r="N36" s="300">
        <v>4085125.7894624188</v>
      </c>
      <c r="O36" s="300">
        <v>2796186.9003712363</v>
      </c>
      <c r="P36" s="300">
        <v>3999276.75</v>
      </c>
      <c r="Q36" s="300">
        <v>1261851.8001600001</v>
      </c>
      <c r="R36" s="300">
        <v>1285072.0169274856</v>
      </c>
      <c r="S36" s="300">
        <v>4918220.5641957475</v>
      </c>
      <c r="T36" s="302">
        <v>7.6320334709436297E-4</v>
      </c>
      <c r="U36" s="300">
        <v>0</v>
      </c>
      <c r="V36" s="300">
        <v>0</v>
      </c>
      <c r="W36" s="300">
        <v>0</v>
      </c>
      <c r="X36" s="303">
        <v>4918221</v>
      </c>
      <c r="Y36" s="24">
        <v>168</v>
      </c>
    </row>
    <row r="37" spans="1:25" s="304" customFormat="1" x14ac:dyDescent="0.2">
      <c r="A37" s="24">
        <v>171</v>
      </c>
      <c r="B37" s="24" t="s">
        <v>231</v>
      </c>
      <c r="C37" s="31" t="s">
        <v>473</v>
      </c>
      <c r="D37" s="300">
        <v>47583</v>
      </c>
      <c r="E37" s="301">
        <v>1</v>
      </c>
      <c r="F37" s="300">
        <v>88000</v>
      </c>
      <c r="G37" s="300">
        <v>121442.57455406526</v>
      </c>
      <c r="H37" s="300">
        <v>975755</v>
      </c>
      <c r="I37" s="300">
        <v>1572453.4322751164</v>
      </c>
      <c r="J37" s="300">
        <v>12097036</v>
      </c>
      <c r="K37" s="300">
        <v>14423</v>
      </c>
      <c r="L37" s="300">
        <v>14475</v>
      </c>
      <c r="M37" s="300">
        <v>12140650.079733757</v>
      </c>
      <c r="N37" s="300">
        <v>12425420.552967012</v>
      </c>
      <c r="O37" s="300">
        <v>0</v>
      </c>
      <c r="P37" s="300">
        <v>12038845</v>
      </c>
      <c r="Q37" s="300">
        <v>12038845</v>
      </c>
      <c r="R37" s="300">
        <v>12260380.199692003</v>
      </c>
      <c r="S37" s="300">
        <v>13954276.206521185</v>
      </c>
      <c r="T37" s="302">
        <v>2.1654072175263926E-3</v>
      </c>
      <c r="U37" s="300">
        <v>0</v>
      </c>
      <c r="V37" s="300">
        <v>0</v>
      </c>
      <c r="W37" s="300">
        <v>0</v>
      </c>
      <c r="X37" s="303">
        <v>13954276</v>
      </c>
      <c r="Y37" s="24">
        <v>171</v>
      </c>
    </row>
    <row r="38" spans="1:25" s="304" customFormat="1" x14ac:dyDescent="0.2">
      <c r="A38" s="24">
        <v>173</v>
      </c>
      <c r="B38" s="24" t="s">
        <v>242</v>
      </c>
      <c r="C38" s="31" t="s">
        <v>472</v>
      </c>
      <c r="D38" s="300">
        <v>31701</v>
      </c>
      <c r="E38" s="301">
        <v>0.66803999999999997</v>
      </c>
      <c r="F38" s="300">
        <v>18000</v>
      </c>
      <c r="G38" s="300">
        <v>16594.465398769993</v>
      </c>
      <c r="H38" s="300">
        <v>738255</v>
      </c>
      <c r="I38" s="300">
        <v>1189716.2798492103</v>
      </c>
      <c r="J38" s="300">
        <v>7459399</v>
      </c>
      <c r="K38" s="300">
        <v>9528</v>
      </c>
      <c r="L38" s="300">
        <v>9490</v>
      </c>
      <c r="M38" s="300">
        <v>7429649.0879513007</v>
      </c>
      <c r="N38" s="300">
        <v>7603918.5605773758</v>
      </c>
      <c r="O38" s="300">
        <v>2524196.8053692658</v>
      </c>
      <c r="P38" s="300">
        <v>7439806.5</v>
      </c>
      <c r="Q38" s="300">
        <v>4970088.3342599999</v>
      </c>
      <c r="R38" s="300">
        <v>5061546.4028386036</v>
      </c>
      <c r="S38" s="300">
        <v>8792053.9534558505</v>
      </c>
      <c r="T38" s="302">
        <v>1.3643399919802102E-3</v>
      </c>
      <c r="U38" s="300">
        <v>0</v>
      </c>
      <c r="V38" s="300">
        <v>0</v>
      </c>
      <c r="W38" s="300">
        <v>0</v>
      </c>
      <c r="X38" s="303">
        <v>8792054</v>
      </c>
      <c r="Y38" s="24">
        <v>173</v>
      </c>
    </row>
    <row r="39" spans="1:25" s="304" customFormat="1" x14ac:dyDescent="0.2">
      <c r="A39" s="24">
        <v>175</v>
      </c>
      <c r="B39" s="24" t="s">
        <v>244</v>
      </c>
      <c r="C39" s="31" t="s">
        <v>472</v>
      </c>
      <c r="D39" s="300">
        <v>18295</v>
      </c>
      <c r="E39" s="301">
        <v>0.13180000000000003</v>
      </c>
      <c r="F39" s="300">
        <v>33000</v>
      </c>
      <c r="G39" s="300">
        <v>6002.2992473346767</v>
      </c>
      <c r="H39" s="300">
        <v>226792</v>
      </c>
      <c r="I39" s="300">
        <v>365480.94430726796</v>
      </c>
      <c r="J39" s="300">
        <v>3185507</v>
      </c>
      <c r="K39" s="300">
        <v>5107</v>
      </c>
      <c r="L39" s="300">
        <v>5221</v>
      </c>
      <c r="M39" s="300">
        <v>3256614.8515762682</v>
      </c>
      <c r="N39" s="300">
        <v>3333001.8445569733</v>
      </c>
      <c r="O39" s="300">
        <v>2893712.2014443642</v>
      </c>
      <c r="P39" s="300">
        <v>3144381</v>
      </c>
      <c r="Q39" s="300">
        <v>414429.41580000008</v>
      </c>
      <c r="R39" s="300">
        <v>422055.62108692696</v>
      </c>
      <c r="S39" s="300">
        <v>3687251.0660858941</v>
      </c>
      <c r="T39" s="302">
        <v>5.7218303215203449E-4</v>
      </c>
      <c r="U39" s="300">
        <v>131306</v>
      </c>
      <c r="V39" s="300">
        <v>0</v>
      </c>
      <c r="W39" s="300">
        <v>16413.25</v>
      </c>
      <c r="X39" s="303">
        <v>3670838</v>
      </c>
      <c r="Y39" s="24">
        <v>175</v>
      </c>
    </row>
    <row r="40" spans="1:25" s="304" customFormat="1" x14ac:dyDescent="0.2">
      <c r="A40" s="24">
        <v>177</v>
      </c>
      <c r="B40" s="24" t="s">
        <v>264</v>
      </c>
      <c r="C40" s="31" t="s">
        <v>472</v>
      </c>
      <c r="D40" s="300">
        <v>37911</v>
      </c>
      <c r="E40" s="301">
        <v>0.91644000000000003</v>
      </c>
      <c r="F40" s="300">
        <v>72000</v>
      </c>
      <c r="G40" s="300">
        <v>91059.408838086194</v>
      </c>
      <c r="H40" s="300">
        <v>221624</v>
      </c>
      <c r="I40" s="300">
        <v>357152.58387048019</v>
      </c>
      <c r="J40" s="300">
        <v>5337163</v>
      </c>
      <c r="K40" s="300">
        <v>10793</v>
      </c>
      <c r="L40" s="300">
        <v>10832</v>
      </c>
      <c r="M40" s="300">
        <v>5356448.5885296026</v>
      </c>
      <c r="N40" s="300">
        <v>5482089.1752681537</v>
      </c>
      <c r="O40" s="300">
        <v>458083.37148540677</v>
      </c>
      <c r="P40" s="300">
        <v>5504040</v>
      </c>
      <c r="Q40" s="300">
        <v>5044122.4176000003</v>
      </c>
      <c r="R40" s="300">
        <v>5136942.8390817884</v>
      </c>
      <c r="S40" s="300">
        <v>6043238.2032757616</v>
      </c>
      <c r="T40" s="302">
        <v>9.3778218439513985E-4</v>
      </c>
      <c r="U40" s="300">
        <v>0</v>
      </c>
      <c r="V40" s="300">
        <v>0</v>
      </c>
      <c r="W40" s="300">
        <v>0</v>
      </c>
      <c r="X40" s="303">
        <v>6043238</v>
      </c>
      <c r="Y40" s="24">
        <v>177</v>
      </c>
    </row>
    <row r="41" spans="1:25" s="304" customFormat="1" x14ac:dyDescent="0.2">
      <c r="A41" s="24">
        <v>180</v>
      </c>
      <c r="B41" s="24" t="s">
        <v>299</v>
      </c>
      <c r="C41" s="31" t="s">
        <v>472</v>
      </c>
      <c r="D41" s="300">
        <v>17261</v>
      </c>
      <c r="E41" s="301">
        <v>9.0439999999999965E-2</v>
      </c>
      <c r="F41" s="300">
        <v>0</v>
      </c>
      <c r="G41" s="300">
        <v>0</v>
      </c>
      <c r="H41" s="300">
        <v>137323</v>
      </c>
      <c r="I41" s="300">
        <v>221299.42729508516</v>
      </c>
      <c r="J41" s="300">
        <v>1755072</v>
      </c>
      <c r="K41" s="300">
        <v>4366</v>
      </c>
      <c r="L41" s="300">
        <v>4409</v>
      </c>
      <c r="M41" s="300">
        <v>1772357.4090700869</v>
      </c>
      <c r="N41" s="300">
        <v>1813929.7346708279</v>
      </c>
      <c r="O41" s="300">
        <v>1649877.9294671982</v>
      </c>
      <c r="P41" s="300">
        <v>1639054.5</v>
      </c>
      <c r="Q41" s="300">
        <v>148236.08897999994</v>
      </c>
      <c r="R41" s="300">
        <v>150963.88484195728</v>
      </c>
      <c r="S41" s="300">
        <v>2022141.2416042408</v>
      </c>
      <c r="T41" s="302">
        <v>3.1379336159200426E-4</v>
      </c>
      <c r="U41" s="300">
        <v>0</v>
      </c>
      <c r="V41" s="300">
        <v>0</v>
      </c>
      <c r="W41" s="300">
        <v>0</v>
      </c>
      <c r="X41" s="303">
        <v>2022141</v>
      </c>
      <c r="Y41" s="24">
        <v>180</v>
      </c>
    </row>
    <row r="42" spans="1:25" s="304" customFormat="1" x14ac:dyDescent="0.2">
      <c r="A42" s="24">
        <v>183</v>
      </c>
      <c r="B42" s="24" t="s">
        <v>315</v>
      </c>
      <c r="C42" s="31" t="s">
        <v>472</v>
      </c>
      <c r="D42" s="300">
        <v>21315</v>
      </c>
      <c r="E42" s="301">
        <v>0.25259999999999994</v>
      </c>
      <c r="F42" s="300">
        <v>5000</v>
      </c>
      <c r="G42" s="300">
        <v>1742.9769507020951</v>
      </c>
      <c r="H42" s="300">
        <v>432700</v>
      </c>
      <c r="I42" s="300">
        <v>697306.80359869322</v>
      </c>
      <c r="J42" s="300">
        <v>2010353</v>
      </c>
      <c r="K42" s="300">
        <v>5688</v>
      </c>
      <c r="L42" s="300">
        <v>5703</v>
      </c>
      <c r="M42" s="300">
        <v>2015654.5638185653</v>
      </c>
      <c r="N42" s="300">
        <v>2062933.6551558203</v>
      </c>
      <c r="O42" s="300">
        <v>1541836.6138634603</v>
      </c>
      <c r="P42" s="300">
        <v>1862346.5</v>
      </c>
      <c r="Q42" s="300">
        <v>470428.7258999999</v>
      </c>
      <c r="R42" s="300">
        <v>479085.41362486972</v>
      </c>
      <c r="S42" s="300">
        <v>2719971.8080377253</v>
      </c>
      <c r="T42" s="302">
        <v>4.2208184053578701E-4</v>
      </c>
      <c r="U42" s="300">
        <v>74154</v>
      </c>
      <c r="V42" s="300">
        <v>0</v>
      </c>
      <c r="W42" s="300">
        <v>9269.25</v>
      </c>
      <c r="X42" s="303">
        <v>2710703</v>
      </c>
      <c r="Y42" s="24">
        <v>183</v>
      </c>
    </row>
    <row r="43" spans="1:25" s="304" customFormat="1" x14ac:dyDescent="0.2">
      <c r="A43" s="24">
        <v>184</v>
      </c>
      <c r="B43" s="24" t="s">
        <v>322</v>
      </c>
      <c r="C43" s="31" t="s">
        <v>472</v>
      </c>
      <c r="D43" s="300">
        <v>21227</v>
      </c>
      <c r="E43" s="301">
        <v>0.24907999999999997</v>
      </c>
      <c r="F43" s="300">
        <v>1000</v>
      </c>
      <c r="G43" s="300">
        <v>343.73768715825651</v>
      </c>
      <c r="H43" s="300">
        <v>298989</v>
      </c>
      <c r="I43" s="300">
        <v>481828.20407018648</v>
      </c>
      <c r="J43" s="300">
        <v>1441553</v>
      </c>
      <c r="K43" s="300">
        <v>5140</v>
      </c>
      <c r="L43" s="300">
        <v>5219</v>
      </c>
      <c r="M43" s="300">
        <v>1463709.1647859921</v>
      </c>
      <c r="N43" s="300">
        <v>1498041.8528047132</v>
      </c>
      <c r="O43" s="300">
        <v>1124909.5881081154</v>
      </c>
      <c r="P43" s="300">
        <v>1963725</v>
      </c>
      <c r="Q43" s="300">
        <v>489124.62299999996</v>
      </c>
      <c r="R43" s="300">
        <v>498125.34699225839</v>
      </c>
      <c r="S43" s="300">
        <v>2105206.8768577185</v>
      </c>
      <c r="T43" s="302">
        <v>3.2668338350673725E-4</v>
      </c>
      <c r="U43" s="300">
        <v>92240</v>
      </c>
      <c r="V43" s="300">
        <v>0</v>
      </c>
      <c r="W43" s="300">
        <v>11530</v>
      </c>
      <c r="X43" s="303">
        <v>2093677</v>
      </c>
      <c r="Y43" s="24">
        <v>184</v>
      </c>
    </row>
    <row r="44" spans="1:25" s="304" customFormat="1" x14ac:dyDescent="0.2">
      <c r="A44" s="24">
        <v>189</v>
      </c>
      <c r="B44" s="24" t="s">
        <v>360</v>
      </c>
      <c r="C44" s="31" t="s">
        <v>472</v>
      </c>
      <c r="D44" s="300">
        <v>24538</v>
      </c>
      <c r="E44" s="301">
        <v>0.38152000000000008</v>
      </c>
      <c r="F44" s="300">
        <v>13000</v>
      </c>
      <c r="G44" s="300">
        <v>6844.6139042076229</v>
      </c>
      <c r="H44" s="300">
        <v>0</v>
      </c>
      <c r="I44" s="300">
        <v>0</v>
      </c>
      <c r="J44" s="300">
        <v>2891208</v>
      </c>
      <c r="K44" s="300">
        <v>6613</v>
      </c>
      <c r="L44" s="300">
        <v>6622</v>
      </c>
      <c r="M44" s="300">
        <v>2895142.8059882051</v>
      </c>
      <c r="N44" s="300">
        <v>2963051.1289795223</v>
      </c>
      <c r="O44" s="300">
        <v>1832587.8622512547</v>
      </c>
      <c r="P44" s="300">
        <v>2576381.75</v>
      </c>
      <c r="Q44" s="300">
        <v>982941.16526000015</v>
      </c>
      <c r="R44" s="300">
        <v>1001028.9525295733</v>
      </c>
      <c r="S44" s="300">
        <v>2840461.4286850356</v>
      </c>
      <c r="T44" s="302">
        <v>4.4077926993486778E-4</v>
      </c>
      <c r="U44" s="300">
        <v>137094</v>
      </c>
      <c r="V44" s="300">
        <v>0</v>
      </c>
      <c r="W44" s="300">
        <v>17136.75</v>
      </c>
      <c r="X44" s="303">
        <v>2823324</v>
      </c>
      <c r="Y44" s="24">
        <v>189</v>
      </c>
    </row>
    <row r="45" spans="1:25" s="304" customFormat="1" x14ac:dyDescent="0.2">
      <c r="A45" s="24">
        <v>193</v>
      </c>
      <c r="B45" s="24" t="s">
        <v>385</v>
      </c>
      <c r="C45" s="31" t="s">
        <v>473</v>
      </c>
      <c r="D45" s="300">
        <v>129840</v>
      </c>
      <c r="E45" s="301">
        <v>1</v>
      </c>
      <c r="F45" s="300">
        <v>1618000</v>
      </c>
      <c r="G45" s="300">
        <v>2232887.3366872454</v>
      </c>
      <c r="H45" s="300">
        <v>1241952</v>
      </c>
      <c r="I45" s="300">
        <v>2001436.5133880384</v>
      </c>
      <c r="J45" s="300">
        <v>52459645</v>
      </c>
      <c r="K45" s="300">
        <v>47327</v>
      </c>
      <c r="L45" s="300">
        <v>47704</v>
      </c>
      <c r="M45" s="300">
        <v>52877530.903712466</v>
      </c>
      <c r="N45" s="300">
        <v>54117823.589850619</v>
      </c>
      <c r="O45" s="300">
        <v>0</v>
      </c>
      <c r="P45" s="300">
        <v>43964556</v>
      </c>
      <c r="Q45" s="300">
        <v>43964556</v>
      </c>
      <c r="R45" s="300">
        <v>44773578.517760649</v>
      </c>
      <c r="S45" s="300">
        <v>49007902.367835931</v>
      </c>
      <c r="T45" s="302">
        <v>7.6049853057622002E-3</v>
      </c>
      <c r="U45" s="300">
        <v>704641</v>
      </c>
      <c r="V45" s="300">
        <v>554134</v>
      </c>
      <c r="W45" s="300">
        <v>157346.875</v>
      </c>
      <c r="X45" s="303">
        <v>48850555</v>
      </c>
      <c r="Y45" s="24">
        <v>193</v>
      </c>
    </row>
    <row r="46" spans="1:25" s="304" customFormat="1" x14ac:dyDescent="0.2">
      <c r="A46" s="24">
        <v>197</v>
      </c>
      <c r="B46" s="24" t="s">
        <v>8</v>
      </c>
      <c r="C46" s="31" t="s">
        <v>472</v>
      </c>
      <c r="D46" s="300">
        <v>27120</v>
      </c>
      <c r="E46" s="301">
        <v>0.48480000000000001</v>
      </c>
      <c r="F46" s="300">
        <v>44000</v>
      </c>
      <c r="G46" s="300">
        <v>29437.680071905415</v>
      </c>
      <c r="H46" s="300">
        <v>306177</v>
      </c>
      <c r="I46" s="300">
        <v>493411.8447086598</v>
      </c>
      <c r="J46" s="300">
        <v>3874092</v>
      </c>
      <c r="K46" s="300">
        <v>7858</v>
      </c>
      <c r="L46" s="300">
        <v>7818</v>
      </c>
      <c r="M46" s="300">
        <v>3854371.5011453298</v>
      </c>
      <c r="N46" s="300">
        <v>3944779.4438163862</v>
      </c>
      <c r="O46" s="300">
        <v>2032350.369454202</v>
      </c>
      <c r="P46" s="300">
        <v>3952703</v>
      </c>
      <c r="Q46" s="300">
        <v>1916270.4144000001</v>
      </c>
      <c r="R46" s="300">
        <v>1951533.0454013944</v>
      </c>
      <c r="S46" s="300">
        <v>4506732.9396361616</v>
      </c>
      <c r="T46" s="302">
        <v>6.9934920955566973E-4</v>
      </c>
      <c r="U46" s="300">
        <v>0</v>
      </c>
      <c r="V46" s="300">
        <v>0</v>
      </c>
      <c r="W46" s="300">
        <v>0</v>
      </c>
      <c r="X46" s="303">
        <v>4506733</v>
      </c>
      <c r="Y46" s="24">
        <v>197</v>
      </c>
    </row>
    <row r="47" spans="1:25" s="304" customFormat="1" x14ac:dyDescent="0.2">
      <c r="A47" s="24">
        <v>200</v>
      </c>
      <c r="B47" s="24" t="s">
        <v>20</v>
      </c>
      <c r="C47" s="31" t="s">
        <v>473</v>
      </c>
      <c r="D47" s="300">
        <v>164781</v>
      </c>
      <c r="E47" s="301">
        <v>1</v>
      </c>
      <c r="F47" s="300">
        <v>1198000</v>
      </c>
      <c r="G47" s="300">
        <v>1653275.0490428428</v>
      </c>
      <c r="H47" s="300">
        <v>1925708</v>
      </c>
      <c r="I47" s="300">
        <v>3103326.3003106825</v>
      </c>
      <c r="J47" s="300">
        <v>50591114</v>
      </c>
      <c r="K47" s="300">
        <v>52768</v>
      </c>
      <c r="L47" s="300">
        <v>53187</v>
      </c>
      <c r="M47" s="300">
        <v>50992828.614273801</v>
      </c>
      <c r="N47" s="300">
        <v>52188913.818988599</v>
      </c>
      <c r="O47" s="300">
        <v>0</v>
      </c>
      <c r="P47" s="300">
        <v>47246092</v>
      </c>
      <c r="Q47" s="300">
        <v>47246092</v>
      </c>
      <c r="R47" s="300">
        <v>48115500.354861841</v>
      </c>
      <c r="S47" s="300">
        <v>52872101.70421537</v>
      </c>
      <c r="T47" s="302">
        <v>8.2046269503102971E-3</v>
      </c>
      <c r="U47" s="300">
        <v>0</v>
      </c>
      <c r="V47" s="300">
        <v>0</v>
      </c>
      <c r="W47" s="300">
        <v>0</v>
      </c>
      <c r="X47" s="303">
        <v>52872102</v>
      </c>
      <c r="Y47" s="24">
        <v>200</v>
      </c>
    </row>
    <row r="48" spans="1:25" s="304" customFormat="1" x14ac:dyDescent="0.2">
      <c r="A48" s="24">
        <v>202</v>
      </c>
      <c r="B48" s="24" t="s">
        <v>24</v>
      </c>
      <c r="C48" s="31" t="s">
        <v>473</v>
      </c>
      <c r="D48" s="300">
        <v>162424</v>
      </c>
      <c r="E48" s="301">
        <v>1</v>
      </c>
      <c r="F48" s="300">
        <v>1948000</v>
      </c>
      <c r="G48" s="300">
        <v>2688296.9912649896</v>
      </c>
      <c r="H48" s="300">
        <v>1439615</v>
      </c>
      <c r="I48" s="300">
        <v>2319975.3502720888</v>
      </c>
      <c r="J48" s="300">
        <v>114086218</v>
      </c>
      <c r="K48" s="300">
        <v>65693</v>
      </c>
      <c r="L48" s="300">
        <v>66149</v>
      </c>
      <c r="M48" s="300">
        <v>114878133.65932444</v>
      </c>
      <c r="N48" s="300">
        <v>117572709.34279035</v>
      </c>
      <c r="O48" s="300">
        <v>0</v>
      </c>
      <c r="P48" s="300">
        <v>103572880</v>
      </c>
      <c r="Q48" s="300">
        <v>103572880</v>
      </c>
      <c r="R48" s="300">
        <v>105478796.94248708</v>
      </c>
      <c r="S48" s="300">
        <v>110487069.28402415</v>
      </c>
      <c r="T48" s="302">
        <v>1.714524592534274E-2</v>
      </c>
      <c r="U48" s="300">
        <v>0</v>
      </c>
      <c r="V48" s="300">
        <v>0</v>
      </c>
      <c r="W48" s="300">
        <v>0</v>
      </c>
      <c r="X48" s="303">
        <v>110487069</v>
      </c>
      <c r="Y48" s="24">
        <v>202</v>
      </c>
    </row>
    <row r="49" spans="1:25" s="304" customFormat="1" x14ac:dyDescent="0.2">
      <c r="A49" s="24">
        <v>203</v>
      </c>
      <c r="B49" s="24" t="s">
        <v>31</v>
      </c>
      <c r="C49" s="31" t="s">
        <v>473</v>
      </c>
      <c r="D49" s="300">
        <v>59992</v>
      </c>
      <c r="E49" s="301">
        <v>1</v>
      </c>
      <c r="F49" s="300">
        <v>30000</v>
      </c>
      <c r="G49" s="300">
        <v>41400.877688885885</v>
      </c>
      <c r="H49" s="300">
        <v>607872</v>
      </c>
      <c r="I49" s="300">
        <v>979600.83502922312</v>
      </c>
      <c r="J49" s="300">
        <v>7675908</v>
      </c>
      <c r="K49" s="300">
        <v>16570</v>
      </c>
      <c r="L49" s="300">
        <v>16740</v>
      </c>
      <c r="M49" s="300">
        <v>7754659.0175015088</v>
      </c>
      <c r="N49" s="300">
        <v>7936551.906570334</v>
      </c>
      <c r="O49" s="300">
        <v>0</v>
      </c>
      <c r="P49" s="300">
        <v>7338674.5</v>
      </c>
      <c r="Q49" s="300">
        <v>7338674.5</v>
      </c>
      <c r="R49" s="300">
        <v>7473718.5778024886</v>
      </c>
      <c r="S49" s="300">
        <v>8494720.2905205991</v>
      </c>
      <c r="T49" s="302">
        <v>1.3182001241572796E-3</v>
      </c>
      <c r="U49" s="300">
        <v>378365</v>
      </c>
      <c r="V49" s="300">
        <v>282272</v>
      </c>
      <c r="W49" s="300">
        <v>82579.625</v>
      </c>
      <c r="X49" s="303">
        <v>8412140</v>
      </c>
      <c r="Y49" s="24">
        <v>203</v>
      </c>
    </row>
    <row r="50" spans="1:25" s="304" customFormat="1" x14ac:dyDescent="0.2">
      <c r="A50" s="24">
        <v>209</v>
      </c>
      <c r="B50" s="24" t="s">
        <v>44</v>
      </c>
      <c r="C50" s="31" t="s">
        <v>472</v>
      </c>
      <c r="D50" s="300">
        <v>26157</v>
      </c>
      <c r="E50" s="301">
        <v>0.44628000000000001</v>
      </c>
      <c r="F50" s="300">
        <v>18000</v>
      </c>
      <c r="G50" s="300">
        <v>11085.830216997594</v>
      </c>
      <c r="H50" s="300">
        <v>267000</v>
      </c>
      <c r="I50" s="300">
        <v>430277.13556933461</v>
      </c>
      <c r="J50" s="300">
        <v>5484815</v>
      </c>
      <c r="K50" s="300">
        <v>8151</v>
      </c>
      <c r="L50" s="300">
        <v>8186</v>
      </c>
      <c r="M50" s="300">
        <v>5508366.5304870568</v>
      </c>
      <c r="N50" s="300">
        <v>5637570.496776103</v>
      </c>
      <c r="O50" s="300">
        <v>3121635.5354748638</v>
      </c>
      <c r="P50" s="300">
        <v>5427913</v>
      </c>
      <c r="Q50" s="300">
        <v>2422369.01364</v>
      </c>
      <c r="R50" s="300">
        <v>2466944.7186320033</v>
      </c>
      <c r="S50" s="300">
        <v>6029943.2198931994</v>
      </c>
      <c r="T50" s="302">
        <v>9.3571908541763499E-4</v>
      </c>
      <c r="U50" s="300">
        <v>0</v>
      </c>
      <c r="V50" s="300">
        <v>0</v>
      </c>
      <c r="W50" s="300">
        <v>0</v>
      </c>
      <c r="X50" s="303">
        <v>6029943</v>
      </c>
      <c r="Y50" s="24">
        <v>209</v>
      </c>
    </row>
    <row r="51" spans="1:25" s="304" customFormat="1" x14ac:dyDescent="0.2">
      <c r="A51" s="24">
        <v>213</v>
      </c>
      <c r="B51" s="24" t="s">
        <v>60</v>
      </c>
      <c r="C51" s="31" t="s">
        <v>472</v>
      </c>
      <c r="D51" s="300">
        <v>20884</v>
      </c>
      <c r="E51" s="301">
        <v>0.23536000000000001</v>
      </c>
      <c r="F51" s="300">
        <v>32000</v>
      </c>
      <c r="G51" s="300">
        <v>10393.717944379927</v>
      </c>
      <c r="H51" s="300">
        <v>286371</v>
      </c>
      <c r="I51" s="300">
        <v>461493.98348361766</v>
      </c>
      <c r="J51" s="300">
        <v>3950553</v>
      </c>
      <c r="K51" s="300">
        <v>5894</v>
      </c>
      <c r="L51" s="300">
        <v>5913</v>
      </c>
      <c r="M51" s="300">
        <v>3963288.0707499152</v>
      </c>
      <c r="N51" s="300">
        <v>4056250.7549599782</v>
      </c>
      <c r="O51" s="300">
        <v>3101571.5772725977</v>
      </c>
      <c r="P51" s="300">
        <v>4126984.5</v>
      </c>
      <c r="Q51" s="300">
        <v>971327.07192000002</v>
      </c>
      <c r="R51" s="300">
        <v>989201.14014199679</v>
      </c>
      <c r="S51" s="300">
        <v>4562660.4188425923</v>
      </c>
      <c r="T51" s="302">
        <v>7.0802796618477147E-4</v>
      </c>
      <c r="U51" s="300">
        <v>114305</v>
      </c>
      <c r="V51" s="300">
        <v>0</v>
      </c>
      <c r="W51" s="300">
        <v>14288.125</v>
      </c>
      <c r="X51" s="303">
        <v>4548372</v>
      </c>
      <c r="Y51" s="24">
        <v>213</v>
      </c>
    </row>
    <row r="52" spans="1:25" s="304" customFormat="1" x14ac:dyDescent="0.2">
      <c r="A52" s="24">
        <v>214</v>
      </c>
      <c r="B52" s="24" t="s">
        <v>64</v>
      </c>
      <c r="C52" s="31" t="s">
        <v>472</v>
      </c>
      <c r="D52" s="300">
        <v>27009</v>
      </c>
      <c r="E52" s="301">
        <v>0.48036000000000001</v>
      </c>
      <c r="F52" s="300">
        <v>20000</v>
      </c>
      <c r="G52" s="300">
        <v>13258.217071088815</v>
      </c>
      <c r="H52" s="300">
        <v>124347</v>
      </c>
      <c r="I52" s="300">
        <v>200388.28081138598</v>
      </c>
      <c r="J52" s="300">
        <v>2903812</v>
      </c>
      <c r="K52" s="300">
        <v>7897</v>
      </c>
      <c r="L52" s="300">
        <v>7973</v>
      </c>
      <c r="M52" s="300">
        <v>2931758.0189945549</v>
      </c>
      <c r="N52" s="300">
        <v>3000525.1865672474</v>
      </c>
      <c r="O52" s="300">
        <v>1559192.9079478043</v>
      </c>
      <c r="P52" s="300">
        <v>3841561.25</v>
      </c>
      <c r="Q52" s="300">
        <v>1845332.3620500001</v>
      </c>
      <c r="R52" s="300">
        <v>1879289.6123779893</v>
      </c>
      <c r="S52" s="300">
        <v>3652129.0182082686</v>
      </c>
      <c r="T52" s="302">
        <v>5.6673283646700311E-4</v>
      </c>
      <c r="U52" s="300">
        <v>0</v>
      </c>
      <c r="V52" s="300">
        <v>0</v>
      </c>
      <c r="W52" s="300">
        <v>0</v>
      </c>
      <c r="X52" s="303">
        <v>3652129</v>
      </c>
      <c r="Y52" s="24">
        <v>214</v>
      </c>
    </row>
    <row r="53" spans="1:25" s="304" customFormat="1" x14ac:dyDescent="0.2">
      <c r="A53" s="24">
        <v>216</v>
      </c>
      <c r="B53" s="24" t="s">
        <v>71</v>
      </c>
      <c r="C53" s="31" t="s">
        <v>472</v>
      </c>
      <c r="D53" s="300">
        <v>29121</v>
      </c>
      <c r="E53" s="301">
        <v>0.56484000000000001</v>
      </c>
      <c r="F53" s="300">
        <v>23000</v>
      </c>
      <c r="G53" s="300">
        <v>17928.401677905895</v>
      </c>
      <c r="H53" s="300">
        <v>407886</v>
      </c>
      <c r="I53" s="300">
        <v>657318.42591323459</v>
      </c>
      <c r="J53" s="300">
        <v>7360860</v>
      </c>
      <c r="K53" s="300">
        <v>9339</v>
      </c>
      <c r="L53" s="300">
        <v>9363</v>
      </c>
      <c r="M53" s="300">
        <v>7379776.440732412</v>
      </c>
      <c r="N53" s="300">
        <v>7552876.1030718349</v>
      </c>
      <c r="O53" s="300">
        <v>3286709.5650127395</v>
      </c>
      <c r="P53" s="300">
        <v>7039181</v>
      </c>
      <c r="Q53" s="300">
        <v>3976010.9960400001</v>
      </c>
      <c r="R53" s="300">
        <v>4049176.3528483417</v>
      </c>
      <c r="S53" s="300">
        <v>8011132.7454522215</v>
      </c>
      <c r="T53" s="302">
        <v>1.243157610672591E-3</v>
      </c>
      <c r="U53" s="300">
        <v>0</v>
      </c>
      <c r="V53" s="300">
        <v>0</v>
      </c>
      <c r="W53" s="300">
        <v>0</v>
      </c>
      <c r="X53" s="303">
        <v>8011133</v>
      </c>
      <c r="Y53" s="24">
        <v>216</v>
      </c>
    </row>
    <row r="54" spans="1:25" s="304" customFormat="1" x14ac:dyDescent="0.2">
      <c r="A54" s="24">
        <v>221</v>
      </c>
      <c r="B54" s="24" t="s">
        <v>86</v>
      </c>
      <c r="C54" s="31" t="s">
        <v>471</v>
      </c>
      <c r="D54" s="300">
        <v>11064</v>
      </c>
      <c r="E54" s="301">
        <v>0</v>
      </c>
      <c r="F54" s="300">
        <v>6000</v>
      </c>
      <c r="G54" s="300">
        <v>0</v>
      </c>
      <c r="H54" s="300">
        <v>135063</v>
      </c>
      <c r="I54" s="300">
        <v>217657.38112884288</v>
      </c>
      <c r="J54" s="300">
        <v>3762963</v>
      </c>
      <c r="K54" s="300">
        <v>3412</v>
      </c>
      <c r="L54" s="300">
        <v>3381</v>
      </c>
      <c r="M54" s="300">
        <v>3728774.2974794842</v>
      </c>
      <c r="N54" s="300">
        <v>3816236.2385040228</v>
      </c>
      <c r="O54" s="300">
        <v>3816236.2385040228</v>
      </c>
      <c r="P54" s="300">
        <v>3630125.75</v>
      </c>
      <c r="Q54" s="300">
        <v>0</v>
      </c>
      <c r="R54" s="300">
        <v>0</v>
      </c>
      <c r="S54" s="300">
        <v>4033893.6196328658</v>
      </c>
      <c r="T54" s="302">
        <v>6.2597459226187426E-4</v>
      </c>
      <c r="U54" s="300">
        <v>0</v>
      </c>
      <c r="V54" s="300">
        <v>0</v>
      </c>
      <c r="W54" s="300">
        <v>0</v>
      </c>
      <c r="X54" s="303">
        <v>4033894</v>
      </c>
      <c r="Y54" s="24">
        <v>221</v>
      </c>
    </row>
    <row r="55" spans="1:25" s="304" customFormat="1" x14ac:dyDescent="0.2">
      <c r="A55" s="24">
        <v>222</v>
      </c>
      <c r="B55" s="24" t="s">
        <v>87</v>
      </c>
      <c r="C55" s="31" t="s">
        <v>473</v>
      </c>
      <c r="D55" s="300">
        <v>58270</v>
      </c>
      <c r="E55" s="301">
        <v>1</v>
      </c>
      <c r="F55" s="300">
        <v>327000</v>
      </c>
      <c r="G55" s="300">
        <v>451269.56680885615</v>
      </c>
      <c r="H55" s="300">
        <v>1197358</v>
      </c>
      <c r="I55" s="300">
        <v>1929572.1741236979</v>
      </c>
      <c r="J55" s="300">
        <v>17593186</v>
      </c>
      <c r="K55" s="300">
        <v>18482</v>
      </c>
      <c r="L55" s="300">
        <v>18537</v>
      </c>
      <c r="M55" s="300">
        <v>17645541.006492805</v>
      </c>
      <c r="N55" s="300">
        <v>18059433.922430135</v>
      </c>
      <c r="O55" s="300">
        <v>0</v>
      </c>
      <c r="P55" s="300">
        <v>17083564</v>
      </c>
      <c r="Q55" s="300">
        <v>17083564</v>
      </c>
      <c r="R55" s="300">
        <v>17397930.599303428</v>
      </c>
      <c r="S55" s="300">
        <v>19778772.340235982</v>
      </c>
      <c r="T55" s="302">
        <v>3.0692452797618595E-3</v>
      </c>
      <c r="U55" s="300">
        <v>0</v>
      </c>
      <c r="V55" s="300">
        <v>0</v>
      </c>
      <c r="W55" s="300">
        <v>0</v>
      </c>
      <c r="X55" s="303">
        <v>19778772</v>
      </c>
      <c r="Y55" s="24">
        <v>222</v>
      </c>
    </row>
    <row r="56" spans="1:25" s="304" customFormat="1" x14ac:dyDescent="0.2">
      <c r="A56" s="24">
        <v>225</v>
      </c>
      <c r="B56" s="24" t="s">
        <v>94</v>
      </c>
      <c r="C56" s="31" t="s">
        <v>472</v>
      </c>
      <c r="D56" s="300">
        <v>18991</v>
      </c>
      <c r="E56" s="301">
        <v>0.15964</v>
      </c>
      <c r="F56" s="300">
        <v>15000</v>
      </c>
      <c r="G56" s="300">
        <v>3304.618057126871</v>
      </c>
      <c r="H56" s="300">
        <v>147778</v>
      </c>
      <c r="I56" s="300">
        <v>238147.91962608663</v>
      </c>
      <c r="J56" s="300">
        <v>3637672</v>
      </c>
      <c r="K56" s="300">
        <v>5741</v>
      </c>
      <c r="L56" s="300">
        <v>5739</v>
      </c>
      <c r="M56" s="300">
        <v>3636404.739244034</v>
      </c>
      <c r="N56" s="300">
        <v>3721700.0645899801</v>
      </c>
      <c r="O56" s="300">
        <v>3127567.8662788356</v>
      </c>
      <c r="P56" s="300">
        <v>3699662.25</v>
      </c>
      <c r="Q56" s="300">
        <v>590614.08158999996</v>
      </c>
      <c r="R56" s="300">
        <v>601482.38403146749</v>
      </c>
      <c r="S56" s="300">
        <v>3970502.7879935163</v>
      </c>
      <c r="T56" s="302">
        <v>6.1613768188936062E-4</v>
      </c>
      <c r="U56" s="300">
        <v>0</v>
      </c>
      <c r="V56" s="300">
        <v>0</v>
      </c>
      <c r="W56" s="300">
        <v>0</v>
      </c>
      <c r="X56" s="303">
        <v>3970503</v>
      </c>
      <c r="Y56" s="24">
        <v>225</v>
      </c>
    </row>
    <row r="57" spans="1:25" s="304" customFormat="1" x14ac:dyDescent="0.2">
      <c r="A57" s="24">
        <v>226</v>
      </c>
      <c r="B57" s="24" t="s">
        <v>95</v>
      </c>
      <c r="C57" s="31" t="s">
        <v>472</v>
      </c>
      <c r="D57" s="300">
        <v>25066</v>
      </c>
      <c r="E57" s="301">
        <v>0.40264</v>
      </c>
      <c r="F57" s="300">
        <v>3000</v>
      </c>
      <c r="G57" s="300">
        <v>1666.9649392653012</v>
      </c>
      <c r="H57" s="300">
        <v>205176</v>
      </c>
      <c r="I57" s="300">
        <v>330646.2230995273</v>
      </c>
      <c r="J57" s="300">
        <v>6382803</v>
      </c>
      <c r="K57" s="300">
        <v>7769</v>
      </c>
      <c r="L57" s="300">
        <v>7769</v>
      </c>
      <c r="M57" s="300">
        <v>6382803</v>
      </c>
      <c r="N57" s="300">
        <v>6532517.7038195925</v>
      </c>
      <c r="O57" s="300">
        <v>3902264.7755536716</v>
      </c>
      <c r="P57" s="300">
        <v>5739558</v>
      </c>
      <c r="Q57" s="300">
        <v>2310975.6331199999</v>
      </c>
      <c r="R57" s="300">
        <v>2353501.5106744156</v>
      </c>
      <c r="S57" s="300">
        <v>6588079.4742668802</v>
      </c>
      <c r="T57" s="302">
        <v>1.0223299748465765E-3</v>
      </c>
      <c r="U57" s="300">
        <v>0</v>
      </c>
      <c r="V57" s="300">
        <v>0</v>
      </c>
      <c r="W57" s="300">
        <v>0</v>
      </c>
      <c r="X57" s="303">
        <v>6588079</v>
      </c>
      <c r="Y57" s="24">
        <v>226</v>
      </c>
    </row>
    <row r="58" spans="1:25" s="304" customFormat="1" x14ac:dyDescent="0.2">
      <c r="A58" s="24">
        <v>228</v>
      </c>
      <c r="B58" s="24" t="s">
        <v>98</v>
      </c>
      <c r="C58" s="31" t="s">
        <v>473</v>
      </c>
      <c r="D58" s="300">
        <v>118530</v>
      </c>
      <c r="E58" s="301">
        <v>1</v>
      </c>
      <c r="F58" s="300">
        <v>1038000</v>
      </c>
      <c r="G58" s="300">
        <v>1432470.3680354515</v>
      </c>
      <c r="H58" s="300">
        <v>1359583</v>
      </c>
      <c r="I58" s="300">
        <v>2191001.7932912461</v>
      </c>
      <c r="J58" s="300">
        <v>25424205</v>
      </c>
      <c r="K58" s="300">
        <v>36338</v>
      </c>
      <c r="L58" s="300">
        <v>36678</v>
      </c>
      <c r="M58" s="300">
        <v>25662089.024987616</v>
      </c>
      <c r="N58" s="300">
        <v>26264017.685133953</v>
      </c>
      <c r="O58" s="300">
        <v>0</v>
      </c>
      <c r="P58" s="300">
        <v>22708394</v>
      </c>
      <c r="Q58" s="300">
        <v>22708394</v>
      </c>
      <c r="R58" s="300">
        <v>23126267.026812345</v>
      </c>
      <c r="S58" s="300">
        <v>26749739.18813904</v>
      </c>
      <c r="T58" s="302">
        <v>4.1509912407979629E-3</v>
      </c>
      <c r="U58" s="300">
        <v>0</v>
      </c>
      <c r="V58" s="300">
        <v>0</v>
      </c>
      <c r="W58" s="300">
        <v>0</v>
      </c>
      <c r="X58" s="303">
        <v>26749739</v>
      </c>
      <c r="Y58" s="24">
        <v>228</v>
      </c>
    </row>
    <row r="59" spans="1:25" s="304" customFormat="1" x14ac:dyDescent="0.2">
      <c r="A59" s="24">
        <v>230</v>
      </c>
      <c r="B59" s="24" t="s">
        <v>104</v>
      </c>
      <c r="C59" s="31" t="s">
        <v>472</v>
      </c>
      <c r="D59" s="300">
        <v>23429</v>
      </c>
      <c r="E59" s="301">
        <v>0.33716000000000002</v>
      </c>
      <c r="F59" s="300">
        <v>39000</v>
      </c>
      <c r="G59" s="300">
        <v>18146.335898060192</v>
      </c>
      <c r="H59" s="300">
        <v>232492</v>
      </c>
      <c r="I59" s="300">
        <v>374666.63596548967</v>
      </c>
      <c r="J59" s="300">
        <v>4105995</v>
      </c>
      <c r="K59" s="300">
        <v>6435</v>
      </c>
      <c r="L59" s="300">
        <v>6602</v>
      </c>
      <c r="M59" s="300">
        <v>4212553.0675990675</v>
      </c>
      <c r="N59" s="300">
        <v>4311362.4989476316</v>
      </c>
      <c r="O59" s="300">
        <v>2857743.5188024482</v>
      </c>
      <c r="P59" s="300">
        <v>3524306.25</v>
      </c>
      <c r="Q59" s="300">
        <v>1188255.09525</v>
      </c>
      <c r="R59" s="300">
        <v>1210121.007620435</v>
      </c>
      <c r="S59" s="300">
        <v>4460677.4982864335</v>
      </c>
      <c r="T59" s="302">
        <v>6.9220238347676071E-4</v>
      </c>
      <c r="U59" s="300">
        <v>0</v>
      </c>
      <c r="V59" s="300">
        <v>0</v>
      </c>
      <c r="W59" s="300">
        <v>0</v>
      </c>
      <c r="X59" s="303">
        <v>4460677</v>
      </c>
      <c r="Y59" s="24">
        <v>230</v>
      </c>
    </row>
    <row r="60" spans="1:25" s="304" customFormat="1" x14ac:dyDescent="0.2">
      <c r="A60" s="24">
        <v>232</v>
      </c>
      <c r="B60" s="24" t="s">
        <v>108</v>
      </c>
      <c r="C60" s="31" t="s">
        <v>472</v>
      </c>
      <c r="D60" s="300">
        <v>33198</v>
      </c>
      <c r="E60" s="301">
        <v>0.72792000000000001</v>
      </c>
      <c r="F60" s="300">
        <v>46000</v>
      </c>
      <c r="G60" s="300">
        <v>46209.341227183853</v>
      </c>
      <c r="H60" s="300">
        <v>426372</v>
      </c>
      <c r="I60" s="300">
        <v>687109.07433321478</v>
      </c>
      <c r="J60" s="300">
        <v>5912369</v>
      </c>
      <c r="K60" s="300">
        <v>9239</v>
      </c>
      <c r="L60" s="300">
        <v>9255</v>
      </c>
      <c r="M60" s="300">
        <v>5922607.97651261</v>
      </c>
      <c r="N60" s="300">
        <v>6061528.369174445</v>
      </c>
      <c r="O60" s="300">
        <v>1649220.6386849829</v>
      </c>
      <c r="P60" s="300">
        <v>6532490</v>
      </c>
      <c r="Q60" s="300">
        <v>4755130.1207999997</v>
      </c>
      <c r="R60" s="300">
        <v>4842632.5930781038</v>
      </c>
      <c r="S60" s="300">
        <v>7225171.6473234855</v>
      </c>
      <c r="T60" s="302">
        <v>1.1211931454868165E-3</v>
      </c>
      <c r="U60" s="300">
        <v>122263</v>
      </c>
      <c r="V60" s="300">
        <v>220212</v>
      </c>
      <c r="W60" s="300">
        <v>42809.375</v>
      </c>
      <c r="X60" s="303">
        <v>7182363</v>
      </c>
      <c r="Y60" s="24">
        <v>232</v>
      </c>
    </row>
    <row r="61" spans="1:25" s="304" customFormat="1" x14ac:dyDescent="0.2">
      <c r="A61" s="24">
        <v>233</v>
      </c>
      <c r="B61" s="24" t="s">
        <v>109</v>
      </c>
      <c r="C61" s="31" t="s">
        <v>472</v>
      </c>
      <c r="D61" s="300">
        <v>27016</v>
      </c>
      <c r="E61" s="301">
        <v>0.48063999999999996</v>
      </c>
      <c r="F61" s="300">
        <v>188000</v>
      </c>
      <c r="G61" s="300">
        <v>124699.88520828627</v>
      </c>
      <c r="H61" s="300">
        <v>351620</v>
      </c>
      <c r="I61" s="300">
        <v>566644.36857261963</v>
      </c>
      <c r="J61" s="300">
        <v>5285935</v>
      </c>
      <c r="K61" s="300">
        <v>7640</v>
      </c>
      <c r="L61" s="300">
        <v>7599</v>
      </c>
      <c r="M61" s="300">
        <v>5257568.0713350782</v>
      </c>
      <c r="N61" s="300">
        <v>5380889.3216715325</v>
      </c>
      <c r="O61" s="300">
        <v>2794618.6781033273</v>
      </c>
      <c r="P61" s="300">
        <v>4332630.5</v>
      </c>
      <c r="Q61" s="300">
        <v>2082435.5235199998</v>
      </c>
      <c r="R61" s="300">
        <v>2120755.8748118989</v>
      </c>
      <c r="S61" s="300">
        <v>5606718.8066961318</v>
      </c>
      <c r="T61" s="302">
        <v>8.7004364762301688E-4</v>
      </c>
      <c r="U61" s="300">
        <v>0</v>
      </c>
      <c r="V61" s="300">
        <v>0</v>
      </c>
      <c r="W61" s="300">
        <v>0</v>
      </c>
      <c r="X61" s="303">
        <v>5606719</v>
      </c>
      <c r="Y61" s="24">
        <v>233</v>
      </c>
    </row>
    <row r="62" spans="1:25" s="304" customFormat="1" x14ac:dyDescent="0.2">
      <c r="A62" s="24">
        <v>243</v>
      </c>
      <c r="B62" s="24" t="s">
        <v>136</v>
      </c>
      <c r="C62" s="31" t="s">
        <v>473</v>
      </c>
      <c r="D62" s="300">
        <v>48726</v>
      </c>
      <c r="E62" s="301">
        <v>1</v>
      </c>
      <c r="F62" s="300">
        <v>99000</v>
      </c>
      <c r="G62" s="300">
        <v>136622.8963733234</v>
      </c>
      <c r="H62" s="300">
        <v>510120</v>
      </c>
      <c r="I62" s="300">
        <v>822071.05766527716</v>
      </c>
      <c r="J62" s="300">
        <v>12472629</v>
      </c>
      <c r="K62" s="300">
        <v>15105</v>
      </c>
      <c r="L62" s="300">
        <v>15206</v>
      </c>
      <c r="M62" s="300">
        <v>12556027.578550149</v>
      </c>
      <c r="N62" s="300">
        <v>12850541.125352904</v>
      </c>
      <c r="O62" s="300">
        <v>0</v>
      </c>
      <c r="P62" s="300">
        <v>11906461</v>
      </c>
      <c r="Q62" s="300">
        <v>11906461</v>
      </c>
      <c r="R62" s="300">
        <v>12125560.10919694</v>
      </c>
      <c r="S62" s="300">
        <v>13084254.063235542</v>
      </c>
      <c r="T62" s="302">
        <v>2.0303982639557233E-3</v>
      </c>
      <c r="U62" s="300">
        <v>0</v>
      </c>
      <c r="V62" s="300">
        <v>0</v>
      </c>
      <c r="W62" s="300">
        <v>0</v>
      </c>
      <c r="X62" s="303">
        <v>13084254</v>
      </c>
      <c r="Y62" s="24">
        <v>243</v>
      </c>
    </row>
    <row r="63" spans="1:25" s="304" customFormat="1" x14ac:dyDescent="0.2">
      <c r="A63" s="24">
        <v>244</v>
      </c>
      <c r="B63" s="24" t="s">
        <v>140</v>
      </c>
      <c r="C63" s="31" t="s">
        <v>471</v>
      </c>
      <c r="D63" s="300">
        <v>12228</v>
      </c>
      <c r="E63" s="301">
        <v>0</v>
      </c>
      <c r="F63" s="300">
        <v>14000</v>
      </c>
      <c r="G63" s="300">
        <v>0</v>
      </c>
      <c r="H63" s="300">
        <v>98621</v>
      </c>
      <c r="I63" s="300">
        <v>158930.19246061181</v>
      </c>
      <c r="J63" s="300">
        <v>1421208</v>
      </c>
      <c r="K63" s="300">
        <v>3428</v>
      </c>
      <c r="L63" s="300">
        <v>3418</v>
      </c>
      <c r="M63" s="300">
        <v>1417062.1190198367</v>
      </c>
      <c r="N63" s="300">
        <v>1450300.656296174</v>
      </c>
      <c r="O63" s="300">
        <v>1450300.656296174</v>
      </c>
      <c r="P63" s="300">
        <v>1412170</v>
      </c>
      <c r="Q63" s="300">
        <v>0</v>
      </c>
      <c r="R63" s="300">
        <v>0</v>
      </c>
      <c r="S63" s="300">
        <v>1609230.848756786</v>
      </c>
      <c r="T63" s="302">
        <v>2.4971844064084148E-4</v>
      </c>
      <c r="U63" s="300">
        <v>0</v>
      </c>
      <c r="V63" s="300">
        <v>0</v>
      </c>
      <c r="W63" s="300">
        <v>0</v>
      </c>
      <c r="X63" s="303">
        <v>1609231</v>
      </c>
      <c r="Y63" s="24">
        <v>244</v>
      </c>
    </row>
    <row r="64" spans="1:25" s="304" customFormat="1" x14ac:dyDescent="0.2">
      <c r="A64" s="24">
        <v>246</v>
      </c>
      <c r="B64" s="24" t="s">
        <v>143</v>
      </c>
      <c r="C64" s="31" t="s">
        <v>472</v>
      </c>
      <c r="D64" s="300">
        <v>18776</v>
      </c>
      <c r="E64" s="301">
        <v>0.15104000000000006</v>
      </c>
      <c r="F64" s="300">
        <v>2000</v>
      </c>
      <c r="G64" s="300">
        <v>416.87923774195508</v>
      </c>
      <c r="H64" s="300">
        <v>243673</v>
      </c>
      <c r="I64" s="300">
        <v>392685.0953392752</v>
      </c>
      <c r="J64" s="300">
        <v>2428557.0499999998</v>
      </c>
      <c r="K64" s="300">
        <v>5106</v>
      </c>
      <c r="L64" s="300">
        <v>5140</v>
      </c>
      <c r="M64" s="300">
        <v>2444728.4052095572</v>
      </c>
      <c r="N64" s="300">
        <v>2502071.8308338937</v>
      </c>
      <c r="O64" s="300">
        <v>2124158.9015047424</v>
      </c>
      <c r="P64" s="300">
        <v>2345251.75</v>
      </c>
      <c r="Q64" s="300">
        <v>354226.82432000013</v>
      </c>
      <c r="R64" s="300">
        <v>360745.19965102192</v>
      </c>
      <c r="S64" s="300">
        <v>2878006.075732782</v>
      </c>
      <c r="T64" s="302">
        <v>4.4660540154452293E-4</v>
      </c>
      <c r="U64" s="300">
        <v>0</v>
      </c>
      <c r="V64" s="300">
        <v>0</v>
      </c>
      <c r="W64" s="300">
        <v>0</v>
      </c>
      <c r="X64" s="303">
        <v>2878006</v>
      </c>
      <c r="Y64" s="24">
        <v>246</v>
      </c>
    </row>
    <row r="65" spans="1:25" s="304" customFormat="1" x14ac:dyDescent="0.2">
      <c r="A65" s="24">
        <v>252</v>
      </c>
      <c r="B65" s="24" t="s">
        <v>154</v>
      </c>
      <c r="C65" s="31" t="s">
        <v>472</v>
      </c>
      <c r="D65" s="300">
        <v>16569</v>
      </c>
      <c r="E65" s="301">
        <v>6.2760000000000038E-2</v>
      </c>
      <c r="F65" s="300">
        <v>17000</v>
      </c>
      <c r="G65" s="300">
        <v>1472.3808141275383</v>
      </c>
      <c r="H65" s="300">
        <v>69242</v>
      </c>
      <c r="I65" s="300">
        <v>111585.2038243141</v>
      </c>
      <c r="J65" s="300">
        <v>3601792</v>
      </c>
      <c r="K65" s="300">
        <v>4771</v>
      </c>
      <c r="L65" s="300">
        <v>4807</v>
      </c>
      <c r="M65" s="300">
        <v>3628969.638230979</v>
      </c>
      <c r="N65" s="300">
        <v>3714090.5662242202</v>
      </c>
      <c r="O65" s="300">
        <v>3480994.2422879878</v>
      </c>
      <c r="P65" s="300">
        <v>3144778.5</v>
      </c>
      <c r="Q65" s="300">
        <v>197366.29866000012</v>
      </c>
      <c r="R65" s="300">
        <v>200998.1738428864</v>
      </c>
      <c r="S65" s="300">
        <v>3795050.0007693162</v>
      </c>
      <c r="T65" s="302">
        <v>5.8891113669507422E-4</v>
      </c>
      <c r="U65" s="300">
        <v>0</v>
      </c>
      <c r="V65" s="300">
        <v>0</v>
      </c>
      <c r="W65" s="300">
        <v>0</v>
      </c>
      <c r="X65" s="303">
        <v>3795050</v>
      </c>
      <c r="Y65" s="24">
        <v>252</v>
      </c>
    </row>
    <row r="66" spans="1:25" s="304" customFormat="1" x14ac:dyDescent="0.2">
      <c r="A66" s="24">
        <v>262</v>
      </c>
      <c r="B66" s="24" t="s">
        <v>197</v>
      </c>
      <c r="C66" s="31" t="s">
        <v>472</v>
      </c>
      <c r="D66" s="300">
        <v>33948</v>
      </c>
      <c r="E66" s="301">
        <v>0.75792000000000004</v>
      </c>
      <c r="F66" s="300">
        <v>147000</v>
      </c>
      <c r="G66" s="300">
        <v>153754.91076800591</v>
      </c>
      <c r="H66" s="300">
        <v>298197</v>
      </c>
      <c r="I66" s="300">
        <v>480551.87638714933</v>
      </c>
      <c r="J66" s="300">
        <v>6065582</v>
      </c>
      <c r="K66" s="300">
        <v>9115</v>
      </c>
      <c r="L66" s="300">
        <v>9192</v>
      </c>
      <c r="M66" s="300">
        <v>6116821.6943499725</v>
      </c>
      <c r="N66" s="300">
        <v>6260297.5541386679</v>
      </c>
      <c r="O66" s="300">
        <v>1515492.8319058884</v>
      </c>
      <c r="P66" s="300">
        <v>5638902.5</v>
      </c>
      <c r="Q66" s="300">
        <v>4273836.9828000003</v>
      </c>
      <c r="R66" s="300">
        <v>4352482.8437140379</v>
      </c>
      <c r="S66" s="300">
        <v>6502282.4627750814</v>
      </c>
      <c r="T66" s="302">
        <v>1.0090161013660076E-3</v>
      </c>
      <c r="U66" s="300">
        <v>0</v>
      </c>
      <c r="V66" s="300">
        <v>0</v>
      </c>
      <c r="W66" s="300">
        <v>0</v>
      </c>
      <c r="X66" s="303">
        <v>6502282</v>
      </c>
      <c r="Y66" s="24">
        <v>262</v>
      </c>
    </row>
    <row r="67" spans="1:25" s="304" customFormat="1" x14ac:dyDescent="0.2">
      <c r="A67" s="24">
        <v>263</v>
      </c>
      <c r="B67" s="24" t="s">
        <v>202</v>
      </c>
      <c r="C67" s="31" t="s">
        <v>472</v>
      </c>
      <c r="D67" s="300">
        <v>25452</v>
      </c>
      <c r="E67" s="301">
        <v>0.41808000000000001</v>
      </c>
      <c r="F67" s="300">
        <v>21000</v>
      </c>
      <c r="G67" s="300">
        <v>12116.215260918589</v>
      </c>
      <c r="H67" s="300">
        <v>269383</v>
      </c>
      <c r="I67" s="300">
        <v>434117.39929241227</v>
      </c>
      <c r="J67" s="300">
        <v>3088320</v>
      </c>
      <c r="K67" s="300">
        <v>7788</v>
      </c>
      <c r="L67" s="300">
        <v>8063</v>
      </c>
      <c r="M67" s="300">
        <v>3197370.8474576273</v>
      </c>
      <c r="N67" s="300">
        <v>3272368.2160789864</v>
      </c>
      <c r="O67" s="300">
        <v>1904256.5123006837</v>
      </c>
      <c r="P67" s="300">
        <v>4069365.5</v>
      </c>
      <c r="Q67" s="300">
        <v>1701320.3282399999</v>
      </c>
      <c r="R67" s="300">
        <v>1732627.5124970204</v>
      </c>
      <c r="S67" s="300">
        <v>4083117.639351035</v>
      </c>
      <c r="T67" s="302">
        <v>6.3361311438913249E-4</v>
      </c>
      <c r="U67" s="300">
        <v>0</v>
      </c>
      <c r="V67" s="300">
        <v>0</v>
      </c>
      <c r="W67" s="300">
        <v>0</v>
      </c>
      <c r="X67" s="303">
        <v>4083118</v>
      </c>
      <c r="Y67" s="24">
        <v>263</v>
      </c>
    </row>
    <row r="68" spans="1:25" s="304" customFormat="1" x14ac:dyDescent="0.2">
      <c r="A68" s="24">
        <v>267</v>
      </c>
      <c r="B68" s="24" t="s">
        <v>226</v>
      </c>
      <c r="C68" s="31" t="s">
        <v>473</v>
      </c>
      <c r="D68" s="300">
        <v>43600</v>
      </c>
      <c r="E68" s="301">
        <v>1</v>
      </c>
      <c r="F68" s="300">
        <v>53000</v>
      </c>
      <c r="G68" s="300">
        <v>73141.550583698394</v>
      </c>
      <c r="H68" s="300">
        <v>381218</v>
      </c>
      <c r="I68" s="300">
        <v>614342.28115157527</v>
      </c>
      <c r="J68" s="300">
        <v>6531201</v>
      </c>
      <c r="K68" s="300">
        <v>12544</v>
      </c>
      <c r="L68" s="300">
        <v>12598</v>
      </c>
      <c r="M68" s="300">
        <v>6559316.8206313783</v>
      </c>
      <c r="N68" s="300">
        <v>6713171.8236856312</v>
      </c>
      <c r="O68" s="300">
        <v>0</v>
      </c>
      <c r="P68" s="300">
        <v>6441318</v>
      </c>
      <c r="Q68" s="300">
        <v>6441318</v>
      </c>
      <c r="R68" s="300">
        <v>6559849.1937656561</v>
      </c>
      <c r="S68" s="300">
        <v>7247333.0255009299</v>
      </c>
      <c r="T68" s="302">
        <v>1.1246321205755671E-3</v>
      </c>
      <c r="U68" s="300">
        <v>0</v>
      </c>
      <c r="V68" s="300">
        <v>0</v>
      </c>
      <c r="W68" s="300">
        <v>0</v>
      </c>
      <c r="X68" s="303">
        <v>7247333</v>
      </c>
      <c r="Y68" s="24">
        <v>267</v>
      </c>
    </row>
    <row r="69" spans="1:25" s="304" customFormat="1" x14ac:dyDescent="0.2">
      <c r="A69" s="24">
        <v>268</v>
      </c>
      <c r="B69" s="24" t="s">
        <v>227</v>
      </c>
      <c r="C69" s="31" t="s">
        <v>473</v>
      </c>
      <c r="D69" s="300">
        <v>177359</v>
      </c>
      <c r="E69" s="301">
        <v>1</v>
      </c>
      <c r="F69" s="300">
        <v>2384000</v>
      </c>
      <c r="G69" s="300">
        <v>3289989.7470101314</v>
      </c>
      <c r="H69" s="300">
        <v>1849892</v>
      </c>
      <c r="I69" s="300">
        <v>2981146.9321072195</v>
      </c>
      <c r="J69" s="300">
        <v>108149348</v>
      </c>
      <c r="K69" s="300">
        <v>78119</v>
      </c>
      <c r="L69" s="300">
        <v>77127</v>
      </c>
      <c r="M69" s="300">
        <v>106776005.36612092</v>
      </c>
      <c r="N69" s="300">
        <v>109280537.93878968</v>
      </c>
      <c r="O69" s="300">
        <v>0</v>
      </c>
      <c r="P69" s="300">
        <v>99034848</v>
      </c>
      <c r="Q69" s="300">
        <v>99034848</v>
      </c>
      <c r="R69" s="300">
        <v>100857257.44443981</v>
      </c>
      <c r="S69" s="300">
        <v>107128394.12355717</v>
      </c>
      <c r="T69" s="302">
        <v>1.6624050893356557E-2</v>
      </c>
      <c r="U69" s="300">
        <v>1060940</v>
      </c>
      <c r="V69" s="300">
        <v>0</v>
      </c>
      <c r="W69" s="300">
        <v>132617.5</v>
      </c>
      <c r="X69" s="303">
        <v>106995776</v>
      </c>
      <c r="Y69" s="24">
        <v>268</v>
      </c>
    </row>
    <row r="70" spans="1:25" s="304" customFormat="1" x14ac:dyDescent="0.2">
      <c r="A70" s="24">
        <v>269</v>
      </c>
      <c r="B70" s="24" t="s">
        <v>241</v>
      </c>
      <c r="C70" s="31" t="s">
        <v>472</v>
      </c>
      <c r="D70" s="300">
        <v>23760</v>
      </c>
      <c r="E70" s="301">
        <v>0.35040000000000004</v>
      </c>
      <c r="F70" s="300">
        <v>115000</v>
      </c>
      <c r="G70" s="300">
        <v>55609.658911711529</v>
      </c>
      <c r="H70" s="300">
        <v>295385</v>
      </c>
      <c r="I70" s="300">
        <v>476020.26850242662</v>
      </c>
      <c r="J70" s="300">
        <v>3959217</v>
      </c>
      <c r="K70" s="300">
        <v>6529</v>
      </c>
      <c r="L70" s="300">
        <v>6553</v>
      </c>
      <c r="M70" s="300">
        <v>3973770.7154234955</v>
      </c>
      <c r="N70" s="300">
        <v>4066979.2800159785</v>
      </c>
      <c r="O70" s="300">
        <v>2641909.7402983797</v>
      </c>
      <c r="P70" s="300">
        <v>3217965.5</v>
      </c>
      <c r="Q70" s="300">
        <v>1127575.1112000002</v>
      </c>
      <c r="R70" s="300">
        <v>1148324.4087802435</v>
      </c>
      <c r="S70" s="300">
        <v>4321864.0764927613</v>
      </c>
      <c r="T70" s="302">
        <v>6.7066148941726943E-4</v>
      </c>
      <c r="U70" s="300">
        <v>0</v>
      </c>
      <c r="V70" s="300">
        <v>0</v>
      </c>
      <c r="W70" s="300">
        <v>0</v>
      </c>
      <c r="X70" s="303">
        <v>4321864</v>
      </c>
      <c r="Y70" s="24">
        <v>269</v>
      </c>
    </row>
    <row r="71" spans="1:25" s="304" customFormat="1" x14ac:dyDescent="0.2">
      <c r="A71" s="24">
        <v>273</v>
      </c>
      <c r="B71" s="24" t="s">
        <v>263</v>
      </c>
      <c r="C71" s="31" t="s">
        <v>472</v>
      </c>
      <c r="D71" s="300">
        <v>24365</v>
      </c>
      <c r="E71" s="301">
        <v>0.37460000000000004</v>
      </c>
      <c r="F71" s="300">
        <v>46000</v>
      </c>
      <c r="G71" s="300">
        <v>23780.112132793533</v>
      </c>
      <c r="H71" s="300">
        <v>363859</v>
      </c>
      <c r="I71" s="300">
        <v>586367.82124015922</v>
      </c>
      <c r="J71" s="300">
        <v>2483010</v>
      </c>
      <c r="K71" s="300">
        <v>6594</v>
      </c>
      <c r="L71" s="300">
        <v>6685</v>
      </c>
      <c r="M71" s="300">
        <v>2517276.5923566879</v>
      </c>
      <c r="N71" s="300">
        <v>2576321.7045835061</v>
      </c>
      <c r="O71" s="300">
        <v>1611231.5940465245</v>
      </c>
      <c r="P71" s="300">
        <v>2923950.75</v>
      </c>
      <c r="Q71" s="300">
        <v>1095311.9509500002</v>
      </c>
      <c r="R71" s="300">
        <v>1115467.5515727133</v>
      </c>
      <c r="S71" s="300">
        <v>3336847.0789921903</v>
      </c>
      <c r="T71" s="302">
        <v>5.1780777746500601E-4</v>
      </c>
      <c r="U71" s="300">
        <v>0</v>
      </c>
      <c r="V71" s="300">
        <v>0</v>
      </c>
      <c r="W71" s="300">
        <v>0</v>
      </c>
      <c r="X71" s="303">
        <v>3336847</v>
      </c>
      <c r="Y71" s="24">
        <v>273</v>
      </c>
    </row>
    <row r="72" spans="1:25" s="304" customFormat="1" x14ac:dyDescent="0.2">
      <c r="A72" s="24">
        <v>274</v>
      </c>
      <c r="B72" s="24" t="s">
        <v>266</v>
      </c>
      <c r="C72" s="31" t="s">
        <v>472</v>
      </c>
      <c r="D72" s="300">
        <v>31417</v>
      </c>
      <c r="E72" s="301">
        <v>0.65668000000000004</v>
      </c>
      <c r="F72" s="300">
        <v>349000</v>
      </c>
      <c r="G72" s="300">
        <v>316276.92659658054</v>
      </c>
      <c r="H72" s="300">
        <v>350668</v>
      </c>
      <c r="I72" s="300">
        <v>565110.19691321137</v>
      </c>
      <c r="J72" s="300">
        <v>8331392</v>
      </c>
      <c r="K72" s="300">
        <v>9137</v>
      </c>
      <c r="L72" s="300">
        <v>9167</v>
      </c>
      <c r="M72" s="300">
        <v>8358746.904235526</v>
      </c>
      <c r="N72" s="300">
        <v>8554809.2481729072</v>
      </c>
      <c r="O72" s="300">
        <v>2937037.111082722</v>
      </c>
      <c r="P72" s="300">
        <v>7616326.5</v>
      </c>
      <c r="Q72" s="300">
        <v>5001489.2860200005</v>
      </c>
      <c r="R72" s="300">
        <v>5093525.1854551909</v>
      </c>
      <c r="S72" s="300">
        <v>8911949.4200477041</v>
      </c>
      <c r="T72" s="302">
        <v>1.3829452212923094E-3</v>
      </c>
      <c r="U72" s="300">
        <v>0</v>
      </c>
      <c r="V72" s="300">
        <v>0</v>
      </c>
      <c r="W72" s="300">
        <v>0</v>
      </c>
      <c r="X72" s="303">
        <v>8911949</v>
      </c>
      <c r="Y72" s="24">
        <v>274</v>
      </c>
    </row>
    <row r="73" spans="1:25" s="304" customFormat="1" x14ac:dyDescent="0.2">
      <c r="A73" s="24">
        <v>275</v>
      </c>
      <c r="B73" s="24" t="s">
        <v>269</v>
      </c>
      <c r="C73" s="31" t="s">
        <v>473</v>
      </c>
      <c r="D73" s="300">
        <v>43525</v>
      </c>
      <c r="E73" s="301">
        <v>1</v>
      </c>
      <c r="F73" s="300">
        <v>56000</v>
      </c>
      <c r="G73" s="300">
        <v>77281.638352586975</v>
      </c>
      <c r="H73" s="300">
        <v>553572</v>
      </c>
      <c r="I73" s="300">
        <v>892095.03554826858</v>
      </c>
      <c r="J73" s="300">
        <v>14001803</v>
      </c>
      <c r="K73" s="300">
        <v>14003</v>
      </c>
      <c r="L73" s="300">
        <v>13901</v>
      </c>
      <c r="M73" s="300">
        <v>13899811.719131615</v>
      </c>
      <c r="N73" s="300">
        <v>14225844.998660669</v>
      </c>
      <c r="O73" s="300">
        <v>0</v>
      </c>
      <c r="P73" s="300">
        <v>13091014</v>
      </c>
      <c r="Q73" s="300">
        <v>13091014</v>
      </c>
      <c r="R73" s="300">
        <v>13331910.896725625</v>
      </c>
      <c r="S73" s="300">
        <v>14301287.570626481</v>
      </c>
      <c r="T73" s="302">
        <v>2.2192560091997384E-3</v>
      </c>
      <c r="U73" s="300">
        <v>0</v>
      </c>
      <c r="V73" s="300">
        <v>0</v>
      </c>
      <c r="W73" s="300">
        <v>0</v>
      </c>
      <c r="X73" s="303">
        <v>14301288</v>
      </c>
      <c r="Y73" s="24">
        <v>275</v>
      </c>
    </row>
    <row r="74" spans="1:25" s="304" customFormat="1" x14ac:dyDescent="0.2">
      <c r="A74" s="24">
        <v>277</v>
      </c>
      <c r="B74" s="24" t="s">
        <v>278</v>
      </c>
      <c r="C74" s="31" t="s">
        <v>471</v>
      </c>
      <c r="D74" s="300">
        <v>1726</v>
      </c>
      <c r="E74" s="301">
        <v>0</v>
      </c>
      <c r="F74" s="300">
        <v>0</v>
      </c>
      <c r="G74" s="300">
        <v>0</v>
      </c>
      <c r="H74" s="300">
        <v>0</v>
      </c>
      <c r="I74" s="300">
        <v>0</v>
      </c>
      <c r="J74" s="300">
        <v>56450</v>
      </c>
      <c r="K74" s="300">
        <v>432</v>
      </c>
      <c r="L74" s="300">
        <v>439</v>
      </c>
      <c r="M74" s="300">
        <v>57364.69907407408</v>
      </c>
      <c r="N74" s="300">
        <v>58710.242549499373</v>
      </c>
      <c r="O74" s="300">
        <v>58710.242549499373</v>
      </c>
      <c r="P74" s="300">
        <v>83428.8125</v>
      </c>
      <c r="Q74" s="300">
        <v>0</v>
      </c>
      <c r="R74" s="300">
        <v>0</v>
      </c>
      <c r="S74" s="300">
        <v>58710.242549499373</v>
      </c>
      <c r="T74" s="302">
        <v>9.110582381908082E-6</v>
      </c>
      <c r="U74" s="300">
        <v>0</v>
      </c>
      <c r="V74" s="300">
        <v>0</v>
      </c>
      <c r="W74" s="300">
        <v>0</v>
      </c>
      <c r="X74" s="303">
        <v>58710</v>
      </c>
      <c r="Y74" s="24">
        <v>277</v>
      </c>
    </row>
    <row r="75" spans="1:25" s="304" customFormat="1" x14ac:dyDescent="0.2">
      <c r="A75" s="24">
        <v>279</v>
      </c>
      <c r="B75" s="24" t="s">
        <v>281</v>
      </c>
      <c r="C75" s="31" t="s">
        <v>471</v>
      </c>
      <c r="D75" s="300">
        <v>10128</v>
      </c>
      <c r="E75" s="301">
        <v>0</v>
      </c>
      <c r="F75" s="300">
        <v>11000</v>
      </c>
      <c r="G75" s="300">
        <v>0</v>
      </c>
      <c r="H75" s="300">
        <v>107916</v>
      </c>
      <c r="I75" s="300">
        <v>173909.31596292253</v>
      </c>
      <c r="J75" s="300">
        <v>974229</v>
      </c>
      <c r="K75" s="300">
        <v>2795</v>
      </c>
      <c r="L75" s="300">
        <v>2875</v>
      </c>
      <c r="M75" s="300">
        <v>1002113.908765653</v>
      </c>
      <c r="N75" s="300">
        <v>1025619.4418432591</v>
      </c>
      <c r="O75" s="300">
        <v>1025619.4418432591</v>
      </c>
      <c r="P75" s="300">
        <v>1125586.25</v>
      </c>
      <c r="Q75" s="300">
        <v>0</v>
      </c>
      <c r="R75" s="300">
        <v>0</v>
      </c>
      <c r="S75" s="300">
        <v>1199528.7578061817</v>
      </c>
      <c r="T75" s="302">
        <v>1.8614137998573596E-4</v>
      </c>
      <c r="U75" s="300">
        <v>0</v>
      </c>
      <c r="V75" s="300">
        <v>0</v>
      </c>
      <c r="W75" s="300">
        <v>0</v>
      </c>
      <c r="X75" s="303">
        <v>1199529</v>
      </c>
      <c r="Y75" s="24">
        <v>279</v>
      </c>
    </row>
    <row r="76" spans="1:25" s="304" customFormat="1" x14ac:dyDescent="0.2">
      <c r="A76" s="24">
        <v>281</v>
      </c>
      <c r="B76" s="24" t="s">
        <v>313</v>
      </c>
      <c r="C76" s="31" t="s">
        <v>473</v>
      </c>
      <c r="D76" s="300">
        <v>41920</v>
      </c>
      <c r="E76" s="301">
        <v>1</v>
      </c>
      <c r="F76" s="300">
        <v>49000</v>
      </c>
      <c r="G76" s="300">
        <v>67621.433558513614</v>
      </c>
      <c r="H76" s="300">
        <v>957251</v>
      </c>
      <c r="I76" s="300">
        <v>1542633.7764077943</v>
      </c>
      <c r="J76" s="300">
        <v>15362930</v>
      </c>
      <c r="K76" s="300">
        <v>14142</v>
      </c>
      <c r="L76" s="300">
        <v>13955</v>
      </c>
      <c r="M76" s="300">
        <v>15159785.613774573</v>
      </c>
      <c r="N76" s="300">
        <v>15515372.777146962</v>
      </c>
      <c r="O76" s="300">
        <v>0</v>
      </c>
      <c r="P76" s="300">
        <v>16363081</v>
      </c>
      <c r="Q76" s="300">
        <v>16363081</v>
      </c>
      <c r="R76" s="300">
        <v>16664189.488140799</v>
      </c>
      <c r="S76" s="300">
        <v>18274444.698107105</v>
      </c>
      <c r="T76" s="302">
        <v>2.8358055881877436E-3</v>
      </c>
      <c r="U76" s="300">
        <v>0</v>
      </c>
      <c r="V76" s="300">
        <v>0</v>
      </c>
      <c r="W76" s="300">
        <v>0</v>
      </c>
      <c r="X76" s="303">
        <v>18274445</v>
      </c>
      <c r="Y76" s="24">
        <v>281</v>
      </c>
    </row>
    <row r="77" spans="1:25" s="304" customFormat="1" x14ac:dyDescent="0.2">
      <c r="A77" s="24">
        <v>285</v>
      </c>
      <c r="B77" s="24" t="s">
        <v>341</v>
      </c>
      <c r="C77" s="31" t="s">
        <v>472</v>
      </c>
      <c r="D77" s="300">
        <v>24790</v>
      </c>
      <c r="E77" s="301">
        <v>0.39159999999999995</v>
      </c>
      <c r="F77" s="300">
        <v>29000</v>
      </c>
      <c r="G77" s="300">
        <v>15672.164246202119</v>
      </c>
      <c r="H77" s="300">
        <v>196274</v>
      </c>
      <c r="I77" s="300">
        <v>316300.42886417825</v>
      </c>
      <c r="J77" s="300">
        <v>3556813</v>
      </c>
      <c r="K77" s="300">
        <v>6681</v>
      </c>
      <c r="L77" s="300">
        <v>6706</v>
      </c>
      <c r="M77" s="300">
        <v>3570122.4334680438</v>
      </c>
      <c r="N77" s="300">
        <v>3653863.0444075246</v>
      </c>
      <c r="O77" s="300">
        <v>2223010.2762175384</v>
      </c>
      <c r="P77" s="300">
        <v>3153111</v>
      </c>
      <c r="Q77" s="300">
        <v>1234758.2675999999</v>
      </c>
      <c r="R77" s="300">
        <v>1257479.9173416584</v>
      </c>
      <c r="S77" s="300">
        <v>3812462.786669577</v>
      </c>
      <c r="T77" s="302">
        <v>5.916132311432295E-4</v>
      </c>
      <c r="U77" s="300">
        <v>0</v>
      </c>
      <c r="V77" s="300">
        <v>0</v>
      </c>
      <c r="W77" s="300">
        <v>0</v>
      </c>
      <c r="X77" s="303">
        <v>3812463</v>
      </c>
      <c r="Y77" s="24">
        <v>285</v>
      </c>
    </row>
    <row r="78" spans="1:25" s="304" customFormat="1" x14ac:dyDescent="0.2">
      <c r="A78" s="24">
        <v>289</v>
      </c>
      <c r="B78" s="24" t="s">
        <v>347</v>
      </c>
      <c r="C78" s="31" t="s">
        <v>472</v>
      </c>
      <c r="D78" s="300">
        <v>39635</v>
      </c>
      <c r="E78" s="301">
        <v>0.98540000000000005</v>
      </c>
      <c r="F78" s="300">
        <v>59000</v>
      </c>
      <c r="G78" s="300">
        <v>80232.968920102037</v>
      </c>
      <c r="H78" s="300">
        <v>0</v>
      </c>
      <c r="I78" s="300">
        <v>0</v>
      </c>
      <c r="J78" s="300">
        <v>9534549</v>
      </c>
      <c r="K78" s="300">
        <v>18850</v>
      </c>
      <c r="L78" s="300">
        <v>18592</v>
      </c>
      <c r="M78" s="300">
        <v>9404049.6025464199</v>
      </c>
      <c r="N78" s="300">
        <v>9624630.5136210658</v>
      </c>
      <c r="O78" s="300">
        <v>140519.60549886705</v>
      </c>
      <c r="P78" s="300">
        <v>12209954</v>
      </c>
      <c r="Q78" s="300">
        <v>12031688.671600001</v>
      </c>
      <c r="R78" s="300">
        <v>12253092.182692213</v>
      </c>
      <c r="S78" s="300">
        <v>12473844.757111182</v>
      </c>
      <c r="T78" s="302">
        <v>1.9356757074028251E-3</v>
      </c>
      <c r="U78" s="300">
        <v>304573</v>
      </c>
      <c r="V78" s="300">
        <v>0</v>
      </c>
      <c r="W78" s="300">
        <v>38071.625</v>
      </c>
      <c r="X78" s="303">
        <v>12435773</v>
      </c>
      <c r="Y78" s="24">
        <v>289</v>
      </c>
    </row>
    <row r="79" spans="1:25" s="304" customFormat="1" x14ac:dyDescent="0.2">
      <c r="A79" s="24">
        <v>293</v>
      </c>
      <c r="B79" s="24" t="s">
        <v>355</v>
      </c>
      <c r="C79" s="31" t="s">
        <v>472</v>
      </c>
      <c r="D79" s="300">
        <v>15014</v>
      </c>
      <c r="E79" s="301">
        <v>5.6000000000000494E-4</v>
      </c>
      <c r="F79" s="300">
        <v>18000</v>
      </c>
      <c r="G79" s="300">
        <v>13.91069490346578</v>
      </c>
      <c r="H79" s="300">
        <v>187198</v>
      </c>
      <c r="I79" s="300">
        <v>301674.22930452548</v>
      </c>
      <c r="J79" s="300">
        <v>4918214</v>
      </c>
      <c r="K79" s="300">
        <v>4863</v>
      </c>
      <c r="L79" s="300">
        <v>4816</v>
      </c>
      <c r="M79" s="300">
        <v>4870680.3668517377</v>
      </c>
      <c r="N79" s="300">
        <v>4984926.7987912958</v>
      </c>
      <c r="O79" s="300">
        <v>4982135.2397839725</v>
      </c>
      <c r="P79" s="300">
        <v>4435218</v>
      </c>
      <c r="Q79" s="300">
        <v>2483.7220800000218</v>
      </c>
      <c r="R79" s="300">
        <v>2529.4267856401593</v>
      </c>
      <c r="S79" s="300">
        <v>5286352.8065690417</v>
      </c>
      <c r="T79" s="302">
        <v>8.2032965037527226E-4</v>
      </c>
      <c r="U79" s="300">
        <v>0</v>
      </c>
      <c r="V79" s="300">
        <v>0</v>
      </c>
      <c r="W79" s="300">
        <v>0</v>
      </c>
      <c r="X79" s="303">
        <v>5286353</v>
      </c>
      <c r="Y79" s="24">
        <v>293</v>
      </c>
    </row>
    <row r="80" spans="1:25" s="304" customFormat="1" x14ac:dyDescent="0.2">
      <c r="A80" s="24">
        <v>294</v>
      </c>
      <c r="B80" s="24" t="s">
        <v>365</v>
      </c>
      <c r="C80" s="31" t="s">
        <v>472</v>
      </c>
      <c r="D80" s="300">
        <v>29022</v>
      </c>
      <c r="E80" s="301">
        <v>0.56088000000000005</v>
      </c>
      <c r="F80" s="300">
        <v>51000</v>
      </c>
      <c r="G80" s="300">
        <v>39475.571272841938</v>
      </c>
      <c r="H80" s="300">
        <v>388345</v>
      </c>
      <c r="I80" s="300">
        <v>625827.61877405713</v>
      </c>
      <c r="J80" s="300">
        <v>8172978</v>
      </c>
      <c r="K80" s="300">
        <v>8716</v>
      </c>
      <c r="L80" s="300">
        <v>8723</v>
      </c>
      <c r="M80" s="300">
        <v>8179541.8877925649</v>
      </c>
      <c r="N80" s="300">
        <v>8371400.8079426633</v>
      </c>
      <c r="O80" s="300">
        <v>3676049.5227837819</v>
      </c>
      <c r="P80" s="300">
        <v>7660830.5</v>
      </c>
      <c r="Q80" s="300">
        <v>4296806.6108400002</v>
      </c>
      <c r="R80" s="300">
        <v>4375875.1519309739</v>
      </c>
      <c r="S80" s="300">
        <v>8717227.8647616543</v>
      </c>
      <c r="T80" s="302">
        <v>1.3527285726475499E-3</v>
      </c>
      <c r="U80" s="300">
        <v>0</v>
      </c>
      <c r="V80" s="300">
        <v>0</v>
      </c>
      <c r="W80" s="300">
        <v>0</v>
      </c>
      <c r="X80" s="303">
        <v>8717228</v>
      </c>
      <c r="Y80" s="24">
        <v>294</v>
      </c>
    </row>
    <row r="81" spans="1:25" s="304" customFormat="1" x14ac:dyDescent="0.2">
      <c r="A81" s="24">
        <v>296</v>
      </c>
      <c r="B81" s="24" t="s">
        <v>361</v>
      </c>
      <c r="C81" s="31" t="s">
        <v>473</v>
      </c>
      <c r="D81" s="300">
        <v>41261</v>
      </c>
      <c r="E81" s="301">
        <v>1</v>
      </c>
      <c r="F81" s="300">
        <v>79000</v>
      </c>
      <c r="G81" s="300">
        <v>109022.31124739948</v>
      </c>
      <c r="H81" s="300">
        <v>379225</v>
      </c>
      <c r="I81" s="300">
        <v>611130.51212090231</v>
      </c>
      <c r="J81" s="300">
        <v>10235419</v>
      </c>
      <c r="K81" s="300">
        <v>12433</v>
      </c>
      <c r="L81" s="300">
        <v>12434</v>
      </c>
      <c r="M81" s="300">
        <v>10236242.246119199</v>
      </c>
      <c r="N81" s="300">
        <v>10476343.025683183</v>
      </c>
      <c r="O81" s="300">
        <v>0</v>
      </c>
      <c r="P81" s="300">
        <v>9735098</v>
      </c>
      <c r="Q81" s="300">
        <v>9735098</v>
      </c>
      <c r="R81" s="300">
        <v>9914240.3412670586</v>
      </c>
      <c r="S81" s="300">
        <v>10634393.16463536</v>
      </c>
      <c r="T81" s="302">
        <v>1.6502318982301121E-3</v>
      </c>
      <c r="U81" s="300">
        <v>0</v>
      </c>
      <c r="V81" s="300">
        <v>0</v>
      </c>
      <c r="W81" s="300">
        <v>0</v>
      </c>
      <c r="X81" s="303">
        <v>10634393</v>
      </c>
      <c r="Y81" s="24">
        <v>296</v>
      </c>
    </row>
    <row r="82" spans="1:25" s="304" customFormat="1" x14ac:dyDescent="0.2">
      <c r="A82" s="24">
        <v>297</v>
      </c>
      <c r="B82" s="24" t="s">
        <v>372</v>
      </c>
      <c r="C82" s="31" t="s">
        <v>472</v>
      </c>
      <c r="D82" s="300">
        <v>29447</v>
      </c>
      <c r="E82" s="301">
        <v>0.57787999999999995</v>
      </c>
      <c r="F82" s="300">
        <v>29000</v>
      </c>
      <c r="G82" s="300">
        <v>23127.247892224925</v>
      </c>
      <c r="H82" s="300">
        <v>305090</v>
      </c>
      <c r="I82" s="300">
        <v>491660.11719418835</v>
      </c>
      <c r="J82" s="300">
        <v>4172079</v>
      </c>
      <c r="K82" s="300">
        <v>8717</v>
      </c>
      <c r="L82" s="300">
        <v>8881</v>
      </c>
      <c r="M82" s="300">
        <v>4250571.7103361245</v>
      </c>
      <c r="N82" s="300">
        <v>4350272.9050427303</v>
      </c>
      <c r="O82" s="300">
        <v>1836337.1986766376</v>
      </c>
      <c r="P82" s="300">
        <v>4797994.5</v>
      </c>
      <c r="Q82" s="300">
        <v>2772665.0616599997</v>
      </c>
      <c r="R82" s="300">
        <v>2823686.8090214692</v>
      </c>
      <c r="S82" s="300">
        <v>5174811.3727845205</v>
      </c>
      <c r="T82" s="302">
        <v>8.030207894787558E-4</v>
      </c>
      <c r="U82" s="300">
        <v>0</v>
      </c>
      <c r="V82" s="300">
        <v>0</v>
      </c>
      <c r="W82" s="300">
        <v>0</v>
      </c>
      <c r="X82" s="303">
        <v>5174811</v>
      </c>
      <c r="Y82" s="24">
        <v>297</v>
      </c>
    </row>
    <row r="83" spans="1:25" s="304" customFormat="1" x14ac:dyDescent="0.2">
      <c r="A83" s="24">
        <v>299</v>
      </c>
      <c r="B83" s="24" t="s">
        <v>1</v>
      </c>
      <c r="C83" s="31" t="s">
        <v>473</v>
      </c>
      <c r="D83" s="300">
        <v>44096</v>
      </c>
      <c r="E83" s="301">
        <v>1</v>
      </c>
      <c r="F83" s="300">
        <v>22000</v>
      </c>
      <c r="G83" s="300">
        <v>30360.643638516314</v>
      </c>
      <c r="H83" s="300">
        <v>545367</v>
      </c>
      <c r="I83" s="300">
        <v>878872.47413498617</v>
      </c>
      <c r="J83" s="300">
        <v>11886927</v>
      </c>
      <c r="K83" s="300">
        <v>13356</v>
      </c>
      <c r="L83" s="300">
        <v>13398</v>
      </c>
      <c r="M83" s="300">
        <v>11924307.273584906</v>
      </c>
      <c r="N83" s="300">
        <v>12204003.22091691</v>
      </c>
      <c r="O83" s="300">
        <v>0</v>
      </c>
      <c r="P83" s="300">
        <v>10135112</v>
      </c>
      <c r="Q83" s="300">
        <v>10135112</v>
      </c>
      <c r="R83" s="300">
        <v>10321615.278414235</v>
      </c>
      <c r="S83" s="300">
        <v>11230848.396187736</v>
      </c>
      <c r="T83" s="302">
        <v>1.7427890788548805E-3</v>
      </c>
      <c r="U83" s="300">
        <v>0</v>
      </c>
      <c r="V83" s="300">
        <v>0</v>
      </c>
      <c r="W83" s="300">
        <v>0</v>
      </c>
      <c r="X83" s="303">
        <v>11230848</v>
      </c>
      <c r="Y83" s="24">
        <v>299</v>
      </c>
    </row>
    <row r="84" spans="1:25" s="304" customFormat="1" x14ac:dyDescent="0.2">
      <c r="A84" s="24">
        <v>301</v>
      </c>
      <c r="B84" s="24" t="s">
        <v>382</v>
      </c>
      <c r="C84" s="31" t="s">
        <v>473</v>
      </c>
      <c r="D84" s="300">
        <v>48111</v>
      </c>
      <c r="E84" s="301">
        <v>1</v>
      </c>
      <c r="F84" s="300">
        <v>457000</v>
      </c>
      <c r="G84" s="300">
        <v>630673.37012736162</v>
      </c>
      <c r="H84" s="300">
        <v>990011</v>
      </c>
      <c r="I84" s="300">
        <v>1595427.3305697849</v>
      </c>
      <c r="J84" s="300">
        <v>21245836</v>
      </c>
      <c r="K84" s="300">
        <v>15444</v>
      </c>
      <c r="L84" s="300">
        <v>15425</v>
      </c>
      <c r="M84" s="300">
        <v>21219698.284123283</v>
      </c>
      <c r="N84" s="300">
        <v>21717426.452100366</v>
      </c>
      <c r="O84" s="300">
        <v>0</v>
      </c>
      <c r="P84" s="300">
        <v>18285468</v>
      </c>
      <c r="Q84" s="300">
        <v>18285468</v>
      </c>
      <c r="R84" s="300">
        <v>18621951.674708139</v>
      </c>
      <c r="S84" s="300">
        <v>20848052.375405286</v>
      </c>
      <c r="T84" s="302">
        <v>3.2351748250456502E-3</v>
      </c>
      <c r="U84" s="300">
        <v>310722</v>
      </c>
      <c r="V84" s="300">
        <v>0</v>
      </c>
      <c r="W84" s="300">
        <v>38840.25</v>
      </c>
      <c r="X84" s="303">
        <v>20809212</v>
      </c>
      <c r="Y84" s="24">
        <v>301</v>
      </c>
    </row>
    <row r="85" spans="1:25" s="304" customFormat="1" x14ac:dyDescent="0.2">
      <c r="A85" s="24">
        <v>302</v>
      </c>
      <c r="B85" s="24" t="s">
        <v>235</v>
      </c>
      <c r="C85" s="31" t="s">
        <v>472</v>
      </c>
      <c r="D85" s="300">
        <v>28021</v>
      </c>
      <c r="E85" s="301">
        <v>0.52083999999999997</v>
      </c>
      <c r="F85" s="300">
        <v>62000</v>
      </c>
      <c r="G85" s="300">
        <v>44564.015146657264</v>
      </c>
      <c r="H85" s="300">
        <v>319419</v>
      </c>
      <c r="I85" s="300">
        <v>514751.65680307598</v>
      </c>
      <c r="J85" s="300">
        <v>3810766</v>
      </c>
      <c r="K85" s="300">
        <v>7554</v>
      </c>
      <c r="L85" s="300">
        <v>7619</v>
      </c>
      <c r="M85" s="300">
        <v>3843556.5467302091</v>
      </c>
      <c r="N85" s="300">
        <v>3933710.8143783831</v>
      </c>
      <c r="O85" s="300">
        <v>1884876.8738175461</v>
      </c>
      <c r="P85" s="300">
        <v>3857134.25</v>
      </c>
      <c r="Q85" s="300">
        <v>2008949.80277</v>
      </c>
      <c r="R85" s="300">
        <v>2045917.8919619333</v>
      </c>
      <c r="S85" s="300">
        <v>4490110.4377292125</v>
      </c>
      <c r="T85" s="302">
        <v>6.9676975039419543E-4</v>
      </c>
      <c r="U85" s="300">
        <v>0</v>
      </c>
      <c r="V85" s="300">
        <v>0</v>
      </c>
      <c r="W85" s="300">
        <v>0</v>
      </c>
      <c r="X85" s="303">
        <v>4490110</v>
      </c>
      <c r="Y85" s="24">
        <v>302</v>
      </c>
    </row>
    <row r="86" spans="1:25" s="304" customFormat="1" x14ac:dyDescent="0.2">
      <c r="A86" s="24">
        <v>303</v>
      </c>
      <c r="B86" s="24" t="s">
        <v>93</v>
      </c>
      <c r="C86" s="31" t="s">
        <v>473</v>
      </c>
      <c r="D86" s="300">
        <v>42011</v>
      </c>
      <c r="E86" s="301">
        <v>1</v>
      </c>
      <c r="F86" s="300">
        <v>56000</v>
      </c>
      <c r="G86" s="300">
        <v>77281.638352586975</v>
      </c>
      <c r="H86" s="300">
        <v>471536</v>
      </c>
      <c r="I86" s="300">
        <v>759891.98276337737</v>
      </c>
      <c r="J86" s="300">
        <v>8530398</v>
      </c>
      <c r="K86" s="300">
        <v>12945</v>
      </c>
      <c r="L86" s="300">
        <v>13190</v>
      </c>
      <c r="M86" s="300">
        <v>8691846.2433371954</v>
      </c>
      <c r="N86" s="300">
        <v>8895721.748497963</v>
      </c>
      <c r="O86" s="300">
        <v>0</v>
      </c>
      <c r="P86" s="300">
        <v>9394027</v>
      </c>
      <c r="Q86" s="300">
        <v>9394027</v>
      </c>
      <c r="R86" s="300">
        <v>9566893.055452751</v>
      </c>
      <c r="S86" s="300">
        <v>10404066.676568717</v>
      </c>
      <c r="T86" s="302">
        <v>1.6144901204219635E-3</v>
      </c>
      <c r="U86" s="300">
        <v>0</v>
      </c>
      <c r="V86" s="300">
        <v>0</v>
      </c>
      <c r="W86" s="300">
        <v>0</v>
      </c>
      <c r="X86" s="303">
        <v>10404067</v>
      </c>
      <c r="Y86" s="24">
        <v>303</v>
      </c>
    </row>
    <row r="87" spans="1:25" s="304" customFormat="1" x14ac:dyDescent="0.2">
      <c r="A87" s="24">
        <v>307</v>
      </c>
      <c r="B87" s="24" t="s">
        <v>17</v>
      </c>
      <c r="C87" s="31" t="s">
        <v>473</v>
      </c>
      <c r="D87" s="300">
        <v>157462</v>
      </c>
      <c r="E87" s="301">
        <v>1</v>
      </c>
      <c r="F87" s="300">
        <v>1655000</v>
      </c>
      <c r="G87" s="300">
        <v>2283948.4191702046</v>
      </c>
      <c r="H87" s="300">
        <v>943757</v>
      </c>
      <c r="I87" s="300">
        <v>1520887.860050594</v>
      </c>
      <c r="J87" s="300">
        <v>49324903</v>
      </c>
      <c r="K87" s="300">
        <v>54331</v>
      </c>
      <c r="L87" s="300">
        <v>54323</v>
      </c>
      <c r="M87" s="300">
        <v>49317640.125692517</v>
      </c>
      <c r="N87" s="300">
        <v>50474432.19408305</v>
      </c>
      <c r="O87" s="300">
        <v>0</v>
      </c>
      <c r="P87" s="300">
        <v>45495692</v>
      </c>
      <c r="Q87" s="300">
        <v>45495692</v>
      </c>
      <c r="R87" s="300">
        <v>46332890.021267474</v>
      </c>
      <c r="S87" s="300">
        <v>50137726.300488278</v>
      </c>
      <c r="T87" s="302">
        <v>7.7803099777187523E-3</v>
      </c>
      <c r="U87" s="300">
        <v>808456</v>
      </c>
      <c r="V87" s="300">
        <v>840811</v>
      </c>
      <c r="W87" s="300">
        <v>206158.375</v>
      </c>
      <c r="X87" s="303">
        <v>49931568</v>
      </c>
      <c r="Y87" s="24">
        <v>307</v>
      </c>
    </row>
    <row r="88" spans="1:25" s="304" customFormat="1" x14ac:dyDescent="0.2">
      <c r="A88" s="24">
        <v>308</v>
      </c>
      <c r="B88" s="24" t="s">
        <v>29</v>
      </c>
      <c r="C88" s="31" t="s">
        <v>472</v>
      </c>
      <c r="D88" s="300">
        <v>24792</v>
      </c>
      <c r="E88" s="301">
        <v>0.39168000000000003</v>
      </c>
      <c r="F88" s="300">
        <v>90000</v>
      </c>
      <c r="G88" s="300">
        <v>48647.687319548473</v>
      </c>
      <c r="H88" s="300">
        <v>112117</v>
      </c>
      <c r="I88" s="300">
        <v>180679.3318675172</v>
      </c>
      <c r="J88" s="300">
        <v>5129450</v>
      </c>
      <c r="K88" s="300">
        <v>7441</v>
      </c>
      <c r="L88" s="300">
        <v>7431</v>
      </c>
      <c r="M88" s="300">
        <v>5122556.5045020832</v>
      </c>
      <c r="N88" s="300">
        <v>5242710.9303664966</v>
      </c>
      <c r="O88" s="300">
        <v>3189245.9131605471</v>
      </c>
      <c r="P88" s="300">
        <v>5077706</v>
      </c>
      <c r="Q88" s="300">
        <v>1988835.8860800001</v>
      </c>
      <c r="R88" s="300">
        <v>2025433.8450351451</v>
      </c>
      <c r="S88" s="300">
        <v>5444006.7773827584</v>
      </c>
      <c r="T88" s="302">
        <v>8.4479419738718966E-4</v>
      </c>
      <c r="U88" s="300">
        <v>0</v>
      </c>
      <c r="V88" s="300">
        <v>0</v>
      </c>
      <c r="W88" s="300">
        <v>0</v>
      </c>
      <c r="X88" s="303">
        <v>5444007</v>
      </c>
      <c r="Y88" s="24">
        <v>308</v>
      </c>
    </row>
    <row r="89" spans="1:25" s="304" customFormat="1" x14ac:dyDescent="0.2">
      <c r="A89" s="24">
        <v>310</v>
      </c>
      <c r="B89" s="24" t="s">
        <v>74</v>
      </c>
      <c r="C89" s="31" t="s">
        <v>473</v>
      </c>
      <c r="D89" s="300">
        <v>43384</v>
      </c>
      <c r="E89" s="301">
        <v>1</v>
      </c>
      <c r="F89" s="300">
        <v>43000</v>
      </c>
      <c r="G89" s="300">
        <v>59341.25802073643</v>
      </c>
      <c r="H89" s="300">
        <v>265868</v>
      </c>
      <c r="I89" s="300">
        <v>428452.88943650888</v>
      </c>
      <c r="J89" s="300">
        <v>8249403</v>
      </c>
      <c r="K89" s="300">
        <v>12754</v>
      </c>
      <c r="L89" s="300">
        <v>12784</v>
      </c>
      <c r="M89" s="300">
        <v>8268807.2723851344</v>
      </c>
      <c r="N89" s="300">
        <v>8462759.9968741126</v>
      </c>
      <c r="O89" s="300">
        <v>0</v>
      </c>
      <c r="P89" s="300">
        <v>9144791</v>
      </c>
      <c r="Q89" s="300">
        <v>9144791</v>
      </c>
      <c r="R89" s="300">
        <v>9313070.6896485202</v>
      </c>
      <c r="S89" s="300">
        <v>9800864.8371057659</v>
      </c>
      <c r="T89" s="302">
        <v>1.5208860095768692E-3</v>
      </c>
      <c r="U89" s="300">
        <v>194970</v>
      </c>
      <c r="V89" s="300">
        <v>0</v>
      </c>
      <c r="W89" s="300">
        <v>24371.25</v>
      </c>
      <c r="X89" s="303">
        <v>9776494</v>
      </c>
      <c r="Y89" s="24">
        <v>310</v>
      </c>
    </row>
    <row r="90" spans="1:25" s="304" customFormat="1" x14ac:dyDescent="0.2">
      <c r="A90" s="24">
        <v>312</v>
      </c>
      <c r="B90" s="24" t="s">
        <v>62</v>
      </c>
      <c r="C90" s="31" t="s">
        <v>472</v>
      </c>
      <c r="D90" s="300">
        <v>15341</v>
      </c>
      <c r="E90" s="301">
        <v>1.3639999999999985E-2</v>
      </c>
      <c r="F90" s="300">
        <v>27000</v>
      </c>
      <c r="G90" s="300">
        <v>508.23717450876256</v>
      </c>
      <c r="H90" s="300">
        <v>113542</v>
      </c>
      <c r="I90" s="300">
        <v>182975.75478207265</v>
      </c>
      <c r="J90" s="300">
        <v>1826521</v>
      </c>
      <c r="K90" s="300">
        <v>4357</v>
      </c>
      <c r="L90" s="300">
        <v>4402</v>
      </c>
      <c r="M90" s="300">
        <v>1845385.6878586183</v>
      </c>
      <c r="N90" s="300">
        <v>1888670.9610670607</v>
      </c>
      <c r="O90" s="300">
        <v>1862909.489158106</v>
      </c>
      <c r="P90" s="300">
        <v>1682015.625</v>
      </c>
      <c r="Q90" s="300">
        <v>22942.693124999976</v>
      </c>
      <c r="R90" s="300">
        <v>23364.877653741663</v>
      </c>
      <c r="S90" s="300">
        <v>2069758.3587684294</v>
      </c>
      <c r="T90" s="302">
        <v>3.2118252658050776E-4</v>
      </c>
      <c r="U90" s="300">
        <v>0</v>
      </c>
      <c r="V90" s="300">
        <v>0</v>
      </c>
      <c r="W90" s="300">
        <v>0</v>
      </c>
      <c r="X90" s="303">
        <v>2069758</v>
      </c>
      <c r="Y90" s="24">
        <v>312</v>
      </c>
    </row>
    <row r="91" spans="1:25" s="304" customFormat="1" x14ac:dyDescent="0.2">
      <c r="A91" s="24">
        <v>313</v>
      </c>
      <c r="B91" s="24" t="s">
        <v>63</v>
      </c>
      <c r="C91" s="31" t="s">
        <v>472</v>
      </c>
      <c r="D91" s="300">
        <v>22019</v>
      </c>
      <c r="E91" s="301">
        <v>0.28076000000000001</v>
      </c>
      <c r="F91" s="300">
        <v>24000</v>
      </c>
      <c r="G91" s="300">
        <v>9298.9683359452793</v>
      </c>
      <c r="H91" s="300">
        <v>125972</v>
      </c>
      <c r="I91" s="300">
        <v>203007.0086964053</v>
      </c>
      <c r="J91" s="300">
        <v>2409484</v>
      </c>
      <c r="K91" s="300">
        <v>6249</v>
      </c>
      <c r="L91" s="300">
        <v>6303</v>
      </c>
      <c r="M91" s="300">
        <v>2430305.2731637061</v>
      </c>
      <c r="N91" s="300">
        <v>2487310.3905334407</v>
      </c>
      <c r="O91" s="300">
        <v>1788973.1252872718</v>
      </c>
      <c r="P91" s="300">
        <v>2532904.25</v>
      </c>
      <c r="Q91" s="300">
        <v>711138.19723000005</v>
      </c>
      <c r="R91" s="300">
        <v>724224.34814663348</v>
      </c>
      <c r="S91" s="300">
        <v>2725503.4504662557</v>
      </c>
      <c r="T91" s="302">
        <v>4.2294023392446862E-4</v>
      </c>
      <c r="U91" s="300">
        <v>0</v>
      </c>
      <c r="V91" s="300">
        <v>0</v>
      </c>
      <c r="W91" s="300">
        <v>0</v>
      </c>
      <c r="X91" s="303">
        <v>2725503</v>
      </c>
      <c r="Y91" s="24">
        <v>313</v>
      </c>
    </row>
    <row r="92" spans="1:25" s="304" customFormat="1" x14ac:dyDescent="0.2">
      <c r="A92" s="24">
        <v>317</v>
      </c>
      <c r="B92" s="24" t="s">
        <v>99</v>
      </c>
      <c r="C92" s="31" t="s">
        <v>471</v>
      </c>
      <c r="D92" s="300">
        <v>9362</v>
      </c>
      <c r="E92" s="301">
        <v>0</v>
      </c>
      <c r="F92" s="300">
        <v>7000</v>
      </c>
      <c r="G92" s="300">
        <v>0</v>
      </c>
      <c r="H92" s="300">
        <v>63847</v>
      </c>
      <c r="I92" s="300">
        <v>102891.02724604984</v>
      </c>
      <c r="J92" s="300">
        <v>1159540</v>
      </c>
      <c r="K92" s="300">
        <v>2749</v>
      </c>
      <c r="L92" s="300">
        <v>2784</v>
      </c>
      <c r="M92" s="300">
        <v>1174303.1502364497</v>
      </c>
      <c r="N92" s="300">
        <v>1201847.5454390063</v>
      </c>
      <c r="O92" s="300">
        <v>1201847.5454390063</v>
      </c>
      <c r="P92" s="300">
        <v>1334499.125</v>
      </c>
      <c r="Q92" s="300">
        <v>0</v>
      </c>
      <c r="R92" s="300">
        <v>0</v>
      </c>
      <c r="S92" s="300">
        <v>1304738.5726850561</v>
      </c>
      <c r="T92" s="302">
        <v>2.0246770813931394E-4</v>
      </c>
      <c r="U92" s="300">
        <v>0</v>
      </c>
      <c r="V92" s="300">
        <v>0</v>
      </c>
      <c r="W92" s="300">
        <v>0</v>
      </c>
      <c r="X92" s="303">
        <v>1304739</v>
      </c>
      <c r="Y92" s="24">
        <v>317</v>
      </c>
    </row>
    <row r="93" spans="1:25" s="304" customFormat="1" x14ac:dyDescent="0.2">
      <c r="A93" s="24">
        <v>321</v>
      </c>
      <c r="B93" s="24" t="s">
        <v>164</v>
      </c>
      <c r="C93" s="31" t="s">
        <v>473</v>
      </c>
      <c r="D93" s="300">
        <v>50223</v>
      </c>
      <c r="E93" s="301">
        <v>1</v>
      </c>
      <c r="F93" s="300">
        <v>33000</v>
      </c>
      <c r="G93" s="300">
        <v>45540.965457774473</v>
      </c>
      <c r="H93" s="300">
        <v>177175</v>
      </c>
      <c r="I93" s="300">
        <v>285521.9157097261</v>
      </c>
      <c r="J93" s="300">
        <v>7658962</v>
      </c>
      <c r="K93" s="300">
        <v>15734</v>
      </c>
      <c r="L93" s="300">
        <v>15710</v>
      </c>
      <c r="M93" s="300">
        <v>7647279.3326553963</v>
      </c>
      <c r="N93" s="300">
        <v>7826653.5292762527</v>
      </c>
      <c r="O93" s="300">
        <v>0</v>
      </c>
      <c r="P93" s="300">
        <v>7450950</v>
      </c>
      <c r="Q93" s="300">
        <v>7450950</v>
      </c>
      <c r="R93" s="300">
        <v>7588060.1377370609</v>
      </c>
      <c r="S93" s="300">
        <v>7919123.0189045621</v>
      </c>
      <c r="T93" s="302">
        <v>1.2288796558005339E-3</v>
      </c>
      <c r="U93" s="300">
        <v>0</v>
      </c>
      <c r="V93" s="300">
        <v>0</v>
      </c>
      <c r="W93" s="300">
        <v>0</v>
      </c>
      <c r="X93" s="303">
        <v>7919123</v>
      </c>
      <c r="Y93" s="24">
        <v>321</v>
      </c>
    </row>
    <row r="94" spans="1:25" s="304" customFormat="1" x14ac:dyDescent="0.2">
      <c r="A94" s="24">
        <v>327</v>
      </c>
      <c r="B94" s="24" t="s">
        <v>193</v>
      </c>
      <c r="C94" s="31" t="s">
        <v>472</v>
      </c>
      <c r="D94" s="300">
        <v>30544</v>
      </c>
      <c r="E94" s="301">
        <v>0.62175999999999998</v>
      </c>
      <c r="F94" s="300">
        <v>45000</v>
      </c>
      <c r="G94" s="300">
        <v>38612.114567762532</v>
      </c>
      <c r="H94" s="300">
        <v>111169</v>
      </c>
      <c r="I94" s="300">
        <v>179151.6063075182</v>
      </c>
      <c r="J94" s="300">
        <v>4454954</v>
      </c>
      <c r="K94" s="300">
        <v>8978</v>
      </c>
      <c r="L94" s="300">
        <v>8974</v>
      </c>
      <c r="M94" s="300">
        <v>4452969.1686344398</v>
      </c>
      <c r="N94" s="300">
        <v>4557417.7878695754</v>
      </c>
      <c r="O94" s="300">
        <v>1723797.7040837882</v>
      </c>
      <c r="P94" s="300">
        <v>4389861.5</v>
      </c>
      <c r="Q94" s="300">
        <v>2729440.2862399998</v>
      </c>
      <c r="R94" s="300">
        <v>2779666.6243031258</v>
      </c>
      <c r="S94" s="300">
        <v>4721228.049262194</v>
      </c>
      <c r="T94" s="302">
        <v>7.3263429375740471E-4</v>
      </c>
      <c r="U94" s="300">
        <v>0</v>
      </c>
      <c r="V94" s="300">
        <v>0</v>
      </c>
      <c r="W94" s="300">
        <v>0</v>
      </c>
      <c r="X94" s="303">
        <v>4721228</v>
      </c>
      <c r="Y94" s="24">
        <v>327</v>
      </c>
    </row>
    <row r="95" spans="1:25" s="304" customFormat="1" x14ac:dyDescent="0.2">
      <c r="A95" s="24">
        <v>331</v>
      </c>
      <c r="B95" s="24" t="s">
        <v>199</v>
      </c>
      <c r="C95" s="31" t="s">
        <v>471</v>
      </c>
      <c r="D95" s="300">
        <v>14456</v>
      </c>
      <c r="E95" s="301">
        <v>0</v>
      </c>
      <c r="F95" s="300">
        <v>38000</v>
      </c>
      <c r="G95" s="300">
        <v>0</v>
      </c>
      <c r="H95" s="300">
        <v>128850</v>
      </c>
      <c r="I95" s="300">
        <v>207644.97722138112</v>
      </c>
      <c r="J95" s="300">
        <v>1952012</v>
      </c>
      <c r="K95" s="300">
        <v>4111</v>
      </c>
      <c r="L95" s="300">
        <v>4077</v>
      </c>
      <c r="M95" s="300">
        <v>1935867.8968620775</v>
      </c>
      <c r="N95" s="300">
        <v>1981275.5161811388</v>
      </c>
      <c r="O95" s="300">
        <v>1981275.5161811388</v>
      </c>
      <c r="P95" s="300">
        <v>1898566.75</v>
      </c>
      <c r="Q95" s="300">
        <v>0</v>
      </c>
      <c r="R95" s="300">
        <v>0</v>
      </c>
      <c r="S95" s="300">
        <v>2188920.4934025197</v>
      </c>
      <c r="T95" s="302">
        <v>3.3967395835193316E-4</v>
      </c>
      <c r="U95" s="300">
        <v>0</v>
      </c>
      <c r="V95" s="300">
        <v>0</v>
      </c>
      <c r="W95" s="300">
        <v>0</v>
      </c>
      <c r="X95" s="303">
        <v>2188920</v>
      </c>
      <c r="Y95" s="24">
        <v>331</v>
      </c>
    </row>
    <row r="96" spans="1:25" s="304" customFormat="1" x14ac:dyDescent="0.2">
      <c r="A96" s="24">
        <v>335</v>
      </c>
      <c r="B96" s="24" t="s">
        <v>219</v>
      </c>
      <c r="C96" s="31" t="s">
        <v>471</v>
      </c>
      <c r="D96" s="300">
        <v>13896</v>
      </c>
      <c r="E96" s="301">
        <v>0</v>
      </c>
      <c r="F96" s="300">
        <v>4000</v>
      </c>
      <c r="G96" s="300">
        <v>0</v>
      </c>
      <c r="H96" s="300">
        <v>129389</v>
      </c>
      <c r="I96" s="300">
        <v>208513.5891167814</v>
      </c>
      <c r="J96" s="300">
        <v>1518160</v>
      </c>
      <c r="K96" s="300">
        <v>3969</v>
      </c>
      <c r="L96" s="300">
        <v>3946</v>
      </c>
      <c r="M96" s="300">
        <v>1509362.3985890653</v>
      </c>
      <c r="N96" s="300">
        <v>1544765.9265471098</v>
      </c>
      <c r="O96" s="300">
        <v>1544765.9265471098</v>
      </c>
      <c r="P96" s="300">
        <v>1543502.125</v>
      </c>
      <c r="Q96" s="300">
        <v>0</v>
      </c>
      <c r="R96" s="300">
        <v>0</v>
      </c>
      <c r="S96" s="300">
        <v>1753279.5156638913</v>
      </c>
      <c r="T96" s="302">
        <v>2.7207173352248383E-4</v>
      </c>
      <c r="U96" s="300">
        <v>0</v>
      </c>
      <c r="V96" s="300">
        <v>0</v>
      </c>
      <c r="W96" s="300">
        <v>0</v>
      </c>
      <c r="X96" s="303">
        <v>1753280</v>
      </c>
      <c r="Y96" s="24">
        <v>335</v>
      </c>
    </row>
    <row r="97" spans="1:25" s="304" customFormat="1" x14ac:dyDescent="0.2">
      <c r="A97" s="24">
        <v>339</v>
      </c>
      <c r="B97" s="24" t="s">
        <v>267</v>
      </c>
      <c r="C97" s="31" t="s">
        <v>471</v>
      </c>
      <c r="D97" s="300">
        <v>5556</v>
      </c>
      <c r="E97" s="301">
        <v>0</v>
      </c>
      <c r="F97" s="300">
        <v>0</v>
      </c>
      <c r="G97" s="300">
        <v>0</v>
      </c>
      <c r="H97" s="300">
        <v>24103</v>
      </c>
      <c r="I97" s="300">
        <v>38842.583515459446</v>
      </c>
      <c r="J97" s="300">
        <v>363795</v>
      </c>
      <c r="K97" s="300">
        <v>1591</v>
      </c>
      <c r="L97" s="300">
        <v>1626</v>
      </c>
      <c r="M97" s="300">
        <v>371798.0326838466</v>
      </c>
      <c r="N97" s="300">
        <v>380518.90850344638</v>
      </c>
      <c r="O97" s="300">
        <v>380518.90850344638</v>
      </c>
      <c r="P97" s="300">
        <v>269182.46875</v>
      </c>
      <c r="Q97" s="300">
        <v>0</v>
      </c>
      <c r="R97" s="300">
        <v>0</v>
      </c>
      <c r="S97" s="300">
        <v>419361.49201890582</v>
      </c>
      <c r="T97" s="302">
        <v>6.5075994493071792E-5</v>
      </c>
      <c r="U97" s="300">
        <v>0</v>
      </c>
      <c r="V97" s="300">
        <v>0</v>
      </c>
      <c r="W97" s="300">
        <v>0</v>
      </c>
      <c r="X97" s="303">
        <v>419361</v>
      </c>
      <c r="Y97" s="24">
        <v>339</v>
      </c>
    </row>
    <row r="98" spans="1:25" s="304" customFormat="1" x14ac:dyDescent="0.2">
      <c r="A98" s="24">
        <v>340</v>
      </c>
      <c r="B98" s="24" t="s">
        <v>270</v>
      </c>
      <c r="C98" s="31" t="s">
        <v>472</v>
      </c>
      <c r="D98" s="300">
        <v>20203</v>
      </c>
      <c r="E98" s="301">
        <v>0.20811999999999997</v>
      </c>
      <c r="F98" s="300">
        <v>4000</v>
      </c>
      <c r="G98" s="300">
        <v>1148.8467552814573</v>
      </c>
      <c r="H98" s="300">
        <v>211647</v>
      </c>
      <c r="I98" s="300">
        <v>341074.4004188875</v>
      </c>
      <c r="J98" s="300">
        <v>3366433</v>
      </c>
      <c r="K98" s="300">
        <v>5680</v>
      </c>
      <c r="L98" s="300">
        <v>5680</v>
      </c>
      <c r="M98" s="300">
        <v>3366433</v>
      </c>
      <c r="N98" s="300">
        <v>3445395.8819068205</v>
      </c>
      <c r="O98" s="300">
        <v>2728340.0909643732</v>
      </c>
      <c r="P98" s="300">
        <v>4014310</v>
      </c>
      <c r="Q98" s="300">
        <v>835458.19719999994</v>
      </c>
      <c r="R98" s="300">
        <v>850832.04731195199</v>
      </c>
      <c r="S98" s="300">
        <v>3921395.385450494</v>
      </c>
      <c r="T98" s="302">
        <v>6.0851725627022752E-4</v>
      </c>
      <c r="U98" s="300">
        <v>0</v>
      </c>
      <c r="V98" s="300">
        <v>0</v>
      </c>
      <c r="W98" s="300">
        <v>0</v>
      </c>
      <c r="X98" s="303">
        <v>3921395</v>
      </c>
      <c r="Y98" s="24">
        <v>340</v>
      </c>
    </row>
    <row r="99" spans="1:25" s="304" customFormat="1" x14ac:dyDescent="0.2">
      <c r="A99" s="24">
        <v>342</v>
      </c>
      <c r="B99" s="24" t="s">
        <v>295</v>
      </c>
      <c r="C99" s="31" t="s">
        <v>473</v>
      </c>
      <c r="D99" s="300">
        <v>46906</v>
      </c>
      <c r="E99" s="301">
        <v>1</v>
      </c>
      <c r="F99" s="300">
        <v>25000</v>
      </c>
      <c r="G99" s="300">
        <v>34500.731407404906</v>
      </c>
      <c r="H99" s="300">
        <v>187770</v>
      </c>
      <c r="I99" s="300">
        <v>302596.02152005234</v>
      </c>
      <c r="J99" s="300">
        <v>9929551</v>
      </c>
      <c r="K99" s="300">
        <v>13994</v>
      </c>
      <c r="L99" s="300">
        <v>14057</v>
      </c>
      <c r="M99" s="300">
        <v>9974253.1375589538</v>
      </c>
      <c r="N99" s="300">
        <v>10208208.713864736</v>
      </c>
      <c r="O99" s="300">
        <v>0</v>
      </c>
      <c r="P99" s="300">
        <v>10759586</v>
      </c>
      <c r="Q99" s="300">
        <v>10759586</v>
      </c>
      <c r="R99" s="300">
        <v>10957580.660875961</v>
      </c>
      <c r="S99" s="300">
        <v>11294677.413803419</v>
      </c>
      <c r="T99" s="302">
        <v>1.7526939863819386E-3</v>
      </c>
      <c r="U99" s="300">
        <v>0</v>
      </c>
      <c r="V99" s="300">
        <v>0</v>
      </c>
      <c r="W99" s="300">
        <v>0</v>
      </c>
      <c r="X99" s="303">
        <v>11294677</v>
      </c>
      <c r="Y99" s="24">
        <v>342</v>
      </c>
    </row>
    <row r="100" spans="1:25" s="304" customFormat="1" x14ac:dyDescent="0.2">
      <c r="A100" s="24">
        <v>344</v>
      </c>
      <c r="B100" s="24" t="s">
        <v>323</v>
      </c>
      <c r="C100" s="31" t="s">
        <v>473</v>
      </c>
      <c r="D100" s="300">
        <v>359370</v>
      </c>
      <c r="E100" s="301">
        <v>1</v>
      </c>
      <c r="F100" s="300">
        <v>4143000</v>
      </c>
      <c r="G100" s="300">
        <v>5717461.2088351408</v>
      </c>
      <c r="H100" s="300">
        <v>1159648</v>
      </c>
      <c r="I100" s="300">
        <v>1868801.5719427257</v>
      </c>
      <c r="J100" s="300">
        <v>151568804</v>
      </c>
      <c r="K100" s="300">
        <v>157240</v>
      </c>
      <c r="L100" s="300">
        <v>156934</v>
      </c>
      <c r="M100" s="300">
        <v>151273840.54271176</v>
      </c>
      <c r="N100" s="300">
        <v>154822112.08305293</v>
      </c>
      <c r="O100" s="300">
        <v>0</v>
      </c>
      <c r="P100" s="300">
        <v>140141760</v>
      </c>
      <c r="Q100" s="300">
        <v>140141760</v>
      </c>
      <c r="R100" s="300">
        <v>142720606.45801061</v>
      </c>
      <c r="S100" s="300">
        <v>150306869.23878849</v>
      </c>
      <c r="T100" s="302">
        <v>2.3324432931990078E-2</v>
      </c>
      <c r="U100" s="300">
        <v>0</v>
      </c>
      <c r="V100" s="300">
        <v>0</v>
      </c>
      <c r="W100" s="300">
        <v>0</v>
      </c>
      <c r="X100" s="303">
        <v>150306869</v>
      </c>
      <c r="Y100" s="24">
        <v>344</v>
      </c>
    </row>
    <row r="101" spans="1:25" s="304" customFormat="1" x14ac:dyDescent="0.2">
      <c r="A101" s="24">
        <v>345</v>
      </c>
      <c r="B101" s="24" t="s">
        <v>329</v>
      </c>
      <c r="C101" s="31" t="s">
        <v>473</v>
      </c>
      <c r="D101" s="300">
        <v>66912</v>
      </c>
      <c r="E101" s="301">
        <v>1</v>
      </c>
      <c r="F101" s="300">
        <v>144000</v>
      </c>
      <c r="G101" s="300">
        <v>198724.21290665225</v>
      </c>
      <c r="H101" s="300">
        <v>610025</v>
      </c>
      <c r="I101" s="300">
        <v>983070.44803626719</v>
      </c>
      <c r="J101" s="300">
        <v>17017221</v>
      </c>
      <c r="K101" s="300">
        <v>20713</v>
      </c>
      <c r="L101" s="300">
        <v>20720</v>
      </c>
      <c r="M101" s="300">
        <v>17022972.004055422</v>
      </c>
      <c r="N101" s="300">
        <v>17422261.973010495</v>
      </c>
      <c r="O101" s="300">
        <v>0</v>
      </c>
      <c r="P101" s="300">
        <v>19000956</v>
      </c>
      <c r="Q101" s="300">
        <v>19000956</v>
      </c>
      <c r="R101" s="300">
        <v>19350605.869385224</v>
      </c>
      <c r="S101" s="300">
        <v>20532400.530328143</v>
      </c>
      <c r="T101" s="302">
        <v>3.1861923645124311E-3</v>
      </c>
      <c r="U101" s="300">
        <v>257910</v>
      </c>
      <c r="V101" s="300">
        <v>327916</v>
      </c>
      <c r="W101" s="300">
        <v>73228.25</v>
      </c>
      <c r="X101" s="303">
        <v>20459173</v>
      </c>
      <c r="Y101" s="24">
        <v>345</v>
      </c>
    </row>
    <row r="102" spans="1:25" s="304" customFormat="1" x14ac:dyDescent="0.2">
      <c r="A102" s="24">
        <v>351</v>
      </c>
      <c r="B102" s="24" t="s">
        <v>369</v>
      </c>
      <c r="C102" s="31" t="s">
        <v>471</v>
      </c>
      <c r="D102" s="300">
        <v>13639</v>
      </c>
      <c r="E102" s="301">
        <v>0</v>
      </c>
      <c r="F102" s="300">
        <v>9000</v>
      </c>
      <c r="G102" s="300">
        <v>0</v>
      </c>
      <c r="H102" s="300">
        <v>100963</v>
      </c>
      <c r="I102" s="300">
        <v>162704.38366474432</v>
      </c>
      <c r="J102" s="300">
        <v>1349111</v>
      </c>
      <c r="K102" s="300">
        <v>3645</v>
      </c>
      <c r="L102" s="300">
        <v>3686</v>
      </c>
      <c r="M102" s="300">
        <v>1364286.1854595335</v>
      </c>
      <c r="N102" s="300">
        <v>1396286.8131118729</v>
      </c>
      <c r="O102" s="300">
        <v>1396286.8131118729</v>
      </c>
      <c r="P102" s="300">
        <v>1408367.375</v>
      </c>
      <c r="Q102" s="300">
        <v>0</v>
      </c>
      <c r="R102" s="300">
        <v>0</v>
      </c>
      <c r="S102" s="300">
        <v>1558991.1967766173</v>
      </c>
      <c r="T102" s="302">
        <v>2.4192231396298258E-4</v>
      </c>
      <c r="U102" s="300">
        <v>0</v>
      </c>
      <c r="V102" s="300">
        <v>0</v>
      </c>
      <c r="W102" s="300">
        <v>0</v>
      </c>
      <c r="X102" s="303">
        <v>1558991</v>
      </c>
      <c r="Y102" s="24">
        <v>351</v>
      </c>
    </row>
    <row r="103" spans="1:25" s="304" customFormat="1" x14ac:dyDescent="0.2">
      <c r="A103" s="24">
        <v>352</v>
      </c>
      <c r="B103" s="24" t="s">
        <v>363</v>
      </c>
      <c r="C103" s="31" t="s">
        <v>472</v>
      </c>
      <c r="D103" s="300">
        <v>23925</v>
      </c>
      <c r="E103" s="301">
        <v>0.35699999999999998</v>
      </c>
      <c r="F103" s="300">
        <v>31000</v>
      </c>
      <c r="G103" s="300">
        <v>15272.783779430003</v>
      </c>
      <c r="H103" s="300">
        <v>164429</v>
      </c>
      <c r="I103" s="300">
        <v>264981.41994206037</v>
      </c>
      <c r="J103" s="300">
        <v>3906455</v>
      </c>
      <c r="K103" s="300">
        <v>7212</v>
      </c>
      <c r="L103" s="300">
        <v>7237</v>
      </c>
      <c r="M103" s="300">
        <v>3919996.5106766503</v>
      </c>
      <c r="N103" s="300">
        <v>4011943.7502467558</v>
      </c>
      <c r="O103" s="300">
        <v>2579679.8314086641</v>
      </c>
      <c r="P103" s="300">
        <v>3808811.75</v>
      </c>
      <c r="Q103" s="300">
        <v>1359745.7947499999</v>
      </c>
      <c r="R103" s="300">
        <v>1384767.4273210897</v>
      </c>
      <c r="S103" s="300">
        <v>4244701.4624512447</v>
      </c>
      <c r="T103" s="302">
        <v>6.5868749098870036E-4</v>
      </c>
      <c r="U103" s="300">
        <v>102730</v>
      </c>
      <c r="V103" s="300">
        <v>0</v>
      </c>
      <c r="W103" s="300">
        <v>12841.25</v>
      </c>
      <c r="X103" s="303">
        <v>4231860</v>
      </c>
      <c r="Y103" s="24">
        <v>352</v>
      </c>
    </row>
    <row r="104" spans="1:25" s="304" customFormat="1" x14ac:dyDescent="0.2">
      <c r="A104" s="24">
        <v>353</v>
      </c>
      <c r="B104" s="24" t="s">
        <v>167</v>
      </c>
      <c r="C104" s="31" t="s">
        <v>472</v>
      </c>
      <c r="D104" s="300">
        <v>33819</v>
      </c>
      <c r="E104" s="301">
        <v>0.75275999999999998</v>
      </c>
      <c r="F104" s="300">
        <v>94000</v>
      </c>
      <c r="G104" s="300">
        <v>97650.09735913531</v>
      </c>
      <c r="H104" s="300">
        <v>216654</v>
      </c>
      <c r="I104" s="300">
        <v>349143.30535445176</v>
      </c>
      <c r="J104" s="300">
        <v>7098399</v>
      </c>
      <c r="K104" s="300">
        <v>10650</v>
      </c>
      <c r="L104" s="300">
        <v>10587</v>
      </c>
      <c r="M104" s="300">
        <v>7056408.4707042249</v>
      </c>
      <c r="N104" s="300">
        <v>7221923.2303202646</v>
      </c>
      <c r="O104" s="300">
        <v>1785548.2994643822</v>
      </c>
      <c r="P104" s="300">
        <v>7268568</v>
      </c>
      <c r="Q104" s="300">
        <v>5471487.24768</v>
      </c>
      <c r="R104" s="300">
        <v>5572171.9080462586</v>
      </c>
      <c r="S104" s="300">
        <v>7804513.6102242284</v>
      </c>
      <c r="T104" s="302">
        <v>1.2110947103773633E-3</v>
      </c>
      <c r="U104" s="300">
        <v>0</v>
      </c>
      <c r="V104" s="300">
        <v>0</v>
      </c>
      <c r="W104" s="300">
        <v>0</v>
      </c>
      <c r="X104" s="303">
        <v>7804514</v>
      </c>
      <c r="Y104" s="24">
        <v>353</v>
      </c>
    </row>
    <row r="105" spans="1:25" s="304" customFormat="1" x14ac:dyDescent="0.2">
      <c r="A105" s="24">
        <v>355</v>
      </c>
      <c r="B105" s="24" t="s">
        <v>376</v>
      </c>
      <c r="C105" s="31" t="s">
        <v>473</v>
      </c>
      <c r="D105" s="300">
        <v>65043</v>
      </c>
      <c r="E105" s="301">
        <v>1</v>
      </c>
      <c r="F105" s="300">
        <v>378000</v>
      </c>
      <c r="G105" s="300">
        <v>521651.05887996207</v>
      </c>
      <c r="H105" s="300">
        <v>562290</v>
      </c>
      <c r="I105" s="300">
        <v>906144.3092107909</v>
      </c>
      <c r="J105" s="300">
        <v>17228087</v>
      </c>
      <c r="K105" s="300">
        <v>20946</v>
      </c>
      <c r="L105" s="300">
        <v>20915</v>
      </c>
      <c r="M105" s="300">
        <v>17202589.497040007</v>
      </c>
      <c r="N105" s="300">
        <v>17606092.56481123</v>
      </c>
      <c r="O105" s="300">
        <v>0</v>
      </c>
      <c r="P105" s="300">
        <v>18612534</v>
      </c>
      <c r="Q105" s="300">
        <v>18612534</v>
      </c>
      <c r="R105" s="300">
        <v>18955036.244730636</v>
      </c>
      <c r="S105" s="300">
        <v>20382831.612821389</v>
      </c>
      <c r="T105" s="302">
        <v>3.1629824460119374E-3</v>
      </c>
      <c r="U105" s="300">
        <v>0</v>
      </c>
      <c r="V105" s="300">
        <v>0</v>
      </c>
      <c r="W105" s="300">
        <v>0</v>
      </c>
      <c r="X105" s="303">
        <v>20382832</v>
      </c>
      <c r="Y105" s="24">
        <v>355</v>
      </c>
    </row>
    <row r="106" spans="1:25" s="304" customFormat="1" x14ac:dyDescent="0.2">
      <c r="A106" s="24">
        <v>356</v>
      </c>
      <c r="B106" s="24" t="s">
        <v>224</v>
      </c>
      <c r="C106" s="31" t="s">
        <v>473</v>
      </c>
      <c r="D106" s="300">
        <v>63866</v>
      </c>
      <c r="E106" s="301">
        <v>1</v>
      </c>
      <c r="F106" s="300">
        <v>110000</v>
      </c>
      <c r="G106" s="300">
        <v>151803.21819258155</v>
      </c>
      <c r="H106" s="300">
        <v>340735</v>
      </c>
      <c r="I106" s="300">
        <v>549102.92055512068</v>
      </c>
      <c r="J106" s="300">
        <v>18066606</v>
      </c>
      <c r="K106" s="300">
        <v>21289</v>
      </c>
      <c r="L106" s="300">
        <v>21287</v>
      </c>
      <c r="M106" s="300">
        <v>18064908.72854526</v>
      </c>
      <c r="N106" s="300">
        <v>18488638.31252617</v>
      </c>
      <c r="O106" s="300">
        <v>0</v>
      </c>
      <c r="P106" s="300">
        <v>17199612</v>
      </c>
      <c r="Q106" s="300">
        <v>17199612</v>
      </c>
      <c r="R106" s="300">
        <v>17516114.079646759</v>
      </c>
      <c r="S106" s="300">
        <v>18217020.218394462</v>
      </c>
      <c r="T106" s="302">
        <v>2.8268945288829014E-3</v>
      </c>
      <c r="U106" s="300">
        <v>0</v>
      </c>
      <c r="V106" s="300">
        <v>0</v>
      </c>
      <c r="W106" s="300">
        <v>0</v>
      </c>
      <c r="X106" s="303">
        <v>18217020</v>
      </c>
      <c r="Y106" s="24">
        <v>356</v>
      </c>
    </row>
    <row r="107" spans="1:25" s="304" customFormat="1" x14ac:dyDescent="0.2">
      <c r="A107" s="24">
        <v>358</v>
      </c>
      <c r="B107" s="24" t="s">
        <v>6</v>
      </c>
      <c r="C107" s="31" t="s">
        <v>472</v>
      </c>
      <c r="D107" s="300">
        <v>31991</v>
      </c>
      <c r="E107" s="301">
        <v>0.67964000000000002</v>
      </c>
      <c r="F107" s="300">
        <v>23000</v>
      </c>
      <c r="G107" s="300">
        <v>21572.230926230375</v>
      </c>
      <c r="H107" s="300">
        <v>116275</v>
      </c>
      <c r="I107" s="300">
        <v>187380.05220346211</v>
      </c>
      <c r="J107" s="300">
        <v>3431459</v>
      </c>
      <c r="K107" s="300">
        <v>9556</v>
      </c>
      <c r="L107" s="300">
        <v>9602</v>
      </c>
      <c r="M107" s="300">
        <v>3447977.1157388026</v>
      </c>
      <c r="N107" s="300">
        <v>3528852.6922934237</v>
      </c>
      <c r="O107" s="300">
        <v>1130503.2485031211</v>
      </c>
      <c r="P107" s="300">
        <v>4267262</v>
      </c>
      <c r="Q107" s="300">
        <v>2900201.9456799999</v>
      </c>
      <c r="R107" s="300">
        <v>2953570.5883681774</v>
      </c>
      <c r="S107" s="300">
        <v>4293026.120000991</v>
      </c>
      <c r="T107" s="302">
        <v>6.6618645121379683E-4</v>
      </c>
      <c r="U107" s="300">
        <v>0</v>
      </c>
      <c r="V107" s="300">
        <v>0</v>
      </c>
      <c r="W107" s="300">
        <v>0</v>
      </c>
      <c r="X107" s="303">
        <v>4293026</v>
      </c>
      <c r="Y107" s="24">
        <v>358</v>
      </c>
    </row>
    <row r="108" spans="1:25" s="304" customFormat="1" x14ac:dyDescent="0.2">
      <c r="A108" s="24">
        <v>361</v>
      </c>
      <c r="B108" s="24" t="s">
        <v>13</v>
      </c>
      <c r="C108" s="31" t="s">
        <v>473</v>
      </c>
      <c r="D108" s="300">
        <v>109896</v>
      </c>
      <c r="E108" s="301">
        <v>1</v>
      </c>
      <c r="F108" s="300">
        <v>853000</v>
      </c>
      <c r="G108" s="300">
        <v>1177164.9556206553</v>
      </c>
      <c r="H108" s="300">
        <v>1978970</v>
      </c>
      <c r="I108" s="300">
        <v>3189159.3369949297</v>
      </c>
      <c r="J108" s="300">
        <v>33628442</v>
      </c>
      <c r="K108" s="300">
        <v>38573</v>
      </c>
      <c r="L108" s="300">
        <v>38565</v>
      </c>
      <c r="M108" s="300">
        <v>33621467.496176079</v>
      </c>
      <c r="N108" s="300">
        <v>34410090.934525974</v>
      </c>
      <c r="O108" s="300">
        <v>0</v>
      </c>
      <c r="P108" s="300">
        <v>36222072</v>
      </c>
      <c r="Q108" s="300">
        <v>36222072</v>
      </c>
      <c r="R108" s="300">
        <v>36888619.659163155</v>
      </c>
      <c r="S108" s="300">
        <v>41254943.95177874</v>
      </c>
      <c r="T108" s="302">
        <v>6.4018908662622402E-3</v>
      </c>
      <c r="U108" s="300">
        <v>0</v>
      </c>
      <c r="V108" s="300">
        <v>0</v>
      </c>
      <c r="W108" s="300">
        <v>0</v>
      </c>
      <c r="X108" s="303">
        <v>41254944</v>
      </c>
      <c r="Y108" s="24">
        <v>361</v>
      </c>
    </row>
    <row r="109" spans="1:25" s="304" customFormat="1" x14ac:dyDescent="0.2">
      <c r="A109" s="24">
        <v>362</v>
      </c>
      <c r="B109" s="24" t="s">
        <v>18</v>
      </c>
      <c r="C109" s="31" t="s">
        <v>473</v>
      </c>
      <c r="D109" s="300">
        <v>90829</v>
      </c>
      <c r="E109" s="301">
        <v>1</v>
      </c>
      <c r="F109" s="300">
        <v>35000</v>
      </c>
      <c r="G109" s="300">
        <v>48301.023970366863</v>
      </c>
      <c r="H109" s="300">
        <v>632179</v>
      </c>
      <c r="I109" s="300">
        <v>1018772.1696145557</v>
      </c>
      <c r="J109" s="300">
        <v>16385794</v>
      </c>
      <c r="K109" s="300">
        <v>31870</v>
      </c>
      <c r="L109" s="300">
        <v>31304</v>
      </c>
      <c r="M109" s="300">
        <v>16094788.056981489</v>
      </c>
      <c r="N109" s="300">
        <v>16472306.590295158</v>
      </c>
      <c r="O109" s="300">
        <v>0</v>
      </c>
      <c r="P109" s="300">
        <v>21692712</v>
      </c>
      <c r="Q109" s="300">
        <v>21692712</v>
      </c>
      <c r="R109" s="300">
        <v>22091894.752563149</v>
      </c>
      <c r="S109" s="300">
        <v>23158967.946148071</v>
      </c>
      <c r="T109" s="302">
        <v>3.5937798276929407E-3</v>
      </c>
      <c r="U109" s="300">
        <v>0</v>
      </c>
      <c r="V109" s="300">
        <v>0</v>
      </c>
      <c r="W109" s="300">
        <v>0</v>
      </c>
      <c r="X109" s="303">
        <v>23158968</v>
      </c>
      <c r="Y109" s="24">
        <v>362</v>
      </c>
    </row>
    <row r="110" spans="1:25" s="304" customFormat="1" x14ac:dyDescent="0.2">
      <c r="A110" s="24">
        <v>363</v>
      </c>
      <c r="B110" s="24" t="s">
        <v>19</v>
      </c>
      <c r="C110" s="31" t="s">
        <v>473</v>
      </c>
      <c r="D110" s="300">
        <v>893783</v>
      </c>
      <c r="E110" s="301">
        <v>1</v>
      </c>
      <c r="F110" s="300">
        <v>32097000</v>
      </c>
      <c r="G110" s="300">
        <v>44294799.039339006</v>
      </c>
      <c r="H110" s="300">
        <v>9291371</v>
      </c>
      <c r="I110" s="300">
        <v>14973275.278621664</v>
      </c>
      <c r="J110" s="300">
        <v>617173808</v>
      </c>
      <c r="K110" s="300">
        <v>403839</v>
      </c>
      <c r="L110" s="300">
        <v>401417</v>
      </c>
      <c r="M110" s="300">
        <v>613472345.38005495</v>
      </c>
      <c r="N110" s="300">
        <v>627861921.63520265</v>
      </c>
      <c r="O110" s="300">
        <v>0</v>
      </c>
      <c r="P110" s="300">
        <v>573425217</v>
      </c>
      <c r="Q110" s="300">
        <v>573425217</v>
      </c>
      <c r="R110" s="300">
        <v>583977215.13242257</v>
      </c>
      <c r="S110" s="300">
        <v>643245289.45038319</v>
      </c>
      <c r="T110" s="302">
        <v>9.9818003585508908E-2</v>
      </c>
      <c r="U110" s="300">
        <v>79580</v>
      </c>
      <c r="V110" s="300">
        <v>68066</v>
      </c>
      <c r="W110" s="300">
        <v>18455.75</v>
      </c>
      <c r="X110" s="303">
        <v>643226833</v>
      </c>
      <c r="Y110" s="24">
        <v>363</v>
      </c>
    </row>
    <row r="111" spans="1:25" s="304" customFormat="1" x14ac:dyDescent="0.2">
      <c r="A111" s="24">
        <v>373</v>
      </c>
      <c r="B111" s="24" t="s">
        <v>39</v>
      </c>
      <c r="C111" s="31" t="s">
        <v>472</v>
      </c>
      <c r="D111" s="300">
        <v>29715</v>
      </c>
      <c r="E111" s="301">
        <v>0.58860000000000001</v>
      </c>
      <c r="F111" s="300">
        <v>37000</v>
      </c>
      <c r="G111" s="300">
        <v>30054.553149469823</v>
      </c>
      <c r="H111" s="300">
        <v>172695</v>
      </c>
      <c r="I111" s="300">
        <v>278302.28437133424</v>
      </c>
      <c r="J111" s="300">
        <v>3998774</v>
      </c>
      <c r="K111" s="300">
        <v>7852</v>
      </c>
      <c r="L111" s="300">
        <v>7818</v>
      </c>
      <c r="M111" s="300">
        <v>3981458.8807947016</v>
      </c>
      <c r="N111" s="300">
        <v>4074847.7786046546</v>
      </c>
      <c r="O111" s="300">
        <v>1676392.376117955</v>
      </c>
      <c r="P111" s="300">
        <v>4717318.5</v>
      </c>
      <c r="Q111" s="300">
        <v>2776613.6691000001</v>
      </c>
      <c r="R111" s="300">
        <v>2827708.0775462934</v>
      </c>
      <c r="S111" s="300">
        <v>4812457.2911850521</v>
      </c>
      <c r="T111" s="302">
        <v>7.4679113399659248E-4</v>
      </c>
      <c r="U111" s="300">
        <v>0</v>
      </c>
      <c r="V111" s="300">
        <v>0</v>
      </c>
      <c r="W111" s="300">
        <v>0</v>
      </c>
      <c r="X111" s="303">
        <v>4812457</v>
      </c>
      <c r="Y111" s="24">
        <v>373</v>
      </c>
    </row>
    <row r="112" spans="1:25" s="304" customFormat="1" x14ac:dyDescent="0.2">
      <c r="A112" s="24">
        <v>375</v>
      </c>
      <c r="B112" s="24" t="s">
        <v>45</v>
      </c>
      <c r="C112" s="31" t="s">
        <v>473</v>
      </c>
      <c r="D112" s="300">
        <v>41863</v>
      </c>
      <c r="E112" s="301">
        <v>1</v>
      </c>
      <c r="F112" s="300">
        <v>67000</v>
      </c>
      <c r="G112" s="300">
        <v>92461.960171845145</v>
      </c>
      <c r="H112" s="300">
        <v>200670</v>
      </c>
      <c r="I112" s="300">
        <v>323384.69211497525</v>
      </c>
      <c r="J112" s="300">
        <v>12817320</v>
      </c>
      <c r="K112" s="300">
        <v>14257</v>
      </c>
      <c r="L112" s="300">
        <v>14340</v>
      </c>
      <c r="M112" s="300">
        <v>12891938.61261135</v>
      </c>
      <c r="N112" s="300">
        <v>13194331.271612022</v>
      </c>
      <c r="O112" s="300">
        <v>0</v>
      </c>
      <c r="P112" s="300">
        <v>15293715</v>
      </c>
      <c r="Q112" s="300">
        <v>15293715</v>
      </c>
      <c r="R112" s="300">
        <v>15575145.337092767</v>
      </c>
      <c r="S112" s="300">
        <v>15990991.989379587</v>
      </c>
      <c r="T112" s="302">
        <v>2.4814622382941802E-3</v>
      </c>
      <c r="U112" s="300">
        <v>0</v>
      </c>
      <c r="V112" s="300">
        <v>0</v>
      </c>
      <c r="W112" s="300">
        <v>0</v>
      </c>
      <c r="X112" s="303">
        <v>15990992</v>
      </c>
      <c r="Y112" s="24">
        <v>375</v>
      </c>
    </row>
    <row r="113" spans="1:25" s="304" customFormat="1" x14ac:dyDescent="0.2">
      <c r="A113" s="24">
        <v>376</v>
      </c>
      <c r="B113" s="24" t="s">
        <v>48</v>
      </c>
      <c r="C113" s="31" t="s">
        <v>471</v>
      </c>
      <c r="D113" s="300">
        <v>11954</v>
      </c>
      <c r="E113" s="301">
        <v>0</v>
      </c>
      <c r="F113" s="300">
        <v>0</v>
      </c>
      <c r="G113" s="300">
        <v>0</v>
      </c>
      <c r="H113" s="300">
        <v>26590</v>
      </c>
      <c r="I113" s="300">
        <v>42850.445823178306</v>
      </c>
      <c r="J113" s="300">
        <v>1513566</v>
      </c>
      <c r="K113" s="300">
        <v>3112</v>
      </c>
      <c r="L113" s="300">
        <v>3209</v>
      </c>
      <c r="M113" s="300">
        <v>1560743.3464010281</v>
      </c>
      <c r="N113" s="300">
        <v>1597352.0632680266</v>
      </c>
      <c r="O113" s="300">
        <v>1597352.0632680266</v>
      </c>
      <c r="P113" s="300">
        <v>1627927.625</v>
      </c>
      <c r="Q113" s="300">
        <v>0</v>
      </c>
      <c r="R113" s="300">
        <v>0</v>
      </c>
      <c r="S113" s="300">
        <v>1640202.509091205</v>
      </c>
      <c r="T113" s="302">
        <v>2.5452458435151168E-4</v>
      </c>
      <c r="U113" s="300">
        <v>0</v>
      </c>
      <c r="V113" s="300">
        <v>0</v>
      </c>
      <c r="W113" s="300">
        <v>0</v>
      </c>
      <c r="X113" s="303">
        <v>1640203</v>
      </c>
      <c r="Y113" s="24">
        <v>376</v>
      </c>
    </row>
    <row r="114" spans="1:25" s="304" customFormat="1" x14ac:dyDescent="0.2">
      <c r="A114" s="24">
        <v>377</v>
      </c>
      <c r="B114" s="24" t="s">
        <v>49</v>
      </c>
      <c r="C114" s="31" t="s">
        <v>472</v>
      </c>
      <c r="D114" s="300">
        <v>23478</v>
      </c>
      <c r="E114" s="301">
        <v>0.33911999999999998</v>
      </c>
      <c r="F114" s="300">
        <v>129000</v>
      </c>
      <c r="G114" s="300">
        <v>60371.422259976418</v>
      </c>
      <c r="H114" s="300">
        <v>43429</v>
      </c>
      <c r="I114" s="300">
        <v>69986.912811388145</v>
      </c>
      <c r="J114" s="300">
        <v>2805501</v>
      </c>
      <c r="K114" s="300">
        <v>6007</v>
      </c>
      <c r="L114" s="300">
        <v>5976</v>
      </c>
      <c r="M114" s="300">
        <v>2791022.8027301482</v>
      </c>
      <c r="N114" s="300">
        <v>2856488.8921996919</v>
      </c>
      <c r="O114" s="300">
        <v>1887796.3790769323</v>
      </c>
      <c r="P114" s="300">
        <v>2804719.5</v>
      </c>
      <c r="Q114" s="300">
        <v>951136.4768399999</v>
      </c>
      <c r="R114" s="300">
        <v>968639.00381257059</v>
      </c>
      <c r="S114" s="300">
        <v>2986793.7179608676</v>
      </c>
      <c r="T114" s="302">
        <v>4.6348693249403125E-4</v>
      </c>
      <c r="U114" s="300">
        <v>0</v>
      </c>
      <c r="V114" s="300">
        <v>0</v>
      </c>
      <c r="W114" s="300">
        <v>0</v>
      </c>
      <c r="X114" s="303">
        <v>2986794</v>
      </c>
      <c r="Y114" s="24">
        <v>377</v>
      </c>
    </row>
    <row r="115" spans="1:25" s="304" customFormat="1" x14ac:dyDescent="0.2">
      <c r="A115" s="24">
        <v>383</v>
      </c>
      <c r="B115" s="24" t="s">
        <v>66</v>
      </c>
      <c r="C115" s="31" t="s">
        <v>472</v>
      </c>
      <c r="D115" s="300">
        <v>36086</v>
      </c>
      <c r="E115" s="301">
        <v>0.84343999999999997</v>
      </c>
      <c r="F115" s="300">
        <v>95000</v>
      </c>
      <c r="G115" s="300">
        <v>110577.32821339405</v>
      </c>
      <c r="H115" s="300">
        <v>340045</v>
      </c>
      <c r="I115" s="300">
        <v>547990.96840702021</v>
      </c>
      <c r="J115" s="300">
        <v>4597855</v>
      </c>
      <c r="K115" s="300">
        <v>10239</v>
      </c>
      <c r="L115" s="300">
        <v>10251</v>
      </c>
      <c r="M115" s="300">
        <v>4603243.6375622619</v>
      </c>
      <c r="N115" s="300">
        <v>4711217.0871277666</v>
      </c>
      <c r="O115" s="300">
        <v>737588.14716072334</v>
      </c>
      <c r="P115" s="300">
        <v>4497047</v>
      </c>
      <c r="Q115" s="300">
        <v>3792989.3216800001</v>
      </c>
      <c r="R115" s="300">
        <v>3862786.7687613447</v>
      </c>
      <c r="S115" s="300">
        <v>5258943.2125424817</v>
      </c>
      <c r="T115" s="302">
        <v>8.1607626368174787E-4</v>
      </c>
      <c r="U115" s="300">
        <v>0</v>
      </c>
      <c r="V115" s="300">
        <v>0</v>
      </c>
      <c r="W115" s="300">
        <v>0</v>
      </c>
      <c r="X115" s="303">
        <v>5258943</v>
      </c>
      <c r="Y115" s="24">
        <v>383</v>
      </c>
    </row>
    <row r="116" spans="1:25" s="304" customFormat="1" x14ac:dyDescent="0.2">
      <c r="A116" s="24">
        <v>384</v>
      </c>
      <c r="B116" s="24" t="s">
        <v>84</v>
      </c>
      <c r="C116" s="31" t="s">
        <v>472</v>
      </c>
      <c r="D116" s="300">
        <v>31334</v>
      </c>
      <c r="E116" s="301">
        <v>0.65336000000000005</v>
      </c>
      <c r="F116" s="300">
        <v>73000</v>
      </c>
      <c r="G116" s="300">
        <v>65820.881787238832</v>
      </c>
      <c r="H116" s="300">
        <v>102837</v>
      </c>
      <c r="I116" s="300">
        <v>165724.38123799124</v>
      </c>
      <c r="J116" s="300">
        <v>6287064</v>
      </c>
      <c r="K116" s="300">
        <v>12647</v>
      </c>
      <c r="L116" s="300">
        <v>12830</v>
      </c>
      <c r="M116" s="300">
        <v>6378036.7771012885</v>
      </c>
      <c r="N116" s="300">
        <v>6527639.6846380215</v>
      </c>
      <c r="O116" s="300">
        <v>2262741.0202829232</v>
      </c>
      <c r="P116" s="300">
        <v>7627612.5</v>
      </c>
      <c r="Q116" s="300">
        <v>4983576.9029999999</v>
      </c>
      <c r="R116" s="300">
        <v>5075283.1841579154</v>
      </c>
      <c r="S116" s="300">
        <v>7569569.4674660685</v>
      </c>
      <c r="T116" s="302">
        <v>1.1746363706602292E-3</v>
      </c>
      <c r="U116" s="300">
        <v>0</v>
      </c>
      <c r="V116" s="300">
        <v>0</v>
      </c>
      <c r="W116" s="300">
        <v>0</v>
      </c>
      <c r="X116" s="303">
        <v>7569569</v>
      </c>
      <c r="Y116" s="24">
        <v>384</v>
      </c>
    </row>
    <row r="117" spans="1:25" s="304" customFormat="1" x14ac:dyDescent="0.2">
      <c r="A117" s="24">
        <v>385</v>
      </c>
      <c r="B117" s="24" t="s">
        <v>97</v>
      </c>
      <c r="C117" s="31" t="s">
        <v>472</v>
      </c>
      <c r="D117" s="300">
        <v>36268</v>
      </c>
      <c r="E117" s="301">
        <v>0.85072000000000003</v>
      </c>
      <c r="F117" s="300">
        <v>18000</v>
      </c>
      <c r="G117" s="300">
        <v>21132.332800493397</v>
      </c>
      <c r="H117" s="300">
        <v>150870</v>
      </c>
      <c r="I117" s="300">
        <v>243130.75446945886</v>
      </c>
      <c r="J117" s="300">
        <v>4094003</v>
      </c>
      <c r="K117" s="300">
        <v>10197</v>
      </c>
      <c r="L117" s="300">
        <v>10227</v>
      </c>
      <c r="M117" s="300">
        <v>4106047.7278611353</v>
      </c>
      <c r="N117" s="300">
        <v>4202358.9753562929</v>
      </c>
      <c r="O117" s="300">
        <v>627328.14784118731</v>
      </c>
      <c r="P117" s="300">
        <v>4317598.5</v>
      </c>
      <c r="Q117" s="300">
        <v>3673067.39592</v>
      </c>
      <c r="R117" s="300">
        <v>3740658.0758429761</v>
      </c>
      <c r="S117" s="300">
        <v>4632249.3109541154</v>
      </c>
      <c r="T117" s="302">
        <v>7.1882668386871241E-4</v>
      </c>
      <c r="U117" s="300">
        <v>184118</v>
      </c>
      <c r="V117" s="300">
        <v>0</v>
      </c>
      <c r="W117" s="300">
        <v>23014.75</v>
      </c>
      <c r="X117" s="303">
        <v>4609234</v>
      </c>
      <c r="Y117" s="24">
        <v>385</v>
      </c>
    </row>
    <row r="118" spans="1:25" s="304" customFormat="1" x14ac:dyDescent="0.2">
      <c r="A118" s="24">
        <v>388</v>
      </c>
      <c r="B118" s="24" t="s">
        <v>106</v>
      </c>
      <c r="C118" s="31" t="s">
        <v>472</v>
      </c>
      <c r="D118" s="300">
        <v>18637</v>
      </c>
      <c r="E118" s="301">
        <v>0.14548000000000005</v>
      </c>
      <c r="F118" s="300">
        <v>76000</v>
      </c>
      <c r="G118" s="300">
        <v>15258.265871653772</v>
      </c>
      <c r="H118" s="300">
        <v>221703</v>
      </c>
      <c r="I118" s="300">
        <v>357279.89433381351</v>
      </c>
      <c r="J118" s="300">
        <v>4544436</v>
      </c>
      <c r="K118" s="300">
        <v>6079</v>
      </c>
      <c r="L118" s="300">
        <v>6074</v>
      </c>
      <c r="M118" s="300">
        <v>4540698.184569831</v>
      </c>
      <c r="N118" s="300">
        <v>4647204.5711584557</v>
      </c>
      <c r="O118" s="300">
        <v>3971129.2501463233</v>
      </c>
      <c r="P118" s="300">
        <v>5239352</v>
      </c>
      <c r="Q118" s="300">
        <v>762220.92896000028</v>
      </c>
      <c r="R118" s="300">
        <v>776247.08892024378</v>
      </c>
      <c r="S118" s="300">
        <v>5119914.4992720345</v>
      </c>
      <c r="T118" s="302">
        <v>7.9450196095879168E-4</v>
      </c>
      <c r="U118" s="300">
        <v>0</v>
      </c>
      <c r="V118" s="300">
        <v>0</v>
      </c>
      <c r="W118" s="300">
        <v>0</v>
      </c>
      <c r="X118" s="303">
        <v>5119914</v>
      </c>
      <c r="Y118" s="24">
        <v>388</v>
      </c>
    </row>
    <row r="119" spans="1:25" s="304" customFormat="1" x14ac:dyDescent="0.2">
      <c r="A119" s="24">
        <v>392</v>
      </c>
      <c r="B119" s="24" t="s">
        <v>131</v>
      </c>
      <c r="C119" s="31" t="s">
        <v>473</v>
      </c>
      <c r="D119" s="300">
        <v>162543</v>
      </c>
      <c r="E119" s="301">
        <v>1</v>
      </c>
      <c r="F119" s="300">
        <v>2445000</v>
      </c>
      <c r="G119" s="300">
        <v>3374171.5316441995</v>
      </c>
      <c r="H119" s="300">
        <v>809020</v>
      </c>
      <c r="I119" s="300">
        <v>1303755.8360236071</v>
      </c>
      <c r="J119" s="300">
        <v>51715803</v>
      </c>
      <c r="K119" s="300">
        <v>59964</v>
      </c>
      <c r="L119" s="300">
        <v>59740</v>
      </c>
      <c r="M119" s="300">
        <v>51522614.755853511</v>
      </c>
      <c r="N119" s="300">
        <v>52731126.597466603</v>
      </c>
      <c r="O119" s="300">
        <v>0</v>
      </c>
      <c r="P119" s="300">
        <v>52967252</v>
      </c>
      <c r="Q119" s="300">
        <v>52967252</v>
      </c>
      <c r="R119" s="300">
        <v>53941939.418016978</v>
      </c>
      <c r="S119" s="300">
        <v>58619866.785684787</v>
      </c>
      <c r="T119" s="302">
        <v>9.0965579833396978E-3</v>
      </c>
      <c r="U119" s="300">
        <v>0</v>
      </c>
      <c r="V119" s="300">
        <v>0</v>
      </c>
      <c r="W119" s="300">
        <v>0</v>
      </c>
      <c r="X119" s="303">
        <v>58619867</v>
      </c>
      <c r="Y119" s="24">
        <v>392</v>
      </c>
    </row>
    <row r="120" spans="1:25" s="304" customFormat="1" x14ac:dyDescent="0.2">
      <c r="A120" s="24">
        <v>394</v>
      </c>
      <c r="B120" s="24" t="s">
        <v>133</v>
      </c>
      <c r="C120" s="31" t="s">
        <v>473</v>
      </c>
      <c r="D120" s="300">
        <v>157789</v>
      </c>
      <c r="E120" s="301">
        <v>1</v>
      </c>
      <c r="F120" s="300">
        <v>137000</v>
      </c>
      <c r="G120" s="300">
        <v>189064.00811257886</v>
      </c>
      <c r="H120" s="300">
        <v>789439</v>
      </c>
      <c r="I120" s="300">
        <v>1272200.5678903367</v>
      </c>
      <c r="J120" s="300">
        <v>28808540</v>
      </c>
      <c r="K120" s="300">
        <v>49466</v>
      </c>
      <c r="L120" s="300">
        <v>49899</v>
      </c>
      <c r="M120" s="300">
        <v>29060715.187401447</v>
      </c>
      <c r="N120" s="300">
        <v>29742361.850641299</v>
      </c>
      <c r="O120" s="300">
        <v>0</v>
      </c>
      <c r="P120" s="300">
        <v>30155640</v>
      </c>
      <c r="Q120" s="300">
        <v>30155640</v>
      </c>
      <c r="R120" s="300">
        <v>30710555.004657019</v>
      </c>
      <c r="S120" s="300">
        <v>32171819.580659933</v>
      </c>
      <c r="T120" s="302">
        <v>4.992382929066696E-3</v>
      </c>
      <c r="U120" s="300">
        <v>9043</v>
      </c>
      <c r="V120" s="300">
        <v>37636</v>
      </c>
      <c r="W120" s="300">
        <v>5834.875</v>
      </c>
      <c r="X120" s="303">
        <v>32165985</v>
      </c>
      <c r="Y120" s="24">
        <v>394</v>
      </c>
    </row>
    <row r="121" spans="1:25" s="304" customFormat="1" x14ac:dyDescent="0.2">
      <c r="A121" s="24">
        <v>396</v>
      </c>
      <c r="B121" s="24" t="s">
        <v>141</v>
      </c>
      <c r="C121" s="31" t="s">
        <v>472</v>
      </c>
      <c r="D121" s="300">
        <v>39191</v>
      </c>
      <c r="E121" s="301">
        <v>0.96763999999999994</v>
      </c>
      <c r="F121" s="300">
        <v>97000</v>
      </c>
      <c r="G121" s="300">
        <v>129531.03642755776</v>
      </c>
      <c r="H121" s="300">
        <v>142808.24</v>
      </c>
      <c r="I121" s="300">
        <v>230139.02787602274</v>
      </c>
      <c r="J121" s="300">
        <v>11075522.640000001</v>
      </c>
      <c r="K121" s="300">
        <v>11955</v>
      </c>
      <c r="L121" s="300">
        <v>11877</v>
      </c>
      <c r="M121" s="300">
        <v>11003260.760792974</v>
      </c>
      <c r="N121" s="300">
        <v>11261352.687780516</v>
      </c>
      <c r="O121" s="300">
        <v>364417.37297657813</v>
      </c>
      <c r="P121" s="300">
        <v>11276561</v>
      </c>
      <c r="Q121" s="300">
        <v>10911651.48604</v>
      </c>
      <c r="R121" s="300">
        <v>11112444.410189236</v>
      </c>
      <c r="S121" s="300">
        <v>11836531.847469393</v>
      </c>
      <c r="T121" s="302">
        <v>1.8367782831339727E-3</v>
      </c>
      <c r="U121" s="300">
        <v>0</v>
      </c>
      <c r="V121" s="300">
        <v>0</v>
      </c>
      <c r="W121" s="300">
        <v>0</v>
      </c>
      <c r="X121" s="303">
        <v>11836532</v>
      </c>
      <c r="Y121" s="24">
        <v>396</v>
      </c>
    </row>
    <row r="122" spans="1:25" s="304" customFormat="1" x14ac:dyDescent="0.2">
      <c r="A122" s="24">
        <v>397</v>
      </c>
      <c r="B122" s="24" t="s">
        <v>142</v>
      </c>
      <c r="C122" s="31" t="s">
        <v>472</v>
      </c>
      <c r="D122" s="300">
        <v>27545</v>
      </c>
      <c r="E122" s="301">
        <v>0.50180000000000002</v>
      </c>
      <c r="F122" s="300">
        <v>30000</v>
      </c>
      <c r="G122" s="300">
        <v>20774.960424282937</v>
      </c>
      <c r="H122" s="300">
        <v>60465.85</v>
      </c>
      <c r="I122" s="300">
        <v>97442.219991629405</v>
      </c>
      <c r="J122" s="300">
        <v>3549716</v>
      </c>
      <c r="K122" s="300">
        <v>7323</v>
      </c>
      <c r="L122" s="300">
        <v>7378</v>
      </c>
      <c r="M122" s="300">
        <v>3576376.43697938</v>
      </c>
      <c r="N122" s="300">
        <v>3660263.7415083991</v>
      </c>
      <c r="O122" s="300">
        <v>1823543.3960194844</v>
      </c>
      <c r="P122" s="300">
        <v>3580654.25</v>
      </c>
      <c r="Q122" s="300">
        <v>1796772.3026500002</v>
      </c>
      <c r="R122" s="300">
        <v>1829835.9653907884</v>
      </c>
      <c r="S122" s="300">
        <v>3771596.5418261853</v>
      </c>
      <c r="T122" s="302">
        <v>5.8527165812092348E-4</v>
      </c>
      <c r="U122" s="300">
        <v>190267</v>
      </c>
      <c r="V122" s="300">
        <v>73271</v>
      </c>
      <c r="W122" s="300">
        <v>32942.25</v>
      </c>
      <c r="X122" s="303">
        <v>3738655</v>
      </c>
      <c r="Y122" s="24">
        <v>397</v>
      </c>
    </row>
    <row r="123" spans="1:25" s="304" customFormat="1" x14ac:dyDescent="0.2">
      <c r="A123" s="24">
        <v>399</v>
      </c>
      <c r="B123" s="24" t="s">
        <v>148</v>
      </c>
      <c r="C123" s="31" t="s">
        <v>472</v>
      </c>
      <c r="D123" s="300">
        <v>24144</v>
      </c>
      <c r="E123" s="301">
        <v>0.36575999999999997</v>
      </c>
      <c r="F123" s="300">
        <v>11000</v>
      </c>
      <c r="G123" s="300">
        <v>5552.3545086118629</v>
      </c>
      <c r="H123" s="300">
        <v>181304</v>
      </c>
      <c r="I123" s="300">
        <v>292175.90182495373</v>
      </c>
      <c r="J123" s="300">
        <v>3234036</v>
      </c>
      <c r="K123" s="300">
        <v>6849</v>
      </c>
      <c r="L123" s="300">
        <v>6892</v>
      </c>
      <c r="M123" s="300">
        <v>3254340.2120017521</v>
      </c>
      <c r="N123" s="300">
        <v>3330673.8511518296</v>
      </c>
      <c r="O123" s="300">
        <v>2112446.5833545364</v>
      </c>
      <c r="P123" s="300">
        <v>3651281.5</v>
      </c>
      <c r="Q123" s="300">
        <v>1335492.72144</v>
      </c>
      <c r="R123" s="300">
        <v>1360068.0562608591</v>
      </c>
      <c r="S123" s="300">
        <v>3770242.8959489614</v>
      </c>
      <c r="T123" s="302">
        <v>5.8506160103812433E-4</v>
      </c>
      <c r="U123" s="300">
        <v>0</v>
      </c>
      <c r="V123" s="300">
        <v>0</v>
      </c>
      <c r="W123" s="300">
        <v>0</v>
      </c>
      <c r="X123" s="303">
        <v>3770243</v>
      </c>
      <c r="Y123" s="24">
        <v>399</v>
      </c>
    </row>
    <row r="124" spans="1:25" s="304" customFormat="1" x14ac:dyDescent="0.2">
      <c r="A124" s="24">
        <v>400</v>
      </c>
      <c r="B124" s="24" t="s">
        <v>81</v>
      </c>
      <c r="C124" s="31" t="s">
        <v>473</v>
      </c>
      <c r="D124" s="300">
        <v>56582</v>
      </c>
      <c r="E124" s="301">
        <v>1</v>
      </c>
      <c r="F124" s="300">
        <v>384000</v>
      </c>
      <c r="G124" s="300">
        <v>529931.23441773932</v>
      </c>
      <c r="H124" s="300">
        <v>1236951</v>
      </c>
      <c r="I124" s="300">
        <v>1993377.2776015883</v>
      </c>
      <c r="J124" s="300">
        <v>22940696</v>
      </c>
      <c r="K124" s="300">
        <v>19082</v>
      </c>
      <c r="L124" s="300">
        <v>19073</v>
      </c>
      <c r="M124" s="300">
        <v>22929876.051147681</v>
      </c>
      <c r="N124" s="300">
        <v>23467718.062191658</v>
      </c>
      <c r="O124" s="300">
        <v>0</v>
      </c>
      <c r="P124" s="300">
        <v>24755074</v>
      </c>
      <c r="Q124" s="300">
        <v>24755074</v>
      </c>
      <c r="R124" s="300">
        <v>25210609.41572969</v>
      </c>
      <c r="S124" s="300">
        <v>27733917.927749019</v>
      </c>
      <c r="T124" s="302">
        <v>4.3037148729338625E-3</v>
      </c>
      <c r="U124" s="300">
        <v>0</v>
      </c>
      <c r="V124" s="300">
        <v>0</v>
      </c>
      <c r="W124" s="300">
        <v>0</v>
      </c>
      <c r="X124" s="303">
        <v>27733918</v>
      </c>
      <c r="Y124" s="24">
        <v>400</v>
      </c>
    </row>
    <row r="125" spans="1:25" s="304" customFormat="1" x14ac:dyDescent="0.2">
      <c r="A125" s="24">
        <v>402</v>
      </c>
      <c r="B125" s="24" t="s">
        <v>158</v>
      </c>
      <c r="C125" s="31" t="s">
        <v>473</v>
      </c>
      <c r="D125" s="300">
        <v>91235</v>
      </c>
      <c r="E125" s="301">
        <v>1</v>
      </c>
      <c r="F125" s="300">
        <v>1169000</v>
      </c>
      <c r="G125" s="300">
        <v>1613254.2006102533</v>
      </c>
      <c r="H125" s="300">
        <v>1009965</v>
      </c>
      <c r="I125" s="300">
        <v>1627583.6974729702</v>
      </c>
      <c r="J125" s="300">
        <v>31801338</v>
      </c>
      <c r="K125" s="300">
        <v>31691</v>
      </c>
      <c r="L125" s="300">
        <v>31851</v>
      </c>
      <c r="M125" s="300">
        <v>31961895.069199458</v>
      </c>
      <c r="N125" s="300">
        <v>32711591.660774987</v>
      </c>
      <c r="O125" s="300">
        <v>0</v>
      </c>
      <c r="P125" s="300">
        <v>28415890</v>
      </c>
      <c r="Q125" s="300">
        <v>28415890</v>
      </c>
      <c r="R125" s="300">
        <v>28938790.649154961</v>
      </c>
      <c r="S125" s="300">
        <v>32179628.547238186</v>
      </c>
      <c r="T125" s="302">
        <v>4.9935947147831108E-3</v>
      </c>
      <c r="U125" s="300">
        <v>0</v>
      </c>
      <c r="V125" s="300">
        <v>0</v>
      </c>
      <c r="W125" s="300">
        <v>0</v>
      </c>
      <c r="X125" s="303">
        <v>32179629</v>
      </c>
      <c r="Y125" s="24">
        <v>402</v>
      </c>
    </row>
    <row r="126" spans="1:25" s="304" customFormat="1" x14ac:dyDescent="0.2">
      <c r="A126" s="24">
        <v>405</v>
      </c>
      <c r="B126" s="24" t="s">
        <v>162</v>
      </c>
      <c r="C126" s="31" t="s">
        <v>473</v>
      </c>
      <c r="D126" s="300">
        <v>73619</v>
      </c>
      <c r="E126" s="301">
        <v>1</v>
      </c>
      <c r="F126" s="300">
        <v>479000</v>
      </c>
      <c r="G126" s="300">
        <v>661034.01376587793</v>
      </c>
      <c r="H126" s="300">
        <v>1028967</v>
      </c>
      <c r="I126" s="300">
        <v>1658205.8927167475</v>
      </c>
      <c r="J126" s="300">
        <v>21479143</v>
      </c>
      <c r="K126" s="300">
        <v>24173</v>
      </c>
      <c r="L126" s="300">
        <v>24150</v>
      </c>
      <c r="M126" s="300">
        <v>21458706.13701237</v>
      </c>
      <c r="N126" s="300">
        <v>21962040.461078845</v>
      </c>
      <c r="O126" s="300">
        <v>0</v>
      </c>
      <c r="P126" s="300">
        <v>23246416</v>
      </c>
      <c r="Q126" s="300">
        <v>23246416</v>
      </c>
      <c r="R126" s="300">
        <v>23674189.545608681</v>
      </c>
      <c r="S126" s="300">
        <v>25993429.452091306</v>
      </c>
      <c r="T126" s="302">
        <v>4.0336280370828247E-3</v>
      </c>
      <c r="U126" s="300">
        <v>0</v>
      </c>
      <c r="V126" s="300">
        <v>0</v>
      </c>
      <c r="W126" s="300">
        <v>0</v>
      </c>
      <c r="X126" s="303">
        <v>25993429</v>
      </c>
      <c r="Y126" s="24">
        <v>405</v>
      </c>
    </row>
    <row r="127" spans="1:25" s="304" customFormat="1" x14ac:dyDescent="0.2">
      <c r="A127" s="24">
        <v>406</v>
      </c>
      <c r="B127" s="24" t="s">
        <v>165</v>
      </c>
      <c r="C127" s="31" t="s">
        <v>473</v>
      </c>
      <c r="D127" s="300">
        <v>41090</v>
      </c>
      <c r="E127" s="301">
        <v>1</v>
      </c>
      <c r="F127" s="300">
        <v>76000</v>
      </c>
      <c r="G127" s="300">
        <v>104882.2234785109</v>
      </c>
      <c r="H127" s="300">
        <v>341777</v>
      </c>
      <c r="I127" s="300">
        <v>550782.12945123774</v>
      </c>
      <c r="J127" s="300">
        <v>10315121</v>
      </c>
      <c r="K127" s="300">
        <v>12459</v>
      </c>
      <c r="L127" s="300">
        <v>12380</v>
      </c>
      <c r="M127" s="300">
        <v>10249714.903282767</v>
      </c>
      <c r="N127" s="300">
        <v>10490131.696810663</v>
      </c>
      <c r="O127" s="300">
        <v>0</v>
      </c>
      <c r="P127" s="300">
        <v>10087900</v>
      </c>
      <c r="Q127" s="300">
        <v>10087900</v>
      </c>
      <c r="R127" s="300">
        <v>10273534.497410089</v>
      </c>
      <c r="S127" s="300">
        <v>10929198.850339837</v>
      </c>
      <c r="T127" s="302">
        <v>1.6959794776920955E-3</v>
      </c>
      <c r="U127" s="300">
        <v>0</v>
      </c>
      <c r="V127" s="300">
        <v>0</v>
      </c>
      <c r="W127" s="300">
        <v>0</v>
      </c>
      <c r="X127" s="303">
        <v>10929199</v>
      </c>
      <c r="Y127" s="24">
        <v>406</v>
      </c>
    </row>
    <row r="128" spans="1:25" s="304" customFormat="1" x14ac:dyDescent="0.2">
      <c r="A128" s="24">
        <v>415</v>
      </c>
      <c r="B128" s="24" t="s">
        <v>181</v>
      </c>
      <c r="C128" s="31" t="s">
        <v>471</v>
      </c>
      <c r="D128" s="300">
        <v>11565</v>
      </c>
      <c r="E128" s="301">
        <v>0</v>
      </c>
      <c r="F128" s="300">
        <v>0</v>
      </c>
      <c r="G128" s="300">
        <v>0</v>
      </c>
      <c r="H128" s="300">
        <v>33724</v>
      </c>
      <c r="I128" s="300">
        <v>54347.064119626368</v>
      </c>
      <c r="J128" s="300">
        <v>1849252</v>
      </c>
      <c r="K128" s="300">
        <v>3340</v>
      </c>
      <c r="L128" s="300">
        <v>3345</v>
      </c>
      <c r="M128" s="300">
        <v>1852020.3413173654</v>
      </c>
      <c r="N128" s="300">
        <v>1895461.2366212294</v>
      </c>
      <c r="O128" s="300">
        <v>1895461.2366212294</v>
      </c>
      <c r="P128" s="300">
        <v>2180530.5</v>
      </c>
      <c r="Q128" s="300">
        <v>0</v>
      </c>
      <c r="R128" s="300">
        <v>0</v>
      </c>
      <c r="S128" s="300">
        <v>1949808.3007408557</v>
      </c>
      <c r="T128" s="302">
        <v>3.0256882583734531E-4</v>
      </c>
      <c r="U128" s="300">
        <v>0</v>
      </c>
      <c r="V128" s="300">
        <v>0</v>
      </c>
      <c r="W128" s="300">
        <v>0</v>
      </c>
      <c r="X128" s="303">
        <v>1949808</v>
      </c>
      <c r="Y128" s="24">
        <v>415</v>
      </c>
    </row>
    <row r="129" spans="1:25" s="304" customFormat="1" x14ac:dyDescent="0.2">
      <c r="A129" s="24">
        <v>417</v>
      </c>
      <c r="B129" s="24" t="s">
        <v>621</v>
      </c>
      <c r="C129" s="31" t="s">
        <v>471</v>
      </c>
      <c r="D129" s="300">
        <v>11398</v>
      </c>
      <c r="E129" s="301">
        <v>0</v>
      </c>
      <c r="F129" s="300">
        <v>36000</v>
      </c>
      <c r="G129" s="300">
        <v>0</v>
      </c>
      <c r="H129" s="300">
        <v>43206</v>
      </c>
      <c r="I129" s="300">
        <v>69627.542769320877</v>
      </c>
      <c r="J129" s="300">
        <v>1694929</v>
      </c>
      <c r="K129" s="300">
        <v>2886</v>
      </c>
      <c r="L129" s="300">
        <v>2945</v>
      </c>
      <c r="M129" s="300">
        <v>1729579.3156618157</v>
      </c>
      <c r="N129" s="300">
        <v>1770148.2404706813</v>
      </c>
      <c r="O129" s="300">
        <v>1770148.2404706813</v>
      </c>
      <c r="P129" s="300">
        <v>1826594.375</v>
      </c>
      <c r="Q129" s="300">
        <v>0</v>
      </c>
      <c r="R129" s="300">
        <v>0</v>
      </c>
      <c r="S129" s="300">
        <v>1839775.7832400021</v>
      </c>
      <c r="T129" s="302">
        <v>2.85494116692087E-4</v>
      </c>
      <c r="U129" s="300">
        <v>0</v>
      </c>
      <c r="V129" s="300">
        <v>0</v>
      </c>
      <c r="W129" s="300">
        <v>0</v>
      </c>
      <c r="X129" s="303">
        <v>1839776</v>
      </c>
      <c r="Y129" s="24">
        <v>417</v>
      </c>
    </row>
    <row r="130" spans="1:25" s="304" customFormat="1" x14ac:dyDescent="0.2">
      <c r="A130" s="24">
        <v>420</v>
      </c>
      <c r="B130" s="24" t="s">
        <v>207</v>
      </c>
      <c r="C130" s="31" t="s">
        <v>473</v>
      </c>
      <c r="D130" s="300">
        <v>45165</v>
      </c>
      <c r="E130" s="301">
        <v>1</v>
      </c>
      <c r="F130" s="300">
        <v>171000</v>
      </c>
      <c r="G130" s="300">
        <v>235985.00282664952</v>
      </c>
      <c r="H130" s="300">
        <v>706170</v>
      </c>
      <c r="I130" s="300">
        <v>1138010.5049625358</v>
      </c>
      <c r="J130" s="300">
        <v>7091459</v>
      </c>
      <c r="K130" s="300">
        <v>13430</v>
      </c>
      <c r="L130" s="300">
        <v>13390</v>
      </c>
      <c r="M130" s="300">
        <v>7070337.7520476542</v>
      </c>
      <c r="N130" s="300">
        <v>7236179.2361812387</v>
      </c>
      <c r="O130" s="300">
        <v>0</v>
      </c>
      <c r="P130" s="300">
        <v>7922971.5</v>
      </c>
      <c r="Q130" s="300">
        <v>7922971.5</v>
      </c>
      <c r="R130" s="300">
        <v>8068767.6352111893</v>
      </c>
      <c r="S130" s="300">
        <v>9442763.1430003755</v>
      </c>
      <c r="T130" s="302">
        <v>1.4653162342945182E-3</v>
      </c>
      <c r="U130" s="300">
        <v>0</v>
      </c>
      <c r="V130" s="300">
        <v>0</v>
      </c>
      <c r="W130" s="300">
        <v>0</v>
      </c>
      <c r="X130" s="303">
        <v>9442763</v>
      </c>
      <c r="Y130" s="24">
        <v>420</v>
      </c>
    </row>
    <row r="131" spans="1:25" s="304" customFormat="1" x14ac:dyDescent="0.2">
      <c r="A131" s="24">
        <v>431</v>
      </c>
      <c r="B131" s="24" t="s">
        <v>249</v>
      </c>
      <c r="C131" s="31" t="s">
        <v>471</v>
      </c>
      <c r="D131" s="300">
        <v>9689</v>
      </c>
      <c r="E131" s="301">
        <v>0</v>
      </c>
      <c r="F131" s="300">
        <v>12000</v>
      </c>
      <c r="G131" s="300">
        <v>0</v>
      </c>
      <c r="H131" s="300">
        <v>53204</v>
      </c>
      <c r="I131" s="300">
        <v>85739.568242812282</v>
      </c>
      <c r="J131" s="300">
        <v>1458597</v>
      </c>
      <c r="K131" s="300">
        <v>2848</v>
      </c>
      <c r="L131" s="300">
        <v>2805</v>
      </c>
      <c r="M131" s="300">
        <v>1436574.6436095505</v>
      </c>
      <c r="N131" s="300">
        <v>1470270.8656741732</v>
      </c>
      <c r="O131" s="300">
        <v>1470270.8656741732</v>
      </c>
      <c r="P131" s="300">
        <v>1505371.375</v>
      </c>
      <c r="Q131" s="300">
        <v>0</v>
      </c>
      <c r="R131" s="300">
        <v>0</v>
      </c>
      <c r="S131" s="300">
        <v>1556010.4339169855</v>
      </c>
      <c r="T131" s="302">
        <v>2.4145976289157946E-4</v>
      </c>
      <c r="U131" s="300">
        <v>0</v>
      </c>
      <c r="V131" s="300">
        <v>0</v>
      </c>
      <c r="W131" s="300">
        <v>0</v>
      </c>
      <c r="X131" s="303">
        <v>1556010</v>
      </c>
      <c r="Y131" s="24">
        <v>431</v>
      </c>
    </row>
    <row r="132" spans="1:25" s="304" customFormat="1" x14ac:dyDescent="0.2">
      <c r="A132" s="24">
        <v>432</v>
      </c>
      <c r="B132" s="24" t="s">
        <v>250</v>
      </c>
      <c r="C132" s="31" t="s">
        <v>471</v>
      </c>
      <c r="D132" s="300">
        <v>12009</v>
      </c>
      <c r="E132" s="301">
        <v>0</v>
      </c>
      <c r="F132" s="300">
        <v>0</v>
      </c>
      <c r="G132" s="300">
        <v>0</v>
      </c>
      <c r="H132" s="300">
        <v>144573</v>
      </c>
      <c r="I132" s="300">
        <v>232982.98247440232</v>
      </c>
      <c r="J132" s="300">
        <v>1120954</v>
      </c>
      <c r="K132" s="300">
        <v>3509</v>
      </c>
      <c r="L132" s="300">
        <v>3539</v>
      </c>
      <c r="M132" s="300">
        <v>1130537.5337703049</v>
      </c>
      <c r="N132" s="300">
        <v>1157055.3648901677</v>
      </c>
      <c r="O132" s="300">
        <v>1157055.3648901677</v>
      </c>
      <c r="P132" s="300">
        <v>984528.3125</v>
      </c>
      <c r="Q132" s="300">
        <v>0</v>
      </c>
      <c r="R132" s="300">
        <v>0</v>
      </c>
      <c r="S132" s="300">
        <v>1390038.34736457</v>
      </c>
      <c r="T132" s="302">
        <v>2.1570442103009614E-4</v>
      </c>
      <c r="U132" s="300">
        <v>0</v>
      </c>
      <c r="V132" s="300">
        <v>0</v>
      </c>
      <c r="W132" s="300">
        <v>0</v>
      </c>
      <c r="X132" s="303">
        <v>1390038</v>
      </c>
      <c r="Y132" s="24">
        <v>432</v>
      </c>
    </row>
    <row r="133" spans="1:25" s="304" customFormat="1" x14ac:dyDescent="0.2">
      <c r="A133" s="24">
        <v>437</v>
      </c>
      <c r="B133" s="24" t="s">
        <v>255</v>
      </c>
      <c r="C133" s="31" t="s">
        <v>471</v>
      </c>
      <c r="D133" s="300">
        <v>14125</v>
      </c>
      <c r="E133" s="301">
        <v>0</v>
      </c>
      <c r="F133" s="300">
        <v>5000</v>
      </c>
      <c r="G133" s="300">
        <v>0</v>
      </c>
      <c r="H133" s="300">
        <v>75399</v>
      </c>
      <c r="I133" s="300">
        <v>121507.36234004592</v>
      </c>
      <c r="J133" s="300">
        <v>2646249</v>
      </c>
      <c r="K133" s="300">
        <v>4430</v>
      </c>
      <c r="L133" s="300">
        <v>4442</v>
      </c>
      <c r="M133" s="300">
        <v>2653417.1688487586</v>
      </c>
      <c r="N133" s="300">
        <v>2715655.5875409869</v>
      </c>
      <c r="O133" s="300">
        <v>2715655.5875409869</v>
      </c>
      <c r="P133" s="300">
        <v>2847074</v>
      </c>
      <c r="Q133" s="300">
        <v>0</v>
      </c>
      <c r="R133" s="300">
        <v>0</v>
      </c>
      <c r="S133" s="300">
        <v>2837162.949881033</v>
      </c>
      <c r="T133" s="302">
        <v>4.4026741609857161E-4</v>
      </c>
      <c r="U133" s="300">
        <v>35811</v>
      </c>
      <c r="V133" s="300">
        <v>0</v>
      </c>
      <c r="W133" s="300">
        <v>4476.375</v>
      </c>
      <c r="X133" s="303">
        <v>2832687</v>
      </c>
      <c r="Y133" s="24">
        <v>437</v>
      </c>
    </row>
    <row r="134" spans="1:25" s="304" customFormat="1" x14ac:dyDescent="0.2">
      <c r="A134" s="24">
        <v>439</v>
      </c>
      <c r="B134" s="24" t="s">
        <v>262</v>
      </c>
      <c r="C134" s="31" t="s">
        <v>473</v>
      </c>
      <c r="D134" s="300">
        <v>91793</v>
      </c>
      <c r="E134" s="301">
        <v>1</v>
      </c>
      <c r="F134" s="300">
        <v>543000</v>
      </c>
      <c r="G134" s="300">
        <v>749355.88616883452</v>
      </c>
      <c r="H134" s="300">
        <v>414500</v>
      </c>
      <c r="I134" s="300">
        <v>667977.05128647643</v>
      </c>
      <c r="J134" s="300">
        <v>22672847.57</v>
      </c>
      <c r="K134" s="300">
        <v>29210</v>
      </c>
      <c r="L134" s="300">
        <v>29226</v>
      </c>
      <c r="M134" s="300">
        <v>22685266.794961315</v>
      </c>
      <c r="N134" s="300">
        <v>23217371.263683923</v>
      </c>
      <c r="O134" s="300">
        <v>0</v>
      </c>
      <c r="P134" s="300">
        <v>21976239.25</v>
      </c>
      <c r="Q134" s="300">
        <v>21976239.25</v>
      </c>
      <c r="R134" s="300">
        <v>22380639.385621648</v>
      </c>
      <c r="S134" s="300">
        <v>23797972.32307696</v>
      </c>
      <c r="T134" s="302">
        <v>3.6929397317506038E-3</v>
      </c>
      <c r="U134" s="300">
        <v>0</v>
      </c>
      <c r="V134" s="300">
        <v>0</v>
      </c>
      <c r="W134" s="300">
        <v>0</v>
      </c>
      <c r="X134" s="303">
        <v>23797972</v>
      </c>
      <c r="Y134" s="24">
        <v>439</v>
      </c>
    </row>
    <row r="135" spans="1:25" s="304" customFormat="1" x14ac:dyDescent="0.2">
      <c r="A135" s="24">
        <v>441</v>
      </c>
      <c r="B135" s="24" t="s">
        <v>280</v>
      </c>
      <c r="C135" s="31" t="s">
        <v>473</v>
      </c>
      <c r="D135" s="300">
        <v>46532</v>
      </c>
      <c r="E135" s="301">
        <v>1</v>
      </c>
      <c r="F135" s="300">
        <v>52000</v>
      </c>
      <c r="G135" s="300">
        <v>71761.521327402195</v>
      </c>
      <c r="H135" s="300">
        <v>120844</v>
      </c>
      <c r="I135" s="300">
        <v>194743.1092537104</v>
      </c>
      <c r="J135" s="300">
        <v>7284262</v>
      </c>
      <c r="K135" s="300">
        <v>13522</v>
      </c>
      <c r="L135" s="300">
        <v>13435</v>
      </c>
      <c r="M135" s="300">
        <v>7237395.3534980025</v>
      </c>
      <c r="N135" s="300">
        <v>7407155.3322681831</v>
      </c>
      <c r="O135" s="300">
        <v>0</v>
      </c>
      <c r="P135" s="300">
        <v>8175098</v>
      </c>
      <c r="Q135" s="300">
        <v>8175098</v>
      </c>
      <c r="R135" s="300">
        <v>8325533.691125825</v>
      </c>
      <c r="S135" s="300">
        <v>8592038.3217069376</v>
      </c>
      <c r="T135" s="302">
        <v>1.3333018151377028E-3</v>
      </c>
      <c r="U135" s="300">
        <v>0</v>
      </c>
      <c r="V135" s="300">
        <v>0</v>
      </c>
      <c r="W135" s="300">
        <v>0</v>
      </c>
      <c r="X135" s="303">
        <v>8592038</v>
      </c>
      <c r="Y135" s="24">
        <v>441</v>
      </c>
    </row>
    <row r="136" spans="1:25" s="304" customFormat="1" x14ac:dyDescent="0.2">
      <c r="A136" s="24">
        <v>448</v>
      </c>
      <c r="B136" s="24" t="s">
        <v>310</v>
      </c>
      <c r="C136" s="31" t="s">
        <v>471</v>
      </c>
      <c r="D136" s="300">
        <v>13656</v>
      </c>
      <c r="E136" s="301">
        <v>0</v>
      </c>
      <c r="F136" s="300">
        <v>30000</v>
      </c>
      <c r="G136" s="300">
        <v>0</v>
      </c>
      <c r="H136" s="300">
        <v>124827</v>
      </c>
      <c r="I136" s="300">
        <v>201161.81274049939</v>
      </c>
      <c r="J136" s="300">
        <v>1584659</v>
      </c>
      <c r="K136" s="300">
        <v>4321</v>
      </c>
      <c r="L136" s="300">
        <v>4329</v>
      </c>
      <c r="M136" s="300">
        <v>1587592.8745660728</v>
      </c>
      <c r="N136" s="300">
        <v>1624831.3726055322</v>
      </c>
      <c r="O136" s="300">
        <v>1624831.3726055322</v>
      </c>
      <c r="P136" s="300">
        <v>3217531</v>
      </c>
      <c r="Q136" s="300">
        <v>0</v>
      </c>
      <c r="R136" s="300">
        <v>0</v>
      </c>
      <c r="S136" s="300">
        <v>1825993.1853460316</v>
      </c>
      <c r="T136" s="302">
        <v>2.8335535030147186E-4</v>
      </c>
      <c r="U136" s="300">
        <v>0</v>
      </c>
      <c r="V136" s="300">
        <v>0</v>
      </c>
      <c r="W136" s="300">
        <v>0</v>
      </c>
      <c r="X136" s="303">
        <v>1825993</v>
      </c>
      <c r="Y136" s="24">
        <v>448</v>
      </c>
    </row>
    <row r="137" spans="1:25" s="304" customFormat="1" x14ac:dyDescent="0.2">
      <c r="A137" s="24">
        <v>450</v>
      </c>
      <c r="B137" s="24" t="s">
        <v>320</v>
      </c>
      <c r="C137" s="31" t="s">
        <v>471</v>
      </c>
      <c r="D137" s="300">
        <v>13632</v>
      </c>
      <c r="E137" s="301">
        <v>0</v>
      </c>
      <c r="F137" s="300">
        <v>0</v>
      </c>
      <c r="G137" s="300">
        <v>0</v>
      </c>
      <c r="H137" s="300">
        <v>25347</v>
      </c>
      <c r="I137" s="300">
        <v>40847.320431745036</v>
      </c>
      <c r="J137" s="300">
        <v>2109733</v>
      </c>
      <c r="K137" s="300">
        <v>4215</v>
      </c>
      <c r="L137" s="300">
        <v>4192</v>
      </c>
      <c r="M137" s="300">
        <v>2098220.8151838672</v>
      </c>
      <c r="N137" s="300">
        <v>2147436.5763303973</v>
      </c>
      <c r="O137" s="300">
        <v>2147436.5763303973</v>
      </c>
      <c r="P137" s="300">
        <v>1973234.875</v>
      </c>
      <c r="Q137" s="300">
        <v>0</v>
      </c>
      <c r="R137" s="300">
        <v>0</v>
      </c>
      <c r="S137" s="300">
        <v>2188283.8967621424</v>
      </c>
      <c r="T137" s="302">
        <v>3.3957517207743742E-4</v>
      </c>
      <c r="U137" s="300">
        <v>0</v>
      </c>
      <c r="V137" s="300">
        <v>0</v>
      </c>
      <c r="W137" s="300">
        <v>0</v>
      </c>
      <c r="X137" s="303">
        <v>2188284</v>
      </c>
      <c r="Y137" s="24">
        <v>450</v>
      </c>
    </row>
    <row r="138" spans="1:25" s="304" customFormat="1" x14ac:dyDescent="0.2">
      <c r="A138" s="24">
        <v>451</v>
      </c>
      <c r="B138" s="24" t="s">
        <v>321</v>
      </c>
      <c r="C138" s="31" t="s">
        <v>472</v>
      </c>
      <c r="D138" s="300">
        <v>30206</v>
      </c>
      <c r="E138" s="301">
        <v>0.60824</v>
      </c>
      <c r="F138" s="300">
        <v>17000</v>
      </c>
      <c r="G138" s="300">
        <v>14269.612912443172</v>
      </c>
      <c r="H138" s="300">
        <v>250099</v>
      </c>
      <c r="I138" s="300">
        <v>403040.754040281</v>
      </c>
      <c r="J138" s="300">
        <v>4674206</v>
      </c>
      <c r="K138" s="300">
        <v>9280</v>
      </c>
      <c r="L138" s="300">
        <v>9578</v>
      </c>
      <c r="M138" s="300">
        <v>4824304.4254310345</v>
      </c>
      <c r="N138" s="300">
        <v>4937463.065638002</v>
      </c>
      <c r="O138" s="300">
        <v>1934300.5305943436</v>
      </c>
      <c r="P138" s="300">
        <v>5578826.5</v>
      </c>
      <c r="Q138" s="300">
        <v>3393265.4303600001</v>
      </c>
      <c r="R138" s="300">
        <v>3455707.2787867198</v>
      </c>
      <c r="S138" s="300">
        <v>5807318.1763337879</v>
      </c>
      <c r="T138" s="302">
        <v>9.0117240818471682E-4</v>
      </c>
      <c r="U138" s="300">
        <v>0</v>
      </c>
      <c r="V138" s="300">
        <v>0</v>
      </c>
      <c r="W138" s="300">
        <v>0</v>
      </c>
      <c r="X138" s="303">
        <v>5807318</v>
      </c>
      <c r="Y138" s="24">
        <v>451</v>
      </c>
    </row>
    <row r="139" spans="1:25" s="304" customFormat="1" x14ac:dyDescent="0.2">
      <c r="A139" s="24">
        <v>453</v>
      </c>
      <c r="B139" s="24" t="s">
        <v>332</v>
      </c>
      <c r="C139" s="31" t="s">
        <v>473</v>
      </c>
      <c r="D139" s="300">
        <v>68617</v>
      </c>
      <c r="E139" s="301">
        <v>1</v>
      </c>
      <c r="F139" s="300">
        <v>49000</v>
      </c>
      <c r="G139" s="300">
        <v>67621.433558513614</v>
      </c>
      <c r="H139" s="300">
        <v>411888</v>
      </c>
      <c r="I139" s="300">
        <v>663767.74837221764</v>
      </c>
      <c r="J139" s="300">
        <v>19929900</v>
      </c>
      <c r="K139" s="300">
        <v>22221</v>
      </c>
      <c r="L139" s="300">
        <v>22247</v>
      </c>
      <c r="M139" s="300">
        <v>19953219.265559606</v>
      </c>
      <c r="N139" s="300">
        <v>20421240.965836212</v>
      </c>
      <c r="O139" s="300">
        <v>0</v>
      </c>
      <c r="P139" s="300">
        <v>21484210</v>
      </c>
      <c r="Q139" s="300">
        <v>21484210</v>
      </c>
      <c r="R139" s="300">
        <v>21879555.961558186</v>
      </c>
      <c r="S139" s="300">
        <v>22610945.143488917</v>
      </c>
      <c r="T139" s="302">
        <v>3.5087383311162425E-3</v>
      </c>
      <c r="U139" s="300">
        <v>289742</v>
      </c>
      <c r="V139" s="300">
        <v>0</v>
      </c>
      <c r="W139" s="300">
        <v>36217.75</v>
      </c>
      <c r="X139" s="303">
        <v>22574727</v>
      </c>
      <c r="Y139" s="24">
        <v>453</v>
      </c>
    </row>
    <row r="140" spans="1:25" s="304" customFormat="1" x14ac:dyDescent="0.2">
      <c r="A140" s="24">
        <v>473</v>
      </c>
      <c r="B140" s="24" t="s">
        <v>373</v>
      </c>
      <c r="C140" s="31" t="s">
        <v>472</v>
      </c>
      <c r="D140" s="300">
        <v>17168</v>
      </c>
      <c r="E140" s="301">
        <v>8.6720000000000019E-2</v>
      </c>
      <c r="F140" s="300">
        <v>152000</v>
      </c>
      <c r="G140" s="300">
        <v>18190.772840112935</v>
      </c>
      <c r="H140" s="300">
        <v>32100</v>
      </c>
      <c r="I140" s="300">
        <v>51729.947759459334</v>
      </c>
      <c r="J140" s="300">
        <v>5607074</v>
      </c>
      <c r="K140" s="300">
        <v>5611</v>
      </c>
      <c r="L140" s="300">
        <v>5616</v>
      </c>
      <c r="M140" s="300">
        <v>5612070.5015148809</v>
      </c>
      <c r="N140" s="300">
        <v>5743706.9428947838</v>
      </c>
      <c r="O140" s="300">
        <v>5245612.6768069481</v>
      </c>
      <c r="P140" s="300">
        <v>6365343.5</v>
      </c>
      <c r="Q140" s="300">
        <v>552002.5883200001</v>
      </c>
      <c r="R140" s="300">
        <v>562160.37369176734</v>
      </c>
      <c r="S140" s="300">
        <v>5877693.7710982887</v>
      </c>
      <c r="T140" s="302">
        <v>9.1209320540740235E-4</v>
      </c>
      <c r="U140" s="300">
        <v>0</v>
      </c>
      <c r="V140" s="300">
        <v>0</v>
      </c>
      <c r="W140" s="300">
        <v>0</v>
      </c>
      <c r="X140" s="303">
        <v>5877694</v>
      </c>
      <c r="Y140" s="24">
        <v>473</v>
      </c>
    </row>
    <row r="141" spans="1:25" s="304" customFormat="1" x14ac:dyDescent="0.2">
      <c r="A141" s="24">
        <v>479</v>
      </c>
      <c r="B141" s="24" t="s">
        <v>371</v>
      </c>
      <c r="C141" s="31" t="s">
        <v>473</v>
      </c>
      <c r="D141" s="300">
        <v>156901</v>
      </c>
      <c r="E141" s="301">
        <v>1</v>
      </c>
      <c r="F141" s="300">
        <v>638000</v>
      </c>
      <c r="G141" s="300">
        <v>880458.66551697312</v>
      </c>
      <c r="H141" s="300">
        <v>659709</v>
      </c>
      <c r="I141" s="300">
        <v>1063137.4487989147</v>
      </c>
      <c r="J141" s="300">
        <v>53525422</v>
      </c>
      <c r="K141" s="300">
        <v>52467</v>
      </c>
      <c r="L141" s="300">
        <v>52448</v>
      </c>
      <c r="M141" s="300">
        <v>53506038.711113654</v>
      </c>
      <c r="N141" s="300">
        <v>54761073.644542426</v>
      </c>
      <c r="O141" s="300">
        <v>0</v>
      </c>
      <c r="P141" s="300">
        <v>57152420</v>
      </c>
      <c r="Q141" s="300">
        <v>57152420</v>
      </c>
      <c r="R141" s="300">
        <v>58204121.619015872</v>
      </c>
      <c r="S141" s="300">
        <v>60147717.733331762</v>
      </c>
      <c r="T141" s="302">
        <v>9.3336479921925543E-3</v>
      </c>
      <c r="U141" s="300">
        <v>0</v>
      </c>
      <c r="V141" s="300">
        <v>0</v>
      </c>
      <c r="W141" s="300">
        <v>0</v>
      </c>
      <c r="X141" s="303">
        <v>60147718</v>
      </c>
      <c r="Y141" s="24">
        <v>479</v>
      </c>
    </row>
    <row r="142" spans="1:25" s="304" customFormat="1" x14ac:dyDescent="0.2">
      <c r="A142" s="24">
        <v>482</v>
      </c>
      <c r="B142" s="24" t="s">
        <v>10</v>
      </c>
      <c r="C142" s="31" t="s">
        <v>472</v>
      </c>
      <c r="D142" s="300">
        <v>20136</v>
      </c>
      <c r="E142" s="301">
        <v>0.20544000000000007</v>
      </c>
      <c r="F142" s="300">
        <v>8000</v>
      </c>
      <c r="G142" s="300">
        <v>2268.1056833079247</v>
      </c>
      <c r="H142" s="300">
        <v>320132</v>
      </c>
      <c r="I142" s="300">
        <v>515900.67402277992</v>
      </c>
      <c r="J142" s="300">
        <v>5196692</v>
      </c>
      <c r="K142" s="300">
        <v>5744</v>
      </c>
      <c r="L142" s="300">
        <v>5729</v>
      </c>
      <c r="M142" s="300">
        <v>5183121.2513927575</v>
      </c>
      <c r="N142" s="300">
        <v>5304696.2808920704</v>
      </c>
      <c r="O142" s="300">
        <v>4214899.4769456033</v>
      </c>
      <c r="P142" s="300">
        <v>4724847.5</v>
      </c>
      <c r="Q142" s="300">
        <v>970672.67040000029</v>
      </c>
      <c r="R142" s="300">
        <v>988534.69652232633</v>
      </c>
      <c r="S142" s="300">
        <v>5721602.9531740174</v>
      </c>
      <c r="T142" s="302">
        <v>8.8787122651573763E-4</v>
      </c>
      <c r="U142" s="300">
        <v>0</v>
      </c>
      <c r="V142" s="300">
        <v>0</v>
      </c>
      <c r="W142" s="300">
        <v>0</v>
      </c>
      <c r="X142" s="303">
        <v>5721603</v>
      </c>
      <c r="Y142" s="24">
        <v>482</v>
      </c>
    </row>
    <row r="143" spans="1:25" s="304" customFormat="1" x14ac:dyDescent="0.2">
      <c r="A143" s="24">
        <v>484</v>
      </c>
      <c r="B143" s="24" t="s">
        <v>475</v>
      </c>
      <c r="C143" s="31" t="s">
        <v>473</v>
      </c>
      <c r="D143" s="300">
        <v>112587</v>
      </c>
      <c r="E143" s="301">
        <v>1</v>
      </c>
      <c r="F143" s="300">
        <v>272000</v>
      </c>
      <c r="G143" s="300">
        <v>375367.95771256537</v>
      </c>
      <c r="H143" s="300">
        <v>1105426</v>
      </c>
      <c r="I143" s="300">
        <v>1781421.4714002521</v>
      </c>
      <c r="J143" s="300">
        <v>22833857</v>
      </c>
      <c r="K143" s="300">
        <v>35681</v>
      </c>
      <c r="L143" s="300">
        <v>35718</v>
      </c>
      <c r="M143" s="300">
        <v>22857534.943695527</v>
      </c>
      <c r="N143" s="300">
        <v>23393680.125387855</v>
      </c>
      <c r="O143" s="300">
        <v>0</v>
      </c>
      <c r="P143" s="300">
        <v>23991512</v>
      </c>
      <c r="Q143" s="300">
        <v>23991512</v>
      </c>
      <c r="R143" s="300">
        <v>24432996.577784088</v>
      </c>
      <c r="S143" s="300">
        <v>26589786.006896906</v>
      </c>
      <c r="T143" s="302">
        <v>4.1261699051728185E-3</v>
      </c>
      <c r="U143" s="300">
        <v>552354</v>
      </c>
      <c r="V143" s="300">
        <v>0</v>
      </c>
      <c r="W143" s="300">
        <v>69044.25</v>
      </c>
      <c r="X143" s="303">
        <v>26520742</v>
      </c>
      <c r="Y143" s="24">
        <v>484</v>
      </c>
    </row>
    <row r="144" spans="1:25" s="304" customFormat="1" x14ac:dyDescent="0.2">
      <c r="A144" s="24">
        <v>489</v>
      </c>
      <c r="B144" s="24" t="s">
        <v>30</v>
      </c>
      <c r="C144" s="31" t="s">
        <v>473</v>
      </c>
      <c r="D144" s="300">
        <v>48643</v>
      </c>
      <c r="E144" s="301">
        <v>1</v>
      </c>
      <c r="F144" s="300">
        <v>74000</v>
      </c>
      <c r="G144" s="300">
        <v>102122.16496591852</v>
      </c>
      <c r="H144" s="300">
        <v>256069</v>
      </c>
      <c r="I144" s="300">
        <v>412661.55740862904</v>
      </c>
      <c r="J144" s="300">
        <v>7796408</v>
      </c>
      <c r="K144" s="300">
        <v>14071</v>
      </c>
      <c r="L144" s="300">
        <v>14036</v>
      </c>
      <c r="M144" s="300">
        <v>7777015.3285480775</v>
      </c>
      <c r="N144" s="300">
        <v>7959432.6061162557</v>
      </c>
      <c r="O144" s="300">
        <v>0</v>
      </c>
      <c r="P144" s="300">
        <v>7475027.5</v>
      </c>
      <c r="Q144" s="300">
        <v>7475027.5</v>
      </c>
      <c r="R144" s="300">
        <v>7612580.7046401221</v>
      </c>
      <c r="S144" s="300">
        <v>8127364.4270146694</v>
      </c>
      <c r="T144" s="302">
        <v>1.2611942983829099E-3</v>
      </c>
      <c r="U144" s="300">
        <v>0</v>
      </c>
      <c r="V144" s="300">
        <v>0</v>
      </c>
      <c r="W144" s="300">
        <v>0</v>
      </c>
      <c r="X144" s="303">
        <v>8127364</v>
      </c>
      <c r="Y144" s="24">
        <v>489</v>
      </c>
    </row>
    <row r="145" spans="1:25" s="304" customFormat="1" x14ac:dyDescent="0.2">
      <c r="A145" s="24">
        <v>498</v>
      </c>
      <c r="B145" s="24" t="s">
        <v>91</v>
      </c>
      <c r="C145" s="31" t="s">
        <v>472</v>
      </c>
      <c r="D145" s="300">
        <v>19838</v>
      </c>
      <c r="E145" s="301">
        <v>0.19352000000000003</v>
      </c>
      <c r="F145" s="300">
        <v>34000</v>
      </c>
      <c r="G145" s="300">
        <v>9080.1508970669565</v>
      </c>
      <c r="H145" s="300">
        <v>236153</v>
      </c>
      <c r="I145" s="300">
        <v>380566.42844983173</v>
      </c>
      <c r="J145" s="300">
        <v>2500559</v>
      </c>
      <c r="K145" s="300">
        <v>5686</v>
      </c>
      <c r="L145" s="300">
        <v>5704</v>
      </c>
      <c r="M145" s="300">
        <v>2508474.9447766445</v>
      </c>
      <c r="N145" s="300">
        <v>2567313.606003711</v>
      </c>
      <c r="O145" s="300">
        <v>2070487.0769698727</v>
      </c>
      <c r="P145" s="300">
        <v>2623409.75</v>
      </c>
      <c r="Q145" s="300">
        <v>507682.25482000009</v>
      </c>
      <c r="R145" s="300">
        <v>517024.47076360887</v>
      </c>
      <c r="S145" s="300">
        <v>2977158.1270803805</v>
      </c>
      <c r="T145" s="302">
        <v>4.6199169349138148E-4</v>
      </c>
      <c r="U145" s="300">
        <v>0</v>
      </c>
      <c r="V145" s="300">
        <v>0</v>
      </c>
      <c r="W145" s="300">
        <v>0</v>
      </c>
      <c r="X145" s="303">
        <v>2977158</v>
      </c>
      <c r="Y145" s="24">
        <v>498</v>
      </c>
    </row>
    <row r="146" spans="1:25" s="304" customFormat="1" x14ac:dyDescent="0.2">
      <c r="A146" s="24">
        <v>501</v>
      </c>
      <c r="B146" s="24" t="s">
        <v>58</v>
      </c>
      <c r="C146" s="31" t="s">
        <v>472</v>
      </c>
      <c r="D146" s="300">
        <v>17439</v>
      </c>
      <c r="E146" s="301">
        <v>9.755999999999998E-2</v>
      </c>
      <c r="F146" s="300">
        <v>53000</v>
      </c>
      <c r="G146" s="300">
        <v>7135.6896749456137</v>
      </c>
      <c r="H146" s="300">
        <v>87691</v>
      </c>
      <c r="I146" s="300">
        <v>141316.2258247585</v>
      </c>
      <c r="J146" s="300">
        <v>3021099</v>
      </c>
      <c r="K146" s="300">
        <v>5422</v>
      </c>
      <c r="L146" s="300">
        <v>5440</v>
      </c>
      <c r="M146" s="300">
        <v>3031128.4691995573</v>
      </c>
      <c r="N146" s="300">
        <v>3102226.4650182198</v>
      </c>
      <c r="O146" s="300">
        <v>2799573.2510910425</v>
      </c>
      <c r="P146" s="300">
        <v>3183830</v>
      </c>
      <c r="Q146" s="300">
        <v>310614.45479999995</v>
      </c>
      <c r="R146" s="300">
        <v>316330.28844279051</v>
      </c>
      <c r="S146" s="300">
        <v>3264355.455033537</v>
      </c>
      <c r="T146" s="302">
        <v>5.065586174650828E-4</v>
      </c>
      <c r="U146" s="300">
        <v>0</v>
      </c>
      <c r="V146" s="300">
        <v>0</v>
      </c>
      <c r="W146" s="300">
        <v>0</v>
      </c>
      <c r="X146" s="303">
        <v>3264355</v>
      </c>
      <c r="Y146" s="24">
        <v>501</v>
      </c>
    </row>
    <row r="147" spans="1:25" s="304" customFormat="1" x14ac:dyDescent="0.2">
      <c r="A147" s="24">
        <v>502</v>
      </c>
      <c r="B147" s="24" t="s">
        <v>65</v>
      </c>
      <c r="C147" s="31" t="s">
        <v>473</v>
      </c>
      <c r="D147" s="300">
        <v>67319</v>
      </c>
      <c r="E147" s="301">
        <v>1</v>
      </c>
      <c r="F147" s="300">
        <v>41000</v>
      </c>
      <c r="G147" s="300">
        <v>56581.199508144033</v>
      </c>
      <c r="H147" s="300">
        <v>625833</v>
      </c>
      <c r="I147" s="300">
        <v>1008545.4329017355</v>
      </c>
      <c r="J147" s="300">
        <v>28437597</v>
      </c>
      <c r="K147" s="300">
        <v>22536</v>
      </c>
      <c r="L147" s="300">
        <v>22570</v>
      </c>
      <c r="M147" s="300">
        <v>28480500.72284345</v>
      </c>
      <c r="N147" s="300">
        <v>29148537.904995892</v>
      </c>
      <c r="O147" s="300">
        <v>0</v>
      </c>
      <c r="P147" s="300">
        <v>31780734</v>
      </c>
      <c r="Q147" s="300">
        <v>31780734</v>
      </c>
      <c r="R147" s="300">
        <v>32365553.494980492</v>
      </c>
      <c r="S147" s="300">
        <v>33430680.127390373</v>
      </c>
      <c r="T147" s="302">
        <v>5.1877313422273455E-3</v>
      </c>
      <c r="U147" s="300">
        <v>253569</v>
      </c>
      <c r="V147" s="300">
        <v>355143</v>
      </c>
      <c r="W147" s="300">
        <v>76089</v>
      </c>
      <c r="X147" s="303">
        <v>33354591</v>
      </c>
      <c r="Y147" s="24">
        <v>502</v>
      </c>
    </row>
    <row r="148" spans="1:25" s="304" customFormat="1" x14ac:dyDescent="0.2">
      <c r="A148" s="24">
        <v>503</v>
      </c>
      <c r="B148" s="24" t="s">
        <v>79</v>
      </c>
      <c r="C148" s="31" t="s">
        <v>473</v>
      </c>
      <c r="D148" s="300">
        <v>103581</v>
      </c>
      <c r="E148" s="301">
        <v>1</v>
      </c>
      <c r="F148" s="300">
        <v>1499000</v>
      </c>
      <c r="G148" s="300">
        <v>2068663.8551879977</v>
      </c>
      <c r="H148" s="300">
        <v>914727</v>
      </c>
      <c r="I148" s="300">
        <v>1474105.2935877556</v>
      </c>
      <c r="J148" s="300">
        <v>45259065</v>
      </c>
      <c r="K148" s="300">
        <v>47975</v>
      </c>
      <c r="L148" s="300">
        <v>47517</v>
      </c>
      <c r="M148" s="300">
        <v>44826993.050651379</v>
      </c>
      <c r="N148" s="300">
        <v>45878452.728742838</v>
      </c>
      <c r="O148" s="300">
        <v>0</v>
      </c>
      <c r="P148" s="300">
        <v>47362408</v>
      </c>
      <c r="Q148" s="300">
        <v>47362408</v>
      </c>
      <c r="R148" s="300">
        <v>48233956.766860455</v>
      </c>
      <c r="S148" s="300">
        <v>51776725.915636212</v>
      </c>
      <c r="T148" s="302">
        <v>8.034647898484985E-3</v>
      </c>
      <c r="U148" s="300">
        <v>0</v>
      </c>
      <c r="V148" s="300">
        <v>0</v>
      </c>
      <c r="W148" s="300">
        <v>0</v>
      </c>
      <c r="X148" s="303">
        <v>51776726</v>
      </c>
      <c r="Y148" s="24">
        <v>503</v>
      </c>
    </row>
    <row r="149" spans="1:25" s="304" customFormat="1" x14ac:dyDescent="0.2">
      <c r="A149" s="24">
        <v>505</v>
      </c>
      <c r="B149" s="24" t="s">
        <v>90</v>
      </c>
      <c r="C149" s="31" t="s">
        <v>473</v>
      </c>
      <c r="D149" s="300">
        <v>119115</v>
      </c>
      <c r="E149" s="301">
        <v>1</v>
      </c>
      <c r="F149" s="300">
        <v>1384000</v>
      </c>
      <c r="G149" s="300">
        <v>1909960.4907139351</v>
      </c>
      <c r="H149" s="300">
        <v>3237872</v>
      </c>
      <c r="I149" s="300">
        <v>5217911.196629785</v>
      </c>
      <c r="J149" s="300">
        <v>55657450</v>
      </c>
      <c r="K149" s="300">
        <v>40508</v>
      </c>
      <c r="L149" s="300">
        <v>40393</v>
      </c>
      <c r="M149" s="300">
        <v>55499441.538708396</v>
      </c>
      <c r="N149" s="300">
        <v>56801233.627876826</v>
      </c>
      <c r="O149" s="300">
        <v>0</v>
      </c>
      <c r="P149" s="300">
        <v>51687320</v>
      </c>
      <c r="Q149" s="300">
        <v>51687320</v>
      </c>
      <c r="R149" s="300">
        <v>52638454.494857639</v>
      </c>
      <c r="S149" s="300">
        <v>59766326.182201356</v>
      </c>
      <c r="T149" s="302">
        <v>9.2744641258781253E-3</v>
      </c>
      <c r="U149" s="300">
        <v>0</v>
      </c>
      <c r="V149" s="300">
        <v>0</v>
      </c>
      <c r="W149" s="300">
        <v>0</v>
      </c>
      <c r="X149" s="303">
        <v>59766326</v>
      </c>
      <c r="Y149" s="24">
        <v>505</v>
      </c>
    </row>
    <row r="150" spans="1:25" s="304" customFormat="1" x14ac:dyDescent="0.2">
      <c r="A150" s="24">
        <v>512</v>
      </c>
      <c r="B150" s="24" t="s">
        <v>123</v>
      </c>
      <c r="C150" s="31" t="s">
        <v>472</v>
      </c>
      <c r="D150" s="300">
        <v>37410</v>
      </c>
      <c r="E150" s="301">
        <v>0.89639999999999997</v>
      </c>
      <c r="F150" s="300">
        <v>71000</v>
      </c>
      <c r="G150" s="300">
        <v>87831.133999417623</v>
      </c>
      <c r="H150" s="300">
        <v>613982</v>
      </c>
      <c r="I150" s="300">
        <v>989447.25187689601</v>
      </c>
      <c r="J150" s="300">
        <v>11755068</v>
      </c>
      <c r="K150" s="300">
        <v>12361</v>
      </c>
      <c r="L150" s="300">
        <v>12560</v>
      </c>
      <c r="M150" s="300">
        <v>11944313.087937869</v>
      </c>
      <c r="N150" s="300">
        <v>12224478.290637858</v>
      </c>
      <c r="O150" s="300">
        <v>1266455.9509100823</v>
      </c>
      <c r="P150" s="300">
        <v>13227204</v>
      </c>
      <c r="Q150" s="300">
        <v>11856865.6656</v>
      </c>
      <c r="R150" s="300">
        <v>12075052.136391005</v>
      </c>
      <c r="S150" s="300">
        <v>14418786.473177401</v>
      </c>
      <c r="T150" s="302">
        <v>2.2374893426861638E-3</v>
      </c>
      <c r="U150" s="300">
        <v>0</v>
      </c>
      <c r="V150" s="300">
        <v>0</v>
      </c>
      <c r="W150" s="300">
        <v>0</v>
      </c>
      <c r="X150" s="303">
        <v>14418786</v>
      </c>
      <c r="Y150" s="24">
        <v>512</v>
      </c>
    </row>
    <row r="151" spans="1:25" s="304" customFormat="1" x14ac:dyDescent="0.2">
      <c r="A151" s="24">
        <v>513</v>
      </c>
      <c r="B151" s="24" t="s">
        <v>124</v>
      </c>
      <c r="C151" s="31" t="s">
        <v>473</v>
      </c>
      <c r="D151" s="300">
        <v>73681</v>
      </c>
      <c r="E151" s="301">
        <v>1</v>
      </c>
      <c r="F151" s="300">
        <v>742000</v>
      </c>
      <c r="G151" s="300">
        <v>1023981.7081717775</v>
      </c>
      <c r="H151" s="300">
        <v>634918</v>
      </c>
      <c r="I151" s="300">
        <v>1023186.1361850592</v>
      </c>
      <c r="J151" s="300">
        <v>24548564</v>
      </c>
      <c r="K151" s="300">
        <v>24740</v>
      </c>
      <c r="L151" s="300">
        <v>24764</v>
      </c>
      <c r="M151" s="300">
        <v>24572378.290056586</v>
      </c>
      <c r="N151" s="300">
        <v>25148746.750408377</v>
      </c>
      <c r="O151" s="300">
        <v>0</v>
      </c>
      <c r="P151" s="300">
        <v>24540426</v>
      </c>
      <c r="Q151" s="300">
        <v>24540426</v>
      </c>
      <c r="R151" s="300">
        <v>24992011.527883846</v>
      </c>
      <c r="S151" s="300">
        <v>27039179.372240681</v>
      </c>
      <c r="T151" s="302">
        <v>4.1959062083978564E-3</v>
      </c>
      <c r="U151" s="300">
        <v>0</v>
      </c>
      <c r="V151" s="300">
        <v>0</v>
      </c>
      <c r="W151" s="300">
        <v>0</v>
      </c>
      <c r="X151" s="303">
        <v>27039179</v>
      </c>
      <c r="Y151" s="24">
        <v>513</v>
      </c>
    </row>
    <row r="152" spans="1:25" s="304" customFormat="1" x14ac:dyDescent="0.2">
      <c r="A152" s="24">
        <v>518</v>
      </c>
      <c r="B152" s="24" t="s">
        <v>622</v>
      </c>
      <c r="C152" s="31" t="s">
        <v>473</v>
      </c>
      <c r="D152" s="300">
        <v>548320</v>
      </c>
      <c r="E152" s="301">
        <v>1</v>
      </c>
      <c r="F152" s="300">
        <v>16043000</v>
      </c>
      <c r="G152" s="300">
        <v>22139809.358759873</v>
      </c>
      <c r="H152" s="300">
        <v>13795135</v>
      </c>
      <c r="I152" s="300">
        <v>22231202.893604022</v>
      </c>
      <c r="J152" s="300">
        <v>368951867</v>
      </c>
      <c r="K152" s="300">
        <v>215068</v>
      </c>
      <c r="L152" s="300">
        <v>215376</v>
      </c>
      <c r="M152" s="300">
        <v>369480244.88530141</v>
      </c>
      <c r="N152" s="300">
        <v>378146754.79171604</v>
      </c>
      <c r="O152" s="300">
        <v>0</v>
      </c>
      <c r="P152" s="300">
        <v>336668064</v>
      </c>
      <c r="Q152" s="300">
        <v>336668064</v>
      </c>
      <c r="R152" s="300">
        <v>342863328.31216282</v>
      </c>
      <c r="S152" s="300">
        <v>387234340.56452674</v>
      </c>
      <c r="T152" s="302">
        <v>6.0090543108257941E-2</v>
      </c>
      <c r="U152" s="300">
        <v>0</v>
      </c>
      <c r="V152" s="300">
        <v>0</v>
      </c>
      <c r="W152" s="300">
        <v>0</v>
      </c>
      <c r="X152" s="303">
        <v>387234341</v>
      </c>
      <c r="Y152" s="24">
        <v>518</v>
      </c>
    </row>
    <row r="153" spans="1:25" s="304" customFormat="1" x14ac:dyDescent="0.2">
      <c r="A153" s="24">
        <v>523</v>
      </c>
      <c r="B153" s="24" t="s">
        <v>137</v>
      </c>
      <c r="C153" s="31" t="s">
        <v>472</v>
      </c>
      <c r="D153" s="300">
        <v>18413</v>
      </c>
      <c r="E153" s="301">
        <v>0.13651999999999997</v>
      </c>
      <c r="F153" s="300">
        <v>0</v>
      </c>
      <c r="G153" s="300">
        <v>0</v>
      </c>
      <c r="H153" s="300">
        <v>153811</v>
      </c>
      <c r="I153" s="300">
        <v>247870.24906013082</v>
      </c>
      <c r="J153" s="300">
        <v>2106968</v>
      </c>
      <c r="K153" s="300">
        <v>5061</v>
      </c>
      <c r="L153" s="300">
        <v>5104</v>
      </c>
      <c r="M153" s="300">
        <v>2124869.526180597</v>
      </c>
      <c r="N153" s="300">
        <v>2174710.3581422609</v>
      </c>
      <c r="O153" s="300">
        <v>1877818.9000486794</v>
      </c>
      <c r="P153" s="300">
        <v>2328753</v>
      </c>
      <c r="Q153" s="300">
        <v>317921.35955999995</v>
      </c>
      <c r="R153" s="300">
        <v>323771.65266340628</v>
      </c>
      <c r="S153" s="300">
        <v>2449460.8017722168</v>
      </c>
      <c r="T153" s="302">
        <v>3.8010427919771375E-4</v>
      </c>
      <c r="U153" s="300">
        <v>141796</v>
      </c>
      <c r="V153" s="300">
        <v>0</v>
      </c>
      <c r="W153" s="300">
        <v>17724.5</v>
      </c>
      <c r="X153" s="303">
        <v>2431736</v>
      </c>
      <c r="Y153" s="24">
        <v>523</v>
      </c>
    </row>
    <row r="154" spans="1:25" s="304" customFormat="1" x14ac:dyDescent="0.2">
      <c r="A154" s="24">
        <v>530</v>
      </c>
      <c r="B154" s="24" t="s">
        <v>150</v>
      </c>
      <c r="C154" s="31" t="s">
        <v>473</v>
      </c>
      <c r="D154" s="300">
        <v>40312</v>
      </c>
      <c r="E154" s="301">
        <v>1</v>
      </c>
      <c r="F154" s="300">
        <v>112000</v>
      </c>
      <c r="G154" s="300">
        <v>154563.27670517395</v>
      </c>
      <c r="H154" s="300">
        <v>0</v>
      </c>
      <c r="I154" s="300">
        <v>0</v>
      </c>
      <c r="J154" s="300">
        <v>11052613</v>
      </c>
      <c r="K154" s="300">
        <v>12751</v>
      </c>
      <c r="L154" s="300">
        <v>12660</v>
      </c>
      <c r="M154" s="300">
        <v>10973733.870284684</v>
      </c>
      <c r="N154" s="300">
        <v>11231133.216024274</v>
      </c>
      <c r="O154" s="300">
        <v>0</v>
      </c>
      <c r="P154" s="300">
        <v>11872708</v>
      </c>
      <c r="Q154" s="300">
        <v>11872708</v>
      </c>
      <c r="R154" s="300">
        <v>12091185.996657057</v>
      </c>
      <c r="S154" s="300">
        <v>12245749.273362231</v>
      </c>
      <c r="T154" s="302">
        <v>1.900280134068514E-3</v>
      </c>
      <c r="U154" s="300">
        <v>0</v>
      </c>
      <c r="V154" s="300">
        <v>0</v>
      </c>
      <c r="W154" s="300">
        <v>0</v>
      </c>
      <c r="X154" s="303">
        <v>12245749</v>
      </c>
      <c r="Y154" s="24">
        <v>530</v>
      </c>
    </row>
    <row r="155" spans="1:25" s="304" customFormat="1" x14ac:dyDescent="0.2">
      <c r="A155" s="24">
        <v>531</v>
      </c>
      <c r="B155" s="24" t="s">
        <v>152</v>
      </c>
      <c r="C155" s="31" t="s">
        <v>472</v>
      </c>
      <c r="D155" s="300">
        <v>31258</v>
      </c>
      <c r="E155" s="301">
        <v>0.65032000000000001</v>
      </c>
      <c r="F155" s="300">
        <v>56000</v>
      </c>
      <c r="G155" s="300">
        <v>50257.795053454371</v>
      </c>
      <c r="H155" s="300">
        <v>290201</v>
      </c>
      <c r="I155" s="300">
        <v>467666.12366800179</v>
      </c>
      <c r="J155" s="300">
        <v>4823766</v>
      </c>
      <c r="K155" s="300">
        <v>8968</v>
      </c>
      <c r="L155" s="300">
        <v>8933</v>
      </c>
      <c r="M155" s="300">
        <v>4804939.973015165</v>
      </c>
      <c r="N155" s="300">
        <v>4917644.4016072555</v>
      </c>
      <c r="O155" s="300">
        <v>1719601.8943540251</v>
      </c>
      <c r="P155" s="300">
        <v>4652229.5</v>
      </c>
      <c r="Q155" s="300">
        <v>3025437.8884399999</v>
      </c>
      <c r="R155" s="300">
        <v>3081111.0852268431</v>
      </c>
      <c r="S155" s="300">
        <v>5318636.8983023241</v>
      </c>
      <c r="T155" s="302">
        <v>8.2533945555727552E-4</v>
      </c>
      <c r="U155" s="300">
        <v>0</v>
      </c>
      <c r="V155" s="300">
        <v>0</v>
      </c>
      <c r="W155" s="300">
        <v>0</v>
      </c>
      <c r="X155" s="303">
        <v>5318637</v>
      </c>
      <c r="Y155" s="24">
        <v>531</v>
      </c>
    </row>
    <row r="156" spans="1:25" s="304" customFormat="1" x14ac:dyDescent="0.2">
      <c r="A156" s="24">
        <v>532</v>
      </c>
      <c r="B156" s="24" t="s">
        <v>300</v>
      </c>
      <c r="C156" s="31" t="s">
        <v>472</v>
      </c>
      <c r="D156" s="300">
        <v>21743</v>
      </c>
      <c r="E156" s="301">
        <v>0.26971999999999996</v>
      </c>
      <c r="F156" s="300">
        <v>32000</v>
      </c>
      <c r="G156" s="300">
        <v>11911.087712262717</v>
      </c>
      <c r="H156" s="300">
        <v>272799</v>
      </c>
      <c r="I156" s="300">
        <v>439622.36818793602</v>
      </c>
      <c r="J156" s="300">
        <v>3382260</v>
      </c>
      <c r="K156" s="300">
        <v>6358</v>
      </c>
      <c r="L156" s="300">
        <v>6339</v>
      </c>
      <c r="M156" s="300">
        <v>3372152.5857187794</v>
      </c>
      <c r="N156" s="300">
        <v>3451249.6259384695</v>
      </c>
      <c r="O156" s="300">
        <v>2520378.5768303457</v>
      </c>
      <c r="P156" s="300">
        <v>3745673.25</v>
      </c>
      <c r="Q156" s="300">
        <v>1010282.9889899999</v>
      </c>
      <c r="R156" s="300">
        <v>1028873.9122647269</v>
      </c>
      <c r="S156" s="300">
        <v>4000785.9449952715</v>
      </c>
      <c r="T156" s="302">
        <v>6.20836984509617E-4</v>
      </c>
      <c r="U156" s="300">
        <v>0</v>
      </c>
      <c r="V156" s="300">
        <v>0</v>
      </c>
      <c r="W156" s="300">
        <v>0</v>
      </c>
      <c r="X156" s="303">
        <v>4000786</v>
      </c>
      <c r="Y156" s="24">
        <v>532</v>
      </c>
    </row>
    <row r="157" spans="1:25" s="304" customFormat="1" x14ac:dyDescent="0.2">
      <c r="A157" s="24">
        <v>534</v>
      </c>
      <c r="B157" s="24" t="s">
        <v>156</v>
      </c>
      <c r="C157" s="31" t="s">
        <v>472</v>
      </c>
      <c r="D157" s="300">
        <v>22197</v>
      </c>
      <c r="E157" s="301">
        <v>0.28788000000000002</v>
      </c>
      <c r="F157" s="300">
        <v>23000</v>
      </c>
      <c r="G157" s="300">
        <v>9137.5049129586259</v>
      </c>
      <c r="H157" s="300">
        <v>108958</v>
      </c>
      <c r="I157" s="300">
        <v>175588.52485903955</v>
      </c>
      <c r="J157" s="300">
        <v>3492166</v>
      </c>
      <c r="K157" s="300">
        <v>7064</v>
      </c>
      <c r="L157" s="300">
        <v>7030</v>
      </c>
      <c r="M157" s="300">
        <v>3475357.7265005666</v>
      </c>
      <c r="N157" s="300">
        <v>3556875.5412741327</v>
      </c>
      <c r="O157" s="300">
        <v>2532922.2104521352</v>
      </c>
      <c r="P157" s="300">
        <v>4075738</v>
      </c>
      <c r="Q157" s="300">
        <v>1173323.4554400002</v>
      </c>
      <c r="R157" s="300">
        <v>1194914.6002719346</v>
      </c>
      <c r="S157" s="300">
        <v>3912562.8404960679</v>
      </c>
      <c r="T157" s="302">
        <v>6.0714663293510226E-4</v>
      </c>
      <c r="U157" s="300">
        <v>0</v>
      </c>
      <c r="V157" s="300">
        <v>0</v>
      </c>
      <c r="W157" s="300">
        <v>0</v>
      </c>
      <c r="X157" s="303">
        <v>3912563</v>
      </c>
      <c r="Y157" s="24">
        <v>534</v>
      </c>
    </row>
    <row r="158" spans="1:25" s="304" customFormat="1" x14ac:dyDescent="0.2">
      <c r="A158" s="24">
        <v>537</v>
      </c>
      <c r="B158" s="24" t="s">
        <v>171</v>
      </c>
      <c r="C158" s="31" t="s">
        <v>473</v>
      </c>
      <c r="D158" s="300">
        <v>65995</v>
      </c>
      <c r="E158" s="301">
        <v>1</v>
      </c>
      <c r="F158" s="300">
        <v>183000</v>
      </c>
      <c r="G158" s="300">
        <v>252545.35390220387</v>
      </c>
      <c r="H158" s="300">
        <v>353070</v>
      </c>
      <c r="I158" s="300">
        <v>568981.07960848301</v>
      </c>
      <c r="J158" s="300">
        <v>12528139</v>
      </c>
      <c r="K158" s="300">
        <v>19334</v>
      </c>
      <c r="L158" s="300">
        <v>19377</v>
      </c>
      <c r="M158" s="300">
        <v>12556002.348350056</v>
      </c>
      <c r="N158" s="300">
        <v>12850515.303354517</v>
      </c>
      <c r="O158" s="300">
        <v>0</v>
      </c>
      <c r="P158" s="300">
        <v>12444851</v>
      </c>
      <c r="Q158" s="300">
        <v>12444851</v>
      </c>
      <c r="R158" s="300">
        <v>12673857.399818439</v>
      </c>
      <c r="S158" s="300">
        <v>13495383.833329126</v>
      </c>
      <c r="T158" s="302">
        <v>2.0941968700836835E-3</v>
      </c>
      <c r="U158" s="300">
        <v>231142</v>
      </c>
      <c r="V158" s="300">
        <v>326315</v>
      </c>
      <c r="W158" s="300">
        <v>69682.125</v>
      </c>
      <c r="X158" s="303">
        <v>13425702</v>
      </c>
      <c r="Y158" s="24">
        <v>537</v>
      </c>
    </row>
    <row r="159" spans="1:25" s="304" customFormat="1" x14ac:dyDescent="0.2">
      <c r="A159" s="24">
        <v>542</v>
      </c>
      <c r="B159" s="24" t="s">
        <v>176</v>
      </c>
      <c r="C159" s="31" t="s">
        <v>472</v>
      </c>
      <c r="D159" s="300">
        <v>29410</v>
      </c>
      <c r="E159" s="301">
        <v>0.57640000000000002</v>
      </c>
      <c r="F159" s="300">
        <v>9000</v>
      </c>
      <c r="G159" s="300">
        <v>7159.0397699621462</v>
      </c>
      <c r="H159" s="300">
        <v>310725</v>
      </c>
      <c r="I159" s="300">
        <v>500741.05973700935</v>
      </c>
      <c r="J159" s="300">
        <v>7452719</v>
      </c>
      <c r="K159" s="300">
        <v>8015</v>
      </c>
      <c r="L159" s="300">
        <v>7968</v>
      </c>
      <c r="M159" s="300">
        <v>7409016.2185901441</v>
      </c>
      <c r="N159" s="300">
        <v>7582801.7276777299</v>
      </c>
      <c r="O159" s="300">
        <v>3212074.811844286</v>
      </c>
      <c r="P159" s="300">
        <v>6966959.5</v>
      </c>
      <c r="Q159" s="300">
        <v>4015755.4558000001</v>
      </c>
      <c r="R159" s="300">
        <v>4089652.1781861512</v>
      </c>
      <c r="S159" s="300">
        <v>7809627.0895374091</v>
      </c>
      <c r="T159" s="302">
        <v>1.2118882137341523E-3</v>
      </c>
      <c r="U159" s="300">
        <v>129498</v>
      </c>
      <c r="V159" s="300">
        <v>0</v>
      </c>
      <c r="W159" s="300">
        <v>16187.25</v>
      </c>
      <c r="X159" s="303">
        <v>7793440</v>
      </c>
      <c r="Y159" s="24">
        <v>542</v>
      </c>
    </row>
    <row r="160" spans="1:25" s="304" customFormat="1" x14ac:dyDescent="0.2">
      <c r="A160" s="24">
        <v>546</v>
      </c>
      <c r="B160" s="24" t="s">
        <v>188</v>
      </c>
      <c r="C160" s="31" t="s">
        <v>473</v>
      </c>
      <c r="D160" s="300">
        <v>124093</v>
      </c>
      <c r="E160" s="301">
        <v>1</v>
      </c>
      <c r="F160" s="300">
        <v>1221000</v>
      </c>
      <c r="G160" s="300">
        <v>1685015.7219376555</v>
      </c>
      <c r="H160" s="300">
        <v>1171483</v>
      </c>
      <c r="I160" s="300">
        <v>1887873.9685699281</v>
      </c>
      <c r="J160" s="300">
        <v>48544911</v>
      </c>
      <c r="K160" s="300">
        <v>56224</v>
      </c>
      <c r="L160" s="300">
        <v>55326</v>
      </c>
      <c r="M160" s="300">
        <v>47769560.080855154</v>
      </c>
      <c r="N160" s="300">
        <v>48890040.462138645</v>
      </c>
      <c r="O160" s="300">
        <v>0</v>
      </c>
      <c r="P160" s="300">
        <v>48715688</v>
      </c>
      <c r="Q160" s="300">
        <v>48715688</v>
      </c>
      <c r="R160" s="300">
        <v>49612139.417823993</v>
      </c>
      <c r="S160" s="300">
        <v>53185029.108331576</v>
      </c>
      <c r="T160" s="302">
        <v>8.2531866354853944E-3</v>
      </c>
      <c r="U160" s="300">
        <v>752750</v>
      </c>
      <c r="V160" s="300">
        <v>458442</v>
      </c>
      <c r="W160" s="300">
        <v>151399</v>
      </c>
      <c r="X160" s="303">
        <v>53033630</v>
      </c>
      <c r="Y160" s="24">
        <v>546</v>
      </c>
    </row>
    <row r="161" spans="1:25" s="304" customFormat="1" x14ac:dyDescent="0.2">
      <c r="A161" s="24">
        <v>547</v>
      </c>
      <c r="B161" s="24" t="s">
        <v>189</v>
      </c>
      <c r="C161" s="31" t="s">
        <v>472</v>
      </c>
      <c r="D161" s="300">
        <v>27377</v>
      </c>
      <c r="E161" s="301">
        <v>0.49507999999999996</v>
      </c>
      <c r="F161" s="300">
        <v>17000</v>
      </c>
      <c r="G161" s="300">
        <v>11614.823031521051</v>
      </c>
      <c r="H161" s="300">
        <v>229642</v>
      </c>
      <c r="I161" s="300">
        <v>370073.79013637878</v>
      </c>
      <c r="J161" s="300">
        <v>5283852</v>
      </c>
      <c r="K161" s="300">
        <v>8166</v>
      </c>
      <c r="L161" s="300">
        <v>8322</v>
      </c>
      <c r="M161" s="300">
        <v>5384792.5966201322</v>
      </c>
      <c r="N161" s="300">
        <v>5511098.0189765664</v>
      </c>
      <c r="O161" s="300">
        <v>2782663.6117416481</v>
      </c>
      <c r="P161" s="300">
        <v>5112145</v>
      </c>
      <c r="Q161" s="300">
        <v>2530920.7465999997</v>
      </c>
      <c r="R161" s="300">
        <v>2577493.9878870719</v>
      </c>
      <c r="S161" s="300">
        <v>5741846.2127966201</v>
      </c>
      <c r="T161" s="302">
        <v>8.9101255035398585E-4</v>
      </c>
      <c r="U161" s="300">
        <v>132030</v>
      </c>
      <c r="V161" s="300">
        <v>147742</v>
      </c>
      <c r="W161" s="300">
        <v>34971.5</v>
      </c>
      <c r="X161" s="303">
        <v>5706874</v>
      </c>
      <c r="Y161" s="24">
        <v>547</v>
      </c>
    </row>
    <row r="162" spans="1:25" s="304" customFormat="1" x14ac:dyDescent="0.2">
      <c r="A162" s="24">
        <v>553</v>
      </c>
      <c r="B162" s="24" t="s">
        <v>196</v>
      </c>
      <c r="C162" s="31" t="s">
        <v>472</v>
      </c>
      <c r="D162" s="300">
        <v>22982</v>
      </c>
      <c r="E162" s="301">
        <v>0.31928000000000001</v>
      </c>
      <c r="F162" s="300">
        <v>7000</v>
      </c>
      <c r="G162" s="300">
        <v>3084.3101866517463</v>
      </c>
      <c r="H162" s="300">
        <v>121109</v>
      </c>
      <c r="I162" s="300">
        <v>195170.16333957508</v>
      </c>
      <c r="J162" s="300">
        <v>3180065</v>
      </c>
      <c r="K162" s="300">
        <v>6935</v>
      </c>
      <c r="L162" s="300">
        <v>6904</v>
      </c>
      <c r="M162" s="300">
        <v>3165849.8572458546</v>
      </c>
      <c r="N162" s="300">
        <v>3240107.8711176375</v>
      </c>
      <c r="O162" s="300">
        <v>2205606.2300271983</v>
      </c>
      <c r="P162" s="300">
        <v>4056930.75</v>
      </c>
      <c r="Q162" s="300">
        <v>1295296.84986</v>
      </c>
      <c r="R162" s="300">
        <v>1319132.5123586997</v>
      </c>
      <c r="S162" s="300">
        <v>3722993.2159121251</v>
      </c>
      <c r="T162" s="302">
        <v>5.7772945448581771E-4</v>
      </c>
      <c r="U162" s="300">
        <v>0</v>
      </c>
      <c r="V162" s="300">
        <v>0</v>
      </c>
      <c r="W162" s="300">
        <v>0</v>
      </c>
      <c r="X162" s="303">
        <v>3722993</v>
      </c>
      <c r="Y162" s="24">
        <v>553</v>
      </c>
    </row>
    <row r="163" spans="1:25" s="304" customFormat="1" x14ac:dyDescent="0.2">
      <c r="A163" s="24">
        <v>556</v>
      </c>
      <c r="B163" s="24" t="s">
        <v>204</v>
      </c>
      <c r="C163" s="31" t="s">
        <v>472</v>
      </c>
      <c r="D163" s="300">
        <v>33567</v>
      </c>
      <c r="E163" s="301">
        <v>0.74268000000000001</v>
      </c>
      <c r="F163" s="300">
        <v>148000</v>
      </c>
      <c r="G163" s="300">
        <v>151688.17895377672</v>
      </c>
      <c r="H163" s="300">
        <v>299099</v>
      </c>
      <c r="I163" s="300">
        <v>482005.47180394165</v>
      </c>
      <c r="J163" s="300">
        <v>11645818</v>
      </c>
      <c r="K163" s="300">
        <v>10228</v>
      </c>
      <c r="L163" s="300">
        <v>10276</v>
      </c>
      <c r="M163" s="300">
        <v>11700471.819319515</v>
      </c>
      <c r="N163" s="300">
        <v>11974917.493575621</v>
      </c>
      <c r="O163" s="300">
        <v>3081385.7694468787</v>
      </c>
      <c r="P163" s="300">
        <v>12015621</v>
      </c>
      <c r="Q163" s="300">
        <v>8923761.4042799994</v>
      </c>
      <c r="R163" s="300">
        <v>9087973.7738803197</v>
      </c>
      <c r="S163" s="300">
        <v>12803053.194084916</v>
      </c>
      <c r="T163" s="302">
        <v>1.9867618629972202E-3</v>
      </c>
      <c r="U163" s="300">
        <v>396089</v>
      </c>
      <c r="V163" s="300">
        <v>204998</v>
      </c>
      <c r="W163" s="300">
        <v>75135.875</v>
      </c>
      <c r="X163" s="303">
        <v>12727917</v>
      </c>
      <c r="Y163" s="24">
        <v>556</v>
      </c>
    </row>
    <row r="164" spans="1:25" s="304" customFormat="1" x14ac:dyDescent="0.2">
      <c r="A164" s="24">
        <v>569</v>
      </c>
      <c r="B164" s="24" t="s">
        <v>225</v>
      </c>
      <c r="C164" s="31" t="s">
        <v>472</v>
      </c>
      <c r="D164" s="300">
        <v>29151</v>
      </c>
      <c r="E164" s="301">
        <v>0.56603999999999999</v>
      </c>
      <c r="F164" s="300">
        <v>30000</v>
      </c>
      <c r="G164" s="300">
        <v>23434.552807016964</v>
      </c>
      <c r="H164" s="300">
        <v>260619</v>
      </c>
      <c r="I164" s="300">
        <v>419993.99548668321</v>
      </c>
      <c r="J164" s="300">
        <v>3324888</v>
      </c>
      <c r="K164" s="300">
        <v>8294</v>
      </c>
      <c r="L164" s="300">
        <v>8403</v>
      </c>
      <c r="M164" s="300">
        <v>3368583.7791174343</v>
      </c>
      <c r="N164" s="300">
        <v>3447597.1095902761</v>
      </c>
      <c r="O164" s="300">
        <v>1496119.2416777962</v>
      </c>
      <c r="P164" s="300">
        <v>3441706.5</v>
      </c>
      <c r="Q164" s="300">
        <v>1948143.5472599999</v>
      </c>
      <c r="R164" s="300">
        <v>1983992.6980523665</v>
      </c>
      <c r="S164" s="300">
        <v>3923540.4880238627</v>
      </c>
      <c r="T164" s="302">
        <v>6.0885013061827398E-4</v>
      </c>
      <c r="U164" s="300">
        <v>0</v>
      </c>
      <c r="V164" s="300">
        <v>0</v>
      </c>
      <c r="W164" s="300">
        <v>0</v>
      </c>
      <c r="X164" s="303">
        <v>3923540</v>
      </c>
      <c r="Y164" s="24">
        <v>569</v>
      </c>
    </row>
    <row r="165" spans="1:25" s="304" customFormat="1" x14ac:dyDescent="0.2">
      <c r="A165" s="24">
        <v>575</v>
      </c>
      <c r="B165" s="24" t="s">
        <v>232</v>
      </c>
      <c r="C165" s="31" t="s">
        <v>473</v>
      </c>
      <c r="D165" s="300">
        <v>44062</v>
      </c>
      <c r="E165" s="301">
        <v>1</v>
      </c>
      <c r="F165" s="300">
        <v>82000</v>
      </c>
      <c r="G165" s="300">
        <v>113162.39901628807</v>
      </c>
      <c r="H165" s="300">
        <v>247443</v>
      </c>
      <c r="I165" s="300">
        <v>398760.54403252009</v>
      </c>
      <c r="J165" s="300">
        <v>6405202</v>
      </c>
      <c r="K165" s="300">
        <v>13826</v>
      </c>
      <c r="L165" s="300">
        <v>13844</v>
      </c>
      <c r="M165" s="300">
        <v>6413540.900332706</v>
      </c>
      <c r="N165" s="300">
        <v>6563976.5907853413</v>
      </c>
      <c r="O165" s="300">
        <v>0</v>
      </c>
      <c r="P165" s="300">
        <v>7573424.5</v>
      </c>
      <c r="Q165" s="300">
        <v>7573424.5</v>
      </c>
      <c r="R165" s="300">
        <v>7712788.3765977798</v>
      </c>
      <c r="S165" s="300">
        <v>8224711.3196465876</v>
      </c>
      <c r="T165" s="302">
        <v>1.276300468046544E-3</v>
      </c>
      <c r="U165" s="300">
        <v>0</v>
      </c>
      <c r="V165" s="300">
        <v>0</v>
      </c>
      <c r="W165" s="300">
        <v>0</v>
      </c>
      <c r="X165" s="303">
        <v>8224711</v>
      </c>
      <c r="Y165" s="24">
        <v>575</v>
      </c>
    </row>
    <row r="166" spans="1:25" s="304" customFormat="1" x14ac:dyDescent="0.2">
      <c r="A166" s="24">
        <v>579</v>
      </c>
      <c r="B166" s="24" t="s">
        <v>237</v>
      </c>
      <c r="C166" s="31" t="s">
        <v>472</v>
      </c>
      <c r="D166" s="300">
        <v>25064</v>
      </c>
      <c r="E166" s="301">
        <v>0.40256000000000003</v>
      </c>
      <c r="F166" s="300">
        <v>129000</v>
      </c>
      <c r="G166" s="300">
        <v>71665.250486482983</v>
      </c>
      <c r="H166" s="300">
        <v>71354</v>
      </c>
      <c r="I166" s="300">
        <v>114988.74431241312</v>
      </c>
      <c r="J166" s="300">
        <v>4928681</v>
      </c>
      <c r="K166" s="300">
        <v>7562</v>
      </c>
      <c r="L166" s="300">
        <v>7664</v>
      </c>
      <c r="M166" s="300">
        <v>4995161.4895530278</v>
      </c>
      <c r="N166" s="300">
        <v>5112327.7444005394</v>
      </c>
      <c r="O166" s="300">
        <v>3054309.0876146583</v>
      </c>
      <c r="P166" s="300">
        <v>3919584</v>
      </c>
      <c r="Q166" s="300">
        <v>1577867.7350400002</v>
      </c>
      <c r="R166" s="300">
        <v>1606903.1818598283</v>
      </c>
      <c r="S166" s="300">
        <v>4847866.2642733827</v>
      </c>
      <c r="T166" s="302">
        <v>7.5228585437878159E-4</v>
      </c>
      <c r="U166" s="300">
        <v>0</v>
      </c>
      <c r="V166" s="300">
        <v>0</v>
      </c>
      <c r="W166" s="300">
        <v>0</v>
      </c>
      <c r="X166" s="303">
        <v>4847866</v>
      </c>
      <c r="Y166" s="24">
        <v>579</v>
      </c>
    </row>
    <row r="167" spans="1:25" s="304" customFormat="1" x14ac:dyDescent="0.2">
      <c r="A167" s="24">
        <v>589</v>
      </c>
      <c r="B167" s="24" t="s">
        <v>256</v>
      </c>
      <c r="C167" s="31" t="s">
        <v>471</v>
      </c>
      <c r="D167" s="300">
        <v>10138</v>
      </c>
      <c r="E167" s="301">
        <v>0</v>
      </c>
      <c r="F167" s="300">
        <v>12000</v>
      </c>
      <c r="G167" s="300">
        <v>0</v>
      </c>
      <c r="H167" s="300">
        <v>31972</v>
      </c>
      <c r="I167" s="300">
        <v>51523.672578362421</v>
      </c>
      <c r="J167" s="300">
        <v>1213807</v>
      </c>
      <c r="K167" s="300">
        <v>2958</v>
      </c>
      <c r="L167" s="300">
        <v>2947</v>
      </c>
      <c r="M167" s="300">
        <v>1209293.1808654496</v>
      </c>
      <c r="N167" s="300">
        <v>1237658.3004538689</v>
      </c>
      <c r="O167" s="300">
        <v>1237658.3004538689</v>
      </c>
      <c r="P167" s="300">
        <v>1333058.875</v>
      </c>
      <c r="Q167" s="300">
        <v>0</v>
      </c>
      <c r="R167" s="300">
        <v>0</v>
      </c>
      <c r="S167" s="300">
        <v>1289181.9730322314</v>
      </c>
      <c r="T167" s="302">
        <v>2.000536543632641E-4</v>
      </c>
      <c r="U167" s="300">
        <v>0</v>
      </c>
      <c r="V167" s="300">
        <v>0</v>
      </c>
      <c r="W167" s="300">
        <v>0</v>
      </c>
      <c r="X167" s="303">
        <v>1289182</v>
      </c>
      <c r="Y167" s="24">
        <v>589</v>
      </c>
    </row>
    <row r="168" spans="1:25" s="304" customFormat="1" x14ac:dyDescent="0.2">
      <c r="A168" s="24">
        <v>590</v>
      </c>
      <c r="B168" s="24" t="s">
        <v>258</v>
      </c>
      <c r="C168" s="31" t="s">
        <v>472</v>
      </c>
      <c r="D168" s="300">
        <v>32171</v>
      </c>
      <c r="E168" s="301">
        <v>0.68684000000000001</v>
      </c>
      <c r="F168" s="300">
        <v>10000</v>
      </c>
      <c r="G168" s="300">
        <v>9478.5929439447937</v>
      </c>
      <c r="H168" s="300">
        <v>528956</v>
      </c>
      <c r="I168" s="300">
        <v>852425.73978356912</v>
      </c>
      <c r="J168" s="300">
        <v>7192761</v>
      </c>
      <c r="K168" s="300">
        <v>9597</v>
      </c>
      <c r="L168" s="300">
        <v>9622</v>
      </c>
      <c r="M168" s="300">
        <v>7211498.0037511727</v>
      </c>
      <c r="N168" s="300">
        <v>7380650.5355976336</v>
      </c>
      <c r="O168" s="300">
        <v>2311324.5217277547</v>
      </c>
      <c r="P168" s="300">
        <v>7039580</v>
      </c>
      <c r="Q168" s="300">
        <v>4835065.1272</v>
      </c>
      <c r="R168" s="300">
        <v>4924038.53939013</v>
      </c>
      <c r="S168" s="300">
        <v>8097267.3938453989</v>
      </c>
      <c r="T168" s="302">
        <v>1.2565238782273726E-3</v>
      </c>
      <c r="U168" s="300">
        <v>0</v>
      </c>
      <c r="V168" s="300">
        <v>0</v>
      </c>
      <c r="W168" s="300">
        <v>0</v>
      </c>
      <c r="X168" s="303">
        <v>8097267</v>
      </c>
      <c r="Y168" s="24">
        <v>590</v>
      </c>
    </row>
    <row r="169" spans="1:25" s="304" customFormat="1" x14ac:dyDescent="0.2">
      <c r="A169" s="24">
        <v>597</v>
      </c>
      <c r="B169" s="24" t="s">
        <v>271</v>
      </c>
      <c r="C169" s="31" t="s">
        <v>473</v>
      </c>
      <c r="D169" s="300">
        <v>46671</v>
      </c>
      <c r="E169" s="301">
        <v>1</v>
      </c>
      <c r="F169" s="300">
        <v>15000</v>
      </c>
      <c r="G169" s="300">
        <v>20700.438844442942</v>
      </c>
      <c r="H169" s="300">
        <v>291195</v>
      </c>
      <c r="I169" s="300">
        <v>469267.97937120748</v>
      </c>
      <c r="J169" s="300">
        <v>12853261</v>
      </c>
      <c r="K169" s="300">
        <v>13763</v>
      </c>
      <c r="L169" s="300">
        <v>13845</v>
      </c>
      <c r="M169" s="300">
        <v>12929840.771997385</v>
      </c>
      <c r="N169" s="300">
        <v>13233122.462128518</v>
      </c>
      <c r="O169" s="300">
        <v>0</v>
      </c>
      <c r="P169" s="300">
        <v>13161177</v>
      </c>
      <c r="Q169" s="300">
        <v>13161177</v>
      </c>
      <c r="R169" s="300">
        <v>13403365.015119124</v>
      </c>
      <c r="S169" s="300">
        <v>13893333.433334773</v>
      </c>
      <c r="T169" s="302">
        <v>2.1559501938183297E-3</v>
      </c>
      <c r="U169" s="300">
        <v>0</v>
      </c>
      <c r="V169" s="300">
        <v>0</v>
      </c>
      <c r="W169" s="300">
        <v>0</v>
      </c>
      <c r="X169" s="303">
        <v>13893333</v>
      </c>
      <c r="Y169" s="24">
        <v>597</v>
      </c>
    </row>
    <row r="170" spans="1:25" s="304" customFormat="1" x14ac:dyDescent="0.2">
      <c r="A170" s="24">
        <v>599</v>
      </c>
      <c r="B170" s="24" t="s">
        <v>277</v>
      </c>
      <c r="C170" s="31" t="s">
        <v>473</v>
      </c>
      <c r="D170" s="300">
        <v>651631</v>
      </c>
      <c r="E170" s="301">
        <v>1</v>
      </c>
      <c r="F170" s="300">
        <v>11292000</v>
      </c>
      <c r="G170" s="300">
        <v>15583290.362096647</v>
      </c>
      <c r="H170" s="300">
        <v>5907420</v>
      </c>
      <c r="I170" s="300">
        <v>9519954.143089883</v>
      </c>
      <c r="J170" s="300">
        <v>540206640</v>
      </c>
      <c r="K170" s="300">
        <v>261748</v>
      </c>
      <c r="L170" s="300">
        <v>261314</v>
      </c>
      <c r="M170" s="300">
        <v>539310932.36609256</v>
      </c>
      <c r="N170" s="300">
        <v>551960982.2745508</v>
      </c>
      <c r="O170" s="300">
        <v>0</v>
      </c>
      <c r="P170" s="300">
        <v>526939712</v>
      </c>
      <c r="Q170" s="300">
        <v>526939712</v>
      </c>
      <c r="R170" s="300">
        <v>536636297.87045234</v>
      </c>
      <c r="S170" s="300">
        <v>561739542.37563884</v>
      </c>
      <c r="T170" s="302">
        <v>8.7170043177282761E-2</v>
      </c>
      <c r="U170" s="300">
        <v>0</v>
      </c>
      <c r="V170" s="300">
        <v>0</v>
      </c>
      <c r="W170" s="300">
        <v>0</v>
      </c>
      <c r="X170" s="303">
        <v>561739542</v>
      </c>
      <c r="Y170" s="24">
        <v>599</v>
      </c>
    </row>
    <row r="171" spans="1:25" s="304" customFormat="1" x14ac:dyDescent="0.2">
      <c r="A171" s="24">
        <v>603</v>
      </c>
      <c r="B171" s="24" t="s">
        <v>273</v>
      </c>
      <c r="C171" s="31" t="s">
        <v>473</v>
      </c>
      <c r="D171" s="300">
        <v>55220</v>
      </c>
      <c r="E171" s="301">
        <v>1</v>
      </c>
      <c r="F171" s="300">
        <v>74000</v>
      </c>
      <c r="G171" s="300">
        <v>102122.16496591852</v>
      </c>
      <c r="H171" s="300">
        <v>496264</v>
      </c>
      <c r="I171" s="300">
        <v>799741.76931153657</v>
      </c>
      <c r="J171" s="300">
        <v>21715677</v>
      </c>
      <c r="K171" s="300">
        <v>18755</v>
      </c>
      <c r="L171" s="300">
        <v>19073</v>
      </c>
      <c r="M171" s="300">
        <v>22083876.69533458</v>
      </c>
      <c r="N171" s="300">
        <v>22601874.988346349</v>
      </c>
      <c r="O171" s="300">
        <v>0</v>
      </c>
      <c r="P171" s="300">
        <v>21356352</v>
      </c>
      <c r="Q171" s="300">
        <v>21356352</v>
      </c>
      <c r="R171" s="300">
        <v>21749345.157151926</v>
      </c>
      <c r="S171" s="300">
        <v>22651209.091429383</v>
      </c>
      <c r="T171" s="302">
        <v>3.5149864404546293E-3</v>
      </c>
      <c r="U171" s="300">
        <v>0</v>
      </c>
      <c r="V171" s="300">
        <v>0</v>
      </c>
      <c r="W171" s="300">
        <v>0</v>
      </c>
      <c r="X171" s="303">
        <v>22651209</v>
      </c>
      <c r="Y171" s="24">
        <v>603</v>
      </c>
    </row>
    <row r="172" spans="1:25" s="304" customFormat="1" x14ac:dyDescent="0.2">
      <c r="A172" s="24">
        <v>606</v>
      </c>
      <c r="B172" s="24" t="s">
        <v>282</v>
      </c>
      <c r="C172" s="31" t="s">
        <v>473</v>
      </c>
      <c r="D172" s="300">
        <v>79279</v>
      </c>
      <c r="E172" s="301">
        <v>1</v>
      </c>
      <c r="F172" s="300">
        <v>293000</v>
      </c>
      <c r="G172" s="300">
        <v>404348.57209478546</v>
      </c>
      <c r="H172" s="300">
        <v>843908</v>
      </c>
      <c r="I172" s="300">
        <v>1359978.7150713336</v>
      </c>
      <c r="J172" s="300">
        <v>35273458</v>
      </c>
      <c r="K172" s="300">
        <v>28821</v>
      </c>
      <c r="L172" s="300">
        <v>28922</v>
      </c>
      <c r="M172" s="300">
        <v>35397069.923874952</v>
      </c>
      <c r="N172" s="300">
        <v>36227341.802818157</v>
      </c>
      <c r="O172" s="300">
        <v>0</v>
      </c>
      <c r="P172" s="300">
        <v>37180240</v>
      </c>
      <c r="Q172" s="300">
        <v>37180240</v>
      </c>
      <c r="R172" s="300">
        <v>37864419.578107081</v>
      </c>
      <c r="S172" s="300">
        <v>39628746.8652732</v>
      </c>
      <c r="T172" s="302">
        <v>6.1495396259597258E-3</v>
      </c>
      <c r="U172" s="300">
        <v>0</v>
      </c>
      <c r="V172" s="300">
        <v>0</v>
      </c>
      <c r="W172" s="300">
        <v>0</v>
      </c>
      <c r="X172" s="303">
        <v>39628747</v>
      </c>
      <c r="Y172" s="24">
        <v>606</v>
      </c>
    </row>
    <row r="173" spans="1:25" s="304" customFormat="1" x14ac:dyDescent="0.2">
      <c r="A173" s="24">
        <v>610</v>
      </c>
      <c r="B173" s="24" t="s">
        <v>292</v>
      </c>
      <c r="C173" s="31" t="s">
        <v>472</v>
      </c>
      <c r="D173" s="300">
        <v>25597</v>
      </c>
      <c r="E173" s="301">
        <v>0.42388000000000003</v>
      </c>
      <c r="F173" s="300">
        <v>67000</v>
      </c>
      <c r="G173" s="300">
        <v>39192.775677641723</v>
      </c>
      <c r="H173" s="300">
        <v>527230</v>
      </c>
      <c r="I173" s="300">
        <v>849644.24788846541</v>
      </c>
      <c r="J173" s="300">
        <v>6804859</v>
      </c>
      <c r="K173" s="300">
        <v>7349</v>
      </c>
      <c r="L173" s="300">
        <v>7475</v>
      </c>
      <c r="M173" s="300">
        <v>6921529.5992652057</v>
      </c>
      <c r="N173" s="300">
        <v>7083880.6469056429</v>
      </c>
      <c r="O173" s="300">
        <v>4081165.3182952786</v>
      </c>
      <c r="P173" s="300">
        <v>6668415.5</v>
      </c>
      <c r="Q173" s="300">
        <v>2826607.9621400004</v>
      </c>
      <c r="R173" s="300">
        <v>2878622.3505089586</v>
      </c>
      <c r="S173" s="300">
        <v>7848624.692370344</v>
      </c>
      <c r="T173" s="302">
        <v>1.2179398132145466E-3</v>
      </c>
      <c r="U173" s="300">
        <v>0</v>
      </c>
      <c r="V173" s="300">
        <v>0</v>
      </c>
      <c r="W173" s="300">
        <v>0</v>
      </c>
      <c r="X173" s="303">
        <v>7848625</v>
      </c>
      <c r="Y173" s="24">
        <v>610</v>
      </c>
    </row>
    <row r="174" spans="1:25" s="304" customFormat="1" x14ac:dyDescent="0.2">
      <c r="A174" s="24">
        <v>613</v>
      </c>
      <c r="B174" s="24" t="s">
        <v>11</v>
      </c>
      <c r="C174" s="31" t="s">
        <v>472</v>
      </c>
      <c r="D174" s="300">
        <v>25814</v>
      </c>
      <c r="E174" s="301">
        <v>0.43256000000000006</v>
      </c>
      <c r="F174" s="300">
        <v>206000</v>
      </c>
      <c r="G174" s="300">
        <v>122970.76375131744</v>
      </c>
      <c r="H174" s="300">
        <v>106651</v>
      </c>
      <c r="I174" s="300">
        <v>171870.73702473822</v>
      </c>
      <c r="J174" s="300">
        <v>4982409</v>
      </c>
      <c r="K174" s="300">
        <v>7794</v>
      </c>
      <c r="L174" s="300">
        <v>7610</v>
      </c>
      <c r="M174" s="300">
        <v>4864784.7690531174</v>
      </c>
      <c r="N174" s="300">
        <v>4978892.9141493784</v>
      </c>
      <c r="O174" s="300">
        <v>2825222.9952049232</v>
      </c>
      <c r="P174" s="300">
        <v>4181968.25</v>
      </c>
      <c r="Q174" s="300">
        <v>1808952.1862200003</v>
      </c>
      <c r="R174" s="300">
        <v>1842239.9795097662</v>
      </c>
      <c r="S174" s="300">
        <v>4962304.4754907452</v>
      </c>
      <c r="T174" s="302">
        <v>7.7004423359268025E-4</v>
      </c>
      <c r="U174" s="300">
        <v>0</v>
      </c>
      <c r="V174" s="300">
        <v>0</v>
      </c>
      <c r="W174" s="300">
        <v>0</v>
      </c>
      <c r="X174" s="303">
        <v>4962304</v>
      </c>
      <c r="Y174" s="24">
        <v>613</v>
      </c>
    </row>
    <row r="175" spans="1:25" s="304" customFormat="1" x14ac:dyDescent="0.2">
      <c r="A175" s="24">
        <v>614</v>
      </c>
      <c r="B175" s="24" t="s">
        <v>359</v>
      </c>
      <c r="C175" s="31" t="s">
        <v>471</v>
      </c>
      <c r="D175" s="300">
        <v>14900</v>
      </c>
      <c r="E175" s="301">
        <v>0</v>
      </c>
      <c r="F175" s="300">
        <v>1000</v>
      </c>
      <c r="G175" s="300">
        <v>0</v>
      </c>
      <c r="H175" s="300">
        <v>47329</v>
      </c>
      <c r="I175" s="300">
        <v>76271.859735434598</v>
      </c>
      <c r="J175" s="300">
        <v>1718501</v>
      </c>
      <c r="K175" s="300">
        <v>4205</v>
      </c>
      <c r="L175" s="300">
        <v>4203</v>
      </c>
      <c r="M175" s="300">
        <v>1717683.6392390013</v>
      </c>
      <c r="N175" s="300">
        <v>1757973.5396643199</v>
      </c>
      <c r="O175" s="300">
        <v>1757973.5396643199</v>
      </c>
      <c r="P175" s="300">
        <v>1356910.125</v>
      </c>
      <c r="Q175" s="300">
        <v>0</v>
      </c>
      <c r="R175" s="300">
        <v>0</v>
      </c>
      <c r="S175" s="300">
        <v>1834245.3993997546</v>
      </c>
      <c r="T175" s="302">
        <v>2.8463591860956899E-4</v>
      </c>
      <c r="U175" s="300">
        <v>0</v>
      </c>
      <c r="V175" s="300">
        <v>0</v>
      </c>
      <c r="W175" s="300">
        <v>0</v>
      </c>
      <c r="X175" s="303">
        <v>1834245</v>
      </c>
      <c r="Y175" s="24">
        <v>614</v>
      </c>
    </row>
    <row r="176" spans="1:25" s="304" customFormat="1" x14ac:dyDescent="0.2">
      <c r="A176" s="24">
        <v>622</v>
      </c>
      <c r="B176" s="24" t="s">
        <v>336</v>
      </c>
      <c r="C176" s="31" t="s">
        <v>473</v>
      </c>
      <c r="D176" s="300">
        <v>73924</v>
      </c>
      <c r="E176" s="301">
        <v>1</v>
      </c>
      <c r="F176" s="300">
        <v>981000</v>
      </c>
      <c r="G176" s="300">
        <v>1353808.7004265683</v>
      </c>
      <c r="H176" s="300">
        <v>647014</v>
      </c>
      <c r="I176" s="300">
        <v>1042679.1407987172</v>
      </c>
      <c r="J176" s="300">
        <v>35656788</v>
      </c>
      <c r="K176" s="300">
        <v>24712</v>
      </c>
      <c r="L176" s="300">
        <v>24776</v>
      </c>
      <c r="M176" s="300">
        <v>35749133.193913884</v>
      </c>
      <c r="N176" s="300">
        <v>36587663.051083833</v>
      </c>
      <c r="O176" s="300">
        <v>0</v>
      </c>
      <c r="P176" s="300">
        <v>36379640</v>
      </c>
      <c r="Q176" s="300">
        <v>36379640</v>
      </c>
      <c r="R176" s="300">
        <v>37049087.178041011</v>
      </c>
      <c r="S176" s="300">
        <v>39445575.0192663</v>
      </c>
      <c r="T176" s="302">
        <v>6.1211152468288602E-3</v>
      </c>
      <c r="U176" s="300">
        <v>0</v>
      </c>
      <c r="V176" s="300">
        <v>0</v>
      </c>
      <c r="W176" s="300">
        <v>0</v>
      </c>
      <c r="X176" s="303">
        <v>39445575</v>
      </c>
      <c r="Y176" s="24">
        <v>622</v>
      </c>
    </row>
    <row r="177" spans="1:25" s="304" customFormat="1" x14ac:dyDescent="0.2">
      <c r="A177" s="24">
        <v>626</v>
      </c>
      <c r="B177" s="24" t="s">
        <v>340</v>
      </c>
      <c r="C177" s="31" t="s">
        <v>472</v>
      </c>
      <c r="D177" s="300">
        <v>25650</v>
      </c>
      <c r="E177" s="301">
        <v>0.42599999999999993</v>
      </c>
      <c r="F177" s="300">
        <v>6000</v>
      </c>
      <c r="G177" s="300">
        <v>3527.3547790930766</v>
      </c>
      <c r="H177" s="300">
        <v>46916</v>
      </c>
      <c r="I177" s="300">
        <v>75606.299971426604</v>
      </c>
      <c r="J177" s="300">
        <v>4701359</v>
      </c>
      <c r="K177" s="300">
        <v>7532</v>
      </c>
      <c r="L177" s="300">
        <v>7565</v>
      </c>
      <c r="M177" s="300">
        <v>4721957.0943972385</v>
      </c>
      <c r="N177" s="300">
        <v>4832715.0807923228</v>
      </c>
      <c r="O177" s="300">
        <v>2773978.4563747938</v>
      </c>
      <c r="P177" s="300">
        <v>4758925.5</v>
      </c>
      <c r="Q177" s="300">
        <v>2027302.2629999998</v>
      </c>
      <c r="R177" s="300">
        <v>2064608.06863748</v>
      </c>
      <c r="S177" s="300">
        <v>4917720.1797627937</v>
      </c>
      <c r="T177" s="302">
        <v>7.6312569806071765E-4</v>
      </c>
      <c r="U177" s="300">
        <v>163862</v>
      </c>
      <c r="V177" s="300">
        <v>0</v>
      </c>
      <c r="W177" s="300">
        <v>20482.75</v>
      </c>
      <c r="X177" s="303">
        <v>4897237</v>
      </c>
      <c r="Y177" s="24">
        <v>626</v>
      </c>
    </row>
    <row r="178" spans="1:25" s="304" customFormat="1" x14ac:dyDescent="0.2">
      <c r="A178" s="24">
        <v>627</v>
      </c>
      <c r="B178" s="24" t="s">
        <v>346</v>
      </c>
      <c r="C178" s="31" t="s">
        <v>472</v>
      </c>
      <c r="D178" s="300">
        <v>30479</v>
      </c>
      <c r="E178" s="301">
        <v>0.61916000000000004</v>
      </c>
      <c r="F178" s="300">
        <v>7000</v>
      </c>
      <c r="G178" s="300">
        <v>5981.2124002984701</v>
      </c>
      <c r="H178" s="300">
        <v>173435</v>
      </c>
      <c r="I178" s="300">
        <v>279494.81276205077</v>
      </c>
      <c r="J178" s="300">
        <v>4391322</v>
      </c>
      <c r="K178" s="300">
        <v>8652</v>
      </c>
      <c r="L178" s="300">
        <v>9080</v>
      </c>
      <c r="M178" s="300">
        <v>4608553.3703190014</v>
      </c>
      <c r="N178" s="300">
        <v>4716651.3647070611</v>
      </c>
      <c r="O178" s="300">
        <v>1796289.5057350369</v>
      </c>
      <c r="P178" s="300">
        <v>5596300</v>
      </c>
      <c r="Q178" s="300">
        <v>3465005.1080000005</v>
      </c>
      <c r="R178" s="300">
        <v>3528767.0883672689</v>
      </c>
      <c r="S178" s="300">
        <v>5610532.6192646548</v>
      </c>
      <c r="T178" s="302">
        <v>8.7063547031162854E-4</v>
      </c>
      <c r="U178" s="300">
        <v>0</v>
      </c>
      <c r="V178" s="300">
        <v>0</v>
      </c>
      <c r="W178" s="300">
        <v>0</v>
      </c>
      <c r="X178" s="303">
        <v>5610533</v>
      </c>
      <c r="Y178" s="24">
        <v>627</v>
      </c>
    </row>
    <row r="179" spans="1:25" s="304" customFormat="1" x14ac:dyDescent="0.2">
      <c r="A179" s="24">
        <v>629</v>
      </c>
      <c r="B179" s="24" t="s">
        <v>348</v>
      </c>
      <c r="C179" s="31" t="s">
        <v>472</v>
      </c>
      <c r="D179" s="300">
        <v>26949</v>
      </c>
      <c r="E179" s="301">
        <v>0.47795999999999994</v>
      </c>
      <c r="F179" s="300">
        <v>2000</v>
      </c>
      <c r="G179" s="300">
        <v>1319.1975666786598</v>
      </c>
      <c r="H179" s="300">
        <v>86496</v>
      </c>
      <c r="I179" s="300">
        <v>139390.45362623659</v>
      </c>
      <c r="J179" s="300">
        <v>5180734</v>
      </c>
      <c r="K179" s="300">
        <v>7280</v>
      </c>
      <c r="L179" s="300">
        <v>7854</v>
      </c>
      <c r="M179" s="300">
        <v>5589214.9500000002</v>
      </c>
      <c r="N179" s="300">
        <v>5720315.2927214168</v>
      </c>
      <c r="O179" s="300">
        <v>2986233.3954122886</v>
      </c>
      <c r="P179" s="300">
        <v>8728608</v>
      </c>
      <c r="Q179" s="300">
        <v>4171925.4796799994</v>
      </c>
      <c r="R179" s="300">
        <v>4248695.9958085036</v>
      </c>
      <c r="S179" s="300">
        <v>7375639.0424137078</v>
      </c>
      <c r="T179" s="302">
        <v>1.1445424886206796E-3</v>
      </c>
      <c r="U179" s="300">
        <v>111411</v>
      </c>
      <c r="V179" s="300">
        <v>0</v>
      </c>
      <c r="W179" s="300">
        <v>13926.375</v>
      </c>
      <c r="X179" s="303">
        <v>7361713</v>
      </c>
      <c r="Y179" s="24">
        <v>629</v>
      </c>
    </row>
    <row r="180" spans="1:25" s="304" customFormat="1" x14ac:dyDescent="0.2">
      <c r="A180" s="24">
        <v>632</v>
      </c>
      <c r="B180" s="24" t="s">
        <v>367</v>
      </c>
      <c r="C180" s="31" t="s">
        <v>473</v>
      </c>
      <c r="D180" s="300">
        <v>52694</v>
      </c>
      <c r="E180" s="301">
        <v>1</v>
      </c>
      <c r="F180" s="300">
        <v>87000</v>
      </c>
      <c r="G180" s="300">
        <v>120062.54529776906</v>
      </c>
      <c r="H180" s="300">
        <v>282644</v>
      </c>
      <c r="I180" s="300">
        <v>455487.83035902248</v>
      </c>
      <c r="J180" s="300">
        <v>7879486</v>
      </c>
      <c r="K180" s="300">
        <v>15811</v>
      </c>
      <c r="L180" s="300">
        <v>16003</v>
      </c>
      <c r="M180" s="300">
        <v>7975170.1004364053</v>
      </c>
      <c r="N180" s="300">
        <v>8162235.2862956123</v>
      </c>
      <c r="O180" s="300">
        <v>0</v>
      </c>
      <c r="P180" s="300">
        <v>8279498.5</v>
      </c>
      <c r="Q180" s="300">
        <v>8279498.5</v>
      </c>
      <c r="R180" s="300">
        <v>8431855.3376822807</v>
      </c>
      <c r="S180" s="300">
        <v>9007405.7133390736</v>
      </c>
      <c r="T180" s="302">
        <v>1.3977580101028713E-3</v>
      </c>
      <c r="U180" s="300">
        <v>143605</v>
      </c>
      <c r="V180" s="300">
        <v>322711</v>
      </c>
      <c r="W180" s="300">
        <v>58289.5</v>
      </c>
      <c r="X180" s="303">
        <v>8949116</v>
      </c>
      <c r="Y180" s="24">
        <v>632</v>
      </c>
    </row>
    <row r="181" spans="1:25" s="304" customFormat="1" x14ac:dyDescent="0.2">
      <c r="A181" s="24">
        <v>637</v>
      </c>
      <c r="B181" s="24" t="s">
        <v>377</v>
      </c>
      <c r="C181" s="31" t="s">
        <v>473</v>
      </c>
      <c r="D181" s="300">
        <v>125267</v>
      </c>
      <c r="E181" s="301">
        <v>1</v>
      </c>
      <c r="F181" s="300">
        <v>27000</v>
      </c>
      <c r="G181" s="300">
        <v>37260.789919997296</v>
      </c>
      <c r="H181" s="300">
        <v>1020592</v>
      </c>
      <c r="I181" s="300">
        <v>1644709.3720785708</v>
      </c>
      <c r="J181" s="300">
        <v>41152608</v>
      </c>
      <c r="K181" s="300">
        <v>40982</v>
      </c>
      <c r="L181" s="300">
        <v>40618</v>
      </c>
      <c r="M181" s="300">
        <v>40787092.668586209</v>
      </c>
      <c r="N181" s="300">
        <v>41743792.647974513</v>
      </c>
      <c r="O181" s="300">
        <v>0</v>
      </c>
      <c r="P181" s="300">
        <v>43618984</v>
      </c>
      <c r="Q181" s="300">
        <v>43618984</v>
      </c>
      <c r="R181" s="300">
        <v>44421647.405900002</v>
      </c>
      <c r="S181" s="300">
        <v>46103617.567898564</v>
      </c>
      <c r="T181" s="302">
        <v>7.1543020044959127E-3</v>
      </c>
      <c r="U181" s="300">
        <v>767581</v>
      </c>
      <c r="V181" s="300">
        <v>594974</v>
      </c>
      <c r="W181" s="300">
        <v>170319.375</v>
      </c>
      <c r="X181" s="303">
        <v>45933299</v>
      </c>
      <c r="Y181" s="24">
        <v>637</v>
      </c>
    </row>
    <row r="182" spans="1:25" s="304" customFormat="1" x14ac:dyDescent="0.2">
      <c r="A182" s="24">
        <v>638</v>
      </c>
      <c r="B182" s="24" t="s">
        <v>378</v>
      </c>
      <c r="C182" s="31" t="s">
        <v>471</v>
      </c>
      <c r="D182" s="300">
        <v>8843</v>
      </c>
      <c r="E182" s="301">
        <v>0</v>
      </c>
      <c r="F182" s="300">
        <v>12000</v>
      </c>
      <c r="G182" s="300">
        <v>0</v>
      </c>
      <c r="H182" s="300">
        <v>44632</v>
      </c>
      <c r="I182" s="300">
        <v>71925.577208728617</v>
      </c>
      <c r="J182" s="300">
        <v>671271</v>
      </c>
      <c r="K182" s="300">
        <v>2425</v>
      </c>
      <c r="L182" s="300">
        <v>2525</v>
      </c>
      <c r="M182" s="300">
        <v>698952.27835051552</v>
      </c>
      <c r="N182" s="300">
        <v>715346.86758306366</v>
      </c>
      <c r="O182" s="300">
        <v>715346.86758306366</v>
      </c>
      <c r="P182" s="300">
        <v>910715.875</v>
      </c>
      <c r="Q182" s="300">
        <v>0</v>
      </c>
      <c r="R182" s="300">
        <v>0</v>
      </c>
      <c r="S182" s="300">
        <v>787272.44479179231</v>
      </c>
      <c r="T182" s="302">
        <v>1.2216795832915473E-4</v>
      </c>
      <c r="U182" s="300">
        <v>0</v>
      </c>
      <c r="V182" s="300">
        <v>0</v>
      </c>
      <c r="W182" s="300">
        <v>0</v>
      </c>
      <c r="X182" s="303">
        <v>787272</v>
      </c>
      <c r="Y182" s="24">
        <v>638</v>
      </c>
    </row>
    <row r="183" spans="1:25" s="304" customFormat="1" x14ac:dyDescent="0.2">
      <c r="A183" s="24">
        <v>642</v>
      </c>
      <c r="B183" s="24" t="s">
        <v>384</v>
      </c>
      <c r="C183" s="31" t="s">
        <v>473</v>
      </c>
      <c r="D183" s="300">
        <v>44775</v>
      </c>
      <c r="E183" s="301">
        <v>1</v>
      </c>
      <c r="F183" s="300">
        <v>41000</v>
      </c>
      <c r="G183" s="300">
        <v>56581.199508144033</v>
      </c>
      <c r="H183" s="300">
        <v>772899</v>
      </c>
      <c r="I183" s="300">
        <v>1245545.9468329707</v>
      </c>
      <c r="J183" s="300">
        <v>15949797</v>
      </c>
      <c r="K183" s="300">
        <v>13750</v>
      </c>
      <c r="L183" s="300">
        <v>13803</v>
      </c>
      <c r="M183" s="300">
        <v>16011276.217527274</v>
      </c>
      <c r="N183" s="300">
        <v>16386835.901365357</v>
      </c>
      <c r="O183" s="300">
        <v>0</v>
      </c>
      <c r="P183" s="300">
        <v>16761508</v>
      </c>
      <c r="Q183" s="300">
        <v>16761508</v>
      </c>
      <c r="R183" s="300">
        <v>17069948.221791968</v>
      </c>
      <c r="S183" s="300">
        <v>18372075.368133083</v>
      </c>
      <c r="T183" s="302">
        <v>2.8509557940742656E-3</v>
      </c>
      <c r="U183" s="300">
        <v>0</v>
      </c>
      <c r="V183" s="300">
        <v>0</v>
      </c>
      <c r="W183" s="300">
        <v>0</v>
      </c>
      <c r="X183" s="303">
        <v>18372075</v>
      </c>
      <c r="Y183" s="24">
        <v>642</v>
      </c>
    </row>
    <row r="184" spans="1:25" s="304" customFormat="1" x14ac:dyDescent="0.2">
      <c r="A184" s="24">
        <v>654</v>
      </c>
      <c r="B184" s="24" t="s">
        <v>54</v>
      </c>
      <c r="C184" s="31" t="s">
        <v>472</v>
      </c>
      <c r="D184" s="300">
        <v>22818</v>
      </c>
      <c r="E184" s="301">
        <v>0.31272</v>
      </c>
      <c r="F184" s="300">
        <v>7000</v>
      </c>
      <c r="G184" s="300">
        <v>3020.9392432026252</v>
      </c>
      <c r="H184" s="300">
        <v>226396</v>
      </c>
      <c r="I184" s="300">
        <v>364842.78046574938</v>
      </c>
      <c r="J184" s="300">
        <v>2802135</v>
      </c>
      <c r="K184" s="300">
        <v>6667</v>
      </c>
      <c r="L184" s="300">
        <v>6645</v>
      </c>
      <c r="M184" s="300">
        <v>2792888.4168291586</v>
      </c>
      <c r="N184" s="300">
        <v>2858398.2660484975</v>
      </c>
      <c r="O184" s="300">
        <v>1964519.9602898115</v>
      </c>
      <c r="P184" s="300">
        <v>3287266.75</v>
      </c>
      <c r="Q184" s="300">
        <v>1027994.05806</v>
      </c>
      <c r="R184" s="300">
        <v>1046910.8950933295</v>
      </c>
      <c r="S184" s="300">
        <v>3379294.5750920926</v>
      </c>
      <c r="T184" s="302">
        <v>5.2439472708964486E-4</v>
      </c>
      <c r="U184" s="300">
        <v>0</v>
      </c>
      <c r="V184" s="300">
        <v>0</v>
      </c>
      <c r="W184" s="300">
        <v>0</v>
      </c>
      <c r="X184" s="303">
        <v>3379295</v>
      </c>
      <c r="Y184" s="24">
        <v>654</v>
      </c>
    </row>
    <row r="185" spans="1:25" s="304" customFormat="1" x14ac:dyDescent="0.2">
      <c r="A185" s="24">
        <v>664</v>
      </c>
      <c r="B185" s="24" t="s">
        <v>120</v>
      </c>
      <c r="C185" s="31" t="s">
        <v>472</v>
      </c>
      <c r="D185" s="300">
        <v>38594</v>
      </c>
      <c r="E185" s="301">
        <v>0.94376000000000004</v>
      </c>
      <c r="F185" s="300">
        <v>133000</v>
      </c>
      <c r="G185" s="300">
        <v>173221.38265263906</v>
      </c>
      <c r="H185" s="300">
        <v>547888</v>
      </c>
      <c r="I185" s="300">
        <v>882935.12828768394</v>
      </c>
      <c r="J185" s="300">
        <v>10746059</v>
      </c>
      <c r="K185" s="300">
        <v>12281</v>
      </c>
      <c r="L185" s="300">
        <v>12417</v>
      </c>
      <c r="M185" s="300">
        <v>10865061.037619086</v>
      </c>
      <c r="N185" s="300">
        <v>11119911.358900962</v>
      </c>
      <c r="O185" s="300">
        <v>625383.81482458964</v>
      </c>
      <c r="P185" s="300">
        <v>11576278</v>
      </c>
      <c r="Q185" s="300">
        <v>10925228.12528</v>
      </c>
      <c r="R185" s="300">
        <v>11126270.882655362</v>
      </c>
      <c r="S185" s="300">
        <v>12807811.208420275</v>
      </c>
      <c r="T185" s="302">
        <v>1.9875002057410784E-3</v>
      </c>
      <c r="U185" s="300">
        <v>0</v>
      </c>
      <c r="V185" s="300">
        <v>0</v>
      </c>
      <c r="W185" s="300">
        <v>0</v>
      </c>
      <c r="X185" s="303">
        <v>12807811</v>
      </c>
      <c r="Y185" s="24">
        <v>664</v>
      </c>
    </row>
    <row r="186" spans="1:25" s="304" customFormat="1" x14ac:dyDescent="0.2">
      <c r="A186" s="24">
        <v>668</v>
      </c>
      <c r="B186" s="24" t="s">
        <v>353</v>
      </c>
      <c r="C186" s="31" t="s">
        <v>472</v>
      </c>
      <c r="D186" s="300">
        <v>19581</v>
      </c>
      <c r="E186" s="301">
        <v>0.18323999999999996</v>
      </c>
      <c r="F186" s="300">
        <v>16000</v>
      </c>
      <c r="G186" s="300">
        <v>4046.0249747794383</v>
      </c>
      <c r="H186" s="300">
        <v>259125</v>
      </c>
      <c r="I186" s="300">
        <v>417586.37735731772</v>
      </c>
      <c r="J186" s="300">
        <v>2825699</v>
      </c>
      <c r="K186" s="300">
        <v>5892</v>
      </c>
      <c r="L186" s="300">
        <v>5960</v>
      </c>
      <c r="M186" s="300">
        <v>2858310.597420231</v>
      </c>
      <c r="N186" s="300">
        <v>2925354.9859932717</v>
      </c>
      <c r="O186" s="300">
        <v>2389312.9383598645</v>
      </c>
      <c r="P186" s="300">
        <v>2881137.75</v>
      </c>
      <c r="Q186" s="300">
        <v>527939.6813099999</v>
      </c>
      <c r="R186" s="300">
        <v>537654.66831451259</v>
      </c>
      <c r="S186" s="300">
        <v>3348600.0090064742</v>
      </c>
      <c r="T186" s="302">
        <v>5.196315825196973E-4</v>
      </c>
      <c r="U186" s="300">
        <v>0</v>
      </c>
      <c r="V186" s="300">
        <v>0</v>
      </c>
      <c r="W186" s="300">
        <v>0</v>
      </c>
      <c r="X186" s="303">
        <v>3348600</v>
      </c>
      <c r="Y186" s="24">
        <v>668</v>
      </c>
    </row>
    <row r="187" spans="1:25" s="304" customFormat="1" x14ac:dyDescent="0.2">
      <c r="A187" s="24">
        <v>677</v>
      </c>
      <c r="B187" s="24" t="s">
        <v>166</v>
      </c>
      <c r="C187" s="31" t="s">
        <v>472</v>
      </c>
      <c r="D187" s="300">
        <v>27575</v>
      </c>
      <c r="E187" s="301">
        <v>0.503</v>
      </c>
      <c r="F187" s="300">
        <v>108000</v>
      </c>
      <c r="G187" s="300">
        <v>74968.709319034548</v>
      </c>
      <c r="H187" s="300">
        <v>255171</v>
      </c>
      <c r="I187" s="300">
        <v>411214.40809124598</v>
      </c>
      <c r="J187" s="300">
        <v>4050095</v>
      </c>
      <c r="K187" s="300">
        <v>8459</v>
      </c>
      <c r="L187" s="300">
        <v>8424</v>
      </c>
      <c r="M187" s="300">
        <v>4033337.3070102851</v>
      </c>
      <c r="N187" s="300">
        <v>4127943.0625574253</v>
      </c>
      <c r="O187" s="300">
        <v>2051587.7020910403</v>
      </c>
      <c r="P187" s="300">
        <v>5311491.5</v>
      </c>
      <c r="Q187" s="300">
        <v>2671680.2245</v>
      </c>
      <c r="R187" s="300">
        <v>2720843.6793038272</v>
      </c>
      <c r="S187" s="300">
        <v>5258614.4988051485</v>
      </c>
      <c r="T187" s="302">
        <v>8.160252542930281E-4</v>
      </c>
      <c r="U187" s="300">
        <v>0</v>
      </c>
      <c r="V187" s="300">
        <v>0</v>
      </c>
      <c r="W187" s="300">
        <v>0</v>
      </c>
      <c r="X187" s="303">
        <v>5258614</v>
      </c>
      <c r="Y187" s="24">
        <v>677</v>
      </c>
    </row>
    <row r="188" spans="1:25" s="304" customFormat="1" x14ac:dyDescent="0.2">
      <c r="A188" s="24">
        <v>678</v>
      </c>
      <c r="B188" s="24" t="s">
        <v>170</v>
      </c>
      <c r="C188" s="31" t="s">
        <v>471</v>
      </c>
      <c r="D188" s="300">
        <v>12882</v>
      </c>
      <c r="E188" s="301">
        <v>0</v>
      </c>
      <c r="F188" s="300">
        <v>12000</v>
      </c>
      <c r="G188" s="300">
        <v>0</v>
      </c>
      <c r="H188" s="300">
        <v>110029.66</v>
      </c>
      <c r="I188" s="300">
        <v>177315.53158227637</v>
      </c>
      <c r="J188" s="300">
        <v>1185334.4899999998</v>
      </c>
      <c r="K188" s="300">
        <v>3660</v>
      </c>
      <c r="L188" s="300">
        <v>3703</v>
      </c>
      <c r="M188" s="300">
        <v>1199260.5509480874</v>
      </c>
      <c r="N188" s="300">
        <v>1227390.3456774114</v>
      </c>
      <c r="O188" s="300">
        <v>1227390.3456774114</v>
      </c>
      <c r="P188" s="300">
        <v>1581459.875</v>
      </c>
      <c r="Q188" s="300">
        <v>0</v>
      </c>
      <c r="R188" s="300">
        <v>0</v>
      </c>
      <c r="S188" s="300">
        <v>1404705.8772596878</v>
      </c>
      <c r="T188" s="302">
        <v>2.179805100674716E-4</v>
      </c>
      <c r="U188" s="300">
        <v>0</v>
      </c>
      <c r="V188" s="300">
        <v>0</v>
      </c>
      <c r="W188" s="300">
        <v>0</v>
      </c>
      <c r="X188" s="303">
        <v>1404706</v>
      </c>
      <c r="Y188" s="24">
        <v>678</v>
      </c>
    </row>
    <row r="189" spans="1:25" s="304" customFormat="1" x14ac:dyDescent="0.2">
      <c r="A189" s="24">
        <v>687</v>
      </c>
      <c r="B189" s="24" t="s">
        <v>211</v>
      </c>
      <c r="C189" s="31" t="s">
        <v>473</v>
      </c>
      <c r="D189" s="300">
        <v>48964</v>
      </c>
      <c r="E189" s="301">
        <v>1</v>
      </c>
      <c r="F189" s="300">
        <v>71000</v>
      </c>
      <c r="G189" s="300">
        <v>97982.07719702991</v>
      </c>
      <c r="H189" s="300">
        <v>475631</v>
      </c>
      <c r="I189" s="300">
        <v>766491.17703362624</v>
      </c>
      <c r="J189" s="300">
        <v>18405070</v>
      </c>
      <c r="K189" s="300">
        <v>16232</v>
      </c>
      <c r="L189" s="300">
        <v>16267</v>
      </c>
      <c r="M189" s="300">
        <v>18444755.648718581</v>
      </c>
      <c r="N189" s="300">
        <v>18877394.902816292</v>
      </c>
      <c r="O189" s="300">
        <v>0</v>
      </c>
      <c r="P189" s="300">
        <v>18377786</v>
      </c>
      <c r="Q189" s="300">
        <v>18377786</v>
      </c>
      <c r="R189" s="300">
        <v>18715968.482738741</v>
      </c>
      <c r="S189" s="300">
        <v>19580441.736969396</v>
      </c>
      <c r="T189" s="302">
        <v>3.0384685835424504E-3</v>
      </c>
      <c r="U189" s="300">
        <v>241994</v>
      </c>
      <c r="V189" s="300">
        <v>355943</v>
      </c>
      <c r="W189" s="300">
        <v>74742.125</v>
      </c>
      <c r="X189" s="303">
        <v>19505700</v>
      </c>
      <c r="Y189" s="24">
        <v>687</v>
      </c>
    </row>
    <row r="190" spans="1:25" s="304" customFormat="1" x14ac:dyDescent="0.2">
      <c r="A190" s="24">
        <v>703</v>
      </c>
      <c r="B190" s="24" t="s">
        <v>265</v>
      </c>
      <c r="C190" s="31" t="s">
        <v>472</v>
      </c>
      <c r="D190" s="300">
        <v>22896</v>
      </c>
      <c r="E190" s="301">
        <v>0.31584000000000001</v>
      </c>
      <c r="F190" s="300">
        <v>5000</v>
      </c>
      <c r="G190" s="300">
        <v>2179.3422015429533</v>
      </c>
      <c r="H190" s="300">
        <v>229796</v>
      </c>
      <c r="I190" s="300">
        <v>370321.96496363601</v>
      </c>
      <c r="J190" s="300">
        <v>3177568</v>
      </c>
      <c r="K190" s="300">
        <v>6672</v>
      </c>
      <c r="L190" s="300">
        <v>6729</v>
      </c>
      <c r="M190" s="300">
        <v>3204714.4892086331</v>
      </c>
      <c r="N190" s="300">
        <v>3279884.1099188803</v>
      </c>
      <c r="O190" s="300">
        <v>2243965.5126421009</v>
      </c>
      <c r="P190" s="300">
        <v>4091224</v>
      </c>
      <c r="Q190" s="300">
        <v>1292172.1881600001</v>
      </c>
      <c r="R190" s="300">
        <v>1315950.3515752179</v>
      </c>
      <c r="S190" s="300">
        <v>3932417.171382498</v>
      </c>
      <c r="T190" s="302">
        <v>6.1022760329604016E-4</v>
      </c>
      <c r="U190" s="300">
        <v>0</v>
      </c>
      <c r="V190" s="300">
        <v>0</v>
      </c>
      <c r="W190" s="300">
        <v>0</v>
      </c>
      <c r="X190" s="303">
        <v>3932417</v>
      </c>
      <c r="Y190" s="24">
        <v>703</v>
      </c>
    </row>
    <row r="191" spans="1:25" s="304" customFormat="1" x14ac:dyDescent="0.2">
      <c r="A191" s="24">
        <v>715</v>
      </c>
      <c r="B191" s="24" t="s">
        <v>308</v>
      </c>
      <c r="C191" s="31" t="s">
        <v>473</v>
      </c>
      <c r="D191" s="300">
        <v>54463</v>
      </c>
      <c r="E191" s="301">
        <v>1</v>
      </c>
      <c r="F191" s="300">
        <v>76000</v>
      </c>
      <c r="G191" s="300">
        <v>104882.2234785109</v>
      </c>
      <c r="H191" s="300">
        <v>439395</v>
      </c>
      <c r="I191" s="300">
        <v>708095.96248497302</v>
      </c>
      <c r="J191" s="300">
        <v>14855178</v>
      </c>
      <c r="K191" s="300">
        <v>17254</v>
      </c>
      <c r="L191" s="300">
        <v>17260</v>
      </c>
      <c r="M191" s="300">
        <v>14860343.820563348</v>
      </c>
      <c r="N191" s="300">
        <v>15208907.292403689</v>
      </c>
      <c r="O191" s="300">
        <v>0</v>
      </c>
      <c r="P191" s="300">
        <v>14765337</v>
      </c>
      <c r="Q191" s="300">
        <v>14765337</v>
      </c>
      <c r="R191" s="300">
        <v>15037044.284279739</v>
      </c>
      <c r="S191" s="300">
        <v>15850022.470243223</v>
      </c>
      <c r="T191" s="302">
        <v>2.4595867637320205E-3</v>
      </c>
      <c r="U191" s="300">
        <v>0</v>
      </c>
      <c r="V191" s="300">
        <v>0</v>
      </c>
      <c r="W191" s="300">
        <v>0</v>
      </c>
      <c r="X191" s="303">
        <v>15850022</v>
      </c>
      <c r="Y191" s="24">
        <v>715</v>
      </c>
    </row>
    <row r="192" spans="1:25" s="304" customFormat="1" x14ac:dyDescent="0.2">
      <c r="A192" s="24">
        <v>716</v>
      </c>
      <c r="B192" s="24" t="s">
        <v>312</v>
      </c>
      <c r="C192" s="31" t="s">
        <v>472</v>
      </c>
      <c r="D192" s="300">
        <v>26085</v>
      </c>
      <c r="E192" s="301">
        <v>0.44340000000000002</v>
      </c>
      <c r="F192" s="300">
        <v>1000</v>
      </c>
      <c r="G192" s="300">
        <v>611.90497224173339</v>
      </c>
      <c r="H192" s="300">
        <v>318496</v>
      </c>
      <c r="I192" s="300">
        <v>513264.219364385</v>
      </c>
      <c r="J192" s="300">
        <v>4208508</v>
      </c>
      <c r="K192" s="300">
        <v>7463</v>
      </c>
      <c r="L192" s="300">
        <v>7601</v>
      </c>
      <c r="M192" s="300">
        <v>4286328.4614766175</v>
      </c>
      <c r="N192" s="300">
        <v>4386868.364726563</v>
      </c>
      <c r="O192" s="300">
        <v>2441730.9318068051</v>
      </c>
      <c r="P192" s="300">
        <v>5050350.5</v>
      </c>
      <c r="Q192" s="300">
        <v>2239325.4117000001</v>
      </c>
      <c r="R192" s="300">
        <v>2280532.8034602841</v>
      </c>
      <c r="S192" s="300">
        <v>5236139.8596037161</v>
      </c>
      <c r="T192" s="302">
        <v>8.1253766774838599E-4</v>
      </c>
      <c r="U192" s="300">
        <v>0</v>
      </c>
      <c r="V192" s="300">
        <v>0</v>
      </c>
      <c r="W192" s="300">
        <v>0</v>
      </c>
      <c r="X192" s="303">
        <v>5236140</v>
      </c>
      <c r="Y192" s="24">
        <v>716</v>
      </c>
    </row>
    <row r="193" spans="1:25" s="304" customFormat="1" x14ac:dyDescent="0.2">
      <c r="A193" s="24">
        <v>717</v>
      </c>
      <c r="B193" s="24" t="s">
        <v>330</v>
      </c>
      <c r="C193" s="31" t="s">
        <v>472</v>
      </c>
      <c r="D193" s="300">
        <v>21953</v>
      </c>
      <c r="E193" s="301">
        <v>0.27811999999999992</v>
      </c>
      <c r="F193" s="300">
        <v>46000</v>
      </c>
      <c r="G193" s="300">
        <v>17655.431891010507</v>
      </c>
      <c r="H193" s="300">
        <v>131249</v>
      </c>
      <c r="I193" s="300">
        <v>211511.02534209588</v>
      </c>
      <c r="J193" s="300">
        <v>2288399</v>
      </c>
      <c r="K193" s="300">
        <v>5906</v>
      </c>
      <c r="L193" s="300">
        <v>5888</v>
      </c>
      <c r="M193" s="300">
        <v>2281424.5364036574</v>
      </c>
      <c r="N193" s="300">
        <v>2334937.5147541445</v>
      </c>
      <c r="O193" s="300">
        <v>1685544.693150722</v>
      </c>
      <c r="P193" s="300">
        <v>2583059.75</v>
      </c>
      <c r="Q193" s="300">
        <v>718400.5776699998</v>
      </c>
      <c r="R193" s="300">
        <v>731620.36872412288</v>
      </c>
      <c r="S193" s="300">
        <v>2646331.5191079513</v>
      </c>
      <c r="T193" s="302">
        <v>4.1065443213500295E-4</v>
      </c>
      <c r="U193" s="300">
        <v>62217</v>
      </c>
      <c r="V193" s="300">
        <v>112509</v>
      </c>
      <c r="W193" s="300">
        <v>21840.75</v>
      </c>
      <c r="X193" s="303">
        <v>2624491</v>
      </c>
      <c r="Y193" s="24">
        <v>717</v>
      </c>
    </row>
    <row r="194" spans="1:25" s="304" customFormat="1" x14ac:dyDescent="0.2">
      <c r="A194" s="24">
        <v>718</v>
      </c>
      <c r="B194" s="24" t="s">
        <v>338</v>
      </c>
      <c r="C194" s="31" t="s">
        <v>473</v>
      </c>
      <c r="D194" s="300">
        <v>44358</v>
      </c>
      <c r="E194" s="301">
        <v>1</v>
      </c>
      <c r="F194" s="300">
        <v>460000</v>
      </c>
      <c r="G194" s="300">
        <v>634813.45789625018</v>
      </c>
      <c r="H194" s="300">
        <v>355269</v>
      </c>
      <c r="I194" s="300">
        <v>572524.82275873388</v>
      </c>
      <c r="J194" s="300">
        <v>25212398</v>
      </c>
      <c r="K194" s="300">
        <v>15620</v>
      </c>
      <c r="L194" s="300">
        <v>15555</v>
      </c>
      <c r="M194" s="300">
        <v>25107480.850832265</v>
      </c>
      <c r="N194" s="300">
        <v>25696400.649741683</v>
      </c>
      <c r="O194" s="300">
        <v>0</v>
      </c>
      <c r="P194" s="300">
        <v>23280990</v>
      </c>
      <c r="Q194" s="300">
        <v>23280990</v>
      </c>
      <c r="R194" s="300">
        <v>23709399.765943289</v>
      </c>
      <c r="S194" s="300">
        <v>24916738.046598274</v>
      </c>
      <c r="T194" s="302">
        <v>3.8665484045746416E-3</v>
      </c>
      <c r="U194" s="300">
        <v>250676</v>
      </c>
      <c r="V194" s="300">
        <v>237429</v>
      </c>
      <c r="W194" s="300">
        <v>61013.125</v>
      </c>
      <c r="X194" s="303">
        <v>24855725</v>
      </c>
      <c r="Y194" s="24">
        <v>718</v>
      </c>
    </row>
    <row r="195" spans="1:25" s="304" customFormat="1" x14ac:dyDescent="0.2">
      <c r="A195" s="24">
        <v>736</v>
      </c>
      <c r="B195" s="24" t="s">
        <v>77</v>
      </c>
      <c r="C195" s="31" t="s">
        <v>473</v>
      </c>
      <c r="D195" s="300">
        <v>44720</v>
      </c>
      <c r="E195" s="301">
        <v>1</v>
      </c>
      <c r="F195" s="300">
        <v>29000</v>
      </c>
      <c r="G195" s="300">
        <v>40020.848432589686</v>
      </c>
      <c r="H195" s="300">
        <v>173585</v>
      </c>
      <c r="I195" s="300">
        <v>279736.54148989869</v>
      </c>
      <c r="J195" s="300">
        <v>6203522</v>
      </c>
      <c r="K195" s="300">
        <v>13405</v>
      </c>
      <c r="L195" s="300">
        <v>13394</v>
      </c>
      <c r="M195" s="300">
        <v>6198431.4560238719</v>
      </c>
      <c r="N195" s="300">
        <v>6343821.5502480948</v>
      </c>
      <c r="O195" s="300">
        <v>0</v>
      </c>
      <c r="P195" s="300">
        <v>7168204</v>
      </c>
      <c r="Q195" s="300">
        <v>7168204</v>
      </c>
      <c r="R195" s="300">
        <v>7300111.1310057584</v>
      </c>
      <c r="S195" s="300">
        <v>7619868.5209282469</v>
      </c>
      <c r="T195" s="302">
        <v>1.1824417151861492E-3</v>
      </c>
      <c r="U195" s="300">
        <v>0</v>
      </c>
      <c r="V195" s="300">
        <v>0</v>
      </c>
      <c r="W195" s="300">
        <v>0</v>
      </c>
      <c r="X195" s="303">
        <v>7619869</v>
      </c>
      <c r="Y195" s="24">
        <v>736</v>
      </c>
    </row>
    <row r="196" spans="1:25" s="304" customFormat="1" x14ac:dyDescent="0.2">
      <c r="A196" s="24">
        <v>737</v>
      </c>
      <c r="B196" s="24" t="s">
        <v>318</v>
      </c>
      <c r="C196" s="31" t="s">
        <v>472</v>
      </c>
      <c r="D196" s="300">
        <v>32060</v>
      </c>
      <c r="E196" s="301">
        <v>0.68240000000000001</v>
      </c>
      <c r="F196" s="300">
        <v>548000</v>
      </c>
      <c r="G196" s="300">
        <v>516069.11654409528</v>
      </c>
      <c r="H196" s="300">
        <v>477480</v>
      </c>
      <c r="I196" s="300">
        <v>769470.8864855651</v>
      </c>
      <c r="J196" s="300">
        <v>7986788</v>
      </c>
      <c r="K196" s="300">
        <v>9117</v>
      </c>
      <c r="L196" s="300">
        <v>9039</v>
      </c>
      <c r="M196" s="300">
        <v>7918457.4675880224</v>
      </c>
      <c r="N196" s="300">
        <v>8104192.4048041608</v>
      </c>
      <c r="O196" s="300">
        <v>2573891.5077658016</v>
      </c>
      <c r="P196" s="300">
        <v>7044361.5</v>
      </c>
      <c r="Q196" s="300">
        <v>4807072.2876000004</v>
      </c>
      <c r="R196" s="300">
        <v>4895530.5839870172</v>
      </c>
      <c r="S196" s="300">
        <v>8754962.0947824791</v>
      </c>
      <c r="T196" s="302">
        <v>1.3585841235070569E-3</v>
      </c>
      <c r="U196" s="300">
        <v>0</v>
      </c>
      <c r="V196" s="300">
        <v>0</v>
      </c>
      <c r="W196" s="300">
        <v>0</v>
      </c>
      <c r="X196" s="303">
        <v>8754962</v>
      </c>
      <c r="Y196" s="24">
        <v>737</v>
      </c>
    </row>
    <row r="197" spans="1:25" s="304" customFormat="1" x14ac:dyDescent="0.2">
      <c r="A197" s="24">
        <v>743</v>
      </c>
      <c r="B197" s="24" t="s">
        <v>27</v>
      </c>
      <c r="C197" s="31" t="s">
        <v>472</v>
      </c>
      <c r="D197" s="300">
        <v>16817</v>
      </c>
      <c r="E197" s="301">
        <v>7.2679999999999967E-2</v>
      </c>
      <c r="F197" s="300">
        <v>4000</v>
      </c>
      <c r="G197" s="300">
        <v>401.20210539042995</v>
      </c>
      <c r="H197" s="300">
        <v>128507</v>
      </c>
      <c r="I197" s="300">
        <v>207092.22419703554</v>
      </c>
      <c r="J197" s="300">
        <v>2769845</v>
      </c>
      <c r="K197" s="300">
        <v>4931</v>
      </c>
      <c r="L197" s="300">
        <v>4936</v>
      </c>
      <c r="M197" s="300">
        <v>2772653.6037314949</v>
      </c>
      <c r="N197" s="300">
        <v>2837688.8261998971</v>
      </c>
      <c r="O197" s="300">
        <v>2631445.6023116885</v>
      </c>
      <c r="P197" s="300">
        <v>2773017</v>
      </c>
      <c r="Q197" s="300">
        <v>201542.8755599999</v>
      </c>
      <c r="R197" s="300">
        <v>205251.60685305044</v>
      </c>
      <c r="S197" s="300">
        <v>3044190.6354671651</v>
      </c>
      <c r="T197" s="302">
        <v>4.7239371472998992E-4</v>
      </c>
      <c r="U197" s="300">
        <v>95857</v>
      </c>
      <c r="V197" s="300">
        <v>92489</v>
      </c>
      <c r="W197" s="300">
        <v>23543.25</v>
      </c>
      <c r="X197" s="303">
        <v>3020648</v>
      </c>
      <c r="Y197" s="24">
        <v>743</v>
      </c>
    </row>
    <row r="198" spans="1:25" s="304" customFormat="1" x14ac:dyDescent="0.2">
      <c r="A198" s="24">
        <v>744</v>
      </c>
      <c r="B198" s="24" t="s">
        <v>28</v>
      </c>
      <c r="C198" s="31" t="s">
        <v>471</v>
      </c>
      <c r="D198" s="300">
        <v>6899</v>
      </c>
      <c r="E198" s="301">
        <v>0</v>
      </c>
      <c r="F198" s="300">
        <v>147000</v>
      </c>
      <c r="G198" s="300">
        <v>0</v>
      </c>
      <c r="H198" s="300">
        <v>34071</v>
      </c>
      <c r="I198" s="300">
        <v>54906.263243381269</v>
      </c>
      <c r="J198" s="300">
        <v>944773</v>
      </c>
      <c r="K198" s="300">
        <v>1971</v>
      </c>
      <c r="L198" s="300">
        <v>1936</v>
      </c>
      <c r="M198" s="300">
        <v>927996.2090309487</v>
      </c>
      <c r="N198" s="300">
        <v>949763.24109832919</v>
      </c>
      <c r="O198" s="300">
        <v>949763.24109832919</v>
      </c>
      <c r="P198" s="300">
        <v>868043.1875</v>
      </c>
      <c r="Q198" s="300">
        <v>0</v>
      </c>
      <c r="R198" s="300">
        <v>0</v>
      </c>
      <c r="S198" s="300">
        <v>1004669.5043417105</v>
      </c>
      <c r="T198" s="302">
        <v>1.5590336350899579E-4</v>
      </c>
      <c r="U198" s="300">
        <v>0</v>
      </c>
      <c r="V198" s="300">
        <v>0</v>
      </c>
      <c r="W198" s="300">
        <v>0</v>
      </c>
      <c r="X198" s="303">
        <v>1004670</v>
      </c>
      <c r="Y198" s="24">
        <v>744</v>
      </c>
    </row>
    <row r="199" spans="1:25" s="304" customFormat="1" x14ac:dyDescent="0.2">
      <c r="A199" s="24">
        <v>748</v>
      </c>
      <c r="B199" s="24" t="s">
        <v>40</v>
      </c>
      <c r="C199" s="31" t="s">
        <v>473</v>
      </c>
      <c r="D199" s="300">
        <v>67514</v>
      </c>
      <c r="E199" s="301">
        <v>1</v>
      </c>
      <c r="F199" s="300">
        <v>959000</v>
      </c>
      <c r="G199" s="300">
        <v>1323448.056788052</v>
      </c>
      <c r="H199" s="300">
        <v>315843</v>
      </c>
      <c r="I199" s="300">
        <v>508988.84393118112</v>
      </c>
      <c r="J199" s="300">
        <v>27995328</v>
      </c>
      <c r="K199" s="300">
        <v>21560</v>
      </c>
      <c r="L199" s="300">
        <v>21515</v>
      </c>
      <c r="M199" s="300">
        <v>27936896.19294991</v>
      </c>
      <c r="N199" s="300">
        <v>28592182.614787802</v>
      </c>
      <c r="O199" s="300">
        <v>0</v>
      </c>
      <c r="P199" s="300">
        <v>28219864</v>
      </c>
      <c r="Q199" s="300">
        <v>28219864</v>
      </c>
      <c r="R199" s="300">
        <v>28739157.437744334</v>
      </c>
      <c r="S199" s="300">
        <v>30571594.338463567</v>
      </c>
      <c r="T199" s="302">
        <v>4.7440619672456464E-3</v>
      </c>
      <c r="U199" s="300">
        <v>0</v>
      </c>
      <c r="V199" s="300">
        <v>0</v>
      </c>
      <c r="W199" s="300">
        <v>0</v>
      </c>
      <c r="X199" s="303">
        <v>30571594</v>
      </c>
      <c r="Y199" s="24">
        <v>748</v>
      </c>
    </row>
    <row r="200" spans="1:25" s="304" customFormat="1" x14ac:dyDescent="0.2">
      <c r="A200" s="24">
        <v>753</v>
      </c>
      <c r="B200" s="24" t="s">
        <v>43</v>
      </c>
      <c r="C200" s="31" t="s">
        <v>472</v>
      </c>
      <c r="D200" s="300">
        <v>30216</v>
      </c>
      <c r="E200" s="301">
        <v>0.60863999999999996</v>
      </c>
      <c r="F200" s="300">
        <v>10000</v>
      </c>
      <c r="G200" s="300">
        <v>8399.410065521166</v>
      </c>
      <c r="H200" s="300">
        <v>426863</v>
      </c>
      <c r="I200" s="300">
        <v>687900.33303570375</v>
      </c>
      <c r="J200" s="300">
        <v>5787021</v>
      </c>
      <c r="K200" s="300">
        <v>9267</v>
      </c>
      <c r="L200" s="300">
        <v>9403</v>
      </c>
      <c r="M200" s="300">
        <v>5871949.764001295</v>
      </c>
      <c r="N200" s="300">
        <v>6009681.9201967744</v>
      </c>
      <c r="O200" s="300">
        <v>2351949.1162882098</v>
      </c>
      <c r="P200" s="300">
        <v>5409379.5</v>
      </c>
      <c r="Q200" s="300">
        <v>3292364.7388799996</v>
      </c>
      <c r="R200" s="300">
        <v>3352949.8431725367</v>
      </c>
      <c r="S200" s="300">
        <v>6401198.7025619717</v>
      </c>
      <c r="T200" s="302">
        <v>9.9333004924114822E-4</v>
      </c>
      <c r="U200" s="300">
        <v>0</v>
      </c>
      <c r="V200" s="300">
        <v>0</v>
      </c>
      <c r="W200" s="300">
        <v>0</v>
      </c>
      <c r="X200" s="303">
        <v>6401199</v>
      </c>
      <c r="Y200" s="24">
        <v>753</v>
      </c>
    </row>
    <row r="201" spans="1:25" s="304" customFormat="1" x14ac:dyDescent="0.2">
      <c r="A201" s="24">
        <v>755</v>
      </c>
      <c r="B201" s="24" t="s">
        <v>51</v>
      </c>
      <c r="C201" s="31" t="s">
        <v>471</v>
      </c>
      <c r="D201" s="300">
        <v>10959</v>
      </c>
      <c r="E201" s="301">
        <v>0</v>
      </c>
      <c r="F201" s="300">
        <v>96000</v>
      </c>
      <c r="G201" s="300">
        <v>0</v>
      </c>
      <c r="H201" s="300">
        <v>205586</v>
      </c>
      <c r="I201" s="300">
        <v>331306.94828897837</v>
      </c>
      <c r="J201" s="300">
        <v>1046437</v>
      </c>
      <c r="K201" s="300">
        <v>3015</v>
      </c>
      <c r="L201" s="300">
        <v>3115</v>
      </c>
      <c r="M201" s="300">
        <v>1081144.6948590381</v>
      </c>
      <c r="N201" s="300">
        <v>1106503.9700516055</v>
      </c>
      <c r="O201" s="300">
        <v>1106503.9700516055</v>
      </c>
      <c r="P201" s="300">
        <v>1235131.375</v>
      </c>
      <c r="Q201" s="300">
        <v>0</v>
      </c>
      <c r="R201" s="300">
        <v>0</v>
      </c>
      <c r="S201" s="300">
        <v>1437810.9183405838</v>
      </c>
      <c r="T201" s="302">
        <v>2.2311770914767754E-4</v>
      </c>
      <c r="U201" s="300">
        <v>0</v>
      </c>
      <c r="V201" s="300">
        <v>0</v>
      </c>
      <c r="W201" s="300">
        <v>0</v>
      </c>
      <c r="X201" s="303">
        <v>1437811</v>
      </c>
      <c r="Y201" s="24">
        <v>755</v>
      </c>
    </row>
    <row r="202" spans="1:25" s="304" customFormat="1" x14ac:dyDescent="0.2">
      <c r="A202" s="24">
        <v>757</v>
      </c>
      <c r="B202" s="24" t="s">
        <v>56</v>
      </c>
      <c r="C202" s="31" t="s">
        <v>472</v>
      </c>
      <c r="D202" s="300">
        <v>32973</v>
      </c>
      <c r="E202" s="301">
        <v>0.71892</v>
      </c>
      <c r="F202" s="300">
        <v>24000</v>
      </c>
      <c r="G202" s="300">
        <v>23811.135190475074</v>
      </c>
      <c r="H202" s="300">
        <v>999739.76800000004</v>
      </c>
      <c r="I202" s="300">
        <v>1611105.4819842365</v>
      </c>
      <c r="J202" s="300">
        <v>5888696.7680000002</v>
      </c>
      <c r="K202" s="300">
        <v>10173</v>
      </c>
      <c r="L202" s="300">
        <v>10171</v>
      </c>
      <c r="M202" s="300">
        <v>5887539.0570459059</v>
      </c>
      <c r="N202" s="300">
        <v>6025636.8749092976</v>
      </c>
      <c r="O202" s="300">
        <v>1693686.0127995054</v>
      </c>
      <c r="P202" s="300">
        <v>6194431.546875</v>
      </c>
      <c r="Q202" s="300">
        <v>4453300.7276793746</v>
      </c>
      <c r="R202" s="300">
        <v>4535249.0263737254</v>
      </c>
      <c r="S202" s="300">
        <v>7863851.6563479425</v>
      </c>
      <c r="T202" s="302">
        <v>1.2203027145367019E-3</v>
      </c>
      <c r="U202" s="300">
        <v>0</v>
      </c>
      <c r="V202" s="300">
        <v>0</v>
      </c>
      <c r="W202" s="300">
        <v>0</v>
      </c>
      <c r="X202" s="303">
        <v>7863852</v>
      </c>
      <c r="Y202" s="24">
        <v>757</v>
      </c>
    </row>
    <row r="203" spans="1:25" s="304" customFormat="1" x14ac:dyDescent="0.2">
      <c r="A203" s="24">
        <v>758</v>
      </c>
      <c r="B203" s="24" t="s">
        <v>57</v>
      </c>
      <c r="C203" s="31" t="s">
        <v>473</v>
      </c>
      <c r="D203" s="300">
        <v>184126</v>
      </c>
      <c r="E203" s="301">
        <v>1</v>
      </c>
      <c r="F203" s="300">
        <v>969000</v>
      </c>
      <c r="G203" s="300">
        <v>1337248.349351014</v>
      </c>
      <c r="H203" s="300">
        <v>1569777</v>
      </c>
      <c r="I203" s="300">
        <v>2529734.648099713</v>
      </c>
      <c r="J203" s="300">
        <v>65660778</v>
      </c>
      <c r="K203" s="300">
        <v>66959</v>
      </c>
      <c r="L203" s="300">
        <v>66779</v>
      </c>
      <c r="M203" s="300">
        <v>65484267.896205135</v>
      </c>
      <c r="N203" s="300">
        <v>67020263.56659057</v>
      </c>
      <c r="O203" s="300">
        <v>0</v>
      </c>
      <c r="P203" s="300">
        <v>65965756</v>
      </c>
      <c r="Q203" s="300">
        <v>65965756</v>
      </c>
      <c r="R203" s="300">
        <v>67179637.973585829</v>
      </c>
      <c r="S203" s="300">
        <v>71046620.971036553</v>
      </c>
      <c r="T203" s="302">
        <v>1.1024926234414718E-2</v>
      </c>
      <c r="U203" s="300">
        <v>0</v>
      </c>
      <c r="V203" s="300">
        <v>0</v>
      </c>
      <c r="W203" s="300">
        <v>0</v>
      </c>
      <c r="X203" s="303">
        <v>71046621</v>
      </c>
      <c r="Y203" s="24">
        <v>758</v>
      </c>
    </row>
    <row r="204" spans="1:25" s="304" customFormat="1" x14ac:dyDescent="0.2">
      <c r="A204" s="24">
        <v>762</v>
      </c>
      <c r="B204" s="24" t="s">
        <v>82</v>
      </c>
      <c r="C204" s="31" t="s">
        <v>472</v>
      </c>
      <c r="D204" s="300">
        <v>32437</v>
      </c>
      <c r="E204" s="301">
        <v>0.69747999999999999</v>
      </c>
      <c r="F204" s="300">
        <v>24000</v>
      </c>
      <c r="G204" s="300">
        <v>23101.027336355299</v>
      </c>
      <c r="H204" s="300">
        <v>602800</v>
      </c>
      <c r="I204" s="300">
        <v>971427.18097825814</v>
      </c>
      <c r="J204" s="300">
        <v>5047234</v>
      </c>
      <c r="K204" s="300">
        <v>9513</v>
      </c>
      <c r="L204" s="300">
        <v>9463</v>
      </c>
      <c r="M204" s="300">
        <v>5020705.9121202566</v>
      </c>
      <c r="N204" s="300">
        <v>5138471.3356494429</v>
      </c>
      <c r="O204" s="300">
        <v>1554490.3484606694</v>
      </c>
      <c r="P204" s="300">
        <v>5632664</v>
      </c>
      <c r="Q204" s="300">
        <v>3928670.4867199999</v>
      </c>
      <c r="R204" s="300">
        <v>4000964.6977343946</v>
      </c>
      <c r="S204" s="300">
        <v>6549983.2545096781</v>
      </c>
      <c r="T204" s="302">
        <v>1.0164182508702255E-3</v>
      </c>
      <c r="U204" s="300">
        <v>117199</v>
      </c>
      <c r="V204" s="300">
        <v>242634</v>
      </c>
      <c r="W204" s="300">
        <v>44979.125</v>
      </c>
      <c r="X204" s="303">
        <v>6505004</v>
      </c>
      <c r="Y204" s="24">
        <v>762</v>
      </c>
    </row>
    <row r="205" spans="1:25" s="304" customFormat="1" x14ac:dyDescent="0.2">
      <c r="A205" s="24">
        <v>765</v>
      </c>
      <c r="B205" s="24" t="s">
        <v>260</v>
      </c>
      <c r="C205" s="31" t="s">
        <v>471</v>
      </c>
      <c r="D205" s="300">
        <v>12176</v>
      </c>
      <c r="E205" s="301">
        <v>0</v>
      </c>
      <c r="F205" s="300">
        <v>12000</v>
      </c>
      <c r="G205" s="300">
        <v>0</v>
      </c>
      <c r="H205" s="300">
        <v>311626</v>
      </c>
      <c r="I205" s="300">
        <v>502193.04362894932</v>
      </c>
      <c r="J205" s="300">
        <v>6468519</v>
      </c>
      <c r="K205" s="300">
        <v>3813</v>
      </c>
      <c r="L205" s="300">
        <v>3801</v>
      </c>
      <c r="M205" s="300">
        <v>6448161.7411487019</v>
      </c>
      <c r="N205" s="300">
        <v>6599409.496289649</v>
      </c>
      <c r="O205" s="300">
        <v>6599409.496289649</v>
      </c>
      <c r="P205" s="300">
        <v>5492655</v>
      </c>
      <c r="Q205" s="300">
        <v>0</v>
      </c>
      <c r="R205" s="300">
        <v>0</v>
      </c>
      <c r="S205" s="300">
        <v>7101602.5399185987</v>
      </c>
      <c r="T205" s="302">
        <v>1.102017845164698E-3</v>
      </c>
      <c r="U205" s="300">
        <v>0</v>
      </c>
      <c r="V205" s="300">
        <v>0</v>
      </c>
      <c r="W205" s="300">
        <v>0</v>
      </c>
      <c r="X205" s="303">
        <v>7101603</v>
      </c>
      <c r="Y205" s="24">
        <v>765</v>
      </c>
    </row>
    <row r="206" spans="1:25" s="304" customFormat="1" x14ac:dyDescent="0.2">
      <c r="A206" s="24">
        <v>766</v>
      </c>
      <c r="B206" s="24" t="s">
        <v>88</v>
      </c>
      <c r="C206" s="31" t="s">
        <v>472</v>
      </c>
      <c r="D206" s="300">
        <v>26368</v>
      </c>
      <c r="E206" s="301">
        <v>0.45472000000000001</v>
      </c>
      <c r="F206" s="300">
        <v>135000</v>
      </c>
      <c r="G206" s="300">
        <v>84716.13196210585</v>
      </c>
      <c r="H206" s="300">
        <v>207571</v>
      </c>
      <c r="I206" s="300">
        <v>334505.82512083283</v>
      </c>
      <c r="J206" s="300">
        <v>4456899</v>
      </c>
      <c r="K206" s="300">
        <v>7841</v>
      </c>
      <c r="L206" s="300">
        <v>7922</v>
      </c>
      <c r="M206" s="300">
        <v>4502940.1706414996</v>
      </c>
      <c r="N206" s="300">
        <v>4608560.9071682161</v>
      </c>
      <c r="O206" s="300">
        <v>2512956.0914606848</v>
      </c>
      <c r="P206" s="300">
        <v>4074502.5</v>
      </c>
      <c r="Q206" s="300">
        <v>1852757.7768000001</v>
      </c>
      <c r="R206" s="300">
        <v>1886851.6673737469</v>
      </c>
      <c r="S206" s="300">
        <v>4819029.7159173703</v>
      </c>
      <c r="T206" s="302">
        <v>7.4781103468806365E-4</v>
      </c>
      <c r="U206" s="300">
        <v>0</v>
      </c>
      <c r="V206" s="300">
        <v>0</v>
      </c>
      <c r="W206" s="300">
        <v>0</v>
      </c>
      <c r="X206" s="303">
        <v>4819030</v>
      </c>
      <c r="Y206" s="24">
        <v>766</v>
      </c>
    </row>
    <row r="207" spans="1:25" s="304" customFormat="1" x14ac:dyDescent="0.2">
      <c r="A207" s="24">
        <v>770</v>
      </c>
      <c r="B207" s="24" t="s">
        <v>101</v>
      </c>
      <c r="C207" s="31" t="s">
        <v>472</v>
      </c>
      <c r="D207" s="300">
        <v>19528</v>
      </c>
      <c r="E207" s="301">
        <v>0.18111999999999995</v>
      </c>
      <c r="F207" s="300">
        <v>11000</v>
      </c>
      <c r="G207" s="300">
        <v>2749.4598879040363</v>
      </c>
      <c r="H207" s="300">
        <v>181013</v>
      </c>
      <c r="I207" s="300">
        <v>291706.94809292874</v>
      </c>
      <c r="J207" s="300">
        <v>1836169</v>
      </c>
      <c r="K207" s="300">
        <v>5541</v>
      </c>
      <c r="L207" s="300">
        <v>5550</v>
      </c>
      <c r="M207" s="300">
        <v>1839151.407688143</v>
      </c>
      <c r="N207" s="300">
        <v>1882290.4499367313</v>
      </c>
      <c r="O207" s="300">
        <v>1541370.0036441905</v>
      </c>
      <c r="P207" s="300">
        <v>1952063.375</v>
      </c>
      <c r="Q207" s="300">
        <v>353557.71847999992</v>
      </c>
      <c r="R207" s="300">
        <v>360063.78112688306</v>
      </c>
      <c r="S207" s="300">
        <v>2195890.1927519063</v>
      </c>
      <c r="T207" s="302">
        <v>3.4075550762412669E-4</v>
      </c>
      <c r="U207" s="300">
        <v>0</v>
      </c>
      <c r="V207" s="300">
        <v>0</v>
      </c>
      <c r="W207" s="300">
        <v>0</v>
      </c>
      <c r="X207" s="303">
        <v>2195890</v>
      </c>
      <c r="Y207" s="24">
        <v>770</v>
      </c>
    </row>
    <row r="208" spans="1:25" s="304" customFormat="1" x14ac:dyDescent="0.2">
      <c r="A208" s="24">
        <v>772</v>
      </c>
      <c r="B208" s="24" t="s">
        <v>103</v>
      </c>
      <c r="C208" s="31" t="s">
        <v>473</v>
      </c>
      <c r="D208" s="300">
        <v>235691</v>
      </c>
      <c r="E208" s="301">
        <v>1</v>
      </c>
      <c r="F208" s="300">
        <v>2148000</v>
      </c>
      <c r="G208" s="300">
        <v>2964302.8425242291</v>
      </c>
      <c r="H208" s="300">
        <v>4016389</v>
      </c>
      <c r="I208" s="300">
        <v>6472510.6900830874</v>
      </c>
      <c r="J208" s="300">
        <v>98607057</v>
      </c>
      <c r="K208" s="300">
        <v>95747</v>
      </c>
      <c r="L208" s="300">
        <v>96257</v>
      </c>
      <c r="M208" s="300">
        <v>99132291.201280445</v>
      </c>
      <c r="N208" s="300">
        <v>101457533.20172402</v>
      </c>
      <c r="O208" s="300">
        <v>0</v>
      </c>
      <c r="P208" s="300">
        <v>103569632</v>
      </c>
      <c r="Q208" s="300">
        <v>103569632</v>
      </c>
      <c r="R208" s="300">
        <v>105475489.17376934</v>
      </c>
      <c r="S208" s="300">
        <v>114912302.70637666</v>
      </c>
      <c r="T208" s="302">
        <v>1.7831948141221413E-2</v>
      </c>
      <c r="U208" s="300">
        <v>1165117</v>
      </c>
      <c r="V208" s="300">
        <v>926894</v>
      </c>
      <c r="W208" s="300">
        <v>261501.375</v>
      </c>
      <c r="X208" s="303">
        <v>114650802</v>
      </c>
      <c r="Y208" s="24">
        <v>772</v>
      </c>
    </row>
    <row r="209" spans="1:25" s="304" customFormat="1" x14ac:dyDescent="0.2">
      <c r="A209" s="24">
        <v>777</v>
      </c>
      <c r="B209" s="24" t="s">
        <v>110</v>
      </c>
      <c r="C209" s="31" t="s">
        <v>473</v>
      </c>
      <c r="D209" s="300">
        <v>43869</v>
      </c>
      <c r="E209" s="301">
        <v>1</v>
      </c>
      <c r="F209" s="300">
        <v>86000</v>
      </c>
      <c r="G209" s="300">
        <v>118682.51604147286</v>
      </c>
      <c r="H209" s="300">
        <v>314814</v>
      </c>
      <c r="I209" s="300">
        <v>507330.58485814423</v>
      </c>
      <c r="J209" s="300">
        <v>9960221</v>
      </c>
      <c r="K209" s="300">
        <v>13476</v>
      </c>
      <c r="L209" s="300">
        <v>13390</v>
      </c>
      <c r="M209" s="300">
        <v>9896657.7018403076</v>
      </c>
      <c r="N209" s="300">
        <v>10128793.203536805</v>
      </c>
      <c r="O209" s="300">
        <v>0</v>
      </c>
      <c r="P209" s="300">
        <v>10143464</v>
      </c>
      <c r="Q209" s="300">
        <v>10143464</v>
      </c>
      <c r="R209" s="300">
        <v>10330120.969402684</v>
      </c>
      <c r="S209" s="300">
        <v>10956134.0703023</v>
      </c>
      <c r="T209" s="302">
        <v>1.7001592516086475E-3</v>
      </c>
      <c r="U209" s="300">
        <v>0</v>
      </c>
      <c r="V209" s="300">
        <v>0</v>
      </c>
      <c r="W209" s="300">
        <v>0</v>
      </c>
      <c r="X209" s="303">
        <v>10956134</v>
      </c>
      <c r="Y209" s="24">
        <v>777</v>
      </c>
    </row>
    <row r="210" spans="1:25" s="304" customFormat="1" x14ac:dyDescent="0.2">
      <c r="A210" s="24">
        <v>779</v>
      </c>
      <c r="B210" s="24" t="s">
        <v>112</v>
      </c>
      <c r="C210" s="31" t="s">
        <v>472</v>
      </c>
      <c r="D210" s="300">
        <v>21770</v>
      </c>
      <c r="E210" s="301">
        <v>0.27079999999999993</v>
      </c>
      <c r="F210" s="300">
        <v>50000</v>
      </c>
      <c r="G210" s="300">
        <v>18685.596130250491</v>
      </c>
      <c r="H210" s="300">
        <v>345719</v>
      </c>
      <c r="I210" s="300">
        <v>557134.76041908166</v>
      </c>
      <c r="J210" s="300">
        <v>4227342</v>
      </c>
      <c r="K210" s="300">
        <v>6657</v>
      </c>
      <c r="L210" s="300">
        <v>6723</v>
      </c>
      <c r="M210" s="300">
        <v>4269253.4574132496</v>
      </c>
      <c r="N210" s="300">
        <v>4369392.8502328917</v>
      </c>
      <c r="O210" s="300">
        <v>3186161.2663898249</v>
      </c>
      <c r="P210" s="300">
        <v>4506687</v>
      </c>
      <c r="Q210" s="300">
        <v>1220410.8395999996</v>
      </c>
      <c r="R210" s="300">
        <v>1242868.4722929257</v>
      </c>
      <c r="S210" s="300">
        <v>5004850.0952320835</v>
      </c>
      <c r="T210" s="302">
        <v>7.7664640992189556E-4</v>
      </c>
      <c r="U210" s="300">
        <v>0</v>
      </c>
      <c r="V210" s="300">
        <v>0</v>
      </c>
      <c r="W210" s="300">
        <v>0</v>
      </c>
      <c r="X210" s="303">
        <v>5004850</v>
      </c>
      <c r="Y210" s="24">
        <v>779</v>
      </c>
    </row>
    <row r="211" spans="1:25" s="304" customFormat="1" x14ac:dyDescent="0.2">
      <c r="A211" s="24">
        <v>784</v>
      </c>
      <c r="B211" s="24" t="s">
        <v>118</v>
      </c>
      <c r="C211" s="31" t="s">
        <v>472</v>
      </c>
      <c r="D211" s="300">
        <v>26723</v>
      </c>
      <c r="E211" s="301">
        <v>0.46892</v>
      </c>
      <c r="F211" s="300">
        <v>34000</v>
      </c>
      <c r="G211" s="300">
        <v>22002.192841322016</v>
      </c>
      <c r="H211" s="300">
        <v>194011</v>
      </c>
      <c r="I211" s="300">
        <v>312653.54812337895</v>
      </c>
      <c r="J211" s="300">
        <v>6099704</v>
      </c>
      <c r="K211" s="300">
        <v>7879</v>
      </c>
      <c r="L211" s="300">
        <v>7851</v>
      </c>
      <c r="M211" s="300">
        <v>6078027.1740068542</v>
      </c>
      <c r="N211" s="300">
        <v>6220593.0714916838</v>
      </c>
      <c r="O211" s="300">
        <v>3303632.5684078033</v>
      </c>
      <c r="P211" s="300">
        <v>5578220.5</v>
      </c>
      <c r="Q211" s="300">
        <v>2615739.15686</v>
      </c>
      <c r="R211" s="300">
        <v>2663873.200986091</v>
      </c>
      <c r="S211" s="300">
        <v>6302161.5103585953</v>
      </c>
      <c r="T211" s="302">
        <v>9.7796158099336351E-4</v>
      </c>
      <c r="U211" s="300">
        <v>0</v>
      </c>
      <c r="V211" s="300">
        <v>0</v>
      </c>
      <c r="W211" s="300">
        <v>0</v>
      </c>
      <c r="X211" s="303">
        <v>6302162</v>
      </c>
      <c r="Y211" s="24">
        <v>784</v>
      </c>
    </row>
    <row r="212" spans="1:25" s="304" customFormat="1" x14ac:dyDescent="0.2">
      <c r="A212" s="24">
        <v>785</v>
      </c>
      <c r="B212" s="24" t="s">
        <v>121</v>
      </c>
      <c r="C212" s="31" t="s">
        <v>472</v>
      </c>
      <c r="D212" s="300">
        <v>23952</v>
      </c>
      <c r="E212" s="301">
        <v>0.35807999999999995</v>
      </c>
      <c r="F212" s="300">
        <v>117000</v>
      </c>
      <c r="G212" s="300">
        <v>57816.822503061398</v>
      </c>
      <c r="H212" s="300">
        <v>340692</v>
      </c>
      <c r="I212" s="300">
        <v>549033.62498647103</v>
      </c>
      <c r="J212" s="300">
        <v>3931805</v>
      </c>
      <c r="K212" s="300">
        <v>6890</v>
      </c>
      <c r="L212" s="300">
        <v>6876</v>
      </c>
      <c r="M212" s="300">
        <v>3923815.8461538465</v>
      </c>
      <c r="N212" s="300">
        <v>4015852.6718634199</v>
      </c>
      <c r="O212" s="300">
        <v>2577856.1471225666</v>
      </c>
      <c r="P212" s="300">
        <v>3513193</v>
      </c>
      <c r="Q212" s="300">
        <v>1258004.1494399998</v>
      </c>
      <c r="R212" s="300">
        <v>1281153.5628978156</v>
      </c>
      <c r="S212" s="300">
        <v>4465860.1575099146</v>
      </c>
      <c r="T212" s="302">
        <v>6.9300662208594507E-4</v>
      </c>
      <c r="U212" s="300">
        <v>0</v>
      </c>
      <c r="V212" s="300">
        <v>0</v>
      </c>
      <c r="W212" s="300">
        <v>0</v>
      </c>
      <c r="X212" s="303">
        <v>4465860</v>
      </c>
      <c r="Y212" s="24">
        <v>785</v>
      </c>
    </row>
    <row r="213" spans="1:25" s="304" customFormat="1" x14ac:dyDescent="0.2">
      <c r="A213" s="24">
        <v>794</v>
      </c>
      <c r="B213" s="24" t="s">
        <v>151</v>
      </c>
      <c r="C213" s="31" t="s">
        <v>473</v>
      </c>
      <c r="D213" s="300">
        <v>92627</v>
      </c>
      <c r="E213" s="301">
        <v>1</v>
      </c>
      <c r="F213" s="300">
        <v>354000</v>
      </c>
      <c r="G213" s="300">
        <v>488530.35672885337</v>
      </c>
      <c r="H213" s="300">
        <v>2031896</v>
      </c>
      <c r="I213" s="300">
        <v>3274450.9013287965</v>
      </c>
      <c r="J213" s="300">
        <v>35527292</v>
      </c>
      <c r="K213" s="300">
        <v>31027</v>
      </c>
      <c r="L213" s="300">
        <v>31172</v>
      </c>
      <c r="M213" s="300">
        <v>35693323.4352016</v>
      </c>
      <c r="N213" s="300">
        <v>36530544.221498482</v>
      </c>
      <c r="O213" s="300">
        <v>0</v>
      </c>
      <c r="P213" s="300">
        <v>37548628</v>
      </c>
      <c r="Q213" s="300">
        <v>37548628</v>
      </c>
      <c r="R213" s="300">
        <v>38239586.543127745</v>
      </c>
      <c r="S213" s="300">
        <v>42002567.801185392</v>
      </c>
      <c r="T213" s="302">
        <v>6.5179062048968213E-3</v>
      </c>
      <c r="U213" s="300">
        <v>375471</v>
      </c>
      <c r="V213" s="300">
        <v>437222</v>
      </c>
      <c r="W213" s="300">
        <v>101586.625</v>
      </c>
      <c r="X213" s="303">
        <v>41900981</v>
      </c>
      <c r="Y213" s="24">
        <v>794</v>
      </c>
    </row>
    <row r="214" spans="1:25" s="304" customFormat="1" x14ac:dyDescent="0.2">
      <c r="A214" s="24">
        <v>796</v>
      </c>
      <c r="B214" s="24" t="s">
        <v>287</v>
      </c>
      <c r="C214" s="31" t="s">
        <v>473</v>
      </c>
      <c r="D214" s="300">
        <v>155490</v>
      </c>
      <c r="E214" s="301">
        <v>1</v>
      </c>
      <c r="F214" s="300">
        <v>1163000</v>
      </c>
      <c r="G214" s="300">
        <v>1604974.0250724761</v>
      </c>
      <c r="H214" s="300">
        <v>4262811</v>
      </c>
      <c r="I214" s="300">
        <v>6869625.8672413891</v>
      </c>
      <c r="J214" s="300">
        <v>47558524</v>
      </c>
      <c r="K214" s="300">
        <v>55683</v>
      </c>
      <c r="L214" s="300">
        <v>55697</v>
      </c>
      <c r="M214" s="300">
        <v>47570481.317960598</v>
      </c>
      <c r="N214" s="300">
        <v>48686292.117866822</v>
      </c>
      <c r="O214" s="300">
        <v>0</v>
      </c>
      <c r="P214" s="300">
        <v>51484352</v>
      </c>
      <c r="Q214" s="300">
        <v>51484352</v>
      </c>
      <c r="R214" s="300">
        <v>52431751.538853876</v>
      </c>
      <c r="S214" s="300">
        <v>60906351.431167744</v>
      </c>
      <c r="T214" s="302">
        <v>9.4513718254061376E-3</v>
      </c>
      <c r="U214" s="300">
        <v>0</v>
      </c>
      <c r="V214" s="300">
        <v>0</v>
      </c>
      <c r="W214" s="300">
        <v>0</v>
      </c>
      <c r="X214" s="303">
        <v>60906351</v>
      </c>
      <c r="Y214" s="24">
        <v>796</v>
      </c>
    </row>
    <row r="215" spans="1:25" s="304" customFormat="1" x14ac:dyDescent="0.2">
      <c r="A215" s="24">
        <v>797</v>
      </c>
      <c r="B215" s="24" t="s">
        <v>155</v>
      </c>
      <c r="C215" s="31" t="s">
        <v>473</v>
      </c>
      <c r="D215" s="300">
        <v>45005</v>
      </c>
      <c r="E215" s="301">
        <v>1</v>
      </c>
      <c r="F215" s="300">
        <v>42000</v>
      </c>
      <c r="G215" s="300">
        <v>57961.228764440231</v>
      </c>
      <c r="H215" s="300">
        <v>389973</v>
      </c>
      <c r="I215" s="300">
        <v>628451.18123363343</v>
      </c>
      <c r="J215" s="300">
        <v>7048690</v>
      </c>
      <c r="K215" s="300">
        <v>13566</v>
      </c>
      <c r="L215" s="300">
        <v>13648</v>
      </c>
      <c r="M215" s="300">
        <v>7091295.9693351025</v>
      </c>
      <c r="N215" s="300">
        <v>7257629.048351652</v>
      </c>
      <c r="O215" s="300">
        <v>0</v>
      </c>
      <c r="P215" s="300">
        <v>7795753</v>
      </c>
      <c r="Q215" s="300">
        <v>7795753</v>
      </c>
      <c r="R215" s="300">
        <v>7939208.0986913219</v>
      </c>
      <c r="S215" s="300">
        <v>8625620.5086893961</v>
      </c>
      <c r="T215" s="302">
        <v>1.33851305712517E-3</v>
      </c>
      <c r="U215" s="300">
        <v>0</v>
      </c>
      <c r="V215" s="300">
        <v>0</v>
      </c>
      <c r="W215" s="300">
        <v>0</v>
      </c>
      <c r="X215" s="303">
        <v>8625621</v>
      </c>
      <c r="Y215" s="24">
        <v>797</v>
      </c>
    </row>
    <row r="216" spans="1:25" s="304" customFormat="1" x14ac:dyDescent="0.2">
      <c r="A216" s="24">
        <v>798</v>
      </c>
      <c r="B216" s="24" t="s">
        <v>157</v>
      </c>
      <c r="C216" s="31" t="s">
        <v>472</v>
      </c>
      <c r="D216" s="300">
        <v>15698</v>
      </c>
      <c r="E216" s="301">
        <v>2.7919999999999945E-2</v>
      </c>
      <c r="F216" s="300">
        <v>29000</v>
      </c>
      <c r="G216" s="300">
        <v>1117.3820882379018</v>
      </c>
      <c r="H216" s="300">
        <v>64550</v>
      </c>
      <c r="I216" s="300">
        <v>104023.92921723051</v>
      </c>
      <c r="J216" s="300">
        <v>1674382</v>
      </c>
      <c r="K216" s="300">
        <v>4447</v>
      </c>
      <c r="L216" s="300">
        <v>4520</v>
      </c>
      <c r="M216" s="300">
        <v>1701867.9199460309</v>
      </c>
      <c r="N216" s="300">
        <v>1741786.8476608272</v>
      </c>
      <c r="O216" s="300">
        <v>1693156.1588741371</v>
      </c>
      <c r="P216" s="300">
        <v>1528326.625</v>
      </c>
      <c r="Q216" s="300">
        <v>42670.879369999915</v>
      </c>
      <c r="R216" s="300">
        <v>43456.09604005974</v>
      </c>
      <c r="S216" s="300">
        <v>1841753.5662196653</v>
      </c>
      <c r="T216" s="302">
        <v>2.8580102659378883E-4</v>
      </c>
      <c r="U216" s="300">
        <v>0</v>
      </c>
      <c r="V216" s="300">
        <v>0</v>
      </c>
      <c r="W216" s="300">
        <v>0</v>
      </c>
      <c r="X216" s="303">
        <v>1841754</v>
      </c>
      <c r="Y216" s="24">
        <v>798</v>
      </c>
    </row>
    <row r="217" spans="1:25" s="304" customFormat="1" x14ac:dyDescent="0.2">
      <c r="A217" s="24">
        <v>809</v>
      </c>
      <c r="B217" s="24" t="s">
        <v>198</v>
      </c>
      <c r="C217" s="31" t="s">
        <v>472</v>
      </c>
      <c r="D217" s="300">
        <v>23504</v>
      </c>
      <c r="E217" s="301">
        <v>0.34016000000000002</v>
      </c>
      <c r="F217" s="300">
        <v>6000</v>
      </c>
      <c r="G217" s="300">
        <v>2816.5845109302845</v>
      </c>
      <c r="H217" s="300">
        <v>217555</v>
      </c>
      <c r="I217" s="300">
        <v>350595.28924639174</v>
      </c>
      <c r="J217" s="300">
        <v>3165542</v>
      </c>
      <c r="K217" s="300">
        <v>6963</v>
      </c>
      <c r="L217" s="300">
        <v>6965</v>
      </c>
      <c r="M217" s="300">
        <v>3166451.246589114</v>
      </c>
      <c r="N217" s="300">
        <v>3240723.3666188666</v>
      </c>
      <c r="O217" s="300">
        <v>2138358.9062297926</v>
      </c>
      <c r="P217" s="300">
        <v>3510809.5</v>
      </c>
      <c r="Q217" s="300">
        <v>1194236.95952</v>
      </c>
      <c r="R217" s="300">
        <v>1216212.9483550447</v>
      </c>
      <c r="S217" s="300">
        <v>3707983.7283421597</v>
      </c>
      <c r="T217" s="302">
        <v>5.7540030088197927E-4</v>
      </c>
      <c r="U217" s="300">
        <v>0</v>
      </c>
      <c r="V217" s="300">
        <v>0</v>
      </c>
      <c r="W217" s="300">
        <v>0</v>
      </c>
      <c r="X217" s="303">
        <v>3707984</v>
      </c>
      <c r="Y217" s="24">
        <v>809</v>
      </c>
    </row>
    <row r="218" spans="1:25" s="304" customFormat="1" x14ac:dyDescent="0.2">
      <c r="A218" s="24">
        <v>820</v>
      </c>
      <c r="B218" s="24" t="s">
        <v>234</v>
      </c>
      <c r="C218" s="31" t="s">
        <v>472</v>
      </c>
      <c r="D218" s="300">
        <v>23702</v>
      </c>
      <c r="E218" s="301">
        <v>0.34807999999999995</v>
      </c>
      <c r="F218" s="300">
        <v>5000</v>
      </c>
      <c r="G218" s="300">
        <v>2401.8029176578993</v>
      </c>
      <c r="H218" s="300">
        <v>278721</v>
      </c>
      <c r="I218" s="300">
        <v>449165.81836337276</v>
      </c>
      <c r="J218" s="300">
        <v>4578056</v>
      </c>
      <c r="K218" s="300">
        <v>6496</v>
      </c>
      <c r="L218" s="300">
        <v>6571</v>
      </c>
      <c r="M218" s="300">
        <v>4630912.25</v>
      </c>
      <c r="N218" s="300">
        <v>4739534.6931371717</v>
      </c>
      <c r="O218" s="300">
        <v>3089797.4571499852</v>
      </c>
      <c r="P218" s="300">
        <v>3461155</v>
      </c>
      <c r="Q218" s="300">
        <v>1204758.8323999997</v>
      </c>
      <c r="R218" s="300">
        <v>1226928.4415706831</v>
      </c>
      <c r="S218" s="300">
        <v>4768293.5200016992</v>
      </c>
      <c r="T218" s="302">
        <v>7.3993785494017494E-4</v>
      </c>
      <c r="U218" s="300">
        <v>79941</v>
      </c>
      <c r="V218" s="300">
        <v>134129</v>
      </c>
      <c r="W218" s="300">
        <v>26758.75</v>
      </c>
      <c r="X218" s="303">
        <v>4741535</v>
      </c>
      <c r="Y218" s="24">
        <v>820</v>
      </c>
    </row>
    <row r="219" spans="1:25" s="304" customFormat="1" x14ac:dyDescent="0.2">
      <c r="A219" s="24">
        <v>823</v>
      </c>
      <c r="B219" s="24" t="s">
        <v>238</v>
      </c>
      <c r="C219" s="31" t="s">
        <v>472</v>
      </c>
      <c r="D219" s="300">
        <v>18842</v>
      </c>
      <c r="E219" s="301">
        <v>0.15368000000000004</v>
      </c>
      <c r="F219" s="300">
        <v>13000</v>
      </c>
      <c r="G219" s="300">
        <v>2757.0776493987933</v>
      </c>
      <c r="H219" s="300">
        <v>205454</v>
      </c>
      <c r="I219" s="300">
        <v>331094.2270084722</v>
      </c>
      <c r="J219" s="300">
        <v>1864750</v>
      </c>
      <c r="K219" s="300">
        <v>5390</v>
      </c>
      <c r="L219" s="300">
        <v>5430</v>
      </c>
      <c r="M219" s="300">
        <v>1878588.589981447</v>
      </c>
      <c r="N219" s="300">
        <v>1922652.6687800463</v>
      </c>
      <c r="O219" s="300">
        <v>1627179.4066419287</v>
      </c>
      <c r="P219" s="300">
        <v>2043047.25</v>
      </c>
      <c r="Q219" s="300">
        <v>313975.50138000009</v>
      </c>
      <c r="R219" s="300">
        <v>319753.18398963707</v>
      </c>
      <c r="S219" s="300">
        <v>2280783.8952894369</v>
      </c>
      <c r="T219" s="302">
        <v>3.5392920674521758E-4</v>
      </c>
      <c r="U219" s="300">
        <v>0</v>
      </c>
      <c r="V219" s="300">
        <v>0</v>
      </c>
      <c r="W219" s="300">
        <v>0</v>
      </c>
      <c r="X219" s="303">
        <v>2280784</v>
      </c>
      <c r="Y219" s="24">
        <v>823</v>
      </c>
    </row>
    <row r="220" spans="1:25" s="304" customFormat="1" x14ac:dyDescent="0.2">
      <c r="A220" s="24">
        <v>824</v>
      </c>
      <c r="B220" s="24" t="s">
        <v>239</v>
      </c>
      <c r="C220" s="31" t="s">
        <v>472</v>
      </c>
      <c r="D220" s="300">
        <v>32373</v>
      </c>
      <c r="E220" s="301">
        <v>0.69491999999999998</v>
      </c>
      <c r="F220" s="300">
        <v>41000</v>
      </c>
      <c r="G220" s="300">
        <v>39319.407162199459</v>
      </c>
      <c r="H220" s="300">
        <v>261334.76699999999</v>
      </c>
      <c r="I220" s="300">
        <v>421147.47179565346</v>
      </c>
      <c r="J220" s="300">
        <v>4512717.642</v>
      </c>
      <c r="K220" s="300">
        <v>9116</v>
      </c>
      <c r="L220" s="300">
        <v>9271</v>
      </c>
      <c r="M220" s="300">
        <v>4589447.7028282136</v>
      </c>
      <c r="N220" s="300">
        <v>4697097.5556474887</v>
      </c>
      <c r="O220" s="300">
        <v>1432990.5222769359</v>
      </c>
      <c r="P220" s="300">
        <v>4611641.5</v>
      </c>
      <c r="Q220" s="300">
        <v>3204721.9111799998</v>
      </c>
      <c r="R220" s="300">
        <v>3263694.2385544777</v>
      </c>
      <c r="S220" s="300">
        <v>5157151.6397892665</v>
      </c>
      <c r="T220" s="302">
        <v>8.002803740876916E-4</v>
      </c>
      <c r="U220" s="300">
        <v>0</v>
      </c>
      <c r="V220" s="300">
        <v>0</v>
      </c>
      <c r="W220" s="300">
        <v>0</v>
      </c>
      <c r="X220" s="303">
        <v>5157152</v>
      </c>
      <c r="Y220" s="24">
        <v>824</v>
      </c>
    </row>
    <row r="221" spans="1:25" s="304" customFormat="1" x14ac:dyDescent="0.2">
      <c r="A221" s="24">
        <v>826</v>
      </c>
      <c r="B221" s="24" t="s">
        <v>247</v>
      </c>
      <c r="C221" s="31" t="s">
        <v>473</v>
      </c>
      <c r="D221" s="300">
        <v>56206</v>
      </c>
      <c r="E221" s="301">
        <v>1</v>
      </c>
      <c r="F221" s="300">
        <v>79000</v>
      </c>
      <c r="G221" s="300">
        <v>109022.31124739948</v>
      </c>
      <c r="H221" s="300">
        <v>533767</v>
      </c>
      <c r="I221" s="300">
        <v>860178.78584807878</v>
      </c>
      <c r="J221" s="300">
        <v>12801824</v>
      </c>
      <c r="K221" s="300">
        <v>17339</v>
      </c>
      <c r="L221" s="300">
        <v>17387</v>
      </c>
      <c r="M221" s="300">
        <v>12837263.618893825</v>
      </c>
      <c r="N221" s="300">
        <v>13138373.824011656</v>
      </c>
      <c r="O221" s="300">
        <v>0</v>
      </c>
      <c r="P221" s="300">
        <v>14702256</v>
      </c>
      <c r="Q221" s="300">
        <v>14702256</v>
      </c>
      <c r="R221" s="300">
        <v>14972802.486717202</v>
      </c>
      <c r="S221" s="300">
        <v>15942003.58381268</v>
      </c>
      <c r="T221" s="302">
        <v>2.4738602784777253E-3</v>
      </c>
      <c r="U221" s="300">
        <v>0</v>
      </c>
      <c r="V221" s="300">
        <v>0</v>
      </c>
      <c r="W221" s="300">
        <v>0</v>
      </c>
      <c r="X221" s="303">
        <v>15942004</v>
      </c>
      <c r="Y221" s="24">
        <v>826</v>
      </c>
    </row>
    <row r="222" spans="1:25" s="304" customFormat="1" x14ac:dyDescent="0.2">
      <c r="A222" s="24">
        <v>828</v>
      </c>
      <c r="B222" s="24" t="s">
        <v>252</v>
      </c>
      <c r="C222" s="31" t="s">
        <v>473</v>
      </c>
      <c r="D222" s="300">
        <v>92526</v>
      </c>
      <c r="E222" s="301">
        <v>1</v>
      </c>
      <c r="F222" s="300">
        <v>313000</v>
      </c>
      <c r="G222" s="300">
        <v>431949.15722070937</v>
      </c>
      <c r="H222" s="300">
        <v>3457154</v>
      </c>
      <c r="I222" s="300">
        <v>5571289.5892961323</v>
      </c>
      <c r="J222" s="300">
        <v>22100553</v>
      </c>
      <c r="K222" s="300">
        <v>29277</v>
      </c>
      <c r="L222" s="300">
        <v>29772</v>
      </c>
      <c r="M222" s="300">
        <v>22474217.437442359</v>
      </c>
      <c r="N222" s="300">
        <v>23001371.543126617</v>
      </c>
      <c r="O222" s="300">
        <v>0</v>
      </c>
      <c r="P222" s="300">
        <v>23034582</v>
      </c>
      <c r="Q222" s="300">
        <v>23034582</v>
      </c>
      <c r="R222" s="300">
        <v>23458457.440143287</v>
      </c>
      <c r="S222" s="300">
        <v>29461696.18666013</v>
      </c>
      <c r="T222" s="302">
        <v>4.5718293531663004E-3</v>
      </c>
      <c r="U222" s="300">
        <v>0</v>
      </c>
      <c r="V222" s="300">
        <v>0</v>
      </c>
      <c r="W222" s="300">
        <v>0</v>
      </c>
      <c r="X222" s="303">
        <v>29461696</v>
      </c>
      <c r="Y222" s="24">
        <v>828</v>
      </c>
    </row>
    <row r="223" spans="1:25" s="304" customFormat="1" x14ac:dyDescent="0.2">
      <c r="A223" s="24">
        <v>840</v>
      </c>
      <c r="B223" s="24" t="s">
        <v>279</v>
      </c>
      <c r="C223" s="31" t="s">
        <v>472</v>
      </c>
      <c r="D223" s="300">
        <v>23080</v>
      </c>
      <c r="E223" s="301">
        <v>0.32319999999999993</v>
      </c>
      <c r="F223" s="300">
        <v>0</v>
      </c>
      <c r="G223" s="300">
        <v>0</v>
      </c>
      <c r="H223" s="300">
        <v>183554</v>
      </c>
      <c r="I223" s="300">
        <v>295801.83274267282</v>
      </c>
      <c r="J223" s="300">
        <v>4576655</v>
      </c>
      <c r="K223" s="300">
        <v>6956</v>
      </c>
      <c r="L223" s="300">
        <v>6974</v>
      </c>
      <c r="M223" s="300">
        <v>4588497.9830362275</v>
      </c>
      <c r="N223" s="300">
        <v>4696125.5592761748</v>
      </c>
      <c r="O223" s="300">
        <v>3178337.7785181152</v>
      </c>
      <c r="P223" s="300">
        <v>4760912.5</v>
      </c>
      <c r="Q223" s="300">
        <v>1538726.9199999997</v>
      </c>
      <c r="R223" s="300">
        <v>1567042.1093303431</v>
      </c>
      <c r="S223" s="300">
        <v>5041181.7205911316</v>
      </c>
      <c r="T223" s="302">
        <v>7.8228430633533921E-4</v>
      </c>
      <c r="U223" s="300">
        <v>0</v>
      </c>
      <c r="V223" s="300">
        <v>0</v>
      </c>
      <c r="W223" s="300">
        <v>0</v>
      </c>
      <c r="X223" s="303">
        <v>5041182</v>
      </c>
      <c r="Y223" s="24">
        <v>840</v>
      </c>
    </row>
    <row r="224" spans="1:25" s="304" customFormat="1" x14ac:dyDescent="0.2">
      <c r="A224" s="24">
        <v>845</v>
      </c>
      <c r="B224" s="24" t="s">
        <v>290</v>
      </c>
      <c r="C224" s="31" t="s">
        <v>472</v>
      </c>
      <c r="D224" s="300">
        <v>29498</v>
      </c>
      <c r="E224" s="301">
        <v>0.57991999999999999</v>
      </c>
      <c r="F224" s="300">
        <v>2000</v>
      </c>
      <c r="G224" s="300">
        <v>1600.6131326225802</v>
      </c>
      <c r="H224" s="300">
        <v>414964</v>
      </c>
      <c r="I224" s="300">
        <v>668724.79881795263</v>
      </c>
      <c r="J224" s="300">
        <v>3044055</v>
      </c>
      <c r="K224" s="300">
        <v>8235</v>
      </c>
      <c r="L224" s="300">
        <v>8267</v>
      </c>
      <c r="M224" s="300">
        <v>3055883.7504553734</v>
      </c>
      <c r="N224" s="300">
        <v>3127562.4048970868</v>
      </c>
      <c r="O224" s="300">
        <v>1313826.4150491683</v>
      </c>
      <c r="P224" s="300">
        <v>3200792.75</v>
      </c>
      <c r="Q224" s="300">
        <v>1856203.7315799999</v>
      </c>
      <c r="R224" s="300">
        <v>1890361.033575716</v>
      </c>
      <c r="S224" s="300">
        <v>3874512.8605754594</v>
      </c>
      <c r="T224" s="302">
        <v>6.0124208439905457E-4</v>
      </c>
      <c r="U224" s="300">
        <v>0</v>
      </c>
      <c r="V224" s="300">
        <v>0</v>
      </c>
      <c r="W224" s="300">
        <v>0</v>
      </c>
      <c r="X224" s="303">
        <v>3874513</v>
      </c>
      <c r="Y224" s="24">
        <v>845</v>
      </c>
    </row>
    <row r="225" spans="1:25" s="304" customFormat="1" x14ac:dyDescent="0.2">
      <c r="A225" s="24">
        <v>847</v>
      </c>
      <c r="B225" s="24" t="s">
        <v>296</v>
      </c>
      <c r="C225" s="31" t="s">
        <v>472</v>
      </c>
      <c r="D225" s="300">
        <v>19428</v>
      </c>
      <c r="E225" s="301">
        <v>0.17711999999999994</v>
      </c>
      <c r="F225" s="300">
        <v>15000</v>
      </c>
      <c r="G225" s="300">
        <v>3666.4617281277328</v>
      </c>
      <c r="H225" s="300">
        <v>160379</v>
      </c>
      <c r="I225" s="300">
        <v>258454.74429016598</v>
      </c>
      <c r="J225" s="300">
        <v>2712406</v>
      </c>
      <c r="K225" s="300">
        <v>5865</v>
      </c>
      <c r="L225" s="300">
        <v>5882</v>
      </c>
      <c r="M225" s="300">
        <v>2720268.0463768113</v>
      </c>
      <c r="N225" s="300">
        <v>2784074.5158657185</v>
      </c>
      <c r="O225" s="300">
        <v>2290959.2376155825</v>
      </c>
      <c r="P225" s="300">
        <v>2655676.25</v>
      </c>
      <c r="Q225" s="300">
        <v>470373.37739999982</v>
      </c>
      <c r="R225" s="300">
        <v>479029.04661844316</v>
      </c>
      <c r="S225" s="300">
        <v>3032109.4902523193</v>
      </c>
      <c r="T225" s="302">
        <v>4.7051897764889458E-4</v>
      </c>
      <c r="U225" s="300">
        <v>122263</v>
      </c>
      <c r="V225" s="300">
        <v>133729</v>
      </c>
      <c r="W225" s="300">
        <v>31999</v>
      </c>
      <c r="X225" s="303">
        <v>3000110</v>
      </c>
      <c r="Y225" s="24">
        <v>847</v>
      </c>
    </row>
    <row r="226" spans="1:25" s="304" customFormat="1" x14ac:dyDescent="0.2">
      <c r="A226" s="24">
        <v>848</v>
      </c>
      <c r="B226" s="24" t="s">
        <v>297</v>
      </c>
      <c r="C226" s="31" t="s">
        <v>472</v>
      </c>
      <c r="D226" s="300">
        <v>17552</v>
      </c>
      <c r="E226" s="301">
        <v>0.10207999999999995</v>
      </c>
      <c r="F226" s="300">
        <v>2000</v>
      </c>
      <c r="G226" s="300">
        <v>281.74677296543126</v>
      </c>
      <c r="H226" s="300">
        <v>206764</v>
      </c>
      <c r="I226" s="300">
        <v>333205.3245650109</v>
      </c>
      <c r="J226" s="300">
        <v>2795009</v>
      </c>
      <c r="K226" s="300">
        <v>4853</v>
      </c>
      <c r="L226" s="300">
        <v>4983</v>
      </c>
      <c r="M226" s="300">
        <v>2869880.4547702451</v>
      </c>
      <c r="N226" s="300">
        <v>2937196.2253311668</v>
      </c>
      <c r="O226" s="300">
        <v>2637367.2346493616</v>
      </c>
      <c r="P226" s="300">
        <v>2311473.25</v>
      </c>
      <c r="Q226" s="300">
        <v>235955.18935999987</v>
      </c>
      <c r="R226" s="300">
        <v>240297.16568690099</v>
      </c>
      <c r="S226" s="300">
        <v>3211151.4716742393</v>
      </c>
      <c r="T226" s="302">
        <v>4.9830248953251853E-4</v>
      </c>
      <c r="U226" s="300">
        <v>34726</v>
      </c>
      <c r="V226" s="300">
        <v>83280</v>
      </c>
      <c r="W226" s="300">
        <v>14750.75</v>
      </c>
      <c r="X226" s="303">
        <v>3196400</v>
      </c>
      <c r="Y226" s="24">
        <v>848</v>
      </c>
    </row>
    <row r="227" spans="1:25" s="304" customFormat="1" x14ac:dyDescent="0.2">
      <c r="A227" s="24">
        <v>851</v>
      </c>
      <c r="B227" s="24" t="s">
        <v>301</v>
      </c>
      <c r="C227" s="31" t="s">
        <v>472</v>
      </c>
      <c r="D227" s="300">
        <v>24310</v>
      </c>
      <c r="E227" s="301">
        <v>0.37240000000000006</v>
      </c>
      <c r="F227" s="300">
        <v>46000</v>
      </c>
      <c r="G227" s="300">
        <v>23640.453172056357</v>
      </c>
      <c r="H227" s="300">
        <v>86592</v>
      </c>
      <c r="I227" s="300">
        <v>139545.16001205926</v>
      </c>
      <c r="J227" s="300">
        <v>4966989</v>
      </c>
      <c r="K227" s="300">
        <v>8096</v>
      </c>
      <c r="L227" s="300">
        <v>7945</v>
      </c>
      <c r="M227" s="300">
        <v>4874348.7654397236</v>
      </c>
      <c r="N227" s="300">
        <v>4988681.2431507232</v>
      </c>
      <c r="O227" s="300">
        <v>3130896.3482013936</v>
      </c>
      <c r="P227" s="300">
        <v>5287369.5</v>
      </c>
      <c r="Q227" s="300">
        <v>1969016.4018000003</v>
      </c>
      <c r="R227" s="300">
        <v>2005249.6485748854</v>
      </c>
      <c r="S227" s="300">
        <v>5299331.609960394</v>
      </c>
      <c r="T227" s="302">
        <v>8.2234368493518421E-4</v>
      </c>
      <c r="U227" s="300">
        <v>0</v>
      </c>
      <c r="V227" s="300">
        <v>0</v>
      </c>
      <c r="W227" s="300">
        <v>0</v>
      </c>
      <c r="X227" s="303">
        <v>5299332</v>
      </c>
      <c r="Y227" s="24">
        <v>851</v>
      </c>
    </row>
    <row r="228" spans="1:25" s="304" customFormat="1" x14ac:dyDescent="0.2">
      <c r="A228" s="24">
        <v>852</v>
      </c>
      <c r="B228" s="24" t="s">
        <v>349</v>
      </c>
      <c r="C228" s="31" t="s">
        <v>472</v>
      </c>
      <c r="D228" s="300">
        <v>17312</v>
      </c>
      <c r="E228" s="301">
        <v>9.2480000000000007E-2</v>
      </c>
      <c r="F228" s="300">
        <v>0</v>
      </c>
      <c r="G228" s="300">
        <v>0</v>
      </c>
      <c r="H228" s="300">
        <v>91689</v>
      </c>
      <c r="I228" s="300">
        <v>147759.1021843323</v>
      </c>
      <c r="J228" s="300">
        <v>2541232</v>
      </c>
      <c r="K228" s="300">
        <v>4912</v>
      </c>
      <c r="L228" s="300">
        <v>4851</v>
      </c>
      <c r="M228" s="300">
        <v>2509673.5407166122</v>
      </c>
      <c r="N228" s="300">
        <v>2568540.3161493265</v>
      </c>
      <c r="O228" s="300">
        <v>2331001.7077118368</v>
      </c>
      <c r="P228" s="300">
        <v>2400602.25</v>
      </c>
      <c r="Q228" s="300">
        <v>222007.69608000002</v>
      </c>
      <c r="R228" s="300">
        <v>226093.01483642927</v>
      </c>
      <c r="S228" s="300">
        <v>2704853.8247325984</v>
      </c>
      <c r="T228" s="302">
        <v>4.1973585069877441E-4</v>
      </c>
      <c r="U228" s="300">
        <v>0</v>
      </c>
      <c r="V228" s="300">
        <v>0</v>
      </c>
      <c r="W228" s="300">
        <v>0</v>
      </c>
      <c r="X228" s="303">
        <v>2704854</v>
      </c>
      <c r="Y228" s="24">
        <v>852</v>
      </c>
    </row>
    <row r="229" spans="1:25" s="304" customFormat="1" x14ac:dyDescent="0.2">
      <c r="A229" s="24">
        <v>855</v>
      </c>
      <c r="B229" s="24" t="s">
        <v>314</v>
      </c>
      <c r="C229" s="31" t="s">
        <v>473</v>
      </c>
      <c r="D229" s="300">
        <v>221947</v>
      </c>
      <c r="E229" s="301">
        <v>1</v>
      </c>
      <c r="F229" s="300">
        <v>1385000</v>
      </c>
      <c r="G229" s="300">
        <v>1911340.5199702315</v>
      </c>
      <c r="H229" s="300">
        <v>3851929.8720000004</v>
      </c>
      <c r="I229" s="300">
        <v>6207480.7181202769</v>
      </c>
      <c r="J229" s="300">
        <v>103624811.632</v>
      </c>
      <c r="K229" s="300">
        <v>86149</v>
      </c>
      <c r="L229" s="300">
        <v>86210</v>
      </c>
      <c r="M229" s="300">
        <v>103698185.82682005</v>
      </c>
      <c r="N229" s="300">
        <v>106130525.22029521</v>
      </c>
      <c r="O229" s="300">
        <v>0</v>
      </c>
      <c r="P229" s="300">
        <v>97429442.296875</v>
      </c>
      <c r="Q229" s="300">
        <v>97429442.296875</v>
      </c>
      <c r="R229" s="300">
        <v>99222309.549100488</v>
      </c>
      <c r="S229" s="300">
        <v>107341130.787191</v>
      </c>
      <c r="T229" s="302">
        <v>1.6657063104097373E-2</v>
      </c>
      <c r="U229" s="300">
        <v>0</v>
      </c>
      <c r="V229" s="300">
        <v>0</v>
      </c>
      <c r="W229" s="300">
        <v>0</v>
      </c>
      <c r="X229" s="303">
        <v>107341131</v>
      </c>
      <c r="Y229" s="24">
        <v>855</v>
      </c>
    </row>
    <row r="230" spans="1:25" s="304" customFormat="1" x14ac:dyDescent="0.2">
      <c r="A230" s="24">
        <v>858</v>
      </c>
      <c r="B230" s="24" t="s">
        <v>327</v>
      </c>
      <c r="C230" s="31" t="s">
        <v>472</v>
      </c>
      <c r="D230" s="300">
        <v>31221</v>
      </c>
      <c r="E230" s="301">
        <v>0.64883999999999997</v>
      </c>
      <c r="F230" s="300">
        <v>32000</v>
      </c>
      <c r="G230" s="300">
        <v>28653.381844967163</v>
      </c>
      <c r="H230" s="300">
        <v>360114</v>
      </c>
      <c r="I230" s="300">
        <v>580332.66066822235</v>
      </c>
      <c r="J230" s="300">
        <v>7456689</v>
      </c>
      <c r="K230" s="300">
        <v>9670</v>
      </c>
      <c r="L230" s="300">
        <v>9699</v>
      </c>
      <c r="M230" s="300">
        <v>7479051.3558428129</v>
      </c>
      <c r="N230" s="300">
        <v>7654479.6055618674</v>
      </c>
      <c r="O230" s="300">
        <v>2687947.0582891055</v>
      </c>
      <c r="P230" s="300">
        <v>6732904</v>
      </c>
      <c r="Q230" s="300">
        <v>4368577.4313599998</v>
      </c>
      <c r="R230" s="300">
        <v>4448966.6774734193</v>
      </c>
      <c r="S230" s="300">
        <v>7745899.7782757152</v>
      </c>
      <c r="T230" s="302">
        <v>1.2019990888725463E-3</v>
      </c>
      <c r="U230" s="300">
        <v>0</v>
      </c>
      <c r="V230" s="300">
        <v>0</v>
      </c>
      <c r="W230" s="300">
        <v>0</v>
      </c>
      <c r="X230" s="303">
        <v>7745900</v>
      </c>
      <c r="Y230" s="24">
        <v>858</v>
      </c>
    </row>
    <row r="231" spans="1:25" s="304" customFormat="1" x14ac:dyDescent="0.2">
      <c r="A231" s="24">
        <v>861</v>
      </c>
      <c r="B231" s="24" t="s">
        <v>331</v>
      </c>
      <c r="C231" s="31" t="s">
        <v>473</v>
      </c>
      <c r="D231" s="300">
        <v>45500</v>
      </c>
      <c r="E231" s="301">
        <v>1</v>
      </c>
      <c r="F231" s="300">
        <v>31000</v>
      </c>
      <c r="G231" s="300">
        <v>42780.906945182076</v>
      </c>
      <c r="H231" s="300">
        <v>374828</v>
      </c>
      <c r="I231" s="300">
        <v>604044.63734525302</v>
      </c>
      <c r="J231" s="300">
        <v>7124708</v>
      </c>
      <c r="K231" s="300">
        <v>13971</v>
      </c>
      <c r="L231" s="300">
        <v>13994</v>
      </c>
      <c r="M231" s="300">
        <v>7136437.173573832</v>
      </c>
      <c r="N231" s="300">
        <v>7303829.0823901827</v>
      </c>
      <c r="O231" s="300">
        <v>0</v>
      </c>
      <c r="P231" s="300">
        <v>7049254.5</v>
      </c>
      <c r="Q231" s="300">
        <v>7049254.5</v>
      </c>
      <c r="R231" s="300">
        <v>7178972.7581333378</v>
      </c>
      <c r="S231" s="300">
        <v>7825798.3024237733</v>
      </c>
      <c r="T231" s="302">
        <v>1.21439764242698E-3</v>
      </c>
      <c r="U231" s="300">
        <v>235121</v>
      </c>
      <c r="V231" s="300">
        <v>0</v>
      </c>
      <c r="W231" s="300">
        <v>29390.125</v>
      </c>
      <c r="X231" s="303">
        <v>7796408</v>
      </c>
      <c r="Y231" s="24">
        <v>861</v>
      </c>
    </row>
    <row r="232" spans="1:25" s="304" customFormat="1" x14ac:dyDescent="0.2">
      <c r="A232" s="24">
        <v>865</v>
      </c>
      <c r="B232" s="24" t="s">
        <v>342</v>
      </c>
      <c r="C232" s="31" t="s">
        <v>472</v>
      </c>
      <c r="D232" s="300">
        <v>31669</v>
      </c>
      <c r="E232" s="301">
        <v>0.66676000000000002</v>
      </c>
      <c r="F232" s="300">
        <v>114000</v>
      </c>
      <c r="G232" s="300">
        <v>104896.90698979788</v>
      </c>
      <c r="H232" s="300">
        <v>778088.83299999998</v>
      </c>
      <c r="I232" s="300">
        <v>1253909.491691859</v>
      </c>
      <c r="J232" s="300">
        <v>3678705.9580000001</v>
      </c>
      <c r="K232" s="300">
        <v>9262</v>
      </c>
      <c r="L232" s="300">
        <v>9261</v>
      </c>
      <c r="M232" s="300">
        <v>3678308.7753226086</v>
      </c>
      <c r="N232" s="300">
        <v>3764586.999615984</v>
      </c>
      <c r="O232" s="300">
        <v>1254510.9717520305</v>
      </c>
      <c r="P232" s="300">
        <v>4382233.4375</v>
      </c>
      <c r="Q232" s="300">
        <v>2921897.9667875003</v>
      </c>
      <c r="R232" s="300">
        <v>2975665.8531214404</v>
      </c>
      <c r="S232" s="300">
        <v>5588983.2235551272</v>
      </c>
      <c r="T232" s="302">
        <v>8.6729146190072032E-4</v>
      </c>
      <c r="U232" s="300">
        <v>0</v>
      </c>
      <c r="V232" s="300">
        <v>0</v>
      </c>
      <c r="W232" s="300">
        <v>0</v>
      </c>
      <c r="X232" s="303">
        <v>5588983</v>
      </c>
      <c r="Y232" s="24">
        <v>865</v>
      </c>
    </row>
    <row r="233" spans="1:25" s="304" customFormat="1" x14ac:dyDescent="0.2">
      <c r="A233" s="24">
        <v>866</v>
      </c>
      <c r="B233" s="24" t="s">
        <v>344</v>
      </c>
      <c r="C233" s="31" t="s">
        <v>472</v>
      </c>
      <c r="D233" s="300">
        <v>17544</v>
      </c>
      <c r="E233" s="301">
        <v>0.10175999999999996</v>
      </c>
      <c r="F233" s="300">
        <v>4000</v>
      </c>
      <c r="G233" s="300">
        <v>561.72710848280349</v>
      </c>
      <c r="H233" s="300">
        <v>174826</v>
      </c>
      <c r="I233" s="300">
        <v>281736.44383162732</v>
      </c>
      <c r="J233" s="300">
        <v>2827497</v>
      </c>
      <c r="K233" s="300">
        <v>4972</v>
      </c>
      <c r="L233" s="300">
        <v>4986</v>
      </c>
      <c r="M233" s="300">
        <v>2835458.5764279966</v>
      </c>
      <c r="N233" s="300">
        <v>2901966.9491543109</v>
      </c>
      <c r="O233" s="300">
        <v>2606662.7924083681</v>
      </c>
      <c r="P233" s="300">
        <v>2673439.25</v>
      </c>
      <c r="Q233" s="300">
        <v>272049.17807999993</v>
      </c>
      <c r="R233" s="300">
        <v>277055.34511612321</v>
      </c>
      <c r="S233" s="300">
        <v>3166016.3084646012</v>
      </c>
      <c r="T233" s="302">
        <v>4.9129847107022757E-4</v>
      </c>
      <c r="U233" s="300">
        <v>0</v>
      </c>
      <c r="V233" s="300">
        <v>0</v>
      </c>
      <c r="W233" s="300">
        <v>0</v>
      </c>
      <c r="X233" s="303">
        <v>3166016</v>
      </c>
      <c r="Y233" s="24">
        <v>866</v>
      </c>
    </row>
    <row r="234" spans="1:25" s="304" customFormat="1" x14ac:dyDescent="0.2">
      <c r="A234" s="24">
        <v>867</v>
      </c>
      <c r="B234" s="24" t="s">
        <v>345</v>
      </c>
      <c r="C234" s="31" t="s">
        <v>473</v>
      </c>
      <c r="D234" s="300">
        <v>48815</v>
      </c>
      <c r="E234" s="301">
        <v>1</v>
      </c>
      <c r="F234" s="300">
        <v>18000</v>
      </c>
      <c r="G234" s="300">
        <v>24840.526613331531</v>
      </c>
      <c r="H234" s="300">
        <v>782111</v>
      </c>
      <c r="I234" s="300">
        <v>1260391.3137725389</v>
      </c>
      <c r="J234" s="300">
        <v>10089647</v>
      </c>
      <c r="K234" s="300">
        <v>15589</v>
      </c>
      <c r="L234" s="300">
        <v>15647</v>
      </c>
      <c r="M234" s="300">
        <v>10127186.260119315</v>
      </c>
      <c r="N234" s="300">
        <v>10364729.028000386</v>
      </c>
      <c r="O234" s="300">
        <v>0</v>
      </c>
      <c r="P234" s="300">
        <v>11942528</v>
      </c>
      <c r="Q234" s="300">
        <v>11942528</v>
      </c>
      <c r="R234" s="300">
        <v>12162290.803267865</v>
      </c>
      <c r="S234" s="300">
        <v>13447522.643653736</v>
      </c>
      <c r="T234" s="302">
        <v>2.0867698302266071E-3</v>
      </c>
      <c r="U234" s="300">
        <v>0</v>
      </c>
      <c r="V234" s="300">
        <v>0</v>
      </c>
      <c r="W234" s="300">
        <v>0</v>
      </c>
      <c r="X234" s="303">
        <v>13447523</v>
      </c>
      <c r="Y234" s="24">
        <v>867</v>
      </c>
    </row>
    <row r="235" spans="1:25" s="304" customFormat="1" x14ac:dyDescent="0.2">
      <c r="A235" s="24">
        <v>873</v>
      </c>
      <c r="B235" s="24" t="s">
        <v>366</v>
      </c>
      <c r="C235" s="31" t="s">
        <v>472</v>
      </c>
      <c r="D235" s="300">
        <v>22028</v>
      </c>
      <c r="E235" s="301">
        <v>0.28112000000000004</v>
      </c>
      <c r="F235" s="300">
        <v>43000</v>
      </c>
      <c r="G235" s="300">
        <v>16682.014454789427</v>
      </c>
      <c r="H235" s="300">
        <v>118423</v>
      </c>
      <c r="I235" s="300">
        <v>190841.60758624462</v>
      </c>
      <c r="J235" s="300">
        <v>3798069</v>
      </c>
      <c r="K235" s="300">
        <v>6439</v>
      </c>
      <c r="L235" s="300">
        <v>6524</v>
      </c>
      <c r="M235" s="300">
        <v>3848206.5780400685</v>
      </c>
      <c r="N235" s="300">
        <v>3938469.9165870789</v>
      </c>
      <c r="O235" s="300">
        <v>2831287.253636119</v>
      </c>
      <c r="P235" s="300">
        <v>4418448.5</v>
      </c>
      <c r="Q235" s="300">
        <v>1242114.2423200002</v>
      </c>
      <c r="R235" s="300">
        <v>1264971.2544928989</v>
      </c>
      <c r="S235" s="300">
        <v>4303782.1301700519</v>
      </c>
      <c r="T235" s="302">
        <v>6.6785555548743781E-4</v>
      </c>
      <c r="U235" s="300">
        <v>0</v>
      </c>
      <c r="V235" s="300">
        <v>0</v>
      </c>
      <c r="W235" s="300">
        <v>0</v>
      </c>
      <c r="X235" s="303">
        <v>4303782</v>
      </c>
      <c r="Y235" s="24">
        <v>873</v>
      </c>
    </row>
    <row r="236" spans="1:25" s="304" customFormat="1" x14ac:dyDescent="0.2">
      <c r="A236" s="24">
        <v>879</v>
      </c>
      <c r="B236" s="24" t="s">
        <v>381</v>
      </c>
      <c r="C236" s="31" t="s">
        <v>472</v>
      </c>
      <c r="D236" s="300">
        <v>21988</v>
      </c>
      <c r="E236" s="301">
        <v>0.27951999999999999</v>
      </c>
      <c r="F236" s="300">
        <v>51000</v>
      </c>
      <c r="G236" s="300">
        <v>19673.034663715549</v>
      </c>
      <c r="H236" s="300">
        <v>154538</v>
      </c>
      <c r="I236" s="300">
        <v>249041.82762776717</v>
      </c>
      <c r="J236" s="300">
        <v>2902592</v>
      </c>
      <c r="K236" s="300">
        <v>6654</v>
      </c>
      <c r="L236" s="300">
        <v>6644</v>
      </c>
      <c r="M236" s="300">
        <v>2898229.8238653443</v>
      </c>
      <c r="N236" s="300">
        <v>2966210.5557916011</v>
      </c>
      <c r="O236" s="300">
        <v>2137095.3812367329</v>
      </c>
      <c r="P236" s="300">
        <v>3034610.75</v>
      </c>
      <c r="Q236" s="300">
        <v>848234.39683999994</v>
      </c>
      <c r="R236" s="300">
        <v>863843.3507296443</v>
      </c>
      <c r="S236" s="300">
        <v>3269653.59425786</v>
      </c>
      <c r="T236" s="302">
        <v>5.0738077611709852E-4</v>
      </c>
      <c r="U236" s="300">
        <v>0</v>
      </c>
      <c r="V236" s="300">
        <v>0</v>
      </c>
      <c r="W236" s="300">
        <v>0</v>
      </c>
      <c r="X236" s="303">
        <v>3269654</v>
      </c>
      <c r="Y236" s="24">
        <v>879</v>
      </c>
    </row>
    <row r="237" spans="1:25" s="304" customFormat="1" x14ac:dyDescent="0.2">
      <c r="A237" s="24">
        <v>880</v>
      </c>
      <c r="B237" s="24" t="s">
        <v>368</v>
      </c>
      <c r="C237" s="31" t="s">
        <v>472</v>
      </c>
      <c r="D237" s="300">
        <v>16333</v>
      </c>
      <c r="E237" s="301">
        <v>5.3320000000000034E-2</v>
      </c>
      <c r="F237" s="300">
        <v>3000</v>
      </c>
      <c r="G237" s="300">
        <v>220.74947983713966</v>
      </c>
      <c r="H237" s="300">
        <v>79101</v>
      </c>
      <c r="I237" s="300">
        <v>127473.2273433331</v>
      </c>
      <c r="J237" s="300">
        <v>3088904</v>
      </c>
      <c r="K237" s="300">
        <v>4747</v>
      </c>
      <c r="L237" s="300">
        <v>4729</v>
      </c>
      <c r="M237" s="300">
        <v>3077191.2820728878</v>
      </c>
      <c r="N237" s="300">
        <v>3149369.7248967965</v>
      </c>
      <c r="O237" s="300">
        <v>2981445.3311652993</v>
      </c>
      <c r="P237" s="300">
        <v>2905504.5</v>
      </c>
      <c r="Q237" s="300">
        <v>154921.4999400001</v>
      </c>
      <c r="R237" s="300">
        <v>157772.31872085429</v>
      </c>
      <c r="S237" s="300">
        <v>3266911.6267093238</v>
      </c>
      <c r="T237" s="302">
        <v>5.069552810049229E-4</v>
      </c>
      <c r="U237" s="300">
        <v>0</v>
      </c>
      <c r="V237" s="300">
        <v>0</v>
      </c>
      <c r="W237" s="300">
        <v>0</v>
      </c>
      <c r="X237" s="303">
        <v>3266912</v>
      </c>
      <c r="Y237" s="24">
        <v>880</v>
      </c>
    </row>
    <row r="238" spans="1:25" s="304" customFormat="1" x14ac:dyDescent="0.2">
      <c r="A238" s="24">
        <v>882</v>
      </c>
      <c r="B238" s="24" t="s">
        <v>180</v>
      </c>
      <c r="C238" s="31" t="s">
        <v>472</v>
      </c>
      <c r="D238" s="300">
        <v>37262</v>
      </c>
      <c r="E238" s="301">
        <v>0.89048000000000005</v>
      </c>
      <c r="F238" s="300">
        <v>323000</v>
      </c>
      <c r="G238" s="300">
        <v>396930.97004336363</v>
      </c>
      <c r="H238" s="300">
        <v>284324</v>
      </c>
      <c r="I238" s="300">
        <v>458195.19211091945</v>
      </c>
      <c r="J238" s="300">
        <v>15280571</v>
      </c>
      <c r="K238" s="300">
        <v>11910</v>
      </c>
      <c r="L238" s="300">
        <v>11769</v>
      </c>
      <c r="M238" s="300">
        <v>15099667.514609573</v>
      </c>
      <c r="N238" s="300">
        <v>15453844.550893487</v>
      </c>
      <c r="O238" s="300">
        <v>1692505.0552138539</v>
      </c>
      <c r="P238" s="300">
        <v>12575565</v>
      </c>
      <c r="Q238" s="300">
        <v>11198289.121200001</v>
      </c>
      <c r="R238" s="300">
        <v>11404356.664778626</v>
      </c>
      <c r="S238" s="300">
        <v>13951987.882146763</v>
      </c>
      <c r="T238" s="302">
        <v>2.1650521181974785E-3</v>
      </c>
      <c r="U238" s="300">
        <v>0</v>
      </c>
      <c r="V238" s="300">
        <v>0</v>
      </c>
      <c r="W238" s="300">
        <v>0</v>
      </c>
      <c r="X238" s="303">
        <v>13951988</v>
      </c>
      <c r="Y238" s="24">
        <v>882</v>
      </c>
    </row>
    <row r="239" spans="1:25" s="304" customFormat="1" x14ac:dyDescent="0.2">
      <c r="A239" s="24">
        <v>888</v>
      </c>
      <c r="B239" s="24" t="s">
        <v>33</v>
      </c>
      <c r="C239" s="31" t="s">
        <v>472</v>
      </c>
      <c r="D239" s="300">
        <v>15875</v>
      </c>
      <c r="E239" s="301">
        <v>3.5000000000000031E-2</v>
      </c>
      <c r="F239" s="300">
        <v>1000</v>
      </c>
      <c r="G239" s="300">
        <v>48.301023970366899</v>
      </c>
      <c r="H239" s="300">
        <v>73706</v>
      </c>
      <c r="I239" s="300">
        <v>118779.05076506882</v>
      </c>
      <c r="J239" s="300">
        <v>3485173</v>
      </c>
      <c r="K239" s="300">
        <v>4803</v>
      </c>
      <c r="L239" s="300">
        <v>4791</v>
      </c>
      <c r="M239" s="300">
        <v>3476465.5096814493</v>
      </c>
      <c r="N239" s="300">
        <v>3558009.3085611868</v>
      </c>
      <c r="O239" s="300">
        <v>3433478.9827615451</v>
      </c>
      <c r="P239" s="300">
        <v>3475399.75</v>
      </c>
      <c r="Q239" s="300">
        <v>121638.99125000011</v>
      </c>
      <c r="R239" s="300">
        <v>123877.35533035021</v>
      </c>
      <c r="S239" s="300">
        <v>3676183.6898809345</v>
      </c>
      <c r="T239" s="302">
        <v>5.7046561048439538E-4</v>
      </c>
      <c r="U239" s="300">
        <v>0</v>
      </c>
      <c r="V239" s="300">
        <v>0</v>
      </c>
      <c r="W239" s="300">
        <v>0</v>
      </c>
      <c r="X239" s="303">
        <v>3676184</v>
      </c>
      <c r="Y239" s="24">
        <v>888</v>
      </c>
    </row>
    <row r="240" spans="1:25" s="304" customFormat="1" x14ac:dyDescent="0.2">
      <c r="A240" s="24">
        <v>889</v>
      </c>
      <c r="B240" s="24" t="s">
        <v>35</v>
      </c>
      <c r="C240" s="31" t="s">
        <v>471</v>
      </c>
      <c r="D240" s="300">
        <v>13450</v>
      </c>
      <c r="E240" s="301">
        <v>0</v>
      </c>
      <c r="F240" s="300">
        <v>3000</v>
      </c>
      <c r="G240" s="300">
        <v>0</v>
      </c>
      <c r="H240" s="300">
        <v>252798</v>
      </c>
      <c r="I240" s="300">
        <v>407390.25961669162</v>
      </c>
      <c r="J240" s="300">
        <v>2826147</v>
      </c>
      <c r="K240" s="300">
        <v>3953</v>
      </c>
      <c r="L240" s="300">
        <v>3945</v>
      </c>
      <c r="M240" s="300">
        <v>2820427.5018972931</v>
      </c>
      <c r="N240" s="300">
        <v>2886583.3065008796</v>
      </c>
      <c r="O240" s="300">
        <v>2886583.3065008796</v>
      </c>
      <c r="P240" s="300">
        <v>2623209.5</v>
      </c>
      <c r="Q240" s="300">
        <v>0</v>
      </c>
      <c r="R240" s="300">
        <v>0</v>
      </c>
      <c r="S240" s="300">
        <v>3293973.5661175712</v>
      </c>
      <c r="T240" s="302">
        <v>5.1115471908738652E-4</v>
      </c>
      <c r="U240" s="300">
        <v>0</v>
      </c>
      <c r="V240" s="300">
        <v>0</v>
      </c>
      <c r="W240" s="300">
        <v>0</v>
      </c>
      <c r="X240" s="303">
        <v>3293974</v>
      </c>
      <c r="Y240" s="24">
        <v>889</v>
      </c>
    </row>
    <row r="241" spans="1:25" s="304" customFormat="1" x14ac:dyDescent="0.2">
      <c r="A241" s="24">
        <v>893</v>
      </c>
      <c r="B241" s="24" t="s">
        <v>38</v>
      </c>
      <c r="C241" s="31" t="s">
        <v>471</v>
      </c>
      <c r="D241" s="300">
        <v>13108</v>
      </c>
      <c r="E241" s="301">
        <v>0</v>
      </c>
      <c r="F241" s="300">
        <v>13000</v>
      </c>
      <c r="G241" s="300">
        <v>0</v>
      </c>
      <c r="H241" s="300">
        <v>189102</v>
      </c>
      <c r="I241" s="300">
        <v>304742.57262334198</v>
      </c>
      <c r="J241" s="300">
        <v>2105920</v>
      </c>
      <c r="K241" s="300">
        <v>3765</v>
      </c>
      <c r="L241" s="300">
        <v>3771</v>
      </c>
      <c r="M241" s="300">
        <v>2109276.047808765</v>
      </c>
      <c r="N241" s="300">
        <v>2158751.1199316941</v>
      </c>
      <c r="O241" s="300">
        <v>2158751.1199316941</v>
      </c>
      <c r="P241" s="300">
        <v>2338774.5</v>
      </c>
      <c r="Q241" s="300">
        <v>0</v>
      </c>
      <c r="R241" s="300">
        <v>0</v>
      </c>
      <c r="S241" s="300">
        <v>2463493.6925550359</v>
      </c>
      <c r="T241" s="302">
        <v>3.8228188572736493E-4</v>
      </c>
      <c r="U241" s="300">
        <v>0</v>
      </c>
      <c r="V241" s="300">
        <v>0</v>
      </c>
      <c r="W241" s="300">
        <v>0</v>
      </c>
      <c r="X241" s="303">
        <v>2463494</v>
      </c>
      <c r="Y241" s="24">
        <v>893</v>
      </c>
    </row>
    <row r="242" spans="1:25" s="304" customFormat="1" x14ac:dyDescent="0.2">
      <c r="A242" s="24">
        <v>899</v>
      </c>
      <c r="B242" s="24" t="s">
        <v>61</v>
      </c>
      <c r="C242" s="31" t="s">
        <v>472</v>
      </c>
      <c r="D242" s="300">
        <v>27670</v>
      </c>
      <c r="E242" s="301">
        <v>0.50680000000000003</v>
      </c>
      <c r="F242" s="300">
        <v>33000</v>
      </c>
      <c r="G242" s="300">
        <v>23080.1612940001</v>
      </c>
      <c r="H242" s="300">
        <v>351855</v>
      </c>
      <c r="I242" s="300">
        <v>567023.07691291475</v>
      </c>
      <c r="J242" s="300">
        <v>10947718</v>
      </c>
      <c r="K242" s="300">
        <v>9244</v>
      </c>
      <c r="L242" s="300">
        <v>9157</v>
      </c>
      <c r="M242" s="300">
        <v>10844683.440718304</v>
      </c>
      <c r="N242" s="300">
        <v>11099055.786119591</v>
      </c>
      <c r="O242" s="300">
        <v>5474054.313714182</v>
      </c>
      <c r="P242" s="300">
        <v>10078492</v>
      </c>
      <c r="Q242" s="300">
        <v>5107779.7456</v>
      </c>
      <c r="R242" s="300">
        <v>5201771.5700585973</v>
      </c>
      <c r="S242" s="300">
        <v>11265929.121979693</v>
      </c>
      <c r="T242" s="302">
        <v>1.7482328622300777E-3</v>
      </c>
      <c r="U242" s="300">
        <v>0</v>
      </c>
      <c r="V242" s="300">
        <v>0</v>
      </c>
      <c r="W242" s="300">
        <v>0</v>
      </c>
      <c r="X242" s="303">
        <v>11265929</v>
      </c>
      <c r="Y242" s="24">
        <v>899</v>
      </c>
    </row>
    <row r="243" spans="1:25" s="304" customFormat="1" x14ac:dyDescent="0.2">
      <c r="A243" s="24">
        <v>907</v>
      </c>
      <c r="B243" s="24" t="s">
        <v>116</v>
      </c>
      <c r="C243" s="31" t="s">
        <v>472</v>
      </c>
      <c r="D243" s="300">
        <v>17035</v>
      </c>
      <c r="E243" s="301">
        <v>8.1400000000000028E-2</v>
      </c>
      <c r="F243" s="300">
        <v>44000</v>
      </c>
      <c r="G243" s="300">
        <v>4942.7127843504577</v>
      </c>
      <c r="H243" s="300">
        <v>186154</v>
      </c>
      <c r="I243" s="300">
        <v>299991.7973587038</v>
      </c>
      <c r="J243" s="300">
        <v>3464445</v>
      </c>
      <c r="K243" s="300">
        <v>4888</v>
      </c>
      <c r="L243" s="300">
        <v>4916</v>
      </c>
      <c r="M243" s="300">
        <v>3484290.4296235675</v>
      </c>
      <c r="N243" s="300">
        <v>3566017.769429062</v>
      </c>
      <c r="O243" s="300">
        <v>3275743.9229975361</v>
      </c>
      <c r="P243" s="300">
        <v>3342823.25</v>
      </c>
      <c r="Q243" s="300">
        <v>272105.81255000009</v>
      </c>
      <c r="R243" s="300">
        <v>277113.02175658254</v>
      </c>
      <c r="S243" s="300">
        <v>3857791.4548971727</v>
      </c>
      <c r="T243" s="302">
        <v>5.9864727747341643E-4</v>
      </c>
      <c r="U243" s="300">
        <v>119008</v>
      </c>
      <c r="V243" s="300">
        <v>0</v>
      </c>
      <c r="W243" s="300">
        <v>14876</v>
      </c>
      <c r="X243" s="303">
        <v>3842915</v>
      </c>
      <c r="Y243" s="24">
        <v>907</v>
      </c>
    </row>
    <row r="244" spans="1:25" s="304" customFormat="1" x14ac:dyDescent="0.2">
      <c r="A244" s="24">
        <v>917</v>
      </c>
      <c r="B244" s="24" t="s">
        <v>146</v>
      </c>
      <c r="C244" s="31" t="s">
        <v>473</v>
      </c>
      <c r="D244" s="300">
        <v>86936</v>
      </c>
      <c r="E244" s="301">
        <v>1</v>
      </c>
      <c r="F244" s="300">
        <v>605000</v>
      </c>
      <c r="G244" s="300">
        <v>834917.70005919854</v>
      </c>
      <c r="H244" s="300">
        <v>1404538</v>
      </c>
      <c r="I244" s="300">
        <v>2263447.8930272739</v>
      </c>
      <c r="J244" s="300">
        <v>58888998</v>
      </c>
      <c r="K244" s="300">
        <v>32217</v>
      </c>
      <c r="L244" s="300">
        <v>32051</v>
      </c>
      <c r="M244" s="300">
        <v>58585568.95111277</v>
      </c>
      <c r="N244" s="300">
        <v>59959749.088525467</v>
      </c>
      <c r="O244" s="300">
        <v>0</v>
      </c>
      <c r="P244" s="300">
        <v>60269448</v>
      </c>
      <c r="Q244" s="300">
        <v>60269448</v>
      </c>
      <c r="R244" s="300">
        <v>61378508.229449488</v>
      </c>
      <c r="S244" s="300">
        <v>64476873.822535962</v>
      </c>
      <c r="T244" s="302">
        <v>1.0005441047068466E-2</v>
      </c>
      <c r="U244" s="300">
        <v>0</v>
      </c>
      <c r="V244" s="300">
        <v>0</v>
      </c>
      <c r="W244" s="300">
        <v>0</v>
      </c>
      <c r="X244" s="303">
        <v>64476874</v>
      </c>
      <c r="Y244" s="24">
        <v>917</v>
      </c>
    </row>
    <row r="245" spans="1:25" s="304" customFormat="1" x14ac:dyDescent="0.2">
      <c r="A245" s="24">
        <v>928</v>
      </c>
      <c r="B245" s="24" t="s">
        <v>172</v>
      </c>
      <c r="C245" s="31" t="s">
        <v>473</v>
      </c>
      <c r="D245" s="300">
        <v>45442</v>
      </c>
      <c r="E245" s="301">
        <v>1</v>
      </c>
      <c r="F245" s="300">
        <v>136000</v>
      </c>
      <c r="G245" s="300">
        <v>187683.97885628269</v>
      </c>
      <c r="H245" s="300">
        <v>378168</v>
      </c>
      <c r="I245" s="300">
        <v>609427.13035200047</v>
      </c>
      <c r="J245" s="300">
        <v>23625048</v>
      </c>
      <c r="K245" s="300">
        <v>15720</v>
      </c>
      <c r="L245" s="300">
        <v>15636</v>
      </c>
      <c r="M245" s="300">
        <v>23498807.285496183</v>
      </c>
      <c r="N245" s="300">
        <v>24049994.118751369</v>
      </c>
      <c r="O245" s="300">
        <v>0</v>
      </c>
      <c r="P245" s="300">
        <v>26171344</v>
      </c>
      <c r="Q245" s="300">
        <v>26171344</v>
      </c>
      <c r="R245" s="300">
        <v>26652941.189701177</v>
      </c>
      <c r="S245" s="300">
        <v>27450052.298909463</v>
      </c>
      <c r="T245" s="302">
        <v>4.2596649578827625E-3</v>
      </c>
      <c r="U245" s="300">
        <v>0</v>
      </c>
      <c r="V245" s="300">
        <v>211004</v>
      </c>
      <c r="W245" s="300">
        <v>26375.5</v>
      </c>
      <c r="X245" s="303">
        <v>27423676</v>
      </c>
      <c r="Y245" s="24">
        <v>928</v>
      </c>
    </row>
    <row r="246" spans="1:25" s="304" customFormat="1" x14ac:dyDescent="0.2">
      <c r="A246" s="24">
        <v>935</v>
      </c>
      <c r="B246" s="24" t="s">
        <v>205</v>
      </c>
      <c r="C246" s="31" t="s">
        <v>473</v>
      </c>
      <c r="D246" s="300">
        <v>120227</v>
      </c>
      <c r="E246" s="301">
        <v>1</v>
      </c>
      <c r="F246" s="300">
        <v>761000</v>
      </c>
      <c r="G246" s="300">
        <v>1050202.2640414052</v>
      </c>
      <c r="H246" s="300">
        <v>1196410</v>
      </c>
      <c r="I246" s="300">
        <v>1928044.4485636991</v>
      </c>
      <c r="J246" s="300">
        <v>53079678</v>
      </c>
      <c r="K246" s="300">
        <v>52085</v>
      </c>
      <c r="L246" s="300">
        <v>50899</v>
      </c>
      <c r="M246" s="300">
        <v>51871028.713103577</v>
      </c>
      <c r="N246" s="300">
        <v>53087712.934847511</v>
      </c>
      <c r="O246" s="300">
        <v>0</v>
      </c>
      <c r="P246" s="300">
        <v>58929080</v>
      </c>
      <c r="Q246" s="300">
        <v>58929080</v>
      </c>
      <c r="R246" s="300">
        <v>60013475.181220956</v>
      </c>
      <c r="S246" s="300">
        <v>62991721.893826067</v>
      </c>
      <c r="T246" s="302">
        <v>9.7749770188411359E-3</v>
      </c>
      <c r="U246" s="300">
        <v>0</v>
      </c>
      <c r="V246" s="300">
        <v>0</v>
      </c>
      <c r="W246" s="300">
        <v>0</v>
      </c>
      <c r="X246" s="303">
        <v>62991722</v>
      </c>
      <c r="Y246" s="24">
        <v>935</v>
      </c>
    </row>
    <row r="247" spans="1:25" s="304" customFormat="1" x14ac:dyDescent="0.2">
      <c r="A247" s="24">
        <v>938</v>
      </c>
      <c r="B247" s="24" t="s">
        <v>208</v>
      </c>
      <c r="C247" s="31" t="s">
        <v>472</v>
      </c>
      <c r="D247" s="300">
        <v>18661</v>
      </c>
      <c r="E247" s="301">
        <v>0.14644000000000001</v>
      </c>
      <c r="F247" s="300">
        <v>10000</v>
      </c>
      <c r="G247" s="300">
        <v>2020.9148429201498</v>
      </c>
      <c r="H247" s="300">
        <v>152427</v>
      </c>
      <c r="I247" s="300">
        <v>245639.89866452047</v>
      </c>
      <c r="J247" s="300">
        <v>3135562</v>
      </c>
      <c r="K247" s="300">
        <v>5463</v>
      </c>
      <c r="L247" s="300">
        <v>5429</v>
      </c>
      <c r="M247" s="300">
        <v>3116047.2447373238</v>
      </c>
      <c r="N247" s="300">
        <v>3189137.0910530728</v>
      </c>
      <c r="O247" s="300">
        <v>2722119.8554392606</v>
      </c>
      <c r="P247" s="300">
        <v>2793612</v>
      </c>
      <c r="Q247" s="300">
        <v>409096.54128000006</v>
      </c>
      <c r="R247" s="300">
        <v>416624.61261622648</v>
      </c>
      <c r="S247" s="300">
        <v>3386405.2815629281</v>
      </c>
      <c r="T247" s="302">
        <v>5.2549815767148058E-4</v>
      </c>
      <c r="U247" s="300">
        <v>0</v>
      </c>
      <c r="V247" s="300">
        <v>0</v>
      </c>
      <c r="W247" s="300">
        <v>0</v>
      </c>
      <c r="X247" s="303">
        <v>3386405</v>
      </c>
      <c r="Y247" s="24">
        <v>938</v>
      </c>
    </row>
    <row r="248" spans="1:25" s="304" customFormat="1" x14ac:dyDescent="0.2">
      <c r="A248" s="24">
        <v>944</v>
      </c>
      <c r="B248" s="24" t="s">
        <v>220</v>
      </c>
      <c r="C248" s="31" t="s">
        <v>471</v>
      </c>
      <c r="D248" s="300">
        <v>7909</v>
      </c>
      <c r="E248" s="301">
        <v>0</v>
      </c>
      <c r="F248" s="300">
        <v>5000</v>
      </c>
      <c r="G248" s="300">
        <v>0</v>
      </c>
      <c r="H248" s="300">
        <v>46630</v>
      </c>
      <c r="I248" s="300">
        <v>75145.403863663203</v>
      </c>
      <c r="J248" s="300">
        <v>1313829</v>
      </c>
      <c r="K248" s="300">
        <v>2243</v>
      </c>
      <c r="L248" s="300">
        <v>2266</v>
      </c>
      <c r="M248" s="300">
        <v>1327301.1654034776</v>
      </c>
      <c r="N248" s="300">
        <v>1358434.2742990179</v>
      </c>
      <c r="O248" s="300">
        <v>1358434.2742990179</v>
      </c>
      <c r="P248" s="300">
        <v>1430279</v>
      </c>
      <c r="Q248" s="300">
        <v>0</v>
      </c>
      <c r="R248" s="300">
        <v>0</v>
      </c>
      <c r="S248" s="300">
        <v>1433579.6781626809</v>
      </c>
      <c r="T248" s="302">
        <v>2.224611105620743E-4</v>
      </c>
      <c r="U248" s="300">
        <v>0</v>
      </c>
      <c r="V248" s="300">
        <v>0</v>
      </c>
      <c r="W248" s="300">
        <v>0</v>
      </c>
      <c r="X248" s="303">
        <v>1433580</v>
      </c>
      <c r="Y248" s="24">
        <v>944</v>
      </c>
    </row>
    <row r="249" spans="1:25" s="304" customFormat="1" x14ac:dyDescent="0.2">
      <c r="A249" s="24">
        <v>946</v>
      </c>
      <c r="B249" s="24" t="s">
        <v>222</v>
      </c>
      <c r="C249" s="31" t="s">
        <v>472</v>
      </c>
      <c r="D249" s="300">
        <v>17171</v>
      </c>
      <c r="E249" s="301">
        <v>8.6840000000000028E-2</v>
      </c>
      <c r="F249" s="300">
        <v>9000</v>
      </c>
      <c r="G249" s="300">
        <v>1078.5756655508553</v>
      </c>
      <c r="H249" s="300">
        <v>148298</v>
      </c>
      <c r="I249" s="300">
        <v>238985.91254929281</v>
      </c>
      <c r="J249" s="300">
        <v>1870290</v>
      </c>
      <c r="K249" s="300">
        <v>4936</v>
      </c>
      <c r="L249" s="300">
        <v>5004</v>
      </c>
      <c r="M249" s="300">
        <v>1896055.7455429495</v>
      </c>
      <c r="N249" s="300">
        <v>1940529.5330575253</v>
      </c>
      <c r="O249" s="300">
        <v>1772013.9484068097</v>
      </c>
      <c r="P249" s="300">
        <v>1877010.125</v>
      </c>
      <c r="Q249" s="300">
        <v>162999.55925500006</v>
      </c>
      <c r="R249" s="300">
        <v>165999.02805032593</v>
      </c>
      <c r="S249" s="300">
        <v>2178077.4646719792</v>
      </c>
      <c r="T249" s="302">
        <v>3.3799135064620451E-4</v>
      </c>
      <c r="U249" s="300">
        <v>0</v>
      </c>
      <c r="V249" s="300">
        <v>0</v>
      </c>
      <c r="W249" s="300">
        <v>0</v>
      </c>
      <c r="X249" s="303">
        <v>2178077</v>
      </c>
      <c r="Y249" s="24">
        <v>946</v>
      </c>
    </row>
    <row r="250" spans="1:25" s="304" customFormat="1" x14ac:dyDescent="0.2">
      <c r="A250" s="24">
        <v>957</v>
      </c>
      <c r="B250" s="24" t="s">
        <v>275</v>
      </c>
      <c r="C250" s="31" t="s">
        <v>473</v>
      </c>
      <c r="D250" s="300">
        <v>58763</v>
      </c>
      <c r="E250" s="301">
        <v>1</v>
      </c>
      <c r="F250" s="300">
        <v>272000</v>
      </c>
      <c r="G250" s="300">
        <v>375367.95771256537</v>
      </c>
      <c r="H250" s="300">
        <v>935741</v>
      </c>
      <c r="I250" s="300">
        <v>1507969.8768344</v>
      </c>
      <c r="J250" s="300">
        <v>23969756</v>
      </c>
      <c r="K250" s="300">
        <v>20102</v>
      </c>
      <c r="L250" s="300">
        <v>20166</v>
      </c>
      <c r="M250" s="300">
        <v>24046070.01770968</v>
      </c>
      <c r="N250" s="300">
        <v>24610093.417887714</v>
      </c>
      <c r="O250" s="300">
        <v>0</v>
      </c>
      <c r="P250" s="300">
        <v>23853982</v>
      </c>
      <c r="Q250" s="300">
        <v>23853982</v>
      </c>
      <c r="R250" s="300">
        <v>24292935.792146958</v>
      </c>
      <c r="S250" s="300">
        <v>26176273.626693923</v>
      </c>
      <c r="T250" s="302">
        <v>4.0620015685729162E-3</v>
      </c>
      <c r="U250" s="300">
        <v>0</v>
      </c>
      <c r="V250" s="300">
        <v>0</v>
      </c>
      <c r="W250" s="300">
        <v>0</v>
      </c>
      <c r="X250" s="303">
        <v>26176274</v>
      </c>
      <c r="Y250" s="24">
        <v>957</v>
      </c>
    </row>
    <row r="251" spans="1:25" s="304" customFormat="1" x14ac:dyDescent="0.2">
      <c r="A251" s="24">
        <v>965</v>
      </c>
      <c r="B251" s="24" t="s">
        <v>288</v>
      </c>
      <c r="C251" s="31" t="s">
        <v>471</v>
      </c>
      <c r="D251" s="300">
        <v>10477</v>
      </c>
      <c r="E251" s="301">
        <v>0</v>
      </c>
      <c r="F251" s="300">
        <v>2000</v>
      </c>
      <c r="G251" s="300">
        <v>0</v>
      </c>
      <c r="H251" s="300">
        <v>56928</v>
      </c>
      <c r="I251" s="300">
        <v>91740.886792850491</v>
      </c>
      <c r="J251" s="300">
        <v>1833496</v>
      </c>
      <c r="K251" s="300">
        <v>3202</v>
      </c>
      <c r="L251" s="300">
        <v>3140</v>
      </c>
      <c r="M251" s="300">
        <v>1797994.2036227358</v>
      </c>
      <c r="N251" s="300">
        <v>1840167.8645777614</v>
      </c>
      <c r="O251" s="300">
        <v>1840167.8645777614</v>
      </c>
      <c r="P251" s="300">
        <v>2050755</v>
      </c>
      <c r="Q251" s="300">
        <v>0</v>
      </c>
      <c r="R251" s="300">
        <v>0</v>
      </c>
      <c r="S251" s="300">
        <v>1931908.7513706118</v>
      </c>
      <c r="T251" s="302">
        <v>2.9979119603962907E-4</v>
      </c>
      <c r="U251" s="300">
        <v>0</v>
      </c>
      <c r="V251" s="300">
        <v>0</v>
      </c>
      <c r="W251" s="300">
        <v>0</v>
      </c>
      <c r="X251" s="303">
        <v>1931909</v>
      </c>
      <c r="Y251" s="24">
        <v>965</v>
      </c>
    </row>
    <row r="252" spans="1:25" s="304" customFormat="1" x14ac:dyDescent="0.2">
      <c r="A252" s="24">
        <v>971</v>
      </c>
      <c r="B252" s="24" t="s">
        <v>303</v>
      </c>
      <c r="C252" s="31" t="s">
        <v>472</v>
      </c>
      <c r="D252" s="300">
        <v>24875</v>
      </c>
      <c r="E252" s="301">
        <v>0.39500000000000002</v>
      </c>
      <c r="F252" s="300">
        <v>0</v>
      </c>
      <c r="G252" s="300">
        <v>0</v>
      </c>
      <c r="H252" s="300">
        <v>111844</v>
      </c>
      <c r="I252" s="300">
        <v>180239.38558283393</v>
      </c>
      <c r="J252" s="300">
        <v>3758703</v>
      </c>
      <c r="K252" s="300">
        <v>7481</v>
      </c>
      <c r="L252" s="300">
        <v>7346</v>
      </c>
      <c r="M252" s="300">
        <v>3690874.5138350488</v>
      </c>
      <c r="N252" s="300">
        <v>3777447.4794544005</v>
      </c>
      <c r="O252" s="300">
        <v>2285355.7250699122</v>
      </c>
      <c r="P252" s="300">
        <v>4450910</v>
      </c>
      <c r="Q252" s="300">
        <v>1758109.4500000002</v>
      </c>
      <c r="R252" s="300">
        <v>1790461.6505712466</v>
      </c>
      <c r="S252" s="300">
        <v>4256056.7612239923</v>
      </c>
      <c r="T252" s="302">
        <v>6.6044959212212826E-4</v>
      </c>
      <c r="U252" s="300">
        <v>119369</v>
      </c>
      <c r="V252" s="300">
        <v>0</v>
      </c>
      <c r="W252" s="300">
        <v>14921.125</v>
      </c>
      <c r="X252" s="303">
        <v>4241136</v>
      </c>
      <c r="Y252" s="24">
        <v>971</v>
      </c>
    </row>
    <row r="253" spans="1:25" s="304" customFormat="1" x14ac:dyDescent="0.2">
      <c r="A253" s="24">
        <v>981</v>
      </c>
      <c r="B253" s="24" t="s">
        <v>325</v>
      </c>
      <c r="C253" s="31" t="s">
        <v>471</v>
      </c>
      <c r="D253" s="300">
        <v>10084</v>
      </c>
      <c r="E253" s="301">
        <v>0</v>
      </c>
      <c r="F253" s="300">
        <v>4000</v>
      </c>
      <c r="G253" s="300">
        <v>0</v>
      </c>
      <c r="H253" s="300">
        <v>165971</v>
      </c>
      <c r="I253" s="300">
        <v>267466.39126433723</v>
      </c>
      <c r="J253" s="300">
        <v>4252066</v>
      </c>
      <c r="K253" s="300">
        <v>3724</v>
      </c>
      <c r="L253" s="300">
        <v>3713</v>
      </c>
      <c r="M253" s="300">
        <v>4239506.191729323</v>
      </c>
      <c r="N253" s="300">
        <v>4338947.834192059</v>
      </c>
      <c r="O253" s="300">
        <v>4338947.834192059</v>
      </c>
      <c r="P253" s="300">
        <v>6263617.5</v>
      </c>
      <c r="Q253" s="300">
        <v>0</v>
      </c>
      <c r="R253" s="300">
        <v>0</v>
      </c>
      <c r="S253" s="300">
        <v>4606414.2254563961</v>
      </c>
      <c r="T253" s="302">
        <v>7.1481762744943157E-4</v>
      </c>
      <c r="U253" s="300">
        <v>0</v>
      </c>
      <c r="V253" s="300">
        <v>0</v>
      </c>
      <c r="W253" s="300">
        <v>0</v>
      </c>
      <c r="X253" s="303">
        <v>4606414</v>
      </c>
      <c r="Y253" s="24">
        <v>981</v>
      </c>
    </row>
    <row r="254" spans="1:25" s="304" customFormat="1" x14ac:dyDescent="0.2">
      <c r="A254" s="24">
        <v>983</v>
      </c>
      <c r="B254" s="24" t="s">
        <v>333</v>
      </c>
      <c r="C254" s="31" t="s">
        <v>473</v>
      </c>
      <c r="D254" s="300">
        <v>101988</v>
      </c>
      <c r="E254" s="301">
        <v>1</v>
      </c>
      <c r="F254" s="300">
        <v>552000</v>
      </c>
      <c r="G254" s="300">
        <v>761776.14947550022</v>
      </c>
      <c r="H254" s="300">
        <v>1054551</v>
      </c>
      <c r="I254" s="300">
        <v>1699435.1445384922</v>
      </c>
      <c r="J254" s="300">
        <v>42599878</v>
      </c>
      <c r="K254" s="300">
        <v>34219</v>
      </c>
      <c r="L254" s="300">
        <v>34296</v>
      </c>
      <c r="M254" s="300">
        <v>42695736.751161635</v>
      </c>
      <c r="N254" s="300">
        <v>43697205.789460234</v>
      </c>
      <c r="O254" s="300">
        <v>0</v>
      </c>
      <c r="P254" s="300">
        <v>41172732</v>
      </c>
      <c r="Q254" s="300">
        <v>41172732</v>
      </c>
      <c r="R254" s="300">
        <v>41930380.213386357</v>
      </c>
      <c r="S254" s="300">
        <v>44391591.507400349</v>
      </c>
      <c r="T254" s="302">
        <v>6.8886319308117169E-3</v>
      </c>
      <c r="U254" s="300">
        <v>0</v>
      </c>
      <c r="V254" s="300">
        <v>610989</v>
      </c>
      <c r="W254" s="300">
        <v>76373.625</v>
      </c>
      <c r="X254" s="303">
        <v>44315218</v>
      </c>
      <c r="Y254" s="24">
        <v>983</v>
      </c>
    </row>
    <row r="255" spans="1:25" s="304" customFormat="1" x14ac:dyDescent="0.2">
      <c r="A255" s="24">
        <v>984</v>
      </c>
      <c r="B255" s="24" t="s">
        <v>334</v>
      </c>
      <c r="C255" s="31" t="s">
        <v>473</v>
      </c>
      <c r="D255" s="300">
        <v>43713</v>
      </c>
      <c r="E255" s="301">
        <v>1</v>
      </c>
      <c r="F255" s="300">
        <v>313000</v>
      </c>
      <c r="G255" s="300">
        <v>431949.15722070937</v>
      </c>
      <c r="H255" s="300">
        <v>624836</v>
      </c>
      <c r="I255" s="300">
        <v>1006938.7426239729</v>
      </c>
      <c r="J255" s="300">
        <v>11039928</v>
      </c>
      <c r="K255" s="300">
        <v>13383</v>
      </c>
      <c r="L255" s="300">
        <v>13442</v>
      </c>
      <c r="M255" s="300">
        <v>11088598.384218786</v>
      </c>
      <c r="N255" s="300">
        <v>11348691.986178257</v>
      </c>
      <c r="O255" s="300">
        <v>0</v>
      </c>
      <c r="P255" s="300">
        <v>12105865</v>
      </c>
      <c r="Q255" s="300">
        <v>12105865</v>
      </c>
      <c r="R255" s="300">
        <v>12328633.481546149</v>
      </c>
      <c r="S255" s="300">
        <v>13767521.381390832</v>
      </c>
      <c r="T255" s="302">
        <v>2.1364268361536804E-3</v>
      </c>
      <c r="U255" s="300">
        <v>226802</v>
      </c>
      <c r="V255" s="300">
        <v>0</v>
      </c>
      <c r="W255" s="300">
        <v>28350.25</v>
      </c>
      <c r="X255" s="303">
        <v>13739171</v>
      </c>
      <c r="Y255" s="24">
        <v>984</v>
      </c>
    </row>
    <row r="256" spans="1:25" s="304" customFormat="1" x14ac:dyDescent="0.2">
      <c r="A256" s="24">
        <v>986</v>
      </c>
      <c r="B256" s="24" t="s">
        <v>339</v>
      </c>
      <c r="C256" s="31" t="s">
        <v>471</v>
      </c>
      <c r="D256" s="300">
        <v>12466</v>
      </c>
      <c r="E256" s="301">
        <v>0</v>
      </c>
      <c r="F256" s="300">
        <v>0</v>
      </c>
      <c r="G256" s="300">
        <v>0</v>
      </c>
      <c r="H256" s="300">
        <v>78018</v>
      </c>
      <c r="I256" s="300">
        <v>125727.94592827097</v>
      </c>
      <c r="J256" s="300">
        <v>1620759</v>
      </c>
      <c r="K256" s="300">
        <v>3571</v>
      </c>
      <c r="L256" s="300">
        <v>3530</v>
      </c>
      <c r="M256" s="300">
        <v>1602150.4536544385</v>
      </c>
      <c r="N256" s="300">
        <v>1639730.4135315174</v>
      </c>
      <c r="O256" s="300">
        <v>1639730.4135315174</v>
      </c>
      <c r="P256" s="300">
        <v>1938871.625</v>
      </c>
      <c r="Q256" s="300">
        <v>0</v>
      </c>
      <c r="R256" s="300">
        <v>0</v>
      </c>
      <c r="S256" s="300">
        <v>1765458.3594597883</v>
      </c>
      <c r="T256" s="302">
        <v>2.7396163134781406E-4</v>
      </c>
      <c r="U256" s="300">
        <v>0</v>
      </c>
      <c r="V256" s="300">
        <v>0</v>
      </c>
      <c r="W256" s="300">
        <v>0</v>
      </c>
      <c r="X256" s="303">
        <v>1765458</v>
      </c>
      <c r="Y256" s="24">
        <v>986</v>
      </c>
    </row>
    <row r="257" spans="1:25" s="304" customFormat="1" x14ac:dyDescent="0.2">
      <c r="A257" s="24">
        <v>988</v>
      </c>
      <c r="B257" s="24" t="s">
        <v>350</v>
      </c>
      <c r="C257" s="31" t="s">
        <v>473</v>
      </c>
      <c r="D257" s="300">
        <v>50011</v>
      </c>
      <c r="E257" s="301">
        <v>1</v>
      </c>
      <c r="F257" s="300">
        <v>211000</v>
      </c>
      <c r="G257" s="300">
        <v>291186.17307849735</v>
      </c>
      <c r="H257" s="300">
        <v>885352</v>
      </c>
      <c r="I257" s="300">
        <v>1426766.7510508671</v>
      </c>
      <c r="J257" s="300">
        <v>12614254</v>
      </c>
      <c r="K257" s="300">
        <v>15519</v>
      </c>
      <c r="L257" s="300">
        <v>15547</v>
      </c>
      <c r="M257" s="300">
        <v>12637013.141181776</v>
      </c>
      <c r="N257" s="300">
        <v>12933426.281238943</v>
      </c>
      <c r="O257" s="300">
        <v>0</v>
      </c>
      <c r="P257" s="300">
        <v>11994079</v>
      </c>
      <c r="Q257" s="300">
        <v>11994079</v>
      </c>
      <c r="R257" s="300">
        <v>12214790.429243142</v>
      </c>
      <c r="S257" s="300">
        <v>13932743.353372507</v>
      </c>
      <c r="T257" s="302">
        <v>2.1620657761694919E-3</v>
      </c>
      <c r="U257" s="300">
        <v>337490</v>
      </c>
      <c r="V257" s="300">
        <v>0</v>
      </c>
      <c r="W257" s="300">
        <v>42186.25</v>
      </c>
      <c r="X257" s="303">
        <v>13890557</v>
      </c>
      <c r="Y257" s="24">
        <v>988</v>
      </c>
    </row>
    <row r="258" spans="1:25" s="304" customFormat="1" x14ac:dyDescent="0.2">
      <c r="A258" s="24">
        <v>994</v>
      </c>
      <c r="B258" s="24" t="s">
        <v>326</v>
      </c>
      <c r="C258" s="31" t="s">
        <v>472</v>
      </c>
      <c r="D258" s="300">
        <v>16365</v>
      </c>
      <c r="E258" s="301">
        <v>5.4599999999999982E-2</v>
      </c>
      <c r="F258" s="300">
        <v>9000</v>
      </c>
      <c r="G258" s="300">
        <v>678.14637654395051</v>
      </c>
      <c r="H258" s="300">
        <v>160169</v>
      </c>
      <c r="I258" s="300">
        <v>258116.32407117888</v>
      </c>
      <c r="J258" s="300">
        <v>4421596</v>
      </c>
      <c r="K258" s="300">
        <v>5002</v>
      </c>
      <c r="L258" s="300">
        <v>4979</v>
      </c>
      <c r="M258" s="300">
        <v>4401264.7908836463</v>
      </c>
      <c r="N258" s="300">
        <v>4504500.6348535679</v>
      </c>
      <c r="O258" s="300">
        <v>4258554.9001905629</v>
      </c>
      <c r="P258" s="300">
        <v>3727345.5</v>
      </c>
      <c r="Q258" s="300">
        <v>203513.06429999994</v>
      </c>
      <c r="R258" s="300">
        <v>207258.05041283983</v>
      </c>
      <c r="S258" s="300">
        <v>4724607.421051126</v>
      </c>
      <c r="T258" s="302">
        <v>7.3315870046644204E-4</v>
      </c>
      <c r="U258" s="300">
        <v>0</v>
      </c>
      <c r="V258" s="300">
        <v>0</v>
      </c>
      <c r="W258" s="300">
        <v>0</v>
      </c>
      <c r="X258" s="303">
        <v>4724607</v>
      </c>
      <c r="Y258" s="24">
        <v>994</v>
      </c>
    </row>
    <row r="259" spans="1:25" s="304" customFormat="1" x14ac:dyDescent="0.2">
      <c r="A259" s="24">
        <v>995</v>
      </c>
      <c r="B259" s="24" t="s">
        <v>191</v>
      </c>
      <c r="C259" s="31" t="s">
        <v>473</v>
      </c>
      <c r="D259" s="300">
        <v>79811</v>
      </c>
      <c r="E259" s="301">
        <v>1</v>
      </c>
      <c r="F259" s="300">
        <v>572000</v>
      </c>
      <c r="G259" s="300">
        <v>789376.73460142408</v>
      </c>
      <c r="H259" s="300">
        <v>1229504</v>
      </c>
      <c r="I259" s="300">
        <v>1981376.2520263642</v>
      </c>
      <c r="J259" s="300">
        <v>30542763</v>
      </c>
      <c r="K259" s="300">
        <v>25834</v>
      </c>
      <c r="L259" s="300">
        <v>26167</v>
      </c>
      <c r="M259" s="300">
        <v>30936458.907679804</v>
      </c>
      <c r="N259" s="300">
        <v>31662102.920598619</v>
      </c>
      <c r="O259" s="300">
        <v>0</v>
      </c>
      <c r="P259" s="300">
        <v>29761230</v>
      </c>
      <c r="Q259" s="300">
        <v>29761230</v>
      </c>
      <c r="R259" s="300">
        <v>30308887.190629967</v>
      </c>
      <c r="S259" s="300">
        <v>33079640.177257754</v>
      </c>
      <c r="T259" s="302">
        <v>5.1332573995873073E-3</v>
      </c>
      <c r="U259" s="300">
        <v>0</v>
      </c>
      <c r="V259" s="300">
        <v>0</v>
      </c>
      <c r="W259" s="300">
        <v>0</v>
      </c>
      <c r="X259" s="303">
        <v>33079640</v>
      </c>
      <c r="Y259" s="24">
        <v>995</v>
      </c>
    </row>
    <row r="260" spans="1:25" s="304" customFormat="1" x14ac:dyDescent="0.2">
      <c r="A260" s="24">
        <v>1507</v>
      </c>
      <c r="B260" s="24" t="s">
        <v>163</v>
      </c>
      <c r="C260" s="31" t="s">
        <v>473</v>
      </c>
      <c r="D260" s="300">
        <v>42487</v>
      </c>
      <c r="E260" s="301">
        <v>1</v>
      </c>
      <c r="F260" s="300">
        <v>32000</v>
      </c>
      <c r="G260" s="300">
        <v>44160.936201478275</v>
      </c>
      <c r="H260" s="300">
        <v>335416</v>
      </c>
      <c r="I260" s="300">
        <v>540531.21986563271</v>
      </c>
      <c r="J260" s="300">
        <v>4721036</v>
      </c>
      <c r="K260" s="300">
        <v>12673</v>
      </c>
      <c r="L260" s="300">
        <v>12694</v>
      </c>
      <c r="M260" s="300">
        <v>4728859.0692022406</v>
      </c>
      <c r="N260" s="300">
        <v>4839778.9479687018</v>
      </c>
      <c r="O260" s="300">
        <v>0</v>
      </c>
      <c r="P260" s="300">
        <v>5317270.5</v>
      </c>
      <c r="Q260" s="300">
        <v>5317270.5</v>
      </c>
      <c r="R260" s="300">
        <v>5415117.3102242276</v>
      </c>
      <c r="S260" s="300">
        <v>5999809.4662913391</v>
      </c>
      <c r="T260" s="302">
        <v>9.310429670310622E-4</v>
      </c>
      <c r="U260" s="300">
        <v>0</v>
      </c>
      <c r="V260" s="300">
        <v>0</v>
      </c>
      <c r="W260" s="300">
        <v>0</v>
      </c>
      <c r="X260" s="303">
        <v>5999809</v>
      </c>
      <c r="Y260" s="24">
        <v>1507</v>
      </c>
    </row>
    <row r="261" spans="1:25" s="304" customFormat="1" x14ac:dyDescent="0.2">
      <c r="A261" s="24">
        <v>1509</v>
      </c>
      <c r="B261" s="24" t="s">
        <v>254</v>
      </c>
      <c r="C261" s="31" t="s">
        <v>472</v>
      </c>
      <c r="D261" s="300">
        <v>39346</v>
      </c>
      <c r="E261" s="301">
        <v>0.97384000000000004</v>
      </c>
      <c r="F261" s="300">
        <v>63000</v>
      </c>
      <c r="G261" s="300">
        <v>84667.444529943721</v>
      </c>
      <c r="H261" s="300">
        <v>606637</v>
      </c>
      <c r="I261" s="300">
        <v>977610.60183660849</v>
      </c>
      <c r="J261" s="300">
        <v>8730217</v>
      </c>
      <c r="K261" s="300">
        <v>11522</v>
      </c>
      <c r="L261" s="300">
        <v>11430</v>
      </c>
      <c r="M261" s="300">
        <v>8660508.61916334</v>
      </c>
      <c r="N261" s="300">
        <v>8863649.0705990288</v>
      </c>
      <c r="O261" s="300">
        <v>231873.05968687026</v>
      </c>
      <c r="P261" s="300">
        <v>7870280.5</v>
      </c>
      <c r="Q261" s="300">
        <v>7664393.9621200003</v>
      </c>
      <c r="R261" s="300">
        <v>7805431.8313604826</v>
      </c>
      <c r="S261" s="300">
        <v>9099582.9374139048</v>
      </c>
      <c r="T261" s="302">
        <v>1.4120619570327671E-3</v>
      </c>
      <c r="U261" s="300">
        <v>0</v>
      </c>
      <c r="V261" s="300">
        <v>0</v>
      </c>
      <c r="W261" s="300">
        <v>0</v>
      </c>
      <c r="X261" s="303">
        <v>9099583</v>
      </c>
      <c r="Y261" s="24">
        <v>1509</v>
      </c>
    </row>
    <row r="262" spans="1:25" s="304" customFormat="1" x14ac:dyDescent="0.2">
      <c r="A262" s="24">
        <v>1525</v>
      </c>
      <c r="B262" s="24" t="s">
        <v>311</v>
      </c>
      <c r="C262" s="31" t="s">
        <v>472</v>
      </c>
      <c r="D262" s="300">
        <v>37791</v>
      </c>
      <c r="E262" s="301">
        <v>0.91164000000000001</v>
      </c>
      <c r="F262" s="300">
        <v>35000</v>
      </c>
      <c r="G262" s="300">
        <v>44033.145492345247</v>
      </c>
      <c r="H262" s="300">
        <v>269791</v>
      </c>
      <c r="I262" s="300">
        <v>434774.9014321586</v>
      </c>
      <c r="J262" s="300">
        <v>4251312</v>
      </c>
      <c r="K262" s="300">
        <v>11547</v>
      </c>
      <c r="L262" s="300">
        <v>11674</v>
      </c>
      <c r="M262" s="300">
        <v>4298070.1730319569</v>
      </c>
      <c r="N262" s="300">
        <v>4398885.4892733172</v>
      </c>
      <c r="O262" s="300">
        <v>388685.52183219028</v>
      </c>
      <c r="P262" s="300">
        <v>5465094</v>
      </c>
      <c r="Q262" s="300">
        <v>4982198.29416</v>
      </c>
      <c r="R262" s="300">
        <v>5073879.2065732665</v>
      </c>
      <c r="S262" s="300">
        <v>5941372.7753299605</v>
      </c>
      <c r="T262" s="302">
        <v>9.2197483404420088E-4</v>
      </c>
      <c r="U262" s="300">
        <v>0</v>
      </c>
      <c r="V262" s="300">
        <v>0</v>
      </c>
      <c r="W262" s="300">
        <v>0</v>
      </c>
      <c r="X262" s="303">
        <v>5941373</v>
      </c>
      <c r="Y262" s="24">
        <v>1525</v>
      </c>
    </row>
    <row r="263" spans="1:25" s="304" customFormat="1" x14ac:dyDescent="0.2">
      <c r="A263" s="24">
        <v>1581</v>
      </c>
      <c r="B263" s="24" t="s">
        <v>324</v>
      </c>
      <c r="C263" s="31" t="s">
        <v>473</v>
      </c>
      <c r="D263" s="300">
        <v>49946</v>
      </c>
      <c r="E263" s="301">
        <v>1</v>
      </c>
      <c r="F263" s="300">
        <v>183000</v>
      </c>
      <c r="G263" s="300">
        <v>252545.35390220387</v>
      </c>
      <c r="H263" s="300">
        <v>467763</v>
      </c>
      <c r="I263" s="300">
        <v>753811.69949557562</v>
      </c>
      <c r="J263" s="300">
        <v>9722560</v>
      </c>
      <c r="K263" s="300">
        <v>14160</v>
      </c>
      <c r="L263" s="300">
        <v>14182</v>
      </c>
      <c r="M263" s="300">
        <v>9737665.6723163836</v>
      </c>
      <c r="N263" s="300">
        <v>9966071.8650227934</v>
      </c>
      <c r="O263" s="300">
        <v>0</v>
      </c>
      <c r="P263" s="300">
        <v>8940130</v>
      </c>
      <c r="Q263" s="300">
        <v>8940130</v>
      </c>
      <c r="R263" s="300">
        <v>9104643.5795686767</v>
      </c>
      <c r="S263" s="300">
        <v>10111000.632966457</v>
      </c>
      <c r="T263" s="302">
        <v>1.5690124964566538E-3</v>
      </c>
      <c r="U263" s="300">
        <v>0</v>
      </c>
      <c r="V263" s="300">
        <v>0</v>
      </c>
      <c r="W263" s="300">
        <v>0</v>
      </c>
      <c r="X263" s="303">
        <v>10111001</v>
      </c>
      <c r="Y263" s="24">
        <v>1581</v>
      </c>
    </row>
    <row r="264" spans="1:25" s="304" customFormat="1" x14ac:dyDescent="0.2">
      <c r="A264" s="24">
        <v>1586</v>
      </c>
      <c r="B264" s="24" t="s">
        <v>246</v>
      </c>
      <c r="C264" s="31" t="s">
        <v>472</v>
      </c>
      <c r="D264" s="300">
        <v>29574</v>
      </c>
      <c r="E264" s="301">
        <v>0.58296000000000003</v>
      </c>
      <c r="F264" s="300">
        <v>20000</v>
      </c>
      <c r="G264" s="300">
        <v>16090.037105008609</v>
      </c>
      <c r="H264" s="300">
        <v>289707</v>
      </c>
      <c r="I264" s="300">
        <v>466870.03039095592</v>
      </c>
      <c r="J264" s="300">
        <v>4026768</v>
      </c>
      <c r="K264" s="300">
        <v>8580</v>
      </c>
      <c r="L264" s="300">
        <v>8529</v>
      </c>
      <c r="M264" s="300">
        <v>4002832.6657342655</v>
      </c>
      <c r="N264" s="300">
        <v>4096722.9059609799</v>
      </c>
      <c r="O264" s="300">
        <v>1708497.320701967</v>
      </c>
      <c r="P264" s="300">
        <v>3566639</v>
      </c>
      <c r="Q264" s="300">
        <v>2079207.8714400001</v>
      </c>
      <c r="R264" s="300">
        <v>2117468.8284504646</v>
      </c>
      <c r="S264" s="300">
        <v>4308926.2166483961</v>
      </c>
      <c r="T264" s="302">
        <v>6.6865380842603028E-4</v>
      </c>
      <c r="U264" s="300">
        <v>0</v>
      </c>
      <c r="V264" s="300">
        <v>0</v>
      </c>
      <c r="W264" s="300">
        <v>0</v>
      </c>
      <c r="X264" s="303">
        <v>4308926</v>
      </c>
      <c r="Y264" s="24">
        <v>1586</v>
      </c>
    </row>
    <row r="265" spans="1:25" s="304" customFormat="1" x14ac:dyDescent="0.2">
      <c r="A265" s="24">
        <v>1598</v>
      </c>
      <c r="B265" s="24" t="s">
        <v>173</v>
      </c>
      <c r="C265" s="31" t="s">
        <v>472</v>
      </c>
      <c r="D265" s="300">
        <v>22940</v>
      </c>
      <c r="E265" s="301">
        <v>0.31759999999999999</v>
      </c>
      <c r="F265" s="300">
        <v>64000</v>
      </c>
      <c r="G265" s="300">
        <v>28051.026675179</v>
      </c>
      <c r="H265" s="300">
        <v>251884</v>
      </c>
      <c r="I265" s="300">
        <v>405917.32590167143</v>
      </c>
      <c r="J265" s="300">
        <v>2643223</v>
      </c>
      <c r="K265" s="300">
        <v>6533</v>
      </c>
      <c r="L265" s="300">
        <v>6605</v>
      </c>
      <c r="M265" s="300">
        <v>2672353.8825960509</v>
      </c>
      <c r="N265" s="300">
        <v>2735036.4798866147</v>
      </c>
      <c r="O265" s="300">
        <v>1866388.8938746259</v>
      </c>
      <c r="P265" s="300">
        <v>2160792</v>
      </c>
      <c r="Q265" s="300">
        <v>686267.5392</v>
      </c>
      <c r="R265" s="300">
        <v>698896.02775839658</v>
      </c>
      <c r="S265" s="300">
        <v>2999253.2742098733</v>
      </c>
      <c r="T265" s="302">
        <v>4.6542039092852639E-4</v>
      </c>
      <c r="U265" s="300">
        <v>0</v>
      </c>
      <c r="V265" s="300">
        <v>0</v>
      </c>
      <c r="W265" s="300">
        <v>0</v>
      </c>
      <c r="X265" s="303">
        <v>2999253</v>
      </c>
      <c r="Y265" s="24">
        <v>1598</v>
      </c>
    </row>
    <row r="266" spans="1:25" s="304" customFormat="1" x14ac:dyDescent="0.2">
      <c r="A266" s="24">
        <v>1621</v>
      </c>
      <c r="B266" s="24" t="s">
        <v>183</v>
      </c>
      <c r="C266" s="31" t="s">
        <v>473</v>
      </c>
      <c r="D266" s="300">
        <v>63363</v>
      </c>
      <c r="E266" s="301">
        <v>1</v>
      </c>
      <c r="F266" s="300">
        <v>50000</v>
      </c>
      <c r="G266" s="300">
        <v>69001.462814809813</v>
      </c>
      <c r="H266" s="300">
        <v>174307</v>
      </c>
      <c r="I266" s="300">
        <v>280900.06243327347</v>
      </c>
      <c r="J266" s="300">
        <v>9243188</v>
      </c>
      <c r="K266" s="300">
        <v>18113</v>
      </c>
      <c r="L266" s="300">
        <v>18426</v>
      </c>
      <c r="M266" s="300">
        <v>9402914.0444984268</v>
      </c>
      <c r="N266" s="300">
        <v>9623468.3199810255</v>
      </c>
      <c r="O266" s="300">
        <v>0</v>
      </c>
      <c r="P266" s="300">
        <v>8432214</v>
      </c>
      <c r="Q266" s="300">
        <v>8432214</v>
      </c>
      <c r="R266" s="300">
        <v>8587381.0623166673</v>
      </c>
      <c r="S266" s="300">
        <v>8937282.5875647496</v>
      </c>
      <c r="T266" s="302">
        <v>1.386876390703918E-3</v>
      </c>
      <c r="U266" s="300">
        <v>0</v>
      </c>
      <c r="V266" s="300">
        <v>0</v>
      </c>
      <c r="W266" s="300">
        <v>0</v>
      </c>
      <c r="X266" s="303">
        <v>8937283</v>
      </c>
      <c r="Y266" s="24">
        <v>1621</v>
      </c>
    </row>
    <row r="267" spans="1:25" s="304" customFormat="1" x14ac:dyDescent="0.2">
      <c r="A267" s="24">
        <v>1640</v>
      </c>
      <c r="B267" s="24" t="s">
        <v>192</v>
      </c>
      <c r="C267" s="31" t="s">
        <v>472</v>
      </c>
      <c r="D267" s="300">
        <v>36045</v>
      </c>
      <c r="E267" s="301">
        <v>0.84179999999999999</v>
      </c>
      <c r="F267" s="300">
        <v>57000</v>
      </c>
      <c r="G267" s="300">
        <v>66217.391793157862</v>
      </c>
      <c r="H267" s="300">
        <v>340248</v>
      </c>
      <c r="I267" s="300">
        <v>548318.10795204109</v>
      </c>
      <c r="J267" s="300">
        <v>4351113</v>
      </c>
      <c r="K267" s="300">
        <v>10591</v>
      </c>
      <c r="L267" s="300">
        <v>10534</v>
      </c>
      <c r="M267" s="300">
        <v>4327695.6228873571</v>
      </c>
      <c r="N267" s="300">
        <v>4429205.8321797205</v>
      </c>
      <c r="O267" s="300">
        <v>700700.36265083181</v>
      </c>
      <c r="P267" s="300">
        <v>4519283</v>
      </c>
      <c r="Q267" s="300">
        <v>3804332.4293999998</v>
      </c>
      <c r="R267" s="300">
        <v>3874338.6089331601</v>
      </c>
      <c r="S267" s="300">
        <v>5189574.4713291908</v>
      </c>
      <c r="T267" s="302">
        <v>8.0531170874024668E-4</v>
      </c>
      <c r="U267" s="300">
        <v>0</v>
      </c>
      <c r="V267" s="300">
        <v>0</v>
      </c>
      <c r="W267" s="300">
        <v>0</v>
      </c>
      <c r="X267" s="303">
        <v>5189574</v>
      </c>
      <c r="Y267" s="24">
        <v>1640</v>
      </c>
    </row>
    <row r="268" spans="1:25" s="304" customFormat="1" x14ac:dyDescent="0.2">
      <c r="A268" s="24">
        <v>1641</v>
      </c>
      <c r="B268" s="24" t="s">
        <v>203</v>
      </c>
      <c r="C268" s="31" t="s">
        <v>472</v>
      </c>
      <c r="D268" s="300">
        <v>23947</v>
      </c>
      <c r="E268" s="301">
        <v>0.35787999999999998</v>
      </c>
      <c r="F268" s="300">
        <v>54000</v>
      </c>
      <c r="G268" s="300">
        <v>26669.782993137262</v>
      </c>
      <c r="H268" s="300">
        <v>233314</v>
      </c>
      <c r="I268" s="300">
        <v>375991.30939409637</v>
      </c>
      <c r="J268" s="300">
        <v>3559216</v>
      </c>
      <c r="K268" s="300">
        <v>6884</v>
      </c>
      <c r="L268" s="300">
        <v>6846</v>
      </c>
      <c r="M268" s="300">
        <v>3539568.9622312607</v>
      </c>
      <c r="N268" s="300">
        <v>3622592.9124972294</v>
      </c>
      <c r="O268" s="300">
        <v>2326139.3609727211</v>
      </c>
      <c r="P268" s="300">
        <v>3192319.25</v>
      </c>
      <c r="Q268" s="300">
        <v>1142467.21319</v>
      </c>
      <c r="R268" s="300">
        <v>1163490.5507456884</v>
      </c>
      <c r="S268" s="300">
        <v>3892291.0041056434</v>
      </c>
      <c r="T268" s="302">
        <v>6.0400087458958342E-4</v>
      </c>
      <c r="U268" s="300">
        <v>0</v>
      </c>
      <c r="V268" s="300">
        <v>0</v>
      </c>
      <c r="W268" s="300">
        <v>0</v>
      </c>
      <c r="X268" s="303">
        <v>3892291</v>
      </c>
      <c r="Y268" s="24">
        <v>1641</v>
      </c>
    </row>
    <row r="269" spans="1:25" s="304" customFormat="1" x14ac:dyDescent="0.2">
      <c r="A269" s="24">
        <v>1652</v>
      </c>
      <c r="B269" s="24" t="s">
        <v>115</v>
      </c>
      <c r="C269" s="31" t="s">
        <v>472</v>
      </c>
      <c r="D269" s="300">
        <v>30760</v>
      </c>
      <c r="E269" s="301">
        <v>0.63039999999999996</v>
      </c>
      <c r="F269" s="300">
        <v>41000</v>
      </c>
      <c r="G269" s="300">
        <v>35668.788169934</v>
      </c>
      <c r="H269" s="300">
        <v>497243</v>
      </c>
      <c r="I269" s="300">
        <v>801319.45214195747</v>
      </c>
      <c r="J269" s="300">
        <v>5308322</v>
      </c>
      <c r="K269" s="300">
        <v>9361</v>
      </c>
      <c r="L269" s="300">
        <v>9296</v>
      </c>
      <c r="M269" s="300">
        <v>5271462.5907488521</v>
      </c>
      <c r="N269" s="300">
        <v>5395109.7502287896</v>
      </c>
      <c r="O269" s="300">
        <v>1994032.5636845608</v>
      </c>
      <c r="P269" s="300">
        <v>4907675.5</v>
      </c>
      <c r="Q269" s="300">
        <v>3093798.6351999999</v>
      </c>
      <c r="R269" s="300">
        <v>3150729.7858590437</v>
      </c>
      <c r="S269" s="300">
        <v>5981750.5898554968</v>
      </c>
      <c r="T269" s="302">
        <v>9.2824061305756727E-4</v>
      </c>
      <c r="U269" s="300">
        <v>128412</v>
      </c>
      <c r="V269" s="300">
        <v>168963</v>
      </c>
      <c r="W269" s="300">
        <v>37171.875</v>
      </c>
      <c r="X269" s="303">
        <v>5944579</v>
      </c>
      <c r="Y269" s="24">
        <v>1652</v>
      </c>
    </row>
    <row r="270" spans="1:25" s="304" customFormat="1" x14ac:dyDescent="0.2">
      <c r="A270" s="24">
        <v>1655</v>
      </c>
      <c r="B270" s="24" t="s">
        <v>134</v>
      </c>
      <c r="C270" s="31" t="s">
        <v>472</v>
      </c>
      <c r="D270" s="300">
        <v>30430</v>
      </c>
      <c r="E270" s="301">
        <v>0.61719999999999997</v>
      </c>
      <c r="F270" s="300">
        <v>14000</v>
      </c>
      <c r="G270" s="300">
        <v>11924.556797804169</v>
      </c>
      <c r="H270" s="300">
        <v>135296</v>
      </c>
      <c r="I270" s="300">
        <v>218032.86641943333</v>
      </c>
      <c r="J270" s="300">
        <v>6418116</v>
      </c>
      <c r="K270" s="300">
        <v>8959</v>
      </c>
      <c r="L270" s="300">
        <v>8931</v>
      </c>
      <c r="M270" s="300">
        <v>6398057.1487889271</v>
      </c>
      <c r="N270" s="300">
        <v>6548129.6531497473</v>
      </c>
      <c r="O270" s="300">
        <v>2506624.0312257237</v>
      </c>
      <c r="P270" s="300">
        <v>7009478</v>
      </c>
      <c r="Q270" s="300">
        <v>4326249.8215999994</v>
      </c>
      <c r="R270" s="300">
        <v>4405860.167787333</v>
      </c>
      <c r="S270" s="300">
        <v>7142441.6222302942</v>
      </c>
      <c r="T270" s="302">
        <v>1.1083552031391356E-3</v>
      </c>
      <c r="U270" s="300">
        <v>0</v>
      </c>
      <c r="V270" s="300">
        <v>0</v>
      </c>
      <c r="W270" s="300">
        <v>0</v>
      </c>
      <c r="X270" s="303">
        <v>7142442</v>
      </c>
      <c r="Y270" s="24">
        <v>1655</v>
      </c>
    </row>
    <row r="271" spans="1:25" s="304" customFormat="1" x14ac:dyDescent="0.2">
      <c r="A271" s="24">
        <v>1658</v>
      </c>
      <c r="B271" s="24" t="s">
        <v>147</v>
      </c>
      <c r="C271" s="31" t="s">
        <v>472</v>
      </c>
      <c r="D271" s="300">
        <v>16243</v>
      </c>
      <c r="E271" s="301">
        <v>4.9719999999999986E-2</v>
      </c>
      <c r="F271" s="300">
        <v>19000</v>
      </c>
      <c r="G271" s="300">
        <v>1303.6860378378901</v>
      </c>
      <c r="H271" s="300">
        <v>90437</v>
      </c>
      <c r="I271" s="300">
        <v>145741.47306922814</v>
      </c>
      <c r="J271" s="300">
        <v>1619631</v>
      </c>
      <c r="K271" s="300">
        <v>4466</v>
      </c>
      <c r="L271" s="300">
        <v>4495</v>
      </c>
      <c r="M271" s="300">
        <v>1630148.0844155846</v>
      </c>
      <c r="N271" s="300">
        <v>1668384.755301456</v>
      </c>
      <c r="O271" s="300">
        <v>1585432.6652678675</v>
      </c>
      <c r="P271" s="300">
        <v>1669541.125</v>
      </c>
      <c r="Q271" s="300">
        <v>83009.584734999982</v>
      </c>
      <c r="R271" s="300">
        <v>84537.102111510641</v>
      </c>
      <c r="S271" s="300">
        <v>1817014.9264864444</v>
      </c>
      <c r="T271" s="302">
        <v>2.8196211526386494E-4</v>
      </c>
      <c r="U271" s="300">
        <v>0</v>
      </c>
      <c r="V271" s="300">
        <v>0</v>
      </c>
      <c r="W271" s="300">
        <v>0</v>
      </c>
      <c r="X271" s="303">
        <v>1817015</v>
      </c>
      <c r="Y271" s="24">
        <v>1658</v>
      </c>
    </row>
    <row r="272" spans="1:25" s="304" customFormat="1" x14ac:dyDescent="0.2">
      <c r="A272" s="24">
        <v>1659</v>
      </c>
      <c r="B272" s="24" t="s">
        <v>178</v>
      </c>
      <c r="C272" s="31" t="s">
        <v>472</v>
      </c>
      <c r="D272" s="300">
        <v>22805</v>
      </c>
      <c r="E272" s="301">
        <v>0.31220000000000003</v>
      </c>
      <c r="F272" s="300">
        <v>4000</v>
      </c>
      <c r="G272" s="300">
        <v>1723.38053526269</v>
      </c>
      <c r="H272" s="300">
        <v>273931</v>
      </c>
      <c r="I272" s="300">
        <v>441446.61432076182</v>
      </c>
      <c r="J272" s="300">
        <v>2963508</v>
      </c>
      <c r="K272" s="300">
        <v>6525</v>
      </c>
      <c r="L272" s="300">
        <v>6616</v>
      </c>
      <c r="M272" s="300">
        <v>3004838.1498850575</v>
      </c>
      <c r="N272" s="300">
        <v>3075319.4813057282</v>
      </c>
      <c r="O272" s="300">
        <v>2115204.7392420797</v>
      </c>
      <c r="P272" s="300">
        <v>3308028</v>
      </c>
      <c r="Q272" s="300">
        <v>1032766.3416000002</v>
      </c>
      <c r="R272" s="300">
        <v>1051770.9967576615</v>
      </c>
      <c r="S272" s="300">
        <v>3610145.7308557658</v>
      </c>
      <c r="T272" s="302">
        <v>5.6021792217814093E-4</v>
      </c>
      <c r="U272" s="300">
        <v>84644</v>
      </c>
      <c r="V272" s="300">
        <v>142537</v>
      </c>
      <c r="W272" s="300">
        <v>28397.625</v>
      </c>
      <c r="X272" s="303">
        <v>3581748</v>
      </c>
      <c r="Y272" s="24">
        <v>1659</v>
      </c>
    </row>
    <row r="273" spans="1:25" s="304" customFormat="1" x14ac:dyDescent="0.2">
      <c r="A273" s="24">
        <v>1667</v>
      </c>
      <c r="B273" s="24" t="s">
        <v>268</v>
      </c>
      <c r="C273" s="31" t="s">
        <v>471</v>
      </c>
      <c r="D273" s="300">
        <v>13127</v>
      </c>
      <c r="E273" s="301">
        <v>0</v>
      </c>
      <c r="F273" s="300">
        <v>5000</v>
      </c>
      <c r="G273" s="300">
        <v>0</v>
      </c>
      <c r="H273" s="300">
        <v>228640</v>
      </c>
      <c r="I273" s="300">
        <v>368459.04223435459</v>
      </c>
      <c r="J273" s="300">
        <v>1178174</v>
      </c>
      <c r="K273" s="300">
        <v>3921</v>
      </c>
      <c r="L273" s="300">
        <v>3882</v>
      </c>
      <c r="M273" s="300">
        <v>1166455.3603672532</v>
      </c>
      <c r="N273" s="300">
        <v>1193815.6782082014</v>
      </c>
      <c r="O273" s="300">
        <v>1193815.6782082014</v>
      </c>
      <c r="P273" s="300">
        <v>1353074.5</v>
      </c>
      <c r="Q273" s="300">
        <v>0</v>
      </c>
      <c r="R273" s="300">
        <v>0</v>
      </c>
      <c r="S273" s="300">
        <v>1562274.7204425561</v>
      </c>
      <c r="T273" s="302">
        <v>2.424318470795637E-4</v>
      </c>
      <c r="U273" s="300">
        <v>0</v>
      </c>
      <c r="V273" s="300">
        <v>0</v>
      </c>
      <c r="W273" s="300">
        <v>0</v>
      </c>
      <c r="X273" s="303">
        <v>1562275</v>
      </c>
      <c r="Y273" s="24">
        <v>1667</v>
      </c>
    </row>
    <row r="274" spans="1:25" s="304" customFormat="1" x14ac:dyDescent="0.2">
      <c r="A274" s="24">
        <v>1669</v>
      </c>
      <c r="B274" s="24" t="s">
        <v>274</v>
      </c>
      <c r="C274" s="31" t="s">
        <v>472</v>
      </c>
      <c r="D274" s="300">
        <v>20580</v>
      </c>
      <c r="E274" s="301">
        <v>0.22320000000000007</v>
      </c>
      <c r="F274" s="300">
        <v>29000</v>
      </c>
      <c r="G274" s="300">
        <v>8932.6533701540211</v>
      </c>
      <c r="H274" s="300">
        <v>162057</v>
      </c>
      <c r="I274" s="300">
        <v>261158.88299235827</v>
      </c>
      <c r="J274" s="300">
        <v>3840474</v>
      </c>
      <c r="K274" s="300">
        <v>6059</v>
      </c>
      <c r="L274" s="300">
        <v>6023</v>
      </c>
      <c r="M274" s="300">
        <v>3817655.53754745</v>
      </c>
      <c r="N274" s="300">
        <v>3907202.2724363599</v>
      </c>
      <c r="O274" s="300">
        <v>3035114.7252285639</v>
      </c>
      <c r="P274" s="300">
        <v>3304986.5</v>
      </c>
      <c r="Q274" s="300">
        <v>737672.98680000019</v>
      </c>
      <c r="R274" s="300">
        <v>751247.42292224732</v>
      </c>
      <c r="S274" s="300">
        <v>4056453.6845133239</v>
      </c>
      <c r="T274" s="302">
        <v>6.2947543505708693E-4</v>
      </c>
      <c r="U274" s="300">
        <v>0</v>
      </c>
      <c r="V274" s="300">
        <v>0</v>
      </c>
      <c r="W274" s="300">
        <v>0</v>
      </c>
      <c r="X274" s="303">
        <v>4056454</v>
      </c>
      <c r="Y274" s="24">
        <v>1669</v>
      </c>
    </row>
    <row r="275" spans="1:25" s="304" customFormat="1" x14ac:dyDescent="0.2">
      <c r="A275" s="24">
        <v>1674</v>
      </c>
      <c r="B275" s="24" t="s">
        <v>276</v>
      </c>
      <c r="C275" s="31" t="s">
        <v>473</v>
      </c>
      <c r="D275" s="300">
        <v>77200</v>
      </c>
      <c r="E275" s="301">
        <v>1</v>
      </c>
      <c r="F275" s="300">
        <v>118000</v>
      </c>
      <c r="G275" s="300">
        <v>162843.45224295114</v>
      </c>
      <c r="H275" s="300">
        <v>653759</v>
      </c>
      <c r="I275" s="300">
        <v>1053548.8759276129</v>
      </c>
      <c r="J275" s="300">
        <v>27214474</v>
      </c>
      <c r="K275" s="300">
        <v>25197</v>
      </c>
      <c r="L275" s="300">
        <v>25293</v>
      </c>
      <c r="M275" s="300">
        <v>27318160.530301228</v>
      </c>
      <c r="N275" s="300">
        <v>27958933.919780757</v>
      </c>
      <c r="O275" s="300">
        <v>0</v>
      </c>
      <c r="P275" s="300">
        <v>30717302</v>
      </c>
      <c r="Q275" s="300">
        <v>30717302</v>
      </c>
      <c r="R275" s="300">
        <v>31282552.539613187</v>
      </c>
      <c r="S275" s="300">
        <v>32498944.867783751</v>
      </c>
      <c r="T275" s="302">
        <v>5.0431458240595781E-3</v>
      </c>
      <c r="U275" s="300">
        <v>0</v>
      </c>
      <c r="V275" s="300">
        <v>0</v>
      </c>
      <c r="W275" s="300">
        <v>0</v>
      </c>
      <c r="X275" s="303">
        <v>32498945</v>
      </c>
      <c r="Y275" s="24">
        <v>1674</v>
      </c>
    </row>
    <row r="276" spans="1:25" s="304" customFormat="1" x14ac:dyDescent="0.2">
      <c r="A276" s="24">
        <v>1676</v>
      </c>
      <c r="B276" s="24" t="s">
        <v>285</v>
      </c>
      <c r="C276" s="31" t="s">
        <v>472</v>
      </c>
      <c r="D276" s="300">
        <v>34065</v>
      </c>
      <c r="E276" s="301">
        <v>0.76259999999999994</v>
      </c>
      <c r="F276" s="300">
        <v>34000</v>
      </c>
      <c r="G276" s="300">
        <v>35781.950568950284</v>
      </c>
      <c r="H276" s="300">
        <v>659061</v>
      </c>
      <c r="I276" s="300">
        <v>1062093.1806946113</v>
      </c>
      <c r="J276" s="300">
        <v>5955033</v>
      </c>
      <c r="K276" s="300">
        <v>9852</v>
      </c>
      <c r="L276" s="300">
        <v>9903</v>
      </c>
      <c r="M276" s="300">
        <v>5985859.906516443</v>
      </c>
      <c r="N276" s="300">
        <v>6126263.9332441492</v>
      </c>
      <c r="O276" s="300">
        <v>1454375.0577521613</v>
      </c>
      <c r="P276" s="300">
        <v>6802067.5</v>
      </c>
      <c r="Q276" s="300">
        <v>5187256.6754999999</v>
      </c>
      <c r="R276" s="300">
        <v>5282711.0104848398</v>
      </c>
      <c r="S276" s="300">
        <v>7834961.1995005636</v>
      </c>
      <c r="T276" s="302">
        <v>1.2158195293933754E-3</v>
      </c>
      <c r="U276" s="300">
        <v>0</v>
      </c>
      <c r="V276" s="300">
        <v>0</v>
      </c>
      <c r="W276" s="300">
        <v>0</v>
      </c>
      <c r="X276" s="303">
        <v>7834961</v>
      </c>
      <c r="Y276" s="24">
        <v>1676</v>
      </c>
    </row>
    <row r="277" spans="1:25" s="304" customFormat="1" x14ac:dyDescent="0.2">
      <c r="A277" s="24">
        <v>1680</v>
      </c>
      <c r="B277" s="24" t="s">
        <v>2</v>
      </c>
      <c r="C277" s="31" t="s">
        <v>472</v>
      </c>
      <c r="D277" s="300">
        <v>25399</v>
      </c>
      <c r="E277" s="301">
        <v>0.41596</v>
      </c>
      <c r="F277" s="300">
        <v>25000</v>
      </c>
      <c r="G277" s="300">
        <v>14350.92423622414</v>
      </c>
      <c r="H277" s="300">
        <v>220579</v>
      </c>
      <c r="I277" s="300">
        <v>355468.54039980617</v>
      </c>
      <c r="J277" s="300">
        <v>4867200</v>
      </c>
      <c r="K277" s="300">
        <v>7184</v>
      </c>
      <c r="L277" s="300">
        <v>7138</v>
      </c>
      <c r="M277" s="300">
        <v>4836034.7438752791</v>
      </c>
      <c r="N277" s="300">
        <v>4949468.5298374249</v>
      </c>
      <c r="O277" s="300">
        <v>2890687.6001662496</v>
      </c>
      <c r="P277" s="300">
        <v>4876923.5</v>
      </c>
      <c r="Q277" s="300">
        <v>2028605.0990599999</v>
      </c>
      <c r="R277" s="300">
        <v>2065934.8790942535</v>
      </c>
      <c r="S277" s="300">
        <v>5326441.943896533</v>
      </c>
      <c r="T277" s="302">
        <v>8.265506328202656E-4</v>
      </c>
      <c r="U277" s="300">
        <v>113943</v>
      </c>
      <c r="V277" s="300">
        <v>0</v>
      </c>
      <c r="W277" s="300">
        <v>14242.875</v>
      </c>
      <c r="X277" s="303">
        <v>5312199</v>
      </c>
      <c r="Y277" s="24">
        <v>1680</v>
      </c>
    </row>
    <row r="278" spans="1:25" s="304" customFormat="1" x14ac:dyDescent="0.2">
      <c r="A278" s="24">
        <v>1681</v>
      </c>
      <c r="B278" s="24" t="s">
        <v>52</v>
      </c>
      <c r="C278" s="31" t="s">
        <v>472</v>
      </c>
      <c r="D278" s="300">
        <v>25598</v>
      </c>
      <c r="E278" s="301">
        <v>0.42392000000000007</v>
      </c>
      <c r="F278" s="300">
        <v>42000</v>
      </c>
      <c r="G278" s="300">
        <v>24570.924097821509</v>
      </c>
      <c r="H278" s="300">
        <v>444014</v>
      </c>
      <c r="I278" s="300">
        <v>715539.59577783721</v>
      </c>
      <c r="J278" s="300">
        <v>6418132</v>
      </c>
      <c r="K278" s="300">
        <v>7485</v>
      </c>
      <c r="L278" s="300">
        <v>7487</v>
      </c>
      <c r="M278" s="300">
        <v>6419846.931730127</v>
      </c>
      <c r="N278" s="300">
        <v>6570430.5361357611</v>
      </c>
      <c r="O278" s="300">
        <v>3785093.6232570889</v>
      </c>
      <c r="P278" s="300">
        <v>6453589</v>
      </c>
      <c r="Q278" s="300">
        <v>2735805.4488800005</v>
      </c>
      <c r="R278" s="300">
        <v>2786148.9167488948</v>
      </c>
      <c r="S278" s="300">
        <v>7311353.0598816425</v>
      </c>
      <c r="T278" s="302">
        <v>1.1345666698465281E-3</v>
      </c>
      <c r="U278" s="300">
        <v>0</v>
      </c>
      <c r="V278" s="300">
        <v>0</v>
      </c>
      <c r="W278" s="300">
        <v>0</v>
      </c>
      <c r="X278" s="303">
        <v>7311353</v>
      </c>
      <c r="Y278" s="24">
        <v>1681</v>
      </c>
    </row>
    <row r="279" spans="1:25" s="304" customFormat="1" x14ac:dyDescent="0.2">
      <c r="A279" s="24">
        <v>1690</v>
      </c>
      <c r="B279" s="24" t="s">
        <v>78</v>
      </c>
      <c r="C279" s="31" t="s">
        <v>472</v>
      </c>
      <c r="D279" s="300">
        <v>24374</v>
      </c>
      <c r="E279" s="301">
        <v>0.37495999999999996</v>
      </c>
      <c r="F279" s="300">
        <v>49000</v>
      </c>
      <c r="G279" s="300">
        <v>25355.332727100264</v>
      </c>
      <c r="H279" s="300">
        <v>223817</v>
      </c>
      <c r="I279" s="300">
        <v>360686.65787161706</v>
      </c>
      <c r="J279" s="300">
        <v>3421495</v>
      </c>
      <c r="K279" s="300">
        <v>6734</v>
      </c>
      <c r="L279" s="300">
        <v>6737</v>
      </c>
      <c r="M279" s="300">
        <v>3423019.2775467779</v>
      </c>
      <c r="N279" s="300">
        <v>3503309.4443131136</v>
      </c>
      <c r="O279" s="300">
        <v>2189708.5350734685</v>
      </c>
      <c r="P279" s="300">
        <v>3237313.25</v>
      </c>
      <c r="Q279" s="300">
        <v>1213862.9762199998</v>
      </c>
      <c r="R279" s="300">
        <v>1236200.117103168</v>
      </c>
      <c r="S279" s="300">
        <v>3811950.6427753535</v>
      </c>
      <c r="T279" s="302">
        <v>5.9153375729101743E-4</v>
      </c>
      <c r="U279" s="300">
        <v>115752</v>
      </c>
      <c r="V279" s="300">
        <v>180574</v>
      </c>
      <c r="W279" s="300">
        <v>37040.75</v>
      </c>
      <c r="X279" s="303">
        <v>3774910</v>
      </c>
      <c r="Y279" s="24">
        <v>1690</v>
      </c>
    </row>
    <row r="280" spans="1:25" s="304" customFormat="1" x14ac:dyDescent="0.2">
      <c r="A280" s="24">
        <v>1695</v>
      </c>
      <c r="B280" s="24" t="s">
        <v>229</v>
      </c>
      <c r="C280" s="31" t="s">
        <v>471</v>
      </c>
      <c r="D280" s="300">
        <v>7581</v>
      </c>
      <c r="E280" s="301">
        <v>0</v>
      </c>
      <c r="F280" s="300">
        <v>17000</v>
      </c>
      <c r="G280" s="300">
        <v>0</v>
      </c>
      <c r="H280" s="300">
        <v>97955</v>
      </c>
      <c r="I280" s="300">
        <v>157856.91690896696</v>
      </c>
      <c r="J280" s="300">
        <v>1392220.55</v>
      </c>
      <c r="K280" s="300">
        <v>2334</v>
      </c>
      <c r="L280" s="300">
        <v>2398</v>
      </c>
      <c r="M280" s="300">
        <v>1430396.2634532992</v>
      </c>
      <c r="N280" s="300">
        <v>1463947.5657459693</v>
      </c>
      <c r="O280" s="300">
        <v>1463947.5657459693</v>
      </c>
      <c r="P280" s="300">
        <v>1637992.125</v>
      </c>
      <c r="Q280" s="300">
        <v>0</v>
      </c>
      <c r="R280" s="300">
        <v>0</v>
      </c>
      <c r="S280" s="300">
        <v>1621804.4826549361</v>
      </c>
      <c r="T280" s="302">
        <v>2.5166960150297671E-4</v>
      </c>
      <c r="U280" s="300">
        <v>0</v>
      </c>
      <c r="V280" s="300">
        <v>0</v>
      </c>
      <c r="W280" s="300">
        <v>0</v>
      </c>
      <c r="X280" s="303">
        <v>1621804</v>
      </c>
      <c r="Y280" s="24">
        <v>1695</v>
      </c>
    </row>
    <row r="281" spans="1:25" s="304" customFormat="1" x14ac:dyDescent="0.2">
      <c r="A281" s="24">
        <v>1696</v>
      </c>
      <c r="B281" s="24" t="s">
        <v>362</v>
      </c>
      <c r="C281" s="31" t="s">
        <v>472</v>
      </c>
      <c r="D281" s="300">
        <v>24463</v>
      </c>
      <c r="E281" s="301">
        <v>0.37851999999999997</v>
      </c>
      <c r="F281" s="300">
        <v>34000</v>
      </c>
      <c r="G281" s="300">
        <v>17760.53491917003</v>
      </c>
      <c r="H281" s="300">
        <v>128548</v>
      </c>
      <c r="I281" s="300">
        <v>207158.29671598063</v>
      </c>
      <c r="J281" s="300">
        <v>3272549</v>
      </c>
      <c r="K281" s="300">
        <v>7073</v>
      </c>
      <c r="L281" s="300">
        <v>7091</v>
      </c>
      <c r="M281" s="300">
        <v>3280877.2739997171</v>
      </c>
      <c r="N281" s="300">
        <v>3357833.3651316692</v>
      </c>
      <c r="O281" s="300">
        <v>2086826.2797620299</v>
      </c>
      <c r="P281" s="300">
        <v>3297218.75</v>
      </c>
      <c r="Q281" s="300">
        <v>1248063.24125</v>
      </c>
      <c r="R281" s="300">
        <v>1271029.7251094205</v>
      </c>
      <c r="S281" s="300">
        <v>3582774.836506601</v>
      </c>
      <c r="T281" s="302">
        <v>5.5597054085239816E-4</v>
      </c>
      <c r="U281" s="300">
        <v>102007</v>
      </c>
      <c r="V281" s="300">
        <v>0</v>
      </c>
      <c r="W281" s="300">
        <v>12750.875</v>
      </c>
      <c r="X281" s="303">
        <v>3570024</v>
      </c>
      <c r="Y281" s="24">
        <v>1696</v>
      </c>
    </row>
    <row r="282" spans="1:25" s="304" customFormat="1" x14ac:dyDescent="0.2">
      <c r="A282" s="24">
        <v>1699</v>
      </c>
      <c r="B282" s="24" t="s">
        <v>230</v>
      </c>
      <c r="C282" s="31" t="s">
        <v>472</v>
      </c>
      <c r="D282" s="300">
        <v>31214</v>
      </c>
      <c r="E282" s="301">
        <v>0.64856000000000003</v>
      </c>
      <c r="F282" s="300">
        <v>39000</v>
      </c>
      <c r="G282" s="300">
        <v>34906.239204074976</v>
      </c>
      <c r="H282" s="300">
        <v>350279</v>
      </c>
      <c r="I282" s="300">
        <v>564483.31374565908</v>
      </c>
      <c r="J282" s="300">
        <v>7551593</v>
      </c>
      <c r="K282" s="300">
        <v>8788</v>
      </c>
      <c r="L282" s="300">
        <v>8736</v>
      </c>
      <c r="M282" s="300">
        <v>7506909.0177514795</v>
      </c>
      <c r="N282" s="300">
        <v>7682990.6953770127</v>
      </c>
      <c r="O282" s="300">
        <v>2700110.2499832972</v>
      </c>
      <c r="P282" s="300">
        <v>7192363</v>
      </c>
      <c r="Q282" s="300">
        <v>4664678.94728</v>
      </c>
      <c r="R282" s="300">
        <v>4750516.9643061142</v>
      </c>
      <c r="S282" s="300">
        <v>8050016.7672391459</v>
      </c>
      <c r="T282" s="302">
        <v>1.2491915847876018E-3</v>
      </c>
      <c r="U282" s="300">
        <v>0</v>
      </c>
      <c r="V282" s="300">
        <v>0</v>
      </c>
      <c r="W282" s="300">
        <v>0</v>
      </c>
      <c r="X282" s="303">
        <v>8050017</v>
      </c>
      <c r="Y282" s="24">
        <v>1699</v>
      </c>
    </row>
    <row r="283" spans="1:25" s="304" customFormat="1" x14ac:dyDescent="0.2">
      <c r="A283" s="24">
        <v>1700</v>
      </c>
      <c r="B283" s="24" t="s">
        <v>316</v>
      </c>
      <c r="C283" s="31" t="s">
        <v>472</v>
      </c>
      <c r="D283" s="300">
        <v>33699</v>
      </c>
      <c r="E283" s="301">
        <v>0.74795999999999996</v>
      </c>
      <c r="F283" s="300">
        <v>60000</v>
      </c>
      <c r="G283" s="300">
        <v>61932.400952358163</v>
      </c>
      <c r="H283" s="300">
        <v>657489</v>
      </c>
      <c r="I283" s="300">
        <v>1059559.8636267649</v>
      </c>
      <c r="J283" s="300">
        <v>6719046</v>
      </c>
      <c r="K283" s="300">
        <v>9390</v>
      </c>
      <c r="L283" s="300">
        <v>9350</v>
      </c>
      <c r="M283" s="300">
        <v>6690423.865814697</v>
      </c>
      <c r="N283" s="300">
        <v>6847354.1090789773</v>
      </c>
      <c r="O283" s="300">
        <v>1725807.1296522657</v>
      </c>
      <c r="P283" s="300">
        <v>6387066</v>
      </c>
      <c r="Q283" s="300">
        <v>4777269.8853599997</v>
      </c>
      <c r="R283" s="300">
        <v>4865179.7669172268</v>
      </c>
      <c r="S283" s="300">
        <v>7712479.1611486152</v>
      </c>
      <c r="T283" s="302">
        <v>1.1968129190941821E-3</v>
      </c>
      <c r="U283" s="300">
        <v>208715</v>
      </c>
      <c r="V283" s="300">
        <v>0</v>
      </c>
      <c r="W283" s="300">
        <v>26089.375</v>
      </c>
      <c r="X283" s="303">
        <v>7686390</v>
      </c>
      <c r="Y283" s="24">
        <v>1700</v>
      </c>
    </row>
    <row r="284" spans="1:25" s="304" customFormat="1" x14ac:dyDescent="0.2">
      <c r="A284" s="24">
        <v>1701</v>
      </c>
      <c r="B284" s="24" t="s">
        <v>354</v>
      </c>
      <c r="C284" s="31" t="s">
        <v>472</v>
      </c>
      <c r="D284" s="300">
        <v>19661</v>
      </c>
      <c r="E284" s="301">
        <v>0.18643999999999994</v>
      </c>
      <c r="F284" s="300">
        <v>151000</v>
      </c>
      <c r="G284" s="300">
        <v>38851.190836123271</v>
      </c>
      <c r="H284" s="300">
        <v>187176</v>
      </c>
      <c r="I284" s="300">
        <v>301638.77575777448</v>
      </c>
      <c r="J284" s="300">
        <v>3773769</v>
      </c>
      <c r="K284" s="300">
        <v>5357</v>
      </c>
      <c r="L284" s="300">
        <v>5355</v>
      </c>
      <c r="M284" s="300">
        <v>3772360.0886690309</v>
      </c>
      <c r="N284" s="300">
        <v>3860844.3758036853</v>
      </c>
      <c r="O284" s="300">
        <v>3141028.5503788465</v>
      </c>
      <c r="P284" s="300">
        <v>2994768.5</v>
      </c>
      <c r="Q284" s="300">
        <v>558344.63913999987</v>
      </c>
      <c r="R284" s="300">
        <v>568619.12902078487</v>
      </c>
      <c r="S284" s="300">
        <v>4050137.6459935289</v>
      </c>
      <c r="T284" s="302">
        <v>6.2849532005903729E-4</v>
      </c>
      <c r="U284" s="300">
        <v>0</v>
      </c>
      <c r="V284" s="300">
        <v>0</v>
      </c>
      <c r="W284" s="300">
        <v>0</v>
      </c>
      <c r="X284" s="303">
        <v>4050138</v>
      </c>
      <c r="Y284" s="24">
        <v>1701</v>
      </c>
    </row>
    <row r="285" spans="1:25" s="304" customFormat="1" x14ac:dyDescent="0.2">
      <c r="A285" s="24">
        <v>1705</v>
      </c>
      <c r="B285" s="24" t="s">
        <v>195</v>
      </c>
      <c r="C285" s="31" t="s">
        <v>473</v>
      </c>
      <c r="D285" s="300">
        <v>46822</v>
      </c>
      <c r="E285" s="301">
        <v>1</v>
      </c>
      <c r="F285" s="300">
        <v>82000</v>
      </c>
      <c r="G285" s="300">
        <v>113162.39901628807</v>
      </c>
      <c r="H285" s="300">
        <v>269039</v>
      </c>
      <c r="I285" s="300">
        <v>433563.03474321432</v>
      </c>
      <c r="J285" s="300">
        <v>7472663</v>
      </c>
      <c r="K285" s="300">
        <v>13598</v>
      </c>
      <c r="L285" s="300">
        <v>13607</v>
      </c>
      <c r="M285" s="300">
        <v>7477608.8719664663</v>
      </c>
      <c r="N285" s="300">
        <v>7653003.286856791</v>
      </c>
      <c r="O285" s="300">
        <v>0</v>
      </c>
      <c r="P285" s="300">
        <v>6935616</v>
      </c>
      <c r="Q285" s="300">
        <v>6935616</v>
      </c>
      <c r="R285" s="300">
        <v>7063243.1166832903</v>
      </c>
      <c r="S285" s="300">
        <v>7609968.5504427925</v>
      </c>
      <c r="T285" s="302">
        <v>1.1809054500853853E-3</v>
      </c>
      <c r="U285" s="300">
        <v>0</v>
      </c>
      <c r="V285" s="300">
        <v>229021</v>
      </c>
      <c r="W285" s="300">
        <v>28627.625</v>
      </c>
      <c r="X285" s="303">
        <v>7581341</v>
      </c>
      <c r="Y285" s="24">
        <v>1705</v>
      </c>
    </row>
    <row r="286" spans="1:25" s="304" customFormat="1" x14ac:dyDescent="0.2">
      <c r="A286" s="24">
        <v>1706</v>
      </c>
      <c r="B286" s="24" t="s">
        <v>68</v>
      </c>
      <c r="C286" s="31" t="s">
        <v>472</v>
      </c>
      <c r="D286" s="300">
        <v>21001</v>
      </c>
      <c r="E286" s="301">
        <v>0.24004000000000003</v>
      </c>
      <c r="F286" s="300">
        <v>19000</v>
      </c>
      <c r="G286" s="300">
        <v>6293.9822309454394</v>
      </c>
      <c r="H286" s="300">
        <v>243891</v>
      </c>
      <c r="I286" s="300">
        <v>393036.40775708086</v>
      </c>
      <c r="J286" s="300">
        <v>3405582</v>
      </c>
      <c r="K286" s="300">
        <v>5940</v>
      </c>
      <c r="L286" s="300">
        <v>5872</v>
      </c>
      <c r="M286" s="300">
        <v>3366595.5393939395</v>
      </c>
      <c r="N286" s="300">
        <v>3445562.2338165501</v>
      </c>
      <c r="O286" s="300">
        <v>2618489.4752112255</v>
      </c>
      <c r="P286" s="300">
        <v>2871897.5</v>
      </c>
      <c r="Q286" s="300">
        <v>689370.27590000012</v>
      </c>
      <c r="R286" s="300">
        <v>702055.8600846323</v>
      </c>
      <c r="S286" s="300">
        <v>3719875.7252838844</v>
      </c>
      <c r="T286" s="302">
        <v>5.7724568616942108E-4</v>
      </c>
      <c r="U286" s="300">
        <v>0</v>
      </c>
      <c r="V286" s="300">
        <v>0</v>
      </c>
      <c r="W286" s="300">
        <v>0</v>
      </c>
      <c r="X286" s="303">
        <v>3719876</v>
      </c>
      <c r="Y286" s="24">
        <v>1706</v>
      </c>
    </row>
    <row r="287" spans="1:25" s="304" customFormat="1" x14ac:dyDescent="0.2">
      <c r="A287" s="24">
        <v>1708</v>
      </c>
      <c r="B287" s="24" t="s">
        <v>302</v>
      </c>
      <c r="C287" s="31" t="s">
        <v>473</v>
      </c>
      <c r="D287" s="300">
        <v>44341</v>
      </c>
      <c r="E287" s="301">
        <v>1</v>
      </c>
      <c r="F287" s="300">
        <v>42000</v>
      </c>
      <c r="G287" s="300">
        <v>57961.228764440231</v>
      </c>
      <c r="H287" s="300">
        <v>1020917</v>
      </c>
      <c r="I287" s="300">
        <v>1645233.1176555746</v>
      </c>
      <c r="J287" s="300">
        <v>10713612</v>
      </c>
      <c r="K287" s="300">
        <v>13376</v>
      </c>
      <c r="L287" s="300">
        <v>13455</v>
      </c>
      <c r="M287" s="300">
        <v>10776887.668959331</v>
      </c>
      <c r="N287" s="300">
        <v>11029669.800172728</v>
      </c>
      <c r="O287" s="300">
        <v>0</v>
      </c>
      <c r="P287" s="300">
        <v>10818440</v>
      </c>
      <c r="Q287" s="300">
        <v>10818440</v>
      </c>
      <c r="R287" s="300">
        <v>11017517.674457638</v>
      </c>
      <c r="S287" s="300">
        <v>12720712.020877654</v>
      </c>
      <c r="T287" s="302">
        <v>1.9739842622013243E-3</v>
      </c>
      <c r="U287" s="300">
        <v>0</v>
      </c>
      <c r="V287" s="300">
        <v>0</v>
      </c>
      <c r="W287" s="300">
        <v>0</v>
      </c>
      <c r="X287" s="303">
        <v>12720712</v>
      </c>
      <c r="Y287" s="24">
        <v>1708</v>
      </c>
    </row>
    <row r="288" spans="1:25" s="304" customFormat="1" x14ac:dyDescent="0.2">
      <c r="A288" s="24">
        <v>1709</v>
      </c>
      <c r="B288" s="24" t="s">
        <v>216</v>
      </c>
      <c r="C288" s="31" t="s">
        <v>472</v>
      </c>
      <c r="D288" s="300">
        <v>37185</v>
      </c>
      <c r="E288" s="301">
        <v>0.88739999999999997</v>
      </c>
      <c r="F288" s="300">
        <v>33000</v>
      </c>
      <c r="G288" s="300">
        <v>40413.052747229063</v>
      </c>
      <c r="H288" s="300">
        <v>267731</v>
      </c>
      <c r="I288" s="300">
        <v>431455.16023638024</v>
      </c>
      <c r="J288" s="300">
        <v>7057479</v>
      </c>
      <c r="K288" s="300">
        <v>11400</v>
      </c>
      <c r="L288" s="300">
        <v>11383</v>
      </c>
      <c r="M288" s="300">
        <v>7046954.6892105266</v>
      </c>
      <c r="N288" s="300">
        <v>7212247.7014067732</v>
      </c>
      <c r="O288" s="300">
        <v>812099.09117840289</v>
      </c>
      <c r="P288" s="300">
        <v>7520208</v>
      </c>
      <c r="Q288" s="300">
        <v>6673432.5791999996</v>
      </c>
      <c r="R288" s="300">
        <v>6796235.0755411508</v>
      </c>
      <c r="S288" s="300">
        <v>8080202.3797031632</v>
      </c>
      <c r="T288" s="302">
        <v>1.253875750567873E-3</v>
      </c>
      <c r="U288" s="300">
        <v>0</v>
      </c>
      <c r="V288" s="300">
        <v>0</v>
      </c>
      <c r="W288" s="300">
        <v>0</v>
      </c>
      <c r="X288" s="303">
        <v>8080202</v>
      </c>
      <c r="Y288" s="24">
        <v>1709</v>
      </c>
    </row>
    <row r="289" spans="1:25" s="304" customFormat="1" x14ac:dyDescent="0.2">
      <c r="A289" s="24">
        <v>1711</v>
      </c>
      <c r="B289" s="24" t="s">
        <v>96</v>
      </c>
      <c r="C289" s="31" t="s">
        <v>472</v>
      </c>
      <c r="D289" s="300">
        <v>31751</v>
      </c>
      <c r="E289" s="301">
        <v>0.67003999999999997</v>
      </c>
      <c r="F289" s="300">
        <v>8000</v>
      </c>
      <c r="G289" s="300">
        <v>7397.3984231096256</v>
      </c>
      <c r="H289" s="300">
        <v>258680</v>
      </c>
      <c r="I289" s="300">
        <v>416869.24879803555</v>
      </c>
      <c r="J289" s="300">
        <v>6385119</v>
      </c>
      <c r="K289" s="300">
        <v>9370</v>
      </c>
      <c r="L289" s="300">
        <v>9314</v>
      </c>
      <c r="M289" s="300">
        <v>6346958.2034151545</v>
      </c>
      <c r="N289" s="300">
        <v>6495832.1335019246</v>
      </c>
      <c r="O289" s="300">
        <v>2143364.7707702951</v>
      </c>
      <c r="P289" s="300">
        <v>5917944.5</v>
      </c>
      <c r="Q289" s="300">
        <v>3965259.53278</v>
      </c>
      <c r="R289" s="300">
        <v>4038227.0443996806</v>
      </c>
      <c r="S289" s="300">
        <v>6605858.4623911204</v>
      </c>
      <c r="T289" s="302">
        <v>1.02508889610016E-3</v>
      </c>
      <c r="U289" s="300">
        <v>0</v>
      </c>
      <c r="V289" s="300">
        <v>0</v>
      </c>
      <c r="W289" s="300">
        <v>0</v>
      </c>
      <c r="X289" s="303">
        <v>6605858</v>
      </c>
      <c r="Y289" s="24">
        <v>1711</v>
      </c>
    </row>
    <row r="290" spans="1:25" s="304" customFormat="1" x14ac:dyDescent="0.2">
      <c r="A290" s="24">
        <v>1714</v>
      </c>
      <c r="B290" s="24" t="s">
        <v>293</v>
      </c>
      <c r="C290" s="31" t="s">
        <v>472</v>
      </c>
      <c r="D290" s="300">
        <v>23166</v>
      </c>
      <c r="E290" s="301">
        <v>0.32664000000000004</v>
      </c>
      <c r="F290" s="300">
        <v>6000</v>
      </c>
      <c r="G290" s="300">
        <v>2704.6365376595372</v>
      </c>
      <c r="H290" s="300">
        <v>286205</v>
      </c>
      <c r="I290" s="300">
        <v>461226.47035813268</v>
      </c>
      <c r="J290" s="300">
        <v>3632654</v>
      </c>
      <c r="K290" s="300">
        <v>7061</v>
      </c>
      <c r="L290" s="300">
        <v>7017</v>
      </c>
      <c r="M290" s="300">
        <v>3610017.4363404615</v>
      </c>
      <c r="N290" s="300">
        <v>3694693.8224462639</v>
      </c>
      <c r="O290" s="300">
        <v>2487859.0322824162</v>
      </c>
      <c r="P290" s="300">
        <v>4633019.5</v>
      </c>
      <c r="Q290" s="300">
        <v>1513329.4894800002</v>
      </c>
      <c r="R290" s="300">
        <v>1541177.3229434055</v>
      </c>
      <c r="S290" s="300">
        <v>4492967.4621216143</v>
      </c>
      <c r="T290" s="302">
        <v>6.9721309988422949E-4</v>
      </c>
      <c r="U290" s="300">
        <v>0</v>
      </c>
      <c r="V290" s="300">
        <v>0</v>
      </c>
      <c r="W290" s="300">
        <v>0</v>
      </c>
      <c r="X290" s="303">
        <v>4492967</v>
      </c>
      <c r="Y290" s="24">
        <v>1714</v>
      </c>
    </row>
    <row r="291" spans="1:25" s="304" customFormat="1" x14ac:dyDescent="0.2">
      <c r="A291" s="24">
        <v>1719</v>
      </c>
      <c r="B291" s="24" t="s">
        <v>92</v>
      </c>
      <c r="C291" s="31" t="s">
        <v>472</v>
      </c>
      <c r="D291" s="300">
        <v>27325</v>
      </c>
      <c r="E291" s="301">
        <v>0.49299999999999999</v>
      </c>
      <c r="F291" s="300">
        <v>16000</v>
      </c>
      <c r="G291" s="300">
        <v>10885.670773664395</v>
      </c>
      <c r="H291" s="300">
        <v>208971</v>
      </c>
      <c r="I291" s="300">
        <v>336761.95991408027</v>
      </c>
      <c r="J291" s="300">
        <v>2326832</v>
      </c>
      <c r="K291" s="300">
        <v>7969</v>
      </c>
      <c r="L291" s="300">
        <v>7963</v>
      </c>
      <c r="M291" s="300">
        <v>2325080.0873384364</v>
      </c>
      <c r="N291" s="300">
        <v>2379617.048080089</v>
      </c>
      <c r="O291" s="300">
        <v>1206465.8433766051</v>
      </c>
      <c r="P291" s="300">
        <v>3352594.5</v>
      </c>
      <c r="Q291" s="300">
        <v>1652829.0885000001</v>
      </c>
      <c r="R291" s="300">
        <v>1683243.9515684752</v>
      </c>
      <c r="S291" s="300">
        <v>3237357.4256328251</v>
      </c>
      <c r="T291" s="302">
        <v>5.023690968580613E-4</v>
      </c>
      <c r="U291" s="300">
        <v>0</v>
      </c>
      <c r="V291" s="300">
        <v>0</v>
      </c>
      <c r="W291" s="300">
        <v>0</v>
      </c>
      <c r="X291" s="303">
        <v>3237357</v>
      </c>
      <c r="Y291" s="24">
        <v>1719</v>
      </c>
    </row>
    <row r="292" spans="1:25" s="304" customFormat="1" x14ac:dyDescent="0.2">
      <c r="A292" s="24">
        <v>1721</v>
      </c>
      <c r="B292" s="24" t="s">
        <v>42</v>
      </c>
      <c r="C292" s="31" t="s">
        <v>472</v>
      </c>
      <c r="D292" s="300">
        <v>31455</v>
      </c>
      <c r="E292" s="301">
        <v>0.65820000000000001</v>
      </c>
      <c r="F292" s="300">
        <v>70000</v>
      </c>
      <c r="G292" s="300">
        <v>63583.467954590931</v>
      </c>
      <c r="H292" s="300">
        <v>411669</v>
      </c>
      <c r="I292" s="300">
        <v>663414.82442955964</v>
      </c>
      <c r="J292" s="300">
        <v>3692155</v>
      </c>
      <c r="K292" s="300">
        <v>8939</v>
      </c>
      <c r="L292" s="300">
        <v>8975</v>
      </c>
      <c r="M292" s="300">
        <v>3707024.4014990493</v>
      </c>
      <c r="N292" s="300">
        <v>3793976.1780653056</v>
      </c>
      <c r="O292" s="300">
        <v>1296781.0576627215</v>
      </c>
      <c r="P292" s="300">
        <v>3720710.25</v>
      </c>
      <c r="Q292" s="300">
        <v>2448971.48655</v>
      </c>
      <c r="R292" s="300">
        <v>2494036.722236054</v>
      </c>
      <c r="S292" s="300">
        <v>4517816.0722829262</v>
      </c>
      <c r="T292" s="302">
        <v>7.0106907628834133E-4</v>
      </c>
      <c r="U292" s="300">
        <v>0</v>
      </c>
      <c r="V292" s="300">
        <v>0</v>
      </c>
      <c r="W292" s="300">
        <v>0</v>
      </c>
      <c r="X292" s="303">
        <v>4517816</v>
      </c>
      <c r="Y292" s="24">
        <v>1721</v>
      </c>
    </row>
    <row r="293" spans="1:25" s="304" customFormat="1" x14ac:dyDescent="0.2">
      <c r="A293" s="24">
        <v>1723</v>
      </c>
      <c r="B293" s="24" t="s">
        <v>15</v>
      </c>
      <c r="C293" s="31" t="s">
        <v>471</v>
      </c>
      <c r="D293" s="300">
        <v>10373</v>
      </c>
      <c r="E293" s="301">
        <v>0</v>
      </c>
      <c r="F293" s="300">
        <v>9000</v>
      </c>
      <c r="G293" s="300">
        <v>0</v>
      </c>
      <c r="H293" s="300">
        <v>49269</v>
      </c>
      <c r="I293" s="300">
        <v>79398.217948934631</v>
      </c>
      <c r="J293" s="300">
        <v>1113482</v>
      </c>
      <c r="K293" s="300">
        <v>2890</v>
      </c>
      <c r="L293" s="300">
        <v>2908</v>
      </c>
      <c r="M293" s="300">
        <v>1120417.1820069205</v>
      </c>
      <c r="N293" s="300">
        <v>1146697.6306685111</v>
      </c>
      <c r="O293" s="300">
        <v>1146697.6306685111</v>
      </c>
      <c r="P293" s="300">
        <v>1021058.0625</v>
      </c>
      <c r="Q293" s="300">
        <v>0</v>
      </c>
      <c r="R293" s="300">
        <v>0</v>
      </c>
      <c r="S293" s="300">
        <v>1226095.8486174457</v>
      </c>
      <c r="T293" s="302">
        <v>1.9026402807869155E-4</v>
      </c>
      <c r="U293" s="300">
        <v>0</v>
      </c>
      <c r="V293" s="300">
        <v>0</v>
      </c>
      <c r="W293" s="300">
        <v>0</v>
      </c>
      <c r="X293" s="303">
        <v>1226096</v>
      </c>
      <c r="Y293" s="24">
        <v>1723</v>
      </c>
    </row>
    <row r="294" spans="1:25" s="304" customFormat="1" x14ac:dyDescent="0.2">
      <c r="A294" s="24">
        <v>1724</v>
      </c>
      <c r="B294" s="24" t="s">
        <v>37</v>
      </c>
      <c r="C294" s="31" t="s">
        <v>472</v>
      </c>
      <c r="D294" s="300">
        <v>18754</v>
      </c>
      <c r="E294" s="301">
        <v>0.15015999999999996</v>
      </c>
      <c r="F294" s="300">
        <v>2000</v>
      </c>
      <c r="G294" s="300">
        <v>414.45038625087352</v>
      </c>
      <c r="H294" s="300">
        <v>220580</v>
      </c>
      <c r="I294" s="300">
        <v>355470.15192465857</v>
      </c>
      <c r="J294" s="300">
        <v>1886161</v>
      </c>
      <c r="K294" s="300">
        <v>5369</v>
      </c>
      <c r="L294" s="300">
        <v>5416</v>
      </c>
      <c r="M294" s="300">
        <v>1902672.3739988825</v>
      </c>
      <c r="N294" s="300">
        <v>1947301.3608153271</v>
      </c>
      <c r="O294" s="300">
        <v>1654894.5884752977</v>
      </c>
      <c r="P294" s="300">
        <v>1903554.25</v>
      </c>
      <c r="Q294" s="300">
        <v>285837.70617999992</v>
      </c>
      <c r="R294" s="300">
        <v>291097.60555723176</v>
      </c>
      <c r="S294" s="300">
        <v>2301876.7963434388</v>
      </c>
      <c r="T294" s="302">
        <v>3.5720237688352692E-4</v>
      </c>
      <c r="U294" s="300">
        <v>0</v>
      </c>
      <c r="V294" s="300">
        <v>0</v>
      </c>
      <c r="W294" s="300">
        <v>0</v>
      </c>
      <c r="X294" s="303">
        <v>2301877</v>
      </c>
      <c r="Y294" s="24">
        <v>1724</v>
      </c>
    </row>
    <row r="295" spans="1:25" s="304" customFormat="1" x14ac:dyDescent="0.2">
      <c r="A295" s="24">
        <v>1728</v>
      </c>
      <c r="B295" s="24" t="s">
        <v>47</v>
      </c>
      <c r="C295" s="31" t="s">
        <v>472</v>
      </c>
      <c r="D295" s="300">
        <v>20529</v>
      </c>
      <c r="E295" s="301">
        <v>0.22116000000000002</v>
      </c>
      <c r="F295" s="300">
        <v>28000</v>
      </c>
      <c r="G295" s="300">
        <v>8545.803569029069</v>
      </c>
      <c r="H295" s="300">
        <v>273166</v>
      </c>
      <c r="I295" s="300">
        <v>440213.79780873732</v>
      </c>
      <c r="J295" s="300">
        <v>1715361</v>
      </c>
      <c r="K295" s="300">
        <v>6039</v>
      </c>
      <c r="L295" s="300">
        <v>6041</v>
      </c>
      <c r="M295" s="300">
        <v>1715929.0943864877</v>
      </c>
      <c r="N295" s="300">
        <v>1756177.84029663</v>
      </c>
      <c r="O295" s="300">
        <v>1367781.5491366272</v>
      </c>
      <c r="P295" s="300">
        <v>2067248.375</v>
      </c>
      <c r="Q295" s="300">
        <v>457192.65061500005</v>
      </c>
      <c r="R295" s="300">
        <v>465605.77206906892</v>
      </c>
      <c r="S295" s="300">
        <v>2282146.9225834627</v>
      </c>
      <c r="T295" s="302">
        <v>3.5414071962460212E-4</v>
      </c>
      <c r="U295" s="300">
        <v>0</v>
      </c>
      <c r="V295" s="300">
        <v>0</v>
      </c>
      <c r="W295" s="300">
        <v>0</v>
      </c>
      <c r="X295" s="303">
        <v>2282147</v>
      </c>
      <c r="Y295" s="24">
        <v>1728</v>
      </c>
    </row>
    <row r="296" spans="1:25" s="304" customFormat="1" x14ac:dyDescent="0.2">
      <c r="A296" s="24">
        <v>1729</v>
      </c>
      <c r="B296" s="24" t="s">
        <v>128</v>
      </c>
      <c r="C296" s="31" t="s">
        <v>471</v>
      </c>
      <c r="D296" s="300">
        <v>14206</v>
      </c>
      <c r="E296" s="301">
        <v>0</v>
      </c>
      <c r="F296" s="300">
        <v>67000</v>
      </c>
      <c r="G296" s="300">
        <v>0</v>
      </c>
      <c r="H296" s="300">
        <v>180486</v>
      </c>
      <c r="I296" s="300">
        <v>290857.67449575628</v>
      </c>
      <c r="J296" s="300">
        <v>2211788</v>
      </c>
      <c r="K296" s="300">
        <v>4144</v>
      </c>
      <c r="L296" s="300">
        <v>4112</v>
      </c>
      <c r="M296" s="300">
        <v>2194708.5559845562</v>
      </c>
      <c r="N296" s="300">
        <v>2246187.5286913044</v>
      </c>
      <c r="O296" s="300">
        <v>2246187.5286913044</v>
      </c>
      <c r="P296" s="300">
        <v>2485748</v>
      </c>
      <c r="Q296" s="300">
        <v>0</v>
      </c>
      <c r="R296" s="300">
        <v>0</v>
      </c>
      <c r="S296" s="300">
        <v>2537045.2031870605</v>
      </c>
      <c r="T296" s="302">
        <v>3.9369551762237677E-4</v>
      </c>
      <c r="U296" s="300">
        <v>0</v>
      </c>
      <c r="V296" s="300">
        <v>0</v>
      </c>
      <c r="W296" s="300">
        <v>0</v>
      </c>
      <c r="X296" s="303">
        <v>2537045</v>
      </c>
      <c r="Y296" s="24">
        <v>1729</v>
      </c>
    </row>
    <row r="297" spans="1:25" s="304" customFormat="1" x14ac:dyDescent="0.2">
      <c r="A297" s="24">
        <v>1730</v>
      </c>
      <c r="B297" s="24" t="s">
        <v>317</v>
      </c>
      <c r="C297" s="31" t="s">
        <v>472</v>
      </c>
      <c r="D297" s="300">
        <v>33978</v>
      </c>
      <c r="E297" s="301">
        <v>0.75912000000000002</v>
      </c>
      <c r="F297" s="300">
        <v>311000</v>
      </c>
      <c r="G297" s="300">
        <v>325806.02861130575</v>
      </c>
      <c r="H297" s="300">
        <v>202628</v>
      </c>
      <c r="I297" s="300">
        <v>326540.057775817</v>
      </c>
      <c r="J297" s="300">
        <v>6250307</v>
      </c>
      <c r="K297" s="300">
        <v>9418</v>
      </c>
      <c r="L297" s="300">
        <v>9434</v>
      </c>
      <c r="M297" s="300">
        <v>6260925.4871522617</v>
      </c>
      <c r="N297" s="300">
        <v>6407781.4382047281</v>
      </c>
      <c r="O297" s="300">
        <v>1543506.3928347549</v>
      </c>
      <c r="P297" s="300">
        <v>6202965</v>
      </c>
      <c r="Q297" s="300">
        <v>4708794.7908000005</v>
      </c>
      <c r="R297" s="300">
        <v>4795444.6142912516</v>
      </c>
      <c r="S297" s="300">
        <v>6991297.0935131293</v>
      </c>
      <c r="T297" s="302">
        <v>1.0849007832516445E-3</v>
      </c>
      <c r="U297" s="300">
        <v>0</v>
      </c>
      <c r="V297" s="300">
        <v>0</v>
      </c>
      <c r="W297" s="300">
        <v>0</v>
      </c>
      <c r="X297" s="303">
        <v>6991297</v>
      </c>
      <c r="Y297" s="24">
        <v>1730</v>
      </c>
    </row>
    <row r="298" spans="1:25" s="304" customFormat="1" x14ac:dyDescent="0.2">
      <c r="A298" s="24">
        <v>1731</v>
      </c>
      <c r="B298" s="24" t="s">
        <v>213</v>
      </c>
      <c r="C298" s="31" t="s">
        <v>472</v>
      </c>
      <c r="D298" s="300">
        <v>33381</v>
      </c>
      <c r="E298" s="301">
        <v>0.73524</v>
      </c>
      <c r="F298" s="300">
        <v>329000</v>
      </c>
      <c r="G298" s="300">
        <v>333820.74172134179</v>
      </c>
      <c r="H298" s="300">
        <v>560664</v>
      </c>
      <c r="I298" s="300">
        <v>903523.96980091929</v>
      </c>
      <c r="J298" s="300">
        <v>6117882</v>
      </c>
      <c r="K298" s="300">
        <v>9753</v>
      </c>
      <c r="L298" s="300">
        <v>9744</v>
      </c>
      <c r="M298" s="300">
        <v>6112236.461396493</v>
      </c>
      <c r="N298" s="300">
        <v>6255604.770193316</v>
      </c>
      <c r="O298" s="300">
        <v>1656233.9189563824</v>
      </c>
      <c r="P298" s="300">
        <v>6397950.5</v>
      </c>
      <c r="Q298" s="300">
        <v>4704029.1256200001</v>
      </c>
      <c r="R298" s="300">
        <v>4790591.2527759876</v>
      </c>
      <c r="S298" s="300">
        <v>7684169.8832546305</v>
      </c>
      <c r="T298" s="302">
        <v>1.192419920577645E-3</v>
      </c>
      <c r="U298" s="300">
        <v>210162</v>
      </c>
      <c r="V298" s="300">
        <v>0</v>
      </c>
      <c r="W298" s="300">
        <v>26270.25</v>
      </c>
      <c r="X298" s="303">
        <v>7657900</v>
      </c>
      <c r="Y298" s="24">
        <v>1731</v>
      </c>
    </row>
    <row r="299" spans="1:25" s="304" customFormat="1" x14ac:dyDescent="0.2">
      <c r="A299" s="24">
        <v>1734</v>
      </c>
      <c r="B299" s="24" t="s">
        <v>257</v>
      </c>
      <c r="C299" s="31" t="s">
        <v>473</v>
      </c>
      <c r="D299" s="300">
        <v>48214</v>
      </c>
      <c r="E299" s="301">
        <v>1</v>
      </c>
      <c r="F299" s="300">
        <v>30000</v>
      </c>
      <c r="G299" s="300">
        <v>41400.877688885885</v>
      </c>
      <c r="H299" s="300">
        <v>364515</v>
      </c>
      <c r="I299" s="300">
        <v>587424.981543281</v>
      </c>
      <c r="J299" s="300">
        <v>8218530</v>
      </c>
      <c r="K299" s="300">
        <v>14185</v>
      </c>
      <c r="L299" s="300">
        <v>14212</v>
      </c>
      <c r="M299" s="300">
        <v>8234173.3070144514</v>
      </c>
      <c r="N299" s="300">
        <v>8427313.6589662284</v>
      </c>
      <c r="O299" s="300">
        <v>0</v>
      </c>
      <c r="P299" s="300">
        <v>8262490.5</v>
      </c>
      <c r="Q299" s="300">
        <v>8262490.5</v>
      </c>
      <c r="R299" s="300">
        <v>8414534.3615889456</v>
      </c>
      <c r="S299" s="300">
        <v>9043360.2208211124</v>
      </c>
      <c r="T299" s="302">
        <v>1.4033373858334326E-3</v>
      </c>
      <c r="U299" s="300">
        <v>0</v>
      </c>
      <c r="V299" s="300">
        <v>0</v>
      </c>
      <c r="W299" s="300">
        <v>0</v>
      </c>
      <c r="X299" s="303">
        <v>9043360</v>
      </c>
      <c r="Y299" s="24">
        <v>1734</v>
      </c>
    </row>
    <row r="300" spans="1:25" s="304" customFormat="1" x14ac:dyDescent="0.2">
      <c r="A300" s="24">
        <v>1735</v>
      </c>
      <c r="B300" s="24" t="s">
        <v>159</v>
      </c>
      <c r="C300" s="31" t="s">
        <v>472</v>
      </c>
      <c r="D300" s="300">
        <v>35040</v>
      </c>
      <c r="E300" s="301">
        <v>0.80159999999999998</v>
      </c>
      <c r="F300" s="300">
        <v>21000</v>
      </c>
      <c r="G300" s="300">
        <v>23230.860488787646</v>
      </c>
      <c r="H300" s="300">
        <v>309649</v>
      </c>
      <c r="I300" s="300">
        <v>499007.05899591348</v>
      </c>
      <c r="J300" s="300">
        <v>6219889</v>
      </c>
      <c r="K300" s="300">
        <v>9665</v>
      </c>
      <c r="L300" s="300">
        <v>9660</v>
      </c>
      <c r="M300" s="300">
        <v>6216671.2612519404</v>
      </c>
      <c r="N300" s="300">
        <v>6362489.1874235775</v>
      </c>
      <c r="O300" s="300">
        <v>1262317.8547848379</v>
      </c>
      <c r="P300" s="300">
        <v>5441822</v>
      </c>
      <c r="Q300" s="300">
        <v>4362164.5152000003</v>
      </c>
      <c r="R300" s="300">
        <v>4442435.7527617598</v>
      </c>
      <c r="S300" s="300">
        <v>6226991.5270312987</v>
      </c>
      <c r="T300" s="302">
        <v>9.6629679651946882E-4</v>
      </c>
      <c r="U300" s="300">
        <v>0</v>
      </c>
      <c r="V300" s="300">
        <v>0</v>
      </c>
      <c r="W300" s="300">
        <v>0</v>
      </c>
      <c r="X300" s="303">
        <v>6226992</v>
      </c>
      <c r="Y300" s="24">
        <v>1735</v>
      </c>
    </row>
    <row r="301" spans="1:25" s="304" customFormat="1" x14ac:dyDescent="0.2">
      <c r="A301" s="24">
        <v>1740</v>
      </c>
      <c r="B301" s="24" t="s">
        <v>221</v>
      </c>
      <c r="C301" s="31" t="s">
        <v>472</v>
      </c>
      <c r="D301" s="300">
        <v>24648</v>
      </c>
      <c r="E301" s="301">
        <v>0.38592000000000004</v>
      </c>
      <c r="F301" s="300">
        <v>5000</v>
      </c>
      <c r="G301" s="300">
        <v>2662.9044529491402</v>
      </c>
      <c r="H301" s="300">
        <v>286759</v>
      </c>
      <c r="I301" s="300">
        <v>462119.25512631767</v>
      </c>
      <c r="J301" s="300">
        <v>3372956</v>
      </c>
      <c r="K301" s="300">
        <v>6687</v>
      </c>
      <c r="L301" s="300">
        <v>6729</v>
      </c>
      <c r="M301" s="300">
        <v>3394141.0085240016</v>
      </c>
      <c r="N301" s="300">
        <v>3473753.8080750923</v>
      </c>
      <c r="O301" s="300">
        <v>2133162.7384627527</v>
      </c>
      <c r="P301" s="300">
        <v>4415850.5</v>
      </c>
      <c r="Q301" s="300">
        <v>1704165.0249600001</v>
      </c>
      <c r="R301" s="300">
        <v>1735524.5564692635</v>
      </c>
      <c r="S301" s="300">
        <v>4333469.454511282</v>
      </c>
      <c r="T301" s="302">
        <v>6.7246239753686668E-4</v>
      </c>
      <c r="U301" s="300">
        <v>0</v>
      </c>
      <c r="V301" s="300">
        <v>0</v>
      </c>
      <c r="W301" s="300">
        <v>0</v>
      </c>
      <c r="X301" s="303">
        <v>4333469</v>
      </c>
      <c r="Y301" s="24">
        <v>1740</v>
      </c>
    </row>
    <row r="302" spans="1:25" s="304" customFormat="1" x14ac:dyDescent="0.2">
      <c r="A302" s="24">
        <v>1742</v>
      </c>
      <c r="B302" s="24" t="s">
        <v>272</v>
      </c>
      <c r="C302" s="31" t="s">
        <v>472</v>
      </c>
      <c r="D302" s="300">
        <v>38204</v>
      </c>
      <c r="E302" s="301">
        <v>0.92815999999999999</v>
      </c>
      <c r="F302" s="300">
        <v>64000</v>
      </c>
      <c r="G302" s="300">
        <v>81976.829089528153</v>
      </c>
      <c r="H302" s="300">
        <v>506785</v>
      </c>
      <c r="I302" s="300">
        <v>816696.62228279118</v>
      </c>
      <c r="J302" s="300">
        <v>5182702</v>
      </c>
      <c r="K302" s="300">
        <v>10055</v>
      </c>
      <c r="L302" s="300">
        <v>10092</v>
      </c>
      <c r="M302" s="300">
        <v>5201773.1063152663</v>
      </c>
      <c r="N302" s="300">
        <v>5323785.6327787507</v>
      </c>
      <c r="O302" s="300">
        <v>382460.75985882554</v>
      </c>
      <c r="P302" s="300">
        <v>5367099</v>
      </c>
      <c r="Q302" s="300">
        <v>4981526.6078399997</v>
      </c>
      <c r="R302" s="300">
        <v>5073195.1600839114</v>
      </c>
      <c r="S302" s="300">
        <v>6354329.3713150565</v>
      </c>
      <c r="T302" s="302">
        <v>9.8605692474076933E-4</v>
      </c>
      <c r="U302" s="300">
        <v>0</v>
      </c>
      <c r="V302" s="300">
        <v>0</v>
      </c>
      <c r="W302" s="300">
        <v>0</v>
      </c>
      <c r="X302" s="303">
        <v>6354329</v>
      </c>
      <c r="Y302" s="24">
        <v>1742</v>
      </c>
    </row>
    <row r="303" spans="1:25" s="304" customFormat="1" x14ac:dyDescent="0.2">
      <c r="A303" s="24">
        <v>1771</v>
      </c>
      <c r="B303" s="24" t="s">
        <v>114</v>
      </c>
      <c r="C303" s="31" t="s">
        <v>473</v>
      </c>
      <c r="D303" s="300">
        <v>40066</v>
      </c>
      <c r="E303" s="301">
        <v>1</v>
      </c>
      <c r="F303" s="300">
        <v>4000</v>
      </c>
      <c r="G303" s="300">
        <v>5520.1170251847843</v>
      </c>
      <c r="H303" s="300">
        <v>586296</v>
      </c>
      <c r="I303" s="300">
        <v>944830.57481557538</v>
      </c>
      <c r="J303" s="300">
        <v>9834484</v>
      </c>
      <c r="K303" s="300">
        <v>12313</v>
      </c>
      <c r="L303" s="300">
        <v>12416</v>
      </c>
      <c r="M303" s="300">
        <v>9916750.8603914548</v>
      </c>
      <c r="N303" s="300">
        <v>10149357.666197021</v>
      </c>
      <c r="O303" s="300">
        <v>0</v>
      </c>
      <c r="P303" s="300">
        <v>9155724</v>
      </c>
      <c r="Q303" s="300">
        <v>9155724</v>
      </c>
      <c r="R303" s="300">
        <v>9324204.875421593</v>
      </c>
      <c r="S303" s="300">
        <v>10274555.567262353</v>
      </c>
      <c r="T303" s="302">
        <v>1.5943927476387881E-3</v>
      </c>
      <c r="U303" s="300">
        <v>207630</v>
      </c>
      <c r="V303" s="300">
        <v>208201</v>
      </c>
      <c r="W303" s="300">
        <v>51978.875</v>
      </c>
      <c r="X303" s="303">
        <v>10222577</v>
      </c>
      <c r="Y303" s="24">
        <v>1771</v>
      </c>
    </row>
    <row r="304" spans="1:25" s="304" customFormat="1" x14ac:dyDescent="0.2">
      <c r="A304" s="24">
        <v>1773</v>
      </c>
      <c r="B304" s="24" t="s">
        <v>243</v>
      </c>
      <c r="C304" s="31" t="s">
        <v>472</v>
      </c>
      <c r="D304" s="300">
        <v>18361</v>
      </c>
      <c r="E304" s="301">
        <v>0.13444</v>
      </c>
      <c r="F304" s="300">
        <v>23000</v>
      </c>
      <c r="G304" s="300">
        <v>4267.2160639785934</v>
      </c>
      <c r="H304" s="300">
        <v>150234</v>
      </c>
      <c r="I304" s="300">
        <v>242105.8246633836</v>
      </c>
      <c r="J304" s="300">
        <v>2651667</v>
      </c>
      <c r="K304" s="300">
        <v>5278</v>
      </c>
      <c r="L304" s="300">
        <v>5316</v>
      </c>
      <c r="M304" s="300">
        <v>2670758.1985600605</v>
      </c>
      <c r="N304" s="300">
        <v>2733403.3675667127</v>
      </c>
      <c r="O304" s="300">
        <v>2365924.6188310436</v>
      </c>
      <c r="P304" s="300">
        <v>2576645</v>
      </c>
      <c r="Q304" s="300">
        <v>346404.15380000003</v>
      </c>
      <c r="R304" s="300">
        <v>352778.57870423479</v>
      </c>
      <c r="S304" s="300">
        <v>2965076.2382626403</v>
      </c>
      <c r="T304" s="302">
        <v>4.6011684101891434E-4</v>
      </c>
      <c r="U304" s="300">
        <v>0</v>
      </c>
      <c r="V304" s="300">
        <v>0</v>
      </c>
      <c r="W304" s="300">
        <v>0</v>
      </c>
      <c r="X304" s="303">
        <v>2965076</v>
      </c>
      <c r="Y304" s="24">
        <v>1773</v>
      </c>
    </row>
    <row r="305" spans="1:25" s="304" customFormat="1" x14ac:dyDescent="0.2">
      <c r="A305" s="24">
        <v>1774</v>
      </c>
      <c r="B305" s="24" t="s">
        <v>85</v>
      </c>
      <c r="C305" s="31" t="s">
        <v>472</v>
      </c>
      <c r="D305" s="300">
        <v>26606</v>
      </c>
      <c r="E305" s="301">
        <v>0.46423999999999999</v>
      </c>
      <c r="F305" s="300">
        <v>6000</v>
      </c>
      <c r="G305" s="300">
        <v>3843.9886916576766</v>
      </c>
      <c r="H305" s="300">
        <v>404831</v>
      </c>
      <c r="I305" s="300">
        <v>652395.2174893982</v>
      </c>
      <c r="J305" s="300">
        <v>2848488</v>
      </c>
      <c r="K305" s="300">
        <v>7075</v>
      </c>
      <c r="L305" s="300">
        <v>7066</v>
      </c>
      <c r="M305" s="300">
        <v>2844864.481696113</v>
      </c>
      <c r="N305" s="300">
        <v>2911593.4788599</v>
      </c>
      <c r="O305" s="300">
        <v>1559915.3222339801</v>
      </c>
      <c r="P305" s="300">
        <v>2712978.5</v>
      </c>
      <c r="Q305" s="300">
        <v>1259473.1388399999</v>
      </c>
      <c r="R305" s="300">
        <v>1282649.5841983072</v>
      </c>
      <c r="S305" s="300">
        <v>3498804.1126133432</v>
      </c>
      <c r="T305" s="302">
        <v>5.4294006840880401E-4</v>
      </c>
      <c r="U305" s="300">
        <v>100560</v>
      </c>
      <c r="V305" s="300">
        <v>0</v>
      </c>
      <c r="W305" s="300">
        <v>12570</v>
      </c>
      <c r="X305" s="303">
        <v>3486234</v>
      </c>
      <c r="Y305" s="24">
        <v>1774</v>
      </c>
    </row>
    <row r="306" spans="1:25" s="304" customFormat="1" x14ac:dyDescent="0.2">
      <c r="A306" s="24">
        <v>1783</v>
      </c>
      <c r="B306" s="24" t="s">
        <v>357</v>
      </c>
      <c r="C306" s="31" t="s">
        <v>473</v>
      </c>
      <c r="D306" s="300">
        <v>111382</v>
      </c>
      <c r="E306" s="301">
        <v>1</v>
      </c>
      <c r="F306" s="300">
        <v>92000</v>
      </c>
      <c r="G306" s="300">
        <v>126962.69157925004</v>
      </c>
      <c r="H306" s="300">
        <v>787375</v>
      </c>
      <c r="I306" s="300">
        <v>1268874.3805951492</v>
      </c>
      <c r="J306" s="300">
        <v>17227605</v>
      </c>
      <c r="K306" s="300">
        <v>33724</v>
      </c>
      <c r="L306" s="300">
        <v>33846</v>
      </c>
      <c r="M306" s="300">
        <v>17289927.613272447</v>
      </c>
      <c r="N306" s="300">
        <v>17695479.279473528</v>
      </c>
      <c r="O306" s="300">
        <v>0</v>
      </c>
      <c r="P306" s="300">
        <v>17947510</v>
      </c>
      <c r="Q306" s="300">
        <v>17947510</v>
      </c>
      <c r="R306" s="300">
        <v>18277774.673382223</v>
      </c>
      <c r="S306" s="300">
        <v>19673611.745556619</v>
      </c>
      <c r="T306" s="302">
        <v>3.0529265895375937E-3</v>
      </c>
      <c r="U306" s="300">
        <v>0</v>
      </c>
      <c r="V306" s="300">
        <v>0</v>
      </c>
      <c r="W306" s="300">
        <v>0</v>
      </c>
      <c r="X306" s="303">
        <v>19673612</v>
      </c>
      <c r="Y306" s="24">
        <v>1783</v>
      </c>
    </row>
    <row r="307" spans="1:25" s="304" customFormat="1" x14ac:dyDescent="0.2">
      <c r="A307" s="24">
        <v>1842</v>
      </c>
      <c r="B307" s="24" t="s">
        <v>212</v>
      </c>
      <c r="C307" s="31" t="s">
        <v>472</v>
      </c>
      <c r="D307" s="300">
        <v>19414</v>
      </c>
      <c r="E307" s="301">
        <v>0.17656000000000005</v>
      </c>
      <c r="F307" s="300">
        <v>2000</v>
      </c>
      <c r="G307" s="300">
        <v>487.31593098331291</v>
      </c>
      <c r="H307" s="300">
        <v>77267</v>
      </c>
      <c r="I307" s="300">
        <v>124517.69076417894</v>
      </c>
      <c r="J307" s="300">
        <v>1963162</v>
      </c>
      <c r="K307" s="300">
        <v>5614</v>
      </c>
      <c r="L307" s="300">
        <v>5615</v>
      </c>
      <c r="M307" s="300">
        <v>1963511.6904168152</v>
      </c>
      <c r="N307" s="300">
        <v>2009567.721157081</v>
      </c>
      <c r="O307" s="300">
        <v>1654758.4443095867</v>
      </c>
      <c r="P307" s="300">
        <v>2063989</v>
      </c>
      <c r="Q307" s="300">
        <v>364417.89784000011</v>
      </c>
      <c r="R307" s="300">
        <v>371123.8062364721</v>
      </c>
      <c r="S307" s="300">
        <v>2150887.2572412211</v>
      </c>
      <c r="T307" s="302">
        <v>3.337720080916198E-4</v>
      </c>
      <c r="U307" s="300">
        <v>0</v>
      </c>
      <c r="V307" s="300">
        <v>0</v>
      </c>
      <c r="W307" s="300">
        <v>0</v>
      </c>
      <c r="X307" s="303">
        <v>2150887</v>
      </c>
      <c r="Y307" s="24">
        <v>1842</v>
      </c>
    </row>
    <row r="308" spans="1:25" s="304" customFormat="1" x14ac:dyDescent="0.2">
      <c r="A308" s="24">
        <v>1859</v>
      </c>
      <c r="B308" s="24" t="s">
        <v>41</v>
      </c>
      <c r="C308" s="31" t="s">
        <v>473</v>
      </c>
      <c r="D308" s="300">
        <v>43846</v>
      </c>
      <c r="E308" s="301">
        <v>1</v>
      </c>
      <c r="F308" s="300">
        <v>107000</v>
      </c>
      <c r="G308" s="300">
        <v>147663.13042369299</v>
      </c>
      <c r="H308" s="300">
        <v>872711</v>
      </c>
      <c r="I308" s="300">
        <v>1406395.4653926953</v>
      </c>
      <c r="J308" s="300">
        <v>7639644</v>
      </c>
      <c r="K308" s="300">
        <v>12283</v>
      </c>
      <c r="L308" s="300">
        <v>12311</v>
      </c>
      <c r="M308" s="300">
        <v>7657059.1292029629</v>
      </c>
      <c r="N308" s="300">
        <v>7836662.7202362018</v>
      </c>
      <c r="O308" s="300">
        <v>0</v>
      </c>
      <c r="P308" s="300">
        <v>6788081</v>
      </c>
      <c r="Q308" s="300">
        <v>6788081</v>
      </c>
      <c r="R308" s="300">
        <v>6912993.2220495809</v>
      </c>
      <c r="S308" s="300">
        <v>8467051.8178659696</v>
      </c>
      <c r="T308" s="302">
        <v>1.3139065650003908E-3</v>
      </c>
      <c r="U308" s="300">
        <v>0</v>
      </c>
      <c r="V308" s="300">
        <v>0</v>
      </c>
      <c r="W308" s="300">
        <v>0</v>
      </c>
      <c r="X308" s="303">
        <v>8467052</v>
      </c>
      <c r="Y308" s="24">
        <v>1859</v>
      </c>
    </row>
    <row r="309" spans="1:25" s="304" customFormat="1" x14ac:dyDescent="0.2">
      <c r="A309" s="24">
        <v>1876</v>
      </c>
      <c r="B309" s="24" t="s">
        <v>59</v>
      </c>
      <c r="C309" s="31" t="s">
        <v>472</v>
      </c>
      <c r="D309" s="300">
        <v>36087</v>
      </c>
      <c r="E309" s="301">
        <v>0.84348000000000001</v>
      </c>
      <c r="F309" s="300">
        <v>28000</v>
      </c>
      <c r="G309" s="300">
        <v>32592.758158820034</v>
      </c>
      <c r="H309" s="300">
        <v>525227</v>
      </c>
      <c r="I309" s="300">
        <v>846416.36360926938</v>
      </c>
      <c r="J309" s="300">
        <v>4054667</v>
      </c>
      <c r="K309" s="300">
        <v>9785</v>
      </c>
      <c r="L309" s="300">
        <v>9736</v>
      </c>
      <c r="M309" s="300">
        <v>4034362.5868165563</v>
      </c>
      <c r="N309" s="300">
        <v>4128992.3912748927</v>
      </c>
      <c r="O309" s="300">
        <v>646269.88908234623</v>
      </c>
      <c r="P309" s="300">
        <v>4080058.5</v>
      </c>
      <c r="Q309" s="300">
        <v>3441447.74358</v>
      </c>
      <c r="R309" s="300">
        <v>3504776.2284224899</v>
      </c>
      <c r="S309" s="300">
        <v>5030055.2392729251</v>
      </c>
      <c r="T309" s="302">
        <v>7.8055771280977483E-4</v>
      </c>
      <c r="U309" s="300">
        <v>248143</v>
      </c>
      <c r="V309" s="300">
        <v>0</v>
      </c>
      <c r="W309" s="300">
        <v>31017.875</v>
      </c>
      <c r="X309" s="303">
        <v>4999037</v>
      </c>
      <c r="Y309" s="24">
        <v>1876</v>
      </c>
    </row>
    <row r="310" spans="1:25" s="304" customFormat="1" x14ac:dyDescent="0.2">
      <c r="A310" s="24">
        <v>1883</v>
      </c>
      <c r="B310" s="24" t="s">
        <v>291</v>
      </c>
      <c r="C310" s="31" t="s">
        <v>473</v>
      </c>
      <c r="D310" s="300">
        <v>91743</v>
      </c>
      <c r="E310" s="301">
        <v>1</v>
      </c>
      <c r="F310" s="300">
        <v>407000</v>
      </c>
      <c r="G310" s="300">
        <v>561671.90731255175</v>
      </c>
      <c r="H310" s="300">
        <v>1036279</v>
      </c>
      <c r="I310" s="300">
        <v>1669989.3624369081</v>
      </c>
      <c r="J310" s="300">
        <v>37619591</v>
      </c>
      <c r="K310" s="300">
        <v>31375</v>
      </c>
      <c r="L310" s="300">
        <v>31061</v>
      </c>
      <c r="M310" s="300">
        <v>37243095.332302794</v>
      </c>
      <c r="N310" s="300">
        <v>38116667.489707708</v>
      </c>
      <c r="O310" s="300">
        <v>0</v>
      </c>
      <c r="P310" s="300">
        <v>37680568</v>
      </c>
      <c r="Q310" s="300">
        <v>37680568</v>
      </c>
      <c r="R310" s="300">
        <v>38373954.463268533</v>
      </c>
      <c r="S310" s="300">
        <v>40605615.733017989</v>
      </c>
      <c r="T310" s="302">
        <v>6.301128921275728E-3</v>
      </c>
      <c r="U310" s="300">
        <v>510394</v>
      </c>
      <c r="V310" s="300">
        <v>0</v>
      </c>
      <c r="W310" s="300">
        <v>63799.25</v>
      </c>
      <c r="X310" s="303">
        <v>40541817</v>
      </c>
      <c r="Y310" s="24">
        <v>1883</v>
      </c>
    </row>
    <row r="311" spans="1:25" s="304" customFormat="1" x14ac:dyDescent="0.2">
      <c r="A311" s="24">
        <v>1884</v>
      </c>
      <c r="B311" s="24" t="s">
        <v>168</v>
      </c>
      <c r="C311" s="31" t="s">
        <v>472</v>
      </c>
      <c r="D311" s="300">
        <v>27541</v>
      </c>
      <c r="E311" s="301">
        <v>0.50163999999999997</v>
      </c>
      <c r="F311" s="300">
        <v>21000</v>
      </c>
      <c r="G311" s="300">
        <v>14537.8353986969</v>
      </c>
      <c r="H311" s="300">
        <v>149908.10999999999</v>
      </c>
      <c r="I311" s="300">
        <v>241580.64482926112</v>
      </c>
      <c r="J311" s="300">
        <v>3736171.18</v>
      </c>
      <c r="K311" s="300">
        <v>8305</v>
      </c>
      <c r="L311" s="300">
        <v>8317</v>
      </c>
      <c r="M311" s="300">
        <v>3741569.6211992782</v>
      </c>
      <c r="N311" s="300">
        <v>3829331.6886887858</v>
      </c>
      <c r="O311" s="300">
        <v>1908385.7403749435</v>
      </c>
      <c r="P311" s="300">
        <v>4248684</v>
      </c>
      <c r="Q311" s="300">
        <v>2131309.8417599997</v>
      </c>
      <c r="R311" s="300">
        <v>2170529.5635356209</v>
      </c>
      <c r="S311" s="300">
        <v>4335033.7841385221</v>
      </c>
      <c r="T311" s="302">
        <v>6.72705148261826E-4</v>
      </c>
      <c r="U311" s="300">
        <v>0</v>
      </c>
      <c r="V311" s="300">
        <v>0</v>
      </c>
      <c r="W311" s="300">
        <v>0</v>
      </c>
      <c r="X311" s="303">
        <v>4335034</v>
      </c>
      <c r="Y311" s="24">
        <v>1884</v>
      </c>
    </row>
    <row r="312" spans="1:25" s="304" customFormat="1" x14ac:dyDescent="0.2">
      <c r="A312" s="24">
        <v>1891</v>
      </c>
      <c r="B312" s="24" t="s">
        <v>73</v>
      </c>
      <c r="C312" s="31" t="s">
        <v>472</v>
      </c>
      <c r="D312" s="300">
        <v>18943</v>
      </c>
      <c r="E312" s="301">
        <v>0.15771999999999997</v>
      </c>
      <c r="F312" s="300">
        <v>34000</v>
      </c>
      <c r="G312" s="300">
        <v>7400.379286303224</v>
      </c>
      <c r="H312" s="300">
        <v>504583</v>
      </c>
      <c r="I312" s="300">
        <v>813148.0445579834</v>
      </c>
      <c r="J312" s="300">
        <v>6440963</v>
      </c>
      <c r="K312" s="300">
        <v>5290</v>
      </c>
      <c r="L312" s="300">
        <v>5280</v>
      </c>
      <c r="M312" s="300">
        <v>6428787.2665406428</v>
      </c>
      <c r="N312" s="300">
        <v>6579580.5749866804</v>
      </c>
      <c r="O312" s="300">
        <v>5541849.126699781</v>
      </c>
      <c r="P312" s="300">
        <v>6345819.5</v>
      </c>
      <c r="Q312" s="300">
        <v>1000862.6515399999</v>
      </c>
      <c r="R312" s="300">
        <v>1019280.2246022979</v>
      </c>
      <c r="S312" s="300">
        <v>7381677.7751463652</v>
      </c>
      <c r="T312" s="302">
        <v>1.1454795716517507E-3</v>
      </c>
      <c r="U312" s="300">
        <v>137817</v>
      </c>
      <c r="V312" s="300">
        <v>0</v>
      </c>
      <c r="W312" s="300">
        <v>17227.125</v>
      </c>
      <c r="X312" s="303">
        <v>7364451</v>
      </c>
      <c r="Y312" s="24">
        <v>1891</v>
      </c>
    </row>
    <row r="313" spans="1:25" s="304" customFormat="1" x14ac:dyDescent="0.2">
      <c r="A313" s="24">
        <v>1892</v>
      </c>
      <c r="B313" s="24" t="s">
        <v>380</v>
      </c>
      <c r="C313" s="31" t="s">
        <v>473</v>
      </c>
      <c r="D313" s="300">
        <v>45064</v>
      </c>
      <c r="E313" s="301">
        <v>1</v>
      </c>
      <c r="F313" s="300">
        <v>9000</v>
      </c>
      <c r="G313" s="300">
        <v>12420.263306665765</v>
      </c>
      <c r="H313" s="300">
        <v>316604</v>
      </c>
      <c r="I313" s="300">
        <v>510215.21434379631</v>
      </c>
      <c r="J313" s="300">
        <v>7401111</v>
      </c>
      <c r="K313" s="300">
        <v>12981</v>
      </c>
      <c r="L313" s="300">
        <v>13286</v>
      </c>
      <c r="M313" s="300">
        <v>7575006.605500347</v>
      </c>
      <c r="N313" s="300">
        <v>7752685.5766943404</v>
      </c>
      <c r="O313" s="300">
        <v>0</v>
      </c>
      <c r="P313" s="300">
        <v>7743420</v>
      </c>
      <c r="Q313" s="300">
        <v>7743420</v>
      </c>
      <c r="R313" s="300">
        <v>7885912.0825875774</v>
      </c>
      <c r="S313" s="300">
        <v>8408547.5602380391</v>
      </c>
      <c r="T313" s="302">
        <v>1.3048279471022915E-3</v>
      </c>
      <c r="U313" s="300">
        <v>209801</v>
      </c>
      <c r="V313" s="300">
        <v>0</v>
      </c>
      <c r="W313" s="300">
        <v>26225.125</v>
      </c>
      <c r="X313" s="303">
        <v>8382323</v>
      </c>
      <c r="Y313" s="24">
        <v>1892</v>
      </c>
    </row>
    <row r="314" spans="1:25" s="304" customFormat="1" x14ac:dyDescent="0.2">
      <c r="A314" s="24">
        <v>1894</v>
      </c>
      <c r="B314" s="24" t="s">
        <v>259</v>
      </c>
      <c r="C314" s="31" t="s">
        <v>473</v>
      </c>
      <c r="D314" s="300">
        <v>43660</v>
      </c>
      <c r="E314" s="301">
        <v>1</v>
      </c>
      <c r="F314" s="300">
        <v>66000</v>
      </c>
      <c r="G314" s="300">
        <v>91081.930915548946</v>
      </c>
      <c r="H314" s="300">
        <v>753558</v>
      </c>
      <c r="I314" s="300">
        <v>1214377.4446642571</v>
      </c>
      <c r="J314" s="300">
        <v>4900725</v>
      </c>
      <c r="K314" s="300">
        <v>12593</v>
      </c>
      <c r="L314" s="300">
        <v>12681</v>
      </c>
      <c r="M314" s="300">
        <v>4934971.3114428651</v>
      </c>
      <c r="N314" s="300">
        <v>5050725.7485218178</v>
      </c>
      <c r="O314" s="300">
        <v>0</v>
      </c>
      <c r="P314" s="300">
        <v>5320190.5</v>
      </c>
      <c r="Q314" s="300">
        <v>5320190.5</v>
      </c>
      <c r="R314" s="300">
        <v>5418091.0431847489</v>
      </c>
      <c r="S314" s="300">
        <v>6723550.4187645558</v>
      </c>
      <c r="T314" s="302">
        <v>1.0433521874385341E-3</v>
      </c>
      <c r="U314" s="300">
        <v>0</v>
      </c>
      <c r="V314" s="300">
        <v>0</v>
      </c>
      <c r="W314" s="300">
        <v>0</v>
      </c>
      <c r="X314" s="303">
        <v>6723550</v>
      </c>
      <c r="Y314" s="24">
        <v>1894</v>
      </c>
    </row>
    <row r="315" spans="1:25" s="304" customFormat="1" x14ac:dyDescent="0.2">
      <c r="A315" s="24">
        <v>1895</v>
      </c>
      <c r="B315" s="24" t="s">
        <v>240</v>
      </c>
      <c r="C315" s="31" t="s">
        <v>472</v>
      </c>
      <c r="D315" s="300">
        <v>38277</v>
      </c>
      <c r="E315" s="301">
        <v>0.93108000000000002</v>
      </c>
      <c r="F315" s="300">
        <v>276000</v>
      </c>
      <c r="G315" s="300">
        <v>354637.26862682437</v>
      </c>
      <c r="H315" s="300">
        <v>817741</v>
      </c>
      <c r="I315" s="300">
        <v>1317809.9442606864</v>
      </c>
      <c r="J315" s="300">
        <v>20025587</v>
      </c>
      <c r="K315" s="300">
        <v>12268</v>
      </c>
      <c r="L315" s="300">
        <v>12269</v>
      </c>
      <c r="M315" s="300">
        <v>20027219.343250733</v>
      </c>
      <c r="N315" s="300">
        <v>20496976.785600871</v>
      </c>
      <c r="O315" s="300">
        <v>1412651.6400636116</v>
      </c>
      <c r="P315" s="300">
        <v>17508586</v>
      </c>
      <c r="Q315" s="300">
        <v>16301894.25288</v>
      </c>
      <c r="R315" s="300">
        <v>16601876.800929226</v>
      </c>
      <c r="S315" s="300">
        <v>19686975.653880347</v>
      </c>
      <c r="T315" s="302">
        <v>3.0550003842017008E-3</v>
      </c>
      <c r="U315" s="300">
        <v>0</v>
      </c>
      <c r="V315" s="300">
        <v>0</v>
      </c>
      <c r="W315" s="300">
        <v>0</v>
      </c>
      <c r="X315" s="303">
        <v>19686976</v>
      </c>
      <c r="Y315" s="24">
        <v>1895</v>
      </c>
    </row>
    <row r="316" spans="1:25" s="304" customFormat="1" x14ac:dyDescent="0.2">
      <c r="A316" s="24">
        <v>1896</v>
      </c>
      <c r="B316" s="24" t="s">
        <v>383</v>
      </c>
      <c r="C316" s="31" t="s">
        <v>472</v>
      </c>
      <c r="D316" s="300">
        <v>22823</v>
      </c>
      <c r="E316" s="301">
        <v>0.31291999999999998</v>
      </c>
      <c r="F316" s="300">
        <v>0</v>
      </c>
      <c r="G316" s="300">
        <v>0</v>
      </c>
      <c r="H316" s="300">
        <v>282579</v>
      </c>
      <c r="I316" s="300">
        <v>455383.08124362177</v>
      </c>
      <c r="J316" s="300">
        <v>2790729</v>
      </c>
      <c r="K316" s="300">
        <v>6240</v>
      </c>
      <c r="L316" s="300">
        <v>6274</v>
      </c>
      <c r="M316" s="300">
        <v>2805934.8951923074</v>
      </c>
      <c r="N316" s="300">
        <v>2871750.7619472072</v>
      </c>
      <c r="O316" s="300">
        <v>1973122.5135186871</v>
      </c>
      <c r="P316" s="300">
        <v>2791031.5</v>
      </c>
      <c r="Q316" s="300">
        <v>873369.5769799999</v>
      </c>
      <c r="R316" s="300">
        <v>889441.06088407745</v>
      </c>
      <c r="S316" s="300">
        <v>3317946.6556463866</v>
      </c>
      <c r="T316" s="302">
        <v>5.1487483328921402E-4</v>
      </c>
      <c r="U316" s="300">
        <v>0</v>
      </c>
      <c r="V316" s="300">
        <v>199392</v>
      </c>
      <c r="W316" s="300">
        <v>24924</v>
      </c>
      <c r="X316" s="303">
        <v>3293023</v>
      </c>
      <c r="Y316" s="24">
        <v>1896</v>
      </c>
    </row>
    <row r="317" spans="1:25" s="304" customFormat="1" x14ac:dyDescent="0.2">
      <c r="A317" s="24">
        <v>1900</v>
      </c>
      <c r="B317" s="24" t="s">
        <v>306</v>
      </c>
      <c r="C317" s="31" t="s">
        <v>473</v>
      </c>
      <c r="D317" s="300">
        <v>89999</v>
      </c>
      <c r="E317" s="301">
        <v>1</v>
      </c>
      <c r="F317" s="300">
        <v>351000</v>
      </c>
      <c r="G317" s="300">
        <v>484390.26895996486</v>
      </c>
      <c r="H317" s="300">
        <v>834875</v>
      </c>
      <c r="I317" s="300">
        <v>1345421.8110803305</v>
      </c>
      <c r="J317" s="300">
        <v>33750412</v>
      </c>
      <c r="K317" s="300">
        <v>27518</v>
      </c>
      <c r="L317" s="300">
        <v>27479</v>
      </c>
      <c r="M317" s="300">
        <v>33702579.088160478</v>
      </c>
      <c r="N317" s="300">
        <v>34493105.075902902</v>
      </c>
      <c r="O317" s="300">
        <v>0</v>
      </c>
      <c r="P317" s="300">
        <v>30810878</v>
      </c>
      <c r="Q317" s="300">
        <v>30810878</v>
      </c>
      <c r="R317" s="300">
        <v>31377850.496980894</v>
      </c>
      <c r="S317" s="300">
        <v>33207662.577021189</v>
      </c>
      <c r="T317" s="302">
        <v>5.1531237562761076E-3</v>
      </c>
      <c r="U317" s="300">
        <v>0</v>
      </c>
      <c r="V317" s="300">
        <v>0</v>
      </c>
      <c r="W317" s="300">
        <v>0</v>
      </c>
      <c r="X317" s="303">
        <v>33207663</v>
      </c>
      <c r="Y317" s="24">
        <v>1900</v>
      </c>
    </row>
    <row r="318" spans="1:25" s="304" customFormat="1" x14ac:dyDescent="0.2">
      <c r="A318" s="24">
        <v>1901</v>
      </c>
      <c r="B318" s="24" t="s">
        <v>50</v>
      </c>
      <c r="C318" s="31" t="s">
        <v>472</v>
      </c>
      <c r="D318" s="300">
        <v>35278</v>
      </c>
      <c r="E318" s="301">
        <v>0.81111999999999995</v>
      </c>
      <c r="F318" s="300">
        <v>5000</v>
      </c>
      <c r="G318" s="300">
        <v>5596.8466518348532</v>
      </c>
      <c r="H318" s="300">
        <v>192358</v>
      </c>
      <c r="I318" s="300">
        <v>309989.69754249463</v>
      </c>
      <c r="J318" s="300">
        <v>4593833</v>
      </c>
      <c r="K318" s="300">
        <v>10056</v>
      </c>
      <c r="L318" s="300">
        <v>10159</v>
      </c>
      <c r="M318" s="300">
        <v>4640885.9831941128</v>
      </c>
      <c r="N318" s="300">
        <v>4749742.3697118238</v>
      </c>
      <c r="O318" s="300">
        <v>897131.33879116946</v>
      </c>
      <c r="P318" s="300">
        <v>4960599.5</v>
      </c>
      <c r="Q318" s="300">
        <v>4023641.4664399996</v>
      </c>
      <c r="R318" s="300">
        <v>4097683.304818748</v>
      </c>
      <c r="S318" s="300">
        <v>5310401.1878042463</v>
      </c>
      <c r="T318" s="302">
        <v>8.2406144825040702E-4</v>
      </c>
      <c r="U318" s="300">
        <v>0</v>
      </c>
      <c r="V318" s="300">
        <v>0</v>
      </c>
      <c r="W318" s="300">
        <v>0</v>
      </c>
      <c r="X318" s="303">
        <v>5310401</v>
      </c>
      <c r="Y318" s="24">
        <v>1901</v>
      </c>
    </row>
    <row r="319" spans="1:25" s="304" customFormat="1" x14ac:dyDescent="0.2">
      <c r="A319" s="24">
        <v>1903</v>
      </c>
      <c r="B319" s="24" t="s">
        <v>102</v>
      </c>
      <c r="C319" s="31" t="s">
        <v>472</v>
      </c>
      <c r="D319" s="300">
        <v>25900</v>
      </c>
      <c r="E319" s="301">
        <v>0.43599999999999994</v>
      </c>
      <c r="F319" s="300">
        <v>33000</v>
      </c>
      <c r="G319" s="300">
        <v>19855.860939589664</v>
      </c>
      <c r="H319" s="300">
        <v>0</v>
      </c>
      <c r="I319" s="300">
        <v>0</v>
      </c>
      <c r="J319" s="300">
        <v>3261863</v>
      </c>
      <c r="K319" s="300">
        <v>7281</v>
      </c>
      <c r="L319" s="300">
        <v>7313</v>
      </c>
      <c r="M319" s="300">
        <v>3276198.8901249827</v>
      </c>
      <c r="N319" s="300">
        <v>3353045.245321773</v>
      </c>
      <c r="O319" s="300">
        <v>1891117.5183614802</v>
      </c>
      <c r="P319" s="300">
        <v>2939283.75</v>
      </c>
      <c r="Q319" s="300">
        <v>1281527.7149999999</v>
      </c>
      <c r="R319" s="300">
        <v>1305110.0020261523</v>
      </c>
      <c r="S319" s="300">
        <v>3216083.3813272226</v>
      </c>
      <c r="T319" s="302">
        <v>4.9906781713537668E-4</v>
      </c>
      <c r="U319" s="300">
        <v>0</v>
      </c>
      <c r="V319" s="300">
        <v>0</v>
      </c>
      <c r="W319" s="300">
        <v>0</v>
      </c>
      <c r="X319" s="303">
        <v>3216083</v>
      </c>
      <c r="Y319" s="24">
        <v>1903</v>
      </c>
    </row>
    <row r="320" spans="1:25" s="304" customFormat="1" x14ac:dyDescent="0.2">
      <c r="A320" s="24">
        <v>1904</v>
      </c>
      <c r="B320" s="24" t="s">
        <v>304</v>
      </c>
      <c r="C320" s="31" t="s">
        <v>473</v>
      </c>
      <c r="D320" s="300">
        <v>65108</v>
      </c>
      <c r="E320" s="301">
        <v>1</v>
      </c>
      <c r="F320" s="300">
        <v>33000</v>
      </c>
      <c r="G320" s="300">
        <v>45540.965457774473</v>
      </c>
      <c r="H320" s="300">
        <v>304063</v>
      </c>
      <c r="I320" s="300">
        <v>490005.0811708562</v>
      </c>
      <c r="J320" s="300">
        <v>11196530</v>
      </c>
      <c r="K320" s="300">
        <v>19995</v>
      </c>
      <c r="L320" s="300">
        <v>20011</v>
      </c>
      <c r="M320" s="300">
        <v>11205489.463865967</v>
      </c>
      <c r="N320" s="300">
        <v>11468324.857068023</v>
      </c>
      <c r="O320" s="300">
        <v>0</v>
      </c>
      <c r="P320" s="300">
        <v>10712154</v>
      </c>
      <c r="Q320" s="300">
        <v>10712154</v>
      </c>
      <c r="R320" s="300">
        <v>10909275.831498077</v>
      </c>
      <c r="S320" s="300">
        <v>11444821.878126709</v>
      </c>
      <c r="T320" s="302">
        <v>1.7759932175212326E-3</v>
      </c>
      <c r="U320" s="300">
        <v>370407</v>
      </c>
      <c r="V320" s="300">
        <v>0</v>
      </c>
      <c r="W320" s="300">
        <v>46300.875</v>
      </c>
      <c r="X320" s="303">
        <v>11398521</v>
      </c>
      <c r="Y320" s="24">
        <v>1904</v>
      </c>
    </row>
    <row r="321" spans="1:25" s="304" customFormat="1" x14ac:dyDescent="0.2">
      <c r="A321" s="24">
        <v>1911</v>
      </c>
      <c r="B321" s="24" t="s">
        <v>160</v>
      </c>
      <c r="C321" s="31" t="s">
        <v>473</v>
      </c>
      <c r="D321" s="300">
        <v>48583</v>
      </c>
      <c r="E321" s="301">
        <v>1</v>
      </c>
      <c r="F321" s="300">
        <v>36000</v>
      </c>
      <c r="G321" s="300">
        <v>49681.053226663062</v>
      </c>
      <c r="H321" s="300">
        <v>254367</v>
      </c>
      <c r="I321" s="300">
        <v>409918.74210998107</v>
      </c>
      <c r="J321" s="300">
        <v>6557250</v>
      </c>
      <c r="K321" s="300">
        <v>14973</v>
      </c>
      <c r="L321" s="300">
        <v>15042</v>
      </c>
      <c r="M321" s="300">
        <v>6587467.7419354841</v>
      </c>
      <c r="N321" s="300">
        <v>6741983.0515737403</v>
      </c>
      <c r="O321" s="300">
        <v>0</v>
      </c>
      <c r="P321" s="300">
        <v>8828781</v>
      </c>
      <c r="Q321" s="300">
        <v>8828781</v>
      </c>
      <c r="R321" s="300">
        <v>8991245.5688080508</v>
      </c>
      <c r="S321" s="300">
        <v>9450845.3641446941</v>
      </c>
      <c r="T321" s="302">
        <v>1.466570423314467E-3</v>
      </c>
      <c r="U321" s="300">
        <v>0</v>
      </c>
      <c r="V321" s="300">
        <v>0</v>
      </c>
      <c r="W321" s="300">
        <v>0</v>
      </c>
      <c r="X321" s="303">
        <v>9450845</v>
      </c>
      <c r="Y321" s="24">
        <v>1911</v>
      </c>
    </row>
    <row r="322" spans="1:25" s="304" customFormat="1" x14ac:dyDescent="0.2">
      <c r="A322" s="24">
        <v>1916</v>
      </c>
      <c r="B322" s="24" t="s">
        <v>190</v>
      </c>
      <c r="C322" s="31" t="s">
        <v>473</v>
      </c>
      <c r="D322" s="300">
        <v>76433</v>
      </c>
      <c r="E322" s="301">
        <v>1</v>
      </c>
      <c r="F322" s="300">
        <v>65000</v>
      </c>
      <c r="G322" s="300">
        <v>89701.901659252748</v>
      </c>
      <c r="H322" s="300">
        <v>350893</v>
      </c>
      <c r="I322" s="300">
        <v>565472.7900049832</v>
      </c>
      <c r="J322" s="300">
        <v>27488989</v>
      </c>
      <c r="K322" s="300">
        <v>25202</v>
      </c>
      <c r="L322" s="300">
        <v>25105</v>
      </c>
      <c r="M322" s="300">
        <v>27383186.60602333</v>
      </c>
      <c r="N322" s="300">
        <v>28025485.243840821</v>
      </c>
      <c r="O322" s="300">
        <v>0</v>
      </c>
      <c r="P322" s="300">
        <v>25982692</v>
      </c>
      <c r="Q322" s="300">
        <v>25982692</v>
      </c>
      <c r="R322" s="300">
        <v>26460817.672417562</v>
      </c>
      <c r="S322" s="300">
        <v>27115992.3640818</v>
      </c>
      <c r="T322" s="302">
        <v>4.2078259528884245E-3</v>
      </c>
      <c r="U322" s="300">
        <v>347618</v>
      </c>
      <c r="V322" s="300">
        <v>399585</v>
      </c>
      <c r="W322" s="300">
        <v>93400.375</v>
      </c>
      <c r="X322" s="303">
        <v>27022592</v>
      </c>
      <c r="Y322" s="24">
        <v>1916</v>
      </c>
    </row>
    <row r="323" spans="1:25" s="304" customFormat="1" x14ac:dyDescent="0.2">
      <c r="A323" s="24">
        <v>1924</v>
      </c>
      <c r="B323" s="24" t="s">
        <v>119</v>
      </c>
      <c r="C323" s="31" t="s">
        <v>473</v>
      </c>
      <c r="D323" s="300">
        <v>50589</v>
      </c>
      <c r="E323" s="301">
        <v>1</v>
      </c>
      <c r="F323" s="300">
        <v>111000</v>
      </c>
      <c r="G323" s="300">
        <v>153183.24744887775</v>
      </c>
      <c r="H323" s="300">
        <v>283826</v>
      </c>
      <c r="I323" s="300">
        <v>457392.65273446427</v>
      </c>
      <c r="J323" s="300">
        <v>7024806</v>
      </c>
      <c r="K323" s="300">
        <v>14643</v>
      </c>
      <c r="L323" s="300">
        <v>14783</v>
      </c>
      <c r="M323" s="300">
        <v>7091969.3435771363</v>
      </c>
      <c r="N323" s="300">
        <v>7258318.2172257937</v>
      </c>
      <c r="O323" s="300">
        <v>0</v>
      </c>
      <c r="P323" s="300">
        <v>8129697.5</v>
      </c>
      <c r="Q323" s="300">
        <v>8129697.5</v>
      </c>
      <c r="R323" s="300">
        <v>8279297.744799071</v>
      </c>
      <c r="S323" s="300">
        <v>8889873.6449824143</v>
      </c>
      <c r="T323" s="302">
        <v>1.3795195299879815E-3</v>
      </c>
      <c r="U323" s="300">
        <v>98028</v>
      </c>
      <c r="V323" s="300">
        <v>0</v>
      </c>
      <c r="W323" s="300">
        <v>12253.5</v>
      </c>
      <c r="X323" s="303">
        <v>8877620</v>
      </c>
      <c r="Y323" s="24">
        <v>1924</v>
      </c>
    </row>
    <row r="324" spans="1:25" s="304" customFormat="1" x14ac:dyDescent="0.2">
      <c r="A324" s="24">
        <v>1926</v>
      </c>
      <c r="B324" s="24" t="s">
        <v>261</v>
      </c>
      <c r="C324" s="31" t="s">
        <v>473</v>
      </c>
      <c r="D324" s="300">
        <v>55674</v>
      </c>
      <c r="E324" s="301">
        <v>1</v>
      </c>
      <c r="F324" s="300">
        <v>15000</v>
      </c>
      <c r="G324" s="300">
        <v>20700.438844442942</v>
      </c>
      <c r="H324" s="300">
        <v>297820</v>
      </c>
      <c r="I324" s="300">
        <v>479944.33151782484</v>
      </c>
      <c r="J324" s="300">
        <v>6679824</v>
      </c>
      <c r="K324" s="300">
        <v>16539</v>
      </c>
      <c r="L324" s="300">
        <v>16562</v>
      </c>
      <c r="M324" s="300">
        <v>6689113.3132595681</v>
      </c>
      <c r="N324" s="300">
        <v>6846012.8162695067</v>
      </c>
      <c r="O324" s="300">
        <v>0</v>
      </c>
      <c r="P324" s="300">
        <v>6902364</v>
      </c>
      <c r="Q324" s="300">
        <v>6902364</v>
      </c>
      <c r="R324" s="300">
        <v>7029379.2233945113</v>
      </c>
      <c r="S324" s="300">
        <v>7530023.9937567795</v>
      </c>
      <c r="T324" s="302">
        <v>1.1684997532589931E-3</v>
      </c>
      <c r="U324" s="300">
        <v>0</v>
      </c>
      <c r="V324" s="300">
        <v>0</v>
      </c>
      <c r="W324" s="300">
        <v>0</v>
      </c>
      <c r="X324" s="303">
        <v>7530024</v>
      </c>
      <c r="Y324" s="24">
        <v>1926</v>
      </c>
    </row>
    <row r="325" spans="1:25" s="304" customFormat="1" x14ac:dyDescent="0.2">
      <c r="A325" s="24">
        <v>1930</v>
      </c>
      <c r="B325" s="24" t="s">
        <v>228</v>
      </c>
      <c r="C325" s="31" t="s">
        <v>473</v>
      </c>
      <c r="D325" s="300">
        <v>85440</v>
      </c>
      <c r="E325" s="301">
        <v>1</v>
      </c>
      <c r="F325" s="300">
        <v>831000</v>
      </c>
      <c r="G325" s="300">
        <v>1146804.311982139</v>
      </c>
      <c r="H325" s="300">
        <v>297871</v>
      </c>
      <c r="I325" s="300">
        <v>480026.51928529318</v>
      </c>
      <c r="J325" s="300">
        <v>34136287</v>
      </c>
      <c r="K325" s="300">
        <v>28009</v>
      </c>
      <c r="L325" s="300">
        <v>27829</v>
      </c>
      <c r="M325" s="300">
        <v>33916909.954764545</v>
      </c>
      <c r="N325" s="300">
        <v>34712463.276456185</v>
      </c>
      <c r="O325" s="300">
        <v>0</v>
      </c>
      <c r="P325" s="300">
        <v>32345860</v>
      </c>
      <c r="Q325" s="300">
        <v>32345860</v>
      </c>
      <c r="R325" s="300">
        <v>32941078.773421336</v>
      </c>
      <c r="S325" s="300">
        <v>34567909.604688764</v>
      </c>
      <c r="T325" s="302">
        <v>5.3642051973868754E-3</v>
      </c>
      <c r="U325" s="300">
        <v>0</v>
      </c>
      <c r="V325" s="300">
        <v>0</v>
      </c>
      <c r="W325" s="300">
        <v>0</v>
      </c>
      <c r="X325" s="303">
        <v>34567910</v>
      </c>
      <c r="Y325" s="24">
        <v>1930</v>
      </c>
    </row>
    <row r="326" spans="1:25" s="304" customFormat="1" x14ac:dyDescent="0.2">
      <c r="A326" s="24">
        <v>1931</v>
      </c>
      <c r="B326" s="24" t="s">
        <v>177</v>
      </c>
      <c r="C326" s="31" t="s">
        <v>473</v>
      </c>
      <c r="D326" s="300">
        <v>56622</v>
      </c>
      <c r="E326" s="301">
        <v>1</v>
      </c>
      <c r="F326" s="300">
        <v>66000</v>
      </c>
      <c r="G326" s="300">
        <v>91081.930915548946</v>
      </c>
      <c r="H326" s="300">
        <v>644367</v>
      </c>
      <c r="I326" s="300">
        <v>1038413.4345146271</v>
      </c>
      <c r="J326" s="300">
        <v>9977768</v>
      </c>
      <c r="K326" s="300">
        <v>16480</v>
      </c>
      <c r="L326" s="300">
        <v>16516</v>
      </c>
      <c r="M326" s="300">
        <v>9999564.0951456297</v>
      </c>
      <c r="N326" s="300">
        <v>10234113.363990329</v>
      </c>
      <c r="O326" s="300">
        <v>0</v>
      </c>
      <c r="P326" s="300">
        <v>9412756</v>
      </c>
      <c r="Q326" s="300">
        <v>9412756</v>
      </c>
      <c r="R326" s="300">
        <v>9585966.7008697353</v>
      </c>
      <c r="S326" s="300">
        <v>10715462.066299912</v>
      </c>
      <c r="T326" s="302">
        <v>1.6628120695111792E-3</v>
      </c>
      <c r="U326" s="300">
        <v>0</v>
      </c>
      <c r="V326" s="300">
        <v>0</v>
      </c>
      <c r="W326" s="300">
        <v>0</v>
      </c>
      <c r="X326" s="303">
        <v>10715462</v>
      </c>
      <c r="Y326" s="24">
        <v>1931</v>
      </c>
    </row>
    <row r="327" spans="1:25" s="304" customFormat="1" x14ac:dyDescent="0.2">
      <c r="A327" s="24">
        <v>1940</v>
      </c>
      <c r="B327" s="24" t="s">
        <v>75</v>
      </c>
      <c r="C327" s="31" t="s">
        <v>473</v>
      </c>
      <c r="D327" s="300">
        <v>51778</v>
      </c>
      <c r="E327" s="301">
        <v>1</v>
      </c>
      <c r="F327" s="300">
        <v>17000</v>
      </c>
      <c r="G327" s="300">
        <v>23460.497357035336</v>
      </c>
      <c r="H327" s="300">
        <v>620134</v>
      </c>
      <c r="I327" s="300">
        <v>999361.35276836623</v>
      </c>
      <c r="J327" s="300">
        <v>11427048</v>
      </c>
      <c r="K327" s="300">
        <v>14985</v>
      </c>
      <c r="L327" s="300">
        <v>14896</v>
      </c>
      <c r="M327" s="300">
        <v>11359179.646846846</v>
      </c>
      <c r="N327" s="300">
        <v>11625619.98919506</v>
      </c>
      <c r="O327" s="300">
        <v>0</v>
      </c>
      <c r="P327" s="300">
        <v>11558950</v>
      </c>
      <c r="Q327" s="300">
        <v>11558950</v>
      </c>
      <c r="R327" s="300">
        <v>11771654.316442307</v>
      </c>
      <c r="S327" s="300">
        <v>12794476.166567707</v>
      </c>
      <c r="T327" s="302">
        <v>1.9854308905400456E-3</v>
      </c>
      <c r="U327" s="300">
        <v>0</v>
      </c>
      <c r="V327" s="300">
        <v>0</v>
      </c>
      <c r="W327" s="300">
        <v>0</v>
      </c>
      <c r="X327" s="303">
        <v>12794476</v>
      </c>
      <c r="Y327" s="24">
        <v>1940</v>
      </c>
    </row>
    <row r="328" spans="1:25" s="304" customFormat="1" x14ac:dyDescent="0.2">
      <c r="A328" s="24">
        <v>1942</v>
      </c>
      <c r="B328" s="24" t="s">
        <v>122</v>
      </c>
      <c r="C328" s="31" t="s">
        <v>473</v>
      </c>
      <c r="D328" s="300">
        <v>58524</v>
      </c>
      <c r="E328" s="301">
        <v>1</v>
      </c>
      <c r="F328" s="300">
        <v>93000</v>
      </c>
      <c r="G328" s="300">
        <v>128342.72083554625</v>
      </c>
      <c r="H328" s="300">
        <v>188474</v>
      </c>
      <c r="I328" s="300">
        <v>303730.53501608531</v>
      </c>
      <c r="J328" s="300">
        <v>12766922</v>
      </c>
      <c r="K328" s="300">
        <v>17891</v>
      </c>
      <c r="L328" s="300">
        <v>18148</v>
      </c>
      <c r="M328" s="300">
        <v>12950315.826728523</v>
      </c>
      <c r="N328" s="300">
        <v>13254077.778706178</v>
      </c>
      <c r="O328" s="300">
        <v>0</v>
      </c>
      <c r="P328" s="300">
        <v>12100510</v>
      </c>
      <c r="Q328" s="300">
        <v>12100510</v>
      </c>
      <c r="R328" s="300">
        <v>12323179.940449029</v>
      </c>
      <c r="S328" s="300">
        <v>12755253.196300661</v>
      </c>
      <c r="T328" s="302">
        <v>1.9793443188216649E-3</v>
      </c>
      <c r="U328" s="300">
        <v>0</v>
      </c>
      <c r="V328" s="300">
        <v>279470</v>
      </c>
      <c r="W328" s="300"/>
      <c r="X328" s="303">
        <v>12755253</v>
      </c>
      <c r="Y328" s="24">
        <v>1942</v>
      </c>
    </row>
    <row r="329" spans="1:25" s="304" customFormat="1" x14ac:dyDescent="0.2">
      <c r="A329" s="24">
        <v>1945</v>
      </c>
      <c r="B329" s="24" t="s">
        <v>36</v>
      </c>
      <c r="C329" s="31" t="s">
        <v>472</v>
      </c>
      <c r="D329" s="300">
        <v>35010</v>
      </c>
      <c r="E329" s="301">
        <v>0.8004</v>
      </c>
      <c r="F329" s="300">
        <v>158000</v>
      </c>
      <c r="G329" s="300">
        <v>174522.91584483712</v>
      </c>
      <c r="H329" s="300">
        <v>248989</v>
      </c>
      <c r="I329" s="300">
        <v>401251.96145420626</v>
      </c>
      <c r="J329" s="300">
        <v>11172303</v>
      </c>
      <c r="K329" s="300">
        <v>10600</v>
      </c>
      <c r="L329" s="300">
        <v>10571</v>
      </c>
      <c r="M329" s="300">
        <v>11141737.265377359</v>
      </c>
      <c r="N329" s="300">
        <v>11403077.290241309</v>
      </c>
      <c r="O329" s="300">
        <v>2276054.2271321653</v>
      </c>
      <c r="P329" s="300">
        <v>9439781</v>
      </c>
      <c r="Q329" s="300">
        <v>7555600.7123999996</v>
      </c>
      <c r="R329" s="300">
        <v>7694636.601026739</v>
      </c>
      <c r="S329" s="300">
        <v>10546465.705457948</v>
      </c>
      <c r="T329" s="302">
        <v>1.6365874245287426E-3</v>
      </c>
      <c r="U329" s="300">
        <v>0</v>
      </c>
      <c r="V329" s="300">
        <v>0</v>
      </c>
      <c r="W329" s="300">
        <v>0</v>
      </c>
      <c r="X329" s="303">
        <v>10546466</v>
      </c>
      <c r="Y329" s="24">
        <v>1945</v>
      </c>
    </row>
    <row r="330" spans="1:25" s="304" customFormat="1" x14ac:dyDescent="0.2">
      <c r="A330" s="24">
        <v>1948</v>
      </c>
      <c r="B330" s="24" t="s">
        <v>209</v>
      </c>
      <c r="C330" s="31" t="s">
        <v>473</v>
      </c>
      <c r="D330" s="300">
        <v>81647</v>
      </c>
      <c r="E330" s="301">
        <v>1</v>
      </c>
      <c r="F330" s="300">
        <v>75000</v>
      </c>
      <c r="G330" s="300">
        <v>103502.1942222147</v>
      </c>
      <c r="H330" s="300">
        <v>1405400</v>
      </c>
      <c r="I330" s="300">
        <v>2264837.0274499734</v>
      </c>
      <c r="J330" s="300">
        <v>10932655</v>
      </c>
      <c r="K330" s="300">
        <v>24573</v>
      </c>
      <c r="L330" s="300">
        <v>24745</v>
      </c>
      <c r="M330" s="300">
        <v>11009178.691043016</v>
      </c>
      <c r="N330" s="300">
        <v>11267409.428702703</v>
      </c>
      <c r="O330" s="300">
        <v>0</v>
      </c>
      <c r="P330" s="300">
        <v>11545984</v>
      </c>
      <c r="Q330" s="300">
        <v>11545984</v>
      </c>
      <c r="R330" s="300">
        <v>11758449.720015556</v>
      </c>
      <c r="S330" s="300">
        <v>14126788.941687744</v>
      </c>
      <c r="T330" s="302">
        <v>2.1921775291008699E-3</v>
      </c>
      <c r="U330" s="300">
        <v>0</v>
      </c>
      <c r="V330" s="300">
        <v>0</v>
      </c>
      <c r="W330" s="300">
        <v>0</v>
      </c>
      <c r="X330" s="303">
        <v>14126789</v>
      </c>
      <c r="Y330" s="24">
        <v>1948</v>
      </c>
    </row>
    <row r="331" spans="1:25" s="304" customFormat="1" x14ac:dyDescent="0.2">
      <c r="A331" s="24">
        <v>1949</v>
      </c>
      <c r="B331" s="24" t="s">
        <v>343</v>
      </c>
      <c r="C331" s="31" t="s">
        <v>473</v>
      </c>
      <c r="D331" s="300">
        <v>46149</v>
      </c>
      <c r="E331" s="301">
        <v>1</v>
      </c>
      <c r="F331" s="300">
        <v>153000</v>
      </c>
      <c r="G331" s="300">
        <v>211144.476213318</v>
      </c>
      <c r="H331" s="300">
        <v>398369</v>
      </c>
      <c r="I331" s="300">
        <v>641981.54389370885</v>
      </c>
      <c r="J331" s="300">
        <v>15246364</v>
      </c>
      <c r="K331" s="300">
        <v>14209</v>
      </c>
      <c r="L331" s="300">
        <v>14154</v>
      </c>
      <c r="M331" s="300">
        <v>15187348.585825885</v>
      </c>
      <c r="N331" s="300">
        <v>15543582.264874388</v>
      </c>
      <c r="O331" s="300">
        <v>0</v>
      </c>
      <c r="P331" s="300">
        <v>13935211</v>
      </c>
      <c r="Q331" s="300">
        <v>13935211</v>
      </c>
      <c r="R331" s="300">
        <v>14191642.555654649</v>
      </c>
      <c r="S331" s="300">
        <v>15044768.575761676</v>
      </c>
      <c r="T331" s="302">
        <v>2.3346284664154814E-3</v>
      </c>
      <c r="U331" s="300">
        <v>0</v>
      </c>
      <c r="V331" s="300">
        <v>0</v>
      </c>
      <c r="W331" s="300">
        <v>0</v>
      </c>
      <c r="X331" s="303">
        <v>15044769</v>
      </c>
      <c r="Y331" s="24">
        <v>1949</v>
      </c>
    </row>
    <row r="332" spans="1:25" s="304" customFormat="1" x14ac:dyDescent="0.2">
      <c r="A332" s="24">
        <v>1950</v>
      </c>
      <c r="B332" s="24" t="s">
        <v>356</v>
      </c>
      <c r="C332" s="31" t="s">
        <v>472</v>
      </c>
      <c r="D332" s="300">
        <v>26215</v>
      </c>
      <c r="E332" s="301">
        <v>0.4486</v>
      </c>
      <c r="F332" s="300">
        <v>70000</v>
      </c>
      <c r="G332" s="300">
        <v>43335.678706213148</v>
      </c>
      <c r="H332" s="300">
        <v>347739</v>
      </c>
      <c r="I332" s="300">
        <v>560390.04062076728</v>
      </c>
      <c r="J332" s="300">
        <v>6980149</v>
      </c>
      <c r="K332" s="300">
        <v>7088</v>
      </c>
      <c r="L332" s="300">
        <v>7051</v>
      </c>
      <c r="M332" s="300">
        <v>6943711.9919582391</v>
      </c>
      <c r="N332" s="300">
        <v>7106583.3486779397</v>
      </c>
      <c r="O332" s="300">
        <v>3918570.058461016</v>
      </c>
      <c r="P332" s="300">
        <v>7483661.5</v>
      </c>
      <c r="Q332" s="300">
        <v>3357170.5488999998</v>
      </c>
      <c r="R332" s="300">
        <v>3418948.1901895646</v>
      </c>
      <c r="S332" s="300">
        <v>7941243.9679775611</v>
      </c>
      <c r="T332" s="302">
        <v>1.2323123571511651E-3</v>
      </c>
      <c r="U332" s="300">
        <v>0</v>
      </c>
      <c r="V332" s="300">
        <v>0</v>
      </c>
      <c r="W332" s="300">
        <v>0</v>
      </c>
      <c r="X332" s="303">
        <v>7941244</v>
      </c>
      <c r="Y332" s="24">
        <v>1950</v>
      </c>
    </row>
    <row r="333" spans="1:25" s="304" customFormat="1" x14ac:dyDescent="0.2">
      <c r="A333" s="24">
        <v>1952</v>
      </c>
      <c r="B333" s="24" t="s">
        <v>214</v>
      </c>
      <c r="C333" s="31" t="s">
        <v>473</v>
      </c>
      <c r="D333" s="300">
        <v>60726</v>
      </c>
      <c r="E333" s="301">
        <v>1</v>
      </c>
      <c r="F333" s="300">
        <v>171000</v>
      </c>
      <c r="G333" s="300">
        <v>235985.00282664952</v>
      </c>
      <c r="H333" s="300">
        <v>1031840</v>
      </c>
      <c r="I333" s="300">
        <v>1662835.8036174616</v>
      </c>
      <c r="J333" s="300">
        <v>26377403</v>
      </c>
      <c r="K333" s="300">
        <v>19428</v>
      </c>
      <c r="L333" s="300">
        <v>19418</v>
      </c>
      <c r="M333" s="300">
        <v>26363825.996191066</v>
      </c>
      <c r="N333" s="300">
        <v>26982214.563184436</v>
      </c>
      <c r="O333" s="300">
        <v>0</v>
      </c>
      <c r="P333" s="300">
        <v>28421740</v>
      </c>
      <c r="Q333" s="300">
        <v>28421740</v>
      </c>
      <c r="R333" s="300">
        <v>28944748.299092989</v>
      </c>
      <c r="S333" s="300">
        <v>30843569.105537102</v>
      </c>
      <c r="T333" s="302">
        <v>4.7862666731644573E-3</v>
      </c>
      <c r="U333" s="300">
        <v>0</v>
      </c>
      <c r="V333" s="300">
        <v>0</v>
      </c>
      <c r="W333" s="300">
        <v>0</v>
      </c>
      <c r="X333" s="303">
        <v>30843569</v>
      </c>
      <c r="Y333" s="24">
        <v>1952</v>
      </c>
    </row>
    <row r="334" spans="1:25" s="304" customFormat="1" x14ac:dyDescent="0.2">
      <c r="A334" s="24">
        <v>1954</v>
      </c>
      <c r="B334" s="24" t="s">
        <v>476</v>
      </c>
      <c r="C334" s="31" t="s">
        <v>472</v>
      </c>
      <c r="D334" s="300">
        <v>36065</v>
      </c>
      <c r="E334" s="301">
        <v>0.84260000000000002</v>
      </c>
      <c r="F334" s="300">
        <v>3000</v>
      </c>
      <c r="G334" s="300">
        <v>3488.4379540655241</v>
      </c>
      <c r="H334" s="300">
        <v>265012</v>
      </c>
      <c r="I334" s="300">
        <v>427073.42416292324</v>
      </c>
      <c r="J334" s="300">
        <v>6325473</v>
      </c>
      <c r="K334" s="300">
        <v>10613</v>
      </c>
      <c r="L334" s="300">
        <v>10639</v>
      </c>
      <c r="M334" s="300">
        <v>6340969.3062282111</v>
      </c>
      <c r="N334" s="300">
        <v>6489702.7610459579</v>
      </c>
      <c r="O334" s="300">
        <v>1021479.2145886336</v>
      </c>
      <c r="P334" s="300">
        <v>6204490.5</v>
      </c>
      <c r="Q334" s="300">
        <v>5227903.6952999998</v>
      </c>
      <c r="R334" s="300">
        <v>5324106.004500662</v>
      </c>
      <c r="S334" s="300">
        <v>6776147.0812062845</v>
      </c>
      <c r="T334" s="302">
        <v>1.0515140720668385E-3</v>
      </c>
      <c r="U334" s="300">
        <v>0</v>
      </c>
      <c r="V334" s="300">
        <v>0</v>
      </c>
      <c r="W334" s="300">
        <v>0</v>
      </c>
      <c r="X334" s="303">
        <v>6776147</v>
      </c>
      <c r="Y334" s="24">
        <v>1954</v>
      </c>
    </row>
    <row r="335" spans="1:25" s="304" customFormat="1" x14ac:dyDescent="0.2">
      <c r="A335" s="24">
        <v>1955</v>
      </c>
      <c r="B335" s="24" t="s">
        <v>218</v>
      </c>
      <c r="C335" s="31" t="s">
        <v>472</v>
      </c>
      <c r="D335" s="300">
        <v>36031</v>
      </c>
      <c r="E335" s="301">
        <v>0.84123999999999999</v>
      </c>
      <c r="F335" s="300">
        <v>31000</v>
      </c>
      <c r="G335" s="300">
        <v>35989.010158564968</v>
      </c>
      <c r="H335" s="300">
        <v>511199</v>
      </c>
      <c r="I335" s="300">
        <v>823809.89298093005</v>
      </c>
      <c r="J335" s="300">
        <v>5061043</v>
      </c>
      <c r="K335" s="300">
        <v>10567</v>
      </c>
      <c r="L335" s="300">
        <v>10491</v>
      </c>
      <c r="M335" s="300">
        <v>5024642.9557111766</v>
      </c>
      <c r="N335" s="300">
        <v>5142500.726335383</v>
      </c>
      <c r="O335" s="300">
        <v>816423.41531300545</v>
      </c>
      <c r="P335" s="300">
        <v>6138995.5</v>
      </c>
      <c r="Q335" s="300">
        <v>5164368.5744199995</v>
      </c>
      <c r="R335" s="300">
        <v>5259401.7294624671</v>
      </c>
      <c r="S335" s="300">
        <v>6935624.0479149669</v>
      </c>
      <c r="T335" s="302">
        <v>1.0762615093132658E-3</v>
      </c>
      <c r="U335" s="300">
        <v>0</v>
      </c>
      <c r="V335" s="300">
        <v>0</v>
      </c>
      <c r="W335" s="300">
        <v>0</v>
      </c>
      <c r="X335" s="303">
        <v>6935624</v>
      </c>
      <c r="Y335" s="24">
        <v>1955</v>
      </c>
    </row>
    <row r="336" spans="1:25" s="304" customFormat="1" x14ac:dyDescent="0.2">
      <c r="A336" s="24">
        <v>1959</v>
      </c>
      <c r="B336" s="24" t="s">
        <v>477</v>
      </c>
      <c r="C336" s="31" t="s">
        <v>473</v>
      </c>
      <c r="D336" s="300">
        <v>56352</v>
      </c>
      <c r="E336" s="301">
        <v>1</v>
      </c>
      <c r="F336" s="300">
        <v>35000</v>
      </c>
      <c r="G336" s="300">
        <v>48301.023970366863</v>
      </c>
      <c r="H336" s="300">
        <v>639099</v>
      </c>
      <c r="I336" s="300">
        <v>1029923.9215926075</v>
      </c>
      <c r="J336" s="300">
        <v>7111604</v>
      </c>
      <c r="K336" s="300">
        <v>15805</v>
      </c>
      <c r="L336" s="300">
        <v>15987</v>
      </c>
      <c r="M336" s="300">
        <v>7193496.5610882631</v>
      </c>
      <c r="N336" s="300">
        <v>7362226.8520075632</v>
      </c>
      <c r="O336" s="300">
        <v>0</v>
      </c>
      <c r="P336" s="300">
        <v>8134272.5</v>
      </c>
      <c r="Q336" s="300">
        <v>8134272.5</v>
      </c>
      <c r="R336" s="300">
        <v>8283956.9325711196</v>
      </c>
      <c r="S336" s="300">
        <v>9362181.8781340942</v>
      </c>
      <c r="T336" s="302">
        <v>1.4528117338850088E-3</v>
      </c>
      <c r="U336" s="300">
        <v>47386</v>
      </c>
      <c r="V336" s="300">
        <v>0</v>
      </c>
      <c r="W336" s="300">
        <v>5923.25</v>
      </c>
      <c r="X336" s="303">
        <v>9356259</v>
      </c>
      <c r="Y336" s="24">
        <v>1959</v>
      </c>
    </row>
    <row r="337" spans="1:25" s="304" customFormat="1" x14ac:dyDescent="0.2">
      <c r="A337" s="24">
        <v>1960</v>
      </c>
      <c r="B337" s="24" t="s">
        <v>478</v>
      </c>
      <c r="C337" s="31" t="s">
        <v>473</v>
      </c>
      <c r="D337" s="300">
        <v>51496</v>
      </c>
      <c r="E337" s="301">
        <v>1</v>
      </c>
      <c r="F337" s="300">
        <v>34000</v>
      </c>
      <c r="G337" s="300">
        <v>46920.994714070672</v>
      </c>
      <c r="H337" s="300">
        <v>528608</v>
      </c>
      <c r="I337" s="300">
        <v>851864.92913496203</v>
      </c>
      <c r="J337" s="300">
        <v>6309175</v>
      </c>
      <c r="K337" s="300">
        <v>14635</v>
      </c>
      <c r="L337" s="300">
        <v>14756</v>
      </c>
      <c r="M337" s="300">
        <v>6361338.3190980526</v>
      </c>
      <c r="N337" s="300">
        <v>6510549.5484497938</v>
      </c>
      <c r="O337" s="300">
        <v>0</v>
      </c>
      <c r="P337" s="300">
        <v>7356582.5</v>
      </c>
      <c r="Q337" s="300">
        <v>7356582.5</v>
      </c>
      <c r="R337" s="300">
        <v>7491956.1154247513</v>
      </c>
      <c r="S337" s="300">
        <v>8390742.0392737836</v>
      </c>
      <c r="T337" s="302">
        <v>1.302064908515611E-3</v>
      </c>
      <c r="U337" s="300">
        <v>0</v>
      </c>
      <c r="V337" s="300">
        <v>0</v>
      </c>
      <c r="W337" s="300">
        <v>0</v>
      </c>
      <c r="X337" s="303">
        <v>8390742</v>
      </c>
      <c r="Y337" s="24">
        <v>1960</v>
      </c>
    </row>
    <row r="338" spans="1:25" s="304" customFormat="1" x14ac:dyDescent="0.2">
      <c r="A338" s="24">
        <v>1961</v>
      </c>
      <c r="B338" s="24" t="s">
        <v>479</v>
      </c>
      <c r="C338" s="31" t="s">
        <v>473</v>
      </c>
      <c r="D338" s="300">
        <v>57829</v>
      </c>
      <c r="E338" s="301">
        <v>1</v>
      </c>
      <c r="F338" s="300">
        <v>15000</v>
      </c>
      <c r="G338" s="300">
        <v>20700.438844442942</v>
      </c>
      <c r="H338" s="300">
        <v>498872</v>
      </c>
      <c r="I338" s="300">
        <v>803944.62612638623</v>
      </c>
      <c r="J338" s="300">
        <v>10235717</v>
      </c>
      <c r="K338" s="300">
        <v>16523</v>
      </c>
      <c r="L338" s="300">
        <v>16822</v>
      </c>
      <c r="M338" s="300">
        <v>10420942.405979544</v>
      </c>
      <c r="N338" s="300">
        <v>10665375.503136428</v>
      </c>
      <c r="O338" s="300">
        <v>0</v>
      </c>
      <c r="P338" s="300">
        <v>10663051</v>
      </c>
      <c r="Q338" s="300">
        <v>10663051</v>
      </c>
      <c r="R338" s="300">
        <v>10859269.252881486</v>
      </c>
      <c r="S338" s="300">
        <v>11683914.317852315</v>
      </c>
      <c r="T338" s="302">
        <v>1.8130952847997827E-3</v>
      </c>
      <c r="U338" s="300">
        <v>0</v>
      </c>
      <c r="V338" s="300">
        <v>0</v>
      </c>
      <c r="W338" s="300">
        <v>0</v>
      </c>
      <c r="X338" s="303">
        <v>11683914</v>
      </c>
      <c r="Y338" s="24">
        <v>1961</v>
      </c>
    </row>
    <row r="339" spans="1:25" s="304" customFormat="1" x14ac:dyDescent="0.2">
      <c r="A339" s="24">
        <v>1963</v>
      </c>
      <c r="B339" s="24" t="s">
        <v>480</v>
      </c>
      <c r="C339" s="31" t="s">
        <v>473</v>
      </c>
      <c r="D339" s="300">
        <v>88047</v>
      </c>
      <c r="E339" s="301">
        <v>1</v>
      </c>
      <c r="F339" s="300">
        <v>185000</v>
      </c>
      <c r="G339" s="300">
        <v>255305.41241479627</v>
      </c>
      <c r="H339" s="300">
        <v>663525</v>
      </c>
      <c r="I339" s="300">
        <v>1069287.0276353662</v>
      </c>
      <c r="J339" s="300">
        <v>12411987</v>
      </c>
      <c r="K339" s="300">
        <v>25265</v>
      </c>
      <c r="L339" s="300">
        <v>25393</v>
      </c>
      <c r="M339" s="300">
        <v>12474869.815594697</v>
      </c>
      <c r="N339" s="300">
        <v>12767479.730020965</v>
      </c>
      <c r="O339" s="300">
        <v>0</v>
      </c>
      <c r="P339" s="300">
        <v>12481060</v>
      </c>
      <c r="Q339" s="300">
        <v>12481060</v>
      </c>
      <c r="R339" s="300">
        <v>12710732.706930595</v>
      </c>
      <c r="S339" s="300">
        <v>14035325.146980757</v>
      </c>
      <c r="T339" s="302">
        <v>2.17798429125251E-3</v>
      </c>
      <c r="U339" s="300">
        <v>216672</v>
      </c>
      <c r="V339" s="300">
        <v>0</v>
      </c>
      <c r="W339" s="300">
        <v>27084</v>
      </c>
      <c r="X339" s="303">
        <v>14008241</v>
      </c>
      <c r="Y339" s="24">
        <v>1963</v>
      </c>
    </row>
    <row r="340" spans="1:25" s="304" customFormat="1" x14ac:dyDescent="0.2">
      <c r="A340" s="24">
        <v>1966</v>
      </c>
      <c r="B340" s="24" t="s">
        <v>481</v>
      </c>
      <c r="C340" s="31" t="s">
        <v>473</v>
      </c>
      <c r="D340" s="300">
        <v>47834</v>
      </c>
      <c r="E340" s="301">
        <v>1</v>
      </c>
      <c r="F340" s="300">
        <v>108000</v>
      </c>
      <c r="G340" s="300">
        <v>149043.15967998918</v>
      </c>
      <c r="H340" s="300">
        <v>851302</v>
      </c>
      <c r="I340" s="300">
        <v>1371894.3298293846</v>
      </c>
      <c r="J340" s="300">
        <v>15795848</v>
      </c>
      <c r="K340" s="300">
        <v>14479</v>
      </c>
      <c r="L340" s="300">
        <v>14490</v>
      </c>
      <c r="M340" s="300">
        <v>15807848.437046757</v>
      </c>
      <c r="N340" s="300">
        <v>16178636.529171402</v>
      </c>
      <c r="O340" s="300">
        <v>0</v>
      </c>
      <c r="P340" s="300">
        <v>16162395</v>
      </c>
      <c r="Q340" s="300">
        <v>16162395</v>
      </c>
      <c r="R340" s="300">
        <v>16459810.524813719</v>
      </c>
      <c r="S340" s="300">
        <v>17980748.014323093</v>
      </c>
      <c r="T340" s="302">
        <v>2.7902301022637755E-3</v>
      </c>
      <c r="U340" s="300">
        <v>0</v>
      </c>
      <c r="V340" s="300">
        <v>0</v>
      </c>
      <c r="W340" s="300">
        <v>0</v>
      </c>
      <c r="X340" s="303">
        <v>17980748</v>
      </c>
      <c r="Y340" s="24">
        <v>1966</v>
      </c>
    </row>
    <row r="341" spans="1:25" s="304" customFormat="1" x14ac:dyDescent="0.2">
      <c r="A341" s="24">
        <v>1969</v>
      </c>
      <c r="B341" s="24" t="s">
        <v>482</v>
      </c>
      <c r="C341" s="31" t="s">
        <v>473</v>
      </c>
      <c r="D341" s="300">
        <v>63678</v>
      </c>
      <c r="E341" s="301">
        <v>1</v>
      </c>
      <c r="F341" s="300">
        <v>177000</v>
      </c>
      <c r="G341" s="300">
        <v>244265.17836442668</v>
      </c>
      <c r="H341" s="300">
        <v>936915</v>
      </c>
      <c r="I341" s="300">
        <v>1509861.8070110229</v>
      </c>
      <c r="J341" s="300">
        <v>13655109</v>
      </c>
      <c r="K341" s="300">
        <v>18522</v>
      </c>
      <c r="L341" s="300">
        <v>18518</v>
      </c>
      <c r="M341" s="300">
        <v>13652160.05085844</v>
      </c>
      <c r="N341" s="300">
        <v>13972384.425402341</v>
      </c>
      <c r="O341" s="300">
        <v>0</v>
      </c>
      <c r="P341" s="300">
        <v>14174784</v>
      </c>
      <c r="Q341" s="300">
        <v>14174784</v>
      </c>
      <c r="R341" s="300">
        <v>14435624.105843293</v>
      </c>
      <c r="S341" s="300">
        <v>16189751.091218742</v>
      </c>
      <c r="T341" s="302">
        <v>2.5123054283888724E-3</v>
      </c>
      <c r="U341" s="300">
        <v>0</v>
      </c>
      <c r="V341" s="300">
        <v>0</v>
      </c>
      <c r="W341" s="300">
        <v>0</v>
      </c>
      <c r="X341" s="303">
        <v>16189751</v>
      </c>
      <c r="Y341" s="24">
        <v>1969</v>
      </c>
    </row>
    <row r="342" spans="1:25" s="304" customFormat="1" x14ac:dyDescent="0.2">
      <c r="A342" s="24">
        <v>1970</v>
      </c>
      <c r="B342" s="24" t="s">
        <v>483</v>
      </c>
      <c r="C342" s="31" t="s">
        <v>473</v>
      </c>
      <c r="D342" s="300">
        <v>45481</v>
      </c>
      <c r="E342" s="301">
        <v>1</v>
      </c>
      <c r="F342" s="300">
        <v>21000</v>
      </c>
      <c r="G342" s="300">
        <v>28980.614382220116</v>
      </c>
      <c r="H342" s="300">
        <v>842979</v>
      </c>
      <c r="I342" s="300">
        <v>1358481.6084835287</v>
      </c>
      <c r="J342" s="300">
        <v>14246197</v>
      </c>
      <c r="K342" s="300">
        <v>13619</v>
      </c>
      <c r="L342" s="300">
        <v>13741</v>
      </c>
      <c r="M342" s="300">
        <v>14373815.476686981</v>
      </c>
      <c r="N342" s="300">
        <v>14710966.964340549</v>
      </c>
      <c r="O342" s="300">
        <v>0</v>
      </c>
      <c r="P342" s="300">
        <v>14339318</v>
      </c>
      <c r="Q342" s="300">
        <v>14339318</v>
      </c>
      <c r="R342" s="300">
        <v>14603185.810955049</v>
      </c>
      <c r="S342" s="300">
        <v>15990648.033820799</v>
      </c>
      <c r="T342" s="302">
        <v>2.4814088636985736E-3</v>
      </c>
      <c r="U342" s="300">
        <v>304211</v>
      </c>
      <c r="V342" s="300">
        <v>0</v>
      </c>
      <c r="W342" s="300">
        <v>38026.375</v>
      </c>
      <c r="X342" s="303">
        <v>15952622</v>
      </c>
      <c r="Y342" s="24">
        <v>1970</v>
      </c>
    </row>
    <row r="343" spans="1:25" s="304" customFormat="1" x14ac:dyDescent="0.2">
      <c r="A343" s="24">
        <v>1978</v>
      </c>
      <c r="B343" s="24" t="s">
        <v>623</v>
      </c>
      <c r="C343" s="31" t="s">
        <v>473</v>
      </c>
      <c r="D343" s="300">
        <v>44130</v>
      </c>
      <c r="E343" s="301">
        <v>1</v>
      </c>
      <c r="F343" s="300">
        <v>18000</v>
      </c>
      <c r="G343" s="300">
        <v>24840.526613331531</v>
      </c>
      <c r="H343" s="300">
        <v>497156</v>
      </c>
      <c r="I343" s="300">
        <v>801179.2494798057</v>
      </c>
      <c r="J343" s="300">
        <v>4572305</v>
      </c>
      <c r="K343" s="300">
        <v>11835</v>
      </c>
      <c r="L343" s="300">
        <v>11896</v>
      </c>
      <c r="M343" s="300">
        <v>4595871.5910435151</v>
      </c>
      <c r="N343" s="300">
        <v>4703672.1222593393</v>
      </c>
      <c r="O343" s="300">
        <v>0</v>
      </c>
      <c r="P343" s="300">
        <v>5110597.5</v>
      </c>
      <c r="Q343" s="300">
        <v>5110597.5</v>
      </c>
      <c r="R343" s="300">
        <v>5204641.1759263827</v>
      </c>
      <c r="S343" s="300">
        <v>6030660.9520195201</v>
      </c>
      <c r="T343" s="302">
        <v>9.3583046219587729E-4</v>
      </c>
      <c r="U343" s="300">
        <v>0</v>
      </c>
      <c r="V343" s="300">
        <v>0</v>
      </c>
      <c r="W343" s="300">
        <v>0</v>
      </c>
      <c r="X343" s="303">
        <v>6030661</v>
      </c>
      <c r="Y343" s="24">
        <v>1978</v>
      </c>
    </row>
    <row r="344" spans="1:25" s="304" customFormat="1" x14ac:dyDescent="0.2">
      <c r="A344" s="24">
        <v>1979</v>
      </c>
      <c r="B344" s="24" t="s">
        <v>608</v>
      </c>
      <c r="C344" s="31" t="s">
        <v>473</v>
      </c>
      <c r="D344" s="300">
        <v>45587</v>
      </c>
      <c r="E344" s="301">
        <v>1</v>
      </c>
      <c r="F344" s="300">
        <v>120000</v>
      </c>
      <c r="G344" s="300">
        <v>165603.51075554354</v>
      </c>
      <c r="H344" s="300">
        <v>871465</v>
      </c>
      <c r="I344" s="300">
        <v>1404387.5054267049</v>
      </c>
      <c r="J344" s="300">
        <v>22394901</v>
      </c>
      <c r="K344" s="300">
        <v>14368</v>
      </c>
      <c r="L344" s="300">
        <v>14379</v>
      </c>
      <c r="M344" s="300">
        <v>22412046.316745546</v>
      </c>
      <c r="N344" s="300">
        <v>22937742.139772285</v>
      </c>
      <c r="O344" s="300">
        <v>0</v>
      </c>
      <c r="P344" s="300">
        <v>22504015.5</v>
      </c>
      <c r="Q344" s="300">
        <v>22504015.5</v>
      </c>
      <c r="R344" s="300">
        <v>22918127.615212414</v>
      </c>
      <c r="S344" s="300">
        <v>24488118.631394662</v>
      </c>
      <c r="T344" s="302">
        <v>3.8000357770819953E-3</v>
      </c>
      <c r="U344" s="300">
        <v>103815</v>
      </c>
      <c r="V344" s="300">
        <v>112108</v>
      </c>
      <c r="W344" s="300">
        <v>26990.375</v>
      </c>
      <c r="X344" s="303">
        <v>24461129</v>
      </c>
      <c r="Y344" s="24">
        <v>1979</v>
      </c>
    </row>
    <row r="345" spans="1:25" s="304" customFormat="1" x14ac:dyDescent="0.2">
      <c r="A345" s="278">
        <v>1980</v>
      </c>
      <c r="B345" s="278" t="s">
        <v>624</v>
      </c>
      <c r="C345" s="281" t="s">
        <v>473</v>
      </c>
      <c r="D345" s="305">
        <v>86722</v>
      </c>
      <c r="E345" s="306">
        <v>1</v>
      </c>
      <c r="F345" s="305">
        <v>87000</v>
      </c>
      <c r="G345" s="305">
        <v>120062.54529776906</v>
      </c>
      <c r="H345" s="305">
        <v>1335482</v>
      </c>
      <c r="I345" s="305">
        <v>2152162.4328254908</v>
      </c>
      <c r="J345" s="305">
        <v>14320015</v>
      </c>
      <c r="K345" s="305">
        <v>25896</v>
      </c>
      <c r="L345" s="305">
        <v>26082</v>
      </c>
      <c r="M345" s="305">
        <v>14422869.602641335</v>
      </c>
      <c r="N345" s="305">
        <v>14761171.701388238</v>
      </c>
      <c r="O345" s="305">
        <v>0</v>
      </c>
      <c r="P345" s="305">
        <v>16555280.5</v>
      </c>
      <c r="Q345" s="305">
        <v>16555280.5</v>
      </c>
      <c r="R345" s="305">
        <v>16859925.785450939</v>
      </c>
      <c r="S345" s="305">
        <v>19132150.763574198</v>
      </c>
      <c r="T345" s="307">
        <v>2.9689033481282161E-3</v>
      </c>
      <c r="U345" s="305">
        <v>0</v>
      </c>
      <c r="V345" s="305">
        <v>0</v>
      </c>
      <c r="W345" s="305">
        <v>0</v>
      </c>
      <c r="X345" s="308">
        <v>19132151</v>
      </c>
      <c r="Y345" s="278">
        <v>1980</v>
      </c>
    </row>
    <row r="346" spans="1:25" s="304" customFormat="1" x14ac:dyDescent="0.2">
      <c r="A346" s="278">
        <v>1982</v>
      </c>
      <c r="B346" s="278" t="s">
        <v>625</v>
      </c>
      <c r="C346" s="281" t="s">
        <v>473</v>
      </c>
      <c r="D346" s="305">
        <v>90194</v>
      </c>
      <c r="E346" s="306">
        <v>1</v>
      </c>
      <c r="F346" s="305">
        <v>136000</v>
      </c>
      <c r="G346" s="305">
        <v>187683.97885628269</v>
      </c>
      <c r="H346" s="305">
        <v>1717822</v>
      </c>
      <c r="I346" s="305">
        <v>2768312.8448613691</v>
      </c>
      <c r="J346" s="305">
        <v>13372389</v>
      </c>
      <c r="K346" s="305">
        <v>26439</v>
      </c>
      <c r="L346" s="305">
        <v>26623</v>
      </c>
      <c r="M346" s="305">
        <v>13465453.018154997</v>
      </c>
      <c r="N346" s="305">
        <v>13781298.001998255</v>
      </c>
      <c r="O346" s="305">
        <v>0</v>
      </c>
      <c r="P346" s="305">
        <v>15349886.625</v>
      </c>
      <c r="Q346" s="305">
        <v>15349886.625</v>
      </c>
      <c r="R346" s="305">
        <v>15632350.6154176</v>
      </c>
      <c r="S346" s="305">
        <v>18588347.439135253</v>
      </c>
      <c r="T346" s="307">
        <v>2.8845166249311625E-3</v>
      </c>
      <c r="U346" s="305">
        <v>0</v>
      </c>
      <c r="V346" s="305">
        <v>0</v>
      </c>
      <c r="W346" s="305">
        <v>0</v>
      </c>
      <c r="X346" s="308">
        <v>18588347</v>
      </c>
      <c r="Y346" s="278">
        <v>1982</v>
      </c>
    </row>
    <row r="347" spans="1:25" s="304" customFormat="1" x14ac:dyDescent="0.2">
      <c r="A347" s="278">
        <v>1991</v>
      </c>
      <c r="B347" s="278" t="s">
        <v>626</v>
      </c>
      <c r="C347" s="281" t="s">
        <v>473</v>
      </c>
      <c r="D347" s="305">
        <v>58108</v>
      </c>
      <c r="E347" s="306">
        <v>1</v>
      </c>
      <c r="F347" s="305">
        <v>66000</v>
      </c>
      <c r="G347" s="305">
        <v>91081.930915548946</v>
      </c>
      <c r="H347" s="305">
        <v>1028462</v>
      </c>
      <c r="I347" s="305">
        <v>1657392.0726663258</v>
      </c>
      <c r="J347" s="305">
        <v>10720767</v>
      </c>
      <c r="K347" s="305">
        <v>17650</v>
      </c>
      <c r="L347" s="305">
        <v>17694</v>
      </c>
      <c r="M347" s="305">
        <v>10747492.991388103</v>
      </c>
      <c r="N347" s="305">
        <v>10999585.642533502</v>
      </c>
      <c r="O347" s="305">
        <v>0</v>
      </c>
      <c r="P347" s="305">
        <v>11513156.5</v>
      </c>
      <c r="Q347" s="305">
        <v>11513156.5</v>
      </c>
      <c r="R347" s="305">
        <v>11725018.13824792</v>
      </c>
      <c r="S347" s="305">
        <v>13473492.141829796</v>
      </c>
      <c r="T347" s="307">
        <v>2.0907997446380547E-3</v>
      </c>
      <c r="U347" s="305">
        <v>0</v>
      </c>
      <c r="V347" s="305">
        <v>0</v>
      </c>
      <c r="W347" s="305">
        <v>0</v>
      </c>
      <c r="X347" s="308">
        <v>13473492</v>
      </c>
      <c r="Y347" s="278">
        <v>1991</v>
      </c>
    </row>
    <row r="348" spans="1:25" ht="10.5" x14ac:dyDescent="0.25">
      <c r="A348" s="309"/>
      <c r="B348" s="310" t="s">
        <v>485</v>
      </c>
      <c r="C348" s="309"/>
      <c r="D348" s="309"/>
      <c r="E348" s="309"/>
      <c r="F348" s="311">
        <f>SUM(F4:F347)</f>
        <v>126460000</v>
      </c>
      <c r="G348" s="311">
        <f>SUM(G4:G347)</f>
        <v>168256322.28172511</v>
      </c>
      <c r="H348" s="311">
        <f>SUM(H4:H347)</f>
        <v>201561175.75999999</v>
      </c>
      <c r="I348" s="311">
        <f>SUM(I4:I347)</f>
        <v>324820843.99999994</v>
      </c>
      <c r="J348" s="311">
        <f t="shared" ref="J348:V348" si="2">SUM(J4:J347)</f>
        <v>5982734386.3900003</v>
      </c>
      <c r="K348" s="311">
        <f t="shared" si="2"/>
        <v>5896512</v>
      </c>
      <c r="L348" s="311">
        <f>SUM(L4:L347)</f>
        <v>5899104</v>
      </c>
      <c r="M348" s="312">
        <f t="shared" si="2"/>
        <v>5979114423.9692011</v>
      </c>
      <c r="N348" s="312">
        <f t="shared" si="2"/>
        <v>6119360228.9999924</v>
      </c>
      <c r="O348" s="312">
        <f t="shared" si="2"/>
        <v>465228166.08661753</v>
      </c>
      <c r="P348" s="312">
        <f t="shared" si="2"/>
        <v>5848768929.1875</v>
      </c>
      <c r="Q348" s="312">
        <f t="shared" si="2"/>
        <v>5386750382.535758</v>
      </c>
      <c r="R348" s="312">
        <f t="shared" si="2"/>
        <v>5485875740.6316547</v>
      </c>
      <c r="S348" s="312">
        <f t="shared" si="2"/>
        <v>6444181073.0000057</v>
      </c>
      <c r="T348" s="313">
        <f t="shared" si="2"/>
        <v>1.0000000000000002</v>
      </c>
      <c r="U348" s="312">
        <f t="shared" si="2"/>
        <v>19568248</v>
      </c>
      <c r="V348" s="312">
        <f t="shared" si="2"/>
        <v>11055061</v>
      </c>
      <c r="W348" s="312">
        <f>SUM(W4:W347)</f>
        <v>3792979.875</v>
      </c>
      <c r="X348" s="312">
        <f>SUM(X4:X347)</f>
        <v>6440388086</v>
      </c>
      <c r="Y348" s="309"/>
    </row>
    <row r="349" spans="1:25" ht="14.5" x14ac:dyDescent="0.35">
      <c r="A349"/>
      <c r="B349"/>
      <c r="C349" s="314"/>
      <c r="D349" s="315"/>
      <c r="E349" s="316"/>
      <c r="F349" s="315"/>
      <c r="G349" s="315"/>
      <c r="H349" s="315"/>
      <c r="I349" s="315"/>
      <c r="J349" s="315"/>
      <c r="K349" s="315"/>
      <c r="L349" s="315"/>
      <c r="M349" s="315"/>
      <c r="N349" s="315"/>
      <c r="O349" s="315"/>
      <c r="P349" s="315"/>
      <c r="Q349" s="315"/>
      <c r="R349" s="317"/>
      <c r="S349" s="315"/>
      <c r="T349" s="315"/>
      <c r="U349" s="315"/>
      <c r="V349" s="315"/>
      <c r="W349"/>
      <c r="Y349"/>
    </row>
    <row r="350" spans="1:25" ht="14.5" x14ac:dyDescent="0.35">
      <c r="A350"/>
      <c r="B350"/>
      <c r="C350" s="314"/>
      <c r="D350" s="315"/>
      <c r="E350" s="316"/>
      <c r="F350" s="315"/>
      <c r="G350" s="315"/>
      <c r="H350" s="315"/>
      <c r="I350" s="315"/>
      <c r="J350" s="315"/>
      <c r="K350" s="315"/>
      <c r="L350" s="315"/>
      <c r="M350" s="315"/>
      <c r="N350" s="315"/>
      <c r="O350" s="315"/>
      <c r="P350" s="315"/>
      <c r="Q350" s="315"/>
      <c r="R350" s="317"/>
      <c r="S350" s="315"/>
      <c r="T350" s="315"/>
      <c r="U350" s="315"/>
      <c r="V350" s="315"/>
      <c r="W350"/>
      <c r="Y350"/>
    </row>
    <row r="351" spans="1:25" ht="14.5" x14ac:dyDescent="0.35">
      <c r="A351"/>
      <c r="B351"/>
      <c r="C351" s="314"/>
      <c r="D351" s="315"/>
      <c r="E351" s="316"/>
      <c r="F351" s="315"/>
      <c r="G351" s="315"/>
      <c r="H351" s="315"/>
      <c r="I351" s="315"/>
      <c r="J351" s="315"/>
      <c r="K351" s="315"/>
      <c r="L351" s="315"/>
      <c r="M351" s="315"/>
      <c r="N351" s="315"/>
      <c r="O351" s="315"/>
      <c r="P351" s="315"/>
      <c r="Q351" s="315"/>
      <c r="R351" s="317"/>
      <c r="S351" s="315"/>
      <c r="T351" s="315"/>
      <c r="U351" s="315"/>
      <c r="V351" s="315"/>
      <c r="W351"/>
      <c r="Y351"/>
    </row>
    <row r="352" spans="1:25" x14ac:dyDescent="0.2">
      <c r="C352" s="314"/>
      <c r="D352" s="315"/>
      <c r="E352" s="316"/>
      <c r="F352" s="315"/>
      <c r="G352" s="315"/>
      <c r="H352" s="315"/>
      <c r="I352" s="315"/>
      <c r="J352" s="315"/>
      <c r="K352" s="315"/>
      <c r="L352" s="315"/>
      <c r="M352" s="315"/>
      <c r="N352" s="315"/>
      <c r="O352" s="315"/>
      <c r="P352" s="315"/>
      <c r="Q352" s="315"/>
      <c r="R352" s="317"/>
      <c r="S352" s="315"/>
      <c r="T352" s="315"/>
      <c r="U352" s="315"/>
      <c r="V352" s="315"/>
    </row>
    <row r="353" spans="3:22" x14ac:dyDescent="0.2">
      <c r="C353" s="314"/>
      <c r="D353" s="315"/>
      <c r="E353" s="316"/>
      <c r="F353" s="315"/>
      <c r="G353" s="315"/>
      <c r="H353" s="315"/>
      <c r="I353" s="315"/>
      <c r="J353" s="315"/>
      <c r="K353" s="315"/>
      <c r="L353" s="315"/>
      <c r="M353" s="315"/>
      <c r="N353" s="315"/>
      <c r="O353" s="315"/>
      <c r="P353" s="315"/>
      <c r="Q353" s="315"/>
      <c r="R353" s="317"/>
      <c r="S353" s="315"/>
      <c r="T353" s="315"/>
      <c r="U353" s="315"/>
      <c r="V353" s="315"/>
    </row>
    <row r="354" spans="3:22" x14ac:dyDescent="0.2">
      <c r="C354" s="314"/>
      <c r="D354" s="315"/>
      <c r="E354" s="316"/>
      <c r="F354" s="315"/>
      <c r="G354" s="315"/>
      <c r="H354" s="315"/>
      <c r="I354" s="315"/>
      <c r="J354" s="315"/>
      <c r="K354" s="315"/>
      <c r="L354" s="315"/>
      <c r="M354" s="315"/>
      <c r="N354" s="315"/>
      <c r="O354" s="315"/>
      <c r="P354" s="315"/>
      <c r="Q354" s="315"/>
      <c r="R354" s="317"/>
      <c r="S354" s="315"/>
      <c r="T354" s="315"/>
      <c r="U354" s="315"/>
      <c r="V354" s="315"/>
    </row>
    <row r="355" spans="3:22" x14ac:dyDescent="0.2">
      <c r="C355" s="314"/>
      <c r="D355" s="315"/>
      <c r="E355" s="316"/>
      <c r="F355" s="315"/>
      <c r="G355" s="315"/>
      <c r="H355" s="315"/>
      <c r="I355" s="315"/>
      <c r="J355" s="315"/>
      <c r="K355" s="315"/>
      <c r="L355" s="315"/>
      <c r="M355" s="315"/>
      <c r="N355" s="315"/>
      <c r="O355" s="315"/>
      <c r="P355" s="315"/>
      <c r="Q355" s="315"/>
      <c r="R355" s="317"/>
      <c r="S355" s="315"/>
      <c r="T355" s="315"/>
      <c r="U355" s="315"/>
      <c r="V355" s="315"/>
    </row>
    <row r="356" spans="3:22" x14ac:dyDescent="0.2">
      <c r="C356" s="314"/>
      <c r="D356" s="315"/>
      <c r="E356" s="316"/>
      <c r="F356" s="315"/>
      <c r="G356" s="315"/>
      <c r="H356" s="315"/>
      <c r="I356" s="315"/>
      <c r="J356" s="315"/>
      <c r="K356" s="315"/>
      <c r="L356" s="315"/>
      <c r="M356" s="315"/>
      <c r="N356" s="315"/>
      <c r="O356" s="315"/>
      <c r="P356" s="315"/>
      <c r="Q356" s="315"/>
      <c r="R356" s="317"/>
      <c r="S356" s="315"/>
      <c r="T356" s="315"/>
      <c r="U356" s="315"/>
      <c r="V356" s="315"/>
    </row>
    <row r="357" spans="3:22" x14ac:dyDescent="0.2">
      <c r="C357" s="314"/>
      <c r="D357" s="315"/>
      <c r="E357" s="316"/>
      <c r="F357" s="315"/>
      <c r="G357" s="315"/>
      <c r="H357" s="315"/>
      <c r="I357" s="315"/>
      <c r="J357" s="315"/>
      <c r="K357" s="315"/>
      <c r="L357" s="315"/>
      <c r="M357" s="315"/>
      <c r="N357" s="315"/>
      <c r="O357" s="315"/>
      <c r="P357" s="315"/>
      <c r="Q357" s="315"/>
      <c r="R357" s="317"/>
      <c r="S357" s="315"/>
      <c r="T357" s="315"/>
      <c r="U357" s="315"/>
      <c r="V357" s="315"/>
    </row>
    <row r="358" spans="3:22" x14ac:dyDescent="0.2">
      <c r="C358" s="314"/>
      <c r="D358" s="315"/>
      <c r="E358" s="316"/>
      <c r="F358" s="315"/>
      <c r="G358" s="315"/>
      <c r="H358" s="315"/>
      <c r="I358" s="315"/>
      <c r="J358" s="315"/>
      <c r="K358" s="315"/>
      <c r="L358" s="315"/>
      <c r="M358" s="315"/>
      <c r="N358" s="315"/>
      <c r="O358" s="315"/>
      <c r="P358" s="315"/>
      <c r="Q358" s="315"/>
      <c r="R358" s="317"/>
      <c r="S358" s="315"/>
      <c r="T358" s="315"/>
      <c r="U358" s="315"/>
      <c r="V358" s="315"/>
    </row>
    <row r="359" spans="3:22" x14ac:dyDescent="0.2">
      <c r="C359" s="314"/>
      <c r="D359" s="315"/>
      <c r="E359" s="316"/>
      <c r="F359" s="315"/>
      <c r="G359" s="315"/>
      <c r="H359" s="315"/>
      <c r="I359" s="315"/>
      <c r="J359" s="315"/>
      <c r="K359" s="315"/>
      <c r="L359" s="315"/>
      <c r="M359" s="315"/>
      <c r="N359" s="315"/>
      <c r="O359" s="315"/>
      <c r="P359" s="315"/>
      <c r="Q359" s="315"/>
      <c r="R359" s="317"/>
      <c r="S359" s="315"/>
      <c r="T359" s="315"/>
      <c r="U359" s="315"/>
      <c r="V359" s="315"/>
    </row>
    <row r="360" spans="3:22" x14ac:dyDescent="0.2">
      <c r="C360" s="314"/>
      <c r="D360" s="315"/>
      <c r="E360" s="316"/>
      <c r="F360" s="315"/>
      <c r="G360" s="315"/>
      <c r="H360" s="315"/>
      <c r="I360" s="315"/>
      <c r="J360" s="315"/>
      <c r="K360" s="315"/>
      <c r="L360" s="315"/>
      <c r="M360" s="315"/>
      <c r="N360" s="315"/>
      <c r="O360" s="315"/>
      <c r="P360" s="315"/>
      <c r="Q360" s="315"/>
      <c r="R360" s="317"/>
      <c r="S360" s="315"/>
      <c r="T360" s="315"/>
      <c r="U360" s="315"/>
      <c r="V360" s="315"/>
    </row>
    <row r="361" spans="3:22" x14ac:dyDescent="0.2">
      <c r="C361" s="314"/>
      <c r="D361" s="315"/>
      <c r="E361" s="316"/>
      <c r="F361" s="315"/>
      <c r="G361" s="315"/>
      <c r="H361" s="315"/>
      <c r="I361" s="315"/>
      <c r="J361" s="315"/>
      <c r="K361" s="315"/>
      <c r="L361" s="315"/>
      <c r="M361" s="315"/>
      <c r="N361" s="315"/>
      <c r="O361" s="315"/>
      <c r="P361" s="315"/>
      <c r="Q361" s="315"/>
      <c r="R361" s="317"/>
      <c r="S361" s="315"/>
      <c r="T361" s="315"/>
      <c r="U361" s="315"/>
      <c r="V361" s="315"/>
    </row>
    <row r="362" spans="3:22" x14ac:dyDescent="0.2">
      <c r="C362" s="314"/>
      <c r="D362" s="315"/>
      <c r="E362" s="316"/>
      <c r="F362" s="315"/>
      <c r="G362" s="315"/>
      <c r="H362" s="315"/>
      <c r="I362" s="315"/>
      <c r="J362" s="315"/>
      <c r="K362" s="315"/>
      <c r="L362" s="315"/>
      <c r="M362" s="315"/>
      <c r="N362" s="315"/>
      <c r="O362" s="315"/>
      <c r="P362" s="315"/>
      <c r="Q362" s="315"/>
      <c r="R362" s="317"/>
      <c r="S362" s="315"/>
      <c r="T362" s="315"/>
      <c r="U362" s="315"/>
      <c r="V362" s="315"/>
    </row>
    <row r="363" spans="3:22" x14ac:dyDescent="0.2">
      <c r="C363" s="314"/>
      <c r="D363" s="315"/>
      <c r="E363" s="316"/>
      <c r="F363" s="315"/>
      <c r="G363" s="315"/>
      <c r="H363" s="315"/>
      <c r="I363" s="315"/>
      <c r="J363" s="315"/>
      <c r="K363" s="315"/>
      <c r="L363" s="315"/>
      <c r="M363" s="315"/>
      <c r="N363" s="315"/>
      <c r="O363" s="315"/>
      <c r="P363" s="315"/>
      <c r="Q363" s="315"/>
      <c r="R363" s="317"/>
      <c r="S363" s="315"/>
      <c r="T363" s="315"/>
      <c r="U363" s="315"/>
      <c r="V363" s="315"/>
    </row>
    <row r="364" spans="3:22" x14ac:dyDescent="0.2">
      <c r="C364" s="314"/>
      <c r="D364" s="315"/>
      <c r="E364" s="316"/>
      <c r="F364" s="315"/>
      <c r="G364" s="315"/>
      <c r="H364" s="315"/>
      <c r="I364" s="315"/>
      <c r="J364" s="315"/>
      <c r="K364" s="315"/>
      <c r="L364" s="315"/>
      <c r="M364" s="315"/>
      <c r="N364" s="315"/>
      <c r="O364" s="315"/>
      <c r="P364" s="315"/>
      <c r="Q364" s="315"/>
      <c r="R364" s="317"/>
      <c r="S364" s="315"/>
      <c r="T364" s="315"/>
      <c r="U364" s="315"/>
      <c r="V364" s="315"/>
    </row>
    <row r="365" spans="3:22" x14ac:dyDescent="0.2">
      <c r="C365" s="314"/>
      <c r="D365" s="315"/>
      <c r="E365" s="316"/>
      <c r="F365" s="315"/>
      <c r="G365" s="315"/>
      <c r="H365" s="315"/>
      <c r="I365" s="315"/>
      <c r="J365" s="315"/>
      <c r="K365" s="315"/>
      <c r="L365" s="315"/>
      <c r="M365" s="315"/>
      <c r="N365" s="315"/>
      <c r="O365" s="315"/>
      <c r="P365" s="315"/>
      <c r="Q365" s="315"/>
      <c r="R365" s="317"/>
      <c r="S365" s="315"/>
      <c r="T365" s="315"/>
      <c r="U365" s="315"/>
      <c r="V365" s="315"/>
    </row>
    <row r="366" spans="3:22" x14ac:dyDescent="0.2">
      <c r="C366" s="314"/>
      <c r="D366" s="315"/>
      <c r="E366" s="316"/>
      <c r="F366" s="315"/>
      <c r="G366" s="315"/>
      <c r="H366" s="315"/>
      <c r="I366" s="315"/>
      <c r="J366" s="315"/>
      <c r="K366" s="315"/>
      <c r="L366" s="315"/>
      <c r="M366" s="315"/>
      <c r="N366" s="315"/>
      <c r="O366" s="315"/>
      <c r="P366" s="315"/>
      <c r="Q366" s="315"/>
      <c r="R366" s="317"/>
      <c r="S366" s="315"/>
      <c r="T366" s="315"/>
      <c r="U366" s="315"/>
      <c r="V366" s="315"/>
    </row>
    <row r="367" spans="3:22" x14ac:dyDescent="0.2">
      <c r="C367" s="314"/>
      <c r="D367" s="315"/>
      <c r="E367" s="316"/>
      <c r="F367" s="315"/>
      <c r="G367" s="315"/>
      <c r="H367" s="315"/>
      <c r="I367" s="315"/>
      <c r="J367" s="315"/>
      <c r="K367" s="315"/>
      <c r="L367" s="315"/>
      <c r="M367" s="315"/>
      <c r="N367" s="315"/>
      <c r="O367" s="315"/>
      <c r="P367" s="315"/>
      <c r="Q367" s="315"/>
      <c r="R367" s="317"/>
      <c r="S367" s="315"/>
      <c r="T367" s="315"/>
      <c r="U367" s="315"/>
      <c r="V367" s="315"/>
    </row>
    <row r="368" spans="3:22" x14ac:dyDescent="0.2">
      <c r="C368" s="314"/>
      <c r="D368" s="315"/>
      <c r="E368" s="316"/>
      <c r="F368" s="315"/>
      <c r="G368" s="315"/>
      <c r="H368" s="315"/>
      <c r="I368" s="315"/>
      <c r="J368" s="315"/>
      <c r="K368" s="315"/>
      <c r="L368" s="315"/>
      <c r="M368" s="315"/>
      <c r="N368" s="315"/>
      <c r="O368" s="315"/>
      <c r="P368" s="315"/>
      <c r="Q368" s="315"/>
      <c r="R368" s="317"/>
      <c r="S368" s="315"/>
      <c r="T368" s="315"/>
      <c r="U368" s="315"/>
      <c r="V368" s="315"/>
    </row>
    <row r="369" spans="3:22" x14ac:dyDescent="0.2">
      <c r="C369" s="314"/>
      <c r="D369" s="315"/>
      <c r="E369" s="316"/>
      <c r="F369" s="315"/>
      <c r="G369" s="315"/>
      <c r="H369" s="315"/>
      <c r="I369" s="315"/>
      <c r="J369" s="315"/>
      <c r="K369" s="315"/>
      <c r="L369" s="315"/>
      <c r="M369" s="315"/>
      <c r="N369" s="315"/>
      <c r="O369" s="315"/>
      <c r="P369" s="315"/>
      <c r="Q369" s="315"/>
      <c r="R369" s="317"/>
      <c r="S369" s="315"/>
      <c r="T369" s="315"/>
      <c r="U369" s="315"/>
      <c r="V369" s="315"/>
    </row>
    <row r="370" spans="3:22" x14ac:dyDescent="0.2">
      <c r="C370" s="314"/>
      <c r="D370" s="318"/>
      <c r="E370" s="319"/>
      <c r="F370" s="315"/>
      <c r="G370" s="315"/>
      <c r="H370" s="315"/>
      <c r="I370" s="315"/>
      <c r="J370" s="315"/>
      <c r="K370" s="315"/>
      <c r="L370" s="315"/>
      <c r="M370" s="315"/>
      <c r="N370" s="315"/>
      <c r="O370" s="315"/>
      <c r="P370" s="315"/>
      <c r="Q370" s="315"/>
      <c r="R370" s="317"/>
      <c r="S370" s="315"/>
      <c r="T370" s="315"/>
      <c r="U370" s="315"/>
      <c r="V370" s="315"/>
    </row>
    <row r="371" spans="3:22" x14ac:dyDescent="0.2">
      <c r="C371" s="314"/>
      <c r="D371" s="318"/>
      <c r="E371" s="319"/>
      <c r="F371" s="315"/>
      <c r="G371" s="315"/>
      <c r="H371" s="315"/>
      <c r="I371" s="315"/>
      <c r="J371" s="315"/>
      <c r="K371" s="315"/>
      <c r="L371" s="315"/>
      <c r="M371" s="315"/>
      <c r="N371" s="315"/>
      <c r="O371" s="315"/>
      <c r="P371" s="315"/>
      <c r="Q371" s="315"/>
      <c r="R371" s="317"/>
      <c r="S371" s="315"/>
      <c r="T371" s="315"/>
      <c r="U371" s="315"/>
      <c r="V371" s="315"/>
    </row>
    <row r="372" spans="3:22" x14ac:dyDescent="0.2">
      <c r="C372" s="314"/>
      <c r="D372" s="318"/>
      <c r="E372" s="319"/>
      <c r="F372" s="315"/>
      <c r="G372" s="315"/>
      <c r="H372" s="315"/>
      <c r="I372" s="315"/>
      <c r="J372" s="315"/>
      <c r="K372" s="315"/>
      <c r="L372" s="315"/>
      <c r="M372" s="315"/>
      <c r="N372" s="315"/>
      <c r="O372" s="315"/>
      <c r="P372" s="315"/>
      <c r="Q372" s="315"/>
      <c r="R372" s="317"/>
      <c r="S372" s="315"/>
      <c r="T372" s="315"/>
      <c r="U372" s="315"/>
      <c r="V372" s="315"/>
    </row>
    <row r="373" spans="3:22" x14ac:dyDescent="0.2">
      <c r="C373" s="314"/>
      <c r="D373" s="318"/>
      <c r="E373" s="319"/>
      <c r="F373" s="315"/>
      <c r="G373" s="315"/>
      <c r="H373" s="315"/>
      <c r="I373" s="315"/>
      <c r="J373" s="315"/>
      <c r="K373" s="315"/>
      <c r="L373" s="315"/>
      <c r="M373" s="315"/>
      <c r="N373" s="315"/>
      <c r="O373" s="315"/>
      <c r="P373" s="315"/>
      <c r="Q373" s="315"/>
      <c r="R373" s="317"/>
      <c r="S373" s="315"/>
      <c r="T373" s="315"/>
      <c r="U373" s="315"/>
      <c r="V373" s="315"/>
    </row>
    <row r="374" spans="3:22" x14ac:dyDescent="0.2">
      <c r="C374" s="314"/>
      <c r="D374" s="318"/>
      <c r="E374" s="319"/>
      <c r="F374" s="315"/>
      <c r="G374" s="315"/>
      <c r="H374" s="315"/>
      <c r="I374" s="315"/>
      <c r="J374" s="315"/>
      <c r="K374" s="315"/>
      <c r="L374" s="315"/>
      <c r="M374" s="315"/>
      <c r="N374" s="315"/>
      <c r="O374" s="315"/>
      <c r="P374" s="315"/>
      <c r="Q374" s="315"/>
      <c r="R374" s="317"/>
      <c r="S374" s="315"/>
      <c r="T374" s="315"/>
      <c r="U374" s="315"/>
      <c r="V374" s="315"/>
    </row>
    <row r="375" spans="3:22" x14ac:dyDescent="0.2">
      <c r="C375" s="314"/>
      <c r="D375" s="318"/>
      <c r="E375" s="319"/>
      <c r="F375" s="315"/>
      <c r="G375" s="315"/>
      <c r="H375" s="315"/>
      <c r="I375" s="315"/>
      <c r="J375" s="315"/>
      <c r="K375" s="315"/>
      <c r="L375" s="315"/>
      <c r="M375" s="315"/>
      <c r="N375" s="315"/>
      <c r="O375" s="315"/>
      <c r="P375" s="315"/>
      <c r="Q375" s="315"/>
      <c r="R375" s="317"/>
      <c r="S375" s="315"/>
      <c r="T375" s="315"/>
      <c r="U375" s="315"/>
      <c r="V375" s="315"/>
    </row>
    <row r="376" spans="3:22" x14ac:dyDescent="0.2">
      <c r="C376" s="314"/>
      <c r="D376" s="318"/>
      <c r="E376" s="319"/>
      <c r="F376" s="315"/>
      <c r="G376" s="315"/>
      <c r="H376" s="315"/>
      <c r="I376" s="315"/>
      <c r="J376" s="315"/>
      <c r="K376" s="315"/>
      <c r="L376" s="315"/>
      <c r="M376" s="315"/>
      <c r="N376" s="315"/>
      <c r="O376" s="315"/>
      <c r="P376" s="315"/>
      <c r="Q376" s="315"/>
      <c r="R376" s="317"/>
      <c r="S376" s="315"/>
      <c r="T376" s="315"/>
      <c r="U376" s="315"/>
      <c r="V376" s="315"/>
    </row>
    <row r="377" spans="3:22" x14ac:dyDescent="0.2">
      <c r="C377" s="314"/>
      <c r="D377" s="318"/>
      <c r="E377" s="319"/>
      <c r="F377" s="315"/>
      <c r="G377" s="315"/>
      <c r="H377" s="315"/>
      <c r="I377" s="315"/>
      <c r="J377" s="315"/>
      <c r="K377" s="315"/>
      <c r="L377" s="315"/>
      <c r="M377" s="315"/>
      <c r="N377" s="315"/>
      <c r="O377" s="315"/>
      <c r="P377" s="315"/>
      <c r="Q377" s="315"/>
      <c r="R377" s="317"/>
      <c r="S377" s="315"/>
      <c r="T377" s="315"/>
      <c r="U377" s="315"/>
      <c r="V377" s="315"/>
    </row>
    <row r="378" spans="3:22" x14ac:dyDescent="0.2">
      <c r="C378" s="314"/>
      <c r="D378" s="318"/>
      <c r="E378" s="319"/>
      <c r="F378" s="315"/>
      <c r="G378" s="315"/>
      <c r="H378" s="315"/>
      <c r="I378" s="315"/>
      <c r="J378" s="315"/>
      <c r="K378" s="315"/>
      <c r="L378" s="315"/>
      <c r="M378" s="315"/>
      <c r="N378" s="315"/>
      <c r="O378" s="315"/>
      <c r="P378" s="315"/>
      <c r="Q378" s="315"/>
      <c r="R378" s="317"/>
      <c r="S378" s="315"/>
      <c r="T378" s="315"/>
      <c r="U378" s="315"/>
      <c r="V378" s="315"/>
    </row>
    <row r="379" spans="3:22" x14ac:dyDescent="0.2">
      <c r="C379" s="314"/>
      <c r="D379" s="318"/>
      <c r="E379" s="319"/>
      <c r="F379" s="315"/>
      <c r="G379" s="315"/>
      <c r="H379" s="315"/>
      <c r="I379" s="315"/>
      <c r="J379" s="315"/>
      <c r="K379" s="315"/>
      <c r="L379" s="315"/>
      <c r="M379" s="315"/>
      <c r="N379" s="315"/>
      <c r="O379" s="315"/>
      <c r="P379" s="315"/>
      <c r="Q379" s="315"/>
      <c r="R379" s="317"/>
      <c r="S379" s="315"/>
      <c r="T379" s="315"/>
      <c r="U379" s="315"/>
      <c r="V379" s="315"/>
    </row>
    <row r="380" spans="3:22" x14ac:dyDescent="0.2">
      <c r="C380" s="314"/>
      <c r="D380" s="318"/>
      <c r="E380" s="319"/>
      <c r="F380" s="315"/>
      <c r="G380" s="315"/>
      <c r="H380" s="315"/>
      <c r="I380" s="315"/>
      <c r="J380" s="315"/>
      <c r="K380" s="315"/>
      <c r="L380" s="315"/>
      <c r="M380" s="315"/>
      <c r="N380" s="315"/>
      <c r="O380" s="315"/>
      <c r="P380" s="315"/>
      <c r="Q380" s="315"/>
      <c r="R380" s="317"/>
      <c r="S380" s="315"/>
      <c r="T380" s="315"/>
      <c r="U380" s="315"/>
      <c r="V380" s="315"/>
    </row>
    <row r="381" spans="3:22" x14ac:dyDescent="0.2">
      <c r="C381" s="314"/>
      <c r="D381" s="318"/>
      <c r="E381" s="319"/>
      <c r="F381" s="315"/>
      <c r="G381" s="315"/>
      <c r="H381" s="315"/>
      <c r="I381" s="315"/>
      <c r="J381" s="315"/>
      <c r="K381" s="315"/>
      <c r="L381" s="315"/>
      <c r="M381" s="315"/>
      <c r="N381" s="315"/>
      <c r="O381" s="315"/>
      <c r="P381" s="315"/>
      <c r="Q381" s="315"/>
      <c r="R381" s="317"/>
      <c r="S381" s="315"/>
      <c r="T381" s="315"/>
      <c r="U381" s="315"/>
      <c r="V381" s="315"/>
    </row>
    <row r="382" spans="3:22" x14ac:dyDescent="0.2">
      <c r="C382" s="314"/>
      <c r="D382" s="318"/>
      <c r="E382" s="319"/>
      <c r="F382" s="315"/>
      <c r="G382" s="315"/>
      <c r="H382" s="315"/>
      <c r="I382" s="315"/>
      <c r="J382" s="315"/>
      <c r="K382" s="315"/>
      <c r="L382" s="315"/>
      <c r="M382" s="315"/>
      <c r="N382" s="315"/>
      <c r="O382" s="315"/>
      <c r="P382" s="315"/>
      <c r="Q382" s="315"/>
      <c r="R382" s="317"/>
      <c r="S382" s="315"/>
      <c r="T382" s="315"/>
      <c r="U382" s="315"/>
      <c r="V382" s="315"/>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669F35-ED2F-4C60-B79F-F358AC2ED137}">
  <sheetPr codeName="Blad7">
    <tabColor rgb="FF00B0F0"/>
  </sheetPr>
  <dimension ref="A1:XFD982"/>
  <sheetViews>
    <sheetView workbookViewId="0">
      <pane xSplit="2" ySplit="1" topLeftCell="C317" activePane="bottomRight" state="frozen"/>
      <selection pane="topRight" activeCell="C1" sqref="C1"/>
      <selection pane="bottomLeft" activeCell="A2" sqref="A2"/>
      <selection pane="bottomRight" activeCell="J356" sqref="J356"/>
    </sheetView>
  </sheetViews>
  <sheetFormatPr defaultColWidth="0" defaultRowHeight="10" x14ac:dyDescent="0.2"/>
  <cols>
    <col min="1" max="1" width="8.6328125" style="22" bestFit="1" customWidth="1"/>
    <col min="2" max="2" width="25.36328125" style="60" bestFit="1" customWidth="1"/>
    <col min="3" max="3" width="8.6328125" style="22" customWidth="1"/>
    <col min="4" max="4" width="23.36328125" style="22" customWidth="1"/>
    <col min="5" max="5" width="0" style="61" hidden="1"/>
    <col min="6" max="6" width="9.6328125" style="30" bestFit="1" customWidth="1"/>
    <col min="7" max="7" width="9.36328125" style="64" bestFit="1" customWidth="1"/>
    <col min="8" max="9" width="12" style="30" bestFit="1" customWidth="1"/>
    <col min="10" max="10" width="13.453125" style="30" bestFit="1" customWidth="1"/>
    <col min="11" max="12" width="9.6328125" style="30" bestFit="1" customWidth="1"/>
    <col min="13" max="13" width="12.90625" style="30" bestFit="1" customWidth="1"/>
    <col min="14" max="14" width="12.6328125" style="30" bestFit="1" customWidth="1"/>
    <col min="15" max="15" width="16.90625" style="30" customWidth="1"/>
    <col min="16" max="16" width="12.6328125" style="30" bestFit="1" customWidth="1"/>
    <col min="17" max="17" width="16.36328125" style="30" customWidth="1"/>
    <col min="18" max="19" width="12.6328125" style="30" bestFit="1" customWidth="1"/>
    <col min="20" max="20" width="16.36328125" style="65" customWidth="1"/>
    <col min="21" max="22" width="18.6328125" style="61" customWidth="1"/>
    <col min="23" max="23" width="18.54296875" style="61" customWidth="1"/>
    <col min="24" max="24" width="17.08984375" style="61" customWidth="1"/>
    <col min="25" max="25" width="13.36328125" style="22" bestFit="1" customWidth="1"/>
    <col min="26" max="16384" width="0" style="61" hidden="1"/>
  </cols>
  <sheetData>
    <row r="1" spans="1:16384" s="22" customFormat="1" x14ac:dyDescent="0.2">
      <c r="A1" s="22">
        <v>1</v>
      </c>
      <c r="B1" s="26">
        <f>A1+1</f>
        <v>2</v>
      </c>
      <c r="C1" s="26">
        <f t="shared" ref="C1:BN1" si="0">B1+1</f>
        <v>3</v>
      </c>
      <c r="D1" s="26">
        <f t="shared" si="0"/>
        <v>4</v>
      </c>
      <c r="E1" s="26">
        <f t="shared" si="0"/>
        <v>5</v>
      </c>
      <c r="F1" s="26">
        <f t="shared" si="0"/>
        <v>6</v>
      </c>
      <c r="G1" s="26">
        <f t="shared" si="0"/>
        <v>7</v>
      </c>
      <c r="H1" s="26">
        <f t="shared" si="0"/>
        <v>8</v>
      </c>
      <c r="I1" s="26">
        <f t="shared" si="0"/>
        <v>9</v>
      </c>
      <c r="J1" s="26">
        <f t="shared" si="0"/>
        <v>10</v>
      </c>
      <c r="K1" s="26">
        <f t="shared" si="0"/>
        <v>11</v>
      </c>
      <c r="L1" s="26">
        <f t="shared" si="0"/>
        <v>12</v>
      </c>
      <c r="M1" s="26">
        <f t="shared" si="0"/>
        <v>13</v>
      </c>
      <c r="N1" s="26">
        <f t="shared" si="0"/>
        <v>14</v>
      </c>
      <c r="O1" s="26">
        <f t="shared" si="0"/>
        <v>15</v>
      </c>
      <c r="P1" s="26">
        <f t="shared" si="0"/>
        <v>16</v>
      </c>
      <c r="Q1" s="26">
        <f t="shared" si="0"/>
        <v>17</v>
      </c>
      <c r="R1" s="26">
        <f t="shared" si="0"/>
        <v>18</v>
      </c>
      <c r="S1" s="26">
        <f t="shared" si="0"/>
        <v>19</v>
      </c>
      <c r="T1" s="26">
        <f t="shared" si="0"/>
        <v>20</v>
      </c>
      <c r="U1" s="26">
        <f t="shared" si="0"/>
        <v>21</v>
      </c>
      <c r="V1" s="26">
        <f t="shared" si="0"/>
        <v>22</v>
      </c>
      <c r="W1" s="26">
        <f t="shared" si="0"/>
        <v>23</v>
      </c>
      <c r="X1" s="26">
        <f t="shared" si="0"/>
        <v>24</v>
      </c>
      <c r="Y1" s="26">
        <f t="shared" si="0"/>
        <v>25</v>
      </c>
      <c r="Z1" s="26">
        <f t="shared" si="0"/>
        <v>26</v>
      </c>
      <c r="AA1" s="26">
        <f t="shared" si="0"/>
        <v>27</v>
      </c>
      <c r="AB1" s="26">
        <f t="shared" si="0"/>
        <v>28</v>
      </c>
      <c r="AC1" s="26">
        <f t="shared" si="0"/>
        <v>29</v>
      </c>
      <c r="AD1" s="26">
        <f t="shared" si="0"/>
        <v>30</v>
      </c>
      <c r="AE1" s="26">
        <f t="shared" si="0"/>
        <v>31</v>
      </c>
      <c r="AF1" s="26">
        <f t="shared" si="0"/>
        <v>32</v>
      </c>
      <c r="AG1" s="26">
        <f t="shared" si="0"/>
        <v>33</v>
      </c>
      <c r="AH1" s="26">
        <f t="shared" si="0"/>
        <v>34</v>
      </c>
      <c r="AI1" s="26">
        <f t="shared" si="0"/>
        <v>35</v>
      </c>
      <c r="AJ1" s="26">
        <f t="shared" si="0"/>
        <v>36</v>
      </c>
      <c r="AK1" s="26">
        <f t="shared" si="0"/>
        <v>37</v>
      </c>
      <c r="AL1" s="26">
        <f t="shared" si="0"/>
        <v>38</v>
      </c>
      <c r="AM1" s="26">
        <f t="shared" si="0"/>
        <v>39</v>
      </c>
      <c r="AN1" s="26">
        <f t="shared" si="0"/>
        <v>40</v>
      </c>
      <c r="AO1" s="26">
        <f t="shared" si="0"/>
        <v>41</v>
      </c>
      <c r="AP1" s="26">
        <f t="shared" si="0"/>
        <v>42</v>
      </c>
      <c r="AQ1" s="26">
        <f t="shared" si="0"/>
        <v>43</v>
      </c>
      <c r="AR1" s="26">
        <f t="shared" si="0"/>
        <v>44</v>
      </c>
      <c r="AS1" s="26">
        <f t="shared" si="0"/>
        <v>45</v>
      </c>
      <c r="AT1" s="26">
        <f t="shared" si="0"/>
        <v>46</v>
      </c>
      <c r="AU1" s="26">
        <f t="shared" si="0"/>
        <v>47</v>
      </c>
      <c r="AV1" s="26">
        <f t="shared" si="0"/>
        <v>48</v>
      </c>
      <c r="AW1" s="26">
        <f t="shared" si="0"/>
        <v>49</v>
      </c>
      <c r="AX1" s="26">
        <f t="shared" si="0"/>
        <v>50</v>
      </c>
      <c r="AY1" s="26">
        <f t="shared" si="0"/>
        <v>51</v>
      </c>
      <c r="AZ1" s="26">
        <f t="shared" si="0"/>
        <v>52</v>
      </c>
      <c r="BA1" s="26">
        <f t="shared" si="0"/>
        <v>53</v>
      </c>
      <c r="BB1" s="26">
        <f t="shared" si="0"/>
        <v>54</v>
      </c>
      <c r="BC1" s="26">
        <f t="shared" si="0"/>
        <v>55</v>
      </c>
      <c r="BD1" s="26">
        <f t="shared" si="0"/>
        <v>56</v>
      </c>
      <c r="BE1" s="26">
        <f t="shared" si="0"/>
        <v>57</v>
      </c>
      <c r="BF1" s="26">
        <f t="shared" si="0"/>
        <v>58</v>
      </c>
      <c r="BG1" s="26">
        <f t="shared" si="0"/>
        <v>59</v>
      </c>
      <c r="BH1" s="26">
        <f t="shared" si="0"/>
        <v>60</v>
      </c>
      <c r="BI1" s="26">
        <f t="shared" si="0"/>
        <v>61</v>
      </c>
      <c r="BJ1" s="26">
        <f t="shared" si="0"/>
        <v>62</v>
      </c>
      <c r="BK1" s="26">
        <f t="shared" si="0"/>
        <v>63</v>
      </c>
      <c r="BL1" s="26">
        <f t="shared" si="0"/>
        <v>64</v>
      </c>
      <c r="BM1" s="26">
        <f t="shared" si="0"/>
        <v>65</v>
      </c>
      <c r="BN1" s="26">
        <f t="shared" si="0"/>
        <v>66</v>
      </c>
      <c r="BO1" s="26">
        <f t="shared" ref="BO1:DZ1" si="1">BN1+1</f>
        <v>67</v>
      </c>
      <c r="BP1" s="26">
        <f t="shared" si="1"/>
        <v>68</v>
      </c>
      <c r="BQ1" s="26">
        <f t="shared" si="1"/>
        <v>69</v>
      </c>
      <c r="BR1" s="26">
        <f t="shared" si="1"/>
        <v>70</v>
      </c>
      <c r="BS1" s="26">
        <f t="shared" si="1"/>
        <v>71</v>
      </c>
      <c r="BT1" s="26">
        <f t="shared" si="1"/>
        <v>72</v>
      </c>
      <c r="BU1" s="26">
        <f t="shared" si="1"/>
        <v>73</v>
      </c>
      <c r="BV1" s="26">
        <f t="shared" si="1"/>
        <v>74</v>
      </c>
      <c r="BW1" s="26">
        <f t="shared" si="1"/>
        <v>75</v>
      </c>
      <c r="BX1" s="26">
        <f t="shared" si="1"/>
        <v>76</v>
      </c>
      <c r="BY1" s="26">
        <f t="shared" si="1"/>
        <v>77</v>
      </c>
      <c r="BZ1" s="26">
        <f t="shared" si="1"/>
        <v>78</v>
      </c>
      <c r="CA1" s="26">
        <f t="shared" si="1"/>
        <v>79</v>
      </c>
      <c r="CB1" s="26">
        <f t="shared" si="1"/>
        <v>80</v>
      </c>
      <c r="CC1" s="26">
        <f t="shared" si="1"/>
        <v>81</v>
      </c>
      <c r="CD1" s="26">
        <f t="shared" si="1"/>
        <v>82</v>
      </c>
      <c r="CE1" s="26">
        <f t="shared" si="1"/>
        <v>83</v>
      </c>
      <c r="CF1" s="26">
        <f t="shared" si="1"/>
        <v>84</v>
      </c>
      <c r="CG1" s="26">
        <f t="shared" si="1"/>
        <v>85</v>
      </c>
      <c r="CH1" s="26">
        <f t="shared" si="1"/>
        <v>86</v>
      </c>
      <c r="CI1" s="26">
        <f t="shared" si="1"/>
        <v>87</v>
      </c>
      <c r="CJ1" s="26">
        <f t="shared" si="1"/>
        <v>88</v>
      </c>
      <c r="CK1" s="26">
        <f t="shared" si="1"/>
        <v>89</v>
      </c>
      <c r="CL1" s="26">
        <f t="shared" si="1"/>
        <v>90</v>
      </c>
      <c r="CM1" s="26">
        <f t="shared" si="1"/>
        <v>91</v>
      </c>
      <c r="CN1" s="26">
        <f t="shared" si="1"/>
        <v>92</v>
      </c>
      <c r="CO1" s="26">
        <f t="shared" si="1"/>
        <v>93</v>
      </c>
      <c r="CP1" s="26">
        <f t="shared" si="1"/>
        <v>94</v>
      </c>
      <c r="CQ1" s="26">
        <f t="shared" si="1"/>
        <v>95</v>
      </c>
      <c r="CR1" s="26">
        <f t="shared" si="1"/>
        <v>96</v>
      </c>
      <c r="CS1" s="26">
        <f t="shared" si="1"/>
        <v>97</v>
      </c>
      <c r="CT1" s="26">
        <f t="shared" si="1"/>
        <v>98</v>
      </c>
      <c r="CU1" s="26">
        <f t="shared" si="1"/>
        <v>99</v>
      </c>
      <c r="CV1" s="26">
        <f t="shared" si="1"/>
        <v>100</v>
      </c>
      <c r="CW1" s="26">
        <f t="shared" si="1"/>
        <v>101</v>
      </c>
      <c r="CX1" s="26">
        <f t="shared" si="1"/>
        <v>102</v>
      </c>
      <c r="CY1" s="26">
        <f t="shared" si="1"/>
        <v>103</v>
      </c>
      <c r="CZ1" s="26">
        <f t="shared" si="1"/>
        <v>104</v>
      </c>
      <c r="DA1" s="26">
        <f t="shared" si="1"/>
        <v>105</v>
      </c>
      <c r="DB1" s="26">
        <f t="shared" si="1"/>
        <v>106</v>
      </c>
      <c r="DC1" s="26">
        <f t="shared" si="1"/>
        <v>107</v>
      </c>
      <c r="DD1" s="26">
        <f t="shared" si="1"/>
        <v>108</v>
      </c>
      <c r="DE1" s="26">
        <f t="shared" si="1"/>
        <v>109</v>
      </c>
      <c r="DF1" s="26">
        <f t="shared" si="1"/>
        <v>110</v>
      </c>
      <c r="DG1" s="26">
        <f t="shared" si="1"/>
        <v>111</v>
      </c>
      <c r="DH1" s="26">
        <f t="shared" si="1"/>
        <v>112</v>
      </c>
      <c r="DI1" s="26">
        <f t="shared" si="1"/>
        <v>113</v>
      </c>
      <c r="DJ1" s="26">
        <f t="shared" si="1"/>
        <v>114</v>
      </c>
      <c r="DK1" s="26">
        <f t="shared" si="1"/>
        <v>115</v>
      </c>
      <c r="DL1" s="26">
        <f t="shared" si="1"/>
        <v>116</v>
      </c>
      <c r="DM1" s="26">
        <f t="shared" si="1"/>
        <v>117</v>
      </c>
      <c r="DN1" s="26">
        <f t="shared" si="1"/>
        <v>118</v>
      </c>
      <c r="DO1" s="26">
        <f t="shared" si="1"/>
        <v>119</v>
      </c>
      <c r="DP1" s="26">
        <f t="shared" si="1"/>
        <v>120</v>
      </c>
      <c r="DQ1" s="26">
        <f t="shared" si="1"/>
        <v>121</v>
      </c>
      <c r="DR1" s="26">
        <f t="shared" si="1"/>
        <v>122</v>
      </c>
      <c r="DS1" s="26">
        <f t="shared" si="1"/>
        <v>123</v>
      </c>
      <c r="DT1" s="26">
        <f t="shared" si="1"/>
        <v>124</v>
      </c>
      <c r="DU1" s="26">
        <f t="shared" si="1"/>
        <v>125</v>
      </c>
      <c r="DV1" s="26">
        <f t="shared" si="1"/>
        <v>126</v>
      </c>
      <c r="DW1" s="26">
        <f t="shared" si="1"/>
        <v>127</v>
      </c>
      <c r="DX1" s="26">
        <f t="shared" si="1"/>
        <v>128</v>
      </c>
      <c r="DY1" s="26">
        <f t="shared" si="1"/>
        <v>129</v>
      </c>
      <c r="DZ1" s="26">
        <f t="shared" si="1"/>
        <v>130</v>
      </c>
      <c r="EA1" s="26">
        <f t="shared" ref="EA1:GL1" si="2">DZ1+1</f>
        <v>131</v>
      </c>
      <c r="EB1" s="26">
        <f t="shared" si="2"/>
        <v>132</v>
      </c>
      <c r="EC1" s="26">
        <f t="shared" si="2"/>
        <v>133</v>
      </c>
      <c r="ED1" s="26">
        <f t="shared" si="2"/>
        <v>134</v>
      </c>
      <c r="EE1" s="26">
        <f t="shared" si="2"/>
        <v>135</v>
      </c>
      <c r="EF1" s="26">
        <f t="shared" si="2"/>
        <v>136</v>
      </c>
      <c r="EG1" s="26">
        <f t="shared" si="2"/>
        <v>137</v>
      </c>
      <c r="EH1" s="26">
        <f t="shared" si="2"/>
        <v>138</v>
      </c>
      <c r="EI1" s="26">
        <f t="shared" si="2"/>
        <v>139</v>
      </c>
      <c r="EJ1" s="26">
        <f t="shared" si="2"/>
        <v>140</v>
      </c>
      <c r="EK1" s="26">
        <f t="shared" si="2"/>
        <v>141</v>
      </c>
      <c r="EL1" s="26">
        <f t="shared" si="2"/>
        <v>142</v>
      </c>
      <c r="EM1" s="26">
        <f t="shared" si="2"/>
        <v>143</v>
      </c>
      <c r="EN1" s="26">
        <f t="shared" si="2"/>
        <v>144</v>
      </c>
      <c r="EO1" s="26">
        <f t="shared" si="2"/>
        <v>145</v>
      </c>
      <c r="EP1" s="26">
        <f t="shared" si="2"/>
        <v>146</v>
      </c>
      <c r="EQ1" s="26">
        <f t="shared" si="2"/>
        <v>147</v>
      </c>
      <c r="ER1" s="26">
        <f t="shared" si="2"/>
        <v>148</v>
      </c>
      <c r="ES1" s="26">
        <f t="shared" si="2"/>
        <v>149</v>
      </c>
      <c r="ET1" s="26">
        <f t="shared" si="2"/>
        <v>150</v>
      </c>
      <c r="EU1" s="26">
        <f t="shared" si="2"/>
        <v>151</v>
      </c>
      <c r="EV1" s="26">
        <f t="shared" si="2"/>
        <v>152</v>
      </c>
      <c r="EW1" s="26">
        <f t="shared" si="2"/>
        <v>153</v>
      </c>
      <c r="EX1" s="26">
        <f t="shared" si="2"/>
        <v>154</v>
      </c>
      <c r="EY1" s="26">
        <f t="shared" si="2"/>
        <v>155</v>
      </c>
      <c r="EZ1" s="26">
        <f t="shared" si="2"/>
        <v>156</v>
      </c>
      <c r="FA1" s="26">
        <f t="shared" si="2"/>
        <v>157</v>
      </c>
      <c r="FB1" s="26">
        <f t="shared" si="2"/>
        <v>158</v>
      </c>
      <c r="FC1" s="26">
        <f t="shared" si="2"/>
        <v>159</v>
      </c>
      <c r="FD1" s="26">
        <f t="shared" si="2"/>
        <v>160</v>
      </c>
      <c r="FE1" s="26">
        <f t="shared" si="2"/>
        <v>161</v>
      </c>
      <c r="FF1" s="26">
        <f t="shared" si="2"/>
        <v>162</v>
      </c>
      <c r="FG1" s="26">
        <f t="shared" si="2"/>
        <v>163</v>
      </c>
      <c r="FH1" s="26">
        <f t="shared" si="2"/>
        <v>164</v>
      </c>
      <c r="FI1" s="26">
        <f t="shared" si="2"/>
        <v>165</v>
      </c>
      <c r="FJ1" s="26">
        <f t="shared" si="2"/>
        <v>166</v>
      </c>
      <c r="FK1" s="26">
        <f t="shared" si="2"/>
        <v>167</v>
      </c>
      <c r="FL1" s="26">
        <f t="shared" si="2"/>
        <v>168</v>
      </c>
      <c r="FM1" s="26">
        <f t="shared" si="2"/>
        <v>169</v>
      </c>
      <c r="FN1" s="26">
        <f t="shared" si="2"/>
        <v>170</v>
      </c>
      <c r="FO1" s="26">
        <f t="shared" si="2"/>
        <v>171</v>
      </c>
      <c r="FP1" s="26">
        <f t="shared" si="2"/>
        <v>172</v>
      </c>
      <c r="FQ1" s="26">
        <f t="shared" si="2"/>
        <v>173</v>
      </c>
      <c r="FR1" s="26">
        <f t="shared" si="2"/>
        <v>174</v>
      </c>
      <c r="FS1" s="26">
        <f t="shared" si="2"/>
        <v>175</v>
      </c>
      <c r="FT1" s="26">
        <f t="shared" si="2"/>
        <v>176</v>
      </c>
      <c r="FU1" s="26">
        <f t="shared" si="2"/>
        <v>177</v>
      </c>
      <c r="FV1" s="26">
        <f t="shared" si="2"/>
        <v>178</v>
      </c>
      <c r="FW1" s="26">
        <f t="shared" si="2"/>
        <v>179</v>
      </c>
      <c r="FX1" s="26">
        <f t="shared" si="2"/>
        <v>180</v>
      </c>
      <c r="FY1" s="26">
        <f t="shared" si="2"/>
        <v>181</v>
      </c>
      <c r="FZ1" s="26">
        <f t="shared" si="2"/>
        <v>182</v>
      </c>
      <c r="GA1" s="26">
        <f t="shared" si="2"/>
        <v>183</v>
      </c>
      <c r="GB1" s="26">
        <f t="shared" si="2"/>
        <v>184</v>
      </c>
      <c r="GC1" s="26">
        <f t="shared" si="2"/>
        <v>185</v>
      </c>
      <c r="GD1" s="26">
        <f t="shared" si="2"/>
        <v>186</v>
      </c>
      <c r="GE1" s="26">
        <f t="shared" si="2"/>
        <v>187</v>
      </c>
      <c r="GF1" s="26">
        <f t="shared" si="2"/>
        <v>188</v>
      </c>
      <c r="GG1" s="26">
        <f t="shared" si="2"/>
        <v>189</v>
      </c>
      <c r="GH1" s="26">
        <f t="shared" si="2"/>
        <v>190</v>
      </c>
      <c r="GI1" s="26">
        <f t="shared" si="2"/>
        <v>191</v>
      </c>
      <c r="GJ1" s="26">
        <f t="shared" si="2"/>
        <v>192</v>
      </c>
      <c r="GK1" s="26">
        <f t="shared" si="2"/>
        <v>193</v>
      </c>
      <c r="GL1" s="26">
        <f t="shared" si="2"/>
        <v>194</v>
      </c>
      <c r="GM1" s="26">
        <f t="shared" ref="GM1:IX1" si="3">GL1+1</f>
        <v>195</v>
      </c>
      <c r="GN1" s="26">
        <f t="shared" si="3"/>
        <v>196</v>
      </c>
      <c r="GO1" s="26">
        <f t="shared" si="3"/>
        <v>197</v>
      </c>
      <c r="GP1" s="26">
        <f t="shared" si="3"/>
        <v>198</v>
      </c>
      <c r="GQ1" s="26">
        <f t="shared" si="3"/>
        <v>199</v>
      </c>
      <c r="GR1" s="26">
        <f t="shared" si="3"/>
        <v>200</v>
      </c>
      <c r="GS1" s="26">
        <f t="shared" si="3"/>
        <v>201</v>
      </c>
      <c r="GT1" s="26">
        <f t="shared" si="3"/>
        <v>202</v>
      </c>
      <c r="GU1" s="26">
        <f t="shared" si="3"/>
        <v>203</v>
      </c>
      <c r="GV1" s="26">
        <f t="shared" si="3"/>
        <v>204</v>
      </c>
      <c r="GW1" s="26">
        <f t="shared" si="3"/>
        <v>205</v>
      </c>
      <c r="GX1" s="26">
        <f t="shared" si="3"/>
        <v>206</v>
      </c>
      <c r="GY1" s="26">
        <f t="shared" si="3"/>
        <v>207</v>
      </c>
      <c r="GZ1" s="26">
        <f t="shared" si="3"/>
        <v>208</v>
      </c>
      <c r="HA1" s="26">
        <f t="shared" si="3"/>
        <v>209</v>
      </c>
      <c r="HB1" s="26">
        <f t="shared" si="3"/>
        <v>210</v>
      </c>
      <c r="HC1" s="26">
        <f t="shared" si="3"/>
        <v>211</v>
      </c>
      <c r="HD1" s="26">
        <f t="shared" si="3"/>
        <v>212</v>
      </c>
      <c r="HE1" s="26">
        <f t="shared" si="3"/>
        <v>213</v>
      </c>
      <c r="HF1" s="26">
        <f t="shared" si="3"/>
        <v>214</v>
      </c>
      <c r="HG1" s="26">
        <f t="shared" si="3"/>
        <v>215</v>
      </c>
      <c r="HH1" s="26">
        <f t="shared" si="3"/>
        <v>216</v>
      </c>
      <c r="HI1" s="26">
        <f t="shared" si="3"/>
        <v>217</v>
      </c>
      <c r="HJ1" s="26">
        <f t="shared" si="3"/>
        <v>218</v>
      </c>
      <c r="HK1" s="26">
        <f t="shared" si="3"/>
        <v>219</v>
      </c>
      <c r="HL1" s="26">
        <f t="shared" si="3"/>
        <v>220</v>
      </c>
      <c r="HM1" s="26">
        <f t="shared" si="3"/>
        <v>221</v>
      </c>
      <c r="HN1" s="26">
        <f t="shared" si="3"/>
        <v>222</v>
      </c>
      <c r="HO1" s="26">
        <f t="shared" si="3"/>
        <v>223</v>
      </c>
      <c r="HP1" s="26">
        <f t="shared" si="3"/>
        <v>224</v>
      </c>
      <c r="HQ1" s="26">
        <f t="shared" si="3"/>
        <v>225</v>
      </c>
      <c r="HR1" s="26">
        <f t="shared" si="3"/>
        <v>226</v>
      </c>
      <c r="HS1" s="26">
        <f t="shared" si="3"/>
        <v>227</v>
      </c>
      <c r="HT1" s="26">
        <f t="shared" si="3"/>
        <v>228</v>
      </c>
      <c r="HU1" s="26">
        <f t="shared" si="3"/>
        <v>229</v>
      </c>
      <c r="HV1" s="26">
        <f t="shared" si="3"/>
        <v>230</v>
      </c>
      <c r="HW1" s="26">
        <f t="shared" si="3"/>
        <v>231</v>
      </c>
      <c r="HX1" s="26">
        <f t="shared" si="3"/>
        <v>232</v>
      </c>
      <c r="HY1" s="26">
        <f t="shared" si="3"/>
        <v>233</v>
      </c>
      <c r="HZ1" s="26">
        <f t="shared" si="3"/>
        <v>234</v>
      </c>
      <c r="IA1" s="26">
        <f t="shared" si="3"/>
        <v>235</v>
      </c>
      <c r="IB1" s="26">
        <f t="shared" si="3"/>
        <v>236</v>
      </c>
      <c r="IC1" s="26">
        <f t="shared" si="3"/>
        <v>237</v>
      </c>
      <c r="ID1" s="26">
        <f t="shared" si="3"/>
        <v>238</v>
      </c>
      <c r="IE1" s="26">
        <f t="shared" si="3"/>
        <v>239</v>
      </c>
      <c r="IF1" s="26">
        <f t="shared" si="3"/>
        <v>240</v>
      </c>
      <c r="IG1" s="26">
        <f t="shared" si="3"/>
        <v>241</v>
      </c>
      <c r="IH1" s="26">
        <f t="shared" si="3"/>
        <v>242</v>
      </c>
      <c r="II1" s="26">
        <f t="shared" si="3"/>
        <v>243</v>
      </c>
      <c r="IJ1" s="26">
        <f t="shared" si="3"/>
        <v>244</v>
      </c>
      <c r="IK1" s="26">
        <f t="shared" si="3"/>
        <v>245</v>
      </c>
      <c r="IL1" s="26">
        <f t="shared" si="3"/>
        <v>246</v>
      </c>
      <c r="IM1" s="26">
        <f t="shared" si="3"/>
        <v>247</v>
      </c>
      <c r="IN1" s="26">
        <f t="shared" si="3"/>
        <v>248</v>
      </c>
      <c r="IO1" s="26">
        <f t="shared" si="3"/>
        <v>249</v>
      </c>
      <c r="IP1" s="26">
        <f t="shared" si="3"/>
        <v>250</v>
      </c>
      <c r="IQ1" s="26">
        <f t="shared" si="3"/>
        <v>251</v>
      </c>
      <c r="IR1" s="26">
        <f t="shared" si="3"/>
        <v>252</v>
      </c>
      <c r="IS1" s="26">
        <f t="shared" si="3"/>
        <v>253</v>
      </c>
      <c r="IT1" s="26">
        <f t="shared" si="3"/>
        <v>254</v>
      </c>
      <c r="IU1" s="26">
        <f t="shared" si="3"/>
        <v>255</v>
      </c>
      <c r="IV1" s="26">
        <f t="shared" si="3"/>
        <v>256</v>
      </c>
      <c r="IW1" s="26">
        <f t="shared" si="3"/>
        <v>257</v>
      </c>
      <c r="IX1" s="26">
        <f t="shared" si="3"/>
        <v>258</v>
      </c>
      <c r="IY1" s="26">
        <f t="shared" ref="IY1:LJ1" si="4">IX1+1</f>
        <v>259</v>
      </c>
      <c r="IZ1" s="26">
        <f t="shared" si="4"/>
        <v>260</v>
      </c>
      <c r="JA1" s="26">
        <f t="shared" si="4"/>
        <v>261</v>
      </c>
      <c r="JB1" s="26">
        <f t="shared" si="4"/>
        <v>262</v>
      </c>
      <c r="JC1" s="26">
        <f t="shared" si="4"/>
        <v>263</v>
      </c>
      <c r="JD1" s="26">
        <f t="shared" si="4"/>
        <v>264</v>
      </c>
      <c r="JE1" s="26">
        <f t="shared" si="4"/>
        <v>265</v>
      </c>
      <c r="JF1" s="26">
        <f t="shared" si="4"/>
        <v>266</v>
      </c>
      <c r="JG1" s="26">
        <f t="shared" si="4"/>
        <v>267</v>
      </c>
      <c r="JH1" s="26">
        <f t="shared" si="4"/>
        <v>268</v>
      </c>
      <c r="JI1" s="26">
        <f t="shared" si="4"/>
        <v>269</v>
      </c>
      <c r="JJ1" s="26">
        <f t="shared" si="4"/>
        <v>270</v>
      </c>
      <c r="JK1" s="26">
        <f t="shared" si="4"/>
        <v>271</v>
      </c>
      <c r="JL1" s="26">
        <f t="shared" si="4"/>
        <v>272</v>
      </c>
      <c r="JM1" s="26">
        <f t="shared" si="4"/>
        <v>273</v>
      </c>
      <c r="JN1" s="26">
        <f t="shared" si="4"/>
        <v>274</v>
      </c>
      <c r="JO1" s="26">
        <f t="shared" si="4"/>
        <v>275</v>
      </c>
      <c r="JP1" s="26">
        <f t="shared" si="4"/>
        <v>276</v>
      </c>
      <c r="JQ1" s="26">
        <f t="shared" si="4"/>
        <v>277</v>
      </c>
      <c r="JR1" s="26">
        <f t="shared" si="4"/>
        <v>278</v>
      </c>
      <c r="JS1" s="26">
        <f t="shared" si="4"/>
        <v>279</v>
      </c>
      <c r="JT1" s="26">
        <f t="shared" si="4"/>
        <v>280</v>
      </c>
      <c r="JU1" s="26">
        <f t="shared" si="4"/>
        <v>281</v>
      </c>
      <c r="JV1" s="26">
        <f t="shared" si="4"/>
        <v>282</v>
      </c>
      <c r="JW1" s="26">
        <f t="shared" si="4"/>
        <v>283</v>
      </c>
      <c r="JX1" s="26">
        <f t="shared" si="4"/>
        <v>284</v>
      </c>
      <c r="JY1" s="26">
        <f t="shared" si="4"/>
        <v>285</v>
      </c>
      <c r="JZ1" s="26">
        <f t="shared" si="4"/>
        <v>286</v>
      </c>
      <c r="KA1" s="26">
        <f t="shared" si="4"/>
        <v>287</v>
      </c>
      <c r="KB1" s="26">
        <f t="shared" si="4"/>
        <v>288</v>
      </c>
      <c r="KC1" s="26">
        <f t="shared" si="4"/>
        <v>289</v>
      </c>
      <c r="KD1" s="26">
        <f t="shared" si="4"/>
        <v>290</v>
      </c>
      <c r="KE1" s="26">
        <f t="shared" si="4"/>
        <v>291</v>
      </c>
      <c r="KF1" s="26">
        <f t="shared" si="4"/>
        <v>292</v>
      </c>
      <c r="KG1" s="26">
        <f t="shared" si="4"/>
        <v>293</v>
      </c>
      <c r="KH1" s="26">
        <f t="shared" si="4"/>
        <v>294</v>
      </c>
      <c r="KI1" s="26">
        <f t="shared" si="4"/>
        <v>295</v>
      </c>
      <c r="KJ1" s="26">
        <f t="shared" si="4"/>
        <v>296</v>
      </c>
      <c r="KK1" s="26">
        <f t="shared" si="4"/>
        <v>297</v>
      </c>
      <c r="KL1" s="26">
        <f t="shared" si="4"/>
        <v>298</v>
      </c>
      <c r="KM1" s="26">
        <f t="shared" si="4"/>
        <v>299</v>
      </c>
      <c r="KN1" s="26">
        <f t="shared" si="4"/>
        <v>300</v>
      </c>
      <c r="KO1" s="26">
        <f t="shared" si="4"/>
        <v>301</v>
      </c>
      <c r="KP1" s="26">
        <f t="shared" si="4"/>
        <v>302</v>
      </c>
      <c r="KQ1" s="26">
        <f t="shared" si="4"/>
        <v>303</v>
      </c>
      <c r="KR1" s="26">
        <f t="shared" si="4"/>
        <v>304</v>
      </c>
      <c r="KS1" s="26">
        <f t="shared" si="4"/>
        <v>305</v>
      </c>
      <c r="KT1" s="26">
        <f t="shared" si="4"/>
        <v>306</v>
      </c>
      <c r="KU1" s="26">
        <f t="shared" si="4"/>
        <v>307</v>
      </c>
      <c r="KV1" s="26">
        <f t="shared" si="4"/>
        <v>308</v>
      </c>
      <c r="KW1" s="26">
        <f t="shared" si="4"/>
        <v>309</v>
      </c>
      <c r="KX1" s="26">
        <f t="shared" si="4"/>
        <v>310</v>
      </c>
      <c r="KY1" s="26">
        <f t="shared" si="4"/>
        <v>311</v>
      </c>
      <c r="KZ1" s="26">
        <f t="shared" si="4"/>
        <v>312</v>
      </c>
      <c r="LA1" s="26">
        <f t="shared" si="4"/>
        <v>313</v>
      </c>
      <c r="LB1" s="26">
        <f t="shared" si="4"/>
        <v>314</v>
      </c>
      <c r="LC1" s="26">
        <f t="shared" si="4"/>
        <v>315</v>
      </c>
      <c r="LD1" s="26">
        <f t="shared" si="4"/>
        <v>316</v>
      </c>
      <c r="LE1" s="26">
        <f t="shared" si="4"/>
        <v>317</v>
      </c>
      <c r="LF1" s="26">
        <f t="shared" si="4"/>
        <v>318</v>
      </c>
      <c r="LG1" s="26">
        <f t="shared" si="4"/>
        <v>319</v>
      </c>
      <c r="LH1" s="26">
        <f t="shared" si="4"/>
        <v>320</v>
      </c>
      <c r="LI1" s="26">
        <f t="shared" si="4"/>
        <v>321</v>
      </c>
      <c r="LJ1" s="26">
        <f t="shared" si="4"/>
        <v>322</v>
      </c>
      <c r="LK1" s="26">
        <f t="shared" ref="LK1:NV1" si="5">LJ1+1</f>
        <v>323</v>
      </c>
      <c r="LL1" s="26">
        <f t="shared" si="5"/>
        <v>324</v>
      </c>
      <c r="LM1" s="26">
        <f t="shared" si="5"/>
        <v>325</v>
      </c>
      <c r="LN1" s="26">
        <f t="shared" si="5"/>
        <v>326</v>
      </c>
      <c r="LO1" s="26">
        <f t="shared" si="5"/>
        <v>327</v>
      </c>
      <c r="LP1" s="26">
        <f t="shared" si="5"/>
        <v>328</v>
      </c>
      <c r="LQ1" s="26">
        <f t="shared" si="5"/>
        <v>329</v>
      </c>
      <c r="LR1" s="26">
        <f t="shared" si="5"/>
        <v>330</v>
      </c>
      <c r="LS1" s="26">
        <f t="shared" si="5"/>
        <v>331</v>
      </c>
      <c r="LT1" s="26">
        <f t="shared" si="5"/>
        <v>332</v>
      </c>
      <c r="LU1" s="26">
        <f t="shared" si="5"/>
        <v>333</v>
      </c>
      <c r="LV1" s="26">
        <f t="shared" si="5"/>
        <v>334</v>
      </c>
      <c r="LW1" s="26">
        <f t="shared" si="5"/>
        <v>335</v>
      </c>
      <c r="LX1" s="26">
        <f t="shared" si="5"/>
        <v>336</v>
      </c>
      <c r="LY1" s="26">
        <f t="shared" si="5"/>
        <v>337</v>
      </c>
      <c r="LZ1" s="26">
        <f t="shared" si="5"/>
        <v>338</v>
      </c>
      <c r="MA1" s="26">
        <f t="shared" si="5"/>
        <v>339</v>
      </c>
      <c r="MB1" s="26">
        <f t="shared" si="5"/>
        <v>340</v>
      </c>
      <c r="MC1" s="26">
        <f t="shared" si="5"/>
        <v>341</v>
      </c>
      <c r="MD1" s="26">
        <f t="shared" si="5"/>
        <v>342</v>
      </c>
      <c r="ME1" s="26">
        <f t="shared" si="5"/>
        <v>343</v>
      </c>
      <c r="MF1" s="26">
        <f t="shared" si="5"/>
        <v>344</v>
      </c>
      <c r="MG1" s="26">
        <f t="shared" si="5"/>
        <v>345</v>
      </c>
      <c r="MH1" s="26">
        <f t="shared" si="5"/>
        <v>346</v>
      </c>
      <c r="MI1" s="26">
        <f t="shared" si="5"/>
        <v>347</v>
      </c>
      <c r="MJ1" s="26">
        <f t="shared" si="5"/>
        <v>348</v>
      </c>
      <c r="MK1" s="26">
        <f t="shared" si="5"/>
        <v>349</v>
      </c>
      <c r="ML1" s="26">
        <f t="shared" si="5"/>
        <v>350</v>
      </c>
      <c r="MM1" s="26">
        <f t="shared" si="5"/>
        <v>351</v>
      </c>
      <c r="MN1" s="26">
        <f t="shared" si="5"/>
        <v>352</v>
      </c>
      <c r="MO1" s="26">
        <f t="shared" si="5"/>
        <v>353</v>
      </c>
      <c r="MP1" s="26">
        <f t="shared" si="5"/>
        <v>354</v>
      </c>
      <c r="MQ1" s="26">
        <f t="shared" si="5"/>
        <v>355</v>
      </c>
      <c r="MR1" s="26">
        <f t="shared" si="5"/>
        <v>356</v>
      </c>
      <c r="MS1" s="26">
        <f t="shared" si="5"/>
        <v>357</v>
      </c>
      <c r="MT1" s="26">
        <f t="shared" si="5"/>
        <v>358</v>
      </c>
      <c r="MU1" s="26">
        <f t="shared" si="5"/>
        <v>359</v>
      </c>
      <c r="MV1" s="26">
        <f t="shared" si="5"/>
        <v>360</v>
      </c>
      <c r="MW1" s="26">
        <f t="shared" si="5"/>
        <v>361</v>
      </c>
      <c r="MX1" s="26">
        <f t="shared" si="5"/>
        <v>362</v>
      </c>
      <c r="MY1" s="26">
        <f t="shared" si="5"/>
        <v>363</v>
      </c>
      <c r="MZ1" s="26">
        <f t="shared" si="5"/>
        <v>364</v>
      </c>
      <c r="NA1" s="26">
        <f t="shared" si="5"/>
        <v>365</v>
      </c>
      <c r="NB1" s="26">
        <f t="shared" si="5"/>
        <v>366</v>
      </c>
      <c r="NC1" s="26">
        <f t="shared" si="5"/>
        <v>367</v>
      </c>
      <c r="ND1" s="26">
        <f t="shared" si="5"/>
        <v>368</v>
      </c>
      <c r="NE1" s="26">
        <f t="shared" si="5"/>
        <v>369</v>
      </c>
      <c r="NF1" s="26">
        <f t="shared" si="5"/>
        <v>370</v>
      </c>
      <c r="NG1" s="26">
        <f t="shared" si="5"/>
        <v>371</v>
      </c>
      <c r="NH1" s="26">
        <f t="shared" si="5"/>
        <v>372</v>
      </c>
      <c r="NI1" s="26">
        <f t="shared" si="5"/>
        <v>373</v>
      </c>
      <c r="NJ1" s="26">
        <f t="shared" si="5"/>
        <v>374</v>
      </c>
      <c r="NK1" s="26">
        <f t="shared" si="5"/>
        <v>375</v>
      </c>
      <c r="NL1" s="26">
        <f t="shared" si="5"/>
        <v>376</v>
      </c>
      <c r="NM1" s="26">
        <f t="shared" si="5"/>
        <v>377</v>
      </c>
      <c r="NN1" s="26">
        <f t="shared" si="5"/>
        <v>378</v>
      </c>
      <c r="NO1" s="26">
        <f t="shared" si="5"/>
        <v>379</v>
      </c>
      <c r="NP1" s="26">
        <f t="shared" si="5"/>
        <v>380</v>
      </c>
      <c r="NQ1" s="26">
        <f t="shared" si="5"/>
        <v>381</v>
      </c>
      <c r="NR1" s="26">
        <f t="shared" si="5"/>
        <v>382</v>
      </c>
      <c r="NS1" s="26">
        <f t="shared" si="5"/>
        <v>383</v>
      </c>
      <c r="NT1" s="26">
        <f t="shared" si="5"/>
        <v>384</v>
      </c>
      <c r="NU1" s="26">
        <f t="shared" si="5"/>
        <v>385</v>
      </c>
      <c r="NV1" s="26">
        <f t="shared" si="5"/>
        <v>386</v>
      </c>
      <c r="NW1" s="26">
        <f t="shared" ref="NW1:QH1" si="6">NV1+1</f>
        <v>387</v>
      </c>
      <c r="NX1" s="26">
        <f t="shared" si="6"/>
        <v>388</v>
      </c>
      <c r="NY1" s="26">
        <f t="shared" si="6"/>
        <v>389</v>
      </c>
      <c r="NZ1" s="26">
        <f t="shared" si="6"/>
        <v>390</v>
      </c>
      <c r="OA1" s="26">
        <f t="shared" si="6"/>
        <v>391</v>
      </c>
      <c r="OB1" s="26">
        <f t="shared" si="6"/>
        <v>392</v>
      </c>
      <c r="OC1" s="26">
        <f t="shared" si="6"/>
        <v>393</v>
      </c>
      <c r="OD1" s="26">
        <f t="shared" si="6"/>
        <v>394</v>
      </c>
      <c r="OE1" s="26">
        <f t="shared" si="6"/>
        <v>395</v>
      </c>
      <c r="OF1" s="26">
        <f t="shared" si="6"/>
        <v>396</v>
      </c>
      <c r="OG1" s="26">
        <f t="shared" si="6"/>
        <v>397</v>
      </c>
      <c r="OH1" s="26">
        <f t="shared" si="6"/>
        <v>398</v>
      </c>
      <c r="OI1" s="26">
        <f t="shared" si="6"/>
        <v>399</v>
      </c>
      <c r="OJ1" s="26">
        <f t="shared" si="6"/>
        <v>400</v>
      </c>
      <c r="OK1" s="26">
        <f t="shared" si="6"/>
        <v>401</v>
      </c>
      <c r="OL1" s="26">
        <f t="shared" si="6"/>
        <v>402</v>
      </c>
      <c r="OM1" s="26">
        <f t="shared" si="6"/>
        <v>403</v>
      </c>
      <c r="ON1" s="26">
        <f t="shared" si="6"/>
        <v>404</v>
      </c>
      <c r="OO1" s="26">
        <f t="shared" si="6"/>
        <v>405</v>
      </c>
      <c r="OP1" s="26">
        <f t="shared" si="6"/>
        <v>406</v>
      </c>
      <c r="OQ1" s="26">
        <f t="shared" si="6"/>
        <v>407</v>
      </c>
      <c r="OR1" s="26">
        <f t="shared" si="6"/>
        <v>408</v>
      </c>
      <c r="OS1" s="26">
        <f t="shared" si="6"/>
        <v>409</v>
      </c>
      <c r="OT1" s="26">
        <f t="shared" si="6"/>
        <v>410</v>
      </c>
      <c r="OU1" s="26">
        <f t="shared" si="6"/>
        <v>411</v>
      </c>
      <c r="OV1" s="26">
        <f t="shared" si="6"/>
        <v>412</v>
      </c>
      <c r="OW1" s="26">
        <f t="shared" si="6"/>
        <v>413</v>
      </c>
      <c r="OX1" s="26">
        <f t="shared" si="6"/>
        <v>414</v>
      </c>
      <c r="OY1" s="26">
        <f t="shared" si="6"/>
        <v>415</v>
      </c>
      <c r="OZ1" s="26">
        <f t="shared" si="6"/>
        <v>416</v>
      </c>
      <c r="PA1" s="26">
        <f t="shared" si="6"/>
        <v>417</v>
      </c>
      <c r="PB1" s="26">
        <f t="shared" si="6"/>
        <v>418</v>
      </c>
      <c r="PC1" s="26">
        <f t="shared" si="6"/>
        <v>419</v>
      </c>
      <c r="PD1" s="26">
        <f t="shared" si="6"/>
        <v>420</v>
      </c>
      <c r="PE1" s="26">
        <f t="shared" si="6"/>
        <v>421</v>
      </c>
      <c r="PF1" s="26">
        <f t="shared" si="6"/>
        <v>422</v>
      </c>
      <c r="PG1" s="26">
        <f t="shared" si="6"/>
        <v>423</v>
      </c>
      <c r="PH1" s="26">
        <f t="shared" si="6"/>
        <v>424</v>
      </c>
      <c r="PI1" s="26">
        <f t="shared" si="6"/>
        <v>425</v>
      </c>
      <c r="PJ1" s="26">
        <f t="shared" si="6"/>
        <v>426</v>
      </c>
      <c r="PK1" s="26">
        <f t="shared" si="6"/>
        <v>427</v>
      </c>
      <c r="PL1" s="26">
        <f t="shared" si="6"/>
        <v>428</v>
      </c>
      <c r="PM1" s="26">
        <f t="shared" si="6"/>
        <v>429</v>
      </c>
      <c r="PN1" s="26">
        <f t="shared" si="6"/>
        <v>430</v>
      </c>
      <c r="PO1" s="26">
        <f t="shared" si="6"/>
        <v>431</v>
      </c>
      <c r="PP1" s="26">
        <f t="shared" si="6"/>
        <v>432</v>
      </c>
      <c r="PQ1" s="26">
        <f t="shared" si="6"/>
        <v>433</v>
      </c>
      <c r="PR1" s="26">
        <f t="shared" si="6"/>
        <v>434</v>
      </c>
      <c r="PS1" s="26">
        <f t="shared" si="6"/>
        <v>435</v>
      </c>
      <c r="PT1" s="26">
        <f t="shared" si="6"/>
        <v>436</v>
      </c>
      <c r="PU1" s="26">
        <f t="shared" si="6"/>
        <v>437</v>
      </c>
      <c r="PV1" s="26">
        <f t="shared" si="6"/>
        <v>438</v>
      </c>
      <c r="PW1" s="26">
        <f t="shared" si="6"/>
        <v>439</v>
      </c>
      <c r="PX1" s="26">
        <f t="shared" si="6"/>
        <v>440</v>
      </c>
      <c r="PY1" s="26">
        <f t="shared" si="6"/>
        <v>441</v>
      </c>
      <c r="PZ1" s="26">
        <f t="shared" si="6"/>
        <v>442</v>
      </c>
      <c r="QA1" s="26">
        <f t="shared" si="6"/>
        <v>443</v>
      </c>
      <c r="QB1" s="26">
        <f t="shared" si="6"/>
        <v>444</v>
      </c>
      <c r="QC1" s="26">
        <f t="shared" si="6"/>
        <v>445</v>
      </c>
      <c r="QD1" s="26">
        <f t="shared" si="6"/>
        <v>446</v>
      </c>
      <c r="QE1" s="26">
        <f t="shared" si="6"/>
        <v>447</v>
      </c>
      <c r="QF1" s="26">
        <f t="shared" si="6"/>
        <v>448</v>
      </c>
      <c r="QG1" s="26">
        <f t="shared" si="6"/>
        <v>449</v>
      </c>
      <c r="QH1" s="26">
        <f t="shared" si="6"/>
        <v>450</v>
      </c>
      <c r="QI1" s="26">
        <f t="shared" ref="QI1:ST1" si="7">QH1+1</f>
        <v>451</v>
      </c>
      <c r="QJ1" s="26">
        <f t="shared" si="7"/>
        <v>452</v>
      </c>
      <c r="QK1" s="26">
        <f t="shared" si="7"/>
        <v>453</v>
      </c>
      <c r="QL1" s="26">
        <f t="shared" si="7"/>
        <v>454</v>
      </c>
      <c r="QM1" s="26">
        <f t="shared" si="7"/>
        <v>455</v>
      </c>
      <c r="QN1" s="26">
        <f t="shared" si="7"/>
        <v>456</v>
      </c>
      <c r="QO1" s="26">
        <f t="shared" si="7"/>
        <v>457</v>
      </c>
      <c r="QP1" s="26">
        <f t="shared" si="7"/>
        <v>458</v>
      </c>
      <c r="QQ1" s="26">
        <f t="shared" si="7"/>
        <v>459</v>
      </c>
      <c r="QR1" s="26">
        <f t="shared" si="7"/>
        <v>460</v>
      </c>
      <c r="QS1" s="26">
        <f t="shared" si="7"/>
        <v>461</v>
      </c>
      <c r="QT1" s="26">
        <f t="shared" si="7"/>
        <v>462</v>
      </c>
      <c r="QU1" s="26">
        <f t="shared" si="7"/>
        <v>463</v>
      </c>
      <c r="QV1" s="26">
        <f t="shared" si="7"/>
        <v>464</v>
      </c>
      <c r="QW1" s="26">
        <f t="shared" si="7"/>
        <v>465</v>
      </c>
      <c r="QX1" s="26">
        <f t="shared" si="7"/>
        <v>466</v>
      </c>
      <c r="QY1" s="26">
        <f t="shared" si="7"/>
        <v>467</v>
      </c>
      <c r="QZ1" s="26">
        <f t="shared" si="7"/>
        <v>468</v>
      </c>
      <c r="RA1" s="26">
        <f t="shared" si="7"/>
        <v>469</v>
      </c>
      <c r="RB1" s="26">
        <f t="shared" si="7"/>
        <v>470</v>
      </c>
      <c r="RC1" s="26">
        <f t="shared" si="7"/>
        <v>471</v>
      </c>
      <c r="RD1" s="26">
        <f t="shared" si="7"/>
        <v>472</v>
      </c>
      <c r="RE1" s="26">
        <f t="shared" si="7"/>
        <v>473</v>
      </c>
      <c r="RF1" s="26">
        <f t="shared" si="7"/>
        <v>474</v>
      </c>
      <c r="RG1" s="26">
        <f t="shared" si="7"/>
        <v>475</v>
      </c>
      <c r="RH1" s="26">
        <f t="shared" si="7"/>
        <v>476</v>
      </c>
      <c r="RI1" s="26">
        <f t="shared" si="7"/>
        <v>477</v>
      </c>
      <c r="RJ1" s="26">
        <f t="shared" si="7"/>
        <v>478</v>
      </c>
      <c r="RK1" s="26">
        <f t="shared" si="7"/>
        <v>479</v>
      </c>
      <c r="RL1" s="26">
        <f t="shared" si="7"/>
        <v>480</v>
      </c>
      <c r="RM1" s="26">
        <f t="shared" si="7"/>
        <v>481</v>
      </c>
      <c r="RN1" s="26">
        <f t="shared" si="7"/>
        <v>482</v>
      </c>
      <c r="RO1" s="26">
        <f t="shared" si="7"/>
        <v>483</v>
      </c>
      <c r="RP1" s="26">
        <f t="shared" si="7"/>
        <v>484</v>
      </c>
      <c r="RQ1" s="26">
        <f t="shared" si="7"/>
        <v>485</v>
      </c>
      <c r="RR1" s="26">
        <f t="shared" si="7"/>
        <v>486</v>
      </c>
      <c r="RS1" s="26">
        <f t="shared" si="7"/>
        <v>487</v>
      </c>
      <c r="RT1" s="26">
        <f t="shared" si="7"/>
        <v>488</v>
      </c>
      <c r="RU1" s="26">
        <f t="shared" si="7"/>
        <v>489</v>
      </c>
      <c r="RV1" s="26">
        <f t="shared" si="7"/>
        <v>490</v>
      </c>
      <c r="RW1" s="26">
        <f t="shared" si="7"/>
        <v>491</v>
      </c>
      <c r="RX1" s="26">
        <f t="shared" si="7"/>
        <v>492</v>
      </c>
      <c r="RY1" s="26">
        <f t="shared" si="7"/>
        <v>493</v>
      </c>
      <c r="RZ1" s="26">
        <f t="shared" si="7"/>
        <v>494</v>
      </c>
      <c r="SA1" s="26">
        <f t="shared" si="7"/>
        <v>495</v>
      </c>
      <c r="SB1" s="26">
        <f t="shared" si="7"/>
        <v>496</v>
      </c>
      <c r="SC1" s="26">
        <f t="shared" si="7"/>
        <v>497</v>
      </c>
      <c r="SD1" s="26">
        <f t="shared" si="7"/>
        <v>498</v>
      </c>
      <c r="SE1" s="26">
        <f t="shared" si="7"/>
        <v>499</v>
      </c>
      <c r="SF1" s="26">
        <f t="shared" si="7"/>
        <v>500</v>
      </c>
      <c r="SG1" s="26">
        <f t="shared" si="7"/>
        <v>501</v>
      </c>
      <c r="SH1" s="26">
        <f t="shared" si="7"/>
        <v>502</v>
      </c>
      <c r="SI1" s="26">
        <f t="shared" si="7"/>
        <v>503</v>
      </c>
      <c r="SJ1" s="26">
        <f t="shared" si="7"/>
        <v>504</v>
      </c>
      <c r="SK1" s="26">
        <f t="shared" si="7"/>
        <v>505</v>
      </c>
      <c r="SL1" s="26">
        <f t="shared" si="7"/>
        <v>506</v>
      </c>
      <c r="SM1" s="26">
        <f t="shared" si="7"/>
        <v>507</v>
      </c>
      <c r="SN1" s="26">
        <f t="shared" si="7"/>
        <v>508</v>
      </c>
      <c r="SO1" s="26">
        <f t="shared" si="7"/>
        <v>509</v>
      </c>
      <c r="SP1" s="26">
        <f t="shared" si="7"/>
        <v>510</v>
      </c>
      <c r="SQ1" s="26">
        <f t="shared" si="7"/>
        <v>511</v>
      </c>
      <c r="SR1" s="26">
        <f t="shared" si="7"/>
        <v>512</v>
      </c>
      <c r="SS1" s="26">
        <f t="shared" si="7"/>
        <v>513</v>
      </c>
      <c r="ST1" s="26">
        <f t="shared" si="7"/>
        <v>514</v>
      </c>
      <c r="SU1" s="26">
        <f t="shared" ref="SU1:VF1" si="8">ST1+1</f>
        <v>515</v>
      </c>
      <c r="SV1" s="26">
        <f t="shared" si="8"/>
        <v>516</v>
      </c>
      <c r="SW1" s="26">
        <f t="shared" si="8"/>
        <v>517</v>
      </c>
      <c r="SX1" s="26">
        <f t="shared" si="8"/>
        <v>518</v>
      </c>
      <c r="SY1" s="26">
        <f t="shared" si="8"/>
        <v>519</v>
      </c>
      <c r="SZ1" s="26">
        <f t="shared" si="8"/>
        <v>520</v>
      </c>
      <c r="TA1" s="26">
        <f t="shared" si="8"/>
        <v>521</v>
      </c>
      <c r="TB1" s="26">
        <f t="shared" si="8"/>
        <v>522</v>
      </c>
      <c r="TC1" s="26">
        <f t="shared" si="8"/>
        <v>523</v>
      </c>
      <c r="TD1" s="26">
        <f t="shared" si="8"/>
        <v>524</v>
      </c>
      <c r="TE1" s="26">
        <f t="shared" si="8"/>
        <v>525</v>
      </c>
      <c r="TF1" s="26">
        <f t="shared" si="8"/>
        <v>526</v>
      </c>
      <c r="TG1" s="26">
        <f t="shared" si="8"/>
        <v>527</v>
      </c>
      <c r="TH1" s="26">
        <f t="shared" si="8"/>
        <v>528</v>
      </c>
      <c r="TI1" s="26">
        <f t="shared" si="8"/>
        <v>529</v>
      </c>
      <c r="TJ1" s="26">
        <f t="shared" si="8"/>
        <v>530</v>
      </c>
      <c r="TK1" s="26">
        <f t="shared" si="8"/>
        <v>531</v>
      </c>
      <c r="TL1" s="26">
        <f t="shared" si="8"/>
        <v>532</v>
      </c>
      <c r="TM1" s="26">
        <f t="shared" si="8"/>
        <v>533</v>
      </c>
      <c r="TN1" s="26">
        <f t="shared" si="8"/>
        <v>534</v>
      </c>
      <c r="TO1" s="26">
        <f t="shared" si="8"/>
        <v>535</v>
      </c>
      <c r="TP1" s="26">
        <f t="shared" si="8"/>
        <v>536</v>
      </c>
      <c r="TQ1" s="26">
        <f t="shared" si="8"/>
        <v>537</v>
      </c>
      <c r="TR1" s="26">
        <f t="shared" si="8"/>
        <v>538</v>
      </c>
      <c r="TS1" s="26">
        <f t="shared" si="8"/>
        <v>539</v>
      </c>
      <c r="TT1" s="26">
        <f t="shared" si="8"/>
        <v>540</v>
      </c>
      <c r="TU1" s="26">
        <f t="shared" si="8"/>
        <v>541</v>
      </c>
      <c r="TV1" s="26">
        <f t="shared" si="8"/>
        <v>542</v>
      </c>
      <c r="TW1" s="26">
        <f t="shared" si="8"/>
        <v>543</v>
      </c>
      <c r="TX1" s="26">
        <f t="shared" si="8"/>
        <v>544</v>
      </c>
      <c r="TY1" s="26">
        <f t="shared" si="8"/>
        <v>545</v>
      </c>
      <c r="TZ1" s="26">
        <f t="shared" si="8"/>
        <v>546</v>
      </c>
      <c r="UA1" s="26">
        <f t="shared" si="8"/>
        <v>547</v>
      </c>
      <c r="UB1" s="26">
        <f t="shared" si="8"/>
        <v>548</v>
      </c>
      <c r="UC1" s="26">
        <f t="shared" si="8"/>
        <v>549</v>
      </c>
      <c r="UD1" s="26">
        <f t="shared" si="8"/>
        <v>550</v>
      </c>
      <c r="UE1" s="26">
        <f t="shared" si="8"/>
        <v>551</v>
      </c>
      <c r="UF1" s="26">
        <f t="shared" si="8"/>
        <v>552</v>
      </c>
      <c r="UG1" s="26">
        <f t="shared" si="8"/>
        <v>553</v>
      </c>
      <c r="UH1" s="26">
        <f t="shared" si="8"/>
        <v>554</v>
      </c>
      <c r="UI1" s="26">
        <f t="shared" si="8"/>
        <v>555</v>
      </c>
      <c r="UJ1" s="26">
        <f t="shared" si="8"/>
        <v>556</v>
      </c>
      <c r="UK1" s="26">
        <f t="shared" si="8"/>
        <v>557</v>
      </c>
      <c r="UL1" s="26">
        <f t="shared" si="8"/>
        <v>558</v>
      </c>
      <c r="UM1" s="26">
        <f t="shared" si="8"/>
        <v>559</v>
      </c>
      <c r="UN1" s="26">
        <f t="shared" si="8"/>
        <v>560</v>
      </c>
      <c r="UO1" s="26">
        <f t="shared" si="8"/>
        <v>561</v>
      </c>
      <c r="UP1" s="26">
        <f t="shared" si="8"/>
        <v>562</v>
      </c>
      <c r="UQ1" s="26">
        <f t="shared" si="8"/>
        <v>563</v>
      </c>
      <c r="UR1" s="26">
        <f t="shared" si="8"/>
        <v>564</v>
      </c>
      <c r="US1" s="26">
        <f t="shared" si="8"/>
        <v>565</v>
      </c>
      <c r="UT1" s="26">
        <f t="shared" si="8"/>
        <v>566</v>
      </c>
      <c r="UU1" s="26">
        <f t="shared" si="8"/>
        <v>567</v>
      </c>
      <c r="UV1" s="26">
        <f t="shared" si="8"/>
        <v>568</v>
      </c>
      <c r="UW1" s="26">
        <f t="shared" si="8"/>
        <v>569</v>
      </c>
      <c r="UX1" s="26">
        <f t="shared" si="8"/>
        <v>570</v>
      </c>
      <c r="UY1" s="26">
        <f t="shared" si="8"/>
        <v>571</v>
      </c>
      <c r="UZ1" s="26">
        <f t="shared" si="8"/>
        <v>572</v>
      </c>
      <c r="VA1" s="26">
        <f t="shared" si="8"/>
        <v>573</v>
      </c>
      <c r="VB1" s="26">
        <f t="shared" si="8"/>
        <v>574</v>
      </c>
      <c r="VC1" s="26">
        <f t="shared" si="8"/>
        <v>575</v>
      </c>
      <c r="VD1" s="26">
        <f t="shared" si="8"/>
        <v>576</v>
      </c>
      <c r="VE1" s="26">
        <f t="shared" si="8"/>
        <v>577</v>
      </c>
      <c r="VF1" s="26">
        <f t="shared" si="8"/>
        <v>578</v>
      </c>
      <c r="VG1" s="26">
        <f t="shared" ref="VG1:XR1" si="9">VF1+1</f>
        <v>579</v>
      </c>
      <c r="VH1" s="26">
        <f t="shared" si="9"/>
        <v>580</v>
      </c>
      <c r="VI1" s="26">
        <f t="shared" si="9"/>
        <v>581</v>
      </c>
      <c r="VJ1" s="26">
        <f t="shared" si="9"/>
        <v>582</v>
      </c>
      <c r="VK1" s="26">
        <f t="shared" si="9"/>
        <v>583</v>
      </c>
      <c r="VL1" s="26">
        <f t="shared" si="9"/>
        <v>584</v>
      </c>
      <c r="VM1" s="26">
        <f t="shared" si="9"/>
        <v>585</v>
      </c>
      <c r="VN1" s="26">
        <f t="shared" si="9"/>
        <v>586</v>
      </c>
      <c r="VO1" s="26">
        <f t="shared" si="9"/>
        <v>587</v>
      </c>
      <c r="VP1" s="26">
        <f t="shared" si="9"/>
        <v>588</v>
      </c>
      <c r="VQ1" s="26">
        <f t="shared" si="9"/>
        <v>589</v>
      </c>
      <c r="VR1" s="26">
        <f t="shared" si="9"/>
        <v>590</v>
      </c>
      <c r="VS1" s="26">
        <f t="shared" si="9"/>
        <v>591</v>
      </c>
      <c r="VT1" s="26">
        <f t="shared" si="9"/>
        <v>592</v>
      </c>
      <c r="VU1" s="26">
        <f t="shared" si="9"/>
        <v>593</v>
      </c>
      <c r="VV1" s="26">
        <f t="shared" si="9"/>
        <v>594</v>
      </c>
      <c r="VW1" s="26">
        <f t="shared" si="9"/>
        <v>595</v>
      </c>
      <c r="VX1" s="26">
        <f t="shared" si="9"/>
        <v>596</v>
      </c>
      <c r="VY1" s="26">
        <f t="shared" si="9"/>
        <v>597</v>
      </c>
      <c r="VZ1" s="26">
        <f t="shared" si="9"/>
        <v>598</v>
      </c>
      <c r="WA1" s="26">
        <f t="shared" si="9"/>
        <v>599</v>
      </c>
      <c r="WB1" s="26">
        <f t="shared" si="9"/>
        <v>600</v>
      </c>
      <c r="WC1" s="26">
        <f t="shared" si="9"/>
        <v>601</v>
      </c>
      <c r="WD1" s="26">
        <f t="shared" si="9"/>
        <v>602</v>
      </c>
      <c r="WE1" s="26">
        <f t="shared" si="9"/>
        <v>603</v>
      </c>
      <c r="WF1" s="26">
        <f t="shared" si="9"/>
        <v>604</v>
      </c>
      <c r="WG1" s="26">
        <f t="shared" si="9"/>
        <v>605</v>
      </c>
      <c r="WH1" s="26">
        <f t="shared" si="9"/>
        <v>606</v>
      </c>
      <c r="WI1" s="26">
        <f t="shared" si="9"/>
        <v>607</v>
      </c>
      <c r="WJ1" s="26">
        <f t="shared" si="9"/>
        <v>608</v>
      </c>
      <c r="WK1" s="26">
        <f t="shared" si="9"/>
        <v>609</v>
      </c>
      <c r="WL1" s="26">
        <f t="shared" si="9"/>
        <v>610</v>
      </c>
      <c r="WM1" s="26">
        <f t="shared" si="9"/>
        <v>611</v>
      </c>
      <c r="WN1" s="26">
        <f t="shared" si="9"/>
        <v>612</v>
      </c>
      <c r="WO1" s="26">
        <f t="shared" si="9"/>
        <v>613</v>
      </c>
      <c r="WP1" s="26">
        <f t="shared" si="9"/>
        <v>614</v>
      </c>
      <c r="WQ1" s="26">
        <f t="shared" si="9"/>
        <v>615</v>
      </c>
      <c r="WR1" s="26">
        <f t="shared" si="9"/>
        <v>616</v>
      </c>
      <c r="WS1" s="26">
        <f t="shared" si="9"/>
        <v>617</v>
      </c>
      <c r="WT1" s="26">
        <f t="shared" si="9"/>
        <v>618</v>
      </c>
      <c r="WU1" s="26">
        <f t="shared" si="9"/>
        <v>619</v>
      </c>
      <c r="WV1" s="26">
        <f t="shared" si="9"/>
        <v>620</v>
      </c>
      <c r="WW1" s="26">
        <f t="shared" si="9"/>
        <v>621</v>
      </c>
      <c r="WX1" s="26">
        <f t="shared" si="9"/>
        <v>622</v>
      </c>
      <c r="WY1" s="26">
        <f t="shared" si="9"/>
        <v>623</v>
      </c>
      <c r="WZ1" s="26">
        <f t="shared" si="9"/>
        <v>624</v>
      </c>
      <c r="XA1" s="26">
        <f t="shared" si="9"/>
        <v>625</v>
      </c>
      <c r="XB1" s="26">
        <f t="shared" si="9"/>
        <v>626</v>
      </c>
      <c r="XC1" s="26">
        <f t="shared" si="9"/>
        <v>627</v>
      </c>
      <c r="XD1" s="26">
        <f t="shared" si="9"/>
        <v>628</v>
      </c>
      <c r="XE1" s="26">
        <f t="shared" si="9"/>
        <v>629</v>
      </c>
      <c r="XF1" s="26">
        <f t="shared" si="9"/>
        <v>630</v>
      </c>
      <c r="XG1" s="26">
        <f t="shared" si="9"/>
        <v>631</v>
      </c>
      <c r="XH1" s="26">
        <f t="shared" si="9"/>
        <v>632</v>
      </c>
      <c r="XI1" s="26">
        <f t="shared" si="9"/>
        <v>633</v>
      </c>
      <c r="XJ1" s="26">
        <f t="shared" si="9"/>
        <v>634</v>
      </c>
      <c r="XK1" s="26">
        <f t="shared" si="9"/>
        <v>635</v>
      </c>
      <c r="XL1" s="26">
        <f t="shared" si="9"/>
        <v>636</v>
      </c>
      <c r="XM1" s="26">
        <f t="shared" si="9"/>
        <v>637</v>
      </c>
      <c r="XN1" s="26">
        <f t="shared" si="9"/>
        <v>638</v>
      </c>
      <c r="XO1" s="26">
        <f t="shared" si="9"/>
        <v>639</v>
      </c>
      <c r="XP1" s="26">
        <f t="shared" si="9"/>
        <v>640</v>
      </c>
      <c r="XQ1" s="26">
        <f t="shared" si="9"/>
        <v>641</v>
      </c>
      <c r="XR1" s="26">
        <f t="shared" si="9"/>
        <v>642</v>
      </c>
      <c r="XS1" s="26">
        <f t="shared" ref="XS1:AAD1" si="10">XR1+1</f>
        <v>643</v>
      </c>
      <c r="XT1" s="26">
        <f t="shared" si="10"/>
        <v>644</v>
      </c>
      <c r="XU1" s="26">
        <f t="shared" si="10"/>
        <v>645</v>
      </c>
      <c r="XV1" s="26">
        <f t="shared" si="10"/>
        <v>646</v>
      </c>
      <c r="XW1" s="26">
        <f t="shared" si="10"/>
        <v>647</v>
      </c>
      <c r="XX1" s="26">
        <f t="shared" si="10"/>
        <v>648</v>
      </c>
      <c r="XY1" s="26">
        <f t="shared" si="10"/>
        <v>649</v>
      </c>
      <c r="XZ1" s="26">
        <f t="shared" si="10"/>
        <v>650</v>
      </c>
      <c r="YA1" s="26">
        <f t="shared" si="10"/>
        <v>651</v>
      </c>
      <c r="YB1" s="26">
        <f t="shared" si="10"/>
        <v>652</v>
      </c>
      <c r="YC1" s="26">
        <f t="shared" si="10"/>
        <v>653</v>
      </c>
      <c r="YD1" s="26">
        <f t="shared" si="10"/>
        <v>654</v>
      </c>
      <c r="YE1" s="26">
        <f t="shared" si="10"/>
        <v>655</v>
      </c>
      <c r="YF1" s="26">
        <f t="shared" si="10"/>
        <v>656</v>
      </c>
      <c r="YG1" s="26">
        <f t="shared" si="10"/>
        <v>657</v>
      </c>
      <c r="YH1" s="26">
        <f t="shared" si="10"/>
        <v>658</v>
      </c>
      <c r="YI1" s="26">
        <f t="shared" si="10"/>
        <v>659</v>
      </c>
      <c r="YJ1" s="26">
        <f t="shared" si="10"/>
        <v>660</v>
      </c>
      <c r="YK1" s="26">
        <f t="shared" si="10"/>
        <v>661</v>
      </c>
      <c r="YL1" s="26">
        <f t="shared" si="10"/>
        <v>662</v>
      </c>
      <c r="YM1" s="26">
        <f t="shared" si="10"/>
        <v>663</v>
      </c>
      <c r="YN1" s="26">
        <f t="shared" si="10"/>
        <v>664</v>
      </c>
      <c r="YO1" s="26">
        <f t="shared" si="10"/>
        <v>665</v>
      </c>
      <c r="YP1" s="26">
        <f t="shared" si="10"/>
        <v>666</v>
      </c>
      <c r="YQ1" s="26">
        <f t="shared" si="10"/>
        <v>667</v>
      </c>
      <c r="YR1" s="26">
        <f t="shared" si="10"/>
        <v>668</v>
      </c>
      <c r="YS1" s="26">
        <f t="shared" si="10"/>
        <v>669</v>
      </c>
      <c r="YT1" s="26">
        <f t="shared" si="10"/>
        <v>670</v>
      </c>
      <c r="YU1" s="26">
        <f t="shared" si="10"/>
        <v>671</v>
      </c>
      <c r="YV1" s="26">
        <f t="shared" si="10"/>
        <v>672</v>
      </c>
      <c r="YW1" s="26">
        <f t="shared" si="10"/>
        <v>673</v>
      </c>
      <c r="YX1" s="26">
        <f t="shared" si="10"/>
        <v>674</v>
      </c>
      <c r="YY1" s="26">
        <f t="shared" si="10"/>
        <v>675</v>
      </c>
      <c r="YZ1" s="26">
        <f t="shared" si="10"/>
        <v>676</v>
      </c>
      <c r="ZA1" s="26">
        <f t="shared" si="10"/>
        <v>677</v>
      </c>
      <c r="ZB1" s="26">
        <f t="shared" si="10"/>
        <v>678</v>
      </c>
      <c r="ZC1" s="26">
        <f t="shared" si="10"/>
        <v>679</v>
      </c>
      <c r="ZD1" s="26">
        <f t="shared" si="10"/>
        <v>680</v>
      </c>
      <c r="ZE1" s="26">
        <f t="shared" si="10"/>
        <v>681</v>
      </c>
      <c r="ZF1" s="26">
        <f t="shared" si="10"/>
        <v>682</v>
      </c>
      <c r="ZG1" s="26">
        <f t="shared" si="10"/>
        <v>683</v>
      </c>
      <c r="ZH1" s="26">
        <f t="shared" si="10"/>
        <v>684</v>
      </c>
      <c r="ZI1" s="26">
        <f t="shared" si="10"/>
        <v>685</v>
      </c>
      <c r="ZJ1" s="26">
        <f t="shared" si="10"/>
        <v>686</v>
      </c>
      <c r="ZK1" s="26">
        <f t="shared" si="10"/>
        <v>687</v>
      </c>
      <c r="ZL1" s="26">
        <f t="shared" si="10"/>
        <v>688</v>
      </c>
      <c r="ZM1" s="26">
        <f t="shared" si="10"/>
        <v>689</v>
      </c>
      <c r="ZN1" s="26">
        <f t="shared" si="10"/>
        <v>690</v>
      </c>
      <c r="ZO1" s="26">
        <f t="shared" si="10"/>
        <v>691</v>
      </c>
      <c r="ZP1" s="26">
        <f t="shared" si="10"/>
        <v>692</v>
      </c>
      <c r="ZQ1" s="26">
        <f t="shared" si="10"/>
        <v>693</v>
      </c>
      <c r="ZR1" s="26">
        <f t="shared" si="10"/>
        <v>694</v>
      </c>
      <c r="ZS1" s="26">
        <f t="shared" si="10"/>
        <v>695</v>
      </c>
      <c r="ZT1" s="26">
        <f t="shared" si="10"/>
        <v>696</v>
      </c>
      <c r="ZU1" s="26">
        <f t="shared" si="10"/>
        <v>697</v>
      </c>
      <c r="ZV1" s="26">
        <f t="shared" si="10"/>
        <v>698</v>
      </c>
      <c r="ZW1" s="26">
        <f t="shared" si="10"/>
        <v>699</v>
      </c>
      <c r="ZX1" s="26">
        <f t="shared" si="10"/>
        <v>700</v>
      </c>
      <c r="ZY1" s="26">
        <f t="shared" si="10"/>
        <v>701</v>
      </c>
      <c r="ZZ1" s="26">
        <f t="shared" si="10"/>
        <v>702</v>
      </c>
      <c r="AAA1" s="26">
        <f t="shared" si="10"/>
        <v>703</v>
      </c>
      <c r="AAB1" s="26">
        <f t="shared" si="10"/>
        <v>704</v>
      </c>
      <c r="AAC1" s="26">
        <f t="shared" si="10"/>
        <v>705</v>
      </c>
      <c r="AAD1" s="26">
        <f t="shared" si="10"/>
        <v>706</v>
      </c>
      <c r="AAE1" s="26">
        <f t="shared" ref="AAE1:ACP1" si="11">AAD1+1</f>
        <v>707</v>
      </c>
      <c r="AAF1" s="26">
        <f t="shared" si="11"/>
        <v>708</v>
      </c>
      <c r="AAG1" s="26">
        <f t="shared" si="11"/>
        <v>709</v>
      </c>
      <c r="AAH1" s="26">
        <f t="shared" si="11"/>
        <v>710</v>
      </c>
      <c r="AAI1" s="26">
        <f t="shared" si="11"/>
        <v>711</v>
      </c>
      <c r="AAJ1" s="26">
        <f t="shared" si="11"/>
        <v>712</v>
      </c>
      <c r="AAK1" s="26">
        <f t="shared" si="11"/>
        <v>713</v>
      </c>
      <c r="AAL1" s="26">
        <f t="shared" si="11"/>
        <v>714</v>
      </c>
      <c r="AAM1" s="26">
        <f t="shared" si="11"/>
        <v>715</v>
      </c>
      <c r="AAN1" s="26">
        <f t="shared" si="11"/>
        <v>716</v>
      </c>
      <c r="AAO1" s="26">
        <f t="shared" si="11"/>
        <v>717</v>
      </c>
      <c r="AAP1" s="26">
        <f t="shared" si="11"/>
        <v>718</v>
      </c>
      <c r="AAQ1" s="26">
        <f t="shared" si="11"/>
        <v>719</v>
      </c>
      <c r="AAR1" s="26">
        <f t="shared" si="11"/>
        <v>720</v>
      </c>
      <c r="AAS1" s="26">
        <f t="shared" si="11"/>
        <v>721</v>
      </c>
      <c r="AAT1" s="26">
        <f t="shared" si="11"/>
        <v>722</v>
      </c>
      <c r="AAU1" s="26">
        <f t="shared" si="11"/>
        <v>723</v>
      </c>
      <c r="AAV1" s="26">
        <f t="shared" si="11"/>
        <v>724</v>
      </c>
      <c r="AAW1" s="26">
        <f t="shared" si="11"/>
        <v>725</v>
      </c>
      <c r="AAX1" s="26">
        <f t="shared" si="11"/>
        <v>726</v>
      </c>
      <c r="AAY1" s="26">
        <f t="shared" si="11"/>
        <v>727</v>
      </c>
      <c r="AAZ1" s="26">
        <f t="shared" si="11"/>
        <v>728</v>
      </c>
      <c r="ABA1" s="26">
        <f t="shared" si="11"/>
        <v>729</v>
      </c>
      <c r="ABB1" s="26">
        <f t="shared" si="11"/>
        <v>730</v>
      </c>
      <c r="ABC1" s="26">
        <f t="shared" si="11"/>
        <v>731</v>
      </c>
      <c r="ABD1" s="26">
        <f t="shared" si="11"/>
        <v>732</v>
      </c>
      <c r="ABE1" s="26">
        <f t="shared" si="11"/>
        <v>733</v>
      </c>
      <c r="ABF1" s="26">
        <f t="shared" si="11"/>
        <v>734</v>
      </c>
      <c r="ABG1" s="26">
        <f t="shared" si="11"/>
        <v>735</v>
      </c>
      <c r="ABH1" s="26">
        <f t="shared" si="11"/>
        <v>736</v>
      </c>
      <c r="ABI1" s="26">
        <f t="shared" si="11"/>
        <v>737</v>
      </c>
      <c r="ABJ1" s="26">
        <f t="shared" si="11"/>
        <v>738</v>
      </c>
      <c r="ABK1" s="26">
        <f t="shared" si="11"/>
        <v>739</v>
      </c>
      <c r="ABL1" s="26">
        <f t="shared" si="11"/>
        <v>740</v>
      </c>
      <c r="ABM1" s="26">
        <f t="shared" si="11"/>
        <v>741</v>
      </c>
      <c r="ABN1" s="26">
        <f t="shared" si="11"/>
        <v>742</v>
      </c>
      <c r="ABO1" s="26">
        <f t="shared" si="11"/>
        <v>743</v>
      </c>
      <c r="ABP1" s="26">
        <f t="shared" si="11"/>
        <v>744</v>
      </c>
      <c r="ABQ1" s="26">
        <f t="shared" si="11"/>
        <v>745</v>
      </c>
      <c r="ABR1" s="26">
        <f t="shared" si="11"/>
        <v>746</v>
      </c>
      <c r="ABS1" s="26">
        <f t="shared" si="11"/>
        <v>747</v>
      </c>
      <c r="ABT1" s="26">
        <f t="shared" si="11"/>
        <v>748</v>
      </c>
      <c r="ABU1" s="26">
        <f t="shared" si="11"/>
        <v>749</v>
      </c>
      <c r="ABV1" s="26">
        <f t="shared" si="11"/>
        <v>750</v>
      </c>
      <c r="ABW1" s="26">
        <f t="shared" si="11"/>
        <v>751</v>
      </c>
      <c r="ABX1" s="26">
        <f t="shared" si="11"/>
        <v>752</v>
      </c>
      <c r="ABY1" s="26">
        <f t="shared" si="11"/>
        <v>753</v>
      </c>
      <c r="ABZ1" s="26">
        <f t="shared" si="11"/>
        <v>754</v>
      </c>
      <c r="ACA1" s="26">
        <f t="shared" si="11"/>
        <v>755</v>
      </c>
      <c r="ACB1" s="26">
        <f t="shared" si="11"/>
        <v>756</v>
      </c>
      <c r="ACC1" s="26">
        <f t="shared" si="11"/>
        <v>757</v>
      </c>
      <c r="ACD1" s="26">
        <f t="shared" si="11"/>
        <v>758</v>
      </c>
      <c r="ACE1" s="26">
        <f t="shared" si="11"/>
        <v>759</v>
      </c>
      <c r="ACF1" s="26">
        <f t="shared" si="11"/>
        <v>760</v>
      </c>
      <c r="ACG1" s="26">
        <f t="shared" si="11"/>
        <v>761</v>
      </c>
      <c r="ACH1" s="26">
        <f t="shared" si="11"/>
        <v>762</v>
      </c>
      <c r="ACI1" s="26">
        <f t="shared" si="11"/>
        <v>763</v>
      </c>
      <c r="ACJ1" s="26">
        <f t="shared" si="11"/>
        <v>764</v>
      </c>
      <c r="ACK1" s="26">
        <f t="shared" si="11"/>
        <v>765</v>
      </c>
      <c r="ACL1" s="26">
        <f t="shared" si="11"/>
        <v>766</v>
      </c>
      <c r="ACM1" s="26">
        <f t="shared" si="11"/>
        <v>767</v>
      </c>
      <c r="ACN1" s="26">
        <f t="shared" si="11"/>
        <v>768</v>
      </c>
      <c r="ACO1" s="26">
        <f t="shared" si="11"/>
        <v>769</v>
      </c>
      <c r="ACP1" s="26">
        <f t="shared" si="11"/>
        <v>770</v>
      </c>
      <c r="ACQ1" s="26">
        <f t="shared" ref="ACQ1:AFB1" si="12">ACP1+1</f>
        <v>771</v>
      </c>
      <c r="ACR1" s="26">
        <f t="shared" si="12"/>
        <v>772</v>
      </c>
      <c r="ACS1" s="26">
        <f t="shared" si="12"/>
        <v>773</v>
      </c>
      <c r="ACT1" s="26">
        <f t="shared" si="12"/>
        <v>774</v>
      </c>
      <c r="ACU1" s="26">
        <f t="shared" si="12"/>
        <v>775</v>
      </c>
      <c r="ACV1" s="26">
        <f t="shared" si="12"/>
        <v>776</v>
      </c>
      <c r="ACW1" s="26">
        <f t="shared" si="12"/>
        <v>777</v>
      </c>
      <c r="ACX1" s="26">
        <f t="shared" si="12"/>
        <v>778</v>
      </c>
      <c r="ACY1" s="26">
        <f t="shared" si="12"/>
        <v>779</v>
      </c>
      <c r="ACZ1" s="26">
        <f t="shared" si="12"/>
        <v>780</v>
      </c>
      <c r="ADA1" s="26">
        <f t="shared" si="12"/>
        <v>781</v>
      </c>
      <c r="ADB1" s="26">
        <f t="shared" si="12"/>
        <v>782</v>
      </c>
      <c r="ADC1" s="26">
        <f t="shared" si="12"/>
        <v>783</v>
      </c>
      <c r="ADD1" s="26">
        <f t="shared" si="12"/>
        <v>784</v>
      </c>
      <c r="ADE1" s="26">
        <f t="shared" si="12"/>
        <v>785</v>
      </c>
      <c r="ADF1" s="26">
        <f t="shared" si="12"/>
        <v>786</v>
      </c>
      <c r="ADG1" s="26">
        <f t="shared" si="12"/>
        <v>787</v>
      </c>
      <c r="ADH1" s="26">
        <f t="shared" si="12"/>
        <v>788</v>
      </c>
      <c r="ADI1" s="26">
        <f t="shared" si="12"/>
        <v>789</v>
      </c>
      <c r="ADJ1" s="26">
        <f t="shared" si="12"/>
        <v>790</v>
      </c>
      <c r="ADK1" s="26">
        <f t="shared" si="12"/>
        <v>791</v>
      </c>
      <c r="ADL1" s="26">
        <f t="shared" si="12"/>
        <v>792</v>
      </c>
      <c r="ADM1" s="26">
        <f t="shared" si="12"/>
        <v>793</v>
      </c>
      <c r="ADN1" s="26">
        <f t="shared" si="12"/>
        <v>794</v>
      </c>
      <c r="ADO1" s="26">
        <f t="shared" si="12"/>
        <v>795</v>
      </c>
      <c r="ADP1" s="26">
        <f t="shared" si="12"/>
        <v>796</v>
      </c>
      <c r="ADQ1" s="26">
        <f t="shared" si="12"/>
        <v>797</v>
      </c>
      <c r="ADR1" s="26">
        <f t="shared" si="12"/>
        <v>798</v>
      </c>
      <c r="ADS1" s="26">
        <f t="shared" si="12"/>
        <v>799</v>
      </c>
      <c r="ADT1" s="26">
        <f t="shared" si="12"/>
        <v>800</v>
      </c>
      <c r="ADU1" s="26">
        <f t="shared" si="12"/>
        <v>801</v>
      </c>
      <c r="ADV1" s="26">
        <f t="shared" si="12"/>
        <v>802</v>
      </c>
      <c r="ADW1" s="26">
        <f t="shared" si="12"/>
        <v>803</v>
      </c>
      <c r="ADX1" s="26">
        <f t="shared" si="12"/>
        <v>804</v>
      </c>
      <c r="ADY1" s="26">
        <f t="shared" si="12"/>
        <v>805</v>
      </c>
      <c r="ADZ1" s="26">
        <f t="shared" si="12"/>
        <v>806</v>
      </c>
      <c r="AEA1" s="26">
        <f t="shared" si="12"/>
        <v>807</v>
      </c>
      <c r="AEB1" s="26">
        <f t="shared" si="12"/>
        <v>808</v>
      </c>
      <c r="AEC1" s="26">
        <f t="shared" si="12"/>
        <v>809</v>
      </c>
      <c r="AED1" s="26">
        <f t="shared" si="12"/>
        <v>810</v>
      </c>
      <c r="AEE1" s="26">
        <f t="shared" si="12"/>
        <v>811</v>
      </c>
      <c r="AEF1" s="26">
        <f t="shared" si="12"/>
        <v>812</v>
      </c>
      <c r="AEG1" s="26">
        <f t="shared" si="12"/>
        <v>813</v>
      </c>
      <c r="AEH1" s="26">
        <f t="shared" si="12"/>
        <v>814</v>
      </c>
      <c r="AEI1" s="26">
        <f t="shared" si="12"/>
        <v>815</v>
      </c>
      <c r="AEJ1" s="26">
        <f t="shared" si="12"/>
        <v>816</v>
      </c>
      <c r="AEK1" s="26">
        <f t="shared" si="12"/>
        <v>817</v>
      </c>
      <c r="AEL1" s="26">
        <f t="shared" si="12"/>
        <v>818</v>
      </c>
      <c r="AEM1" s="26">
        <f t="shared" si="12"/>
        <v>819</v>
      </c>
      <c r="AEN1" s="26">
        <f t="shared" si="12"/>
        <v>820</v>
      </c>
      <c r="AEO1" s="26">
        <f t="shared" si="12"/>
        <v>821</v>
      </c>
      <c r="AEP1" s="26">
        <f t="shared" si="12"/>
        <v>822</v>
      </c>
      <c r="AEQ1" s="26">
        <f t="shared" si="12"/>
        <v>823</v>
      </c>
      <c r="AER1" s="26">
        <f t="shared" si="12"/>
        <v>824</v>
      </c>
      <c r="AES1" s="26">
        <f t="shared" si="12"/>
        <v>825</v>
      </c>
      <c r="AET1" s="26">
        <f t="shared" si="12"/>
        <v>826</v>
      </c>
      <c r="AEU1" s="26">
        <f t="shared" si="12"/>
        <v>827</v>
      </c>
      <c r="AEV1" s="26">
        <f t="shared" si="12"/>
        <v>828</v>
      </c>
      <c r="AEW1" s="26">
        <f t="shared" si="12"/>
        <v>829</v>
      </c>
      <c r="AEX1" s="26">
        <f t="shared" si="12"/>
        <v>830</v>
      </c>
      <c r="AEY1" s="26">
        <f t="shared" si="12"/>
        <v>831</v>
      </c>
      <c r="AEZ1" s="26">
        <f t="shared" si="12"/>
        <v>832</v>
      </c>
      <c r="AFA1" s="26">
        <f t="shared" si="12"/>
        <v>833</v>
      </c>
      <c r="AFB1" s="26">
        <f t="shared" si="12"/>
        <v>834</v>
      </c>
      <c r="AFC1" s="26">
        <f t="shared" ref="AFC1:AHN1" si="13">AFB1+1</f>
        <v>835</v>
      </c>
      <c r="AFD1" s="26">
        <f t="shared" si="13"/>
        <v>836</v>
      </c>
      <c r="AFE1" s="26">
        <f t="shared" si="13"/>
        <v>837</v>
      </c>
      <c r="AFF1" s="26">
        <f t="shared" si="13"/>
        <v>838</v>
      </c>
      <c r="AFG1" s="26">
        <f t="shared" si="13"/>
        <v>839</v>
      </c>
      <c r="AFH1" s="26">
        <f t="shared" si="13"/>
        <v>840</v>
      </c>
      <c r="AFI1" s="26">
        <f t="shared" si="13"/>
        <v>841</v>
      </c>
      <c r="AFJ1" s="26">
        <f t="shared" si="13"/>
        <v>842</v>
      </c>
      <c r="AFK1" s="26">
        <f t="shared" si="13"/>
        <v>843</v>
      </c>
      <c r="AFL1" s="26">
        <f t="shared" si="13"/>
        <v>844</v>
      </c>
      <c r="AFM1" s="26">
        <f t="shared" si="13"/>
        <v>845</v>
      </c>
      <c r="AFN1" s="26">
        <f t="shared" si="13"/>
        <v>846</v>
      </c>
      <c r="AFO1" s="26">
        <f t="shared" si="13"/>
        <v>847</v>
      </c>
      <c r="AFP1" s="26">
        <f t="shared" si="13"/>
        <v>848</v>
      </c>
      <c r="AFQ1" s="26">
        <f t="shared" si="13"/>
        <v>849</v>
      </c>
      <c r="AFR1" s="26">
        <f t="shared" si="13"/>
        <v>850</v>
      </c>
      <c r="AFS1" s="26">
        <f t="shared" si="13"/>
        <v>851</v>
      </c>
      <c r="AFT1" s="26">
        <f t="shared" si="13"/>
        <v>852</v>
      </c>
      <c r="AFU1" s="26">
        <f t="shared" si="13"/>
        <v>853</v>
      </c>
      <c r="AFV1" s="26">
        <f t="shared" si="13"/>
        <v>854</v>
      </c>
      <c r="AFW1" s="26">
        <f t="shared" si="13"/>
        <v>855</v>
      </c>
      <c r="AFX1" s="26">
        <f t="shared" si="13"/>
        <v>856</v>
      </c>
      <c r="AFY1" s="26">
        <f t="shared" si="13"/>
        <v>857</v>
      </c>
      <c r="AFZ1" s="26">
        <f t="shared" si="13"/>
        <v>858</v>
      </c>
      <c r="AGA1" s="26">
        <f t="shared" si="13"/>
        <v>859</v>
      </c>
      <c r="AGB1" s="26">
        <f t="shared" si="13"/>
        <v>860</v>
      </c>
      <c r="AGC1" s="26">
        <f t="shared" si="13"/>
        <v>861</v>
      </c>
      <c r="AGD1" s="26">
        <f t="shared" si="13"/>
        <v>862</v>
      </c>
      <c r="AGE1" s="26">
        <f t="shared" si="13"/>
        <v>863</v>
      </c>
      <c r="AGF1" s="26">
        <f t="shared" si="13"/>
        <v>864</v>
      </c>
      <c r="AGG1" s="26">
        <f t="shared" si="13"/>
        <v>865</v>
      </c>
      <c r="AGH1" s="26">
        <f t="shared" si="13"/>
        <v>866</v>
      </c>
      <c r="AGI1" s="26">
        <f t="shared" si="13"/>
        <v>867</v>
      </c>
      <c r="AGJ1" s="26">
        <f t="shared" si="13"/>
        <v>868</v>
      </c>
      <c r="AGK1" s="26">
        <f t="shared" si="13"/>
        <v>869</v>
      </c>
      <c r="AGL1" s="26">
        <f t="shared" si="13"/>
        <v>870</v>
      </c>
      <c r="AGM1" s="26">
        <f t="shared" si="13"/>
        <v>871</v>
      </c>
      <c r="AGN1" s="26">
        <f t="shared" si="13"/>
        <v>872</v>
      </c>
      <c r="AGO1" s="26">
        <f t="shared" si="13"/>
        <v>873</v>
      </c>
      <c r="AGP1" s="26">
        <f t="shared" si="13"/>
        <v>874</v>
      </c>
      <c r="AGQ1" s="26">
        <f t="shared" si="13"/>
        <v>875</v>
      </c>
      <c r="AGR1" s="26">
        <f t="shared" si="13"/>
        <v>876</v>
      </c>
      <c r="AGS1" s="26">
        <f t="shared" si="13"/>
        <v>877</v>
      </c>
      <c r="AGT1" s="26">
        <f t="shared" si="13"/>
        <v>878</v>
      </c>
      <c r="AGU1" s="26">
        <f t="shared" si="13"/>
        <v>879</v>
      </c>
      <c r="AGV1" s="26">
        <f t="shared" si="13"/>
        <v>880</v>
      </c>
      <c r="AGW1" s="26">
        <f t="shared" si="13"/>
        <v>881</v>
      </c>
      <c r="AGX1" s="26">
        <f t="shared" si="13"/>
        <v>882</v>
      </c>
      <c r="AGY1" s="26">
        <f t="shared" si="13"/>
        <v>883</v>
      </c>
      <c r="AGZ1" s="26">
        <f t="shared" si="13"/>
        <v>884</v>
      </c>
      <c r="AHA1" s="26">
        <f t="shared" si="13"/>
        <v>885</v>
      </c>
      <c r="AHB1" s="26">
        <f t="shared" si="13"/>
        <v>886</v>
      </c>
      <c r="AHC1" s="26">
        <f t="shared" si="13"/>
        <v>887</v>
      </c>
      <c r="AHD1" s="26">
        <f t="shared" si="13"/>
        <v>888</v>
      </c>
      <c r="AHE1" s="26">
        <f t="shared" si="13"/>
        <v>889</v>
      </c>
      <c r="AHF1" s="26">
        <f t="shared" si="13"/>
        <v>890</v>
      </c>
      <c r="AHG1" s="26">
        <f t="shared" si="13"/>
        <v>891</v>
      </c>
      <c r="AHH1" s="26">
        <f t="shared" si="13"/>
        <v>892</v>
      </c>
      <c r="AHI1" s="26">
        <f t="shared" si="13"/>
        <v>893</v>
      </c>
      <c r="AHJ1" s="26">
        <f t="shared" si="13"/>
        <v>894</v>
      </c>
      <c r="AHK1" s="26">
        <f t="shared" si="13"/>
        <v>895</v>
      </c>
      <c r="AHL1" s="26">
        <f t="shared" si="13"/>
        <v>896</v>
      </c>
      <c r="AHM1" s="26">
        <f t="shared" si="13"/>
        <v>897</v>
      </c>
      <c r="AHN1" s="26">
        <f t="shared" si="13"/>
        <v>898</v>
      </c>
      <c r="AHO1" s="26">
        <f t="shared" ref="AHO1:AJZ1" si="14">AHN1+1</f>
        <v>899</v>
      </c>
      <c r="AHP1" s="26">
        <f t="shared" si="14"/>
        <v>900</v>
      </c>
      <c r="AHQ1" s="26">
        <f t="shared" si="14"/>
        <v>901</v>
      </c>
      <c r="AHR1" s="26">
        <f t="shared" si="14"/>
        <v>902</v>
      </c>
      <c r="AHS1" s="26">
        <f t="shared" si="14"/>
        <v>903</v>
      </c>
      <c r="AHT1" s="26">
        <f t="shared" si="14"/>
        <v>904</v>
      </c>
      <c r="AHU1" s="26">
        <f t="shared" si="14"/>
        <v>905</v>
      </c>
      <c r="AHV1" s="26">
        <f t="shared" si="14"/>
        <v>906</v>
      </c>
      <c r="AHW1" s="26">
        <f t="shared" si="14"/>
        <v>907</v>
      </c>
      <c r="AHX1" s="26">
        <f t="shared" si="14"/>
        <v>908</v>
      </c>
      <c r="AHY1" s="26">
        <f t="shared" si="14"/>
        <v>909</v>
      </c>
      <c r="AHZ1" s="26">
        <f t="shared" si="14"/>
        <v>910</v>
      </c>
      <c r="AIA1" s="26">
        <f t="shared" si="14"/>
        <v>911</v>
      </c>
      <c r="AIB1" s="26">
        <f t="shared" si="14"/>
        <v>912</v>
      </c>
      <c r="AIC1" s="26">
        <f t="shared" si="14"/>
        <v>913</v>
      </c>
      <c r="AID1" s="26">
        <f t="shared" si="14"/>
        <v>914</v>
      </c>
      <c r="AIE1" s="26">
        <f t="shared" si="14"/>
        <v>915</v>
      </c>
      <c r="AIF1" s="26">
        <f t="shared" si="14"/>
        <v>916</v>
      </c>
      <c r="AIG1" s="26">
        <f t="shared" si="14"/>
        <v>917</v>
      </c>
      <c r="AIH1" s="26">
        <f t="shared" si="14"/>
        <v>918</v>
      </c>
      <c r="AII1" s="26">
        <f t="shared" si="14"/>
        <v>919</v>
      </c>
      <c r="AIJ1" s="26">
        <f t="shared" si="14"/>
        <v>920</v>
      </c>
      <c r="AIK1" s="26">
        <f t="shared" si="14"/>
        <v>921</v>
      </c>
      <c r="AIL1" s="26">
        <f t="shared" si="14"/>
        <v>922</v>
      </c>
      <c r="AIM1" s="26">
        <f t="shared" si="14"/>
        <v>923</v>
      </c>
      <c r="AIN1" s="26">
        <f t="shared" si="14"/>
        <v>924</v>
      </c>
      <c r="AIO1" s="26">
        <f t="shared" si="14"/>
        <v>925</v>
      </c>
      <c r="AIP1" s="26">
        <f t="shared" si="14"/>
        <v>926</v>
      </c>
      <c r="AIQ1" s="26">
        <f t="shared" si="14"/>
        <v>927</v>
      </c>
      <c r="AIR1" s="26">
        <f t="shared" si="14"/>
        <v>928</v>
      </c>
      <c r="AIS1" s="26">
        <f t="shared" si="14"/>
        <v>929</v>
      </c>
      <c r="AIT1" s="26">
        <f t="shared" si="14"/>
        <v>930</v>
      </c>
      <c r="AIU1" s="26">
        <f t="shared" si="14"/>
        <v>931</v>
      </c>
      <c r="AIV1" s="26">
        <f t="shared" si="14"/>
        <v>932</v>
      </c>
      <c r="AIW1" s="26">
        <f t="shared" si="14"/>
        <v>933</v>
      </c>
      <c r="AIX1" s="26">
        <f t="shared" si="14"/>
        <v>934</v>
      </c>
      <c r="AIY1" s="26">
        <f t="shared" si="14"/>
        <v>935</v>
      </c>
      <c r="AIZ1" s="26">
        <f t="shared" si="14"/>
        <v>936</v>
      </c>
      <c r="AJA1" s="26">
        <f t="shared" si="14"/>
        <v>937</v>
      </c>
      <c r="AJB1" s="26">
        <f t="shared" si="14"/>
        <v>938</v>
      </c>
      <c r="AJC1" s="26">
        <f t="shared" si="14"/>
        <v>939</v>
      </c>
      <c r="AJD1" s="26">
        <f t="shared" si="14"/>
        <v>940</v>
      </c>
      <c r="AJE1" s="26">
        <f t="shared" si="14"/>
        <v>941</v>
      </c>
      <c r="AJF1" s="26">
        <f t="shared" si="14"/>
        <v>942</v>
      </c>
      <c r="AJG1" s="26">
        <f t="shared" si="14"/>
        <v>943</v>
      </c>
      <c r="AJH1" s="26">
        <f t="shared" si="14"/>
        <v>944</v>
      </c>
      <c r="AJI1" s="26">
        <f t="shared" si="14"/>
        <v>945</v>
      </c>
      <c r="AJJ1" s="26">
        <f t="shared" si="14"/>
        <v>946</v>
      </c>
      <c r="AJK1" s="26">
        <f t="shared" si="14"/>
        <v>947</v>
      </c>
      <c r="AJL1" s="26">
        <f t="shared" si="14"/>
        <v>948</v>
      </c>
      <c r="AJM1" s="26">
        <f t="shared" si="14"/>
        <v>949</v>
      </c>
      <c r="AJN1" s="26">
        <f t="shared" si="14"/>
        <v>950</v>
      </c>
      <c r="AJO1" s="26">
        <f t="shared" si="14"/>
        <v>951</v>
      </c>
      <c r="AJP1" s="26">
        <f t="shared" si="14"/>
        <v>952</v>
      </c>
      <c r="AJQ1" s="26">
        <f t="shared" si="14"/>
        <v>953</v>
      </c>
      <c r="AJR1" s="26">
        <f t="shared" si="14"/>
        <v>954</v>
      </c>
      <c r="AJS1" s="26">
        <f t="shared" si="14"/>
        <v>955</v>
      </c>
      <c r="AJT1" s="26">
        <f t="shared" si="14"/>
        <v>956</v>
      </c>
      <c r="AJU1" s="26">
        <f t="shared" si="14"/>
        <v>957</v>
      </c>
      <c r="AJV1" s="26">
        <f t="shared" si="14"/>
        <v>958</v>
      </c>
      <c r="AJW1" s="26">
        <f t="shared" si="14"/>
        <v>959</v>
      </c>
      <c r="AJX1" s="26">
        <f t="shared" si="14"/>
        <v>960</v>
      </c>
      <c r="AJY1" s="26">
        <f t="shared" si="14"/>
        <v>961</v>
      </c>
      <c r="AJZ1" s="26">
        <f t="shared" si="14"/>
        <v>962</v>
      </c>
      <c r="AKA1" s="26">
        <f t="shared" ref="AKA1:AML1" si="15">AJZ1+1</f>
        <v>963</v>
      </c>
      <c r="AKB1" s="26">
        <f t="shared" si="15"/>
        <v>964</v>
      </c>
      <c r="AKC1" s="26">
        <f t="shared" si="15"/>
        <v>965</v>
      </c>
      <c r="AKD1" s="26">
        <f t="shared" si="15"/>
        <v>966</v>
      </c>
      <c r="AKE1" s="26">
        <f t="shared" si="15"/>
        <v>967</v>
      </c>
      <c r="AKF1" s="26">
        <f t="shared" si="15"/>
        <v>968</v>
      </c>
      <c r="AKG1" s="26">
        <f t="shared" si="15"/>
        <v>969</v>
      </c>
      <c r="AKH1" s="26">
        <f t="shared" si="15"/>
        <v>970</v>
      </c>
      <c r="AKI1" s="26">
        <f t="shared" si="15"/>
        <v>971</v>
      </c>
      <c r="AKJ1" s="26">
        <f t="shared" si="15"/>
        <v>972</v>
      </c>
      <c r="AKK1" s="26">
        <f t="shared" si="15"/>
        <v>973</v>
      </c>
      <c r="AKL1" s="26">
        <f t="shared" si="15"/>
        <v>974</v>
      </c>
      <c r="AKM1" s="26">
        <f t="shared" si="15"/>
        <v>975</v>
      </c>
      <c r="AKN1" s="26">
        <f t="shared" si="15"/>
        <v>976</v>
      </c>
      <c r="AKO1" s="26">
        <f t="shared" si="15"/>
        <v>977</v>
      </c>
      <c r="AKP1" s="26">
        <f t="shared" si="15"/>
        <v>978</v>
      </c>
      <c r="AKQ1" s="26">
        <f t="shared" si="15"/>
        <v>979</v>
      </c>
      <c r="AKR1" s="26">
        <f t="shared" si="15"/>
        <v>980</v>
      </c>
      <c r="AKS1" s="26">
        <f t="shared" si="15"/>
        <v>981</v>
      </c>
      <c r="AKT1" s="26">
        <f t="shared" si="15"/>
        <v>982</v>
      </c>
      <c r="AKU1" s="26">
        <f t="shared" si="15"/>
        <v>983</v>
      </c>
      <c r="AKV1" s="26">
        <f t="shared" si="15"/>
        <v>984</v>
      </c>
      <c r="AKW1" s="26">
        <f t="shared" si="15"/>
        <v>985</v>
      </c>
      <c r="AKX1" s="26">
        <f t="shared" si="15"/>
        <v>986</v>
      </c>
      <c r="AKY1" s="26">
        <f t="shared" si="15"/>
        <v>987</v>
      </c>
      <c r="AKZ1" s="26">
        <f t="shared" si="15"/>
        <v>988</v>
      </c>
      <c r="ALA1" s="26">
        <f t="shared" si="15"/>
        <v>989</v>
      </c>
      <c r="ALB1" s="26">
        <f t="shared" si="15"/>
        <v>990</v>
      </c>
      <c r="ALC1" s="26">
        <f t="shared" si="15"/>
        <v>991</v>
      </c>
      <c r="ALD1" s="26">
        <f t="shared" si="15"/>
        <v>992</v>
      </c>
      <c r="ALE1" s="26">
        <f t="shared" si="15"/>
        <v>993</v>
      </c>
      <c r="ALF1" s="26">
        <f t="shared" si="15"/>
        <v>994</v>
      </c>
      <c r="ALG1" s="26">
        <f t="shared" si="15"/>
        <v>995</v>
      </c>
      <c r="ALH1" s="26">
        <f t="shared" si="15"/>
        <v>996</v>
      </c>
      <c r="ALI1" s="26">
        <f t="shared" si="15"/>
        <v>997</v>
      </c>
      <c r="ALJ1" s="26">
        <f t="shared" si="15"/>
        <v>998</v>
      </c>
      <c r="ALK1" s="26">
        <f t="shared" si="15"/>
        <v>999</v>
      </c>
      <c r="ALL1" s="26">
        <f t="shared" si="15"/>
        <v>1000</v>
      </c>
      <c r="ALM1" s="26">
        <f t="shared" si="15"/>
        <v>1001</v>
      </c>
      <c r="ALN1" s="26">
        <f t="shared" si="15"/>
        <v>1002</v>
      </c>
      <c r="ALO1" s="26">
        <f t="shared" si="15"/>
        <v>1003</v>
      </c>
      <c r="ALP1" s="26">
        <f t="shared" si="15"/>
        <v>1004</v>
      </c>
      <c r="ALQ1" s="26">
        <f t="shared" si="15"/>
        <v>1005</v>
      </c>
      <c r="ALR1" s="26">
        <f t="shared" si="15"/>
        <v>1006</v>
      </c>
      <c r="ALS1" s="26">
        <f t="shared" si="15"/>
        <v>1007</v>
      </c>
      <c r="ALT1" s="26">
        <f t="shared" si="15"/>
        <v>1008</v>
      </c>
      <c r="ALU1" s="26">
        <f t="shared" si="15"/>
        <v>1009</v>
      </c>
      <c r="ALV1" s="26">
        <f t="shared" si="15"/>
        <v>1010</v>
      </c>
      <c r="ALW1" s="26">
        <f t="shared" si="15"/>
        <v>1011</v>
      </c>
      <c r="ALX1" s="26">
        <f t="shared" si="15"/>
        <v>1012</v>
      </c>
      <c r="ALY1" s="26">
        <f t="shared" si="15"/>
        <v>1013</v>
      </c>
      <c r="ALZ1" s="26">
        <f t="shared" si="15"/>
        <v>1014</v>
      </c>
      <c r="AMA1" s="26">
        <f t="shared" si="15"/>
        <v>1015</v>
      </c>
      <c r="AMB1" s="26">
        <f t="shared" si="15"/>
        <v>1016</v>
      </c>
      <c r="AMC1" s="26">
        <f t="shared" si="15"/>
        <v>1017</v>
      </c>
      <c r="AMD1" s="26">
        <f t="shared" si="15"/>
        <v>1018</v>
      </c>
      <c r="AME1" s="26">
        <f t="shared" si="15"/>
        <v>1019</v>
      </c>
      <c r="AMF1" s="26">
        <f t="shared" si="15"/>
        <v>1020</v>
      </c>
      <c r="AMG1" s="26">
        <f t="shared" si="15"/>
        <v>1021</v>
      </c>
      <c r="AMH1" s="26">
        <f t="shared" si="15"/>
        <v>1022</v>
      </c>
      <c r="AMI1" s="26">
        <f t="shared" si="15"/>
        <v>1023</v>
      </c>
      <c r="AMJ1" s="26">
        <f t="shared" si="15"/>
        <v>1024</v>
      </c>
      <c r="AMK1" s="26">
        <f t="shared" si="15"/>
        <v>1025</v>
      </c>
      <c r="AML1" s="26">
        <f t="shared" si="15"/>
        <v>1026</v>
      </c>
      <c r="AMM1" s="26">
        <f t="shared" ref="AMM1:AOX1" si="16">AML1+1</f>
        <v>1027</v>
      </c>
      <c r="AMN1" s="26">
        <f t="shared" si="16"/>
        <v>1028</v>
      </c>
      <c r="AMO1" s="26">
        <f t="shared" si="16"/>
        <v>1029</v>
      </c>
      <c r="AMP1" s="26">
        <f t="shared" si="16"/>
        <v>1030</v>
      </c>
      <c r="AMQ1" s="26">
        <f t="shared" si="16"/>
        <v>1031</v>
      </c>
      <c r="AMR1" s="26">
        <f t="shared" si="16"/>
        <v>1032</v>
      </c>
      <c r="AMS1" s="26">
        <f t="shared" si="16"/>
        <v>1033</v>
      </c>
      <c r="AMT1" s="26">
        <f t="shared" si="16"/>
        <v>1034</v>
      </c>
      <c r="AMU1" s="26">
        <f t="shared" si="16"/>
        <v>1035</v>
      </c>
      <c r="AMV1" s="26">
        <f t="shared" si="16"/>
        <v>1036</v>
      </c>
      <c r="AMW1" s="26">
        <f t="shared" si="16"/>
        <v>1037</v>
      </c>
      <c r="AMX1" s="26">
        <f t="shared" si="16"/>
        <v>1038</v>
      </c>
      <c r="AMY1" s="26">
        <f t="shared" si="16"/>
        <v>1039</v>
      </c>
      <c r="AMZ1" s="26">
        <f t="shared" si="16"/>
        <v>1040</v>
      </c>
      <c r="ANA1" s="26">
        <f t="shared" si="16"/>
        <v>1041</v>
      </c>
      <c r="ANB1" s="26">
        <f t="shared" si="16"/>
        <v>1042</v>
      </c>
      <c r="ANC1" s="26">
        <f t="shared" si="16"/>
        <v>1043</v>
      </c>
      <c r="AND1" s="26">
        <f t="shared" si="16"/>
        <v>1044</v>
      </c>
      <c r="ANE1" s="26">
        <f t="shared" si="16"/>
        <v>1045</v>
      </c>
      <c r="ANF1" s="26">
        <f t="shared" si="16"/>
        <v>1046</v>
      </c>
      <c r="ANG1" s="26">
        <f t="shared" si="16"/>
        <v>1047</v>
      </c>
      <c r="ANH1" s="26">
        <f t="shared" si="16"/>
        <v>1048</v>
      </c>
      <c r="ANI1" s="26">
        <f t="shared" si="16"/>
        <v>1049</v>
      </c>
      <c r="ANJ1" s="26">
        <f t="shared" si="16"/>
        <v>1050</v>
      </c>
      <c r="ANK1" s="26">
        <f t="shared" si="16"/>
        <v>1051</v>
      </c>
      <c r="ANL1" s="26">
        <f t="shared" si="16"/>
        <v>1052</v>
      </c>
      <c r="ANM1" s="26">
        <f t="shared" si="16"/>
        <v>1053</v>
      </c>
      <c r="ANN1" s="26">
        <f t="shared" si="16"/>
        <v>1054</v>
      </c>
      <c r="ANO1" s="26">
        <f t="shared" si="16"/>
        <v>1055</v>
      </c>
      <c r="ANP1" s="26">
        <f t="shared" si="16"/>
        <v>1056</v>
      </c>
      <c r="ANQ1" s="26">
        <f t="shared" si="16"/>
        <v>1057</v>
      </c>
      <c r="ANR1" s="26">
        <f t="shared" si="16"/>
        <v>1058</v>
      </c>
      <c r="ANS1" s="26">
        <f t="shared" si="16"/>
        <v>1059</v>
      </c>
      <c r="ANT1" s="26">
        <f t="shared" si="16"/>
        <v>1060</v>
      </c>
      <c r="ANU1" s="26">
        <f t="shared" si="16"/>
        <v>1061</v>
      </c>
      <c r="ANV1" s="26">
        <f t="shared" si="16"/>
        <v>1062</v>
      </c>
      <c r="ANW1" s="26">
        <f t="shared" si="16"/>
        <v>1063</v>
      </c>
      <c r="ANX1" s="26">
        <f t="shared" si="16"/>
        <v>1064</v>
      </c>
      <c r="ANY1" s="26">
        <f t="shared" si="16"/>
        <v>1065</v>
      </c>
      <c r="ANZ1" s="26">
        <f t="shared" si="16"/>
        <v>1066</v>
      </c>
      <c r="AOA1" s="26">
        <f t="shared" si="16"/>
        <v>1067</v>
      </c>
      <c r="AOB1" s="26">
        <f t="shared" si="16"/>
        <v>1068</v>
      </c>
      <c r="AOC1" s="26">
        <f t="shared" si="16"/>
        <v>1069</v>
      </c>
      <c r="AOD1" s="26">
        <f t="shared" si="16"/>
        <v>1070</v>
      </c>
      <c r="AOE1" s="26">
        <f t="shared" si="16"/>
        <v>1071</v>
      </c>
      <c r="AOF1" s="26">
        <f t="shared" si="16"/>
        <v>1072</v>
      </c>
      <c r="AOG1" s="26">
        <f t="shared" si="16"/>
        <v>1073</v>
      </c>
      <c r="AOH1" s="26">
        <f t="shared" si="16"/>
        <v>1074</v>
      </c>
      <c r="AOI1" s="26">
        <f t="shared" si="16"/>
        <v>1075</v>
      </c>
      <c r="AOJ1" s="26">
        <f t="shared" si="16"/>
        <v>1076</v>
      </c>
      <c r="AOK1" s="26">
        <f t="shared" si="16"/>
        <v>1077</v>
      </c>
      <c r="AOL1" s="26">
        <f t="shared" si="16"/>
        <v>1078</v>
      </c>
      <c r="AOM1" s="26">
        <f t="shared" si="16"/>
        <v>1079</v>
      </c>
      <c r="AON1" s="26">
        <f t="shared" si="16"/>
        <v>1080</v>
      </c>
      <c r="AOO1" s="26">
        <f t="shared" si="16"/>
        <v>1081</v>
      </c>
      <c r="AOP1" s="26">
        <f t="shared" si="16"/>
        <v>1082</v>
      </c>
      <c r="AOQ1" s="26">
        <f t="shared" si="16"/>
        <v>1083</v>
      </c>
      <c r="AOR1" s="26">
        <f t="shared" si="16"/>
        <v>1084</v>
      </c>
      <c r="AOS1" s="26">
        <f t="shared" si="16"/>
        <v>1085</v>
      </c>
      <c r="AOT1" s="26">
        <f t="shared" si="16"/>
        <v>1086</v>
      </c>
      <c r="AOU1" s="26">
        <f t="shared" si="16"/>
        <v>1087</v>
      </c>
      <c r="AOV1" s="26">
        <f t="shared" si="16"/>
        <v>1088</v>
      </c>
      <c r="AOW1" s="26">
        <f t="shared" si="16"/>
        <v>1089</v>
      </c>
      <c r="AOX1" s="26">
        <f t="shared" si="16"/>
        <v>1090</v>
      </c>
      <c r="AOY1" s="26">
        <f t="shared" ref="AOY1:ARJ1" si="17">AOX1+1</f>
        <v>1091</v>
      </c>
      <c r="AOZ1" s="26">
        <f t="shared" si="17"/>
        <v>1092</v>
      </c>
      <c r="APA1" s="26">
        <f t="shared" si="17"/>
        <v>1093</v>
      </c>
      <c r="APB1" s="26">
        <f t="shared" si="17"/>
        <v>1094</v>
      </c>
      <c r="APC1" s="26">
        <f t="shared" si="17"/>
        <v>1095</v>
      </c>
      <c r="APD1" s="26">
        <f t="shared" si="17"/>
        <v>1096</v>
      </c>
      <c r="APE1" s="26">
        <f t="shared" si="17"/>
        <v>1097</v>
      </c>
      <c r="APF1" s="26">
        <f t="shared" si="17"/>
        <v>1098</v>
      </c>
      <c r="APG1" s="26">
        <f t="shared" si="17"/>
        <v>1099</v>
      </c>
      <c r="APH1" s="26">
        <f t="shared" si="17"/>
        <v>1100</v>
      </c>
      <c r="API1" s="26">
        <f t="shared" si="17"/>
        <v>1101</v>
      </c>
      <c r="APJ1" s="26">
        <f t="shared" si="17"/>
        <v>1102</v>
      </c>
      <c r="APK1" s="26">
        <f t="shared" si="17"/>
        <v>1103</v>
      </c>
      <c r="APL1" s="26">
        <f t="shared" si="17"/>
        <v>1104</v>
      </c>
      <c r="APM1" s="26">
        <f t="shared" si="17"/>
        <v>1105</v>
      </c>
      <c r="APN1" s="26">
        <f t="shared" si="17"/>
        <v>1106</v>
      </c>
      <c r="APO1" s="26">
        <f t="shared" si="17"/>
        <v>1107</v>
      </c>
      <c r="APP1" s="26">
        <f t="shared" si="17"/>
        <v>1108</v>
      </c>
      <c r="APQ1" s="26">
        <f t="shared" si="17"/>
        <v>1109</v>
      </c>
      <c r="APR1" s="26">
        <f t="shared" si="17"/>
        <v>1110</v>
      </c>
      <c r="APS1" s="26">
        <f t="shared" si="17"/>
        <v>1111</v>
      </c>
      <c r="APT1" s="26">
        <f t="shared" si="17"/>
        <v>1112</v>
      </c>
      <c r="APU1" s="26">
        <f t="shared" si="17"/>
        <v>1113</v>
      </c>
      <c r="APV1" s="26">
        <f t="shared" si="17"/>
        <v>1114</v>
      </c>
      <c r="APW1" s="26">
        <f t="shared" si="17"/>
        <v>1115</v>
      </c>
      <c r="APX1" s="26">
        <f t="shared" si="17"/>
        <v>1116</v>
      </c>
      <c r="APY1" s="26">
        <f t="shared" si="17"/>
        <v>1117</v>
      </c>
      <c r="APZ1" s="26">
        <f t="shared" si="17"/>
        <v>1118</v>
      </c>
      <c r="AQA1" s="26">
        <f t="shared" si="17"/>
        <v>1119</v>
      </c>
      <c r="AQB1" s="26">
        <f t="shared" si="17"/>
        <v>1120</v>
      </c>
      <c r="AQC1" s="26">
        <f t="shared" si="17"/>
        <v>1121</v>
      </c>
      <c r="AQD1" s="26">
        <f t="shared" si="17"/>
        <v>1122</v>
      </c>
      <c r="AQE1" s="26">
        <f t="shared" si="17"/>
        <v>1123</v>
      </c>
      <c r="AQF1" s="26">
        <f t="shared" si="17"/>
        <v>1124</v>
      </c>
      <c r="AQG1" s="26">
        <f t="shared" si="17"/>
        <v>1125</v>
      </c>
      <c r="AQH1" s="26">
        <f t="shared" si="17"/>
        <v>1126</v>
      </c>
      <c r="AQI1" s="26">
        <f t="shared" si="17"/>
        <v>1127</v>
      </c>
      <c r="AQJ1" s="26">
        <f t="shared" si="17"/>
        <v>1128</v>
      </c>
      <c r="AQK1" s="26">
        <f t="shared" si="17"/>
        <v>1129</v>
      </c>
      <c r="AQL1" s="26">
        <f t="shared" si="17"/>
        <v>1130</v>
      </c>
      <c r="AQM1" s="26">
        <f t="shared" si="17"/>
        <v>1131</v>
      </c>
      <c r="AQN1" s="26">
        <f t="shared" si="17"/>
        <v>1132</v>
      </c>
      <c r="AQO1" s="26">
        <f t="shared" si="17"/>
        <v>1133</v>
      </c>
      <c r="AQP1" s="26">
        <f t="shared" si="17"/>
        <v>1134</v>
      </c>
      <c r="AQQ1" s="26">
        <f t="shared" si="17"/>
        <v>1135</v>
      </c>
      <c r="AQR1" s="26">
        <f t="shared" si="17"/>
        <v>1136</v>
      </c>
      <c r="AQS1" s="26">
        <f t="shared" si="17"/>
        <v>1137</v>
      </c>
      <c r="AQT1" s="26">
        <f t="shared" si="17"/>
        <v>1138</v>
      </c>
      <c r="AQU1" s="26">
        <f t="shared" si="17"/>
        <v>1139</v>
      </c>
      <c r="AQV1" s="26">
        <f t="shared" si="17"/>
        <v>1140</v>
      </c>
      <c r="AQW1" s="26">
        <f t="shared" si="17"/>
        <v>1141</v>
      </c>
      <c r="AQX1" s="26">
        <f t="shared" si="17"/>
        <v>1142</v>
      </c>
      <c r="AQY1" s="26">
        <f t="shared" si="17"/>
        <v>1143</v>
      </c>
      <c r="AQZ1" s="26">
        <f t="shared" si="17"/>
        <v>1144</v>
      </c>
      <c r="ARA1" s="26">
        <f t="shared" si="17"/>
        <v>1145</v>
      </c>
      <c r="ARB1" s="26">
        <f t="shared" si="17"/>
        <v>1146</v>
      </c>
      <c r="ARC1" s="26">
        <f t="shared" si="17"/>
        <v>1147</v>
      </c>
      <c r="ARD1" s="26">
        <f t="shared" si="17"/>
        <v>1148</v>
      </c>
      <c r="ARE1" s="26">
        <f t="shared" si="17"/>
        <v>1149</v>
      </c>
      <c r="ARF1" s="26">
        <f t="shared" si="17"/>
        <v>1150</v>
      </c>
      <c r="ARG1" s="26">
        <f t="shared" si="17"/>
        <v>1151</v>
      </c>
      <c r="ARH1" s="26">
        <f t="shared" si="17"/>
        <v>1152</v>
      </c>
      <c r="ARI1" s="26">
        <f t="shared" si="17"/>
        <v>1153</v>
      </c>
      <c r="ARJ1" s="26">
        <f t="shared" si="17"/>
        <v>1154</v>
      </c>
      <c r="ARK1" s="26">
        <f t="shared" ref="ARK1:ATV1" si="18">ARJ1+1</f>
        <v>1155</v>
      </c>
      <c r="ARL1" s="26">
        <f t="shared" si="18"/>
        <v>1156</v>
      </c>
      <c r="ARM1" s="26">
        <f t="shared" si="18"/>
        <v>1157</v>
      </c>
      <c r="ARN1" s="26">
        <f t="shared" si="18"/>
        <v>1158</v>
      </c>
      <c r="ARO1" s="26">
        <f t="shared" si="18"/>
        <v>1159</v>
      </c>
      <c r="ARP1" s="26">
        <f t="shared" si="18"/>
        <v>1160</v>
      </c>
      <c r="ARQ1" s="26">
        <f t="shared" si="18"/>
        <v>1161</v>
      </c>
      <c r="ARR1" s="26">
        <f t="shared" si="18"/>
        <v>1162</v>
      </c>
      <c r="ARS1" s="26">
        <f t="shared" si="18"/>
        <v>1163</v>
      </c>
      <c r="ART1" s="26">
        <f t="shared" si="18"/>
        <v>1164</v>
      </c>
      <c r="ARU1" s="26">
        <f t="shared" si="18"/>
        <v>1165</v>
      </c>
      <c r="ARV1" s="26">
        <f t="shared" si="18"/>
        <v>1166</v>
      </c>
      <c r="ARW1" s="26">
        <f t="shared" si="18"/>
        <v>1167</v>
      </c>
      <c r="ARX1" s="26">
        <f t="shared" si="18"/>
        <v>1168</v>
      </c>
      <c r="ARY1" s="26">
        <f t="shared" si="18"/>
        <v>1169</v>
      </c>
      <c r="ARZ1" s="26">
        <f t="shared" si="18"/>
        <v>1170</v>
      </c>
      <c r="ASA1" s="26">
        <f t="shared" si="18"/>
        <v>1171</v>
      </c>
      <c r="ASB1" s="26">
        <f t="shared" si="18"/>
        <v>1172</v>
      </c>
      <c r="ASC1" s="26">
        <f t="shared" si="18"/>
        <v>1173</v>
      </c>
      <c r="ASD1" s="26">
        <f t="shared" si="18"/>
        <v>1174</v>
      </c>
      <c r="ASE1" s="26">
        <f t="shared" si="18"/>
        <v>1175</v>
      </c>
      <c r="ASF1" s="26">
        <f t="shared" si="18"/>
        <v>1176</v>
      </c>
      <c r="ASG1" s="26">
        <f t="shared" si="18"/>
        <v>1177</v>
      </c>
      <c r="ASH1" s="26">
        <f t="shared" si="18"/>
        <v>1178</v>
      </c>
      <c r="ASI1" s="26">
        <f t="shared" si="18"/>
        <v>1179</v>
      </c>
      <c r="ASJ1" s="26">
        <f t="shared" si="18"/>
        <v>1180</v>
      </c>
      <c r="ASK1" s="26">
        <f t="shared" si="18"/>
        <v>1181</v>
      </c>
      <c r="ASL1" s="26">
        <f t="shared" si="18"/>
        <v>1182</v>
      </c>
      <c r="ASM1" s="26">
        <f t="shared" si="18"/>
        <v>1183</v>
      </c>
      <c r="ASN1" s="26">
        <f t="shared" si="18"/>
        <v>1184</v>
      </c>
      <c r="ASO1" s="26">
        <f t="shared" si="18"/>
        <v>1185</v>
      </c>
      <c r="ASP1" s="26">
        <f t="shared" si="18"/>
        <v>1186</v>
      </c>
      <c r="ASQ1" s="26">
        <f t="shared" si="18"/>
        <v>1187</v>
      </c>
      <c r="ASR1" s="26">
        <f t="shared" si="18"/>
        <v>1188</v>
      </c>
      <c r="ASS1" s="26">
        <f t="shared" si="18"/>
        <v>1189</v>
      </c>
      <c r="AST1" s="26">
        <f t="shared" si="18"/>
        <v>1190</v>
      </c>
      <c r="ASU1" s="26">
        <f t="shared" si="18"/>
        <v>1191</v>
      </c>
      <c r="ASV1" s="26">
        <f t="shared" si="18"/>
        <v>1192</v>
      </c>
      <c r="ASW1" s="26">
        <f t="shared" si="18"/>
        <v>1193</v>
      </c>
      <c r="ASX1" s="26">
        <f t="shared" si="18"/>
        <v>1194</v>
      </c>
      <c r="ASY1" s="26">
        <f t="shared" si="18"/>
        <v>1195</v>
      </c>
      <c r="ASZ1" s="26">
        <f t="shared" si="18"/>
        <v>1196</v>
      </c>
      <c r="ATA1" s="26">
        <f t="shared" si="18"/>
        <v>1197</v>
      </c>
      <c r="ATB1" s="26">
        <f t="shared" si="18"/>
        <v>1198</v>
      </c>
      <c r="ATC1" s="26">
        <f t="shared" si="18"/>
        <v>1199</v>
      </c>
      <c r="ATD1" s="26">
        <f t="shared" si="18"/>
        <v>1200</v>
      </c>
      <c r="ATE1" s="26">
        <f t="shared" si="18"/>
        <v>1201</v>
      </c>
      <c r="ATF1" s="26">
        <f t="shared" si="18"/>
        <v>1202</v>
      </c>
      <c r="ATG1" s="26">
        <f t="shared" si="18"/>
        <v>1203</v>
      </c>
      <c r="ATH1" s="26">
        <f t="shared" si="18"/>
        <v>1204</v>
      </c>
      <c r="ATI1" s="26">
        <f t="shared" si="18"/>
        <v>1205</v>
      </c>
      <c r="ATJ1" s="26">
        <f t="shared" si="18"/>
        <v>1206</v>
      </c>
      <c r="ATK1" s="26">
        <f t="shared" si="18"/>
        <v>1207</v>
      </c>
      <c r="ATL1" s="26">
        <f t="shared" si="18"/>
        <v>1208</v>
      </c>
      <c r="ATM1" s="26">
        <f t="shared" si="18"/>
        <v>1209</v>
      </c>
      <c r="ATN1" s="26">
        <f t="shared" si="18"/>
        <v>1210</v>
      </c>
      <c r="ATO1" s="26">
        <f t="shared" si="18"/>
        <v>1211</v>
      </c>
      <c r="ATP1" s="26">
        <f t="shared" si="18"/>
        <v>1212</v>
      </c>
      <c r="ATQ1" s="26">
        <f t="shared" si="18"/>
        <v>1213</v>
      </c>
      <c r="ATR1" s="26">
        <f t="shared" si="18"/>
        <v>1214</v>
      </c>
      <c r="ATS1" s="26">
        <f t="shared" si="18"/>
        <v>1215</v>
      </c>
      <c r="ATT1" s="26">
        <f t="shared" si="18"/>
        <v>1216</v>
      </c>
      <c r="ATU1" s="26">
        <f t="shared" si="18"/>
        <v>1217</v>
      </c>
      <c r="ATV1" s="26">
        <f t="shared" si="18"/>
        <v>1218</v>
      </c>
      <c r="ATW1" s="26">
        <f t="shared" ref="ATW1:AWH1" si="19">ATV1+1</f>
        <v>1219</v>
      </c>
      <c r="ATX1" s="26">
        <f t="shared" si="19"/>
        <v>1220</v>
      </c>
      <c r="ATY1" s="26">
        <f t="shared" si="19"/>
        <v>1221</v>
      </c>
      <c r="ATZ1" s="26">
        <f t="shared" si="19"/>
        <v>1222</v>
      </c>
      <c r="AUA1" s="26">
        <f t="shared" si="19"/>
        <v>1223</v>
      </c>
      <c r="AUB1" s="26">
        <f t="shared" si="19"/>
        <v>1224</v>
      </c>
      <c r="AUC1" s="26">
        <f t="shared" si="19"/>
        <v>1225</v>
      </c>
      <c r="AUD1" s="26">
        <f t="shared" si="19"/>
        <v>1226</v>
      </c>
      <c r="AUE1" s="26">
        <f t="shared" si="19"/>
        <v>1227</v>
      </c>
      <c r="AUF1" s="26">
        <f t="shared" si="19"/>
        <v>1228</v>
      </c>
      <c r="AUG1" s="26">
        <f t="shared" si="19"/>
        <v>1229</v>
      </c>
      <c r="AUH1" s="26">
        <f t="shared" si="19"/>
        <v>1230</v>
      </c>
      <c r="AUI1" s="26">
        <f t="shared" si="19"/>
        <v>1231</v>
      </c>
      <c r="AUJ1" s="26">
        <f t="shared" si="19"/>
        <v>1232</v>
      </c>
      <c r="AUK1" s="26">
        <f t="shared" si="19"/>
        <v>1233</v>
      </c>
      <c r="AUL1" s="26">
        <f t="shared" si="19"/>
        <v>1234</v>
      </c>
      <c r="AUM1" s="26">
        <f t="shared" si="19"/>
        <v>1235</v>
      </c>
      <c r="AUN1" s="26">
        <f t="shared" si="19"/>
        <v>1236</v>
      </c>
      <c r="AUO1" s="26">
        <f t="shared" si="19"/>
        <v>1237</v>
      </c>
      <c r="AUP1" s="26">
        <f t="shared" si="19"/>
        <v>1238</v>
      </c>
      <c r="AUQ1" s="26">
        <f t="shared" si="19"/>
        <v>1239</v>
      </c>
      <c r="AUR1" s="26">
        <f t="shared" si="19"/>
        <v>1240</v>
      </c>
      <c r="AUS1" s="26">
        <f t="shared" si="19"/>
        <v>1241</v>
      </c>
      <c r="AUT1" s="26">
        <f t="shared" si="19"/>
        <v>1242</v>
      </c>
      <c r="AUU1" s="26">
        <f t="shared" si="19"/>
        <v>1243</v>
      </c>
      <c r="AUV1" s="26">
        <f t="shared" si="19"/>
        <v>1244</v>
      </c>
      <c r="AUW1" s="26">
        <f t="shared" si="19"/>
        <v>1245</v>
      </c>
      <c r="AUX1" s="26">
        <f t="shared" si="19"/>
        <v>1246</v>
      </c>
      <c r="AUY1" s="26">
        <f t="shared" si="19"/>
        <v>1247</v>
      </c>
      <c r="AUZ1" s="26">
        <f t="shared" si="19"/>
        <v>1248</v>
      </c>
      <c r="AVA1" s="26">
        <f t="shared" si="19"/>
        <v>1249</v>
      </c>
      <c r="AVB1" s="26">
        <f t="shared" si="19"/>
        <v>1250</v>
      </c>
      <c r="AVC1" s="26">
        <f t="shared" si="19"/>
        <v>1251</v>
      </c>
      <c r="AVD1" s="26">
        <f t="shared" si="19"/>
        <v>1252</v>
      </c>
      <c r="AVE1" s="26">
        <f t="shared" si="19"/>
        <v>1253</v>
      </c>
      <c r="AVF1" s="26">
        <f t="shared" si="19"/>
        <v>1254</v>
      </c>
      <c r="AVG1" s="26">
        <f t="shared" si="19"/>
        <v>1255</v>
      </c>
      <c r="AVH1" s="26">
        <f t="shared" si="19"/>
        <v>1256</v>
      </c>
      <c r="AVI1" s="26">
        <f t="shared" si="19"/>
        <v>1257</v>
      </c>
      <c r="AVJ1" s="26">
        <f t="shared" si="19"/>
        <v>1258</v>
      </c>
      <c r="AVK1" s="26">
        <f t="shared" si="19"/>
        <v>1259</v>
      </c>
      <c r="AVL1" s="26">
        <f t="shared" si="19"/>
        <v>1260</v>
      </c>
      <c r="AVM1" s="26">
        <f t="shared" si="19"/>
        <v>1261</v>
      </c>
      <c r="AVN1" s="26">
        <f t="shared" si="19"/>
        <v>1262</v>
      </c>
      <c r="AVO1" s="26">
        <f t="shared" si="19"/>
        <v>1263</v>
      </c>
      <c r="AVP1" s="26">
        <f t="shared" si="19"/>
        <v>1264</v>
      </c>
      <c r="AVQ1" s="26">
        <f t="shared" si="19"/>
        <v>1265</v>
      </c>
      <c r="AVR1" s="26">
        <f t="shared" si="19"/>
        <v>1266</v>
      </c>
      <c r="AVS1" s="26">
        <f t="shared" si="19"/>
        <v>1267</v>
      </c>
      <c r="AVT1" s="26">
        <f t="shared" si="19"/>
        <v>1268</v>
      </c>
      <c r="AVU1" s="26">
        <f t="shared" si="19"/>
        <v>1269</v>
      </c>
      <c r="AVV1" s="26">
        <f t="shared" si="19"/>
        <v>1270</v>
      </c>
      <c r="AVW1" s="26">
        <f t="shared" si="19"/>
        <v>1271</v>
      </c>
      <c r="AVX1" s="26">
        <f t="shared" si="19"/>
        <v>1272</v>
      </c>
      <c r="AVY1" s="26">
        <f t="shared" si="19"/>
        <v>1273</v>
      </c>
      <c r="AVZ1" s="26">
        <f t="shared" si="19"/>
        <v>1274</v>
      </c>
      <c r="AWA1" s="26">
        <f t="shared" si="19"/>
        <v>1275</v>
      </c>
      <c r="AWB1" s="26">
        <f t="shared" si="19"/>
        <v>1276</v>
      </c>
      <c r="AWC1" s="26">
        <f t="shared" si="19"/>
        <v>1277</v>
      </c>
      <c r="AWD1" s="26">
        <f t="shared" si="19"/>
        <v>1278</v>
      </c>
      <c r="AWE1" s="26">
        <f t="shared" si="19"/>
        <v>1279</v>
      </c>
      <c r="AWF1" s="26">
        <f t="shared" si="19"/>
        <v>1280</v>
      </c>
      <c r="AWG1" s="26">
        <f t="shared" si="19"/>
        <v>1281</v>
      </c>
      <c r="AWH1" s="26">
        <f t="shared" si="19"/>
        <v>1282</v>
      </c>
      <c r="AWI1" s="26">
        <f t="shared" ref="AWI1:AYT1" si="20">AWH1+1</f>
        <v>1283</v>
      </c>
      <c r="AWJ1" s="26">
        <f t="shared" si="20"/>
        <v>1284</v>
      </c>
      <c r="AWK1" s="26">
        <f t="shared" si="20"/>
        <v>1285</v>
      </c>
      <c r="AWL1" s="26">
        <f t="shared" si="20"/>
        <v>1286</v>
      </c>
      <c r="AWM1" s="26">
        <f t="shared" si="20"/>
        <v>1287</v>
      </c>
      <c r="AWN1" s="26">
        <f t="shared" si="20"/>
        <v>1288</v>
      </c>
      <c r="AWO1" s="26">
        <f t="shared" si="20"/>
        <v>1289</v>
      </c>
      <c r="AWP1" s="26">
        <f t="shared" si="20"/>
        <v>1290</v>
      </c>
      <c r="AWQ1" s="26">
        <f t="shared" si="20"/>
        <v>1291</v>
      </c>
      <c r="AWR1" s="26">
        <f t="shared" si="20"/>
        <v>1292</v>
      </c>
      <c r="AWS1" s="26">
        <f t="shared" si="20"/>
        <v>1293</v>
      </c>
      <c r="AWT1" s="26">
        <f t="shared" si="20"/>
        <v>1294</v>
      </c>
      <c r="AWU1" s="26">
        <f t="shared" si="20"/>
        <v>1295</v>
      </c>
      <c r="AWV1" s="26">
        <f t="shared" si="20"/>
        <v>1296</v>
      </c>
      <c r="AWW1" s="26">
        <f t="shared" si="20"/>
        <v>1297</v>
      </c>
      <c r="AWX1" s="26">
        <f t="shared" si="20"/>
        <v>1298</v>
      </c>
      <c r="AWY1" s="26">
        <f t="shared" si="20"/>
        <v>1299</v>
      </c>
      <c r="AWZ1" s="26">
        <f t="shared" si="20"/>
        <v>1300</v>
      </c>
      <c r="AXA1" s="26">
        <f t="shared" si="20"/>
        <v>1301</v>
      </c>
      <c r="AXB1" s="26">
        <f t="shared" si="20"/>
        <v>1302</v>
      </c>
      <c r="AXC1" s="26">
        <f t="shared" si="20"/>
        <v>1303</v>
      </c>
      <c r="AXD1" s="26">
        <f t="shared" si="20"/>
        <v>1304</v>
      </c>
      <c r="AXE1" s="26">
        <f t="shared" si="20"/>
        <v>1305</v>
      </c>
      <c r="AXF1" s="26">
        <f t="shared" si="20"/>
        <v>1306</v>
      </c>
      <c r="AXG1" s="26">
        <f t="shared" si="20"/>
        <v>1307</v>
      </c>
      <c r="AXH1" s="26">
        <f t="shared" si="20"/>
        <v>1308</v>
      </c>
      <c r="AXI1" s="26">
        <f t="shared" si="20"/>
        <v>1309</v>
      </c>
      <c r="AXJ1" s="26">
        <f t="shared" si="20"/>
        <v>1310</v>
      </c>
      <c r="AXK1" s="26">
        <f t="shared" si="20"/>
        <v>1311</v>
      </c>
      <c r="AXL1" s="26">
        <f t="shared" si="20"/>
        <v>1312</v>
      </c>
      <c r="AXM1" s="26">
        <f t="shared" si="20"/>
        <v>1313</v>
      </c>
      <c r="AXN1" s="26">
        <f t="shared" si="20"/>
        <v>1314</v>
      </c>
      <c r="AXO1" s="26">
        <f t="shared" si="20"/>
        <v>1315</v>
      </c>
      <c r="AXP1" s="26">
        <f t="shared" si="20"/>
        <v>1316</v>
      </c>
      <c r="AXQ1" s="26">
        <f t="shared" si="20"/>
        <v>1317</v>
      </c>
      <c r="AXR1" s="26">
        <f t="shared" si="20"/>
        <v>1318</v>
      </c>
      <c r="AXS1" s="26">
        <f t="shared" si="20"/>
        <v>1319</v>
      </c>
      <c r="AXT1" s="26">
        <f t="shared" si="20"/>
        <v>1320</v>
      </c>
      <c r="AXU1" s="26">
        <f t="shared" si="20"/>
        <v>1321</v>
      </c>
      <c r="AXV1" s="26">
        <f t="shared" si="20"/>
        <v>1322</v>
      </c>
      <c r="AXW1" s="26">
        <f t="shared" si="20"/>
        <v>1323</v>
      </c>
      <c r="AXX1" s="26">
        <f t="shared" si="20"/>
        <v>1324</v>
      </c>
      <c r="AXY1" s="26">
        <f t="shared" si="20"/>
        <v>1325</v>
      </c>
      <c r="AXZ1" s="26">
        <f t="shared" si="20"/>
        <v>1326</v>
      </c>
      <c r="AYA1" s="26">
        <f t="shared" si="20"/>
        <v>1327</v>
      </c>
      <c r="AYB1" s="26">
        <f t="shared" si="20"/>
        <v>1328</v>
      </c>
      <c r="AYC1" s="26">
        <f t="shared" si="20"/>
        <v>1329</v>
      </c>
      <c r="AYD1" s="26">
        <f t="shared" si="20"/>
        <v>1330</v>
      </c>
      <c r="AYE1" s="26">
        <f t="shared" si="20"/>
        <v>1331</v>
      </c>
      <c r="AYF1" s="26">
        <f t="shared" si="20"/>
        <v>1332</v>
      </c>
      <c r="AYG1" s="26">
        <f t="shared" si="20"/>
        <v>1333</v>
      </c>
      <c r="AYH1" s="26">
        <f t="shared" si="20"/>
        <v>1334</v>
      </c>
      <c r="AYI1" s="26">
        <f t="shared" si="20"/>
        <v>1335</v>
      </c>
      <c r="AYJ1" s="26">
        <f t="shared" si="20"/>
        <v>1336</v>
      </c>
      <c r="AYK1" s="26">
        <f t="shared" si="20"/>
        <v>1337</v>
      </c>
      <c r="AYL1" s="26">
        <f t="shared" si="20"/>
        <v>1338</v>
      </c>
      <c r="AYM1" s="26">
        <f t="shared" si="20"/>
        <v>1339</v>
      </c>
      <c r="AYN1" s="26">
        <f t="shared" si="20"/>
        <v>1340</v>
      </c>
      <c r="AYO1" s="26">
        <f t="shared" si="20"/>
        <v>1341</v>
      </c>
      <c r="AYP1" s="26">
        <f t="shared" si="20"/>
        <v>1342</v>
      </c>
      <c r="AYQ1" s="26">
        <f t="shared" si="20"/>
        <v>1343</v>
      </c>
      <c r="AYR1" s="26">
        <f t="shared" si="20"/>
        <v>1344</v>
      </c>
      <c r="AYS1" s="26">
        <f t="shared" si="20"/>
        <v>1345</v>
      </c>
      <c r="AYT1" s="26">
        <f t="shared" si="20"/>
        <v>1346</v>
      </c>
      <c r="AYU1" s="26">
        <f t="shared" ref="AYU1:BBF1" si="21">AYT1+1</f>
        <v>1347</v>
      </c>
      <c r="AYV1" s="26">
        <f t="shared" si="21"/>
        <v>1348</v>
      </c>
      <c r="AYW1" s="26">
        <f t="shared" si="21"/>
        <v>1349</v>
      </c>
      <c r="AYX1" s="26">
        <f t="shared" si="21"/>
        <v>1350</v>
      </c>
      <c r="AYY1" s="26">
        <f t="shared" si="21"/>
        <v>1351</v>
      </c>
      <c r="AYZ1" s="26">
        <f t="shared" si="21"/>
        <v>1352</v>
      </c>
      <c r="AZA1" s="26">
        <f t="shared" si="21"/>
        <v>1353</v>
      </c>
      <c r="AZB1" s="26">
        <f t="shared" si="21"/>
        <v>1354</v>
      </c>
      <c r="AZC1" s="26">
        <f t="shared" si="21"/>
        <v>1355</v>
      </c>
      <c r="AZD1" s="26">
        <f t="shared" si="21"/>
        <v>1356</v>
      </c>
      <c r="AZE1" s="26">
        <f t="shared" si="21"/>
        <v>1357</v>
      </c>
      <c r="AZF1" s="26">
        <f t="shared" si="21"/>
        <v>1358</v>
      </c>
      <c r="AZG1" s="26">
        <f t="shared" si="21"/>
        <v>1359</v>
      </c>
      <c r="AZH1" s="26">
        <f t="shared" si="21"/>
        <v>1360</v>
      </c>
      <c r="AZI1" s="26">
        <f t="shared" si="21"/>
        <v>1361</v>
      </c>
      <c r="AZJ1" s="26">
        <f t="shared" si="21"/>
        <v>1362</v>
      </c>
      <c r="AZK1" s="26">
        <f t="shared" si="21"/>
        <v>1363</v>
      </c>
      <c r="AZL1" s="26">
        <f t="shared" si="21"/>
        <v>1364</v>
      </c>
      <c r="AZM1" s="26">
        <f t="shared" si="21"/>
        <v>1365</v>
      </c>
      <c r="AZN1" s="26">
        <f t="shared" si="21"/>
        <v>1366</v>
      </c>
      <c r="AZO1" s="26">
        <f t="shared" si="21"/>
        <v>1367</v>
      </c>
      <c r="AZP1" s="26">
        <f t="shared" si="21"/>
        <v>1368</v>
      </c>
      <c r="AZQ1" s="26">
        <f t="shared" si="21"/>
        <v>1369</v>
      </c>
      <c r="AZR1" s="26">
        <f t="shared" si="21"/>
        <v>1370</v>
      </c>
      <c r="AZS1" s="26">
        <f t="shared" si="21"/>
        <v>1371</v>
      </c>
      <c r="AZT1" s="26">
        <f t="shared" si="21"/>
        <v>1372</v>
      </c>
      <c r="AZU1" s="26">
        <f t="shared" si="21"/>
        <v>1373</v>
      </c>
      <c r="AZV1" s="26">
        <f t="shared" si="21"/>
        <v>1374</v>
      </c>
      <c r="AZW1" s="26">
        <f t="shared" si="21"/>
        <v>1375</v>
      </c>
      <c r="AZX1" s="26">
        <f t="shared" si="21"/>
        <v>1376</v>
      </c>
      <c r="AZY1" s="26">
        <f t="shared" si="21"/>
        <v>1377</v>
      </c>
      <c r="AZZ1" s="26">
        <f t="shared" si="21"/>
        <v>1378</v>
      </c>
      <c r="BAA1" s="26">
        <f t="shared" si="21"/>
        <v>1379</v>
      </c>
      <c r="BAB1" s="26">
        <f t="shared" si="21"/>
        <v>1380</v>
      </c>
      <c r="BAC1" s="26">
        <f t="shared" si="21"/>
        <v>1381</v>
      </c>
      <c r="BAD1" s="26">
        <f t="shared" si="21"/>
        <v>1382</v>
      </c>
      <c r="BAE1" s="26">
        <f t="shared" si="21"/>
        <v>1383</v>
      </c>
      <c r="BAF1" s="26">
        <f t="shared" si="21"/>
        <v>1384</v>
      </c>
      <c r="BAG1" s="26">
        <f t="shared" si="21"/>
        <v>1385</v>
      </c>
      <c r="BAH1" s="26">
        <f t="shared" si="21"/>
        <v>1386</v>
      </c>
      <c r="BAI1" s="26">
        <f t="shared" si="21"/>
        <v>1387</v>
      </c>
      <c r="BAJ1" s="26">
        <f t="shared" si="21"/>
        <v>1388</v>
      </c>
      <c r="BAK1" s="26">
        <f t="shared" si="21"/>
        <v>1389</v>
      </c>
      <c r="BAL1" s="26">
        <f t="shared" si="21"/>
        <v>1390</v>
      </c>
      <c r="BAM1" s="26">
        <f t="shared" si="21"/>
        <v>1391</v>
      </c>
      <c r="BAN1" s="26">
        <f t="shared" si="21"/>
        <v>1392</v>
      </c>
      <c r="BAO1" s="26">
        <f t="shared" si="21"/>
        <v>1393</v>
      </c>
      <c r="BAP1" s="26">
        <f t="shared" si="21"/>
        <v>1394</v>
      </c>
      <c r="BAQ1" s="26">
        <f t="shared" si="21"/>
        <v>1395</v>
      </c>
      <c r="BAR1" s="26">
        <f t="shared" si="21"/>
        <v>1396</v>
      </c>
      <c r="BAS1" s="26">
        <f t="shared" si="21"/>
        <v>1397</v>
      </c>
      <c r="BAT1" s="26">
        <f t="shared" si="21"/>
        <v>1398</v>
      </c>
      <c r="BAU1" s="26">
        <f t="shared" si="21"/>
        <v>1399</v>
      </c>
      <c r="BAV1" s="26">
        <f t="shared" si="21"/>
        <v>1400</v>
      </c>
      <c r="BAW1" s="26">
        <f t="shared" si="21"/>
        <v>1401</v>
      </c>
      <c r="BAX1" s="26">
        <f t="shared" si="21"/>
        <v>1402</v>
      </c>
      <c r="BAY1" s="26">
        <f t="shared" si="21"/>
        <v>1403</v>
      </c>
      <c r="BAZ1" s="26">
        <f t="shared" si="21"/>
        <v>1404</v>
      </c>
      <c r="BBA1" s="26">
        <f t="shared" si="21"/>
        <v>1405</v>
      </c>
      <c r="BBB1" s="26">
        <f t="shared" si="21"/>
        <v>1406</v>
      </c>
      <c r="BBC1" s="26">
        <f t="shared" si="21"/>
        <v>1407</v>
      </c>
      <c r="BBD1" s="26">
        <f t="shared" si="21"/>
        <v>1408</v>
      </c>
      <c r="BBE1" s="26">
        <f t="shared" si="21"/>
        <v>1409</v>
      </c>
      <c r="BBF1" s="26">
        <f t="shared" si="21"/>
        <v>1410</v>
      </c>
      <c r="BBG1" s="26">
        <f t="shared" ref="BBG1:BDR1" si="22">BBF1+1</f>
        <v>1411</v>
      </c>
      <c r="BBH1" s="26">
        <f t="shared" si="22"/>
        <v>1412</v>
      </c>
      <c r="BBI1" s="26">
        <f t="shared" si="22"/>
        <v>1413</v>
      </c>
      <c r="BBJ1" s="26">
        <f t="shared" si="22"/>
        <v>1414</v>
      </c>
      <c r="BBK1" s="26">
        <f t="shared" si="22"/>
        <v>1415</v>
      </c>
      <c r="BBL1" s="26">
        <f t="shared" si="22"/>
        <v>1416</v>
      </c>
      <c r="BBM1" s="26">
        <f t="shared" si="22"/>
        <v>1417</v>
      </c>
      <c r="BBN1" s="26">
        <f t="shared" si="22"/>
        <v>1418</v>
      </c>
      <c r="BBO1" s="26">
        <f t="shared" si="22"/>
        <v>1419</v>
      </c>
      <c r="BBP1" s="26">
        <f t="shared" si="22"/>
        <v>1420</v>
      </c>
      <c r="BBQ1" s="26">
        <f t="shared" si="22"/>
        <v>1421</v>
      </c>
      <c r="BBR1" s="26">
        <f t="shared" si="22"/>
        <v>1422</v>
      </c>
      <c r="BBS1" s="26">
        <f t="shared" si="22"/>
        <v>1423</v>
      </c>
      <c r="BBT1" s="26">
        <f t="shared" si="22"/>
        <v>1424</v>
      </c>
      <c r="BBU1" s="26">
        <f t="shared" si="22"/>
        <v>1425</v>
      </c>
      <c r="BBV1" s="26">
        <f t="shared" si="22"/>
        <v>1426</v>
      </c>
      <c r="BBW1" s="26">
        <f t="shared" si="22"/>
        <v>1427</v>
      </c>
      <c r="BBX1" s="26">
        <f t="shared" si="22"/>
        <v>1428</v>
      </c>
      <c r="BBY1" s="26">
        <f t="shared" si="22"/>
        <v>1429</v>
      </c>
      <c r="BBZ1" s="26">
        <f t="shared" si="22"/>
        <v>1430</v>
      </c>
      <c r="BCA1" s="26">
        <f t="shared" si="22"/>
        <v>1431</v>
      </c>
      <c r="BCB1" s="26">
        <f t="shared" si="22"/>
        <v>1432</v>
      </c>
      <c r="BCC1" s="26">
        <f t="shared" si="22"/>
        <v>1433</v>
      </c>
      <c r="BCD1" s="26">
        <f t="shared" si="22"/>
        <v>1434</v>
      </c>
      <c r="BCE1" s="26">
        <f t="shared" si="22"/>
        <v>1435</v>
      </c>
      <c r="BCF1" s="26">
        <f t="shared" si="22"/>
        <v>1436</v>
      </c>
      <c r="BCG1" s="26">
        <f t="shared" si="22"/>
        <v>1437</v>
      </c>
      <c r="BCH1" s="26">
        <f t="shared" si="22"/>
        <v>1438</v>
      </c>
      <c r="BCI1" s="26">
        <f t="shared" si="22"/>
        <v>1439</v>
      </c>
      <c r="BCJ1" s="26">
        <f t="shared" si="22"/>
        <v>1440</v>
      </c>
      <c r="BCK1" s="26">
        <f t="shared" si="22"/>
        <v>1441</v>
      </c>
      <c r="BCL1" s="26">
        <f t="shared" si="22"/>
        <v>1442</v>
      </c>
      <c r="BCM1" s="26">
        <f t="shared" si="22"/>
        <v>1443</v>
      </c>
      <c r="BCN1" s="26">
        <f t="shared" si="22"/>
        <v>1444</v>
      </c>
      <c r="BCO1" s="26">
        <f t="shared" si="22"/>
        <v>1445</v>
      </c>
      <c r="BCP1" s="26">
        <f t="shared" si="22"/>
        <v>1446</v>
      </c>
      <c r="BCQ1" s="26">
        <f t="shared" si="22"/>
        <v>1447</v>
      </c>
      <c r="BCR1" s="26">
        <f t="shared" si="22"/>
        <v>1448</v>
      </c>
      <c r="BCS1" s="26">
        <f t="shared" si="22"/>
        <v>1449</v>
      </c>
      <c r="BCT1" s="26">
        <f t="shared" si="22"/>
        <v>1450</v>
      </c>
      <c r="BCU1" s="26">
        <f t="shared" si="22"/>
        <v>1451</v>
      </c>
      <c r="BCV1" s="26">
        <f t="shared" si="22"/>
        <v>1452</v>
      </c>
      <c r="BCW1" s="26">
        <f t="shared" si="22"/>
        <v>1453</v>
      </c>
      <c r="BCX1" s="26">
        <f t="shared" si="22"/>
        <v>1454</v>
      </c>
      <c r="BCY1" s="26">
        <f t="shared" si="22"/>
        <v>1455</v>
      </c>
      <c r="BCZ1" s="26">
        <f t="shared" si="22"/>
        <v>1456</v>
      </c>
      <c r="BDA1" s="26">
        <f t="shared" si="22"/>
        <v>1457</v>
      </c>
      <c r="BDB1" s="26">
        <f t="shared" si="22"/>
        <v>1458</v>
      </c>
      <c r="BDC1" s="26">
        <f t="shared" si="22"/>
        <v>1459</v>
      </c>
      <c r="BDD1" s="26">
        <f t="shared" si="22"/>
        <v>1460</v>
      </c>
      <c r="BDE1" s="26">
        <f t="shared" si="22"/>
        <v>1461</v>
      </c>
      <c r="BDF1" s="26">
        <f t="shared" si="22"/>
        <v>1462</v>
      </c>
      <c r="BDG1" s="26">
        <f t="shared" si="22"/>
        <v>1463</v>
      </c>
      <c r="BDH1" s="26">
        <f t="shared" si="22"/>
        <v>1464</v>
      </c>
      <c r="BDI1" s="26">
        <f t="shared" si="22"/>
        <v>1465</v>
      </c>
      <c r="BDJ1" s="26">
        <f t="shared" si="22"/>
        <v>1466</v>
      </c>
      <c r="BDK1" s="26">
        <f t="shared" si="22"/>
        <v>1467</v>
      </c>
      <c r="BDL1" s="26">
        <f t="shared" si="22"/>
        <v>1468</v>
      </c>
      <c r="BDM1" s="26">
        <f t="shared" si="22"/>
        <v>1469</v>
      </c>
      <c r="BDN1" s="26">
        <f t="shared" si="22"/>
        <v>1470</v>
      </c>
      <c r="BDO1" s="26">
        <f t="shared" si="22"/>
        <v>1471</v>
      </c>
      <c r="BDP1" s="26">
        <f t="shared" si="22"/>
        <v>1472</v>
      </c>
      <c r="BDQ1" s="26">
        <f t="shared" si="22"/>
        <v>1473</v>
      </c>
      <c r="BDR1" s="26">
        <f t="shared" si="22"/>
        <v>1474</v>
      </c>
      <c r="BDS1" s="26">
        <f t="shared" ref="BDS1:BGD1" si="23">BDR1+1</f>
        <v>1475</v>
      </c>
      <c r="BDT1" s="26">
        <f t="shared" si="23"/>
        <v>1476</v>
      </c>
      <c r="BDU1" s="26">
        <f t="shared" si="23"/>
        <v>1477</v>
      </c>
      <c r="BDV1" s="26">
        <f t="shared" si="23"/>
        <v>1478</v>
      </c>
      <c r="BDW1" s="26">
        <f t="shared" si="23"/>
        <v>1479</v>
      </c>
      <c r="BDX1" s="26">
        <f t="shared" si="23"/>
        <v>1480</v>
      </c>
      <c r="BDY1" s="26">
        <f t="shared" si="23"/>
        <v>1481</v>
      </c>
      <c r="BDZ1" s="26">
        <f t="shared" si="23"/>
        <v>1482</v>
      </c>
      <c r="BEA1" s="26">
        <f t="shared" si="23"/>
        <v>1483</v>
      </c>
      <c r="BEB1" s="26">
        <f t="shared" si="23"/>
        <v>1484</v>
      </c>
      <c r="BEC1" s="26">
        <f t="shared" si="23"/>
        <v>1485</v>
      </c>
      <c r="BED1" s="26">
        <f t="shared" si="23"/>
        <v>1486</v>
      </c>
      <c r="BEE1" s="26">
        <f t="shared" si="23"/>
        <v>1487</v>
      </c>
      <c r="BEF1" s="26">
        <f t="shared" si="23"/>
        <v>1488</v>
      </c>
      <c r="BEG1" s="26">
        <f t="shared" si="23"/>
        <v>1489</v>
      </c>
      <c r="BEH1" s="26">
        <f t="shared" si="23"/>
        <v>1490</v>
      </c>
      <c r="BEI1" s="26">
        <f t="shared" si="23"/>
        <v>1491</v>
      </c>
      <c r="BEJ1" s="26">
        <f t="shared" si="23"/>
        <v>1492</v>
      </c>
      <c r="BEK1" s="26">
        <f t="shared" si="23"/>
        <v>1493</v>
      </c>
      <c r="BEL1" s="26">
        <f t="shared" si="23"/>
        <v>1494</v>
      </c>
      <c r="BEM1" s="26">
        <f t="shared" si="23"/>
        <v>1495</v>
      </c>
      <c r="BEN1" s="26">
        <f t="shared" si="23"/>
        <v>1496</v>
      </c>
      <c r="BEO1" s="26">
        <f t="shared" si="23"/>
        <v>1497</v>
      </c>
      <c r="BEP1" s="26">
        <f t="shared" si="23"/>
        <v>1498</v>
      </c>
      <c r="BEQ1" s="26">
        <f t="shared" si="23"/>
        <v>1499</v>
      </c>
      <c r="BER1" s="26">
        <f t="shared" si="23"/>
        <v>1500</v>
      </c>
      <c r="BES1" s="26">
        <f t="shared" si="23"/>
        <v>1501</v>
      </c>
      <c r="BET1" s="26">
        <f t="shared" si="23"/>
        <v>1502</v>
      </c>
      <c r="BEU1" s="26">
        <f t="shared" si="23"/>
        <v>1503</v>
      </c>
      <c r="BEV1" s="26">
        <f t="shared" si="23"/>
        <v>1504</v>
      </c>
      <c r="BEW1" s="26">
        <f t="shared" si="23"/>
        <v>1505</v>
      </c>
      <c r="BEX1" s="26">
        <f t="shared" si="23"/>
        <v>1506</v>
      </c>
      <c r="BEY1" s="26">
        <f t="shared" si="23"/>
        <v>1507</v>
      </c>
      <c r="BEZ1" s="26">
        <f t="shared" si="23"/>
        <v>1508</v>
      </c>
      <c r="BFA1" s="26">
        <f t="shared" si="23"/>
        <v>1509</v>
      </c>
      <c r="BFB1" s="26">
        <f t="shared" si="23"/>
        <v>1510</v>
      </c>
      <c r="BFC1" s="26">
        <f t="shared" si="23"/>
        <v>1511</v>
      </c>
      <c r="BFD1" s="26">
        <f t="shared" si="23"/>
        <v>1512</v>
      </c>
      <c r="BFE1" s="26">
        <f t="shared" si="23"/>
        <v>1513</v>
      </c>
      <c r="BFF1" s="26">
        <f t="shared" si="23"/>
        <v>1514</v>
      </c>
      <c r="BFG1" s="26">
        <f t="shared" si="23"/>
        <v>1515</v>
      </c>
      <c r="BFH1" s="26">
        <f t="shared" si="23"/>
        <v>1516</v>
      </c>
      <c r="BFI1" s="26">
        <f t="shared" si="23"/>
        <v>1517</v>
      </c>
      <c r="BFJ1" s="26">
        <f t="shared" si="23"/>
        <v>1518</v>
      </c>
      <c r="BFK1" s="26">
        <f t="shared" si="23"/>
        <v>1519</v>
      </c>
      <c r="BFL1" s="26">
        <f t="shared" si="23"/>
        <v>1520</v>
      </c>
      <c r="BFM1" s="26">
        <f t="shared" si="23"/>
        <v>1521</v>
      </c>
      <c r="BFN1" s="26">
        <f t="shared" si="23"/>
        <v>1522</v>
      </c>
      <c r="BFO1" s="26">
        <f t="shared" si="23"/>
        <v>1523</v>
      </c>
      <c r="BFP1" s="26">
        <f t="shared" si="23"/>
        <v>1524</v>
      </c>
      <c r="BFQ1" s="26">
        <f t="shared" si="23"/>
        <v>1525</v>
      </c>
      <c r="BFR1" s="26">
        <f t="shared" si="23"/>
        <v>1526</v>
      </c>
      <c r="BFS1" s="26">
        <f t="shared" si="23"/>
        <v>1527</v>
      </c>
      <c r="BFT1" s="26">
        <f t="shared" si="23"/>
        <v>1528</v>
      </c>
      <c r="BFU1" s="26">
        <f t="shared" si="23"/>
        <v>1529</v>
      </c>
      <c r="BFV1" s="26">
        <f t="shared" si="23"/>
        <v>1530</v>
      </c>
      <c r="BFW1" s="26">
        <f t="shared" si="23"/>
        <v>1531</v>
      </c>
      <c r="BFX1" s="26">
        <f t="shared" si="23"/>
        <v>1532</v>
      </c>
      <c r="BFY1" s="26">
        <f t="shared" si="23"/>
        <v>1533</v>
      </c>
      <c r="BFZ1" s="26">
        <f t="shared" si="23"/>
        <v>1534</v>
      </c>
      <c r="BGA1" s="26">
        <f t="shared" si="23"/>
        <v>1535</v>
      </c>
      <c r="BGB1" s="26">
        <f t="shared" si="23"/>
        <v>1536</v>
      </c>
      <c r="BGC1" s="26">
        <f t="shared" si="23"/>
        <v>1537</v>
      </c>
      <c r="BGD1" s="26">
        <f t="shared" si="23"/>
        <v>1538</v>
      </c>
      <c r="BGE1" s="26">
        <f t="shared" ref="BGE1:BIP1" si="24">BGD1+1</f>
        <v>1539</v>
      </c>
      <c r="BGF1" s="26">
        <f t="shared" si="24"/>
        <v>1540</v>
      </c>
      <c r="BGG1" s="26">
        <f t="shared" si="24"/>
        <v>1541</v>
      </c>
      <c r="BGH1" s="26">
        <f t="shared" si="24"/>
        <v>1542</v>
      </c>
      <c r="BGI1" s="26">
        <f t="shared" si="24"/>
        <v>1543</v>
      </c>
      <c r="BGJ1" s="26">
        <f t="shared" si="24"/>
        <v>1544</v>
      </c>
      <c r="BGK1" s="26">
        <f t="shared" si="24"/>
        <v>1545</v>
      </c>
      <c r="BGL1" s="26">
        <f t="shared" si="24"/>
        <v>1546</v>
      </c>
      <c r="BGM1" s="26">
        <f t="shared" si="24"/>
        <v>1547</v>
      </c>
      <c r="BGN1" s="26">
        <f t="shared" si="24"/>
        <v>1548</v>
      </c>
      <c r="BGO1" s="26">
        <f t="shared" si="24"/>
        <v>1549</v>
      </c>
      <c r="BGP1" s="26">
        <f t="shared" si="24"/>
        <v>1550</v>
      </c>
      <c r="BGQ1" s="26">
        <f t="shared" si="24"/>
        <v>1551</v>
      </c>
      <c r="BGR1" s="26">
        <f t="shared" si="24"/>
        <v>1552</v>
      </c>
      <c r="BGS1" s="26">
        <f t="shared" si="24"/>
        <v>1553</v>
      </c>
      <c r="BGT1" s="26">
        <f t="shared" si="24"/>
        <v>1554</v>
      </c>
      <c r="BGU1" s="26">
        <f t="shared" si="24"/>
        <v>1555</v>
      </c>
      <c r="BGV1" s="26">
        <f t="shared" si="24"/>
        <v>1556</v>
      </c>
      <c r="BGW1" s="26">
        <f t="shared" si="24"/>
        <v>1557</v>
      </c>
      <c r="BGX1" s="26">
        <f t="shared" si="24"/>
        <v>1558</v>
      </c>
      <c r="BGY1" s="26">
        <f t="shared" si="24"/>
        <v>1559</v>
      </c>
      <c r="BGZ1" s="26">
        <f t="shared" si="24"/>
        <v>1560</v>
      </c>
      <c r="BHA1" s="26">
        <f t="shared" si="24"/>
        <v>1561</v>
      </c>
      <c r="BHB1" s="26">
        <f t="shared" si="24"/>
        <v>1562</v>
      </c>
      <c r="BHC1" s="26">
        <f t="shared" si="24"/>
        <v>1563</v>
      </c>
      <c r="BHD1" s="26">
        <f t="shared" si="24"/>
        <v>1564</v>
      </c>
      <c r="BHE1" s="26">
        <f t="shared" si="24"/>
        <v>1565</v>
      </c>
      <c r="BHF1" s="26">
        <f t="shared" si="24"/>
        <v>1566</v>
      </c>
      <c r="BHG1" s="26">
        <f t="shared" si="24"/>
        <v>1567</v>
      </c>
      <c r="BHH1" s="26">
        <f t="shared" si="24"/>
        <v>1568</v>
      </c>
      <c r="BHI1" s="26">
        <f t="shared" si="24"/>
        <v>1569</v>
      </c>
      <c r="BHJ1" s="26">
        <f t="shared" si="24"/>
        <v>1570</v>
      </c>
      <c r="BHK1" s="26">
        <f t="shared" si="24"/>
        <v>1571</v>
      </c>
      <c r="BHL1" s="26">
        <f t="shared" si="24"/>
        <v>1572</v>
      </c>
      <c r="BHM1" s="26">
        <f t="shared" si="24"/>
        <v>1573</v>
      </c>
      <c r="BHN1" s="26">
        <f t="shared" si="24"/>
        <v>1574</v>
      </c>
      <c r="BHO1" s="26">
        <f t="shared" si="24"/>
        <v>1575</v>
      </c>
      <c r="BHP1" s="26">
        <f t="shared" si="24"/>
        <v>1576</v>
      </c>
      <c r="BHQ1" s="26">
        <f t="shared" si="24"/>
        <v>1577</v>
      </c>
      <c r="BHR1" s="26">
        <f t="shared" si="24"/>
        <v>1578</v>
      </c>
      <c r="BHS1" s="26">
        <f t="shared" si="24"/>
        <v>1579</v>
      </c>
      <c r="BHT1" s="26">
        <f t="shared" si="24"/>
        <v>1580</v>
      </c>
      <c r="BHU1" s="26">
        <f t="shared" si="24"/>
        <v>1581</v>
      </c>
      <c r="BHV1" s="26">
        <f t="shared" si="24"/>
        <v>1582</v>
      </c>
      <c r="BHW1" s="26">
        <f t="shared" si="24"/>
        <v>1583</v>
      </c>
      <c r="BHX1" s="26">
        <f t="shared" si="24"/>
        <v>1584</v>
      </c>
      <c r="BHY1" s="26">
        <f t="shared" si="24"/>
        <v>1585</v>
      </c>
      <c r="BHZ1" s="26">
        <f t="shared" si="24"/>
        <v>1586</v>
      </c>
      <c r="BIA1" s="26">
        <f t="shared" si="24"/>
        <v>1587</v>
      </c>
      <c r="BIB1" s="26">
        <f t="shared" si="24"/>
        <v>1588</v>
      </c>
      <c r="BIC1" s="26">
        <f t="shared" si="24"/>
        <v>1589</v>
      </c>
      <c r="BID1" s="26">
        <f t="shared" si="24"/>
        <v>1590</v>
      </c>
      <c r="BIE1" s="26">
        <f t="shared" si="24"/>
        <v>1591</v>
      </c>
      <c r="BIF1" s="26">
        <f t="shared" si="24"/>
        <v>1592</v>
      </c>
      <c r="BIG1" s="26">
        <f t="shared" si="24"/>
        <v>1593</v>
      </c>
      <c r="BIH1" s="26">
        <f t="shared" si="24"/>
        <v>1594</v>
      </c>
      <c r="BII1" s="26">
        <f t="shared" si="24"/>
        <v>1595</v>
      </c>
      <c r="BIJ1" s="26">
        <f t="shared" si="24"/>
        <v>1596</v>
      </c>
      <c r="BIK1" s="26">
        <f t="shared" si="24"/>
        <v>1597</v>
      </c>
      <c r="BIL1" s="26">
        <f t="shared" si="24"/>
        <v>1598</v>
      </c>
      <c r="BIM1" s="26">
        <f t="shared" si="24"/>
        <v>1599</v>
      </c>
      <c r="BIN1" s="26">
        <f t="shared" si="24"/>
        <v>1600</v>
      </c>
      <c r="BIO1" s="26">
        <f t="shared" si="24"/>
        <v>1601</v>
      </c>
      <c r="BIP1" s="26">
        <f t="shared" si="24"/>
        <v>1602</v>
      </c>
      <c r="BIQ1" s="26">
        <f t="shared" ref="BIQ1:BLB1" si="25">BIP1+1</f>
        <v>1603</v>
      </c>
      <c r="BIR1" s="26">
        <f t="shared" si="25"/>
        <v>1604</v>
      </c>
      <c r="BIS1" s="26">
        <f t="shared" si="25"/>
        <v>1605</v>
      </c>
      <c r="BIT1" s="26">
        <f t="shared" si="25"/>
        <v>1606</v>
      </c>
      <c r="BIU1" s="26">
        <f t="shared" si="25"/>
        <v>1607</v>
      </c>
      <c r="BIV1" s="26">
        <f t="shared" si="25"/>
        <v>1608</v>
      </c>
      <c r="BIW1" s="26">
        <f t="shared" si="25"/>
        <v>1609</v>
      </c>
      <c r="BIX1" s="26">
        <f t="shared" si="25"/>
        <v>1610</v>
      </c>
      <c r="BIY1" s="26">
        <f t="shared" si="25"/>
        <v>1611</v>
      </c>
      <c r="BIZ1" s="26">
        <f t="shared" si="25"/>
        <v>1612</v>
      </c>
      <c r="BJA1" s="26">
        <f t="shared" si="25"/>
        <v>1613</v>
      </c>
      <c r="BJB1" s="26">
        <f t="shared" si="25"/>
        <v>1614</v>
      </c>
      <c r="BJC1" s="26">
        <f t="shared" si="25"/>
        <v>1615</v>
      </c>
      <c r="BJD1" s="26">
        <f t="shared" si="25"/>
        <v>1616</v>
      </c>
      <c r="BJE1" s="26">
        <f t="shared" si="25"/>
        <v>1617</v>
      </c>
      <c r="BJF1" s="26">
        <f t="shared" si="25"/>
        <v>1618</v>
      </c>
      <c r="BJG1" s="26">
        <f t="shared" si="25"/>
        <v>1619</v>
      </c>
      <c r="BJH1" s="26">
        <f t="shared" si="25"/>
        <v>1620</v>
      </c>
      <c r="BJI1" s="26">
        <f t="shared" si="25"/>
        <v>1621</v>
      </c>
      <c r="BJJ1" s="26">
        <f t="shared" si="25"/>
        <v>1622</v>
      </c>
      <c r="BJK1" s="26">
        <f t="shared" si="25"/>
        <v>1623</v>
      </c>
      <c r="BJL1" s="26">
        <f t="shared" si="25"/>
        <v>1624</v>
      </c>
      <c r="BJM1" s="26">
        <f t="shared" si="25"/>
        <v>1625</v>
      </c>
      <c r="BJN1" s="26">
        <f t="shared" si="25"/>
        <v>1626</v>
      </c>
      <c r="BJO1" s="26">
        <f t="shared" si="25"/>
        <v>1627</v>
      </c>
      <c r="BJP1" s="26">
        <f t="shared" si="25"/>
        <v>1628</v>
      </c>
      <c r="BJQ1" s="26">
        <f t="shared" si="25"/>
        <v>1629</v>
      </c>
      <c r="BJR1" s="26">
        <f t="shared" si="25"/>
        <v>1630</v>
      </c>
      <c r="BJS1" s="26">
        <f t="shared" si="25"/>
        <v>1631</v>
      </c>
      <c r="BJT1" s="26">
        <f t="shared" si="25"/>
        <v>1632</v>
      </c>
      <c r="BJU1" s="26">
        <f t="shared" si="25"/>
        <v>1633</v>
      </c>
      <c r="BJV1" s="26">
        <f t="shared" si="25"/>
        <v>1634</v>
      </c>
      <c r="BJW1" s="26">
        <f t="shared" si="25"/>
        <v>1635</v>
      </c>
      <c r="BJX1" s="26">
        <f t="shared" si="25"/>
        <v>1636</v>
      </c>
      <c r="BJY1" s="26">
        <f t="shared" si="25"/>
        <v>1637</v>
      </c>
      <c r="BJZ1" s="26">
        <f t="shared" si="25"/>
        <v>1638</v>
      </c>
      <c r="BKA1" s="26">
        <f t="shared" si="25"/>
        <v>1639</v>
      </c>
      <c r="BKB1" s="26">
        <f t="shared" si="25"/>
        <v>1640</v>
      </c>
      <c r="BKC1" s="26">
        <f t="shared" si="25"/>
        <v>1641</v>
      </c>
      <c r="BKD1" s="26">
        <f t="shared" si="25"/>
        <v>1642</v>
      </c>
      <c r="BKE1" s="26">
        <f t="shared" si="25"/>
        <v>1643</v>
      </c>
      <c r="BKF1" s="26">
        <f t="shared" si="25"/>
        <v>1644</v>
      </c>
      <c r="BKG1" s="26">
        <f t="shared" si="25"/>
        <v>1645</v>
      </c>
      <c r="BKH1" s="26">
        <f t="shared" si="25"/>
        <v>1646</v>
      </c>
      <c r="BKI1" s="26">
        <f t="shared" si="25"/>
        <v>1647</v>
      </c>
      <c r="BKJ1" s="26">
        <f t="shared" si="25"/>
        <v>1648</v>
      </c>
      <c r="BKK1" s="26">
        <f t="shared" si="25"/>
        <v>1649</v>
      </c>
      <c r="BKL1" s="26">
        <f t="shared" si="25"/>
        <v>1650</v>
      </c>
      <c r="BKM1" s="26">
        <f t="shared" si="25"/>
        <v>1651</v>
      </c>
      <c r="BKN1" s="26">
        <f t="shared" si="25"/>
        <v>1652</v>
      </c>
      <c r="BKO1" s="26">
        <f t="shared" si="25"/>
        <v>1653</v>
      </c>
      <c r="BKP1" s="26">
        <f t="shared" si="25"/>
        <v>1654</v>
      </c>
      <c r="BKQ1" s="26">
        <f t="shared" si="25"/>
        <v>1655</v>
      </c>
      <c r="BKR1" s="26">
        <f t="shared" si="25"/>
        <v>1656</v>
      </c>
      <c r="BKS1" s="26">
        <f t="shared" si="25"/>
        <v>1657</v>
      </c>
      <c r="BKT1" s="26">
        <f t="shared" si="25"/>
        <v>1658</v>
      </c>
      <c r="BKU1" s="26">
        <f t="shared" si="25"/>
        <v>1659</v>
      </c>
      <c r="BKV1" s="26">
        <f t="shared" si="25"/>
        <v>1660</v>
      </c>
      <c r="BKW1" s="26">
        <f t="shared" si="25"/>
        <v>1661</v>
      </c>
      <c r="BKX1" s="26">
        <f t="shared" si="25"/>
        <v>1662</v>
      </c>
      <c r="BKY1" s="26">
        <f t="shared" si="25"/>
        <v>1663</v>
      </c>
      <c r="BKZ1" s="26">
        <f t="shared" si="25"/>
        <v>1664</v>
      </c>
      <c r="BLA1" s="26">
        <f t="shared" si="25"/>
        <v>1665</v>
      </c>
      <c r="BLB1" s="26">
        <f t="shared" si="25"/>
        <v>1666</v>
      </c>
      <c r="BLC1" s="26">
        <f t="shared" ref="BLC1:BNN1" si="26">BLB1+1</f>
        <v>1667</v>
      </c>
      <c r="BLD1" s="26">
        <f t="shared" si="26"/>
        <v>1668</v>
      </c>
      <c r="BLE1" s="26">
        <f t="shared" si="26"/>
        <v>1669</v>
      </c>
      <c r="BLF1" s="26">
        <f t="shared" si="26"/>
        <v>1670</v>
      </c>
      <c r="BLG1" s="26">
        <f t="shared" si="26"/>
        <v>1671</v>
      </c>
      <c r="BLH1" s="26">
        <f t="shared" si="26"/>
        <v>1672</v>
      </c>
      <c r="BLI1" s="26">
        <f t="shared" si="26"/>
        <v>1673</v>
      </c>
      <c r="BLJ1" s="26">
        <f t="shared" si="26"/>
        <v>1674</v>
      </c>
      <c r="BLK1" s="26">
        <f t="shared" si="26"/>
        <v>1675</v>
      </c>
      <c r="BLL1" s="26">
        <f t="shared" si="26"/>
        <v>1676</v>
      </c>
      <c r="BLM1" s="26">
        <f t="shared" si="26"/>
        <v>1677</v>
      </c>
      <c r="BLN1" s="26">
        <f t="shared" si="26"/>
        <v>1678</v>
      </c>
      <c r="BLO1" s="26">
        <f t="shared" si="26"/>
        <v>1679</v>
      </c>
      <c r="BLP1" s="26">
        <f t="shared" si="26"/>
        <v>1680</v>
      </c>
      <c r="BLQ1" s="26">
        <f t="shared" si="26"/>
        <v>1681</v>
      </c>
      <c r="BLR1" s="26">
        <f t="shared" si="26"/>
        <v>1682</v>
      </c>
      <c r="BLS1" s="26">
        <f t="shared" si="26"/>
        <v>1683</v>
      </c>
      <c r="BLT1" s="26">
        <f t="shared" si="26"/>
        <v>1684</v>
      </c>
      <c r="BLU1" s="26">
        <f t="shared" si="26"/>
        <v>1685</v>
      </c>
      <c r="BLV1" s="26">
        <f t="shared" si="26"/>
        <v>1686</v>
      </c>
      <c r="BLW1" s="26">
        <f t="shared" si="26"/>
        <v>1687</v>
      </c>
      <c r="BLX1" s="26">
        <f t="shared" si="26"/>
        <v>1688</v>
      </c>
      <c r="BLY1" s="26">
        <f t="shared" si="26"/>
        <v>1689</v>
      </c>
      <c r="BLZ1" s="26">
        <f t="shared" si="26"/>
        <v>1690</v>
      </c>
      <c r="BMA1" s="26">
        <f t="shared" si="26"/>
        <v>1691</v>
      </c>
      <c r="BMB1" s="26">
        <f t="shared" si="26"/>
        <v>1692</v>
      </c>
      <c r="BMC1" s="26">
        <f t="shared" si="26"/>
        <v>1693</v>
      </c>
      <c r="BMD1" s="26">
        <f t="shared" si="26"/>
        <v>1694</v>
      </c>
      <c r="BME1" s="26">
        <f t="shared" si="26"/>
        <v>1695</v>
      </c>
      <c r="BMF1" s="26">
        <f t="shared" si="26"/>
        <v>1696</v>
      </c>
      <c r="BMG1" s="26">
        <f t="shared" si="26"/>
        <v>1697</v>
      </c>
      <c r="BMH1" s="26">
        <f t="shared" si="26"/>
        <v>1698</v>
      </c>
      <c r="BMI1" s="26">
        <f t="shared" si="26"/>
        <v>1699</v>
      </c>
      <c r="BMJ1" s="26">
        <f t="shared" si="26"/>
        <v>1700</v>
      </c>
      <c r="BMK1" s="26">
        <f t="shared" si="26"/>
        <v>1701</v>
      </c>
      <c r="BML1" s="26">
        <f t="shared" si="26"/>
        <v>1702</v>
      </c>
      <c r="BMM1" s="26">
        <f t="shared" si="26"/>
        <v>1703</v>
      </c>
      <c r="BMN1" s="26">
        <f t="shared" si="26"/>
        <v>1704</v>
      </c>
      <c r="BMO1" s="26">
        <f t="shared" si="26"/>
        <v>1705</v>
      </c>
      <c r="BMP1" s="26">
        <f t="shared" si="26"/>
        <v>1706</v>
      </c>
      <c r="BMQ1" s="26">
        <f t="shared" si="26"/>
        <v>1707</v>
      </c>
      <c r="BMR1" s="26">
        <f t="shared" si="26"/>
        <v>1708</v>
      </c>
      <c r="BMS1" s="26">
        <f t="shared" si="26"/>
        <v>1709</v>
      </c>
      <c r="BMT1" s="26">
        <f t="shared" si="26"/>
        <v>1710</v>
      </c>
      <c r="BMU1" s="26">
        <f t="shared" si="26"/>
        <v>1711</v>
      </c>
      <c r="BMV1" s="26">
        <f t="shared" si="26"/>
        <v>1712</v>
      </c>
      <c r="BMW1" s="26">
        <f t="shared" si="26"/>
        <v>1713</v>
      </c>
      <c r="BMX1" s="26">
        <f t="shared" si="26"/>
        <v>1714</v>
      </c>
      <c r="BMY1" s="26">
        <f t="shared" si="26"/>
        <v>1715</v>
      </c>
      <c r="BMZ1" s="26">
        <f t="shared" si="26"/>
        <v>1716</v>
      </c>
      <c r="BNA1" s="26">
        <f t="shared" si="26"/>
        <v>1717</v>
      </c>
      <c r="BNB1" s="26">
        <f t="shared" si="26"/>
        <v>1718</v>
      </c>
      <c r="BNC1" s="26">
        <f t="shared" si="26"/>
        <v>1719</v>
      </c>
      <c r="BND1" s="26">
        <f t="shared" si="26"/>
        <v>1720</v>
      </c>
      <c r="BNE1" s="26">
        <f t="shared" si="26"/>
        <v>1721</v>
      </c>
      <c r="BNF1" s="26">
        <f t="shared" si="26"/>
        <v>1722</v>
      </c>
      <c r="BNG1" s="26">
        <f t="shared" si="26"/>
        <v>1723</v>
      </c>
      <c r="BNH1" s="26">
        <f t="shared" si="26"/>
        <v>1724</v>
      </c>
      <c r="BNI1" s="26">
        <f t="shared" si="26"/>
        <v>1725</v>
      </c>
      <c r="BNJ1" s="26">
        <f t="shared" si="26"/>
        <v>1726</v>
      </c>
      <c r="BNK1" s="26">
        <f t="shared" si="26"/>
        <v>1727</v>
      </c>
      <c r="BNL1" s="26">
        <f t="shared" si="26"/>
        <v>1728</v>
      </c>
      <c r="BNM1" s="26">
        <f t="shared" si="26"/>
        <v>1729</v>
      </c>
      <c r="BNN1" s="26">
        <f t="shared" si="26"/>
        <v>1730</v>
      </c>
      <c r="BNO1" s="26">
        <f t="shared" ref="BNO1:BPZ1" si="27">BNN1+1</f>
        <v>1731</v>
      </c>
      <c r="BNP1" s="26">
        <f t="shared" si="27"/>
        <v>1732</v>
      </c>
      <c r="BNQ1" s="26">
        <f t="shared" si="27"/>
        <v>1733</v>
      </c>
      <c r="BNR1" s="26">
        <f t="shared" si="27"/>
        <v>1734</v>
      </c>
      <c r="BNS1" s="26">
        <f t="shared" si="27"/>
        <v>1735</v>
      </c>
      <c r="BNT1" s="26">
        <f t="shared" si="27"/>
        <v>1736</v>
      </c>
      <c r="BNU1" s="26">
        <f t="shared" si="27"/>
        <v>1737</v>
      </c>
      <c r="BNV1" s="26">
        <f t="shared" si="27"/>
        <v>1738</v>
      </c>
      <c r="BNW1" s="26">
        <f t="shared" si="27"/>
        <v>1739</v>
      </c>
      <c r="BNX1" s="26">
        <f t="shared" si="27"/>
        <v>1740</v>
      </c>
      <c r="BNY1" s="26">
        <f t="shared" si="27"/>
        <v>1741</v>
      </c>
      <c r="BNZ1" s="26">
        <f t="shared" si="27"/>
        <v>1742</v>
      </c>
      <c r="BOA1" s="26">
        <f t="shared" si="27"/>
        <v>1743</v>
      </c>
      <c r="BOB1" s="26">
        <f t="shared" si="27"/>
        <v>1744</v>
      </c>
      <c r="BOC1" s="26">
        <f t="shared" si="27"/>
        <v>1745</v>
      </c>
      <c r="BOD1" s="26">
        <f t="shared" si="27"/>
        <v>1746</v>
      </c>
      <c r="BOE1" s="26">
        <f t="shared" si="27"/>
        <v>1747</v>
      </c>
      <c r="BOF1" s="26">
        <f t="shared" si="27"/>
        <v>1748</v>
      </c>
      <c r="BOG1" s="26">
        <f t="shared" si="27"/>
        <v>1749</v>
      </c>
      <c r="BOH1" s="26">
        <f t="shared" si="27"/>
        <v>1750</v>
      </c>
      <c r="BOI1" s="26">
        <f t="shared" si="27"/>
        <v>1751</v>
      </c>
      <c r="BOJ1" s="26">
        <f t="shared" si="27"/>
        <v>1752</v>
      </c>
      <c r="BOK1" s="26">
        <f t="shared" si="27"/>
        <v>1753</v>
      </c>
      <c r="BOL1" s="26">
        <f t="shared" si="27"/>
        <v>1754</v>
      </c>
      <c r="BOM1" s="26">
        <f t="shared" si="27"/>
        <v>1755</v>
      </c>
      <c r="BON1" s="26">
        <f t="shared" si="27"/>
        <v>1756</v>
      </c>
      <c r="BOO1" s="26">
        <f t="shared" si="27"/>
        <v>1757</v>
      </c>
      <c r="BOP1" s="26">
        <f t="shared" si="27"/>
        <v>1758</v>
      </c>
      <c r="BOQ1" s="26">
        <f t="shared" si="27"/>
        <v>1759</v>
      </c>
      <c r="BOR1" s="26">
        <f t="shared" si="27"/>
        <v>1760</v>
      </c>
      <c r="BOS1" s="26">
        <f t="shared" si="27"/>
        <v>1761</v>
      </c>
      <c r="BOT1" s="26">
        <f t="shared" si="27"/>
        <v>1762</v>
      </c>
      <c r="BOU1" s="26">
        <f t="shared" si="27"/>
        <v>1763</v>
      </c>
      <c r="BOV1" s="26">
        <f t="shared" si="27"/>
        <v>1764</v>
      </c>
      <c r="BOW1" s="26">
        <f t="shared" si="27"/>
        <v>1765</v>
      </c>
      <c r="BOX1" s="26">
        <f t="shared" si="27"/>
        <v>1766</v>
      </c>
      <c r="BOY1" s="26">
        <f t="shared" si="27"/>
        <v>1767</v>
      </c>
      <c r="BOZ1" s="26">
        <f t="shared" si="27"/>
        <v>1768</v>
      </c>
      <c r="BPA1" s="26">
        <f t="shared" si="27"/>
        <v>1769</v>
      </c>
      <c r="BPB1" s="26">
        <f t="shared" si="27"/>
        <v>1770</v>
      </c>
      <c r="BPC1" s="26">
        <f t="shared" si="27"/>
        <v>1771</v>
      </c>
      <c r="BPD1" s="26">
        <f t="shared" si="27"/>
        <v>1772</v>
      </c>
      <c r="BPE1" s="26">
        <f t="shared" si="27"/>
        <v>1773</v>
      </c>
      <c r="BPF1" s="26">
        <f t="shared" si="27"/>
        <v>1774</v>
      </c>
      <c r="BPG1" s="26">
        <f t="shared" si="27"/>
        <v>1775</v>
      </c>
      <c r="BPH1" s="26">
        <f t="shared" si="27"/>
        <v>1776</v>
      </c>
      <c r="BPI1" s="26">
        <f t="shared" si="27"/>
        <v>1777</v>
      </c>
      <c r="BPJ1" s="26">
        <f t="shared" si="27"/>
        <v>1778</v>
      </c>
      <c r="BPK1" s="26">
        <f t="shared" si="27"/>
        <v>1779</v>
      </c>
      <c r="BPL1" s="26">
        <f t="shared" si="27"/>
        <v>1780</v>
      </c>
      <c r="BPM1" s="26">
        <f t="shared" si="27"/>
        <v>1781</v>
      </c>
      <c r="BPN1" s="26">
        <f t="shared" si="27"/>
        <v>1782</v>
      </c>
      <c r="BPO1" s="26">
        <f t="shared" si="27"/>
        <v>1783</v>
      </c>
      <c r="BPP1" s="26">
        <f t="shared" si="27"/>
        <v>1784</v>
      </c>
      <c r="BPQ1" s="26">
        <f t="shared" si="27"/>
        <v>1785</v>
      </c>
      <c r="BPR1" s="26">
        <f t="shared" si="27"/>
        <v>1786</v>
      </c>
      <c r="BPS1" s="26">
        <f t="shared" si="27"/>
        <v>1787</v>
      </c>
      <c r="BPT1" s="26">
        <f t="shared" si="27"/>
        <v>1788</v>
      </c>
      <c r="BPU1" s="26">
        <f t="shared" si="27"/>
        <v>1789</v>
      </c>
      <c r="BPV1" s="26">
        <f t="shared" si="27"/>
        <v>1790</v>
      </c>
      <c r="BPW1" s="26">
        <f t="shared" si="27"/>
        <v>1791</v>
      </c>
      <c r="BPX1" s="26">
        <f t="shared" si="27"/>
        <v>1792</v>
      </c>
      <c r="BPY1" s="26">
        <f t="shared" si="27"/>
        <v>1793</v>
      </c>
      <c r="BPZ1" s="26">
        <f t="shared" si="27"/>
        <v>1794</v>
      </c>
      <c r="BQA1" s="26">
        <f t="shared" ref="BQA1:BSL1" si="28">BPZ1+1</f>
        <v>1795</v>
      </c>
      <c r="BQB1" s="26">
        <f t="shared" si="28"/>
        <v>1796</v>
      </c>
      <c r="BQC1" s="26">
        <f t="shared" si="28"/>
        <v>1797</v>
      </c>
      <c r="BQD1" s="26">
        <f t="shared" si="28"/>
        <v>1798</v>
      </c>
      <c r="BQE1" s="26">
        <f t="shared" si="28"/>
        <v>1799</v>
      </c>
      <c r="BQF1" s="26">
        <f t="shared" si="28"/>
        <v>1800</v>
      </c>
      <c r="BQG1" s="26">
        <f t="shared" si="28"/>
        <v>1801</v>
      </c>
      <c r="BQH1" s="26">
        <f t="shared" si="28"/>
        <v>1802</v>
      </c>
      <c r="BQI1" s="26">
        <f t="shared" si="28"/>
        <v>1803</v>
      </c>
      <c r="BQJ1" s="26">
        <f t="shared" si="28"/>
        <v>1804</v>
      </c>
      <c r="BQK1" s="26">
        <f t="shared" si="28"/>
        <v>1805</v>
      </c>
      <c r="BQL1" s="26">
        <f t="shared" si="28"/>
        <v>1806</v>
      </c>
      <c r="BQM1" s="26">
        <f t="shared" si="28"/>
        <v>1807</v>
      </c>
      <c r="BQN1" s="26">
        <f t="shared" si="28"/>
        <v>1808</v>
      </c>
      <c r="BQO1" s="26">
        <f t="shared" si="28"/>
        <v>1809</v>
      </c>
      <c r="BQP1" s="26">
        <f t="shared" si="28"/>
        <v>1810</v>
      </c>
      <c r="BQQ1" s="26">
        <f t="shared" si="28"/>
        <v>1811</v>
      </c>
      <c r="BQR1" s="26">
        <f t="shared" si="28"/>
        <v>1812</v>
      </c>
      <c r="BQS1" s="26">
        <f t="shared" si="28"/>
        <v>1813</v>
      </c>
      <c r="BQT1" s="26">
        <f t="shared" si="28"/>
        <v>1814</v>
      </c>
      <c r="BQU1" s="26">
        <f t="shared" si="28"/>
        <v>1815</v>
      </c>
      <c r="BQV1" s="26">
        <f t="shared" si="28"/>
        <v>1816</v>
      </c>
      <c r="BQW1" s="26">
        <f t="shared" si="28"/>
        <v>1817</v>
      </c>
      <c r="BQX1" s="26">
        <f t="shared" si="28"/>
        <v>1818</v>
      </c>
      <c r="BQY1" s="26">
        <f t="shared" si="28"/>
        <v>1819</v>
      </c>
      <c r="BQZ1" s="26">
        <f t="shared" si="28"/>
        <v>1820</v>
      </c>
      <c r="BRA1" s="26">
        <f t="shared" si="28"/>
        <v>1821</v>
      </c>
      <c r="BRB1" s="26">
        <f t="shared" si="28"/>
        <v>1822</v>
      </c>
      <c r="BRC1" s="26">
        <f t="shared" si="28"/>
        <v>1823</v>
      </c>
      <c r="BRD1" s="26">
        <f t="shared" si="28"/>
        <v>1824</v>
      </c>
      <c r="BRE1" s="26">
        <f t="shared" si="28"/>
        <v>1825</v>
      </c>
      <c r="BRF1" s="26">
        <f t="shared" si="28"/>
        <v>1826</v>
      </c>
      <c r="BRG1" s="26">
        <f t="shared" si="28"/>
        <v>1827</v>
      </c>
      <c r="BRH1" s="26">
        <f t="shared" si="28"/>
        <v>1828</v>
      </c>
      <c r="BRI1" s="26">
        <f t="shared" si="28"/>
        <v>1829</v>
      </c>
      <c r="BRJ1" s="26">
        <f t="shared" si="28"/>
        <v>1830</v>
      </c>
      <c r="BRK1" s="26">
        <f t="shared" si="28"/>
        <v>1831</v>
      </c>
      <c r="BRL1" s="26">
        <f t="shared" si="28"/>
        <v>1832</v>
      </c>
      <c r="BRM1" s="26">
        <f t="shared" si="28"/>
        <v>1833</v>
      </c>
      <c r="BRN1" s="26">
        <f t="shared" si="28"/>
        <v>1834</v>
      </c>
      <c r="BRO1" s="26">
        <f t="shared" si="28"/>
        <v>1835</v>
      </c>
      <c r="BRP1" s="26">
        <f t="shared" si="28"/>
        <v>1836</v>
      </c>
      <c r="BRQ1" s="26">
        <f t="shared" si="28"/>
        <v>1837</v>
      </c>
      <c r="BRR1" s="26">
        <f t="shared" si="28"/>
        <v>1838</v>
      </c>
      <c r="BRS1" s="26">
        <f t="shared" si="28"/>
        <v>1839</v>
      </c>
      <c r="BRT1" s="26">
        <f t="shared" si="28"/>
        <v>1840</v>
      </c>
      <c r="BRU1" s="26">
        <f t="shared" si="28"/>
        <v>1841</v>
      </c>
      <c r="BRV1" s="26">
        <f t="shared" si="28"/>
        <v>1842</v>
      </c>
      <c r="BRW1" s="26">
        <f t="shared" si="28"/>
        <v>1843</v>
      </c>
      <c r="BRX1" s="26">
        <f t="shared" si="28"/>
        <v>1844</v>
      </c>
      <c r="BRY1" s="26">
        <f t="shared" si="28"/>
        <v>1845</v>
      </c>
      <c r="BRZ1" s="26">
        <f t="shared" si="28"/>
        <v>1846</v>
      </c>
      <c r="BSA1" s="26">
        <f t="shared" si="28"/>
        <v>1847</v>
      </c>
      <c r="BSB1" s="26">
        <f t="shared" si="28"/>
        <v>1848</v>
      </c>
      <c r="BSC1" s="26">
        <f t="shared" si="28"/>
        <v>1849</v>
      </c>
      <c r="BSD1" s="26">
        <f t="shared" si="28"/>
        <v>1850</v>
      </c>
      <c r="BSE1" s="26">
        <f t="shared" si="28"/>
        <v>1851</v>
      </c>
      <c r="BSF1" s="26">
        <f t="shared" si="28"/>
        <v>1852</v>
      </c>
      <c r="BSG1" s="26">
        <f t="shared" si="28"/>
        <v>1853</v>
      </c>
      <c r="BSH1" s="26">
        <f t="shared" si="28"/>
        <v>1854</v>
      </c>
      <c r="BSI1" s="26">
        <f t="shared" si="28"/>
        <v>1855</v>
      </c>
      <c r="BSJ1" s="26">
        <f t="shared" si="28"/>
        <v>1856</v>
      </c>
      <c r="BSK1" s="26">
        <f t="shared" si="28"/>
        <v>1857</v>
      </c>
      <c r="BSL1" s="26">
        <f t="shared" si="28"/>
        <v>1858</v>
      </c>
      <c r="BSM1" s="26">
        <f t="shared" ref="BSM1:BUX1" si="29">BSL1+1</f>
        <v>1859</v>
      </c>
      <c r="BSN1" s="26">
        <f t="shared" si="29"/>
        <v>1860</v>
      </c>
      <c r="BSO1" s="26">
        <f t="shared" si="29"/>
        <v>1861</v>
      </c>
      <c r="BSP1" s="26">
        <f t="shared" si="29"/>
        <v>1862</v>
      </c>
      <c r="BSQ1" s="26">
        <f t="shared" si="29"/>
        <v>1863</v>
      </c>
      <c r="BSR1" s="26">
        <f t="shared" si="29"/>
        <v>1864</v>
      </c>
      <c r="BSS1" s="26">
        <f t="shared" si="29"/>
        <v>1865</v>
      </c>
      <c r="BST1" s="26">
        <f t="shared" si="29"/>
        <v>1866</v>
      </c>
      <c r="BSU1" s="26">
        <f t="shared" si="29"/>
        <v>1867</v>
      </c>
      <c r="BSV1" s="26">
        <f t="shared" si="29"/>
        <v>1868</v>
      </c>
      <c r="BSW1" s="26">
        <f t="shared" si="29"/>
        <v>1869</v>
      </c>
      <c r="BSX1" s="26">
        <f t="shared" si="29"/>
        <v>1870</v>
      </c>
      <c r="BSY1" s="26">
        <f t="shared" si="29"/>
        <v>1871</v>
      </c>
      <c r="BSZ1" s="26">
        <f t="shared" si="29"/>
        <v>1872</v>
      </c>
      <c r="BTA1" s="26">
        <f t="shared" si="29"/>
        <v>1873</v>
      </c>
      <c r="BTB1" s="26">
        <f t="shared" si="29"/>
        <v>1874</v>
      </c>
      <c r="BTC1" s="26">
        <f t="shared" si="29"/>
        <v>1875</v>
      </c>
      <c r="BTD1" s="26">
        <f t="shared" si="29"/>
        <v>1876</v>
      </c>
      <c r="BTE1" s="26">
        <f t="shared" si="29"/>
        <v>1877</v>
      </c>
      <c r="BTF1" s="26">
        <f t="shared" si="29"/>
        <v>1878</v>
      </c>
      <c r="BTG1" s="26">
        <f t="shared" si="29"/>
        <v>1879</v>
      </c>
      <c r="BTH1" s="26">
        <f t="shared" si="29"/>
        <v>1880</v>
      </c>
      <c r="BTI1" s="26">
        <f t="shared" si="29"/>
        <v>1881</v>
      </c>
      <c r="BTJ1" s="26">
        <f t="shared" si="29"/>
        <v>1882</v>
      </c>
      <c r="BTK1" s="26">
        <f t="shared" si="29"/>
        <v>1883</v>
      </c>
      <c r="BTL1" s="26">
        <f t="shared" si="29"/>
        <v>1884</v>
      </c>
      <c r="BTM1" s="26">
        <f t="shared" si="29"/>
        <v>1885</v>
      </c>
      <c r="BTN1" s="26">
        <f t="shared" si="29"/>
        <v>1886</v>
      </c>
      <c r="BTO1" s="26">
        <f t="shared" si="29"/>
        <v>1887</v>
      </c>
      <c r="BTP1" s="26">
        <f t="shared" si="29"/>
        <v>1888</v>
      </c>
      <c r="BTQ1" s="26">
        <f t="shared" si="29"/>
        <v>1889</v>
      </c>
      <c r="BTR1" s="26">
        <f t="shared" si="29"/>
        <v>1890</v>
      </c>
      <c r="BTS1" s="26">
        <f t="shared" si="29"/>
        <v>1891</v>
      </c>
      <c r="BTT1" s="26">
        <f t="shared" si="29"/>
        <v>1892</v>
      </c>
      <c r="BTU1" s="26">
        <f t="shared" si="29"/>
        <v>1893</v>
      </c>
      <c r="BTV1" s="26">
        <f t="shared" si="29"/>
        <v>1894</v>
      </c>
      <c r="BTW1" s="26">
        <f t="shared" si="29"/>
        <v>1895</v>
      </c>
      <c r="BTX1" s="26">
        <f t="shared" si="29"/>
        <v>1896</v>
      </c>
      <c r="BTY1" s="26">
        <f t="shared" si="29"/>
        <v>1897</v>
      </c>
      <c r="BTZ1" s="26">
        <f t="shared" si="29"/>
        <v>1898</v>
      </c>
      <c r="BUA1" s="26">
        <f t="shared" si="29"/>
        <v>1899</v>
      </c>
      <c r="BUB1" s="26">
        <f t="shared" si="29"/>
        <v>1900</v>
      </c>
      <c r="BUC1" s="26">
        <f t="shared" si="29"/>
        <v>1901</v>
      </c>
      <c r="BUD1" s="26">
        <f t="shared" si="29"/>
        <v>1902</v>
      </c>
      <c r="BUE1" s="26">
        <f t="shared" si="29"/>
        <v>1903</v>
      </c>
      <c r="BUF1" s="26">
        <f t="shared" si="29"/>
        <v>1904</v>
      </c>
      <c r="BUG1" s="26">
        <f t="shared" si="29"/>
        <v>1905</v>
      </c>
      <c r="BUH1" s="26">
        <f t="shared" si="29"/>
        <v>1906</v>
      </c>
      <c r="BUI1" s="26">
        <f t="shared" si="29"/>
        <v>1907</v>
      </c>
      <c r="BUJ1" s="26">
        <f t="shared" si="29"/>
        <v>1908</v>
      </c>
      <c r="BUK1" s="26">
        <f t="shared" si="29"/>
        <v>1909</v>
      </c>
      <c r="BUL1" s="26">
        <f t="shared" si="29"/>
        <v>1910</v>
      </c>
      <c r="BUM1" s="26">
        <f t="shared" si="29"/>
        <v>1911</v>
      </c>
      <c r="BUN1" s="26">
        <f t="shared" si="29"/>
        <v>1912</v>
      </c>
      <c r="BUO1" s="26">
        <f t="shared" si="29"/>
        <v>1913</v>
      </c>
      <c r="BUP1" s="26">
        <f t="shared" si="29"/>
        <v>1914</v>
      </c>
      <c r="BUQ1" s="26">
        <f t="shared" si="29"/>
        <v>1915</v>
      </c>
      <c r="BUR1" s="26">
        <f t="shared" si="29"/>
        <v>1916</v>
      </c>
      <c r="BUS1" s="26">
        <f t="shared" si="29"/>
        <v>1917</v>
      </c>
      <c r="BUT1" s="26">
        <f t="shared" si="29"/>
        <v>1918</v>
      </c>
      <c r="BUU1" s="26">
        <f t="shared" si="29"/>
        <v>1919</v>
      </c>
      <c r="BUV1" s="26">
        <f t="shared" si="29"/>
        <v>1920</v>
      </c>
      <c r="BUW1" s="26">
        <f t="shared" si="29"/>
        <v>1921</v>
      </c>
      <c r="BUX1" s="26">
        <f t="shared" si="29"/>
        <v>1922</v>
      </c>
      <c r="BUY1" s="26">
        <f t="shared" ref="BUY1:BXJ1" si="30">BUX1+1</f>
        <v>1923</v>
      </c>
      <c r="BUZ1" s="26">
        <f t="shared" si="30"/>
        <v>1924</v>
      </c>
      <c r="BVA1" s="26">
        <f t="shared" si="30"/>
        <v>1925</v>
      </c>
      <c r="BVB1" s="26">
        <f t="shared" si="30"/>
        <v>1926</v>
      </c>
      <c r="BVC1" s="26">
        <f t="shared" si="30"/>
        <v>1927</v>
      </c>
      <c r="BVD1" s="26">
        <f t="shared" si="30"/>
        <v>1928</v>
      </c>
      <c r="BVE1" s="26">
        <f t="shared" si="30"/>
        <v>1929</v>
      </c>
      <c r="BVF1" s="26">
        <f t="shared" si="30"/>
        <v>1930</v>
      </c>
      <c r="BVG1" s="26">
        <f t="shared" si="30"/>
        <v>1931</v>
      </c>
      <c r="BVH1" s="26">
        <f t="shared" si="30"/>
        <v>1932</v>
      </c>
      <c r="BVI1" s="26">
        <f t="shared" si="30"/>
        <v>1933</v>
      </c>
      <c r="BVJ1" s="26">
        <f t="shared" si="30"/>
        <v>1934</v>
      </c>
      <c r="BVK1" s="26">
        <f t="shared" si="30"/>
        <v>1935</v>
      </c>
      <c r="BVL1" s="26">
        <f t="shared" si="30"/>
        <v>1936</v>
      </c>
      <c r="BVM1" s="26">
        <f t="shared" si="30"/>
        <v>1937</v>
      </c>
      <c r="BVN1" s="26">
        <f t="shared" si="30"/>
        <v>1938</v>
      </c>
      <c r="BVO1" s="26">
        <f t="shared" si="30"/>
        <v>1939</v>
      </c>
      <c r="BVP1" s="26">
        <f t="shared" si="30"/>
        <v>1940</v>
      </c>
      <c r="BVQ1" s="26">
        <f t="shared" si="30"/>
        <v>1941</v>
      </c>
      <c r="BVR1" s="26">
        <f t="shared" si="30"/>
        <v>1942</v>
      </c>
      <c r="BVS1" s="26">
        <f t="shared" si="30"/>
        <v>1943</v>
      </c>
      <c r="BVT1" s="26">
        <f t="shared" si="30"/>
        <v>1944</v>
      </c>
      <c r="BVU1" s="26">
        <f t="shared" si="30"/>
        <v>1945</v>
      </c>
      <c r="BVV1" s="26">
        <f t="shared" si="30"/>
        <v>1946</v>
      </c>
      <c r="BVW1" s="26">
        <f t="shared" si="30"/>
        <v>1947</v>
      </c>
      <c r="BVX1" s="26">
        <f t="shared" si="30"/>
        <v>1948</v>
      </c>
      <c r="BVY1" s="26">
        <f t="shared" si="30"/>
        <v>1949</v>
      </c>
      <c r="BVZ1" s="26">
        <f t="shared" si="30"/>
        <v>1950</v>
      </c>
      <c r="BWA1" s="26">
        <f t="shared" si="30"/>
        <v>1951</v>
      </c>
      <c r="BWB1" s="26">
        <f t="shared" si="30"/>
        <v>1952</v>
      </c>
      <c r="BWC1" s="26">
        <f t="shared" si="30"/>
        <v>1953</v>
      </c>
      <c r="BWD1" s="26">
        <f t="shared" si="30"/>
        <v>1954</v>
      </c>
      <c r="BWE1" s="26">
        <f t="shared" si="30"/>
        <v>1955</v>
      </c>
      <c r="BWF1" s="26">
        <f t="shared" si="30"/>
        <v>1956</v>
      </c>
      <c r="BWG1" s="26">
        <f t="shared" si="30"/>
        <v>1957</v>
      </c>
      <c r="BWH1" s="26">
        <f t="shared" si="30"/>
        <v>1958</v>
      </c>
      <c r="BWI1" s="26">
        <f t="shared" si="30"/>
        <v>1959</v>
      </c>
      <c r="BWJ1" s="26">
        <f t="shared" si="30"/>
        <v>1960</v>
      </c>
      <c r="BWK1" s="26">
        <f t="shared" si="30"/>
        <v>1961</v>
      </c>
      <c r="BWL1" s="26">
        <f t="shared" si="30"/>
        <v>1962</v>
      </c>
      <c r="BWM1" s="26">
        <f t="shared" si="30"/>
        <v>1963</v>
      </c>
      <c r="BWN1" s="26">
        <f t="shared" si="30"/>
        <v>1964</v>
      </c>
      <c r="BWO1" s="26">
        <f t="shared" si="30"/>
        <v>1965</v>
      </c>
      <c r="BWP1" s="26">
        <f t="shared" si="30"/>
        <v>1966</v>
      </c>
      <c r="BWQ1" s="26">
        <f t="shared" si="30"/>
        <v>1967</v>
      </c>
      <c r="BWR1" s="26">
        <f t="shared" si="30"/>
        <v>1968</v>
      </c>
      <c r="BWS1" s="26">
        <f t="shared" si="30"/>
        <v>1969</v>
      </c>
      <c r="BWT1" s="26">
        <f t="shared" si="30"/>
        <v>1970</v>
      </c>
      <c r="BWU1" s="26">
        <f t="shared" si="30"/>
        <v>1971</v>
      </c>
      <c r="BWV1" s="26">
        <f t="shared" si="30"/>
        <v>1972</v>
      </c>
      <c r="BWW1" s="26">
        <f t="shared" si="30"/>
        <v>1973</v>
      </c>
      <c r="BWX1" s="26">
        <f t="shared" si="30"/>
        <v>1974</v>
      </c>
      <c r="BWY1" s="26">
        <f t="shared" si="30"/>
        <v>1975</v>
      </c>
      <c r="BWZ1" s="26">
        <f t="shared" si="30"/>
        <v>1976</v>
      </c>
      <c r="BXA1" s="26">
        <f t="shared" si="30"/>
        <v>1977</v>
      </c>
      <c r="BXB1" s="26">
        <f t="shared" si="30"/>
        <v>1978</v>
      </c>
      <c r="BXC1" s="26">
        <f t="shared" si="30"/>
        <v>1979</v>
      </c>
      <c r="BXD1" s="26">
        <f t="shared" si="30"/>
        <v>1980</v>
      </c>
      <c r="BXE1" s="26">
        <f t="shared" si="30"/>
        <v>1981</v>
      </c>
      <c r="BXF1" s="26">
        <f t="shared" si="30"/>
        <v>1982</v>
      </c>
      <c r="BXG1" s="26">
        <f t="shared" si="30"/>
        <v>1983</v>
      </c>
      <c r="BXH1" s="26">
        <f t="shared" si="30"/>
        <v>1984</v>
      </c>
      <c r="BXI1" s="26">
        <f t="shared" si="30"/>
        <v>1985</v>
      </c>
      <c r="BXJ1" s="26">
        <f t="shared" si="30"/>
        <v>1986</v>
      </c>
      <c r="BXK1" s="26">
        <f t="shared" ref="BXK1:BZV1" si="31">BXJ1+1</f>
        <v>1987</v>
      </c>
      <c r="BXL1" s="26">
        <f t="shared" si="31"/>
        <v>1988</v>
      </c>
      <c r="BXM1" s="26">
        <f t="shared" si="31"/>
        <v>1989</v>
      </c>
      <c r="BXN1" s="26">
        <f t="shared" si="31"/>
        <v>1990</v>
      </c>
      <c r="BXO1" s="26">
        <f t="shared" si="31"/>
        <v>1991</v>
      </c>
      <c r="BXP1" s="26">
        <f t="shared" si="31"/>
        <v>1992</v>
      </c>
      <c r="BXQ1" s="26">
        <f t="shared" si="31"/>
        <v>1993</v>
      </c>
      <c r="BXR1" s="26">
        <f t="shared" si="31"/>
        <v>1994</v>
      </c>
      <c r="BXS1" s="26">
        <f t="shared" si="31"/>
        <v>1995</v>
      </c>
      <c r="BXT1" s="26">
        <f t="shared" si="31"/>
        <v>1996</v>
      </c>
      <c r="BXU1" s="26">
        <f t="shared" si="31"/>
        <v>1997</v>
      </c>
      <c r="BXV1" s="26">
        <f t="shared" si="31"/>
        <v>1998</v>
      </c>
      <c r="BXW1" s="26">
        <f t="shared" si="31"/>
        <v>1999</v>
      </c>
      <c r="BXX1" s="26">
        <f t="shared" si="31"/>
        <v>2000</v>
      </c>
      <c r="BXY1" s="26">
        <f t="shared" si="31"/>
        <v>2001</v>
      </c>
      <c r="BXZ1" s="26">
        <f t="shared" si="31"/>
        <v>2002</v>
      </c>
      <c r="BYA1" s="26">
        <f t="shared" si="31"/>
        <v>2003</v>
      </c>
      <c r="BYB1" s="26">
        <f t="shared" si="31"/>
        <v>2004</v>
      </c>
      <c r="BYC1" s="26">
        <f t="shared" si="31"/>
        <v>2005</v>
      </c>
      <c r="BYD1" s="26">
        <f t="shared" si="31"/>
        <v>2006</v>
      </c>
      <c r="BYE1" s="26">
        <f t="shared" si="31"/>
        <v>2007</v>
      </c>
      <c r="BYF1" s="26">
        <f t="shared" si="31"/>
        <v>2008</v>
      </c>
      <c r="BYG1" s="26">
        <f t="shared" si="31"/>
        <v>2009</v>
      </c>
      <c r="BYH1" s="26">
        <f t="shared" si="31"/>
        <v>2010</v>
      </c>
      <c r="BYI1" s="26">
        <f t="shared" si="31"/>
        <v>2011</v>
      </c>
      <c r="BYJ1" s="26">
        <f t="shared" si="31"/>
        <v>2012</v>
      </c>
      <c r="BYK1" s="26">
        <f t="shared" si="31"/>
        <v>2013</v>
      </c>
      <c r="BYL1" s="26">
        <f t="shared" si="31"/>
        <v>2014</v>
      </c>
      <c r="BYM1" s="26">
        <f t="shared" si="31"/>
        <v>2015</v>
      </c>
      <c r="BYN1" s="26">
        <f t="shared" si="31"/>
        <v>2016</v>
      </c>
      <c r="BYO1" s="26">
        <f t="shared" si="31"/>
        <v>2017</v>
      </c>
      <c r="BYP1" s="26">
        <f t="shared" si="31"/>
        <v>2018</v>
      </c>
      <c r="BYQ1" s="26">
        <f t="shared" si="31"/>
        <v>2019</v>
      </c>
      <c r="BYR1" s="26">
        <f t="shared" si="31"/>
        <v>2020</v>
      </c>
      <c r="BYS1" s="26">
        <f t="shared" si="31"/>
        <v>2021</v>
      </c>
      <c r="BYT1" s="26">
        <f t="shared" si="31"/>
        <v>2022</v>
      </c>
      <c r="BYU1" s="26">
        <f t="shared" si="31"/>
        <v>2023</v>
      </c>
      <c r="BYV1" s="26">
        <f t="shared" si="31"/>
        <v>2024</v>
      </c>
      <c r="BYW1" s="26">
        <f t="shared" si="31"/>
        <v>2025</v>
      </c>
      <c r="BYX1" s="26">
        <f t="shared" si="31"/>
        <v>2026</v>
      </c>
      <c r="BYY1" s="26">
        <f t="shared" si="31"/>
        <v>2027</v>
      </c>
      <c r="BYZ1" s="26">
        <f t="shared" si="31"/>
        <v>2028</v>
      </c>
      <c r="BZA1" s="26">
        <f t="shared" si="31"/>
        <v>2029</v>
      </c>
      <c r="BZB1" s="26">
        <f t="shared" si="31"/>
        <v>2030</v>
      </c>
      <c r="BZC1" s="26">
        <f t="shared" si="31"/>
        <v>2031</v>
      </c>
      <c r="BZD1" s="26">
        <f t="shared" si="31"/>
        <v>2032</v>
      </c>
      <c r="BZE1" s="26">
        <f t="shared" si="31"/>
        <v>2033</v>
      </c>
      <c r="BZF1" s="26">
        <f t="shared" si="31"/>
        <v>2034</v>
      </c>
      <c r="BZG1" s="26">
        <f t="shared" si="31"/>
        <v>2035</v>
      </c>
      <c r="BZH1" s="26">
        <f t="shared" si="31"/>
        <v>2036</v>
      </c>
      <c r="BZI1" s="26">
        <f t="shared" si="31"/>
        <v>2037</v>
      </c>
      <c r="BZJ1" s="26">
        <f t="shared" si="31"/>
        <v>2038</v>
      </c>
      <c r="BZK1" s="26">
        <f t="shared" si="31"/>
        <v>2039</v>
      </c>
      <c r="BZL1" s="26">
        <f t="shared" si="31"/>
        <v>2040</v>
      </c>
      <c r="BZM1" s="26">
        <f t="shared" si="31"/>
        <v>2041</v>
      </c>
      <c r="BZN1" s="26">
        <f t="shared" si="31"/>
        <v>2042</v>
      </c>
      <c r="BZO1" s="26">
        <f t="shared" si="31"/>
        <v>2043</v>
      </c>
      <c r="BZP1" s="26">
        <f t="shared" si="31"/>
        <v>2044</v>
      </c>
      <c r="BZQ1" s="26">
        <f t="shared" si="31"/>
        <v>2045</v>
      </c>
      <c r="BZR1" s="26">
        <f t="shared" si="31"/>
        <v>2046</v>
      </c>
      <c r="BZS1" s="26">
        <f t="shared" si="31"/>
        <v>2047</v>
      </c>
      <c r="BZT1" s="26">
        <f t="shared" si="31"/>
        <v>2048</v>
      </c>
      <c r="BZU1" s="26">
        <f t="shared" si="31"/>
        <v>2049</v>
      </c>
      <c r="BZV1" s="26">
        <f t="shared" si="31"/>
        <v>2050</v>
      </c>
      <c r="BZW1" s="26">
        <f t="shared" ref="BZW1:CCH1" si="32">BZV1+1</f>
        <v>2051</v>
      </c>
      <c r="BZX1" s="26">
        <f t="shared" si="32"/>
        <v>2052</v>
      </c>
      <c r="BZY1" s="26">
        <f t="shared" si="32"/>
        <v>2053</v>
      </c>
      <c r="BZZ1" s="26">
        <f t="shared" si="32"/>
        <v>2054</v>
      </c>
      <c r="CAA1" s="26">
        <f t="shared" si="32"/>
        <v>2055</v>
      </c>
      <c r="CAB1" s="26">
        <f t="shared" si="32"/>
        <v>2056</v>
      </c>
      <c r="CAC1" s="26">
        <f t="shared" si="32"/>
        <v>2057</v>
      </c>
      <c r="CAD1" s="26">
        <f t="shared" si="32"/>
        <v>2058</v>
      </c>
      <c r="CAE1" s="26">
        <f t="shared" si="32"/>
        <v>2059</v>
      </c>
      <c r="CAF1" s="26">
        <f t="shared" si="32"/>
        <v>2060</v>
      </c>
      <c r="CAG1" s="26">
        <f t="shared" si="32"/>
        <v>2061</v>
      </c>
      <c r="CAH1" s="26">
        <f t="shared" si="32"/>
        <v>2062</v>
      </c>
      <c r="CAI1" s="26">
        <f t="shared" si="32"/>
        <v>2063</v>
      </c>
      <c r="CAJ1" s="26">
        <f t="shared" si="32"/>
        <v>2064</v>
      </c>
      <c r="CAK1" s="26">
        <f t="shared" si="32"/>
        <v>2065</v>
      </c>
      <c r="CAL1" s="26">
        <f t="shared" si="32"/>
        <v>2066</v>
      </c>
      <c r="CAM1" s="26">
        <f t="shared" si="32"/>
        <v>2067</v>
      </c>
      <c r="CAN1" s="26">
        <f t="shared" si="32"/>
        <v>2068</v>
      </c>
      <c r="CAO1" s="26">
        <f t="shared" si="32"/>
        <v>2069</v>
      </c>
      <c r="CAP1" s="26">
        <f t="shared" si="32"/>
        <v>2070</v>
      </c>
      <c r="CAQ1" s="26">
        <f t="shared" si="32"/>
        <v>2071</v>
      </c>
      <c r="CAR1" s="26">
        <f t="shared" si="32"/>
        <v>2072</v>
      </c>
      <c r="CAS1" s="26">
        <f t="shared" si="32"/>
        <v>2073</v>
      </c>
      <c r="CAT1" s="26">
        <f t="shared" si="32"/>
        <v>2074</v>
      </c>
      <c r="CAU1" s="26">
        <f t="shared" si="32"/>
        <v>2075</v>
      </c>
      <c r="CAV1" s="26">
        <f t="shared" si="32"/>
        <v>2076</v>
      </c>
      <c r="CAW1" s="26">
        <f t="shared" si="32"/>
        <v>2077</v>
      </c>
      <c r="CAX1" s="26">
        <f t="shared" si="32"/>
        <v>2078</v>
      </c>
      <c r="CAY1" s="26">
        <f t="shared" si="32"/>
        <v>2079</v>
      </c>
      <c r="CAZ1" s="26">
        <f t="shared" si="32"/>
        <v>2080</v>
      </c>
      <c r="CBA1" s="26">
        <f t="shared" si="32"/>
        <v>2081</v>
      </c>
      <c r="CBB1" s="26">
        <f t="shared" si="32"/>
        <v>2082</v>
      </c>
      <c r="CBC1" s="26">
        <f t="shared" si="32"/>
        <v>2083</v>
      </c>
      <c r="CBD1" s="26">
        <f t="shared" si="32"/>
        <v>2084</v>
      </c>
      <c r="CBE1" s="26">
        <f t="shared" si="32"/>
        <v>2085</v>
      </c>
      <c r="CBF1" s="26">
        <f t="shared" si="32"/>
        <v>2086</v>
      </c>
      <c r="CBG1" s="26">
        <f t="shared" si="32"/>
        <v>2087</v>
      </c>
      <c r="CBH1" s="26">
        <f t="shared" si="32"/>
        <v>2088</v>
      </c>
      <c r="CBI1" s="26">
        <f t="shared" si="32"/>
        <v>2089</v>
      </c>
      <c r="CBJ1" s="26">
        <f t="shared" si="32"/>
        <v>2090</v>
      </c>
      <c r="CBK1" s="26">
        <f t="shared" si="32"/>
        <v>2091</v>
      </c>
      <c r="CBL1" s="26">
        <f t="shared" si="32"/>
        <v>2092</v>
      </c>
      <c r="CBM1" s="26">
        <f t="shared" si="32"/>
        <v>2093</v>
      </c>
      <c r="CBN1" s="26">
        <f t="shared" si="32"/>
        <v>2094</v>
      </c>
      <c r="CBO1" s="26">
        <f t="shared" si="32"/>
        <v>2095</v>
      </c>
      <c r="CBP1" s="26">
        <f t="shared" si="32"/>
        <v>2096</v>
      </c>
      <c r="CBQ1" s="26">
        <f t="shared" si="32"/>
        <v>2097</v>
      </c>
      <c r="CBR1" s="26">
        <f t="shared" si="32"/>
        <v>2098</v>
      </c>
      <c r="CBS1" s="26">
        <f t="shared" si="32"/>
        <v>2099</v>
      </c>
      <c r="CBT1" s="26">
        <f t="shared" si="32"/>
        <v>2100</v>
      </c>
      <c r="CBU1" s="26">
        <f t="shared" si="32"/>
        <v>2101</v>
      </c>
      <c r="CBV1" s="26">
        <f t="shared" si="32"/>
        <v>2102</v>
      </c>
      <c r="CBW1" s="26">
        <f t="shared" si="32"/>
        <v>2103</v>
      </c>
      <c r="CBX1" s="26">
        <f t="shared" si="32"/>
        <v>2104</v>
      </c>
      <c r="CBY1" s="26">
        <f t="shared" si="32"/>
        <v>2105</v>
      </c>
      <c r="CBZ1" s="26">
        <f t="shared" si="32"/>
        <v>2106</v>
      </c>
      <c r="CCA1" s="26">
        <f t="shared" si="32"/>
        <v>2107</v>
      </c>
      <c r="CCB1" s="26">
        <f t="shared" si="32"/>
        <v>2108</v>
      </c>
      <c r="CCC1" s="26">
        <f t="shared" si="32"/>
        <v>2109</v>
      </c>
      <c r="CCD1" s="26">
        <f t="shared" si="32"/>
        <v>2110</v>
      </c>
      <c r="CCE1" s="26">
        <f t="shared" si="32"/>
        <v>2111</v>
      </c>
      <c r="CCF1" s="26">
        <f t="shared" si="32"/>
        <v>2112</v>
      </c>
      <c r="CCG1" s="26">
        <f t="shared" si="32"/>
        <v>2113</v>
      </c>
      <c r="CCH1" s="26">
        <f t="shared" si="32"/>
        <v>2114</v>
      </c>
      <c r="CCI1" s="26">
        <f t="shared" ref="CCI1:CET1" si="33">CCH1+1</f>
        <v>2115</v>
      </c>
      <c r="CCJ1" s="26">
        <f t="shared" si="33"/>
        <v>2116</v>
      </c>
      <c r="CCK1" s="26">
        <f t="shared" si="33"/>
        <v>2117</v>
      </c>
      <c r="CCL1" s="26">
        <f t="shared" si="33"/>
        <v>2118</v>
      </c>
      <c r="CCM1" s="26">
        <f t="shared" si="33"/>
        <v>2119</v>
      </c>
      <c r="CCN1" s="26">
        <f t="shared" si="33"/>
        <v>2120</v>
      </c>
      <c r="CCO1" s="26">
        <f t="shared" si="33"/>
        <v>2121</v>
      </c>
      <c r="CCP1" s="26">
        <f t="shared" si="33"/>
        <v>2122</v>
      </c>
      <c r="CCQ1" s="26">
        <f t="shared" si="33"/>
        <v>2123</v>
      </c>
      <c r="CCR1" s="26">
        <f t="shared" si="33"/>
        <v>2124</v>
      </c>
      <c r="CCS1" s="26">
        <f t="shared" si="33"/>
        <v>2125</v>
      </c>
      <c r="CCT1" s="26">
        <f t="shared" si="33"/>
        <v>2126</v>
      </c>
      <c r="CCU1" s="26">
        <f t="shared" si="33"/>
        <v>2127</v>
      </c>
      <c r="CCV1" s="26">
        <f t="shared" si="33"/>
        <v>2128</v>
      </c>
      <c r="CCW1" s="26">
        <f t="shared" si="33"/>
        <v>2129</v>
      </c>
      <c r="CCX1" s="26">
        <f t="shared" si="33"/>
        <v>2130</v>
      </c>
      <c r="CCY1" s="26">
        <f t="shared" si="33"/>
        <v>2131</v>
      </c>
      <c r="CCZ1" s="26">
        <f t="shared" si="33"/>
        <v>2132</v>
      </c>
      <c r="CDA1" s="26">
        <f t="shared" si="33"/>
        <v>2133</v>
      </c>
      <c r="CDB1" s="26">
        <f t="shared" si="33"/>
        <v>2134</v>
      </c>
      <c r="CDC1" s="26">
        <f t="shared" si="33"/>
        <v>2135</v>
      </c>
      <c r="CDD1" s="26">
        <f t="shared" si="33"/>
        <v>2136</v>
      </c>
      <c r="CDE1" s="26">
        <f t="shared" si="33"/>
        <v>2137</v>
      </c>
      <c r="CDF1" s="26">
        <f t="shared" si="33"/>
        <v>2138</v>
      </c>
      <c r="CDG1" s="26">
        <f t="shared" si="33"/>
        <v>2139</v>
      </c>
      <c r="CDH1" s="26">
        <f t="shared" si="33"/>
        <v>2140</v>
      </c>
      <c r="CDI1" s="26">
        <f t="shared" si="33"/>
        <v>2141</v>
      </c>
      <c r="CDJ1" s="26">
        <f t="shared" si="33"/>
        <v>2142</v>
      </c>
      <c r="CDK1" s="26">
        <f t="shared" si="33"/>
        <v>2143</v>
      </c>
      <c r="CDL1" s="26">
        <f t="shared" si="33"/>
        <v>2144</v>
      </c>
      <c r="CDM1" s="26">
        <f t="shared" si="33"/>
        <v>2145</v>
      </c>
      <c r="CDN1" s="26">
        <f t="shared" si="33"/>
        <v>2146</v>
      </c>
      <c r="CDO1" s="26">
        <f t="shared" si="33"/>
        <v>2147</v>
      </c>
      <c r="CDP1" s="26">
        <f t="shared" si="33"/>
        <v>2148</v>
      </c>
      <c r="CDQ1" s="26">
        <f t="shared" si="33"/>
        <v>2149</v>
      </c>
      <c r="CDR1" s="26">
        <f t="shared" si="33"/>
        <v>2150</v>
      </c>
      <c r="CDS1" s="26">
        <f t="shared" si="33"/>
        <v>2151</v>
      </c>
      <c r="CDT1" s="26">
        <f t="shared" si="33"/>
        <v>2152</v>
      </c>
      <c r="CDU1" s="26">
        <f t="shared" si="33"/>
        <v>2153</v>
      </c>
      <c r="CDV1" s="26">
        <f t="shared" si="33"/>
        <v>2154</v>
      </c>
      <c r="CDW1" s="26">
        <f t="shared" si="33"/>
        <v>2155</v>
      </c>
      <c r="CDX1" s="26">
        <f t="shared" si="33"/>
        <v>2156</v>
      </c>
      <c r="CDY1" s="26">
        <f t="shared" si="33"/>
        <v>2157</v>
      </c>
      <c r="CDZ1" s="26">
        <f t="shared" si="33"/>
        <v>2158</v>
      </c>
      <c r="CEA1" s="26">
        <f t="shared" si="33"/>
        <v>2159</v>
      </c>
      <c r="CEB1" s="26">
        <f t="shared" si="33"/>
        <v>2160</v>
      </c>
      <c r="CEC1" s="26">
        <f t="shared" si="33"/>
        <v>2161</v>
      </c>
      <c r="CED1" s="26">
        <f t="shared" si="33"/>
        <v>2162</v>
      </c>
      <c r="CEE1" s="26">
        <f t="shared" si="33"/>
        <v>2163</v>
      </c>
      <c r="CEF1" s="26">
        <f t="shared" si="33"/>
        <v>2164</v>
      </c>
      <c r="CEG1" s="26">
        <f t="shared" si="33"/>
        <v>2165</v>
      </c>
      <c r="CEH1" s="26">
        <f t="shared" si="33"/>
        <v>2166</v>
      </c>
      <c r="CEI1" s="26">
        <f t="shared" si="33"/>
        <v>2167</v>
      </c>
      <c r="CEJ1" s="26">
        <f t="shared" si="33"/>
        <v>2168</v>
      </c>
      <c r="CEK1" s="26">
        <f t="shared" si="33"/>
        <v>2169</v>
      </c>
      <c r="CEL1" s="26">
        <f t="shared" si="33"/>
        <v>2170</v>
      </c>
      <c r="CEM1" s="26">
        <f t="shared" si="33"/>
        <v>2171</v>
      </c>
      <c r="CEN1" s="26">
        <f t="shared" si="33"/>
        <v>2172</v>
      </c>
      <c r="CEO1" s="26">
        <f t="shared" si="33"/>
        <v>2173</v>
      </c>
      <c r="CEP1" s="26">
        <f t="shared" si="33"/>
        <v>2174</v>
      </c>
      <c r="CEQ1" s="26">
        <f t="shared" si="33"/>
        <v>2175</v>
      </c>
      <c r="CER1" s="26">
        <f t="shared" si="33"/>
        <v>2176</v>
      </c>
      <c r="CES1" s="26">
        <f t="shared" si="33"/>
        <v>2177</v>
      </c>
      <c r="CET1" s="26">
        <f t="shared" si="33"/>
        <v>2178</v>
      </c>
      <c r="CEU1" s="26">
        <f t="shared" ref="CEU1:CHF1" si="34">CET1+1</f>
        <v>2179</v>
      </c>
      <c r="CEV1" s="26">
        <f t="shared" si="34"/>
        <v>2180</v>
      </c>
      <c r="CEW1" s="26">
        <f t="shared" si="34"/>
        <v>2181</v>
      </c>
      <c r="CEX1" s="26">
        <f t="shared" si="34"/>
        <v>2182</v>
      </c>
      <c r="CEY1" s="26">
        <f t="shared" si="34"/>
        <v>2183</v>
      </c>
      <c r="CEZ1" s="26">
        <f t="shared" si="34"/>
        <v>2184</v>
      </c>
      <c r="CFA1" s="26">
        <f t="shared" si="34"/>
        <v>2185</v>
      </c>
      <c r="CFB1" s="26">
        <f t="shared" si="34"/>
        <v>2186</v>
      </c>
      <c r="CFC1" s="26">
        <f t="shared" si="34"/>
        <v>2187</v>
      </c>
      <c r="CFD1" s="26">
        <f t="shared" si="34"/>
        <v>2188</v>
      </c>
      <c r="CFE1" s="26">
        <f t="shared" si="34"/>
        <v>2189</v>
      </c>
      <c r="CFF1" s="26">
        <f t="shared" si="34"/>
        <v>2190</v>
      </c>
      <c r="CFG1" s="26">
        <f t="shared" si="34"/>
        <v>2191</v>
      </c>
      <c r="CFH1" s="26">
        <f t="shared" si="34"/>
        <v>2192</v>
      </c>
      <c r="CFI1" s="26">
        <f t="shared" si="34"/>
        <v>2193</v>
      </c>
      <c r="CFJ1" s="26">
        <f t="shared" si="34"/>
        <v>2194</v>
      </c>
      <c r="CFK1" s="26">
        <f t="shared" si="34"/>
        <v>2195</v>
      </c>
      <c r="CFL1" s="26">
        <f t="shared" si="34"/>
        <v>2196</v>
      </c>
      <c r="CFM1" s="26">
        <f t="shared" si="34"/>
        <v>2197</v>
      </c>
      <c r="CFN1" s="26">
        <f t="shared" si="34"/>
        <v>2198</v>
      </c>
      <c r="CFO1" s="26">
        <f t="shared" si="34"/>
        <v>2199</v>
      </c>
      <c r="CFP1" s="26">
        <f t="shared" si="34"/>
        <v>2200</v>
      </c>
      <c r="CFQ1" s="26">
        <f t="shared" si="34"/>
        <v>2201</v>
      </c>
      <c r="CFR1" s="26">
        <f t="shared" si="34"/>
        <v>2202</v>
      </c>
      <c r="CFS1" s="26">
        <f t="shared" si="34"/>
        <v>2203</v>
      </c>
      <c r="CFT1" s="26">
        <f t="shared" si="34"/>
        <v>2204</v>
      </c>
      <c r="CFU1" s="26">
        <f t="shared" si="34"/>
        <v>2205</v>
      </c>
      <c r="CFV1" s="26">
        <f t="shared" si="34"/>
        <v>2206</v>
      </c>
      <c r="CFW1" s="26">
        <f t="shared" si="34"/>
        <v>2207</v>
      </c>
      <c r="CFX1" s="26">
        <f t="shared" si="34"/>
        <v>2208</v>
      </c>
      <c r="CFY1" s="26">
        <f t="shared" si="34"/>
        <v>2209</v>
      </c>
      <c r="CFZ1" s="26">
        <f t="shared" si="34"/>
        <v>2210</v>
      </c>
      <c r="CGA1" s="26">
        <f t="shared" si="34"/>
        <v>2211</v>
      </c>
      <c r="CGB1" s="26">
        <f t="shared" si="34"/>
        <v>2212</v>
      </c>
      <c r="CGC1" s="26">
        <f t="shared" si="34"/>
        <v>2213</v>
      </c>
      <c r="CGD1" s="26">
        <f t="shared" si="34"/>
        <v>2214</v>
      </c>
      <c r="CGE1" s="26">
        <f t="shared" si="34"/>
        <v>2215</v>
      </c>
      <c r="CGF1" s="26">
        <f t="shared" si="34"/>
        <v>2216</v>
      </c>
      <c r="CGG1" s="26">
        <f t="shared" si="34"/>
        <v>2217</v>
      </c>
      <c r="CGH1" s="26">
        <f t="shared" si="34"/>
        <v>2218</v>
      </c>
      <c r="CGI1" s="26">
        <f t="shared" si="34"/>
        <v>2219</v>
      </c>
      <c r="CGJ1" s="26">
        <f t="shared" si="34"/>
        <v>2220</v>
      </c>
      <c r="CGK1" s="26">
        <f t="shared" si="34"/>
        <v>2221</v>
      </c>
      <c r="CGL1" s="26">
        <f t="shared" si="34"/>
        <v>2222</v>
      </c>
      <c r="CGM1" s="26">
        <f t="shared" si="34"/>
        <v>2223</v>
      </c>
      <c r="CGN1" s="26">
        <f t="shared" si="34"/>
        <v>2224</v>
      </c>
      <c r="CGO1" s="26">
        <f t="shared" si="34"/>
        <v>2225</v>
      </c>
      <c r="CGP1" s="26">
        <f t="shared" si="34"/>
        <v>2226</v>
      </c>
      <c r="CGQ1" s="26">
        <f t="shared" si="34"/>
        <v>2227</v>
      </c>
      <c r="CGR1" s="26">
        <f t="shared" si="34"/>
        <v>2228</v>
      </c>
      <c r="CGS1" s="26">
        <f t="shared" si="34"/>
        <v>2229</v>
      </c>
      <c r="CGT1" s="26">
        <f t="shared" si="34"/>
        <v>2230</v>
      </c>
      <c r="CGU1" s="26">
        <f t="shared" si="34"/>
        <v>2231</v>
      </c>
      <c r="CGV1" s="26">
        <f t="shared" si="34"/>
        <v>2232</v>
      </c>
      <c r="CGW1" s="26">
        <f t="shared" si="34"/>
        <v>2233</v>
      </c>
      <c r="CGX1" s="26">
        <f t="shared" si="34"/>
        <v>2234</v>
      </c>
      <c r="CGY1" s="26">
        <f t="shared" si="34"/>
        <v>2235</v>
      </c>
      <c r="CGZ1" s="26">
        <f t="shared" si="34"/>
        <v>2236</v>
      </c>
      <c r="CHA1" s="26">
        <f t="shared" si="34"/>
        <v>2237</v>
      </c>
      <c r="CHB1" s="26">
        <f t="shared" si="34"/>
        <v>2238</v>
      </c>
      <c r="CHC1" s="26">
        <f t="shared" si="34"/>
        <v>2239</v>
      </c>
      <c r="CHD1" s="26">
        <f t="shared" si="34"/>
        <v>2240</v>
      </c>
      <c r="CHE1" s="26">
        <f t="shared" si="34"/>
        <v>2241</v>
      </c>
      <c r="CHF1" s="26">
        <f t="shared" si="34"/>
        <v>2242</v>
      </c>
      <c r="CHG1" s="26">
        <f t="shared" ref="CHG1:CJR1" si="35">CHF1+1</f>
        <v>2243</v>
      </c>
      <c r="CHH1" s="26">
        <f t="shared" si="35"/>
        <v>2244</v>
      </c>
      <c r="CHI1" s="26">
        <f t="shared" si="35"/>
        <v>2245</v>
      </c>
      <c r="CHJ1" s="26">
        <f t="shared" si="35"/>
        <v>2246</v>
      </c>
      <c r="CHK1" s="26">
        <f t="shared" si="35"/>
        <v>2247</v>
      </c>
      <c r="CHL1" s="26">
        <f t="shared" si="35"/>
        <v>2248</v>
      </c>
      <c r="CHM1" s="26">
        <f t="shared" si="35"/>
        <v>2249</v>
      </c>
      <c r="CHN1" s="26">
        <f t="shared" si="35"/>
        <v>2250</v>
      </c>
      <c r="CHO1" s="26">
        <f t="shared" si="35"/>
        <v>2251</v>
      </c>
      <c r="CHP1" s="26">
        <f t="shared" si="35"/>
        <v>2252</v>
      </c>
      <c r="CHQ1" s="26">
        <f t="shared" si="35"/>
        <v>2253</v>
      </c>
      <c r="CHR1" s="26">
        <f t="shared" si="35"/>
        <v>2254</v>
      </c>
      <c r="CHS1" s="26">
        <f t="shared" si="35"/>
        <v>2255</v>
      </c>
      <c r="CHT1" s="26">
        <f t="shared" si="35"/>
        <v>2256</v>
      </c>
      <c r="CHU1" s="26">
        <f t="shared" si="35"/>
        <v>2257</v>
      </c>
      <c r="CHV1" s="26">
        <f t="shared" si="35"/>
        <v>2258</v>
      </c>
      <c r="CHW1" s="26">
        <f t="shared" si="35"/>
        <v>2259</v>
      </c>
      <c r="CHX1" s="26">
        <f t="shared" si="35"/>
        <v>2260</v>
      </c>
      <c r="CHY1" s="26">
        <f t="shared" si="35"/>
        <v>2261</v>
      </c>
      <c r="CHZ1" s="26">
        <f t="shared" si="35"/>
        <v>2262</v>
      </c>
      <c r="CIA1" s="26">
        <f t="shared" si="35"/>
        <v>2263</v>
      </c>
      <c r="CIB1" s="26">
        <f t="shared" si="35"/>
        <v>2264</v>
      </c>
      <c r="CIC1" s="26">
        <f t="shared" si="35"/>
        <v>2265</v>
      </c>
      <c r="CID1" s="26">
        <f t="shared" si="35"/>
        <v>2266</v>
      </c>
      <c r="CIE1" s="26">
        <f t="shared" si="35"/>
        <v>2267</v>
      </c>
      <c r="CIF1" s="26">
        <f t="shared" si="35"/>
        <v>2268</v>
      </c>
      <c r="CIG1" s="26">
        <f t="shared" si="35"/>
        <v>2269</v>
      </c>
      <c r="CIH1" s="26">
        <f t="shared" si="35"/>
        <v>2270</v>
      </c>
      <c r="CII1" s="26">
        <f t="shared" si="35"/>
        <v>2271</v>
      </c>
      <c r="CIJ1" s="26">
        <f t="shared" si="35"/>
        <v>2272</v>
      </c>
      <c r="CIK1" s="26">
        <f t="shared" si="35"/>
        <v>2273</v>
      </c>
      <c r="CIL1" s="26">
        <f t="shared" si="35"/>
        <v>2274</v>
      </c>
      <c r="CIM1" s="26">
        <f t="shared" si="35"/>
        <v>2275</v>
      </c>
      <c r="CIN1" s="26">
        <f t="shared" si="35"/>
        <v>2276</v>
      </c>
      <c r="CIO1" s="26">
        <f t="shared" si="35"/>
        <v>2277</v>
      </c>
      <c r="CIP1" s="26">
        <f t="shared" si="35"/>
        <v>2278</v>
      </c>
      <c r="CIQ1" s="26">
        <f t="shared" si="35"/>
        <v>2279</v>
      </c>
      <c r="CIR1" s="26">
        <f t="shared" si="35"/>
        <v>2280</v>
      </c>
      <c r="CIS1" s="26">
        <f t="shared" si="35"/>
        <v>2281</v>
      </c>
      <c r="CIT1" s="26">
        <f t="shared" si="35"/>
        <v>2282</v>
      </c>
      <c r="CIU1" s="26">
        <f t="shared" si="35"/>
        <v>2283</v>
      </c>
      <c r="CIV1" s="26">
        <f t="shared" si="35"/>
        <v>2284</v>
      </c>
      <c r="CIW1" s="26">
        <f t="shared" si="35"/>
        <v>2285</v>
      </c>
      <c r="CIX1" s="26">
        <f t="shared" si="35"/>
        <v>2286</v>
      </c>
      <c r="CIY1" s="26">
        <f t="shared" si="35"/>
        <v>2287</v>
      </c>
      <c r="CIZ1" s="26">
        <f t="shared" si="35"/>
        <v>2288</v>
      </c>
      <c r="CJA1" s="26">
        <f t="shared" si="35"/>
        <v>2289</v>
      </c>
      <c r="CJB1" s="26">
        <f t="shared" si="35"/>
        <v>2290</v>
      </c>
      <c r="CJC1" s="26">
        <f t="shared" si="35"/>
        <v>2291</v>
      </c>
      <c r="CJD1" s="26">
        <f t="shared" si="35"/>
        <v>2292</v>
      </c>
      <c r="CJE1" s="26">
        <f t="shared" si="35"/>
        <v>2293</v>
      </c>
      <c r="CJF1" s="26">
        <f t="shared" si="35"/>
        <v>2294</v>
      </c>
      <c r="CJG1" s="26">
        <f t="shared" si="35"/>
        <v>2295</v>
      </c>
      <c r="CJH1" s="26">
        <f t="shared" si="35"/>
        <v>2296</v>
      </c>
      <c r="CJI1" s="26">
        <f t="shared" si="35"/>
        <v>2297</v>
      </c>
      <c r="CJJ1" s="26">
        <f t="shared" si="35"/>
        <v>2298</v>
      </c>
      <c r="CJK1" s="26">
        <f t="shared" si="35"/>
        <v>2299</v>
      </c>
      <c r="CJL1" s="26">
        <f t="shared" si="35"/>
        <v>2300</v>
      </c>
      <c r="CJM1" s="26">
        <f t="shared" si="35"/>
        <v>2301</v>
      </c>
      <c r="CJN1" s="26">
        <f t="shared" si="35"/>
        <v>2302</v>
      </c>
      <c r="CJO1" s="26">
        <f t="shared" si="35"/>
        <v>2303</v>
      </c>
      <c r="CJP1" s="26">
        <f t="shared" si="35"/>
        <v>2304</v>
      </c>
      <c r="CJQ1" s="26">
        <f t="shared" si="35"/>
        <v>2305</v>
      </c>
      <c r="CJR1" s="26">
        <f t="shared" si="35"/>
        <v>2306</v>
      </c>
      <c r="CJS1" s="26">
        <f t="shared" ref="CJS1:CMD1" si="36">CJR1+1</f>
        <v>2307</v>
      </c>
      <c r="CJT1" s="26">
        <f t="shared" si="36"/>
        <v>2308</v>
      </c>
      <c r="CJU1" s="26">
        <f t="shared" si="36"/>
        <v>2309</v>
      </c>
      <c r="CJV1" s="26">
        <f t="shared" si="36"/>
        <v>2310</v>
      </c>
      <c r="CJW1" s="26">
        <f t="shared" si="36"/>
        <v>2311</v>
      </c>
      <c r="CJX1" s="26">
        <f t="shared" si="36"/>
        <v>2312</v>
      </c>
      <c r="CJY1" s="26">
        <f t="shared" si="36"/>
        <v>2313</v>
      </c>
      <c r="CJZ1" s="26">
        <f t="shared" si="36"/>
        <v>2314</v>
      </c>
      <c r="CKA1" s="26">
        <f t="shared" si="36"/>
        <v>2315</v>
      </c>
      <c r="CKB1" s="26">
        <f t="shared" si="36"/>
        <v>2316</v>
      </c>
      <c r="CKC1" s="26">
        <f t="shared" si="36"/>
        <v>2317</v>
      </c>
      <c r="CKD1" s="26">
        <f t="shared" si="36"/>
        <v>2318</v>
      </c>
      <c r="CKE1" s="26">
        <f t="shared" si="36"/>
        <v>2319</v>
      </c>
      <c r="CKF1" s="26">
        <f t="shared" si="36"/>
        <v>2320</v>
      </c>
      <c r="CKG1" s="26">
        <f t="shared" si="36"/>
        <v>2321</v>
      </c>
      <c r="CKH1" s="26">
        <f t="shared" si="36"/>
        <v>2322</v>
      </c>
      <c r="CKI1" s="26">
        <f t="shared" si="36"/>
        <v>2323</v>
      </c>
      <c r="CKJ1" s="26">
        <f t="shared" si="36"/>
        <v>2324</v>
      </c>
      <c r="CKK1" s="26">
        <f t="shared" si="36"/>
        <v>2325</v>
      </c>
      <c r="CKL1" s="26">
        <f t="shared" si="36"/>
        <v>2326</v>
      </c>
      <c r="CKM1" s="26">
        <f t="shared" si="36"/>
        <v>2327</v>
      </c>
      <c r="CKN1" s="26">
        <f t="shared" si="36"/>
        <v>2328</v>
      </c>
      <c r="CKO1" s="26">
        <f t="shared" si="36"/>
        <v>2329</v>
      </c>
      <c r="CKP1" s="26">
        <f t="shared" si="36"/>
        <v>2330</v>
      </c>
      <c r="CKQ1" s="26">
        <f t="shared" si="36"/>
        <v>2331</v>
      </c>
      <c r="CKR1" s="26">
        <f t="shared" si="36"/>
        <v>2332</v>
      </c>
      <c r="CKS1" s="26">
        <f t="shared" si="36"/>
        <v>2333</v>
      </c>
      <c r="CKT1" s="26">
        <f t="shared" si="36"/>
        <v>2334</v>
      </c>
      <c r="CKU1" s="26">
        <f t="shared" si="36"/>
        <v>2335</v>
      </c>
      <c r="CKV1" s="26">
        <f t="shared" si="36"/>
        <v>2336</v>
      </c>
      <c r="CKW1" s="26">
        <f t="shared" si="36"/>
        <v>2337</v>
      </c>
      <c r="CKX1" s="26">
        <f t="shared" si="36"/>
        <v>2338</v>
      </c>
      <c r="CKY1" s="26">
        <f t="shared" si="36"/>
        <v>2339</v>
      </c>
      <c r="CKZ1" s="26">
        <f t="shared" si="36"/>
        <v>2340</v>
      </c>
      <c r="CLA1" s="26">
        <f t="shared" si="36"/>
        <v>2341</v>
      </c>
      <c r="CLB1" s="26">
        <f t="shared" si="36"/>
        <v>2342</v>
      </c>
      <c r="CLC1" s="26">
        <f t="shared" si="36"/>
        <v>2343</v>
      </c>
      <c r="CLD1" s="26">
        <f t="shared" si="36"/>
        <v>2344</v>
      </c>
      <c r="CLE1" s="26">
        <f t="shared" si="36"/>
        <v>2345</v>
      </c>
      <c r="CLF1" s="26">
        <f t="shared" si="36"/>
        <v>2346</v>
      </c>
      <c r="CLG1" s="26">
        <f t="shared" si="36"/>
        <v>2347</v>
      </c>
      <c r="CLH1" s="26">
        <f t="shared" si="36"/>
        <v>2348</v>
      </c>
      <c r="CLI1" s="26">
        <f t="shared" si="36"/>
        <v>2349</v>
      </c>
      <c r="CLJ1" s="26">
        <f t="shared" si="36"/>
        <v>2350</v>
      </c>
      <c r="CLK1" s="26">
        <f t="shared" si="36"/>
        <v>2351</v>
      </c>
      <c r="CLL1" s="26">
        <f t="shared" si="36"/>
        <v>2352</v>
      </c>
      <c r="CLM1" s="26">
        <f t="shared" si="36"/>
        <v>2353</v>
      </c>
      <c r="CLN1" s="26">
        <f t="shared" si="36"/>
        <v>2354</v>
      </c>
      <c r="CLO1" s="26">
        <f t="shared" si="36"/>
        <v>2355</v>
      </c>
      <c r="CLP1" s="26">
        <f t="shared" si="36"/>
        <v>2356</v>
      </c>
      <c r="CLQ1" s="26">
        <f t="shared" si="36"/>
        <v>2357</v>
      </c>
      <c r="CLR1" s="26">
        <f t="shared" si="36"/>
        <v>2358</v>
      </c>
      <c r="CLS1" s="26">
        <f t="shared" si="36"/>
        <v>2359</v>
      </c>
      <c r="CLT1" s="26">
        <f t="shared" si="36"/>
        <v>2360</v>
      </c>
      <c r="CLU1" s="26">
        <f t="shared" si="36"/>
        <v>2361</v>
      </c>
      <c r="CLV1" s="26">
        <f t="shared" si="36"/>
        <v>2362</v>
      </c>
      <c r="CLW1" s="26">
        <f t="shared" si="36"/>
        <v>2363</v>
      </c>
      <c r="CLX1" s="26">
        <f t="shared" si="36"/>
        <v>2364</v>
      </c>
      <c r="CLY1" s="26">
        <f t="shared" si="36"/>
        <v>2365</v>
      </c>
      <c r="CLZ1" s="26">
        <f t="shared" si="36"/>
        <v>2366</v>
      </c>
      <c r="CMA1" s="26">
        <f t="shared" si="36"/>
        <v>2367</v>
      </c>
      <c r="CMB1" s="26">
        <f t="shared" si="36"/>
        <v>2368</v>
      </c>
      <c r="CMC1" s="26">
        <f t="shared" si="36"/>
        <v>2369</v>
      </c>
      <c r="CMD1" s="26">
        <f t="shared" si="36"/>
        <v>2370</v>
      </c>
      <c r="CME1" s="26">
        <f t="shared" ref="CME1:COP1" si="37">CMD1+1</f>
        <v>2371</v>
      </c>
      <c r="CMF1" s="26">
        <f t="shared" si="37"/>
        <v>2372</v>
      </c>
      <c r="CMG1" s="26">
        <f t="shared" si="37"/>
        <v>2373</v>
      </c>
      <c r="CMH1" s="26">
        <f t="shared" si="37"/>
        <v>2374</v>
      </c>
      <c r="CMI1" s="26">
        <f t="shared" si="37"/>
        <v>2375</v>
      </c>
      <c r="CMJ1" s="26">
        <f t="shared" si="37"/>
        <v>2376</v>
      </c>
      <c r="CMK1" s="26">
        <f t="shared" si="37"/>
        <v>2377</v>
      </c>
      <c r="CML1" s="26">
        <f t="shared" si="37"/>
        <v>2378</v>
      </c>
      <c r="CMM1" s="26">
        <f t="shared" si="37"/>
        <v>2379</v>
      </c>
      <c r="CMN1" s="26">
        <f t="shared" si="37"/>
        <v>2380</v>
      </c>
      <c r="CMO1" s="26">
        <f t="shared" si="37"/>
        <v>2381</v>
      </c>
      <c r="CMP1" s="26">
        <f t="shared" si="37"/>
        <v>2382</v>
      </c>
      <c r="CMQ1" s="26">
        <f t="shared" si="37"/>
        <v>2383</v>
      </c>
      <c r="CMR1" s="26">
        <f t="shared" si="37"/>
        <v>2384</v>
      </c>
      <c r="CMS1" s="26">
        <f t="shared" si="37"/>
        <v>2385</v>
      </c>
      <c r="CMT1" s="26">
        <f t="shared" si="37"/>
        <v>2386</v>
      </c>
      <c r="CMU1" s="26">
        <f t="shared" si="37"/>
        <v>2387</v>
      </c>
      <c r="CMV1" s="26">
        <f t="shared" si="37"/>
        <v>2388</v>
      </c>
      <c r="CMW1" s="26">
        <f t="shared" si="37"/>
        <v>2389</v>
      </c>
      <c r="CMX1" s="26">
        <f t="shared" si="37"/>
        <v>2390</v>
      </c>
      <c r="CMY1" s="26">
        <f t="shared" si="37"/>
        <v>2391</v>
      </c>
      <c r="CMZ1" s="26">
        <f t="shared" si="37"/>
        <v>2392</v>
      </c>
      <c r="CNA1" s="26">
        <f t="shared" si="37"/>
        <v>2393</v>
      </c>
      <c r="CNB1" s="26">
        <f t="shared" si="37"/>
        <v>2394</v>
      </c>
      <c r="CNC1" s="26">
        <f t="shared" si="37"/>
        <v>2395</v>
      </c>
      <c r="CND1" s="26">
        <f t="shared" si="37"/>
        <v>2396</v>
      </c>
      <c r="CNE1" s="26">
        <f t="shared" si="37"/>
        <v>2397</v>
      </c>
      <c r="CNF1" s="26">
        <f t="shared" si="37"/>
        <v>2398</v>
      </c>
      <c r="CNG1" s="26">
        <f t="shared" si="37"/>
        <v>2399</v>
      </c>
      <c r="CNH1" s="26">
        <f t="shared" si="37"/>
        <v>2400</v>
      </c>
      <c r="CNI1" s="26">
        <f t="shared" si="37"/>
        <v>2401</v>
      </c>
      <c r="CNJ1" s="26">
        <f t="shared" si="37"/>
        <v>2402</v>
      </c>
      <c r="CNK1" s="26">
        <f t="shared" si="37"/>
        <v>2403</v>
      </c>
      <c r="CNL1" s="26">
        <f t="shared" si="37"/>
        <v>2404</v>
      </c>
      <c r="CNM1" s="26">
        <f t="shared" si="37"/>
        <v>2405</v>
      </c>
      <c r="CNN1" s="26">
        <f t="shared" si="37"/>
        <v>2406</v>
      </c>
      <c r="CNO1" s="26">
        <f t="shared" si="37"/>
        <v>2407</v>
      </c>
      <c r="CNP1" s="26">
        <f t="shared" si="37"/>
        <v>2408</v>
      </c>
      <c r="CNQ1" s="26">
        <f t="shared" si="37"/>
        <v>2409</v>
      </c>
      <c r="CNR1" s="26">
        <f t="shared" si="37"/>
        <v>2410</v>
      </c>
      <c r="CNS1" s="26">
        <f t="shared" si="37"/>
        <v>2411</v>
      </c>
      <c r="CNT1" s="26">
        <f t="shared" si="37"/>
        <v>2412</v>
      </c>
      <c r="CNU1" s="26">
        <f t="shared" si="37"/>
        <v>2413</v>
      </c>
      <c r="CNV1" s="26">
        <f t="shared" si="37"/>
        <v>2414</v>
      </c>
      <c r="CNW1" s="26">
        <f t="shared" si="37"/>
        <v>2415</v>
      </c>
      <c r="CNX1" s="26">
        <f t="shared" si="37"/>
        <v>2416</v>
      </c>
      <c r="CNY1" s="26">
        <f t="shared" si="37"/>
        <v>2417</v>
      </c>
      <c r="CNZ1" s="26">
        <f t="shared" si="37"/>
        <v>2418</v>
      </c>
      <c r="COA1" s="26">
        <f t="shared" si="37"/>
        <v>2419</v>
      </c>
      <c r="COB1" s="26">
        <f t="shared" si="37"/>
        <v>2420</v>
      </c>
      <c r="COC1" s="26">
        <f t="shared" si="37"/>
        <v>2421</v>
      </c>
      <c r="COD1" s="26">
        <f t="shared" si="37"/>
        <v>2422</v>
      </c>
      <c r="COE1" s="26">
        <f t="shared" si="37"/>
        <v>2423</v>
      </c>
      <c r="COF1" s="26">
        <f t="shared" si="37"/>
        <v>2424</v>
      </c>
      <c r="COG1" s="26">
        <f t="shared" si="37"/>
        <v>2425</v>
      </c>
      <c r="COH1" s="26">
        <f t="shared" si="37"/>
        <v>2426</v>
      </c>
      <c r="COI1" s="26">
        <f t="shared" si="37"/>
        <v>2427</v>
      </c>
      <c r="COJ1" s="26">
        <f t="shared" si="37"/>
        <v>2428</v>
      </c>
      <c r="COK1" s="26">
        <f t="shared" si="37"/>
        <v>2429</v>
      </c>
      <c r="COL1" s="26">
        <f t="shared" si="37"/>
        <v>2430</v>
      </c>
      <c r="COM1" s="26">
        <f t="shared" si="37"/>
        <v>2431</v>
      </c>
      <c r="CON1" s="26">
        <f t="shared" si="37"/>
        <v>2432</v>
      </c>
      <c r="COO1" s="26">
        <f t="shared" si="37"/>
        <v>2433</v>
      </c>
      <c r="COP1" s="26">
        <f t="shared" si="37"/>
        <v>2434</v>
      </c>
      <c r="COQ1" s="26">
        <f t="shared" ref="COQ1:CRB1" si="38">COP1+1</f>
        <v>2435</v>
      </c>
      <c r="COR1" s="26">
        <f t="shared" si="38"/>
        <v>2436</v>
      </c>
      <c r="COS1" s="26">
        <f t="shared" si="38"/>
        <v>2437</v>
      </c>
      <c r="COT1" s="26">
        <f t="shared" si="38"/>
        <v>2438</v>
      </c>
      <c r="COU1" s="26">
        <f t="shared" si="38"/>
        <v>2439</v>
      </c>
      <c r="COV1" s="26">
        <f t="shared" si="38"/>
        <v>2440</v>
      </c>
      <c r="COW1" s="26">
        <f t="shared" si="38"/>
        <v>2441</v>
      </c>
      <c r="COX1" s="26">
        <f t="shared" si="38"/>
        <v>2442</v>
      </c>
      <c r="COY1" s="26">
        <f t="shared" si="38"/>
        <v>2443</v>
      </c>
      <c r="COZ1" s="26">
        <f t="shared" si="38"/>
        <v>2444</v>
      </c>
      <c r="CPA1" s="26">
        <f t="shared" si="38"/>
        <v>2445</v>
      </c>
      <c r="CPB1" s="26">
        <f t="shared" si="38"/>
        <v>2446</v>
      </c>
      <c r="CPC1" s="26">
        <f t="shared" si="38"/>
        <v>2447</v>
      </c>
      <c r="CPD1" s="26">
        <f t="shared" si="38"/>
        <v>2448</v>
      </c>
      <c r="CPE1" s="26">
        <f t="shared" si="38"/>
        <v>2449</v>
      </c>
      <c r="CPF1" s="26">
        <f t="shared" si="38"/>
        <v>2450</v>
      </c>
      <c r="CPG1" s="26">
        <f t="shared" si="38"/>
        <v>2451</v>
      </c>
      <c r="CPH1" s="26">
        <f t="shared" si="38"/>
        <v>2452</v>
      </c>
      <c r="CPI1" s="26">
        <f t="shared" si="38"/>
        <v>2453</v>
      </c>
      <c r="CPJ1" s="26">
        <f t="shared" si="38"/>
        <v>2454</v>
      </c>
      <c r="CPK1" s="26">
        <f t="shared" si="38"/>
        <v>2455</v>
      </c>
      <c r="CPL1" s="26">
        <f t="shared" si="38"/>
        <v>2456</v>
      </c>
      <c r="CPM1" s="26">
        <f t="shared" si="38"/>
        <v>2457</v>
      </c>
      <c r="CPN1" s="26">
        <f t="shared" si="38"/>
        <v>2458</v>
      </c>
      <c r="CPO1" s="26">
        <f t="shared" si="38"/>
        <v>2459</v>
      </c>
      <c r="CPP1" s="26">
        <f t="shared" si="38"/>
        <v>2460</v>
      </c>
      <c r="CPQ1" s="26">
        <f t="shared" si="38"/>
        <v>2461</v>
      </c>
      <c r="CPR1" s="26">
        <f t="shared" si="38"/>
        <v>2462</v>
      </c>
      <c r="CPS1" s="26">
        <f t="shared" si="38"/>
        <v>2463</v>
      </c>
      <c r="CPT1" s="26">
        <f t="shared" si="38"/>
        <v>2464</v>
      </c>
      <c r="CPU1" s="26">
        <f t="shared" si="38"/>
        <v>2465</v>
      </c>
      <c r="CPV1" s="26">
        <f t="shared" si="38"/>
        <v>2466</v>
      </c>
      <c r="CPW1" s="26">
        <f t="shared" si="38"/>
        <v>2467</v>
      </c>
      <c r="CPX1" s="26">
        <f t="shared" si="38"/>
        <v>2468</v>
      </c>
      <c r="CPY1" s="26">
        <f t="shared" si="38"/>
        <v>2469</v>
      </c>
      <c r="CPZ1" s="26">
        <f t="shared" si="38"/>
        <v>2470</v>
      </c>
      <c r="CQA1" s="26">
        <f t="shared" si="38"/>
        <v>2471</v>
      </c>
      <c r="CQB1" s="26">
        <f t="shared" si="38"/>
        <v>2472</v>
      </c>
      <c r="CQC1" s="26">
        <f t="shared" si="38"/>
        <v>2473</v>
      </c>
      <c r="CQD1" s="26">
        <f t="shared" si="38"/>
        <v>2474</v>
      </c>
      <c r="CQE1" s="26">
        <f t="shared" si="38"/>
        <v>2475</v>
      </c>
      <c r="CQF1" s="26">
        <f t="shared" si="38"/>
        <v>2476</v>
      </c>
      <c r="CQG1" s="26">
        <f t="shared" si="38"/>
        <v>2477</v>
      </c>
      <c r="CQH1" s="26">
        <f t="shared" si="38"/>
        <v>2478</v>
      </c>
      <c r="CQI1" s="26">
        <f t="shared" si="38"/>
        <v>2479</v>
      </c>
      <c r="CQJ1" s="26">
        <f t="shared" si="38"/>
        <v>2480</v>
      </c>
      <c r="CQK1" s="26">
        <f t="shared" si="38"/>
        <v>2481</v>
      </c>
      <c r="CQL1" s="26">
        <f t="shared" si="38"/>
        <v>2482</v>
      </c>
      <c r="CQM1" s="26">
        <f t="shared" si="38"/>
        <v>2483</v>
      </c>
      <c r="CQN1" s="26">
        <f t="shared" si="38"/>
        <v>2484</v>
      </c>
      <c r="CQO1" s="26">
        <f t="shared" si="38"/>
        <v>2485</v>
      </c>
      <c r="CQP1" s="26">
        <f t="shared" si="38"/>
        <v>2486</v>
      </c>
      <c r="CQQ1" s="26">
        <f t="shared" si="38"/>
        <v>2487</v>
      </c>
      <c r="CQR1" s="26">
        <f t="shared" si="38"/>
        <v>2488</v>
      </c>
      <c r="CQS1" s="26">
        <f t="shared" si="38"/>
        <v>2489</v>
      </c>
      <c r="CQT1" s="26">
        <f t="shared" si="38"/>
        <v>2490</v>
      </c>
      <c r="CQU1" s="26">
        <f t="shared" si="38"/>
        <v>2491</v>
      </c>
      <c r="CQV1" s="26">
        <f t="shared" si="38"/>
        <v>2492</v>
      </c>
      <c r="CQW1" s="26">
        <f t="shared" si="38"/>
        <v>2493</v>
      </c>
      <c r="CQX1" s="26">
        <f t="shared" si="38"/>
        <v>2494</v>
      </c>
      <c r="CQY1" s="26">
        <f t="shared" si="38"/>
        <v>2495</v>
      </c>
      <c r="CQZ1" s="26">
        <f t="shared" si="38"/>
        <v>2496</v>
      </c>
      <c r="CRA1" s="26">
        <f t="shared" si="38"/>
        <v>2497</v>
      </c>
      <c r="CRB1" s="26">
        <f t="shared" si="38"/>
        <v>2498</v>
      </c>
      <c r="CRC1" s="26">
        <f t="shared" ref="CRC1:CTN1" si="39">CRB1+1</f>
        <v>2499</v>
      </c>
      <c r="CRD1" s="26">
        <f t="shared" si="39"/>
        <v>2500</v>
      </c>
      <c r="CRE1" s="26">
        <f t="shared" si="39"/>
        <v>2501</v>
      </c>
      <c r="CRF1" s="26">
        <f t="shared" si="39"/>
        <v>2502</v>
      </c>
      <c r="CRG1" s="26">
        <f t="shared" si="39"/>
        <v>2503</v>
      </c>
      <c r="CRH1" s="26">
        <f t="shared" si="39"/>
        <v>2504</v>
      </c>
      <c r="CRI1" s="26">
        <f t="shared" si="39"/>
        <v>2505</v>
      </c>
      <c r="CRJ1" s="26">
        <f t="shared" si="39"/>
        <v>2506</v>
      </c>
      <c r="CRK1" s="26">
        <f t="shared" si="39"/>
        <v>2507</v>
      </c>
      <c r="CRL1" s="26">
        <f t="shared" si="39"/>
        <v>2508</v>
      </c>
      <c r="CRM1" s="26">
        <f t="shared" si="39"/>
        <v>2509</v>
      </c>
      <c r="CRN1" s="26">
        <f t="shared" si="39"/>
        <v>2510</v>
      </c>
      <c r="CRO1" s="26">
        <f t="shared" si="39"/>
        <v>2511</v>
      </c>
      <c r="CRP1" s="26">
        <f t="shared" si="39"/>
        <v>2512</v>
      </c>
      <c r="CRQ1" s="26">
        <f t="shared" si="39"/>
        <v>2513</v>
      </c>
      <c r="CRR1" s="26">
        <f t="shared" si="39"/>
        <v>2514</v>
      </c>
      <c r="CRS1" s="26">
        <f t="shared" si="39"/>
        <v>2515</v>
      </c>
      <c r="CRT1" s="26">
        <f t="shared" si="39"/>
        <v>2516</v>
      </c>
      <c r="CRU1" s="26">
        <f t="shared" si="39"/>
        <v>2517</v>
      </c>
      <c r="CRV1" s="26">
        <f t="shared" si="39"/>
        <v>2518</v>
      </c>
      <c r="CRW1" s="26">
        <f t="shared" si="39"/>
        <v>2519</v>
      </c>
      <c r="CRX1" s="26">
        <f t="shared" si="39"/>
        <v>2520</v>
      </c>
      <c r="CRY1" s="26">
        <f t="shared" si="39"/>
        <v>2521</v>
      </c>
      <c r="CRZ1" s="26">
        <f t="shared" si="39"/>
        <v>2522</v>
      </c>
      <c r="CSA1" s="26">
        <f t="shared" si="39"/>
        <v>2523</v>
      </c>
      <c r="CSB1" s="26">
        <f t="shared" si="39"/>
        <v>2524</v>
      </c>
      <c r="CSC1" s="26">
        <f t="shared" si="39"/>
        <v>2525</v>
      </c>
      <c r="CSD1" s="26">
        <f t="shared" si="39"/>
        <v>2526</v>
      </c>
      <c r="CSE1" s="26">
        <f t="shared" si="39"/>
        <v>2527</v>
      </c>
      <c r="CSF1" s="26">
        <f t="shared" si="39"/>
        <v>2528</v>
      </c>
      <c r="CSG1" s="26">
        <f t="shared" si="39"/>
        <v>2529</v>
      </c>
      <c r="CSH1" s="26">
        <f t="shared" si="39"/>
        <v>2530</v>
      </c>
      <c r="CSI1" s="26">
        <f t="shared" si="39"/>
        <v>2531</v>
      </c>
      <c r="CSJ1" s="26">
        <f t="shared" si="39"/>
        <v>2532</v>
      </c>
      <c r="CSK1" s="26">
        <f t="shared" si="39"/>
        <v>2533</v>
      </c>
      <c r="CSL1" s="26">
        <f t="shared" si="39"/>
        <v>2534</v>
      </c>
      <c r="CSM1" s="26">
        <f t="shared" si="39"/>
        <v>2535</v>
      </c>
      <c r="CSN1" s="26">
        <f t="shared" si="39"/>
        <v>2536</v>
      </c>
      <c r="CSO1" s="26">
        <f t="shared" si="39"/>
        <v>2537</v>
      </c>
      <c r="CSP1" s="26">
        <f t="shared" si="39"/>
        <v>2538</v>
      </c>
      <c r="CSQ1" s="26">
        <f t="shared" si="39"/>
        <v>2539</v>
      </c>
      <c r="CSR1" s="26">
        <f t="shared" si="39"/>
        <v>2540</v>
      </c>
      <c r="CSS1" s="26">
        <f t="shared" si="39"/>
        <v>2541</v>
      </c>
      <c r="CST1" s="26">
        <f t="shared" si="39"/>
        <v>2542</v>
      </c>
      <c r="CSU1" s="26">
        <f t="shared" si="39"/>
        <v>2543</v>
      </c>
      <c r="CSV1" s="26">
        <f t="shared" si="39"/>
        <v>2544</v>
      </c>
      <c r="CSW1" s="26">
        <f t="shared" si="39"/>
        <v>2545</v>
      </c>
      <c r="CSX1" s="26">
        <f t="shared" si="39"/>
        <v>2546</v>
      </c>
      <c r="CSY1" s="26">
        <f t="shared" si="39"/>
        <v>2547</v>
      </c>
      <c r="CSZ1" s="26">
        <f t="shared" si="39"/>
        <v>2548</v>
      </c>
      <c r="CTA1" s="26">
        <f t="shared" si="39"/>
        <v>2549</v>
      </c>
      <c r="CTB1" s="26">
        <f t="shared" si="39"/>
        <v>2550</v>
      </c>
      <c r="CTC1" s="26">
        <f t="shared" si="39"/>
        <v>2551</v>
      </c>
      <c r="CTD1" s="26">
        <f t="shared" si="39"/>
        <v>2552</v>
      </c>
      <c r="CTE1" s="26">
        <f t="shared" si="39"/>
        <v>2553</v>
      </c>
      <c r="CTF1" s="26">
        <f t="shared" si="39"/>
        <v>2554</v>
      </c>
      <c r="CTG1" s="26">
        <f t="shared" si="39"/>
        <v>2555</v>
      </c>
      <c r="CTH1" s="26">
        <f t="shared" si="39"/>
        <v>2556</v>
      </c>
      <c r="CTI1" s="26">
        <f t="shared" si="39"/>
        <v>2557</v>
      </c>
      <c r="CTJ1" s="26">
        <f t="shared" si="39"/>
        <v>2558</v>
      </c>
      <c r="CTK1" s="26">
        <f t="shared" si="39"/>
        <v>2559</v>
      </c>
      <c r="CTL1" s="26">
        <f t="shared" si="39"/>
        <v>2560</v>
      </c>
      <c r="CTM1" s="26">
        <f t="shared" si="39"/>
        <v>2561</v>
      </c>
      <c r="CTN1" s="26">
        <f t="shared" si="39"/>
        <v>2562</v>
      </c>
      <c r="CTO1" s="26">
        <f t="shared" ref="CTO1:CVZ1" si="40">CTN1+1</f>
        <v>2563</v>
      </c>
      <c r="CTP1" s="26">
        <f t="shared" si="40"/>
        <v>2564</v>
      </c>
      <c r="CTQ1" s="26">
        <f t="shared" si="40"/>
        <v>2565</v>
      </c>
      <c r="CTR1" s="26">
        <f t="shared" si="40"/>
        <v>2566</v>
      </c>
      <c r="CTS1" s="26">
        <f t="shared" si="40"/>
        <v>2567</v>
      </c>
      <c r="CTT1" s="26">
        <f t="shared" si="40"/>
        <v>2568</v>
      </c>
      <c r="CTU1" s="26">
        <f t="shared" si="40"/>
        <v>2569</v>
      </c>
      <c r="CTV1" s="26">
        <f t="shared" si="40"/>
        <v>2570</v>
      </c>
      <c r="CTW1" s="26">
        <f t="shared" si="40"/>
        <v>2571</v>
      </c>
      <c r="CTX1" s="26">
        <f t="shared" si="40"/>
        <v>2572</v>
      </c>
      <c r="CTY1" s="26">
        <f t="shared" si="40"/>
        <v>2573</v>
      </c>
      <c r="CTZ1" s="26">
        <f t="shared" si="40"/>
        <v>2574</v>
      </c>
      <c r="CUA1" s="26">
        <f t="shared" si="40"/>
        <v>2575</v>
      </c>
      <c r="CUB1" s="26">
        <f t="shared" si="40"/>
        <v>2576</v>
      </c>
      <c r="CUC1" s="26">
        <f t="shared" si="40"/>
        <v>2577</v>
      </c>
      <c r="CUD1" s="26">
        <f t="shared" si="40"/>
        <v>2578</v>
      </c>
      <c r="CUE1" s="26">
        <f t="shared" si="40"/>
        <v>2579</v>
      </c>
      <c r="CUF1" s="26">
        <f t="shared" si="40"/>
        <v>2580</v>
      </c>
      <c r="CUG1" s="26">
        <f t="shared" si="40"/>
        <v>2581</v>
      </c>
      <c r="CUH1" s="26">
        <f t="shared" si="40"/>
        <v>2582</v>
      </c>
      <c r="CUI1" s="26">
        <f t="shared" si="40"/>
        <v>2583</v>
      </c>
      <c r="CUJ1" s="26">
        <f t="shared" si="40"/>
        <v>2584</v>
      </c>
      <c r="CUK1" s="26">
        <f t="shared" si="40"/>
        <v>2585</v>
      </c>
      <c r="CUL1" s="26">
        <f t="shared" si="40"/>
        <v>2586</v>
      </c>
      <c r="CUM1" s="26">
        <f t="shared" si="40"/>
        <v>2587</v>
      </c>
      <c r="CUN1" s="26">
        <f t="shared" si="40"/>
        <v>2588</v>
      </c>
      <c r="CUO1" s="26">
        <f t="shared" si="40"/>
        <v>2589</v>
      </c>
      <c r="CUP1" s="26">
        <f t="shared" si="40"/>
        <v>2590</v>
      </c>
      <c r="CUQ1" s="26">
        <f t="shared" si="40"/>
        <v>2591</v>
      </c>
      <c r="CUR1" s="26">
        <f t="shared" si="40"/>
        <v>2592</v>
      </c>
      <c r="CUS1" s="26">
        <f t="shared" si="40"/>
        <v>2593</v>
      </c>
      <c r="CUT1" s="26">
        <f t="shared" si="40"/>
        <v>2594</v>
      </c>
      <c r="CUU1" s="26">
        <f t="shared" si="40"/>
        <v>2595</v>
      </c>
      <c r="CUV1" s="26">
        <f t="shared" si="40"/>
        <v>2596</v>
      </c>
      <c r="CUW1" s="26">
        <f t="shared" si="40"/>
        <v>2597</v>
      </c>
      <c r="CUX1" s="26">
        <f t="shared" si="40"/>
        <v>2598</v>
      </c>
      <c r="CUY1" s="26">
        <f t="shared" si="40"/>
        <v>2599</v>
      </c>
      <c r="CUZ1" s="26">
        <f t="shared" si="40"/>
        <v>2600</v>
      </c>
      <c r="CVA1" s="26">
        <f t="shared" si="40"/>
        <v>2601</v>
      </c>
      <c r="CVB1" s="26">
        <f t="shared" si="40"/>
        <v>2602</v>
      </c>
      <c r="CVC1" s="26">
        <f t="shared" si="40"/>
        <v>2603</v>
      </c>
      <c r="CVD1" s="26">
        <f t="shared" si="40"/>
        <v>2604</v>
      </c>
      <c r="CVE1" s="26">
        <f t="shared" si="40"/>
        <v>2605</v>
      </c>
      <c r="CVF1" s="26">
        <f t="shared" si="40"/>
        <v>2606</v>
      </c>
      <c r="CVG1" s="26">
        <f t="shared" si="40"/>
        <v>2607</v>
      </c>
      <c r="CVH1" s="26">
        <f t="shared" si="40"/>
        <v>2608</v>
      </c>
      <c r="CVI1" s="26">
        <f t="shared" si="40"/>
        <v>2609</v>
      </c>
      <c r="CVJ1" s="26">
        <f t="shared" si="40"/>
        <v>2610</v>
      </c>
      <c r="CVK1" s="26">
        <f t="shared" si="40"/>
        <v>2611</v>
      </c>
      <c r="CVL1" s="26">
        <f t="shared" si="40"/>
        <v>2612</v>
      </c>
      <c r="CVM1" s="26">
        <f t="shared" si="40"/>
        <v>2613</v>
      </c>
      <c r="CVN1" s="26">
        <f t="shared" si="40"/>
        <v>2614</v>
      </c>
      <c r="CVO1" s="26">
        <f t="shared" si="40"/>
        <v>2615</v>
      </c>
      <c r="CVP1" s="26">
        <f t="shared" si="40"/>
        <v>2616</v>
      </c>
      <c r="CVQ1" s="26">
        <f t="shared" si="40"/>
        <v>2617</v>
      </c>
      <c r="CVR1" s="26">
        <f t="shared" si="40"/>
        <v>2618</v>
      </c>
      <c r="CVS1" s="26">
        <f t="shared" si="40"/>
        <v>2619</v>
      </c>
      <c r="CVT1" s="26">
        <f t="shared" si="40"/>
        <v>2620</v>
      </c>
      <c r="CVU1" s="26">
        <f t="shared" si="40"/>
        <v>2621</v>
      </c>
      <c r="CVV1" s="26">
        <f t="shared" si="40"/>
        <v>2622</v>
      </c>
      <c r="CVW1" s="26">
        <f t="shared" si="40"/>
        <v>2623</v>
      </c>
      <c r="CVX1" s="26">
        <f t="shared" si="40"/>
        <v>2624</v>
      </c>
      <c r="CVY1" s="26">
        <f t="shared" si="40"/>
        <v>2625</v>
      </c>
      <c r="CVZ1" s="26">
        <f t="shared" si="40"/>
        <v>2626</v>
      </c>
      <c r="CWA1" s="26">
        <f t="shared" ref="CWA1:CYL1" si="41">CVZ1+1</f>
        <v>2627</v>
      </c>
      <c r="CWB1" s="26">
        <f t="shared" si="41"/>
        <v>2628</v>
      </c>
      <c r="CWC1" s="26">
        <f t="shared" si="41"/>
        <v>2629</v>
      </c>
      <c r="CWD1" s="26">
        <f t="shared" si="41"/>
        <v>2630</v>
      </c>
      <c r="CWE1" s="26">
        <f t="shared" si="41"/>
        <v>2631</v>
      </c>
      <c r="CWF1" s="26">
        <f t="shared" si="41"/>
        <v>2632</v>
      </c>
      <c r="CWG1" s="26">
        <f t="shared" si="41"/>
        <v>2633</v>
      </c>
      <c r="CWH1" s="26">
        <f t="shared" si="41"/>
        <v>2634</v>
      </c>
      <c r="CWI1" s="26">
        <f t="shared" si="41"/>
        <v>2635</v>
      </c>
      <c r="CWJ1" s="26">
        <f t="shared" si="41"/>
        <v>2636</v>
      </c>
      <c r="CWK1" s="26">
        <f t="shared" si="41"/>
        <v>2637</v>
      </c>
      <c r="CWL1" s="26">
        <f t="shared" si="41"/>
        <v>2638</v>
      </c>
      <c r="CWM1" s="26">
        <f t="shared" si="41"/>
        <v>2639</v>
      </c>
      <c r="CWN1" s="26">
        <f t="shared" si="41"/>
        <v>2640</v>
      </c>
      <c r="CWO1" s="26">
        <f t="shared" si="41"/>
        <v>2641</v>
      </c>
      <c r="CWP1" s="26">
        <f t="shared" si="41"/>
        <v>2642</v>
      </c>
      <c r="CWQ1" s="26">
        <f t="shared" si="41"/>
        <v>2643</v>
      </c>
      <c r="CWR1" s="26">
        <f t="shared" si="41"/>
        <v>2644</v>
      </c>
      <c r="CWS1" s="26">
        <f t="shared" si="41"/>
        <v>2645</v>
      </c>
      <c r="CWT1" s="26">
        <f t="shared" si="41"/>
        <v>2646</v>
      </c>
      <c r="CWU1" s="26">
        <f t="shared" si="41"/>
        <v>2647</v>
      </c>
      <c r="CWV1" s="26">
        <f t="shared" si="41"/>
        <v>2648</v>
      </c>
      <c r="CWW1" s="26">
        <f t="shared" si="41"/>
        <v>2649</v>
      </c>
      <c r="CWX1" s="26">
        <f t="shared" si="41"/>
        <v>2650</v>
      </c>
      <c r="CWY1" s="26">
        <f t="shared" si="41"/>
        <v>2651</v>
      </c>
      <c r="CWZ1" s="26">
        <f t="shared" si="41"/>
        <v>2652</v>
      </c>
      <c r="CXA1" s="26">
        <f t="shared" si="41"/>
        <v>2653</v>
      </c>
      <c r="CXB1" s="26">
        <f t="shared" si="41"/>
        <v>2654</v>
      </c>
      <c r="CXC1" s="26">
        <f t="shared" si="41"/>
        <v>2655</v>
      </c>
      <c r="CXD1" s="26">
        <f t="shared" si="41"/>
        <v>2656</v>
      </c>
      <c r="CXE1" s="26">
        <f t="shared" si="41"/>
        <v>2657</v>
      </c>
      <c r="CXF1" s="26">
        <f t="shared" si="41"/>
        <v>2658</v>
      </c>
      <c r="CXG1" s="26">
        <f t="shared" si="41"/>
        <v>2659</v>
      </c>
      <c r="CXH1" s="26">
        <f t="shared" si="41"/>
        <v>2660</v>
      </c>
      <c r="CXI1" s="26">
        <f t="shared" si="41"/>
        <v>2661</v>
      </c>
      <c r="CXJ1" s="26">
        <f t="shared" si="41"/>
        <v>2662</v>
      </c>
      <c r="CXK1" s="26">
        <f t="shared" si="41"/>
        <v>2663</v>
      </c>
      <c r="CXL1" s="26">
        <f t="shared" si="41"/>
        <v>2664</v>
      </c>
      <c r="CXM1" s="26">
        <f t="shared" si="41"/>
        <v>2665</v>
      </c>
      <c r="CXN1" s="26">
        <f t="shared" si="41"/>
        <v>2666</v>
      </c>
      <c r="CXO1" s="26">
        <f t="shared" si="41"/>
        <v>2667</v>
      </c>
      <c r="CXP1" s="26">
        <f t="shared" si="41"/>
        <v>2668</v>
      </c>
      <c r="CXQ1" s="26">
        <f t="shared" si="41"/>
        <v>2669</v>
      </c>
      <c r="CXR1" s="26">
        <f t="shared" si="41"/>
        <v>2670</v>
      </c>
      <c r="CXS1" s="26">
        <f t="shared" si="41"/>
        <v>2671</v>
      </c>
      <c r="CXT1" s="26">
        <f t="shared" si="41"/>
        <v>2672</v>
      </c>
      <c r="CXU1" s="26">
        <f t="shared" si="41"/>
        <v>2673</v>
      </c>
      <c r="CXV1" s="26">
        <f t="shared" si="41"/>
        <v>2674</v>
      </c>
      <c r="CXW1" s="26">
        <f t="shared" si="41"/>
        <v>2675</v>
      </c>
      <c r="CXX1" s="26">
        <f t="shared" si="41"/>
        <v>2676</v>
      </c>
      <c r="CXY1" s="26">
        <f t="shared" si="41"/>
        <v>2677</v>
      </c>
      <c r="CXZ1" s="26">
        <f t="shared" si="41"/>
        <v>2678</v>
      </c>
      <c r="CYA1" s="26">
        <f t="shared" si="41"/>
        <v>2679</v>
      </c>
      <c r="CYB1" s="26">
        <f t="shared" si="41"/>
        <v>2680</v>
      </c>
      <c r="CYC1" s="26">
        <f t="shared" si="41"/>
        <v>2681</v>
      </c>
      <c r="CYD1" s="26">
        <f t="shared" si="41"/>
        <v>2682</v>
      </c>
      <c r="CYE1" s="26">
        <f t="shared" si="41"/>
        <v>2683</v>
      </c>
      <c r="CYF1" s="26">
        <f t="shared" si="41"/>
        <v>2684</v>
      </c>
      <c r="CYG1" s="26">
        <f t="shared" si="41"/>
        <v>2685</v>
      </c>
      <c r="CYH1" s="26">
        <f t="shared" si="41"/>
        <v>2686</v>
      </c>
      <c r="CYI1" s="26">
        <f t="shared" si="41"/>
        <v>2687</v>
      </c>
      <c r="CYJ1" s="26">
        <f t="shared" si="41"/>
        <v>2688</v>
      </c>
      <c r="CYK1" s="26">
        <f t="shared" si="41"/>
        <v>2689</v>
      </c>
      <c r="CYL1" s="26">
        <f t="shared" si="41"/>
        <v>2690</v>
      </c>
      <c r="CYM1" s="26">
        <f t="shared" ref="CYM1:DAX1" si="42">CYL1+1</f>
        <v>2691</v>
      </c>
      <c r="CYN1" s="26">
        <f t="shared" si="42"/>
        <v>2692</v>
      </c>
      <c r="CYO1" s="26">
        <f t="shared" si="42"/>
        <v>2693</v>
      </c>
      <c r="CYP1" s="26">
        <f t="shared" si="42"/>
        <v>2694</v>
      </c>
      <c r="CYQ1" s="26">
        <f t="shared" si="42"/>
        <v>2695</v>
      </c>
      <c r="CYR1" s="26">
        <f t="shared" si="42"/>
        <v>2696</v>
      </c>
      <c r="CYS1" s="26">
        <f t="shared" si="42"/>
        <v>2697</v>
      </c>
      <c r="CYT1" s="26">
        <f t="shared" si="42"/>
        <v>2698</v>
      </c>
      <c r="CYU1" s="26">
        <f t="shared" si="42"/>
        <v>2699</v>
      </c>
      <c r="CYV1" s="26">
        <f t="shared" si="42"/>
        <v>2700</v>
      </c>
      <c r="CYW1" s="26">
        <f t="shared" si="42"/>
        <v>2701</v>
      </c>
      <c r="CYX1" s="26">
        <f t="shared" si="42"/>
        <v>2702</v>
      </c>
      <c r="CYY1" s="26">
        <f t="shared" si="42"/>
        <v>2703</v>
      </c>
      <c r="CYZ1" s="26">
        <f t="shared" si="42"/>
        <v>2704</v>
      </c>
      <c r="CZA1" s="26">
        <f t="shared" si="42"/>
        <v>2705</v>
      </c>
      <c r="CZB1" s="26">
        <f t="shared" si="42"/>
        <v>2706</v>
      </c>
      <c r="CZC1" s="26">
        <f t="shared" si="42"/>
        <v>2707</v>
      </c>
      <c r="CZD1" s="26">
        <f t="shared" si="42"/>
        <v>2708</v>
      </c>
      <c r="CZE1" s="26">
        <f t="shared" si="42"/>
        <v>2709</v>
      </c>
      <c r="CZF1" s="26">
        <f t="shared" si="42"/>
        <v>2710</v>
      </c>
      <c r="CZG1" s="26">
        <f t="shared" si="42"/>
        <v>2711</v>
      </c>
      <c r="CZH1" s="26">
        <f t="shared" si="42"/>
        <v>2712</v>
      </c>
      <c r="CZI1" s="26">
        <f t="shared" si="42"/>
        <v>2713</v>
      </c>
      <c r="CZJ1" s="26">
        <f t="shared" si="42"/>
        <v>2714</v>
      </c>
      <c r="CZK1" s="26">
        <f t="shared" si="42"/>
        <v>2715</v>
      </c>
      <c r="CZL1" s="26">
        <f t="shared" si="42"/>
        <v>2716</v>
      </c>
      <c r="CZM1" s="26">
        <f t="shared" si="42"/>
        <v>2717</v>
      </c>
      <c r="CZN1" s="26">
        <f t="shared" si="42"/>
        <v>2718</v>
      </c>
      <c r="CZO1" s="26">
        <f t="shared" si="42"/>
        <v>2719</v>
      </c>
      <c r="CZP1" s="26">
        <f t="shared" si="42"/>
        <v>2720</v>
      </c>
      <c r="CZQ1" s="26">
        <f t="shared" si="42"/>
        <v>2721</v>
      </c>
      <c r="CZR1" s="26">
        <f t="shared" si="42"/>
        <v>2722</v>
      </c>
      <c r="CZS1" s="26">
        <f t="shared" si="42"/>
        <v>2723</v>
      </c>
      <c r="CZT1" s="26">
        <f t="shared" si="42"/>
        <v>2724</v>
      </c>
      <c r="CZU1" s="26">
        <f t="shared" si="42"/>
        <v>2725</v>
      </c>
      <c r="CZV1" s="26">
        <f t="shared" si="42"/>
        <v>2726</v>
      </c>
      <c r="CZW1" s="26">
        <f t="shared" si="42"/>
        <v>2727</v>
      </c>
      <c r="CZX1" s="26">
        <f t="shared" si="42"/>
        <v>2728</v>
      </c>
      <c r="CZY1" s="26">
        <f t="shared" si="42"/>
        <v>2729</v>
      </c>
      <c r="CZZ1" s="26">
        <f t="shared" si="42"/>
        <v>2730</v>
      </c>
      <c r="DAA1" s="26">
        <f t="shared" si="42"/>
        <v>2731</v>
      </c>
      <c r="DAB1" s="26">
        <f t="shared" si="42"/>
        <v>2732</v>
      </c>
      <c r="DAC1" s="26">
        <f t="shared" si="42"/>
        <v>2733</v>
      </c>
      <c r="DAD1" s="26">
        <f t="shared" si="42"/>
        <v>2734</v>
      </c>
      <c r="DAE1" s="26">
        <f t="shared" si="42"/>
        <v>2735</v>
      </c>
      <c r="DAF1" s="26">
        <f t="shared" si="42"/>
        <v>2736</v>
      </c>
      <c r="DAG1" s="26">
        <f t="shared" si="42"/>
        <v>2737</v>
      </c>
      <c r="DAH1" s="26">
        <f t="shared" si="42"/>
        <v>2738</v>
      </c>
      <c r="DAI1" s="26">
        <f t="shared" si="42"/>
        <v>2739</v>
      </c>
      <c r="DAJ1" s="26">
        <f t="shared" si="42"/>
        <v>2740</v>
      </c>
      <c r="DAK1" s="26">
        <f t="shared" si="42"/>
        <v>2741</v>
      </c>
      <c r="DAL1" s="26">
        <f t="shared" si="42"/>
        <v>2742</v>
      </c>
      <c r="DAM1" s="26">
        <f t="shared" si="42"/>
        <v>2743</v>
      </c>
      <c r="DAN1" s="26">
        <f t="shared" si="42"/>
        <v>2744</v>
      </c>
      <c r="DAO1" s="26">
        <f t="shared" si="42"/>
        <v>2745</v>
      </c>
      <c r="DAP1" s="26">
        <f t="shared" si="42"/>
        <v>2746</v>
      </c>
      <c r="DAQ1" s="26">
        <f t="shared" si="42"/>
        <v>2747</v>
      </c>
      <c r="DAR1" s="26">
        <f t="shared" si="42"/>
        <v>2748</v>
      </c>
      <c r="DAS1" s="26">
        <f t="shared" si="42"/>
        <v>2749</v>
      </c>
      <c r="DAT1" s="26">
        <f t="shared" si="42"/>
        <v>2750</v>
      </c>
      <c r="DAU1" s="26">
        <f t="shared" si="42"/>
        <v>2751</v>
      </c>
      <c r="DAV1" s="26">
        <f t="shared" si="42"/>
        <v>2752</v>
      </c>
      <c r="DAW1" s="26">
        <f t="shared" si="42"/>
        <v>2753</v>
      </c>
      <c r="DAX1" s="26">
        <f t="shared" si="42"/>
        <v>2754</v>
      </c>
      <c r="DAY1" s="26">
        <f t="shared" ref="DAY1:DDJ1" si="43">DAX1+1</f>
        <v>2755</v>
      </c>
      <c r="DAZ1" s="26">
        <f t="shared" si="43"/>
        <v>2756</v>
      </c>
      <c r="DBA1" s="26">
        <f t="shared" si="43"/>
        <v>2757</v>
      </c>
      <c r="DBB1" s="26">
        <f t="shared" si="43"/>
        <v>2758</v>
      </c>
      <c r="DBC1" s="26">
        <f t="shared" si="43"/>
        <v>2759</v>
      </c>
      <c r="DBD1" s="26">
        <f t="shared" si="43"/>
        <v>2760</v>
      </c>
      <c r="DBE1" s="26">
        <f t="shared" si="43"/>
        <v>2761</v>
      </c>
      <c r="DBF1" s="26">
        <f t="shared" si="43"/>
        <v>2762</v>
      </c>
      <c r="DBG1" s="26">
        <f t="shared" si="43"/>
        <v>2763</v>
      </c>
      <c r="DBH1" s="26">
        <f t="shared" si="43"/>
        <v>2764</v>
      </c>
      <c r="DBI1" s="26">
        <f t="shared" si="43"/>
        <v>2765</v>
      </c>
      <c r="DBJ1" s="26">
        <f t="shared" si="43"/>
        <v>2766</v>
      </c>
      <c r="DBK1" s="26">
        <f t="shared" si="43"/>
        <v>2767</v>
      </c>
      <c r="DBL1" s="26">
        <f t="shared" si="43"/>
        <v>2768</v>
      </c>
      <c r="DBM1" s="26">
        <f t="shared" si="43"/>
        <v>2769</v>
      </c>
      <c r="DBN1" s="26">
        <f t="shared" si="43"/>
        <v>2770</v>
      </c>
      <c r="DBO1" s="26">
        <f t="shared" si="43"/>
        <v>2771</v>
      </c>
      <c r="DBP1" s="26">
        <f t="shared" si="43"/>
        <v>2772</v>
      </c>
      <c r="DBQ1" s="26">
        <f t="shared" si="43"/>
        <v>2773</v>
      </c>
      <c r="DBR1" s="26">
        <f t="shared" si="43"/>
        <v>2774</v>
      </c>
      <c r="DBS1" s="26">
        <f t="shared" si="43"/>
        <v>2775</v>
      </c>
      <c r="DBT1" s="26">
        <f t="shared" si="43"/>
        <v>2776</v>
      </c>
      <c r="DBU1" s="26">
        <f t="shared" si="43"/>
        <v>2777</v>
      </c>
      <c r="DBV1" s="26">
        <f t="shared" si="43"/>
        <v>2778</v>
      </c>
      <c r="DBW1" s="26">
        <f t="shared" si="43"/>
        <v>2779</v>
      </c>
      <c r="DBX1" s="26">
        <f t="shared" si="43"/>
        <v>2780</v>
      </c>
      <c r="DBY1" s="26">
        <f t="shared" si="43"/>
        <v>2781</v>
      </c>
      <c r="DBZ1" s="26">
        <f t="shared" si="43"/>
        <v>2782</v>
      </c>
      <c r="DCA1" s="26">
        <f t="shared" si="43"/>
        <v>2783</v>
      </c>
      <c r="DCB1" s="26">
        <f t="shared" si="43"/>
        <v>2784</v>
      </c>
      <c r="DCC1" s="26">
        <f t="shared" si="43"/>
        <v>2785</v>
      </c>
      <c r="DCD1" s="26">
        <f t="shared" si="43"/>
        <v>2786</v>
      </c>
      <c r="DCE1" s="26">
        <f t="shared" si="43"/>
        <v>2787</v>
      </c>
      <c r="DCF1" s="26">
        <f t="shared" si="43"/>
        <v>2788</v>
      </c>
      <c r="DCG1" s="26">
        <f t="shared" si="43"/>
        <v>2789</v>
      </c>
      <c r="DCH1" s="26">
        <f t="shared" si="43"/>
        <v>2790</v>
      </c>
      <c r="DCI1" s="26">
        <f t="shared" si="43"/>
        <v>2791</v>
      </c>
      <c r="DCJ1" s="26">
        <f t="shared" si="43"/>
        <v>2792</v>
      </c>
      <c r="DCK1" s="26">
        <f t="shared" si="43"/>
        <v>2793</v>
      </c>
      <c r="DCL1" s="26">
        <f t="shared" si="43"/>
        <v>2794</v>
      </c>
      <c r="DCM1" s="26">
        <f t="shared" si="43"/>
        <v>2795</v>
      </c>
      <c r="DCN1" s="26">
        <f t="shared" si="43"/>
        <v>2796</v>
      </c>
      <c r="DCO1" s="26">
        <f t="shared" si="43"/>
        <v>2797</v>
      </c>
      <c r="DCP1" s="26">
        <f t="shared" si="43"/>
        <v>2798</v>
      </c>
      <c r="DCQ1" s="26">
        <f t="shared" si="43"/>
        <v>2799</v>
      </c>
      <c r="DCR1" s="26">
        <f t="shared" si="43"/>
        <v>2800</v>
      </c>
      <c r="DCS1" s="26">
        <f t="shared" si="43"/>
        <v>2801</v>
      </c>
      <c r="DCT1" s="26">
        <f t="shared" si="43"/>
        <v>2802</v>
      </c>
      <c r="DCU1" s="26">
        <f t="shared" si="43"/>
        <v>2803</v>
      </c>
      <c r="DCV1" s="26">
        <f t="shared" si="43"/>
        <v>2804</v>
      </c>
      <c r="DCW1" s="26">
        <f t="shared" si="43"/>
        <v>2805</v>
      </c>
      <c r="DCX1" s="26">
        <f t="shared" si="43"/>
        <v>2806</v>
      </c>
      <c r="DCY1" s="26">
        <f t="shared" si="43"/>
        <v>2807</v>
      </c>
      <c r="DCZ1" s="26">
        <f t="shared" si="43"/>
        <v>2808</v>
      </c>
      <c r="DDA1" s="26">
        <f t="shared" si="43"/>
        <v>2809</v>
      </c>
      <c r="DDB1" s="26">
        <f t="shared" si="43"/>
        <v>2810</v>
      </c>
      <c r="DDC1" s="26">
        <f t="shared" si="43"/>
        <v>2811</v>
      </c>
      <c r="DDD1" s="26">
        <f t="shared" si="43"/>
        <v>2812</v>
      </c>
      <c r="DDE1" s="26">
        <f t="shared" si="43"/>
        <v>2813</v>
      </c>
      <c r="DDF1" s="26">
        <f t="shared" si="43"/>
        <v>2814</v>
      </c>
      <c r="DDG1" s="26">
        <f t="shared" si="43"/>
        <v>2815</v>
      </c>
      <c r="DDH1" s="26">
        <f t="shared" si="43"/>
        <v>2816</v>
      </c>
      <c r="DDI1" s="26">
        <f t="shared" si="43"/>
        <v>2817</v>
      </c>
      <c r="DDJ1" s="26">
        <f t="shared" si="43"/>
        <v>2818</v>
      </c>
      <c r="DDK1" s="26">
        <f t="shared" ref="DDK1:DFV1" si="44">DDJ1+1</f>
        <v>2819</v>
      </c>
      <c r="DDL1" s="26">
        <f t="shared" si="44"/>
        <v>2820</v>
      </c>
      <c r="DDM1" s="26">
        <f t="shared" si="44"/>
        <v>2821</v>
      </c>
      <c r="DDN1" s="26">
        <f t="shared" si="44"/>
        <v>2822</v>
      </c>
      <c r="DDO1" s="26">
        <f t="shared" si="44"/>
        <v>2823</v>
      </c>
      <c r="DDP1" s="26">
        <f t="shared" si="44"/>
        <v>2824</v>
      </c>
      <c r="DDQ1" s="26">
        <f t="shared" si="44"/>
        <v>2825</v>
      </c>
      <c r="DDR1" s="26">
        <f t="shared" si="44"/>
        <v>2826</v>
      </c>
      <c r="DDS1" s="26">
        <f t="shared" si="44"/>
        <v>2827</v>
      </c>
      <c r="DDT1" s="26">
        <f t="shared" si="44"/>
        <v>2828</v>
      </c>
      <c r="DDU1" s="26">
        <f t="shared" si="44"/>
        <v>2829</v>
      </c>
      <c r="DDV1" s="26">
        <f t="shared" si="44"/>
        <v>2830</v>
      </c>
      <c r="DDW1" s="26">
        <f t="shared" si="44"/>
        <v>2831</v>
      </c>
      <c r="DDX1" s="26">
        <f t="shared" si="44"/>
        <v>2832</v>
      </c>
      <c r="DDY1" s="26">
        <f t="shared" si="44"/>
        <v>2833</v>
      </c>
      <c r="DDZ1" s="26">
        <f t="shared" si="44"/>
        <v>2834</v>
      </c>
      <c r="DEA1" s="26">
        <f t="shared" si="44"/>
        <v>2835</v>
      </c>
      <c r="DEB1" s="26">
        <f t="shared" si="44"/>
        <v>2836</v>
      </c>
      <c r="DEC1" s="26">
        <f t="shared" si="44"/>
        <v>2837</v>
      </c>
      <c r="DED1" s="26">
        <f t="shared" si="44"/>
        <v>2838</v>
      </c>
      <c r="DEE1" s="26">
        <f t="shared" si="44"/>
        <v>2839</v>
      </c>
      <c r="DEF1" s="26">
        <f t="shared" si="44"/>
        <v>2840</v>
      </c>
      <c r="DEG1" s="26">
        <f t="shared" si="44"/>
        <v>2841</v>
      </c>
      <c r="DEH1" s="26">
        <f t="shared" si="44"/>
        <v>2842</v>
      </c>
      <c r="DEI1" s="26">
        <f t="shared" si="44"/>
        <v>2843</v>
      </c>
      <c r="DEJ1" s="26">
        <f t="shared" si="44"/>
        <v>2844</v>
      </c>
      <c r="DEK1" s="26">
        <f t="shared" si="44"/>
        <v>2845</v>
      </c>
      <c r="DEL1" s="26">
        <f t="shared" si="44"/>
        <v>2846</v>
      </c>
      <c r="DEM1" s="26">
        <f t="shared" si="44"/>
        <v>2847</v>
      </c>
      <c r="DEN1" s="26">
        <f t="shared" si="44"/>
        <v>2848</v>
      </c>
      <c r="DEO1" s="26">
        <f t="shared" si="44"/>
        <v>2849</v>
      </c>
      <c r="DEP1" s="26">
        <f t="shared" si="44"/>
        <v>2850</v>
      </c>
      <c r="DEQ1" s="26">
        <f t="shared" si="44"/>
        <v>2851</v>
      </c>
      <c r="DER1" s="26">
        <f t="shared" si="44"/>
        <v>2852</v>
      </c>
      <c r="DES1" s="26">
        <f t="shared" si="44"/>
        <v>2853</v>
      </c>
      <c r="DET1" s="26">
        <f t="shared" si="44"/>
        <v>2854</v>
      </c>
      <c r="DEU1" s="26">
        <f t="shared" si="44"/>
        <v>2855</v>
      </c>
      <c r="DEV1" s="26">
        <f t="shared" si="44"/>
        <v>2856</v>
      </c>
      <c r="DEW1" s="26">
        <f t="shared" si="44"/>
        <v>2857</v>
      </c>
      <c r="DEX1" s="26">
        <f t="shared" si="44"/>
        <v>2858</v>
      </c>
      <c r="DEY1" s="26">
        <f t="shared" si="44"/>
        <v>2859</v>
      </c>
      <c r="DEZ1" s="26">
        <f t="shared" si="44"/>
        <v>2860</v>
      </c>
      <c r="DFA1" s="26">
        <f t="shared" si="44"/>
        <v>2861</v>
      </c>
      <c r="DFB1" s="26">
        <f t="shared" si="44"/>
        <v>2862</v>
      </c>
      <c r="DFC1" s="26">
        <f t="shared" si="44"/>
        <v>2863</v>
      </c>
      <c r="DFD1" s="26">
        <f t="shared" si="44"/>
        <v>2864</v>
      </c>
      <c r="DFE1" s="26">
        <f t="shared" si="44"/>
        <v>2865</v>
      </c>
      <c r="DFF1" s="26">
        <f t="shared" si="44"/>
        <v>2866</v>
      </c>
      <c r="DFG1" s="26">
        <f t="shared" si="44"/>
        <v>2867</v>
      </c>
      <c r="DFH1" s="26">
        <f t="shared" si="44"/>
        <v>2868</v>
      </c>
      <c r="DFI1" s="26">
        <f t="shared" si="44"/>
        <v>2869</v>
      </c>
      <c r="DFJ1" s="26">
        <f t="shared" si="44"/>
        <v>2870</v>
      </c>
      <c r="DFK1" s="26">
        <f t="shared" si="44"/>
        <v>2871</v>
      </c>
      <c r="DFL1" s="26">
        <f t="shared" si="44"/>
        <v>2872</v>
      </c>
      <c r="DFM1" s="26">
        <f t="shared" si="44"/>
        <v>2873</v>
      </c>
      <c r="DFN1" s="26">
        <f t="shared" si="44"/>
        <v>2874</v>
      </c>
      <c r="DFO1" s="26">
        <f t="shared" si="44"/>
        <v>2875</v>
      </c>
      <c r="DFP1" s="26">
        <f t="shared" si="44"/>
        <v>2876</v>
      </c>
      <c r="DFQ1" s="26">
        <f t="shared" si="44"/>
        <v>2877</v>
      </c>
      <c r="DFR1" s="26">
        <f t="shared" si="44"/>
        <v>2878</v>
      </c>
      <c r="DFS1" s="26">
        <f t="shared" si="44"/>
        <v>2879</v>
      </c>
      <c r="DFT1" s="26">
        <f t="shared" si="44"/>
        <v>2880</v>
      </c>
      <c r="DFU1" s="26">
        <f t="shared" si="44"/>
        <v>2881</v>
      </c>
      <c r="DFV1" s="26">
        <f t="shared" si="44"/>
        <v>2882</v>
      </c>
      <c r="DFW1" s="26">
        <f t="shared" ref="DFW1:DIH1" si="45">DFV1+1</f>
        <v>2883</v>
      </c>
      <c r="DFX1" s="26">
        <f t="shared" si="45"/>
        <v>2884</v>
      </c>
      <c r="DFY1" s="26">
        <f t="shared" si="45"/>
        <v>2885</v>
      </c>
      <c r="DFZ1" s="26">
        <f t="shared" si="45"/>
        <v>2886</v>
      </c>
      <c r="DGA1" s="26">
        <f t="shared" si="45"/>
        <v>2887</v>
      </c>
      <c r="DGB1" s="26">
        <f t="shared" si="45"/>
        <v>2888</v>
      </c>
      <c r="DGC1" s="26">
        <f t="shared" si="45"/>
        <v>2889</v>
      </c>
      <c r="DGD1" s="26">
        <f t="shared" si="45"/>
        <v>2890</v>
      </c>
      <c r="DGE1" s="26">
        <f t="shared" si="45"/>
        <v>2891</v>
      </c>
      <c r="DGF1" s="26">
        <f t="shared" si="45"/>
        <v>2892</v>
      </c>
      <c r="DGG1" s="26">
        <f t="shared" si="45"/>
        <v>2893</v>
      </c>
      <c r="DGH1" s="26">
        <f t="shared" si="45"/>
        <v>2894</v>
      </c>
      <c r="DGI1" s="26">
        <f t="shared" si="45"/>
        <v>2895</v>
      </c>
      <c r="DGJ1" s="26">
        <f t="shared" si="45"/>
        <v>2896</v>
      </c>
      <c r="DGK1" s="26">
        <f t="shared" si="45"/>
        <v>2897</v>
      </c>
      <c r="DGL1" s="26">
        <f t="shared" si="45"/>
        <v>2898</v>
      </c>
      <c r="DGM1" s="26">
        <f t="shared" si="45"/>
        <v>2899</v>
      </c>
      <c r="DGN1" s="26">
        <f t="shared" si="45"/>
        <v>2900</v>
      </c>
      <c r="DGO1" s="26">
        <f t="shared" si="45"/>
        <v>2901</v>
      </c>
      <c r="DGP1" s="26">
        <f t="shared" si="45"/>
        <v>2902</v>
      </c>
      <c r="DGQ1" s="26">
        <f t="shared" si="45"/>
        <v>2903</v>
      </c>
      <c r="DGR1" s="26">
        <f t="shared" si="45"/>
        <v>2904</v>
      </c>
      <c r="DGS1" s="26">
        <f t="shared" si="45"/>
        <v>2905</v>
      </c>
      <c r="DGT1" s="26">
        <f t="shared" si="45"/>
        <v>2906</v>
      </c>
      <c r="DGU1" s="26">
        <f t="shared" si="45"/>
        <v>2907</v>
      </c>
      <c r="DGV1" s="26">
        <f t="shared" si="45"/>
        <v>2908</v>
      </c>
      <c r="DGW1" s="26">
        <f t="shared" si="45"/>
        <v>2909</v>
      </c>
      <c r="DGX1" s="26">
        <f t="shared" si="45"/>
        <v>2910</v>
      </c>
      <c r="DGY1" s="26">
        <f t="shared" si="45"/>
        <v>2911</v>
      </c>
      <c r="DGZ1" s="26">
        <f t="shared" si="45"/>
        <v>2912</v>
      </c>
      <c r="DHA1" s="26">
        <f t="shared" si="45"/>
        <v>2913</v>
      </c>
      <c r="DHB1" s="26">
        <f t="shared" si="45"/>
        <v>2914</v>
      </c>
      <c r="DHC1" s="26">
        <f t="shared" si="45"/>
        <v>2915</v>
      </c>
      <c r="DHD1" s="26">
        <f t="shared" si="45"/>
        <v>2916</v>
      </c>
      <c r="DHE1" s="26">
        <f t="shared" si="45"/>
        <v>2917</v>
      </c>
      <c r="DHF1" s="26">
        <f t="shared" si="45"/>
        <v>2918</v>
      </c>
      <c r="DHG1" s="26">
        <f t="shared" si="45"/>
        <v>2919</v>
      </c>
      <c r="DHH1" s="26">
        <f t="shared" si="45"/>
        <v>2920</v>
      </c>
      <c r="DHI1" s="26">
        <f t="shared" si="45"/>
        <v>2921</v>
      </c>
      <c r="DHJ1" s="26">
        <f t="shared" si="45"/>
        <v>2922</v>
      </c>
      <c r="DHK1" s="26">
        <f t="shared" si="45"/>
        <v>2923</v>
      </c>
      <c r="DHL1" s="26">
        <f t="shared" si="45"/>
        <v>2924</v>
      </c>
      <c r="DHM1" s="26">
        <f t="shared" si="45"/>
        <v>2925</v>
      </c>
      <c r="DHN1" s="26">
        <f t="shared" si="45"/>
        <v>2926</v>
      </c>
      <c r="DHO1" s="26">
        <f t="shared" si="45"/>
        <v>2927</v>
      </c>
      <c r="DHP1" s="26">
        <f t="shared" si="45"/>
        <v>2928</v>
      </c>
      <c r="DHQ1" s="26">
        <f t="shared" si="45"/>
        <v>2929</v>
      </c>
      <c r="DHR1" s="26">
        <f t="shared" si="45"/>
        <v>2930</v>
      </c>
      <c r="DHS1" s="26">
        <f t="shared" si="45"/>
        <v>2931</v>
      </c>
      <c r="DHT1" s="26">
        <f t="shared" si="45"/>
        <v>2932</v>
      </c>
      <c r="DHU1" s="26">
        <f t="shared" si="45"/>
        <v>2933</v>
      </c>
      <c r="DHV1" s="26">
        <f t="shared" si="45"/>
        <v>2934</v>
      </c>
      <c r="DHW1" s="26">
        <f t="shared" si="45"/>
        <v>2935</v>
      </c>
      <c r="DHX1" s="26">
        <f t="shared" si="45"/>
        <v>2936</v>
      </c>
      <c r="DHY1" s="26">
        <f t="shared" si="45"/>
        <v>2937</v>
      </c>
      <c r="DHZ1" s="26">
        <f t="shared" si="45"/>
        <v>2938</v>
      </c>
      <c r="DIA1" s="26">
        <f t="shared" si="45"/>
        <v>2939</v>
      </c>
      <c r="DIB1" s="26">
        <f t="shared" si="45"/>
        <v>2940</v>
      </c>
      <c r="DIC1" s="26">
        <f t="shared" si="45"/>
        <v>2941</v>
      </c>
      <c r="DID1" s="26">
        <f t="shared" si="45"/>
        <v>2942</v>
      </c>
      <c r="DIE1" s="26">
        <f t="shared" si="45"/>
        <v>2943</v>
      </c>
      <c r="DIF1" s="26">
        <f t="shared" si="45"/>
        <v>2944</v>
      </c>
      <c r="DIG1" s="26">
        <f t="shared" si="45"/>
        <v>2945</v>
      </c>
      <c r="DIH1" s="26">
        <f t="shared" si="45"/>
        <v>2946</v>
      </c>
      <c r="DII1" s="26">
        <f t="shared" ref="DII1:DKT1" si="46">DIH1+1</f>
        <v>2947</v>
      </c>
      <c r="DIJ1" s="26">
        <f t="shared" si="46"/>
        <v>2948</v>
      </c>
      <c r="DIK1" s="26">
        <f t="shared" si="46"/>
        <v>2949</v>
      </c>
      <c r="DIL1" s="26">
        <f t="shared" si="46"/>
        <v>2950</v>
      </c>
      <c r="DIM1" s="26">
        <f t="shared" si="46"/>
        <v>2951</v>
      </c>
      <c r="DIN1" s="26">
        <f t="shared" si="46"/>
        <v>2952</v>
      </c>
      <c r="DIO1" s="26">
        <f t="shared" si="46"/>
        <v>2953</v>
      </c>
      <c r="DIP1" s="26">
        <f t="shared" si="46"/>
        <v>2954</v>
      </c>
      <c r="DIQ1" s="26">
        <f t="shared" si="46"/>
        <v>2955</v>
      </c>
      <c r="DIR1" s="26">
        <f t="shared" si="46"/>
        <v>2956</v>
      </c>
      <c r="DIS1" s="26">
        <f t="shared" si="46"/>
        <v>2957</v>
      </c>
      <c r="DIT1" s="26">
        <f t="shared" si="46"/>
        <v>2958</v>
      </c>
      <c r="DIU1" s="26">
        <f t="shared" si="46"/>
        <v>2959</v>
      </c>
      <c r="DIV1" s="26">
        <f t="shared" si="46"/>
        <v>2960</v>
      </c>
      <c r="DIW1" s="26">
        <f t="shared" si="46"/>
        <v>2961</v>
      </c>
      <c r="DIX1" s="26">
        <f t="shared" si="46"/>
        <v>2962</v>
      </c>
      <c r="DIY1" s="26">
        <f t="shared" si="46"/>
        <v>2963</v>
      </c>
      <c r="DIZ1" s="26">
        <f t="shared" si="46"/>
        <v>2964</v>
      </c>
      <c r="DJA1" s="26">
        <f t="shared" si="46"/>
        <v>2965</v>
      </c>
      <c r="DJB1" s="26">
        <f t="shared" si="46"/>
        <v>2966</v>
      </c>
      <c r="DJC1" s="26">
        <f t="shared" si="46"/>
        <v>2967</v>
      </c>
      <c r="DJD1" s="26">
        <f t="shared" si="46"/>
        <v>2968</v>
      </c>
      <c r="DJE1" s="26">
        <f t="shared" si="46"/>
        <v>2969</v>
      </c>
      <c r="DJF1" s="26">
        <f t="shared" si="46"/>
        <v>2970</v>
      </c>
      <c r="DJG1" s="26">
        <f t="shared" si="46"/>
        <v>2971</v>
      </c>
      <c r="DJH1" s="26">
        <f t="shared" si="46"/>
        <v>2972</v>
      </c>
      <c r="DJI1" s="26">
        <f t="shared" si="46"/>
        <v>2973</v>
      </c>
      <c r="DJJ1" s="26">
        <f t="shared" si="46"/>
        <v>2974</v>
      </c>
      <c r="DJK1" s="26">
        <f t="shared" si="46"/>
        <v>2975</v>
      </c>
      <c r="DJL1" s="26">
        <f t="shared" si="46"/>
        <v>2976</v>
      </c>
      <c r="DJM1" s="26">
        <f t="shared" si="46"/>
        <v>2977</v>
      </c>
      <c r="DJN1" s="26">
        <f t="shared" si="46"/>
        <v>2978</v>
      </c>
      <c r="DJO1" s="26">
        <f t="shared" si="46"/>
        <v>2979</v>
      </c>
      <c r="DJP1" s="26">
        <f t="shared" si="46"/>
        <v>2980</v>
      </c>
      <c r="DJQ1" s="26">
        <f t="shared" si="46"/>
        <v>2981</v>
      </c>
      <c r="DJR1" s="26">
        <f t="shared" si="46"/>
        <v>2982</v>
      </c>
      <c r="DJS1" s="26">
        <f t="shared" si="46"/>
        <v>2983</v>
      </c>
      <c r="DJT1" s="26">
        <f t="shared" si="46"/>
        <v>2984</v>
      </c>
      <c r="DJU1" s="26">
        <f t="shared" si="46"/>
        <v>2985</v>
      </c>
      <c r="DJV1" s="26">
        <f t="shared" si="46"/>
        <v>2986</v>
      </c>
      <c r="DJW1" s="26">
        <f t="shared" si="46"/>
        <v>2987</v>
      </c>
      <c r="DJX1" s="26">
        <f t="shared" si="46"/>
        <v>2988</v>
      </c>
      <c r="DJY1" s="26">
        <f t="shared" si="46"/>
        <v>2989</v>
      </c>
      <c r="DJZ1" s="26">
        <f t="shared" si="46"/>
        <v>2990</v>
      </c>
      <c r="DKA1" s="26">
        <f t="shared" si="46"/>
        <v>2991</v>
      </c>
      <c r="DKB1" s="26">
        <f t="shared" si="46"/>
        <v>2992</v>
      </c>
      <c r="DKC1" s="26">
        <f t="shared" si="46"/>
        <v>2993</v>
      </c>
      <c r="DKD1" s="26">
        <f t="shared" si="46"/>
        <v>2994</v>
      </c>
      <c r="DKE1" s="26">
        <f t="shared" si="46"/>
        <v>2995</v>
      </c>
      <c r="DKF1" s="26">
        <f t="shared" si="46"/>
        <v>2996</v>
      </c>
      <c r="DKG1" s="26">
        <f t="shared" si="46"/>
        <v>2997</v>
      </c>
      <c r="DKH1" s="26">
        <f t="shared" si="46"/>
        <v>2998</v>
      </c>
      <c r="DKI1" s="26">
        <f t="shared" si="46"/>
        <v>2999</v>
      </c>
      <c r="DKJ1" s="26">
        <f t="shared" si="46"/>
        <v>3000</v>
      </c>
      <c r="DKK1" s="26">
        <f t="shared" si="46"/>
        <v>3001</v>
      </c>
      <c r="DKL1" s="26">
        <f t="shared" si="46"/>
        <v>3002</v>
      </c>
      <c r="DKM1" s="26">
        <f t="shared" si="46"/>
        <v>3003</v>
      </c>
      <c r="DKN1" s="26">
        <f t="shared" si="46"/>
        <v>3004</v>
      </c>
      <c r="DKO1" s="26">
        <f t="shared" si="46"/>
        <v>3005</v>
      </c>
      <c r="DKP1" s="26">
        <f t="shared" si="46"/>
        <v>3006</v>
      </c>
      <c r="DKQ1" s="26">
        <f t="shared" si="46"/>
        <v>3007</v>
      </c>
      <c r="DKR1" s="26">
        <f t="shared" si="46"/>
        <v>3008</v>
      </c>
      <c r="DKS1" s="26">
        <f t="shared" si="46"/>
        <v>3009</v>
      </c>
      <c r="DKT1" s="26">
        <f t="shared" si="46"/>
        <v>3010</v>
      </c>
      <c r="DKU1" s="26">
        <f t="shared" ref="DKU1:DNF1" si="47">DKT1+1</f>
        <v>3011</v>
      </c>
      <c r="DKV1" s="26">
        <f t="shared" si="47"/>
        <v>3012</v>
      </c>
      <c r="DKW1" s="26">
        <f t="shared" si="47"/>
        <v>3013</v>
      </c>
      <c r="DKX1" s="26">
        <f t="shared" si="47"/>
        <v>3014</v>
      </c>
      <c r="DKY1" s="26">
        <f t="shared" si="47"/>
        <v>3015</v>
      </c>
      <c r="DKZ1" s="26">
        <f t="shared" si="47"/>
        <v>3016</v>
      </c>
      <c r="DLA1" s="26">
        <f t="shared" si="47"/>
        <v>3017</v>
      </c>
      <c r="DLB1" s="26">
        <f t="shared" si="47"/>
        <v>3018</v>
      </c>
      <c r="DLC1" s="26">
        <f t="shared" si="47"/>
        <v>3019</v>
      </c>
      <c r="DLD1" s="26">
        <f t="shared" si="47"/>
        <v>3020</v>
      </c>
      <c r="DLE1" s="26">
        <f t="shared" si="47"/>
        <v>3021</v>
      </c>
      <c r="DLF1" s="26">
        <f t="shared" si="47"/>
        <v>3022</v>
      </c>
      <c r="DLG1" s="26">
        <f t="shared" si="47"/>
        <v>3023</v>
      </c>
      <c r="DLH1" s="26">
        <f t="shared" si="47"/>
        <v>3024</v>
      </c>
      <c r="DLI1" s="26">
        <f t="shared" si="47"/>
        <v>3025</v>
      </c>
      <c r="DLJ1" s="26">
        <f t="shared" si="47"/>
        <v>3026</v>
      </c>
      <c r="DLK1" s="26">
        <f t="shared" si="47"/>
        <v>3027</v>
      </c>
      <c r="DLL1" s="26">
        <f t="shared" si="47"/>
        <v>3028</v>
      </c>
      <c r="DLM1" s="26">
        <f t="shared" si="47"/>
        <v>3029</v>
      </c>
      <c r="DLN1" s="26">
        <f t="shared" si="47"/>
        <v>3030</v>
      </c>
      <c r="DLO1" s="26">
        <f t="shared" si="47"/>
        <v>3031</v>
      </c>
      <c r="DLP1" s="26">
        <f t="shared" si="47"/>
        <v>3032</v>
      </c>
      <c r="DLQ1" s="26">
        <f t="shared" si="47"/>
        <v>3033</v>
      </c>
      <c r="DLR1" s="26">
        <f t="shared" si="47"/>
        <v>3034</v>
      </c>
      <c r="DLS1" s="26">
        <f t="shared" si="47"/>
        <v>3035</v>
      </c>
      <c r="DLT1" s="26">
        <f t="shared" si="47"/>
        <v>3036</v>
      </c>
      <c r="DLU1" s="26">
        <f t="shared" si="47"/>
        <v>3037</v>
      </c>
      <c r="DLV1" s="26">
        <f t="shared" si="47"/>
        <v>3038</v>
      </c>
      <c r="DLW1" s="26">
        <f t="shared" si="47"/>
        <v>3039</v>
      </c>
      <c r="DLX1" s="26">
        <f t="shared" si="47"/>
        <v>3040</v>
      </c>
      <c r="DLY1" s="26">
        <f t="shared" si="47"/>
        <v>3041</v>
      </c>
      <c r="DLZ1" s="26">
        <f t="shared" si="47"/>
        <v>3042</v>
      </c>
      <c r="DMA1" s="26">
        <f t="shared" si="47"/>
        <v>3043</v>
      </c>
      <c r="DMB1" s="26">
        <f t="shared" si="47"/>
        <v>3044</v>
      </c>
      <c r="DMC1" s="26">
        <f t="shared" si="47"/>
        <v>3045</v>
      </c>
      <c r="DMD1" s="26">
        <f t="shared" si="47"/>
        <v>3046</v>
      </c>
      <c r="DME1" s="26">
        <f t="shared" si="47"/>
        <v>3047</v>
      </c>
      <c r="DMF1" s="26">
        <f t="shared" si="47"/>
        <v>3048</v>
      </c>
      <c r="DMG1" s="26">
        <f t="shared" si="47"/>
        <v>3049</v>
      </c>
      <c r="DMH1" s="26">
        <f t="shared" si="47"/>
        <v>3050</v>
      </c>
      <c r="DMI1" s="26">
        <f t="shared" si="47"/>
        <v>3051</v>
      </c>
      <c r="DMJ1" s="26">
        <f t="shared" si="47"/>
        <v>3052</v>
      </c>
      <c r="DMK1" s="26">
        <f t="shared" si="47"/>
        <v>3053</v>
      </c>
      <c r="DML1" s="26">
        <f t="shared" si="47"/>
        <v>3054</v>
      </c>
      <c r="DMM1" s="26">
        <f t="shared" si="47"/>
        <v>3055</v>
      </c>
      <c r="DMN1" s="26">
        <f t="shared" si="47"/>
        <v>3056</v>
      </c>
      <c r="DMO1" s="26">
        <f t="shared" si="47"/>
        <v>3057</v>
      </c>
      <c r="DMP1" s="26">
        <f t="shared" si="47"/>
        <v>3058</v>
      </c>
      <c r="DMQ1" s="26">
        <f t="shared" si="47"/>
        <v>3059</v>
      </c>
      <c r="DMR1" s="26">
        <f t="shared" si="47"/>
        <v>3060</v>
      </c>
      <c r="DMS1" s="26">
        <f t="shared" si="47"/>
        <v>3061</v>
      </c>
      <c r="DMT1" s="26">
        <f t="shared" si="47"/>
        <v>3062</v>
      </c>
      <c r="DMU1" s="26">
        <f t="shared" si="47"/>
        <v>3063</v>
      </c>
      <c r="DMV1" s="26">
        <f t="shared" si="47"/>
        <v>3064</v>
      </c>
      <c r="DMW1" s="26">
        <f t="shared" si="47"/>
        <v>3065</v>
      </c>
      <c r="DMX1" s="26">
        <f t="shared" si="47"/>
        <v>3066</v>
      </c>
      <c r="DMY1" s="26">
        <f t="shared" si="47"/>
        <v>3067</v>
      </c>
      <c r="DMZ1" s="26">
        <f t="shared" si="47"/>
        <v>3068</v>
      </c>
      <c r="DNA1" s="26">
        <f t="shared" si="47"/>
        <v>3069</v>
      </c>
      <c r="DNB1" s="26">
        <f t="shared" si="47"/>
        <v>3070</v>
      </c>
      <c r="DNC1" s="26">
        <f t="shared" si="47"/>
        <v>3071</v>
      </c>
      <c r="DND1" s="26">
        <f t="shared" si="47"/>
        <v>3072</v>
      </c>
      <c r="DNE1" s="26">
        <f t="shared" si="47"/>
        <v>3073</v>
      </c>
      <c r="DNF1" s="26">
        <f t="shared" si="47"/>
        <v>3074</v>
      </c>
      <c r="DNG1" s="26">
        <f t="shared" ref="DNG1:DPR1" si="48">DNF1+1</f>
        <v>3075</v>
      </c>
      <c r="DNH1" s="26">
        <f t="shared" si="48"/>
        <v>3076</v>
      </c>
      <c r="DNI1" s="26">
        <f t="shared" si="48"/>
        <v>3077</v>
      </c>
      <c r="DNJ1" s="26">
        <f t="shared" si="48"/>
        <v>3078</v>
      </c>
      <c r="DNK1" s="26">
        <f t="shared" si="48"/>
        <v>3079</v>
      </c>
      <c r="DNL1" s="26">
        <f t="shared" si="48"/>
        <v>3080</v>
      </c>
      <c r="DNM1" s="26">
        <f t="shared" si="48"/>
        <v>3081</v>
      </c>
      <c r="DNN1" s="26">
        <f t="shared" si="48"/>
        <v>3082</v>
      </c>
      <c r="DNO1" s="26">
        <f t="shared" si="48"/>
        <v>3083</v>
      </c>
      <c r="DNP1" s="26">
        <f t="shared" si="48"/>
        <v>3084</v>
      </c>
      <c r="DNQ1" s="26">
        <f t="shared" si="48"/>
        <v>3085</v>
      </c>
      <c r="DNR1" s="26">
        <f t="shared" si="48"/>
        <v>3086</v>
      </c>
      <c r="DNS1" s="26">
        <f t="shared" si="48"/>
        <v>3087</v>
      </c>
      <c r="DNT1" s="26">
        <f t="shared" si="48"/>
        <v>3088</v>
      </c>
      <c r="DNU1" s="26">
        <f t="shared" si="48"/>
        <v>3089</v>
      </c>
      <c r="DNV1" s="26">
        <f t="shared" si="48"/>
        <v>3090</v>
      </c>
      <c r="DNW1" s="26">
        <f t="shared" si="48"/>
        <v>3091</v>
      </c>
      <c r="DNX1" s="26">
        <f t="shared" si="48"/>
        <v>3092</v>
      </c>
      <c r="DNY1" s="26">
        <f t="shared" si="48"/>
        <v>3093</v>
      </c>
      <c r="DNZ1" s="26">
        <f t="shared" si="48"/>
        <v>3094</v>
      </c>
      <c r="DOA1" s="26">
        <f t="shared" si="48"/>
        <v>3095</v>
      </c>
      <c r="DOB1" s="26">
        <f t="shared" si="48"/>
        <v>3096</v>
      </c>
      <c r="DOC1" s="26">
        <f t="shared" si="48"/>
        <v>3097</v>
      </c>
      <c r="DOD1" s="26">
        <f t="shared" si="48"/>
        <v>3098</v>
      </c>
      <c r="DOE1" s="26">
        <f t="shared" si="48"/>
        <v>3099</v>
      </c>
      <c r="DOF1" s="26">
        <f t="shared" si="48"/>
        <v>3100</v>
      </c>
      <c r="DOG1" s="26">
        <f t="shared" si="48"/>
        <v>3101</v>
      </c>
      <c r="DOH1" s="26">
        <f t="shared" si="48"/>
        <v>3102</v>
      </c>
      <c r="DOI1" s="26">
        <f t="shared" si="48"/>
        <v>3103</v>
      </c>
      <c r="DOJ1" s="26">
        <f t="shared" si="48"/>
        <v>3104</v>
      </c>
      <c r="DOK1" s="26">
        <f t="shared" si="48"/>
        <v>3105</v>
      </c>
      <c r="DOL1" s="26">
        <f t="shared" si="48"/>
        <v>3106</v>
      </c>
      <c r="DOM1" s="26">
        <f t="shared" si="48"/>
        <v>3107</v>
      </c>
      <c r="DON1" s="26">
        <f t="shared" si="48"/>
        <v>3108</v>
      </c>
      <c r="DOO1" s="26">
        <f t="shared" si="48"/>
        <v>3109</v>
      </c>
      <c r="DOP1" s="26">
        <f t="shared" si="48"/>
        <v>3110</v>
      </c>
      <c r="DOQ1" s="26">
        <f t="shared" si="48"/>
        <v>3111</v>
      </c>
      <c r="DOR1" s="26">
        <f t="shared" si="48"/>
        <v>3112</v>
      </c>
      <c r="DOS1" s="26">
        <f t="shared" si="48"/>
        <v>3113</v>
      </c>
      <c r="DOT1" s="26">
        <f t="shared" si="48"/>
        <v>3114</v>
      </c>
      <c r="DOU1" s="26">
        <f t="shared" si="48"/>
        <v>3115</v>
      </c>
      <c r="DOV1" s="26">
        <f t="shared" si="48"/>
        <v>3116</v>
      </c>
      <c r="DOW1" s="26">
        <f t="shared" si="48"/>
        <v>3117</v>
      </c>
      <c r="DOX1" s="26">
        <f t="shared" si="48"/>
        <v>3118</v>
      </c>
      <c r="DOY1" s="26">
        <f t="shared" si="48"/>
        <v>3119</v>
      </c>
      <c r="DOZ1" s="26">
        <f t="shared" si="48"/>
        <v>3120</v>
      </c>
      <c r="DPA1" s="26">
        <f t="shared" si="48"/>
        <v>3121</v>
      </c>
      <c r="DPB1" s="26">
        <f t="shared" si="48"/>
        <v>3122</v>
      </c>
      <c r="DPC1" s="26">
        <f t="shared" si="48"/>
        <v>3123</v>
      </c>
      <c r="DPD1" s="26">
        <f t="shared" si="48"/>
        <v>3124</v>
      </c>
      <c r="DPE1" s="26">
        <f t="shared" si="48"/>
        <v>3125</v>
      </c>
      <c r="DPF1" s="26">
        <f t="shared" si="48"/>
        <v>3126</v>
      </c>
      <c r="DPG1" s="26">
        <f t="shared" si="48"/>
        <v>3127</v>
      </c>
      <c r="DPH1" s="26">
        <f t="shared" si="48"/>
        <v>3128</v>
      </c>
      <c r="DPI1" s="26">
        <f t="shared" si="48"/>
        <v>3129</v>
      </c>
      <c r="DPJ1" s="26">
        <f t="shared" si="48"/>
        <v>3130</v>
      </c>
      <c r="DPK1" s="26">
        <f t="shared" si="48"/>
        <v>3131</v>
      </c>
      <c r="DPL1" s="26">
        <f t="shared" si="48"/>
        <v>3132</v>
      </c>
      <c r="DPM1" s="26">
        <f t="shared" si="48"/>
        <v>3133</v>
      </c>
      <c r="DPN1" s="26">
        <f t="shared" si="48"/>
        <v>3134</v>
      </c>
      <c r="DPO1" s="26">
        <f t="shared" si="48"/>
        <v>3135</v>
      </c>
      <c r="DPP1" s="26">
        <f t="shared" si="48"/>
        <v>3136</v>
      </c>
      <c r="DPQ1" s="26">
        <f t="shared" si="48"/>
        <v>3137</v>
      </c>
      <c r="DPR1" s="26">
        <f t="shared" si="48"/>
        <v>3138</v>
      </c>
      <c r="DPS1" s="26">
        <f t="shared" ref="DPS1:DSD1" si="49">DPR1+1</f>
        <v>3139</v>
      </c>
      <c r="DPT1" s="26">
        <f t="shared" si="49"/>
        <v>3140</v>
      </c>
      <c r="DPU1" s="26">
        <f t="shared" si="49"/>
        <v>3141</v>
      </c>
      <c r="DPV1" s="26">
        <f t="shared" si="49"/>
        <v>3142</v>
      </c>
      <c r="DPW1" s="26">
        <f t="shared" si="49"/>
        <v>3143</v>
      </c>
      <c r="DPX1" s="26">
        <f t="shared" si="49"/>
        <v>3144</v>
      </c>
      <c r="DPY1" s="26">
        <f t="shared" si="49"/>
        <v>3145</v>
      </c>
      <c r="DPZ1" s="26">
        <f t="shared" si="49"/>
        <v>3146</v>
      </c>
      <c r="DQA1" s="26">
        <f t="shared" si="49"/>
        <v>3147</v>
      </c>
      <c r="DQB1" s="26">
        <f t="shared" si="49"/>
        <v>3148</v>
      </c>
      <c r="DQC1" s="26">
        <f t="shared" si="49"/>
        <v>3149</v>
      </c>
      <c r="DQD1" s="26">
        <f t="shared" si="49"/>
        <v>3150</v>
      </c>
      <c r="DQE1" s="26">
        <f t="shared" si="49"/>
        <v>3151</v>
      </c>
      <c r="DQF1" s="26">
        <f t="shared" si="49"/>
        <v>3152</v>
      </c>
      <c r="DQG1" s="26">
        <f t="shared" si="49"/>
        <v>3153</v>
      </c>
      <c r="DQH1" s="26">
        <f t="shared" si="49"/>
        <v>3154</v>
      </c>
      <c r="DQI1" s="26">
        <f t="shared" si="49"/>
        <v>3155</v>
      </c>
      <c r="DQJ1" s="26">
        <f t="shared" si="49"/>
        <v>3156</v>
      </c>
      <c r="DQK1" s="26">
        <f t="shared" si="49"/>
        <v>3157</v>
      </c>
      <c r="DQL1" s="26">
        <f t="shared" si="49"/>
        <v>3158</v>
      </c>
      <c r="DQM1" s="26">
        <f t="shared" si="49"/>
        <v>3159</v>
      </c>
      <c r="DQN1" s="26">
        <f t="shared" si="49"/>
        <v>3160</v>
      </c>
      <c r="DQO1" s="26">
        <f t="shared" si="49"/>
        <v>3161</v>
      </c>
      <c r="DQP1" s="26">
        <f t="shared" si="49"/>
        <v>3162</v>
      </c>
      <c r="DQQ1" s="26">
        <f t="shared" si="49"/>
        <v>3163</v>
      </c>
      <c r="DQR1" s="26">
        <f t="shared" si="49"/>
        <v>3164</v>
      </c>
      <c r="DQS1" s="26">
        <f t="shared" si="49"/>
        <v>3165</v>
      </c>
      <c r="DQT1" s="26">
        <f t="shared" si="49"/>
        <v>3166</v>
      </c>
      <c r="DQU1" s="26">
        <f t="shared" si="49"/>
        <v>3167</v>
      </c>
      <c r="DQV1" s="26">
        <f t="shared" si="49"/>
        <v>3168</v>
      </c>
      <c r="DQW1" s="26">
        <f t="shared" si="49"/>
        <v>3169</v>
      </c>
      <c r="DQX1" s="26">
        <f t="shared" si="49"/>
        <v>3170</v>
      </c>
      <c r="DQY1" s="26">
        <f t="shared" si="49"/>
        <v>3171</v>
      </c>
      <c r="DQZ1" s="26">
        <f t="shared" si="49"/>
        <v>3172</v>
      </c>
      <c r="DRA1" s="26">
        <f t="shared" si="49"/>
        <v>3173</v>
      </c>
      <c r="DRB1" s="26">
        <f t="shared" si="49"/>
        <v>3174</v>
      </c>
      <c r="DRC1" s="26">
        <f t="shared" si="49"/>
        <v>3175</v>
      </c>
      <c r="DRD1" s="26">
        <f t="shared" si="49"/>
        <v>3176</v>
      </c>
      <c r="DRE1" s="26">
        <f t="shared" si="49"/>
        <v>3177</v>
      </c>
      <c r="DRF1" s="26">
        <f t="shared" si="49"/>
        <v>3178</v>
      </c>
      <c r="DRG1" s="26">
        <f t="shared" si="49"/>
        <v>3179</v>
      </c>
      <c r="DRH1" s="26">
        <f t="shared" si="49"/>
        <v>3180</v>
      </c>
      <c r="DRI1" s="26">
        <f t="shared" si="49"/>
        <v>3181</v>
      </c>
      <c r="DRJ1" s="26">
        <f t="shared" si="49"/>
        <v>3182</v>
      </c>
      <c r="DRK1" s="26">
        <f t="shared" si="49"/>
        <v>3183</v>
      </c>
      <c r="DRL1" s="26">
        <f t="shared" si="49"/>
        <v>3184</v>
      </c>
      <c r="DRM1" s="26">
        <f t="shared" si="49"/>
        <v>3185</v>
      </c>
      <c r="DRN1" s="26">
        <f t="shared" si="49"/>
        <v>3186</v>
      </c>
      <c r="DRO1" s="26">
        <f t="shared" si="49"/>
        <v>3187</v>
      </c>
      <c r="DRP1" s="26">
        <f t="shared" si="49"/>
        <v>3188</v>
      </c>
      <c r="DRQ1" s="26">
        <f t="shared" si="49"/>
        <v>3189</v>
      </c>
      <c r="DRR1" s="26">
        <f t="shared" si="49"/>
        <v>3190</v>
      </c>
      <c r="DRS1" s="26">
        <f t="shared" si="49"/>
        <v>3191</v>
      </c>
      <c r="DRT1" s="26">
        <f t="shared" si="49"/>
        <v>3192</v>
      </c>
      <c r="DRU1" s="26">
        <f t="shared" si="49"/>
        <v>3193</v>
      </c>
      <c r="DRV1" s="26">
        <f t="shared" si="49"/>
        <v>3194</v>
      </c>
      <c r="DRW1" s="26">
        <f t="shared" si="49"/>
        <v>3195</v>
      </c>
      <c r="DRX1" s="26">
        <f t="shared" si="49"/>
        <v>3196</v>
      </c>
      <c r="DRY1" s="26">
        <f t="shared" si="49"/>
        <v>3197</v>
      </c>
      <c r="DRZ1" s="26">
        <f t="shared" si="49"/>
        <v>3198</v>
      </c>
      <c r="DSA1" s="26">
        <f t="shared" si="49"/>
        <v>3199</v>
      </c>
      <c r="DSB1" s="26">
        <f t="shared" si="49"/>
        <v>3200</v>
      </c>
      <c r="DSC1" s="26">
        <f t="shared" si="49"/>
        <v>3201</v>
      </c>
      <c r="DSD1" s="26">
        <f t="shared" si="49"/>
        <v>3202</v>
      </c>
      <c r="DSE1" s="26">
        <f t="shared" ref="DSE1:DUP1" si="50">DSD1+1</f>
        <v>3203</v>
      </c>
      <c r="DSF1" s="26">
        <f t="shared" si="50"/>
        <v>3204</v>
      </c>
      <c r="DSG1" s="26">
        <f t="shared" si="50"/>
        <v>3205</v>
      </c>
      <c r="DSH1" s="26">
        <f t="shared" si="50"/>
        <v>3206</v>
      </c>
      <c r="DSI1" s="26">
        <f t="shared" si="50"/>
        <v>3207</v>
      </c>
      <c r="DSJ1" s="26">
        <f t="shared" si="50"/>
        <v>3208</v>
      </c>
      <c r="DSK1" s="26">
        <f t="shared" si="50"/>
        <v>3209</v>
      </c>
      <c r="DSL1" s="26">
        <f t="shared" si="50"/>
        <v>3210</v>
      </c>
      <c r="DSM1" s="26">
        <f t="shared" si="50"/>
        <v>3211</v>
      </c>
      <c r="DSN1" s="26">
        <f t="shared" si="50"/>
        <v>3212</v>
      </c>
      <c r="DSO1" s="26">
        <f t="shared" si="50"/>
        <v>3213</v>
      </c>
      <c r="DSP1" s="26">
        <f t="shared" si="50"/>
        <v>3214</v>
      </c>
      <c r="DSQ1" s="26">
        <f t="shared" si="50"/>
        <v>3215</v>
      </c>
      <c r="DSR1" s="26">
        <f t="shared" si="50"/>
        <v>3216</v>
      </c>
      <c r="DSS1" s="26">
        <f t="shared" si="50"/>
        <v>3217</v>
      </c>
      <c r="DST1" s="26">
        <f t="shared" si="50"/>
        <v>3218</v>
      </c>
      <c r="DSU1" s="26">
        <f t="shared" si="50"/>
        <v>3219</v>
      </c>
      <c r="DSV1" s="26">
        <f t="shared" si="50"/>
        <v>3220</v>
      </c>
      <c r="DSW1" s="26">
        <f t="shared" si="50"/>
        <v>3221</v>
      </c>
      <c r="DSX1" s="26">
        <f t="shared" si="50"/>
        <v>3222</v>
      </c>
      <c r="DSY1" s="26">
        <f t="shared" si="50"/>
        <v>3223</v>
      </c>
      <c r="DSZ1" s="26">
        <f t="shared" si="50"/>
        <v>3224</v>
      </c>
      <c r="DTA1" s="26">
        <f t="shared" si="50"/>
        <v>3225</v>
      </c>
      <c r="DTB1" s="26">
        <f t="shared" si="50"/>
        <v>3226</v>
      </c>
      <c r="DTC1" s="26">
        <f t="shared" si="50"/>
        <v>3227</v>
      </c>
      <c r="DTD1" s="26">
        <f t="shared" si="50"/>
        <v>3228</v>
      </c>
      <c r="DTE1" s="26">
        <f t="shared" si="50"/>
        <v>3229</v>
      </c>
      <c r="DTF1" s="26">
        <f t="shared" si="50"/>
        <v>3230</v>
      </c>
      <c r="DTG1" s="26">
        <f t="shared" si="50"/>
        <v>3231</v>
      </c>
      <c r="DTH1" s="26">
        <f t="shared" si="50"/>
        <v>3232</v>
      </c>
      <c r="DTI1" s="26">
        <f t="shared" si="50"/>
        <v>3233</v>
      </c>
      <c r="DTJ1" s="26">
        <f t="shared" si="50"/>
        <v>3234</v>
      </c>
      <c r="DTK1" s="26">
        <f t="shared" si="50"/>
        <v>3235</v>
      </c>
      <c r="DTL1" s="26">
        <f t="shared" si="50"/>
        <v>3236</v>
      </c>
      <c r="DTM1" s="26">
        <f t="shared" si="50"/>
        <v>3237</v>
      </c>
      <c r="DTN1" s="26">
        <f t="shared" si="50"/>
        <v>3238</v>
      </c>
      <c r="DTO1" s="26">
        <f t="shared" si="50"/>
        <v>3239</v>
      </c>
      <c r="DTP1" s="26">
        <f t="shared" si="50"/>
        <v>3240</v>
      </c>
      <c r="DTQ1" s="26">
        <f t="shared" si="50"/>
        <v>3241</v>
      </c>
      <c r="DTR1" s="26">
        <f t="shared" si="50"/>
        <v>3242</v>
      </c>
      <c r="DTS1" s="26">
        <f t="shared" si="50"/>
        <v>3243</v>
      </c>
      <c r="DTT1" s="26">
        <f t="shared" si="50"/>
        <v>3244</v>
      </c>
      <c r="DTU1" s="26">
        <f t="shared" si="50"/>
        <v>3245</v>
      </c>
      <c r="DTV1" s="26">
        <f t="shared" si="50"/>
        <v>3246</v>
      </c>
      <c r="DTW1" s="26">
        <f t="shared" si="50"/>
        <v>3247</v>
      </c>
      <c r="DTX1" s="26">
        <f t="shared" si="50"/>
        <v>3248</v>
      </c>
      <c r="DTY1" s="26">
        <f t="shared" si="50"/>
        <v>3249</v>
      </c>
      <c r="DTZ1" s="26">
        <f t="shared" si="50"/>
        <v>3250</v>
      </c>
      <c r="DUA1" s="26">
        <f t="shared" si="50"/>
        <v>3251</v>
      </c>
      <c r="DUB1" s="26">
        <f t="shared" si="50"/>
        <v>3252</v>
      </c>
      <c r="DUC1" s="26">
        <f t="shared" si="50"/>
        <v>3253</v>
      </c>
      <c r="DUD1" s="26">
        <f t="shared" si="50"/>
        <v>3254</v>
      </c>
      <c r="DUE1" s="26">
        <f t="shared" si="50"/>
        <v>3255</v>
      </c>
      <c r="DUF1" s="26">
        <f t="shared" si="50"/>
        <v>3256</v>
      </c>
      <c r="DUG1" s="26">
        <f t="shared" si="50"/>
        <v>3257</v>
      </c>
      <c r="DUH1" s="26">
        <f t="shared" si="50"/>
        <v>3258</v>
      </c>
      <c r="DUI1" s="26">
        <f t="shared" si="50"/>
        <v>3259</v>
      </c>
      <c r="DUJ1" s="26">
        <f t="shared" si="50"/>
        <v>3260</v>
      </c>
      <c r="DUK1" s="26">
        <f t="shared" si="50"/>
        <v>3261</v>
      </c>
      <c r="DUL1" s="26">
        <f t="shared" si="50"/>
        <v>3262</v>
      </c>
      <c r="DUM1" s="26">
        <f t="shared" si="50"/>
        <v>3263</v>
      </c>
      <c r="DUN1" s="26">
        <f t="shared" si="50"/>
        <v>3264</v>
      </c>
      <c r="DUO1" s="26">
        <f t="shared" si="50"/>
        <v>3265</v>
      </c>
      <c r="DUP1" s="26">
        <f t="shared" si="50"/>
        <v>3266</v>
      </c>
      <c r="DUQ1" s="26">
        <f t="shared" ref="DUQ1:DXB1" si="51">DUP1+1</f>
        <v>3267</v>
      </c>
      <c r="DUR1" s="26">
        <f t="shared" si="51"/>
        <v>3268</v>
      </c>
      <c r="DUS1" s="26">
        <f t="shared" si="51"/>
        <v>3269</v>
      </c>
      <c r="DUT1" s="26">
        <f t="shared" si="51"/>
        <v>3270</v>
      </c>
      <c r="DUU1" s="26">
        <f t="shared" si="51"/>
        <v>3271</v>
      </c>
      <c r="DUV1" s="26">
        <f t="shared" si="51"/>
        <v>3272</v>
      </c>
      <c r="DUW1" s="26">
        <f t="shared" si="51"/>
        <v>3273</v>
      </c>
      <c r="DUX1" s="26">
        <f t="shared" si="51"/>
        <v>3274</v>
      </c>
      <c r="DUY1" s="26">
        <f t="shared" si="51"/>
        <v>3275</v>
      </c>
      <c r="DUZ1" s="26">
        <f t="shared" si="51"/>
        <v>3276</v>
      </c>
      <c r="DVA1" s="26">
        <f t="shared" si="51"/>
        <v>3277</v>
      </c>
      <c r="DVB1" s="26">
        <f t="shared" si="51"/>
        <v>3278</v>
      </c>
      <c r="DVC1" s="26">
        <f t="shared" si="51"/>
        <v>3279</v>
      </c>
      <c r="DVD1" s="26">
        <f t="shared" si="51"/>
        <v>3280</v>
      </c>
      <c r="DVE1" s="26">
        <f t="shared" si="51"/>
        <v>3281</v>
      </c>
      <c r="DVF1" s="26">
        <f t="shared" si="51"/>
        <v>3282</v>
      </c>
      <c r="DVG1" s="26">
        <f t="shared" si="51"/>
        <v>3283</v>
      </c>
      <c r="DVH1" s="26">
        <f t="shared" si="51"/>
        <v>3284</v>
      </c>
      <c r="DVI1" s="26">
        <f t="shared" si="51"/>
        <v>3285</v>
      </c>
      <c r="DVJ1" s="26">
        <f t="shared" si="51"/>
        <v>3286</v>
      </c>
      <c r="DVK1" s="26">
        <f t="shared" si="51"/>
        <v>3287</v>
      </c>
      <c r="DVL1" s="26">
        <f t="shared" si="51"/>
        <v>3288</v>
      </c>
      <c r="DVM1" s="26">
        <f t="shared" si="51"/>
        <v>3289</v>
      </c>
      <c r="DVN1" s="26">
        <f t="shared" si="51"/>
        <v>3290</v>
      </c>
      <c r="DVO1" s="26">
        <f t="shared" si="51"/>
        <v>3291</v>
      </c>
      <c r="DVP1" s="26">
        <f t="shared" si="51"/>
        <v>3292</v>
      </c>
      <c r="DVQ1" s="26">
        <f t="shared" si="51"/>
        <v>3293</v>
      </c>
      <c r="DVR1" s="26">
        <f t="shared" si="51"/>
        <v>3294</v>
      </c>
      <c r="DVS1" s="26">
        <f t="shared" si="51"/>
        <v>3295</v>
      </c>
      <c r="DVT1" s="26">
        <f t="shared" si="51"/>
        <v>3296</v>
      </c>
      <c r="DVU1" s="26">
        <f t="shared" si="51"/>
        <v>3297</v>
      </c>
      <c r="DVV1" s="26">
        <f t="shared" si="51"/>
        <v>3298</v>
      </c>
      <c r="DVW1" s="26">
        <f t="shared" si="51"/>
        <v>3299</v>
      </c>
      <c r="DVX1" s="26">
        <f t="shared" si="51"/>
        <v>3300</v>
      </c>
      <c r="DVY1" s="26">
        <f t="shared" si="51"/>
        <v>3301</v>
      </c>
      <c r="DVZ1" s="26">
        <f t="shared" si="51"/>
        <v>3302</v>
      </c>
      <c r="DWA1" s="26">
        <f t="shared" si="51"/>
        <v>3303</v>
      </c>
      <c r="DWB1" s="26">
        <f t="shared" si="51"/>
        <v>3304</v>
      </c>
      <c r="DWC1" s="26">
        <f t="shared" si="51"/>
        <v>3305</v>
      </c>
      <c r="DWD1" s="26">
        <f t="shared" si="51"/>
        <v>3306</v>
      </c>
      <c r="DWE1" s="26">
        <f t="shared" si="51"/>
        <v>3307</v>
      </c>
      <c r="DWF1" s="26">
        <f t="shared" si="51"/>
        <v>3308</v>
      </c>
      <c r="DWG1" s="26">
        <f t="shared" si="51"/>
        <v>3309</v>
      </c>
      <c r="DWH1" s="26">
        <f t="shared" si="51"/>
        <v>3310</v>
      </c>
      <c r="DWI1" s="26">
        <f t="shared" si="51"/>
        <v>3311</v>
      </c>
      <c r="DWJ1" s="26">
        <f t="shared" si="51"/>
        <v>3312</v>
      </c>
      <c r="DWK1" s="26">
        <f t="shared" si="51"/>
        <v>3313</v>
      </c>
      <c r="DWL1" s="26">
        <f t="shared" si="51"/>
        <v>3314</v>
      </c>
      <c r="DWM1" s="26">
        <f t="shared" si="51"/>
        <v>3315</v>
      </c>
      <c r="DWN1" s="26">
        <f t="shared" si="51"/>
        <v>3316</v>
      </c>
      <c r="DWO1" s="26">
        <f t="shared" si="51"/>
        <v>3317</v>
      </c>
      <c r="DWP1" s="26">
        <f t="shared" si="51"/>
        <v>3318</v>
      </c>
      <c r="DWQ1" s="26">
        <f t="shared" si="51"/>
        <v>3319</v>
      </c>
      <c r="DWR1" s="26">
        <f t="shared" si="51"/>
        <v>3320</v>
      </c>
      <c r="DWS1" s="26">
        <f t="shared" si="51"/>
        <v>3321</v>
      </c>
      <c r="DWT1" s="26">
        <f t="shared" si="51"/>
        <v>3322</v>
      </c>
      <c r="DWU1" s="26">
        <f t="shared" si="51"/>
        <v>3323</v>
      </c>
      <c r="DWV1" s="26">
        <f t="shared" si="51"/>
        <v>3324</v>
      </c>
      <c r="DWW1" s="26">
        <f t="shared" si="51"/>
        <v>3325</v>
      </c>
      <c r="DWX1" s="26">
        <f t="shared" si="51"/>
        <v>3326</v>
      </c>
      <c r="DWY1" s="26">
        <f t="shared" si="51"/>
        <v>3327</v>
      </c>
      <c r="DWZ1" s="26">
        <f t="shared" si="51"/>
        <v>3328</v>
      </c>
      <c r="DXA1" s="26">
        <f t="shared" si="51"/>
        <v>3329</v>
      </c>
      <c r="DXB1" s="26">
        <f t="shared" si="51"/>
        <v>3330</v>
      </c>
      <c r="DXC1" s="26">
        <f t="shared" ref="DXC1:DZN1" si="52">DXB1+1</f>
        <v>3331</v>
      </c>
      <c r="DXD1" s="26">
        <f t="shared" si="52"/>
        <v>3332</v>
      </c>
      <c r="DXE1" s="26">
        <f t="shared" si="52"/>
        <v>3333</v>
      </c>
      <c r="DXF1" s="26">
        <f t="shared" si="52"/>
        <v>3334</v>
      </c>
      <c r="DXG1" s="26">
        <f t="shared" si="52"/>
        <v>3335</v>
      </c>
      <c r="DXH1" s="26">
        <f t="shared" si="52"/>
        <v>3336</v>
      </c>
      <c r="DXI1" s="26">
        <f t="shared" si="52"/>
        <v>3337</v>
      </c>
      <c r="DXJ1" s="26">
        <f t="shared" si="52"/>
        <v>3338</v>
      </c>
      <c r="DXK1" s="26">
        <f t="shared" si="52"/>
        <v>3339</v>
      </c>
      <c r="DXL1" s="26">
        <f t="shared" si="52"/>
        <v>3340</v>
      </c>
      <c r="DXM1" s="26">
        <f t="shared" si="52"/>
        <v>3341</v>
      </c>
      <c r="DXN1" s="26">
        <f t="shared" si="52"/>
        <v>3342</v>
      </c>
      <c r="DXO1" s="26">
        <f t="shared" si="52"/>
        <v>3343</v>
      </c>
      <c r="DXP1" s="26">
        <f t="shared" si="52"/>
        <v>3344</v>
      </c>
      <c r="DXQ1" s="26">
        <f t="shared" si="52"/>
        <v>3345</v>
      </c>
      <c r="DXR1" s="26">
        <f t="shared" si="52"/>
        <v>3346</v>
      </c>
      <c r="DXS1" s="26">
        <f t="shared" si="52"/>
        <v>3347</v>
      </c>
      <c r="DXT1" s="26">
        <f t="shared" si="52"/>
        <v>3348</v>
      </c>
      <c r="DXU1" s="26">
        <f t="shared" si="52"/>
        <v>3349</v>
      </c>
      <c r="DXV1" s="26">
        <f t="shared" si="52"/>
        <v>3350</v>
      </c>
      <c r="DXW1" s="26">
        <f t="shared" si="52"/>
        <v>3351</v>
      </c>
      <c r="DXX1" s="26">
        <f t="shared" si="52"/>
        <v>3352</v>
      </c>
      <c r="DXY1" s="26">
        <f t="shared" si="52"/>
        <v>3353</v>
      </c>
      <c r="DXZ1" s="26">
        <f t="shared" si="52"/>
        <v>3354</v>
      </c>
      <c r="DYA1" s="26">
        <f t="shared" si="52"/>
        <v>3355</v>
      </c>
      <c r="DYB1" s="26">
        <f t="shared" si="52"/>
        <v>3356</v>
      </c>
      <c r="DYC1" s="26">
        <f t="shared" si="52"/>
        <v>3357</v>
      </c>
      <c r="DYD1" s="26">
        <f t="shared" si="52"/>
        <v>3358</v>
      </c>
      <c r="DYE1" s="26">
        <f t="shared" si="52"/>
        <v>3359</v>
      </c>
      <c r="DYF1" s="26">
        <f t="shared" si="52"/>
        <v>3360</v>
      </c>
      <c r="DYG1" s="26">
        <f t="shared" si="52"/>
        <v>3361</v>
      </c>
      <c r="DYH1" s="26">
        <f t="shared" si="52"/>
        <v>3362</v>
      </c>
      <c r="DYI1" s="26">
        <f t="shared" si="52"/>
        <v>3363</v>
      </c>
      <c r="DYJ1" s="26">
        <f t="shared" si="52"/>
        <v>3364</v>
      </c>
      <c r="DYK1" s="26">
        <f t="shared" si="52"/>
        <v>3365</v>
      </c>
      <c r="DYL1" s="26">
        <f t="shared" si="52"/>
        <v>3366</v>
      </c>
      <c r="DYM1" s="26">
        <f t="shared" si="52"/>
        <v>3367</v>
      </c>
      <c r="DYN1" s="26">
        <f t="shared" si="52"/>
        <v>3368</v>
      </c>
      <c r="DYO1" s="26">
        <f t="shared" si="52"/>
        <v>3369</v>
      </c>
      <c r="DYP1" s="26">
        <f t="shared" si="52"/>
        <v>3370</v>
      </c>
      <c r="DYQ1" s="26">
        <f t="shared" si="52"/>
        <v>3371</v>
      </c>
      <c r="DYR1" s="26">
        <f t="shared" si="52"/>
        <v>3372</v>
      </c>
      <c r="DYS1" s="26">
        <f t="shared" si="52"/>
        <v>3373</v>
      </c>
      <c r="DYT1" s="26">
        <f t="shared" si="52"/>
        <v>3374</v>
      </c>
      <c r="DYU1" s="26">
        <f t="shared" si="52"/>
        <v>3375</v>
      </c>
      <c r="DYV1" s="26">
        <f t="shared" si="52"/>
        <v>3376</v>
      </c>
      <c r="DYW1" s="26">
        <f t="shared" si="52"/>
        <v>3377</v>
      </c>
      <c r="DYX1" s="26">
        <f t="shared" si="52"/>
        <v>3378</v>
      </c>
      <c r="DYY1" s="26">
        <f t="shared" si="52"/>
        <v>3379</v>
      </c>
      <c r="DYZ1" s="26">
        <f t="shared" si="52"/>
        <v>3380</v>
      </c>
      <c r="DZA1" s="26">
        <f t="shared" si="52"/>
        <v>3381</v>
      </c>
      <c r="DZB1" s="26">
        <f t="shared" si="52"/>
        <v>3382</v>
      </c>
      <c r="DZC1" s="26">
        <f t="shared" si="52"/>
        <v>3383</v>
      </c>
      <c r="DZD1" s="26">
        <f t="shared" si="52"/>
        <v>3384</v>
      </c>
      <c r="DZE1" s="26">
        <f t="shared" si="52"/>
        <v>3385</v>
      </c>
      <c r="DZF1" s="26">
        <f t="shared" si="52"/>
        <v>3386</v>
      </c>
      <c r="DZG1" s="26">
        <f t="shared" si="52"/>
        <v>3387</v>
      </c>
      <c r="DZH1" s="26">
        <f t="shared" si="52"/>
        <v>3388</v>
      </c>
      <c r="DZI1" s="26">
        <f t="shared" si="52"/>
        <v>3389</v>
      </c>
      <c r="DZJ1" s="26">
        <f t="shared" si="52"/>
        <v>3390</v>
      </c>
      <c r="DZK1" s="26">
        <f t="shared" si="52"/>
        <v>3391</v>
      </c>
      <c r="DZL1" s="26">
        <f t="shared" si="52"/>
        <v>3392</v>
      </c>
      <c r="DZM1" s="26">
        <f t="shared" si="52"/>
        <v>3393</v>
      </c>
      <c r="DZN1" s="26">
        <f t="shared" si="52"/>
        <v>3394</v>
      </c>
      <c r="DZO1" s="26">
        <f t="shared" ref="DZO1:EBZ1" si="53">DZN1+1</f>
        <v>3395</v>
      </c>
      <c r="DZP1" s="26">
        <f t="shared" si="53"/>
        <v>3396</v>
      </c>
      <c r="DZQ1" s="26">
        <f t="shared" si="53"/>
        <v>3397</v>
      </c>
      <c r="DZR1" s="26">
        <f t="shared" si="53"/>
        <v>3398</v>
      </c>
      <c r="DZS1" s="26">
        <f t="shared" si="53"/>
        <v>3399</v>
      </c>
      <c r="DZT1" s="26">
        <f t="shared" si="53"/>
        <v>3400</v>
      </c>
      <c r="DZU1" s="26">
        <f t="shared" si="53"/>
        <v>3401</v>
      </c>
      <c r="DZV1" s="26">
        <f t="shared" si="53"/>
        <v>3402</v>
      </c>
      <c r="DZW1" s="26">
        <f t="shared" si="53"/>
        <v>3403</v>
      </c>
      <c r="DZX1" s="26">
        <f t="shared" si="53"/>
        <v>3404</v>
      </c>
      <c r="DZY1" s="26">
        <f t="shared" si="53"/>
        <v>3405</v>
      </c>
      <c r="DZZ1" s="26">
        <f t="shared" si="53"/>
        <v>3406</v>
      </c>
      <c r="EAA1" s="26">
        <f t="shared" si="53"/>
        <v>3407</v>
      </c>
      <c r="EAB1" s="26">
        <f t="shared" si="53"/>
        <v>3408</v>
      </c>
      <c r="EAC1" s="26">
        <f t="shared" si="53"/>
        <v>3409</v>
      </c>
      <c r="EAD1" s="26">
        <f t="shared" si="53"/>
        <v>3410</v>
      </c>
      <c r="EAE1" s="26">
        <f t="shared" si="53"/>
        <v>3411</v>
      </c>
      <c r="EAF1" s="26">
        <f t="shared" si="53"/>
        <v>3412</v>
      </c>
      <c r="EAG1" s="26">
        <f t="shared" si="53"/>
        <v>3413</v>
      </c>
      <c r="EAH1" s="26">
        <f t="shared" si="53"/>
        <v>3414</v>
      </c>
      <c r="EAI1" s="26">
        <f t="shared" si="53"/>
        <v>3415</v>
      </c>
      <c r="EAJ1" s="26">
        <f t="shared" si="53"/>
        <v>3416</v>
      </c>
      <c r="EAK1" s="26">
        <f t="shared" si="53"/>
        <v>3417</v>
      </c>
      <c r="EAL1" s="26">
        <f t="shared" si="53"/>
        <v>3418</v>
      </c>
      <c r="EAM1" s="26">
        <f t="shared" si="53"/>
        <v>3419</v>
      </c>
      <c r="EAN1" s="26">
        <f t="shared" si="53"/>
        <v>3420</v>
      </c>
      <c r="EAO1" s="26">
        <f t="shared" si="53"/>
        <v>3421</v>
      </c>
      <c r="EAP1" s="26">
        <f t="shared" si="53"/>
        <v>3422</v>
      </c>
      <c r="EAQ1" s="26">
        <f t="shared" si="53"/>
        <v>3423</v>
      </c>
      <c r="EAR1" s="26">
        <f t="shared" si="53"/>
        <v>3424</v>
      </c>
      <c r="EAS1" s="26">
        <f t="shared" si="53"/>
        <v>3425</v>
      </c>
      <c r="EAT1" s="26">
        <f t="shared" si="53"/>
        <v>3426</v>
      </c>
      <c r="EAU1" s="26">
        <f t="shared" si="53"/>
        <v>3427</v>
      </c>
      <c r="EAV1" s="26">
        <f t="shared" si="53"/>
        <v>3428</v>
      </c>
      <c r="EAW1" s="26">
        <f t="shared" si="53"/>
        <v>3429</v>
      </c>
      <c r="EAX1" s="26">
        <f t="shared" si="53"/>
        <v>3430</v>
      </c>
      <c r="EAY1" s="26">
        <f t="shared" si="53"/>
        <v>3431</v>
      </c>
      <c r="EAZ1" s="26">
        <f t="shared" si="53"/>
        <v>3432</v>
      </c>
      <c r="EBA1" s="26">
        <f t="shared" si="53"/>
        <v>3433</v>
      </c>
      <c r="EBB1" s="26">
        <f t="shared" si="53"/>
        <v>3434</v>
      </c>
      <c r="EBC1" s="26">
        <f t="shared" si="53"/>
        <v>3435</v>
      </c>
      <c r="EBD1" s="26">
        <f t="shared" si="53"/>
        <v>3436</v>
      </c>
      <c r="EBE1" s="26">
        <f t="shared" si="53"/>
        <v>3437</v>
      </c>
      <c r="EBF1" s="26">
        <f t="shared" si="53"/>
        <v>3438</v>
      </c>
      <c r="EBG1" s="26">
        <f t="shared" si="53"/>
        <v>3439</v>
      </c>
      <c r="EBH1" s="26">
        <f t="shared" si="53"/>
        <v>3440</v>
      </c>
      <c r="EBI1" s="26">
        <f t="shared" si="53"/>
        <v>3441</v>
      </c>
      <c r="EBJ1" s="26">
        <f t="shared" si="53"/>
        <v>3442</v>
      </c>
      <c r="EBK1" s="26">
        <f t="shared" si="53"/>
        <v>3443</v>
      </c>
      <c r="EBL1" s="26">
        <f t="shared" si="53"/>
        <v>3444</v>
      </c>
      <c r="EBM1" s="26">
        <f t="shared" si="53"/>
        <v>3445</v>
      </c>
      <c r="EBN1" s="26">
        <f t="shared" si="53"/>
        <v>3446</v>
      </c>
      <c r="EBO1" s="26">
        <f t="shared" si="53"/>
        <v>3447</v>
      </c>
      <c r="EBP1" s="26">
        <f t="shared" si="53"/>
        <v>3448</v>
      </c>
      <c r="EBQ1" s="26">
        <f t="shared" si="53"/>
        <v>3449</v>
      </c>
      <c r="EBR1" s="26">
        <f t="shared" si="53"/>
        <v>3450</v>
      </c>
      <c r="EBS1" s="26">
        <f t="shared" si="53"/>
        <v>3451</v>
      </c>
      <c r="EBT1" s="26">
        <f t="shared" si="53"/>
        <v>3452</v>
      </c>
      <c r="EBU1" s="26">
        <f t="shared" si="53"/>
        <v>3453</v>
      </c>
      <c r="EBV1" s="26">
        <f t="shared" si="53"/>
        <v>3454</v>
      </c>
      <c r="EBW1" s="26">
        <f t="shared" si="53"/>
        <v>3455</v>
      </c>
      <c r="EBX1" s="26">
        <f t="shared" si="53"/>
        <v>3456</v>
      </c>
      <c r="EBY1" s="26">
        <f t="shared" si="53"/>
        <v>3457</v>
      </c>
      <c r="EBZ1" s="26">
        <f t="shared" si="53"/>
        <v>3458</v>
      </c>
      <c r="ECA1" s="26">
        <f t="shared" ref="ECA1:EEL1" si="54">EBZ1+1</f>
        <v>3459</v>
      </c>
      <c r="ECB1" s="26">
        <f t="shared" si="54"/>
        <v>3460</v>
      </c>
      <c r="ECC1" s="26">
        <f t="shared" si="54"/>
        <v>3461</v>
      </c>
      <c r="ECD1" s="26">
        <f t="shared" si="54"/>
        <v>3462</v>
      </c>
      <c r="ECE1" s="26">
        <f t="shared" si="54"/>
        <v>3463</v>
      </c>
      <c r="ECF1" s="26">
        <f t="shared" si="54"/>
        <v>3464</v>
      </c>
      <c r="ECG1" s="26">
        <f t="shared" si="54"/>
        <v>3465</v>
      </c>
      <c r="ECH1" s="26">
        <f t="shared" si="54"/>
        <v>3466</v>
      </c>
      <c r="ECI1" s="26">
        <f t="shared" si="54"/>
        <v>3467</v>
      </c>
      <c r="ECJ1" s="26">
        <f t="shared" si="54"/>
        <v>3468</v>
      </c>
      <c r="ECK1" s="26">
        <f t="shared" si="54"/>
        <v>3469</v>
      </c>
      <c r="ECL1" s="26">
        <f t="shared" si="54"/>
        <v>3470</v>
      </c>
      <c r="ECM1" s="26">
        <f t="shared" si="54"/>
        <v>3471</v>
      </c>
      <c r="ECN1" s="26">
        <f t="shared" si="54"/>
        <v>3472</v>
      </c>
      <c r="ECO1" s="26">
        <f t="shared" si="54"/>
        <v>3473</v>
      </c>
      <c r="ECP1" s="26">
        <f t="shared" si="54"/>
        <v>3474</v>
      </c>
      <c r="ECQ1" s="26">
        <f t="shared" si="54"/>
        <v>3475</v>
      </c>
      <c r="ECR1" s="26">
        <f t="shared" si="54"/>
        <v>3476</v>
      </c>
      <c r="ECS1" s="26">
        <f t="shared" si="54"/>
        <v>3477</v>
      </c>
      <c r="ECT1" s="26">
        <f t="shared" si="54"/>
        <v>3478</v>
      </c>
      <c r="ECU1" s="26">
        <f t="shared" si="54"/>
        <v>3479</v>
      </c>
      <c r="ECV1" s="26">
        <f t="shared" si="54"/>
        <v>3480</v>
      </c>
      <c r="ECW1" s="26">
        <f t="shared" si="54"/>
        <v>3481</v>
      </c>
      <c r="ECX1" s="26">
        <f t="shared" si="54"/>
        <v>3482</v>
      </c>
      <c r="ECY1" s="26">
        <f t="shared" si="54"/>
        <v>3483</v>
      </c>
      <c r="ECZ1" s="26">
        <f t="shared" si="54"/>
        <v>3484</v>
      </c>
      <c r="EDA1" s="26">
        <f t="shared" si="54"/>
        <v>3485</v>
      </c>
      <c r="EDB1" s="26">
        <f t="shared" si="54"/>
        <v>3486</v>
      </c>
      <c r="EDC1" s="26">
        <f t="shared" si="54"/>
        <v>3487</v>
      </c>
      <c r="EDD1" s="26">
        <f t="shared" si="54"/>
        <v>3488</v>
      </c>
      <c r="EDE1" s="26">
        <f t="shared" si="54"/>
        <v>3489</v>
      </c>
      <c r="EDF1" s="26">
        <f t="shared" si="54"/>
        <v>3490</v>
      </c>
      <c r="EDG1" s="26">
        <f t="shared" si="54"/>
        <v>3491</v>
      </c>
      <c r="EDH1" s="26">
        <f t="shared" si="54"/>
        <v>3492</v>
      </c>
      <c r="EDI1" s="26">
        <f t="shared" si="54"/>
        <v>3493</v>
      </c>
      <c r="EDJ1" s="26">
        <f t="shared" si="54"/>
        <v>3494</v>
      </c>
      <c r="EDK1" s="26">
        <f t="shared" si="54"/>
        <v>3495</v>
      </c>
      <c r="EDL1" s="26">
        <f t="shared" si="54"/>
        <v>3496</v>
      </c>
      <c r="EDM1" s="26">
        <f t="shared" si="54"/>
        <v>3497</v>
      </c>
      <c r="EDN1" s="26">
        <f t="shared" si="54"/>
        <v>3498</v>
      </c>
      <c r="EDO1" s="26">
        <f t="shared" si="54"/>
        <v>3499</v>
      </c>
      <c r="EDP1" s="26">
        <f t="shared" si="54"/>
        <v>3500</v>
      </c>
      <c r="EDQ1" s="26">
        <f t="shared" si="54"/>
        <v>3501</v>
      </c>
      <c r="EDR1" s="26">
        <f t="shared" si="54"/>
        <v>3502</v>
      </c>
      <c r="EDS1" s="26">
        <f t="shared" si="54"/>
        <v>3503</v>
      </c>
      <c r="EDT1" s="26">
        <f t="shared" si="54"/>
        <v>3504</v>
      </c>
      <c r="EDU1" s="26">
        <f t="shared" si="54"/>
        <v>3505</v>
      </c>
      <c r="EDV1" s="26">
        <f t="shared" si="54"/>
        <v>3506</v>
      </c>
      <c r="EDW1" s="26">
        <f t="shared" si="54"/>
        <v>3507</v>
      </c>
      <c r="EDX1" s="26">
        <f t="shared" si="54"/>
        <v>3508</v>
      </c>
      <c r="EDY1" s="26">
        <f t="shared" si="54"/>
        <v>3509</v>
      </c>
      <c r="EDZ1" s="26">
        <f t="shared" si="54"/>
        <v>3510</v>
      </c>
      <c r="EEA1" s="26">
        <f t="shared" si="54"/>
        <v>3511</v>
      </c>
      <c r="EEB1" s="26">
        <f t="shared" si="54"/>
        <v>3512</v>
      </c>
      <c r="EEC1" s="26">
        <f t="shared" si="54"/>
        <v>3513</v>
      </c>
      <c r="EED1" s="26">
        <f t="shared" si="54"/>
        <v>3514</v>
      </c>
      <c r="EEE1" s="26">
        <f t="shared" si="54"/>
        <v>3515</v>
      </c>
      <c r="EEF1" s="26">
        <f t="shared" si="54"/>
        <v>3516</v>
      </c>
      <c r="EEG1" s="26">
        <f t="shared" si="54"/>
        <v>3517</v>
      </c>
      <c r="EEH1" s="26">
        <f t="shared" si="54"/>
        <v>3518</v>
      </c>
      <c r="EEI1" s="26">
        <f t="shared" si="54"/>
        <v>3519</v>
      </c>
      <c r="EEJ1" s="26">
        <f t="shared" si="54"/>
        <v>3520</v>
      </c>
      <c r="EEK1" s="26">
        <f t="shared" si="54"/>
        <v>3521</v>
      </c>
      <c r="EEL1" s="26">
        <f t="shared" si="54"/>
        <v>3522</v>
      </c>
      <c r="EEM1" s="26">
        <f t="shared" ref="EEM1:EGX1" si="55">EEL1+1</f>
        <v>3523</v>
      </c>
      <c r="EEN1" s="26">
        <f t="shared" si="55"/>
        <v>3524</v>
      </c>
      <c r="EEO1" s="26">
        <f t="shared" si="55"/>
        <v>3525</v>
      </c>
      <c r="EEP1" s="26">
        <f t="shared" si="55"/>
        <v>3526</v>
      </c>
      <c r="EEQ1" s="26">
        <f t="shared" si="55"/>
        <v>3527</v>
      </c>
      <c r="EER1" s="26">
        <f t="shared" si="55"/>
        <v>3528</v>
      </c>
      <c r="EES1" s="26">
        <f t="shared" si="55"/>
        <v>3529</v>
      </c>
      <c r="EET1" s="26">
        <f t="shared" si="55"/>
        <v>3530</v>
      </c>
      <c r="EEU1" s="26">
        <f t="shared" si="55"/>
        <v>3531</v>
      </c>
      <c r="EEV1" s="26">
        <f t="shared" si="55"/>
        <v>3532</v>
      </c>
      <c r="EEW1" s="26">
        <f t="shared" si="55"/>
        <v>3533</v>
      </c>
      <c r="EEX1" s="26">
        <f t="shared" si="55"/>
        <v>3534</v>
      </c>
      <c r="EEY1" s="26">
        <f t="shared" si="55"/>
        <v>3535</v>
      </c>
      <c r="EEZ1" s="26">
        <f t="shared" si="55"/>
        <v>3536</v>
      </c>
      <c r="EFA1" s="26">
        <f t="shared" si="55"/>
        <v>3537</v>
      </c>
      <c r="EFB1" s="26">
        <f t="shared" si="55"/>
        <v>3538</v>
      </c>
      <c r="EFC1" s="26">
        <f t="shared" si="55"/>
        <v>3539</v>
      </c>
      <c r="EFD1" s="26">
        <f t="shared" si="55"/>
        <v>3540</v>
      </c>
      <c r="EFE1" s="26">
        <f t="shared" si="55"/>
        <v>3541</v>
      </c>
      <c r="EFF1" s="26">
        <f t="shared" si="55"/>
        <v>3542</v>
      </c>
      <c r="EFG1" s="26">
        <f t="shared" si="55"/>
        <v>3543</v>
      </c>
      <c r="EFH1" s="26">
        <f t="shared" si="55"/>
        <v>3544</v>
      </c>
      <c r="EFI1" s="26">
        <f t="shared" si="55"/>
        <v>3545</v>
      </c>
      <c r="EFJ1" s="26">
        <f t="shared" si="55"/>
        <v>3546</v>
      </c>
      <c r="EFK1" s="26">
        <f t="shared" si="55"/>
        <v>3547</v>
      </c>
      <c r="EFL1" s="26">
        <f t="shared" si="55"/>
        <v>3548</v>
      </c>
      <c r="EFM1" s="26">
        <f t="shared" si="55"/>
        <v>3549</v>
      </c>
      <c r="EFN1" s="26">
        <f t="shared" si="55"/>
        <v>3550</v>
      </c>
      <c r="EFO1" s="26">
        <f t="shared" si="55"/>
        <v>3551</v>
      </c>
      <c r="EFP1" s="26">
        <f t="shared" si="55"/>
        <v>3552</v>
      </c>
      <c r="EFQ1" s="26">
        <f t="shared" si="55"/>
        <v>3553</v>
      </c>
      <c r="EFR1" s="26">
        <f t="shared" si="55"/>
        <v>3554</v>
      </c>
      <c r="EFS1" s="26">
        <f t="shared" si="55"/>
        <v>3555</v>
      </c>
      <c r="EFT1" s="26">
        <f t="shared" si="55"/>
        <v>3556</v>
      </c>
      <c r="EFU1" s="26">
        <f t="shared" si="55"/>
        <v>3557</v>
      </c>
      <c r="EFV1" s="26">
        <f t="shared" si="55"/>
        <v>3558</v>
      </c>
      <c r="EFW1" s="26">
        <f t="shared" si="55"/>
        <v>3559</v>
      </c>
      <c r="EFX1" s="26">
        <f t="shared" si="55"/>
        <v>3560</v>
      </c>
      <c r="EFY1" s="26">
        <f t="shared" si="55"/>
        <v>3561</v>
      </c>
      <c r="EFZ1" s="26">
        <f t="shared" si="55"/>
        <v>3562</v>
      </c>
      <c r="EGA1" s="26">
        <f t="shared" si="55"/>
        <v>3563</v>
      </c>
      <c r="EGB1" s="26">
        <f t="shared" si="55"/>
        <v>3564</v>
      </c>
      <c r="EGC1" s="26">
        <f t="shared" si="55"/>
        <v>3565</v>
      </c>
      <c r="EGD1" s="26">
        <f t="shared" si="55"/>
        <v>3566</v>
      </c>
      <c r="EGE1" s="26">
        <f t="shared" si="55"/>
        <v>3567</v>
      </c>
      <c r="EGF1" s="26">
        <f t="shared" si="55"/>
        <v>3568</v>
      </c>
      <c r="EGG1" s="26">
        <f t="shared" si="55"/>
        <v>3569</v>
      </c>
      <c r="EGH1" s="26">
        <f t="shared" si="55"/>
        <v>3570</v>
      </c>
      <c r="EGI1" s="26">
        <f t="shared" si="55"/>
        <v>3571</v>
      </c>
      <c r="EGJ1" s="26">
        <f t="shared" si="55"/>
        <v>3572</v>
      </c>
      <c r="EGK1" s="26">
        <f t="shared" si="55"/>
        <v>3573</v>
      </c>
      <c r="EGL1" s="26">
        <f t="shared" si="55"/>
        <v>3574</v>
      </c>
      <c r="EGM1" s="26">
        <f t="shared" si="55"/>
        <v>3575</v>
      </c>
      <c r="EGN1" s="26">
        <f t="shared" si="55"/>
        <v>3576</v>
      </c>
      <c r="EGO1" s="26">
        <f t="shared" si="55"/>
        <v>3577</v>
      </c>
      <c r="EGP1" s="26">
        <f t="shared" si="55"/>
        <v>3578</v>
      </c>
      <c r="EGQ1" s="26">
        <f t="shared" si="55"/>
        <v>3579</v>
      </c>
      <c r="EGR1" s="26">
        <f t="shared" si="55"/>
        <v>3580</v>
      </c>
      <c r="EGS1" s="26">
        <f t="shared" si="55"/>
        <v>3581</v>
      </c>
      <c r="EGT1" s="26">
        <f t="shared" si="55"/>
        <v>3582</v>
      </c>
      <c r="EGU1" s="26">
        <f t="shared" si="55"/>
        <v>3583</v>
      </c>
      <c r="EGV1" s="26">
        <f t="shared" si="55"/>
        <v>3584</v>
      </c>
      <c r="EGW1" s="26">
        <f t="shared" si="55"/>
        <v>3585</v>
      </c>
      <c r="EGX1" s="26">
        <f t="shared" si="55"/>
        <v>3586</v>
      </c>
      <c r="EGY1" s="26">
        <f t="shared" ref="EGY1:EJJ1" si="56">EGX1+1</f>
        <v>3587</v>
      </c>
      <c r="EGZ1" s="26">
        <f t="shared" si="56"/>
        <v>3588</v>
      </c>
      <c r="EHA1" s="26">
        <f t="shared" si="56"/>
        <v>3589</v>
      </c>
      <c r="EHB1" s="26">
        <f t="shared" si="56"/>
        <v>3590</v>
      </c>
      <c r="EHC1" s="26">
        <f t="shared" si="56"/>
        <v>3591</v>
      </c>
      <c r="EHD1" s="26">
        <f t="shared" si="56"/>
        <v>3592</v>
      </c>
      <c r="EHE1" s="26">
        <f t="shared" si="56"/>
        <v>3593</v>
      </c>
      <c r="EHF1" s="26">
        <f t="shared" si="56"/>
        <v>3594</v>
      </c>
      <c r="EHG1" s="26">
        <f t="shared" si="56"/>
        <v>3595</v>
      </c>
      <c r="EHH1" s="26">
        <f t="shared" si="56"/>
        <v>3596</v>
      </c>
      <c r="EHI1" s="26">
        <f t="shared" si="56"/>
        <v>3597</v>
      </c>
      <c r="EHJ1" s="26">
        <f t="shared" si="56"/>
        <v>3598</v>
      </c>
      <c r="EHK1" s="26">
        <f t="shared" si="56"/>
        <v>3599</v>
      </c>
      <c r="EHL1" s="26">
        <f t="shared" si="56"/>
        <v>3600</v>
      </c>
      <c r="EHM1" s="26">
        <f t="shared" si="56"/>
        <v>3601</v>
      </c>
      <c r="EHN1" s="26">
        <f t="shared" si="56"/>
        <v>3602</v>
      </c>
      <c r="EHO1" s="26">
        <f t="shared" si="56"/>
        <v>3603</v>
      </c>
      <c r="EHP1" s="26">
        <f t="shared" si="56"/>
        <v>3604</v>
      </c>
      <c r="EHQ1" s="26">
        <f t="shared" si="56"/>
        <v>3605</v>
      </c>
      <c r="EHR1" s="26">
        <f t="shared" si="56"/>
        <v>3606</v>
      </c>
      <c r="EHS1" s="26">
        <f t="shared" si="56"/>
        <v>3607</v>
      </c>
      <c r="EHT1" s="26">
        <f t="shared" si="56"/>
        <v>3608</v>
      </c>
      <c r="EHU1" s="26">
        <f t="shared" si="56"/>
        <v>3609</v>
      </c>
      <c r="EHV1" s="26">
        <f t="shared" si="56"/>
        <v>3610</v>
      </c>
      <c r="EHW1" s="26">
        <f t="shared" si="56"/>
        <v>3611</v>
      </c>
      <c r="EHX1" s="26">
        <f t="shared" si="56"/>
        <v>3612</v>
      </c>
      <c r="EHY1" s="26">
        <f t="shared" si="56"/>
        <v>3613</v>
      </c>
      <c r="EHZ1" s="26">
        <f t="shared" si="56"/>
        <v>3614</v>
      </c>
      <c r="EIA1" s="26">
        <f t="shared" si="56"/>
        <v>3615</v>
      </c>
      <c r="EIB1" s="26">
        <f t="shared" si="56"/>
        <v>3616</v>
      </c>
      <c r="EIC1" s="26">
        <f t="shared" si="56"/>
        <v>3617</v>
      </c>
      <c r="EID1" s="26">
        <f t="shared" si="56"/>
        <v>3618</v>
      </c>
      <c r="EIE1" s="26">
        <f t="shared" si="56"/>
        <v>3619</v>
      </c>
      <c r="EIF1" s="26">
        <f t="shared" si="56"/>
        <v>3620</v>
      </c>
      <c r="EIG1" s="26">
        <f t="shared" si="56"/>
        <v>3621</v>
      </c>
      <c r="EIH1" s="26">
        <f t="shared" si="56"/>
        <v>3622</v>
      </c>
      <c r="EII1" s="26">
        <f t="shared" si="56"/>
        <v>3623</v>
      </c>
      <c r="EIJ1" s="26">
        <f t="shared" si="56"/>
        <v>3624</v>
      </c>
      <c r="EIK1" s="26">
        <f t="shared" si="56"/>
        <v>3625</v>
      </c>
      <c r="EIL1" s="26">
        <f t="shared" si="56"/>
        <v>3626</v>
      </c>
      <c r="EIM1" s="26">
        <f t="shared" si="56"/>
        <v>3627</v>
      </c>
      <c r="EIN1" s="26">
        <f t="shared" si="56"/>
        <v>3628</v>
      </c>
      <c r="EIO1" s="26">
        <f t="shared" si="56"/>
        <v>3629</v>
      </c>
      <c r="EIP1" s="26">
        <f t="shared" si="56"/>
        <v>3630</v>
      </c>
      <c r="EIQ1" s="26">
        <f t="shared" si="56"/>
        <v>3631</v>
      </c>
      <c r="EIR1" s="26">
        <f t="shared" si="56"/>
        <v>3632</v>
      </c>
      <c r="EIS1" s="26">
        <f t="shared" si="56"/>
        <v>3633</v>
      </c>
      <c r="EIT1" s="26">
        <f t="shared" si="56"/>
        <v>3634</v>
      </c>
      <c r="EIU1" s="26">
        <f t="shared" si="56"/>
        <v>3635</v>
      </c>
      <c r="EIV1" s="26">
        <f t="shared" si="56"/>
        <v>3636</v>
      </c>
      <c r="EIW1" s="26">
        <f t="shared" si="56"/>
        <v>3637</v>
      </c>
      <c r="EIX1" s="26">
        <f t="shared" si="56"/>
        <v>3638</v>
      </c>
      <c r="EIY1" s="26">
        <f t="shared" si="56"/>
        <v>3639</v>
      </c>
      <c r="EIZ1" s="26">
        <f t="shared" si="56"/>
        <v>3640</v>
      </c>
      <c r="EJA1" s="26">
        <f t="shared" si="56"/>
        <v>3641</v>
      </c>
      <c r="EJB1" s="26">
        <f t="shared" si="56"/>
        <v>3642</v>
      </c>
      <c r="EJC1" s="26">
        <f t="shared" si="56"/>
        <v>3643</v>
      </c>
      <c r="EJD1" s="26">
        <f t="shared" si="56"/>
        <v>3644</v>
      </c>
      <c r="EJE1" s="26">
        <f t="shared" si="56"/>
        <v>3645</v>
      </c>
      <c r="EJF1" s="26">
        <f t="shared" si="56"/>
        <v>3646</v>
      </c>
      <c r="EJG1" s="26">
        <f t="shared" si="56"/>
        <v>3647</v>
      </c>
      <c r="EJH1" s="26">
        <f t="shared" si="56"/>
        <v>3648</v>
      </c>
      <c r="EJI1" s="26">
        <f t="shared" si="56"/>
        <v>3649</v>
      </c>
      <c r="EJJ1" s="26">
        <f t="shared" si="56"/>
        <v>3650</v>
      </c>
      <c r="EJK1" s="26">
        <f t="shared" ref="EJK1:ELV1" si="57">EJJ1+1</f>
        <v>3651</v>
      </c>
      <c r="EJL1" s="26">
        <f t="shared" si="57"/>
        <v>3652</v>
      </c>
      <c r="EJM1" s="26">
        <f t="shared" si="57"/>
        <v>3653</v>
      </c>
      <c r="EJN1" s="26">
        <f t="shared" si="57"/>
        <v>3654</v>
      </c>
      <c r="EJO1" s="26">
        <f t="shared" si="57"/>
        <v>3655</v>
      </c>
      <c r="EJP1" s="26">
        <f t="shared" si="57"/>
        <v>3656</v>
      </c>
      <c r="EJQ1" s="26">
        <f t="shared" si="57"/>
        <v>3657</v>
      </c>
      <c r="EJR1" s="26">
        <f t="shared" si="57"/>
        <v>3658</v>
      </c>
      <c r="EJS1" s="26">
        <f t="shared" si="57"/>
        <v>3659</v>
      </c>
      <c r="EJT1" s="26">
        <f t="shared" si="57"/>
        <v>3660</v>
      </c>
      <c r="EJU1" s="26">
        <f t="shared" si="57"/>
        <v>3661</v>
      </c>
      <c r="EJV1" s="26">
        <f t="shared" si="57"/>
        <v>3662</v>
      </c>
      <c r="EJW1" s="26">
        <f t="shared" si="57"/>
        <v>3663</v>
      </c>
      <c r="EJX1" s="26">
        <f t="shared" si="57"/>
        <v>3664</v>
      </c>
      <c r="EJY1" s="26">
        <f t="shared" si="57"/>
        <v>3665</v>
      </c>
      <c r="EJZ1" s="26">
        <f t="shared" si="57"/>
        <v>3666</v>
      </c>
      <c r="EKA1" s="26">
        <f t="shared" si="57"/>
        <v>3667</v>
      </c>
      <c r="EKB1" s="26">
        <f t="shared" si="57"/>
        <v>3668</v>
      </c>
      <c r="EKC1" s="26">
        <f t="shared" si="57"/>
        <v>3669</v>
      </c>
      <c r="EKD1" s="26">
        <f t="shared" si="57"/>
        <v>3670</v>
      </c>
      <c r="EKE1" s="26">
        <f t="shared" si="57"/>
        <v>3671</v>
      </c>
      <c r="EKF1" s="26">
        <f t="shared" si="57"/>
        <v>3672</v>
      </c>
      <c r="EKG1" s="26">
        <f t="shared" si="57"/>
        <v>3673</v>
      </c>
      <c r="EKH1" s="26">
        <f t="shared" si="57"/>
        <v>3674</v>
      </c>
      <c r="EKI1" s="26">
        <f t="shared" si="57"/>
        <v>3675</v>
      </c>
      <c r="EKJ1" s="26">
        <f t="shared" si="57"/>
        <v>3676</v>
      </c>
      <c r="EKK1" s="26">
        <f t="shared" si="57"/>
        <v>3677</v>
      </c>
      <c r="EKL1" s="26">
        <f t="shared" si="57"/>
        <v>3678</v>
      </c>
      <c r="EKM1" s="26">
        <f t="shared" si="57"/>
        <v>3679</v>
      </c>
      <c r="EKN1" s="26">
        <f t="shared" si="57"/>
        <v>3680</v>
      </c>
      <c r="EKO1" s="26">
        <f t="shared" si="57"/>
        <v>3681</v>
      </c>
      <c r="EKP1" s="26">
        <f t="shared" si="57"/>
        <v>3682</v>
      </c>
      <c r="EKQ1" s="26">
        <f t="shared" si="57"/>
        <v>3683</v>
      </c>
      <c r="EKR1" s="26">
        <f t="shared" si="57"/>
        <v>3684</v>
      </c>
      <c r="EKS1" s="26">
        <f t="shared" si="57"/>
        <v>3685</v>
      </c>
      <c r="EKT1" s="26">
        <f t="shared" si="57"/>
        <v>3686</v>
      </c>
      <c r="EKU1" s="26">
        <f t="shared" si="57"/>
        <v>3687</v>
      </c>
      <c r="EKV1" s="26">
        <f t="shared" si="57"/>
        <v>3688</v>
      </c>
      <c r="EKW1" s="26">
        <f t="shared" si="57"/>
        <v>3689</v>
      </c>
      <c r="EKX1" s="26">
        <f t="shared" si="57"/>
        <v>3690</v>
      </c>
      <c r="EKY1" s="26">
        <f t="shared" si="57"/>
        <v>3691</v>
      </c>
      <c r="EKZ1" s="26">
        <f t="shared" si="57"/>
        <v>3692</v>
      </c>
      <c r="ELA1" s="26">
        <f t="shared" si="57"/>
        <v>3693</v>
      </c>
      <c r="ELB1" s="26">
        <f t="shared" si="57"/>
        <v>3694</v>
      </c>
      <c r="ELC1" s="26">
        <f t="shared" si="57"/>
        <v>3695</v>
      </c>
      <c r="ELD1" s="26">
        <f t="shared" si="57"/>
        <v>3696</v>
      </c>
      <c r="ELE1" s="26">
        <f t="shared" si="57"/>
        <v>3697</v>
      </c>
      <c r="ELF1" s="26">
        <f t="shared" si="57"/>
        <v>3698</v>
      </c>
      <c r="ELG1" s="26">
        <f t="shared" si="57"/>
        <v>3699</v>
      </c>
      <c r="ELH1" s="26">
        <f t="shared" si="57"/>
        <v>3700</v>
      </c>
      <c r="ELI1" s="26">
        <f t="shared" si="57"/>
        <v>3701</v>
      </c>
      <c r="ELJ1" s="26">
        <f t="shared" si="57"/>
        <v>3702</v>
      </c>
      <c r="ELK1" s="26">
        <f t="shared" si="57"/>
        <v>3703</v>
      </c>
      <c r="ELL1" s="26">
        <f t="shared" si="57"/>
        <v>3704</v>
      </c>
      <c r="ELM1" s="26">
        <f t="shared" si="57"/>
        <v>3705</v>
      </c>
      <c r="ELN1" s="26">
        <f t="shared" si="57"/>
        <v>3706</v>
      </c>
      <c r="ELO1" s="26">
        <f t="shared" si="57"/>
        <v>3707</v>
      </c>
      <c r="ELP1" s="26">
        <f t="shared" si="57"/>
        <v>3708</v>
      </c>
      <c r="ELQ1" s="26">
        <f t="shared" si="57"/>
        <v>3709</v>
      </c>
      <c r="ELR1" s="26">
        <f t="shared" si="57"/>
        <v>3710</v>
      </c>
      <c r="ELS1" s="26">
        <f t="shared" si="57"/>
        <v>3711</v>
      </c>
      <c r="ELT1" s="26">
        <f t="shared" si="57"/>
        <v>3712</v>
      </c>
      <c r="ELU1" s="26">
        <f t="shared" si="57"/>
        <v>3713</v>
      </c>
      <c r="ELV1" s="26">
        <f t="shared" si="57"/>
        <v>3714</v>
      </c>
      <c r="ELW1" s="26">
        <f t="shared" ref="ELW1:EOH1" si="58">ELV1+1</f>
        <v>3715</v>
      </c>
      <c r="ELX1" s="26">
        <f t="shared" si="58"/>
        <v>3716</v>
      </c>
      <c r="ELY1" s="26">
        <f t="shared" si="58"/>
        <v>3717</v>
      </c>
      <c r="ELZ1" s="26">
        <f t="shared" si="58"/>
        <v>3718</v>
      </c>
      <c r="EMA1" s="26">
        <f t="shared" si="58"/>
        <v>3719</v>
      </c>
      <c r="EMB1" s="26">
        <f t="shared" si="58"/>
        <v>3720</v>
      </c>
      <c r="EMC1" s="26">
        <f t="shared" si="58"/>
        <v>3721</v>
      </c>
      <c r="EMD1" s="26">
        <f t="shared" si="58"/>
        <v>3722</v>
      </c>
      <c r="EME1" s="26">
        <f t="shared" si="58"/>
        <v>3723</v>
      </c>
      <c r="EMF1" s="26">
        <f t="shared" si="58"/>
        <v>3724</v>
      </c>
      <c r="EMG1" s="26">
        <f t="shared" si="58"/>
        <v>3725</v>
      </c>
      <c r="EMH1" s="26">
        <f t="shared" si="58"/>
        <v>3726</v>
      </c>
      <c r="EMI1" s="26">
        <f t="shared" si="58"/>
        <v>3727</v>
      </c>
      <c r="EMJ1" s="26">
        <f t="shared" si="58"/>
        <v>3728</v>
      </c>
      <c r="EMK1" s="26">
        <f t="shared" si="58"/>
        <v>3729</v>
      </c>
      <c r="EML1" s="26">
        <f t="shared" si="58"/>
        <v>3730</v>
      </c>
      <c r="EMM1" s="26">
        <f t="shared" si="58"/>
        <v>3731</v>
      </c>
      <c r="EMN1" s="26">
        <f t="shared" si="58"/>
        <v>3732</v>
      </c>
      <c r="EMO1" s="26">
        <f t="shared" si="58"/>
        <v>3733</v>
      </c>
      <c r="EMP1" s="26">
        <f t="shared" si="58"/>
        <v>3734</v>
      </c>
      <c r="EMQ1" s="26">
        <f t="shared" si="58"/>
        <v>3735</v>
      </c>
      <c r="EMR1" s="26">
        <f t="shared" si="58"/>
        <v>3736</v>
      </c>
      <c r="EMS1" s="26">
        <f t="shared" si="58"/>
        <v>3737</v>
      </c>
      <c r="EMT1" s="26">
        <f t="shared" si="58"/>
        <v>3738</v>
      </c>
      <c r="EMU1" s="26">
        <f t="shared" si="58"/>
        <v>3739</v>
      </c>
      <c r="EMV1" s="26">
        <f t="shared" si="58"/>
        <v>3740</v>
      </c>
      <c r="EMW1" s="26">
        <f t="shared" si="58"/>
        <v>3741</v>
      </c>
      <c r="EMX1" s="26">
        <f t="shared" si="58"/>
        <v>3742</v>
      </c>
      <c r="EMY1" s="26">
        <f t="shared" si="58"/>
        <v>3743</v>
      </c>
      <c r="EMZ1" s="26">
        <f t="shared" si="58"/>
        <v>3744</v>
      </c>
      <c r="ENA1" s="26">
        <f t="shared" si="58"/>
        <v>3745</v>
      </c>
      <c r="ENB1" s="26">
        <f t="shared" si="58"/>
        <v>3746</v>
      </c>
      <c r="ENC1" s="26">
        <f t="shared" si="58"/>
        <v>3747</v>
      </c>
      <c r="END1" s="26">
        <f t="shared" si="58"/>
        <v>3748</v>
      </c>
      <c r="ENE1" s="26">
        <f t="shared" si="58"/>
        <v>3749</v>
      </c>
      <c r="ENF1" s="26">
        <f t="shared" si="58"/>
        <v>3750</v>
      </c>
      <c r="ENG1" s="26">
        <f t="shared" si="58"/>
        <v>3751</v>
      </c>
      <c r="ENH1" s="26">
        <f t="shared" si="58"/>
        <v>3752</v>
      </c>
      <c r="ENI1" s="26">
        <f t="shared" si="58"/>
        <v>3753</v>
      </c>
      <c r="ENJ1" s="26">
        <f t="shared" si="58"/>
        <v>3754</v>
      </c>
      <c r="ENK1" s="26">
        <f t="shared" si="58"/>
        <v>3755</v>
      </c>
      <c r="ENL1" s="26">
        <f t="shared" si="58"/>
        <v>3756</v>
      </c>
      <c r="ENM1" s="26">
        <f t="shared" si="58"/>
        <v>3757</v>
      </c>
      <c r="ENN1" s="26">
        <f t="shared" si="58"/>
        <v>3758</v>
      </c>
      <c r="ENO1" s="26">
        <f t="shared" si="58"/>
        <v>3759</v>
      </c>
      <c r="ENP1" s="26">
        <f t="shared" si="58"/>
        <v>3760</v>
      </c>
      <c r="ENQ1" s="26">
        <f t="shared" si="58"/>
        <v>3761</v>
      </c>
      <c r="ENR1" s="26">
        <f t="shared" si="58"/>
        <v>3762</v>
      </c>
      <c r="ENS1" s="26">
        <f t="shared" si="58"/>
        <v>3763</v>
      </c>
      <c r="ENT1" s="26">
        <f t="shared" si="58"/>
        <v>3764</v>
      </c>
      <c r="ENU1" s="26">
        <f t="shared" si="58"/>
        <v>3765</v>
      </c>
      <c r="ENV1" s="26">
        <f t="shared" si="58"/>
        <v>3766</v>
      </c>
      <c r="ENW1" s="26">
        <f t="shared" si="58"/>
        <v>3767</v>
      </c>
      <c r="ENX1" s="26">
        <f t="shared" si="58"/>
        <v>3768</v>
      </c>
      <c r="ENY1" s="26">
        <f t="shared" si="58"/>
        <v>3769</v>
      </c>
      <c r="ENZ1" s="26">
        <f t="shared" si="58"/>
        <v>3770</v>
      </c>
      <c r="EOA1" s="26">
        <f t="shared" si="58"/>
        <v>3771</v>
      </c>
      <c r="EOB1" s="26">
        <f t="shared" si="58"/>
        <v>3772</v>
      </c>
      <c r="EOC1" s="26">
        <f t="shared" si="58"/>
        <v>3773</v>
      </c>
      <c r="EOD1" s="26">
        <f t="shared" si="58"/>
        <v>3774</v>
      </c>
      <c r="EOE1" s="26">
        <f t="shared" si="58"/>
        <v>3775</v>
      </c>
      <c r="EOF1" s="26">
        <f t="shared" si="58"/>
        <v>3776</v>
      </c>
      <c r="EOG1" s="26">
        <f t="shared" si="58"/>
        <v>3777</v>
      </c>
      <c r="EOH1" s="26">
        <f t="shared" si="58"/>
        <v>3778</v>
      </c>
      <c r="EOI1" s="26">
        <f t="shared" ref="EOI1:EQT1" si="59">EOH1+1</f>
        <v>3779</v>
      </c>
      <c r="EOJ1" s="26">
        <f t="shared" si="59"/>
        <v>3780</v>
      </c>
      <c r="EOK1" s="26">
        <f t="shared" si="59"/>
        <v>3781</v>
      </c>
      <c r="EOL1" s="26">
        <f t="shared" si="59"/>
        <v>3782</v>
      </c>
      <c r="EOM1" s="26">
        <f t="shared" si="59"/>
        <v>3783</v>
      </c>
      <c r="EON1" s="26">
        <f t="shared" si="59"/>
        <v>3784</v>
      </c>
      <c r="EOO1" s="26">
        <f t="shared" si="59"/>
        <v>3785</v>
      </c>
      <c r="EOP1" s="26">
        <f t="shared" si="59"/>
        <v>3786</v>
      </c>
      <c r="EOQ1" s="26">
        <f t="shared" si="59"/>
        <v>3787</v>
      </c>
      <c r="EOR1" s="26">
        <f t="shared" si="59"/>
        <v>3788</v>
      </c>
      <c r="EOS1" s="26">
        <f t="shared" si="59"/>
        <v>3789</v>
      </c>
      <c r="EOT1" s="26">
        <f t="shared" si="59"/>
        <v>3790</v>
      </c>
      <c r="EOU1" s="26">
        <f t="shared" si="59"/>
        <v>3791</v>
      </c>
      <c r="EOV1" s="26">
        <f t="shared" si="59"/>
        <v>3792</v>
      </c>
      <c r="EOW1" s="26">
        <f t="shared" si="59"/>
        <v>3793</v>
      </c>
      <c r="EOX1" s="26">
        <f t="shared" si="59"/>
        <v>3794</v>
      </c>
      <c r="EOY1" s="26">
        <f t="shared" si="59"/>
        <v>3795</v>
      </c>
      <c r="EOZ1" s="26">
        <f t="shared" si="59"/>
        <v>3796</v>
      </c>
      <c r="EPA1" s="26">
        <f t="shared" si="59"/>
        <v>3797</v>
      </c>
      <c r="EPB1" s="26">
        <f t="shared" si="59"/>
        <v>3798</v>
      </c>
      <c r="EPC1" s="26">
        <f t="shared" si="59"/>
        <v>3799</v>
      </c>
      <c r="EPD1" s="26">
        <f t="shared" si="59"/>
        <v>3800</v>
      </c>
      <c r="EPE1" s="26">
        <f t="shared" si="59"/>
        <v>3801</v>
      </c>
      <c r="EPF1" s="26">
        <f t="shared" si="59"/>
        <v>3802</v>
      </c>
      <c r="EPG1" s="26">
        <f t="shared" si="59"/>
        <v>3803</v>
      </c>
      <c r="EPH1" s="26">
        <f t="shared" si="59"/>
        <v>3804</v>
      </c>
      <c r="EPI1" s="26">
        <f t="shared" si="59"/>
        <v>3805</v>
      </c>
      <c r="EPJ1" s="26">
        <f t="shared" si="59"/>
        <v>3806</v>
      </c>
      <c r="EPK1" s="26">
        <f t="shared" si="59"/>
        <v>3807</v>
      </c>
      <c r="EPL1" s="26">
        <f t="shared" si="59"/>
        <v>3808</v>
      </c>
      <c r="EPM1" s="26">
        <f t="shared" si="59"/>
        <v>3809</v>
      </c>
      <c r="EPN1" s="26">
        <f t="shared" si="59"/>
        <v>3810</v>
      </c>
      <c r="EPO1" s="26">
        <f t="shared" si="59"/>
        <v>3811</v>
      </c>
      <c r="EPP1" s="26">
        <f t="shared" si="59"/>
        <v>3812</v>
      </c>
      <c r="EPQ1" s="26">
        <f t="shared" si="59"/>
        <v>3813</v>
      </c>
      <c r="EPR1" s="26">
        <f t="shared" si="59"/>
        <v>3814</v>
      </c>
      <c r="EPS1" s="26">
        <f t="shared" si="59"/>
        <v>3815</v>
      </c>
      <c r="EPT1" s="26">
        <f t="shared" si="59"/>
        <v>3816</v>
      </c>
      <c r="EPU1" s="26">
        <f t="shared" si="59"/>
        <v>3817</v>
      </c>
      <c r="EPV1" s="26">
        <f t="shared" si="59"/>
        <v>3818</v>
      </c>
      <c r="EPW1" s="26">
        <f t="shared" si="59"/>
        <v>3819</v>
      </c>
      <c r="EPX1" s="26">
        <f t="shared" si="59"/>
        <v>3820</v>
      </c>
      <c r="EPY1" s="26">
        <f t="shared" si="59"/>
        <v>3821</v>
      </c>
      <c r="EPZ1" s="26">
        <f t="shared" si="59"/>
        <v>3822</v>
      </c>
      <c r="EQA1" s="26">
        <f t="shared" si="59"/>
        <v>3823</v>
      </c>
      <c r="EQB1" s="26">
        <f t="shared" si="59"/>
        <v>3824</v>
      </c>
      <c r="EQC1" s="26">
        <f t="shared" si="59"/>
        <v>3825</v>
      </c>
      <c r="EQD1" s="26">
        <f t="shared" si="59"/>
        <v>3826</v>
      </c>
      <c r="EQE1" s="26">
        <f t="shared" si="59"/>
        <v>3827</v>
      </c>
      <c r="EQF1" s="26">
        <f t="shared" si="59"/>
        <v>3828</v>
      </c>
      <c r="EQG1" s="26">
        <f t="shared" si="59"/>
        <v>3829</v>
      </c>
      <c r="EQH1" s="26">
        <f t="shared" si="59"/>
        <v>3830</v>
      </c>
      <c r="EQI1" s="26">
        <f t="shared" si="59"/>
        <v>3831</v>
      </c>
      <c r="EQJ1" s="26">
        <f t="shared" si="59"/>
        <v>3832</v>
      </c>
      <c r="EQK1" s="26">
        <f t="shared" si="59"/>
        <v>3833</v>
      </c>
      <c r="EQL1" s="26">
        <f t="shared" si="59"/>
        <v>3834</v>
      </c>
      <c r="EQM1" s="26">
        <f t="shared" si="59"/>
        <v>3835</v>
      </c>
      <c r="EQN1" s="26">
        <f t="shared" si="59"/>
        <v>3836</v>
      </c>
      <c r="EQO1" s="26">
        <f t="shared" si="59"/>
        <v>3837</v>
      </c>
      <c r="EQP1" s="26">
        <f t="shared" si="59"/>
        <v>3838</v>
      </c>
      <c r="EQQ1" s="26">
        <f t="shared" si="59"/>
        <v>3839</v>
      </c>
      <c r="EQR1" s="26">
        <f t="shared" si="59"/>
        <v>3840</v>
      </c>
      <c r="EQS1" s="26">
        <f t="shared" si="59"/>
        <v>3841</v>
      </c>
      <c r="EQT1" s="26">
        <f t="shared" si="59"/>
        <v>3842</v>
      </c>
      <c r="EQU1" s="26">
        <f t="shared" ref="EQU1:ETF1" si="60">EQT1+1</f>
        <v>3843</v>
      </c>
      <c r="EQV1" s="26">
        <f t="shared" si="60"/>
        <v>3844</v>
      </c>
      <c r="EQW1" s="26">
        <f t="shared" si="60"/>
        <v>3845</v>
      </c>
      <c r="EQX1" s="26">
        <f t="shared" si="60"/>
        <v>3846</v>
      </c>
      <c r="EQY1" s="26">
        <f t="shared" si="60"/>
        <v>3847</v>
      </c>
      <c r="EQZ1" s="26">
        <f t="shared" si="60"/>
        <v>3848</v>
      </c>
      <c r="ERA1" s="26">
        <f t="shared" si="60"/>
        <v>3849</v>
      </c>
      <c r="ERB1" s="26">
        <f t="shared" si="60"/>
        <v>3850</v>
      </c>
      <c r="ERC1" s="26">
        <f t="shared" si="60"/>
        <v>3851</v>
      </c>
      <c r="ERD1" s="26">
        <f t="shared" si="60"/>
        <v>3852</v>
      </c>
      <c r="ERE1" s="26">
        <f t="shared" si="60"/>
        <v>3853</v>
      </c>
      <c r="ERF1" s="26">
        <f t="shared" si="60"/>
        <v>3854</v>
      </c>
      <c r="ERG1" s="26">
        <f t="shared" si="60"/>
        <v>3855</v>
      </c>
      <c r="ERH1" s="26">
        <f t="shared" si="60"/>
        <v>3856</v>
      </c>
      <c r="ERI1" s="26">
        <f t="shared" si="60"/>
        <v>3857</v>
      </c>
      <c r="ERJ1" s="26">
        <f t="shared" si="60"/>
        <v>3858</v>
      </c>
      <c r="ERK1" s="26">
        <f t="shared" si="60"/>
        <v>3859</v>
      </c>
      <c r="ERL1" s="26">
        <f t="shared" si="60"/>
        <v>3860</v>
      </c>
      <c r="ERM1" s="26">
        <f t="shared" si="60"/>
        <v>3861</v>
      </c>
      <c r="ERN1" s="26">
        <f t="shared" si="60"/>
        <v>3862</v>
      </c>
      <c r="ERO1" s="26">
        <f t="shared" si="60"/>
        <v>3863</v>
      </c>
      <c r="ERP1" s="26">
        <f t="shared" si="60"/>
        <v>3864</v>
      </c>
      <c r="ERQ1" s="26">
        <f t="shared" si="60"/>
        <v>3865</v>
      </c>
      <c r="ERR1" s="26">
        <f t="shared" si="60"/>
        <v>3866</v>
      </c>
      <c r="ERS1" s="26">
        <f t="shared" si="60"/>
        <v>3867</v>
      </c>
      <c r="ERT1" s="26">
        <f t="shared" si="60"/>
        <v>3868</v>
      </c>
      <c r="ERU1" s="26">
        <f t="shared" si="60"/>
        <v>3869</v>
      </c>
      <c r="ERV1" s="26">
        <f t="shared" si="60"/>
        <v>3870</v>
      </c>
      <c r="ERW1" s="26">
        <f t="shared" si="60"/>
        <v>3871</v>
      </c>
      <c r="ERX1" s="26">
        <f t="shared" si="60"/>
        <v>3872</v>
      </c>
      <c r="ERY1" s="26">
        <f t="shared" si="60"/>
        <v>3873</v>
      </c>
      <c r="ERZ1" s="26">
        <f t="shared" si="60"/>
        <v>3874</v>
      </c>
      <c r="ESA1" s="26">
        <f t="shared" si="60"/>
        <v>3875</v>
      </c>
      <c r="ESB1" s="26">
        <f t="shared" si="60"/>
        <v>3876</v>
      </c>
      <c r="ESC1" s="26">
        <f t="shared" si="60"/>
        <v>3877</v>
      </c>
      <c r="ESD1" s="26">
        <f t="shared" si="60"/>
        <v>3878</v>
      </c>
      <c r="ESE1" s="26">
        <f t="shared" si="60"/>
        <v>3879</v>
      </c>
      <c r="ESF1" s="26">
        <f t="shared" si="60"/>
        <v>3880</v>
      </c>
      <c r="ESG1" s="26">
        <f t="shared" si="60"/>
        <v>3881</v>
      </c>
      <c r="ESH1" s="26">
        <f t="shared" si="60"/>
        <v>3882</v>
      </c>
      <c r="ESI1" s="26">
        <f t="shared" si="60"/>
        <v>3883</v>
      </c>
      <c r="ESJ1" s="26">
        <f t="shared" si="60"/>
        <v>3884</v>
      </c>
      <c r="ESK1" s="26">
        <f t="shared" si="60"/>
        <v>3885</v>
      </c>
      <c r="ESL1" s="26">
        <f t="shared" si="60"/>
        <v>3886</v>
      </c>
      <c r="ESM1" s="26">
        <f t="shared" si="60"/>
        <v>3887</v>
      </c>
      <c r="ESN1" s="26">
        <f t="shared" si="60"/>
        <v>3888</v>
      </c>
      <c r="ESO1" s="26">
        <f t="shared" si="60"/>
        <v>3889</v>
      </c>
      <c r="ESP1" s="26">
        <f t="shared" si="60"/>
        <v>3890</v>
      </c>
      <c r="ESQ1" s="26">
        <f t="shared" si="60"/>
        <v>3891</v>
      </c>
      <c r="ESR1" s="26">
        <f t="shared" si="60"/>
        <v>3892</v>
      </c>
      <c r="ESS1" s="26">
        <f t="shared" si="60"/>
        <v>3893</v>
      </c>
      <c r="EST1" s="26">
        <f t="shared" si="60"/>
        <v>3894</v>
      </c>
      <c r="ESU1" s="26">
        <f t="shared" si="60"/>
        <v>3895</v>
      </c>
      <c r="ESV1" s="26">
        <f t="shared" si="60"/>
        <v>3896</v>
      </c>
      <c r="ESW1" s="26">
        <f t="shared" si="60"/>
        <v>3897</v>
      </c>
      <c r="ESX1" s="26">
        <f t="shared" si="60"/>
        <v>3898</v>
      </c>
      <c r="ESY1" s="26">
        <f t="shared" si="60"/>
        <v>3899</v>
      </c>
      <c r="ESZ1" s="26">
        <f t="shared" si="60"/>
        <v>3900</v>
      </c>
      <c r="ETA1" s="26">
        <f t="shared" si="60"/>
        <v>3901</v>
      </c>
      <c r="ETB1" s="26">
        <f t="shared" si="60"/>
        <v>3902</v>
      </c>
      <c r="ETC1" s="26">
        <f t="shared" si="60"/>
        <v>3903</v>
      </c>
      <c r="ETD1" s="26">
        <f t="shared" si="60"/>
        <v>3904</v>
      </c>
      <c r="ETE1" s="26">
        <f t="shared" si="60"/>
        <v>3905</v>
      </c>
      <c r="ETF1" s="26">
        <f t="shared" si="60"/>
        <v>3906</v>
      </c>
      <c r="ETG1" s="26">
        <f t="shared" ref="ETG1:EVR1" si="61">ETF1+1</f>
        <v>3907</v>
      </c>
      <c r="ETH1" s="26">
        <f t="shared" si="61"/>
        <v>3908</v>
      </c>
      <c r="ETI1" s="26">
        <f t="shared" si="61"/>
        <v>3909</v>
      </c>
      <c r="ETJ1" s="26">
        <f t="shared" si="61"/>
        <v>3910</v>
      </c>
      <c r="ETK1" s="26">
        <f t="shared" si="61"/>
        <v>3911</v>
      </c>
      <c r="ETL1" s="26">
        <f t="shared" si="61"/>
        <v>3912</v>
      </c>
      <c r="ETM1" s="26">
        <f t="shared" si="61"/>
        <v>3913</v>
      </c>
      <c r="ETN1" s="26">
        <f t="shared" si="61"/>
        <v>3914</v>
      </c>
      <c r="ETO1" s="26">
        <f t="shared" si="61"/>
        <v>3915</v>
      </c>
      <c r="ETP1" s="26">
        <f t="shared" si="61"/>
        <v>3916</v>
      </c>
      <c r="ETQ1" s="26">
        <f t="shared" si="61"/>
        <v>3917</v>
      </c>
      <c r="ETR1" s="26">
        <f t="shared" si="61"/>
        <v>3918</v>
      </c>
      <c r="ETS1" s="26">
        <f t="shared" si="61"/>
        <v>3919</v>
      </c>
      <c r="ETT1" s="26">
        <f t="shared" si="61"/>
        <v>3920</v>
      </c>
      <c r="ETU1" s="26">
        <f t="shared" si="61"/>
        <v>3921</v>
      </c>
      <c r="ETV1" s="26">
        <f t="shared" si="61"/>
        <v>3922</v>
      </c>
      <c r="ETW1" s="26">
        <f t="shared" si="61"/>
        <v>3923</v>
      </c>
      <c r="ETX1" s="26">
        <f t="shared" si="61"/>
        <v>3924</v>
      </c>
      <c r="ETY1" s="26">
        <f t="shared" si="61"/>
        <v>3925</v>
      </c>
      <c r="ETZ1" s="26">
        <f t="shared" si="61"/>
        <v>3926</v>
      </c>
      <c r="EUA1" s="26">
        <f t="shared" si="61"/>
        <v>3927</v>
      </c>
      <c r="EUB1" s="26">
        <f t="shared" si="61"/>
        <v>3928</v>
      </c>
      <c r="EUC1" s="26">
        <f t="shared" si="61"/>
        <v>3929</v>
      </c>
      <c r="EUD1" s="26">
        <f t="shared" si="61"/>
        <v>3930</v>
      </c>
      <c r="EUE1" s="26">
        <f t="shared" si="61"/>
        <v>3931</v>
      </c>
      <c r="EUF1" s="26">
        <f t="shared" si="61"/>
        <v>3932</v>
      </c>
      <c r="EUG1" s="26">
        <f t="shared" si="61"/>
        <v>3933</v>
      </c>
      <c r="EUH1" s="26">
        <f t="shared" si="61"/>
        <v>3934</v>
      </c>
      <c r="EUI1" s="26">
        <f t="shared" si="61"/>
        <v>3935</v>
      </c>
      <c r="EUJ1" s="26">
        <f t="shared" si="61"/>
        <v>3936</v>
      </c>
      <c r="EUK1" s="26">
        <f t="shared" si="61"/>
        <v>3937</v>
      </c>
      <c r="EUL1" s="26">
        <f t="shared" si="61"/>
        <v>3938</v>
      </c>
      <c r="EUM1" s="26">
        <f t="shared" si="61"/>
        <v>3939</v>
      </c>
      <c r="EUN1" s="26">
        <f t="shared" si="61"/>
        <v>3940</v>
      </c>
      <c r="EUO1" s="26">
        <f t="shared" si="61"/>
        <v>3941</v>
      </c>
      <c r="EUP1" s="26">
        <f t="shared" si="61"/>
        <v>3942</v>
      </c>
      <c r="EUQ1" s="26">
        <f t="shared" si="61"/>
        <v>3943</v>
      </c>
      <c r="EUR1" s="26">
        <f t="shared" si="61"/>
        <v>3944</v>
      </c>
      <c r="EUS1" s="26">
        <f t="shared" si="61"/>
        <v>3945</v>
      </c>
      <c r="EUT1" s="26">
        <f t="shared" si="61"/>
        <v>3946</v>
      </c>
      <c r="EUU1" s="26">
        <f t="shared" si="61"/>
        <v>3947</v>
      </c>
      <c r="EUV1" s="26">
        <f t="shared" si="61"/>
        <v>3948</v>
      </c>
      <c r="EUW1" s="26">
        <f t="shared" si="61"/>
        <v>3949</v>
      </c>
      <c r="EUX1" s="26">
        <f t="shared" si="61"/>
        <v>3950</v>
      </c>
      <c r="EUY1" s="26">
        <f t="shared" si="61"/>
        <v>3951</v>
      </c>
      <c r="EUZ1" s="26">
        <f t="shared" si="61"/>
        <v>3952</v>
      </c>
      <c r="EVA1" s="26">
        <f t="shared" si="61"/>
        <v>3953</v>
      </c>
      <c r="EVB1" s="26">
        <f t="shared" si="61"/>
        <v>3954</v>
      </c>
      <c r="EVC1" s="26">
        <f t="shared" si="61"/>
        <v>3955</v>
      </c>
      <c r="EVD1" s="26">
        <f t="shared" si="61"/>
        <v>3956</v>
      </c>
      <c r="EVE1" s="26">
        <f t="shared" si="61"/>
        <v>3957</v>
      </c>
      <c r="EVF1" s="26">
        <f t="shared" si="61"/>
        <v>3958</v>
      </c>
      <c r="EVG1" s="26">
        <f t="shared" si="61"/>
        <v>3959</v>
      </c>
      <c r="EVH1" s="26">
        <f t="shared" si="61"/>
        <v>3960</v>
      </c>
      <c r="EVI1" s="26">
        <f t="shared" si="61"/>
        <v>3961</v>
      </c>
      <c r="EVJ1" s="26">
        <f t="shared" si="61"/>
        <v>3962</v>
      </c>
      <c r="EVK1" s="26">
        <f t="shared" si="61"/>
        <v>3963</v>
      </c>
      <c r="EVL1" s="26">
        <f t="shared" si="61"/>
        <v>3964</v>
      </c>
      <c r="EVM1" s="26">
        <f t="shared" si="61"/>
        <v>3965</v>
      </c>
      <c r="EVN1" s="26">
        <f t="shared" si="61"/>
        <v>3966</v>
      </c>
      <c r="EVO1" s="26">
        <f t="shared" si="61"/>
        <v>3967</v>
      </c>
      <c r="EVP1" s="26">
        <f t="shared" si="61"/>
        <v>3968</v>
      </c>
      <c r="EVQ1" s="26">
        <f t="shared" si="61"/>
        <v>3969</v>
      </c>
      <c r="EVR1" s="26">
        <f t="shared" si="61"/>
        <v>3970</v>
      </c>
      <c r="EVS1" s="26">
        <f t="shared" ref="EVS1:EYD1" si="62">EVR1+1</f>
        <v>3971</v>
      </c>
      <c r="EVT1" s="26">
        <f t="shared" si="62"/>
        <v>3972</v>
      </c>
      <c r="EVU1" s="26">
        <f t="shared" si="62"/>
        <v>3973</v>
      </c>
      <c r="EVV1" s="26">
        <f t="shared" si="62"/>
        <v>3974</v>
      </c>
      <c r="EVW1" s="26">
        <f t="shared" si="62"/>
        <v>3975</v>
      </c>
      <c r="EVX1" s="26">
        <f t="shared" si="62"/>
        <v>3976</v>
      </c>
      <c r="EVY1" s="26">
        <f t="shared" si="62"/>
        <v>3977</v>
      </c>
      <c r="EVZ1" s="26">
        <f t="shared" si="62"/>
        <v>3978</v>
      </c>
      <c r="EWA1" s="26">
        <f t="shared" si="62"/>
        <v>3979</v>
      </c>
      <c r="EWB1" s="26">
        <f t="shared" si="62"/>
        <v>3980</v>
      </c>
      <c r="EWC1" s="26">
        <f t="shared" si="62"/>
        <v>3981</v>
      </c>
      <c r="EWD1" s="26">
        <f t="shared" si="62"/>
        <v>3982</v>
      </c>
      <c r="EWE1" s="26">
        <f t="shared" si="62"/>
        <v>3983</v>
      </c>
      <c r="EWF1" s="26">
        <f t="shared" si="62"/>
        <v>3984</v>
      </c>
      <c r="EWG1" s="26">
        <f t="shared" si="62"/>
        <v>3985</v>
      </c>
      <c r="EWH1" s="26">
        <f t="shared" si="62"/>
        <v>3986</v>
      </c>
      <c r="EWI1" s="26">
        <f t="shared" si="62"/>
        <v>3987</v>
      </c>
      <c r="EWJ1" s="26">
        <f t="shared" si="62"/>
        <v>3988</v>
      </c>
      <c r="EWK1" s="26">
        <f t="shared" si="62"/>
        <v>3989</v>
      </c>
      <c r="EWL1" s="26">
        <f t="shared" si="62"/>
        <v>3990</v>
      </c>
      <c r="EWM1" s="26">
        <f t="shared" si="62"/>
        <v>3991</v>
      </c>
      <c r="EWN1" s="26">
        <f t="shared" si="62"/>
        <v>3992</v>
      </c>
      <c r="EWO1" s="26">
        <f t="shared" si="62"/>
        <v>3993</v>
      </c>
      <c r="EWP1" s="26">
        <f t="shared" si="62"/>
        <v>3994</v>
      </c>
      <c r="EWQ1" s="26">
        <f t="shared" si="62"/>
        <v>3995</v>
      </c>
      <c r="EWR1" s="26">
        <f t="shared" si="62"/>
        <v>3996</v>
      </c>
      <c r="EWS1" s="26">
        <f t="shared" si="62"/>
        <v>3997</v>
      </c>
      <c r="EWT1" s="26">
        <f t="shared" si="62"/>
        <v>3998</v>
      </c>
      <c r="EWU1" s="26">
        <f t="shared" si="62"/>
        <v>3999</v>
      </c>
      <c r="EWV1" s="26">
        <f t="shared" si="62"/>
        <v>4000</v>
      </c>
      <c r="EWW1" s="26">
        <f t="shared" si="62"/>
        <v>4001</v>
      </c>
      <c r="EWX1" s="26">
        <f t="shared" si="62"/>
        <v>4002</v>
      </c>
      <c r="EWY1" s="26">
        <f t="shared" si="62"/>
        <v>4003</v>
      </c>
      <c r="EWZ1" s="26">
        <f t="shared" si="62"/>
        <v>4004</v>
      </c>
      <c r="EXA1" s="26">
        <f t="shared" si="62"/>
        <v>4005</v>
      </c>
      <c r="EXB1" s="26">
        <f t="shared" si="62"/>
        <v>4006</v>
      </c>
      <c r="EXC1" s="26">
        <f t="shared" si="62"/>
        <v>4007</v>
      </c>
      <c r="EXD1" s="26">
        <f t="shared" si="62"/>
        <v>4008</v>
      </c>
      <c r="EXE1" s="26">
        <f t="shared" si="62"/>
        <v>4009</v>
      </c>
      <c r="EXF1" s="26">
        <f t="shared" si="62"/>
        <v>4010</v>
      </c>
      <c r="EXG1" s="26">
        <f t="shared" si="62"/>
        <v>4011</v>
      </c>
      <c r="EXH1" s="26">
        <f t="shared" si="62"/>
        <v>4012</v>
      </c>
      <c r="EXI1" s="26">
        <f t="shared" si="62"/>
        <v>4013</v>
      </c>
      <c r="EXJ1" s="26">
        <f t="shared" si="62"/>
        <v>4014</v>
      </c>
      <c r="EXK1" s="26">
        <f t="shared" si="62"/>
        <v>4015</v>
      </c>
      <c r="EXL1" s="26">
        <f t="shared" si="62"/>
        <v>4016</v>
      </c>
      <c r="EXM1" s="26">
        <f t="shared" si="62"/>
        <v>4017</v>
      </c>
      <c r="EXN1" s="26">
        <f t="shared" si="62"/>
        <v>4018</v>
      </c>
      <c r="EXO1" s="26">
        <f t="shared" si="62"/>
        <v>4019</v>
      </c>
      <c r="EXP1" s="26">
        <f t="shared" si="62"/>
        <v>4020</v>
      </c>
      <c r="EXQ1" s="26">
        <f t="shared" si="62"/>
        <v>4021</v>
      </c>
      <c r="EXR1" s="26">
        <f t="shared" si="62"/>
        <v>4022</v>
      </c>
      <c r="EXS1" s="26">
        <f t="shared" si="62"/>
        <v>4023</v>
      </c>
      <c r="EXT1" s="26">
        <f t="shared" si="62"/>
        <v>4024</v>
      </c>
      <c r="EXU1" s="26">
        <f t="shared" si="62"/>
        <v>4025</v>
      </c>
      <c r="EXV1" s="26">
        <f t="shared" si="62"/>
        <v>4026</v>
      </c>
      <c r="EXW1" s="26">
        <f t="shared" si="62"/>
        <v>4027</v>
      </c>
      <c r="EXX1" s="26">
        <f t="shared" si="62"/>
        <v>4028</v>
      </c>
      <c r="EXY1" s="26">
        <f t="shared" si="62"/>
        <v>4029</v>
      </c>
      <c r="EXZ1" s="26">
        <f t="shared" si="62"/>
        <v>4030</v>
      </c>
      <c r="EYA1" s="26">
        <f t="shared" si="62"/>
        <v>4031</v>
      </c>
      <c r="EYB1" s="26">
        <f t="shared" si="62"/>
        <v>4032</v>
      </c>
      <c r="EYC1" s="26">
        <f t="shared" si="62"/>
        <v>4033</v>
      </c>
      <c r="EYD1" s="26">
        <f t="shared" si="62"/>
        <v>4034</v>
      </c>
      <c r="EYE1" s="26">
        <f t="shared" ref="EYE1:FAP1" si="63">EYD1+1</f>
        <v>4035</v>
      </c>
      <c r="EYF1" s="26">
        <f t="shared" si="63"/>
        <v>4036</v>
      </c>
      <c r="EYG1" s="26">
        <f t="shared" si="63"/>
        <v>4037</v>
      </c>
      <c r="EYH1" s="26">
        <f t="shared" si="63"/>
        <v>4038</v>
      </c>
      <c r="EYI1" s="26">
        <f t="shared" si="63"/>
        <v>4039</v>
      </c>
      <c r="EYJ1" s="26">
        <f t="shared" si="63"/>
        <v>4040</v>
      </c>
      <c r="EYK1" s="26">
        <f t="shared" si="63"/>
        <v>4041</v>
      </c>
      <c r="EYL1" s="26">
        <f t="shared" si="63"/>
        <v>4042</v>
      </c>
      <c r="EYM1" s="26">
        <f t="shared" si="63"/>
        <v>4043</v>
      </c>
      <c r="EYN1" s="26">
        <f t="shared" si="63"/>
        <v>4044</v>
      </c>
      <c r="EYO1" s="26">
        <f t="shared" si="63"/>
        <v>4045</v>
      </c>
      <c r="EYP1" s="26">
        <f t="shared" si="63"/>
        <v>4046</v>
      </c>
      <c r="EYQ1" s="26">
        <f t="shared" si="63"/>
        <v>4047</v>
      </c>
      <c r="EYR1" s="26">
        <f t="shared" si="63"/>
        <v>4048</v>
      </c>
      <c r="EYS1" s="26">
        <f t="shared" si="63"/>
        <v>4049</v>
      </c>
      <c r="EYT1" s="26">
        <f t="shared" si="63"/>
        <v>4050</v>
      </c>
      <c r="EYU1" s="26">
        <f t="shared" si="63"/>
        <v>4051</v>
      </c>
      <c r="EYV1" s="26">
        <f t="shared" si="63"/>
        <v>4052</v>
      </c>
      <c r="EYW1" s="26">
        <f t="shared" si="63"/>
        <v>4053</v>
      </c>
      <c r="EYX1" s="26">
        <f t="shared" si="63"/>
        <v>4054</v>
      </c>
      <c r="EYY1" s="26">
        <f t="shared" si="63"/>
        <v>4055</v>
      </c>
      <c r="EYZ1" s="26">
        <f t="shared" si="63"/>
        <v>4056</v>
      </c>
      <c r="EZA1" s="26">
        <f t="shared" si="63"/>
        <v>4057</v>
      </c>
      <c r="EZB1" s="26">
        <f t="shared" si="63"/>
        <v>4058</v>
      </c>
      <c r="EZC1" s="26">
        <f t="shared" si="63"/>
        <v>4059</v>
      </c>
      <c r="EZD1" s="26">
        <f t="shared" si="63"/>
        <v>4060</v>
      </c>
      <c r="EZE1" s="26">
        <f t="shared" si="63"/>
        <v>4061</v>
      </c>
      <c r="EZF1" s="26">
        <f t="shared" si="63"/>
        <v>4062</v>
      </c>
      <c r="EZG1" s="26">
        <f t="shared" si="63"/>
        <v>4063</v>
      </c>
      <c r="EZH1" s="26">
        <f t="shared" si="63"/>
        <v>4064</v>
      </c>
      <c r="EZI1" s="26">
        <f t="shared" si="63"/>
        <v>4065</v>
      </c>
      <c r="EZJ1" s="26">
        <f t="shared" si="63"/>
        <v>4066</v>
      </c>
      <c r="EZK1" s="26">
        <f t="shared" si="63"/>
        <v>4067</v>
      </c>
      <c r="EZL1" s="26">
        <f t="shared" si="63"/>
        <v>4068</v>
      </c>
      <c r="EZM1" s="26">
        <f t="shared" si="63"/>
        <v>4069</v>
      </c>
      <c r="EZN1" s="26">
        <f t="shared" si="63"/>
        <v>4070</v>
      </c>
      <c r="EZO1" s="26">
        <f t="shared" si="63"/>
        <v>4071</v>
      </c>
      <c r="EZP1" s="26">
        <f t="shared" si="63"/>
        <v>4072</v>
      </c>
      <c r="EZQ1" s="26">
        <f t="shared" si="63"/>
        <v>4073</v>
      </c>
      <c r="EZR1" s="26">
        <f t="shared" si="63"/>
        <v>4074</v>
      </c>
      <c r="EZS1" s="26">
        <f t="shared" si="63"/>
        <v>4075</v>
      </c>
      <c r="EZT1" s="26">
        <f t="shared" si="63"/>
        <v>4076</v>
      </c>
      <c r="EZU1" s="26">
        <f t="shared" si="63"/>
        <v>4077</v>
      </c>
      <c r="EZV1" s="26">
        <f t="shared" si="63"/>
        <v>4078</v>
      </c>
      <c r="EZW1" s="26">
        <f t="shared" si="63"/>
        <v>4079</v>
      </c>
      <c r="EZX1" s="26">
        <f t="shared" si="63"/>
        <v>4080</v>
      </c>
      <c r="EZY1" s="26">
        <f t="shared" si="63"/>
        <v>4081</v>
      </c>
      <c r="EZZ1" s="26">
        <f t="shared" si="63"/>
        <v>4082</v>
      </c>
      <c r="FAA1" s="26">
        <f t="shared" si="63"/>
        <v>4083</v>
      </c>
      <c r="FAB1" s="26">
        <f t="shared" si="63"/>
        <v>4084</v>
      </c>
      <c r="FAC1" s="26">
        <f t="shared" si="63"/>
        <v>4085</v>
      </c>
      <c r="FAD1" s="26">
        <f t="shared" si="63"/>
        <v>4086</v>
      </c>
      <c r="FAE1" s="26">
        <f t="shared" si="63"/>
        <v>4087</v>
      </c>
      <c r="FAF1" s="26">
        <f t="shared" si="63"/>
        <v>4088</v>
      </c>
      <c r="FAG1" s="26">
        <f t="shared" si="63"/>
        <v>4089</v>
      </c>
      <c r="FAH1" s="26">
        <f t="shared" si="63"/>
        <v>4090</v>
      </c>
      <c r="FAI1" s="26">
        <f t="shared" si="63"/>
        <v>4091</v>
      </c>
      <c r="FAJ1" s="26">
        <f t="shared" si="63"/>
        <v>4092</v>
      </c>
      <c r="FAK1" s="26">
        <f t="shared" si="63"/>
        <v>4093</v>
      </c>
      <c r="FAL1" s="26">
        <f t="shared" si="63"/>
        <v>4094</v>
      </c>
      <c r="FAM1" s="26">
        <f t="shared" si="63"/>
        <v>4095</v>
      </c>
      <c r="FAN1" s="26">
        <f t="shared" si="63"/>
        <v>4096</v>
      </c>
      <c r="FAO1" s="26">
        <f t="shared" si="63"/>
        <v>4097</v>
      </c>
      <c r="FAP1" s="26">
        <f t="shared" si="63"/>
        <v>4098</v>
      </c>
      <c r="FAQ1" s="26">
        <f t="shared" ref="FAQ1:FDB1" si="64">FAP1+1</f>
        <v>4099</v>
      </c>
      <c r="FAR1" s="26">
        <f t="shared" si="64"/>
        <v>4100</v>
      </c>
      <c r="FAS1" s="26">
        <f t="shared" si="64"/>
        <v>4101</v>
      </c>
      <c r="FAT1" s="26">
        <f t="shared" si="64"/>
        <v>4102</v>
      </c>
      <c r="FAU1" s="26">
        <f t="shared" si="64"/>
        <v>4103</v>
      </c>
      <c r="FAV1" s="26">
        <f t="shared" si="64"/>
        <v>4104</v>
      </c>
      <c r="FAW1" s="26">
        <f t="shared" si="64"/>
        <v>4105</v>
      </c>
      <c r="FAX1" s="26">
        <f t="shared" si="64"/>
        <v>4106</v>
      </c>
      <c r="FAY1" s="26">
        <f t="shared" si="64"/>
        <v>4107</v>
      </c>
      <c r="FAZ1" s="26">
        <f t="shared" si="64"/>
        <v>4108</v>
      </c>
      <c r="FBA1" s="26">
        <f t="shared" si="64"/>
        <v>4109</v>
      </c>
      <c r="FBB1" s="26">
        <f t="shared" si="64"/>
        <v>4110</v>
      </c>
      <c r="FBC1" s="26">
        <f t="shared" si="64"/>
        <v>4111</v>
      </c>
      <c r="FBD1" s="26">
        <f t="shared" si="64"/>
        <v>4112</v>
      </c>
      <c r="FBE1" s="26">
        <f t="shared" si="64"/>
        <v>4113</v>
      </c>
      <c r="FBF1" s="26">
        <f t="shared" si="64"/>
        <v>4114</v>
      </c>
      <c r="FBG1" s="26">
        <f t="shared" si="64"/>
        <v>4115</v>
      </c>
      <c r="FBH1" s="26">
        <f t="shared" si="64"/>
        <v>4116</v>
      </c>
      <c r="FBI1" s="26">
        <f t="shared" si="64"/>
        <v>4117</v>
      </c>
      <c r="FBJ1" s="26">
        <f t="shared" si="64"/>
        <v>4118</v>
      </c>
      <c r="FBK1" s="26">
        <f t="shared" si="64"/>
        <v>4119</v>
      </c>
      <c r="FBL1" s="26">
        <f t="shared" si="64"/>
        <v>4120</v>
      </c>
      <c r="FBM1" s="26">
        <f t="shared" si="64"/>
        <v>4121</v>
      </c>
      <c r="FBN1" s="26">
        <f t="shared" si="64"/>
        <v>4122</v>
      </c>
      <c r="FBO1" s="26">
        <f t="shared" si="64"/>
        <v>4123</v>
      </c>
      <c r="FBP1" s="26">
        <f t="shared" si="64"/>
        <v>4124</v>
      </c>
      <c r="FBQ1" s="26">
        <f t="shared" si="64"/>
        <v>4125</v>
      </c>
      <c r="FBR1" s="26">
        <f t="shared" si="64"/>
        <v>4126</v>
      </c>
      <c r="FBS1" s="26">
        <f t="shared" si="64"/>
        <v>4127</v>
      </c>
      <c r="FBT1" s="26">
        <f t="shared" si="64"/>
        <v>4128</v>
      </c>
      <c r="FBU1" s="26">
        <f t="shared" si="64"/>
        <v>4129</v>
      </c>
      <c r="FBV1" s="26">
        <f t="shared" si="64"/>
        <v>4130</v>
      </c>
      <c r="FBW1" s="26">
        <f t="shared" si="64"/>
        <v>4131</v>
      </c>
      <c r="FBX1" s="26">
        <f t="shared" si="64"/>
        <v>4132</v>
      </c>
      <c r="FBY1" s="26">
        <f t="shared" si="64"/>
        <v>4133</v>
      </c>
      <c r="FBZ1" s="26">
        <f t="shared" si="64"/>
        <v>4134</v>
      </c>
      <c r="FCA1" s="26">
        <f t="shared" si="64"/>
        <v>4135</v>
      </c>
      <c r="FCB1" s="26">
        <f t="shared" si="64"/>
        <v>4136</v>
      </c>
      <c r="FCC1" s="26">
        <f t="shared" si="64"/>
        <v>4137</v>
      </c>
      <c r="FCD1" s="26">
        <f t="shared" si="64"/>
        <v>4138</v>
      </c>
      <c r="FCE1" s="26">
        <f t="shared" si="64"/>
        <v>4139</v>
      </c>
      <c r="FCF1" s="26">
        <f t="shared" si="64"/>
        <v>4140</v>
      </c>
      <c r="FCG1" s="26">
        <f t="shared" si="64"/>
        <v>4141</v>
      </c>
      <c r="FCH1" s="26">
        <f t="shared" si="64"/>
        <v>4142</v>
      </c>
      <c r="FCI1" s="26">
        <f t="shared" si="64"/>
        <v>4143</v>
      </c>
      <c r="FCJ1" s="26">
        <f t="shared" si="64"/>
        <v>4144</v>
      </c>
      <c r="FCK1" s="26">
        <f t="shared" si="64"/>
        <v>4145</v>
      </c>
      <c r="FCL1" s="26">
        <f t="shared" si="64"/>
        <v>4146</v>
      </c>
      <c r="FCM1" s="26">
        <f t="shared" si="64"/>
        <v>4147</v>
      </c>
      <c r="FCN1" s="26">
        <f t="shared" si="64"/>
        <v>4148</v>
      </c>
      <c r="FCO1" s="26">
        <f t="shared" si="64"/>
        <v>4149</v>
      </c>
      <c r="FCP1" s="26">
        <f t="shared" si="64"/>
        <v>4150</v>
      </c>
      <c r="FCQ1" s="26">
        <f t="shared" si="64"/>
        <v>4151</v>
      </c>
      <c r="FCR1" s="26">
        <f t="shared" si="64"/>
        <v>4152</v>
      </c>
      <c r="FCS1" s="26">
        <f t="shared" si="64"/>
        <v>4153</v>
      </c>
      <c r="FCT1" s="26">
        <f t="shared" si="64"/>
        <v>4154</v>
      </c>
      <c r="FCU1" s="26">
        <f t="shared" si="64"/>
        <v>4155</v>
      </c>
      <c r="FCV1" s="26">
        <f t="shared" si="64"/>
        <v>4156</v>
      </c>
      <c r="FCW1" s="26">
        <f t="shared" si="64"/>
        <v>4157</v>
      </c>
      <c r="FCX1" s="26">
        <f t="shared" si="64"/>
        <v>4158</v>
      </c>
      <c r="FCY1" s="26">
        <f t="shared" si="64"/>
        <v>4159</v>
      </c>
      <c r="FCZ1" s="26">
        <f t="shared" si="64"/>
        <v>4160</v>
      </c>
      <c r="FDA1" s="26">
        <f t="shared" si="64"/>
        <v>4161</v>
      </c>
      <c r="FDB1" s="26">
        <f t="shared" si="64"/>
        <v>4162</v>
      </c>
      <c r="FDC1" s="26">
        <f t="shared" ref="FDC1:FFN1" si="65">FDB1+1</f>
        <v>4163</v>
      </c>
      <c r="FDD1" s="26">
        <f t="shared" si="65"/>
        <v>4164</v>
      </c>
      <c r="FDE1" s="26">
        <f t="shared" si="65"/>
        <v>4165</v>
      </c>
      <c r="FDF1" s="26">
        <f t="shared" si="65"/>
        <v>4166</v>
      </c>
      <c r="FDG1" s="26">
        <f t="shared" si="65"/>
        <v>4167</v>
      </c>
      <c r="FDH1" s="26">
        <f t="shared" si="65"/>
        <v>4168</v>
      </c>
      <c r="FDI1" s="26">
        <f t="shared" si="65"/>
        <v>4169</v>
      </c>
      <c r="FDJ1" s="26">
        <f t="shared" si="65"/>
        <v>4170</v>
      </c>
      <c r="FDK1" s="26">
        <f t="shared" si="65"/>
        <v>4171</v>
      </c>
      <c r="FDL1" s="26">
        <f t="shared" si="65"/>
        <v>4172</v>
      </c>
      <c r="FDM1" s="26">
        <f t="shared" si="65"/>
        <v>4173</v>
      </c>
      <c r="FDN1" s="26">
        <f t="shared" si="65"/>
        <v>4174</v>
      </c>
      <c r="FDO1" s="26">
        <f t="shared" si="65"/>
        <v>4175</v>
      </c>
      <c r="FDP1" s="26">
        <f t="shared" si="65"/>
        <v>4176</v>
      </c>
      <c r="FDQ1" s="26">
        <f t="shared" si="65"/>
        <v>4177</v>
      </c>
      <c r="FDR1" s="26">
        <f t="shared" si="65"/>
        <v>4178</v>
      </c>
      <c r="FDS1" s="26">
        <f t="shared" si="65"/>
        <v>4179</v>
      </c>
      <c r="FDT1" s="26">
        <f t="shared" si="65"/>
        <v>4180</v>
      </c>
      <c r="FDU1" s="26">
        <f t="shared" si="65"/>
        <v>4181</v>
      </c>
      <c r="FDV1" s="26">
        <f t="shared" si="65"/>
        <v>4182</v>
      </c>
      <c r="FDW1" s="26">
        <f t="shared" si="65"/>
        <v>4183</v>
      </c>
      <c r="FDX1" s="26">
        <f t="shared" si="65"/>
        <v>4184</v>
      </c>
      <c r="FDY1" s="26">
        <f t="shared" si="65"/>
        <v>4185</v>
      </c>
      <c r="FDZ1" s="26">
        <f t="shared" si="65"/>
        <v>4186</v>
      </c>
      <c r="FEA1" s="26">
        <f t="shared" si="65"/>
        <v>4187</v>
      </c>
      <c r="FEB1" s="26">
        <f t="shared" si="65"/>
        <v>4188</v>
      </c>
      <c r="FEC1" s="26">
        <f t="shared" si="65"/>
        <v>4189</v>
      </c>
      <c r="FED1" s="26">
        <f t="shared" si="65"/>
        <v>4190</v>
      </c>
      <c r="FEE1" s="26">
        <f t="shared" si="65"/>
        <v>4191</v>
      </c>
      <c r="FEF1" s="26">
        <f t="shared" si="65"/>
        <v>4192</v>
      </c>
      <c r="FEG1" s="26">
        <f t="shared" si="65"/>
        <v>4193</v>
      </c>
      <c r="FEH1" s="26">
        <f t="shared" si="65"/>
        <v>4194</v>
      </c>
      <c r="FEI1" s="26">
        <f t="shared" si="65"/>
        <v>4195</v>
      </c>
      <c r="FEJ1" s="26">
        <f t="shared" si="65"/>
        <v>4196</v>
      </c>
      <c r="FEK1" s="26">
        <f t="shared" si="65"/>
        <v>4197</v>
      </c>
      <c r="FEL1" s="26">
        <f t="shared" si="65"/>
        <v>4198</v>
      </c>
      <c r="FEM1" s="26">
        <f t="shared" si="65"/>
        <v>4199</v>
      </c>
      <c r="FEN1" s="26">
        <f t="shared" si="65"/>
        <v>4200</v>
      </c>
      <c r="FEO1" s="26">
        <f t="shared" si="65"/>
        <v>4201</v>
      </c>
      <c r="FEP1" s="26">
        <f t="shared" si="65"/>
        <v>4202</v>
      </c>
      <c r="FEQ1" s="26">
        <f t="shared" si="65"/>
        <v>4203</v>
      </c>
      <c r="FER1" s="26">
        <f t="shared" si="65"/>
        <v>4204</v>
      </c>
      <c r="FES1" s="26">
        <f t="shared" si="65"/>
        <v>4205</v>
      </c>
      <c r="FET1" s="26">
        <f t="shared" si="65"/>
        <v>4206</v>
      </c>
      <c r="FEU1" s="26">
        <f t="shared" si="65"/>
        <v>4207</v>
      </c>
      <c r="FEV1" s="26">
        <f t="shared" si="65"/>
        <v>4208</v>
      </c>
      <c r="FEW1" s="26">
        <f t="shared" si="65"/>
        <v>4209</v>
      </c>
      <c r="FEX1" s="26">
        <f t="shared" si="65"/>
        <v>4210</v>
      </c>
      <c r="FEY1" s="26">
        <f t="shared" si="65"/>
        <v>4211</v>
      </c>
      <c r="FEZ1" s="26">
        <f t="shared" si="65"/>
        <v>4212</v>
      </c>
      <c r="FFA1" s="26">
        <f t="shared" si="65"/>
        <v>4213</v>
      </c>
      <c r="FFB1" s="26">
        <f t="shared" si="65"/>
        <v>4214</v>
      </c>
      <c r="FFC1" s="26">
        <f t="shared" si="65"/>
        <v>4215</v>
      </c>
      <c r="FFD1" s="26">
        <f t="shared" si="65"/>
        <v>4216</v>
      </c>
      <c r="FFE1" s="26">
        <f t="shared" si="65"/>
        <v>4217</v>
      </c>
      <c r="FFF1" s="26">
        <f t="shared" si="65"/>
        <v>4218</v>
      </c>
      <c r="FFG1" s="26">
        <f t="shared" si="65"/>
        <v>4219</v>
      </c>
      <c r="FFH1" s="26">
        <f t="shared" si="65"/>
        <v>4220</v>
      </c>
      <c r="FFI1" s="26">
        <f t="shared" si="65"/>
        <v>4221</v>
      </c>
      <c r="FFJ1" s="26">
        <f t="shared" si="65"/>
        <v>4222</v>
      </c>
      <c r="FFK1" s="26">
        <f t="shared" si="65"/>
        <v>4223</v>
      </c>
      <c r="FFL1" s="26">
        <f t="shared" si="65"/>
        <v>4224</v>
      </c>
      <c r="FFM1" s="26">
        <f t="shared" si="65"/>
        <v>4225</v>
      </c>
      <c r="FFN1" s="26">
        <f t="shared" si="65"/>
        <v>4226</v>
      </c>
      <c r="FFO1" s="26">
        <f t="shared" ref="FFO1:FHZ1" si="66">FFN1+1</f>
        <v>4227</v>
      </c>
      <c r="FFP1" s="26">
        <f t="shared" si="66"/>
        <v>4228</v>
      </c>
      <c r="FFQ1" s="26">
        <f t="shared" si="66"/>
        <v>4229</v>
      </c>
      <c r="FFR1" s="26">
        <f t="shared" si="66"/>
        <v>4230</v>
      </c>
      <c r="FFS1" s="26">
        <f t="shared" si="66"/>
        <v>4231</v>
      </c>
      <c r="FFT1" s="26">
        <f t="shared" si="66"/>
        <v>4232</v>
      </c>
      <c r="FFU1" s="26">
        <f t="shared" si="66"/>
        <v>4233</v>
      </c>
      <c r="FFV1" s="26">
        <f t="shared" si="66"/>
        <v>4234</v>
      </c>
      <c r="FFW1" s="26">
        <f t="shared" si="66"/>
        <v>4235</v>
      </c>
      <c r="FFX1" s="26">
        <f t="shared" si="66"/>
        <v>4236</v>
      </c>
      <c r="FFY1" s="26">
        <f t="shared" si="66"/>
        <v>4237</v>
      </c>
      <c r="FFZ1" s="26">
        <f t="shared" si="66"/>
        <v>4238</v>
      </c>
      <c r="FGA1" s="26">
        <f t="shared" si="66"/>
        <v>4239</v>
      </c>
      <c r="FGB1" s="26">
        <f t="shared" si="66"/>
        <v>4240</v>
      </c>
      <c r="FGC1" s="26">
        <f t="shared" si="66"/>
        <v>4241</v>
      </c>
      <c r="FGD1" s="26">
        <f t="shared" si="66"/>
        <v>4242</v>
      </c>
      <c r="FGE1" s="26">
        <f t="shared" si="66"/>
        <v>4243</v>
      </c>
      <c r="FGF1" s="26">
        <f t="shared" si="66"/>
        <v>4244</v>
      </c>
      <c r="FGG1" s="26">
        <f t="shared" si="66"/>
        <v>4245</v>
      </c>
      <c r="FGH1" s="26">
        <f t="shared" si="66"/>
        <v>4246</v>
      </c>
      <c r="FGI1" s="26">
        <f t="shared" si="66"/>
        <v>4247</v>
      </c>
      <c r="FGJ1" s="26">
        <f t="shared" si="66"/>
        <v>4248</v>
      </c>
      <c r="FGK1" s="26">
        <f t="shared" si="66"/>
        <v>4249</v>
      </c>
      <c r="FGL1" s="26">
        <f t="shared" si="66"/>
        <v>4250</v>
      </c>
      <c r="FGM1" s="26">
        <f t="shared" si="66"/>
        <v>4251</v>
      </c>
      <c r="FGN1" s="26">
        <f t="shared" si="66"/>
        <v>4252</v>
      </c>
      <c r="FGO1" s="26">
        <f t="shared" si="66"/>
        <v>4253</v>
      </c>
      <c r="FGP1" s="26">
        <f t="shared" si="66"/>
        <v>4254</v>
      </c>
      <c r="FGQ1" s="26">
        <f t="shared" si="66"/>
        <v>4255</v>
      </c>
      <c r="FGR1" s="26">
        <f t="shared" si="66"/>
        <v>4256</v>
      </c>
      <c r="FGS1" s="26">
        <f t="shared" si="66"/>
        <v>4257</v>
      </c>
      <c r="FGT1" s="26">
        <f t="shared" si="66"/>
        <v>4258</v>
      </c>
      <c r="FGU1" s="26">
        <f t="shared" si="66"/>
        <v>4259</v>
      </c>
      <c r="FGV1" s="26">
        <f t="shared" si="66"/>
        <v>4260</v>
      </c>
      <c r="FGW1" s="26">
        <f t="shared" si="66"/>
        <v>4261</v>
      </c>
      <c r="FGX1" s="26">
        <f t="shared" si="66"/>
        <v>4262</v>
      </c>
      <c r="FGY1" s="26">
        <f t="shared" si="66"/>
        <v>4263</v>
      </c>
      <c r="FGZ1" s="26">
        <f t="shared" si="66"/>
        <v>4264</v>
      </c>
      <c r="FHA1" s="26">
        <f t="shared" si="66"/>
        <v>4265</v>
      </c>
      <c r="FHB1" s="26">
        <f t="shared" si="66"/>
        <v>4266</v>
      </c>
      <c r="FHC1" s="26">
        <f t="shared" si="66"/>
        <v>4267</v>
      </c>
      <c r="FHD1" s="26">
        <f t="shared" si="66"/>
        <v>4268</v>
      </c>
      <c r="FHE1" s="26">
        <f t="shared" si="66"/>
        <v>4269</v>
      </c>
      <c r="FHF1" s="26">
        <f t="shared" si="66"/>
        <v>4270</v>
      </c>
      <c r="FHG1" s="26">
        <f t="shared" si="66"/>
        <v>4271</v>
      </c>
      <c r="FHH1" s="26">
        <f t="shared" si="66"/>
        <v>4272</v>
      </c>
      <c r="FHI1" s="26">
        <f t="shared" si="66"/>
        <v>4273</v>
      </c>
      <c r="FHJ1" s="26">
        <f t="shared" si="66"/>
        <v>4274</v>
      </c>
      <c r="FHK1" s="26">
        <f t="shared" si="66"/>
        <v>4275</v>
      </c>
      <c r="FHL1" s="26">
        <f t="shared" si="66"/>
        <v>4276</v>
      </c>
      <c r="FHM1" s="26">
        <f t="shared" si="66"/>
        <v>4277</v>
      </c>
      <c r="FHN1" s="26">
        <f t="shared" si="66"/>
        <v>4278</v>
      </c>
      <c r="FHO1" s="26">
        <f t="shared" si="66"/>
        <v>4279</v>
      </c>
      <c r="FHP1" s="26">
        <f t="shared" si="66"/>
        <v>4280</v>
      </c>
      <c r="FHQ1" s="26">
        <f t="shared" si="66"/>
        <v>4281</v>
      </c>
      <c r="FHR1" s="26">
        <f t="shared" si="66"/>
        <v>4282</v>
      </c>
      <c r="FHS1" s="26">
        <f t="shared" si="66"/>
        <v>4283</v>
      </c>
      <c r="FHT1" s="26">
        <f t="shared" si="66"/>
        <v>4284</v>
      </c>
      <c r="FHU1" s="26">
        <f t="shared" si="66"/>
        <v>4285</v>
      </c>
      <c r="FHV1" s="26">
        <f t="shared" si="66"/>
        <v>4286</v>
      </c>
      <c r="FHW1" s="26">
        <f t="shared" si="66"/>
        <v>4287</v>
      </c>
      <c r="FHX1" s="26">
        <f t="shared" si="66"/>
        <v>4288</v>
      </c>
      <c r="FHY1" s="26">
        <f t="shared" si="66"/>
        <v>4289</v>
      </c>
      <c r="FHZ1" s="26">
        <f t="shared" si="66"/>
        <v>4290</v>
      </c>
      <c r="FIA1" s="26">
        <f t="shared" ref="FIA1:FKL1" si="67">FHZ1+1</f>
        <v>4291</v>
      </c>
      <c r="FIB1" s="26">
        <f t="shared" si="67"/>
        <v>4292</v>
      </c>
      <c r="FIC1" s="26">
        <f t="shared" si="67"/>
        <v>4293</v>
      </c>
      <c r="FID1" s="26">
        <f t="shared" si="67"/>
        <v>4294</v>
      </c>
      <c r="FIE1" s="26">
        <f t="shared" si="67"/>
        <v>4295</v>
      </c>
      <c r="FIF1" s="26">
        <f t="shared" si="67"/>
        <v>4296</v>
      </c>
      <c r="FIG1" s="26">
        <f t="shared" si="67"/>
        <v>4297</v>
      </c>
      <c r="FIH1" s="26">
        <f t="shared" si="67"/>
        <v>4298</v>
      </c>
      <c r="FII1" s="26">
        <f t="shared" si="67"/>
        <v>4299</v>
      </c>
      <c r="FIJ1" s="26">
        <f t="shared" si="67"/>
        <v>4300</v>
      </c>
      <c r="FIK1" s="26">
        <f t="shared" si="67"/>
        <v>4301</v>
      </c>
      <c r="FIL1" s="26">
        <f t="shared" si="67"/>
        <v>4302</v>
      </c>
      <c r="FIM1" s="26">
        <f t="shared" si="67"/>
        <v>4303</v>
      </c>
      <c r="FIN1" s="26">
        <f t="shared" si="67"/>
        <v>4304</v>
      </c>
      <c r="FIO1" s="26">
        <f t="shared" si="67"/>
        <v>4305</v>
      </c>
      <c r="FIP1" s="26">
        <f t="shared" si="67"/>
        <v>4306</v>
      </c>
      <c r="FIQ1" s="26">
        <f t="shared" si="67"/>
        <v>4307</v>
      </c>
      <c r="FIR1" s="26">
        <f t="shared" si="67"/>
        <v>4308</v>
      </c>
      <c r="FIS1" s="26">
        <f t="shared" si="67"/>
        <v>4309</v>
      </c>
      <c r="FIT1" s="26">
        <f t="shared" si="67"/>
        <v>4310</v>
      </c>
      <c r="FIU1" s="26">
        <f t="shared" si="67"/>
        <v>4311</v>
      </c>
      <c r="FIV1" s="26">
        <f t="shared" si="67"/>
        <v>4312</v>
      </c>
      <c r="FIW1" s="26">
        <f t="shared" si="67"/>
        <v>4313</v>
      </c>
      <c r="FIX1" s="26">
        <f t="shared" si="67"/>
        <v>4314</v>
      </c>
      <c r="FIY1" s="26">
        <f t="shared" si="67"/>
        <v>4315</v>
      </c>
      <c r="FIZ1" s="26">
        <f t="shared" si="67"/>
        <v>4316</v>
      </c>
      <c r="FJA1" s="26">
        <f t="shared" si="67"/>
        <v>4317</v>
      </c>
      <c r="FJB1" s="26">
        <f t="shared" si="67"/>
        <v>4318</v>
      </c>
      <c r="FJC1" s="26">
        <f t="shared" si="67"/>
        <v>4319</v>
      </c>
      <c r="FJD1" s="26">
        <f t="shared" si="67"/>
        <v>4320</v>
      </c>
      <c r="FJE1" s="26">
        <f t="shared" si="67"/>
        <v>4321</v>
      </c>
      <c r="FJF1" s="26">
        <f t="shared" si="67"/>
        <v>4322</v>
      </c>
      <c r="FJG1" s="26">
        <f t="shared" si="67"/>
        <v>4323</v>
      </c>
      <c r="FJH1" s="26">
        <f t="shared" si="67"/>
        <v>4324</v>
      </c>
      <c r="FJI1" s="26">
        <f t="shared" si="67"/>
        <v>4325</v>
      </c>
      <c r="FJJ1" s="26">
        <f t="shared" si="67"/>
        <v>4326</v>
      </c>
      <c r="FJK1" s="26">
        <f t="shared" si="67"/>
        <v>4327</v>
      </c>
      <c r="FJL1" s="26">
        <f t="shared" si="67"/>
        <v>4328</v>
      </c>
      <c r="FJM1" s="26">
        <f t="shared" si="67"/>
        <v>4329</v>
      </c>
      <c r="FJN1" s="26">
        <f t="shared" si="67"/>
        <v>4330</v>
      </c>
      <c r="FJO1" s="26">
        <f t="shared" si="67"/>
        <v>4331</v>
      </c>
      <c r="FJP1" s="26">
        <f t="shared" si="67"/>
        <v>4332</v>
      </c>
      <c r="FJQ1" s="26">
        <f t="shared" si="67"/>
        <v>4333</v>
      </c>
      <c r="FJR1" s="26">
        <f t="shared" si="67"/>
        <v>4334</v>
      </c>
      <c r="FJS1" s="26">
        <f t="shared" si="67"/>
        <v>4335</v>
      </c>
      <c r="FJT1" s="26">
        <f t="shared" si="67"/>
        <v>4336</v>
      </c>
      <c r="FJU1" s="26">
        <f t="shared" si="67"/>
        <v>4337</v>
      </c>
      <c r="FJV1" s="26">
        <f t="shared" si="67"/>
        <v>4338</v>
      </c>
      <c r="FJW1" s="26">
        <f t="shared" si="67"/>
        <v>4339</v>
      </c>
      <c r="FJX1" s="26">
        <f t="shared" si="67"/>
        <v>4340</v>
      </c>
      <c r="FJY1" s="26">
        <f t="shared" si="67"/>
        <v>4341</v>
      </c>
      <c r="FJZ1" s="26">
        <f t="shared" si="67"/>
        <v>4342</v>
      </c>
      <c r="FKA1" s="26">
        <f t="shared" si="67"/>
        <v>4343</v>
      </c>
      <c r="FKB1" s="26">
        <f t="shared" si="67"/>
        <v>4344</v>
      </c>
      <c r="FKC1" s="26">
        <f t="shared" si="67"/>
        <v>4345</v>
      </c>
      <c r="FKD1" s="26">
        <f t="shared" si="67"/>
        <v>4346</v>
      </c>
      <c r="FKE1" s="26">
        <f t="shared" si="67"/>
        <v>4347</v>
      </c>
      <c r="FKF1" s="26">
        <f t="shared" si="67"/>
        <v>4348</v>
      </c>
      <c r="FKG1" s="26">
        <f t="shared" si="67"/>
        <v>4349</v>
      </c>
      <c r="FKH1" s="26">
        <f t="shared" si="67"/>
        <v>4350</v>
      </c>
      <c r="FKI1" s="26">
        <f t="shared" si="67"/>
        <v>4351</v>
      </c>
      <c r="FKJ1" s="26">
        <f t="shared" si="67"/>
        <v>4352</v>
      </c>
      <c r="FKK1" s="26">
        <f t="shared" si="67"/>
        <v>4353</v>
      </c>
      <c r="FKL1" s="26">
        <f t="shared" si="67"/>
        <v>4354</v>
      </c>
      <c r="FKM1" s="26">
        <f t="shared" ref="FKM1:FMX1" si="68">FKL1+1</f>
        <v>4355</v>
      </c>
      <c r="FKN1" s="26">
        <f t="shared" si="68"/>
        <v>4356</v>
      </c>
      <c r="FKO1" s="26">
        <f t="shared" si="68"/>
        <v>4357</v>
      </c>
      <c r="FKP1" s="26">
        <f t="shared" si="68"/>
        <v>4358</v>
      </c>
      <c r="FKQ1" s="26">
        <f t="shared" si="68"/>
        <v>4359</v>
      </c>
      <c r="FKR1" s="26">
        <f t="shared" si="68"/>
        <v>4360</v>
      </c>
      <c r="FKS1" s="26">
        <f t="shared" si="68"/>
        <v>4361</v>
      </c>
      <c r="FKT1" s="26">
        <f t="shared" si="68"/>
        <v>4362</v>
      </c>
      <c r="FKU1" s="26">
        <f t="shared" si="68"/>
        <v>4363</v>
      </c>
      <c r="FKV1" s="26">
        <f t="shared" si="68"/>
        <v>4364</v>
      </c>
      <c r="FKW1" s="26">
        <f t="shared" si="68"/>
        <v>4365</v>
      </c>
      <c r="FKX1" s="26">
        <f t="shared" si="68"/>
        <v>4366</v>
      </c>
      <c r="FKY1" s="26">
        <f t="shared" si="68"/>
        <v>4367</v>
      </c>
      <c r="FKZ1" s="26">
        <f t="shared" si="68"/>
        <v>4368</v>
      </c>
      <c r="FLA1" s="26">
        <f t="shared" si="68"/>
        <v>4369</v>
      </c>
      <c r="FLB1" s="26">
        <f t="shared" si="68"/>
        <v>4370</v>
      </c>
      <c r="FLC1" s="26">
        <f t="shared" si="68"/>
        <v>4371</v>
      </c>
      <c r="FLD1" s="26">
        <f t="shared" si="68"/>
        <v>4372</v>
      </c>
      <c r="FLE1" s="26">
        <f t="shared" si="68"/>
        <v>4373</v>
      </c>
      <c r="FLF1" s="26">
        <f t="shared" si="68"/>
        <v>4374</v>
      </c>
      <c r="FLG1" s="26">
        <f t="shared" si="68"/>
        <v>4375</v>
      </c>
      <c r="FLH1" s="26">
        <f t="shared" si="68"/>
        <v>4376</v>
      </c>
      <c r="FLI1" s="26">
        <f t="shared" si="68"/>
        <v>4377</v>
      </c>
      <c r="FLJ1" s="26">
        <f t="shared" si="68"/>
        <v>4378</v>
      </c>
      <c r="FLK1" s="26">
        <f t="shared" si="68"/>
        <v>4379</v>
      </c>
      <c r="FLL1" s="26">
        <f t="shared" si="68"/>
        <v>4380</v>
      </c>
      <c r="FLM1" s="26">
        <f t="shared" si="68"/>
        <v>4381</v>
      </c>
      <c r="FLN1" s="26">
        <f t="shared" si="68"/>
        <v>4382</v>
      </c>
      <c r="FLO1" s="26">
        <f t="shared" si="68"/>
        <v>4383</v>
      </c>
      <c r="FLP1" s="26">
        <f t="shared" si="68"/>
        <v>4384</v>
      </c>
      <c r="FLQ1" s="26">
        <f t="shared" si="68"/>
        <v>4385</v>
      </c>
      <c r="FLR1" s="26">
        <f t="shared" si="68"/>
        <v>4386</v>
      </c>
      <c r="FLS1" s="26">
        <f t="shared" si="68"/>
        <v>4387</v>
      </c>
      <c r="FLT1" s="26">
        <f t="shared" si="68"/>
        <v>4388</v>
      </c>
      <c r="FLU1" s="26">
        <f t="shared" si="68"/>
        <v>4389</v>
      </c>
      <c r="FLV1" s="26">
        <f t="shared" si="68"/>
        <v>4390</v>
      </c>
      <c r="FLW1" s="26">
        <f t="shared" si="68"/>
        <v>4391</v>
      </c>
      <c r="FLX1" s="26">
        <f t="shared" si="68"/>
        <v>4392</v>
      </c>
      <c r="FLY1" s="26">
        <f t="shared" si="68"/>
        <v>4393</v>
      </c>
      <c r="FLZ1" s="26">
        <f t="shared" si="68"/>
        <v>4394</v>
      </c>
      <c r="FMA1" s="26">
        <f t="shared" si="68"/>
        <v>4395</v>
      </c>
      <c r="FMB1" s="26">
        <f t="shared" si="68"/>
        <v>4396</v>
      </c>
      <c r="FMC1" s="26">
        <f t="shared" si="68"/>
        <v>4397</v>
      </c>
      <c r="FMD1" s="26">
        <f t="shared" si="68"/>
        <v>4398</v>
      </c>
      <c r="FME1" s="26">
        <f t="shared" si="68"/>
        <v>4399</v>
      </c>
      <c r="FMF1" s="26">
        <f t="shared" si="68"/>
        <v>4400</v>
      </c>
      <c r="FMG1" s="26">
        <f t="shared" si="68"/>
        <v>4401</v>
      </c>
      <c r="FMH1" s="26">
        <f t="shared" si="68"/>
        <v>4402</v>
      </c>
      <c r="FMI1" s="26">
        <f t="shared" si="68"/>
        <v>4403</v>
      </c>
      <c r="FMJ1" s="26">
        <f t="shared" si="68"/>
        <v>4404</v>
      </c>
      <c r="FMK1" s="26">
        <f t="shared" si="68"/>
        <v>4405</v>
      </c>
      <c r="FML1" s="26">
        <f t="shared" si="68"/>
        <v>4406</v>
      </c>
      <c r="FMM1" s="26">
        <f t="shared" si="68"/>
        <v>4407</v>
      </c>
      <c r="FMN1" s="26">
        <f t="shared" si="68"/>
        <v>4408</v>
      </c>
      <c r="FMO1" s="26">
        <f t="shared" si="68"/>
        <v>4409</v>
      </c>
      <c r="FMP1" s="26">
        <f t="shared" si="68"/>
        <v>4410</v>
      </c>
      <c r="FMQ1" s="26">
        <f t="shared" si="68"/>
        <v>4411</v>
      </c>
      <c r="FMR1" s="26">
        <f t="shared" si="68"/>
        <v>4412</v>
      </c>
      <c r="FMS1" s="26">
        <f t="shared" si="68"/>
        <v>4413</v>
      </c>
      <c r="FMT1" s="26">
        <f t="shared" si="68"/>
        <v>4414</v>
      </c>
      <c r="FMU1" s="26">
        <f t="shared" si="68"/>
        <v>4415</v>
      </c>
      <c r="FMV1" s="26">
        <f t="shared" si="68"/>
        <v>4416</v>
      </c>
      <c r="FMW1" s="26">
        <f t="shared" si="68"/>
        <v>4417</v>
      </c>
      <c r="FMX1" s="26">
        <f t="shared" si="68"/>
        <v>4418</v>
      </c>
      <c r="FMY1" s="26">
        <f t="shared" ref="FMY1:FPJ1" si="69">FMX1+1</f>
        <v>4419</v>
      </c>
      <c r="FMZ1" s="26">
        <f t="shared" si="69"/>
        <v>4420</v>
      </c>
      <c r="FNA1" s="26">
        <f t="shared" si="69"/>
        <v>4421</v>
      </c>
      <c r="FNB1" s="26">
        <f t="shared" si="69"/>
        <v>4422</v>
      </c>
      <c r="FNC1" s="26">
        <f t="shared" si="69"/>
        <v>4423</v>
      </c>
      <c r="FND1" s="26">
        <f t="shared" si="69"/>
        <v>4424</v>
      </c>
      <c r="FNE1" s="26">
        <f t="shared" si="69"/>
        <v>4425</v>
      </c>
      <c r="FNF1" s="26">
        <f t="shared" si="69"/>
        <v>4426</v>
      </c>
      <c r="FNG1" s="26">
        <f t="shared" si="69"/>
        <v>4427</v>
      </c>
      <c r="FNH1" s="26">
        <f t="shared" si="69"/>
        <v>4428</v>
      </c>
      <c r="FNI1" s="26">
        <f t="shared" si="69"/>
        <v>4429</v>
      </c>
      <c r="FNJ1" s="26">
        <f t="shared" si="69"/>
        <v>4430</v>
      </c>
      <c r="FNK1" s="26">
        <f t="shared" si="69"/>
        <v>4431</v>
      </c>
      <c r="FNL1" s="26">
        <f t="shared" si="69"/>
        <v>4432</v>
      </c>
      <c r="FNM1" s="26">
        <f t="shared" si="69"/>
        <v>4433</v>
      </c>
      <c r="FNN1" s="26">
        <f t="shared" si="69"/>
        <v>4434</v>
      </c>
      <c r="FNO1" s="26">
        <f t="shared" si="69"/>
        <v>4435</v>
      </c>
      <c r="FNP1" s="26">
        <f t="shared" si="69"/>
        <v>4436</v>
      </c>
      <c r="FNQ1" s="26">
        <f t="shared" si="69"/>
        <v>4437</v>
      </c>
      <c r="FNR1" s="26">
        <f t="shared" si="69"/>
        <v>4438</v>
      </c>
      <c r="FNS1" s="26">
        <f t="shared" si="69"/>
        <v>4439</v>
      </c>
      <c r="FNT1" s="26">
        <f t="shared" si="69"/>
        <v>4440</v>
      </c>
      <c r="FNU1" s="26">
        <f t="shared" si="69"/>
        <v>4441</v>
      </c>
      <c r="FNV1" s="26">
        <f t="shared" si="69"/>
        <v>4442</v>
      </c>
      <c r="FNW1" s="26">
        <f t="shared" si="69"/>
        <v>4443</v>
      </c>
      <c r="FNX1" s="26">
        <f t="shared" si="69"/>
        <v>4444</v>
      </c>
      <c r="FNY1" s="26">
        <f t="shared" si="69"/>
        <v>4445</v>
      </c>
      <c r="FNZ1" s="26">
        <f t="shared" si="69"/>
        <v>4446</v>
      </c>
      <c r="FOA1" s="26">
        <f t="shared" si="69"/>
        <v>4447</v>
      </c>
      <c r="FOB1" s="26">
        <f t="shared" si="69"/>
        <v>4448</v>
      </c>
      <c r="FOC1" s="26">
        <f t="shared" si="69"/>
        <v>4449</v>
      </c>
      <c r="FOD1" s="26">
        <f t="shared" si="69"/>
        <v>4450</v>
      </c>
      <c r="FOE1" s="26">
        <f t="shared" si="69"/>
        <v>4451</v>
      </c>
      <c r="FOF1" s="26">
        <f t="shared" si="69"/>
        <v>4452</v>
      </c>
      <c r="FOG1" s="26">
        <f t="shared" si="69"/>
        <v>4453</v>
      </c>
      <c r="FOH1" s="26">
        <f t="shared" si="69"/>
        <v>4454</v>
      </c>
      <c r="FOI1" s="26">
        <f t="shared" si="69"/>
        <v>4455</v>
      </c>
      <c r="FOJ1" s="26">
        <f t="shared" si="69"/>
        <v>4456</v>
      </c>
      <c r="FOK1" s="26">
        <f t="shared" si="69"/>
        <v>4457</v>
      </c>
      <c r="FOL1" s="26">
        <f t="shared" si="69"/>
        <v>4458</v>
      </c>
      <c r="FOM1" s="26">
        <f t="shared" si="69"/>
        <v>4459</v>
      </c>
      <c r="FON1" s="26">
        <f t="shared" si="69"/>
        <v>4460</v>
      </c>
      <c r="FOO1" s="26">
        <f t="shared" si="69"/>
        <v>4461</v>
      </c>
      <c r="FOP1" s="26">
        <f t="shared" si="69"/>
        <v>4462</v>
      </c>
      <c r="FOQ1" s="26">
        <f t="shared" si="69"/>
        <v>4463</v>
      </c>
      <c r="FOR1" s="26">
        <f t="shared" si="69"/>
        <v>4464</v>
      </c>
      <c r="FOS1" s="26">
        <f t="shared" si="69"/>
        <v>4465</v>
      </c>
      <c r="FOT1" s="26">
        <f t="shared" si="69"/>
        <v>4466</v>
      </c>
      <c r="FOU1" s="26">
        <f t="shared" si="69"/>
        <v>4467</v>
      </c>
      <c r="FOV1" s="26">
        <f t="shared" si="69"/>
        <v>4468</v>
      </c>
      <c r="FOW1" s="26">
        <f t="shared" si="69"/>
        <v>4469</v>
      </c>
      <c r="FOX1" s="26">
        <f t="shared" si="69"/>
        <v>4470</v>
      </c>
      <c r="FOY1" s="26">
        <f t="shared" si="69"/>
        <v>4471</v>
      </c>
      <c r="FOZ1" s="26">
        <f t="shared" si="69"/>
        <v>4472</v>
      </c>
      <c r="FPA1" s="26">
        <f t="shared" si="69"/>
        <v>4473</v>
      </c>
      <c r="FPB1" s="26">
        <f t="shared" si="69"/>
        <v>4474</v>
      </c>
      <c r="FPC1" s="26">
        <f t="shared" si="69"/>
        <v>4475</v>
      </c>
      <c r="FPD1" s="26">
        <f t="shared" si="69"/>
        <v>4476</v>
      </c>
      <c r="FPE1" s="26">
        <f t="shared" si="69"/>
        <v>4477</v>
      </c>
      <c r="FPF1" s="26">
        <f t="shared" si="69"/>
        <v>4478</v>
      </c>
      <c r="FPG1" s="26">
        <f t="shared" si="69"/>
        <v>4479</v>
      </c>
      <c r="FPH1" s="26">
        <f t="shared" si="69"/>
        <v>4480</v>
      </c>
      <c r="FPI1" s="26">
        <f t="shared" si="69"/>
        <v>4481</v>
      </c>
      <c r="FPJ1" s="26">
        <f t="shared" si="69"/>
        <v>4482</v>
      </c>
      <c r="FPK1" s="26">
        <f t="shared" ref="FPK1:FRV1" si="70">FPJ1+1</f>
        <v>4483</v>
      </c>
      <c r="FPL1" s="26">
        <f t="shared" si="70"/>
        <v>4484</v>
      </c>
      <c r="FPM1" s="26">
        <f t="shared" si="70"/>
        <v>4485</v>
      </c>
      <c r="FPN1" s="26">
        <f t="shared" si="70"/>
        <v>4486</v>
      </c>
      <c r="FPO1" s="26">
        <f t="shared" si="70"/>
        <v>4487</v>
      </c>
      <c r="FPP1" s="26">
        <f t="shared" si="70"/>
        <v>4488</v>
      </c>
      <c r="FPQ1" s="26">
        <f t="shared" si="70"/>
        <v>4489</v>
      </c>
      <c r="FPR1" s="26">
        <f t="shared" si="70"/>
        <v>4490</v>
      </c>
      <c r="FPS1" s="26">
        <f t="shared" si="70"/>
        <v>4491</v>
      </c>
      <c r="FPT1" s="26">
        <f t="shared" si="70"/>
        <v>4492</v>
      </c>
      <c r="FPU1" s="26">
        <f t="shared" si="70"/>
        <v>4493</v>
      </c>
      <c r="FPV1" s="26">
        <f t="shared" si="70"/>
        <v>4494</v>
      </c>
      <c r="FPW1" s="26">
        <f t="shared" si="70"/>
        <v>4495</v>
      </c>
      <c r="FPX1" s="26">
        <f t="shared" si="70"/>
        <v>4496</v>
      </c>
      <c r="FPY1" s="26">
        <f t="shared" si="70"/>
        <v>4497</v>
      </c>
      <c r="FPZ1" s="26">
        <f t="shared" si="70"/>
        <v>4498</v>
      </c>
      <c r="FQA1" s="26">
        <f t="shared" si="70"/>
        <v>4499</v>
      </c>
      <c r="FQB1" s="26">
        <f t="shared" si="70"/>
        <v>4500</v>
      </c>
      <c r="FQC1" s="26">
        <f t="shared" si="70"/>
        <v>4501</v>
      </c>
      <c r="FQD1" s="26">
        <f t="shared" si="70"/>
        <v>4502</v>
      </c>
      <c r="FQE1" s="26">
        <f t="shared" si="70"/>
        <v>4503</v>
      </c>
      <c r="FQF1" s="26">
        <f t="shared" si="70"/>
        <v>4504</v>
      </c>
      <c r="FQG1" s="26">
        <f t="shared" si="70"/>
        <v>4505</v>
      </c>
      <c r="FQH1" s="26">
        <f t="shared" si="70"/>
        <v>4506</v>
      </c>
      <c r="FQI1" s="26">
        <f t="shared" si="70"/>
        <v>4507</v>
      </c>
      <c r="FQJ1" s="26">
        <f t="shared" si="70"/>
        <v>4508</v>
      </c>
      <c r="FQK1" s="26">
        <f t="shared" si="70"/>
        <v>4509</v>
      </c>
      <c r="FQL1" s="26">
        <f t="shared" si="70"/>
        <v>4510</v>
      </c>
      <c r="FQM1" s="26">
        <f t="shared" si="70"/>
        <v>4511</v>
      </c>
      <c r="FQN1" s="26">
        <f t="shared" si="70"/>
        <v>4512</v>
      </c>
      <c r="FQO1" s="26">
        <f t="shared" si="70"/>
        <v>4513</v>
      </c>
      <c r="FQP1" s="26">
        <f t="shared" si="70"/>
        <v>4514</v>
      </c>
      <c r="FQQ1" s="26">
        <f t="shared" si="70"/>
        <v>4515</v>
      </c>
      <c r="FQR1" s="26">
        <f t="shared" si="70"/>
        <v>4516</v>
      </c>
      <c r="FQS1" s="26">
        <f t="shared" si="70"/>
        <v>4517</v>
      </c>
      <c r="FQT1" s="26">
        <f t="shared" si="70"/>
        <v>4518</v>
      </c>
      <c r="FQU1" s="26">
        <f t="shared" si="70"/>
        <v>4519</v>
      </c>
      <c r="FQV1" s="26">
        <f t="shared" si="70"/>
        <v>4520</v>
      </c>
      <c r="FQW1" s="26">
        <f t="shared" si="70"/>
        <v>4521</v>
      </c>
      <c r="FQX1" s="26">
        <f t="shared" si="70"/>
        <v>4522</v>
      </c>
      <c r="FQY1" s="26">
        <f t="shared" si="70"/>
        <v>4523</v>
      </c>
      <c r="FQZ1" s="26">
        <f t="shared" si="70"/>
        <v>4524</v>
      </c>
      <c r="FRA1" s="26">
        <f t="shared" si="70"/>
        <v>4525</v>
      </c>
      <c r="FRB1" s="26">
        <f t="shared" si="70"/>
        <v>4526</v>
      </c>
      <c r="FRC1" s="26">
        <f t="shared" si="70"/>
        <v>4527</v>
      </c>
      <c r="FRD1" s="26">
        <f t="shared" si="70"/>
        <v>4528</v>
      </c>
      <c r="FRE1" s="26">
        <f t="shared" si="70"/>
        <v>4529</v>
      </c>
      <c r="FRF1" s="26">
        <f t="shared" si="70"/>
        <v>4530</v>
      </c>
      <c r="FRG1" s="26">
        <f t="shared" si="70"/>
        <v>4531</v>
      </c>
      <c r="FRH1" s="26">
        <f t="shared" si="70"/>
        <v>4532</v>
      </c>
      <c r="FRI1" s="26">
        <f t="shared" si="70"/>
        <v>4533</v>
      </c>
      <c r="FRJ1" s="26">
        <f t="shared" si="70"/>
        <v>4534</v>
      </c>
      <c r="FRK1" s="26">
        <f t="shared" si="70"/>
        <v>4535</v>
      </c>
      <c r="FRL1" s="26">
        <f t="shared" si="70"/>
        <v>4536</v>
      </c>
      <c r="FRM1" s="26">
        <f t="shared" si="70"/>
        <v>4537</v>
      </c>
      <c r="FRN1" s="26">
        <f t="shared" si="70"/>
        <v>4538</v>
      </c>
      <c r="FRO1" s="26">
        <f t="shared" si="70"/>
        <v>4539</v>
      </c>
      <c r="FRP1" s="26">
        <f t="shared" si="70"/>
        <v>4540</v>
      </c>
      <c r="FRQ1" s="26">
        <f t="shared" si="70"/>
        <v>4541</v>
      </c>
      <c r="FRR1" s="26">
        <f t="shared" si="70"/>
        <v>4542</v>
      </c>
      <c r="FRS1" s="26">
        <f t="shared" si="70"/>
        <v>4543</v>
      </c>
      <c r="FRT1" s="26">
        <f t="shared" si="70"/>
        <v>4544</v>
      </c>
      <c r="FRU1" s="26">
        <f t="shared" si="70"/>
        <v>4545</v>
      </c>
      <c r="FRV1" s="26">
        <f t="shared" si="70"/>
        <v>4546</v>
      </c>
      <c r="FRW1" s="26">
        <f t="shared" ref="FRW1:FUH1" si="71">FRV1+1</f>
        <v>4547</v>
      </c>
      <c r="FRX1" s="26">
        <f t="shared" si="71"/>
        <v>4548</v>
      </c>
      <c r="FRY1" s="26">
        <f t="shared" si="71"/>
        <v>4549</v>
      </c>
      <c r="FRZ1" s="26">
        <f t="shared" si="71"/>
        <v>4550</v>
      </c>
      <c r="FSA1" s="26">
        <f t="shared" si="71"/>
        <v>4551</v>
      </c>
      <c r="FSB1" s="26">
        <f t="shared" si="71"/>
        <v>4552</v>
      </c>
      <c r="FSC1" s="26">
        <f t="shared" si="71"/>
        <v>4553</v>
      </c>
      <c r="FSD1" s="26">
        <f t="shared" si="71"/>
        <v>4554</v>
      </c>
      <c r="FSE1" s="26">
        <f t="shared" si="71"/>
        <v>4555</v>
      </c>
      <c r="FSF1" s="26">
        <f t="shared" si="71"/>
        <v>4556</v>
      </c>
      <c r="FSG1" s="26">
        <f t="shared" si="71"/>
        <v>4557</v>
      </c>
      <c r="FSH1" s="26">
        <f t="shared" si="71"/>
        <v>4558</v>
      </c>
      <c r="FSI1" s="26">
        <f t="shared" si="71"/>
        <v>4559</v>
      </c>
      <c r="FSJ1" s="26">
        <f t="shared" si="71"/>
        <v>4560</v>
      </c>
      <c r="FSK1" s="26">
        <f t="shared" si="71"/>
        <v>4561</v>
      </c>
      <c r="FSL1" s="26">
        <f t="shared" si="71"/>
        <v>4562</v>
      </c>
      <c r="FSM1" s="26">
        <f t="shared" si="71"/>
        <v>4563</v>
      </c>
      <c r="FSN1" s="26">
        <f t="shared" si="71"/>
        <v>4564</v>
      </c>
      <c r="FSO1" s="26">
        <f t="shared" si="71"/>
        <v>4565</v>
      </c>
      <c r="FSP1" s="26">
        <f t="shared" si="71"/>
        <v>4566</v>
      </c>
      <c r="FSQ1" s="26">
        <f t="shared" si="71"/>
        <v>4567</v>
      </c>
      <c r="FSR1" s="26">
        <f t="shared" si="71"/>
        <v>4568</v>
      </c>
      <c r="FSS1" s="26">
        <f t="shared" si="71"/>
        <v>4569</v>
      </c>
      <c r="FST1" s="26">
        <f t="shared" si="71"/>
        <v>4570</v>
      </c>
      <c r="FSU1" s="26">
        <f t="shared" si="71"/>
        <v>4571</v>
      </c>
      <c r="FSV1" s="26">
        <f t="shared" si="71"/>
        <v>4572</v>
      </c>
      <c r="FSW1" s="26">
        <f t="shared" si="71"/>
        <v>4573</v>
      </c>
      <c r="FSX1" s="26">
        <f t="shared" si="71"/>
        <v>4574</v>
      </c>
      <c r="FSY1" s="26">
        <f t="shared" si="71"/>
        <v>4575</v>
      </c>
      <c r="FSZ1" s="26">
        <f t="shared" si="71"/>
        <v>4576</v>
      </c>
      <c r="FTA1" s="26">
        <f t="shared" si="71"/>
        <v>4577</v>
      </c>
      <c r="FTB1" s="26">
        <f t="shared" si="71"/>
        <v>4578</v>
      </c>
      <c r="FTC1" s="26">
        <f t="shared" si="71"/>
        <v>4579</v>
      </c>
      <c r="FTD1" s="26">
        <f t="shared" si="71"/>
        <v>4580</v>
      </c>
      <c r="FTE1" s="26">
        <f t="shared" si="71"/>
        <v>4581</v>
      </c>
      <c r="FTF1" s="26">
        <f t="shared" si="71"/>
        <v>4582</v>
      </c>
      <c r="FTG1" s="26">
        <f t="shared" si="71"/>
        <v>4583</v>
      </c>
      <c r="FTH1" s="26">
        <f t="shared" si="71"/>
        <v>4584</v>
      </c>
      <c r="FTI1" s="26">
        <f t="shared" si="71"/>
        <v>4585</v>
      </c>
      <c r="FTJ1" s="26">
        <f t="shared" si="71"/>
        <v>4586</v>
      </c>
      <c r="FTK1" s="26">
        <f t="shared" si="71"/>
        <v>4587</v>
      </c>
      <c r="FTL1" s="26">
        <f t="shared" si="71"/>
        <v>4588</v>
      </c>
      <c r="FTM1" s="26">
        <f t="shared" si="71"/>
        <v>4589</v>
      </c>
      <c r="FTN1" s="26">
        <f t="shared" si="71"/>
        <v>4590</v>
      </c>
      <c r="FTO1" s="26">
        <f t="shared" si="71"/>
        <v>4591</v>
      </c>
      <c r="FTP1" s="26">
        <f t="shared" si="71"/>
        <v>4592</v>
      </c>
      <c r="FTQ1" s="26">
        <f t="shared" si="71"/>
        <v>4593</v>
      </c>
      <c r="FTR1" s="26">
        <f t="shared" si="71"/>
        <v>4594</v>
      </c>
      <c r="FTS1" s="26">
        <f t="shared" si="71"/>
        <v>4595</v>
      </c>
      <c r="FTT1" s="26">
        <f t="shared" si="71"/>
        <v>4596</v>
      </c>
      <c r="FTU1" s="26">
        <f t="shared" si="71"/>
        <v>4597</v>
      </c>
      <c r="FTV1" s="26">
        <f t="shared" si="71"/>
        <v>4598</v>
      </c>
      <c r="FTW1" s="26">
        <f t="shared" si="71"/>
        <v>4599</v>
      </c>
      <c r="FTX1" s="26">
        <f t="shared" si="71"/>
        <v>4600</v>
      </c>
      <c r="FTY1" s="26">
        <f t="shared" si="71"/>
        <v>4601</v>
      </c>
      <c r="FTZ1" s="26">
        <f t="shared" si="71"/>
        <v>4602</v>
      </c>
      <c r="FUA1" s="26">
        <f t="shared" si="71"/>
        <v>4603</v>
      </c>
      <c r="FUB1" s="26">
        <f t="shared" si="71"/>
        <v>4604</v>
      </c>
      <c r="FUC1" s="26">
        <f t="shared" si="71"/>
        <v>4605</v>
      </c>
      <c r="FUD1" s="26">
        <f t="shared" si="71"/>
        <v>4606</v>
      </c>
      <c r="FUE1" s="26">
        <f t="shared" si="71"/>
        <v>4607</v>
      </c>
      <c r="FUF1" s="26">
        <f t="shared" si="71"/>
        <v>4608</v>
      </c>
      <c r="FUG1" s="26">
        <f t="shared" si="71"/>
        <v>4609</v>
      </c>
      <c r="FUH1" s="26">
        <f t="shared" si="71"/>
        <v>4610</v>
      </c>
      <c r="FUI1" s="26">
        <f t="shared" ref="FUI1:FWT1" si="72">FUH1+1</f>
        <v>4611</v>
      </c>
      <c r="FUJ1" s="26">
        <f t="shared" si="72"/>
        <v>4612</v>
      </c>
      <c r="FUK1" s="26">
        <f t="shared" si="72"/>
        <v>4613</v>
      </c>
      <c r="FUL1" s="26">
        <f t="shared" si="72"/>
        <v>4614</v>
      </c>
      <c r="FUM1" s="26">
        <f t="shared" si="72"/>
        <v>4615</v>
      </c>
      <c r="FUN1" s="26">
        <f t="shared" si="72"/>
        <v>4616</v>
      </c>
      <c r="FUO1" s="26">
        <f t="shared" si="72"/>
        <v>4617</v>
      </c>
      <c r="FUP1" s="26">
        <f t="shared" si="72"/>
        <v>4618</v>
      </c>
      <c r="FUQ1" s="26">
        <f t="shared" si="72"/>
        <v>4619</v>
      </c>
      <c r="FUR1" s="26">
        <f t="shared" si="72"/>
        <v>4620</v>
      </c>
      <c r="FUS1" s="26">
        <f t="shared" si="72"/>
        <v>4621</v>
      </c>
      <c r="FUT1" s="26">
        <f t="shared" si="72"/>
        <v>4622</v>
      </c>
      <c r="FUU1" s="26">
        <f t="shared" si="72"/>
        <v>4623</v>
      </c>
      <c r="FUV1" s="26">
        <f t="shared" si="72"/>
        <v>4624</v>
      </c>
      <c r="FUW1" s="26">
        <f t="shared" si="72"/>
        <v>4625</v>
      </c>
      <c r="FUX1" s="26">
        <f t="shared" si="72"/>
        <v>4626</v>
      </c>
      <c r="FUY1" s="26">
        <f t="shared" si="72"/>
        <v>4627</v>
      </c>
      <c r="FUZ1" s="26">
        <f t="shared" si="72"/>
        <v>4628</v>
      </c>
      <c r="FVA1" s="26">
        <f t="shared" si="72"/>
        <v>4629</v>
      </c>
      <c r="FVB1" s="26">
        <f t="shared" si="72"/>
        <v>4630</v>
      </c>
      <c r="FVC1" s="26">
        <f t="shared" si="72"/>
        <v>4631</v>
      </c>
      <c r="FVD1" s="26">
        <f t="shared" si="72"/>
        <v>4632</v>
      </c>
      <c r="FVE1" s="26">
        <f t="shared" si="72"/>
        <v>4633</v>
      </c>
      <c r="FVF1" s="26">
        <f t="shared" si="72"/>
        <v>4634</v>
      </c>
      <c r="FVG1" s="26">
        <f t="shared" si="72"/>
        <v>4635</v>
      </c>
      <c r="FVH1" s="26">
        <f t="shared" si="72"/>
        <v>4636</v>
      </c>
      <c r="FVI1" s="26">
        <f t="shared" si="72"/>
        <v>4637</v>
      </c>
      <c r="FVJ1" s="26">
        <f t="shared" si="72"/>
        <v>4638</v>
      </c>
      <c r="FVK1" s="26">
        <f t="shared" si="72"/>
        <v>4639</v>
      </c>
      <c r="FVL1" s="26">
        <f t="shared" si="72"/>
        <v>4640</v>
      </c>
      <c r="FVM1" s="26">
        <f t="shared" si="72"/>
        <v>4641</v>
      </c>
      <c r="FVN1" s="26">
        <f t="shared" si="72"/>
        <v>4642</v>
      </c>
      <c r="FVO1" s="26">
        <f t="shared" si="72"/>
        <v>4643</v>
      </c>
      <c r="FVP1" s="26">
        <f t="shared" si="72"/>
        <v>4644</v>
      </c>
      <c r="FVQ1" s="26">
        <f t="shared" si="72"/>
        <v>4645</v>
      </c>
      <c r="FVR1" s="26">
        <f t="shared" si="72"/>
        <v>4646</v>
      </c>
      <c r="FVS1" s="26">
        <f t="shared" si="72"/>
        <v>4647</v>
      </c>
      <c r="FVT1" s="26">
        <f t="shared" si="72"/>
        <v>4648</v>
      </c>
      <c r="FVU1" s="26">
        <f t="shared" si="72"/>
        <v>4649</v>
      </c>
      <c r="FVV1" s="26">
        <f t="shared" si="72"/>
        <v>4650</v>
      </c>
      <c r="FVW1" s="26">
        <f t="shared" si="72"/>
        <v>4651</v>
      </c>
      <c r="FVX1" s="26">
        <f t="shared" si="72"/>
        <v>4652</v>
      </c>
      <c r="FVY1" s="26">
        <f t="shared" si="72"/>
        <v>4653</v>
      </c>
      <c r="FVZ1" s="26">
        <f t="shared" si="72"/>
        <v>4654</v>
      </c>
      <c r="FWA1" s="26">
        <f t="shared" si="72"/>
        <v>4655</v>
      </c>
      <c r="FWB1" s="26">
        <f t="shared" si="72"/>
        <v>4656</v>
      </c>
      <c r="FWC1" s="26">
        <f t="shared" si="72"/>
        <v>4657</v>
      </c>
      <c r="FWD1" s="26">
        <f t="shared" si="72"/>
        <v>4658</v>
      </c>
      <c r="FWE1" s="26">
        <f t="shared" si="72"/>
        <v>4659</v>
      </c>
      <c r="FWF1" s="26">
        <f t="shared" si="72"/>
        <v>4660</v>
      </c>
      <c r="FWG1" s="26">
        <f t="shared" si="72"/>
        <v>4661</v>
      </c>
      <c r="FWH1" s="26">
        <f t="shared" si="72"/>
        <v>4662</v>
      </c>
      <c r="FWI1" s="26">
        <f t="shared" si="72"/>
        <v>4663</v>
      </c>
      <c r="FWJ1" s="26">
        <f t="shared" si="72"/>
        <v>4664</v>
      </c>
      <c r="FWK1" s="26">
        <f t="shared" si="72"/>
        <v>4665</v>
      </c>
      <c r="FWL1" s="26">
        <f t="shared" si="72"/>
        <v>4666</v>
      </c>
      <c r="FWM1" s="26">
        <f t="shared" si="72"/>
        <v>4667</v>
      </c>
      <c r="FWN1" s="26">
        <f t="shared" si="72"/>
        <v>4668</v>
      </c>
      <c r="FWO1" s="26">
        <f t="shared" si="72"/>
        <v>4669</v>
      </c>
      <c r="FWP1" s="26">
        <f t="shared" si="72"/>
        <v>4670</v>
      </c>
      <c r="FWQ1" s="26">
        <f t="shared" si="72"/>
        <v>4671</v>
      </c>
      <c r="FWR1" s="26">
        <f t="shared" si="72"/>
        <v>4672</v>
      </c>
      <c r="FWS1" s="26">
        <f t="shared" si="72"/>
        <v>4673</v>
      </c>
      <c r="FWT1" s="26">
        <f t="shared" si="72"/>
        <v>4674</v>
      </c>
      <c r="FWU1" s="26">
        <f t="shared" ref="FWU1:FZF1" si="73">FWT1+1</f>
        <v>4675</v>
      </c>
      <c r="FWV1" s="26">
        <f t="shared" si="73"/>
        <v>4676</v>
      </c>
      <c r="FWW1" s="26">
        <f t="shared" si="73"/>
        <v>4677</v>
      </c>
      <c r="FWX1" s="26">
        <f t="shared" si="73"/>
        <v>4678</v>
      </c>
      <c r="FWY1" s="26">
        <f t="shared" si="73"/>
        <v>4679</v>
      </c>
      <c r="FWZ1" s="26">
        <f t="shared" si="73"/>
        <v>4680</v>
      </c>
      <c r="FXA1" s="26">
        <f t="shared" si="73"/>
        <v>4681</v>
      </c>
      <c r="FXB1" s="26">
        <f t="shared" si="73"/>
        <v>4682</v>
      </c>
      <c r="FXC1" s="26">
        <f t="shared" si="73"/>
        <v>4683</v>
      </c>
      <c r="FXD1" s="26">
        <f t="shared" si="73"/>
        <v>4684</v>
      </c>
      <c r="FXE1" s="26">
        <f t="shared" si="73"/>
        <v>4685</v>
      </c>
      <c r="FXF1" s="26">
        <f t="shared" si="73"/>
        <v>4686</v>
      </c>
      <c r="FXG1" s="26">
        <f t="shared" si="73"/>
        <v>4687</v>
      </c>
      <c r="FXH1" s="26">
        <f t="shared" si="73"/>
        <v>4688</v>
      </c>
      <c r="FXI1" s="26">
        <f t="shared" si="73"/>
        <v>4689</v>
      </c>
      <c r="FXJ1" s="26">
        <f t="shared" si="73"/>
        <v>4690</v>
      </c>
      <c r="FXK1" s="26">
        <f t="shared" si="73"/>
        <v>4691</v>
      </c>
      <c r="FXL1" s="26">
        <f t="shared" si="73"/>
        <v>4692</v>
      </c>
      <c r="FXM1" s="26">
        <f t="shared" si="73"/>
        <v>4693</v>
      </c>
      <c r="FXN1" s="26">
        <f t="shared" si="73"/>
        <v>4694</v>
      </c>
      <c r="FXO1" s="26">
        <f t="shared" si="73"/>
        <v>4695</v>
      </c>
      <c r="FXP1" s="26">
        <f t="shared" si="73"/>
        <v>4696</v>
      </c>
      <c r="FXQ1" s="26">
        <f t="shared" si="73"/>
        <v>4697</v>
      </c>
      <c r="FXR1" s="26">
        <f t="shared" si="73"/>
        <v>4698</v>
      </c>
      <c r="FXS1" s="26">
        <f t="shared" si="73"/>
        <v>4699</v>
      </c>
      <c r="FXT1" s="26">
        <f t="shared" si="73"/>
        <v>4700</v>
      </c>
      <c r="FXU1" s="26">
        <f t="shared" si="73"/>
        <v>4701</v>
      </c>
      <c r="FXV1" s="26">
        <f t="shared" si="73"/>
        <v>4702</v>
      </c>
      <c r="FXW1" s="26">
        <f t="shared" si="73"/>
        <v>4703</v>
      </c>
      <c r="FXX1" s="26">
        <f t="shared" si="73"/>
        <v>4704</v>
      </c>
      <c r="FXY1" s="26">
        <f t="shared" si="73"/>
        <v>4705</v>
      </c>
      <c r="FXZ1" s="26">
        <f t="shared" si="73"/>
        <v>4706</v>
      </c>
      <c r="FYA1" s="26">
        <f t="shared" si="73"/>
        <v>4707</v>
      </c>
      <c r="FYB1" s="26">
        <f t="shared" si="73"/>
        <v>4708</v>
      </c>
      <c r="FYC1" s="26">
        <f t="shared" si="73"/>
        <v>4709</v>
      </c>
      <c r="FYD1" s="26">
        <f t="shared" si="73"/>
        <v>4710</v>
      </c>
      <c r="FYE1" s="26">
        <f t="shared" si="73"/>
        <v>4711</v>
      </c>
      <c r="FYF1" s="26">
        <f t="shared" si="73"/>
        <v>4712</v>
      </c>
      <c r="FYG1" s="26">
        <f t="shared" si="73"/>
        <v>4713</v>
      </c>
      <c r="FYH1" s="26">
        <f t="shared" si="73"/>
        <v>4714</v>
      </c>
      <c r="FYI1" s="26">
        <f t="shared" si="73"/>
        <v>4715</v>
      </c>
      <c r="FYJ1" s="26">
        <f t="shared" si="73"/>
        <v>4716</v>
      </c>
      <c r="FYK1" s="26">
        <f t="shared" si="73"/>
        <v>4717</v>
      </c>
      <c r="FYL1" s="26">
        <f t="shared" si="73"/>
        <v>4718</v>
      </c>
      <c r="FYM1" s="26">
        <f t="shared" si="73"/>
        <v>4719</v>
      </c>
      <c r="FYN1" s="26">
        <f t="shared" si="73"/>
        <v>4720</v>
      </c>
      <c r="FYO1" s="26">
        <f t="shared" si="73"/>
        <v>4721</v>
      </c>
      <c r="FYP1" s="26">
        <f t="shared" si="73"/>
        <v>4722</v>
      </c>
      <c r="FYQ1" s="26">
        <f t="shared" si="73"/>
        <v>4723</v>
      </c>
      <c r="FYR1" s="26">
        <f t="shared" si="73"/>
        <v>4724</v>
      </c>
      <c r="FYS1" s="26">
        <f t="shared" si="73"/>
        <v>4725</v>
      </c>
      <c r="FYT1" s="26">
        <f t="shared" si="73"/>
        <v>4726</v>
      </c>
      <c r="FYU1" s="26">
        <f t="shared" si="73"/>
        <v>4727</v>
      </c>
      <c r="FYV1" s="26">
        <f t="shared" si="73"/>
        <v>4728</v>
      </c>
      <c r="FYW1" s="26">
        <f t="shared" si="73"/>
        <v>4729</v>
      </c>
      <c r="FYX1" s="26">
        <f t="shared" si="73"/>
        <v>4730</v>
      </c>
      <c r="FYY1" s="26">
        <f t="shared" si="73"/>
        <v>4731</v>
      </c>
      <c r="FYZ1" s="26">
        <f t="shared" si="73"/>
        <v>4732</v>
      </c>
      <c r="FZA1" s="26">
        <f t="shared" si="73"/>
        <v>4733</v>
      </c>
      <c r="FZB1" s="26">
        <f t="shared" si="73"/>
        <v>4734</v>
      </c>
      <c r="FZC1" s="26">
        <f t="shared" si="73"/>
        <v>4735</v>
      </c>
      <c r="FZD1" s="26">
        <f t="shared" si="73"/>
        <v>4736</v>
      </c>
      <c r="FZE1" s="26">
        <f t="shared" si="73"/>
        <v>4737</v>
      </c>
      <c r="FZF1" s="26">
        <f t="shared" si="73"/>
        <v>4738</v>
      </c>
      <c r="FZG1" s="26">
        <f t="shared" ref="FZG1:GBR1" si="74">FZF1+1</f>
        <v>4739</v>
      </c>
      <c r="FZH1" s="26">
        <f t="shared" si="74"/>
        <v>4740</v>
      </c>
      <c r="FZI1" s="26">
        <f t="shared" si="74"/>
        <v>4741</v>
      </c>
      <c r="FZJ1" s="26">
        <f t="shared" si="74"/>
        <v>4742</v>
      </c>
      <c r="FZK1" s="26">
        <f t="shared" si="74"/>
        <v>4743</v>
      </c>
      <c r="FZL1" s="26">
        <f t="shared" si="74"/>
        <v>4744</v>
      </c>
      <c r="FZM1" s="26">
        <f t="shared" si="74"/>
        <v>4745</v>
      </c>
      <c r="FZN1" s="26">
        <f t="shared" si="74"/>
        <v>4746</v>
      </c>
      <c r="FZO1" s="26">
        <f t="shared" si="74"/>
        <v>4747</v>
      </c>
      <c r="FZP1" s="26">
        <f t="shared" si="74"/>
        <v>4748</v>
      </c>
      <c r="FZQ1" s="26">
        <f t="shared" si="74"/>
        <v>4749</v>
      </c>
      <c r="FZR1" s="26">
        <f t="shared" si="74"/>
        <v>4750</v>
      </c>
      <c r="FZS1" s="26">
        <f t="shared" si="74"/>
        <v>4751</v>
      </c>
      <c r="FZT1" s="26">
        <f t="shared" si="74"/>
        <v>4752</v>
      </c>
      <c r="FZU1" s="26">
        <f t="shared" si="74"/>
        <v>4753</v>
      </c>
      <c r="FZV1" s="26">
        <f t="shared" si="74"/>
        <v>4754</v>
      </c>
      <c r="FZW1" s="26">
        <f t="shared" si="74"/>
        <v>4755</v>
      </c>
      <c r="FZX1" s="26">
        <f t="shared" si="74"/>
        <v>4756</v>
      </c>
      <c r="FZY1" s="26">
        <f t="shared" si="74"/>
        <v>4757</v>
      </c>
      <c r="FZZ1" s="26">
        <f t="shared" si="74"/>
        <v>4758</v>
      </c>
      <c r="GAA1" s="26">
        <f t="shared" si="74"/>
        <v>4759</v>
      </c>
      <c r="GAB1" s="26">
        <f t="shared" si="74"/>
        <v>4760</v>
      </c>
      <c r="GAC1" s="26">
        <f t="shared" si="74"/>
        <v>4761</v>
      </c>
      <c r="GAD1" s="26">
        <f t="shared" si="74"/>
        <v>4762</v>
      </c>
      <c r="GAE1" s="26">
        <f t="shared" si="74"/>
        <v>4763</v>
      </c>
      <c r="GAF1" s="26">
        <f t="shared" si="74"/>
        <v>4764</v>
      </c>
      <c r="GAG1" s="26">
        <f t="shared" si="74"/>
        <v>4765</v>
      </c>
      <c r="GAH1" s="26">
        <f t="shared" si="74"/>
        <v>4766</v>
      </c>
      <c r="GAI1" s="26">
        <f t="shared" si="74"/>
        <v>4767</v>
      </c>
      <c r="GAJ1" s="26">
        <f t="shared" si="74"/>
        <v>4768</v>
      </c>
      <c r="GAK1" s="26">
        <f t="shared" si="74"/>
        <v>4769</v>
      </c>
      <c r="GAL1" s="26">
        <f t="shared" si="74"/>
        <v>4770</v>
      </c>
      <c r="GAM1" s="26">
        <f t="shared" si="74"/>
        <v>4771</v>
      </c>
      <c r="GAN1" s="26">
        <f t="shared" si="74"/>
        <v>4772</v>
      </c>
      <c r="GAO1" s="26">
        <f t="shared" si="74"/>
        <v>4773</v>
      </c>
      <c r="GAP1" s="26">
        <f t="shared" si="74"/>
        <v>4774</v>
      </c>
      <c r="GAQ1" s="26">
        <f t="shared" si="74"/>
        <v>4775</v>
      </c>
      <c r="GAR1" s="26">
        <f t="shared" si="74"/>
        <v>4776</v>
      </c>
      <c r="GAS1" s="26">
        <f t="shared" si="74"/>
        <v>4777</v>
      </c>
      <c r="GAT1" s="26">
        <f t="shared" si="74"/>
        <v>4778</v>
      </c>
      <c r="GAU1" s="26">
        <f t="shared" si="74"/>
        <v>4779</v>
      </c>
      <c r="GAV1" s="26">
        <f t="shared" si="74"/>
        <v>4780</v>
      </c>
      <c r="GAW1" s="26">
        <f t="shared" si="74"/>
        <v>4781</v>
      </c>
      <c r="GAX1" s="26">
        <f t="shared" si="74"/>
        <v>4782</v>
      </c>
      <c r="GAY1" s="26">
        <f t="shared" si="74"/>
        <v>4783</v>
      </c>
      <c r="GAZ1" s="26">
        <f t="shared" si="74"/>
        <v>4784</v>
      </c>
      <c r="GBA1" s="26">
        <f t="shared" si="74"/>
        <v>4785</v>
      </c>
      <c r="GBB1" s="26">
        <f t="shared" si="74"/>
        <v>4786</v>
      </c>
      <c r="GBC1" s="26">
        <f t="shared" si="74"/>
        <v>4787</v>
      </c>
      <c r="GBD1" s="26">
        <f t="shared" si="74"/>
        <v>4788</v>
      </c>
      <c r="GBE1" s="26">
        <f t="shared" si="74"/>
        <v>4789</v>
      </c>
      <c r="GBF1" s="26">
        <f t="shared" si="74"/>
        <v>4790</v>
      </c>
      <c r="GBG1" s="26">
        <f t="shared" si="74"/>
        <v>4791</v>
      </c>
      <c r="GBH1" s="26">
        <f t="shared" si="74"/>
        <v>4792</v>
      </c>
      <c r="GBI1" s="26">
        <f t="shared" si="74"/>
        <v>4793</v>
      </c>
      <c r="GBJ1" s="26">
        <f t="shared" si="74"/>
        <v>4794</v>
      </c>
      <c r="GBK1" s="26">
        <f t="shared" si="74"/>
        <v>4795</v>
      </c>
      <c r="GBL1" s="26">
        <f t="shared" si="74"/>
        <v>4796</v>
      </c>
      <c r="GBM1" s="26">
        <f t="shared" si="74"/>
        <v>4797</v>
      </c>
      <c r="GBN1" s="26">
        <f t="shared" si="74"/>
        <v>4798</v>
      </c>
      <c r="GBO1" s="26">
        <f t="shared" si="74"/>
        <v>4799</v>
      </c>
      <c r="GBP1" s="26">
        <f t="shared" si="74"/>
        <v>4800</v>
      </c>
      <c r="GBQ1" s="26">
        <f t="shared" si="74"/>
        <v>4801</v>
      </c>
      <c r="GBR1" s="26">
        <f t="shared" si="74"/>
        <v>4802</v>
      </c>
      <c r="GBS1" s="26">
        <f t="shared" ref="GBS1:GED1" si="75">GBR1+1</f>
        <v>4803</v>
      </c>
      <c r="GBT1" s="26">
        <f t="shared" si="75"/>
        <v>4804</v>
      </c>
      <c r="GBU1" s="26">
        <f t="shared" si="75"/>
        <v>4805</v>
      </c>
      <c r="GBV1" s="26">
        <f t="shared" si="75"/>
        <v>4806</v>
      </c>
      <c r="GBW1" s="26">
        <f t="shared" si="75"/>
        <v>4807</v>
      </c>
      <c r="GBX1" s="26">
        <f t="shared" si="75"/>
        <v>4808</v>
      </c>
      <c r="GBY1" s="26">
        <f t="shared" si="75"/>
        <v>4809</v>
      </c>
      <c r="GBZ1" s="26">
        <f t="shared" si="75"/>
        <v>4810</v>
      </c>
      <c r="GCA1" s="26">
        <f t="shared" si="75"/>
        <v>4811</v>
      </c>
      <c r="GCB1" s="26">
        <f t="shared" si="75"/>
        <v>4812</v>
      </c>
      <c r="GCC1" s="26">
        <f t="shared" si="75"/>
        <v>4813</v>
      </c>
      <c r="GCD1" s="26">
        <f t="shared" si="75"/>
        <v>4814</v>
      </c>
      <c r="GCE1" s="26">
        <f t="shared" si="75"/>
        <v>4815</v>
      </c>
      <c r="GCF1" s="26">
        <f t="shared" si="75"/>
        <v>4816</v>
      </c>
      <c r="GCG1" s="26">
        <f t="shared" si="75"/>
        <v>4817</v>
      </c>
      <c r="GCH1" s="26">
        <f t="shared" si="75"/>
        <v>4818</v>
      </c>
      <c r="GCI1" s="26">
        <f t="shared" si="75"/>
        <v>4819</v>
      </c>
      <c r="GCJ1" s="26">
        <f t="shared" si="75"/>
        <v>4820</v>
      </c>
      <c r="GCK1" s="26">
        <f t="shared" si="75"/>
        <v>4821</v>
      </c>
      <c r="GCL1" s="26">
        <f t="shared" si="75"/>
        <v>4822</v>
      </c>
      <c r="GCM1" s="26">
        <f t="shared" si="75"/>
        <v>4823</v>
      </c>
      <c r="GCN1" s="26">
        <f t="shared" si="75"/>
        <v>4824</v>
      </c>
      <c r="GCO1" s="26">
        <f t="shared" si="75"/>
        <v>4825</v>
      </c>
      <c r="GCP1" s="26">
        <f t="shared" si="75"/>
        <v>4826</v>
      </c>
      <c r="GCQ1" s="26">
        <f t="shared" si="75"/>
        <v>4827</v>
      </c>
      <c r="GCR1" s="26">
        <f t="shared" si="75"/>
        <v>4828</v>
      </c>
      <c r="GCS1" s="26">
        <f t="shared" si="75"/>
        <v>4829</v>
      </c>
      <c r="GCT1" s="26">
        <f t="shared" si="75"/>
        <v>4830</v>
      </c>
      <c r="GCU1" s="26">
        <f t="shared" si="75"/>
        <v>4831</v>
      </c>
      <c r="GCV1" s="26">
        <f t="shared" si="75"/>
        <v>4832</v>
      </c>
      <c r="GCW1" s="26">
        <f t="shared" si="75"/>
        <v>4833</v>
      </c>
      <c r="GCX1" s="26">
        <f t="shared" si="75"/>
        <v>4834</v>
      </c>
      <c r="GCY1" s="26">
        <f t="shared" si="75"/>
        <v>4835</v>
      </c>
      <c r="GCZ1" s="26">
        <f t="shared" si="75"/>
        <v>4836</v>
      </c>
      <c r="GDA1" s="26">
        <f t="shared" si="75"/>
        <v>4837</v>
      </c>
      <c r="GDB1" s="26">
        <f t="shared" si="75"/>
        <v>4838</v>
      </c>
      <c r="GDC1" s="26">
        <f t="shared" si="75"/>
        <v>4839</v>
      </c>
      <c r="GDD1" s="26">
        <f t="shared" si="75"/>
        <v>4840</v>
      </c>
      <c r="GDE1" s="26">
        <f t="shared" si="75"/>
        <v>4841</v>
      </c>
      <c r="GDF1" s="26">
        <f t="shared" si="75"/>
        <v>4842</v>
      </c>
      <c r="GDG1" s="26">
        <f t="shared" si="75"/>
        <v>4843</v>
      </c>
      <c r="GDH1" s="26">
        <f t="shared" si="75"/>
        <v>4844</v>
      </c>
      <c r="GDI1" s="26">
        <f t="shared" si="75"/>
        <v>4845</v>
      </c>
      <c r="GDJ1" s="26">
        <f t="shared" si="75"/>
        <v>4846</v>
      </c>
      <c r="GDK1" s="26">
        <f t="shared" si="75"/>
        <v>4847</v>
      </c>
      <c r="GDL1" s="26">
        <f t="shared" si="75"/>
        <v>4848</v>
      </c>
      <c r="GDM1" s="26">
        <f t="shared" si="75"/>
        <v>4849</v>
      </c>
      <c r="GDN1" s="26">
        <f t="shared" si="75"/>
        <v>4850</v>
      </c>
      <c r="GDO1" s="26">
        <f t="shared" si="75"/>
        <v>4851</v>
      </c>
      <c r="GDP1" s="26">
        <f t="shared" si="75"/>
        <v>4852</v>
      </c>
      <c r="GDQ1" s="26">
        <f t="shared" si="75"/>
        <v>4853</v>
      </c>
      <c r="GDR1" s="26">
        <f t="shared" si="75"/>
        <v>4854</v>
      </c>
      <c r="GDS1" s="26">
        <f t="shared" si="75"/>
        <v>4855</v>
      </c>
      <c r="GDT1" s="26">
        <f t="shared" si="75"/>
        <v>4856</v>
      </c>
      <c r="GDU1" s="26">
        <f t="shared" si="75"/>
        <v>4857</v>
      </c>
      <c r="GDV1" s="26">
        <f t="shared" si="75"/>
        <v>4858</v>
      </c>
      <c r="GDW1" s="26">
        <f t="shared" si="75"/>
        <v>4859</v>
      </c>
      <c r="GDX1" s="26">
        <f t="shared" si="75"/>
        <v>4860</v>
      </c>
      <c r="GDY1" s="26">
        <f t="shared" si="75"/>
        <v>4861</v>
      </c>
      <c r="GDZ1" s="26">
        <f t="shared" si="75"/>
        <v>4862</v>
      </c>
      <c r="GEA1" s="26">
        <f t="shared" si="75"/>
        <v>4863</v>
      </c>
      <c r="GEB1" s="26">
        <f t="shared" si="75"/>
        <v>4864</v>
      </c>
      <c r="GEC1" s="26">
        <f t="shared" si="75"/>
        <v>4865</v>
      </c>
      <c r="GED1" s="26">
        <f t="shared" si="75"/>
        <v>4866</v>
      </c>
      <c r="GEE1" s="26">
        <f t="shared" ref="GEE1:GGP1" si="76">GED1+1</f>
        <v>4867</v>
      </c>
      <c r="GEF1" s="26">
        <f t="shared" si="76"/>
        <v>4868</v>
      </c>
      <c r="GEG1" s="26">
        <f t="shared" si="76"/>
        <v>4869</v>
      </c>
      <c r="GEH1" s="26">
        <f t="shared" si="76"/>
        <v>4870</v>
      </c>
      <c r="GEI1" s="26">
        <f t="shared" si="76"/>
        <v>4871</v>
      </c>
      <c r="GEJ1" s="26">
        <f t="shared" si="76"/>
        <v>4872</v>
      </c>
      <c r="GEK1" s="26">
        <f t="shared" si="76"/>
        <v>4873</v>
      </c>
      <c r="GEL1" s="26">
        <f t="shared" si="76"/>
        <v>4874</v>
      </c>
      <c r="GEM1" s="26">
        <f t="shared" si="76"/>
        <v>4875</v>
      </c>
      <c r="GEN1" s="26">
        <f t="shared" si="76"/>
        <v>4876</v>
      </c>
      <c r="GEO1" s="26">
        <f t="shared" si="76"/>
        <v>4877</v>
      </c>
      <c r="GEP1" s="26">
        <f t="shared" si="76"/>
        <v>4878</v>
      </c>
      <c r="GEQ1" s="26">
        <f t="shared" si="76"/>
        <v>4879</v>
      </c>
      <c r="GER1" s="26">
        <f t="shared" si="76"/>
        <v>4880</v>
      </c>
      <c r="GES1" s="26">
        <f t="shared" si="76"/>
        <v>4881</v>
      </c>
      <c r="GET1" s="26">
        <f t="shared" si="76"/>
        <v>4882</v>
      </c>
      <c r="GEU1" s="26">
        <f t="shared" si="76"/>
        <v>4883</v>
      </c>
      <c r="GEV1" s="26">
        <f t="shared" si="76"/>
        <v>4884</v>
      </c>
      <c r="GEW1" s="26">
        <f t="shared" si="76"/>
        <v>4885</v>
      </c>
      <c r="GEX1" s="26">
        <f t="shared" si="76"/>
        <v>4886</v>
      </c>
      <c r="GEY1" s="26">
        <f t="shared" si="76"/>
        <v>4887</v>
      </c>
      <c r="GEZ1" s="26">
        <f t="shared" si="76"/>
        <v>4888</v>
      </c>
      <c r="GFA1" s="26">
        <f t="shared" si="76"/>
        <v>4889</v>
      </c>
      <c r="GFB1" s="26">
        <f t="shared" si="76"/>
        <v>4890</v>
      </c>
      <c r="GFC1" s="26">
        <f t="shared" si="76"/>
        <v>4891</v>
      </c>
      <c r="GFD1" s="26">
        <f t="shared" si="76"/>
        <v>4892</v>
      </c>
      <c r="GFE1" s="26">
        <f t="shared" si="76"/>
        <v>4893</v>
      </c>
      <c r="GFF1" s="26">
        <f t="shared" si="76"/>
        <v>4894</v>
      </c>
      <c r="GFG1" s="26">
        <f t="shared" si="76"/>
        <v>4895</v>
      </c>
      <c r="GFH1" s="26">
        <f t="shared" si="76"/>
        <v>4896</v>
      </c>
      <c r="GFI1" s="26">
        <f t="shared" si="76"/>
        <v>4897</v>
      </c>
      <c r="GFJ1" s="26">
        <f t="shared" si="76"/>
        <v>4898</v>
      </c>
      <c r="GFK1" s="26">
        <f t="shared" si="76"/>
        <v>4899</v>
      </c>
      <c r="GFL1" s="26">
        <f t="shared" si="76"/>
        <v>4900</v>
      </c>
      <c r="GFM1" s="26">
        <f t="shared" si="76"/>
        <v>4901</v>
      </c>
      <c r="GFN1" s="26">
        <f t="shared" si="76"/>
        <v>4902</v>
      </c>
      <c r="GFO1" s="26">
        <f t="shared" si="76"/>
        <v>4903</v>
      </c>
      <c r="GFP1" s="26">
        <f t="shared" si="76"/>
        <v>4904</v>
      </c>
      <c r="GFQ1" s="26">
        <f t="shared" si="76"/>
        <v>4905</v>
      </c>
      <c r="GFR1" s="26">
        <f t="shared" si="76"/>
        <v>4906</v>
      </c>
      <c r="GFS1" s="26">
        <f t="shared" si="76"/>
        <v>4907</v>
      </c>
      <c r="GFT1" s="26">
        <f t="shared" si="76"/>
        <v>4908</v>
      </c>
      <c r="GFU1" s="26">
        <f t="shared" si="76"/>
        <v>4909</v>
      </c>
      <c r="GFV1" s="26">
        <f t="shared" si="76"/>
        <v>4910</v>
      </c>
      <c r="GFW1" s="26">
        <f t="shared" si="76"/>
        <v>4911</v>
      </c>
      <c r="GFX1" s="26">
        <f t="shared" si="76"/>
        <v>4912</v>
      </c>
      <c r="GFY1" s="26">
        <f t="shared" si="76"/>
        <v>4913</v>
      </c>
      <c r="GFZ1" s="26">
        <f t="shared" si="76"/>
        <v>4914</v>
      </c>
      <c r="GGA1" s="26">
        <f t="shared" si="76"/>
        <v>4915</v>
      </c>
      <c r="GGB1" s="26">
        <f t="shared" si="76"/>
        <v>4916</v>
      </c>
      <c r="GGC1" s="26">
        <f t="shared" si="76"/>
        <v>4917</v>
      </c>
      <c r="GGD1" s="26">
        <f t="shared" si="76"/>
        <v>4918</v>
      </c>
      <c r="GGE1" s="26">
        <f t="shared" si="76"/>
        <v>4919</v>
      </c>
      <c r="GGF1" s="26">
        <f t="shared" si="76"/>
        <v>4920</v>
      </c>
      <c r="GGG1" s="26">
        <f t="shared" si="76"/>
        <v>4921</v>
      </c>
      <c r="GGH1" s="26">
        <f t="shared" si="76"/>
        <v>4922</v>
      </c>
      <c r="GGI1" s="26">
        <f t="shared" si="76"/>
        <v>4923</v>
      </c>
      <c r="GGJ1" s="26">
        <f t="shared" si="76"/>
        <v>4924</v>
      </c>
      <c r="GGK1" s="26">
        <f t="shared" si="76"/>
        <v>4925</v>
      </c>
      <c r="GGL1" s="26">
        <f t="shared" si="76"/>
        <v>4926</v>
      </c>
      <c r="GGM1" s="26">
        <f t="shared" si="76"/>
        <v>4927</v>
      </c>
      <c r="GGN1" s="26">
        <f t="shared" si="76"/>
        <v>4928</v>
      </c>
      <c r="GGO1" s="26">
        <f t="shared" si="76"/>
        <v>4929</v>
      </c>
      <c r="GGP1" s="26">
        <f t="shared" si="76"/>
        <v>4930</v>
      </c>
      <c r="GGQ1" s="26">
        <f t="shared" ref="GGQ1:GJB1" si="77">GGP1+1</f>
        <v>4931</v>
      </c>
      <c r="GGR1" s="26">
        <f t="shared" si="77"/>
        <v>4932</v>
      </c>
      <c r="GGS1" s="26">
        <f t="shared" si="77"/>
        <v>4933</v>
      </c>
      <c r="GGT1" s="26">
        <f t="shared" si="77"/>
        <v>4934</v>
      </c>
      <c r="GGU1" s="26">
        <f t="shared" si="77"/>
        <v>4935</v>
      </c>
      <c r="GGV1" s="26">
        <f t="shared" si="77"/>
        <v>4936</v>
      </c>
      <c r="GGW1" s="26">
        <f t="shared" si="77"/>
        <v>4937</v>
      </c>
      <c r="GGX1" s="26">
        <f t="shared" si="77"/>
        <v>4938</v>
      </c>
      <c r="GGY1" s="26">
        <f t="shared" si="77"/>
        <v>4939</v>
      </c>
      <c r="GGZ1" s="26">
        <f t="shared" si="77"/>
        <v>4940</v>
      </c>
      <c r="GHA1" s="26">
        <f t="shared" si="77"/>
        <v>4941</v>
      </c>
      <c r="GHB1" s="26">
        <f t="shared" si="77"/>
        <v>4942</v>
      </c>
      <c r="GHC1" s="26">
        <f t="shared" si="77"/>
        <v>4943</v>
      </c>
      <c r="GHD1" s="26">
        <f t="shared" si="77"/>
        <v>4944</v>
      </c>
      <c r="GHE1" s="26">
        <f t="shared" si="77"/>
        <v>4945</v>
      </c>
      <c r="GHF1" s="26">
        <f t="shared" si="77"/>
        <v>4946</v>
      </c>
      <c r="GHG1" s="26">
        <f t="shared" si="77"/>
        <v>4947</v>
      </c>
      <c r="GHH1" s="26">
        <f t="shared" si="77"/>
        <v>4948</v>
      </c>
      <c r="GHI1" s="26">
        <f t="shared" si="77"/>
        <v>4949</v>
      </c>
      <c r="GHJ1" s="26">
        <f t="shared" si="77"/>
        <v>4950</v>
      </c>
      <c r="GHK1" s="26">
        <f t="shared" si="77"/>
        <v>4951</v>
      </c>
      <c r="GHL1" s="26">
        <f t="shared" si="77"/>
        <v>4952</v>
      </c>
      <c r="GHM1" s="26">
        <f t="shared" si="77"/>
        <v>4953</v>
      </c>
      <c r="GHN1" s="26">
        <f t="shared" si="77"/>
        <v>4954</v>
      </c>
      <c r="GHO1" s="26">
        <f t="shared" si="77"/>
        <v>4955</v>
      </c>
      <c r="GHP1" s="26">
        <f t="shared" si="77"/>
        <v>4956</v>
      </c>
      <c r="GHQ1" s="26">
        <f t="shared" si="77"/>
        <v>4957</v>
      </c>
      <c r="GHR1" s="26">
        <f t="shared" si="77"/>
        <v>4958</v>
      </c>
      <c r="GHS1" s="26">
        <f t="shared" si="77"/>
        <v>4959</v>
      </c>
      <c r="GHT1" s="26">
        <f t="shared" si="77"/>
        <v>4960</v>
      </c>
      <c r="GHU1" s="26">
        <f t="shared" si="77"/>
        <v>4961</v>
      </c>
      <c r="GHV1" s="26">
        <f t="shared" si="77"/>
        <v>4962</v>
      </c>
      <c r="GHW1" s="26">
        <f t="shared" si="77"/>
        <v>4963</v>
      </c>
      <c r="GHX1" s="26">
        <f t="shared" si="77"/>
        <v>4964</v>
      </c>
      <c r="GHY1" s="26">
        <f t="shared" si="77"/>
        <v>4965</v>
      </c>
      <c r="GHZ1" s="26">
        <f t="shared" si="77"/>
        <v>4966</v>
      </c>
      <c r="GIA1" s="26">
        <f t="shared" si="77"/>
        <v>4967</v>
      </c>
      <c r="GIB1" s="26">
        <f t="shared" si="77"/>
        <v>4968</v>
      </c>
      <c r="GIC1" s="26">
        <f t="shared" si="77"/>
        <v>4969</v>
      </c>
      <c r="GID1" s="26">
        <f t="shared" si="77"/>
        <v>4970</v>
      </c>
      <c r="GIE1" s="26">
        <f t="shared" si="77"/>
        <v>4971</v>
      </c>
      <c r="GIF1" s="26">
        <f t="shared" si="77"/>
        <v>4972</v>
      </c>
      <c r="GIG1" s="26">
        <f t="shared" si="77"/>
        <v>4973</v>
      </c>
      <c r="GIH1" s="26">
        <f t="shared" si="77"/>
        <v>4974</v>
      </c>
      <c r="GII1" s="26">
        <f t="shared" si="77"/>
        <v>4975</v>
      </c>
      <c r="GIJ1" s="26">
        <f t="shared" si="77"/>
        <v>4976</v>
      </c>
      <c r="GIK1" s="26">
        <f t="shared" si="77"/>
        <v>4977</v>
      </c>
      <c r="GIL1" s="26">
        <f t="shared" si="77"/>
        <v>4978</v>
      </c>
      <c r="GIM1" s="26">
        <f t="shared" si="77"/>
        <v>4979</v>
      </c>
      <c r="GIN1" s="26">
        <f t="shared" si="77"/>
        <v>4980</v>
      </c>
      <c r="GIO1" s="26">
        <f t="shared" si="77"/>
        <v>4981</v>
      </c>
      <c r="GIP1" s="26">
        <f t="shared" si="77"/>
        <v>4982</v>
      </c>
      <c r="GIQ1" s="26">
        <f t="shared" si="77"/>
        <v>4983</v>
      </c>
      <c r="GIR1" s="26">
        <f t="shared" si="77"/>
        <v>4984</v>
      </c>
      <c r="GIS1" s="26">
        <f t="shared" si="77"/>
        <v>4985</v>
      </c>
      <c r="GIT1" s="26">
        <f t="shared" si="77"/>
        <v>4986</v>
      </c>
      <c r="GIU1" s="26">
        <f t="shared" si="77"/>
        <v>4987</v>
      </c>
      <c r="GIV1" s="26">
        <f t="shared" si="77"/>
        <v>4988</v>
      </c>
      <c r="GIW1" s="26">
        <f t="shared" si="77"/>
        <v>4989</v>
      </c>
      <c r="GIX1" s="26">
        <f t="shared" si="77"/>
        <v>4990</v>
      </c>
      <c r="GIY1" s="26">
        <f t="shared" si="77"/>
        <v>4991</v>
      </c>
      <c r="GIZ1" s="26">
        <f t="shared" si="77"/>
        <v>4992</v>
      </c>
      <c r="GJA1" s="26">
        <f t="shared" si="77"/>
        <v>4993</v>
      </c>
      <c r="GJB1" s="26">
        <f t="shared" si="77"/>
        <v>4994</v>
      </c>
      <c r="GJC1" s="26">
        <f t="shared" ref="GJC1:GLN1" si="78">GJB1+1</f>
        <v>4995</v>
      </c>
      <c r="GJD1" s="26">
        <f t="shared" si="78"/>
        <v>4996</v>
      </c>
      <c r="GJE1" s="26">
        <f t="shared" si="78"/>
        <v>4997</v>
      </c>
      <c r="GJF1" s="26">
        <f t="shared" si="78"/>
        <v>4998</v>
      </c>
      <c r="GJG1" s="26">
        <f t="shared" si="78"/>
        <v>4999</v>
      </c>
      <c r="GJH1" s="26">
        <f t="shared" si="78"/>
        <v>5000</v>
      </c>
      <c r="GJI1" s="26">
        <f t="shared" si="78"/>
        <v>5001</v>
      </c>
      <c r="GJJ1" s="26">
        <f t="shared" si="78"/>
        <v>5002</v>
      </c>
      <c r="GJK1" s="26">
        <f t="shared" si="78"/>
        <v>5003</v>
      </c>
      <c r="GJL1" s="26">
        <f t="shared" si="78"/>
        <v>5004</v>
      </c>
      <c r="GJM1" s="26">
        <f t="shared" si="78"/>
        <v>5005</v>
      </c>
      <c r="GJN1" s="26">
        <f t="shared" si="78"/>
        <v>5006</v>
      </c>
      <c r="GJO1" s="26">
        <f t="shared" si="78"/>
        <v>5007</v>
      </c>
      <c r="GJP1" s="26">
        <f t="shared" si="78"/>
        <v>5008</v>
      </c>
      <c r="GJQ1" s="26">
        <f t="shared" si="78"/>
        <v>5009</v>
      </c>
      <c r="GJR1" s="26">
        <f t="shared" si="78"/>
        <v>5010</v>
      </c>
      <c r="GJS1" s="26">
        <f t="shared" si="78"/>
        <v>5011</v>
      </c>
      <c r="GJT1" s="26">
        <f t="shared" si="78"/>
        <v>5012</v>
      </c>
      <c r="GJU1" s="26">
        <f t="shared" si="78"/>
        <v>5013</v>
      </c>
      <c r="GJV1" s="26">
        <f t="shared" si="78"/>
        <v>5014</v>
      </c>
      <c r="GJW1" s="26">
        <f t="shared" si="78"/>
        <v>5015</v>
      </c>
      <c r="GJX1" s="26">
        <f t="shared" si="78"/>
        <v>5016</v>
      </c>
      <c r="GJY1" s="26">
        <f t="shared" si="78"/>
        <v>5017</v>
      </c>
      <c r="GJZ1" s="26">
        <f t="shared" si="78"/>
        <v>5018</v>
      </c>
      <c r="GKA1" s="26">
        <f t="shared" si="78"/>
        <v>5019</v>
      </c>
      <c r="GKB1" s="26">
        <f t="shared" si="78"/>
        <v>5020</v>
      </c>
      <c r="GKC1" s="26">
        <f t="shared" si="78"/>
        <v>5021</v>
      </c>
      <c r="GKD1" s="26">
        <f t="shared" si="78"/>
        <v>5022</v>
      </c>
      <c r="GKE1" s="26">
        <f t="shared" si="78"/>
        <v>5023</v>
      </c>
      <c r="GKF1" s="26">
        <f t="shared" si="78"/>
        <v>5024</v>
      </c>
      <c r="GKG1" s="26">
        <f t="shared" si="78"/>
        <v>5025</v>
      </c>
      <c r="GKH1" s="26">
        <f t="shared" si="78"/>
        <v>5026</v>
      </c>
      <c r="GKI1" s="26">
        <f t="shared" si="78"/>
        <v>5027</v>
      </c>
      <c r="GKJ1" s="26">
        <f t="shared" si="78"/>
        <v>5028</v>
      </c>
      <c r="GKK1" s="26">
        <f t="shared" si="78"/>
        <v>5029</v>
      </c>
      <c r="GKL1" s="26">
        <f t="shared" si="78"/>
        <v>5030</v>
      </c>
      <c r="GKM1" s="26">
        <f t="shared" si="78"/>
        <v>5031</v>
      </c>
      <c r="GKN1" s="26">
        <f t="shared" si="78"/>
        <v>5032</v>
      </c>
      <c r="GKO1" s="26">
        <f t="shared" si="78"/>
        <v>5033</v>
      </c>
      <c r="GKP1" s="26">
        <f t="shared" si="78"/>
        <v>5034</v>
      </c>
      <c r="GKQ1" s="26">
        <f t="shared" si="78"/>
        <v>5035</v>
      </c>
      <c r="GKR1" s="26">
        <f t="shared" si="78"/>
        <v>5036</v>
      </c>
      <c r="GKS1" s="26">
        <f t="shared" si="78"/>
        <v>5037</v>
      </c>
      <c r="GKT1" s="26">
        <f t="shared" si="78"/>
        <v>5038</v>
      </c>
      <c r="GKU1" s="26">
        <f t="shared" si="78"/>
        <v>5039</v>
      </c>
      <c r="GKV1" s="26">
        <f t="shared" si="78"/>
        <v>5040</v>
      </c>
      <c r="GKW1" s="26">
        <f t="shared" si="78"/>
        <v>5041</v>
      </c>
      <c r="GKX1" s="26">
        <f t="shared" si="78"/>
        <v>5042</v>
      </c>
      <c r="GKY1" s="26">
        <f t="shared" si="78"/>
        <v>5043</v>
      </c>
      <c r="GKZ1" s="26">
        <f t="shared" si="78"/>
        <v>5044</v>
      </c>
      <c r="GLA1" s="26">
        <f t="shared" si="78"/>
        <v>5045</v>
      </c>
      <c r="GLB1" s="26">
        <f t="shared" si="78"/>
        <v>5046</v>
      </c>
      <c r="GLC1" s="26">
        <f t="shared" si="78"/>
        <v>5047</v>
      </c>
      <c r="GLD1" s="26">
        <f t="shared" si="78"/>
        <v>5048</v>
      </c>
      <c r="GLE1" s="26">
        <f t="shared" si="78"/>
        <v>5049</v>
      </c>
      <c r="GLF1" s="26">
        <f t="shared" si="78"/>
        <v>5050</v>
      </c>
      <c r="GLG1" s="26">
        <f t="shared" si="78"/>
        <v>5051</v>
      </c>
      <c r="GLH1" s="26">
        <f t="shared" si="78"/>
        <v>5052</v>
      </c>
      <c r="GLI1" s="26">
        <f t="shared" si="78"/>
        <v>5053</v>
      </c>
      <c r="GLJ1" s="26">
        <f t="shared" si="78"/>
        <v>5054</v>
      </c>
      <c r="GLK1" s="26">
        <f t="shared" si="78"/>
        <v>5055</v>
      </c>
      <c r="GLL1" s="26">
        <f t="shared" si="78"/>
        <v>5056</v>
      </c>
      <c r="GLM1" s="26">
        <f t="shared" si="78"/>
        <v>5057</v>
      </c>
      <c r="GLN1" s="26">
        <f t="shared" si="78"/>
        <v>5058</v>
      </c>
      <c r="GLO1" s="26">
        <f t="shared" ref="GLO1:GNZ1" si="79">GLN1+1</f>
        <v>5059</v>
      </c>
      <c r="GLP1" s="26">
        <f t="shared" si="79"/>
        <v>5060</v>
      </c>
      <c r="GLQ1" s="26">
        <f t="shared" si="79"/>
        <v>5061</v>
      </c>
      <c r="GLR1" s="26">
        <f t="shared" si="79"/>
        <v>5062</v>
      </c>
      <c r="GLS1" s="26">
        <f t="shared" si="79"/>
        <v>5063</v>
      </c>
      <c r="GLT1" s="26">
        <f t="shared" si="79"/>
        <v>5064</v>
      </c>
      <c r="GLU1" s="26">
        <f t="shared" si="79"/>
        <v>5065</v>
      </c>
      <c r="GLV1" s="26">
        <f t="shared" si="79"/>
        <v>5066</v>
      </c>
      <c r="GLW1" s="26">
        <f t="shared" si="79"/>
        <v>5067</v>
      </c>
      <c r="GLX1" s="26">
        <f t="shared" si="79"/>
        <v>5068</v>
      </c>
      <c r="GLY1" s="26">
        <f t="shared" si="79"/>
        <v>5069</v>
      </c>
      <c r="GLZ1" s="26">
        <f t="shared" si="79"/>
        <v>5070</v>
      </c>
      <c r="GMA1" s="26">
        <f t="shared" si="79"/>
        <v>5071</v>
      </c>
      <c r="GMB1" s="26">
        <f t="shared" si="79"/>
        <v>5072</v>
      </c>
      <c r="GMC1" s="26">
        <f t="shared" si="79"/>
        <v>5073</v>
      </c>
      <c r="GMD1" s="26">
        <f t="shared" si="79"/>
        <v>5074</v>
      </c>
      <c r="GME1" s="26">
        <f t="shared" si="79"/>
        <v>5075</v>
      </c>
      <c r="GMF1" s="26">
        <f t="shared" si="79"/>
        <v>5076</v>
      </c>
      <c r="GMG1" s="26">
        <f t="shared" si="79"/>
        <v>5077</v>
      </c>
      <c r="GMH1" s="26">
        <f t="shared" si="79"/>
        <v>5078</v>
      </c>
      <c r="GMI1" s="26">
        <f t="shared" si="79"/>
        <v>5079</v>
      </c>
      <c r="GMJ1" s="26">
        <f t="shared" si="79"/>
        <v>5080</v>
      </c>
      <c r="GMK1" s="26">
        <f t="shared" si="79"/>
        <v>5081</v>
      </c>
      <c r="GML1" s="26">
        <f t="shared" si="79"/>
        <v>5082</v>
      </c>
      <c r="GMM1" s="26">
        <f t="shared" si="79"/>
        <v>5083</v>
      </c>
      <c r="GMN1" s="26">
        <f t="shared" si="79"/>
        <v>5084</v>
      </c>
      <c r="GMO1" s="26">
        <f t="shared" si="79"/>
        <v>5085</v>
      </c>
      <c r="GMP1" s="26">
        <f t="shared" si="79"/>
        <v>5086</v>
      </c>
      <c r="GMQ1" s="26">
        <f t="shared" si="79"/>
        <v>5087</v>
      </c>
      <c r="GMR1" s="26">
        <f t="shared" si="79"/>
        <v>5088</v>
      </c>
      <c r="GMS1" s="26">
        <f t="shared" si="79"/>
        <v>5089</v>
      </c>
      <c r="GMT1" s="26">
        <f t="shared" si="79"/>
        <v>5090</v>
      </c>
      <c r="GMU1" s="26">
        <f t="shared" si="79"/>
        <v>5091</v>
      </c>
      <c r="GMV1" s="26">
        <f t="shared" si="79"/>
        <v>5092</v>
      </c>
      <c r="GMW1" s="26">
        <f t="shared" si="79"/>
        <v>5093</v>
      </c>
      <c r="GMX1" s="26">
        <f t="shared" si="79"/>
        <v>5094</v>
      </c>
      <c r="GMY1" s="26">
        <f t="shared" si="79"/>
        <v>5095</v>
      </c>
      <c r="GMZ1" s="26">
        <f t="shared" si="79"/>
        <v>5096</v>
      </c>
      <c r="GNA1" s="26">
        <f t="shared" si="79"/>
        <v>5097</v>
      </c>
      <c r="GNB1" s="26">
        <f t="shared" si="79"/>
        <v>5098</v>
      </c>
      <c r="GNC1" s="26">
        <f t="shared" si="79"/>
        <v>5099</v>
      </c>
      <c r="GND1" s="26">
        <f t="shared" si="79"/>
        <v>5100</v>
      </c>
      <c r="GNE1" s="26">
        <f t="shared" si="79"/>
        <v>5101</v>
      </c>
      <c r="GNF1" s="26">
        <f t="shared" si="79"/>
        <v>5102</v>
      </c>
      <c r="GNG1" s="26">
        <f t="shared" si="79"/>
        <v>5103</v>
      </c>
      <c r="GNH1" s="26">
        <f t="shared" si="79"/>
        <v>5104</v>
      </c>
      <c r="GNI1" s="26">
        <f t="shared" si="79"/>
        <v>5105</v>
      </c>
      <c r="GNJ1" s="26">
        <f t="shared" si="79"/>
        <v>5106</v>
      </c>
      <c r="GNK1" s="26">
        <f t="shared" si="79"/>
        <v>5107</v>
      </c>
      <c r="GNL1" s="26">
        <f t="shared" si="79"/>
        <v>5108</v>
      </c>
      <c r="GNM1" s="26">
        <f t="shared" si="79"/>
        <v>5109</v>
      </c>
      <c r="GNN1" s="26">
        <f t="shared" si="79"/>
        <v>5110</v>
      </c>
      <c r="GNO1" s="26">
        <f t="shared" si="79"/>
        <v>5111</v>
      </c>
      <c r="GNP1" s="26">
        <f t="shared" si="79"/>
        <v>5112</v>
      </c>
      <c r="GNQ1" s="26">
        <f t="shared" si="79"/>
        <v>5113</v>
      </c>
      <c r="GNR1" s="26">
        <f t="shared" si="79"/>
        <v>5114</v>
      </c>
      <c r="GNS1" s="26">
        <f t="shared" si="79"/>
        <v>5115</v>
      </c>
      <c r="GNT1" s="26">
        <f t="shared" si="79"/>
        <v>5116</v>
      </c>
      <c r="GNU1" s="26">
        <f t="shared" si="79"/>
        <v>5117</v>
      </c>
      <c r="GNV1" s="26">
        <f t="shared" si="79"/>
        <v>5118</v>
      </c>
      <c r="GNW1" s="26">
        <f t="shared" si="79"/>
        <v>5119</v>
      </c>
      <c r="GNX1" s="26">
        <f t="shared" si="79"/>
        <v>5120</v>
      </c>
      <c r="GNY1" s="26">
        <f t="shared" si="79"/>
        <v>5121</v>
      </c>
      <c r="GNZ1" s="26">
        <f t="shared" si="79"/>
        <v>5122</v>
      </c>
      <c r="GOA1" s="26">
        <f t="shared" ref="GOA1:GQL1" si="80">GNZ1+1</f>
        <v>5123</v>
      </c>
      <c r="GOB1" s="26">
        <f t="shared" si="80"/>
        <v>5124</v>
      </c>
      <c r="GOC1" s="26">
        <f t="shared" si="80"/>
        <v>5125</v>
      </c>
      <c r="GOD1" s="26">
        <f t="shared" si="80"/>
        <v>5126</v>
      </c>
      <c r="GOE1" s="26">
        <f t="shared" si="80"/>
        <v>5127</v>
      </c>
      <c r="GOF1" s="26">
        <f t="shared" si="80"/>
        <v>5128</v>
      </c>
      <c r="GOG1" s="26">
        <f t="shared" si="80"/>
        <v>5129</v>
      </c>
      <c r="GOH1" s="26">
        <f t="shared" si="80"/>
        <v>5130</v>
      </c>
      <c r="GOI1" s="26">
        <f t="shared" si="80"/>
        <v>5131</v>
      </c>
      <c r="GOJ1" s="26">
        <f t="shared" si="80"/>
        <v>5132</v>
      </c>
      <c r="GOK1" s="26">
        <f t="shared" si="80"/>
        <v>5133</v>
      </c>
      <c r="GOL1" s="26">
        <f t="shared" si="80"/>
        <v>5134</v>
      </c>
      <c r="GOM1" s="26">
        <f t="shared" si="80"/>
        <v>5135</v>
      </c>
      <c r="GON1" s="26">
        <f t="shared" si="80"/>
        <v>5136</v>
      </c>
      <c r="GOO1" s="26">
        <f t="shared" si="80"/>
        <v>5137</v>
      </c>
      <c r="GOP1" s="26">
        <f t="shared" si="80"/>
        <v>5138</v>
      </c>
      <c r="GOQ1" s="26">
        <f t="shared" si="80"/>
        <v>5139</v>
      </c>
      <c r="GOR1" s="26">
        <f t="shared" si="80"/>
        <v>5140</v>
      </c>
      <c r="GOS1" s="26">
        <f t="shared" si="80"/>
        <v>5141</v>
      </c>
      <c r="GOT1" s="26">
        <f t="shared" si="80"/>
        <v>5142</v>
      </c>
      <c r="GOU1" s="26">
        <f t="shared" si="80"/>
        <v>5143</v>
      </c>
      <c r="GOV1" s="26">
        <f t="shared" si="80"/>
        <v>5144</v>
      </c>
      <c r="GOW1" s="26">
        <f t="shared" si="80"/>
        <v>5145</v>
      </c>
      <c r="GOX1" s="26">
        <f t="shared" si="80"/>
        <v>5146</v>
      </c>
      <c r="GOY1" s="26">
        <f t="shared" si="80"/>
        <v>5147</v>
      </c>
      <c r="GOZ1" s="26">
        <f t="shared" si="80"/>
        <v>5148</v>
      </c>
      <c r="GPA1" s="26">
        <f t="shared" si="80"/>
        <v>5149</v>
      </c>
      <c r="GPB1" s="26">
        <f t="shared" si="80"/>
        <v>5150</v>
      </c>
      <c r="GPC1" s="26">
        <f t="shared" si="80"/>
        <v>5151</v>
      </c>
      <c r="GPD1" s="26">
        <f t="shared" si="80"/>
        <v>5152</v>
      </c>
      <c r="GPE1" s="26">
        <f t="shared" si="80"/>
        <v>5153</v>
      </c>
      <c r="GPF1" s="26">
        <f t="shared" si="80"/>
        <v>5154</v>
      </c>
      <c r="GPG1" s="26">
        <f t="shared" si="80"/>
        <v>5155</v>
      </c>
      <c r="GPH1" s="26">
        <f t="shared" si="80"/>
        <v>5156</v>
      </c>
      <c r="GPI1" s="26">
        <f t="shared" si="80"/>
        <v>5157</v>
      </c>
      <c r="GPJ1" s="26">
        <f t="shared" si="80"/>
        <v>5158</v>
      </c>
      <c r="GPK1" s="26">
        <f t="shared" si="80"/>
        <v>5159</v>
      </c>
      <c r="GPL1" s="26">
        <f t="shared" si="80"/>
        <v>5160</v>
      </c>
      <c r="GPM1" s="26">
        <f t="shared" si="80"/>
        <v>5161</v>
      </c>
      <c r="GPN1" s="26">
        <f t="shared" si="80"/>
        <v>5162</v>
      </c>
      <c r="GPO1" s="26">
        <f t="shared" si="80"/>
        <v>5163</v>
      </c>
      <c r="GPP1" s="26">
        <f t="shared" si="80"/>
        <v>5164</v>
      </c>
      <c r="GPQ1" s="26">
        <f t="shared" si="80"/>
        <v>5165</v>
      </c>
      <c r="GPR1" s="26">
        <f t="shared" si="80"/>
        <v>5166</v>
      </c>
      <c r="GPS1" s="26">
        <f t="shared" si="80"/>
        <v>5167</v>
      </c>
      <c r="GPT1" s="26">
        <f t="shared" si="80"/>
        <v>5168</v>
      </c>
      <c r="GPU1" s="26">
        <f t="shared" si="80"/>
        <v>5169</v>
      </c>
      <c r="GPV1" s="26">
        <f t="shared" si="80"/>
        <v>5170</v>
      </c>
      <c r="GPW1" s="26">
        <f t="shared" si="80"/>
        <v>5171</v>
      </c>
      <c r="GPX1" s="26">
        <f t="shared" si="80"/>
        <v>5172</v>
      </c>
      <c r="GPY1" s="26">
        <f t="shared" si="80"/>
        <v>5173</v>
      </c>
      <c r="GPZ1" s="26">
        <f t="shared" si="80"/>
        <v>5174</v>
      </c>
      <c r="GQA1" s="26">
        <f t="shared" si="80"/>
        <v>5175</v>
      </c>
      <c r="GQB1" s="26">
        <f t="shared" si="80"/>
        <v>5176</v>
      </c>
      <c r="GQC1" s="26">
        <f t="shared" si="80"/>
        <v>5177</v>
      </c>
      <c r="GQD1" s="26">
        <f t="shared" si="80"/>
        <v>5178</v>
      </c>
      <c r="GQE1" s="26">
        <f t="shared" si="80"/>
        <v>5179</v>
      </c>
      <c r="GQF1" s="26">
        <f t="shared" si="80"/>
        <v>5180</v>
      </c>
      <c r="GQG1" s="26">
        <f t="shared" si="80"/>
        <v>5181</v>
      </c>
      <c r="GQH1" s="26">
        <f t="shared" si="80"/>
        <v>5182</v>
      </c>
      <c r="GQI1" s="26">
        <f t="shared" si="80"/>
        <v>5183</v>
      </c>
      <c r="GQJ1" s="26">
        <f t="shared" si="80"/>
        <v>5184</v>
      </c>
      <c r="GQK1" s="26">
        <f t="shared" si="80"/>
        <v>5185</v>
      </c>
      <c r="GQL1" s="26">
        <f t="shared" si="80"/>
        <v>5186</v>
      </c>
      <c r="GQM1" s="26">
        <f t="shared" ref="GQM1:GSX1" si="81">GQL1+1</f>
        <v>5187</v>
      </c>
      <c r="GQN1" s="26">
        <f t="shared" si="81"/>
        <v>5188</v>
      </c>
      <c r="GQO1" s="26">
        <f t="shared" si="81"/>
        <v>5189</v>
      </c>
      <c r="GQP1" s="26">
        <f t="shared" si="81"/>
        <v>5190</v>
      </c>
      <c r="GQQ1" s="26">
        <f t="shared" si="81"/>
        <v>5191</v>
      </c>
      <c r="GQR1" s="26">
        <f t="shared" si="81"/>
        <v>5192</v>
      </c>
      <c r="GQS1" s="26">
        <f t="shared" si="81"/>
        <v>5193</v>
      </c>
      <c r="GQT1" s="26">
        <f t="shared" si="81"/>
        <v>5194</v>
      </c>
      <c r="GQU1" s="26">
        <f t="shared" si="81"/>
        <v>5195</v>
      </c>
      <c r="GQV1" s="26">
        <f t="shared" si="81"/>
        <v>5196</v>
      </c>
      <c r="GQW1" s="26">
        <f t="shared" si="81"/>
        <v>5197</v>
      </c>
      <c r="GQX1" s="26">
        <f t="shared" si="81"/>
        <v>5198</v>
      </c>
      <c r="GQY1" s="26">
        <f t="shared" si="81"/>
        <v>5199</v>
      </c>
      <c r="GQZ1" s="26">
        <f t="shared" si="81"/>
        <v>5200</v>
      </c>
      <c r="GRA1" s="26">
        <f t="shared" si="81"/>
        <v>5201</v>
      </c>
      <c r="GRB1" s="26">
        <f t="shared" si="81"/>
        <v>5202</v>
      </c>
      <c r="GRC1" s="26">
        <f t="shared" si="81"/>
        <v>5203</v>
      </c>
      <c r="GRD1" s="26">
        <f t="shared" si="81"/>
        <v>5204</v>
      </c>
      <c r="GRE1" s="26">
        <f t="shared" si="81"/>
        <v>5205</v>
      </c>
      <c r="GRF1" s="26">
        <f t="shared" si="81"/>
        <v>5206</v>
      </c>
      <c r="GRG1" s="26">
        <f t="shared" si="81"/>
        <v>5207</v>
      </c>
      <c r="GRH1" s="26">
        <f t="shared" si="81"/>
        <v>5208</v>
      </c>
      <c r="GRI1" s="26">
        <f t="shared" si="81"/>
        <v>5209</v>
      </c>
      <c r="GRJ1" s="26">
        <f t="shared" si="81"/>
        <v>5210</v>
      </c>
      <c r="GRK1" s="26">
        <f t="shared" si="81"/>
        <v>5211</v>
      </c>
      <c r="GRL1" s="26">
        <f t="shared" si="81"/>
        <v>5212</v>
      </c>
      <c r="GRM1" s="26">
        <f t="shared" si="81"/>
        <v>5213</v>
      </c>
      <c r="GRN1" s="26">
        <f t="shared" si="81"/>
        <v>5214</v>
      </c>
      <c r="GRO1" s="26">
        <f t="shared" si="81"/>
        <v>5215</v>
      </c>
      <c r="GRP1" s="26">
        <f t="shared" si="81"/>
        <v>5216</v>
      </c>
      <c r="GRQ1" s="26">
        <f t="shared" si="81"/>
        <v>5217</v>
      </c>
      <c r="GRR1" s="26">
        <f t="shared" si="81"/>
        <v>5218</v>
      </c>
      <c r="GRS1" s="26">
        <f t="shared" si="81"/>
        <v>5219</v>
      </c>
      <c r="GRT1" s="26">
        <f t="shared" si="81"/>
        <v>5220</v>
      </c>
      <c r="GRU1" s="26">
        <f t="shared" si="81"/>
        <v>5221</v>
      </c>
      <c r="GRV1" s="26">
        <f t="shared" si="81"/>
        <v>5222</v>
      </c>
      <c r="GRW1" s="26">
        <f t="shared" si="81"/>
        <v>5223</v>
      </c>
      <c r="GRX1" s="26">
        <f t="shared" si="81"/>
        <v>5224</v>
      </c>
      <c r="GRY1" s="26">
        <f t="shared" si="81"/>
        <v>5225</v>
      </c>
      <c r="GRZ1" s="26">
        <f t="shared" si="81"/>
        <v>5226</v>
      </c>
      <c r="GSA1" s="26">
        <f t="shared" si="81"/>
        <v>5227</v>
      </c>
      <c r="GSB1" s="26">
        <f t="shared" si="81"/>
        <v>5228</v>
      </c>
      <c r="GSC1" s="26">
        <f t="shared" si="81"/>
        <v>5229</v>
      </c>
      <c r="GSD1" s="26">
        <f t="shared" si="81"/>
        <v>5230</v>
      </c>
      <c r="GSE1" s="26">
        <f t="shared" si="81"/>
        <v>5231</v>
      </c>
      <c r="GSF1" s="26">
        <f t="shared" si="81"/>
        <v>5232</v>
      </c>
      <c r="GSG1" s="26">
        <f t="shared" si="81"/>
        <v>5233</v>
      </c>
      <c r="GSH1" s="26">
        <f t="shared" si="81"/>
        <v>5234</v>
      </c>
      <c r="GSI1" s="26">
        <f t="shared" si="81"/>
        <v>5235</v>
      </c>
      <c r="GSJ1" s="26">
        <f t="shared" si="81"/>
        <v>5236</v>
      </c>
      <c r="GSK1" s="26">
        <f t="shared" si="81"/>
        <v>5237</v>
      </c>
      <c r="GSL1" s="26">
        <f t="shared" si="81"/>
        <v>5238</v>
      </c>
      <c r="GSM1" s="26">
        <f t="shared" si="81"/>
        <v>5239</v>
      </c>
      <c r="GSN1" s="26">
        <f t="shared" si="81"/>
        <v>5240</v>
      </c>
      <c r="GSO1" s="26">
        <f t="shared" si="81"/>
        <v>5241</v>
      </c>
      <c r="GSP1" s="26">
        <f t="shared" si="81"/>
        <v>5242</v>
      </c>
      <c r="GSQ1" s="26">
        <f t="shared" si="81"/>
        <v>5243</v>
      </c>
      <c r="GSR1" s="26">
        <f t="shared" si="81"/>
        <v>5244</v>
      </c>
      <c r="GSS1" s="26">
        <f t="shared" si="81"/>
        <v>5245</v>
      </c>
      <c r="GST1" s="26">
        <f t="shared" si="81"/>
        <v>5246</v>
      </c>
      <c r="GSU1" s="26">
        <f t="shared" si="81"/>
        <v>5247</v>
      </c>
      <c r="GSV1" s="26">
        <f t="shared" si="81"/>
        <v>5248</v>
      </c>
      <c r="GSW1" s="26">
        <f t="shared" si="81"/>
        <v>5249</v>
      </c>
      <c r="GSX1" s="26">
        <f t="shared" si="81"/>
        <v>5250</v>
      </c>
      <c r="GSY1" s="26">
        <f t="shared" ref="GSY1:GVJ1" si="82">GSX1+1</f>
        <v>5251</v>
      </c>
      <c r="GSZ1" s="26">
        <f t="shared" si="82"/>
        <v>5252</v>
      </c>
      <c r="GTA1" s="26">
        <f t="shared" si="82"/>
        <v>5253</v>
      </c>
      <c r="GTB1" s="26">
        <f t="shared" si="82"/>
        <v>5254</v>
      </c>
      <c r="GTC1" s="26">
        <f t="shared" si="82"/>
        <v>5255</v>
      </c>
      <c r="GTD1" s="26">
        <f t="shared" si="82"/>
        <v>5256</v>
      </c>
      <c r="GTE1" s="26">
        <f t="shared" si="82"/>
        <v>5257</v>
      </c>
      <c r="GTF1" s="26">
        <f t="shared" si="82"/>
        <v>5258</v>
      </c>
      <c r="GTG1" s="26">
        <f t="shared" si="82"/>
        <v>5259</v>
      </c>
      <c r="GTH1" s="26">
        <f t="shared" si="82"/>
        <v>5260</v>
      </c>
      <c r="GTI1" s="26">
        <f t="shared" si="82"/>
        <v>5261</v>
      </c>
      <c r="GTJ1" s="26">
        <f t="shared" si="82"/>
        <v>5262</v>
      </c>
      <c r="GTK1" s="26">
        <f t="shared" si="82"/>
        <v>5263</v>
      </c>
      <c r="GTL1" s="26">
        <f t="shared" si="82"/>
        <v>5264</v>
      </c>
      <c r="GTM1" s="26">
        <f t="shared" si="82"/>
        <v>5265</v>
      </c>
      <c r="GTN1" s="26">
        <f t="shared" si="82"/>
        <v>5266</v>
      </c>
      <c r="GTO1" s="26">
        <f t="shared" si="82"/>
        <v>5267</v>
      </c>
      <c r="GTP1" s="26">
        <f t="shared" si="82"/>
        <v>5268</v>
      </c>
      <c r="GTQ1" s="26">
        <f t="shared" si="82"/>
        <v>5269</v>
      </c>
      <c r="GTR1" s="26">
        <f t="shared" si="82"/>
        <v>5270</v>
      </c>
      <c r="GTS1" s="26">
        <f t="shared" si="82"/>
        <v>5271</v>
      </c>
      <c r="GTT1" s="26">
        <f t="shared" si="82"/>
        <v>5272</v>
      </c>
      <c r="GTU1" s="26">
        <f t="shared" si="82"/>
        <v>5273</v>
      </c>
      <c r="GTV1" s="26">
        <f t="shared" si="82"/>
        <v>5274</v>
      </c>
      <c r="GTW1" s="26">
        <f t="shared" si="82"/>
        <v>5275</v>
      </c>
      <c r="GTX1" s="26">
        <f t="shared" si="82"/>
        <v>5276</v>
      </c>
      <c r="GTY1" s="26">
        <f t="shared" si="82"/>
        <v>5277</v>
      </c>
      <c r="GTZ1" s="26">
        <f t="shared" si="82"/>
        <v>5278</v>
      </c>
      <c r="GUA1" s="26">
        <f t="shared" si="82"/>
        <v>5279</v>
      </c>
      <c r="GUB1" s="26">
        <f t="shared" si="82"/>
        <v>5280</v>
      </c>
      <c r="GUC1" s="26">
        <f t="shared" si="82"/>
        <v>5281</v>
      </c>
      <c r="GUD1" s="26">
        <f t="shared" si="82"/>
        <v>5282</v>
      </c>
      <c r="GUE1" s="26">
        <f t="shared" si="82"/>
        <v>5283</v>
      </c>
      <c r="GUF1" s="26">
        <f t="shared" si="82"/>
        <v>5284</v>
      </c>
      <c r="GUG1" s="26">
        <f t="shared" si="82"/>
        <v>5285</v>
      </c>
      <c r="GUH1" s="26">
        <f t="shared" si="82"/>
        <v>5286</v>
      </c>
      <c r="GUI1" s="26">
        <f t="shared" si="82"/>
        <v>5287</v>
      </c>
      <c r="GUJ1" s="26">
        <f t="shared" si="82"/>
        <v>5288</v>
      </c>
      <c r="GUK1" s="26">
        <f t="shared" si="82"/>
        <v>5289</v>
      </c>
      <c r="GUL1" s="26">
        <f t="shared" si="82"/>
        <v>5290</v>
      </c>
      <c r="GUM1" s="26">
        <f t="shared" si="82"/>
        <v>5291</v>
      </c>
      <c r="GUN1" s="26">
        <f t="shared" si="82"/>
        <v>5292</v>
      </c>
      <c r="GUO1" s="26">
        <f t="shared" si="82"/>
        <v>5293</v>
      </c>
      <c r="GUP1" s="26">
        <f t="shared" si="82"/>
        <v>5294</v>
      </c>
      <c r="GUQ1" s="26">
        <f t="shared" si="82"/>
        <v>5295</v>
      </c>
      <c r="GUR1" s="26">
        <f t="shared" si="82"/>
        <v>5296</v>
      </c>
      <c r="GUS1" s="26">
        <f t="shared" si="82"/>
        <v>5297</v>
      </c>
      <c r="GUT1" s="26">
        <f t="shared" si="82"/>
        <v>5298</v>
      </c>
      <c r="GUU1" s="26">
        <f t="shared" si="82"/>
        <v>5299</v>
      </c>
      <c r="GUV1" s="26">
        <f t="shared" si="82"/>
        <v>5300</v>
      </c>
      <c r="GUW1" s="26">
        <f t="shared" si="82"/>
        <v>5301</v>
      </c>
      <c r="GUX1" s="26">
        <f t="shared" si="82"/>
        <v>5302</v>
      </c>
      <c r="GUY1" s="26">
        <f t="shared" si="82"/>
        <v>5303</v>
      </c>
      <c r="GUZ1" s="26">
        <f t="shared" si="82"/>
        <v>5304</v>
      </c>
      <c r="GVA1" s="26">
        <f t="shared" si="82"/>
        <v>5305</v>
      </c>
      <c r="GVB1" s="26">
        <f t="shared" si="82"/>
        <v>5306</v>
      </c>
      <c r="GVC1" s="26">
        <f t="shared" si="82"/>
        <v>5307</v>
      </c>
      <c r="GVD1" s="26">
        <f t="shared" si="82"/>
        <v>5308</v>
      </c>
      <c r="GVE1" s="26">
        <f t="shared" si="82"/>
        <v>5309</v>
      </c>
      <c r="GVF1" s="26">
        <f t="shared" si="82"/>
        <v>5310</v>
      </c>
      <c r="GVG1" s="26">
        <f t="shared" si="82"/>
        <v>5311</v>
      </c>
      <c r="GVH1" s="26">
        <f t="shared" si="82"/>
        <v>5312</v>
      </c>
      <c r="GVI1" s="26">
        <f t="shared" si="82"/>
        <v>5313</v>
      </c>
      <c r="GVJ1" s="26">
        <f t="shared" si="82"/>
        <v>5314</v>
      </c>
      <c r="GVK1" s="26">
        <f t="shared" ref="GVK1:GXV1" si="83">GVJ1+1</f>
        <v>5315</v>
      </c>
      <c r="GVL1" s="26">
        <f t="shared" si="83"/>
        <v>5316</v>
      </c>
      <c r="GVM1" s="26">
        <f t="shared" si="83"/>
        <v>5317</v>
      </c>
      <c r="GVN1" s="26">
        <f t="shared" si="83"/>
        <v>5318</v>
      </c>
      <c r="GVO1" s="26">
        <f t="shared" si="83"/>
        <v>5319</v>
      </c>
      <c r="GVP1" s="26">
        <f t="shared" si="83"/>
        <v>5320</v>
      </c>
      <c r="GVQ1" s="26">
        <f t="shared" si="83"/>
        <v>5321</v>
      </c>
      <c r="GVR1" s="26">
        <f t="shared" si="83"/>
        <v>5322</v>
      </c>
      <c r="GVS1" s="26">
        <f t="shared" si="83"/>
        <v>5323</v>
      </c>
      <c r="GVT1" s="26">
        <f t="shared" si="83"/>
        <v>5324</v>
      </c>
      <c r="GVU1" s="26">
        <f t="shared" si="83"/>
        <v>5325</v>
      </c>
      <c r="GVV1" s="26">
        <f t="shared" si="83"/>
        <v>5326</v>
      </c>
      <c r="GVW1" s="26">
        <f t="shared" si="83"/>
        <v>5327</v>
      </c>
      <c r="GVX1" s="26">
        <f t="shared" si="83"/>
        <v>5328</v>
      </c>
      <c r="GVY1" s="26">
        <f t="shared" si="83"/>
        <v>5329</v>
      </c>
      <c r="GVZ1" s="26">
        <f t="shared" si="83"/>
        <v>5330</v>
      </c>
      <c r="GWA1" s="26">
        <f t="shared" si="83"/>
        <v>5331</v>
      </c>
      <c r="GWB1" s="26">
        <f t="shared" si="83"/>
        <v>5332</v>
      </c>
      <c r="GWC1" s="26">
        <f t="shared" si="83"/>
        <v>5333</v>
      </c>
      <c r="GWD1" s="26">
        <f t="shared" si="83"/>
        <v>5334</v>
      </c>
      <c r="GWE1" s="26">
        <f t="shared" si="83"/>
        <v>5335</v>
      </c>
      <c r="GWF1" s="26">
        <f t="shared" si="83"/>
        <v>5336</v>
      </c>
      <c r="GWG1" s="26">
        <f t="shared" si="83"/>
        <v>5337</v>
      </c>
      <c r="GWH1" s="26">
        <f t="shared" si="83"/>
        <v>5338</v>
      </c>
      <c r="GWI1" s="26">
        <f t="shared" si="83"/>
        <v>5339</v>
      </c>
      <c r="GWJ1" s="26">
        <f t="shared" si="83"/>
        <v>5340</v>
      </c>
      <c r="GWK1" s="26">
        <f t="shared" si="83"/>
        <v>5341</v>
      </c>
      <c r="GWL1" s="26">
        <f t="shared" si="83"/>
        <v>5342</v>
      </c>
      <c r="GWM1" s="26">
        <f t="shared" si="83"/>
        <v>5343</v>
      </c>
      <c r="GWN1" s="26">
        <f t="shared" si="83"/>
        <v>5344</v>
      </c>
      <c r="GWO1" s="26">
        <f t="shared" si="83"/>
        <v>5345</v>
      </c>
      <c r="GWP1" s="26">
        <f t="shared" si="83"/>
        <v>5346</v>
      </c>
      <c r="GWQ1" s="26">
        <f t="shared" si="83"/>
        <v>5347</v>
      </c>
      <c r="GWR1" s="26">
        <f t="shared" si="83"/>
        <v>5348</v>
      </c>
      <c r="GWS1" s="26">
        <f t="shared" si="83"/>
        <v>5349</v>
      </c>
      <c r="GWT1" s="26">
        <f t="shared" si="83"/>
        <v>5350</v>
      </c>
      <c r="GWU1" s="26">
        <f t="shared" si="83"/>
        <v>5351</v>
      </c>
      <c r="GWV1" s="26">
        <f t="shared" si="83"/>
        <v>5352</v>
      </c>
      <c r="GWW1" s="26">
        <f t="shared" si="83"/>
        <v>5353</v>
      </c>
      <c r="GWX1" s="26">
        <f t="shared" si="83"/>
        <v>5354</v>
      </c>
      <c r="GWY1" s="26">
        <f t="shared" si="83"/>
        <v>5355</v>
      </c>
      <c r="GWZ1" s="26">
        <f t="shared" si="83"/>
        <v>5356</v>
      </c>
      <c r="GXA1" s="26">
        <f t="shared" si="83"/>
        <v>5357</v>
      </c>
      <c r="GXB1" s="26">
        <f t="shared" si="83"/>
        <v>5358</v>
      </c>
      <c r="GXC1" s="26">
        <f t="shared" si="83"/>
        <v>5359</v>
      </c>
      <c r="GXD1" s="26">
        <f t="shared" si="83"/>
        <v>5360</v>
      </c>
      <c r="GXE1" s="26">
        <f t="shared" si="83"/>
        <v>5361</v>
      </c>
      <c r="GXF1" s="26">
        <f t="shared" si="83"/>
        <v>5362</v>
      </c>
      <c r="GXG1" s="26">
        <f t="shared" si="83"/>
        <v>5363</v>
      </c>
      <c r="GXH1" s="26">
        <f t="shared" si="83"/>
        <v>5364</v>
      </c>
      <c r="GXI1" s="26">
        <f t="shared" si="83"/>
        <v>5365</v>
      </c>
      <c r="GXJ1" s="26">
        <f t="shared" si="83"/>
        <v>5366</v>
      </c>
      <c r="GXK1" s="26">
        <f t="shared" si="83"/>
        <v>5367</v>
      </c>
      <c r="GXL1" s="26">
        <f t="shared" si="83"/>
        <v>5368</v>
      </c>
      <c r="GXM1" s="26">
        <f t="shared" si="83"/>
        <v>5369</v>
      </c>
      <c r="GXN1" s="26">
        <f t="shared" si="83"/>
        <v>5370</v>
      </c>
      <c r="GXO1" s="26">
        <f t="shared" si="83"/>
        <v>5371</v>
      </c>
      <c r="GXP1" s="26">
        <f t="shared" si="83"/>
        <v>5372</v>
      </c>
      <c r="GXQ1" s="26">
        <f t="shared" si="83"/>
        <v>5373</v>
      </c>
      <c r="GXR1" s="26">
        <f t="shared" si="83"/>
        <v>5374</v>
      </c>
      <c r="GXS1" s="26">
        <f t="shared" si="83"/>
        <v>5375</v>
      </c>
      <c r="GXT1" s="26">
        <f t="shared" si="83"/>
        <v>5376</v>
      </c>
      <c r="GXU1" s="26">
        <f t="shared" si="83"/>
        <v>5377</v>
      </c>
      <c r="GXV1" s="26">
        <f t="shared" si="83"/>
        <v>5378</v>
      </c>
      <c r="GXW1" s="26">
        <f t="shared" ref="GXW1:HAH1" si="84">GXV1+1</f>
        <v>5379</v>
      </c>
      <c r="GXX1" s="26">
        <f t="shared" si="84"/>
        <v>5380</v>
      </c>
      <c r="GXY1" s="26">
        <f t="shared" si="84"/>
        <v>5381</v>
      </c>
      <c r="GXZ1" s="26">
        <f t="shared" si="84"/>
        <v>5382</v>
      </c>
      <c r="GYA1" s="26">
        <f t="shared" si="84"/>
        <v>5383</v>
      </c>
      <c r="GYB1" s="26">
        <f t="shared" si="84"/>
        <v>5384</v>
      </c>
      <c r="GYC1" s="26">
        <f t="shared" si="84"/>
        <v>5385</v>
      </c>
      <c r="GYD1" s="26">
        <f t="shared" si="84"/>
        <v>5386</v>
      </c>
      <c r="GYE1" s="26">
        <f t="shared" si="84"/>
        <v>5387</v>
      </c>
      <c r="GYF1" s="26">
        <f t="shared" si="84"/>
        <v>5388</v>
      </c>
      <c r="GYG1" s="26">
        <f t="shared" si="84"/>
        <v>5389</v>
      </c>
      <c r="GYH1" s="26">
        <f t="shared" si="84"/>
        <v>5390</v>
      </c>
      <c r="GYI1" s="26">
        <f t="shared" si="84"/>
        <v>5391</v>
      </c>
      <c r="GYJ1" s="26">
        <f t="shared" si="84"/>
        <v>5392</v>
      </c>
      <c r="GYK1" s="26">
        <f t="shared" si="84"/>
        <v>5393</v>
      </c>
      <c r="GYL1" s="26">
        <f t="shared" si="84"/>
        <v>5394</v>
      </c>
      <c r="GYM1" s="26">
        <f t="shared" si="84"/>
        <v>5395</v>
      </c>
      <c r="GYN1" s="26">
        <f t="shared" si="84"/>
        <v>5396</v>
      </c>
      <c r="GYO1" s="26">
        <f t="shared" si="84"/>
        <v>5397</v>
      </c>
      <c r="GYP1" s="26">
        <f t="shared" si="84"/>
        <v>5398</v>
      </c>
      <c r="GYQ1" s="26">
        <f t="shared" si="84"/>
        <v>5399</v>
      </c>
      <c r="GYR1" s="26">
        <f t="shared" si="84"/>
        <v>5400</v>
      </c>
      <c r="GYS1" s="26">
        <f t="shared" si="84"/>
        <v>5401</v>
      </c>
      <c r="GYT1" s="26">
        <f t="shared" si="84"/>
        <v>5402</v>
      </c>
      <c r="GYU1" s="26">
        <f t="shared" si="84"/>
        <v>5403</v>
      </c>
      <c r="GYV1" s="26">
        <f t="shared" si="84"/>
        <v>5404</v>
      </c>
      <c r="GYW1" s="26">
        <f t="shared" si="84"/>
        <v>5405</v>
      </c>
      <c r="GYX1" s="26">
        <f t="shared" si="84"/>
        <v>5406</v>
      </c>
      <c r="GYY1" s="26">
        <f t="shared" si="84"/>
        <v>5407</v>
      </c>
      <c r="GYZ1" s="26">
        <f t="shared" si="84"/>
        <v>5408</v>
      </c>
      <c r="GZA1" s="26">
        <f t="shared" si="84"/>
        <v>5409</v>
      </c>
      <c r="GZB1" s="26">
        <f t="shared" si="84"/>
        <v>5410</v>
      </c>
      <c r="GZC1" s="26">
        <f t="shared" si="84"/>
        <v>5411</v>
      </c>
      <c r="GZD1" s="26">
        <f t="shared" si="84"/>
        <v>5412</v>
      </c>
      <c r="GZE1" s="26">
        <f t="shared" si="84"/>
        <v>5413</v>
      </c>
      <c r="GZF1" s="26">
        <f t="shared" si="84"/>
        <v>5414</v>
      </c>
      <c r="GZG1" s="26">
        <f t="shared" si="84"/>
        <v>5415</v>
      </c>
      <c r="GZH1" s="26">
        <f t="shared" si="84"/>
        <v>5416</v>
      </c>
      <c r="GZI1" s="26">
        <f t="shared" si="84"/>
        <v>5417</v>
      </c>
      <c r="GZJ1" s="26">
        <f t="shared" si="84"/>
        <v>5418</v>
      </c>
      <c r="GZK1" s="26">
        <f t="shared" si="84"/>
        <v>5419</v>
      </c>
      <c r="GZL1" s="26">
        <f t="shared" si="84"/>
        <v>5420</v>
      </c>
      <c r="GZM1" s="26">
        <f t="shared" si="84"/>
        <v>5421</v>
      </c>
      <c r="GZN1" s="26">
        <f t="shared" si="84"/>
        <v>5422</v>
      </c>
      <c r="GZO1" s="26">
        <f t="shared" si="84"/>
        <v>5423</v>
      </c>
      <c r="GZP1" s="26">
        <f t="shared" si="84"/>
        <v>5424</v>
      </c>
      <c r="GZQ1" s="26">
        <f t="shared" si="84"/>
        <v>5425</v>
      </c>
      <c r="GZR1" s="26">
        <f t="shared" si="84"/>
        <v>5426</v>
      </c>
      <c r="GZS1" s="26">
        <f t="shared" si="84"/>
        <v>5427</v>
      </c>
      <c r="GZT1" s="26">
        <f t="shared" si="84"/>
        <v>5428</v>
      </c>
      <c r="GZU1" s="26">
        <f t="shared" si="84"/>
        <v>5429</v>
      </c>
      <c r="GZV1" s="26">
        <f t="shared" si="84"/>
        <v>5430</v>
      </c>
      <c r="GZW1" s="26">
        <f t="shared" si="84"/>
        <v>5431</v>
      </c>
      <c r="GZX1" s="26">
        <f t="shared" si="84"/>
        <v>5432</v>
      </c>
      <c r="GZY1" s="26">
        <f t="shared" si="84"/>
        <v>5433</v>
      </c>
      <c r="GZZ1" s="26">
        <f t="shared" si="84"/>
        <v>5434</v>
      </c>
      <c r="HAA1" s="26">
        <f t="shared" si="84"/>
        <v>5435</v>
      </c>
      <c r="HAB1" s="26">
        <f t="shared" si="84"/>
        <v>5436</v>
      </c>
      <c r="HAC1" s="26">
        <f t="shared" si="84"/>
        <v>5437</v>
      </c>
      <c r="HAD1" s="26">
        <f t="shared" si="84"/>
        <v>5438</v>
      </c>
      <c r="HAE1" s="26">
        <f t="shared" si="84"/>
        <v>5439</v>
      </c>
      <c r="HAF1" s="26">
        <f t="shared" si="84"/>
        <v>5440</v>
      </c>
      <c r="HAG1" s="26">
        <f t="shared" si="84"/>
        <v>5441</v>
      </c>
      <c r="HAH1" s="26">
        <f t="shared" si="84"/>
        <v>5442</v>
      </c>
      <c r="HAI1" s="26">
        <f t="shared" ref="HAI1:HCT1" si="85">HAH1+1</f>
        <v>5443</v>
      </c>
      <c r="HAJ1" s="26">
        <f t="shared" si="85"/>
        <v>5444</v>
      </c>
      <c r="HAK1" s="26">
        <f t="shared" si="85"/>
        <v>5445</v>
      </c>
      <c r="HAL1" s="26">
        <f t="shared" si="85"/>
        <v>5446</v>
      </c>
      <c r="HAM1" s="26">
        <f t="shared" si="85"/>
        <v>5447</v>
      </c>
      <c r="HAN1" s="26">
        <f t="shared" si="85"/>
        <v>5448</v>
      </c>
      <c r="HAO1" s="26">
        <f t="shared" si="85"/>
        <v>5449</v>
      </c>
      <c r="HAP1" s="26">
        <f t="shared" si="85"/>
        <v>5450</v>
      </c>
      <c r="HAQ1" s="26">
        <f t="shared" si="85"/>
        <v>5451</v>
      </c>
      <c r="HAR1" s="26">
        <f t="shared" si="85"/>
        <v>5452</v>
      </c>
      <c r="HAS1" s="26">
        <f t="shared" si="85"/>
        <v>5453</v>
      </c>
      <c r="HAT1" s="26">
        <f t="shared" si="85"/>
        <v>5454</v>
      </c>
      <c r="HAU1" s="26">
        <f t="shared" si="85"/>
        <v>5455</v>
      </c>
      <c r="HAV1" s="26">
        <f t="shared" si="85"/>
        <v>5456</v>
      </c>
      <c r="HAW1" s="26">
        <f t="shared" si="85"/>
        <v>5457</v>
      </c>
      <c r="HAX1" s="26">
        <f t="shared" si="85"/>
        <v>5458</v>
      </c>
      <c r="HAY1" s="26">
        <f t="shared" si="85"/>
        <v>5459</v>
      </c>
      <c r="HAZ1" s="26">
        <f t="shared" si="85"/>
        <v>5460</v>
      </c>
      <c r="HBA1" s="26">
        <f t="shared" si="85"/>
        <v>5461</v>
      </c>
      <c r="HBB1" s="26">
        <f t="shared" si="85"/>
        <v>5462</v>
      </c>
      <c r="HBC1" s="26">
        <f t="shared" si="85"/>
        <v>5463</v>
      </c>
      <c r="HBD1" s="26">
        <f t="shared" si="85"/>
        <v>5464</v>
      </c>
      <c r="HBE1" s="26">
        <f t="shared" si="85"/>
        <v>5465</v>
      </c>
      <c r="HBF1" s="26">
        <f t="shared" si="85"/>
        <v>5466</v>
      </c>
      <c r="HBG1" s="26">
        <f t="shared" si="85"/>
        <v>5467</v>
      </c>
      <c r="HBH1" s="26">
        <f t="shared" si="85"/>
        <v>5468</v>
      </c>
      <c r="HBI1" s="26">
        <f t="shared" si="85"/>
        <v>5469</v>
      </c>
      <c r="HBJ1" s="26">
        <f t="shared" si="85"/>
        <v>5470</v>
      </c>
      <c r="HBK1" s="26">
        <f t="shared" si="85"/>
        <v>5471</v>
      </c>
      <c r="HBL1" s="26">
        <f t="shared" si="85"/>
        <v>5472</v>
      </c>
      <c r="HBM1" s="26">
        <f t="shared" si="85"/>
        <v>5473</v>
      </c>
      <c r="HBN1" s="26">
        <f t="shared" si="85"/>
        <v>5474</v>
      </c>
      <c r="HBO1" s="26">
        <f t="shared" si="85"/>
        <v>5475</v>
      </c>
      <c r="HBP1" s="26">
        <f t="shared" si="85"/>
        <v>5476</v>
      </c>
      <c r="HBQ1" s="26">
        <f t="shared" si="85"/>
        <v>5477</v>
      </c>
      <c r="HBR1" s="26">
        <f t="shared" si="85"/>
        <v>5478</v>
      </c>
      <c r="HBS1" s="26">
        <f t="shared" si="85"/>
        <v>5479</v>
      </c>
      <c r="HBT1" s="26">
        <f t="shared" si="85"/>
        <v>5480</v>
      </c>
      <c r="HBU1" s="26">
        <f t="shared" si="85"/>
        <v>5481</v>
      </c>
      <c r="HBV1" s="26">
        <f t="shared" si="85"/>
        <v>5482</v>
      </c>
      <c r="HBW1" s="26">
        <f t="shared" si="85"/>
        <v>5483</v>
      </c>
      <c r="HBX1" s="26">
        <f t="shared" si="85"/>
        <v>5484</v>
      </c>
      <c r="HBY1" s="26">
        <f t="shared" si="85"/>
        <v>5485</v>
      </c>
      <c r="HBZ1" s="26">
        <f t="shared" si="85"/>
        <v>5486</v>
      </c>
      <c r="HCA1" s="26">
        <f t="shared" si="85"/>
        <v>5487</v>
      </c>
      <c r="HCB1" s="26">
        <f t="shared" si="85"/>
        <v>5488</v>
      </c>
      <c r="HCC1" s="26">
        <f t="shared" si="85"/>
        <v>5489</v>
      </c>
      <c r="HCD1" s="26">
        <f t="shared" si="85"/>
        <v>5490</v>
      </c>
      <c r="HCE1" s="26">
        <f t="shared" si="85"/>
        <v>5491</v>
      </c>
      <c r="HCF1" s="26">
        <f t="shared" si="85"/>
        <v>5492</v>
      </c>
      <c r="HCG1" s="26">
        <f t="shared" si="85"/>
        <v>5493</v>
      </c>
      <c r="HCH1" s="26">
        <f t="shared" si="85"/>
        <v>5494</v>
      </c>
      <c r="HCI1" s="26">
        <f t="shared" si="85"/>
        <v>5495</v>
      </c>
      <c r="HCJ1" s="26">
        <f t="shared" si="85"/>
        <v>5496</v>
      </c>
      <c r="HCK1" s="26">
        <f t="shared" si="85"/>
        <v>5497</v>
      </c>
      <c r="HCL1" s="26">
        <f t="shared" si="85"/>
        <v>5498</v>
      </c>
      <c r="HCM1" s="26">
        <f t="shared" si="85"/>
        <v>5499</v>
      </c>
      <c r="HCN1" s="26">
        <f t="shared" si="85"/>
        <v>5500</v>
      </c>
      <c r="HCO1" s="26">
        <f t="shared" si="85"/>
        <v>5501</v>
      </c>
      <c r="HCP1" s="26">
        <f t="shared" si="85"/>
        <v>5502</v>
      </c>
      <c r="HCQ1" s="26">
        <f t="shared" si="85"/>
        <v>5503</v>
      </c>
      <c r="HCR1" s="26">
        <f t="shared" si="85"/>
        <v>5504</v>
      </c>
      <c r="HCS1" s="26">
        <f t="shared" si="85"/>
        <v>5505</v>
      </c>
      <c r="HCT1" s="26">
        <f t="shared" si="85"/>
        <v>5506</v>
      </c>
      <c r="HCU1" s="26">
        <f t="shared" ref="HCU1:HFF1" si="86">HCT1+1</f>
        <v>5507</v>
      </c>
      <c r="HCV1" s="26">
        <f t="shared" si="86"/>
        <v>5508</v>
      </c>
      <c r="HCW1" s="26">
        <f t="shared" si="86"/>
        <v>5509</v>
      </c>
      <c r="HCX1" s="26">
        <f t="shared" si="86"/>
        <v>5510</v>
      </c>
      <c r="HCY1" s="26">
        <f t="shared" si="86"/>
        <v>5511</v>
      </c>
      <c r="HCZ1" s="26">
        <f t="shared" si="86"/>
        <v>5512</v>
      </c>
      <c r="HDA1" s="26">
        <f t="shared" si="86"/>
        <v>5513</v>
      </c>
      <c r="HDB1" s="26">
        <f t="shared" si="86"/>
        <v>5514</v>
      </c>
      <c r="HDC1" s="26">
        <f t="shared" si="86"/>
        <v>5515</v>
      </c>
      <c r="HDD1" s="26">
        <f t="shared" si="86"/>
        <v>5516</v>
      </c>
      <c r="HDE1" s="26">
        <f t="shared" si="86"/>
        <v>5517</v>
      </c>
      <c r="HDF1" s="26">
        <f t="shared" si="86"/>
        <v>5518</v>
      </c>
      <c r="HDG1" s="26">
        <f t="shared" si="86"/>
        <v>5519</v>
      </c>
      <c r="HDH1" s="26">
        <f t="shared" si="86"/>
        <v>5520</v>
      </c>
      <c r="HDI1" s="26">
        <f t="shared" si="86"/>
        <v>5521</v>
      </c>
      <c r="HDJ1" s="26">
        <f t="shared" si="86"/>
        <v>5522</v>
      </c>
      <c r="HDK1" s="26">
        <f t="shared" si="86"/>
        <v>5523</v>
      </c>
      <c r="HDL1" s="26">
        <f t="shared" si="86"/>
        <v>5524</v>
      </c>
      <c r="HDM1" s="26">
        <f t="shared" si="86"/>
        <v>5525</v>
      </c>
      <c r="HDN1" s="26">
        <f t="shared" si="86"/>
        <v>5526</v>
      </c>
      <c r="HDO1" s="26">
        <f t="shared" si="86"/>
        <v>5527</v>
      </c>
      <c r="HDP1" s="26">
        <f t="shared" si="86"/>
        <v>5528</v>
      </c>
      <c r="HDQ1" s="26">
        <f t="shared" si="86"/>
        <v>5529</v>
      </c>
      <c r="HDR1" s="26">
        <f t="shared" si="86"/>
        <v>5530</v>
      </c>
      <c r="HDS1" s="26">
        <f t="shared" si="86"/>
        <v>5531</v>
      </c>
      <c r="HDT1" s="26">
        <f t="shared" si="86"/>
        <v>5532</v>
      </c>
      <c r="HDU1" s="26">
        <f t="shared" si="86"/>
        <v>5533</v>
      </c>
      <c r="HDV1" s="26">
        <f t="shared" si="86"/>
        <v>5534</v>
      </c>
      <c r="HDW1" s="26">
        <f t="shared" si="86"/>
        <v>5535</v>
      </c>
      <c r="HDX1" s="26">
        <f t="shared" si="86"/>
        <v>5536</v>
      </c>
      <c r="HDY1" s="26">
        <f t="shared" si="86"/>
        <v>5537</v>
      </c>
      <c r="HDZ1" s="26">
        <f t="shared" si="86"/>
        <v>5538</v>
      </c>
      <c r="HEA1" s="26">
        <f t="shared" si="86"/>
        <v>5539</v>
      </c>
      <c r="HEB1" s="26">
        <f t="shared" si="86"/>
        <v>5540</v>
      </c>
      <c r="HEC1" s="26">
        <f t="shared" si="86"/>
        <v>5541</v>
      </c>
      <c r="HED1" s="26">
        <f t="shared" si="86"/>
        <v>5542</v>
      </c>
      <c r="HEE1" s="26">
        <f t="shared" si="86"/>
        <v>5543</v>
      </c>
      <c r="HEF1" s="26">
        <f t="shared" si="86"/>
        <v>5544</v>
      </c>
      <c r="HEG1" s="26">
        <f t="shared" si="86"/>
        <v>5545</v>
      </c>
      <c r="HEH1" s="26">
        <f t="shared" si="86"/>
        <v>5546</v>
      </c>
      <c r="HEI1" s="26">
        <f t="shared" si="86"/>
        <v>5547</v>
      </c>
      <c r="HEJ1" s="26">
        <f t="shared" si="86"/>
        <v>5548</v>
      </c>
      <c r="HEK1" s="26">
        <f t="shared" si="86"/>
        <v>5549</v>
      </c>
      <c r="HEL1" s="26">
        <f t="shared" si="86"/>
        <v>5550</v>
      </c>
      <c r="HEM1" s="26">
        <f t="shared" si="86"/>
        <v>5551</v>
      </c>
      <c r="HEN1" s="26">
        <f t="shared" si="86"/>
        <v>5552</v>
      </c>
      <c r="HEO1" s="26">
        <f t="shared" si="86"/>
        <v>5553</v>
      </c>
      <c r="HEP1" s="26">
        <f t="shared" si="86"/>
        <v>5554</v>
      </c>
      <c r="HEQ1" s="26">
        <f t="shared" si="86"/>
        <v>5555</v>
      </c>
      <c r="HER1" s="26">
        <f t="shared" si="86"/>
        <v>5556</v>
      </c>
      <c r="HES1" s="26">
        <f t="shared" si="86"/>
        <v>5557</v>
      </c>
      <c r="HET1" s="26">
        <f t="shared" si="86"/>
        <v>5558</v>
      </c>
      <c r="HEU1" s="26">
        <f t="shared" si="86"/>
        <v>5559</v>
      </c>
      <c r="HEV1" s="26">
        <f t="shared" si="86"/>
        <v>5560</v>
      </c>
      <c r="HEW1" s="26">
        <f t="shared" si="86"/>
        <v>5561</v>
      </c>
      <c r="HEX1" s="26">
        <f t="shared" si="86"/>
        <v>5562</v>
      </c>
      <c r="HEY1" s="26">
        <f t="shared" si="86"/>
        <v>5563</v>
      </c>
      <c r="HEZ1" s="26">
        <f t="shared" si="86"/>
        <v>5564</v>
      </c>
      <c r="HFA1" s="26">
        <f t="shared" si="86"/>
        <v>5565</v>
      </c>
      <c r="HFB1" s="26">
        <f t="shared" si="86"/>
        <v>5566</v>
      </c>
      <c r="HFC1" s="26">
        <f t="shared" si="86"/>
        <v>5567</v>
      </c>
      <c r="HFD1" s="26">
        <f t="shared" si="86"/>
        <v>5568</v>
      </c>
      <c r="HFE1" s="26">
        <f t="shared" si="86"/>
        <v>5569</v>
      </c>
      <c r="HFF1" s="26">
        <f t="shared" si="86"/>
        <v>5570</v>
      </c>
      <c r="HFG1" s="26">
        <f t="shared" ref="HFG1:HHR1" si="87">HFF1+1</f>
        <v>5571</v>
      </c>
      <c r="HFH1" s="26">
        <f t="shared" si="87"/>
        <v>5572</v>
      </c>
      <c r="HFI1" s="26">
        <f t="shared" si="87"/>
        <v>5573</v>
      </c>
      <c r="HFJ1" s="26">
        <f t="shared" si="87"/>
        <v>5574</v>
      </c>
      <c r="HFK1" s="26">
        <f t="shared" si="87"/>
        <v>5575</v>
      </c>
      <c r="HFL1" s="26">
        <f t="shared" si="87"/>
        <v>5576</v>
      </c>
      <c r="HFM1" s="26">
        <f t="shared" si="87"/>
        <v>5577</v>
      </c>
      <c r="HFN1" s="26">
        <f t="shared" si="87"/>
        <v>5578</v>
      </c>
      <c r="HFO1" s="26">
        <f t="shared" si="87"/>
        <v>5579</v>
      </c>
      <c r="HFP1" s="26">
        <f t="shared" si="87"/>
        <v>5580</v>
      </c>
      <c r="HFQ1" s="26">
        <f t="shared" si="87"/>
        <v>5581</v>
      </c>
      <c r="HFR1" s="26">
        <f t="shared" si="87"/>
        <v>5582</v>
      </c>
      <c r="HFS1" s="26">
        <f t="shared" si="87"/>
        <v>5583</v>
      </c>
      <c r="HFT1" s="26">
        <f t="shared" si="87"/>
        <v>5584</v>
      </c>
      <c r="HFU1" s="26">
        <f t="shared" si="87"/>
        <v>5585</v>
      </c>
      <c r="HFV1" s="26">
        <f t="shared" si="87"/>
        <v>5586</v>
      </c>
      <c r="HFW1" s="26">
        <f t="shared" si="87"/>
        <v>5587</v>
      </c>
      <c r="HFX1" s="26">
        <f t="shared" si="87"/>
        <v>5588</v>
      </c>
      <c r="HFY1" s="26">
        <f t="shared" si="87"/>
        <v>5589</v>
      </c>
      <c r="HFZ1" s="26">
        <f t="shared" si="87"/>
        <v>5590</v>
      </c>
      <c r="HGA1" s="26">
        <f t="shared" si="87"/>
        <v>5591</v>
      </c>
      <c r="HGB1" s="26">
        <f t="shared" si="87"/>
        <v>5592</v>
      </c>
      <c r="HGC1" s="26">
        <f t="shared" si="87"/>
        <v>5593</v>
      </c>
      <c r="HGD1" s="26">
        <f t="shared" si="87"/>
        <v>5594</v>
      </c>
      <c r="HGE1" s="26">
        <f t="shared" si="87"/>
        <v>5595</v>
      </c>
      <c r="HGF1" s="26">
        <f t="shared" si="87"/>
        <v>5596</v>
      </c>
      <c r="HGG1" s="26">
        <f t="shared" si="87"/>
        <v>5597</v>
      </c>
      <c r="HGH1" s="26">
        <f t="shared" si="87"/>
        <v>5598</v>
      </c>
      <c r="HGI1" s="26">
        <f t="shared" si="87"/>
        <v>5599</v>
      </c>
      <c r="HGJ1" s="26">
        <f t="shared" si="87"/>
        <v>5600</v>
      </c>
      <c r="HGK1" s="26">
        <f t="shared" si="87"/>
        <v>5601</v>
      </c>
      <c r="HGL1" s="26">
        <f t="shared" si="87"/>
        <v>5602</v>
      </c>
      <c r="HGM1" s="26">
        <f t="shared" si="87"/>
        <v>5603</v>
      </c>
      <c r="HGN1" s="26">
        <f t="shared" si="87"/>
        <v>5604</v>
      </c>
      <c r="HGO1" s="26">
        <f t="shared" si="87"/>
        <v>5605</v>
      </c>
      <c r="HGP1" s="26">
        <f t="shared" si="87"/>
        <v>5606</v>
      </c>
      <c r="HGQ1" s="26">
        <f t="shared" si="87"/>
        <v>5607</v>
      </c>
      <c r="HGR1" s="26">
        <f t="shared" si="87"/>
        <v>5608</v>
      </c>
      <c r="HGS1" s="26">
        <f t="shared" si="87"/>
        <v>5609</v>
      </c>
      <c r="HGT1" s="26">
        <f t="shared" si="87"/>
        <v>5610</v>
      </c>
      <c r="HGU1" s="26">
        <f t="shared" si="87"/>
        <v>5611</v>
      </c>
      <c r="HGV1" s="26">
        <f t="shared" si="87"/>
        <v>5612</v>
      </c>
      <c r="HGW1" s="26">
        <f t="shared" si="87"/>
        <v>5613</v>
      </c>
      <c r="HGX1" s="26">
        <f t="shared" si="87"/>
        <v>5614</v>
      </c>
      <c r="HGY1" s="26">
        <f t="shared" si="87"/>
        <v>5615</v>
      </c>
      <c r="HGZ1" s="26">
        <f t="shared" si="87"/>
        <v>5616</v>
      </c>
      <c r="HHA1" s="26">
        <f t="shared" si="87"/>
        <v>5617</v>
      </c>
      <c r="HHB1" s="26">
        <f t="shared" si="87"/>
        <v>5618</v>
      </c>
      <c r="HHC1" s="26">
        <f t="shared" si="87"/>
        <v>5619</v>
      </c>
      <c r="HHD1" s="26">
        <f t="shared" si="87"/>
        <v>5620</v>
      </c>
      <c r="HHE1" s="26">
        <f t="shared" si="87"/>
        <v>5621</v>
      </c>
      <c r="HHF1" s="26">
        <f t="shared" si="87"/>
        <v>5622</v>
      </c>
      <c r="HHG1" s="26">
        <f t="shared" si="87"/>
        <v>5623</v>
      </c>
      <c r="HHH1" s="26">
        <f t="shared" si="87"/>
        <v>5624</v>
      </c>
      <c r="HHI1" s="26">
        <f t="shared" si="87"/>
        <v>5625</v>
      </c>
      <c r="HHJ1" s="26">
        <f t="shared" si="87"/>
        <v>5626</v>
      </c>
      <c r="HHK1" s="26">
        <f t="shared" si="87"/>
        <v>5627</v>
      </c>
      <c r="HHL1" s="26">
        <f t="shared" si="87"/>
        <v>5628</v>
      </c>
      <c r="HHM1" s="26">
        <f t="shared" si="87"/>
        <v>5629</v>
      </c>
      <c r="HHN1" s="26">
        <f t="shared" si="87"/>
        <v>5630</v>
      </c>
      <c r="HHO1" s="26">
        <f t="shared" si="87"/>
        <v>5631</v>
      </c>
      <c r="HHP1" s="26">
        <f t="shared" si="87"/>
        <v>5632</v>
      </c>
      <c r="HHQ1" s="26">
        <f t="shared" si="87"/>
        <v>5633</v>
      </c>
      <c r="HHR1" s="26">
        <f t="shared" si="87"/>
        <v>5634</v>
      </c>
      <c r="HHS1" s="26">
        <f t="shared" ref="HHS1:HKD1" si="88">HHR1+1</f>
        <v>5635</v>
      </c>
      <c r="HHT1" s="26">
        <f t="shared" si="88"/>
        <v>5636</v>
      </c>
      <c r="HHU1" s="26">
        <f t="shared" si="88"/>
        <v>5637</v>
      </c>
      <c r="HHV1" s="26">
        <f t="shared" si="88"/>
        <v>5638</v>
      </c>
      <c r="HHW1" s="26">
        <f t="shared" si="88"/>
        <v>5639</v>
      </c>
      <c r="HHX1" s="26">
        <f t="shared" si="88"/>
        <v>5640</v>
      </c>
      <c r="HHY1" s="26">
        <f t="shared" si="88"/>
        <v>5641</v>
      </c>
      <c r="HHZ1" s="26">
        <f t="shared" si="88"/>
        <v>5642</v>
      </c>
      <c r="HIA1" s="26">
        <f t="shared" si="88"/>
        <v>5643</v>
      </c>
      <c r="HIB1" s="26">
        <f t="shared" si="88"/>
        <v>5644</v>
      </c>
      <c r="HIC1" s="26">
        <f t="shared" si="88"/>
        <v>5645</v>
      </c>
      <c r="HID1" s="26">
        <f t="shared" si="88"/>
        <v>5646</v>
      </c>
      <c r="HIE1" s="26">
        <f t="shared" si="88"/>
        <v>5647</v>
      </c>
      <c r="HIF1" s="26">
        <f t="shared" si="88"/>
        <v>5648</v>
      </c>
      <c r="HIG1" s="26">
        <f t="shared" si="88"/>
        <v>5649</v>
      </c>
      <c r="HIH1" s="26">
        <f t="shared" si="88"/>
        <v>5650</v>
      </c>
      <c r="HII1" s="26">
        <f t="shared" si="88"/>
        <v>5651</v>
      </c>
      <c r="HIJ1" s="26">
        <f t="shared" si="88"/>
        <v>5652</v>
      </c>
      <c r="HIK1" s="26">
        <f t="shared" si="88"/>
        <v>5653</v>
      </c>
      <c r="HIL1" s="26">
        <f t="shared" si="88"/>
        <v>5654</v>
      </c>
      <c r="HIM1" s="26">
        <f t="shared" si="88"/>
        <v>5655</v>
      </c>
      <c r="HIN1" s="26">
        <f t="shared" si="88"/>
        <v>5656</v>
      </c>
      <c r="HIO1" s="26">
        <f t="shared" si="88"/>
        <v>5657</v>
      </c>
      <c r="HIP1" s="26">
        <f t="shared" si="88"/>
        <v>5658</v>
      </c>
      <c r="HIQ1" s="26">
        <f t="shared" si="88"/>
        <v>5659</v>
      </c>
      <c r="HIR1" s="26">
        <f t="shared" si="88"/>
        <v>5660</v>
      </c>
      <c r="HIS1" s="26">
        <f t="shared" si="88"/>
        <v>5661</v>
      </c>
      <c r="HIT1" s="26">
        <f t="shared" si="88"/>
        <v>5662</v>
      </c>
      <c r="HIU1" s="26">
        <f t="shared" si="88"/>
        <v>5663</v>
      </c>
      <c r="HIV1" s="26">
        <f t="shared" si="88"/>
        <v>5664</v>
      </c>
      <c r="HIW1" s="26">
        <f t="shared" si="88"/>
        <v>5665</v>
      </c>
      <c r="HIX1" s="26">
        <f t="shared" si="88"/>
        <v>5666</v>
      </c>
      <c r="HIY1" s="26">
        <f t="shared" si="88"/>
        <v>5667</v>
      </c>
      <c r="HIZ1" s="26">
        <f t="shared" si="88"/>
        <v>5668</v>
      </c>
      <c r="HJA1" s="26">
        <f t="shared" si="88"/>
        <v>5669</v>
      </c>
      <c r="HJB1" s="26">
        <f t="shared" si="88"/>
        <v>5670</v>
      </c>
      <c r="HJC1" s="26">
        <f t="shared" si="88"/>
        <v>5671</v>
      </c>
      <c r="HJD1" s="26">
        <f t="shared" si="88"/>
        <v>5672</v>
      </c>
      <c r="HJE1" s="26">
        <f t="shared" si="88"/>
        <v>5673</v>
      </c>
      <c r="HJF1" s="26">
        <f t="shared" si="88"/>
        <v>5674</v>
      </c>
      <c r="HJG1" s="26">
        <f t="shared" si="88"/>
        <v>5675</v>
      </c>
      <c r="HJH1" s="26">
        <f t="shared" si="88"/>
        <v>5676</v>
      </c>
      <c r="HJI1" s="26">
        <f t="shared" si="88"/>
        <v>5677</v>
      </c>
      <c r="HJJ1" s="26">
        <f t="shared" si="88"/>
        <v>5678</v>
      </c>
      <c r="HJK1" s="26">
        <f t="shared" si="88"/>
        <v>5679</v>
      </c>
      <c r="HJL1" s="26">
        <f t="shared" si="88"/>
        <v>5680</v>
      </c>
      <c r="HJM1" s="26">
        <f t="shared" si="88"/>
        <v>5681</v>
      </c>
      <c r="HJN1" s="26">
        <f t="shared" si="88"/>
        <v>5682</v>
      </c>
      <c r="HJO1" s="26">
        <f t="shared" si="88"/>
        <v>5683</v>
      </c>
      <c r="HJP1" s="26">
        <f t="shared" si="88"/>
        <v>5684</v>
      </c>
      <c r="HJQ1" s="26">
        <f t="shared" si="88"/>
        <v>5685</v>
      </c>
      <c r="HJR1" s="26">
        <f t="shared" si="88"/>
        <v>5686</v>
      </c>
      <c r="HJS1" s="26">
        <f t="shared" si="88"/>
        <v>5687</v>
      </c>
      <c r="HJT1" s="26">
        <f t="shared" si="88"/>
        <v>5688</v>
      </c>
      <c r="HJU1" s="26">
        <f t="shared" si="88"/>
        <v>5689</v>
      </c>
      <c r="HJV1" s="26">
        <f t="shared" si="88"/>
        <v>5690</v>
      </c>
      <c r="HJW1" s="26">
        <f t="shared" si="88"/>
        <v>5691</v>
      </c>
      <c r="HJX1" s="26">
        <f t="shared" si="88"/>
        <v>5692</v>
      </c>
      <c r="HJY1" s="26">
        <f t="shared" si="88"/>
        <v>5693</v>
      </c>
      <c r="HJZ1" s="26">
        <f t="shared" si="88"/>
        <v>5694</v>
      </c>
      <c r="HKA1" s="26">
        <f t="shared" si="88"/>
        <v>5695</v>
      </c>
      <c r="HKB1" s="26">
        <f t="shared" si="88"/>
        <v>5696</v>
      </c>
      <c r="HKC1" s="26">
        <f t="shared" si="88"/>
        <v>5697</v>
      </c>
      <c r="HKD1" s="26">
        <f t="shared" si="88"/>
        <v>5698</v>
      </c>
      <c r="HKE1" s="26">
        <f t="shared" ref="HKE1:HMP1" si="89">HKD1+1</f>
        <v>5699</v>
      </c>
      <c r="HKF1" s="26">
        <f t="shared" si="89"/>
        <v>5700</v>
      </c>
      <c r="HKG1" s="26">
        <f t="shared" si="89"/>
        <v>5701</v>
      </c>
      <c r="HKH1" s="26">
        <f t="shared" si="89"/>
        <v>5702</v>
      </c>
      <c r="HKI1" s="26">
        <f t="shared" si="89"/>
        <v>5703</v>
      </c>
      <c r="HKJ1" s="26">
        <f t="shared" si="89"/>
        <v>5704</v>
      </c>
      <c r="HKK1" s="26">
        <f t="shared" si="89"/>
        <v>5705</v>
      </c>
      <c r="HKL1" s="26">
        <f t="shared" si="89"/>
        <v>5706</v>
      </c>
      <c r="HKM1" s="26">
        <f t="shared" si="89"/>
        <v>5707</v>
      </c>
      <c r="HKN1" s="26">
        <f t="shared" si="89"/>
        <v>5708</v>
      </c>
      <c r="HKO1" s="26">
        <f t="shared" si="89"/>
        <v>5709</v>
      </c>
      <c r="HKP1" s="26">
        <f t="shared" si="89"/>
        <v>5710</v>
      </c>
      <c r="HKQ1" s="26">
        <f t="shared" si="89"/>
        <v>5711</v>
      </c>
      <c r="HKR1" s="26">
        <f t="shared" si="89"/>
        <v>5712</v>
      </c>
      <c r="HKS1" s="26">
        <f t="shared" si="89"/>
        <v>5713</v>
      </c>
      <c r="HKT1" s="26">
        <f t="shared" si="89"/>
        <v>5714</v>
      </c>
      <c r="HKU1" s="26">
        <f t="shared" si="89"/>
        <v>5715</v>
      </c>
      <c r="HKV1" s="26">
        <f t="shared" si="89"/>
        <v>5716</v>
      </c>
      <c r="HKW1" s="26">
        <f t="shared" si="89"/>
        <v>5717</v>
      </c>
      <c r="HKX1" s="26">
        <f t="shared" si="89"/>
        <v>5718</v>
      </c>
      <c r="HKY1" s="26">
        <f t="shared" si="89"/>
        <v>5719</v>
      </c>
      <c r="HKZ1" s="26">
        <f t="shared" si="89"/>
        <v>5720</v>
      </c>
      <c r="HLA1" s="26">
        <f t="shared" si="89"/>
        <v>5721</v>
      </c>
      <c r="HLB1" s="26">
        <f t="shared" si="89"/>
        <v>5722</v>
      </c>
      <c r="HLC1" s="26">
        <f t="shared" si="89"/>
        <v>5723</v>
      </c>
      <c r="HLD1" s="26">
        <f t="shared" si="89"/>
        <v>5724</v>
      </c>
      <c r="HLE1" s="26">
        <f t="shared" si="89"/>
        <v>5725</v>
      </c>
      <c r="HLF1" s="26">
        <f t="shared" si="89"/>
        <v>5726</v>
      </c>
      <c r="HLG1" s="26">
        <f t="shared" si="89"/>
        <v>5727</v>
      </c>
      <c r="HLH1" s="26">
        <f t="shared" si="89"/>
        <v>5728</v>
      </c>
      <c r="HLI1" s="26">
        <f t="shared" si="89"/>
        <v>5729</v>
      </c>
      <c r="HLJ1" s="26">
        <f t="shared" si="89"/>
        <v>5730</v>
      </c>
      <c r="HLK1" s="26">
        <f t="shared" si="89"/>
        <v>5731</v>
      </c>
      <c r="HLL1" s="26">
        <f t="shared" si="89"/>
        <v>5732</v>
      </c>
      <c r="HLM1" s="26">
        <f t="shared" si="89"/>
        <v>5733</v>
      </c>
      <c r="HLN1" s="26">
        <f t="shared" si="89"/>
        <v>5734</v>
      </c>
      <c r="HLO1" s="26">
        <f t="shared" si="89"/>
        <v>5735</v>
      </c>
      <c r="HLP1" s="26">
        <f t="shared" si="89"/>
        <v>5736</v>
      </c>
      <c r="HLQ1" s="26">
        <f t="shared" si="89"/>
        <v>5737</v>
      </c>
      <c r="HLR1" s="26">
        <f t="shared" si="89"/>
        <v>5738</v>
      </c>
      <c r="HLS1" s="26">
        <f t="shared" si="89"/>
        <v>5739</v>
      </c>
      <c r="HLT1" s="26">
        <f t="shared" si="89"/>
        <v>5740</v>
      </c>
      <c r="HLU1" s="26">
        <f t="shared" si="89"/>
        <v>5741</v>
      </c>
      <c r="HLV1" s="26">
        <f t="shared" si="89"/>
        <v>5742</v>
      </c>
      <c r="HLW1" s="26">
        <f t="shared" si="89"/>
        <v>5743</v>
      </c>
      <c r="HLX1" s="26">
        <f t="shared" si="89"/>
        <v>5744</v>
      </c>
      <c r="HLY1" s="26">
        <f t="shared" si="89"/>
        <v>5745</v>
      </c>
      <c r="HLZ1" s="26">
        <f t="shared" si="89"/>
        <v>5746</v>
      </c>
      <c r="HMA1" s="26">
        <f t="shared" si="89"/>
        <v>5747</v>
      </c>
      <c r="HMB1" s="26">
        <f t="shared" si="89"/>
        <v>5748</v>
      </c>
      <c r="HMC1" s="26">
        <f t="shared" si="89"/>
        <v>5749</v>
      </c>
      <c r="HMD1" s="26">
        <f t="shared" si="89"/>
        <v>5750</v>
      </c>
      <c r="HME1" s="26">
        <f t="shared" si="89"/>
        <v>5751</v>
      </c>
      <c r="HMF1" s="26">
        <f t="shared" si="89"/>
        <v>5752</v>
      </c>
      <c r="HMG1" s="26">
        <f t="shared" si="89"/>
        <v>5753</v>
      </c>
      <c r="HMH1" s="26">
        <f t="shared" si="89"/>
        <v>5754</v>
      </c>
      <c r="HMI1" s="26">
        <f t="shared" si="89"/>
        <v>5755</v>
      </c>
      <c r="HMJ1" s="26">
        <f t="shared" si="89"/>
        <v>5756</v>
      </c>
      <c r="HMK1" s="26">
        <f t="shared" si="89"/>
        <v>5757</v>
      </c>
      <c r="HML1" s="26">
        <f t="shared" si="89"/>
        <v>5758</v>
      </c>
      <c r="HMM1" s="26">
        <f t="shared" si="89"/>
        <v>5759</v>
      </c>
      <c r="HMN1" s="26">
        <f t="shared" si="89"/>
        <v>5760</v>
      </c>
      <c r="HMO1" s="26">
        <f t="shared" si="89"/>
        <v>5761</v>
      </c>
      <c r="HMP1" s="26">
        <f t="shared" si="89"/>
        <v>5762</v>
      </c>
      <c r="HMQ1" s="26">
        <f t="shared" ref="HMQ1:HPB1" si="90">HMP1+1</f>
        <v>5763</v>
      </c>
      <c r="HMR1" s="26">
        <f t="shared" si="90"/>
        <v>5764</v>
      </c>
      <c r="HMS1" s="26">
        <f t="shared" si="90"/>
        <v>5765</v>
      </c>
      <c r="HMT1" s="26">
        <f t="shared" si="90"/>
        <v>5766</v>
      </c>
      <c r="HMU1" s="26">
        <f t="shared" si="90"/>
        <v>5767</v>
      </c>
      <c r="HMV1" s="26">
        <f t="shared" si="90"/>
        <v>5768</v>
      </c>
      <c r="HMW1" s="26">
        <f t="shared" si="90"/>
        <v>5769</v>
      </c>
      <c r="HMX1" s="26">
        <f t="shared" si="90"/>
        <v>5770</v>
      </c>
      <c r="HMY1" s="26">
        <f t="shared" si="90"/>
        <v>5771</v>
      </c>
      <c r="HMZ1" s="26">
        <f t="shared" si="90"/>
        <v>5772</v>
      </c>
      <c r="HNA1" s="26">
        <f t="shared" si="90"/>
        <v>5773</v>
      </c>
      <c r="HNB1" s="26">
        <f t="shared" si="90"/>
        <v>5774</v>
      </c>
      <c r="HNC1" s="26">
        <f t="shared" si="90"/>
        <v>5775</v>
      </c>
      <c r="HND1" s="26">
        <f t="shared" si="90"/>
        <v>5776</v>
      </c>
      <c r="HNE1" s="26">
        <f t="shared" si="90"/>
        <v>5777</v>
      </c>
      <c r="HNF1" s="26">
        <f t="shared" si="90"/>
        <v>5778</v>
      </c>
      <c r="HNG1" s="26">
        <f t="shared" si="90"/>
        <v>5779</v>
      </c>
      <c r="HNH1" s="26">
        <f t="shared" si="90"/>
        <v>5780</v>
      </c>
      <c r="HNI1" s="26">
        <f t="shared" si="90"/>
        <v>5781</v>
      </c>
      <c r="HNJ1" s="26">
        <f t="shared" si="90"/>
        <v>5782</v>
      </c>
      <c r="HNK1" s="26">
        <f t="shared" si="90"/>
        <v>5783</v>
      </c>
      <c r="HNL1" s="26">
        <f t="shared" si="90"/>
        <v>5784</v>
      </c>
      <c r="HNM1" s="26">
        <f t="shared" si="90"/>
        <v>5785</v>
      </c>
      <c r="HNN1" s="26">
        <f t="shared" si="90"/>
        <v>5786</v>
      </c>
      <c r="HNO1" s="26">
        <f t="shared" si="90"/>
        <v>5787</v>
      </c>
      <c r="HNP1" s="26">
        <f t="shared" si="90"/>
        <v>5788</v>
      </c>
      <c r="HNQ1" s="26">
        <f t="shared" si="90"/>
        <v>5789</v>
      </c>
      <c r="HNR1" s="26">
        <f t="shared" si="90"/>
        <v>5790</v>
      </c>
      <c r="HNS1" s="26">
        <f t="shared" si="90"/>
        <v>5791</v>
      </c>
      <c r="HNT1" s="26">
        <f t="shared" si="90"/>
        <v>5792</v>
      </c>
      <c r="HNU1" s="26">
        <f t="shared" si="90"/>
        <v>5793</v>
      </c>
      <c r="HNV1" s="26">
        <f t="shared" si="90"/>
        <v>5794</v>
      </c>
      <c r="HNW1" s="26">
        <f t="shared" si="90"/>
        <v>5795</v>
      </c>
      <c r="HNX1" s="26">
        <f t="shared" si="90"/>
        <v>5796</v>
      </c>
      <c r="HNY1" s="26">
        <f t="shared" si="90"/>
        <v>5797</v>
      </c>
      <c r="HNZ1" s="26">
        <f t="shared" si="90"/>
        <v>5798</v>
      </c>
      <c r="HOA1" s="26">
        <f t="shared" si="90"/>
        <v>5799</v>
      </c>
      <c r="HOB1" s="26">
        <f t="shared" si="90"/>
        <v>5800</v>
      </c>
      <c r="HOC1" s="26">
        <f t="shared" si="90"/>
        <v>5801</v>
      </c>
      <c r="HOD1" s="26">
        <f t="shared" si="90"/>
        <v>5802</v>
      </c>
      <c r="HOE1" s="26">
        <f t="shared" si="90"/>
        <v>5803</v>
      </c>
      <c r="HOF1" s="26">
        <f t="shared" si="90"/>
        <v>5804</v>
      </c>
      <c r="HOG1" s="26">
        <f t="shared" si="90"/>
        <v>5805</v>
      </c>
      <c r="HOH1" s="26">
        <f t="shared" si="90"/>
        <v>5806</v>
      </c>
      <c r="HOI1" s="26">
        <f t="shared" si="90"/>
        <v>5807</v>
      </c>
      <c r="HOJ1" s="26">
        <f t="shared" si="90"/>
        <v>5808</v>
      </c>
      <c r="HOK1" s="26">
        <f t="shared" si="90"/>
        <v>5809</v>
      </c>
      <c r="HOL1" s="26">
        <f t="shared" si="90"/>
        <v>5810</v>
      </c>
      <c r="HOM1" s="26">
        <f t="shared" si="90"/>
        <v>5811</v>
      </c>
      <c r="HON1" s="26">
        <f t="shared" si="90"/>
        <v>5812</v>
      </c>
      <c r="HOO1" s="26">
        <f t="shared" si="90"/>
        <v>5813</v>
      </c>
      <c r="HOP1" s="26">
        <f t="shared" si="90"/>
        <v>5814</v>
      </c>
      <c r="HOQ1" s="26">
        <f t="shared" si="90"/>
        <v>5815</v>
      </c>
      <c r="HOR1" s="26">
        <f t="shared" si="90"/>
        <v>5816</v>
      </c>
      <c r="HOS1" s="26">
        <f t="shared" si="90"/>
        <v>5817</v>
      </c>
      <c r="HOT1" s="26">
        <f t="shared" si="90"/>
        <v>5818</v>
      </c>
      <c r="HOU1" s="26">
        <f t="shared" si="90"/>
        <v>5819</v>
      </c>
      <c r="HOV1" s="26">
        <f t="shared" si="90"/>
        <v>5820</v>
      </c>
      <c r="HOW1" s="26">
        <f t="shared" si="90"/>
        <v>5821</v>
      </c>
      <c r="HOX1" s="26">
        <f t="shared" si="90"/>
        <v>5822</v>
      </c>
      <c r="HOY1" s="26">
        <f t="shared" si="90"/>
        <v>5823</v>
      </c>
      <c r="HOZ1" s="26">
        <f t="shared" si="90"/>
        <v>5824</v>
      </c>
      <c r="HPA1" s="26">
        <f t="shared" si="90"/>
        <v>5825</v>
      </c>
      <c r="HPB1" s="26">
        <f t="shared" si="90"/>
        <v>5826</v>
      </c>
      <c r="HPC1" s="26">
        <f t="shared" ref="HPC1:HRN1" si="91">HPB1+1</f>
        <v>5827</v>
      </c>
      <c r="HPD1" s="26">
        <f t="shared" si="91"/>
        <v>5828</v>
      </c>
      <c r="HPE1" s="26">
        <f t="shared" si="91"/>
        <v>5829</v>
      </c>
      <c r="HPF1" s="26">
        <f t="shared" si="91"/>
        <v>5830</v>
      </c>
      <c r="HPG1" s="26">
        <f t="shared" si="91"/>
        <v>5831</v>
      </c>
      <c r="HPH1" s="26">
        <f t="shared" si="91"/>
        <v>5832</v>
      </c>
      <c r="HPI1" s="26">
        <f t="shared" si="91"/>
        <v>5833</v>
      </c>
      <c r="HPJ1" s="26">
        <f t="shared" si="91"/>
        <v>5834</v>
      </c>
      <c r="HPK1" s="26">
        <f t="shared" si="91"/>
        <v>5835</v>
      </c>
      <c r="HPL1" s="26">
        <f t="shared" si="91"/>
        <v>5836</v>
      </c>
      <c r="HPM1" s="26">
        <f t="shared" si="91"/>
        <v>5837</v>
      </c>
      <c r="HPN1" s="26">
        <f t="shared" si="91"/>
        <v>5838</v>
      </c>
      <c r="HPO1" s="26">
        <f t="shared" si="91"/>
        <v>5839</v>
      </c>
      <c r="HPP1" s="26">
        <f t="shared" si="91"/>
        <v>5840</v>
      </c>
      <c r="HPQ1" s="26">
        <f t="shared" si="91"/>
        <v>5841</v>
      </c>
      <c r="HPR1" s="26">
        <f t="shared" si="91"/>
        <v>5842</v>
      </c>
      <c r="HPS1" s="26">
        <f t="shared" si="91"/>
        <v>5843</v>
      </c>
      <c r="HPT1" s="26">
        <f t="shared" si="91"/>
        <v>5844</v>
      </c>
      <c r="HPU1" s="26">
        <f t="shared" si="91"/>
        <v>5845</v>
      </c>
      <c r="HPV1" s="26">
        <f t="shared" si="91"/>
        <v>5846</v>
      </c>
      <c r="HPW1" s="26">
        <f t="shared" si="91"/>
        <v>5847</v>
      </c>
      <c r="HPX1" s="26">
        <f t="shared" si="91"/>
        <v>5848</v>
      </c>
      <c r="HPY1" s="26">
        <f t="shared" si="91"/>
        <v>5849</v>
      </c>
      <c r="HPZ1" s="26">
        <f t="shared" si="91"/>
        <v>5850</v>
      </c>
      <c r="HQA1" s="26">
        <f t="shared" si="91"/>
        <v>5851</v>
      </c>
      <c r="HQB1" s="26">
        <f t="shared" si="91"/>
        <v>5852</v>
      </c>
      <c r="HQC1" s="26">
        <f t="shared" si="91"/>
        <v>5853</v>
      </c>
      <c r="HQD1" s="26">
        <f t="shared" si="91"/>
        <v>5854</v>
      </c>
      <c r="HQE1" s="26">
        <f t="shared" si="91"/>
        <v>5855</v>
      </c>
      <c r="HQF1" s="26">
        <f t="shared" si="91"/>
        <v>5856</v>
      </c>
      <c r="HQG1" s="26">
        <f t="shared" si="91"/>
        <v>5857</v>
      </c>
      <c r="HQH1" s="26">
        <f t="shared" si="91"/>
        <v>5858</v>
      </c>
      <c r="HQI1" s="26">
        <f t="shared" si="91"/>
        <v>5859</v>
      </c>
      <c r="HQJ1" s="26">
        <f t="shared" si="91"/>
        <v>5860</v>
      </c>
      <c r="HQK1" s="26">
        <f t="shared" si="91"/>
        <v>5861</v>
      </c>
      <c r="HQL1" s="26">
        <f t="shared" si="91"/>
        <v>5862</v>
      </c>
      <c r="HQM1" s="26">
        <f t="shared" si="91"/>
        <v>5863</v>
      </c>
      <c r="HQN1" s="26">
        <f t="shared" si="91"/>
        <v>5864</v>
      </c>
      <c r="HQO1" s="26">
        <f t="shared" si="91"/>
        <v>5865</v>
      </c>
      <c r="HQP1" s="26">
        <f t="shared" si="91"/>
        <v>5866</v>
      </c>
      <c r="HQQ1" s="26">
        <f t="shared" si="91"/>
        <v>5867</v>
      </c>
      <c r="HQR1" s="26">
        <f t="shared" si="91"/>
        <v>5868</v>
      </c>
      <c r="HQS1" s="26">
        <f t="shared" si="91"/>
        <v>5869</v>
      </c>
      <c r="HQT1" s="26">
        <f t="shared" si="91"/>
        <v>5870</v>
      </c>
      <c r="HQU1" s="26">
        <f t="shared" si="91"/>
        <v>5871</v>
      </c>
      <c r="HQV1" s="26">
        <f t="shared" si="91"/>
        <v>5872</v>
      </c>
      <c r="HQW1" s="26">
        <f t="shared" si="91"/>
        <v>5873</v>
      </c>
      <c r="HQX1" s="26">
        <f t="shared" si="91"/>
        <v>5874</v>
      </c>
      <c r="HQY1" s="26">
        <f t="shared" si="91"/>
        <v>5875</v>
      </c>
      <c r="HQZ1" s="26">
        <f t="shared" si="91"/>
        <v>5876</v>
      </c>
      <c r="HRA1" s="26">
        <f t="shared" si="91"/>
        <v>5877</v>
      </c>
      <c r="HRB1" s="26">
        <f t="shared" si="91"/>
        <v>5878</v>
      </c>
      <c r="HRC1" s="26">
        <f t="shared" si="91"/>
        <v>5879</v>
      </c>
      <c r="HRD1" s="26">
        <f t="shared" si="91"/>
        <v>5880</v>
      </c>
      <c r="HRE1" s="26">
        <f t="shared" si="91"/>
        <v>5881</v>
      </c>
      <c r="HRF1" s="26">
        <f t="shared" si="91"/>
        <v>5882</v>
      </c>
      <c r="HRG1" s="26">
        <f t="shared" si="91"/>
        <v>5883</v>
      </c>
      <c r="HRH1" s="26">
        <f t="shared" si="91"/>
        <v>5884</v>
      </c>
      <c r="HRI1" s="26">
        <f t="shared" si="91"/>
        <v>5885</v>
      </c>
      <c r="HRJ1" s="26">
        <f t="shared" si="91"/>
        <v>5886</v>
      </c>
      <c r="HRK1" s="26">
        <f t="shared" si="91"/>
        <v>5887</v>
      </c>
      <c r="HRL1" s="26">
        <f t="shared" si="91"/>
        <v>5888</v>
      </c>
      <c r="HRM1" s="26">
        <f t="shared" si="91"/>
        <v>5889</v>
      </c>
      <c r="HRN1" s="26">
        <f t="shared" si="91"/>
        <v>5890</v>
      </c>
      <c r="HRO1" s="26">
        <f t="shared" ref="HRO1:HTZ1" si="92">HRN1+1</f>
        <v>5891</v>
      </c>
      <c r="HRP1" s="26">
        <f t="shared" si="92"/>
        <v>5892</v>
      </c>
      <c r="HRQ1" s="26">
        <f t="shared" si="92"/>
        <v>5893</v>
      </c>
      <c r="HRR1" s="26">
        <f t="shared" si="92"/>
        <v>5894</v>
      </c>
      <c r="HRS1" s="26">
        <f t="shared" si="92"/>
        <v>5895</v>
      </c>
      <c r="HRT1" s="26">
        <f t="shared" si="92"/>
        <v>5896</v>
      </c>
      <c r="HRU1" s="26">
        <f t="shared" si="92"/>
        <v>5897</v>
      </c>
      <c r="HRV1" s="26">
        <f t="shared" si="92"/>
        <v>5898</v>
      </c>
      <c r="HRW1" s="26">
        <f t="shared" si="92"/>
        <v>5899</v>
      </c>
      <c r="HRX1" s="26">
        <f t="shared" si="92"/>
        <v>5900</v>
      </c>
      <c r="HRY1" s="26">
        <f t="shared" si="92"/>
        <v>5901</v>
      </c>
      <c r="HRZ1" s="26">
        <f t="shared" si="92"/>
        <v>5902</v>
      </c>
      <c r="HSA1" s="26">
        <f t="shared" si="92"/>
        <v>5903</v>
      </c>
      <c r="HSB1" s="26">
        <f t="shared" si="92"/>
        <v>5904</v>
      </c>
      <c r="HSC1" s="26">
        <f t="shared" si="92"/>
        <v>5905</v>
      </c>
      <c r="HSD1" s="26">
        <f t="shared" si="92"/>
        <v>5906</v>
      </c>
      <c r="HSE1" s="26">
        <f t="shared" si="92"/>
        <v>5907</v>
      </c>
      <c r="HSF1" s="26">
        <f t="shared" si="92"/>
        <v>5908</v>
      </c>
      <c r="HSG1" s="26">
        <f t="shared" si="92"/>
        <v>5909</v>
      </c>
      <c r="HSH1" s="26">
        <f t="shared" si="92"/>
        <v>5910</v>
      </c>
      <c r="HSI1" s="26">
        <f t="shared" si="92"/>
        <v>5911</v>
      </c>
      <c r="HSJ1" s="26">
        <f t="shared" si="92"/>
        <v>5912</v>
      </c>
      <c r="HSK1" s="26">
        <f t="shared" si="92"/>
        <v>5913</v>
      </c>
      <c r="HSL1" s="26">
        <f t="shared" si="92"/>
        <v>5914</v>
      </c>
      <c r="HSM1" s="26">
        <f t="shared" si="92"/>
        <v>5915</v>
      </c>
      <c r="HSN1" s="26">
        <f t="shared" si="92"/>
        <v>5916</v>
      </c>
      <c r="HSO1" s="26">
        <f t="shared" si="92"/>
        <v>5917</v>
      </c>
      <c r="HSP1" s="26">
        <f t="shared" si="92"/>
        <v>5918</v>
      </c>
      <c r="HSQ1" s="26">
        <f t="shared" si="92"/>
        <v>5919</v>
      </c>
      <c r="HSR1" s="26">
        <f t="shared" si="92"/>
        <v>5920</v>
      </c>
      <c r="HSS1" s="26">
        <f t="shared" si="92"/>
        <v>5921</v>
      </c>
      <c r="HST1" s="26">
        <f t="shared" si="92"/>
        <v>5922</v>
      </c>
      <c r="HSU1" s="26">
        <f t="shared" si="92"/>
        <v>5923</v>
      </c>
      <c r="HSV1" s="26">
        <f t="shared" si="92"/>
        <v>5924</v>
      </c>
      <c r="HSW1" s="26">
        <f t="shared" si="92"/>
        <v>5925</v>
      </c>
      <c r="HSX1" s="26">
        <f t="shared" si="92"/>
        <v>5926</v>
      </c>
      <c r="HSY1" s="26">
        <f t="shared" si="92"/>
        <v>5927</v>
      </c>
      <c r="HSZ1" s="26">
        <f t="shared" si="92"/>
        <v>5928</v>
      </c>
      <c r="HTA1" s="26">
        <f t="shared" si="92"/>
        <v>5929</v>
      </c>
      <c r="HTB1" s="26">
        <f t="shared" si="92"/>
        <v>5930</v>
      </c>
      <c r="HTC1" s="26">
        <f t="shared" si="92"/>
        <v>5931</v>
      </c>
      <c r="HTD1" s="26">
        <f t="shared" si="92"/>
        <v>5932</v>
      </c>
      <c r="HTE1" s="26">
        <f t="shared" si="92"/>
        <v>5933</v>
      </c>
      <c r="HTF1" s="26">
        <f t="shared" si="92"/>
        <v>5934</v>
      </c>
      <c r="HTG1" s="26">
        <f t="shared" si="92"/>
        <v>5935</v>
      </c>
      <c r="HTH1" s="26">
        <f t="shared" si="92"/>
        <v>5936</v>
      </c>
      <c r="HTI1" s="26">
        <f t="shared" si="92"/>
        <v>5937</v>
      </c>
      <c r="HTJ1" s="26">
        <f t="shared" si="92"/>
        <v>5938</v>
      </c>
      <c r="HTK1" s="26">
        <f t="shared" si="92"/>
        <v>5939</v>
      </c>
      <c r="HTL1" s="26">
        <f t="shared" si="92"/>
        <v>5940</v>
      </c>
      <c r="HTM1" s="26">
        <f t="shared" si="92"/>
        <v>5941</v>
      </c>
      <c r="HTN1" s="26">
        <f t="shared" si="92"/>
        <v>5942</v>
      </c>
      <c r="HTO1" s="26">
        <f t="shared" si="92"/>
        <v>5943</v>
      </c>
      <c r="HTP1" s="26">
        <f t="shared" si="92"/>
        <v>5944</v>
      </c>
      <c r="HTQ1" s="26">
        <f t="shared" si="92"/>
        <v>5945</v>
      </c>
      <c r="HTR1" s="26">
        <f t="shared" si="92"/>
        <v>5946</v>
      </c>
      <c r="HTS1" s="26">
        <f t="shared" si="92"/>
        <v>5947</v>
      </c>
      <c r="HTT1" s="26">
        <f t="shared" si="92"/>
        <v>5948</v>
      </c>
      <c r="HTU1" s="26">
        <f t="shared" si="92"/>
        <v>5949</v>
      </c>
      <c r="HTV1" s="26">
        <f t="shared" si="92"/>
        <v>5950</v>
      </c>
      <c r="HTW1" s="26">
        <f t="shared" si="92"/>
        <v>5951</v>
      </c>
      <c r="HTX1" s="26">
        <f t="shared" si="92"/>
        <v>5952</v>
      </c>
      <c r="HTY1" s="26">
        <f t="shared" si="92"/>
        <v>5953</v>
      </c>
      <c r="HTZ1" s="26">
        <f t="shared" si="92"/>
        <v>5954</v>
      </c>
      <c r="HUA1" s="26">
        <f t="shared" ref="HUA1:HWL1" si="93">HTZ1+1</f>
        <v>5955</v>
      </c>
      <c r="HUB1" s="26">
        <f t="shared" si="93"/>
        <v>5956</v>
      </c>
      <c r="HUC1" s="26">
        <f t="shared" si="93"/>
        <v>5957</v>
      </c>
      <c r="HUD1" s="26">
        <f t="shared" si="93"/>
        <v>5958</v>
      </c>
      <c r="HUE1" s="26">
        <f t="shared" si="93"/>
        <v>5959</v>
      </c>
      <c r="HUF1" s="26">
        <f t="shared" si="93"/>
        <v>5960</v>
      </c>
      <c r="HUG1" s="26">
        <f t="shared" si="93"/>
        <v>5961</v>
      </c>
      <c r="HUH1" s="26">
        <f t="shared" si="93"/>
        <v>5962</v>
      </c>
      <c r="HUI1" s="26">
        <f t="shared" si="93"/>
        <v>5963</v>
      </c>
      <c r="HUJ1" s="26">
        <f t="shared" si="93"/>
        <v>5964</v>
      </c>
      <c r="HUK1" s="26">
        <f t="shared" si="93"/>
        <v>5965</v>
      </c>
      <c r="HUL1" s="26">
        <f t="shared" si="93"/>
        <v>5966</v>
      </c>
      <c r="HUM1" s="26">
        <f t="shared" si="93"/>
        <v>5967</v>
      </c>
      <c r="HUN1" s="26">
        <f t="shared" si="93"/>
        <v>5968</v>
      </c>
      <c r="HUO1" s="26">
        <f t="shared" si="93"/>
        <v>5969</v>
      </c>
      <c r="HUP1" s="26">
        <f t="shared" si="93"/>
        <v>5970</v>
      </c>
      <c r="HUQ1" s="26">
        <f t="shared" si="93"/>
        <v>5971</v>
      </c>
      <c r="HUR1" s="26">
        <f t="shared" si="93"/>
        <v>5972</v>
      </c>
      <c r="HUS1" s="26">
        <f t="shared" si="93"/>
        <v>5973</v>
      </c>
      <c r="HUT1" s="26">
        <f t="shared" si="93"/>
        <v>5974</v>
      </c>
      <c r="HUU1" s="26">
        <f t="shared" si="93"/>
        <v>5975</v>
      </c>
      <c r="HUV1" s="26">
        <f t="shared" si="93"/>
        <v>5976</v>
      </c>
      <c r="HUW1" s="26">
        <f t="shared" si="93"/>
        <v>5977</v>
      </c>
      <c r="HUX1" s="26">
        <f t="shared" si="93"/>
        <v>5978</v>
      </c>
      <c r="HUY1" s="26">
        <f t="shared" si="93"/>
        <v>5979</v>
      </c>
      <c r="HUZ1" s="26">
        <f t="shared" si="93"/>
        <v>5980</v>
      </c>
      <c r="HVA1" s="26">
        <f t="shared" si="93"/>
        <v>5981</v>
      </c>
      <c r="HVB1" s="26">
        <f t="shared" si="93"/>
        <v>5982</v>
      </c>
      <c r="HVC1" s="26">
        <f t="shared" si="93"/>
        <v>5983</v>
      </c>
      <c r="HVD1" s="26">
        <f t="shared" si="93"/>
        <v>5984</v>
      </c>
      <c r="HVE1" s="26">
        <f t="shared" si="93"/>
        <v>5985</v>
      </c>
      <c r="HVF1" s="26">
        <f t="shared" si="93"/>
        <v>5986</v>
      </c>
      <c r="HVG1" s="26">
        <f t="shared" si="93"/>
        <v>5987</v>
      </c>
      <c r="HVH1" s="26">
        <f t="shared" si="93"/>
        <v>5988</v>
      </c>
      <c r="HVI1" s="26">
        <f t="shared" si="93"/>
        <v>5989</v>
      </c>
      <c r="HVJ1" s="26">
        <f t="shared" si="93"/>
        <v>5990</v>
      </c>
      <c r="HVK1" s="26">
        <f t="shared" si="93"/>
        <v>5991</v>
      </c>
      <c r="HVL1" s="26">
        <f t="shared" si="93"/>
        <v>5992</v>
      </c>
      <c r="HVM1" s="26">
        <f t="shared" si="93"/>
        <v>5993</v>
      </c>
      <c r="HVN1" s="26">
        <f t="shared" si="93"/>
        <v>5994</v>
      </c>
      <c r="HVO1" s="26">
        <f t="shared" si="93"/>
        <v>5995</v>
      </c>
      <c r="HVP1" s="26">
        <f t="shared" si="93"/>
        <v>5996</v>
      </c>
      <c r="HVQ1" s="26">
        <f t="shared" si="93"/>
        <v>5997</v>
      </c>
      <c r="HVR1" s="26">
        <f t="shared" si="93"/>
        <v>5998</v>
      </c>
      <c r="HVS1" s="26">
        <f t="shared" si="93"/>
        <v>5999</v>
      </c>
      <c r="HVT1" s="26">
        <f t="shared" si="93"/>
        <v>6000</v>
      </c>
      <c r="HVU1" s="26">
        <f t="shared" si="93"/>
        <v>6001</v>
      </c>
      <c r="HVV1" s="26">
        <f t="shared" si="93"/>
        <v>6002</v>
      </c>
      <c r="HVW1" s="26">
        <f t="shared" si="93"/>
        <v>6003</v>
      </c>
      <c r="HVX1" s="26">
        <f t="shared" si="93"/>
        <v>6004</v>
      </c>
      <c r="HVY1" s="26">
        <f t="shared" si="93"/>
        <v>6005</v>
      </c>
      <c r="HVZ1" s="26">
        <f t="shared" si="93"/>
        <v>6006</v>
      </c>
      <c r="HWA1" s="26">
        <f t="shared" si="93"/>
        <v>6007</v>
      </c>
      <c r="HWB1" s="26">
        <f t="shared" si="93"/>
        <v>6008</v>
      </c>
      <c r="HWC1" s="26">
        <f t="shared" si="93"/>
        <v>6009</v>
      </c>
      <c r="HWD1" s="26">
        <f t="shared" si="93"/>
        <v>6010</v>
      </c>
      <c r="HWE1" s="26">
        <f t="shared" si="93"/>
        <v>6011</v>
      </c>
      <c r="HWF1" s="26">
        <f t="shared" si="93"/>
        <v>6012</v>
      </c>
      <c r="HWG1" s="26">
        <f t="shared" si="93"/>
        <v>6013</v>
      </c>
      <c r="HWH1" s="26">
        <f t="shared" si="93"/>
        <v>6014</v>
      </c>
      <c r="HWI1" s="26">
        <f t="shared" si="93"/>
        <v>6015</v>
      </c>
      <c r="HWJ1" s="26">
        <f t="shared" si="93"/>
        <v>6016</v>
      </c>
      <c r="HWK1" s="26">
        <f t="shared" si="93"/>
        <v>6017</v>
      </c>
      <c r="HWL1" s="26">
        <f t="shared" si="93"/>
        <v>6018</v>
      </c>
      <c r="HWM1" s="26">
        <f t="shared" ref="HWM1:HYX1" si="94">HWL1+1</f>
        <v>6019</v>
      </c>
      <c r="HWN1" s="26">
        <f t="shared" si="94"/>
        <v>6020</v>
      </c>
      <c r="HWO1" s="26">
        <f t="shared" si="94"/>
        <v>6021</v>
      </c>
      <c r="HWP1" s="26">
        <f t="shared" si="94"/>
        <v>6022</v>
      </c>
      <c r="HWQ1" s="26">
        <f t="shared" si="94"/>
        <v>6023</v>
      </c>
      <c r="HWR1" s="26">
        <f t="shared" si="94"/>
        <v>6024</v>
      </c>
      <c r="HWS1" s="26">
        <f t="shared" si="94"/>
        <v>6025</v>
      </c>
      <c r="HWT1" s="26">
        <f t="shared" si="94"/>
        <v>6026</v>
      </c>
      <c r="HWU1" s="26">
        <f t="shared" si="94"/>
        <v>6027</v>
      </c>
      <c r="HWV1" s="26">
        <f t="shared" si="94"/>
        <v>6028</v>
      </c>
      <c r="HWW1" s="26">
        <f t="shared" si="94"/>
        <v>6029</v>
      </c>
      <c r="HWX1" s="26">
        <f t="shared" si="94"/>
        <v>6030</v>
      </c>
      <c r="HWY1" s="26">
        <f t="shared" si="94"/>
        <v>6031</v>
      </c>
      <c r="HWZ1" s="26">
        <f t="shared" si="94"/>
        <v>6032</v>
      </c>
      <c r="HXA1" s="26">
        <f t="shared" si="94"/>
        <v>6033</v>
      </c>
      <c r="HXB1" s="26">
        <f t="shared" si="94"/>
        <v>6034</v>
      </c>
      <c r="HXC1" s="26">
        <f t="shared" si="94"/>
        <v>6035</v>
      </c>
      <c r="HXD1" s="26">
        <f t="shared" si="94"/>
        <v>6036</v>
      </c>
      <c r="HXE1" s="26">
        <f t="shared" si="94"/>
        <v>6037</v>
      </c>
      <c r="HXF1" s="26">
        <f t="shared" si="94"/>
        <v>6038</v>
      </c>
      <c r="HXG1" s="26">
        <f t="shared" si="94"/>
        <v>6039</v>
      </c>
      <c r="HXH1" s="26">
        <f t="shared" si="94"/>
        <v>6040</v>
      </c>
      <c r="HXI1" s="26">
        <f t="shared" si="94"/>
        <v>6041</v>
      </c>
      <c r="HXJ1" s="26">
        <f t="shared" si="94"/>
        <v>6042</v>
      </c>
      <c r="HXK1" s="26">
        <f t="shared" si="94"/>
        <v>6043</v>
      </c>
      <c r="HXL1" s="26">
        <f t="shared" si="94"/>
        <v>6044</v>
      </c>
      <c r="HXM1" s="26">
        <f t="shared" si="94"/>
        <v>6045</v>
      </c>
      <c r="HXN1" s="26">
        <f t="shared" si="94"/>
        <v>6046</v>
      </c>
      <c r="HXO1" s="26">
        <f t="shared" si="94"/>
        <v>6047</v>
      </c>
      <c r="HXP1" s="26">
        <f t="shared" si="94"/>
        <v>6048</v>
      </c>
      <c r="HXQ1" s="26">
        <f t="shared" si="94"/>
        <v>6049</v>
      </c>
      <c r="HXR1" s="26">
        <f t="shared" si="94"/>
        <v>6050</v>
      </c>
      <c r="HXS1" s="26">
        <f t="shared" si="94"/>
        <v>6051</v>
      </c>
      <c r="HXT1" s="26">
        <f t="shared" si="94"/>
        <v>6052</v>
      </c>
      <c r="HXU1" s="26">
        <f t="shared" si="94"/>
        <v>6053</v>
      </c>
      <c r="HXV1" s="26">
        <f t="shared" si="94"/>
        <v>6054</v>
      </c>
      <c r="HXW1" s="26">
        <f t="shared" si="94"/>
        <v>6055</v>
      </c>
      <c r="HXX1" s="26">
        <f t="shared" si="94"/>
        <v>6056</v>
      </c>
      <c r="HXY1" s="26">
        <f t="shared" si="94"/>
        <v>6057</v>
      </c>
      <c r="HXZ1" s="26">
        <f t="shared" si="94"/>
        <v>6058</v>
      </c>
      <c r="HYA1" s="26">
        <f t="shared" si="94"/>
        <v>6059</v>
      </c>
      <c r="HYB1" s="26">
        <f t="shared" si="94"/>
        <v>6060</v>
      </c>
      <c r="HYC1" s="26">
        <f t="shared" si="94"/>
        <v>6061</v>
      </c>
      <c r="HYD1" s="26">
        <f t="shared" si="94"/>
        <v>6062</v>
      </c>
      <c r="HYE1" s="26">
        <f t="shared" si="94"/>
        <v>6063</v>
      </c>
      <c r="HYF1" s="26">
        <f t="shared" si="94"/>
        <v>6064</v>
      </c>
      <c r="HYG1" s="26">
        <f t="shared" si="94"/>
        <v>6065</v>
      </c>
      <c r="HYH1" s="26">
        <f t="shared" si="94"/>
        <v>6066</v>
      </c>
      <c r="HYI1" s="26">
        <f t="shared" si="94"/>
        <v>6067</v>
      </c>
      <c r="HYJ1" s="26">
        <f t="shared" si="94"/>
        <v>6068</v>
      </c>
      <c r="HYK1" s="26">
        <f t="shared" si="94"/>
        <v>6069</v>
      </c>
      <c r="HYL1" s="26">
        <f t="shared" si="94"/>
        <v>6070</v>
      </c>
      <c r="HYM1" s="26">
        <f t="shared" si="94"/>
        <v>6071</v>
      </c>
      <c r="HYN1" s="26">
        <f t="shared" si="94"/>
        <v>6072</v>
      </c>
      <c r="HYO1" s="26">
        <f t="shared" si="94"/>
        <v>6073</v>
      </c>
      <c r="HYP1" s="26">
        <f t="shared" si="94"/>
        <v>6074</v>
      </c>
      <c r="HYQ1" s="26">
        <f t="shared" si="94"/>
        <v>6075</v>
      </c>
      <c r="HYR1" s="26">
        <f t="shared" si="94"/>
        <v>6076</v>
      </c>
      <c r="HYS1" s="26">
        <f t="shared" si="94"/>
        <v>6077</v>
      </c>
      <c r="HYT1" s="26">
        <f t="shared" si="94"/>
        <v>6078</v>
      </c>
      <c r="HYU1" s="26">
        <f t="shared" si="94"/>
        <v>6079</v>
      </c>
      <c r="HYV1" s="26">
        <f t="shared" si="94"/>
        <v>6080</v>
      </c>
      <c r="HYW1" s="26">
        <f t="shared" si="94"/>
        <v>6081</v>
      </c>
      <c r="HYX1" s="26">
        <f t="shared" si="94"/>
        <v>6082</v>
      </c>
      <c r="HYY1" s="26">
        <f t="shared" ref="HYY1:IBJ1" si="95">HYX1+1</f>
        <v>6083</v>
      </c>
      <c r="HYZ1" s="26">
        <f t="shared" si="95"/>
        <v>6084</v>
      </c>
      <c r="HZA1" s="26">
        <f t="shared" si="95"/>
        <v>6085</v>
      </c>
      <c r="HZB1" s="26">
        <f t="shared" si="95"/>
        <v>6086</v>
      </c>
      <c r="HZC1" s="26">
        <f t="shared" si="95"/>
        <v>6087</v>
      </c>
      <c r="HZD1" s="26">
        <f t="shared" si="95"/>
        <v>6088</v>
      </c>
      <c r="HZE1" s="26">
        <f t="shared" si="95"/>
        <v>6089</v>
      </c>
      <c r="HZF1" s="26">
        <f t="shared" si="95"/>
        <v>6090</v>
      </c>
      <c r="HZG1" s="26">
        <f t="shared" si="95"/>
        <v>6091</v>
      </c>
      <c r="HZH1" s="26">
        <f t="shared" si="95"/>
        <v>6092</v>
      </c>
      <c r="HZI1" s="26">
        <f t="shared" si="95"/>
        <v>6093</v>
      </c>
      <c r="HZJ1" s="26">
        <f t="shared" si="95"/>
        <v>6094</v>
      </c>
      <c r="HZK1" s="26">
        <f t="shared" si="95"/>
        <v>6095</v>
      </c>
      <c r="HZL1" s="26">
        <f t="shared" si="95"/>
        <v>6096</v>
      </c>
      <c r="HZM1" s="26">
        <f t="shared" si="95"/>
        <v>6097</v>
      </c>
      <c r="HZN1" s="26">
        <f t="shared" si="95"/>
        <v>6098</v>
      </c>
      <c r="HZO1" s="26">
        <f t="shared" si="95"/>
        <v>6099</v>
      </c>
      <c r="HZP1" s="26">
        <f t="shared" si="95"/>
        <v>6100</v>
      </c>
      <c r="HZQ1" s="26">
        <f t="shared" si="95"/>
        <v>6101</v>
      </c>
      <c r="HZR1" s="26">
        <f t="shared" si="95"/>
        <v>6102</v>
      </c>
      <c r="HZS1" s="26">
        <f t="shared" si="95"/>
        <v>6103</v>
      </c>
      <c r="HZT1" s="26">
        <f t="shared" si="95"/>
        <v>6104</v>
      </c>
      <c r="HZU1" s="26">
        <f t="shared" si="95"/>
        <v>6105</v>
      </c>
      <c r="HZV1" s="26">
        <f t="shared" si="95"/>
        <v>6106</v>
      </c>
      <c r="HZW1" s="26">
        <f t="shared" si="95"/>
        <v>6107</v>
      </c>
      <c r="HZX1" s="26">
        <f t="shared" si="95"/>
        <v>6108</v>
      </c>
      <c r="HZY1" s="26">
        <f t="shared" si="95"/>
        <v>6109</v>
      </c>
      <c r="HZZ1" s="26">
        <f t="shared" si="95"/>
        <v>6110</v>
      </c>
      <c r="IAA1" s="26">
        <f t="shared" si="95"/>
        <v>6111</v>
      </c>
      <c r="IAB1" s="26">
        <f t="shared" si="95"/>
        <v>6112</v>
      </c>
      <c r="IAC1" s="26">
        <f t="shared" si="95"/>
        <v>6113</v>
      </c>
      <c r="IAD1" s="26">
        <f t="shared" si="95"/>
        <v>6114</v>
      </c>
      <c r="IAE1" s="26">
        <f t="shared" si="95"/>
        <v>6115</v>
      </c>
      <c r="IAF1" s="26">
        <f t="shared" si="95"/>
        <v>6116</v>
      </c>
      <c r="IAG1" s="26">
        <f t="shared" si="95"/>
        <v>6117</v>
      </c>
      <c r="IAH1" s="26">
        <f t="shared" si="95"/>
        <v>6118</v>
      </c>
      <c r="IAI1" s="26">
        <f t="shared" si="95"/>
        <v>6119</v>
      </c>
      <c r="IAJ1" s="26">
        <f t="shared" si="95"/>
        <v>6120</v>
      </c>
      <c r="IAK1" s="26">
        <f t="shared" si="95"/>
        <v>6121</v>
      </c>
      <c r="IAL1" s="26">
        <f t="shared" si="95"/>
        <v>6122</v>
      </c>
      <c r="IAM1" s="26">
        <f t="shared" si="95"/>
        <v>6123</v>
      </c>
      <c r="IAN1" s="26">
        <f t="shared" si="95"/>
        <v>6124</v>
      </c>
      <c r="IAO1" s="26">
        <f t="shared" si="95"/>
        <v>6125</v>
      </c>
      <c r="IAP1" s="26">
        <f t="shared" si="95"/>
        <v>6126</v>
      </c>
      <c r="IAQ1" s="26">
        <f t="shared" si="95"/>
        <v>6127</v>
      </c>
      <c r="IAR1" s="26">
        <f t="shared" si="95"/>
        <v>6128</v>
      </c>
      <c r="IAS1" s="26">
        <f t="shared" si="95"/>
        <v>6129</v>
      </c>
      <c r="IAT1" s="26">
        <f t="shared" si="95"/>
        <v>6130</v>
      </c>
      <c r="IAU1" s="26">
        <f t="shared" si="95"/>
        <v>6131</v>
      </c>
      <c r="IAV1" s="26">
        <f t="shared" si="95"/>
        <v>6132</v>
      </c>
      <c r="IAW1" s="26">
        <f t="shared" si="95"/>
        <v>6133</v>
      </c>
      <c r="IAX1" s="26">
        <f t="shared" si="95"/>
        <v>6134</v>
      </c>
      <c r="IAY1" s="26">
        <f t="shared" si="95"/>
        <v>6135</v>
      </c>
      <c r="IAZ1" s="26">
        <f t="shared" si="95"/>
        <v>6136</v>
      </c>
      <c r="IBA1" s="26">
        <f t="shared" si="95"/>
        <v>6137</v>
      </c>
      <c r="IBB1" s="26">
        <f t="shared" si="95"/>
        <v>6138</v>
      </c>
      <c r="IBC1" s="26">
        <f t="shared" si="95"/>
        <v>6139</v>
      </c>
      <c r="IBD1" s="26">
        <f t="shared" si="95"/>
        <v>6140</v>
      </c>
      <c r="IBE1" s="26">
        <f t="shared" si="95"/>
        <v>6141</v>
      </c>
      <c r="IBF1" s="26">
        <f t="shared" si="95"/>
        <v>6142</v>
      </c>
      <c r="IBG1" s="26">
        <f t="shared" si="95"/>
        <v>6143</v>
      </c>
      <c r="IBH1" s="26">
        <f t="shared" si="95"/>
        <v>6144</v>
      </c>
      <c r="IBI1" s="26">
        <f t="shared" si="95"/>
        <v>6145</v>
      </c>
      <c r="IBJ1" s="26">
        <f t="shared" si="95"/>
        <v>6146</v>
      </c>
      <c r="IBK1" s="26">
        <f t="shared" ref="IBK1:IDV1" si="96">IBJ1+1</f>
        <v>6147</v>
      </c>
      <c r="IBL1" s="26">
        <f t="shared" si="96"/>
        <v>6148</v>
      </c>
      <c r="IBM1" s="26">
        <f t="shared" si="96"/>
        <v>6149</v>
      </c>
      <c r="IBN1" s="26">
        <f t="shared" si="96"/>
        <v>6150</v>
      </c>
      <c r="IBO1" s="26">
        <f t="shared" si="96"/>
        <v>6151</v>
      </c>
      <c r="IBP1" s="26">
        <f t="shared" si="96"/>
        <v>6152</v>
      </c>
      <c r="IBQ1" s="26">
        <f t="shared" si="96"/>
        <v>6153</v>
      </c>
      <c r="IBR1" s="26">
        <f t="shared" si="96"/>
        <v>6154</v>
      </c>
      <c r="IBS1" s="26">
        <f t="shared" si="96"/>
        <v>6155</v>
      </c>
      <c r="IBT1" s="26">
        <f t="shared" si="96"/>
        <v>6156</v>
      </c>
      <c r="IBU1" s="26">
        <f t="shared" si="96"/>
        <v>6157</v>
      </c>
      <c r="IBV1" s="26">
        <f t="shared" si="96"/>
        <v>6158</v>
      </c>
      <c r="IBW1" s="26">
        <f t="shared" si="96"/>
        <v>6159</v>
      </c>
      <c r="IBX1" s="26">
        <f t="shared" si="96"/>
        <v>6160</v>
      </c>
      <c r="IBY1" s="26">
        <f t="shared" si="96"/>
        <v>6161</v>
      </c>
      <c r="IBZ1" s="26">
        <f t="shared" si="96"/>
        <v>6162</v>
      </c>
      <c r="ICA1" s="26">
        <f t="shared" si="96"/>
        <v>6163</v>
      </c>
      <c r="ICB1" s="26">
        <f t="shared" si="96"/>
        <v>6164</v>
      </c>
      <c r="ICC1" s="26">
        <f t="shared" si="96"/>
        <v>6165</v>
      </c>
      <c r="ICD1" s="26">
        <f t="shared" si="96"/>
        <v>6166</v>
      </c>
      <c r="ICE1" s="26">
        <f t="shared" si="96"/>
        <v>6167</v>
      </c>
      <c r="ICF1" s="26">
        <f t="shared" si="96"/>
        <v>6168</v>
      </c>
      <c r="ICG1" s="26">
        <f t="shared" si="96"/>
        <v>6169</v>
      </c>
      <c r="ICH1" s="26">
        <f t="shared" si="96"/>
        <v>6170</v>
      </c>
      <c r="ICI1" s="26">
        <f t="shared" si="96"/>
        <v>6171</v>
      </c>
      <c r="ICJ1" s="26">
        <f t="shared" si="96"/>
        <v>6172</v>
      </c>
      <c r="ICK1" s="26">
        <f t="shared" si="96"/>
        <v>6173</v>
      </c>
      <c r="ICL1" s="26">
        <f t="shared" si="96"/>
        <v>6174</v>
      </c>
      <c r="ICM1" s="26">
        <f t="shared" si="96"/>
        <v>6175</v>
      </c>
      <c r="ICN1" s="26">
        <f t="shared" si="96"/>
        <v>6176</v>
      </c>
      <c r="ICO1" s="26">
        <f t="shared" si="96"/>
        <v>6177</v>
      </c>
      <c r="ICP1" s="26">
        <f t="shared" si="96"/>
        <v>6178</v>
      </c>
      <c r="ICQ1" s="26">
        <f t="shared" si="96"/>
        <v>6179</v>
      </c>
      <c r="ICR1" s="26">
        <f t="shared" si="96"/>
        <v>6180</v>
      </c>
      <c r="ICS1" s="26">
        <f t="shared" si="96"/>
        <v>6181</v>
      </c>
      <c r="ICT1" s="26">
        <f t="shared" si="96"/>
        <v>6182</v>
      </c>
      <c r="ICU1" s="26">
        <f t="shared" si="96"/>
        <v>6183</v>
      </c>
      <c r="ICV1" s="26">
        <f t="shared" si="96"/>
        <v>6184</v>
      </c>
      <c r="ICW1" s="26">
        <f t="shared" si="96"/>
        <v>6185</v>
      </c>
      <c r="ICX1" s="26">
        <f t="shared" si="96"/>
        <v>6186</v>
      </c>
      <c r="ICY1" s="26">
        <f t="shared" si="96"/>
        <v>6187</v>
      </c>
      <c r="ICZ1" s="26">
        <f t="shared" si="96"/>
        <v>6188</v>
      </c>
      <c r="IDA1" s="26">
        <f t="shared" si="96"/>
        <v>6189</v>
      </c>
      <c r="IDB1" s="26">
        <f t="shared" si="96"/>
        <v>6190</v>
      </c>
      <c r="IDC1" s="26">
        <f t="shared" si="96"/>
        <v>6191</v>
      </c>
      <c r="IDD1" s="26">
        <f t="shared" si="96"/>
        <v>6192</v>
      </c>
      <c r="IDE1" s="26">
        <f t="shared" si="96"/>
        <v>6193</v>
      </c>
      <c r="IDF1" s="26">
        <f t="shared" si="96"/>
        <v>6194</v>
      </c>
      <c r="IDG1" s="26">
        <f t="shared" si="96"/>
        <v>6195</v>
      </c>
      <c r="IDH1" s="26">
        <f t="shared" si="96"/>
        <v>6196</v>
      </c>
      <c r="IDI1" s="26">
        <f t="shared" si="96"/>
        <v>6197</v>
      </c>
      <c r="IDJ1" s="26">
        <f t="shared" si="96"/>
        <v>6198</v>
      </c>
      <c r="IDK1" s="26">
        <f t="shared" si="96"/>
        <v>6199</v>
      </c>
      <c r="IDL1" s="26">
        <f t="shared" si="96"/>
        <v>6200</v>
      </c>
      <c r="IDM1" s="26">
        <f t="shared" si="96"/>
        <v>6201</v>
      </c>
      <c r="IDN1" s="26">
        <f t="shared" si="96"/>
        <v>6202</v>
      </c>
      <c r="IDO1" s="26">
        <f t="shared" si="96"/>
        <v>6203</v>
      </c>
      <c r="IDP1" s="26">
        <f t="shared" si="96"/>
        <v>6204</v>
      </c>
      <c r="IDQ1" s="26">
        <f t="shared" si="96"/>
        <v>6205</v>
      </c>
      <c r="IDR1" s="26">
        <f t="shared" si="96"/>
        <v>6206</v>
      </c>
      <c r="IDS1" s="26">
        <f t="shared" si="96"/>
        <v>6207</v>
      </c>
      <c r="IDT1" s="26">
        <f t="shared" si="96"/>
        <v>6208</v>
      </c>
      <c r="IDU1" s="26">
        <f t="shared" si="96"/>
        <v>6209</v>
      </c>
      <c r="IDV1" s="26">
        <f t="shared" si="96"/>
        <v>6210</v>
      </c>
      <c r="IDW1" s="26">
        <f t="shared" ref="IDW1:IGH1" si="97">IDV1+1</f>
        <v>6211</v>
      </c>
      <c r="IDX1" s="26">
        <f t="shared" si="97"/>
        <v>6212</v>
      </c>
      <c r="IDY1" s="26">
        <f t="shared" si="97"/>
        <v>6213</v>
      </c>
      <c r="IDZ1" s="26">
        <f t="shared" si="97"/>
        <v>6214</v>
      </c>
      <c r="IEA1" s="26">
        <f t="shared" si="97"/>
        <v>6215</v>
      </c>
      <c r="IEB1" s="26">
        <f t="shared" si="97"/>
        <v>6216</v>
      </c>
      <c r="IEC1" s="26">
        <f t="shared" si="97"/>
        <v>6217</v>
      </c>
      <c r="IED1" s="26">
        <f t="shared" si="97"/>
        <v>6218</v>
      </c>
      <c r="IEE1" s="26">
        <f t="shared" si="97"/>
        <v>6219</v>
      </c>
      <c r="IEF1" s="26">
        <f t="shared" si="97"/>
        <v>6220</v>
      </c>
      <c r="IEG1" s="26">
        <f t="shared" si="97"/>
        <v>6221</v>
      </c>
      <c r="IEH1" s="26">
        <f t="shared" si="97"/>
        <v>6222</v>
      </c>
      <c r="IEI1" s="26">
        <f t="shared" si="97"/>
        <v>6223</v>
      </c>
      <c r="IEJ1" s="26">
        <f t="shared" si="97"/>
        <v>6224</v>
      </c>
      <c r="IEK1" s="26">
        <f t="shared" si="97"/>
        <v>6225</v>
      </c>
      <c r="IEL1" s="26">
        <f t="shared" si="97"/>
        <v>6226</v>
      </c>
      <c r="IEM1" s="26">
        <f t="shared" si="97"/>
        <v>6227</v>
      </c>
      <c r="IEN1" s="26">
        <f t="shared" si="97"/>
        <v>6228</v>
      </c>
      <c r="IEO1" s="26">
        <f t="shared" si="97"/>
        <v>6229</v>
      </c>
      <c r="IEP1" s="26">
        <f t="shared" si="97"/>
        <v>6230</v>
      </c>
      <c r="IEQ1" s="26">
        <f t="shared" si="97"/>
        <v>6231</v>
      </c>
      <c r="IER1" s="26">
        <f t="shared" si="97"/>
        <v>6232</v>
      </c>
      <c r="IES1" s="26">
        <f t="shared" si="97"/>
        <v>6233</v>
      </c>
      <c r="IET1" s="26">
        <f t="shared" si="97"/>
        <v>6234</v>
      </c>
      <c r="IEU1" s="26">
        <f t="shared" si="97"/>
        <v>6235</v>
      </c>
      <c r="IEV1" s="26">
        <f t="shared" si="97"/>
        <v>6236</v>
      </c>
      <c r="IEW1" s="26">
        <f t="shared" si="97"/>
        <v>6237</v>
      </c>
      <c r="IEX1" s="26">
        <f t="shared" si="97"/>
        <v>6238</v>
      </c>
      <c r="IEY1" s="26">
        <f t="shared" si="97"/>
        <v>6239</v>
      </c>
      <c r="IEZ1" s="26">
        <f t="shared" si="97"/>
        <v>6240</v>
      </c>
      <c r="IFA1" s="26">
        <f t="shared" si="97"/>
        <v>6241</v>
      </c>
      <c r="IFB1" s="26">
        <f t="shared" si="97"/>
        <v>6242</v>
      </c>
      <c r="IFC1" s="26">
        <f t="shared" si="97"/>
        <v>6243</v>
      </c>
      <c r="IFD1" s="26">
        <f t="shared" si="97"/>
        <v>6244</v>
      </c>
      <c r="IFE1" s="26">
        <f t="shared" si="97"/>
        <v>6245</v>
      </c>
      <c r="IFF1" s="26">
        <f t="shared" si="97"/>
        <v>6246</v>
      </c>
      <c r="IFG1" s="26">
        <f t="shared" si="97"/>
        <v>6247</v>
      </c>
      <c r="IFH1" s="26">
        <f t="shared" si="97"/>
        <v>6248</v>
      </c>
      <c r="IFI1" s="26">
        <f t="shared" si="97"/>
        <v>6249</v>
      </c>
      <c r="IFJ1" s="26">
        <f t="shared" si="97"/>
        <v>6250</v>
      </c>
      <c r="IFK1" s="26">
        <f t="shared" si="97"/>
        <v>6251</v>
      </c>
      <c r="IFL1" s="26">
        <f t="shared" si="97"/>
        <v>6252</v>
      </c>
      <c r="IFM1" s="26">
        <f t="shared" si="97"/>
        <v>6253</v>
      </c>
      <c r="IFN1" s="26">
        <f t="shared" si="97"/>
        <v>6254</v>
      </c>
      <c r="IFO1" s="26">
        <f t="shared" si="97"/>
        <v>6255</v>
      </c>
      <c r="IFP1" s="26">
        <f t="shared" si="97"/>
        <v>6256</v>
      </c>
      <c r="IFQ1" s="26">
        <f t="shared" si="97"/>
        <v>6257</v>
      </c>
      <c r="IFR1" s="26">
        <f t="shared" si="97"/>
        <v>6258</v>
      </c>
      <c r="IFS1" s="26">
        <f t="shared" si="97"/>
        <v>6259</v>
      </c>
      <c r="IFT1" s="26">
        <f t="shared" si="97"/>
        <v>6260</v>
      </c>
      <c r="IFU1" s="26">
        <f t="shared" si="97"/>
        <v>6261</v>
      </c>
      <c r="IFV1" s="26">
        <f t="shared" si="97"/>
        <v>6262</v>
      </c>
      <c r="IFW1" s="26">
        <f t="shared" si="97"/>
        <v>6263</v>
      </c>
      <c r="IFX1" s="26">
        <f t="shared" si="97"/>
        <v>6264</v>
      </c>
      <c r="IFY1" s="26">
        <f t="shared" si="97"/>
        <v>6265</v>
      </c>
      <c r="IFZ1" s="26">
        <f t="shared" si="97"/>
        <v>6266</v>
      </c>
      <c r="IGA1" s="26">
        <f t="shared" si="97"/>
        <v>6267</v>
      </c>
      <c r="IGB1" s="26">
        <f t="shared" si="97"/>
        <v>6268</v>
      </c>
      <c r="IGC1" s="26">
        <f t="shared" si="97"/>
        <v>6269</v>
      </c>
      <c r="IGD1" s="26">
        <f t="shared" si="97"/>
        <v>6270</v>
      </c>
      <c r="IGE1" s="26">
        <f t="shared" si="97"/>
        <v>6271</v>
      </c>
      <c r="IGF1" s="26">
        <f t="shared" si="97"/>
        <v>6272</v>
      </c>
      <c r="IGG1" s="26">
        <f t="shared" si="97"/>
        <v>6273</v>
      </c>
      <c r="IGH1" s="26">
        <f t="shared" si="97"/>
        <v>6274</v>
      </c>
      <c r="IGI1" s="26">
        <f t="shared" ref="IGI1:IIT1" si="98">IGH1+1</f>
        <v>6275</v>
      </c>
      <c r="IGJ1" s="26">
        <f t="shared" si="98"/>
        <v>6276</v>
      </c>
      <c r="IGK1" s="26">
        <f t="shared" si="98"/>
        <v>6277</v>
      </c>
      <c r="IGL1" s="26">
        <f t="shared" si="98"/>
        <v>6278</v>
      </c>
      <c r="IGM1" s="26">
        <f t="shared" si="98"/>
        <v>6279</v>
      </c>
      <c r="IGN1" s="26">
        <f t="shared" si="98"/>
        <v>6280</v>
      </c>
      <c r="IGO1" s="26">
        <f t="shared" si="98"/>
        <v>6281</v>
      </c>
      <c r="IGP1" s="26">
        <f t="shared" si="98"/>
        <v>6282</v>
      </c>
      <c r="IGQ1" s="26">
        <f t="shared" si="98"/>
        <v>6283</v>
      </c>
      <c r="IGR1" s="26">
        <f t="shared" si="98"/>
        <v>6284</v>
      </c>
      <c r="IGS1" s="26">
        <f t="shared" si="98"/>
        <v>6285</v>
      </c>
      <c r="IGT1" s="26">
        <f t="shared" si="98"/>
        <v>6286</v>
      </c>
      <c r="IGU1" s="26">
        <f t="shared" si="98"/>
        <v>6287</v>
      </c>
      <c r="IGV1" s="26">
        <f t="shared" si="98"/>
        <v>6288</v>
      </c>
      <c r="IGW1" s="26">
        <f t="shared" si="98"/>
        <v>6289</v>
      </c>
      <c r="IGX1" s="26">
        <f t="shared" si="98"/>
        <v>6290</v>
      </c>
      <c r="IGY1" s="26">
        <f t="shared" si="98"/>
        <v>6291</v>
      </c>
      <c r="IGZ1" s="26">
        <f t="shared" si="98"/>
        <v>6292</v>
      </c>
      <c r="IHA1" s="26">
        <f t="shared" si="98"/>
        <v>6293</v>
      </c>
      <c r="IHB1" s="26">
        <f t="shared" si="98"/>
        <v>6294</v>
      </c>
      <c r="IHC1" s="26">
        <f t="shared" si="98"/>
        <v>6295</v>
      </c>
      <c r="IHD1" s="26">
        <f t="shared" si="98"/>
        <v>6296</v>
      </c>
      <c r="IHE1" s="26">
        <f t="shared" si="98"/>
        <v>6297</v>
      </c>
      <c r="IHF1" s="26">
        <f t="shared" si="98"/>
        <v>6298</v>
      </c>
      <c r="IHG1" s="26">
        <f t="shared" si="98"/>
        <v>6299</v>
      </c>
      <c r="IHH1" s="26">
        <f t="shared" si="98"/>
        <v>6300</v>
      </c>
      <c r="IHI1" s="26">
        <f t="shared" si="98"/>
        <v>6301</v>
      </c>
      <c r="IHJ1" s="26">
        <f t="shared" si="98"/>
        <v>6302</v>
      </c>
      <c r="IHK1" s="26">
        <f t="shared" si="98"/>
        <v>6303</v>
      </c>
      <c r="IHL1" s="26">
        <f t="shared" si="98"/>
        <v>6304</v>
      </c>
      <c r="IHM1" s="26">
        <f t="shared" si="98"/>
        <v>6305</v>
      </c>
      <c r="IHN1" s="26">
        <f t="shared" si="98"/>
        <v>6306</v>
      </c>
      <c r="IHO1" s="26">
        <f t="shared" si="98"/>
        <v>6307</v>
      </c>
      <c r="IHP1" s="26">
        <f t="shared" si="98"/>
        <v>6308</v>
      </c>
      <c r="IHQ1" s="26">
        <f t="shared" si="98"/>
        <v>6309</v>
      </c>
      <c r="IHR1" s="26">
        <f t="shared" si="98"/>
        <v>6310</v>
      </c>
      <c r="IHS1" s="26">
        <f t="shared" si="98"/>
        <v>6311</v>
      </c>
      <c r="IHT1" s="26">
        <f t="shared" si="98"/>
        <v>6312</v>
      </c>
      <c r="IHU1" s="26">
        <f t="shared" si="98"/>
        <v>6313</v>
      </c>
      <c r="IHV1" s="26">
        <f t="shared" si="98"/>
        <v>6314</v>
      </c>
      <c r="IHW1" s="26">
        <f t="shared" si="98"/>
        <v>6315</v>
      </c>
      <c r="IHX1" s="26">
        <f t="shared" si="98"/>
        <v>6316</v>
      </c>
      <c r="IHY1" s="26">
        <f t="shared" si="98"/>
        <v>6317</v>
      </c>
      <c r="IHZ1" s="26">
        <f t="shared" si="98"/>
        <v>6318</v>
      </c>
      <c r="IIA1" s="26">
        <f t="shared" si="98"/>
        <v>6319</v>
      </c>
      <c r="IIB1" s="26">
        <f t="shared" si="98"/>
        <v>6320</v>
      </c>
      <c r="IIC1" s="26">
        <f t="shared" si="98"/>
        <v>6321</v>
      </c>
      <c r="IID1" s="26">
        <f t="shared" si="98"/>
        <v>6322</v>
      </c>
      <c r="IIE1" s="26">
        <f t="shared" si="98"/>
        <v>6323</v>
      </c>
      <c r="IIF1" s="26">
        <f t="shared" si="98"/>
        <v>6324</v>
      </c>
      <c r="IIG1" s="26">
        <f t="shared" si="98"/>
        <v>6325</v>
      </c>
      <c r="IIH1" s="26">
        <f t="shared" si="98"/>
        <v>6326</v>
      </c>
      <c r="III1" s="26">
        <f t="shared" si="98"/>
        <v>6327</v>
      </c>
      <c r="IIJ1" s="26">
        <f t="shared" si="98"/>
        <v>6328</v>
      </c>
      <c r="IIK1" s="26">
        <f t="shared" si="98"/>
        <v>6329</v>
      </c>
      <c r="IIL1" s="26">
        <f t="shared" si="98"/>
        <v>6330</v>
      </c>
      <c r="IIM1" s="26">
        <f t="shared" si="98"/>
        <v>6331</v>
      </c>
      <c r="IIN1" s="26">
        <f t="shared" si="98"/>
        <v>6332</v>
      </c>
      <c r="IIO1" s="26">
        <f t="shared" si="98"/>
        <v>6333</v>
      </c>
      <c r="IIP1" s="26">
        <f t="shared" si="98"/>
        <v>6334</v>
      </c>
      <c r="IIQ1" s="26">
        <f t="shared" si="98"/>
        <v>6335</v>
      </c>
      <c r="IIR1" s="26">
        <f t="shared" si="98"/>
        <v>6336</v>
      </c>
      <c r="IIS1" s="26">
        <f t="shared" si="98"/>
        <v>6337</v>
      </c>
      <c r="IIT1" s="26">
        <f t="shared" si="98"/>
        <v>6338</v>
      </c>
      <c r="IIU1" s="26">
        <f t="shared" ref="IIU1:ILF1" si="99">IIT1+1</f>
        <v>6339</v>
      </c>
      <c r="IIV1" s="26">
        <f t="shared" si="99"/>
        <v>6340</v>
      </c>
      <c r="IIW1" s="26">
        <f t="shared" si="99"/>
        <v>6341</v>
      </c>
      <c r="IIX1" s="26">
        <f t="shared" si="99"/>
        <v>6342</v>
      </c>
      <c r="IIY1" s="26">
        <f t="shared" si="99"/>
        <v>6343</v>
      </c>
      <c r="IIZ1" s="26">
        <f t="shared" si="99"/>
        <v>6344</v>
      </c>
      <c r="IJA1" s="26">
        <f t="shared" si="99"/>
        <v>6345</v>
      </c>
      <c r="IJB1" s="26">
        <f t="shared" si="99"/>
        <v>6346</v>
      </c>
      <c r="IJC1" s="26">
        <f t="shared" si="99"/>
        <v>6347</v>
      </c>
      <c r="IJD1" s="26">
        <f t="shared" si="99"/>
        <v>6348</v>
      </c>
      <c r="IJE1" s="26">
        <f t="shared" si="99"/>
        <v>6349</v>
      </c>
      <c r="IJF1" s="26">
        <f t="shared" si="99"/>
        <v>6350</v>
      </c>
      <c r="IJG1" s="26">
        <f t="shared" si="99"/>
        <v>6351</v>
      </c>
      <c r="IJH1" s="26">
        <f t="shared" si="99"/>
        <v>6352</v>
      </c>
      <c r="IJI1" s="26">
        <f t="shared" si="99"/>
        <v>6353</v>
      </c>
      <c r="IJJ1" s="26">
        <f t="shared" si="99"/>
        <v>6354</v>
      </c>
      <c r="IJK1" s="26">
        <f t="shared" si="99"/>
        <v>6355</v>
      </c>
      <c r="IJL1" s="26">
        <f t="shared" si="99"/>
        <v>6356</v>
      </c>
      <c r="IJM1" s="26">
        <f t="shared" si="99"/>
        <v>6357</v>
      </c>
      <c r="IJN1" s="26">
        <f t="shared" si="99"/>
        <v>6358</v>
      </c>
      <c r="IJO1" s="26">
        <f t="shared" si="99"/>
        <v>6359</v>
      </c>
      <c r="IJP1" s="26">
        <f t="shared" si="99"/>
        <v>6360</v>
      </c>
      <c r="IJQ1" s="26">
        <f t="shared" si="99"/>
        <v>6361</v>
      </c>
      <c r="IJR1" s="26">
        <f t="shared" si="99"/>
        <v>6362</v>
      </c>
      <c r="IJS1" s="26">
        <f t="shared" si="99"/>
        <v>6363</v>
      </c>
      <c r="IJT1" s="26">
        <f t="shared" si="99"/>
        <v>6364</v>
      </c>
      <c r="IJU1" s="26">
        <f t="shared" si="99"/>
        <v>6365</v>
      </c>
      <c r="IJV1" s="26">
        <f t="shared" si="99"/>
        <v>6366</v>
      </c>
      <c r="IJW1" s="26">
        <f t="shared" si="99"/>
        <v>6367</v>
      </c>
      <c r="IJX1" s="26">
        <f t="shared" si="99"/>
        <v>6368</v>
      </c>
      <c r="IJY1" s="26">
        <f t="shared" si="99"/>
        <v>6369</v>
      </c>
      <c r="IJZ1" s="26">
        <f t="shared" si="99"/>
        <v>6370</v>
      </c>
      <c r="IKA1" s="26">
        <f t="shared" si="99"/>
        <v>6371</v>
      </c>
      <c r="IKB1" s="26">
        <f t="shared" si="99"/>
        <v>6372</v>
      </c>
      <c r="IKC1" s="26">
        <f t="shared" si="99"/>
        <v>6373</v>
      </c>
      <c r="IKD1" s="26">
        <f t="shared" si="99"/>
        <v>6374</v>
      </c>
      <c r="IKE1" s="26">
        <f t="shared" si="99"/>
        <v>6375</v>
      </c>
      <c r="IKF1" s="26">
        <f t="shared" si="99"/>
        <v>6376</v>
      </c>
      <c r="IKG1" s="26">
        <f t="shared" si="99"/>
        <v>6377</v>
      </c>
      <c r="IKH1" s="26">
        <f t="shared" si="99"/>
        <v>6378</v>
      </c>
      <c r="IKI1" s="26">
        <f t="shared" si="99"/>
        <v>6379</v>
      </c>
      <c r="IKJ1" s="26">
        <f t="shared" si="99"/>
        <v>6380</v>
      </c>
      <c r="IKK1" s="26">
        <f t="shared" si="99"/>
        <v>6381</v>
      </c>
      <c r="IKL1" s="26">
        <f t="shared" si="99"/>
        <v>6382</v>
      </c>
      <c r="IKM1" s="26">
        <f t="shared" si="99"/>
        <v>6383</v>
      </c>
      <c r="IKN1" s="26">
        <f t="shared" si="99"/>
        <v>6384</v>
      </c>
      <c r="IKO1" s="26">
        <f t="shared" si="99"/>
        <v>6385</v>
      </c>
      <c r="IKP1" s="26">
        <f t="shared" si="99"/>
        <v>6386</v>
      </c>
      <c r="IKQ1" s="26">
        <f t="shared" si="99"/>
        <v>6387</v>
      </c>
      <c r="IKR1" s="26">
        <f t="shared" si="99"/>
        <v>6388</v>
      </c>
      <c r="IKS1" s="26">
        <f t="shared" si="99"/>
        <v>6389</v>
      </c>
      <c r="IKT1" s="26">
        <f t="shared" si="99"/>
        <v>6390</v>
      </c>
      <c r="IKU1" s="26">
        <f t="shared" si="99"/>
        <v>6391</v>
      </c>
      <c r="IKV1" s="26">
        <f t="shared" si="99"/>
        <v>6392</v>
      </c>
      <c r="IKW1" s="26">
        <f t="shared" si="99"/>
        <v>6393</v>
      </c>
      <c r="IKX1" s="26">
        <f t="shared" si="99"/>
        <v>6394</v>
      </c>
      <c r="IKY1" s="26">
        <f t="shared" si="99"/>
        <v>6395</v>
      </c>
      <c r="IKZ1" s="26">
        <f t="shared" si="99"/>
        <v>6396</v>
      </c>
      <c r="ILA1" s="26">
        <f t="shared" si="99"/>
        <v>6397</v>
      </c>
      <c r="ILB1" s="26">
        <f t="shared" si="99"/>
        <v>6398</v>
      </c>
      <c r="ILC1" s="26">
        <f t="shared" si="99"/>
        <v>6399</v>
      </c>
      <c r="ILD1" s="26">
        <f t="shared" si="99"/>
        <v>6400</v>
      </c>
      <c r="ILE1" s="26">
        <f t="shared" si="99"/>
        <v>6401</v>
      </c>
      <c r="ILF1" s="26">
        <f t="shared" si="99"/>
        <v>6402</v>
      </c>
      <c r="ILG1" s="26">
        <f t="shared" ref="ILG1:INR1" si="100">ILF1+1</f>
        <v>6403</v>
      </c>
      <c r="ILH1" s="26">
        <f t="shared" si="100"/>
        <v>6404</v>
      </c>
      <c r="ILI1" s="26">
        <f t="shared" si="100"/>
        <v>6405</v>
      </c>
      <c r="ILJ1" s="26">
        <f t="shared" si="100"/>
        <v>6406</v>
      </c>
      <c r="ILK1" s="26">
        <f t="shared" si="100"/>
        <v>6407</v>
      </c>
      <c r="ILL1" s="26">
        <f t="shared" si="100"/>
        <v>6408</v>
      </c>
      <c r="ILM1" s="26">
        <f t="shared" si="100"/>
        <v>6409</v>
      </c>
      <c r="ILN1" s="26">
        <f t="shared" si="100"/>
        <v>6410</v>
      </c>
      <c r="ILO1" s="26">
        <f t="shared" si="100"/>
        <v>6411</v>
      </c>
      <c r="ILP1" s="26">
        <f t="shared" si="100"/>
        <v>6412</v>
      </c>
      <c r="ILQ1" s="26">
        <f t="shared" si="100"/>
        <v>6413</v>
      </c>
      <c r="ILR1" s="26">
        <f t="shared" si="100"/>
        <v>6414</v>
      </c>
      <c r="ILS1" s="26">
        <f t="shared" si="100"/>
        <v>6415</v>
      </c>
      <c r="ILT1" s="26">
        <f t="shared" si="100"/>
        <v>6416</v>
      </c>
      <c r="ILU1" s="26">
        <f t="shared" si="100"/>
        <v>6417</v>
      </c>
      <c r="ILV1" s="26">
        <f t="shared" si="100"/>
        <v>6418</v>
      </c>
      <c r="ILW1" s="26">
        <f t="shared" si="100"/>
        <v>6419</v>
      </c>
      <c r="ILX1" s="26">
        <f t="shared" si="100"/>
        <v>6420</v>
      </c>
      <c r="ILY1" s="26">
        <f t="shared" si="100"/>
        <v>6421</v>
      </c>
      <c r="ILZ1" s="26">
        <f t="shared" si="100"/>
        <v>6422</v>
      </c>
      <c r="IMA1" s="26">
        <f t="shared" si="100"/>
        <v>6423</v>
      </c>
      <c r="IMB1" s="26">
        <f t="shared" si="100"/>
        <v>6424</v>
      </c>
      <c r="IMC1" s="26">
        <f t="shared" si="100"/>
        <v>6425</v>
      </c>
      <c r="IMD1" s="26">
        <f t="shared" si="100"/>
        <v>6426</v>
      </c>
      <c r="IME1" s="26">
        <f t="shared" si="100"/>
        <v>6427</v>
      </c>
      <c r="IMF1" s="26">
        <f t="shared" si="100"/>
        <v>6428</v>
      </c>
      <c r="IMG1" s="26">
        <f t="shared" si="100"/>
        <v>6429</v>
      </c>
      <c r="IMH1" s="26">
        <f t="shared" si="100"/>
        <v>6430</v>
      </c>
      <c r="IMI1" s="26">
        <f t="shared" si="100"/>
        <v>6431</v>
      </c>
      <c r="IMJ1" s="26">
        <f t="shared" si="100"/>
        <v>6432</v>
      </c>
      <c r="IMK1" s="26">
        <f t="shared" si="100"/>
        <v>6433</v>
      </c>
      <c r="IML1" s="26">
        <f t="shared" si="100"/>
        <v>6434</v>
      </c>
      <c r="IMM1" s="26">
        <f t="shared" si="100"/>
        <v>6435</v>
      </c>
      <c r="IMN1" s="26">
        <f t="shared" si="100"/>
        <v>6436</v>
      </c>
      <c r="IMO1" s="26">
        <f t="shared" si="100"/>
        <v>6437</v>
      </c>
      <c r="IMP1" s="26">
        <f t="shared" si="100"/>
        <v>6438</v>
      </c>
      <c r="IMQ1" s="26">
        <f t="shared" si="100"/>
        <v>6439</v>
      </c>
      <c r="IMR1" s="26">
        <f t="shared" si="100"/>
        <v>6440</v>
      </c>
      <c r="IMS1" s="26">
        <f t="shared" si="100"/>
        <v>6441</v>
      </c>
      <c r="IMT1" s="26">
        <f t="shared" si="100"/>
        <v>6442</v>
      </c>
      <c r="IMU1" s="26">
        <f t="shared" si="100"/>
        <v>6443</v>
      </c>
      <c r="IMV1" s="26">
        <f t="shared" si="100"/>
        <v>6444</v>
      </c>
      <c r="IMW1" s="26">
        <f t="shared" si="100"/>
        <v>6445</v>
      </c>
      <c r="IMX1" s="26">
        <f t="shared" si="100"/>
        <v>6446</v>
      </c>
      <c r="IMY1" s="26">
        <f t="shared" si="100"/>
        <v>6447</v>
      </c>
      <c r="IMZ1" s="26">
        <f t="shared" si="100"/>
        <v>6448</v>
      </c>
      <c r="INA1" s="26">
        <f t="shared" si="100"/>
        <v>6449</v>
      </c>
      <c r="INB1" s="26">
        <f t="shared" si="100"/>
        <v>6450</v>
      </c>
      <c r="INC1" s="26">
        <f t="shared" si="100"/>
        <v>6451</v>
      </c>
      <c r="IND1" s="26">
        <f t="shared" si="100"/>
        <v>6452</v>
      </c>
      <c r="INE1" s="26">
        <f t="shared" si="100"/>
        <v>6453</v>
      </c>
      <c r="INF1" s="26">
        <f t="shared" si="100"/>
        <v>6454</v>
      </c>
      <c r="ING1" s="26">
        <f t="shared" si="100"/>
        <v>6455</v>
      </c>
      <c r="INH1" s="26">
        <f t="shared" si="100"/>
        <v>6456</v>
      </c>
      <c r="INI1" s="26">
        <f t="shared" si="100"/>
        <v>6457</v>
      </c>
      <c r="INJ1" s="26">
        <f t="shared" si="100"/>
        <v>6458</v>
      </c>
      <c r="INK1" s="26">
        <f t="shared" si="100"/>
        <v>6459</v>
      </c>
      <c r="INL1" s="26">
        <f t="shared" si="100"/>
        <v>6460</v>
      </c>
      <c r="INM1" s="26">
        <f t="shared" si="100"/>
        <v>6461</v>
      </c>
      <c r="INN1" s="26">
        <f t="shared" si="100"/>
        <v>6462</v>
      </c>
      <c r="INO1" s="26">
        <f t="shared" si="100"/>
        <v>6463</v>
      </c>
      <c r="INP1" s="26">
        <f t="shared" si="100"/>
        <v>6464</v>
      </c>
      <c r="INQ1" s="26">
        <f t="shared" si="100"/>
        <v>6465</v>
      </c>
      <c r="INR1" s="26">
        <f t="shared" si="100"/>
        <v>6466</v>
      </c>
      <c r="INS1" s="26">
        <f t="shared" ref="INS1:IQD1" si="101">INR1+1</f>
        <v>6467</v>
      </c>
      <c r="INT1" s="26">
        <f t="shared" si="101"/>
        <v>6468</v>
      </c>
      <c r="INU1" s="26">
        <f t="shared" si="101"/>
        <v>6469</v>
      </c>
      <c r="INV1" s="26">
        <f t="shared" si="101"/>
        <v>6470</v>
      </c>
      <c r="INW1" s="26">
        <f t="shared" si="101"/>
        <v>6471</v>
      </c>
      <c r="INX1" s="26">
        <f t="shared" si="101"/>
        <v>6472</v>
      </c>
      <c r="INY1" s="26">
        <f t="shared" si="101"/>
        <v>6473</v>
      </c>
      <c r="INZ1" s="26">
        <f t="shared" si="101"/>
        <v>6474</v>
      </c>
      <c r="IOA1" s="26">
        <f t="shared" si="101"/>
        <v>6475</v>
      </c>
      <c r="IOB1" s="26">
        <f t="shared" si="101"/>
        <v>6476</v>
      </c>
      <c r="IOC1" s="26">
        <f t="shared" si="101"/>
        <v>6477</v>
      </c>
      <c r="IOD1" s="26">
        <f t="shared" si="101"/>
        <v>6478</v>
      </c>
      <c r="IOE1" s="26">
        <f t="shared" si="101"/>
        <v>6479</v>
      </c>
      <c r="IOF1" s="26">
        <f t="shared" si="101"/>
        <v>6480</v>
      </c>
      <c r="IOG1" s="26">
        <f t="shared" si="101"/>
        <v>6481</v>
      </c>
      <c r="IOH1" s="26">
        <f t="shared" si="101"/>
        <v>6482</v>
      </c>
      <c r="IOI1" s="26">
        <f t="shared" si="101"/>
        <v>6483</v>
      </c>
      <c r="IOJ1" s="26">
        <f t="shared" si="101"/>
        <v>6484</v>
      </c>
      <c r="IOK1" s="26">
        <f t="shared" si="101"/>
        <v>6485</v>
      </c>
      <c r="IOL1" s="26">
        <f t="shared" si="101"/>
        <v>6486</v>
      </c>
      <c r="IOM1" s="26">
        <f t="shared" si="101"/>
        <v>6487</v>
      </c>
      <c r="ION1" s="26">
        <f t="shared" si="101"/>
        <v>6488</v>
      </c>
      <c r="IOO1" s="26">
        <f t="shared" si="101"/>
        <v>6489</v>
      </c>
      <c r="IOP1" s="26">
        <f t="shared" si="101"/>
        <v>6490</v>
      </c>
      <c r="IOQ1" s="26">
        <f t="shared" si="101"/>
        <v>6491</v>
      </c>
      <c r="IOR1" s="26">
        <f t="shared" si="101"/>
        <v>6492</v>
      </c>
      <c r="IOS1" s="26">
        <f t="shared" si="101"/>
        <v>6493</v>
      </c>
      <c r="IOT1" s="26">
        <f t="shared" si="101"/>
        <v>6494</v>
      </c>
      <c r="IOU1" s="26">
        <f t="shared" si="101"/>
        <v>6495</v>
      </c>
      <c r="IOV1" s="26">
        <f t="shared" si="101"/>
        <v>6496</v>
      </c>
      <c r="IOW1" s="26">
        <f t="shared" si="101"/>
        <v>6497</v>
      </c>
      <c r="IOX1" s="26">
        <f t="shared" si="101"/>
        <v>6498</v>
      </c>
      <c r="IOY1" s="26">
        <f t="shared" si="101"/>
        <v>6499</v>
      </c>
      <c r="IOZ1" s="26">
        <f t="shared" si="101"/>
        <v>6500</v>
      </c>
      <c r="IPA1" s="26">
        <f t="shared" si="101"/>
        <v>6501</v>
      </c>
      <c r="IPB1" s="26">
        <f t="shared" si="101"/>
        <v>6502</v>
      </c>
      <c r="IPC1" s="26">
        <f t="shared" si="101"/>
        <v>6503</v>
      </c>
      <c r="IPD1" s="26">
        <f t="shared" si="101"/>
        <v>6504</v>
      </c>
      <c r="IPE1" s="26">
        <f t="shared" si="101"/>
        <v>6505</v>
      </c>
      <c r="IPF1" s="26">
        <f t="shared" si="101"/>
        <v>6506</v>
      </c>
      <c r="IPG1" s="26">
        <f t="shared" si="101"/>
        <v>6507</v>
      </c>
      <c r="IPH1" s="26">
        <f t="shared" si="101"/>
        <v>6508</v>
      </c>
      <c r="IPI1" s="26">
        <f t="shared" si="101"/>
        <v>6509</v>
      </c>
      <c r="IPJ1" s="26">
        <f t="shared" si="101"/>
        <v>6510</v>
      </c>
      <c r="IPK1" s="26">
        <f t="shared" si="101"/>
        <v>6511</v>
      </c>
      <c r="IPL1" s="26">
        <f t="shared" si="101"/>
        <v>6512</v>
      </c>
      <c r="IPM1" s="26">
        <f t="shared" si="101"/>
        <v>6513</v>
      </c>
      <c r="IPN1" s="26">
        <f t="shared" si="101"/>
        <v>6514</v>
      </c>
      <c r="IPO1" s="26">
        <f t="shared" si="101"/>
        <v>6515</v>
      </c>
      <c r="IPP1" s="26">
        <f t="shared" si="101"/>
        <v>6516</v>
      </c>
      <c r="IPQ1" s="26">
        <f t="shared" si="101"/>
        <v>6517</v>
      </c>
      <c r="IPR1" s="26">
        <f t="shared" si="101"/>
        <v>6518</v>
      </c>
      <c r="IPS1" s="26">
        <f t="shared" si="101"/>
        <v>6519</v>
      </c>
      <c r="IPT1" s="26">
        <f t="shared" si="101"/>
        <v>6520</v>
      </c>
      <c r="IPU1" s="26">
        <f t="shared" si="101"/>
        <v>6521</v>
      </c>
      <c r="IPV1" s="26">
        <f t="shared" si="101"/>
        <v>6522</v>
      </c>
      <c r="IPW1" s="26">
        <f t="shared" si="101"/>
        <v>6523</v>
      </c>
      <c r="IPX1" s="26">
        <f t="shared" si="101"/>
        <v>6524</v>
      </c>
      <c r="IPY1" s="26">
        <f t="shared" si="101"/>
        <v>6525</v>
      </c>
      <c r="IPZ1" s="26">
        <f t="shared" si="101"/>
        <v>6526</v>
      </c>
      <c r="IQA1" s="26">
        <f t="shared" si="101"/>
        <v>6527</v>
      </c>
      <c r="IQB1" s="26">
        <f t="shared" si="101"/>
        <v>6528</v>
      </c>
      <c r="IQC1" s="26">
        <f t="shared" si="101"/>
        <v>6529</v>
      </c>
      <c r="IQD1" s="26">
        <f t="shared" si="101"/>
        <v>6530</v>
      </c>
      <c r="IQE1" s="26">
        <f t="shared" ref="IQE1:ISP1" si="102">IQD1+1</f>
        <v>6531</v>
      </c>
      <c r="IQF1" s="26">
        <f t="shared" si="102"/>
        <v>6532</v>
      </c>
      <c r="IQG1" s="26">
        <f t="shared" si="102"/>
        <v>6533</v>
      </c>
      <c r="IQH1" s="26">
        <f t="shared" si="102"/>
        <v>6534</v>
      </c>
      <c r="IQI1" s="26">
        <f t="shared" si="102"/>
        <v>6535</v>
      </c>
      <c r="IQJ1" s="26">
        <f t="shared" si="102"/>
        <v>6536</v>
      </c>
      <c r="IQK1" s="26">
        <f t="shared" si="102"/>
        <v>6537</v>
      </c>
      <c r="IQL1" s="26">
        <f t="shared" si="102"/>
        <v>6538</v>
      </c>
      <c r="IQM1" s="26">
        <f t="shared" si="102"/>
        <v>6539</v>
      </c>
      <c r="IQN1" s="26">
        <f t="shared" si="102"/>
        <v>6540</v>
      </c>
      <c r="IQO1" s="26">
        <f t="shared" si="102"/>
        <v>6541</v>
      </c>
      <c r="IQP1" s="26">
        <f t="shared" si="102"/>
        <v>6542</v>
      </c>
      <c r="IQQ1" s="26">
        <f t="shared" si="102"/>
        <v>6543</v>
      </c>
      <c r="IQR1" s="26">
        <f t="shared" si="102"/>
        <v>6544</v>
      </c>
      <c r="IQS1" s="26">
        <f t="shared" si="102"/>
        <v>6545</v>
      </c>
      <c r="IQT1" s="26">
        <f t="shared" si="102"/>
        <v>6546</v>
      </c>
      <c r="IQU1" s="26">
        <f t="shared" si="102"/>
        <v>6547</v>
      </c>
      <c r="IQV1" s="26">
        <f t="shared" si="102"/>
        <v>6548</v>
      </c>
      <c r="IQW1" s="26">
        <f t="shared" si="102"/>
        <v>6549</v>
      </c>
      <c r="IQX1" s="26">
        <f t="shared" si="102"/>
        <v>6550</v>
      </c>
      <c r="IQY1" s="26">
        <f t="shared" si="102"/>
        <v>6551</v>
      </c>
      <c r="IQZ1" s="26">
        <f t="shared" si="102"/>
        <v>6552</v>
      </c>
      <c r="IRA1" s="26">
        <f t="shared" si="102"/>
        <v>6553</v>
      </c>
      <c r="IRB1" s="26">
        <f t="shared" si="102"/>
        <v>6554</v>
      </c>
      <c r="IRC1" s="26">
        <f t="shared" si="102"/>
        <v>6555</v>
      </c>
      <c r="IRD1" s="26">
        <f t="shared" si="102"/>
        <v>6556</v>
      </c>
      <c r="IRE1" s="26">
        <f t="shared" si="102"/>
        <v>6557</v>
      </c>
      <c r="IRF1" s="26">
        <f t="shared" si="102"/>
        <v>6558</v>
      </c>
      <c r="IRG1" s="26">
        <f t="shared" si="102"/>
        <v>6559</v>
      </c>
      <c r="IRH1" s="26">
        <f t="shared" si="102"/>
        <v>6560</v>
      </c>
      <c r="IRI1" s="26">
        <f t="shared" si="102"/>
        <v>6561</v>
      </c>
      <c r="IRJ1" s="26">
        <f t="shared" si="102"/>
        <v>6562</v>
      </c>
      <c r="IRK1" s="26">
        <f t="shared" si="102"/>
        <v>6563</v>
      </c>
      <c r="IRL1" s="26">
        <f t="shared" si="102"/>
        <v>6564</v>
      </c>
      <c r="IRM1" s="26">
        <f t="shared" si="102"/>
        <v>6565</v>
      </c>
      <c r="IRN1" s="26">
        <f t="shared" si="102"/>
        <v>6566</v>
      </c>
      <c r="IRO1" s="26">
        <f t="shared" si="102"/>
        <v>6567</v>
      </c>
      <c r="IRP1" s="26">
        <f t="shared" si="102"/>
        <v>6568</v>
      </c>
      <c r="IRQ1" s="26">
        <f t="shared" si="102"/>
        <v>6569</v>
      </c>
      <c r="IRR1" s="26">
        <f t="shared" si="102"/>
        <v>6570</v>
      </c>
      <c r="IRS1" s="26">
        <f t="shared" si="102"/>
        <v>6571</v>
      </c>
      <c r="IRT1" s="26">
        <f t="shared" si="102"/>
        <v>6572</v>
      </c>
      <c r="IRU1" s="26">
        <f t="shared" si="102"/>
        <v>6573</v>
      </c>
      <c r="IRV1" s="26">
        <f t="shared" si="102"/>
        <v>6574</v>
      </c>
      <c r="IRW1" s="26">
        <f t="shared" si="102"/>
        <v>6575</v>
      </c>
      <c r="IRX1" s="26">
        <f t="shared" si="102"/>
        <v>6576</v>
      </c>
      <c r="IRY1" s="26">
        <f t="shared" si="102"/>
        <v>6577</v>
      </c>
      <c r="IRZ1" s="26">
        <f t="shared" si="102"/>
        <v>6578</v>
      </c>
      <c r="ISA1" s="26">
        <f t="shared" si="102"/>
        <v>6579</v>
      </c>
      <c r="ISB1" s="26">
        <f t="shared" si="102"/>
        <v>6580</v>
      </c>
      <c r="ISC1" s="26">
        <f t="shared" si="102"/>
        <v>6581</v>
      </c>
      <c r="ISD1" s="26">
        <f t="shared" si="102"/>
        <v>6582</v>
      </c>
      <c r="ISE1" s="26">
        <f t="shared" si="102"/>
        <v>6583</v>
      </c>
      <c r="ISF1" s="26">
        <f t="shared" si="102"/>
        <v>6584</v>
      </c>
      <c r="ISG1" s="26">
        <f t="shared" si="102"/>
        <v>6585</v>
      </c>
      <c r="ISH1" s="26">
        <f t="shared" si="102"/>
        <v>6586</v>
      </c>
      <c r="ISI1" s="26">
        <f t="shared" si="102"/>
        <v>6587</v>
      </c>
      <c r="ISJ1" s="26">
        <f t="shared" si="102"/>
        <v>6588</v>
      </c>
      <c r="ISK1" s="26">
        <f t="shared" si="102"/>
        <v>6589</v>
      </c>
      <c r="ISL1" s="26">
        <f t="shared" si="102"/>
        <v>6590</v>
      </c>
      <c r="ISM1" s="26">
        <f t="shared" si="102"/>
        <v>6591</v>
      </c>
      <c r="ISN1" s="26">
        <f t="shared" si="102"/>
        <v>6592</v>
      </c>
      <c r="ISO1" s="26">
        <f t="shared" si="102"/>
        <v>6593</v>
      </c>
      <c r="ISP1" s="26">
        <f t="shared" si="102"/>
        <v>6594</v>
      </c>
      <c r="ISQ1" s="26">
        <f t="shared" ref="ISQ1:IVB1" si="103">ISP1+1</f>
        <v>6595</v>
      </c>
      <c r="ISR1" s="26">
        <f t="shared" si="103"/>
        <v>6596</v>
      </c>
      <c r="ISS1" s="26">
        <f t="shared" si="103"/>
        <v>6597</v>
      </c>
      <c r="IST1" s="26">
        <f t="shared" si="103"/>
        <v>6598</v>
      </c>
      <c r="ISU1" s="26">
        <f t="shared" si="103"/>
        <v>6599</v>
      </c>
      <c r="ISV1" s="26">
        <f t="shared" si="103"/>
        <v>6600</v>
      </c>
      <c r="ISW1" s="26">
        <f t="shared" si="103"/>
        <v>6601</v>
      </c>
      <c r="ISX1" s="26">
        <f t="shared" si="103"/>
        <v>6602</v>
      </c>
      <c r="ISY1" s="26">
        <f t="shared" si="103"/>
        <v>6603</v>
      </c>
      <c r="ISZ1" s="26">
        <f t="shared" si="103"/>
        <v>6604</v>
      </c>
      <c r="ITA1" s="26">
        <f t="shared" si="103"/>
        <v>6605</v>
      </c>
      <c r="ITB1" s="26">
        <f t="shared" si="103"/>
        <v>6606</v>
      </c>
      <c r="ITC1" s="26">
        <f t="shared" si="103"/>
        <v>6607</v>
      </c>
      <c r="ITD1" s="26">
        <f t="shared" si="103"/>
        <v>6608</v>
      </c>
      <c r="ITE1" s="26">
        <f t="shared" si="103"/>
        <v>6609</v>
      </c>
      <c r="ITF1" s="26">
        <f t="shared" si="103"/>
        <v>6610</v>
      </c>
      <c r="ITG1" s="26">
        <f t="shared" si="103"/>
        <v>6611</v>
      </c>
      <c r="ITH1" s="26">
        <f t="shared" si="103"/>
        <v>6612</v>
      </c>
      <c r="ITI1" s="26">
        <f t="shared" si="103"/>
        <v>6613</v>
      </c>
      <c r="ITJ1" s="26">
        <f t="shared" si="103"/>
        <v>6614</v>
      </c>
      <c r="ITK1" s="26">
        <f t="shared" si="103"/>
        <v>6615</v>
      </c>
      <c r="ITL1" s="26">
        <f t="shared" si="103"/>
        <v>6616</v>
      </c>
      <c r="ITM1" s="26">
        <f t="shared" si="103"/>
        <v>6617</v>
      </c>
      <c r="ITN1" s="26">
        <f t="shared" si="103"/>
        <v>6618</v>
      </c>
      <c r="ITO1" s="26">
        <f t="shared" si="103"/>
        <v>6619</v>
      </c>
      <c r="ITP1" s="26">
        <f t="shared" si="103"/>
        <v>6620</v>
      </c>
      <c r="ITQ1" s="26">
        <f t="shared" si="103"/>
        <v>6621</v>
      </c>
      <c r="ITR1" s="26">
        <f t="shared" si="103"/>
        <v>6622</v>
      </c>
      <c r="ITS1" s="26">
        <f t="shared" si="103"/>
        <v>6623</v>
      </c>
      <c r="ITT1" s="26">
        <f t="shared" si="103"/>
        <v>6624</v>
      </c>
      <c r="ITU1" s="26">
        <f t="shared" si="103"/>
        <v>6625</v>
      </c>
      <c r="ITV1" s="26">
        <f t="shared" si="103"/>
        <v>6626</v>
      </c>
      <c r="ITW1" s="26">
        <f t="shared" si="103"/>
        <v>6627</v>
      </c>
      <c r="ITX1" s="26">
        <f t="shared" si="103"/>
        <v>6628</v>
      </c>
      <c r="ITY1" s="26">
        <f t="shared" si="103"/>
        <v>6629</v>
      </c>
      <c r="ITZ1" s="26">
        <f t="shared" si="103"/>
        <v>6630</v>
      </c>
      <c r="IUA1" s="26">
        <f t="shared" si="103"/>
        <v>6631</v>
      </c>
      <c r="IUB1" s="26">
        <f t="shared" si="103"/>
        <v>6632</v>
      </c>
      <c r="IUC1" s="26">
        <f t="shared" si="103"/>
        <v>6633</v>
      </c>
      <c r="IUD1" s="26">
        <f t="shared" si="103"/>
        <v>6634</v>
      </c>
      <c r="IUE1" s="26">
        <f t="shared" si="103"/>
        <v>6635</v>
      </c>
      <c r="IUF1" s="26">
        <f t="shared" si="103"/>
        <v>6636</v>
      </c>
      <c r="IUG1" s="26">
        <f t="shared" si="103"/>
        <v>6637</v>
      </c>
      <c r="IUH1" s="26">
        <f t="shared" si="103"/>
        <v>6638</v>
      </c>
      <c r="IUI1" s="26">
        <f t="shared" si="103"/>
        <v>6639</v>
      </c>
      <c r="IUJ1" s="26">
        <f t="shared" si="103"/>
        <v>6640</v>
      </c>
      <c r="IUK1" s="26">
        <f t="shared" si="103"/>
        <v>6641</v>
      </c>
      <c r="IUL1" s="26">
        <f t="shared" si="103"/>
        <v>6642</v>
      </c>
      <c r="IUM1" s="26">
        <f t="shared" si="103"/>
        <v>6643</v>
      </c>
      <c r="IUN1" s="26">
        <f t="shared" si="103"/>
        <v>6644</v>
      </c>
      <c r="IUO1" s="26">
        <f t="shared" si="103"/>
        <v>6645</v>
      </c>
      <c r="IUP1" s="26">
        <f t="shared" si="103"/>
        <v>6646</v>
      </c>
      <c r="IUQ1" s="26">
        <f t="shared" si="103"/>
        <v>6647</v>
      </c>
      <c r="IUR1" s="26">
        <f t="shared" si="103"/>
        <v>6648</v>
      </c>
      <c r="IUS1" s="26">
        <f t="shared" si="103"/>
        <v>6649</v>
      </c>
      <c r="IUT1" s="26">
        <f t="shared" si="103"/>
        <v>6650</v>
      </c>
      <c r="IUU1" s="26">
        <f t="shared" si="103"/>
        <v>6651</v>
      </c>
      <c r="IUV1" s="26">
        <f t="shared" si="103"/>
        <v>6652</v>
      </c>
      <c r="IUW1" s="26">
        <f t="shared" si="103"/>
        <v>6653</v>
      </c>
      <c r="IUX1" s="26">
        <f t="shared" si="103"/>
        <v>6654</v>
      </c>
      <c r="IUY1" s="26">
        <f t="shared" si="103"/>
        <v>6655</v>
      </c>
      <c r="IUZ1" s="26">
        <f t="shared" si="103"/>
        <v>6656</v>
      </c>
      <c r="IVA1" s="26">
        <f t="shared" si="103"/>
        <v>6657</v>
      </c>
      <c r="IVB1" s="26">
        <f t="shared" si="103"/>
        <v>6658</v>
      </c>
      <c r="IVC1" s="26">
        <f t="shared" ref="IVC1:IXN1" si="104">IVB1+1</f>
        <v>6659</v>
      </c>
      <c r="IVD1" s="26">
        <f t="shared" si="104"/>
        <v>6660</v>
      </c>
      <c r="IVE1" s="26">
        <f t="shared" si="104"/>
        <v>6661</v>
      </c>
      <c r="IVF1" s="26">
        <f t="shared" si="104"/>
        <v>6662</v>
      </c>
      <c r="IVG1" s="26">
        <f t="shared" si="104"/>
        <v>6663</v>
      </c>
      <c r="IVH1" s="26">
        <f t="shared" si="104"/>
        <v>6664</v>
      </c>
      <c r="IVI1" s="26">
        <f t="shared" si="104"/>
        <v>6665</v>
      </c>
      <c r="IVJ1" s="26">
        <f t="shared" si="104"/>
        <v>6666</v>
      </c>
      <c r="IVK1" s="26">
        <f t="shared" si="104"/>
        <v>6667</v>
      </c>
      <c r="IVL1" s="26">
        <f t="shared" si="104"/>
        <v>6668</v>
      </c>
      <c r="IVM1" s="26">
        <f t="shared" si="104"/>
        <v>6669</v>
      </c>
      <c r="IVN1" s="26">
        <f t="shared" si="104"/>
        <v>6670</v>
      </c>
      <c r="IVO1" s="26">
        <f t="shared" si="104"/>
        <v>6671</v>
      </c>
      <c r="IVP1" s="26">
        <f t="shared" si="104"/>
        <v>6672</v>
      </c>
      <c r="IVQ1" s="26">
        <f t="shared" si="104"/>
        <v>6673</v>
      </c>
      <c r="IVR1" s="26">
        <f t="shared" si="104"/>
        <v>6674</v>
      </c>
      <c r="IVS1" s="26">
        <f t="shared" si="104"/>
        <v>6675</v>
      </c>
      <c r="IVT1" s="26">
        <f t="shared" si="104"/>
        <v>6676</v>
      </c>
      <c r="IVU1" s="26">
        <f t="shared" si="104"/>
        <v>6677</v>
      </c>
      <c r="IVV1" s="26">
        <f t="shared" si="104"/>
        <v>6678</v>
      </c>
      <c r="IVW1" s="26">
        <f t="shared" si="104"/>
        <v>6679</v>
      </c>
      <c r="IVX1" s="26">
        <f t="shared" si="104"/>
        <v>6680</v>
      </c>
      <c r="IVY1" s="26">
        <f t="shared" si="104"/>
        <v>6681</v>
      </c>
      <c r="IVZ1" s="26">
        <f t="shared" si="104"/>
        <v>6682</v>
      </c>
      <c r="IWA1" s="26">
        <f t="shared" si="104"/>
        <v>6683</v>
      </c>
      <c r="IWB1" s="26">
        <f t="shared" si="104"/>
        <v>6684</v>
      </c>
      <c r="IWC1" s="26">
        <f t="shared" si="104"/>
        <v>6685</v>
      </c>
      <c r="IWD1" s="26">
        <f t="shared" si="104"/>
        <v>6686</v>
      </c>
      <c r="IWE1" s="26">
        <f t="shared" si="104"/>
        <v>6687</v>
      </c>
      <c r="IWF1" s="26">
        <f t="shared" si="104"/>
        <v>6688</v>
      </c>
      <c r="IWG1" s="26">
        <f t="shared" si="104"/>
        <v>6689</v>
      </c>
      <c r="IWH1" s="26">
        <f t="shared" si="104"/>
        <v>6690</v>
      </c>
      <c r="IWI1" s="26">
        <f t="shared" si="104"/>
        <v>6691</v>
      </c>
      <c r="IWJ1" s="26">
        <f t="shared" si="104"/>
        <v>6692</v>
      </c>
      <c r="IWK1" s="26">
        <f t="shared" si="104"/>
        <v>6693</v>
      </c>
      <c r="IWL1" s="26">
        <f t="shared" si="104"/>
        <v>6694</v>
      </c>
      <c r="IWM1" s="26">
        <f t="shared" si="104"/>
        <v>6695</v>
      </c>
      <c r="IWN1" s="26">
        <f t="shared" si="104"/>
        <v>6696</v>
      </c>
      <c r="IWO1" s="26">
        <f t="shared" si="104"/>
        <v>6697</v>
      </c>
      <c r="IWP1" s="26">
        <f t="shared" si="104"/>
        <v>6698</v>
      </c>
      <c r="IWQ1" s="26">
        <f t="shared" si="104"/>
        <v>6699</v>
      </c>
      <c r="IWR1" s="26">
        <f t="shared" si="104"/>
        <v>6700</v>
      </c>
      <c r="IWS1" s="26">
        <f t="shared" si="104"/>
        <v>6701</v>
      </c>
      <c r="IWT1" s="26">
        <f t="shared" si="104"/>
        <v>6702</v>
      </c>
      <c r="IWU1" s="26">
        <f t="shared" si="104"/>
        <v>6703</v>
      </c>
      <c r="IWV1" s="26">
        <f t="shared" si="104"/>
        <v>6704</v>
      </c>
      <c r="IWW1" s="26">
        <f t="shared" si="104"/>
        <v>6705</v>
      </c>
      <c r="IWX1" s="26">
        <f t="shared" si="104"/>
        <v>6706</v>
      </c>
      <c r="IWY1" s="26">
        <f t="shared" si="104"/>
        <v>6707</v>
      </c>
      <c r="IWZ1" s="26">
        <f t="shared" si="104"/>
        <v>6708</v>
      </c>
      <c r="IXA1" s="26">
        <f t="shared" si="104"/>
        <v>6709</v>
      </c>
      <c r="IXB1" s="26">
        <f t="shared" si="104"/>
        <v>6710</v>
      </c>
      <c r="IXC1" s="26">
        <f t="shared" si="104"/>
        <v>6711</v>
      </c>
      <c r="IXD1" s="26">
        <f t="shared" si="104"/>
        <v>6712</v>
      </c>
      <c r="IXE1" s="26">
        <f t="shared" si="104"/>
        <v>6713</v>
      </c>
      <c r="IXF1" s="26">
        <f t="shared" si="104"/>
        <v>6714</v>
      </c>
      <c r="IXG1" s="26">
        <f t="shared" si="104"/>
        <v>6715</v>
      </c>
      <c r="IXH1" s="26">
        <f t="shared" si="104"/>
        <v>6716</v>
      </c>
      <c r="IXI1" s="26">
        <f t="shared" si="104"/>
        <v>6717</v>
      </c>
      <c r="IXJ1" s="26">
        <f t="shared" si="104"/>
        <v>6718</v>
      </c>
      <c r="IXK1" s="26">
        <f t="shared" si="104"/>
        <v>6719</v>
      </c>
      <c r="IXL1" s="26">
        <f t="shared" si="104"/>
        <v>6720</v>
      </c>
      <c r="IXM1" s="26">
        <f t="shared" si="104"/>
        <v>6721</v>
      </c>
      <c r="IXN1" s="26">
        <f t="shared" si="104"/>
        <v>6722</v>
      </c>
      <c r="IXO1" s="26">
        <f t="shared" ref="IXO1:IZZ1" si="105">IXN1+1</f>
        <v>6723</v>
      </c>
      <c r="IXP1" s="26">
        <f t="shared" si="105"/>
        <v>6724</v>
      </c>
      <c r="IXQ1" s="26">
        <f t="shared" si="105"/>
        <v>6725</v>
      </c>
      <c r="IXR1" s="26">
        <f t="shared" si="105"/>
        <v>6726</v>
      </c>
      <c r="IXS1" s="26">
        <f t="shared" si="105"/>
        <v>6727</v>
      </c>
      <c r="IXT1" s="26">
        <f t="shared" si="105"/>
        <v>6728</v>
      </c>
      <c r="IXU1" s="26">
        <f t="shared" si="105"/>
        <v>6729</v>
      </c>
      <c r="IXV1" s="26">
        <f t="shared" si="105"/>
        <v>6730</v>
      </c>
      <c r="IXW1" s="26">
        <f t="shared" si="105"/>
        <v>6731</v>
      </c>
      <c r="IXX1" s="26">
        <f t="shared" si="105"/>
        <v>6732</v>
      </c>
      <c r="IXY1" s="26">
        <f t="shared" si="105"/>
        <v>6733</v>
      </c>
      <c r="IXZ1" s="26">
        <f t="shared" si="105"/>
        <v>6734</v>
      </c>
      <c r="IYA1" s="26">
        <f t="shared" si="105"/>
        <v>6735</v>
      </c>
      <c r="IYB1" s="26">
        <f t="shared" si="105"/>
        <v>6736</v>
      </c>
      <c r="IYC1" s="26">
        <f t="shared" si="105"/>
        <v>6737</v>
      </c>
      <c r="IYD1" s="26">
        <f t="shared" si="105"/>
        <v>6738</v>
      </c>
      <c r="IYE1" s="26">
        <f t="shared" si="105"/>
        <v>6739</v>
      </c>
      <c r="IYF1" s="26">
        <f t="shared" si="105"/>
        <v>6740</v>
      </c>
      <c r="IYG1" s="26">
        <f t="shared" si="105"/>
        <v>6741</v>
      </c>
      <c r="IYH1" s="26">
        <f t="shared" si="105"/>
        <v>6742</v>
      </c>
      <c r="IYI1" s="26">
        <f t="shared" si="105"/>
        <v>6743</v>
      </c>
      <c r="IYJ1" s="26">
        <f t="shared" si="105"/>
        <v>6744</v>
      </c>
      <c r="IYK1" s="26">
        <f t="shared" si="105"/>
        <v>6745</v>
      </c>
      <c r="IYL1" s="26">
        <f t="shared" si="105"/>
        <v>6746</v>
      </c>
      <c r="IYM1" s="26">
        <f t="shared" si="105"/>
        <v>6747</v>
      </c>
      <c r="IYN1" s="26">
        <f t="shared" si="105"/>
        <v>6748</v>
      </c>
      <c r="IYO1" s="26">
        <f t="shared" si="105"/>
        <v>6749</v>
      </c>
      <c r="IYP1" s="26">
        <f t="shared" si="105"/>
        <v>6750</v>
      </c>
      <c r="IYQ1" s="26">
        <f t="shared" si="105"/>
        <v>6751</v>
      </c>
      <c r="IYR1" s="26">
        <f t="shared" si="105"/>
        <v>6752</v>
      </c>
      <c r="IYS1" s="26">
        <f t="shared" si="105"/>
        <v>6753</v>
      </c>
      <c r="IYT1" s="26">
        <f t="shared" si="105"/>
        <v>6754</v>
      </c>
      <c r="IYU1" s="26">
        <f t="shared" si="105"/>
        <v>6755</v>
      </c>
      <c r="IYV1" s="26">
        <f t="shared" si="105"/>
        <v>6756</v>
      </c>
      <c r="IYW1" s="26">
        <f t="shared" si="105"/>
        <v>6757</v>
      </c>
      <c r="IYX1" s="26">
        <f t="shared" si="105"/>
        <v>6758</v>
      </c>
      <c r="IYY1" s="26">
        <f t="shared" si="105"/>
        <v>6759</v>
      </c>
      <c r="IYZ1" s="26">
        <f t="shared" si="105"/>
        <v>6760</v>
      </c>
      <c r="IZA1" s="26">
        <f t="shared" si="105"/>
        <v>6761</v>
      </c>
      <c r="IZB1" s="26">
        <f t="shared" si="105"/>
        <v>6762</v>
      </c>
      <c r="IZC1" s="26">
        <f t="shared" si="105"/>
        <v>6763</v>
      </c>
      <c r="IZD1" s="26">
        <f t="shared" si="105"/>
        <v>6764</v>
      </c>
      <c r="IZE1" s="26">
        <f t="shared" si="105"/>
        <v>6765</v>
      </c>
      <c r="IZF1" s="26">
        <f t="shared" si="105"/>
        <v>6766</v>
      </c>
      <c r="IZG1" s="26">
        <f t="shared" si="105"/>
        <v>6767</v>
      </c>
      <c r="IZH1" s="26">
        <f t="shared" si="105"/>
        <v>6768</v>
      </c>
      <c r="IZI1" s="26">
        <f t="shared" si="105"/>
        <v>6769</v>
      </c>
      <c r="IZJ1" s="26">
        <f t="shared" si="105"/>
        <v>6770</v>
      </c>
      <c r="IZK1" s="26">
        <f t="shared" si="105"/>
        <v>6771</v>
      </c>
      <c r="IZL1" s="26">
        <f t="shared" si="105"/>
        <v>6772</v>
      </c>
      <c r="IZM1" s="26">
        <f t="shared" si="105"/>
        <v>6773</v>
      </c>
      <c r="IZN1" s="26">
        <f t="shared" si="105"/>
        <v>6774</v>
      </c>
      <c r="IZO1" s="26">
        <f t="shared" si="105"/>
        <v>6775</v>
      </c>
      <c r="IZP1" s="26">
        <f t="shared" si="105"/>
        <v>6776</v>
      </c>
      <c r="IZQ1" s="26">
        <f t="shared" si="105"/>
        <v>6777</v>
      </c>
      <c r="IZR1" s="26">
        <f t="shared" si="105"/>
        <v>6778</v>
      </c>
      <c r="IZS1" s="26">
        <f t="shared" si="105"/>
        <v>6779</v>
      </c>
      <c r="IZT1" s="26">
        <f t="shared" si="105"/>
        <v>6780</v>
      </c>
      <c r="IZU1" s="26">
        <f t="shared" si="105"/>
        <v>6781</v>
      </c>
      <c r="IZV1" s="26">
        <f t="shared" si="105"/>
        <v>6782</v>
      </c>
      <c r="IZW1" s="26">
        <f t="shared" si="105"/>
        <v>6783</v>
      </c>
      <c r="IZX1" s="26">
        <f t="shared" si="105"/>
        <v>6784</v>
      </c>
      <c r="IZY1" s="26">
        <f t="shared" si="105"/>
        <v>6785</v>
      </c>
      <c r="IZZ1" s="26">
        <f t="shared" si="105"/>
        <v>6786</v>
      </c>
      <c r="JAA1" s="26">
        <f t="shared" ref="JAA1:JCL1" si="106">IZZ1+1</f>
        <v>6787</v>
      </c>
      <c r="JAB1" s="26">
        <f t="shared" si="106"/>
        <v>6788</v>
      </c>
      <c r="JAC1" s="26">
        <f t="shared" si="106"/>
        <v>6789</v>
      </c>
      <c r="JAD1" s="26">
        <f t="shared" si="106"/>
        <v>6790</v>
      </c>
      <c r="JAE1" s="26">
        <f t="shared" si="106"/>
        <v>6791</v>
      </c>
      <c r="JAF1" s="26">
        <f t="shared" si="106"/>
        <v>6792</v>
      </c>
      <c r="JAG1" s="26">
        <f t="shared" si="106"/>
        <v>6793</v>
      </c>
      <c r="JAH1" s="26">
        <f t="shared" si="106"/>
        <v>6794</v>
      </c>
      <c r="JAI1" s="26">
        <f t="shared" si="106"/>
        <v>6795</v>
      </c>
      <c r="JAJ1" s="26">
        <f t="shared" si="106"/>
        <v>6796</v>
      </c>
      <c r="JAK1" s="26">
        <f t="shared" si="106"/>
        <v>6797</v>
      </c>
      <c r="JAL1" s="26">
        <f t="shared" si="106"/>
        <v>6798</v>
      </c>
      <c r="JAM1" s="26">
        <f t="shared" si="106"/>
        <v>6799</v>
      </c>
      <c r="JAN1" s="26">
        <f t="shared" si="106"/>
        <v>6800</v>
      </c>
      <c r="JAO1" s="26">
        <f t="shared" si="106"/>
        <v>6801</v>
      </c>
      <c r="JAP1" s="26">
        <f t="shared" si="106"/>
        <v>6802</v>
      </c>
      <c r="JAQ1" s="26">
        <f t="shared" si="106"/>
        <v>6803</v>
      </c>
      <c r="JAR1" s="26">
        <f t="shared" si="106"/>
        <v>6804</v>
      </c>
      <c r="JAS1" s="26">
        <f t="shared" si="106"/>
        <v>6805</v>
      </c>
      <c r="JAT1" s="26">
        <f t="shared" si="106"/>
        <v>6806</v>
      </c>
      <c r="JAU1" s="26">
        <f t="shared" si="106"/>
        <v>6807</v>
      </c>
      <c r="JAV1" s="26">
        <f t="shared" si="106"/>
        <v>6808</v>
      </c>
      <c r="JAW1" s="26">
        <f t="shared" si="106"/>
        <v>6809</v>
      </c>
      <c r="JAX1" s="26">
        <f t="shared" si="106"/>
        <v>6810</v>
      </c>
      <c r="JAY1" s="26">
        <f t="shared" si="106"/>
        <v>6811</v>
      </c>
      <c r="JAZ1" s="26">
        <f t="shared" si="106"/>
        <v>6812</v>
      </c>
      <c r="JBA1" s="26">
        <f t="shared" si="106"/>
        <v>6813</v>
      </c>
      <c r="JBB1" s="26">
        <f t="shared" si="106"/>
        <v>6814</v>
      </c>
      <c r="JBC1" s="26">
        <f t="shared" si="106"/>
        <v>6815</v>
      </c>
      <c r="JBD1" s="26">
        <f t="shared" si="106"/>
        <v>6816</v>
      </c>
      <c r="JBE1" s="26">
        <f t="shared" si="106"/>
        <v>6817</v>
      </c>
      <c r="JBF1" s="26">
        <f t="shared" si="106"/>
        <v>6818</v>
      </c>
      <c r="JBG1" s="26">
        <f t="shared" si="106"/>
        <v>6819</v>
      </c>
      <c r="JBH1" s="26">
        <f t="shared" si="106"/>
        <v>6820</v>
      </c>
      <c r="JBI1" s="26">
        <f t="shared" si="106"/>
        <v>6821</v>
      </c>
      <c r="JBJ1" s="26">
        <f t="shared" si="106"/>
        <v>6822</v>
      </c>
      <c r="JBK1" s="26">
        <f t="shared" si="106"/>
        <v>6823</v>
      </c>
      <c r="JBL1" s="26">
        <f t="shared" si="106"/>
        <v>6824</v>
      </c>
      <c r="JBM1" s="26">
        <f t="shared" si="106"/>
        <v>6825</v>
      </c>
      <c r="JBN1" s="26">
        <f t="shared" si="106"/>
        <v>6826</v>
      </c>
      <c r="JBO1" s="26">
        <f t="shared" si="106"/>
        <v>6827</v>
      </c>
      <c r="JBP1" s="26">
        <f t="shared" si="106"/>
        <v>6828</v>
      </c>
      <c r="JBQ1" s="26">
        <f t="shared" si="106"/>
        <v>6829</v>
      </c>
      <c r="JBR1" s="26">
        <f t="shared" si="106"/>
        <v>6830</v>
      </c>
      <c r="JBS1" s="26">
        <f t="shared" si="106"/>
        <v>6831</v>
      </c>
      <c r="JBT1" s="26">
        <f t="shared" si="106"/>
        <v>6832</v>
      </c>
      <c r="JBU1" s="26">
        <f t="shared" si="106"/>
        <v>6833</v>
      </c>
      <c r="JBV1" s="26">
        <f t="shared" si="106"/>
        <v>6834</v>
      </c>
      <c r="JBW1" s="26">
        <f t="shared" si="106"/>
        <v>6835</v>
      </c>
      <c r="JBX1" s="26">
        <f t="shared" si="106"/>
        <v>6836</v>
      </c>
      <c r="JBY1" s="26">
        <f t="shared" si="106"/>
        <v>6837</v>
      </c>
      <c r="JBZ1" s="26">
        <f t="shared" si="106"/>
        <v>6838</v>
      </c>
      <c r="JCA1" s="26">
        <f t="shared" si="106"/>
        <v>6839</v>
      </c>
      <c r="JCB1" s="26">
        <f t="shared" si="106"/>
        <v>6840</v>
      </c>
      <c r="JCC1" s="26">
        <f t="shared" si="106"/>
        <v>6841</v>
      </c>
      <c r="JCD1" s="26">
        <f t="shared" si="106"/>
        <v>6842</v>
      </c>
      <c r="JCE1" s="26">
        <f t="shared" si="106"/>
        <v>6843</v>
      </c>
      <c r="JCF1" s="26">
        <f t="shared" si="106"/>
        <v>6844</v>
      </c>
      <c r="JCG1" s="26">
        <f t="shared" si="106"/>
        <v>6845</v>
      </c>
      <c r="JCH1" s="26">
        <f t="shared" si="106"/>
        <v>6846</v>
      </c>
      <c r="JCI1" s="26">
        <f t="shared" si="106"/>
        <v>6847</v>
      </c>
      <c r="JCJ1" s="26">
        <f t="shared" si="106"/>
        <v>6848</v>
      </c>
      <c r="JCK1" s="26">
        <f t="shared" si="106"/>
        <v>6849</v>
      </c>
      <c r="JCL1" s="26">
        <f t="shared" si="106"/>
        <v>6850</v>
      </c>
      <c r="JCM1" s="26">
        <f t="shared" ref="JCM1:JEX1" si="107">JCL1+1</f>
        <v>6851</v>
      </c>
      <c r="JCN1" s="26">
        <f t="shared" si="107"/>
        <v>6852</v>
      </c>
      <c r="JCO1" s="26">
        <f t="shared" si="107"/>
        <v>6853</v>
      </c>
      <c r="JCP1" s="26">
        <f t="shared" si="107"/>
        <v>6854</v>
      </c>
      <c r="JCQ1" s="26">
        <f t="shared" si="107"/>
        <v>6855</v>
      </c>
      <c r="JCR1" s="26">
        <f t="shared" si="107"/>
        <v>6856</v>
      </c>
      <c r="JCS1" s="26">
        <f t="shared" si="107"/>
        <v>6857</v>
      </c>
      <c r="JCT1" s="26">
        <f t="shared" si="107"/>
        <v>6858</v>
      </c>
      <c r="JCU1" s="26">
        <f t="shared" si="107"/>
        <v>6859</v>
      </c>
      <c r="JCV1" s="26">
        <f t="shared" si="107"/>
        <v>6860</v>
      </c>
      <c r="JCW1" s="26">
        <f t="shared" si="107"/>
        <v>6861</v>
      </c>
      <c r="JCX1" s="26">
        <f t="shared" si="107"/>
        <v>6862</v>
      </c>
      <c r="JCY1" s="26">
        <f t="shared" si="107"/>
        <v>6863</v>
      </c>
      <c r="JCZ1" s="26">
        <f t="shared" si="107"/>
        <v>6864</v>
      </c>
      <c r="JDA1" s="26">
        <f t="shared" si="107"/>
        <v>6865</v>
      </c>
      <c r="JDB1" s="26">
        <f t="shared" si="107"/>
        <v>6866</v>
      </c>
      <c r="JDC1" s="26">
        <f t="shared" si="107"/>
        <v>6867</v>
      </c>
      <c r="JDD1" s="26">
        <f t="shared" si="107"/>
        <v>6868</v>
      </c>
      <c r="JDE1" s="26">
        <f t="shared" si="107"/>
        <v>6869</v>
      </c>
      <c r="JDF1" s="26">
        <f t="shared" si="107"/>
        <v>6870</v>
      </c>
      <c r="JDG1" s="26">
        <f t="shared" si="107"/>
        <v>6871</v>
      </c>
      <c r="JDH1" s="26">
        <f t="shared" si="107"/>
        <v>6872</v>
      </c>
      <c r="JDI1" s="26">
        <f t="shared" si="107"/>
        <v>6873</v>
      </c>
      <c r="JDJ1" s="26">
        <f t="shared" si="107"/>
        <v>6874</v>
      </c>
      <c r="JDK1" s="26">
        <f t="shared" si="107"/>
        <v>6875</v>
      </c>
      <c r="JDL1" s="26">
        <f t="shared" si="107"/>
        <v>6876</v>
      </c>
      <c r="JDM1" s="26">
        <f t="shared" si="107"/>
        <v>6877</v>
      </c>
      <c r="JDN1" s="26">
        <f t="shared" si="107"/>
        <v>6878</v>
      </c>
      <c r="JDO1" s="26">
        <f t="shared" si="107"/>
        <v>6879</v>
      </c>
      <c r="JDP1" s="26">
        <f t="shared" si="107"/>
        <v>6880</v>
      </c>
      <c r="JDQ1" s="26">
        <f t="shared" si="107"/>
        <v>6881</v>
      </c>
      <c r="JDR1" s="26">
        <f t="shared" si="107"/>
        <v>6882</v>
      </c>
      <c r="JDS1" s="26">
        <f t="shared" si="107"/>
        <v>6883</v>
      </c>
      <c r="JDT1" s="26">
        <f t="shared" si="107"/>
        <v>6884</v>
      </c>
      <c r="JDU1" s="26">
        <f t="shared" si="107"/>
        <v>6885</v>
      </c>
      <c r="JDV1" s="26">
        <f t="shared" si="107"/>
        <v>6886</v>
      </c>
      <c r="JDW1" s="26">
        <f t="shared" si="107"/>
        <v>6887</v>
      </c>
      <c r="JDX1" s="26">
        <f t="shared" si="107"/>
        <v>6888</v>
      </c>
      <c r="JDY1" s="26">
        <f t="shared" si="107"/>
        <v>6889</v>
      </c>
      <c r="JDZ1" s="26">
        <f t="shared" si="107"/>
        <v>6890</v>
      </c>
      <c r="JEA1" s="26">
        <f t="shared" si="107"/>
        <v>6891</v>
      </c>
      <c r="JEB1" s="26">
        <f t="shared" si="107"/>
        <v>6892</v>
      </c>
      <c r="JEC1" s="26">
        <f t="shared" si="107"/>
        <v>6893</v>
      </c>
      <c r="JED1" s="26">
        <f t="shared" si="107"/>
        <v>6894</v>
      </c>
      <c r="JEE1" s="26">
        <f t="shared" si="107"/>
        <v>6895</v>
      </c>
      <c r="JEF1" s="26">
        <f t="shared" si="107"/>
        <v>6896</v>
      </c>
      <c r="JEG1" s="26">
        <f t="shared" si="107"/>
        <v>6897</v>
      </c>
      <c r="JEH1" s="26">
        <f t="shared" si="107"/>
        <v>6898</v>
      </c>
      <c r="JEI1" s="26">
        <f t="shared" si="107"/>
        <v>6899</v>
      </c>
      <c r="JEJ1" s="26">
        <f t="shared" si="107"/>
        <v>6900</v>
      </c>
      <c r="JEK1" s="26">
        <f t="shared" si="107"/>
        <v>6901</v>
      </c>
      <c r="JEL1" s="26">
        <f t="shared" si="107"/>
        <v>6902</v>
      </c>
      <c r="JEM1" s="26">
        <f t="shared" si="107"/>
        <v>6903</v>
      </c>
      <c r="JEN1" s="26">
        <f t="shared" si="107"/>
        <v>6904</v>
      </c>
      <c r="JEO1" s="26">
        <f t="shared" si="107"/>
        <v>6905</v>
      </c>
      <c r="JEP1" s="26">
        <f t="shared" si="107"/>
        <v>6906</v>
      </c>
      <c r="JEQ1" s="26">
        <f t="shared" si="107"/>
        <v>6907</v>
      </c>
      <c r="JER1" s="26">
        <f t="shared" si="107"/>
        <v>6908</v>
      </c>
      <c r="JES1" s="26">
        <f t="shared" si="107"/>
        <v>6909</v>
      </c>
      <c r="JET1" s="26">
        <f t="shared" si="107"/>
        <v>6910</v>
      </c>
      <c r="JEU1" s="26">
        <f t="shared" si="107"/>
        <v>6911</v>
      </c>
      <c r="JEV1" s="26">
        <f t="shared" si="107"/>
        <v>6912</v>
      </c>
      <c r="JEW1" s="26">
        <f t="shared" si="107"/>
        <v>6913</v>
      </c>
      <c r="JEX1" s="26">
        <f t="shared" si="107"/>
        <v>6914</v>
      </c>
      <c r="JEY1" s="26">
        <f t="shared" ref="JEY1:JHJ1" si="108">JEX1+1</f>
        <v>6915</v>
      </c>
      <c r="JEZ1" s="26">
        <f t="shared" si="108"/>
        <v>6916</v>
      </c>
      <c r="JFA1" s="26">
        <f t="shared" si="108"/>
        <v>6917</v>
      </c>
      <c r="JFB1" s="26">
        <f t="shared" si="108"/>
        <v>6918</v>
      </c>
      <c r="JFC1" s="26">
        <f t="shared" si="108"/>
        <v>6919</v>
      </c>
      <c r="JFD1" s="26">
        <f t="shared" si="108"/>
        <v>6920</v>
      </c>
      <c r="JFE1" s="26">
        <f t="shared" si="108"/>
        <v>6921</v>
      </c>
      <c r="JFF1" s="26">
        <f t="shared" si="108"/>
        <v>6922</v>
      </c>
      <c r="JFG1" s="26">
        <f t="shared" si="108"/>
        <v>6923</v>
      </c>
      <c r="JFH1" s="26">
        <f t="shared" si="108"/>
        <v>6924</v>
      </c>
      <c r="JFI1" s="26">
        <f t="shared" si="108"/>
        <v>6925</v>
      </c>
      <c r="JFJ1" s="26">
        <f t="shared" si="108"/>
        <v>6926</v>
      </c>
      <c r="JFK1" s="26">
        <f t="shared" si="108"/>
        <v>6927</v>
      </c>
      <c r="JFL1" s="26">
        <f t="shared" si="108"/>
        <v>6928</v>
      </c>
      <c r="JFM1" s="26">
        <f t="shared" si="108"/>
        <v>6929</v>
      </c>
      <c r="JFN1" s="26">
        <f t="shared" si="108"/>
        <v>6930</v>
      </c>
      <c r="JFO1" s="26">
        <f t="shared" si="108"/>
        <v>6931</v>
      </c>
      <c r="JFP1" s="26">
        <f t="shared" si="108"/>
        <v>6932</v>
      </c>
      <c r="JFQ1" s="26">
        <f t="shared" si="108"/>
        <v>6933</v>
      </c>
      <c r="JFR1" s="26">
        <f t="shared" si="108"/>
        <v>6934</v>
      </c>
      <c r="JFS1" s="26">
        <f t="shared" si="108"/>
        <v>6935</v>
      </c>
      <c r="JFT1" s="26">
        <f t="shared" si="108"/>
        <v>6936</v>
      </c>
      <c r="JFU1" s="26">
        <f t="shared" si="108"/>
        <v>6937</v>
      </c>
      <c r="JFV1" s="26">
        <f t="shared" si="108"/>
        <v>6938</v>
      </c>
      <c r="JFW1" s="26">
        <f t="shared" si="108"/>
        <v>6939</v>
      </c>
      <c r="JFX1" s="26">
        <f t="shared" si="108"/>
        <v>6940</v>
      </c>
      <c r="JFY1" s="26">
        <f t="shared" si="108"/>
        <v>6941</v>
      </c>
      <c r="JFZ1" s="26">
        <f t="shared" si="108"/>
        <v>6942</v>
      </c>
      <c r="JGA1" s="26">
        <f t="shared" si="108"/>
        <v>6943</v>
      </c>
      <c r="JGB1" s="26">
        <f t="shared" si="108"/>
        <v>6944</v>
      </c>
      <c r="JGC1" s="26">
        <f t="shared" si="108"/>
        <v>6945</v>
      </c>
      <c r="JGD1" s="26">
        <f t="shared" si="108"/>
        <v>6946</v>
      </c>
      <c r="JGE1" s="26">
        <f t="shared" si="108"/>
        <v>6947</v>
      </c>
      <c r="JGF1" s="26">
        <f t="shared" si="108"/>
        <v>6948</v>
      </c>
      <c r="JGG1" s="26">
        <f t="shared" si="108"/>
        <v>6949</v>
      </c>
      <c r="JGH1" s="26">
        <f t="shared" si="108"/>
        <v>6950</v>
      </c>
      <c r="JGI1" s="26">
        <f t="shared" si="108"/>
        <v>6951</v>
      </c>
      <c r="JGJ1" s="26">
        <f t="shared" si="108"/>
        <v>6952</v>
      </c>
      <c r="JGK1" s="26">
        <f t="shared" si="108"/>
        <v>6953</v>
      </c>
      <c r="JGL1" s="26">
        <f t="shared" si="108"/>
        <v>6954</v>
      </c>
      <c r="JGM1" s="26">
        <f t="shared" si="108"/>
        <v>6955</v>
      </c>
      <c r="JGN1" s="26">
        <f t="shared" si="108"/>
        <v>6956</v>
      </c>
      <c r="JGO1" s="26">
        <f t="shared" si="108"/>
        <v>6957</v>
      </c>
      <c r="JGP1" s="26">
        <f t="shared" si="108"/>
        <v>6958</v>
      </c>
      <c r="JGQ1" s="26">
        <f t="shared" si="108"/>
        <v>6959</v>
      </c>
      <c r="JGR1" s="26">
        <f t="shared" si="108"/>
        <v>6960</v>
      </c>
      <c r="JGS1" s="26">
        <f t="shared" si="108"/>
        <v>6961</v>
      </c>
      <c r="JGT1" s="26">
        <f t="shared" si="108"/>
        <v>6962</v>
      </c>
      <c r="JGU1" s="26">
        <f t="shared" si="108"/>
        <v>6963</v>
      </c>
      <c r="JGV1" s="26">
        <f t="shared" si="108"/>
        <v>6964</v>
      </c>
      <c r="JGW1" s="26">
        <f t="shared" si="108"/>
        <v>6965</v>
      </c>
      <c r="JGX1" s="26">
        <f t="shared" si="108"/>
        <v>6966</v>
      </c>
      <c r="JGY1" s="26">
        <f t="shared" si="108"/>
        <v>6967</v>
      </c>
      <c r="JGZ1" s="26">
        <f t="shared" si="108"/>
        <v>6968</v>
      </c>
      <c r="JHA1" s="26">
        <f t="shared" si="108"/>
        <v>6969</v>
      </c>
      <c r="JHB1" s="26">
        <f t="shared" si="108"/>
        <v>6970</v>
      </c>
      <c r="JHC1" s="26">
        <f t="shared" si="108"/>
        <v>6971</v>
      </c>
      <c r="JHD1" s="26">
        <f t="shared" si="108"/>
        <v>6972</v>
      </c>
      <c r="JHE1" s="26">
        <f t="shared" si="108"/>
        <v>6973</v>
      </c>
      <c r="JHF1" s="26">
        <f t="shared" si="108"/>
        <v>6974</v>
      </c>
      <c r="JHG1" s="26">
        <f t="shared" si="108"/>
        <v>6975</v>
      </c>
      <c r="JHH1" s="26">
        <f t="shared" si="108"/>
        <v>6976</v>
      </c>
      <c r="JHI1" s="26">
        <f t="shared" si="108"/>
        <v>6977</v>
      </c>
      <c r="JHJ1" s="26">
        <f t="shared" si="108"/>
        <v>6978</v>
      </c>
      <c r="JHK1" s="26">
        <f t="shared" ref="JHK1:JJV1" si="109">JHJ1+1</f>
        <v>6979</v>
      </c>
      <c r="JHL1" s="26">
        <f t="shared" si="109"/>
        <v>6980</v>
      </c>
      <c r="JHM1" s="26">
        <f t="shared" si="109"/>
        <v>6981</v>
      </c>
      <c r="JHN1" s="26">
        <f t="shared" si="109"/>
        <v>6982</v>
      </c>
      <c r="JHO1" s="26">
        <f t="shared" si="109"/>
        <v>6983</v>
      </c>
      <c r="JHP1" s="26">
        <f t="shared" si="109"/>
        <v>6984</v>
      </c>
      <c r="JHQ1" s="26">
        <f t="shared" si="109"/>
        <v>6985</v>
      </c>
      <c r="JHR1" s="26">
        <f t="shared" si="109"/>
        <v>6986</v>
      </c>
      <c r="JHS1" s="26">
        <f t="shared" si="109"/>
        <v>6987</v>
      </c>
      <c r="JHT1" s="26">
        <f t="shared" si="109"/>
        <v>6988</v>
      </c>
      <c r="JHU1" s="26">
        <f t="shared" si="109"/>
        <v>6989</v>
      </c>
      <c r="JHV1" s="26">
        <f t="shared" si="109"/>
        <v>6990</v>
      </c>
      <c r="JHW1" s="26">
        <f t="shared" si="109"/>
        <v>6991</v>
      </c>
      <c r="JHX1" s="26">
        <f t="shared" si="109"/>
        <v>6992</v>
      </c>
      <c r="JHY1" s="26">
        <f t="shared" si="109"/>
        <v>6993</v>
      </c>
      <c r="JHZ1" s="26">
        <f t="shared" si="109"/>
        <v>6994</v>
      </c>
      <c r="JIA1" s="26">
        <f t="shared" si="109"/>
        <v>6995</v>
      </c>
      <c r="JIB1" s="26">
        <f t="shared" si="109"/>
        <v>6996</v>
      </c>
      <c r="JIC1" s="26">
        <f t="shared" si="109"/>
        <v>6997</v>
      </c>
      <c r="JID1" s="26">
        <f t="shared" si="109"/>
        <v>6998</v>
      </c>
      <c r="JIE1" s="26">
        <f t="shared" si="109"/>
        <v>6999</v>
      </c>
      <c r="JIF1" s="26">
        <f t="shared" si="109"/>
        <v>7000</v>
      </c>
      <c r="JIG1" s="26">
        <f t="shared" si="109"/>
        <v>7001</v>
      </c>
      <c r="JIH1" s="26">
        <f t="shared" si="109"/>
        <v>7002</v>
      </c>
      <c r="JII1" s="26">
        <f t="shared" si="109"/>
        <v>7003</v>
      </c>
      <c r="JIJ1" s="26">
        <f t="shared" si="109"/>
        <v>7004</v>
      </c>
      <c r="JIK1" s="26">
        <f t="shared" si="109"/>
        <v>7005</v>
      </c>
      <c r="JIL1" s="26">
        <f t="shared" si="109"/>
        <v>7006</v>
      </c>
      <c r="JIM1" s="26">
        <f t="shared" si="109"/>
        <v>7007</v>
      </c>
      <c r="JIN1" s="26">
        <f t="shared" si="109"/>
        <v>7008</v>
      </c>
      <c r="JIO1" s="26">
        <f t="shared" si="109"/>
        <v>7009</v>
      </c>
      <c r="JIP1" s="26">
        <f t="shared" si="109"/>
        <v>7010</v>
      </c>
      <c r="JIQ1" s="26">
        <f t="shared" si="109"/>
        <v>7011</v>
      </c>
      <c r="JIR1" s="26">
        <f t="shared" si="109"/>
        <v>7012</v>
      </c>
      <c r="JIS1" s="26">
        <f t="shared" si="109"/>
        <v>7013</v>
      </c>
      <c r="JIT1" s="26">
        <f t="shared" si="109"/>
        <v>7014</v>
      </c>
      <c r="JIU1" s="26">
        <f t="shared" si="109"/>
        <v>7015</v>
      </c>
      <c r="JIV1" s="26">
        <f t="shared" si="109"/>
        <v>7016</v>
      </c>
      <c r="JIW1" s="26">
        <f t="shared" si="109"/>
        <v>7017</v>
      </c>
      <c r="JIX1" s="26">
        <f t="shared" si="109"/>
        <v>7018</v>
      </c>
      <c r="JIY1" s="26">
        <f t="shared" si="109"/>
        <v>7019</v>
      </c>
      <c r="JIZ1" s="26">
        <f t="shared" si="109"/>
        <v>7020</v>
      </c>
      <c r="JJA1" s="26">
        <f t="shared" si="109"/>
        <v>7021</v>
      </c>
      <c r="JJB1" s="26">
        <f t="shared" si="109"/>
        <v>7022</v>
      </c>
      <c r="JJC1" s="26">
        <f t="shared" si="109"/>
        <v>7023</v>
      </c>
      <c r="JJD1" s="26">
        <f t="shared" si="109"/>
        <v>7024</v>
      </c>
      <c r="JJE1" s="26">
        <f t="shared" si="109"/>
        <v>7025</v>
      </c>
      <c r="JJF1" s="26">
        <f t="shared" si="109"/>
        <v>7026</v>
      </c>
      <c r="JJG1" s="26">
        <f t="shared" si="109"/>
        <v>7027</v>
      </c>
      <c r="JJH1" s="26">
        <f t="shared" si="109"/>
        <v>7028</v>
      </c>
      <c r="JJI1" s="26">
        <f t="shared" si="109"/>
        <v>7029</v>
      </c>
      <c r="JJJ1" s="26">
        <f t="shared" si="109"/>
        <v>7030</v>
      </c>
      <c r="JJK1" s="26">
        <f t="shared" si="109"/>
        <v>7031</v>
      </c>
      <c r="JJL1" s="26">
        <f t="shared" si="109"/>
        <v>7032</v>
      </c>
      <c r="JJM1" s="26">
        <f t="shared" si="109"/>
        <v>7033</v>
      </c>
      <c r="JJN1" s="26">
        <f t="shared" si="109"/>
        <v>7034</v>
      </c>
      <c r="JJO1" s="26">
        <f t="shared" si="109"/>
        <v>7035</v>
      </c>
      <c r="JJP1" s="26">
        <f t="shared" si="109"/>
        <v>7036</v>
      </c>
      <c r="JJQ1" s="26">
        <f t="shared" si="109"/>
        <v>7037</v>
      </c>
      <c r="JJR1" s="26">
        <f t="shared" si="109"/>
        <v>7038</v>
      </c>
      <c r="JJS1" s="26">
        <f t="shared" si="109"/>
        <v>7039</v>
      </c>
      <c r="JJT1" s="26">
        <f t="shared" si="109"/>
        <v>7040</v>
      </c>
      <c r="JJU1" s="26">
        <f t="shared" si="109"/>
        <v>7041</v>
      </c>
      <c r="JJV1" s="26">
        <f t="shared" si="109"/>
        <v>7042</v>
      </c>
      <c r="JJW1" s="26">
        <f t="shared" ref="JJW1:JMH1" si="110">JJV1+1</f>
        <v>7043</v>
      </c>
      <c r="JJX1" s="26">
        <f t="shared" si="110"/>
        <v>7044</v>
      </c>
      <c r="JJY1" s="26">
        <f t="shared" si="110"/>
        <v>7045</v>
      </c>
      <c r="JJZ1" s="26">
        <f t="shared" si="110"/>
        <v>7046</v>
      </c>
      <c r="JKA1" s="26">
        <f t="shared" si="110"/>
        <v>7047</v>
      </c>
      <c r="JKB1" s="26">
        <f t="shared" si="110"/>
        <v>7048</v>
      </c>
      <c r="JKC1" s="26">
        <f t="shared" si="110"/>
        <v>7049</v>
      </c>
      <c r="JKD1" s="26">
        <f t="shared" si="110"/>
        <v>7050</v>
      </c>
      <c r="JKE1" s="26">
        <f t="shared" si="110"/>
        <v>7051</v>
      </c>
      <c r="JKF1" s="26">
        <f t="shared" si="110"/>
        <v>7052</v>
      </c>
      <c r="JKG1" s="26">
        <f t="shared" si="110"/>
        <v>7053</v>
      </c>
      <c r="JKH1" s="26">
        <f t="shared" si="110"/>
        <v>7054</v>
      </c>
      <c r="JKI1" s="26">
        <f t="shared" si="110"/>
        <v>7055</v>
      </c>
      <c r="JKJ1" s="26">
        <f t="shared" si="110"/>
        <v>7056</v>
      </c>
      <c r="JKK1" s="26">
        <f t="shared" si="110"/>
        <v>7057</v>
      </c>
      <c r="JKL1" s="26">
        <f t="shared" si="110"/>
        <v>7058</v>
      </c>
      <c r="JKM1" s="26">
        <f t="shared" si="110"/>
        <v>7059</v>
      </c>
      <c r="JKN1" s="26">
        <f t="shared" si="110"/>
        <v>7060</v>
      </c>
      <c r="JKO1" s="26">
        <f t="shared" si="110"/>
        <v>7061</v>
      </c>
      <c r="JKP1" s="26">
        <f t="shared" si="110"/>
        <v>7062</v>
      </c>
      <c r="JKQ1" s="26">
        <f t="shared" si="110"/>
        <v>7063</v>
      </c>
      <c r="JKR1" s="26">
        <f t="shared" si="110"/>
        <v>7064</v>
      </c>
      <c r="JKS1" s="26">
        <f t="shared" si="110"/>
        <v>7065</v>
      </c>
      <c r="JKT1" s="26">
        <f t="shared" si="110"/>
        <v>7066</v>
      </c>
      <c r="JKU1" s="26">
        <f t="shared" si="110"/>
        <v>7067</v>
      </c>
      <c r="JKV1" s="26">
        <f t="shared" si="110"/>
        <v>7068</v>
      </c>
      <c r="JKW1" s="26">
        <f t="shared" si="110"/>
        <v>7069</v>
      </c>
      <c r="JKX1" s="26">
        <f t="shared" si="110"/>
        <v>7070</v>
      </c>
      <c r="JKY1" s="26">
        <f t="shared" si="110"/>
        <v>7071</v>
      </c>
      <c r="JKZ1" s="26">
        <f t="shared" si="110"/>
        <v>7072</v>
      </c>
      <c r="JLA1" s="26">
        <f t="shared" si="110"/>
        <v>7073</v>
      </c>
      <c r="JLB1" s="26">
        <f t="shared" si="110"/>
        <v>7074</v>
      </c>
      <c r="JLC1" s="26">
        <f t="shared" si="110"/>
        <v>7075</v>
      </c>
      <c r="JLD1" s="26">
        <f t="shared" si="110"/>
        <v>7076</v>
      </c>
      <c r="JLE1" s="26">
        <f t="shared" si="110"/>
        <v>7077</v>
      </c>
      <c r="JLF1" s="26">
        <f t="shared" si="110"/>
        <v>7078</v>
      </c>
      <c r="JLG1" s="26">
        <f t="shared" si="110"/>
        <v>7079</v>
      </c>
      <c r="JLH1" s="26">
        <f t="shared" si="110"/>
        <v>7080</v>
      </c>
      <c r="JLI1" s="26">
        <f t="shared" si="110"/>
        <v>7081</v>
      </c>
      <c r="JLJ1" s="26">
        <f t="shared" si="110"/>
        <v>7082</v>
      </c>
      <c r="JLK1" s="26">
        <f t="shared" si="110"/>
        <v>7083</v>
      </c>
      <c r="JLL1" s="26">
        <f t="shared" si="110"/>
        <v>7084</v>
      </c>
      <c r="JLM1" s="26">
        <f t="shared" si="110"/>
        <v>7085</v>
      </c>
      <c r="JLN1" s="26">
        <f t="shared" si="110"/>
        <v>7086</v>
      </c>
      <c r="JLO1" s="26">
        <f t="shared" si="110"/>
        <v>7087</v>
      </c>
      <c r="JLP1" s="26">
        <f t="shared" si="110"/>
        <v>7088</v>
      </c>
      <c r="JLQ1" s="26">
        <f t="shared" si="110"/>
        <v>7089</v>
      </c>
      <c r="JLR1" s="26">
        <f t="shared" si="110"/>
        <v>7090</v>
      </c>
      <c r="JLS1" s="26">
        <f t="shared" si="110"/>
        <v>7091</v>
      </c>
      <c r="JLT1" s="26">
        <f t="shared" si="110"/>
        <v>7092</v>
      </c>
      <c r="JLU1" s="26">
        <f t="shared" si="110"/>
        <v>7093</v>
      </c>
      <c r="JLV1" s="26">
        <f t="shared" si="110"/>
        <v>7094</v>
      </c>
      <c r="JLW1" s="26">
        <f t="shared" si="110"/>
        <v>7095</v>
      </c>
      <c r="JLX1" s="26">
        <f t="shared" si="110"/>
        <v>7096</v>
      </c>
      <c r="JLY1" s="26">
        <f t="shared" si="110"/>
        <v>7097</v>
      </c>
      <c r="JLZ1" s="26">
        <f t="shared" si="110"/>
        <v>7098</v>
      </c>
      <c r="JMA1" s="26">
        <f t="shared" si="110"/>
        <v>7099</v>
      </c>
      <c r="JMB1" s="26">
        <f t="shared" si="110"/>
        <v>7100</v>
      </c>
      <c r="JMC1" s="26">
        <f t="shared" si="110"/>
        <v>7101</v>
      </c>
      <c r="JMD1" s="26">
        <f t="shared" si="110"/>
        <v>7102</v>
      </c>
      <c r="JME1" s="26">
        <f t="shared" si="110"/>
        <v>7103</v>
      </c>
      <c r="JMF1" s="26">
        <f t="shared" si="110"/>
        <v>7104</v>
      </c>
      <c r="JMG1" s="26">
        <f t="shared" si="110"/>
        <v>7105</v>
      </c>
      <c r="JMH1" s="26">
        <f t="shared" si="110"/>
        <v>7106</v>
      </c>
      <c r="JMI1" s="26">
        <f t="shared" ref="JMI1:JOT1" si="111">JMH1+1</f>
        <v>7107</v>
      </c>
      <c r="JMJ1" s="26">
        <f t="shared" si="111"/>
        <v>7108</v>
      </c>
      <c r="JMK1" s="26">
        <f t="shared" si="111"/>
        <v>7109</v>
      </c>
      <c r="JML1" s="26">
        <f t="shared" si="111"/>
        <v>7110</v>
      </c>
      <c r="JMM1" s="26">
        <f t="shared" si="111"/>
        <v>7111</v>
      </c>
      <c r="JMN1" s="26">
        <f t="shared" si="111"/>
        <v>7112</v>
      </c>
      <c r="JMO1" s="26">
        <f t="shared" si="111"/>
        <v>7113</v>
      </c>
      <c r="JMP1" s="26">
        <f t="shared" si="111"/>
        <v>7114</v>
      </c>
      <c r="JMQ1" s="26">
        <f t="shared" si="111"/>
        <v>7115</v>
      </c>
      <c r="JMR1" s="26">
        <f t="shared" si="111"/>
        <v>7116</v>
      </c>
      <c r="JMS1" s="26">
        <f t="shared" si="111"/>
        <v>7117</v>
      </c>
      <c r="JMT1" s="26">
        <f t="shared" si="111"/>
        <v>7118</v>
      </c>
      <c r="JMU1" s="26">
        <f t="shared" si="111"/>
        <v>7119</v>
      </c>
      <c r="JMV1" s="26">
        <f t="shared" si="111"/>
        <v>7120</v>
      </c>
      <c r="JMW1" s="26">
        <f t="shared" si="111"/>
        <v>7121</v>
      </c>
      <c r="JMX1" s="26">
        <f t="shared" si="111"/>
        <v>7122</v>
      </c>
      <c r="JMY1" s="26">
        <f t="shared" si="111"/>
        <v>7123</v>
      </c>
      <c r="JMZ1" s="26">
        <f t="shared" si="111"/>
        <v>7124</v>
      </c>
      <c r="JNA1" s="26">
        <f t="shared" si="111"/>
        <v>7125</v>
      </c>
      <c r="JNB1" s="26">
        <f t="shared" si="111"/>
        <v>7126</v>
      </c>
      <c r="JNC1" s="26">
        <f t="shared" si="111"/>
        <v>7127</v>
      </c>
      <c r="JND1" s="26">
        <f t="shared" si="111"/>
        <v>7128</v>
      </c>
      <c r="JNE1" s="26">
        <f t="shared" si="111"/>
        <v>7129</v>
      </c>
      <c r="JNF1" s="26">
        <f t="shared" si="111"/>
        <v>7130</v>
      </c>
      <c r="JNG1" s="26">
        <f t="shared" si="111"/>
        <v>7131</v>
      </c>
      <c r="JNH1" s="26">
        <f t="shared" si="111"/>
        <v>7132</v>
      </c>
      <c r="JNI1" s="26">
        <f t="shared" si="111"/>
        <v>7133</v>
      </c>
      <c r="JNJ1" s="26">
        <f t="shared" si="111"/>
        <v>7134</v>
      </c>
      <c r="JNK1" s="26">
        <f t="shared" si="111"/>
        <v>7135</v>
      </c>
      <c r="JNL1" s="26">
        <f t="shared" si="111"/>
        <v>7136</v>
      </c>
      <c r="JNM1" s="26">
        <f t="shared" si="111"/>
        <v>7137</v>
      </c>
      <c r="JNN1" s="26">
        <f t="shared" si="111"/>
        <v>7138</v>
      </c>
      <c r="JNO1" s="26">
        <f t="shared" si="111"/>
        <v>7139</v>
      </c>
      <c r="JNP1" s="26">
        <f t="shared" si="111"/>
        <v>7140</v>
      </c>
      <c r="JNQ1" s="26">
        <f t="shared" si="111"/>
        <v>7141</v>
      </c>
      <c r="JNR1" s="26">
        <f t="shared" si="111"/>
        <v>7142</v>
      </c>
      <c r="JNS1" s="26">
        <f t="shared" si="111"/>
        <v>7143</v>
      </c>
      <c r="JNT1" s="26">
        <f t="shared" si="111"/>
        <v>7144</v>
      </c>
      <c r="JNU1" s="26">
        <f t="shared" si="111"/>
        <v>7145</v>
      </c>
      <c r="JNV1" s="26">
        <f t="shared" si="111"/>
        <v>7146</v>
      </c>
      <c r="JNW1" s="26">
        <f t="shared" si="111"/>
        <v>7147</v>
      </c>
      <c r="JNX1" s="26">
        <f t="shared" si="111"/>
        <v>7148</v>
      </c>
      <c r="JNY1" s="26">
        <f t="shared" si="111"/>
        <v>7149</v>
      </c>
      <c r="JNZ1" s="26">
        <f t="shared" si="111"/>
        <v>7150</v>
      </c>
      <c r="JOA1" s="26">
        <f t="shared" si="111"/>
        <v>7151</v>
      </c>
      <c r="JOB1" s="26">
        <f t="shared" si="111"/>
        <v>7152</v>
      </c>
      <c r="JOC1" s="26">
        <f t="shared" si="111"/>
        <v>7153</v>
      </c>
      <c r="JOD1" s="26">
        <f t="shared" si="111"/>
        <v>7154</v>
      </c>
      <c r="JOE1" s="26">
        <f t="shared" si="111"/>
        <v>7155</v>
      </c>
      <c r="JOF1" s="26">
        <f t="shared" si="111"/>
        <v>7156</v>
      </c>
      <c r="JOG1" s="26">
        <f t="shared" si="111"/>
        <v>7157</v>
      </c>
      <c r="JOH1" s="26">
        <f t="shared" si="111"/>
        <v>7158</v>
      </c>
      <c r="JOI1" s="26">
        <f t="shared" si="111"/>
        <v>7159</v>
      </c>
      <c r="JOJ1" s="26">
        <f t="shared" si="111"/>
        <v>7160</v>
      </c>
      <c r="JOK1" s="26">
        <f t="shared" si="111"/>
        <v>7161</v>
      </c>
      <c r="JOL1" s="26">
        <f t="shared" si="111"/>
        <v>7162</v>
      </c>
      <c r="JOM1" s="26">
        <f t="shared" si="111"/>
        <v>7163</v>
      </c>
      <c r="JON1" s="26">
        <f t="shared" si="111"/>
        <v>7164</v>
      </c>
      <c r="JOO1" s="26">
        <f t="shared" si="111"/>
        <v>7165</v>
      </c>
      <c r="JOP1" s="26">
        <f t="shared" si="111"/>
        <v>7166</v>
      </c>
      <c r="JOQ1" s="26">
        <f t="shared" si="111"/>
        <v>7167</v>
      </c>
      <c r="JOR1" s="26">
        <f t="shared" si="111"/>
        <v>7168</v>
      </c>
      <c r="JOS1" s="26">
        <f t="shared" si="111"/>
        <v>7169</v>
      </c>
      <c r="JOT1" s="26">
        <f t="shared" si="111"/>
        <v>7170</v>
      </c>
      <c r="JOU1" s="26">
        <f t="shared" ref="JOU1:JRF1" si="112">JOT1+1</f>
        <v>7171</v>
      </c>
      <c r="JOV1" s="26">
        <f t="shared" si="112"/>
        <v>7172</v>
      </c>
      <c r="JOW1" s="26">
        <f t="shared" si="112"/>
        <v>7173</v>
      </c>
      <c r="JOX1" s="26">
        <f t="shared" si="112"/>
        <v>7174</v>
      </c>
      <c r="JOY1" s="26">
        <f t="shared" si="112"/>
        <v>7175</v>
      </c>
      <c r="JOZ1" s="26">
        <f t="shared" si="112"/>
        <v>7176</v>
      </c>
      <c r="JPA1" s="26">
        <f t="shared" si="112"/>
        <v>7177</v>
      </c>
      <c r="JPB1" s="26">
        <f t="shared" si="112"/>
        <v>7178</v>
      </c>
      <c r="JPC1" s="26">
        <f t="shared" si="112"/>
        <v>7179</v>
      </c>
      <c r="JPD1" s="26">
        <f t="shared" si="112"/>
        <v>7180</v>
      </c>
      <c r="JPE1" s="26">
        <f t="shared" si="112"/>
        <v>7181</v>
      </c>
      <c r="JPF1" s="26">
        <f t="shared" si="112"/>
        <v>7182</v>
      </c>
      <c r="JPG1" s="26">
        <f t="shared" si="112"/>
        <v>7183</v>
      </c>
      <c r="JPH1" s="26">
        <f t="shared" si="112"/>
        <v>7184</v>
      </c>
      <c r="JPI1" s="26">
        <f t="shared" si="112"/>
        <v>7185</v>
      </c>
      <c r="JPJ1" s="26">
        <f t="shared" si="112"/>
        <v>7186</v>
      </c>
      <c r="JPK1" s="26">
        <f t="shared" si="112"/>
        <v>7187</v>
      </c>
      <c r="JPL1" s="26">
        <f t="shared" si="112"/>
        <v>7188</v>
      </c>
      <c r="JPM1" s="26">
        <f t="shared" si="112"/>
        <v>7189</v>
      </c>
      <c r="JPN1" s="26">
        <f t="shared" si="112"/>
        <v>7190</v>
      </c>
      <c r="JPO1" s="26">
        <f t="shared" si="112"/>
        <v>7191</v>
      </c>
      <c r="JPP1" s="26">
        <f t="shared" si="112"/>
        <v>7192</v>
      </c>
      <c r="JPQ1" s="26">
        <f t="shared" si="112"/>
        <v>7193</v>
      </c>
      <c r="JPR1" s="26">
        <f t="shared" si="112"/>
        <v>7194</v>
      </c>
      <c r="JPS1" s="26">
        <f t="shared" si="112"/>
        <v>7195</v>
      </c>
      <c r="JPT1" s="26">
        <f t="shared" si="112"/>
        <v>7196</v>
      </c>
      <c r="JPU1" s="26">
        <f t="shared" si="112"/>
        <v>7197</v>
      </c>
      <c r="JPV1" s="26">
        <f t="shared" si="112"/>
        <v>7198</v>
      </c>
      <c r="JPW1" s="26">
        <f t="shared" si="112"/>
        <v>7199</v>
      </c>
      <c r="JPX1" s="26">
        <f t="shared" si="112"/>
        <v>7200</v>
      </c>
      <c r="JPY1" s="26">
        <f t="shared" si="112"/>
        <v>7201</v>
      </c>
      <c r="JPZ1" s="26">
        <f t="shared" si="112"/>
        <v>7202</v>
      </c>
      <c r="JQA1" s="26">
        <f t="shared" si="112"/>
        <v>7203</v>
      </c>
      <c r="JQB1" s="26">
        <f t="shared" si="112"/>
        <v>7204</v>
      </c>
      <c r="JQC1" s="26">
        <f t="shared" si="112"/>
        <v>7205</v>
      </c>
      <c r="JQD1" s="26">
        <f t="shared" si="112"/>
        <v>7206</v>
      </c>
      <c r="JQE1" s="26">
        <f t="shared" si="112"/>
        <v>7207</v>
      </c>
      <c r="JQF1" s="26">
        <f t="shared" si="112"/>
        <v>7208</v>
      </c>
      <c r="JQG1" s="26">
        <f t="shared" si="112"/>
        <v>7209</v>
      </c>
      <c r="JQH1" s="26">
        <f t="shared" si="112"/>
        <v>7210</v>
      </c>
      <c r="JQI1" s="26">
        <f t="shared" si="112"/>
        <v>7211</v>
      </c>
      <c r="JQJ1" s="26">
        <f t="shared" si="112"/>
        <v>7212</v>
      </c>
      <c r="JQK1" s="26">
        <f t="shared" si="112"/>
        <v>7213</v>
      </c>
      <c r="JQL1" s="26">
        <f t="shared" si="112"/>
        <v>7214</v>
      </c>
      <c r="JQM1" s="26">
        <f t="shared" si="112"/>
        <v>7215</v>
      </c>
      <c r="JQN1" s="26">
        <f t="shared" si="112"/>
        <v>7216</v>
      </c>
      <c r="JQO1" s="26">
        <f t="shared" si="112"/>
        <v>7217</v>
      </c>
      <c r="JQP1" s="26">
        <f t="shared" si="112"/>
        <v>7218</v>
      </c>
      <c r="JQQ1" s="26">
        <f t="shared" si="112"/>
        <v>7219</v>
      </c>
      <c r="JQR1" s="26">
        <f t="shared" si="112"/>
        <v>7220</v>
      </c>
      <c r="JQS1" s="26">
        <f t="shared" si="112"/>
        <v>7221</v>
      </c>
      <c r="JQT1" s="26">
        <f t="shared" si="112"/>
        <v>7222</v>
      </c>
      <c r="JQU1" s="26">
        <f t="shared" si="112"/>
        <v>7223</v>
      </c>
      <c r="JQV1" s="26">
        <f t="shared" si="112"/>
        <v>7224</v>
      </c>
      <c r="JQW1" s="26">
        <f t="shared" si="112"/>
        <v>7225</v>
      </c>
      <c r="JQX1" s="26">
        <f t="shared" si="112"/>
        <v>7226</v>
      </c>
      <c r="JQY1" s="26">
        <f t="shared" si="112"/>
        <v>7227</v>
      </c>
      <c r="JQZ1" s="26">
        <f t="shared" si="112"/>
        <v>7228</v>
      </c>
      <c r="JRA1" s="26">
        <f t="shared" si="112"/>
        <v>7229</v>
      </c>
      <c r="JRB1" s="26">
        <f t="shared" si="112"/>
        <v>7230</v>
      </c>
      <c r="JRC1" s="26">
        <f t="shared" si="112"/>
        <v>7231</v>
      </c>
      <c r="JRD1" s="26">
        <f t="shared" si="112"/>
        <v>7232</v>
      </c>
      <c r="JRE1" s="26">
        <f t="shared" si="112"/>
        <v>7233</v>
      </c>
      <c r="JRF1" s="26">
        <f t="shared" si="112"/>
        <v>7234</v>
      </c>
      <c r="JRG1" s="26">
        <f t="shared" ref="JRG1:JTR1" si="113">JRF1+1</f>
        <v>7235</v>
      </c>
      <c r="JRH1" s="26">
        <f t="shared" si="113"/>
        <v>7236</v>
      </c>
      <c r="JRI1" s="26">
        <f t="shared" si="113"/>
        <v>7237</v>
      </c>
      <c r="JRJ1" s="26">
        <f t="shared" si="113"/>
        <v>7238</v>
      </c>
      <c r="JRK1" s="26">
        <f t="shared" si="113"/>
        <v>7239</v>
      </c>
      <c r="JRL1" s="26">
        <f t="shared" si="113"/>
        <v>7240</v>
      </c>
      <c r="JRM1" s="26">
        <f t="shared" si="113"/>
        <v>7241</v>
      </c>
      <c r="JRN1" s="26">
        <f t="shared" si="113"/>
        <v>7242</v>
      </c>
      <c r="JRO1" s="26">
        <f t="shared" si="113"/>
        <v>7243</v>
      </c>
      <c r="JRP1" s="26">
        <f t="shared" si="113"/>
        <v>7244</v>
      </c>
      <c r="JRQ1" s="26">
        <f t="shared" si="113"/>
        <v>7245</v>
      </c>
      <c r="JRR1" s="26">
        <f t="shared" si="113"/>
        <v>7246</v>
      </c>
      <c r="JRS1" s="26">
        <f t="shared" si="113"/>
        <v>7247</v>
      </c>
      <c r="JRT1" s="26">
        <f t="shared" si="113"/>
        <v>7248</v>
      </c>
      <c r="JRU1" s="26">
        <f t="shared" si="113"/>
        <v>7249</v>
      </c>
      <c r="JRV1" s="26">
        <f t="shared" si="113"/>
        <v>7250</v>
      </c>
      <c r="JRW1" s="26">
        <f t="shared" si="113"/>
        <v>7251</v>
      </c>
      <c r="JRX1" s="26">
        <f t="shared" si="113"/>
        <v>7252</v>
      </c>
      <c r="JRY1" s="26">
        <f t="shared" si="113"/>
        <v>7253</v>
      </c>
      <c r="JRZ1" s="26">
        <f t="shared" si="113"/>
        <v>7254</v>
      </c>
      <c r="JSA1" s="26">
        <f t="shared" si="113"/>
        <v>7255</v>
      </c>
      <c r="JSB1" s="26">
        <f t="shared" si="113"/>
        <v>7256</v>
      </c>
      <c r="JSC1" s="26">
        <f t="shared" si="113"/>
        <v>7257</v>
      </c>
      <c r="JSD1" s="26">
        <f t="shared" si="113"/>
        <v>7258</v>
      </c>
      <c r="JSE1" s="26">
        <f t="shared" si="113"/>
        <v>7259</v>
      </c>
      <c r="JSF1" s="26">
        <f t="shared" si="113"/>
        <v>7260</v>
      </c>
      <c r="JSG1" s="26">
        <f t="shared" si="113"/>
        <v>7261</v>
      </c>
      <c r="JSH1" s="26">
        <f t="shared" si="113"/>
        <v>7262</v>
      </c>
      <c r="JSI1" s="26">
        <f t="shared" si="113"/>
        <v>7263</v>
      </c>
      <c r="JSJ1" s="26">
        <f t="shared" si="113"/>
        <v>7264</v>
      </c>
      <c r="JSK1" s="26">
        <f t="shared" si="113"/>
        <v>7265</v>
      </c>
      <c r="JSL1" s="26">
        <f t="shared" si="113"/>
        <v>7266</v>
      </c>
      <c r="JSM1" s="26">
        <f t="shared" si="113"/>
        <v>7267</v>
      </c>
      <c r="JSN1" s="26">
        <f t="shared" si="113"/>
        <v>7268</v>
      </c>
      <c r="JSO1" s="26">
        <f t="shared" si="113"/>
        <v>7269</v>
      </c>
      <c r="JSP1" s="26">
        <f t="shared" si="113"/>
        <v>7270</v>
      </c>
      <c r="JSQ1" s="26">
        <f t="shared" si="113"/>
        <v>7271</v>
      </c>
      <c r="JSR1" s="26">
        <f t="shared" si="113"/>
        <v>7272</v>
      </c>
      <c r="JSS1" s="26">
        <f t="shared" si="113"/>
        <v>7273</v>
      </c>
      <c r="JST1" s="26">
        <f t="shared" si="113"/>
        <v>7274</v>
      </c>
      <c r="JSU1" s="26">
        <f t="shared" si="113"/>
        <v>7275</v>
      </c>
      <c r="JSV1" s="26">
        <f t="shared" si="113"/>
        <v>7276</v>
      </c>
      <c r="JSW1" s="26">
        <f t="shared" si="113"/>
        <v>7277</v>
      </c>
      <c r="JSX1" s="26">
        <f t="shared" si="113"/>
        <v>7278</v>
      </c>
      <c r="JSY1" s="26">
        <f t="shared" si="113"/>
        <v>7279</v>
      </c>
      <c r="JSZ1" s="26">
        <f t="shared" si="113"/>
        <v>7280</v>
      </c>
      <c r="JTA1" s="26">
        <f t="shared" si="113"/>
        <v>7281</v>
      </c>
      <c r="JTB1" s="26">
        <f t="shared" si="113"/>
        <v>7282</v>
      </c>
      <c r="JTC1" s="26">
        <f t="shared" si="113"/>
        <v>7283</v>
      </c>
      <c r="JTD1" s="26">
        <f t="shared" si="113"/>
        <v>7284</v>
      </c>
      <c r="JTE1" s="26">
        <f t="shared" si="113"/>
        <v>7285</v>
      </c>
      <c r="JTF1" s="26">
        <f t="shared" si="113"/>
        <v>7286</v>
      </c>
      <c r="JTG1" s="26">
        <f t="shared" si="113"/>
        <v>7287</v>
      </c>
      <c r="JTH1" s="26">
        <f t="shared" si="113"/>
        <v>7288</v>
      </c>
      <c r="JTI1" s="26">
        <f t="shared" si="113"/>
        <v>7289</v>
      </c>
      <c r="JTJ1" s="26">
        <f t="shared" si="113"/>
        <v>7290</v>
      </c>
      <c r="JTK1" s="26">
        <f t="shared" si="113"/>
        <v>7291</v>
      </c>
      <c r="JTL1" s="26">
        <f t="shared" si="113"/>
        <v>7292</v>
      </c>
      <c r="JTM1" s="26">
        <f t="shared" si="113"/>
        <v>7293</v>
      </c>
      <c r="JTN1" s="26">
        <f t="shared" si="113"/>
        <v>7294</v>
      </c>
      <c r="JTO1" s="26">
        <f t="shared" si="113"/>
        <v>7295</v>
      </c>
      <c r="JTP1" s="26">
        <f t="shared" si="113"/>
        <v>7296</v>
      </c>
      <c r="JTQ1" s="26">
        <f t="shared" si="113"/>
        <v>7297</v>
      </c>
      <c r="JTR1" s="26">
        <f t="shared" si="113"/>
        <v>7298</v>
      </c>
      <c r="JTS1" s="26">
        <f t="shared" ref="JTS1:JWD1" si="114">JTR1+1</f>
        <v>7299</v>
      </c>
      <c r="JTT1" s="26">
        <f t="shared" si="114"/>
        <v>7300</v>
      </c>
      <c r="JTU1" s="26">
        <f t="shared" si="114"/>
        <v>7301</v>
      </c>
      <c r="JTV1" s="26">
        <f t="shared" si="114"/>
        <v>7302</v>
      </c>
      <c r="JTW1" s="26">
        <f t="shared" si="114"/>
        <v>7303</v>
      </c>
      <c r="JTX1" s="26">
        <f t="shared" si="114"/>
        <v>7304</v>
      </c>
      <c r="JTY1" s="26">
        <f t="shared" si="114"/>
        <v>7305</v>
      </c>
      <c r="JTZ1" s="26">
        <f t="shared" si="114"/>
        <v>7306</v>
      </c>
      <c r="JUA1" s="26">
        <f t="shared" si="114"/>
        <v>7307</v>
      </c>
      <c r="JUB1" s="26">
        <f t="shared" si="114"/>
        <v>7308</v>
      </c>
      <c r="JUC1" s="26">
        <f t="shared" si="114"/>
        <v>7309</v>
      </c>
      <c r="JUD1" s="26">
        <f t="shared" si="114"/>
        <v>7310</v>
      </c>
      <c r="JUE1" s="26">
        <f t="shared" si="114"/>
        <v>7311</v>
      </c>
      <c r="JUF1" s="26">
        <f t="shared" si="114"/>
        <v>7312</v>
      </c>
      <c r="JUG1" s="26">
        <f t="shared" si="114"/>
        <v>7313</v>
      </c>
      <c r="JUH1" s="26">
        <f t="shared" si="114"/>
        <v>7314</v>
      </c>
      <c r="JUI1" s="26">
        <f t="shared" si="114"/>
        <v>7315</v>
      </c>
      <c r="JUJ1" s="26">
        <f t="shared" si="114"/>
        <v>7316</v>
      </c>
      <c r="JUK1" s="26">
        <f t="shared" si="114"/>
        <v>7317</v>
      </c>
      <c r="JUL1" s="26">
        <f t="shared" si="114"/>
        <v>7318</v>
      </c>
      <c r="JUM1" s="26">
        <f t="shared" si="114"/>
        <v>7319</v>
      </c>
      <c r="JUN1" s="26">
        <f t="shared" si="114"/>
        <v>7320</v>
      </c>
      <c r="JUO1" s="26">
        <f t="shared" si="114"/>
        <v>7321</v>
      </c>
      <c r="JUP1" s="26">
        <f t="shared" si="114"/>
        <v>7322</v>
      </c>
      <c r="JUQ1" s="26">
        <f t="shared" si="114"/>
        <v>7323</v>
      </c>
      <c r="JUR1" s="26">
        <f t="shared" si="114"/>
        <v>7324</v>
      </c>
      <c r="JUS1" s="26">
        <f t="shared" si="114"/>
        <v>7325</v>
      </c>
      <c r="JUT1" s="26">
        <f t="shared" si="114"/>
        <v>7326</v>
      </c>
      <c r="JUU1" s="26">
        <f t="shared" si="114"/>
        <v>7327</v>
      </c>
      <c r="JUV1" s="26">
        <f t="shared" si="114"/>
        <v>7328</v>
      </c>
      <c r="JUW1" s="26">
        <f t="shared" si="114"/>
        <v>7329</v>
      </c>
      <c r="JUX1" s="26">
        <f t="shared" si="114"/>
        <v>7330</v>
      </c>
      <c r="JUY1" s="26">
        <f t="shared" si="114"/>
        <v>7331</v>
      </c>
      <c r="JUZ1" s="26">
        <f t="shared" si="114"/>
        <v>7332</v>
      </c>
      <c r="JVA1" s="26">
        <f t="shared" si="114"/>
        <v>7333</v>
      </c>
      <c r="JVB1" s="26">
        <f t="shared" si="114"/>
        <v>7334</v>
      </c>
      <c r="JVC1" s="26">
        <f t="shared" si="114"/>
        <v>7335</v>
      </c>
      <c r="JVD1" s="26">
        <f t="shared" si="114"/>
        <v>7336</v>
      </c>
      <c r="JVE1" s="26">
        <f t="shared" si="114"/>
        <v>7337</v>
      </c>
      <c r="JVF1" s="26">
        <f t="shared" si="114"/>
        <v>7338</v>
      </c>
      <c r="JVG1" s="26">
        <f t="shared" si="114"/>
        <v>7339</v>
      </c>
      <c r="JVH1" s="26">
        <f t="shared" si="114"/>
        <v>7340</v>
      </c>
      <c r="JVI1" s="26">
        <f t="shared" si="114"/>
        <v>7341</v>
      </c>
      <c r="JVJ1" s="26">
        <f t="shared" si="114"/>
        <v>7342</v>
      </c>
      <c r="JVK1" s="26">
        <f t="shared" si="114"/>
        <v>7343</v>
      </c>
      <c r="JVL1" s="26">
        <f t="shared" si="114"/>
        <v>7344</v>
      </c>
      <c r="JVM1" s="26">
        <f t="shared" si="114"/>
        <v>7345</v>
      </c>
      <c r="JVN1" s="26">
        <f t="shared" si="114"/>
        <v>7346</v>
      </c>
      <c r="JVO1" s="26">
        <f t="shared" si="114"/>
        <v>7347</v>
      </c>
      <c r="JVP1" s="26">
        <f t="shared" si="114"/>
        <v>7348</v>
      </c>
      <c r="JVQ1" s="26">
        <f t="shared" si="114"/>
        <v>7349</v>
      </c>
      <c r="JVR1" s="26">
        <f t="shared" si="114"/>
        <v>7350</v>
      </c>
      <c r="JVS1" s="26">
        <f t="shared" si="114"/>
        <v>7351</v>
      </c>
      <c r="JVT1" s="26">
        <f t="shared" si="114"/>
        <v>7352</v>
      </c>
      <c r="JVU1" s="26">
        <f t="shared" si="114"/>
        <v>7353</v>
      </c>
      <c r="JVV1" s="26">
        <f t="shared" si="114"/>
        <v>7354</v>
      </c>
      <c r="JVW1" s="26">
        <f t="shared" si="114"/>
        <v>7355</v>
      </c>
      <c r="JVX1" s="26">
        <f t="shared" si="114"/>
        <v>7356</v>
      </c>
      <c r="JVY1" s="26">
        <f t="shared" si="114"/>
        <v>7357</v>
      </c>
      <c r="JVZ1" s="26">
        <f t="shared" si="114"/>
        <v>7358</v>
      </c>
      <c r="JWA1" s="26">
        <f t="shared" si="114"/>
        <v>7359</v>
      </c>
      <c r="JWB1" s="26">
        <f t="shared" si="114"/>
        <v>7360</v>
      </c>
      <c r="JWC1" s="26">
        <f t="shared" si="114"/>
        <v>7361</v>
      </c>
      <c r="JWD1" s="26">
        <f t="shared" si="114"/>
        <v>7362</v>
      </c>
      <c r="JWE1" s="26">
        <f t="shared" ref="JWE1:JYP1" si="115">JWD1+1</f>
        <v>7363</v>
      </c>
      <c r="JWF1" s="26">
        <f t="shared" si="115"/>
        <v>7364</v>
      </c>
      <c r="JWG1" s="26">
        <f t="shared" si="115"/>
        <v>7365</v>
      </c>
      <c r="JWH1" s="26">
        <f t="shared" si="115"/>
        <v>7366</v>
      </c>
      <c r="JWI1" s="26">
        <f t="shared" si="115"/>
        <v>7367</v>
      </c>
      <c r="JWJ1" s="26">
        <f t="shared" si="115"/>
        <v>7368</v>
      </c>
      <c r="JWK1" s="26">
        <f t="shared" si="115"/>
        <v>7369</v>
      </c>
      <c r="JWL1" s="26">
        <f t="shared" si="115"/>
        <v>7370</v>
      </c>
      <c r="JWM1" s="26">
        <f t="shared" si="115"/>
        <v>7371</v>
      </c>
      <c r="JWN1" s="26">
        <f t="shared" si="115"/>
        <v>7372</v>
      </c>
      <c r="JWO1" s="26">
        <f t="shared" si="115"/>
        <v>7373</v>
      </c>
      <c r="JWP1" s="26">
        <f t="shared" si="115"/>
        <v>7374</v>
      </c>
      <c r="JWQ1" s="26">
        <f t="shared" si="115"/>
        <v>7375</v>
      </c>
      <c r="JWR1" s="26">
        <f t="shared" si="115"/>
        <v>7376</v>
      </c>
      <c r="JWS1" s="26">
        <f t="shared" si="115"/>
        <v>7377</v>
      </c>
      <c r="JWT1" s="26">
        <f t="shared" si="115"/>
        <v>7378</v>
      </c>
      <c r="JWU1" s="26">
        <f t="shared" si="115"/>
        <v>7379</v>
      </c>
      <c r="JWV1" s="26">
        <f t="shared" si="115"/>
        <v>7380</v>
      </c>
      <c r="JWW1" s="26">
        <f t="shared" si="115"/>
        <v>7381</v>
      </c>
      <c r="JWX1" s="26">
        <f t="shared" si="115"/>
        <v>7382</v>
      </c>
      <c r="JWY1" s="26">
        <f t="shared" si="115"/>
        <v>7383</v>
      </c>
      <c r="JWZ1" s="26">
        <f t="shared" si="115"/>
        <v>7384</v>
      </c>
      <c r="JXA1" s="26">
        <f t="shared" si="115"/>
        <v>7385</v>
      </c>
      <c r="JXB1" s="26">
        <f t="shared" si="115"/>
        <v>7386</v>
      </c>
      <c r="JXC1" s="26">
        <f t="shared" si="115"/>
        <v>7387</v>
      </c>
      <c r="JXD1" s="26">
        <f t="shared" si="115"/>
        <v>7388</v>
      </c>
      <c r="JXE1" s="26">
        <f t="shared" si="115"/>
        <v>7389</v>
      </c>
      <c r="JXF1" s="26">
        <f t="shared" si="115"/>
        <v>7390</v>
      </c>
      <c r="JXG1" s="26">
        <f t="shared" si="115"/>
        <v>7391</v>
      </c>
      <c r="JXH1" s="26">
        <f t="shared" si="115"/>
        <v>7392</v>
      </c>
      <c r="JXI1" s="26">
        <f t="shared" si="115"/>
        <v>7393</v>
      </c>
      <c r="JXJ1" s="26">
        <f t="shared" si="115"/>
        <v>7394</v>
      </c>
      <c r="JXK1" s="26">
        <f t="shared" si="115"/>
        <v>7395</v>
      </c>
      <c r="JXL1" s="26">
        <f t="shared" si="115"/>
        <v>7396</v>
      </c>
      <c r="JXM1" s="26">
        <f t="shared" si="115"/>
        <v>7397</v>
      </c>
      <c r="JXN1" s="26">
        <f t="shared" si="115"/>
        <v>7398</v>
      </c>
      <c r="JXO1" s="26">
        <f t="shared" si="115"/>
        <v>7399</v>
      </c>
      <c r="JXP1" s="26">
        <f t="shared" si="115"/>
        <v>7400</v>
      </c>
      <c r="JXQ1" s="26">
        <f t="shared" si="115"/>
        <v>7401</v>
      </c>
      <c r="JXR1" s="26">
        <f t="shared" si="115"/>
        <v>7402</v>
      </c>
      <c r="JXS1" s="26">
        <f t="shared" si="115"/>
        <v>7403</v>
      </c>
      <c r="JXT1" s="26">
        <f t="shared" si="115"/>
        <v>7404</v>
      </c>
      <c r="JXU1" s="26">
        <f t="shared" si="115"/>
        <v>7405</v>
      </c>
      <c r="JXV1" s="26">
        <f t="shared" si="115"/>
        <v>7406</v>
      </c>
      <c r="JXW1" s="26">
        <f t="shared" si="115"/>
        <v>7407</v>
      </c>
      <c r="JXX1" s="26">
        <f t="shared" si="115"/>
        <v>7408</v>
      </c>
      <c r="JXY1" s="26">
        <f t="shared" si="115"/>
        <v>7409</v>
      </c>
      <c r="JXZ1" s="26">
        <f t="shared" si="115"/>
        <v>7410</v>
      </c>
      <c r="JYA1" s="26">
        <f t="shared" si="115"/>
        <v>7411</v>
      </c>
      <c r="JYB1" s="26">
        <f t="shared" si="115"/>
        <v>7412</v>
      </c>
      <c r="JYC1" s="26">
        <f t="shared" si="115"/>
        <v>7413</v>
      </c>
      <c r="JYD1" s="26">
        <f t="shared" si="115"/>
        <v>7414</v>
      </c>
      <c r="JYE1" s="26">
        <f t="shared" si="115"/>
        <v>7415</v>
      </c>
      <c r="JYF1" s="26">
        <f t="shared" si="115"/>
        <v>7416</v>
      </c>
      <c r="JYG1" s="26">
        <f t="shared" si="115"/>
        <v>7417</v>
      </c>
      <c r="JYH1" s="26">
        <f t="shared" si="115"/>
        <v>7418</v>
      </c>
      <c r="JYI1" s="26">
        <f t="shared" si="115"/>
        <v>7419</v>
      </c>
      <c r="JYJ1" s="26">
        <f t="shared" si="115"/>
        <v>7420</v>
      </c>
      <c r="JYK1" s="26">
        <f t="shared" si="115"/>
        <v>7421</v>
      </c>
      <c r="JYL1" s="26">
        <f t="shared" si="115"/>
        <v>7422</v>
      </c>
      <c r="JYM1" s="26">
        <f t="shared" si="115"/>
        <v>7423</v>
      </c>
      <c r="JYN1" s="26">
        <f t="shared" si="115"/>
        <v>7424</v>
      </c>
      <c r="JYO1" s="26">
        <f t="shared" si="115"/>
        <v>7425</v>
      </c>
      <c r="JYP1" s="26">
        <f t="shared" si="115"/>
        <v>7426</v>
      </c>
      <c r="JYQ1" s="26">
        <f t="shared" ref="JYQ1:KBB1" si="116">JYP1+1</f>
        <v>7427</v>
      </c>
      <c r="JYR1" s="26">
        <f t="shared" si="116"/>
        <v>7428</v>
      </c>
      <c r="JYS1" s="26">
        <f t="shared" si="116"/>
        <v>7429</v>
      </c>
      <c r="JYT1" s="26">
        <f t="shared" si="116"/>
        <v>7430</v>
      </c>
      <c r="JYU1" s="26">
        <f t="shared" si="116"/>
        <v>7431</v>
      </c>
      <c r="JYV1" s="26">
        <f t="shared" si="116"/>
        <v>7432</v>
      </c>
      <c r="JYW1" s="26">
        <f t="shared" si="116"/>
        <v>7433</v>
      </c>
      <c r="JYX1" s="26">
        <f t="shared" si="116"/>
        <v>7434</v>
      </c>
      <c r="JYY1" s="26">
        <f t="shared" si="116"/>
        <v>7435</v>
      </c>
      <c r="JYZ1" s="26">
        <f t="shared" si="116"/>
        <v>7436</v>
      </c>
      <c r="JZA1" s="26">
        <f t="shared" si="116"/>
        <v>7437</v>
      </c>
      <c r="JZB1" s="26">
        <f t="shared" si="116"/>
        <v>7438</v>
      </c>
      <c r="JZC1" s="26">
        <f t="shared" si="116"/>
        <v>7439</v>
      </c>
      <c r="JZD1" s="26">
        <f t="shared" si="116"/>
        <v>7440</v>
      </c>
      <c r="JZE1" s="26">
        <f t="shared" si="116"/>
        <v>7441</v>
      </c>
      <c r="JZF1" s="26">
        <f t="shared" si="116"/>
        <v>7442</v>
      </c>
      <c r="JZG1" s="26">
        <f t="shared" si="116"/>
        <v>7443</v>
      </c>
      <c r="JZH1" s="26">
        <f t="shared" si="116"/>
        <v>7444</v>
      </c>
      <c r="JZI1" s="26">
        <f t="shared" si="116"/>
        <v>7445</v>
      </c>
      <c r="JZJ1" s="26">
        <f t="shared" si="116"/>
        <v>7446</v>
      </c>
      <c r="JZK1" s="26">
        <f t="shared" si="116"/>
        <v>7447</v>
      </c>
      <c r="JZL1" s="26">
        <f t="shared" si="116"/>
        <v>7448</v>
      </c>
      <c r="JZM1" s="26">
        <f t="shared" si="116"/>
        <v>7449</v>
      </c>
      <c r="JZN1" s="26">
        <f t="shared" si="116"/>
        <v>7450</v>
      </c>
      <c r="JZO1" s="26">
        <f t="shared" si="116"/>
        <v>7451</v>
      </c>
      <c r="JZP1" s="26">
        <f t="shared" si="116"/>
        <v>7452</v>
      </c>
      <c r="JZQ1" s="26">
        <f t="shared" si="116"/>
        <v>7453</v>
      </c>
      <c r="JZR1" s="26">
        <f t="shared" si="116"/>
        <v>7454</v>
      </c>
      <c r="JZS1" s="26">
        <f t="shared" si="116"/>
        <v>7455</v>
      </c>
      <c r="JZT1" s="26">
        <f t="shared" si="116"/>
        <v>7456</v>
      </c>
      <c r="JZU1" s="26">
        <f t="shared" si="116"/>
        <v>7457</v>
      </c>
      <c r="JZV1" s="26">
        <f t="shared" si="116"/>
        <v>7458</v>
      </c>
      <c r="JZW1" s="26">
        <f t="shared" si="116"/>
        <v>7459</v>
      </c>
      <c r="JZX1" s="26">
        <f t="shared" si="116"/>
        <v>7460</v>
      </c>
      <c r="JZY1" s="26">
        <f t="shared" si="116"/>
        <v>7461</v>
      </c>
      <c r="JZZ1" s="26">
        <f t="shared" si="116"/>
        <v>7462</v>
      </c>
      <c r="KAA1" s="26">
        <f t="shared" si="116"/>
        <v>7463</v>
      </c>
      <c r="KAB1" s="26">
        <f t="shared" si="116"/>
        <v>7464</v>
      </c>
      <c r="KAC1" s="26">
        <f t="shared" si="116"/>
        <v>7465</v>
      </c>
      <c r="KAD1" s="26">
        <f t="shared" si="116"/>
        <v>7466</v>
      </c>
      <c r="KAE1" s="26">
        <f t="shared" si="116"/>
        <v>7467</v>
      </c>
      <c r="KAF1" s="26">
        <f t="shared" si="116"/>
        <v>7468</v>
      </c>
      <c r="KAG1" s="26">
        <f t="shared" si="116"/>
        <v>7469</v>
      </c>
      <c r="KAH1" s="26">
        <f t="shared" si="116"/>
        <v>7470</v>
      </c>
      <c r="KAI1" s="26">
        <f t="shared" si="116"/>
        <v>7471</v>
      </c>
      <c r="KAJ1" s="26">
        <f t="shared" si="116"/>
        <v>7472</v>
      </c>
      <c r="KAK1" s="26">
        <f t="shared" si="116"/>
        <v>7473</v>
      </c>
      <c r="KAL1" s="26">
        <f t="shared" si="116"/>
        <v>7474</v>
      </c>
      <c r="KAM1" s="26">
        <f t="shared" si="116"/>
        <v>7475</v>
      </c>
      <c r="KAN1" s="26">
        <f t="shared" si="116"/>
        <v>7476</v>
      </c>
      <c r="KAO1" s="26">
        <f t="shared" si="116"/>
        <v>7477</v>
      </c>
      <c r="KAP1" s="26">
        <f t="shared" si="116"/>
        <v>7478</v>
      </c>
      <c r="KAQ1" s="26">
        <f t="shared" si="116"/>
        <v>7479</v>
      </c>
      <c r="KAR1" s="26">
        <f t="shared" si="116"/>
        <v>7480</v>
      </c>
      <c r="KAS1" s="26">
        <f t="shared" si="116"/>
        <v>7481</v>
      </c>
      <c r="KAT1" s="26">
        <f t="shared" si="116"/>
        <v>7482</v>
      </c>
      <c r="KAU1" s="26">
        <f t="shared" si="116"/>
        <v>7483</v>
      </c>
      <c r="KAV1" s="26">
        <f t="shared" si="116"/>
        <v>7484</v>
      </c>
      <c r="KAW1" s="26">
        <f t="shared" si="116"/>
        <v>7485</v>
      </c>
      <c r="KAX1" s="26">
        <f t="shared" si="116"/>
        <v>7486</v>
      </c>
      <c r="KAY1" s="26">
        <f t="shared" si="116"/>
        <v>7487</v>
      </c>
      <c r="KAZ1" s="26">
        <f t="shared" si="116"/>
        <v>7488</v>
      </c>
      <c r="KBA1" s="26">
        <f t="shared" si="116"/>
        <v>7489</v>
      </c>
      <c r="KBB1" s="26">
        <f t="shared" si="116"/>
        <v>7490</v>
      </c>
      <c r="KBC1" s="26">
        <f t="shared" ref="KBC1:KDN1" si="117">KBB1+1</f>
        <v>7491</v>
      </c>
      <c r="KBD1" s="26">
        <f t="shared" si="117"/>
        <v>7492</v>
      </c>
      <c r="KBE1" s="26">
        <f t="shared" si="117"/>
        <v>7493</v>
      </c>
      <c r="KBF1" s="26">
        <f t="shared" si="117"/>
        <v>7494</v>
      </c>
      <c r="KBG1" s="26">
        <f t="shared" si="117"/>
        <v>7495</v>
      </c>
      <c r="KBH1" s="26">
        <f t="shared" si="117"/>
        <v>7496</v>
      </c>
      <c r="KBI1" s="26">
        <f t="shared" si="117"/>
        <v>7497</v>
      </c>
      <c r="KBJ1" s="26">
        <f t="shared" si="117"/>
        <v>7498</v>
      </c>
      <c r="KBK1" s="26">
        <f t="shared" si="117"/>
        <v>7499</v>
      </c>
      <c r="KBL1" s="26">
        <f t="shared" si="117"/>
        <v>7500</v>
      </c>
      <c r="KBM1" s="26">
        <f t="shared" si="117"/>
        <v>7501</v>
      </c>
      <c r="KBN1" s="26">
        <f t="shared" si="117"/>
        <v>7502</v>
      </c>
      <c r="KBO1" s="26">
        <f t="shared" si="117"/>
        <v>7503</v>
      </c>
      <c r="KBP1" s="26">
        <f t="shared" si="117"/>
        <v>7504</v>
      </c>
      <c r="KBQ1" s="26">
        <f t="shared" si="117"/>
        <v>7505</v>
      </c>
      <c r="KBR1" s="26">
        <f t="shared" si="117"/>
        <v>7506</v>
      </c>
      <c r="KBS1" s="26">
        <f t="shared" si="117"/>
        <v>7507</v>
      </c>
      <c r="KBT1" s="26">
        <f t="shared" si="117"/>
        <v>7508</v>
      </c>
      <c r="KBU1" s="26">
        <f t="shared" si="117"/>
        <v>7509</v>
      </c>
      <c r="KBV1" s="26">
        <f t="shared" si="117"/>
        <v>7510</v>
      </c>
      <c r="KBW1" s="26">
        <f t="shared" si="117"/>
        <v>7511</v>
      </c>
      <c r="KBX1" s="26">
        <f t="shared" si="117"/>
        <v>7512</v>
      </c>
      <c r="KBY1" s="26">
        <f t="shared" si="117"/>
        <v>7513</v>
      </c>
      <c r="KBZ1" s="26">
        <f t="shared" si="117"/>
        <v>7514</v>
      </c>
      <c r="KCA1" s="26">
        <f t="shared" si="117"/>
        <v>7515</v>
      </c>
      <c r="KCB1" s="26">
        <f t="shared" si="117"/>
        <v>7516</v>
      </c>
      <c r="KCC1" s="26">
        <f t="shared" si="117"/>
        <v>7517</v>
      </c>
      <c r="KCD1" s="26">
        <f t="shared" si="117"/>
        <v>7518</v>
      </c>
      <c r="KCE1" s="26">
        <f t="shared" si="117"/>
        <v>7519</v>
      </c>
      <c r="KCF1" s="26">
        <f t="shared" si="117"/>
        <v>7520</v>
      </c>
      <c r="KCG1" s="26">
        <f t="shared" si="117"/>
        <v>7521</v>
      </c>
      <c r="KCH1" s="26">
        <f t="shared" si="117"/>
        <v>7522</v>
      </c>
      <c r="KCI1" s="26">
        <f t="shared" si="117"/>
        <v>7523</v>
      </c>
      <c r="KCJ1" s="26">
        <f t="shared" si="117"/>
        <v>7524</v>
      </c>
      <c r="KCK1" s="26">
        <f t="shared" si="117"/>
        <v>7525</v>
      </c>
      <c r="KCL1" s="26">
        <f t="shared" si="117"/>
        <v>7526</v>
      </c>
      <c r="KCM1" s="26">
        <f t="shared" si="117"/>
        <v>7527</v>
      </c>
      <c r="KCN1" s="26">
        <f t="shared" si="117"/>
        <v>7528</v>
      </c>
      <c r="KCO1" s="26">
        <f t="shared" si="117"/>
        <v>7529</v>
      </c>
      <c r="KCP1" s="26">
        <f t="shared" si="117"/>
        <v>7530</v>
      </c>
      <c r="KCQ1" s="26">
        <f t="shared" si="117"/>
        <v>7531</v>
      </c>
      <c r="KCR1" s="26">
        <f t="shared" si="117"/>
        <v>7532</v>
      </c>
      <c r="KCS1" s="26">
        <f t="shared" si="117"/>
        <v>7533</v>
      </c>
      <c r="KCT1" s="26">
        <f t="shared" si="117"/>
        <v>7534</v>
      </c>
      <c r="KCU1" s="26">
        <f t="shared" si="117"/>
        <v>7535</v>
      </c>
      <c r="KCV1" s="26">
        <f t="shared" si="117"/>
        <v>7536</v>
      </c>
      <c r="KCW1" s="26">
        <f t="shared" si="117"/>
        <v>7537</v>
      </c>
      <c r="KCX1" s="26">
        <f t="shared" si="117"/>
        <v>7538</v>
      </c>
      <c r="KCY1" s="26">
        <f t="shared" si="117"/>
        <v>7539</v>
      </c>
      <c r="KCZ1" s="26">
        <f t="shared" si="117"/>
        <v>7540</v>
      </c>
      <c r="KDA1" s="26">
        <f t="shared" si="117"/>
        <v>7541</v>
      </c>
      <c r="KDB1" s="26">
        <f t="shared" si="117"/>
        <v>7542</v>
      </c>
      <c r="KDC1" s="26">
        <f t="shared" si="117"/>
        <v>7543</v>
      </c>
      <c r="KDD1" s="26">
        <f t="shared" si="117"/>
        <v>7544</v>
      </c>
      <c r="KDE1" s="26">
        <f t="shared" si="117"/>
        <v>7545</v>
      </c>
      <c r="KDF1" s="26">
        <f t="shared" si="117"/>
        <v>7546</v>
      </c>
      <c r="KDG1" s="26">
        <f t="shared" si="117"/>
        <v>7547</v>
      </c>
      <c r="KDH1" s="26">
        <f t="shared" si="117"/>
        <v>7548</v>
      </c>
      <c r="KDI1" s="26">
        <f t="shared" si="117"/>
        <v>7549</v>
      </c>
      <c r="KDJ1" s="26">
        <f t="shared" si="117"/>
        <v>7550</v>
      </c>
      <c r="KDK1" s="26">
        <f t="shared" si="117"/>
        <v>7551</v>
      </c>
      <c r="KDL1" s="26">
        <f t="shared" si="117"/>
        <v>7552</v>
      </c>
      <c r="KDM1" s="26">
        <f t="shared" si="117"/>
        <v>7553</v>
      </c>
      <c r="KDN1" s="26">
        <f t="shared" si="117"/>
        <v>7554</v>
      </c>
      <c r="KDO1" s="26">
        <f t="shared" ref="KDO1:KFZ1" si="118">KDN1+1</f>
        <v>7555</v>
      </c>
      <c r="KDP1" s="26">
        <f t="shared" si="118"/>
        <v>7556</v>
      </c>
      <c r="KDQ1" s="26">
        <f t="shared" si="118"/>
        <v>7557</v>
      </c>
      <c r="KDR1" s="26">
        <f t="shared" si="118"/>
        <v>7558</v>
      </c>
      <c r="KDS1" s="26">
        <f t="shared" si="118"/>
        <v>7559</v>
      </c>
      <c r="KDT1" s="26">
        <f t="shared" si="118"/>
        <v>7560</v>
      </c>
      <c r="KDU1" s="26">
        <f t="shared" si="118"/>
        <v>7561</v>
      </c>
      <c r="KDV1" s="26">
        <f t="shared" si="118"/>
        <v>7562</v>
      </c>
      <c r="KDW1" s="26">
        <f t="shared" si="118"/>
        <v>7563</v>
      </c>
      <c r="KDX1" s="26">
        <f t="shared" si="118"/>
        <v>7564</v>
      </c>
      <c r="KDY1" s="26">
        <f t="shared" si="118"/>
        <v>7565</v>
      </c>
      <c r="KDZ1" s="26">
        <f t="shared" si="118"/>
        <v>7566</v>
      </c>
      <c r="KEA1" s="26">
        <f t="shared" si="118"/>
        <v>7567</v>
      </c>
      <c r="KEB1" s="26">
        <f t="shared" si="118"/>
        <v>7568</v>
      </c>
      <c r="KEC1" s="26">
        <f t="shared" si="118"/>
        <v>7569</v>
      </c>
      <c r="KED1" s="26">
        <f t="shared" si="118"/>
        <v>7570</v>
      </c>
      <c r="KEE1" s="26">
        <f t="shared" si="118"/>
        <v>7571</v>
      </c>
      <c r="KEF1" s="26">
        <f t="shared" si="118"/>
        <v>7572</v>
      </c>
      <c r="KEG1" s="26">
        <f t="shared" si="118"/>
        <v>7573</v>
      </c>
      <c r="KEH1" s="26">
        <f t="shared" si="118"/>
        <v>7574</v>
      </c>
      <c r="KEI1" s="26">
        <f t="shared" si="118"/>
        <v>7575</v>
      </c>
      <c r="KEJ1" s="26">
        <f t="shared" si="118"/>
        <v>7576</v>
      </c>
      <c r="KEK1" s="26">
        <f t="shared" si="118"/>
        <v>7577</v>
      </c>
      <c r="KEL1" s="26">
        <f t="shared" si="118"/>
        <v>7578</v>
      </c>
      <c r="KEM1" s="26">
        <f t="shared" si="118"/>
        <v>7579</v>
      </c>
      <c r="KEN1" s="26">
        <f t="shared" si="118"/>
        <v>7580</v>
      </c>
      <c r="KEO1" s="26">
        <f t="shared" si="118"/>
        <v>7581</v>
      </c>
      <c r="KEP1" s="26">
        <f t="shared" si="118"/>
        <v>7582</v>
      </c>
      <c r="KEQ1" s="26">
        <f t="shared" si="118"/>
        <v>7583</v>
      </c>
      <c r="KER1" s="26">
        <f t="shared" si="118"/>
        <v>7584</v>
      </c>
      <c r="KES1" s="26">
        <f t="shared" si="118"/>
        <v>7585</v>
      </c>
      <c r="KET1" s="26">
        <f t="shared" si="118"/>
        <v>7586</v>
      </c>
      <c r="KEU1" s="26">
        <f t="shared" si="118"/>
        <v>7587</v>
      </c>
      <c r="KEV1" s="26">
        <f t="shared" si="118"/>
        <v>7588</v>
      </c>
      <c r="KEW1" s="26">
        <f t="shared" si="118"/>
        <v>7589</v>
      </c>
      <c r="KEX1" s="26">
        <f t="shared" si="118"/>
        <v>7590</v>
      </c>
      <c r="KEY1" s="26">
        <f t="shared" si="118"/>
        <v>7591</v>
      </c>
      <c r="KEZ1" s="26">
        <f t="shared" si="118"/>
        <v>7592</v>
      </c>
      <c r="KFA1" s="26">
        <f t="shared" si="118"/>
        <v>7593</v>
      </c>
      <c r="KFB1" s="26">
        <f t="shared" si="118"/>
        <v>7594</v>
      </c>
      <c r="KFC1" s="26">
        <f t="shared" si="118"/>
        <v>7595</v>
      </c>
      <c r="KFD1" s="26">
        <f t="shared" si="118"/>
        <v>7596</v>
      </c>
      <c r="KFE1" s="26">
        <f t="shared" si="118"/>
        <v>7597</v>
      </c>
      <c r="KFF1" s="26">
        <f t="shared" si="118"/>
        <v>7598</v>
      </c>
      <c r="KFG1" s="26">
        <f t="shared" si="118"/>
        <v>7599</v>
      </c>
      <c r="KFH1" s="26">
        <f t="shared" si="118"/>
        <v>7600</v>
      </c>
      <c r="KFI1" s="26">
        <f t="shared" si="118"/>
        <v>7601</v>
      </c>
      <c r="KFJ1" s="26">
        <f t="shared" si="118"/>
        <v>7602</v>
      </c>
      <c r="KFK1" s="26">
        <f t="shared" si="118"/>
        <v>7603</v>
      </c>
      <c r="KFL1" s="26">
        <f t="shared" si="118"/>
        <v>7604</v>
      </c>
      <c r="KFM1" s="26">
        <f t="shared" si="118"/>
        <v>7605</v>
      </c>
      <c r="KFN1" s="26">
        <f t="shared" si="118"/>
        <v>7606</v>
      </c>
      <c r="KFO1" s="26">
        <f t="shared" si="118"/>
        <v>7607</v>
      </c>
      <c r="KFP1" s="26">
        <f t="shared" si="118"/>
        <v>7608</v>
      </c>
      <c r="KFQ1" s="26">
        <f t="shared" si="118"/>
        <v>7609</v>
      </c>
      <c r="KFR1" s="26">
        <f t="shared" si="118"/>
        <v>7610</v>
      </c>
      <c r="KFS1" s="26">
        <f t="shared" si="118"/>
        <v>7611</v>
      </c>
      <c r="KFT1" s="26">
        <f t="shared" si="118"/>
        <v>7612</v>
      </c>
      <c r="KFU1" s="26">
        <f t="shared" si="118"/>
        <v>7613</v>
      </c>
      <c r="KFV1" s="26">
        <f t="shared" si="118"/>
        <v>7614</v>
      </c>
      <c r="KFW1" s="26">
        <f t="shared" si="118"/>
        <v>7615</v>
      </c>
      <c r="KFX1" s="26">
        <f t="shared" si="118"/>
        <v>7616</v>
      </c>
      <c r="KFY1" s="26">
        <f t="shared" si="118"/>
        <v>7617</v>
      </c>
      <c r="KFZ1" s="26">
        <f t="shared" si="118"/>
        <v>7618</v>
      </c>
      <c r="KGA1" s="26">
        <f t="shared" ref="KGA1:KIL1" si="119">KFZ1+1</f>
        <v>7619</v>
      </c>
      <c r="KGB1" s="26">
        <f t="shared" si="119"/>
        <v>7620</v>
      </c>
      <c r="KGC1" s="26">
        <f t="shared" si="119"/>
        <v>7621</v>
      </c>
      <c r="KGD1" s="26">
        <f t="shared" si="119"/>
        <v>7622</v>
      </c>
      <c r="KGE1" s="26">
        <f t="shared" si="119"/>
        <v>7623</v>
      </c>
      <c r="KGF1" s="26">
        <f t="shared" si="119"/>
        <v>7624</v>
      </c>
      <c r="KGG1" s="26">
        <f t="shared" si="119"/>
        <v>7625</v>
      </c>
      <c r="KGH1" s="26">
        <f t="shared" si="119"/>
        <v>7626</v>
      </c>
      <c r="KGI1" s="26">
        <f t="shared" si="119"/>
        <v>7627</v>
      </c>
      <c r="KGJ1" s="26">
        <f t="shared" si="119"/>
        <v>7628</v>
      </c>
      <c r="KGK1" s="26">
        <f t="shared" si="119"/>
        <v>7629</v>
      </c>
      <c r="KGL1" s="26">
        <f t="shared" si="119"/>
        <v>7630</v>
      </c>
      <c r="KGM1" s="26">
        <f t="shared" si="119"/>
        <v>7631</v>
      </c>
      <c r="KGN1" s="26">
        <f t="shared" si="119"/>
        <v>7632</v>
      </c>
      <c r="KGO1" s="26">
        <f t="shared" si="119"/>
        <v>7633</v>
      </c>
      <c r="KGP1" s="26">
        <f t="shared" si="119"/>
        <v>7634</v>
      </c>
      <c r="KGQ1" s="26">
        <f t="shared" si="119"/>
        <v>7635</v>
      </c>
      <c r="KGR1" s="26">
        <f t="shared" si="119"/>
        <v>7636</v>
      </c>
      <c r="KGS1" s="26">
        <f t="shared" si="119"/>
        <v>7637</v>
      </c>
      <c r="KGT1" s="26">
        <f t="shared" si="119"/>
        <v>7638</v>
      </c>
      <c r="KGU1" s="26">
        <f t="shared" si="119"/>
        <v>7639</v>
      </c>
      <c r="KGV1" s="26">
        <f t="shared" si="119"/>
        <v>7640</v>
      </c>
      <c r="KGW1" s="26">
        <f t="shared" si="119"/>
        <v>7641</v>
      </c>
      <c r="KGX1" s="26">
        <f t="shared" si="119"/>
        <v>7642</v>
      </c>
      <c r="KGY1" s="26">
        <f t="shared" si="119"/>
        <v>7643</v>
      </c>
      <c r="KGZ1" s="26">
        <f t="shared" si="119"/>
        <v>7644</v>
      </c>
      <c r="KHA1" s="26">
        <f t="shared" si="119"/>
        <v>7645</v>
      </c>
      <c r="KHB1" s="26">
        <f t="shared" si="119"/>
        <v>7646</v>
      </c>
      <c r="KHC1" s="26">
        <f t="shared" si="119"/>
        <v>7647</v>
      </c>
      <c r="KHD1" s="26">
        <f t="shared" si="119"/>
        <v>7648</v>
      </c>
      <c r="KHE1" s="26">
        <f t="shared" si="119"/>
        <v>7649</v>
      </c>
      <c r="KHF1" s="26">
        <f t="shared" si="119"/>
        <v>7650</v>
      </c>
      <c r="KHG1" s="26">
        <f t="shared" si="119"/>
        <v>7651</v>
      </c>
      <c r="KHH1" s="26">
        <f t="shared" si="119"/>
        <v>7652</v>
      </c>
      <c r="KHI1" s="26">
        <f t="shared" si="119"/>
        <v>7653</v>
      </c>
      <c r="KHJ1" s="26">
        <f t="shared" si="119"/>
        <v>7654</v>
      </c>
      <c r="KHK1" s="26">
        <f t="shared" si="119"/>
        <v>7655</v>
      </c>
      <c r="KHL1" s="26">
        <f t="shared" si="119"/>
        <v>7656</v>
      </c>
      <c r="KHM1" s="26">
        <f t="shared" si="119"/>
        <v>7657</v>
      </c>
      <c r="KHN1" s="26">
        <f t="shared" si="119"/>
        <v>7658</v>
      </c>
      <c r="KHO1" s="26">
        <f t="shared" si="119"/>
        <v>7659</v>
      </c>
      <c r="KHP1" s="26">
        <f t="shared" si="119"/>
        <v>7660</v>
      </c>
      <c r="KHQ1" s="26">
        <f t="shared" si="119"/>
        <v>7661</v>
      </c>
      <c r="KHR1" s="26">
        <f t="shared" si="119"/>
        <v>7662</v>
      </c>
      <c r="KHS1" s="26">
        <f t="shared" si="119"/>
        <v>7663</v>
      </c>
      <c r="KHT1" s="26">
        <f t="shared" si="119"/>
        <v>7664</v>
      </c>
      <c r="KHU1" s="26">
        <f t="shared" si="119"/>
        <v>7665</v>
      </c>
      <c r="KHV1" s="26">
        <f t="shared" si="119"/>
        <v>7666</v>
      </c>
      <c r="KHW1" s="26">
        <f t="shared" si="119"/>
        <v>7667</v>
      </c>
      <c r="KHX1" s="26">
        <f t="shared" si="119"/>
        <v>7668</v>
      </c>
      <c r="KHY1" s="26">
        <f t="shared" si="119"/>
        <v>7669</v>
      </c>
      <c r="KHZ1" s="26">
        <f t="shared" si="119"/>
        <v>7670</v>
      </c>
      <c r="KIA1" s="26">
        <f t="shared" si="119"/>
        <v>7671</v>
      </c>
      <c r="KIB1" s="26">
        <f t="shared" si="119"/>
        <v>7672</v>
      </c>
      <c r="KIC1" s="26">
        <f t="shared" si="119"/>
        <v>7673</v>
      </c>
      <c r="KID1" s="26">
        <f t="shared" si="119"/>
        <v>7674</v>
      </c>
      <c r="KIE1" s="26">
        <f t="shared" si="119"/>
        <v>7675</v>
      </c>
      <c r="KIF1" s="26">
        <f t="shared" si="119"/>
        <v>7676</v>
      </c>
      <c r="KIG1" s="26">
        <f t="shared" si="119"/>
        <v>7677</v>
      </c>
      <c r="KIH1" s="26">
        <f t="shared" si="119"/>
        <v>7678</v>
      </c>
      <c r="KII1" s="26">
        <f t="shared" si="119"/>
        <v>7679</v>
      </c>
      <c r="KIJ1" s="26">
        <f t="shared" si="119"/>
        <v>7680</v>
      </c>
      <c r="KIK1" s="26">
        <f t="shared" si="119"/>
        <v>7681</v>
      </c>
      <c r="KIL1" s="26">
        <f t="shared" si="119"/>
        <v>7682</v>
      </c>
      <c r="KIM1" s="26">
        <f t="shared" ref="KIM1:KKX1" si="120">KIL1+1</f>
        <v>7683</v>
      </c>
      <c r="KIN1" s="26">
        <f t="shared" si="120"/>
        <v>7684</v>
      </c>
      <c r="KIO1" s="26">
        <f t="shared" si="120"/>
        <v>7685</v>
      </c>
      <c r="KIP1" s="26">
        <f t="shared" si="120"/>
        <v>7686</v>
      </c>
      <c r="KIQ1" s="26">
        <f t="shared" si="120"/>
        <v>7687</v>
      </c>
      <c r="KIR1" s="26">
        <f t="shared" si="120"/>
        <v>7688</v>
      </c>
      <c r="KIS1" s="26">
        <f t="shared" si="120"/>
        <v>7689</v>
      </c>
      <c r="KIT1" s="26">
        <f t="shared" si="120"/>
        <v>7690</v>
      </c>
      <c r="KIU1" s="26">
        <f t="shared" si="120"/>
        <v>7691</v>
      </c>
      <c r="KIV1" s="26">
        <f t="shared" si="120"/>
        <v>7692</v>
      </c>
      <c r="KIW1" s="26">
        <f t="shared" si="120"/>
        <v>7693</v>
      </c>
      <c r="KIX1" s="26">
        <f t="shared" si="120"/>
        <v>7694</v>
      </c>
      <c r="KIY1" s="26">
        <f t="shared" si="120"/>
        <v>7695</v>
      </c>
      <c r="KIZ1" s="26">
        <f t="shared" si="120"/>
        <v>7696</v>
      </c>
      <c r="KJA1" s="26">
        <f t="shared" si="120"/>
        <v>7697</v>
      </c>
      <c r="KJB1" s="26">
        <f t="shared" si="120"/>
        <v>7698</v>
      </c>
      <c r="KJC1" s="26">
        <f t="shared" si="120"/>
        <v>7699</v>
      </c>
      <c r="KJD1" s="26">
        <f t="shared" si="120"/>
        <v>7700</v>
      </c>
      <c r="KJE1" s="26">
        <f t="shared" si="120"/>
        <v>7701</v>
      </c>
      <c r="KJF1" s="26">
        <f t="shared" si="120"/>
        <v>7702</v>
      </c>
      <c r="KJG1" s="26">
        <f t="shared" si="120"/>
        <v>7703</v>
      </c>
      <c r="KJH1" s="26">
        <f t="shared" si="120"/>
        <v>7704</v>
      </c>
      <c r="KJI1" s="26">
        <f t="shared" si="120"/>
        <v>7705</v>
      </c>
      <c r="KJJ1" s="26">
        <f t="shared" si="120"/>
        <v>7706</v>
      </c>
      <c r="KJK1" s="26">
        <f t="shared" si="120"/>
        <v>7707</v>
      </c>
      <c r="KJL1" s="26">
        <f t="shared" si="120"/>
        <v>7708</v>
      </c>
      <c r="KJM1" s="26">
        <f t="shared" si="120"/>
        <v>7709</v>
      </c>
      <c r="KJN1" s="26">
        <f t="shared" si="120"/>
        <v>7710</v>
      </c>
      <c r="KJO1" s="26">
        <f t="shared" si="120"/>
        <v>7711</v>
      </c>
      <c r="KJP1" s="26">
        <f t="shared" si="120"/>
        <v>7712</v>
      </c>
      <c r="KJQ1" s="26">
        <f t="shared" si="120"/>
        <v>7713</v>
      </c>
      <c r="KJR1" s="26">
        <f t="shared" si="120"/>
        <v>7714</v>
      </c>
      <c r="KJS1" s="26">
        <f t="shared" si="120"/>
        <v>7715</v>
      </c>
      <c r="KJT1" s="26">
        <f t="shared" si="120"/>
        <v>7716</v>
      </c>
      <c r="KJU1" s="26">
        <f t="shared" si="120"/>
        <v>7717</v>
      </c>
      <c r="KJV1" s="26">
        <f t="shared" si="120"/>
        <v>7718</v>
      </c>
      <c r="KJW1" s="26">
        <f t="shared" si="120"/>
        <v>7719</v>
      </c>
      <c r="KJX1" s="26">
        <f t="shared" si="120"/>
        <v>7720</v>
      </c>
      <c r="KJY1" s="26">
        <f t="shared" si="120"/>
        <v>7721</v>
      </c>
      <c r="KJZ1" s="26">
        <f t="shared" si="120"/>
        <v>7722</v>
      </c>
      <c r="KKA1" s="26">
        <f t="shared" si="120"/>
        <v>7723</v>
      </c>
      <c r="KKB1" s="26">
        <f t="shared" si="120"/>
        <v>7724</v>
      </c>
      <c r="KKC1" s="26">
        <f t="shared" si="120"/>
        <v>7725</v>
      </c>
      <c r="KKD1" s="26">
        <f t="shared" si="120"/>
        <v>7726</v>
      </c>
      <c r="KKE1" s="26">
        <f t="shared" si="120"/>
        <v>7727</v>
      </c>
      <c r="KKF1" s="26">
        <f t="shared" si="120"/>
        <v>7728</v>
      </c>
      <c r="KKG1" s="26">
        <f t="shared" si="120"/>
        <v>7729</v>
      </c>
      <c r="KKH1" s="26">
        <f t="shared" si="120"/>
        <v>7730</v>
      </c>
      <c r="KKI1" s="26">
        <f t="shared" si="120"/>
        <v>7731</v>
      </c>
      <c r="KKJ1" s="26">
        <f t="shared" si="120"/>
        <v>7732</v>
      </c>
      <c r="KKK1" s="26">
        <f t="shared" si="120"/>
        <v>7733</v>
      </c>
      <c r="KKL1" s="26">
        <f t="shared" si="120"/>
        <v>7734</v>
      </c>
      <c r="KKM1" s="26">
        <f t="shared" si="120"/>
        <v>7735</v>
      </c>
      <c r="KKN1" s="26">
        <f t="shared" si="120"/>
        <v>7736</v>
      </c>
      <c r="KKO1" s="26">
        <f t="shared" si="120"/>
        <v>7737</v>
      </c>
      <c r="KKP1" s="26">
        <f t="shared" si="120"/>
        <v>7738</v>
      </c>
      <c r="KKQ1" s="26">
        <f t="shared" si="120"/>
        <v>7739</v>
      </c>
      <c r="KKR1" s="26">
        <f t="shared" si="120"/>
        <v>7740</v>
      </c>
      <c r="KKS1" s="26">
        <f t="shared" si="120"/>
        <v>7741</v>
      </c>
      <c r="KKT1" s="26">
        <f t="shared" si="120"/>
        <v>7742</v>
      </c>
      <c r="KKU1" s="26">
        <f t="shared" si="120"/>
        <v>7743</v>
      </c>
      <c r="KKV1" s="26">
        <f t="shared" si="120"/>
        <v>7744</v>
      </c>
      <c r="KKW1" s="26">
        <f t="shared" si="120"/>
        <v>7745</v>
      </c>
      <c r="KKX1" s="26">
        <f t="shared" si="120"/>
        <v>7746</v>
      </c>
      <c r="KKY1" s="26">
        <f t="shared" ref="KKY1:KNJ1" si="121">KKX1+1</f>
        <v>7747</v>
      </c>
      <c r="KKZ1" s="26">
        <f t="shared" si="121"/>
        <v>7748</v>
      </c>
      <c r="KLA1" s="26">
        <f t="shared" si="121"/>
        <v>7749</v>
      </c>
      <c r="KLB1" s="26">
        <f t="shared" si="121"/>
        <v>7750</v>
      </c>
      <c r="KLC1" s="26">
        <f t="shared" si="121"/>
        <v>7751</v>
      </c>
      <c r="KLD1" s="26">
        <f t="shared" si="121"/>
        <v>7752</v>
      </c>
      <c r="KLE1" s="26">
        <f t="shared" si="121"/>
        <v>7753</v>
      </c>
      <c r="KLF1" s="26">
        <f t="shared" si="121"/>
        <v>7754</v>
      </c>
      <c r="KLG1" s="26">
        <f t="shared" si="121"/>
        <v>7755</v>
      </c>
      <c r="KLH1" s="26">
        <f t="shared" si="121"/>
        <v>7756</v>
      </c>
      <c r="KLI1" s="26">
        <f t="shared" si="121"/>
        <v>7757</v>
      </c>
      <c r="KLJ1" s="26">
        <f t="shared" si="121"/>
        <v>7758</v>
      </c>
      <c r="KLK1" s="26">
        <f t="shared" si="121"/>
        <v>7759</v>
      </c>
      <c r="KLL1" s="26">
        <f t="shared" si="121"/>
        <v>7760</v>
      </c>
      <c r="KLM1" s="26">
        <f t="shared" si="121"/>
        <v>7761</v>
      </c>
      <c r="KLN1" s="26">
        <f t="shared" si="121"/>
        <v>7762</v>
      </c>
      <c r="KLO1" s="26">
        <f t="shared" si="121"/>
        <v>7763</v>
      </c>
      <c r="KLP1" s="26">
        <f t="shared" si="121"/>
        <v>7764</v>
      </c>
      <c r="KLQ1" s="26">
        <f t="shared" si="121"/>
        <v>7765</v>
      </c>
      <c r="KLR1" s="26">
        <f t="shared" si="121"/>
        <v>7766</v>
      </c>
      <c r="KLS1" s="26">
        <f t="shared" si="121"/>
        <v>7767</v>
      </c>
      <c r="KLT1" s="26">
        <f t="shared" si="121"/>
        <v>7768</v>
      </c>
      <c r="KLU1" s="26">
        <f t="shared" si="121"/>
        <v>7769</v>
      </c>
      <c r="KLV1" s="26">
        <f t="shared" si="121"/>
        <v>7770</v>
      </c>
      <c r="KLW1" s="26">
        <f t="shared" si="121"/>
        <v>7771</v>
      </c>
      <c r="KLX1" s="26">
        <f t="shared" si="121"/>
        <v>7772</v>
      </c>
      <c r="KLY1" s="26">
        <f t="shared" si="121"/>
        <v>7773</v>
      </c>
      <c r="KLZ1" s="26">
        <f t="shared" si="121"/>
        <v>7774</v>
      </c>
      <c r="KMA1" s="26">
        <f t="shared" si="121"/>
        <v>7775</v>
      </c>
      <c r="KMB1" s="26">
        <f t="shared" si="121"/>
        <v>7776</v>
      </c>
      <c r="KMC1" s="26">
        <f t="shared" si="121"/>
        <v>7777</v>
      </c>
      <c r="KMD1" s="26">
        <f t="shared" si="121"/>
        <v>7778</v>
      </c>
      <c r="KME1" s="26">
        <f t="shared" si="121"/>
        <v>7779</v>
      </c>
      <c r="KMF1" s="26">
        <f t="shared" si="121"/>
        <v>7780</v>
      </c>
      <c r="KMG1" s="26">
        <f t="shared" si="121"/>
        <v>7781</v>
      </c>
      <c r="KMH1" s="26">
        <f t="shared" si="121"/>
        <v>7782</v>
      </c>
      <c r="KMI1" s="26">
        <f t="shared" si="121"/>
        <v>7783</v>
      </c>
      <c r="KMJ1" s="26">
        <f t="shared" si="121"/>
        <v>7784</v>
      </c>
      <c r="KMK1" s="26">
        <f t="shared" si="121"/>
        <v>7785</v>
      </c>
      <c r="KML1" s="26">
        <f t="shared" si="121"/>
        <v>7786</v>
      </c>
      <c r="KMM1" s="26">
        <f t="shared" si="121"/>
        <v>7787</v>
      </c>
      <c r="KMN1" s="26">
        <f t="shared" si="121"/>
        <v>7788</v>
      </c>
      <c r="KMO1" s="26">
        <f t="shared" si="121"/>
        <v>7789</v>
      </c>
      <c r="KMP1" s="26">
        <f t="shared" si="121"/>
        <v>7790</v>
      </c>
      <c r="KMQ1" s="26">
        <f t="shared" si="121"/>
        <v>7791</v>
      </c>
      <c r="KMR1" s="26">
        <f t="shared" si="121"/>
        <v>7792</v>
      </c>
      <c r="KMS1" s="26">
        <f t="shared" si="121"/>
        <v>7793</v>
      </c>
      <c r="KMT1" s="26">
        <f t="shared" si="121"/>
        <v>7794</v>
      </c>
      <c r="KMU1" s="26">
        <f t="shared" si="121"/>
        <v>7795</v>
      </c>
      <c r="KMV1" s="26">
        <f t="shared" si="121"/>
        <v>7796</v>
      </c>
      <c r="KMW1" s="26">
        <f t="shared" si="121"/>
        <v>7797</v>
      </c>
      <c r="KMX1" s="26">
        <f t="shared" si="121"/>
        <v>7798</v>
      </c>
      <c r="KMY1" s="26">
        <f t="shared" si="121"/>
        <v>7799</v>
      </c>
      <c r="KMZ1" s="26">
        <f t="shared" si="121"/>
        <v>7800</v>
      </c>
      <c r="KNA1" s="26">
        <f t="shared" si="121"/>
        <v>7801</v>
      </c>
      <c r="KNB1" s="26">
        <f t="shared" si="121"/>
        <v>7802</v>
      </c>
      <c r="KNC1" s="26">
        <f t="shared" si="121"/>
        <v>7803</v>
      </c>
      <c r="KND1" s="26">
        <f t="shared" si="121"/>
        <v>7804</v>
      </c>
      <c r="KNE1" s="26">
        <f t="shared" si="121"/>
        <v>7805</v>
      </c>
      <c r="KNF1" s="26">
        <f t="shared" si="121"/>
        <v>7806</v>
      </c>
      <c r="KNG1" s="26">
        <f t="shared" si="121"/>
        <v>7807</v>
      </c>
      <c r="KNH1" s="26">
        <f t="shared" si="121"/>
        <v>7808</v>
      </c>
      <c r="KNI1" s="26">
        <f t="shared" si="121"/>
        <v>7809</v>
      </c>
      <c r="KNJ1" s="26">
        <f t="shared" si="121"/>
        <v>7810</v>
      </c>
      <c r="KNK1" s="26">
        <f t="shared" ref="KNK1:KPV1" si="122">KNJ1+1</f>
        <v>7811</v>
      </c>
      <c r="KNL1" s="26">
        <f t="shared" si="122"/>
        <v>7812</v>
      </c>
      <c r="KNM1" s="26">
        <f t="shared" si="122"/>
        <v>7813</v>
      </c>
      <c r="KNN1" s="26">
        <f t="shared" si="122"/>
        <v>7814</v>
      </c>
      <c r="KNO1" s="26">
        <f t="shared" si="122"/>
        <v>7815</v>
      </c>
      <c r="KNP1" s="26">
        <f t="shared" si="122"/>
        <v>7816</v>
      </c>
      <c r="KNQ1" s="26">
        <f t="shared" si="122"/>
        <v>7817</v>
      </c>
      <c r="KNR1" s="26">
        <f t="shared" si="122"/>
        <v>7818</v>
      </c>
      <c r="KNS1" s="26">
        <f t="shared" si="122"/>
        <v>7819</v>
      </c>
      <c r="KNT1" s="26">
        <f t="shared" si="122"/>
        <v>7820</v>
      </c>
      <c r="KNU1" s="26">
        <f t="shared" si="122"/>
        <v>7821</v>
      </c>
      <c r="KNV1" s="26">
        <f t="shared" si="122"/>
        <v>7822</v>
      </c>
      <c r="KNW1" s="26">
        <f t="shared" si="122"/>
        <v>7823</v>
      </c>
      <c r="KNX1" s="26">
        <f t="shared" si="122"/>
        <v>7824</v>
      </c>
      <c r="KNY1" s="26">
        <f t="shared" si="122"/>
        <v>7825</v>
      </c>
      <c r="KNZ1" s="26">
        <f t="shared" si="122"/>
        <v>7826</v>
      </c>
      <c r="KOA1" s="26">
        <f t="shared" si="122"/>
        <v>7827</v>
      </c>
      <c r="KOB1" s="26">
        <f t="shared" si="122"/>
        <v>7828</v>
      </c>
      <c r="KOC1" s="26">
        <f t="shared" si="122"/>
        <v>7829</v>
      </c>
      <c r="KOD1" s="26">
        <f t="shared" si="122"/>
        <v>7830</v>
      </c>
      <c r="KOE1" s="26">
        <f t="shared" si="122"/>
        <v>7831</v>
      </c>
      <c r="KOF1" s="26">
        <f t="shared" si="122"/>
        <v>7832</v>
      </c>
      <c r="KOG1" s="26">
        <f t="shared" si="122"/>
        <v>7833</v>
      </c>
      <c r="KOH1" s="26">
        <f t="shared" si="122"/>
        <v>7834</v>
      </c>
      <c r="KOI1" s="26">
        <f t="shared" si="122"/>
        <v>7835</v>
      </c>
      <c r="KOJ1" s="26">
        <f t="shared" si="122"/>
        <v>7836</v>
      </c>
      <c r="KOK1" s="26">
        <f t="shared" si="122"/>
        <v>7837</v>
      </c>
      <c r="KOL1" s="26">
        <f t="shared" si="122"/>
        <v>7838</v>
      </c>
      <c r="KOM1" s="26">
        <f t="shared" si="122"/>
        <v>7839</v>
      </c>
      <c r="KON1" s="26">
        <f t="shared" si="122"/>
        <v>7840</v>
      </c>
      <c r="KOO1" s="26">
        <f t="shared" si="122"/>
        <v>7841</v>
      </c>
      <c r="KOP1" s="26">
        <f t="shared" si="122"/>
        <v>7842</v>
      </c>
      <c r="KOQ1" s="26">
        <f t="shared" si="122"/>
        <v>7843</v>
      </c>
      <c r="KOR1" s="26">
        <f t="shared" si="122"/>
        <v>7844</v>
      </c>
      <c r="KOS1" s="26">
        <f t="shared" si="122"/>
        <v>7845</v>
      </c>
      <c r="KOT1" s="26">
        <f t="shared" si="122"/>
        <v>7846</v>
      </c>
      <c r="KOU1" s="26">
        <f t="shared" si="122"/>
        <v>7847</v>
      </c>
      <c r="KOV1" s="26">
        <f t="shared" si="122"/>
        <v>7848</v>
      </c>
      <c r="KOW1" s="26">
        <f t="shared" si="122"/>
        <v>7849</v>
      </c>
      <c r="KOX1" s="26">
        <f t="shared" si="122"/>
        <v>7850</v>
      </c>
      <c r="KOY1" s="26">
        <f t="shared" si="122"/>
        <v>7851</v>
      </c>
      <c r="KOZ1" s="26">
        <f t="shared" si="122"/>
        <v>7852</v>
      </c>
      <c r="KPA1" s="26">
        <f t="shared" si="122"/>
        <v>7853</v>
      </c>
      <c r="KPB1" s="26">
        <f t="shared" si="122"/>
        <v>7854</v>
      </c>
      <c r="KPC1" s="26">
        <f t="shared" si="122"/>
        <v>7855</v>
      </c>
      <c r="KPD1" s="26">
        <f t="shared" si="122"/>
        <v>7856</v>
      </c>
      <c r="KPE1" s="26">
        <f t="shared" si="122"/>
        <v>7857</v>
      </c>
      <c r="KPF1" s="26">
        <f t="shared" si="122"/>
        <v>7858</v>
      </c>
      <c r="KPG1" s="26">
        <f t="shared" si="122"/>
        <v>7859</v>
      </c>
      <c r="KPH1" s="26">
        <f t="shared" si="122"/>
        <v>7860</v>
      </c>
      <c r="KPI1" s="26">
        <f t="shared" si="122"/>
        <v>7861</v>
      </c>
      <c r="KPJ1" s="26">
        <f t="shared" si="122"/>
        <v>7862</v>
      </c>
      <c r="KPK1" s="26">
        <f t="shared" si="122"/>
        <v>7863</v>
      </c>
      <c r="KPL1" s="26">
        <f t="shared" si="122"/>
        <v>7864</v>
      </c>
      <c r="KPM1" s="26">
        <f t="shared" si="122"/>
        <v>7865</v>
      </c>
      <c r="KPN1" s="26">
        <f t="shared" si="122"/>
        <v>7866</v>
      </c>
      <c r="KPO1" s="26">
        <f t="shared" si="122"/>
        <v>7867</v>
      </c>
      <c r="KPP1" s="26">
        <f t="shared" si="122"/>
        <v>7868</v>
      </c>
      <c r="KPQ1" s="26">
        <f t="shared" si="122"/>
        <v>7869</v>
      </c>
      <c r="KPR1" s="26">
        <f t="shared" si="122"/>
        <v>7870</v>
      </c>
      <c r="KPS1" s="26">
        <f t="shared" si="122"/>
        <v>7871</v>
      </c>
      <c r="KPT1" s="26">
        <f t="shared" si="122"/>
        <v>7872</v>
      </c>
      <c r="KPU1" s="26">
        <f t="shared" si="122"/>
        <v>7873</v>
      </c>
      <c r="KPV1" s="26">
        <f t="shared" si="122"/>
        <v>7874</v>
      </c>
      <c r="KPW1" s="26">
        <f t="shared" ref="KPW1:KSH1" si="123">KPV1+1</f>
        <v>7875</v>
      </c>
      <c r="KPX1" s="26">
        <f t="shared" si="123"/>
        <v>7876</v>
      </c>
      <c r="KPY1" s="26">
        <f t="shared" si="123"/>
        <v>7877</v>
      </c>
      <c r="KPZ1" s="26">
        <f t="shared" si="123"/>
        <v>7878</v>
      </c>
      <c r="KQA1" s="26">
        <f t="shared" si="123"/>
        <v>7879</v>
      </c>
      <c r="KQB1" s="26">
        <f t="shared" si="123"/>
        <v>7880</v>
      </c>
      <c r="KQC1" s="26">
        <f t="shared" si="123"/>
        <v>7881</v>
      </c>
      <c r="KQD1" s="26">
        <f t="shared" si="123"/>
        <v>7882</v>
      </c>
      <c r="KQE1" s="26">
        <f t="shared" si="123"/>
        <v>7883</v>
      </c>
      <c r="KQF1" s="26">
        <f t="shared" si="123"/>
        <v>7884</v>
      </c>
      <c r="KQG1" s="26">
        <f t="shared" si="123"/>
        <v>7885</v>
      </c>
      <c r="KQH1" s="26">
        <f t="shared" si="123"/>
        <v>7886</v>
      </c>
      <c r="KQI1" s="26">
        <f t="shared" si="123"/>
        <v>7887</v>
      </c>
      <c r="KQJ1" s="26">
        <f t="shared" si="123"/>
        <v>7888</v>
      </c>
      <c r="KQK1" s="26">
        <f t="shared" si="123"/>
        <v>7889</v>
      </c>
      <c r="KQL1" s="26">
        <f t="shared" si="123"/>
        <v>7890</v>
      </c>
      <c r="KQM1" s="26">
        <f t="shared" si="123"/>
        <v>7891</v>
      </c>
      <c r="KQN1" s="26">
        <f t="shared" si="123"/>
        <v>7892</v>
      </c>
      <c r="KQO1" s="26">
        <f t="shared" si="123"/>
        <v>7893</v>
      </c>
      <c r="KQP1" s="26">
        <f t="shared" si="123"/>
        <v>7894</v>
      </c>
      <c r="KQQ1" s="26">
        <f t="shared" si="123"/>
        <v>7895</v>
      </c>
      <c r="KQR1" s="26">
        <f t="shared" si="123"/>
        <v>7896</v>
      </c>
      <c r="KQS1" s="26">
        <f t="shared" si="123"/>
        <v>7897</v>
      </c>
      <c r="KQT1" s="26">
        <f t="shared" si="123"/>
        <v>7898</v>
      </c>
      <c r="KQU1" s="26">
        <f t="shared" si="123"/>
        <v>7899</v>
      </c>
      <c r="KQV1" s="26">
        <f t="shared" si="123"/>
        <v>7900</v>
      </c>
      <c r="KQW1" s="26">
        <f t="shared" si="123"/>
        <v>7901</v>
      </c>
      <c r="KQX1" s="26">
        <f t="shared" si="123"/>
        <v>7902</v>
      </c>
      <c r="KQY1" s="26">
        <f t="shared" si="123"/>
        <v>7903</v>
      </c>
      <c r="KQZ1" s="26">
        <f t="shared" si="123"/>
        <v>7904</v>
      </c>
      <c r="KRA1" s="26">
        <f t="shared" si="123"/>
        <v>7905</v>
      </c>
      <c r="KRB1" s="26">
        <f t="shared" si="123"/>
        <v>7906</v>
      </c>
      <c r="KRC1" s="26">
        <f t="shared" si="123"/>
        <v>7907</v>
      </c>
      <c r="KRD1" s="26">
        <f t="shared" si="123"/>
        <v>7908</v>
      </c>
      <c r="KRE1" s="26">
        <f t="shared" si="123"/>
        <v>7909</v>
      </c>
      <c r="KRF1" s="26">
        <f t="shared" si="123"/>
        <v>7910</v>
      </c>
      <c r="KRG1" s="26">
        <f t="shared" si="123"/>
        <v>7911</v>
      </c>
      <c r="KRH1" s="26">
        <f t="shared" si="123"/>
        <v>7912</v>
      </c>
      <c r="KRI1" s="26">
        <f t="shared" si="123"/>
        <v>7913</v>
      </c>
      <c r="KRJ1" s="26">
        <f t="shared" si="123"/>
        <v>7914</v>
      </c>
      <c r="KRK1" s="26">
        <f t="shared" si="123"/>
        <v>7915</v>
      </c>
      <c r="KRL1" s="26">
        <f t="shared" si="123"/>
        <v>7916</v>
      </c>
      <c r="KRM1" s="26">
        <f t="shared" si="123"/>
        <v>7917</v>
      </c>
      <c r="KRN1" s="26">
        <f t="shared" si="123"/>
        <v>7918</v>
      </c>
      <c r="KRO1" s="26">
        <f t="shared" si="123"/>
        <v>7919</v>
      </c>
      <c r="KRP1" s="26">
        <f t="shared" si="123"/>
        <v>7920</v>
      </c>
      <c r="KRQ1" s="26">
        <f t="shared" si="123"/>
        <v>7921</v>
      </c>
      <c r="KRR1" s="26">
        <f t="shared" si="123"/>
        <v>7922</v>
      </c>
      <c r="KRS1" s="26">
        <f t="shared" si="123"/>
        <v>7923</v>
      </c>
      <c r="KRT1" s="26">
        <f t="shared" si="123"/>
        <v>7924</v>
      </c>
      <c r="KRU1" s="26">
        <f t="shared" si="123"/>
        <v>7925</v>
      </c>
      <c r="KRV1" s="26">
        <f t="shared" si="123"/>
        <v>7926</v>
      </c>
      <c r="KRW1" s="26">
        <f t="shared" si="123"/>
        <v>7927</v>
      </c>
      <c r="KRX1" s="26">
        <f t="shared" si="123"/>
        <v>7928</v>
      </c>
      <c r="KRY1" s="26">
        <f t="shared" si="123"/>
        <v>7929</v>
      </c>
      <c r="KRZ1" s="26">
        <f t="shared" si="123"/>
        <v>7930</v>
      </c>
      <c r="KSA1" s="26">
        <f t="shared" si="123"/>
        <v>7931</v>
      </c>
      <c r="KSB1" s="26">
        <f t="shared" si="123"/>
        <v>7932</v>
      </c>
      <c r="KSC1" s="26">
        <f t="shared" si="123"/>
        <v>7933</v>
      </c>
      <c r="KSD1" s="26">
        <f t="shared" si="123"/>
        <v>7934</v>
      </c>
      <c r="KSE1" s="26">
        <f t="shared" si="123"/>
        <v>7935</v>
      </c>
      <c r="KSF1" s="26">
        <f t="shared" si="123"/>
        <v>7936</v>
      </c>
      <c r="KSG1" s="26">
        <f t="shared" si="123"/>
        <v>7937</v>
      </c>
      <c r="KSH1" s="26">
        <f t="shared" si="123"/>
        <v>7938</v>
      </c>
      <c r="KSI1" s="26">
        <f t="shared" ref="KSI1:KUT1" si="124">KSH1+1</f>
        <v>7939</v>
      </c>
      <c r="KSJ1" s="26">
        <f t="shared" si="124"/>
        <v>7940</v>
      </c>
      <c r="KSK1" s="26">
        <f t="shared" si="124"/>
        <v>7941</v>
      </c>
      <c r="KSL1" s="26">
        <f t="shared" si="124"/>
        <v>7942</v>
      </c>
      <c r="KSM1" s="26">
        <f t="shared" si="124"/>
        <v>7943</v>
      </c>
      <c r="KSN1" s="26">
        <f t="shared" si="124"/>
        <v>7944</v>
      </c>
      <c r="KSO1" s="26">
        <f t="shared" si="124"/>
        <v>7945</v>
      </c>
      <c r="KSP1" s="26">
        <f t="shared" si="124"/>
        <v>7946</v>
      </c>
      <c r="KSQ1" s="26">
        <f t="shared" si="124"/>
        <v>7947</v>
      </c>
      <c r="KSR1" s="26">
        <f t="shared" si="124"/>
        <v>7948</v>
      </c>
      <c r="KSS1" s="26">
        <f t="shared" si="124"/>
        <v>7949</v>
      </c>
      <c r="KST1" s="26">
        <f t="shared" si="124"/>
        <v>7950</v>
      </c>
      <c r="KSU1" s="26">
        <f t="shared" si="124"/>
        <v>7951</v>
      </c>
      <c r="KSV1" s="26">
        <f t="shared" si="124"/>
        <v>7952</v>
      </c>
      <c r="KSW1" s="26">
        <f t="shared" si="124"/>
        <v>7953</v>
      </c>
      <c r="KSX1" s="26">
        <f t="shared" si="124"/>
        <v>7954</v>
      </c>
      <c r="KSY1" s="26">
        <f t="shared" si="124"/>
        <v>7955</v>
      </c>
      <c r="KSZ1" s="26">
        <f t="shared" si="124"/>
        <v>7956</v>
      </c>
      <c r="KTA1" s="26">
        <f t="shared" si="124"/>
        <v>7957</v>
      </c>
      <c r="KTB1" s="26">
        <f t="shared" si="124"/>
        <v>7958</v>
      </c>
      <c r="KTC1" s="26">
        <f t="shared" si="124"/>
        <v>7959</v>
      </c>
      <c r="KTD1" s="26">
        <f t="shared" si="124"/>
        <v>7960</v>
      </c>
      <c r="KTE1" s="26">
        <f t="shared" si="124"/>
        <v>7961</v>
      </c>
      <c r="KTF1" s="26">
        <f t="shared" si="124"/>
        <v>7962</v>
      </c>
      <c r="KTG1" s="26">
        <f t="shared" si="124"/>
        <v>7963</v>
      </c>
      <c r="KTH1" s="26">
        <f t="shared" si="124"/>
        <v>7964</v>
      </c>
      <c r="KTI1" s="26">
        <f t="shared" si="124"/>
        <v>7965</v>
      </c>
      <c r="KTJ1" s="26">
        <f t="shared" si="124"/>
        <v>7966</v>
      </c>
      <c r="KTK1" s="26">
        <f t="shared" si="124"/>
        <v>7967</v>
      </c>
      <c r="KTL1" s="26">
        <f t="shared" si="124"/>
        <v>7968</v>
      </c>
      <c r="KTM1" s="26">
        <f t="shared" si="124"/>
        <v>7969</v>
      </c>
      <c r="KTN1" s="26">
        <f t="shared" si="124"/>
        <v>7970</v>
      </c>
      <c r="KTO1" s="26">
        <f t="shared" si="124"/>
        <v>7971</v>
      </c>
      <c r="KTP1" s="26">
        <f t="shared" si="124"/>
        <v>7972</v>
      </c>
      <c r="KTQ1" s="26">
        <f t="shared" si="124"/>
        <v>7973</v>
      </c>
      <c r="KTR1" s="26">
        <f t="shared" si="124"/>
        <v>7974</v>
      </c>
      <c r="KTS1" s="26">
        <f t="shared" si="124"/>
        <v>7975</v>
      </c>
      <c r="KTT1" s="26">
        <f t="shared" si="124"/>
        <v>7976</v>
      </c>
      <c r="KTU1" s="26">
        <f t="shared" si="124"/>
        <v>7977</v>
      </c>
      <c r="KTV1" s="26">
        <f t="shared" si="124"/>
        <v>7978</v>
      </c>
      <c r="KTW1" s="26">
        <f t="shared" si="124"/>
        <v>7979</v>
      </c>
      <c r="KTX1" s="26">
        <f t="shared" si="124"/>
        <v>7980</v>
      </c>
      <c r="KTY1" s="26">
        <f t="shared" si="124"/>
        <v>7981</v>
      </c>
      <c r="KTZ1" s="26">
        <f t="shared" si="124"/>
        <v>7982</v>
      </c>
      <c r="KUA1" s="26">
        <f t="shared" si="124"/>
        <v>7983</v>
      </c>
      <c r="KUB1" s="26">
        <f t="shared" si="124"/>
        <v>7984</v>
      </c>
      <c r="KUC1" s="26">
        <f t="shared" si="124"/>
        <v>7985</v>
      </c>
      <c r="KUD1" s="26">
        <f t="shared" si="124"/>
        <v>7986</v>
      </c>
      <c r="KUE1" s="26">
        <f t="shared" si="124"/>
        <v>7987</v>
      </c>
      <c r="KUF1" s="26">
        <f t="shared" si="124"/>
        <v>7988</v>
      </c>
      <c r="KUG1" s="26">
        <f t="shared" si="124"/>
        <v>7989</v>
      </c>
      <c r="KUH1" s="26">
        <f t="shared" si="124"/>
        <v>7990</v>
      </c>
      <c r="KUI1" s="26">
        <f t="shared" si="124"/>
        <v>7991</v>
      </c>
      <c r="KUJ1" s="26">
        <f t="shared" si="124"/>
        <v>7992</v>
      </c>
      <c r="KUK1" s="26">
        <f t="shared" si="124"/>
        <v>7993</v>
      </c>
      <c r="KUL1" s="26">
        <f t="shared" si="124"/>
        <v>7994</v>
      </c>
      <c r="KUM1" s="26">
        <f t="shared" si="124"/>
        <v>7995</v>
      </c>
      <c r="KUN1" s="26">
        <f t="shared" si="124"/>
        <v>7996</v>
      </c>
      <c r="KUO1" s="26">
        <f t="shared" si="124"/>
        <v>7997</v>
      </c>
      <c r="KUP1" s="26">
        <f t="shared" si="124"/>
        <v>7998</v>
      </c>
      <c r="KUQ1" s="26">
        <f t="shared" si="124"/>
        <v>7999</v>
      </c>
      <c r="KUR1" s="26">
        <f t="shared" si="124"/>
        <v>8000</v>
      </c>
      <c r="KUS1" s="26">
        <f t="shared" si="124"/>
        <v>8001</v>
      </c>
      <c r="KUT1" s="26">
        <f t="shared" si="124"/>
        <v>8002</v>
      </c>
      <c r="KUU1" s="26">
        <f t="shared" ref="KUU1:KXF1" si="125">KUT1+1</f>
        <v>8003</v>
      </c>
      <c r="KUV1" s="26">
        <f t="shared" si="125"/>
        <v>8004</v>
      </c>
      <c r="KUW1" s="26">
        <f t="shared" si="125"/>
        <v>8005</v>
      </c>
      <c r="KUX1" s="26">
        <f t="shared" si="125"/>
        <v>8006</v>
      </c>
      <c r="KUY1" s="26">
        <f t="shared" si="125"/>
        <v>8007</v>
      </c>
      <c r="KUZ1" s="26">
        <f t="shared" si="125"/>
        <v>8008</v>
      </c>
      <c r="KVA1" s="26">
        <f t="shared" si="125"/>
        <v>8009</v>
      </c>
      <c r="KVB1" s="26">
        <f t="shared" si="125"/>
        <v>8010</v>
      </c>
      <c r="KVC1" s="26">
        <f t="shared" si="125"/>
        <v>8011</v>
      </c>
      <c r="KVD1" s="26">
        <f t="shared" si="125"/>
        <v>8012</v>
      </c>
      <c r="KVE1" s="26">
        <f t="shared" si="125"/>
        <v>8013</v>
      </c>
      <c r="KVF1" s="26">
        <f t="shared" si="125"/>
        <v>8014</v>
      </c>
      <c r="KVG1" s="26">
        <f t="shared" si="125"/>
        <v>8015</v>
      </c>
      <c r="KVH1" s="26">
        <f t="shared" si="125"/>
        <v>8016</v>
      </c>
      <c r="KVI1" s="26">
        <f t="shared" si="125"/>
        <v>8017</v>
      </c>
      <c r="KVJ1" s="26">
        <f t="shared" si="125"/>
        <v>8018</v>
      </c>
      <c r="KVK1" s="26">
        <f t="shared" si="125"/>
        <v>8019</v>
      </c>
      <c r="KVL1" s="26">
        <f t="shared" si="125"/>
        <v>8020</v>
      </c>
      <c r="KVM1" s="26">
        <f t="shared" si="125"/>
        <v>8021</v>
      </c>
      <c r="KVN1" s="26">
        <f t="shared" si="125"/>
        <v>8022</v>
      </c>
      <c r="KVO1" s="26">
        <f t="shared" si="125"/>
        <v>8023</v>
      </c>
      <c r="KVP1" s="26">
        <f t="shared" si="125"/>
        <v>8024</v>
      </c>
      <c r="KVQ1" s="26">
        <f t="shared" si="125"/>
        <v>8025</v>
      </c>
      <c r="KVR1" s="26">
        <f t="shared" si="125"/>
        <v>8026</v>
      </c>
      <c r="KVS1" s="26">
        <f t="shared" si="125"/>
        <v>8027</v>
      </c>
      <c r="KVT1" s="26">
        <f t="shared" si="125"/>
        <v>8028</v>
      </c>
      <c r="KVU1" s="26">
        <f t="shared" si="125"/>
        <v>8029</v>
      </c>
      <c r="KVV1" s="26">
        <f t="shared" si="125"/>
        <v>8030</v>
      </c>
      <c r="KVW1" s="26">
        <f t="shared" si="125"/>
        <v>8031</v>
      </c>
      <c r="KVX1" s="26">
        <f t="shared" si="125"/>
        <v>8032</v>
      </c>
      <c r="KVY1" s="26">
        <f t="shared" si="125"/>
        <v>8033</v>
      </c>
      <c r="KVZ1" s="26">
        <f t="shared" si="125"/>
        <v>8034</v>
      </c>
      <c r="KWA1" s="26">
        <f t="shared" si="125"/>
        <v>8035</v>
      </c>
      <c r="KWB1" s="26">
        <f t="shared" si="125"/>
        <v>8036</v>
      </c>
      <c r="KWC1" s="26">
        <f t="shared" si="125"/>
        <v>8037</v>
      </c>
      <c r="KWD1" s="26">
        <f t="shared" si="125"/>
        <v>8038</v>
      </c>
      <c r="KWE1" s="26">
        <f t="shared" si="125"/>
        <v>8039</v>
      </c>
      <c r="KWF1" s="26">
        <f t="shared" si="125"/>
        <v>8040</v>
      </c>
      <c r="KWG1" s="26">
        <f t="shared" si="125"/>
        <v>8041</v>
      </c>
      <c r="KWH1" s="26">
        <f t="shared" si="125"/>
        <v>8042</v>
      </c>
      <c r="KWI1" s="26">
        <f t="shared" si="125"/>
        <v>8043</v>
      </c>
      <c r="KWJ1" s="26">
        <f t="shared" si="125"/>
        <v>8044</v>
      </c>
      <c r="KWK1" s="26">
        <f t="shared" si="125"/>
        <v>8045</v>
      </c>
      <c r="KWL1" s="26">
        <f t="shared" si="125"/>
        <v>8046</v>
      </c>
      <c r="KWM1" s="26">
        <f t="shared" si="125"/>
        <v>8047</v>
      </c>
      <c r="KWN1" s="26">
        <f t="shared" si="125"/>
        <v>8048</v>
      </c>
      <c r="KWO1" s="26">
        <f t="shared" si="125"/>
        <v>8049</v>
      </c>
      <c r="KWP1" s="26">
        <f t="shared" si="125"/>
        <v>8050</v>
      </c>
      <c r="KWQ1" s="26">
        <f t="shared" si="125"/>
        <v>8051</v>
      </c>
      <c r="KWR1" s="26">
        <f t="shared" si="125"/>
        <v>8052</v>
      </c>
      <c r="KWS1" s="26">
        <f t="shared" si="125"/>
        <v>8053</v>
      </c>
      <c r="KWT1" s="26">
        <f t="shared" si="125"/>
        <v>8054</v>
      </c>
      <c r="KWU1" s="26">
        <f t="shared" si="125"/>
        <v>8055</v>
      </c>
      <c r="KWV1" s="26">
        <f t="shared" si="125"/>
        <v>8056</v>
      </c>
      <c r="KWW1" s="26">
        <f t="shared" si="125"/>
        <v>8057</v>
      </c>
      <c r="KWX1" s="26">
        <f t="shared" si="125"/>
        <v>8058</v>
      </c>
      <c r="KWY1" s="26">
        <f t="shared" si="125"/>
        <v>8059</v>
      </c>
      <c r="KWZ1" s="26">
        <f t="shared" si="125"/>
        <v>8060</v>
      </c>
      <c r="KXA1" s="26">
        <f t="shared" si="125"/>
        <v>8061</v>
      </c>
      <c r="KXB1" s="26">
        <f t="shared" si="125"/>
        <v>8062</v>
      </c>
      <c r="KXC1" s="26">
        <f t="shared" si="125"/>
        <v>8063</v>
      </c>
      <c r="KXD1" s="26">
        <f t="shared" si="125"/>
        <v>8064</v>
      </c>
      <c r="KXE1" s="26">
        <f t="shared" si="125"/>
        <v>8065</v>
      </c>
      <c r="KXF1" s="26">
        <f t="shared" si="125"/>
        <v>8066</v>
      </c>
      <c r="KXG1" s="26">
        <f t="shared" ref="KXG1:KZR1" si="126">KXF1+1</f>
        <v>8067</v>
      </c>
      <c r="KXH1" s="26">
        <f t="shared" si="126"/>
        <v>8068</v>
      </c>
      <c r="KXI1" s="26">
        <f t="shared" si="126"/>
        <v>8069</v>
      </c>
      <c r="KXJ1" s="26">
        <f t="shared" si="126"/>
        <v>8070</v>
      </c>
      <c r="KXK1" s="26">
        <f t="shared" si="126"/>
        <v>8071</v>
      </c>
      <c r="KXL1" s="26">
        <f t="shared" si="126"/>
        <v>8072</v>
      </c>
      <c r="KXM1" s="26">
        <f t="shared" si="126"/>
        <v>8073</v>
      </c>
      <c r="KXN1" s="26">
        <f t="shared" si="126"/>
        <v>8074</v>
      </c>
      <c r="KXO1" s="26">
        <f t="shared" si="126"/>
        <v>8075</v>
      </c>
      <c r="KXP1" s="26">
        <f t="shared" si="126"/>
        <v>8076</v>
      </c>
      <c r="KXQ1" s="26">
        <f t="shared" si="126"/>
        <v>8077</v>
      </c>
      <c r="KXR1" s="26">
        <f t="shared" si="126"/>
        <v>8078</v>
      </c>
      <c r="KXS1" s="26">
        <f t="shared" si="126"/>
        <v>8079</v>
      </c>
      <c r="KXT1" s="26">
        <f t="shared" si="126"/>
        <v>8080</v>
      </c>
      <c r="KXU1" s="26">
        <f t="shared" si="126"/>
        <v>8081</v>
      </c>
      <c r="KXV1" s="26">
        <f t="shared" si="126"/>
        <v>8082</v>
      </c>
      <c r="KXW1" s="26">
        <f t="shared" si="126"/>
        <v>8083</v>
      </c>
      <c r="KXX1" s="26">
        <f t="shared" si="126"/>
        <v>8084</v>
      </c>
      <c r="KXY1" s="26">
        <f t="shared" si="126"/>
        <v>8085</v>
      </c>
      <c r="KXZ1" s="26">
        <f t="shared" si="126"/>
        <v>8086</v>
      </c>
      <c r="KYA1" s="26">
        <f t="shared" si="126"/>
        <v>8087</v>
      </c>
      <c r="KYB1" s="26">
        <f t="shared" si="126"/>
        <v>8088</v>
      </c>
      <c r="KYC1" s="26">
        <f t="shared" si="126"/>
        <v>8089</v>
      </c>
      <c r="KYD1" s="26">
        <f t="shared" si="126"/>
        <v>8090</v>
      </c>
      <c r="KYE1" s="26">
        <f t="shared" si="126"/>
        <v>8091</v>
      </c>
      <c r="KYF1" s="26">
        <f t="shared" si="126"/>
        <v>8092</v>
      </c>
      <c r="KYG1" s="26">
        <f t="shared" si="126"/>
        <v>8093</v>
      </c>
      <c r="KYH1" s="26">
        <f t="shared" si="126"/>
        <v>8094</v>
      </c>
      <c r="KYI1" s="26">
        <f t="shared" si="126"/>
        <v>8095</v>
      </c>
      <c r="KYJ1" s="26">
        <f t="shared" si="126"/>
        <v>8096</v>
      </c>
      <c r="KYK1" s="26">
        <f t="shared" si="126"/>
        <v>8097</v>
      </c>
      <c r="KYL1" s="26">
        <f t="shared" si="126"/>
        <v>8098</v>
      </c>
      <c r="KYM1" s="26">
        <f t="shared" si="126"/>
        <v>8099</v>
      </c>
      <c r="KYN1" s="26">
        <f t="shared" si="126"/>
        <v>8100</v>
      </c>
      <c r="KYO1" s="26">
        <f t="shared" si="126"/>
        <v>8101</v>
      </c>
      <c r="KYP1" s="26">
        <f t="shared" si="126"/>
        <v>8102</v>
      </c>
      <c r="KYQ1" s="26">
        <f t="shared" si="126"/>
        <v>8103</v>
      </c>
      <c r="KYR1" s="26">
        <f t="shared" si="126"/>
        <v>8104</v>
      </c>
      <c r="KYS1" s="26">
        <f t="shared" si="126"/>
        <v>8105</v>
      </c>
      <c r="KYT1" s="26">
        <f t="shared" si="126"/>
        <v>8106</v>
      </c>
      <c r="KYU1" s="26">
        <f t="shared" si="126"/>
        <v>8107</v>
      </c>
      <c r="KYV1" s="26">
        <f t="shared" si="126"/>
        <v>8108</v>
      </c>
      <c r="KYW1" s="26">
        <f t="shared" si="126"/>
        <v>8109</v>
      </c>
      <c r="KYX1" s="26">
        <f t="shared" si="126"/>
        <v>8110</v>
      </c>
      <c r="KYY1" s="26">
        <f t="shared" si="126"/>
        <v>8111</v>
      </c>
      <c r="KYZ1" s="26">
        <f t="shared" si="126"/>
        <v>8112</v>
      </c>
      <c r="KZA1" s="26">
        <f t="shared" si="126"/>
        <v>8113</v>
      </c>
      <c r="KZB1" s="26">
        <f t="shared" si="126"/>
        <v>8114</v>
      </c>
      <c r="KZC1" s="26">
        <f t="shared" si="126"/>
        <v>8115</v>
      </c>
      <c r="KZD1" s="26">
        <f t="shared" si="126"/>
        <v>8116</v>
      </c>
      <c r="KZE1" s="26">
        <f t="shared" si="126"/>
        <v>8117</v>
      </c>
      <c r="KZF1" s="26">
        <f t="shared" si="126"/>
        <v>8118</v>
      </c>
      <c r="KZG1" s="26">
        <f t="shared" si="126"/>
        <v>8119</v>
      </c>
      <c r="KZH1" s="26">
        <f t="shared" si="126"/>
        <v>8120</v>
      </c>
      <c r="KZI1" s="26">
        <f t="shared" si="126"/>
        <v>8121</v>
      </c>
      <c r="KZJ1" s="26">
        <f t="shared" si="126"/>
        <v>8122</v>
      </c>
      <c r="KZK1" s="26">
        <f t="shared" si="126"/>
        <v>8123</v>
      </c>
      <c r="KZL1" s="26">
        <f t="shared" si="126"/>
        <v>8124</v>
      </c>
      <c r="KZM1" s="26">
        <f t="shared" si="126"/>
        <v>8125</v>
      </c>
      <c r="KZN1" s="26">
        <f t="shared" si="126"/>
        <v>8126</v>
      </c>
      <c r="KZO1" s="26">
        <f t="shared" si="126"/>
        <v>8127</v>
      </c>
      <c r="KZP1" s="26">
        <f t="shared" si="126"/>
        <v>8128</v>
      </c>
      <c r="KZQ1" s="26">
        <f t="shared" si="126"/>
        <v>8129</v>
      </c>
      <c r="KZR1" s="26">
        <f t="shared" si="126"/>
        <v>8130</v>
      </c>
      <c r="KZS1" s="26">
        <f t="shared" ref="KZS1:LCD1" si="127">KZR1+1</f>
        <v>8131</v>
      </c>
      <c r="KZT1" s="26">
        <f t="shared" si="127"/>
        <v>8132</v>
      </c>
      <c r="KZU1" s="26">
        <f t="shared" si="127"/>
        <v>8133</v>
      </c>
      <c r="KZV1" s="26">
        <f t="shared" si="127"/>
        <v>8134</v>
      </c>
      <c r="KZW1" s="26">
        <f t="shared" si="127"/>
        <v>8135</v>
      </c>
      <c r="KZX1" s="26">
        <f t="shared" si="127"/>
        <v>8136</v>
      </c>
      <c r="KZY1" s="26">
        <f t="shared" si="127"/>
        <v>8137</v>
      </c>
      <c r="KZZ1" s="26">
        <f t="shared" si="127"/>
        <v>8138</v>
      </c>
      <c r="LAA1" s="26">
        <f t="shared" si="127"/>
        <v>8139</v>
      </c>
      <c r="LAB1" s="26">
        <f t="shared" si="127"/>
        <v>8140</v>
      </c>
      <c r="LAC1" s="26">
        <f t="shared" si="127"/>
        <v>8141</v>
      </c>
      <c r="LAD1" s="26">
        <f t="shared" si="127"/>
        <v>8142</v>
      </c>
      <c r="LAE1" s="26">
        <f t="shared" si="127"/>
        <v>8143</v>
      </c>
      <c r="LAF1" s="26">
        <f t="shared" si="127"/>
        <v>8144</v>
      </c>
      <c r="LAG1" s="26">
        <f t="shared" si="127"/>
        <v>8145</v>
      </c>
      <c r="LAH1" s="26">
        <f t="shared" si="127"/>
        <v>8146</v>
      </c>
      <c r="LAI1" s="26">
        <f t="shared" si="127"/>
        <v>8147</v>
      </c>
      <c r="LAJ1" s="26">
        <f t="shared" si="127"/>
        <v>8148</v>
      </c>
      <c r="LAK1" s="26">
        <f t="shared" si="127"/>
        <v>8149</v>
      </c>
      <c r="LAL1" s="26">
        <f t="shared" si="127"/>
        <v>8150</v>
      </c>
      <c r="LAM1" s="26">
        <f t="shared" si="127"/>
        <v>8151</v>
      </c>
      <c r="LAN1" s="26">
        <f t="shared" si="127"/>
        <v>8152</v>
      </c>
      <c r="LAO1" s="26">
        <f t="shared" si="127"/>
        <v>8153</v>
      </c>
      <c r="LAP1" s="26">
        <f t="shared" si="127"/>
        <v>8154</v>
      </c>
      <c r="LAQ1" s="26">
        <f t="shared" si="127"/>
        <v>8155</v>
      </c>
      <c r="LAR1" s="26">
        <f t="shared" si="127"/>
        <v>8156</v>
      </c>
      <c r="LAS1" s="26">
        <f t="shared" si="127"/>
        <v>8157</v>
      </c>
      <c r="LAT1" s="26">
        <f t="shared" si="127"/>
        <v>8158</v>
      </c>
      <c r="LAU1" s="26">
        <f t="shared" si="127"/>
        <v>8159</v>
      </c>
      <c r="LAV1" s="26">
        <f t="shared" si="127"/>
        <v>8160</v>
      </c>
      <c r="LAW1" s="26">
        <f t="shared" si="127"/>
        <v>8161</v>
      </c>
      <c r="LAX1" s="26">
        <f t="shared" si="127"/>
        <v>8162</v>
      </c>
      <c r="LAY1" s="26">
        <f t="shared" si="127"/>
        <v>8163</v>
      </c>
      <c r="LAZ1" s="26">
        <f t="shared" si="127"/>
        <v>8164</v>
      </c>
      <c r="LBA1" s="26">
        <f t="shared" si="127"/>
        <v>8165</v>
      </c>
      <c r="LBB1" s="26">
        <f t="shared" si="127"/>
        <v>8166</v>
      </c>
      <c r="LBC1" s="26">
        <f t="shared" si="127"/>
        <v>8167</v>
      </c>
      <c r="LBD1" s="26">
        <f t="shared" si="127"/>
        <v>8168</v>
      </c>
      <c r="LBE1" s="26">
        <f t="shared" si="127"/>
        <v>8169</v>
      </c>
      <c r="LBF1" s="26">
        <f t="shared" si="127"/>
        <v>8170</v>
      </c>
      <c r="LBG1" s="26">
        <f t="shared" si="127"/>
        <v>8171</v>
      </c>
      <c r="LBH1" s="26">
        <f t="shared" si="127"/>
        <v>8172</v>
      </c>
      <c r="LBI1" s="26">
        <f t="shared" si="127"/>
        <v>8173</v>
      </c>
      <c r="LBJ1" s="26">
        <f t="shared" si="127"/>
        <v>8174</v>
      </c>
      <c r="LBK1" s="26">
        <f t="shared" si="127"/>
        <v>8175</v>
      </c>
      <c r="LBL1" s="26">
        <f t="shared" si="127"/>
        <v>8176</v>
      </c>
      <c r="LBM1" s="26">
        <f t="shared" si="127"/>
        <v>8177</v>
      </c>
      <c r="LBN1" s="26">
        <f t="shared" si="127"/>
        <v>8178</v>
      </c>
      <c r="LBO1" s="26">
        <f t="shared" si="127"/>
        <v>8179</v>
      </c>
      <c r="LBP1" s="26">
        <f t="shared" si="127"/>
        <v>8180</v>
      </c>
      <c r="LBQ1" s="26">
        <f t="shared" si="127"/>
        <v>8181</v>
      </c>
      <c r="LBR1" s="26">
        <f t="shared" si="127"/>
        <v>8182</v>
      </c>
      <c r="LBS1" s="26">
        <f t="shared" si="127"/>
        <v>8183</v>
      </c>
      <c r="LBT1" s="26">
        <f t="shared" si="127"/>
        <v>8184</v>
      </c>
      <c r="LBU1" s="26">
        <f t="shared" si="127"/>
        <v>8185</v>
      </c>
      <c r="LBV1" s="26">
        <f t="shared" si="127"/>
        <v>8186</v>
      </c>
      <c r="LBW1" s="26">
        <f t="shared" si="127"/>
        <v>8187</v>
      </c>
      <c r="LBX1" s="26">
        <f t="shared" si="127"/>
        <v>8188</v>
      </c>
      <c r="LBY1" s="26">
        <f t="shared" si="127"/>
        <v>8189</v>
      </c>
      <c r="LBZ1" s="26">
        <f t="shared" si="127"/>
        <v>8190</v>
      </c>
      <c r="LCA1" s="26">
        <f t="shared" si="127"/>
        <v>8191</v>
      </c>
      <c r="LCB1" s="26">
        <f t="shared" si="127"/>
        <v>8192</v>
      </c>
      <c r="LCC1" s="26">
        <f t="shared" si="127"/>
        <v>8193</v>
      </c>
      <c r="LCD1" s="26">
        <f t="shared" si="127"/>
        <v>8194</v>
      </c>
      <c r="LCE1" s="26">
        <f t="shared" ref="LCE1:LEP1" si="128">LCD1+1</f>
        <v>8195</v>
      </c>
      <c r="LCF1" s="26">
        <f t="shared" si="128"/>
        <v>8196</v>
      </c>
      <c r="LCG1" s="26">
        <f t="shared" si="128"/>
        <v>8197</v>
      </c>
      <c r="LCH1" s="26">
        <f t="shared" si="128"/>
        <v>8198</v>
      </c>
      <c r="LCI1" s="26">
        <f t="shared" si="128"/>
        <v>8199</v>
      </c>
      <c r="LCJ1" s="26">
        <f t="shared" si="128"/>
        <v>8200</v>
      </c>
      <c r="LCK1" s="26">
        <f t="shared" si="128"/>
        <v>8201</v>
      </c>
      <c r="LCL1" s="26">
        <f t="shared" si="128"/>
        <v>8202</v>
      </c>
      <c r="LCM1" s="26">
        <f t="shared" si="128"/>
        <v>8203</v>
      </c>
      <c r="LCN1" s="26">
        <f t="shared" si="128"/>
        <v>8204</v>
      </c>
      <c r="LCO1" s="26">
        <f t="shared" si="128"/>
        <v>8205</v>
      </c>
      <c r="LCP1" s="26">
        <f t="shared" si="128"/>
        <v>8206</v>
      </c>
      <c r="LCQ1" s="26">
        <f t="shared" si="128"/>
        <v>8207</v>
      </c>
      <c r="LCR1" s="26">
        <f t="shared" si="128"/>
        <v>8208</v>
      </c>
      <c r="LCS1" s="26">
        <f t="shared" si="128"/>
        <v>8209</v>
      </c>
      <c r="LCT1" s="26">
        <f t="shared" si="128"/>
        <v>8210</v>
      </c>
      <c r="LCU1" s="26">
        <f t="shared" si="128"/>
        <v>8211</v>
      </c>
      <c r="LCV1" s="26">
        <f t="shared" si="128"/>
        <v>8212</v>
      </c>
      <c r="LCW1" s="26">
        <f t="shared" si="128"/>
        <v>8213</v>
      </c>
      <c r="LCX1" s="26">
        <f t="shared" si="128"/>
        <v>8214</v>
      </c>
      <c r="LCY1" s="26">
        <f t="shared" si="128"/>
        <v>8215</v>
      </c>
      <c r="LCZ1" s="26">
        <f t="shared" si="128"/>
        <v>8216</v>
      </c>
      <c r="LDA1" s="26">
        <f t="shared" si="128"/>
        <v>8217</v>
      </c>
      <c r="LDB1" s="26">
        <f t="shared" si="128"/>
        <v>8218</v>
      </c>
      <c r="LDC1" s="26">
        <f t="shared" si="128"/>
        <v>8219</v>
      </c>
      <c r="LDD1" s="26">
        <f t="shared" si="128"/>
        <v>8220</v>
      </c>
      <c r="LDE1" s="26">
        <f t="shared" si="128"/>
        <v>8221</v>
      </c>
      <c r="LDF1" s="26">
        <f t="shared" si="128"/>
        <v>8222</v>
      </c>
      <c r="LDG1" s="26">
        <f t="shared" si="128"/>
        <v>8223</v>
      </c>
      <c r="LDH1" s="26">
        <f t="shared" si="128"/>
        <v>8224</v>
      </c>
      <c r="LDI1" s="26">
        <f t="shared" si="128"/>
        <v>8225</v>
      </c>
      <c r="LDJ1" s="26">
        <f t="shared" si="128"/>
        <v>8226</v>
      </c>
      <c r="LDK1" s="26">
        <f t="shared" si="128"/>
        <v>8227</v>
      </c>
      <c r="LDL1" s="26">
        <f t="shared" si="128"/>
        <v>8228</v>
      </c>
      <c r="LDM1" s="26">
        <f t="shared" si="128"/>
        <v>8229</v>
      </c>
      <c r="LDN1" s="26">
        <f t="shared" si="128"/>
        <v>8230</v>
      </c>
      <c r="LDO1" s="26">
        <f t="shared" si="128"/>
        <v>8231</v>
      </c>
      <c r="LDP1" s="26">
        <f t="shared" si="128"/>
        <v>8232</v>
      </c>
      <c r="LDQ1" s="26">
        <f t="shared" si="128"/>
        <v>8233</v>
      </c>
      <c r="LDR1" s="26">
        <f t="shared" si="128"/>
        <v>8234</v>
      </c>
      <c r="LDS1" s="26">
        <f t="shared" si="128"/>
        <v>8235</v>
      </c>
      <c r="LDT1" s="26">
        <f t="shared" si="128"/>
        <v>8236</v>
      </c>
      <c r="LDU1" s="26">
        <f t="shared" si="128"/>
        <v>8237</v>
      </c>
      <c r="LDV1" s="26">
        <f t="shared" si="128"/>
        <v>8238</v>
      </c>
      <c r="LDW1" s="26">
        <f t="shared" si="128"/>
        <v>8239</v>
      </c>
      <c r="LDX1" s="26">
        <f t="shared" si="128"/>
        <v>8240</v>
      </c>
      <c r="LDY1" s="26">
        <f t="shared" si="128"/>
        <v>8241</v>
      </c>
      <c r="LDZ1" s="26">
        <f t="shared" si="128"/>
        <v>8242</v>
      </c>
      <c r="LEA1" s="26">
        <f t="shared" si="128"/>
        <v>8243</v>
      </c>
      <c r="LEB1" s="26">
        <f t="shared" si="128"/>
        <v>8244</v>
      </c>
      <c r="LEC1" s="26">
        <f t="shared" si="128"/>
        <v>8245</v>
      </c>
      <c r="LED1" s="26">
        <f t="shared" si="128"/>
        <v>8246</v>
      </c>
      <c r="LEE1" s="26">
        <f t="shared" si="128"/>
        <v>8247</v>
      </c>
      <c r="LEF1" s="26">
        <f t="shared" si="128"/>
        <v>8248</v>
      </c>
      <c r="LEG1" s="26">
        <f t="shared" si="128"/>
        <v>8249</v>
      </c>
      <c r="LEH1" s="26">
        <f t="shared" si="128"/>
        <v>8250</v>
      </c>
      <c r="LEI1" s="26">
        <f t="shared" si="128"/>
        <v>8251</v>
      </c>
      <c r="LEJ1" s="26">
        <f t="shared" si="128"/>
        <v>8252</v>
      </c>
      <c r="LEK1" s="26">
        <f t="shared" si="128"/>
        <v>8253</v>
      </c>
      <c r="LEL1" s="26">
        <f t="shared" si="128"/>
        <v>8254</v>
      </c>
      <c r="LEM1" s="26">
        <f t="shared" si="128"/>
        <v>8255</v>
      </c>
      <c r="LEN1" s="26">
        <f t="shared" si="128"/>
        <v>8256</v>
      </c>
      <c r="LEO1" s="26">
        <f t="shared" si="128"/>
        <v>8257</v>
      </c>
      <c r="LEP1" s="26">
        <f t="shared" si="128"/>
        <v>8258</v>
      </c>
      <c r="LEQ1" s="26">
        <f t="shared" ref="LEQ1:LHB1" si="129">LEP1+1</f>
        <v>8259</v>
      </c>
      <c r="LER1" s="26">
        <f t="shared" si="129"/>
        <v>8260</v>
      </c>
      <c r="LES1" s="26">
        <f t="shared" si="129"/>
        <v>8261</v>
      </c>
      <c r="LET1" s="26">
        <f t="shared" si="129"/>
        <v>8262</v>
      </c>
      <c r="LEU1" s="26">
        <f t="shared" si="129"/>
        <v>8263</v>
      </c>
      <c r="LEV1" s="26">
        <f t="shared" si="129"/>
        <v>8264</v>
      </c>
      <c r="LEW1" s="26">
        <f t="shared" si="129"/>
        <v>8265</v>
      </c>
      <c r="LEX1" s="26">
        <f t="shared" si="129"/>
        <v>8266</v>
      </c>
      <c r="LEY1" s="26">
        <f t="shared" si="129"/>
        <v>8267</v>
      </c>
      <c r="LEZ1" s="26">
        <f t="shared" si="129"/>
        <v>8268</v>
      </c>
      <c r="LFA1" s="26">
        <f t="shared" si="129"/>
        <v>8269</v>
      </c>
      <c r="LFB1" s="26">
        <f t="shared" si="129"/>
        <v>8270</v>
      </c>
      <c r="LFC1" s="26">
        <f t="shared" si="129"/>
        <v>8271</v>
      </c>
      <c r="LFD1" s="26">
        <f t="shared" si="129"/>
        <v>8272</v>
      </c>
      <c r="LFE1" s="26">
        <f t="shared" si="129"/>
        <v>8273</v>
      </c>
      <c r="LFF1" s="26">
        <f t="shared" si="129"/>
        <v>8274</v>
      </c>
      <c r="LFG1" s="26">
        <f t="shared" si="129"/>
        <v>8275</v>
      </c>
      <c r="LFH1" s="26">
        <f t="shared" si="129"/>
        <v>8276</v>
      </c>
      <c r="LFI1" s="26">
        <f t="shared" si="129"/>
        <v>8277</v>
      </c>
      <c r="LFJ1" s="26">
        <f t="shared" si="129"/>
        <v>8278</v>
      </c>
      <c r="LFK1" s="26">
        <f t="shared" si="129"/>
        <v>8279</v>
      </c>
      <c r="LFL1" s="26">
        <f t="shared" si="129"/>
        <v>8280</v>
      </c>
      <c r="LFM1" s="26">
        <f t="shared" si="129"/>
        <v>8281</v>
      </c>
      <c r="LFN1" s="26">
        <f t="shared" si="129"/>
        <v>8282</v>
      </c>
      <c r="LFO1" s="26">
        <f t="shared" si="129"/>
        <v>8283</v>
      </c>
      <c r="LFP1" s="26">
        <f t="shared" si="129"/>
        <v>8284</v>
      </c>
      <c r="LFQ1" s="26">
        <f t="shared" si="129"/>
        <v>8285</v>
      </c>
      <c r="LFR1" s="26">
        <f t="shared" si="129"/>
        <v>8286</v>
      </c>
      <c r="LFS1" s="26">
        <f t="shared" si="129"/>
        <v>8287</v>
      </c>
      <c r="LFT1" s="26">
        <f t="shared" si="129"/>
        <v>8288</v>
      </c>
      <c r="LFU1" s="26">
        <f t="shared" si="129"/>
        <v>8289</v>
      </c>
      <c r="LFV1" s="26">
        <f t="shared" si="129"/>
        <v>8290</v>
      </c>
      <c r="LFW1" s="26">
        <f t="shared" si="129"/>
        <v>8291</v>
      </c>
      <c r="LFX1" s="26">
        <f t="shared" si="129"/>
        <v>8292</v>
      </c>
      <c r="LFY1" s="26">
        <f t="shared" si="129"/>
        <v>8293</v>
      </c>
      <c r="LFZ1" s="26">
        <f t="shared" si="129"/>
        <v>8294</v>
      </c>
      <c r="LGA1" s="26">
        <f t="shared" si="129"/>
        <v>8295</v>
      </c>
      <c r="LGB1" s="26">
        <f t="shared" si="129"/>
        <v>8296</v>
      </c>
      <c r="LGC1" s="26">
        <f t="shared" si="129"/>
        <v>8297</v>
      </c>
      <c r="LGD1" s="26">
        <f t="shared" si="129"/>
        <v>8298</v>
      </c>
      <c r="LGE1" s="26">
        <f t="shared" si="129"/>
        <v>8299</v>
      </c>
      <c r="LGF1" s="26">
        <f t="shared" si="129"/>
        <v>8300</v>
      </c>
      <c r="LGG1" s="26">
        <f t="shared" si="129"/>
        <v>8301</v>
      </c>
      <c r="LGH1" s="26">
        <f t="shared" si="129"/>
        <v>8302</v>
      </c>
      <c r="LGI1" s="26">
        <f t="shared" si="129"/>
        <v>8303</v>
      </c>
      <c r="LGJ1" s="26">
        <f t="shared" si="129"/>
        <v>8304</v>
      </c>
      <c r="LGK1" s="26">
        <f t="shared" si="129"/>
        <v>8305</v>
      </c>
      <c r="LGL1" s="26">
        <f t="shared" si="129"/>
        <v>8306</v>
      </c>
      <c r="LGM1" s="26">
        <f t="shared" si="129"/>
        <v>8307</v>
      </c>
      <c r="LGN1" s="26">
        <f t="shared" si="129"/>
        <v>8308</v>
      </c>
      <c r="LGO1" s="26">
        <f t="shared" si="129"/>
        <v>8309</v>
      </c>
      <c r="LGP1" s="26">
        <f t="shared" si="129"/>
        <v>8310</v>
      </c>
      <c r="LGQ1" s="26">
        <f t="shared" si="129"/>
        <v>8311</v>
      </c>
      <c r="LGR1" s="26">
        <f t="shared" si="129"/>
        <v>8312</v>
      </c>
      <c r="LGS1" s="26">
        <f t="shared" si="129"/>
        <v>8313</v>
      </c>
      <c r="LGT1" s="26">
        <f t="shared" si="129"/>
        <v>8314</v>
      </c>
      <c r="LGU1" s="26">
        <f t="shared" si="129"/>
        <v>8315</v>
      </c>
      <c r="LGV1" s="26">
        <f t="shared" si="129"/>
        <v>8316</v>
      </c>
      <c r="LGW1" s="26">
        <f t="shared" si="129"/>
        <v>8317</v>
      </c>
      <c r="LGX1" s="26">
        <f t="shared" si="129"/>
        <v>8318</v>
      </c>
      <c r="LGY1" s="26">
        <f t="shared" si="129"/>
        <v>8319</v>
      </c>
      <c r="LGZ1" s="26">
        <f t="shared" si="129"/>
        <v>8320</v>
      </c>
      <c r="LHA1" s="26">
        <f t="shared" si="129"/>
        <v>8321</v>
      </c>
      <c r="LHB1" s="26">
        <f t="shared" si="129"/>
        <v>8322</v>
      </c>
      <c r="LHC1" s="26">
        <f t="shared" ref="LHC1:LJN1" si="130">LHB1+1</f>
        <v>8323</v>
      </c>
      <c r="LHD1" s="26">
        <f t="shared" si="130"/>
        <v>8324</v>
      </c>
      <c r="LHE1" s="26">
        <f t="shared" si="130"/>
        <v>8325</v>
      </c>
      <c r="LHF1" s="26">
        <f t="shared" si="130"/>
        <v>8326</v>
      </c>
      <c r="LHG1" s="26">
        <f t="shared" si="130"/>
        <v>8327</v>
      </c>
      <c r="LHH1" s="26">
        <f t="shared" si="130"/>
        <v>8328</v>
      </c>
      <c r="LHI1" s="26">
        <f t="shared" si="130"/>
        <v>8329</v>
      </c>
      <c r="LHJ1" s="26">
        <f t="shared" si="130"/>
        <v>8330</v>
      </c>
      <c r="LHK1" s="26">
        <f t="shared" si="130"/>
        <v>8331</v>
      </c>
      <c r="LHL1" s="26">
        <f t="shared" si="130"/>
        <v>8332</v>
      </c>
      <c r="LHM1" s="26">
        <f t="shared" si="130"/>
        <v>8333</v>
      </c>
      <c r="LHN1" s="26">
        <f t="shared" si="130"/>
        <v>8334</v>
      </c>
      <c r="LHO1" s="26">
        <f t="shared" si="130"/>
        <v>8335</v>
      </c>
      <c r="LHP1" s="26">
        <f t="shared" si="130"/>
        <v>8336</v>
      </c>
      <c r="LHQ1" s="26">
        <f t="shared" si="130"/>
        <v>8337</v>
      </c>
      <c r="LHR1" s="26">
        <f t="shared" si="130"/>
        <v>8338</v>
      </c>
      <c r="LHS1" s="26">
        <f t="shared" si="130"/>
        <v>8339</v>
      </c>
      <c r="LHT1" s="26">
        <f t="shared" si="130"/>
        <v>8340</v>
      </c>
      <c r="LHU1" s="26">
        <f t="shared" si="130"/>
        <v>8341</v>
      </c>
      <c r="LHV1" s="26">
        <f t="shared" si="130"/>
        <v>8342</v>
      </c>
      <c r="LHW1" s="26">
        <f t="shared" si="130"/>
        <v>8343</v>
      </c>
      <c r="LHX1" s="26">
        <f t="shared" si="130"/>
        <v>8344</v>
      </c>
      <c r="LHY1" s="26">
        <f t="shared" si="130"/>
        <v>8345</v>
      </c>
      <c r="LHZ1" s="26">
        <f t="shared" si="130"/>
        <v>8346</v>
      </c>
      <c r="LIA1" s="26">
        <f t="shared" si="130"/>
        <v>8347</v>
      </c>
      <c r="LIB1" s="26">
        <f t="shared" si="130"/>
        <v>8348</v>
      </c>
      <c r="LIC1" s="26">
        <f t="shared" si="130"/>
        <v>8349</v>
      </c>
      <c r="LID1" s="26">
        <f t="shared" si="130"/>
        <v>8350</v>
      </c>
      <c r="LIE1" s="26">
        <f t="shared" si="130"/>
        <v>8351</v>
      </c>
      <c r="LIF1" s="26">
        <f t="shared" si="130"/>
        <v>8352</v>
      </c>
      <c r="LIG1" s="26">
        <f t="shared" si="130"/>
        <v>8353</v>
      </c>
      <c r="LIH1" s="26">
        <f t="shared" si="130"/>
        <v>8354</v>
      </c>
      <c r="LII1" s="26">
        <f t="shared" si="130"/>
        <v>8355</v>
      </c>
      <c r="LIJ1" s="26">
        <f t="shared" si="130"/>
        <v>8356</v>
      </c>
      <c r="LIK1" s="26">
        <f t="shared" si="130"/>
        <v>8357</v>
      </c>
      <c r="LIL1" s="26">
        <f t="shared" si="130"/>
        <v>8358</v>
      </c>
      <c r="LIM1" s="26">
        <f t="shared" si="130"/>
        <v>8359</v>
      </c>
      <c r="LIN1" s="26">
        <f t="shared" si="130"/>
        <v>8360</v>
      </c>
      <c r="LIO1" s="26">
        <f t="shared" si="130"/>
        <v>8361</v>
      </c>
      <c r="LIP1" s="26">
        <f t="shared" si="130"/>
        <v>8362</v>
      </c>
      <c r="LIQ1" s="26">
        <f t="shared" si="130"/>
        <v>8363</v>
      </c>
      <c r="LIR1" s="26">
        <f t="shared" si="130"/>
        <v>8364</v>
      </c>
      <c r="LIS1" s="26">
        <f t="shared" si="130"/>
        <v>8365</v>
      </c>
      <c r="LIT1" s="26">
        <f t="shared" si="130"/>
        <v>8366</v>
      </c>
      <c r="LIU1" s="26">
        <f t="shared" si="130"/>
        <v>8367</v>
      </c>
      <c r="LIV1" s="26">
        <f t="shared" si="130"/>
        <v>8368</v>
      </c>
      <c r="LIW1" s="26">
        <f t="shared" si="130"/>
        <v>8369</v>
      </c>
      <c r="LIX1" s="26">
        <f t="shared" si="130"/>
        <v>8370</v>
      </c>
      <c r="LIY1" s="26">
        <f t="shared" si="130"/>
        <v>8371</v>
      </c>
      <c r="LIZ1" s="26">
        <f t="shared" si="130"/>
        <v>8372</v>
      </c>
      <c r="LJA1" s="26">
        <f t="shared" si="130"/>
        <v>8373</v>
      </c>
      <c r="LJB1" s="26">
        <f t="shared" si="130"/>
        <v>8374</v>
      </c>
      <c r="LJC1" s="26">
        <f t="shared" si="130"/>
        <v>8375</v>
      </c>
      <c r="LJD1" s="26">
        <f t="shared" si="130"/>
        <v>8376</v>
      </c>
      <c r="LJE1" s="26">
        <f t="shared" si="130"/>
        <v>8377</v>
      </c>
      <c r="LJF1" s="26">
        <f t="shared" si="130"/>
        <v>8378</v>
      </c>
      <c r="LJG1" s="26">
        <f t="shared" si="130"/>
        <v>8379</v>
      </c>
      <c r="LJH1" s="26">
        <f t="shared" si="130"/>
        <v>8380</v>
      </c>
      <c r="LJI1" s="26">
        <f t="shared" si="130"/>
        <v>8381</v>
      </c>
      <c r="LJJ1" s="26">
        <f t="shared" si="130"/>
        <v>8382</v>
      </c>
      <c r="LJK1" s="26">
        <f t="shared" si="130"/>
        <v>8383</v>
      </c>
      <c r="LJL1" s="26">
        <f t="shared" si="130"/>
        <v>8384</v>
      </c>
      <c r="LJM1" s="26">
        <f t="shared" si="130"/>
        <v>8385</v>
      </c>
      <c r="LJN1" s="26">
        <f t="shared" si="130"/>
        <v>8386</v>
      </c>
      <c r="LJO1" s="26">
        <f t="shared" ref="LJO1:LLZ1" si="131">LJN1+1</f>
        <v>8387</v>
      </c>
      <c r="LJP1" s="26">
        <f t="shared" si="131"/>
        <v>8388</v>
      </c>
      <c r="LJQ1" s="26">
        <f t="shared" si="131"/>
        <v>8389</v>
      </c>
      <c r="LJR1" s="26">
        <f t="shared" si="131"/>
        <v>8390</v>
      </c>
      <c r="LJS1" s="26">
        <f t="shared" si="131"/>
        <v>8391</v>
      </c>
      <c r="LJT1" s="26">
        <f t="shared" si="131"/>
        <v>8392</v>
      </c>
      <c r="LJU1" s="26">
        <f t="shared" si="131"/>
        <v>8393</v>
      </c>
      <c r="LJV1" s="26">
        <f t="shared" si="131"/>
        <v>8394</v>
      </c>
      <c r="LJW1" s="26">
        <f t="shared" si="131"/>
        <v>8395</v>
      </c>
      <c r="LJX1" s="26">
        <f t="shared" si="131"/>
        <v>8396</v>
      </c>
      <c r="LJY1" s="26">
        <f t="shared" si="131"/>
        <v>8397</v>
      </c>
      <c r="LJZ1" s="26">
        <f t="shared" si="131"/>
        <v>8398</v>
      </c>
      <c r="LKA1" s="26">
        <f t="shared" si="131"/>
        <v>8399</v>
      </c>
      <c r="LKB1" s="26">
        <f t="shared" si="131"/>
        <v>8400</v>
      </c>
      <c r="LKC1" s="26">
        <f t="shared" si="131"/>
        <v>8401</v>
      </c>
      <c r="LKD1" s="26">
        <f t="shared" si="131"/>
        <v>8402</v>
      </c>
      <c r="LKE1" s="26">
        <f t="shared" si="131"/>
        <v>8403</v>
      </c>
      <c r="LKF1" s="26">
        <f t="shared" si="131"/>
        <v>8404</v>
      </c>
      <c r="LKG1" s="26">
        <f t="shared" si="131"/>
        <v>8405</v>
      </c>
      <c r="LKH1" s="26">
        <f t="shared" si="131"/>
        <v>8406</v>
      </c>
      <c r="LKI1" s="26">
        <f t="shared" si="131"/>
        <v>8407</v>
      </c>
      <c r="LKJ1" s="26">
        <f t="shared" si="131"/>
        <v>8408</v>
      </c>
      <c r="LKK1" s="26">
        <f t="shared" si="131"/>
        <v>8409</v>
      </c>
      <c r="LKL1" s="26">
        <f t="shared" si="131"/>
        <v>8410</v>
      </c>
      <c r="LKM1" s="26">
        <f t="shared" si="131"/>
        <v>8411</v>
      </c>
      <c r="LKN1" s="26">
        <f t="shared" si="131"/>
        <v>8412</v>
      </c>
      <c r="LKO1" s="26">
        <f t="shared" si="131"/>
        <v>8413</v>
      </c>
      <c r="LKP1" s="26">
        <f t="shared" si="131"/>
        <v>8414</v>
      </c>
      <c r="LKQ1" s="26">
        <f t="shared" si="131"/>
        <v>8415</v>
      </c>
      <c r="LKR1" s="26">
        <f t="shared" si="131"/>
        <v>8416</v>
      </c>
      <c r="LKS1" s="26">
        <f t="shared" si="131"/>
        <v>8417</v>
      </c>
      <c r="LKT1" s="26">
        <f t="shared" si="131"/>
        <v>8418</v>
      </c>
      <c r="LKU1" s="26">
        <f t="shared" si="131"/>
        <v>8419</v>
      </c>
      <c r="LKV1" s="26">
        <f t="shared" si="131"/>
        <v>8420</v>
      </c>
      <c r="LKW1" s="26">
        <f t="shared" si="131"/>
        <v>8421</v>
      </c>
      <c r="LKX1" s="26">
        <f t="shared" si="131"/>
        <v>8422</v>
      </c>
      <c r="LKY1" s="26">
        <f t="shared" si="131"/>
        <v>8423</v>
      </c>
      <c r="LKZ1" s="26">
        <f t="shared" si="131"/>
        <v>8424</v>
      </c>
      <c r="LLA1" s="26">
        <f t="shared" si="131"/>
        <v>8425</v>
      </c>
      <c r="LLB1" s="26">
        <f t="shared" si="131"/>
        <v>8426</v>
      </c>
      <c r="LLC1" s="26">
        <f t="shared" si="131"/>
        <v>8427</v>
      </c>
      <c r="LLD1" s="26">
        <f t="shared" si="131"/>
        <v>8428</v>
      </c>
      <c r="LLE1" s="26">
        <f t="shared" si="131"/>
        <v>8429</v>
      </c>
      <c r="LLF1" s="26">
        <f t="shared" si="131"/>
        <v>8430</v>
      </c>
      <c r="LLG1" s="26">
        <f t="shared" si="131"/>
        <v>8431</v>
      </c>
      <c r="LLH1" s="26">
        <f t="shared" si="131"/>
        <v>8432</v>
      </c>
      <c r="LLI1" s="26">
        <f t="shared" si="131"/>
        <v>8433</v>
      </c>
      <c r="LLJ1" s="26">
        <f t="shared" si="131"/>
        <v>8434</v>
      </c>
      <c r="LLK1" s="26">
        <f t="shared" si="131"/>
        <v>8435</v>
      </c>
      <c r="LLL1" s="26">
        <f t="shared" si="131"/>
        <v>8436</v>
      </c>
      <c r="LLM1" s="26">
        <f t="shared" si="131"/>
        <v>8437</v>
      </c>
      <c r="LLN1" s="26">
        <f t="shared" si="131"/>
        <v>8438</v>
      </c>
      <c r="LLO1" s="26">
        <f t="shared" si="131"/>
        <v>8439</v>
      </c>
      <c r="LLP1" s="26">
        <f t="shared" si="131"/>
        <v>8440</v>
      </c>
      <c r="LLQ1" s="26">
        <f t="shared" si="131"/>
        <v>8441</v>
      </c>
      <c r="LLR1" s="26">
        <f t="shared" si="131"/>
        <v>8442</v>
      </c>
      <c r="LLS1" s="26">
        <f t="shared" si="131"/>
        <v>8443</v>
      </c>
      <c r="LLT1" s="26">
        <f t="shared" si="131"/>
        <v>8444</v>
      </c>
      <c r="LLU1" s="26">
        <f t="shared" si="131"/>
        <v>8445</v>
      </c>
      <c r="LLV1" s="26">
        <f t="shared" si="131"/>
        <v>8446</v>
      </c>
      <c r="LLW1" s="26">
        <f t="shared" si="131"/>
        <v>8447</v>
      </c>
      <c r="LLX1" s="26">
        <f t="shared" si="131"/>
        <v>8448</v>
      </c>
      <c r="LLY1" s="26">
        <f t="shared" si="131"/>
        <v>8449</v>
      </c>
      <c r="LLZ1" s="26">
        <f t="shared" si="131"/>
        <v>8450</v>
      </c>
      <c r="LMA1" s="26">
        <f t="shared" ref="LMA1:LOL1" si="132">LLZ1+1</f>
        <v>8451</v>
      </c>
      <c r="LMB1" s="26">
        <f t="shared" si="132"/>
        <v>8452</v>
      </c>
      <c r="LMC1" s="26">
        <f t="shared" si="132"/>
        <v>8453</v>
      </c>
      <c r="LMD1" s="26">
        <f t="shared" si="132"/>
        <v>8454</v>
      </c>
      <c r="LME1" s="26">
        <f t="shared" si="132"/>
        <v>8455</v>
      </c>
      <c r="LMF1" s="26">
        <f t="shared" si="132"/>
        <v>8456</v>
      </c>
      <c r="LMG1" s="26">
        <f t="shared" si="132"/>
        <v>8457</v>
      </c>
      <c r="LMH1" s="26">
        <f t="shared" si="132"/>
        <v>8458</v>
      </c>
      <c r="LMI1" s="26">
        <f t="shared" si="132"/>
        <v>8459</v>
      </c>
      <c r="LMJ1" s="26">
        <f t="shared" si="132"/>
        <v>8460</v>
      </c>
      <c r="LMK1" s="26">
        <f t="shared" si="132"/>
        <v>8461</v>
      </c>
      <c r="LML1" s="26">
        <f t="shared" si="132"/>
        <v>8462</v>
      </c>
      <c r="LMM1" s="26">
        <f t="shared" si="132"/>
        <v>8463</v>
      </c>
      <c r="LMN1" s="26">
        <f t="shared" si="132"/>
        <v>8464</v>
      </c>
      <c r="LMO1" s="26">
        <f t="shared" si="132"/>
        <v>8465</v>
      </c>
      <c r="LMP1" s="26">
        <f t="shared" si="132"/>
        <v>8466</v>
      </c>
      <c r="LMQ1" s="26">
        <f t="shared" si="132"/>
        <v>8467</v>
      </c>
      <c r="LMR1" s="26">
        <f t="shared" si="132"/>
        <v>8468</v>
      </c>
      <c r="LMS1" s="26">
        <f t="shared" si="132"/>
        <v>8469</v>
      </c>
      <c r="LMT1" s="26">
        <f t="shared" si="132"/>
        <v>8470</v>
      </c>
      <c r="LMU1" s="26">
        <f t="shared" si="132"/>
        <v>8471</v>
      </c>
      <c r="LMV1" s="26">
        <f t="shared" si="132"/>
        <v>8472</v>
      </c>
      <c r="LMW1" s="26">
        <f t="shared" si="132"/>
        <v>8473</v>
      </c>
      <c r="LMX1" s="26">
        <f t="shared" si="132"/>
        <v>8474</v>
      </c>
      <c r="LMY1" s="26">
        <f t="shared" si="132"/>
        <v>8475</v>
      </c>
      <c r="LMZ1" s="26">
        <f t="shared" si="132"/>
        <v>8476</v>
      </c>
      <c r="LNA1" s="26">
        <f t="shared" si="132"/>
        <v>8477</v>
      </c>
      <c r="LNB1" s="26">
        <f t="shared" si="132"/>
        <v>8478</v>
      </c>
      <c r="LNC1" s="26">
        <f t="shared" si="132"/>
        <v>8479</v>
      </c>
      <c r="LND1" s="26">
        <f t="shared" si="132"/>
        <v>8480</v>
      </c>
      <c r="LNE1" s="26">
        <f t="shared" si="132"/>
        <v>8481</v>
      </c>
      <c r="LNF1" s="26">
        <f t="shared" si="132"/>
        <v>8482</v>
      </c>
      <c r="LNG1" s="26">
        <f t="shared" si="132"/>
        <v>8483</v>
      </c>
      <c r="LNH1" s="26">
        <f t="shared" si="132"/>
        <v>8484</v>
      </c>
      <c r="LNI1" s="26">
        <f t="shared" si="132"/>
        <v>8485</v>
      </c>
      <c r="LNJ1" s="26">
        <f t="shared" si="132"/>
        <v>8486</v>
      </c>
      <c r="LNK1" s="26">
        <f t="shared" si="132"/>
        <v>8487</v>
      </c>
      <c r="LNL1" s="26">
        <f t="shared" si="132"/>
        <v>8488</v>
      </c>
      <c r="LNM1" s="26">
        <f t="shared" si="132"/>
        <v>8489</v>
      </c>
      <c r="LNN1" s="26">
        <f t="shared" si="132"/>
        <v>8490</v>
      </c>
      <c r="LNO1" s="26">
        <f t="shared" si="132"/>
        <v>8491</v>
      </c>
      <c r="LNP1" s="26">
        <f t="shared" si="132"/>
        <v>8492</v>
      </c>
      <c r="LNQ1" s="26">
        <f t="shared" si="132"/>
        <v>8493</v>
      </c>
      <c r="LNR1" s="26">
        <f t="shared" si="132"/>
        <v>8494</v>
      </c>
      <c r="LNS1" s="26">
        <f t="shared" si="132"/>
        <v>8495</v>
      </c>
      <c r="LNT1" s="26">
        <f t="shared" si="132"/>
        <v>8496</v>
      </c>
      <c r="LNU1" s="26">
        <f t="shared" si="132"/>
        <v>8497</v>
      </c>
      <c r="LNV1" s="26">
        <f t="shared" si="132"/>
        <v>8498</v>
      </c>
      <c r="LNW1" s="26">
        <f t="shared" si="132"/>
        <v>8499</v>
      </c>
      <c r="LNX1" s="26">
        <f t="shared" si="132"/>
        <v>8500</v>
      </c>
      <c r="LNY1" s="26">
        <f t="shared" si="132"/>
        <v>8501</v>
      </c>
      <c r="LNZ1" s="26">
        <f t="shared" si="132"/>
        <v>8502</v>
      </c>
      <c r="LOA1" s="26">
        <f t="shared" si="132"/>
        <v>8503</v>
      </c>
      <c r="LOB1" s="26">
        <f t="shared" si="132"/>
        <v>8504</v>
      </c>
      <c r="LOC1" s="26">
        <f t="shared" si="132"/>
        <v>8505</v>
      </c>
      <c r="LOD1" s="26">
        <f t="shared" si="132"/>
        <v>8506</v>
      </c>
      <c r="LOE1" s="26">
        <f t="shared" si="132"/>
        <v>8507</v>
      </c>
      <c r="LOF1" s="26">
        <f t="shared" si="132"/>
        <v>8508</v>
      </c>
      <c r="LOG1" s="26">
        <f t="shared" si="132"/>
        <v>8509</v>
      </c>
      <c r="LOH1" s="26">
        <f t="shared" si="132"/>
        <v>8510</v>
      </c>
      <c r="LOI1" s="26">
        <f t="shared" si="132"/>
        <v>8511</v>
      </c>
      <c r="LOJ1" s="26">
        <f t="shared" si="132"/>
        <v>8512</v>
      </c>
      <c r="LOK1" s="26">
        <f t="shared" si="132"/>
        <v>8513</v>
      </c>
      <c r="LOL1" s="26">
        <f t="shared" si="132"/>
        <v>8514</v>
      </c>
      <c r="LOM1" s="26">
        <f t="shared" ref="LOM1:LQX1" si="133">LOL1+1</f>
        <v>8515</v>
      </c>
      <c r="LON1" s="26">
        <f t="shared" si="133"/>
        <v>8516</v>
      </c>
      <c r="LOO1" s="26">
        <f t="shared" si="133"/>
        <v>8517</v>
      </c>
      <c r="LOP1" s="26">
        <f t="shared" si="133"/>
        <v>8518</v>
      </c>
      <c r="LOQ1" s="26">
        <f t="shared" si="133"/>
        <v>8519</v>
      </c>
      <c r="LOR1" s="26">
        <f t="shared" si="133"/>
        <v>8520</v>
      </c>
      <c r="LOS1" s="26">
        <f t="shared" si="133"/>
        <v>8521</v>
      </c>
      <c r="LOT1" s="26">
        <f t="shared" si="133"/>
        <v>8522</v>
      </c>
      <c r="LOU1" s="26">
        <f t="shared" si="133"/>
        <v>8523</v>
      </c>
      <c r="LOV1" s="26">
        <f t="shared" si="133"/>
        <v>8524</v>
      </c>
      <c r="LOW1" s="26">
        <f t="shared" si="133"/>
        <v>8525</v>
      </c>
      <c r="LOX1" s="26">
        <f t="shared" si="133"/>
        <v>8526</v>
      </c>
      <c r="LOY1" s="26">
        <f t="shared" si="133"/>
        <v>8527</v>
      </c>
      <c r="LOZ1" s="26">
        <f t="shared" si="133"/>
        <v>8528</v>
      </c>
      <c r="LPA1" s="26">
        <f t="shared" si="133"/>
        <v>8529</v>
      </c>
      <c r="LPB1" s="26">
        <f t="shared" si="133"/>
        <v>8530</v>
      </c>
      <c r="LPC1" s="26">
        <f t="shared" si="133"/>
        <v>8531</v>
      </c>
      <c r="LPD1" s="26">
        <f t="shared" si="133"/>
        <v>8532</v>
      </c>
      <c r="LPE1" s="26">
        <f t="shared" si="133"/>
        <v>8533</v>
      </c>
      <c r="LPF1" s="26">
        <f t="shared" si="133"/>
        <v>8534</v>
      </c>
      <c r="LPG1" s="26">
        <f t="shared" si="133"/>
        <v>8535</v>
      </c>
      <c r="LPH1" s="26">
        <f t="shared" si="133"/>
        <v>8536</v>
      </c>
      <c r="LPI1" s="26">
        <f t="shared" si="133"/>
        <v>8537</v>
      </c>
      <c r="LPJ1" s="26">
        <f t="shared" si="133"/>
        <v>8538</v>
      </c>
      <c r="LPK1" s="26">
        <f t="shared" si="133"/>
        <v>8539</v>
      </c>
      <c r="LPL1" s="26">
        <f t="shared" si="133"/>
        <v>8540</v>
      </c>
      <c r="LPM1" s="26">
        <f t="shared" si="133"/>
        <v>8541</v>
      </c>
      <c r="LPN1" s="26">
        <f t="shared" si="133"/>
        <v>8542</v>
      </c>
      <c r="LPO1" s="26">
        <f t="shared" si="133"/>
        <v>8543</v>
      </c>
      <c r="LPP1" s="26">
        <f t="shared" si="133"/>
        <v>8544</v>
      </c>
      <c r="LPQ1" s="26">
        <f t="shared" si="133"/>
        <v>8545</v>
      </c>
      <c r="LPR1" s="26">
        <f t="shared" si="133"/>
        <v>8546</v>
      </c>
      <c r="LPS1" s="26">
        <f t="shared" si="133"/>
        <v>8547</v>
      </c>
      <c r="LPT1" s="26">
        <f t="shared" si="133"/>
        <v>8548</v>
      </c>
      <c r="LPU1" s="26">
        <f t="shared" si="133"/>
        <v>8549</v>
      </c>
      <c r="LPV1" s="26">
        <f t="shared" si="133"/>
        <v>8550</v>
      </c>
      <c r="LPW1" s="26">
        <f t="shared" si="133"/>
        <v>8551</v>
      </c>
      <c r="LPX1" s="26">
        <f t="shared" si="133"/>
        <v>8552</v>
      </c>
      <c r="LPY1" s="26">
        <f t="shared" si="133"/>
        <v>8553</v>
      </c>
      <c r="LPZ1" s="26">
        <f t="shared" si="133"/>
        <v>8554</v>
      </c>
      <c r="LQA1" s="26">
        <f t="shared" si="133"/>
        <v>8555</v>
      </c>
      <c r="LQB1" s="26">
        <f t="shared" si="133"/>
        <v>8556</v>
      </c>
      <c r="LQC1" s="26">
        <f t="shared" si="133"/>
        <v>8557</v>
      </c>
      <c r="LQD1" s="26">
        <f t="shared" si="133"/>
        <v>8558</v>
      </c>
      <c r="LQE1" s="26">
        <f t="shared" si="133"/>
        <v>8559</v>
      </c>
      <c r="LQF1" s="26">
        <f t="shared" si="133"/>
        <v>8560</v>
      </c>
      <c r="LQG1" s="26">
        <f t="shared" si="133"/>
        <v>8561</v>
      </c>
      <c r="LQH1" s="26">
        <f t="shared" si="133"/>
        <v>8562</v>
      </c>
      <c r="LQI1" s="26">
        <f t="shared" si="133"/>
        <v>8563</v>
      </c>
      <c r="LQJ1" s="26">
        <f t="shared" si="133"/>
        <v>8564</v>
      </c>
      <c r="LQK1" s="26">
        <f t="shared" si="133"/>
        <v>8565</v>
      </c>
      <c r="LQL1" s="26">
        <f t="shared" si="133"/>
        <v>8566</v>
      </c>
      <c r="LQM1" s="26">
        <f t="shared" si="133"/>
        <v>8567</v>
      </c>
      <c r="LQN1" s="26">
        <f t="shared" si="133"/>
        <v>8568</v>
      </c>
      <c r="LQO1" s="26">
        <f t="shared" si="133"/>
        <v>8569</v>
      </c>
      <c r="LQP1" s="26">
        <f t="shared" si="133"/>
        <v>8570</v>
      </c>
      <c r="LQQ1" s="26">
        <f t="shared" si="133"/>
        <v>8571</v>
      </c>
      <c r="LQR1" s="26">
        <f t="shared" si="133"/>
        <v>8572</v>
      </c>
      <c r="LQS1" s="26">
        <f t="shared" si="133"/>
        <v>8573</v>
      </c>
      <c r="LQT1" s="26">
        <f t="shared" si="133"/>
        <v>8574</v>
      </c>
      <c r="LQU1" s="26">
        <f t="shared" si="133"/>
        <v>8575</v>
      </c>
      <c r="LQV1" s="26">
        <f t="shared" si="133"/>
        <v>8576</v>
      </c>
      <c r="LQW1" s="26">
        <f t="shared" si="133"/>
        <v>8577</v>
      </c>
      <c r="LQX1" s="26">
        <f t="shared" si="133"/>
        <v>8578</v>
      </c>
      <c r="LQY1" s="26">
        <f t="shared" ref="LQY1:LTJ1" si="134">LQX1+1</f>
        <v>8579</v>
      </c>
      <c r="LQZ1" s="26">
        <f t="shared" si="134"/>
        <v>8580</v>
      </c>
      <c r="LRA1" s="26">
        <f t="shared" si="134"/>
        <v>8581</v>
      </c>
      <c r="LRB1" s="26">
        <f t="shared" si="134"/>
        <v>8582</v>
      </c>
      <c r="LRC1" s="26">
        <f t="shared" si="134"/>
        <v>8583</v>
      </c>
      <c r="LRD1" s="26">
        <f t="shared" si="134"/>
        <v>8584</v>
      </c>
      <c r="LRE1" s="26">
        <f t="shared" si="134"/>
        <v>8585</v>
      </c>
      <c r="LRF1" s="26">
        <f t="shared" si="134"/>
        <v>8586</v>
      </c>
      <c r="LRG1" s="26">
        <f t="shared" si="134"/>
        <v>8587</v>
      </c>
      <c r="LRH1" s="26">
        <f t="shared" si="134"/>
        <v>8588</v>
      </c>
      <c r="LRI1" s="26">
        <f t="shared" si="134"/>
        <v>8589</v>
      </c>
      <c r="LRJ1" s="26">
        <f t="shared" si="134"/>
        <v>8590</v>
      </c>
      <c r="LRK1" s="26">
        <f t="shared" si="134"/>
        <v>8591</v>
      </c>
      <c r="LRL1" s="26">
        <f t="shared" si="134"/>
        <v>8592</v>
      </c>
      <c r="LRM1" s="26">
        <f t="shared" si="134"/>
        <v>8593</v>
      </c>
      <c r="LRN1" s="26">
        <f t="shared" si="134"/>
        <v>8594</v>
      </c>
      <c r="LRO1" s="26">
        <f t="shared" si="134"/>
        <v>8595</v>
      </c>
      <c r="LRP1" s="26">
        <f t="shared" si="134"/>
        <v>8596</v>
      </c>
      <c r="LRQ1" s="26">
        <f t="shared" si="134"/>
        <v>8597</v>
      </c>
      <c r="LRR1" s="26">
        <f t="shared" si="134"/>
        <v>8598</v>
      </c>
      <c r="LRS1" s="26">
        <f t="shared" si="134"/>
        <v>8599</v>
      </c>
      <c r="LRT1" s="26">
        <f t="shared" si="134"/>
        <v>8600</v>
      </c>
      <c r="LRU1" s="26">
        <f t="shared" si="134"/>
        <v>8601</v>
      </c>
      <c r="LRV1" s="26">
        <f t="shared" si="134"/>
        <v>8602</v>
      </c>
      <c r="LRW1" s="26">
        <f t="shared" si="134"/>
        <v>8603</v>
      </c>
      <c r="LRX1" s="26">
        <f t="shared" si="134"/>
        <v>8604</v>
      </c>
      <c r="LRY1" s="26">
        <f t="shared" si="134"/>
        <v>8605</v>
      </c>
      <c r="LRZ1" s="26">
        <f t="shared" si="134"/>
        <v>8606</v>
      </c>
      <c r="LSA1" s="26">
        <f t="shared" si="134"/>
        <v>8607</v>
      </c>
      <c r="LSB1" s="26">
        <f t="shared" si="134"/>
        <v>8608</v>
      </c>
      <c r="LSC1" s="26">
        <f t="shared" si="134"/>
        <v>8609</v>
      </c>
      <c r="LSD1" s="26">
        <f t="shared" si="134"/>
        <v>8610</v>
      </c>
      <c r="LSE1" s="26">
        <f t="shared" si="134"/>
        <v>8611</v>
      </c>
      <c r="LSF1" s="26">
        <f t="shared" si="134"/>
        <v>8612</v>
      </c>
      <c r="LSG1" s="26">
        <f t="shared" si="134"/>
        <v>8613</v>
      </c>
      <c r="LSH1" s="26">
        <f t="shared" si="134"/>
        <v>8614</v>
      </c>
      <c r="LSI1" s="26">
        <f t="shared" si="134"/>
        <v>8615</v>
      </c>
      <c r="LSJ1" s="26">
        <f t="shared" si="134"/>
        <v>8616</v>
      </c>
      <c r="LSK1" s="26">
        <f t="shared" si="134"/>
        <v>8617</v>
      </c>
      <c r="LSL1" s="26">
        <f t="shared" si="134"/>
        <v>8618</v>
      </c>
      <c r="LSM1" s="26">
        <f t="shared" si="134"/>
        <v>8619</v>
      </c>
      <c r="LSN1" s="26">
        <f t="shared" si="134"/>
        <v>8620</v>
      </c>
      <c r="LSO1" s="26">
        <f t="shared" si="134"/>
        <v>8621</v>
      </c>
      <c r="LSP1" s="26">
        <f t="shared" si="134"/>
        <v>8622</v>
      </c>
      <c r="LSQ1" s="26">
        <f t="shared" si="134"/>
        <v>8623</v>
      </c>
      <c r="LSR1" s="26">
        <f t="shared" si="134"/>
        <v>8624</v>
      </c>
      <c r="LSS1" s="26">
        <f t="shared" si="134"/>
        <v>8625</v>
      </c>
      <c r="LST1" s="26">
        <f t="shared" si="134"/>
        <v>8626</v>
      </c>
      <c r="LSU1" s="26">
        <f t="shared" si="134"/>
        <v>8627</v>
      </c>
      <c r="LSV1" s="26">
        <f t="shared" si="134"/>
        <v>8628</v>
      </c>
      <c r="LSW1" s="26">
        <f t="shared" si="134"/>
        <v>8629</v>
      </c>
      <c r="LSX1" s="26">
        <f t="shared" si="134"/>
        <v>8630</v>
      </c>
      <c r="LSY1" s="26">
        <f t="shared" si="134"/>
        <v>8631</v>
      </c>
      <c r="LSZ1" s="26">
        <f t="shared" si="134"/>
        <v>8632</v>
      </c>
      <c r="LTA1" s="26">
        <f t="shared" si="134"/>
        <v>8633</v>
      </c>
      <c r="LTB1" s="26">
        <f t="shared" si="134"/>
        <v>8634</v>
      </c>
      <c r="LTC1" s="26">
        <f t="shared" si="134"/>
        <v>8635</v>
      </c>
      <c r="LTD1" s="26">
        <f t="shared" si="134"/>
        <v>8636</v>
      </c>
      <c r="LTE1" s="26">
        <f t="shared" si="134"/>
        <v>8637</v>
      </c>
      <c r="LTF1" s="26">
        <f t="shared" si="134"/>
        <v>8638</v>
      </c>
      <c r="LTG1" s="26">
        <f t="shared" si="134"/>
        <v>8639</v>
      </c>
      <c r="LTH1" s="26">
        <f t="shared" si="134"/>
        <v>8640</v>
      </c>
      <c r="LTI1" s="26">
        <f t="shared" si="134"/>
        <v>8641</v>
      </c>
      <c r="LTJ1" s="26">
        <f t="shared" si="134"/>
        <v>8642</v>
      </c>
      <c r="LTK1" s="26">
        <f t="shared" ref="LTK1:LVV1" si="135">LTJ1+1</f>
        <v>8643</v>
      </c>
      <c r="LTL1" s="26">
        <f t="shared" si="135"/>
        <v>8644</v>
      </c>
      <c r="LTM1" s="26">
        <f t="shared" si="135"/>
        <v>8645</v>
      </c>
      <c r="LTN1" s="26">
        <f t="shared" si="135"/>
        <v>8646</v>
      </c>
      <c r="LTO1" s="26">
        <f t="shared" si="135"/>
        <v>8647</v>
      </c>
      <c r="LTP1" s="26">
        <f t="shared" si="135"/>
        <v>8648</v>
      </c>
      <c r="LTQ1" s="26">
        <f t="shared" si="135"/>
        <v>8649</v>
      </c>
      <c r="LTR1" s="26">
        <f t="shared" si="135"/>
        <v>8650</v>
      </c>
      <c r="LTS1" s="26">
        <f t="shared" si="135"/>
        <v>8651</v>
      </c>
      <c r="LTT1" s="26">
        <f t="shared" si="135"/>
        <v>8652</v>
      </c>
      <c r="LTU1" s="26">
        <f t="shared" si="135"/>
        <v>8653</v>
      </c>
      <c r="LTV1" s="26">
        <f t="shared" si="135"/>
        <v>8654</v>
      </c>
      <c r="LTW1" s="26">
        <f t="shared" si="135"/>
        <v>8655</v>
      </c>
      <c r="LTX1" s="26">
        <f t="shared" si="135"/>
        <v>8656</v>
      </c>
      <c r="LTY1" s="26">
        <f t="shared" si="135"/>
        <v>8657</v>
      </c>
      <c r="LTZ1" s="26">
        <f t="shared" si="135"/>
        <v>8658</v>
      </c>
      <c r="LUA1" s="26">
        <f t="shared" si="135"/>
        <v>8659</v>
      </c>
      <c r="LUB1" s="26">
        <f t="shared" si="135"/>
        <v>8660</v>
      </c>
      <c r="LUC1" s="26">
        <f t="shared" si="135"/>
        <v>8661</v>
      </c>
      <c r="LUD1" s="26">
        <f t="shared" si="135"/>
        <v>8662</v>
      </c>
      <c r="LUE1" s="26">
        <f t="shared" si="135"/>
        <v>8663</v>
      </c>
      <c r="LUF1" s="26">
        <f t="shared" si="135"/>
        <v>8664</v>
      </c>
      <c r="LUG1" s="26">
        <f t="shared" si="135"/>
        <v>8665</v>
      </c>
      <c r="LUH1" s="26">
        <f t="shared" si="135"/>
        <v>8666</v>
      </c>
      <c r="LUI1" s="26">
        <f t="shared" si="135"/>
        <v>8667</v>
      </c>
      <c r="LUJ1" s="26">
        <f t="shared" si="135"/>
        <v>8668</v>
      </c>
      <c r="LUK1" s="26">
        <f t="shared" si="135"/>
        <v>8669</v>
      </c>
      <c r="LUL1" s="26">
        <f t="shared" si="135"/>
        <v>8670</v>
      </c>
      <c r="LUM1" s="26">
        <f t="shared" si="135"/>
        <v>8671</v>
      </c>
      <c r="LUN1" s="26">
        <f t="shared" si="135"/>
        <v>8672</v>
      </c>
      <c r="LUO1" s="26">
        <f t="shared" si="135"/>
        <v>8673</v>
      </c>
      <c r="LUP1" s="26">
        <f t="shared" si="135"/>
        <v>8674</v>
      </c>
      <c r="LUQ1" s="26">
        <f t="shared" si="135"/>
        <v>8675</v>
      </c>
      <c r="LUR1" s="26">
        <f t="shared" si="135"/>
        <v>8676</v>
      </c>
      <c r="LUS1" s="26">
        <f t="shared" si="135"/>
        <v>8677</v>
      </c>
      <c r="LUT1" s="26">
        <f t="shared" si="135"/>
        <v>8678</v>
      </c>
      <c r="LUU1" s="26">
        <f t="shared" si="135"/>
        <v>8679</v>
      </c>
      <c r="LUV1" s="26">
        <f t="shared" si="135"/>
        <v>8680</v>
      </c>
      <c r="LUW1" s="26">
        <f t="shared" si="135"/>
        <v>8681</v>
      </c>
      <c r="LUX1" s="26">
        <f t="shared" si="135"/>
        <v>8682</v>
      </c>
      <c r="LUY1" s="26">
        <f t="shared" si="135"/>
        <v>8683</v>
      </c>
      <c r="LUZ1" s="26">
        <f t="shared" si="135"/>
        <v>8684</v>
      </c>
      <c r="LVA1" s="26">
        <f t="shared" si="135"/>
        <v>8685</v>
      </c>
      <c r="LVB1" s="26">
        <f t="shared" si="135"/>
        <v>8686</v>
      </c>
      <c r="LVC1" s="26">
        <f t="shared" si="135"/>
        <v>8687</v>
      </c>
      <c r="LVD1" s="26">
        <f t="shared" si="135"/>
        <v>8688</v>
      </c>
      <c r="LVE1" s="26">
        <f t="shared" si="135"/>
        <v>8689</v>
      </c>
      <c r="LVF1" s="26">
        <f t="shared" si="135"/>
        <v>8690</v>
      </c>
      <c r="LVG1" s="26">
        <f t="shared" si="135"/>
        <v>8691</v>
      </c>
      <c r="LVH1" s="26">
        <f t="shared" si="135"/>
        <v>8692</v>
      </c>
      <c r="LVI1" s="26">
        <f t="shared" si="135"/>
        <v>8693</v>
      </c>
      <c r="LVJ1" s="26">
        <f t="shared" si="135"/>
        <v>8694</v>
      </c>
      <c r="LVK1" s="26">
        <f t="shared" si="135"/>
        <v>8695</v>
      </c>
      <c r="LVL1" s="26">
        <f t="shared" si="135"/>
        <v>8696</v>
      </c>
      <c r="LVM1" s="26">
        <f t="shared" si="135"/>
        <v>8697</v>
      </c>
      <c r="LVN1" s="26">
        <f t="shared" si="135"/>
        <v>8698</v>
      </c>
      <c r="LVO1" s="26">
        <f t="shared" si="135"/>
        <v>8699</v>
      </c>
      <c r="LVP1" s="26">
        <f t="shared" si="135"/>
        <v>8700</v>
      </c>
      <c r="LVQ1" s="26">
        <f t="shared" si="135"/>
        <v>8701</v>
      </c>
      <c r="LVR1" s="26">
        <f t="shared" si="135"/>
        <v>8702</v>
      </c>
      <c r="LVS1" s="26">
        <f t="shared" si="135"/>
        <v>8703</v>
      </c>
      <c r="LVT1" s="26">
        <f t="shared" si="135"/>
        <v>8704</v>
      </c>
      <c r="LVU1" s="26">
        <f t="shared" si="135"/>
        <v>8705</v>
      </c>
      <c r="LVV1" s="26">
        <f t="shared" si="135"/>
        <v>8706</v>
      </c>
      <c r="LVW1" s="26">
        <f t="shared" ref="LVW1:LYH1" si="136">LVV1+1</f>
        <v>8707</v>
      </c>
      <c r="LVX1" s="26">
        <f t="shared" si="136"/>
        <v>8708</v>
      </c>
      <c r="LVY1" s="26">
        <f t="shared" si="136"/>
        <v>8709</v>
      </c>
      <c r="LVZ1" s="26">
        <f t="shared" si="136"/>
        <v>8710</v>
      </c>
      <c r="LWA1" s="26">
        <f t="shared" si="136"/>
        <v>8711</v>
      </c>
      <c r="LWB1" s="26">
        <f t="shared" si="136"/>
        <v>8712</v>
      </c>
      <c r="LWC1" s="26">
        <f t="shared" si="136"/>
        <v>8713</v>
      </c>
      <c r="LWD1" s="26">
        <f t="shared" si="136"/>
        <v>8714</v>
      </c>
      <c r="LWE1" s="26">
        <f t="shared" si="136"/>
        <v>8715</v>
      </c>
      <c r="LWF1" s="26">
        <f t="shared" si="136"/>
        <v>8716</v>
      </c>
      <c r="LWG1" s="26">
        <f t="shared" si="136"/>
        <v>8717</v>
      </c>
      <c r="LWH1" s="26">
        <f t="shared" si="136"/>
        <v>8718</v>
      </c>
      <c r="LWI1" s="26">
        <f t="shared" si="136"/>
        <v>8719</v>
      </c>
      <c r="LWJ1" s="26">
        <f t="shared" si="136"/>
        <v>8720</v>
      </c>
      <c r="LWK1" s="26">
        <f t="shared" si="136"/>
        <v>8721</v>
      </c>
      <c r="LWL1" s="26">
        <f t="shared" si="136"/>
        <v>8722</v>
      </c>
      <c r="LWM1" s="26">
        <f t="shared" si="136"/>
        <v>8723</v>
      </c>
      <c r="LWN1" s="26">
        <f t="shared" si="136"/>
        <v>8724</v>
      </c>
      <c r="LWO1" s="26">
        <f t="shared" si="136"/>
        <v>8725</v>
      </c>
      <c r="LWP1" s="26">
        <f t="shared" si="136"/>
        <v>8726</v>
      </c>
      <c r="LWQ1" s="26">
        <f t="shared" si="136"/>
        <v>8727</v>
      </c>
      <c r="LWR1" s="26">
        <f t="shared" si="136"/>
        <v>8728</v>
      </c>
      <c r="LWS1" s="26">
        <f t="shared" si="136"/>
        <v>8729</v>
      </c>
      <c r="LWT1" s="26">
        <f t="shared" si="136"/>
        <v>8730</v>
      </c>
      <c r="LWU1" s="26">
        <f t="shared" si="136"/>
        <v>8731</v>
      </c>
      <c r="LWV1" s="26">
        <f t="shared" si="136"/>
        <v>8732</v>
      </c>
      <c r="LWW1" s="26">
        <f t="shared" si="136"/>
        <v>8733</v>
      </c>
      <c r="LWX1" s="26">
        <f t="shared" si="136"/>
        <v>8734</v>
      </c>
      <c r="LWY1" s="26">
        <f t="shared" si="136"/>
        <v>8735</v>
      </c>
      <c r="LWZ1" s="26">
        <f t="shared" si="136"/>
        <v>8736</v>
      </c>
      <c r="LXA1" s="26">
        <f t="shared" si="136"/>
        <v>8737</v>
      </c>
      <c r="LXB1" s="26">
        <f t="shared" si="136"/>
        <v>8738</v>
      </c>
      <c r="LXC1" s="26">
        <f t="shared" si="136"/>
        <v>8739</v>
      </c>
      <c r="LXD1" s="26">
        <f t="shared" si="136"/>
        <v>8740</v>
      </c>
      <c r="LXE1" s="26">
        <f t="shared" si="136"/>
        <v>8741</v>
      </c>
      <c r="LXF1" s="26">
        <f t="shared" si="136"/>
        <v>8742</v>
      </c>
      <c r="LXG1" s="26">
        <f t="shared" si="136"/>
        <v>8743</v>
      </c>
      <c r="LXH1" s="26">
        <f t="shared" si="136"/>
        <v>8744</v>
      </c>
      <c r="LXI1" s="26">
        <f t="shared" si="136"/>
        <v>8745</v>
      </c>
      <c r="LXJ1" s="26">
        <f t="shared" si="136"/>
        <v>8746</v>
      </c>
      <c r="LXK1" s="26">
        <f t="shared" si="136"/>
        <v>8747</v>
      </c>
      <c r="LXL1" s="26">
        <f t="shared" si="136"/>
        <v>8748</v>
      </c>
      <c r="LXM1" s="26">
        <f t="shared" si="136"/>
        <v>8749</v>
      </c>
      <c r="LXN1" s="26">
        <f t="shared" si="136"/>
        <v>8750</v>
      </c>
      <c r="LXO1" s="26">
        <f t="shared" si="136"/>
        <v>8751</v>
      </c>
      <c r="LXP1" s="26">
        <f t="shared" si="136"/>
        <v>8752</v>
      </c>
      <c r="LXQ1" s="26">
        <f t="shared" si="136"/>
        <v>8753</v>
      </c>
      <c r="LXR1" s="26">
        <f t="shared" si="136"/>
        <v>8754</v>
      </c>
      <c r="LXS1" s="26">
        <f t="shared" si="136"/>
        <v>8755</v>
      </c>
      <c r="LXT1" s="26">
        <f t="shared" si="136"/>
        <v>8756</v>
      </c>
      <c r="LXU1" s="26">
        <f t="shared" si="136"/>
        <v>8757</v>
      </c>
      <c r="LXV1" s="26">
        <f t="shared" si="136"/>
        <v>8758</v>
      </c>
      <c r="LXW1" s="26">
        <f t="shared" si="136"/>
        <v>8759</v>
      </c>
      <c r="LXX1" s="26">
        <f t="shared" si="136"/>
        <v>8760</v>
      </c>
      <c r="LXY1" s="26">
        <f t="shared" si="136"/>
        <v>8761</v>
      </c>
      <c r="LXZ1" s="26">
        <f t="shared" si="136"/>
        <v>8762</v>
      </c>
      <c r="LYA1" s="26">
        <f t="shared" si="136"/>
        <v>8763</v>
      </c>
      <c r="LYB1" s="26">
        <f t="shared" si="136"/>
        <v>8764</v>
      </c>
      <c r="LYC1" s="26">
        <f t="shared" si="136"/>
        <v>8765</v>
      </c>
      <c r="LYD1" s="26">
        <f t="shared" si="136"/>
        <v>8766</v>
      </c>
      <c r="LYE1" s="26">
        <f t="shared" si="136"/>
        <v>8767</v>
      </c>
      <c r="LYF1" s="26">
        <f t="shared" si="136"/>
        <v>8768</v>
      </c>
      <c r="LYG1" s="26">
        <f t="shared" si="136"/>
        <v>8769</v>
      </c>
      <c r="LYH1" s="26">
        <f t="shared" si="136"/>
        <v>8770</v>
      </c>
      <c r="LYI1" s="26">
        <f t="shared" ref="LYI1:MAT1" si="137">LYH1+1</f>
        <v>8771</v>
      </c>
      <c r="LYJ1" s="26">
        <f t="shared" si="137"/>
        <v>8772</v>
      </c>
      <c r="LYK1" s="26">
        <f t="shared" si="137"/>
        <v>8773</v>
      </c>
      <c r="LYL1" s="26">
        <f t="shared" si="137"/>
        <v>8774</v>
      </c>
      <c r="LYM1" s="26">
        <f t="shared" si="137"/>
        <v>8775</v>
      </c>
      <c r="LYN1" s="26">
        <f t="shared" si="137"/>
        <v>8776</v>
      </c>
      <c r="LYO1" s="26">
        <f t="shared" si="137"/>
        <v>8777</v>
      </c>
      <c r="LYP1" s="26">
        <f t="shared" si="137"/>
        <v>8778</v>
      </c>
      <c r="LYQ1" s="26">
        <f t="shared" si="137"/>
        <v>8779</v>
      </c>
      <c r="LYR1" s="26">
        <f t="shared" si="137"/>
        <v>8780</v>
      </c>
      <c r="LYS1" s="26">
        <f t="shared" si="137"/>
        <v>8781</v>
      </c>
      <c r="LYT1" s="26">
        <f t="shared" si="137"/>
        <v>8782</v>
      </c>
      <c r="LYU1" s="26">
        <f t="shared" si="137"/>
        <v>8783</v>
      </c>
      <c r="LYV1" s="26">
        <f t="shared" si="137"/>
        <v>8784</v>
      </c>
      <c r="LYW1" s="26">
        <f t="shared" si="137"/>
        <v>8785</v>
      </c>
      <c r="LYX1" s="26">
        <f t="shared" si="137"/>
        <v>8786</v>
      </c>
      <c r="LYY1" s="26">
        <f t="shared" si="137"/>
        <v>8787</v>
      </c>
      <c r="LYZ1" s="26">
        <f t="shared" si="137"/>
        <v>8788</v>
      </c>
      <c r="LZA1" s="26">
        <f t="shared" si="137"/>
        <v>8789</v>
      </c>
      <c r="LZB1" s="26">
        <f t="shared" si="137"/>
        <v>8790</v>
      </c>
      <c r="LZC1" s="26">
        <f t="shared" si="137"/>
        <v>8791</v>
      </c>
      <c r="LZD1" s="26">
        <f t="shared" si="137"/>
        <v>8792</v>
      </c>
      <c r="LZE1" s="26">
        <f t="shared" si="137"/>
        <v>8793</v>
      </c>
      <c r="LZF1" s="26">
        <f t="shared" si="137"/>
        <v>8794</v>
      </c>
      <c r="LZG1" s="26">
        <f t="shared" si="137"/>
        <v>8795</v>
      </c>
      <c r="LZH1" s="26">
        <f t="shared" si="137"/>
        <v>8796</v>
      </c>
      <c r="LZI1" s="26">
        <f t="shared" si="137"/>
        <v>8797</v>
      </c>
      <c r="LZJ1" s="26">
        <f t="shared" si="137"/>
        <v>8798</v>
      </c>
      <c r="LZK1" s="26">
        <f t="shared" si="137"/>
        <v>8799</v>
      </c>
      <c r="LZL1" s="26">
        <f t="shared" si="137"/>
        <v>8800</v>
      </c>
      <c r="LZM1" s="26">
        <f t="shared" si="137"/>
        <v>8801</v>
      </c>
      <c r="LZN1" s="26">
        <f t="shared" si="137"/>
        <v>8802</v>
      </c>
      <c r="LZO1" s="26">
        <f t="shared" si="137"/>
        <v>8803</v>
      </c>
      <c r="LZP1" s="26">
        <f t="shared" si="137"/>
        <v>8804</v>
      </c>
      <c r="LZQ1" s="26">
        <f t="shared" si="137"/>
        <v>8805</v>
      </c>
      <c r="LZR1" s="26">
        <f t="shared" si="137"/>
        <v>8806</v>
      </c>
      <c r="LZS1" s="26">
        <f t="shared" si="137"/>
        <v>8807</v>
      </c>
      <c r="LZT1" s="26">
        <f t="shared" si="137"/>
        <v>8808</v>
      </c>
      <c r="LZU1" s="26">
        <f t="shared" si="137"/>
        <v>8809</v>
      </c>
      <c r="LZV1" s="26">
        <f t="shared" si="137"/>
        <v>8810</v>
      </c>
      <c r="LZW1" s="26">
        <f t="shared" si="137"/>
        <v>8811</v>
      </c>
      <c r="LZX1" s="26">
        <f t="shared" si="137"/>
        <v>8812</v>
      </c>
      <c r="LZY1" s="26">
        <f t="shared" si="137"/>
        <v>8813</v>
      </c>
      <c r="LZZ1" s="26">
        <f t="shared" si="137"/>
        <v>8814</v>
      </c>
      <c r="MAA1" s="26">
        <f t="shared" si="137"/>
        <v>8815</v>
      </c>
      <c r="MAB1" s="26">
        <f t="shared" si="137"/>
        <v>8816</v>
      </c>
      <c r="MAC1" s="26">
        <f t="shared" si="137"/>
        <v>8817</v>
      </c>
      <c r="MAD1" s="26">
        <f t="shared" si="137"/>
        <v>8818</v>
      </c>
      <c r="MAE1" s="26">
        <f t="shared" si="137"/>
        <v>8819</v>
      </c>
      <c r="MAF1" s="26">
        <f t="shared" si="137"/>
        <v>8820</v>
      </c>
      <c r="MAG1" s="26">
        <f t="shared" si="137"/>
        <v>8821</v>
      </c>
      <c r="MAH1" s="26">
        <f t="shared" si="137"/>
        <v>8822</v>
      </c>
      <c r="MAI1" s="26">
        <f t="shared" si="137"/>
        <v>8823</v>
      </c>
      <c r="MAJ1" s="26">
        <f t="shared" si="137"/>
        <v>8824</v>
      </c>
      <c r="MAK1" s="26">
        <f t="shared" si="137"/>
        <v>8825</v>
      </c>
      <c r="MAL1" s="26">
        <f t="shared" si="137"/>
        <v>8826</v>
      </c>
      <c r="MAM1" s="26">
        <f t="shared" si="137"/>
        <v>8827</v>
      </c>
      <c r="MAN1" s="26">
        <f t="shared" si="137"/>
        <v>8828</v>
      </c>
      <c r="MAO1" s="26">
        <f t="shared" si="137"/>
        <v>8829</v>
      </c>
      <c r="MAP1" s="26">
        <f t="shared" si="137"/>
        <v>8830</v>
      </c>
      <c r="MAQ1" s="26">
        <f t="shared" si="137"/>
        <v>8831</v>
      </c>
      <c r="MAR1" s="26">
        <f t="shared" si="137"/>
        <v>8832</v>
      </c>
      <c r="MAS1" s="26">
        <f t="shared" si="137"/>
        <v>8833</v>
      </c>
      <c r="MAT1" s="26">
        <f t="shared" si="137"/>
        <v>8834</v>
      </c>
      <c r="MAU1" s="26">
        <f t="shared" ref="MAU1:MDF1" si="138">MAT1+1</f>
        <v>8835</v>
      </c>
      <c r="MAV1" s="26">
        <f t="shared" si="138"/>
        <v>8836</v>
      </c>
      <c r="MAW1" s="26">
        <f t="shared" si="138"/>
        <v>8837</v>
      </c>
      <c r="MAX1" s="26">
        <f t="shared" si="138"/>
        <v>8838</v>
      </c>
      <c r="MAY1" s="26">
        <f t="shared" si="138"/>
        <v>8839</v>
      </c>
      <c r="MAZ1" s="26">
        <f t="shared" si="138"/>
        <v>8840</v>
      </c>
      <c r="MBA1" s="26">
        <f t="shared" si="138"/>
        <v>8841</v>
      </c>
      <c r="MBB1" s="26">
        <f t="shared" si="138"/>
        <v>8842</v>
      </c>
      <c r="MBC1" s="26">
        <f t="shared" si="138"/>
        <v>8843</v>
      </c>
      <c r="MBD1" s="26">
        <f t="shared" si="138"/>
        <v>8844</v>
      </c>
      <c r="MBE1" s="26">
        <f t="shared" si="138"/>
        <v>8845</v>
      </c>
      <c r="MBF1" s="26">
        <f t="shared" si="138"/>
        <v>8846</v>
      </c>
      <c r="MBG1" s="26">
        <f t="shared" si="138"/>
        <v>8847</v>
      </c>
      <c r="MBH1" s="26">
        <f t="shared" si="138"/>
        <v>8848</v>
      </c>
      <c r="MBI1" s="26">
        <f t="shared" si="138"/>
        <v>8849</v>
      </c>
      <c r="MBJ1" s="26">
        <f t="shared" si="138"/>
        <v>8850</v>
      </c>
      <c r="MBK1" s="26">
        <f t="shared" si="138"/>
        <v>8851</v>
      </c>
      <c r="MBL1" s="26">
        <f t="shared" si="138"/>
        <v>8852</v>
      </c>
      <c r="MBM1" s="26">
        <f t="shared" si="138"/>
        <v>8853</v>
      </c>
      <c r="MBN1" s="26">
        <f t="shared" si="138"/>
        <v>8854</v>
      </c>
      <c r="MBO1" s="26">
        <f t="shared" si="138"/>
        <v>8855</v>
      </c>
      <c r="MBP1" s="26">
        <f t="shared" si="138"/>
        <v>8856</v>
      </c>
      <c r="MBQ1" s="26">
        <f t="shared" si="138"/>
        <v>8857</v>
      </c>
      <c r="MBR1" s="26">
        <f t="shared" si="138"/>
        <v>8858</v>
      </c>
      <c r="MBS1" s="26">
        <f t="shared" si="138"/>
        <v>8859</v>
      </c>
      <c r="MBT1" s="26">
        <f t="shared" si="138"/>
        <v>8860</v>
      </c>
      <c r="MBU1" s="26">
        <f t="shared" si="138"/>
        <v>8861</v>
      </c>
      <c r="MBV1" s="26">
        <f t="shared" si="138"/>
        <v>8862</v>
      </c>
      <c r="MBW1" s="26">
        <f t="shared" si="138"/>
        <v>8863</v>
      </c>
      <c r="MBX1" s="26">
        <f t="shared" si="138"/>
        <v>8864</v>
      </c>
      <c r="MBY1" s="26">
        <f t="shared" si="138"/>
        <v>8865</v>
      </c>
      <c r="MBZ1" s="26">
        <f t="shared" si="138"/>
        <v>8866</v>
      </c>
      <c r="MCA1" s="26">
        <f t="shared" si="138"/>
        <v>8867</v>
      </c>
      <c r="MCB1" s="26">
        <f t="shared" si="138"/>
        <v>8868</v>
      </c>
      <c r="MCC1" s="26">
        <f t="shared" si="138"/>
        <v>8869</v>
      </c>
      <c r="MCD1" s="26">
        <f t="shared" si="138"/>
        <v>8870</v>
      </c>
      <c r="MCE1" s="26">
        <f t="shared" si="138"/>
        <v>8871</v>
      </c>
      <c r="MCF1" s="26">
        <f t="shared" si="138"/>
        <v>8872</v>
      </c>
      <c r="MCG1" s="26">
        <f t="shared" si="138"/>
        <v>8873</v>
      </c>
      <c r="MCH1" s="26">
        <f t="shared" si="138"/>
        <v>8874</v>
      </c>
      <c r="MCI1" s="26">
        <f t="shared" si="138"/>
        <v>8875</v>
      </c>
      <c r="MCJ1" s="26">
        <f t="shared" si="138"/>
        <v>8876</v>
      </c>
      <c r="MCK1" s="26">
        <f t="shared" si="138"/>
        <v>8877</v>
      </c>
      <c r="MCL1" s="26">
        <f t="shared" si="138"/>
        <v>8878</v>
      </c>
      <c r="MCM1" s="26">
        <f t="shared" si="138"/>
        <v>8879</v>
      </c>
      <c r="MCN1" s="26">
        <f t="shared" si="138"/>
        <v>8880</v>
      </c>
      <c r="MCO1" s="26">
        <f t="shared" si="138"/>
        <v>8881</v>
      </c>
      <c r="MCP1" s="26">
        <f t="shared" si="138"/>
        <v>8882</v>
      </c>
      <c r="MCQ1" s="26">
        <f t="shared" si="138"/>
        <v>8883</v>
      </c>
      <c r="MCR1" s="26">
        <f t="shared" si="138"/>
        <v>8884</v>
      </c>
      <c r="MCS1" s="26">
        <f t="shared" si="138"/>
        <v>8885</v>
      </c>
      <c r="MCT1" s="26">
        <f t="shared" si="138"/>
        <v>8886</v>
      </c>
      <c r="MCU1" s="26">
        <f t="shared" si="138"/>
        <v>8887</v>
      </c>
      <c r="MCV1" s="26">
        <f t="shared" si="138"/>
        <v>8888</v>
      </c>
      <c r="MCW1" s="26">
        <f t="shared" si="138"/>
        <v>8889</v>
      </c>
      <c r="MCX1" s="26">
        <f t="shared" si="138"/>
        <v>8890</v>
      </c>
      <c r="MCY1" s="26">
        <f t="shared" si="138"/>
        <v>8891</v>
      </c>
      <c r="MCZ1" s="26">
        <f t="shared" si="138"/>
        <v>8892</v>
      </c>
      <c r="MDA1" s="26">
        <f t="shared" si="138"/>
        <v>8893</v>
      </c>
      <c r="MDB1" s="26">
        <f t="shared" si="138"/>
        <v>8894</v>
      </c>
      <c r="MDC1" s="26">
        <f t="shared" si="138"/>
        <v>8895</v>
      </c>
      <c r="MDD1" s="26">
        <f t="shared" si="138"/>
        <v>8896</v>
      </c>
      <c r="MDE1" s="26">
        <f t="shared" si="138"/>
        <v>8897</v>
      </c>
      <c r="MDF1" s="26">
        <f t="shared" si="138"/>
        <v>8898</v>
      </c>
      <c r="MDG1" s="26">
        <f t="shared" ref="MDG1:MFR1" si="139">MDF1+1</f>
        <v>8899</v>
      </c>
      <c r="MDH1" s="26">
        <f t="shared" si="139"/>
        <v>8900</v>
      </c>
      <c r="MDI1" s="26">
        <f t="shared" si="139"/>
        <v>8901</v>
      </c>
      <c r="MDJ1" s="26">
        <f t="shared" si="139"/>
        <v>8902</v>
      </c>
      <c r="MDK1" s="26">
        <f t="shared" si="139"/>
        <v>8903</v>
      </c>
      <c r="MDL1" s="26">
        <f t="shared" si="139"/>
        <v>8904</v>
      </c>
      <c r="MDM1" s="26">
        <f t="shared" si="139"/>
        <v>8905</v>
      </c>
      <c r="MDN1" s="26">
        <f t="shared" si="139"/>
        <v>8906</v>
      </c>
      <c r="MDO1" s="26">
        <f t="shared" si="139"/>
        <v>8907</v>
      </c>
      <c r="MDP1" s="26">
        <f t="shared" si="139"/>
        <v>8908</v>
      </c>
      <c r="MDQ1" s="26">
        <f t="shared" si="139"/>
        <v>8909</v>
      </c>
      <c r="MDR1" s="26">
        <f t="shared" si="139"/>
        <v>8910</v>
      </c>
      <c r="MDS1" s="26">
        <f t="shared" si="139"/>
        <v>8911</v>
      </c>
      <c r="MDT1" s="26">
        <f t="shared" si="139"/>
        <v>8912</v>
      </c>
      <c r="MDU1" s="26">
        <f t="shared" si="139"/>
        <v>8913</v>
      </c>
      <c r="MDV1" s="26">
        <f t="shared" si="139"/>
        <v>8914</v>
      </c>
      <c r="MDW1" s="26">
        <f t="shared" si="139"/>
        <v>8915</v>
      </c>
      <c r="MDX1" s="26">
        <f t="shared" si="139"/>
        <v>8916</v>
      </c>
      <c r="MDY1" s="26">
        <f t="shared" si="139"/>
        <v>8917</v>
      </c>
      <c r="MDZ1" s="26">
        <f t="shared" si="139"/>
        <v>8918</v>
      </c>
      <c r="MEA1" s="26">
        <f t="shared" si="139"/>
        <v>8919</v>
      </c>
      <c r="MEB1" s="26">
        <f t="shared" si="139"/>
        <v>8920</v>
      </c>
      <c r="MEC1" s="26">
        <f t="shared" si="139"/>
        <v>8921</v>
      </c>
      <c r="MED1" s="26">
        <f t="shared" si="139"/>
        <v>8922</v>
      </c>
      <c r="MEE1" s="26">
        <f t="shared" si="139"/>
        <v>8923</v>
      </c>
      <c r="MEF1" s="26">
        <f t="shared" si="139"/>
        <v>8924</v>
      </c>
      <c r="MEG1" s="26">
        <f t="shared" si="139"/>
        <v>8925</v>
      </c>
      <c r="MEH1" s="26">
        <f t="shared" si="139"/>
        <v>8926</v>
      </c>
      <c r="MEI1" s="26">
        <f t="shared" si="139"/>
        <v>8927</v>
      </c>
      <c r="MEJ1" s="26">
        <f t="shared" si="139"/>
        <v>8928</v>
      </c>
      <c r="MEK1" s="26">
        <f t="shared" si="139"/>
        <v>8929</v>
      </c>
      <c r="MEL1" s="26">
        <f t="shared" si="139"/>
        <v>8930</v>
      </c>
      <c r="MEM1" s="26">
        <f t="shared" si="139"/>
        <v>8931</v>
      </c>
      <c r="MEN1" s="26">
        <f t="shared" si="139"/>
        <v>8932</v>
      </c>
      <c r="MEO1" s="26">
        <f t="shared" si="139"/>
        <v>8933</v>
      </c>
      <c r="MEP1" s="26">
        <f t="shared" si="139"/>
        <v>8934</v>
      </c>
      <c r="MEQ1" s="26">
        <f t="shared" si="139"/>
        <v>8935</v>
      </c>
      <c r="MER1" s="26">
        <f t="shared" si="139"/>
        <v>8936</v>
      </c>
      <c r="MES1" s="26">
        <f t="shared" si="139"/>
        <v>8937</v>
      </c>
      <c r="MET1" s="26">
        <f t="shared" si="139"/>
        <v>8938</v>
      </c>
      <c r="MEU1" s="26">
        <f t="shared" si="139"/>
        <v>8939</v>
      </c>
      <c r="MEV1" s="26">
        <f t="shared" si="139"/>
        <v>8940</v>
      </c>
      <c r="MEW1" s="26">
        <f t="shared" si="139"/>
        <v>8941</v>
      </c>
      <c r="MEX1" s="26">
        <f t="shared" si="139"/>
        <v>8942</v>
      </c>
      <c r="MEY1" s="26">
        <f t="shared" si="139"/>
        <v>8943</v>
      </c>
      <c r="MEZ1" s="26">
        <f t="shared" si="139"/>
        <v>8944</v>
      </c>
      <c r="MFA1" s="26">
        <f t="shared" si="139"/>
        <v>8945</v>
      </c>
      <c r="MFB1" s="26">
        <f t="shared" si="139"/>
        <v>8946</v>
      </c>
      <c r="MFC1" s="26">
        <f t="shared" si="139"/>
        <v>8947</v>
      </c>
      <c r="MFD1" s="26">
        <f t="shared" si="139"/>
        <v>8948</v>
      </c>
      <c r="MFE1" s="26">
        <f t="shared" si="139"/>
        <v>8949</v>
      </c>
      <c r="MFF1" s="26">
        <f t="shared" si="139"/>
        <v>8950</v>
      </c>
      <c r="MFG1" s="26">
        <f t="shared" si="139"/>
        <v>8951</v>
      </c>
      <c r="MFH1" s="26">
        <f t="shared" si="139"/>
        <v>8952</v>
      </c>
      <c r="MFI1" s="26">
        <f t="shared" si="139"/>
        <v>8953</v>
      </c>
      <c r="MFJ1" s="26">
        <f t="shared" si="139"/>
        <v>8954</v>
      </c>
      <c r="MFK1" s="26">
        <f t="shared" si="139"/>
        <v>8955</v>
      </c>
      <c r="MFL1" s="26">
        <f t="shared" si="139"/>
        <v>8956</v>
      </c>
      <c r="MFM1" s="26">
        <f t="shared" si="139"/>
        <v>8957</v>
      </c>
      <c r="MFN1" s="26">
        <f t="shared" si="139"/>
        <v>8958</v>
      </c>
      <c r="MFO1" s="26">
        <f t="shared" si="139"/>
        <v>8959</v>
      </c>
      <c r="MFP1" s="26">
        <f t="shared" si="139"/>
        <v>8960</v>
      </c>
      <c r="MFQ1" s="26">
        <f t="shared" si="139"/>
        <v>8961</v>
      </c>
      <c r="MFR1" s="26">
        <f t="shared" si="139"/>
        <v>8962</v>
      </c>
      <c r="MFS1" s="26">
        <f t="shared" ref="MFS1:MID1" si="140">MFR1+1</f>
        <v>8963</v>
      </c>
      <c r="MFT1" s="26">
        <f t="shared" si="140"/>
        <v>8964</v>
      </c>
      <c r="MFU1" s="26">
        <f t="shared" si="140"/>
        <v>8965</v>
      </c>
      <c r="MFV1" s="26">
        <f t="shared" si="140"/>
        <v>8966</v>
      </c>
      <c r="MFW1" s="26">
        <f t="shared" si="140"/>
        <v>8967</v>
      </c>
      <c r="MFX1" s="26">
        <f t="shared" si="140"/>
        <v>8968</v>
      </c>
      <c r="MFY1" s="26">
        <f t="shared" si="140"/>
        <v>8969</v>
      </c>
      <c r="MFZ1" s="26">
        <f t="shared" si="140"/>
        <v>8970</v>
      </c>
      <c r="MGA1" s="26">
        <f t="shared" si="140"/>
        <v>8971</v>
      </c>
      <c r="MGB1" s="26">
        <f t="shared" si="140"/>
        <v>8972</v>
      </c>
      <c r="MGC1" s="26">
        <f t="shared" si="140"/>
        <v>8973</v>
      </c>
      <c r="MGD1" s="26">
        <f t="shared" si="140"/>
        <v>8974</v>
      </c>
      <c r="MGE1" s="26">
        <f t="shared" si="140"/>
        <v>8975</v>
      </c>
      <c r="MGF1" s="26">
        <f t="shared" si="140"/>
        <v>8976</v>
      </c>
      <c r="MGG1" s="26">
        <f t="shared" si="140"/>
        <v>8977</v>
      </c>
      <c r="MGH1" s="26">
        <f t="shared" si="140"/>
        <v>8978</v>
      </c>
      <c r="MGI1" s="26">
        <f t="shared" si="140"/>
        <v>8979</v>
      </c>
      <c r="MGJ1" s="26">
        <f t="shared" si="140"/>
        <v>8980</v>
      </c>
      <c r="MGK1" s="26">
        <f t="shared" si="140"/>
        <v>8981</v>
      </c>
      <c r="MGL1" s="26">
        <f t="shared" si="140"/>
        <v>8982</v>
      </c>
      <c r="MGM1" s="26">
        <f t="shared" si="140"/>
        <v>8983</v>
      </c>
      <c r="MGN1" s="26">
        <f t="shared" si="140"/>
        <v>8984</v>
      </c>
      <c r="MGO1" s="26">
        <f t="shared" si="140"/>
        <v>8985</v>
      </c>
      <c r="MGP1" s="26">
        <f t="shared" si="140"/>
        <v>8986</v>
      </c>
      <c r="MGQ1" s="26">
        <f t="shared" si="140"/>
        <v>8987</v>
      </c>
      <c r="MGR1" s="26">
        <f t="shared" si="140"/>
        <v>8988</v>
      </c>
      <c r="MGS1" s="26">
        <f t="shared" si="140"/>
        <v>8989</v>
      </c>
      <c r="MGT1" s="26">
        <f t="shared" si="140"/>
        <v>8990</v>
      </c>
      <c r="MGU1" s="26">
        <f t="shared" si="140"/>
        <v>8991</v>
      </c>
      <c r="MGV1" s="26">
        <f t="shared" si="140"/>
        <v>8992</v>
      </c>
      <c r="MGW1" s="26">
        <f t="shared" si="140"/>
        <v>8993</v>
      </c>
      <c r="MGX1" s="26">
        <f t="shared" si="140"/>
        <v>8994</v>
      </c>
      <c r="MGY1" s="26">
        <f t="shared" si="140"/>
        <v>8995</v>
      </c>
      <c r="MGZ1" s="26">
        <f t="shared" si="140"/>
        <v>8996</v>
      </c>
      <c r="MHA1" s="26">
        <f t="shared" si="140"/>
        <v>8997</v>
      </c>
      <c r="MHB1" s="26">
        <f t="shared" si="140"/>
        <v>8998</v>
      </c>
      <c r="MHC1" s="26">
        <f t="shared" si="140"/>
        <v>8999</v>
      </c>
      <c r="MHD1" s="26">
        <f t="shared" si="140"/>
        <v>9000</v>
      </c>
      <c r="MHE1" s="26">
        <f t="shared" si="140"/>
        <v>9001</v>
      </c>
      <c r="MHF1" s="26">
        <f t="shared" si="140"/>
        <v>9002</v>
      </c>
      <c r="MHG1" s="26">
        <f t="shared" si="140"/>
        <v>9003</v>
      </c>
      <c r="MHH1" s="26">
        <f t="shared" si="140"/>
        <v>9004</v>
      </c>
      <c r="MHI1" s="26">
        <f t="shared" si="140"/>
        <v>9005</v>
      </c>
      <c r="MHJ1" s="26">
        <f t="shared" si="140"/>
        <v>9006</v>
      </c>
      <c r="MHK1" s="26">
        <f t="shared" si="140"/>
        <v>9007</v>
      </c>
      <c r="MHL1" s="26">
        <f t="shared" si="140"/>
        <v>9008</v>
      </c>
      <c r="MHM1" s="26">
        <f t="shared" si="140"/>
        <v>9009</v>
      </c>
      <c r="MHN1" s="26">
        <f t="shared" si="140"/>
        <v>9010</v>
      </c>
      <c r="MHO1" s="26">
        <f t="shared" si="140"/>
        <v>9011</v>
      </c>
      <c r="MHP1" s="26">
        <f t="shared" si="140"/>
        <v>9012</v>
      </c>
      <c r="MHQ1" s="26">
        <f t="shared" si="140"/>
        <v>9013</v>
      </c>
      <c r="MHR1" s="26">
        <f t="shared" si="140"/>
        <v>9014</v>
      </c>
      <c r="MHS1" s="26">
        <f t="shared" si="140"/>
        <v>9015</v>
      </c>
      <c r="MHT1" s="26">
        <f t="shared" si="140"/>
        <v>9016</v>
      </c>
      <c r="MHU1" s="26">
        <f t="shared" si="140"/>
        <v>9017</v>
      </c>
      <c r="MHV1" s="26">
        <f t="shared" si="140"/>
        <v>9018</v>
      </c>
      <c r="MHW1" s="26">
        <f t="shared" si="140"/>
        <v>9019</v>
      </c>
      <c r="MHX1" s="26">
        <f t="shared" si="140"/>
        <v>9020</v>
      </c>
      <c r="MHY1" s="26">
        <f t="shared" si="140"/>
        <v>9021</v>
      </c>
      <c r="MHZ1" s="26">
        <f t="shared" si="140"/>
        <v>9022</v>
      </c>
      <c r="MIA1" s="26">
        <f t="shared" si="140"/>
        <v>9023</v>
      </c>
      <c r="MIB1" s="26">
        <f t="shared" si="140"/>
        <v>9024</v>
      </c>
      <c r="MIC1" s="26">
        <f t="shared" si="140"/>
        <v>9025</v>
      </c>
      <c r="MID1" s="26">
        <f t="shared" si="140"/>
        <v>9026</v>
      </c>
      <c r="MIE1" s="26">
        <f t="shared" ref="MIE1:MKP1" si="141">MID1+1</f>
        <v>9027</v>
      </c>
      <c r="MIF1" s="26">
        <f t="shared" si="141"/>
        <v>9028</v>
      </c>
      <c r="MIG1" s="26">
        <f t="shared" si="141"/>
        <v>9029</v>
      </c>
      <c r="MIH1" s="26">
        <f t="shared" si="141"/>
        <v>9030</v>
      </c>
      <c r="MII1" s="26">
        <f t="shared" si="141"/>
        <v>9031</v>
      </c>
      <c r="MIJ1" s="26">
        <f t="shared" si="141"/>
        <v>9032</v>
      </c>
      <c r="MIK1" s="26">
        <f t="shared" si="141"/>
        <v>9033</v>
      </c>
      <c r="MIL1" s="26">
        <f t="shared" si="141"/>
        <v>9034</v>
      </c>
      <c r="MIM1" s="26">
        <f t="shared" si="141"/>
        <v>9035</v>
      </c>
      <c r="MIN1" s="26">
        <f t="shared" si="141"/>
        <v>9036</v>
      </c>
      <c r="MIO1" s="26">
        <f t="shared" si="141"/>
        <v>9037</v>
      </c>
      <c r="MIP1" s="26">
        <f t="shared" si="141"/>
        <v>9038</v>
      </c>
      <c r="MIQ1" s="26">
        <f t="shared" si="141"/>
        <v>9039</v>
      </c>
      <c r="MIR1" s="26">
        <f t="shared" si="141"/>
        <v>9040</v>
      </c>
      <c r="MIS1" s="26">
        <f t="shared" si="141"/>
        <v>9041</v>
      </c>
      <c r="MIT1" s="26">
        <f t="shared" si="141"/>
        <v>9042</v>
      </c>
      <c r="MIU1" s="26">
        <f t="shared" si="141"/>
        <v>9043</v>
      </c>
      <c r="MIV1" s="26">
        <f t="shared" si="141"/>
        <v>9044</v>
      </c>
      <c r="MIW1" s="26">
        <f t="shared" si="141"/>
        <v>9045</v>
      </c>
      <c r="MIX1" s="26">
        <f t="shared" si="141"/>
        <v>9046</v>
      </c>
      <c r="MIY1" s="26">
        <f t="shared" si="141"/>
        <v>9047</v>
      </c>
      <c r="MIZ1" s="26">
        <f t="shared" si="141"/>
        <v>9048</v>
      </c>
      <c r="MJA1" s="26">
        <f t="shared" si="141"/>
        <v>9049</v>
      </c>
      <c r="MJB1" s="26">
        <f t="shared" si="141"/>
        <v>9050</v>
      </c>
      <c r="MJC1" s="26">
        <f t="shared" si="141"/>
        <v>9051</v>
      </c>
      <c r="MJD1" s="26">
        <f t="shared" si="141"/>
        <v>9052</v>
      </c>
      <c r="MJE1" s="26">
        <f t="shared" si="141"/>
        <v>9053</v>
      </c>
      <c r="MJF1" s="26">
        <f t="shared" si="141"/>
        <v>9054</v>
      </c>
      <c r="MJG1" s="26">
        <f t="shared" si="141"/>
        <v>9055</v>
      </c>
      <c r="MJH1" s="26">
        <f t="shared" si="141"/>
        <v>9056</v>
      </c>
      <c r="MJI1" s="26">
        <f t="shared" si="141"/>
        <v>9057</v>
      </c>
      <c r="MJJ1" s="26">
        <f t="shared" si="141"/>
        <v>9058</v>
      </c>
      <c r="MJK1" s="26">
        <f t="shared" si="141"/>
        <v>9059</v>
      </c>
      <c r="MJL1" s="26">
        <f t="shared" si="141"/>
        <v>9060</v>
      </c>
      <c r="MJM1" s="26">
        <f t="shared" si="141"/>
        <v>9061</v>
      </c>
      <c r="MJN1" s="26">
        <f t="shared" si="141"/>
        <v>9062</v>
      </c>
      <c r="MJO1" s="26">
        <f t="shared" si="141"/>
        <v>9063</v>
      </c>
      <c r="MJP1" s="26">
        <f t="shared" si="141"/>
        <v>9064</v>
      </c>
      <c r="MJQ1" s="26">
        <f t="shared" si="141"/>
        <v>9065</v>
      </c>
      <c r="MJR1" s="26">
        <f t="shared" si="141"/>
        <v>9066</v>
      </c>
      <c r="MJS1" s="26">
        <f t="shared" si="141"/>
        <v>9067</v>
      </c>
      <c r="MJT1" s="26">
        <f t="shared" si="141"/>
        <v>9068</v>
      </c>
      <c r="MJU1" s="26">
        <f t="shared" si="141"/>
        <v>9069</v>
      </c>
      <c r="MJV1" s="26">
        <f t="shared" si="141"/>
        <v>9070</v>
      </c>
      <c r="MJW1" s="26">
        <f t="shared" si="141"/>
        <v>9071</v>
      </c>
      <c r="MJX1" s="26">
        <f t="shared" si="141"/>
        <v>9072</v>
      </c>
      <c r="MJY1" s="26">
        <f t="shared" si="141"/>
        <v>9073</v>
      </c>
      <c r="MJZ1" s="26">
        <f t="shared" si="141"/>
        <v>9074</v>
      </c>
      <c r="MKA1" s="26">
        <f t="shared" si="141"/>
        <v>9075</v>
      </c>
      <c r="MKB1" s="26">
        <f t="shared" si="141"/>
        <v>9076</v>
      </c>
      <c r="MKC1" s="26">
        <f t="shared" si="141"/>
        <v>9077</v>
      </c>
      <c r="MKD1" s="26">
        <f t="shared" si="141"/>
        <v>9078</v>
      </c>
      <c r="MKE1" s="26">
        <f t="shared" si="141"/>
        <v>9079</v>
      </c>
      <c r="MKF1" s="26">
        <f t="shared" si="141"/>
        <v>9080</v>
      </c>
      <c r="MKG1" s="26">
        <f t="shared" si="141"/>
        <v>9081</v>
      </c>
      <c r="MKH1" s="26">
        <f t="shared" si="141"/>
        <v>9082</v>
      </c>
      <c r="MKI1" s="26">
        <f t="shared" si="141"/>
        <v>9083</v>
      </c>
      <c r="MKJ1" s="26">
        <f t="shared" si="141"/>
        <v>9084</v>
      </c>
      <c r="MKK1" s="26">
        <f t="shared" si="141"/>
        <v>9085</v>
      </c>
      <c r="MKL1" s="26">
        <f t="shared" si="141"/>
        <v>9086</v>
      </c>
      <c r="MKM1" s="26">
        <f t="shared" si="141"/>
        <v>9087</v>
      </c>
      <c r="MKN1" s="26">
        <f t="shared" si="141"/>
        <v>9088</v>
      </c>
      <c r="MKO1" s="26">
        <f t="shared" si="141"/>
        <v>9089</v>
      </c>
      <c r="MKP1" s="26">
        <f t="shared" si="141"/>
        <v>9090</v>
      </c>
      <c r="MKQ1" s="26">
        <f t="shared" ref="MKQ1:MNB1" si="142">MKP1+1</f>
        <v>9091</v>
      </c>
      <c r="MKR1" s="26">
        <f t="shared" si="142"/>
        <v>9092</v>
      </c>
      <c r="MKS1" s="26">
        <f t="shared" si="142"/>
        <v>9093</v>
      </c>
      <c r="MKT1" s="26">
        <f t="shared" si="142"/>
        <v>9094</v>
      </c>
      <c r="MKU1" s="26">
        <f t="shared" si="142"/>
        <v>9095</v>
      </c>
      <c r="MKV1" s="26">
        <f t="shared" si="142"/>
        <v>9096</v>
      </c>
      <c r="MKW1" s="26">
        <f t="shared" si="142"/>
        <v>9097</v>
      </c>
      <c r="MKX1" s="26">
        <f t="shared" si="142"/>
        <v>9098</v>
      </c>
      <c r="MKY1" s="26">
        <f t="shared" si="142"/>
        <v>9099</v>
      </c>
      <c r="MKZ1" s="26">
        <f t="shared" si="142"/>
        <v>9100</v>
      </c>
      <c r="MLA1" s="26">
        <f t="shared" si="142"/>
        <v>9101</v>
      </c>
      <c r="MLB1" s="26">
        <f t="shared" si="142"/>
        <v>9102</v>
      </c>
      <c r="MLC1" s="26">
        <f t="shared" si="142"/>
        <v>9103</v>
      </c>
      <c r="MLD1" s="26">
        <f t="shared" si="142"/>
        <v>9104</v>
      </c>
      <c r="MLE1" s="26">
        <f t="shared" si="142"/>
        <v>9105</v>
      </c>
      <c r="MLF1" s="26">
        <f t="shared" si="142"/>
        <v>9106</v>
      </c>
      <c r="MLG1" s="26">
        <f t="shared" si="142"/>
        <v>9107</v>
      </c>
      <c r="MLH1" s="26">
        <f t="shared" si="142"/>
        <v>9108</v>
      </c>
      <c r="MLI1" s="26">
        <f t="shared" si="142"/>
        <v>9109</v>
      </c>
      <c r="MLJ1" s="26">
        <f t="shared" si="142"/>
        <v>9110</v>
      </c>
      <c r="MLK1" s="26">
        <f t="shared" si="142"/>
        <v>9111</v>
      </c>
      <c r="MLL1" s="26">
        <f t="shared" si="142"/>
        <v>9112</v>
      </c>
      <c r="MLM1" s="26">
        <f t="shared" si="142"/>
        <v>9113</v>
      </c>
      <c r="MLN1" s="26">
        <f t="shared" si="142"/>
        <v>9114</v>
      </c>
      <c r="MLO1" s="26">
        <f t="shared" si="142"/>
        <v>9115</v>
      </c>
      <c r="MLP1" s="26">
        <f t="shared" si="142"/>
        <v>9116</v>
      </c>
      <c r="MLQ1" s="26">
        <f t="shared" si="142"/>
        <v>9117</v>
      </c>
      <c r="MLR1" s="26">
        <f t="shared" si="142"/>
        <v>9118</v>
      </c>
      <c r="MLS1" s="26">
        <f t="shared" si="142"/>
        <v>9119</v>
      </c>
      <c r="MLT1" s="26">
        <f t="shared" si="142"/>
        <v>9120</v>
      </c>
      <c r="MLU1" s="26">
        <f t="shared" si="142"/>
        <v>9121</v>
      </c>
      <c r="MLV1" s="26">
        <f t="shared" si="142"/>
        <v>9122</v>
      </c>
      <c r="MLW1" s="26">
        <f t="shared" si="142"/>
        <v>9123</v>
      </c>
      <c r="MLX1" s="26">
        <f t="shared" si="142"/>
        <v>9124</v>
      </c>
      <c r="MLY1" s="26">
        <f t="shared" si="142"/>
        <v>9125</v>
      </c>
      <c r="MLZ1" s="26">
        <f t="shared" si="142"/>
        <v>9126</v>
      </c>
      <c r="MMA1" s="26">
        <f t="shared" si="142"/>
        <v>9127</v>
      </c>
      <c r="MMB1" s="26">
        <f t="shared" si="142"/>
        <v>9128</v>
      </c>
      <c r="MMC1" s="26">
        <f t="shared" si="142"/>
        <v>9129</v>
      </c>
      <c r="MMD1" s="26">
        <f t="shared" si="142"/>
        <v>9130</v>
      </c>
      <c r="MME1" s="26">
        <f t="shared" si="142"/>
        <v>9131</v>
      </c>
      <c r="MMF1" s="26">
        <f t="shared" si="142"/>
        <v>9132</v>
      </c>
      <c r="MMG1" s="26">
        <f t="shared" si="142"/>
        <v>9133</v>
      </c>
      <c r="MMH1" s="26">
        <f t="shared" si="142"/>
        <v>9134</v>
      </c>
      <c r="MMI1" s="26">
        <f t="shared" si="142"/>
        <v>9135</v>
      </c>
      <c r="MMJ1" s="26">
        <f t="shared" si="142"/>
        <v>9136</v>
      </c>
      <c r="MMK1" s="26">
        <f t="shared" si="142"/>
        <v>9137</v>
      </c>
      <c r="MML1" s="26">
        <f t="shared" si="142"/>
        <v>9138</v>
      </c>
      <c r="MMM1" s="26">
        <f t="shared" si="142"/>
        <v>9139</v>
      </c>
      <c r="MMN1" s="26">
        <f t="shared" si="142"/>
        <v>9140</v>
      </c>
      <c r="MMO1" s="26">
        <f t="shared" si="142"/>
        <v>9141</v>
      </c>
      <c r="MMP1" s="26">
        <f t="shared" si="142"/>
        <v>9142</v>
      </c>
      <c r="MMQ1" s="26">
        <f t="shared" si="142"/>
        <v>9143</v>
      </c>
      <c r="MMR1" s="26">
        <f t="shared" si="142"/>
        <v>9144</v>
      </c>
      <c r="MMS1" s="26">
        <f t="shared" si="142"/>
        <v>9145</v>
      </c>
      <c r="MMT1" s="26">
        <f t="shared" si="142"/>
        <v>9146</v>
      </c>
      <c r="MMU1" s="26">
        <f t="shared" si="142"/>
        <v>9147</v>
      </c>
      <c r="MMV1" s="26">
        <f t="shared" si="142"/>
        <v>9148</v>
      </c>
      <c r="MMW1" s="26">
        <f t="shared" si="142"/>
        <v>9149</v>
      </c>
      <c r="MMX1" s="26">
        <f t="shared" si="142"/>
        <v>9150</v>
      </c>
      <c r="MMY1" s="26">
        <f t="shared" si="142"/>
        <v>9151</v>
      </c>
      <c r="MMZ1" s="26">
        <f t="shared" si="142"/>
        <v>9152</v>
      </c>
      <c r="MNA1" s="26">
        <f t="shared" si="142"/>
        <v>9153</v>
      </c>
      <c r="MNB1" s="26">
        <f t="shared" si="142"/>
        <v>9154</v>
      </c>
      <c r="MNC1" s="26">
        <f t="shared" ref="MNC1:MPN1" si="143">MNB1+1</f>
        <v>9155</v>
      </c>
      <c r="MND1" s="26">
        <f t="shared" si="143"/>
        <v>9156</v>
      </c>
      <c r="MNE1" s="26">
        <f t="shared" si="143"/>
        <v>9157</v>
      </c>
      <c r="MNF1" s="26">
        <f t="shared" si="143"/>
        <v>9158</v>
      </c>
      <c r="MNG1" s="26">
        <f t="shared" si="143"/>
        <v>9159</v>
      </c>
      <c r="MNH1" s="26">
        <f t="shared" si="143"/>
        <v>9160</v>
      </c>
      <c r="MNI1" s="26">
        <f t="shared" si="143"/>
        <v>9161</v>
      </c>
      <c r="MNJ1" s="26">
        <f t="shared" si="143"/>
        <v>9162</v>
      </c>
      <c r="MNK1" s="26">
        <f t="shared" si="143"/>
        <v>9163</v>
      </c>
      <c r="MNL1" s="26">
        <f t="shared" si="143"/>
        <v>9164</v>
      </c>
      <c r="MNM1" s="26">
        <f t="shared" si="143"/>
        <v>9165</v>
      </c>
      <c r="MNN1" s="26">
        <f t="shared" si="143"/>
        <v>9166</v>
      </c>
      <c r="MNO1" s="26">
        <f t="shared" si="143"/>
        <v>9167</v>
      </c>
      <c r="MNP1" s="26">
        <f t="shared" si="143"/>
        <v>9168</v>
      </c>
      <c r="MNQ1" s="26">
        <f t="shared" si="143"/>
        <v>9169</v>
      </c>
      <c r="MNR1" s="26">
        <f t="shared" si="143"/>
        <v>9170</v>
      </c>
      <c r="MNS1" s="26">
        <f t="shared" si="143"/>
        <v>9171</v>
      </c>
      <c r="MNT1" s="26">
        <f t="shared" si="143"/>
        <v>9172</v>
      </c>
      <c r="MNU1" s="26">
        <f t="shared" si="143"/>
        <v>9173</v>
      </c>
      <c r="MNV1" s="26">
        <f t="shared" si="143"/>
        <v>9174</v>
      </c>
      <c r="MNW1" s="26">
        <f t="shared" si="143"/>
        <v>9175</v>
      </c>
      <c r="MNX1" s="26">
        <f t="shared" si="143"/>
        <v>9176</v>
      </c>
      <c r="MNY1" s="26">
        <f t="shared" si="143"/>
        <v>9177</v>
      </c>
      <c r="MNZ1" s="26">
        <f t="shared" si="143"/>
        <v>9178</v>
      </c>
      <c r="MOA1" s="26">
        <f t="shared" si="143"/>
        <v>9179</v>
      </c>
      <c r="MOB1" s="26">
        <f t="shared" si="143"/>
        <v>9180</v>
      </c>
      <c r="MOC1" s="26">
        <f t="shared" si="143"/>
        <v>9181</v>
      </c>
      <c r="MOD1" s="26">
        <f t="shared" si="143"/>
        <v>9182</v>
      </c>
      <c r="MOE1" s="26">
        <f t="shared" si="143"/>
        <v>9183</v>
      </c>
      <c r="MOF1" s="26">
        <f t="shared" si="143"/>
        <v>9184</v>
      </c>
      <c r="MOG1" s="26">
        <f t="shared" si="143"/>
        <v>9185</v>
      </c>
      <c r="MOH1" s="26">
        <f t="shared" si="143"/>
        <v>9186</v>
      </c>
      <c r="MOI1" s="26">
        <f t="shared" si="143"/>
        <v>9187</v>
      </c>
      <c r="MOJ1" s="26">
        <f t="shared" si="143"/>
        <v>9188</v>
      </c>
      <c r="MOK1" s="26">
        <f t="shared" si="143"/>
        <v>9189</v>
      </c>
      <c r="MOL1" s="26">
        <f t="shared" si="143"/>
        <v>9190</v>
      </c>
      <c r="MOM1" s="26">
        <f t="shared" si="143"/>
        <v>9191</v>
      </c>
      <c r="MON1" s="26">
        <f t="shared" si="143"/>
        <v>9192</v>
      </c>
      <c r="MOO1" s="26">
        <f t="shared" si="143"/>
        <v>9193</v>
      </c>
      <c r="MOP1" s="26">
        <f t="shared" si="143"/>
        <v>9194</v>
      </c>
      <c r="MOQ1" s="26">
        <f t="shared" si="143"/>
        <v>9195</v>
      </c>
      <c r="MOR1" s="26">
        <f t="shared" si="143"/>
        <v>9196</v>
      </c>
      <c r="MOS1" s="26">
        <f t="shared" si="143"/>
        <v>9197</v>
      </c>
      <c r="MOT1" s="26">
        <f t="shared" si="143"/>
        <v>9198</v>
      </c>
      <c r="MOU1" s="26">
        <f t="shared" si="143"/>
        <v>9199</v>
      </c>
      <c r="MOV1" s="26">
        <f t="shared" si="143"/>
        <v>9200</v>
      </c>
      <c r="MOW1" s="26">
        <f t="shared" si="143"/>
        <v>9201</v>
      </c>
      <c r="MOX1" s="26">
        <f t="shared" si="143"/>
        <v>9202</v>
      </c>
      <c r="MOY1" s="26">
        <f t="shared" si="143"/>
        <v>9203</v>
      </c>
      <c r="MOZ1" s="26">
        <f t="shared" si="143"/>
        <v>9204</v>
      </c>
      <c r="MPA1" s="26">
        <f t="shared" si="143"/>
        <v>9205</v>
      </c>
      <c r="MPB1" s="26">
        <f t="shared" si="143"/>
        <v>9206</v>
      </c>
      <c r="MPC1" s="26">
        <f t="shared" si="143"/>
        <v>9207</v>
      </c>
      <c r="MPD1" s="26">
        <f t="shared" si="143"/>
        <v>9208</v>
      </c>
      <c r="MPE1" s="26">
        <f t="shared" si="143"/>
        <v>9209</v>
      </c>
      <c r="MPF1" s="26">
        <f t="shared" si="143"/>
        <v>9210</v>
      </c>
      <c r="MPG1" s="26">
        <f t="shared" si="143"/>
        <v>9211</v>
      </c>
      <c r="MPH1" s="26">
        <f t="shared" si="143"/>
        <v>9212</v>
      </c>
      <c r="MPI1" s="26">
        <f t="shared" si="143"/>
        <v>9213</v>
      </c>
      <c r="MPJ1" s="26">
        <f t="shared" si="143"/>
        <v>9214</v>
      </c>
      <c r="MPK1" s="26">
        <f t="shared" si="143"/>
        <v>9215</v>
      </c>
      <c r="MPL1" s="26">
        <f t="shared" si="143"/>
        <v>9216</v>
      </c>
      <c r="MPM1" s="26">
        <f t="shared" si="143"/>
        <v>9217</v>
      </c>
      <c r="MPN1" s="26">
        <f t="shared" si="143"/>
        <v>9218</v>
      </c>
      <c r="MPO1" s="26">
        <f t="shared" ref="MPO1:MRZ1" si="144">MPN1+1</f>
        <v>9219</v>
      </c>
      <c r="MPP1" s="26">
        <f t="shared" si="144"/>
        <v>9220</v>
      </c>
      <c r="MPQ1" s="26">
        <f t="shared" si="144"/>
        <v>9221</v>
      </c>
      <c r="MPR1" s="26">
        <f t="shared" si="144"/>
        <v>9222</v>
      </c>
      <c r="MPS1" s="26">
        <f t="shared" si="144"/>
        <v>9223</v>
      </c>
      <c r="MPT1" s="26">
        <f t="shared" si="144"/>
        <v>9224</v>
      </c>
      <c r="MPU1" s="26">
        <f t="shared" si="144"/>
        <v>9225</v>
      </c>
      <c r="MPV1" s="26">
        <f t="shared" si="144"/>
        <v>9226</v>
      </c>
      <c r="MPW1" s="26">
        <f t="shared" si="144"/>
        <v>9227</v>
      </c>
      <c r="MPX1" s="26">
        <f t="shared" si="144"/>
        <v>9228</v>
      </c>
      <c r="MPY1" s="26">
        <f t="shared" si="144"/>
        <v>9229</v>
      </c>
      <c r="MPZ1" s="26">
        <f t="shared" si="144"/>
        <v>9230</v>
      </c>
      <c r="MQA1" s="26">
        <f t="shared" si="144"/>
        <v>9231</v>
      </c>
      <c r="MQB1" s="26">
        <f t="shared" si="144"/>
        <v>9232</v>
      </c>
      <c r="MQC1" s="26">
        <f t="shared" si="144"/>
        <v>9233</v>
      </c>
      <c r="MQD1" s="26">
        <f t="shared" si="144"/>
        <v>9234</v>
      </c>
      <c r="MQE1" s="26">
        <f t="shared" si="144"/>
        <v>9235</v>
      </c>
      <c r="MQF1" s="26">
        <f t="shared" si="144"/>
        <v>9236</v>
      </c>
      <c r="MQG1" s="26">
        <f t="shared" si="144"/>
        <v>9237</v>
      </c>
      <c r="MQH1" s="26">
        <f t="shared" si="144"/>
        <v>9238</v>
      </c>
      <c r="MQI1" s="26">
        <f t="shared" si="144"/>
        <v>9239</v>
      </c>
      <c r="MQJ1" s="26">
        <f t="shared" si="144"/>
        <v>9240</v>
      </c>
      <c r="MQK1" s="26">
        <f t="shared" si="144"/>
        <v>9241</v>
      </c>
      <c r="MQL1" s="26">
        <f t="shared" si="144"/>
        <v>9242</v>
      </c>
      <c r="MQM1" s="26">
        <f t="shared" si="144"/>
        <v>9243</v>
      </c>
      <c r="MQN1" s="26">
        <f t="shared" si="144"/>
        <v>9244</v>
      </c>
      <c r="MQO1" s="26">
        <f t="shared" si="144"/>
        <v>9245</v>
      </c>
      <c r="MQP1" s="26">
        <f t="shared" si="144"/>
        <v>9246</v>
      </c>
      <c r="MQQ1" s="26">
        <f t="shared" si="144"/>
        <v>9247</v>
      </c>
      <c r="MQR1" s="26">
        <f t="shared" si="144"/>
        <v>9248</v>
      </c>
      <c r="MQS1" s="26">
        <f t="shared" si="144"/>
        <v>9249</v>
      </c>
      <c r="MQT1" s="26">
        <f t="shared" si="144"/>
        <v>9250</v>
      </c>
      <c r="MQU1" s="26">
        <f t="shared" si="144"/>
        <v>9251</v>
      </c>
      <c r="MQV1" s="26">
        <f t="shared" si="144"/>
        <v>9252</v>
      </c>
      <c r="MQW1" s="26">
        <f t="shared" si="144"/>
        <v>9253</v>
      </c>
      <c r="MQX1" s="26">
        <f t="shared" si="144"/>
        <v>9254</v>
      </c>
      <c r="MQY1" s="26">
        <f t="shared" si="144"/>
        <v>9255</v>
      </c>
      <c r="MQZ1" s="26">
        <f t="shared" si="144"/>
        <v>9256</v>
      </c>
      <c r="MRA1" s="26">
        <f t="shared" si="144"/>
        <v>9257</v>
      </c>
      <c r="MRB1" s="26">
        <f t="shared" si="144"/>
        <v>9258</v>
      </c>
      <c r="MRC1" s="26">
        <f t="shared" si="144"/>
        <v>9259</v>
      </c>
      <c r="MRD1" s="26">
        <f t="shared" si="144"/>
        <v>9260</v>
      </c>
      <c r="MRE1" s="26">
        <f t="shared" si="144"/>
        <v>9261</v>
      </c>
      <c r="MRF1" s="26">
        <f t="shared" si="144"/>
        <v>9262</v>
      </c>
      <c r="MRG1" s="26">
        <f t="shared" si="144"/>
        <v>9263</v>
      </c>
      <c r="MRH1" s="26">
        <f t="shared" si="144"/>
        <v>9264</v>
      </c>
      <c r="MRI1" s="26">
        <f t="shared" si="144"/>
        <v>9265</v>
      </c>
      <c r="MRJ1" s="26">
        <f t="shared" si="144"/>
        <v>9266</v>
      </c>
      <c r="MRK1" s="26">
        <f t="shared" si="144"/>
        <v>9267</v>
      </c>
      <c r="MRL1" s="26">
        <f t="shared" si="144"/>
        <v>9268</v>
      </c>
      <c r="MRM1" s="26">
        <f t="shared" si="144"/>
        <v>9269</v>
      </c>
      <c r="MRN1" s="26">
        <f t="shared" si="144"/>
        <v>9270</v>
      </c>
      <c r="MRO1" s="26">
        <f t="shared" si="144"/>
        <v>9271</v>
      </c>
      <c r="MRP1" s="26">
        <f t="shared" si="144"/>
        <v>9272</v>
      </c>
      <c r="MRQ1" s="26">
        <f t="shared" si="144"/>
        <v>9273</v>
      </c>
      <c r="MRR1" s="26">
        <f t="shared" si="144"/>
        <v>9274</v>
      </c>
      <c r="MRS1" s="26">
        <f t="shared" si="144"/>
        <v>9275</v>
      </c>
      <c r="MRT1" s="26">
        <f t="shared" si="144"/>
        <v>9276</v>
      </c>
      <c r="MRU1" s="26">
        <f t="shared" si="144"/>
        <v>9277</v>
      </c>
      <c r="MRV1" s="26">
        <f t="shared" si="144"/>
        <v>9278</v>
      </c>
      <c r="MRW1" s="26">
        <f t="shared" si="144"/>
        <v>9279</v>
      </c>
      <c r="MRX1" s="26">
        <f t="shared" si="144"/>
        <v>9280</v>
      </c>
      <c r="MRY1" s="26">
        <f t="shared" si="144"/>
        <v>9281</v>
      </c>
      <c r="MRZ1" s="26">
        <f t="shared" si="144"/>
        <v>9282</v>
      </c>
      <c r="MSA1" s="26">
        <f t="shared" ref="MSA1:MUL1" si="145">MRZ1+1</f>
        <v>9283</v>
      </c>
      <c r="MSB1" s="26">
        <f t="shared" si="145"/>
        <v>9284</v>
      </c>
      <c r="MSC1" s="26">
        <f t="shared" si="145"/>
        <v>9285</v>
      </c>
      <c r="MSD1" s="26">
        <f t="shared" si="145"/>
        <v>9286</v>
      </c>
      <c r="MSE1" s="26">
        <f t="shared" si="145"/>
        <v>9287</v>
      </c>
      <c r="MSF1" s="26">
        <f t="shared" si="145"/>
        <v>9288</v>
      </c>
      <c r="MSG1" s="26">
        <f t="shared" si="145"/>
        <v>9289</v>
      </c>
      <c r="MSH1" s="26">
        <f t="shared" si="145"/>
        <v>9290</v>
      </c>
      <c r="MSI1" s="26">
        <f t="shared" si="145"/>
        <v>9291</v>
      </c>
      <c r="MSJ1" s="26">
        <f t="shared" si="145"/>
        <v>9292</v>
      </c>
      <c r="MSK1" s="26">
        <f t="shared" si="145"/>
        <v>9293</v>
      </c>
      <c r="MSL1" s="26">
        <f t="shared" si="145"/>
        <v>9294</v>
      </c>
      <c r="MSM1" s="26">
        <f t="shared" si="145"/>
        <v>9295</v>
      </c>
      <c r="MSN1" s="26">
        <f t="shared" si="145"/>
        <v>9296</v>
      </c>
      <c r="MSO1" s="26">
        <f t="shared" si="145"/>
        <v>9297</v>
      </c>
      <c r="MSP1" s="26">
        <f t="shared" si="145"/>
        <v>9298</v>
      </c>
      <c r="MSQ1" s="26">
        <f t="shared" si="145"/>
        <v>9299</v>
      </c>
      <c r="MSR1" s="26">
        <f t="shared" si="145"/>
        <v>9300</v>
      </c>
      <c r="MSS1" s="26">
        <f t="shared" si="145"/>
        <v>9301</v>
      </c>
      <c r="MST1" s="26">
        <f t="shared" si="145"/>
        <v>9302</v>
      </c>
      <c r="MSU1" s="26">
        <f t="shared" si="145"/>
        <v>9303</v>
      </c>
      <c r="MSV1" s="26">
        <f t="shared" si="145"/>
        <v>9304</v>
      </c>
      <c r="MSW1" s="26">
        <f t="shared" si="145"/>
        <v>9305</v>
      </c>
      <c r="MSX1" s="26">
        <f t="shared" si="145"/>
        <v>9306</v>
      </c>
      <c r="MSY1" s="26">
        <f t="shared" si="145"/>
        <v>9307</v>
      </c>
      <c r="MSZ1" s="26">
        <f t="shared" si="145"/>
        <v>9308</v>
      </c>
      <c r="MTA1" s="26">
        <f t="shared" si="145"/>
        <v>9309</v>
      </c>
      <c r="MTB1" s="26">
        <f t="shared" si="145"/>
        <v>9310</v>
      </c>
      <c r="MTC1" s="26">
        <f t="shared" si="145"/>
        <v>9311</v>
      </c>
      <c r="MTD1" s="26">
        <f t="shared" si="145"/>
        <v>9312</v>
      </c>
      <c r="MTE1" s="26">
        <f t="shared" si="145"/>
        <v>9313</v>
      </c>
      <c r="MTF1" s="26">
        <f t="shared" si="145"/>
        <v>9314</v>
      </c>
      <c r="MTG1" s="26">
        <f t="shared" si="145"/>
        <v>9315</v>
      </c>
      <c r="MTH1" s="26">
        <f t="shared" si="145"/>
        <v>9316</v>
      </c>
      <c r="MTI1" s="26">
        <f t="shared" si="145"/>
        <v>9317</v>
      </c>
      <c r="MTJ1" s="26">
        <f t="shared" si="145"/>
        <v>9318</v>
      </c>
      <c r="MTK1" s="26">
        <f t="shared" si="145"/>
        <v>9319</v>
      </c>
      <c r="MTL1" s="26">
        <f t="shared" si="145"/>
        <v>9320</v>
      </c>
      <c r="MTM1" s="26">
        <f t="shared" si="145"/>
        <v>9321</v>
      </c>
      <c r="MTN1" s="26">
        <f t="shared" si="145"/>
        <v>9322</v>
      </c>
      <c r="MTO1" s="26">
        <f t="shared" si="145"/>
        <v>9323</v>
      </c>
      <c r="MTP1" s="26">
        <f t="shared" si="145"/>
        <v>9324</v>
      </c>
      <c r="MTQ1" s="26">
        <f t="shared" si="145"/>
        <v>9325</v>
      </c>
      <c r="MTR1" s="26">
        <f t="shared" si="145"/>
        <v>9326</v>
      </c>
      <c r="MTS1" s="26">
        <f t="shared" si="145"/>
        <v>9327</v>
      </c>
      <c r="MTT1" s="26">
        <f t="shared" si="145"/>
        <v>9328</v>
      </c>
      <c r="MTU1" s="26">
        <f t="shared" si="145"/>
        <v>9329</v>
      </c>
      <c r="MTV1" s="26">
        <f t="shared" si="145"/>
        <v>9330</v>
      </c>
      <c r="MTW1" s="26">
        <f t="shared" si="145"/>
        <v>9331</v>
      </c>
      <c r="MTX1" s="26">
        <f t="shared" si="145"/>
        <v>9332</v>
      </c>
      <c r="MTY1" s="26">
        <f t="shared" si="145"/>
        <v>9333</v>
      </c>
      <c r="MTZ1" s="26">
        <f t="shared" si="145"/>
        <v>9334</v>
      </c>
      <c r="MUA1" s="26">
        <f t="shared" si="145"/>
        <v>9335</v>
      </c>
      <c r="MUB1" s="26">
        <f t="shared" si="145"/>
        <v>9336</v>
      </c>
      <c r="MUC1" s="26">
        <f t="shared" si="145"/>
        <v>9337</v>
      </c>
      <c r="MUD1" s="26">
        <f t="shared" si="145"/>
        <v>9338</v>
      </c>
      <c r="MUE1" s="26">
        <f t="shared" si="145"/>
        <v>9339</v>
      </c>
      <c r="MUF1" s="26">
        <f t="shared" si="145"/>
        <v>9340</v>
      </c>
      <c r="MUG1" s="26">
        <f t="shared" si="145"/>
        <v>9341</v>
      </c>
      <c r="MUH1" s="26">
        <f t="shared" si="145"/>
        <v>9342</v>
      </c>
      <c r="MUI1" s="26">
        <f t="shared" si="145"/>
        <v>9343</v>
      </c>
      <c r="MUJ1" s="26">
        <f t="shared" si="145"/>
        <v>9344</v>
      </c>
      <c r="MUK1" s="26">
        <f t="shared" si="145"/>
        <v>9345</v>
      </c>
      <c r="MUL1" s="26">
        <f t="shared" si="145"/>
        <v>9346</v>
      </c>
      <c r="MUM1" s="26">
        <f t="shared" ref="MUM1:MWX1" si="146">MUL1+1</f>
        <v>9347</v>
      </c>
      <c r="MUN1" s="26">
        <f t="shared" si="146"/>
        <v>9348</v>
      </c>
      <c r="MUO1" s="26">
        <f t="shared" si="146"/>
        <v>9349</v>
      </c>
      <c r="MUP1" s="26">
        <f t="shared" si="146"/>
        <v>9350</v>
      </c>
      <c r="MUQ1" s="26">
        <f t="shared" si="146"/>
        <v>9351</v>
      </c>
      <c r="MUR1" s="26">
        <f t="shared" si="146"/>
        <v>9352</v>
      </c>
      <c r="MUS1" s="26">
        <f t="shared" si="146"/>
        <v>9353</v>
      </c>
      <c r="MUT1" s="26">
        <f t="shared" si="146"/>
        <v>9354</v>
      </c>
      <c r="MUU1" s="26">
        <f t="shared" si="146"/>
        <v>9355</v>
      </c>
      <c r="MUV1" s="26">
        <f t="shared" si="146"/>
        <v>9356</v>
      </c>
      <c r="MUW1" s="26">
        <f t="shared" si="146"/>
        <v>9357</v>
      </c>
      <c r="MUX1" s="26">
        <f t="shared" si="146"/>
        <v>9358</v>
      </c>
      <c r="MUY1" s="26">
        <f t="shared" si="146"/>
        <v>9359</v>
      </c>
      <c r="MUZ1" s="26">
        <f t="shared" si="146"/>
        <v>9360</v>
      </c>
      <c r="MVA1" s="26">
        <f t="shared" si="146"/>
        <v>9361</v>
      </c>
      <c r="MVB1" s="26">
        <f t="shared" si="146"/>
        <v>9362</v>
      </c>
      <c r="MVC1" s="26">
        <f t="shared" si="146"/>
        <v>9363</v>
      </c>
      <c r="MVD1" s="26">
        <f t="shared" si="146"/>
        <v>9364</v>
      </c>
      <c r="MVE1" s="26">
        <f t="shared" si="146"/>
        <v>9365</v>
      </c>
      <c r="MVF1" s="26">
        <f t="shared" si="146"/>
        <v>9366</v>
      </c>
      <c r="MVG1" s="26">
        <f t="shared" si="146"/>
        <v>9367</v>
      </c>
      <c r="MVH1" s="26">
        <f t="shared" si="146"/>
        <v>9368</v>
      </c>
      <c r="MVI1" s="26">
        <f t="shared" si="146"/>
        <v>9369</v>
      </c>
      <c r="MVJ1" s="26">
        <f t="shared" si="146"/>
        <v>9370</v>
      </c>
      <c r="MVK1" s="26">
        <f t="shared" si="146"/>
        <v>9371</v>
      </c>
      <c r="MVL1" s="26">
        <f t="shared" si="146"/>
        <v>9372</v>
      </c>
      <c r="MVM1" s="26">
        <f t="shared" si="146"/>
        <v>9373</v>
      </c>
      <c r="MVN1" s="26">
        <f t="shared" si="146"/>
        <v>9374</v>
      </c>
      <c r="MVO1" s="26">
        <f t="shared" si="146"/>
        <v>9375</v>
      </c>
      <c r="MVP1" s="26">
        <f t="shared" si="146"/>
        <v>9376</v>
      </c>
      <c r="MVQ1" s="26">
        <f t="shared" si="146"/>
        <v>9377</v>
      </c>
      <c r="MVR1" s="26">
        <f t="shared" si="146"/>
        <v>9378</v>
      </c>
      <c r="MVS1" s="26">
        <f t="shared" si="146"/>
        <v>9379</v>
      </c>
      <c r="MVT1" s="26">
        <f t="shared" si="146"/>
        <v>9380</v>
      </c>
      <c r="MVU1" s="26">
        <f t="shared" si="146"/>
        <v>9381</v>
      </c>
      <c r="MVV1" s="26">
        <f t="shared" si="146"/>
        <v>9382</v>
      </c>
      <c r="MVW1" s="26">
        <f t="shared" si="146"/>
        <v>9383</v>
      </c>
      <c r="MVX1" s="26">
        <f t="shared" si="146"/>
        <v>9384</v>
      </c>
      <c r="MVY1" s="26">
        <f t="shared" si="146"/>
        <v>9385</v>
      </c>
      <c r="MVZ1" s="26">
        <f t="shared" si="146"/>
        <v>9386</v>
      </c>
      <c r="MWA1" s="26">
        <f t="shared" si="146"/>
        <v>9387</v>
      </c>
      <c r="MWB1" s="26">
        <f t="shared" si="146"/>
        <v>9388</v>
      </c>
      <c r="MWC1" s="26">
        <f t="shared" si="146"/>
        <v>9389</v>
      </c>
      <c r="MWD1" s="26">
        <f t="shared" si="146"/>
        <v>9390</v>
      </c>
      <c r="MWE1" s="26">
        <f t="shared" si="146"/>
        <v>9391</v>
      </c>
      <c r="MWF1" s="26">
        <f t="shared" si="146"/>
        <v>9392</v>
      </c>
      <c r="MWG1" s="26">
        <f t="shared" si="146"/>
        <v>9393</v>
      </c>
      <c r="MWH1" s="26">
        <f t="shared" si="146"/>
        <v>9394</v>
      </c>
      <c r="MWI1" s="26">
        <f t="shared" si="146"/>
        <v>9395</v>
      </c>
      <c r="MWJ1" s="26">
        <f t="shared" si="146"/>
        <v>9396</v>
      </c>
      <c r="MWK1" s="26">
        <f t="shared" si="146"/>
        <v>9397</v>
      </c>
      <c r="MWL1" s="26">
        <f t="shared" si="146"/>
        <v>9398</v>
      </c>
      <c r="MWM1" s="26">
        <f t="shared" si="146"/>
        <v>9399</v>
      </c>
      <c r="MWN1" s="26">
        <f t="shared" si="146"/>
        <v>9400</v>
      </c>
      <c r="MWO1" s="26">
        <f t="shared" si="146"/>
        <v>9401</v>
      </c>
      <c r="MWP1" s="26">
        <f t="shared" si="146"/>
        <v>9402</v>
      </c>
      <c r="MWQ1" s="26">
        <f t="shared" si="146"/>
        <v>9403</v>
      </c>
      <c r="MWR1" s="26">
        <f t="shared" si="146"/>
        <v>9404</v>
      </c>
      <c r="MWS1" s="26">
        <f t="shared" si="146"/>
        <v>9405</v>
      </c>
      <c r="MWT1" s="26">
        <f t="shared" si="146"/>
        <v>9406</v>
      </c>
      <c r="MWU1" s="26">
        <f t="shared" si="146"/>
        <v>9407</v>
      </c>
      <c r="MWV1" s="26">
        <f t="shared" si="146"/>
        <v>9408</v>
      </c>
      <c r="MWW1" s="26">
        <f t="shared" si="146"/>
        <v>9409</v>
      </c>
      <c r="MWX1" s="26">
        <f t="shared" si="146"/>
        <v>9410</v>
      </c>
      <c r="MWY1" s="26">
        <f t="shared" ref="MWY1:MZJ1" si="147">MWX1+1</f>
        <v>9411</v>
      </c>
      <c r="MWZ1" s="26">
        <f t="shared" si="147"/>
        <v>9412</v>
      </c>
      <c r="MXA1" s="26">
        <f t="shared" si="147"/>
        <v>9413</v>
      </c>
      <c r="MXB1" s="26">
        <f t="shared" si="147"/>
        <v>9414</v>
      </c>
      <c r="MXC1" s="26">
        <f t="shared" si="147"/>
        <v>9415</v>
      </c>
      <c r="MXD1" s="26">
        <f t="shared" si="147"/>
        <v>9416</v>
      </c>
      <c r="MXE1" s="26">
        <f t="shared" si="147"/>
        <v>9417</v>
      </c>
      <c r="MXF1" s="26">
        <f t="shared" si="147"/>
        <v>9418</v>
      </c>
      <c r="MXG1" s="26">
        <f t="shared" si="147"/>
        <v>9419</v>
      </c>
      <c r="MXH1" s="26">
        <f t="shared" si="147"/>
        <v>9420</v>
      </c>
      <c r="MXI1" s="26">
        <f t="shared" si="147"/>
        <v>9421</v>
      </c>
      <c r="MXJ1" s="26">
        <f t="shared" si="147"/>
        <v>9422</v>
      </c>
      <c r="MXK1" s="26">
        <f t="shared" si="147"/>
        <v>9423</v>
      </c>
      <c r="MXL1" s="26">
        <f t="shared" si="147"/>
        <v>9424</v>
      </c>
      <c r="MXM1" s="26">
        <f t="shared" si="147"/>
        <v>9425</v>
      </c>
      <c r="MXN1" s="26">
        <f t="shared" si="147"/>
        <v>9426</v>
      </c>
      <c r="MXO1" s="26">
        <f t="shared" si="147"/>
        <v>9427</v>
      </c>
      <c r="MXP1" s="26">
        <f t="shared" si="147"/>
        <v>9428</v>
      </c>
      <c r="MXQ1" s="26">
        <f t="shared" si="147"/>
        <v>9429</v>
      </c>
      <c r="MXR1" s="26">
        <f t="shared" si="147"/>
        <v>9430</v>
      </c>
      <c r="MXS1" s="26">
        <f t="shared" si="147"/>
        <v>9431</v>
      </c>
      <c r="MXT1" s="26">
        <f t="shared" si="147"/>
        <v>9432</v>
      </c>
      <c r="MXU1" s="26">
        <f t="shared" si="147"/>
        <v>9433</v>
      </c>
      <c r="MXV1" s="26">
        <f t="shared" si="147"/>
        <v>9434</v>
      </c>
      <c r="MXW1" s="26">
        <f t="shared" si="147"/>
        <v>9435</v>
      </c>
      <c r="MXX1" s="26">
        <f t="shared" si="147"/>
        <v>9436</v>
      </c>
      <c r="MXY1" s="26">
        <f t="shared" si="147"/>
        <v>9437</v>
      </c>
      <c r="MXZ1" s="26">
        <f t="shared" si="147"/>
        <v>9438</v>
      </c>
      <c r="MYA1" s="26">
        <f t="shared" si="147"/>
        <v>9439</v>
      </c>
      <c r="MYB1" s="26">
        <f t="shared" si="147"/>
        <v>9440</v>
      </c>
      <c r="MYC1" s="26">
        <f t="shared" si="147"/>
        <v>9441</v>
      </c>
      <c r="MYD1" s="26">
        <f t="shared" si="147"/>
        <v>9442</v>
      </c>
      <c r="MYE1" s="26">
        <f t="shared" si="147"/>
        <v>9443</v>
      </c>
      <c r="MYF1" s="26">
        <f t="shared" si="147"/>
        <v>9444</v>
      </c>
      <c r="MYG1" s="26">
        <f t="shared" si="147"/>
        <v>9445</v>
      </c>
      <c r="MYH1" s="26">
        <f t="shared" si="147"/>
        <v>9446</v>
      </c>
      <c r="MYI1" s="26">
        <f t="shared" si="147"/>
        <v>9447</v>
      </c>
      <c r="MYJ1" s="26">
        <f t="shared" si="147"/>
        <v>9448</v>
      </c>
      <c r="MYK1" s="26">
        <f t="shared" si="147"/>
        <v>9449</v>
      </c>
      <c r="MYL1" s="26">
        <f t="shared" si="147"/>
        <v>9450</v>
      </c>
      <c r="MYM1" s="26">
        <f t="shared" si="147"/>
        <v>9451</v>
      </c>
      <c r="MYN1" s="26">
        <f t="shared" si="147"/>
        <v>9452</v>
      </c>
      <c r="MYO1" s="26">
        <f t="shared" si="147"/>
        <v>9453</v>
      </c>
      <c r="MYP1" s="26">
        <f t="shared" si="147"/>
        <v>9454</v>
      </c>
      <c r="MYQ1" s="26">
        <f t="shared" si="147"/>
        <v>9455</v>
      </c>
      <c r="MYR1" s="26">
        <f t="shared" si="147"/>
        <v>9456</v>
      </c>
      <c r="MYS1" s="26">
        <f t="shared" si="147"/>
        <v>9457</v>
      </c>
      <c r="MYT1" s="26">
        <f t="shared" si="147"/>
        <v>9458</v>
      </c>
      <c r="MYU1" s="26">
        <f t="shared" si="147"/>
        <v>9459</v>
      </c>
      <c r="MYV1" s="26">
        <f t="shared" si="147"/>
        <v>9460</v>
      </c>
      <c r="MYW1" s="26">
        <f t="shared" si="147"/>
        <v>9461</v>
      </c>
      <c r="MYX1" s="26">
        <f t="shared" si="147"/>
        <v>9462</v>
      </c>
      <c r="MYY1" s="26">
        <f t="shared" si="147"/>
        <v>9463</v>
      </c>
      <c r="MYZ1" s="26">
        <f t="shared" si="147"/>
        <v>9464</v>
      </c>
      <c r="MZA1" s="26">
        <f t="shared" si="147"/>
        <v>9465</v>
      </c>
      <c r="MZB1" s="26">
        <f t="shared" si="147"/>
        <v>9466</v>
      </c>
      <c r="MZC1" s="26">
        <f t="shared" si="147"/>
        <v>9467</v>
      </c>
      <c r="MZD1" s="26">
        <f t="shared" si="147"/>
        <v>9468</v>
      </c>
      <c r="MZE1" s="26">
        <f t="shared" si="147"/>
        <v>9469</v>
      </c>
      <c r="MZF1" s="26">
        <f t="shared" si="147"/>
        <v>9470</v>
      </c>
      <c r="MZG1" s="26">
        <f t="shared" si="147"/>
        <v>9471</v>
      </c>
      <c r="MZH1" s="26">
        <f t="shared" si="147"/>
        <v>9472</v>
      </c>
      <c r="MZI1" s="26">
        <f t="shared" si="147"/>
        <v>9473</v>
      </c>
      <c r="MZJ1" s="26">
        <f t="shared" si="147"/>
        <v>9474</v>
      </c>
      <c r="MZK1" s="26">
        <f t="shared" ref="MZK1:NBV1" si="148">MZJ1+1</f>
        <v>9475</v>
      </c>
      <c r="MZL1" s="26">
        <f t="shared" si="148"/>
        <v>9476</v>
      </c>
      <c r="MZM1" s="26">
        <f t="shared" si="148"/>
        <v>9477</v>
      </c>
      <c r="MZN1" s="26">
        <f t="shared" si="148"/>
        <v>9478</v>
      </c>
      <c r="MZO1" s="26">
        <f t="shared" si="148"/>
        <v>9479</v>
      </c>
      <c r="MZP1" s="26">
        <f t="shared" si="148"/>
        <v>9480</v>
      </c>
      <c r="MZQ1" s="26">
        <f t="shared" si="148"/>
        <v>9481</v>
      </c>
      <c r="MZR1" s="26">
        <f t="shared" si="148"/>
        <v>9482</v>
      </c>
      <c r="MZS1" s="26">
        <f t="shared" si="148"/>
        <v>9483</v>
      </c>
      <c r="MZT1" s="26">
        <f t="shared" si="148"/>
        <v>9484</v>
      </c>
      <c r="MZU1" s="26">
        <f t="shared" si="148"/>
        <v>9485</v>
      </c>
      <c r="MZV1" s="26">
        <f t="shared" si="148"/>
        <v>9486</v>
      </c>
      <c r="MZW1" s="26">
        <f t="shared" si="148"/>
        <v>9487</v>
      </c>
      <c r="MZX1" s="26">
        <f t="shared" si="148"/>
        <v>9488</v>
      </c>
      <c r="MZY1" s="26">
        <f t="shared" si="148"/>
        <v>9489</v>
      </c>
      <c r="MZZ1" s="26">
        <f t="shared" si="148"/>
        <v>9490</v>
      </c>
      <c r="NAA1" s="26">
        <f t="shared" si="148"/>
        <v>9491</v>
      </c>
      <c r="NAB1" s="26">
        <f t="shared" si="148"/>
        <v>9492</v>
      </c>
      <c r="NAC1" s="26">
        <f t="shared" si="148"/>
        <v>9493</v>
      </c>
      <c r="NAD1" s="26">
        <f t="shared" si="148"/>
        <v>9494</v>
      </c>
      <c r="NAE1" s="26">
        <f t="shared" si="148"/>
        <v>9495</v>
      </c>
      <c r="NAF1" s="26">
        <f t="shared" si="148"/>
        <v>9496</v>
      </c>
      <c r="NAG1" s="26">
        <f t="shared" si="148"/>
        <v>9497</v>
      </c>
      <c r="NAH1" s="26">
        <f t="shared" si="148"/>
        <v>9498</v>
      </c>
      <c r="NAI1" s="26">
        <f t="shared" si="148"/>
        <v>9499</v>
      </c>
      <c r="NAJ1" s="26">
        <f t="shared" si="148"/>
        <v>9500</v>
      </c>
      <c r="NAK1" s="26">
        <f t="shared" si="148"/>
        <v>9501</v>
      </c>
      <c r="NAL1" s="26">
        <f t="shared" si="148"/>
        <v>9502</v>
      </c>
      <c r="NAM1" s="26">
        <f t="shared" si="148"/>
        <v>9503</v>
      </c>
      <c r="NAN1" s="26">
        <f t="shared" si="148"/>
        <v>9504</v>
      </c>
      <c r="NAO1" s="26">
        <f t="shared" si="148"/>
        <v>9505</v>
      </c>
      <c r="NAP1" s="26">
        <f t="shared" si="148"/>
        <v>9506</v>
      </c>
      <c r="NAQ1" s="26">
        <f t="shared" si="148"/>
        <v>9507</v>
      </c>
      <c r="NAR1" s="26">
        <f t="shared" si="148"/>
        <v>9508</v>
      </c>
      <c r="NAS1" s="26">
        <f t="shared" si="148"/>
        <v>9509</v>
      </c>
      <c r="NAT1" s="26">
        <f t="shared" si="148"/>
        <v>9510</v>
      </c>
      <c r="NAU1" s="26">
        <f t="shared" si="148"/>
        <v>9511</v>
      </c>
      <c r="NAV1" s="26">
        <f t="shared" si="148"/>
        <v>9512</v>
      </c>
      <c r="NAW1" s="26">
        <f t="shared" si="148"/>
        <v>9513</v>
      </c>
      <c r="NAX1" s="26">
        <f t="shared" si="148"/>
        <v>9514</v>
      </c>
      <c r="NAY1" s="26">
        <f t="shared" si="148"/>
        <v>9515</v>
      </c>
      <c r="NAZ1" s="26">
        <f t="shared" si="148"/>
        <v>9516</v>
      </c>
      <c r="NBA1" s="26">
        <f t="shared" si="148"/>
        <v>9517</v>
      </c>
      <c r="NBB1" s="26">
        <f t="shared" si="148"/>
        <v>9518</v>
      </c>
      <c r="NBC1" s="26">
        <f t="shared" si="148"/>
        <v>9519</v>
      </c>
      <c r="NBD1" s="26">
        <f t="shared" si="148"/>
        <v>9520</v>
      </c>
      <c r="NBE1" s="26">
        <f t="shared" si="148"/>
        <v>9521</v>
      </c>
      <c r="NBF1" s="26">
        <f t="shared" si="148"/>
        <v>9522</v>
      </c>
      <c r="NBG1" s="26">
        <f t="shared" si="148"/>
        <v>9523</v>
      </c>
      <c r="NBH1" s="26">
        <f t="shared" si="148"/>
        <v>9524</v>
      </c>
      <c r="NBI1" s="26">
        <f t="shared" si="148"/>
        <v>9525</v>
      </c>
      <c r="NBJ1" s="26">
        <f t="shared" si="148"/>
        <v>9526</v>
      </c>
      <c r="NBK1" s="26">
        <f t="shared" si="148"/>
        <v>9527</v>
      </c>
      <c r="NBL1" s="26">
        <f t="shared" si="148"/>
        <v>9528</v>
      </c>
      <c r="NBM1" s="26">
        <f t="shared" si="148"/>
        <v>9529</v>
      </c>
      <c r="NBN1" s="26">
        <f t="shared" si="148"/>
        <v>9530</v>
      </c>
      <c r="NBO1" s="26">
        <f t="shared" si="148"/>
        <v>9531</v>
      </c>
      <c r="NBP1" s="26">
        <f t="shared" si="148"/>
        <v>9532</v>
      </c>
      <c r="NBQ1" s="26">
        <f t="shared" si="148"/>
        <v>9533</v>
      </c>
      <c r="NBR1" s="26">
        <f t="shared" si="148"/>
        <v>9534</v>
      </c>
      <c r="NBS1" s="26">
        <f t="shared" si="148"/>
        <v>9535</v>
      </c>
      <c r="NBT1" s="26">
        <f t="shared" si="148"/>
        <v>9536</v>
      </c>
      <c r="NBU1" s="26">
        <f t="shared" si="148"/>
        <v>9537</v>
      </c>
      <c r="NBV1" s="26">
        <f t="shared" si="148"/>
        <v>9538</v>
      </c>
      <c r="NBW1" s="26">
        <f t="shared" ref="NBW1:NEH1" si="149">NBV1+1</f>
        <v>9539</v>
      </c>
      <c r="NBX1" s="26">
        <f t="shared" si="149"/>
        <v>9540</v>
      </c>
      <c r="NBY1" s="26">
        <f t="shared" si="149"/>
        <v>9541</v>
      </c>
      <c r="NBZ1" s="26">
        <f t="shared" si="149"/>
        <v>9542</v>
      </c>
      <c r="NCA1" s="26">
        <f t="shared" si="149"/>
        <v>9543</v>
      </c>
      <c r="NCB1" s="26">
        <f t="shared" si="149"/>
        <v>9544</v>
      </c>
      <c r="NCC1" s="26">
        <f t="shared" si="149"/>
        <v>9545</v>
      </c>
      <c r="NCD1" s="26">
        <f t="shared" si="149"/>
        <v>9546</v>
      </c>
      <c r="NCE1" s="26">
        <f t="shared" si="149"/>
        <v>9547</v>
      </c>
      <c r="NCF1" s="26">
        <f t="shared" si="149"/>
        <v>9548</v>
      </c>
      <c r="NCG1" s="26">
        <f t="shared" si="149"/>
        <v>9549</v>
      </c>
      <c r="NCH1" s="26">
        <f t="shared" si="149"/>
        <v>9550</v>
      </c>
      <c r="NCI1" s="26">
        <f t="shared" si="149"/>
        <v>9551</v>
      </c>
      <c r="NCJ1" s="26">
        <f t="shared" si="149"/>
        <v>9552</v>
      </c>
      <c r="NCK1" s="26">
        <f t="shared" si="149"/>
        <v>9553</v>
      </c>
      <c r="NCL1" s="26">
        <f t="shared" si="149"/>
        <v>9554</v>
      </c>
      <c r="NCM1" s="26">
        <f t="shared" si="149"/>
        <v>9555</v>
      </c>
      <c r="NCN1" s="26">
        <f t="shared" si="149"/>
        <v>9556</v>
      </c>
      <c r="NCO1" s="26">
        <f t="shared" si="149"/>
        <v>9557</v>
      </c>
      <c r="NCP1" s="26">
        <f t="shared" si="149"/>
        <v>9558</v>
      </c>
      <c r="NCQ1" s="26">
        <f t="shared" si="149"/>
        <v>9559</v>
      </c>
      <c r="NCR1" s="26">
        <f t="shared" si="149"/>
        <v>9560</v>
      </c>
      <c r="NCS1" s="26">
        <f t="shared" si="149"/>
        <v>9561</v>
      </c>
      <c r="NCT1" s="26">
        <f t="shared" si="149"/>
        <v>9562</v>
      </c>
      <c r="NCU1" s="26">
        <f t="shared" si="149"/>
        <v>9563</v>
      </c>
      <c r="NCV1" s="26">
        <f t="shared" si="149"/>
        <v>9564</v>
      </c>
      <c r="NCW1" s="26">
        <f t="shared" si="149"/>
        <v>9565</v>
      </c>
      <c r="NCX1" s="26">
        <f t="shared" si="149"/>
        <v>9566</v>
      </c>
      <c r="NCY1" s="26">
        <f t="shared" si="149"/>
        <v>9567</v>
      </c>
      <c r="NCZ1" s="26">
        <f t="shared" si="149"/>
        <v>9568</v>
      </c>
      <c r="NDA1" s="26">
        <f t="shared" si="149"/>
        <v>9569</v>
      </c>
      <c r="NDB1" s="26">
        <f t="shared" si="149"/>
        <v>9570</v>
      </c>
      <c r="NDC1" s="26">
        <f t="shared" si="149"/>
        <v>9571</v>
      </c>
      <c r="NDD1" s="26">
        <f t="shared" si="149"/>
        <v>9572</v>
      </c>
      <c r="NDE1" s="26">
        <f t="shared" si="149"/>
        <v>9573</v>
      </c>
      <c r="NDF1" s="26">
        <f t="shared" si="149"/>
        <v>9574</v>
      </c>
      <c r="NDG1" s="26">
        <f t="shared" si="149"/>
        <v>9575</v>
      </c>
      <c r="NDH1" s="26">
        <f t="shared" si="149"/>
        <v>9576</v>
      </c>
      <c r="NDI1" s="26">
        <f t="shared" si="149"/>
        <v>9577</v>
      </c>
      <c r="NDJ1" s="26">
        <f t="shared" si="149"/>
        <v>9578</v>
      </c>
      <c r="NDK1" s="26">
        <f t="shared" si="149"/>
        <v>9579</v>
      </c>
      <c r="NDL1" s="26">
        <f t="shared" si="149"/>
        <v>9580</v>
      </c>
      <c r="NDM1" s="26">
        <f t="shared" si="149"/>
        <v>9581</v>
      </c>
      <c r="NDN1" s="26">
        <f t="shared" si="149"/>
        <v>9582</v>
      </c>
      <c r="NDO1" s="26">
        <f t="shared" si="149"/>
        <v>9583</v>
      </c>
      <c r="NDP1" s="26">
        <f t="shared" si="149"/>
        <v>9584</v>
      </c>
      <c r="NDQ1" s="26">
        <f t="shared" si="149"/>
        <v>9585</v>
      </c>
      <c r="NDR1" s="26">
        <f t="shared" si="149"/>
        <v>9586</v>
      </c>
      <c r="NDS1" s="26">
        <f t="shared" si="149"/>
        <v>9587</v>
      </c>
      <c r="NDT1" s="26">
        <f t="shared" si="149"/>
        <v>9588</v>
      </c>
      <c r="NDU1" s="26">
        <f t="shared" si="149"/>
        <v>9589</v>
      </c>
      <c r="NDV1" s="26">
        <f t="shared" si="149"/>
        <v>9590</v>
      </c>
      <c r="NDW1" s="26">
        <f t="shared" si="149"/>
        <v>9591</v>
      </c>
      <c r="NDX1" s="26">
        <f t="shared" si="149"/>
        <v>9592</v>
      </c>
      <c r="NDY1" s="26">
        <f t="shared" si="149"/>
        <v>9593</v>
      </c>
      <c r="NDZ1" s="26">
        <f t="shared" si="149"/>
        <v>9594</v>
      </c>
      <c r="NEA1" s="26">
        <f t="shared" si="149"/>
        <v>9595</v>
      </c>
      <c r="NEB1" s="26">
        <f t="shared" si="149"/>
        <v>9596</v>
      </c>
      <c r="NEC1" s="26">
        <f t="shared" si="149"/>
        <v>9597</v>
      </c>
      <c r="NED1" s="26">
        <f t="shared" si="149"/>
        <v>9598</v>
      </c>
      <c r="NEE1" s="26">
        <f t="shared" si="149"/>
        <v>9599</v>
      </c>
      <c r="NEF1" s="26">
        <f t="shared" si="149"/>
        <v>9600</v>
      </c>
      <c r="NEG1" s="26">
        <f t="shared" si="149"/>
        <v>9601</v>
      </c>
      <c r="NEH1" s="26">
        <f t="shared" si="149"/>
        <v>9602</v>
      </c>
      <c r="NEI1" s="26">
        <f t="shared" ref="NEI1:NGT1" si="150">NEH1+1</f>
        <v>9603</v>
      </c>
      <c r="NEJ1" s="26">
        <f t="shared" si="150"/>
        <v>9604</v>
      </c>
      <c r="NEK1" s="26">
        <f t="shared" si="150"/>
        <v>9605</v>
      </c>
      <c r="NEL1" s="26">
        <f t="shared" si="150"/>
        <v>9606</v>
      </c>
      <c r="NEM1" s="26">
        <f t="shared" si="150"/>
        <v>9607</v>
      </c>
      <c r="NEN1" s="26">
        <f t="shared" si="150"/>
        <v>9608</v>
      </c>
      <c r="NEO1" s="26">
        <f t="shared" si="150"/>
        <v>9609</v>
      </c>
      <c r="NEP1" s="26">
        <f t="shared" si="150"/>
        <v>9610</v>
      </c>
      <c r="NEQ1" s="26">
        <f t="shared" si="150"/>
        <v>9611</v>
      </c>
      <c r="NER1" s="26">
        <f t="shared" si="150"/>
        <v>9612</v>
      </c>
      <c r="NES1" s="26">
        <f t="shared" si="150"/>
        <v>9613</v>
      </c>
      <c r="NET1" s="26">
        <f t="shared" si="150"/>
        <v>9614</v>
      </c>
      <c r="NEU1" s="26">
        <f t="shared" si="150"/>
        <v>9615</v>
      </c>
      <c r="NEV1" s="26">
        <f t="shared" si="150"/>
        <v>9616</v>
      </c>
      <c r="NEW1" s="26">
        <f t="shared" si="150"/>
        <v>9617</v>
      </c>
      <c r="NEX1" s="26">
        <f t="shared" si="150"/>
        <v>9618</v>
      </c>
      <c r="NEY1" s="26">
        <f t="shared" si="150"/>
        <v>9619</v>
      </c>
      <c r="NEZ1" s="26">
        <f t="shared" si="150"/>
        <v>9620</v>
      </c>
      <c r="NFA1" s="26">
        <f t="shared" si="150"/>
        <v>9621</v>
      </c>
      <c r="NFB1" s="26">
        <f t="shared" si="150"/>
        <v>9622</v>
      </c>
      <c r="NFC1" s="26">
        <f t="shared" si="150"/>
        <v>9623</v>
      </c>
      <c r="NFD1" s="26">
        <f t="shared" si="150"/>
        <v>9624</v>
      </c>
      <c r="NFE1" s="26">
        <f t="shared" si="150"/>
        <v>9625</v>
      </c>
      <c r="NFF1" s="26">
        <f t="shared" si="150"/>
        <v>9626</v>
      </c>
      <c r="NFG1" s="26">
        <f t="shared" si="150"/>
        <v>9627</v>
      </c>
      <c r="NFH1" s="26">
        <f t="shared" si="150"/>
        <v>9628</v>
      </c>
      <c r="NFI1" s="26">
        <f t="shared" si="150"/>
        <v>9629</v>
      </c>
      <c r="NFJ1" s="26">
        <f t="shared" si="150"/>
        <v>9630</v>
      </c>
      <c r="NFK1" s="26">
        <f t="shared" si="150"/>
        <v>9631</v>
      </c>
      <c r="NFL1" s="26">
        <f t="shared" si="150"/>
        <v>9632</v>
      </c>
      <c r="NFM1" s="26">
        <f t="shared" si="150"/>
        <v>9633</v>
      </c>
      <c r="NFN1" s="26">
        <f t="shared" si="150"/>
        <v>9634</v>
      </c>
      <c r="NFO1" s="26">
        <f t="shared" si="150"/>
        <v>9635</v>
      </c>
      <c r="NFP1" s="26">
        <f t="shared" si="150"/>
        <v>9636</v>
      </c>
      <c r="NFQ1" s="26">
        <f t="shared" si="150"/>
        <v>9637</v>
      </c>
      <c r="NFR1" s="26">
        <f t="shared" si="150"/>
        <v>9638</v>
      </c>
      <c r="NFS1" s="26">
        <f t="shared" si="150"/>
        <v>9639</v>
      </c>
      <c r="NFT1" s="26">
        <f t="shared" si="150"/>
        <v>9640</v>
      </c>
      <c r="NFU1" s="26">
        <f t="shared" si="150"/>
        <v>9641</v>
      </c>
      <c r="NFV1" s="26">
        <f t="shared" si="150"/>
        <v>9642</v>
      </c>
      <c r="NFW1" s="26">
        <f t="shared" si="150"/>
        <v>9643</v>
      </c>
      <c r="NFX1" s="26">
        <f t="shared" si="150"/>
        <v>9644</v>
      </c>
      <c r="NFY1" s="26">
        <f t="shared" si="150"/>
        <v>9645</v>
      </c>
      <c r="NFZ1" s="26">
        <f t="shared" si="150"/>
        <v>9646</v>
      </c>
      <c r="NGA1" s="26">
        <f t="shared" si="150"/>
        <v>9647</v>
      </c>
      <c r="NGB1" s="26">
        <f t="shared" si="150"/>
        <v>9648</v>
      </c>
      <c r="NGC1" s="26">
        <f t="shared" si="150"/>
        <v>9649</v>
      </c>
      <c r="NGD1" s="26">
        <f t="shared" si="150"/>
        <v>9650</v>
      </c>
      <c r="NGE1" s="26">
        <f t="shared" si="150"/>
        <v>9651</v>
      </c>
      <c r="NGF1" s="26">
        <f t="shared" si="150"/>
        <v>9652</v>
      </c>
      <c r="NGG1" s="26">
        <f t="shared" si="150"/>
        <v>9653</v>
      </c>
      <c r="NGH1" s="26">
        <f t="shared" si="150"/>
        <v>9654</v>
      </c>
      <c r="NGI1" s="26">
        <f t="shared" si="150"/>
        <v>9655</v>
      </c>
      <c r="NGJ1" s="26">
        <f t="shared" si="150"/>
        <v>9656</v>
      </c>
      <c r="NGK1" s="26">
        <f t="shared" si="150"/>
        <v>9657</v>
      </c>
      <c r="NGL1" s="26">
        <f t="shared" si="150"/>
        <v>9658</v>
      </c>
      <c r="NGM1" s="26">
        <f t="shared" si="150"/>
        <v>9659</v>
      </c>
      <c r="NGN1" s="26">
        <f t="shared" si="150"/>
        <v>9660</v>
      </c>
      <c r="NGO1" s="26">
        <f t="shared" si="150"/>
        <v>9661</v>
      </c>
      <c r="NGP1" s="26">
        <f t="shared" si="150"/>
        <v>9662</v>
      </c>
      <c r="NGQ1" s="26">
        <f t="shared" si="150"/>
        <v>9663</v>
      </c>
      <c r="NGR1" s="26">
        <f t="shared" si="150"/>
        <v>9664</v>
      </c>
      <c r="NGS1" s="26">
        <f t="shared" si="150"/>
        <v>9665</v>
      </c>
      <c r="NGT1" s="26">
        <f t="shared" si="150"/>
        <v>9666</v>
      </c>
      <c r="NGU1" s="26">
        <f t="shared" ref="NGU1:NJF1" si="151">NGT1+1</f>
        <v>9667</v>
      </c>
      <c r="NGV1" s="26">
        <f t="shared" si="151"/>
        <v>9668</v>
      </c>
      <c r="NGW1" s="26">
        <f t="shared" si="151"/>
        <v>9669</v>
      </c>
      <c r="NGX1" s="26">
        <f t="shared" si="151"/>
        <v>9670</v>
      </c>
      <c r="NGY1" s="26">
        <f t="shared" si="151"/>
        <v>9671</v>
      </c>
      <c r="NGZ1" s="26">
        <f t="shared" si="151"/>
        <v>9672</v>
      </c>
      <c r="NHA1" s="26">
        <f t="shared" si="151"/>
        <v>9673</v>
      </c>
      <c r="NHB1" s="26">
        <f t="shared" si="151"/>
        <v>9674</v>
      </c>
      <c r="NHC1" s="26">
        <f t="shared" si="151"/>
        <v>9675</v>
      </c>
      <c r="NHD1" s="26">
        <f t="shared" si="151"/>
        <v>9676</v>
      </c>
      <c r="NHE1" s="26">
        <f t="shared" si="151"/>
        <v>9677</v>
      </c>
      <c r="NHF1" s="26">
        <f t="shared" si="151"/>
        <v>9678</v>
      </c>
      <c r="NHG1" s="26">
        <f t="shared" si="151"/>
        <v>9679</v>
      </c>
      <c r="NHH1" s="26">
        <f t="shared" si="151"/>
        <v>9680</v>
      </c>
      <c r="NHI1" s="26">
        <f t="shared" si="151"/>
        <v>9681</v>
      </c>
      <c r="NHJ1" s="26">
        <f t="shared" si="151"/>
        <v>9682</v>
      </c>
      <c r="NHK1" s="26">
        <f t="shared" si="151"/>
        <v>9683</v>
      </c>
      <c r="NHL1" s="26">
        <f t="shared" si="151"/>
        <v>9684</v>
      </c>
      <c r="NHM1" s="26">
        <f t="shared" si="151"/>
        <v>9685</v>
      </c>
      <c r="NHN1" s="26">
        <f t="shared" si="151"/>
        <v>9686</v>
      </c>
      <c r="NHO1" s="26">
        <f t="shared" si="151"/>
        <v>9687</v>
      </c>
      <c r="NHP1" s="26">
        <f t="shared" si="151"/>
        <v>9688</v>
      </c>
      <c r="NHQ1" s="26">
        <f t="shared" si="151"/>
        <v>9689</v>
      </c>
      <c r="NHR1" s="26">
        <f t="shared" si="151"/>
        <v>9690</v>
      </c>
      <c r="NHS1" s="26">
        <f t="shared" si="151"/>
        <v>9691</v>
      </c>
      <c r="NHT1" s="26">
        <f t="shared" si="151"/>
        <v>9692</v>
      </c>
      <c r="NHU1" s="26">
        <f t="shared" si="151"/>
        <v>9693</v>
      </c>
      <c r="NHV1" s="26">
        <f t="shared" si="151"/>
        <v>9694</v>
      </c>
      <c r="NHW1" s="26">
        <f t="shared" si="151"/>
        <v>9695</v>
      </c>
      <c r="NHX1" s="26">
        <f t="shared" si="151"/>
        <v>9696</v>
      </c>
      <c r="NHY1" s="26">
        <f t="shared" si="151"/>
        <v>9697</v>
      </c>
      <c r="NHZ1" s="26">
        <f t="shared" si="151"/>
        <v>9698</v>
      </c>
      <c r="NIA1" s="26">
        <f t="shared" si="151"/>
        <v>9699</v>
      </c>
      <c r="NIB1" s="26">
        <f t="shared" si="151"/>
        <v>9700</v>
      </c>
      <c r="NIC1" s="26">
        <f t="shared" si="151"/>
        <v>9701</v>
      </c>
      <c r="NID1" s="26">
        <f t="shared" si="151"/>
        <v>9702</v>
      </c>
      <c r="NIE1" s="26">
        <f t="shared" si="151"/>
        <v>9703</v>
      </c>
      <c r="NIF1" s="26">
        <f t="shared" si="151"/>
        <v>9704</v>
      </c>
      <c r="NIG1" s="26">
        <f t="shared" si="151"/>
        <v>9705</v>
      </c>
      <c r="NIH1" s="26">
        <f t="shared" si="151"/>
        <v>9706</v>
      </c>
      <c r="NII1" s="26">
        <f t="shared" si="151"/>
        <v>9707</v>
      </c>
      <c r="NIJ1" s="26">
        <f t="shared" si="151"/>
        <v>9708</v>
      </c>
      <c r="NIK1" s="26">
        <f t="shared" si="151"/>
        <v>9709</v>
      </c>
      <c r="NIL1" s="26">
        <f t="shared" si="151"/>
        <v>9710</v>
      </c>
      <c r="NIM1" s="26">
        <f t="shared" si="151"/>
        <v>9711</v>
      </c>
      <c r="NIN1" s="26">
        <f t="shared" si="151"/>
        <v>9712</v>
      </c>
      <c r="NIO1" s="26">
        <f t="shared" si="151"/>
        <v>9713</v>
      </c>
      <c r="NIP1" s="26">
        <f t="shared" si="151"/>
        <v>9714</v>
      </c>
      <c r="NIQ1" s="26">
        <f t="shared" si="151"/>
        <v>9715</v>
      </c>
      <c r="NIR1" s="26">
        <f t="shared" si="151"/>
        <v>9716</v>
      </c>
      <c r="NIS1" s="26">
        <f t="shared" si="151"/>
        <v>9717</v>
      </c>
      <c r="NIT1" s="26">
        <f t="shared" si="151"/>
        <v>9718</v>
      </c>
      <c r="NIU1" s="26">
        <f t="shared" si="151"/>
        <v>9719</v>
      </c>
      <c r="NIV1" s="26">
        <f t="shared" si="151"/>
        <v>9720</v>
      </c>
      <c r="NIW1" s="26">
        <f t="shared" si="151"/>
        <v>9721</v>
      </c>
      <c r="NIX1" s="26">
        <f t="shared" si="151"/>
        <v>9722</v>
      </c>
      <c r="NIY1" s="26">
        <f t="shared" si="151"/>
        <v>9723</v>
      </c>
      <c r="NIZ1" s="26">
        <f t="shared" si="151"/>
        <v>9724</v>
      </c>
      <c r="NJA1" s="26">
        <f t="shared" si="151"/>
        <v>9725</v>
      </c>
      <c r="NJB1" s="26">
        <f t="shared" si="151"/>
        <v>9726</v>
      </c>
      <c r="NJC1" s="26">
        <f t="shared" si="151"/>
        <v>9727</v>
      </c>
      <c r="NJD1" s="26">
        <f t="shared" si="151"/>
        <v>9728</v>
      </c>
      <c r="NJE1" s="26">
        <f t="shared" si="151"/>
        <v>9729</v>
      </c>
      <c r="NJF1" s="26">
        <f t="shared" si="151"/>
        <v>9730</v>
      </c>
      <c r="NJG1" s="26">
        <f t="shared" ref="NJG1:NLR1" si="152">NJF1+1</f>
        <v>9731</v>
      </c>
      <c r="NJH1" s="26">
        <f t="shared" si="152"/>
        <v>9732</v>
      </c>
      <c r="NJI1" s="26">
        <f t="shared" si="152"/>
        <v>9733</v>
      </c>
      <c r="NJJ1" s="26">
        <f t="shared" si="152"/>
        <v>9734</v>
      </c>
      <c r="NJK1" s="26">
        <f t="shared" si="152"/>
        <v>9735</v>
      </c>
      <c r="NJL1" s="26">
        <f t="shared" si="152"/>
        <v>9736</v>
      </c>
      <c r="NJM1" s="26">
        <f t="shared" si="152"/>
        <v>9737</v>
      </c>
      <c r="NJN1" s="26">
        <f t="shared" si="152"/>
        <v>9738</v>
      </c>
      <c r="NJO1" s="26">
        <f t="shared" si="152"/>
        <v>9739</v>
      </c>
      <c r="NJP1" s="26">
        <f t="shared" si="152"/>
        <v>9740</v>
      </c>
      <c r="NJQ1" s="26">
        <f t="shared" si="152"/>
        <v>9741</v>
      </c>
      <c r="NJR1" s="26">
        <f t="shared" si="152"/>
        <v>9742</v>
      </c>
      <c r="NJS1" s="26">
        <f t="shared" si="152"/>
        <v>9743</v>
      </c>
      <c r="NJT1" s="26">
        <f t="shared" si="152"/>
        <v>9744</v>
      </c>
      <c r="NJU1" s="26">
        <f t="shared" si="152"/>
        <v>9745</v>
      </c>
      <c r="NJV1" s="26">
        <f t="shared" si="152"/>
        <v>9746</v>
      </c>
      <c r="NJW1" s="26">
        <f t="shared" si="152"/>
        <v>9747</v>
      </c>
      <c r="NJX1" s="26">
        <f t="shared" si="152"/>
        <v>9748</v>
      </c>
      <c r="NJY1" s="26">
        <f t="shared" si="152"/>
        <v>9749</v>
      </c>
      <c r="NJZ1" s="26">
        <f t="shared" si="152"/>
        <v>9750</v>
      </c>
      <c r="NKA1" s="26">
        <f t="shared" si="152"/>
        <v>9751</v>
      </c>
      <c r="NKB1" s="26">
        <f t="shared" si="152"/>
        <v>9752</v>
      </c>
      <c r="NKC1" s="26">
        <f t="shared" si="152"/>
        <v>9753</v>
      </c>
      <c r="NKD1" s="26">
        <f t="shared" si="152"/>
        <v>9754</v>
      </c>
      <c r="NKE1" s="26">
        <f t="shared" si="152"/>
        <v>9755</v>
      </c>
      <c r="NKF1" s="26">
        <f t="shared" si="152"/>
        <v>9756</v>
      </c>
      <c r="NKG1" s="26">
        <f t="shared" si="152"/>
        <v>9757</v>
      </c>
      <c r="NKH1" s="26">
        <f t="shared" si="152"/>
        <v>9758</v>
      </c>
      <c r="NKI1" s="26">
        <f t="shared" si="152"/>
        <v>9759</v>
      </c>
      <c r="NKJ1" s="26">
        <f t="shared" si="152"/>
        <v>9760</v>
      </c>
      <c r="NKK1" s="26">
        <f t="shared" si="152"/>
        <v>9761</v>
      </c>
      <c r="NKL1" s="26">
        <f t="shared" si="152"/>
        <v>9762</v>
      </c>
      <c r="NKM1" s="26">
        <f t="shared" si="152"/>
        <v>9763</v>
      </c>
      <c r="NKN1" s="26">
        <f t="shared" si="152"/>
        <v>9764</v>
      </c>
      <c r="NKO1" s="26">
        <f t="shared" si="152"/>
        <v>9765</v>
      </c>
      <c r="NKP1" s="26">
        <f t="shared" si="152"/>
        <v>9766</v>
      </c>
      <c r="NKQ1" s="26">
        <f t="shared" si="152"/>
        <v>9767</v>
      </c>
      <c r="NKR1" s="26">
        <f t="shared" si="152"/>
        <v>9768</v>
      </c>
      <c r="NKS1" s="26">
        <f t="shared" si="152"/>
        <v>9769</v>
      </c>
      <c r="NKT1" s="26">
        <f t="shared" si="152"/>
        <v>9770</v>
      </c>
      <c r="NKU1" s="26">
        <f t="shared" si="152"/>
        <v>9771</v>
      </c>
      <c r="NKV1" s="26">
        <f t="shared" si="152"/>
        <v>9772</v>
      </c>
      <c r="NKW1" s="26">
        <f t="shared" si="152"/>
        <v>9773</v>
      </c>
      <c r="NKX1" s="26">
        <f t="shared" si="152"/>
        <v>9774</v>
      </c>
      <c r="NKY1" s="26">
        <f t="shared" si="152"/>
        <v>9775</v>
      </c>
      <c r="NKZ1" s="26">
        <f t="shared" si="152"/>
        <v>9776</v>
      </c>
      <c r="NLA1" s="26">
        <f t="shared" si="152"/>
        <v>9777</v>
      </c>
      <c r="NLB1" s="26">
        <f t="shared" si="152"/>
        <v>9778</v>
      </c>
      <c r="NLC1" s="26">
        <f t="shared" si="152"/>
        <v>9779</v>
      </c>
      <c r="NLD1" s="26">
        <f t="shared" si="152"/>
        <v>9780</v>
      </c>
      <c r="NLE1" s="26">
        <f t="shared" si="152"/>
        <v>9781</v>
      </c>
      <c r="NLF1" s="26">
        <f t="shared" si="152"/>
        <v>9782</v>
      </c>
      <c r="NLG1" s="26">
        <f t="shared" si="152"/>
        <v>9783</v>
      </c>
      <c r="NLH1" s="26">
        <f t="shared" si="152"/>
        <v>9784</v>
      </c>
      <c r="NLI1" s="26">
        <f t="shared" si="152"/>
        <v>9785</v>
      </c>
      <c r="NLJ1" s="26">
        <f t="shared" si="152"/>
        <v>9786</v>
      </c>
      <c r="NLK1" s="26">
        <f t="shared" si="152"/>
        <v>9787</v>
      </c>
      <c r="NLL1" s="26">
        <f t="shared" si="152"/>
        <v>9788</v>
      </c>
      <c r="NLM1" s="26">
        <f t="shared" si="152"/>
        <v>9789</v>
      </c>
      <c r="NLN1" s="26">
        <f t="shared" si="152"/>
        <v>9790</v>
      </c>
      <c r="NLO1" s="26">
        <f t="shared" si="152"/>
        <v>9791</v>
      </c>
      <c r="NLP1" s="26">
        <f t="shared" si="152"/>
        <v>9792</v>
      </c>
      <c r="NLQ1" s="26">
        <f t="shared" si="152"/>
        <v>9793</v>
      </c>
      <c r="NLR1" s="26">
        <f t="shared" si="152"/>
        <v>9794</v>
      </c>
      <c r="NLS1" s="26">
        <f t="shared" ref="NLS1:NOD1" si="153">NLR1+1</f>
        <v>9795</v>
      </c>
      <c r="NLT1" s="26">
        <f t="shared" si="153"/>
        <v>9796</v>
      </c>
      <c r="NLU1" s="26">
        <f t="shared" si="153"/>
        <v>9797</v>
      </c>
      <c r="NLV1" s="26">
        <f t="shared" si="153"/>
        <v>9798</v>
      </c>
      <c r="NLW1" s="26">
        <f t="shared" si="153"/>
        <v>9799</v>
      </c>
      <c r="NLX1" s="26">
        <f t="shared" si="153"/>
        <v>9800</v>
      </c>
      <c r="NLY1" s="26">
        <f t="shared" si="153"/>
        <v>9801</v>
      </c>
      <c r="NLZ1" s="26">
        <f t="shared" si="153"/>
        <v>9802</v>
      </c>
      <c r="NMA1" s="26">
        <f t="shared" si="153"/>
        <v>9803</v>
      </c>
      <c r="NMB1" s="26">
        <f t="shared" si="153"/>
        <v>9804</v>
      </c>
      <c r="NMC1" s="26">
        <f t="shared" si="153"/>
        <v>9805</v>
      </c>
      <c r="NMD1" s="26">
        <f t="shared" si="153"/>
        <v>9806</v>
      </c>
      <c r="NME1" s="26">
        <f t="shared" si="153"/>
        <v>9807</v>
      </c>
      <c r="NMF1" s="26">
        <f t="shared" si="153"/>
        <v>9808</v>
      </c>
      <c r="NMG1" s="26">
        <f t="shared" si="153"/>
        <v>9809</v>
      </c>
      <c r="NMH1" s="26">
        <f t="shared" si="153"/>
        <v>9810</v>
      </c>
      <c r="NMI1" s="26">
        <f t="shared" si="153"/>
        <v>9811</v>
      </c>
      <c r="NMJ1" s="26">
        <f t="shared" si="153"/>
        <v>9812</v>
      </c>
      <c r="NMK1" s="26">
        <f t="shared" si="153"/>
        <v>9813</v>
      </c>
      <c r="NML1" s="26">
        <f t="shared" si="153"/>
        <v>9814</v>
      </c>
      <c r="NMM1" s="26">
        <f t="shared" si="153"/>
        <v>9815</v>
      </c>
      <c r="NMN1" s="26">
        <f t="shared" si="153"/>
        <v>9816</v>
      </c>
      <c r="NMO1" s="26">
        <f t="shared" si="153"/>
        <v>9817</v>
      </c>
      <c r="NMP1" s="26">
        <f t="shared" si="153"/>
        <v>9818</v>
      </c>
      <c r="NMQ1" s="26">
        <f t="shared" si="153"/>
        <v>9819</v>
      </c>
      <c r="NMR1" s="26">
        <f t="shared" si="153"/>
        <v>9820</v>
      </c>
      <c r="NMS1" s="26">
        <f t="shared" si="153"/>
        <v>9821</v>
      </c>
      <c r="NMT1" s="26">
        <f t="shared" si="153"/>
        <v>9822</v>
      </c>
      <c r="NMU1" s="26">
        <f t="shared" si="153"/>
        <v>9823</v>
      </c>
      <c r="NMV1" s="26">
        <f t="shared" si="153"/>
        <v>9824</v>
      </c>
      <c r="NMW1" s="26">
        <f t="shared" si="153"/>
        <v>9825</v>
      </c>
      <c r="NMX1" s="26">
        <f t="shared" si="153"/>
        <v>9826</v>
      </c>
      <c r="NMY1" s="26">
        <f t="shared" si="153"/>
        <v>9827</v>
      </c>
      <c r="NMZ1" s="26">
        <f t="shared" si="153"/>
        <v>9828</v>
      </c>
      <c r="NNA1" s="26">
        <f t="shared" si="153"/>
        <v>9829</v>
      </c>
      <c r="NNB1" s="26">
        <f t="shared" si="153"/>
        <v>9830</v>
      </c>
      <c r="NNC1" s="26">
        <f t="shared" si="153"/>
        <v>9831</v>
      </c>
      <c r="NND1" s="26">
        <f t="shared" si="153"/>
        <v>9832</v>
      </c>
      <c r="NNE1" s="26">
        <f t="shared" si="153"/>
        <v>9833</v>
      </c>
      <c r="NNF1" s="26">
        <f t="shared" si="153"/>
        <v>9834</v>
      </c>
      <c r="NNG1" s="26">
        <f t="shared" si="153"/>
        <v>9835</v>
      </c>
      <c r="NNH1" s="26">
        <f t="shared" si="153"/>
        <v>9836</v>
      </c>
      <c r="NNI1" s="26">
        <f t="shared" si="153"/>
        <v>9837</v>
      </c>
      <c r="NNJ1" s="26">
        <f t="shared" si="153"/>
        <v>9838</v>
      </c>
      <c r="NNK1" s="26">
        <f t="shared" si="153"/>
        <v>9839</v>
      </c>
      <c r="NNL1" s="26">
        <f t="shared" si="153"/>
        <v>9840</v>
      </c>
      <c r="NNM1" s="26">
        <f t="shared" si="153"/>
        <v>9841</v>
      </c>
      <c r="NNN1" s="26">
        <f t="shared" si="153"/>
        <v>9842</v>
      </c>
      <c r="NNO1" s="26">
        <f t="shared" si="153"/>
        <v>9843</v>
      </c>
      <c r="NNP1" s="26">
        <f t="shared" si="153"/>
        <v>9844</v>
      </c>
      <c r="NNQ1" s="26">
        <f t="shared" si="153"/>
        <v>9845</v>
      </c>
      <c r="NNR1" s="26">
        <f t="shared" si="153"/>
        <v>9846</v>
      </c>
      <c r="NNS1" s="26">
        <f t="shared" si="153"/>
        <v>9847</v>
      </c>
      <c r="NNT1" s="26">
        <f t="shared" si="153"/>
        <v>9848</v>
      </c>
      <c r="NNU1" s="26">
        <f t="shared" si="153"/>
        <v>9849</v>
      </c>
      <c r="NNV1" s="26">
        <f t="shared" si="153"/>
        <v>9850</v>
      </c>
      <c r="NNW1" s="26">
        <f t="shared" si="153"/>
        <v>9851</v>
      </c>
      <c r="NNX1" s="26">
        <f t="shared" si="153"/>
        <v>9852</v>
      </c>
      <c r="NNY1" s="26">
        <f t="shared" si="153"/>
        <v>9853</v>
      </c>
      <c r="NNZ1" s="26">
        <f t="shared" si="153"/>
        <v>9854</v>
      </c>
      <c r="NOA1" s="26">
        <f t="shared" si="153"/>
        <v>9855</v>
      </c>
      <c r="NOB1" s="26">
        <f t="shared" si="153"/>
        <v>9856</v>
      </c>
      <c r="NOC1" s="26">
        <f t="shared" si="153"/>
        <v>9857</v>
      </c>
      <c r="NOD1" s="26">
        <f t="shared" si="153"/>
        <v>9858</v>
      </c>
      <c r="NOE1" s="26">
        <f t="shared" ref="NOE1:NQP1" si="154">NOD1+1</f>
        <v>9859</v>
      </c>
      <c r="NOF1" s="26">
        <f t="shared" si="154"/>
        <v>9860</v>
      </c>
      <c r="NOG1" s="26">
        <f t="shared" si="154"/>
        <v>9861</v>
      </c>
      <c r="NOH1" s="26">
        <f t="shared" si="154"/>
        <v>9862</v>
      </c>
      <c r="NOI1" s="26">
        <f t="shared" si="154"/>
        <v>9863</v>
      </c>
      <c r="NOJ1" s="26">
        <f t="shared" si="154"/>
        <v>9864</v>
      </c>
      <c r="NOK1" s="26">
        <f t="shared" si="154"/>
        <v>9865</v>
      </c>
      <c r="NOL1" s="26">
        <f t="shared" si="154"/>
        <v>9866</v>
      </c>
      <c r="NOM1" s="26">
        <f t="shared" si="154"/>
        <v>9867</v>
      </c>
      <c r="NON1" s="26">
        <f t="shared" si="154"/>
        <v>9868</v>
      </c>
      <c r="NOO1" s="26">
        <f t="shared" si="154"/>
        <v>9869</v>
      </c>
      <c r="NOP1" s="26">
        <f t="shared" si="154"/>
        <v>9870</v>
      </c>
      <c r="NOQ1" s="26">
        <f t="shared" si="154"/>
        <v>9871</v>
      </c>
      <c r="NOR1" s="26">
        <f t="shared" si="154"/>
        <v>9872</v>
      </c>
      <c r="NOS1" s="26">
        <f t="shared" si="154"/>
        <v>9873</v>
      </c>
      <c r="NOT1" s="26">
        <f t="shared" si="154"/>
        <v>9874</v>
      </c>
      <c r="NOU1" s="26">
        <f t="shared" si="154"/>
        <v>9875</v>
      </c>
      <c r="NOV1" s="26">
        <f t="shared" si="154"/>
        <v>9876</v>
      </c>
      <c r="NOW1" s="26">
        <f t="shared" si="154"/>
        <v>9877</v>
      </c>
      <c r="NOX1" s="26">
        <f t="shared" si="154"/>
        <v>9878</v>
      </c>
      <c r="NOY1" s="26">
        <f t="shared" si="154"/>
        <v>9879</v>
      </c>
      <c r="NOZ1" s="26">
        <f t="shared" si="154"/>
        <v>9880</v>
      </c>
      <c r="NPA1" s="26">
        <f t="shared" si="154"/>
        <v>9881</v>
      </c>
      <c r="NPB1" s="26">
        <f t="shared" si="154"/>
        <v>9882</v>
      </c>
      <c r="NPC1" s="26">
        <f t="shared" si="154"/>
        <v>9883</v>
      </c>
      <c r="NPD1" s="26">
        <f t="shared" si="154"/>
        <v>9884</v>
      </c>
      <c r="NPE1" s="26">
        <f t="shared" si="154"/>
        <v>9885</v>
      </c>
      <c r="NPF1" s="26">
        <f t="shared" si="154"/>
        <v>9886</v>
      </c>
      <c r="NPG1" s="26">
        <f t="shared" si="154"/>
        <v>9887</v>
      </c>
      <c r="NPH1" s="26">
        <f t="shared" si="154"/>
        <v>9888</v>
      </c>
      <c r="NPI1" s="26">
        <f t="shared" si="154"/>
        <v>9889</v>
      </c>
      <c r="NPJ1" s="26">
        <f t="shared" si="154"/>
        <v>9890</v>
      </c>
      <c r="NPK1" s="26">
        <f t="shared" si="154"/>
        <v>9891</v>
      </c>
      <c r="NPL1" s="26">
        <f t="shared" si="154"/>
        <v>9892</v>
      </c>
      <c r="NPM1" s="26">
        <f t="shared" si="154"/>
        <v>9893</v>
      </c>
      <c r="NPN1" s="26">
        <f t="shared" si="154"/>
        <v>9894</v>
      </c>
      <c r="NPO1" s="26">
        <f t="shared" si="154"/>
        <v>9895</v>
      </c>
      <c r="NPP1" s="26">
        <f t="shared" si="154"/>
        <v>9896</v>
      </c>
      <c r="NPQ1" s="26">
        <f t="shared" si="154"/>
        <v>9897</v>
      </c>
      <c r="NPR1" s="26">
        <f t="shared" si="154"/>
        <v>9898</v>
      </c>
      <c r="NPS1" s="26">
        <f t="shared" si="154"/>
        <v>9899</v>
      </c>
      <c r="NPT1" s="26">
        <f t="shared" si="154"/>
        <v>9900</v>
      </c>
      <c r="NPU1" s="26">
        <f t="shared" si="154"/>
        <v>9901</v>
      </c>
      <c r="NPV1" s="26">
        <f t="shared" si="154"/>
        <v>9902</v>
      </c>
      <c r="NPW1" s="26">
        <f t="shared" si="154"/>
        <v>9903</v>
      </c>
      <c r="NPX1" s="26">
        <f t="shared" si="154"/>
        <v>9904</v>
      </c>
      <c r="NPY1" s="26">
        <f t="shared" si="154"/>
        <v>9905</v>
      </c>
      <c r="NPZ1" s="26">
        <f t="shared" si="154"/>
        <v>9906</v>
      </c>
      <c r="NQA1" s="26">
        <f t="shared" si="154"/>
        <v>9907</v>
      </c>
      <c r="NQB1" s="26">
        <f t="shared" si="154"/>
        <v>9908</v>
      </c>
      <c r="NQC1" s="26">
        <f t="shared" si="154"/>
        <v>9909</v>
      </c>
      <c r="NQD1" s="26">
        <f t="shared" si="154"/>
        <v>9910</v>
      </c>
      <c r="NQE1" s="26">
        <f t="shared" si="154"/>
        <v>9911</v>
      </c>
      <c r="NQF1" s="26">
        <f t="shared" si="154"/>
        <v>9912</v>
      </c>
      <c r="NQG1" s="26">
        <f t="shared" si="154"/>
        <v>9913</v>
      </c>
      <c r="NQH1" s="26">
        <f t="shared" si="154"/>
        <v>9914</v>
      </c>
      <c r="NQI1" s="26">
        <f t="shared" si="154"/>
        <v>9915</v>
      </c>
      <c r="NQJ1" s="26">
        <f t="shared" si="154"/>
        <v>9916</v>
      </c>
      <c r="NQK1" s="26">
        <f t="shared" si="154"/>
        <v>9917</v>
      </c>
      <c r="NQL1" s="26">
        <f t="shared" si="154"/>
        <v>9918</v>
      </c>
      <c r="NQM1" s="26">
        <f t="shared" si="154"/>
        <v>9919</v>
      </c>
      <c r="NQN1" s="26">
        <f t="shared" si="154"/>
        <v>9920</v>
      </c>
      <c r="NQO1" s="26">
        <f t="shared" si="154"/>
        <v>9921</v>
      </c>
      <c r="NQP1" s="26">
        <f t="shared" si="154"/>
        <v>9922</v>
      </c>
      <c r="NQQ1" s="26">
        <f t="shared" ref="NQQ1:NTB1" si="155">NQP1+1</f>
        <v>9923</v>
      </c>
      <c r="NQR1" s="26">
        <f t="shared" si="155"/>
        <v>9924</v>
      </c>
      <c r="NQS1" s="26">
        <f t="shared" si="155"/>
        <v>9925</v>
      </c>
      <c r="NQT1" s="26">
        <f t="shared" si="155"/>
        <v>9926</v>
      </c>
      <c r="NQU1" s="26">
        <f t="shared" si="155"/>
        <v>9927</v>
      </c>
      <c r="NQV1" s="26">
        <f t="shared" si="155"/>
        <v>9928</v>
      </c>
      <c r="NQW1" s="26">
        <f t="shared" si="155"/>
        <v>9929</v>
      </c>
      <c r="NQX1" s="26">
        <f t="shared" si="155"/>
        <v>9930</v>
      </c>
      <c r="NQY1" s="26">
        <f t="shared" si="155"/>
        <v>9931</v>
      </c>
      <c r="NQZ1" s="26">
        <f t="shared" si="155"/>
        <v>9932</v>
      </c>
      <c r="NRA1" s="26">
        <f t="shared" si="155"/>
        <v>9933</v>
      </c>
      <c r="NRB1" s="26">
        <f t="shared" si="155"/>
        <v>9934</v>
      </c>
      <c r="NRC1" s="26">
        <f t="shared" si="155"/>
        <v>9935</v>
      </c>
      <c r="NRD1" s="26">
        <f t="shared" si="155"/>
        <v>9936</v>
      </c>
      <c r="NRE1" s="26">
        <f t="shared" si="155"/>
        <v>9937</v>
      </c>
      <c r="NRF1" s="26">
        <f t="shared" si="155"/>
        <v>9938</v>
      </c>
      <c r="NRG1" s="26">
        <f t="shared" si="155"/>
        <v>9939</v>
      </c>
      <c r="NRH1" s="26">
        <f t="shared" si="155"/>
        <v>9940</v>
      </c>
      <c r="NRI1" s="26">
        <f t="shared" si="155"/>
        <v>9941</v>
      </c>
      <c r="NRJ1" s="26">
        <f t="shared" si="155"/>
        <v>9942</v>
      </c>
      <c r="NRK1" s="26">
        <f t="shared" si="155"/>
        <v>9943</v>
      </c>
      <c r="NRL1" s="26">
        <f t="shared" si="155"/>
        <v>9944</v>
      </c>
      <c r="NRM1" s="26">
        <f t="shared" si="155"/>
        <v>9945</v>
      </c>
      <c r="NRN1" s="26">
        <f t="shared" si="155"/>
        <v>9946</v>
      </c>
      <c r="NRO1" s="26">
        <f t="shared" si="155"/>
        <v>9947</v>
      </c>
      <c r="NRP1" s="26">
        <f t="shared" si="155"/>
        <v>9948</v>
      </c>
      <c r="NRQ1" s="26">
        <f t="shared" si="155"/>
        <v>9949</v>
      </c>
      <c r="NRR1" s="26">
        <f t="shared" si="155"/>
        <v>9950</v>
      </c>
      <c r="NRS1" s="26">
        <f t="shared" si="155"/>
        <v>9951</v>
      </c>
      <c r="NRT1" s="26">
        <f t="shared" si="155"/>
        <v>9952</v>
      </c>
      <c r="NRU1" s="26">
        <f t="shared" si="155"/>
        <v>9953</v>
      </c>
      <c r="NRV1" s="26">
        <f t="shared" si="155"/>
        <v>9954</v>
      </c>
      <c r="NRW1" s="26">
        <f t="shared" si="155"/>
        <v>9955</v>
      </c>
      <c r="NRX1" s="26">
        <f t="shared" si="155"/>
        <v>9956</v>
      </c>
      <c r="NRY1" s="26">
        <f t="shared" si="155"/>
        <v>9957</v>
      </c>
      <c r="NRZ1" s="26">
        <f t="shared" si="155"/>
        <v>9958</v>
      </c>
      <c r="NSA1" s="26">
        <f t="shared" si="155"/>
        <v>9959</v>
      </c>
      <c r="NSB1" s="26">
        <f t="shared" si="155"/>
        <v>9960</v>
      </c>
      <c r="NSC1" s="26">
        <f t="shared" si="155"/>
        <v>9961</v>
      </c>
      <c r="NSD1" s="26">
        <f t="shared" si="155"/>
        <v>9962</v>
      </c>
      <c r="NSE1" s="26">
        <f t="shared" si="155"/>
        <v>9963</v>
      </c>
      <c r="NSF1" s="26">
        <f t="shared" si="155"/>
        <v>9964</v>
      </c>
      <c r="NSG1" s="26">
        <f t="shared" si="155"/>
        <v>9965</v>
      </c>
      <c r="NSH1" s="26">
        <f t="shared" si="155"/>
        <v>9966</v>
      </c>
      <c r="NSI1" s="26">
        <f t="shared" si="155"/>
        <v>9967</v>
      </c>
      <c r="NSJ1" s="26">
        <f t="shared" si="155"/>
        <v>9968</v>
      </c>
      <c r="NSK1" s="26">
        <f t="shared" si="155"/>
        <v>9969</v>
      </c>
      <c r="NSL1" s="26">
        <f t="shared" si="155"/>
        <v>9970</v>
      </c>
      <c r="NSM1" s="26">
        <f t="shared" si="155"/>
        <v>9971</v>
      </c>
      <c r="NSN1" s="26">
        <f t="shared" si="155"/>
        <v>9972</v>
      </c>
      <c r="NSO1" s="26">
        <f t="shared" si="155"/>
        <v>9973</v>
      </c>
      <c r="NSP1" s="26">
        <f t="shared" si="155"/>
        <v>9974</v>
      </c>
      <c r="NSQ1" s="26">
        <f t="shared" si="155"/>
        <v>9975</v>
      </c>
      <c r="NSR1" s="26">
        <f t="shared" si="155"/>
        <v>9976</v>
      </c>
      <c r="NSS1" s="26">
        <f t="shared" si="155"/>
        <v>9977</v>
      </c>
      <c r="NST1" s="26">
        <f t="shared" si="155"/>
        <v>9978</v>
      </c>
      <c r="NSU1" s="26">
        <f t="shared" si="155"/>
        <v>9979</v>
      </c>
      <c r="NSV1" s="26">
        <f t="shared" si="155"/>
        <v>9980</v>
      </c>
      <c r="NSW1" s="26">
        <f t="shared" si="155"/>
        <v>9981</v>
      </c>
      <c r="NSX1" s="26">
        <f t="shared" si="155"/>
        <v>9982</v>
      </c>
      <c r="NSY1" s="26">
        <f t="shared" si="155"/>
        <v>9983</v>
      </c>
      <c r="NSZ1" s="26">
        <f t="shared" si="155"/>
        <v>9984</v>
      </c>
      <c r="NTA1" s="26">
        <f t="shared" si="155"/>
        <v>9985</v>
      </c>
      <c r="NTB1" s="26">
        <f t="shared" si="155"/>
        <v>9986</v>
      </c>
      <c r="NTC1" s="26">
        <f t="shared" ref="NTC1:NVN1" si="156">NTB1+1</f>
        <v>9987</v>
      </c>
      <c r="NTD1" s="26">
        <f t="shared" si="156"/>
        <v>9988</v>
      </c>
      <c r="NTE1" s="26">
        <f t="shared" si="156"/>
        <v>9989</v>
      </c>
      <c r="NTF1" s="26">
        <f t="shared" si="156"/>
        <v>9990</v>
      </c>
      <c r="NTG1" s="26">
        <f t="shared" si="156"/>
        <v>9991</v>
      </c>
      <c r="NTH1" s="26">
        <f t="shared" si="156"/>
        <v>9992</v>
      </c>
      <c r="NTI1" s="26">
        <f t="shared" si="156"/>
        <v>9993</v>
      </c>
      <c r="NTJ1" s="26">
        <f t="shared" si="156"/>
        <v>9994</v>
      </c>
      <c r="NTK1" s="26">
        <f t="shared" si="156"/>
        <v>9995</v>
      </c>
      <c r="NTL1" s="26">
        <f t="shared" si="156"/>
        <v>9996</v>
      </c>
      <c r="NTM1" s="26">
        <f t="shared" si="156"/>
        <v>9997</v>
      </c>
      <c r="NTN1" s="26">
        <f t="shared" si="156"/>
        <v>9998</v>
      </c>
      <c r="NTO1" s="26">
        <f t="shared" si="156"/>
        <v>9999</v>
      </c>
      <c r="NTP1" s="26">
        <f t="shared" si="156"/>
        <v>10000</v>
      </c>
      <c r="NTQ1" s="26">
        <f t="shared" si="156"/>
        <v>10001</v>
      </c>
      <c r="NTR1" s="26">
        <f t="shared" si="156"/>
        <v>10002</v>
      </c>
      <c r="NTS1" s="26">
        <f t="shared" si="156"/>
        <v>10003</v>
      </c>
      <c r="NTT1" s="26">
        <f t="shared" si="156"/>
        <v>10004</v>
      </c>
      <c r="NTU1" s="26">
        <f t="shared" si="156"/>
        <v>10005</v>
      </c>
      <c r="NTV1" s="26">
        <f t="shared" si="156"/>
        <v>10006</v>
      </c>
      <c r="NTW1" s="26">
        <f t="shared" si="156"/>
        <v>10007</v>
      </c>
      <c r="NTX1" s="26">
        <f t="shared" si="156"/>
        <v>10008</v>
      </c>
      <c r="NTY1" s="26">
        <f t="shared" si="156"/>
        <v>10009</v>
      </c>
      <c r="NTZ1" s="26">
        <f t="shared" si="156"/>
        <v>10010</v>
      </c>
      <c r="NUA1" s="26">
        <f t="shared" si="156"/>
        <v>10011</v>
      </c>
      <c r="NUB1" s="26">
        <f t="shared" si="156"/>
        <v>10012</v>
      </c>
      <c r="NUC1" s="26">
        <f t="shared" si="156"/>
        <v>10013</v>
      </c>
      <c r="NUD1" s="26">
        <f t="shared" si="156"/>
        <v>10014</v>
      </c>
      <c r="NUE1" s="26">
        <f t="shared" si="156"/>
        <v>10015</v>
      </c>
      <c r="NUF1" s="26">
        <f t="shared" si="156"/>
        <v>10016</v>
      </c>
      <c r="NUG1" s="26">
        <f t="shared" si="156"/>
        <v>10017</v>
      </c>
      <c r="NUH1" s="26">
        <f t="shared" si="156"/>
        <v>10018</v>
      </c>
      <c r="NUI1" s="26">
        <f t="shared" si="156"/>
        <v>10019</v>
      </c>
      <c r="NUJ1" s="26">
        <f t="shared" si="156"/>
        <v>10020</v>
      </c>
      <c r="NUK1" s="26">
        <f t="shared" si="156"/>
        <v>10021</v>
      </c>
      <c r="NUL1" s="26">
        <f t="shared" si="156"/>
        <v>10022</v>
      </c>
      <c r="NUM1" s="26">
        <f t="shared" si="156"/>
        <v>10023</v>
      </c>
      <c r="NUN1" s="26">
        <f t="shared" si="156"/>
        <v>10024</v>
      </c>
      <c r="NUO1" s="26">
        <f t="shared" si="156"/>
        <v>10025</v>
      </c>
      <c r="NUP1" s="26">
        <f t="shared" si="156"/>
        <v>10026</v>
      </c>
      <c r="NUQ1" s="26">
        <f t="shared" si="156"/>
        <v>10027</v>
      </c>
      <c r="NUR1" s="26">
        <f t="shared" si="156"/>
        <v>10028</v>
      </c>
      <c r="NUS1" s="26">
        <f t="shared" si="156"/>
        <v>10029</v>
      </c>
      <c r="NUT1" s="26">
        <f t="shared" si="156"/>
        <v>10030</v>
      </c>
      <c r="NUU1" s="26">
        <f t="shared" si="156"/>
        <v>10031</v>
      </c>
      <c r="NUV1" s="26">
        <f t="shared" si="156"/>
        <v>10032</v>
      </c>
      <c r="NUW1" s="26">
        <f t="shared" si="156"/>
        <v>10033</v>
      </c>
      <c r="NUX1" s="26">
        <f t="shared" si="156"/>
        <v>10034</v>
      </c>
      <c r="NUY1" s="26">
        <f t="shared" si="156"/>
        <v>10035</v>
      </c>
      <c r="NUZ1" s="26">
        <f t="shared" si="156"/>
        <v>10036</v>
      </c>
      <c r="NVA1" s="26">
        <f t="shared" si="156"/>
        <v>10037</v>
      </c>
      <c r="NVB1" s="26">
        <f t="shared" si="156"/>
        <v>10038</v>
      </c>
      <c r="NVC1" s="26">
        <f t="shared" si="156"/>
        <v>10039</v>
      </c>
      <c r="NVD1" s="26">
        <f t="shared" si="156"/>
        <v>10040</v>
      </c>
      <c r="NVE1" s="26">
        <f t="shared" si="156"/>
        <v>10041</v>
      </c>
      <c r="NVF1" s="26">
        <f t="shared" si="156"/>
        <v>10042</v>
      </c>
      <c r="NVG1" s="26">
        <f t="shared" si="156"/>
        <v>10043</v>
      </c>
      <c r="NVH1" s="26">
        <f t="shared" si="156"/>
        <v>10044</v>
      </c>
      <c r="NVI1" s="26">
        <f t="shared" si="156"/>
        <v>10045</v>
      </c>
      <c r="NVJ1" s="26">
        <f t="shared" si="156"/>
        <v>10046</v>
      </c>
      <c r="NVK1" s="26">
        <f t="shared" si="156"/>
        <v>10047</v>
      </c>
      <c r="NVL1" s="26">
        <f t="shared" si="156"/>
        <v>10048</v>
      </c>
      <c r="NVM1" s="26">
        <f t="shared" si="156"/>
        <v>10049</v>
      </c>
      <c r="NVN1" s="26">
        <f t="shared" si="156"/>
        <v>10050</v>
      </c>
      <c r="NVO1" s="26">
        <f t="shared" ref="NVO1:NXZ1" si="157">NVN1+1</f>
        <v>10051</v>
      </c>
      <c r="NVP1" s="26">
        <f t="shared" si="157"/>
        <v>10052</v>
      </c>
      <c r="NVQ1" s="26">
        <f t="shared" si="157"/>
        <v>10053</v>
      </c>
      <c r="NVR1" s="26">
        <f t="shared" si="157"/>
        <v>10054</v>
      </c>
      <c r="NVS1" s="26">
        <f t="shared" si="157"/>
        <v>10055</v>
      </c>
      <c r="NVT1" s="26">
        <f t="shared" si="157"/>
        <v>10056</v>
      </c>
      <c r="NVU1" s="26">
        <f t="shared" si="157"/>
        <v>10057</v>
      </c>
      <c r="NVV1" s="26">
        <f t="shared" si="157"/>
        <v>10058</v>
      </c>
      <c r="NVW1" s="26">
        <f t="shared" si="157"/>
        <v>10059</v>
      </c>
      <c r="NVX1" s="26">
        <f t="shared" si="157"/>
        <v>10060</v>
      </c>
      <c r="NVY1" s="26">
        <f t="shared" si="157"/>
        <v>10061</v>
      </c>
      <c r="NVZ1" s="26">
        <f t="shared" si="157"/>
        <v>10062</v>
      </c>
      <c r="NWA1" s="26">
        <f t="shared" si="157"/>
        <v>10063</v>
      </c>
      <c r="NWB1" s="26">
        <f t="shared" si="157"/>
        <v>10064</v>
      </c>
      <c r="NWC1" s="26">
        <f t="shared" si="157"/>
        <v>10065</v>
      </c>
      <c r="NWD1" s="26">
        <f t="shared" si="157"/>
        <v>10066</v>
      </c>
      <c r="NWE1" s="26">
        <f t="shared" si="157"/>
        <v>10067</v>
      </c>
      <c r="NWF1" s="26">
        <f t="shared" si="157"/>
        <v>10068</v>
      </c>
      <c r="NWG1" s="26">
        <f t="shared" si="157"/>
        <v>10069</v>
      </c>
      <c r="NWH1" s="26">
        <f t="shared" si="157"/>
        <v>10070</v>
      </c>
      <c r="NWI1" s="26">
        <f t="shared" si="157"/>
        <v>10071</v>
      </c>
      <c r="NWJ1" s="26">
        <f t="shared" si="157"/>
        <v>10072</v>
      </c>
      <c r="NWK1" s="26">
        <f t="shared" si="157"/>
        <v>10073</v>
      </c>
      <c r="NWL1" s="26">
        <f t="shared" si="157"/>
        <v>10074</v>
      </c>
      <c r="NWM1" s="26">
        <f t="shared" si="157"/>
        <v>10075</v>
      </c>
      <c r="NWN1" s="26">
        <f t="shared" si="157"/>
        <v>10076</v>
      </c>
      <c r="NWO1" s="26">
        <f t="shared" si="157"/>
        <v>10077</v>
      </c>
      <c r="NWP1" s="26">
        <f t="shared" si="157"/>
        <v>10078</v>
      </c>
      <c r="NWQ1" s="26">
        <f t="shared" si="157"/>
        <v>10079</v>
      </c>
      <c r="NWR1" s="26">
        <f t="shared" si="157"/>
        <v>10080</v>
      </c>
      <c r="NWS1" s="26">
        <f t="shared" si="157"/>
        <v>10081</v>
      </c>
      <c r="NWT1" s="26">
        <f t="shared" si="157"/>
        <v>10082</v>
      </c>
      <c r="NWU1" s="26">
        <f t="shared" si="157"/>
        <v>10083</v>
      </c>
      <c r="NWV1" s="26">
        <f t="shared" si="157"/>
        <v>10084</v>
      </c>
      <c r="NWW1" s="26">
        <f t="shared" si="157"/>
        <v>10085</v>
      </c>
      <c r="NWX1" s="26">
        <f t="shared" si="157"/>
        <v>10086</v>
      </c>
      <c r="NWY1" s="26">
        <f t="shared" si="157"/>
        <v>10087</v>
      </c>
      <c r="NWZ1" s="26">
        <f t="shared" si="157"/>
        <v>10088</v>
      </c>
      <c r="NXA1" s="26">
        <f t="shared" si="157"/>
        <v>10089</v>
      </c>
      <c r="NXB1" s="26">
        <f t="shared" si="157"/>
        <v>10090</v>
      </c>
      <c r="NXC1" s="26">
        <f t="shared" si="157"/>
        <v>10091</v>
      </c>
      <c r="NXD1" s="26">
        <f t="shared" si="157"/>
        <v>10092</v>
      </c>
      <c r="NXE1" s="26">
        <f t="shared" si="157"/>
        <v>10093</v>
      </c>
      <c r="NXF1" s="26">
        <f t="shared" si="157"/>
        <v>10094</v>
      </c>
      <c r="NXG1" s="26">
        <f t="shared" si="157"/>
        <v>10095</v>
      </c>
      <c r="NXH1" s="26">
        <f t="shared" si="157"/>
        <v>10096</v>
      </c>
      <c r="NXI1" s="26">
        <f t="shared" si="157"/>
        <v>10097</v>
      </c>
      <c r="NXJ1" s="26">
        <f t="shared" si="157"/>
        <v>10098</v>
      </c>
      <c r="NXK1" s="26">
        <f t="shared" si="157"/>
        <v>10099</v>
      </c>
      <c r="NXL1" s="26">
        <f t="shared" si="157"/>
        <v>10100</v>
      </c>
      <c r="NXM1" s="26">
        <f t="shared" si="157"/>
        <v>10101</v>
      </c>
      <c r="NXN1" s="26">
        <f t="shared" si="157"/>
        <v>10102</v>
      </c>
      <c r="NXO1" s="26">
        <f t="shared" si="157"/>
        <v>10103</v>
      </c>
      <c r="NXP1" s="26">
        <f t="shared" si="157"/>
        <v>10104</v>
      </c>
      <c r="NXQ1" s="26">
        <f t="shared" si="157"/>
        <v>10105</v>
      </c>
      <c r="NXR1" s="26">
        <f t="shared" si="157"/>
        <v>10106</v>
      </c>
      <c r="NXS1" s="26">
        <f t="shared" si="157"/>
        <v>10107</v>
      </c>
      <c r="NXT1" s="26">
        <f t="shared" si="157"/>
        <v>10108</v>
      </c>
      <c r="NXU1" s="26">
        <f t="shared" si="157"/>
        <v>10109</v>
      </c>
      <c r="NXV1" s="26">
        <f t="shared" si="157"/>
        <v>10110</v>
      </c>
      <c r="NXW1" s="26">
        <f t="shared" si="157"/>
        <v>10111</v>
      </c>
      <c r="NXX1" s="26">
        <f t="shared" si="157"/>
        <v>10112</v>
      </c>
      <c r="NXY1" s="26">
        <f t="shared" si="157"/>
        <v>10113</v>
      </c>
      <c r="NXZ1" s="26">
        <f t="shared" si="157"/>
        <v>10114</v>
      </c>
      <c r="NYA1" s="26">
        <f t="shared" ref="NYA1:OAL1" si="158">NXZ1+1</f>
        <v>10115</v>
      </c>
      <c r="NYB1" s="26">
        <f t="shared" si="158"/>
        <v>10116</v>
      </c>
      <c r="NYC1" s="26">
        <f t="shared" si="158"/>
        <v>10117</v>
      </c>
      <c r="NYD1" s="26">
        <f t="shared" si="158"/>
        <v>10118</v>
      </c>
      <c r="NYE1" s="26">
        <f t="shared" si="158"/>
        <v>10119</v>
      </c>
      <c r="NYF1" s="26">
        <f t="shared" si="158"/>
        <v>10120</v>
      </c>
      <c r="NYG1" s="26">
        <f t="shared" si="158"/>
        <v>10121</v>
      </c>
      <c r="NYH1" s="26">
        <f t="shared" si="158"/>
        <v>10122</v>
      </c>
      <c r="NYI1" s="26">
        <f t="shared" si="158"/>
        <v>10123</v>
      </c>
      <c r="NYJ1" s="26">
        <f t="shared" si="158"/>
        <v>10124</v>
      </c>
      <c r="NYK1" s="26">
        <f t="shared" si="158"/>
        <v>10125</v>
      </c>
      <c r="NYL1" s="26">
        <f t="shared" si="158"/>
        <v>10126</v>
      </c>
      <c r="NYM1" s="26">
        <f t="shared" si="158"/>
        <v>10127</v>
      </c>
      <c r="NYN1" s="26">
        <f t="shared" si="158"/>
        <v>10128</v>
      </c>
      <c r="NYO1" s="26">
        <f t="shared" si="158"/>
        <v>10129</v>
      </c>
      <c r="NYP1" s="26">
        <f t="shared" si="158"/>
        <v>10130</v>
      </c>
      <c r="NYQ1" s="26">
        <f t="shared" si="158"/>
        <v>10131</v>
      </c>
      <c r="NYR1" s="26">
        <f t="shared" si="158"/>
        <v>10132</v>
      </c>
      <c r="NYS1" s="26">
        <f t="shared" si="158"/>
        <v>10133</v>
      </c>
      <c r="NYT1" s="26">
        <f t="shared" si="158"/>
        <v>10134</v>
      </c>
      <c r="NYU1" s="26">
        <f t="shared" si="158"/>
        <v>10135</v>
      </c>
      <c r="NYV1" s="26">
        <f t="shared" si="158"/>
        <v>10136</v>
      </c>
      <c r="NYW1" s="26">
        <f t="shared" si="158"/>
        <v>10137</v>
      </c>
      <c r="NYX1" s="26">
        <f t="shared" si="158"/>
        <v>10138</v>
      </c>
      <c r="NYY1" s="26">
        <f t="shared" si="158"/>
        <v>10139</v>
      </c>
      <c r="NYZ1" s="26">
        <f t="shared" si="158"/>
        <v>10140</v>
      </c>
      <c r="NZA1" s="26">
        <f t="shared" si="158"/>
        <v>10141</v>
      </c>
      <c r="NZB1" s="26">
        <f t="shared" si="158"/>
        <v>10142</v>
      </c>
      <c r="NZC1" s="26">
        <f t="shared" si="158"/>
        <v>10143</v>
      </c>
      <c r="NZD1" s="26">
        <f t="shared" si="158"/>
        <v>10144</v>
      </c>
      <c r="NZE1" s="26">
        <f t="shared" si="158"/>
        <v>10145</v>
      </c>
      <c r="NZF1" s="26">
        <f t="shared" si="158"/>
        <v>10146</v>
      </c>
      <c r="NZG1" s="26">
        <f t="shared" si="158"/>
        <v>10147</v>
      </c>
      <c r="NZH1" s="26">
        <f t="shared" si="158"/>
        <v>10148</v>
      </c>
      <c r="NZI1" s="26">
        <f t="shared" si="158"/>
        <v>10149</v>
      </c>
      <c r="NZJ1" s="26">
        <f t="shared" si="158"/>
        <v>10150</v>
      </c>
      <c r="NZK1" s="26">
        <f t="shared" si="158"/>
        <v>10151</v>
      </c>
      <c r="NZL1" s="26">
        <f t="shared" si="158"/>
        <v>10152</v>
      </c>
      <c r="NZM1" s="26">
        <f t="shared" si="158"/>
        <v>10153</v>
      </c>
      <c r="NZN1" s="26">
        <f t="shared" si="158"/>
        <v>10154</v>
      </c>
      <c r="NZO1" s="26">
        <f t="shared" si="158"/>
        <v>10155</v>
      </c>
      <c r="NZP1" s="26">
        <f t="shared" si="158"/>
        <v>10156</v>
      </c>
      <c r="NZQ1" s="26">
        <f t="shared" si="158"/>
        <v>10157</v>
      </c>
      <c r="NZR1" s="26">
        <f t="shared" si="158"/>
        <v>10158</v>
      </c>
      <c r="NZS1" s="26">
        <f t="shared" si="158"/>
        <v>10159</v>
      </c>
      <c r="NZT1" s="26">
        <f t="shared" si="158"/>
        <v>10160</v>
      </c>
      <c r="NZU1" s="26">
        <f t="shared" si="158"/>
        <v>10161</v>
      </c>
      <c r="NZV1" s="26">
        <f t="shared" si="158"/>
        <v>10162</v>
      </c>
      <c r="NZW1" s="26">
        <f t="shared" si="158"/>
        <v>10163</v>
      </c>
      <c r="NZX1" s="26">
        <f t="shared" si="158"/>
        <v>10164</v>
      </c>
      <c r="NZY1" s="26">
        <f t="shared" si="158"/>
        <v>10165</v>
      </c>
      <c r="NZZ1" s="26">
        <f t="shared" si="158"/>
        <v>10166</v>
      </c>
      <c r="OAA1" s="26">
        <f t="shared" si="158"/>
        <v>10167</v>
      </c>
      <c r="OAB1" s="26">
        <f t="shared" si="158"/>
        <v>10168</v>
      </c>
      <c r="OAC1" s="26">
        <f t="shared" si="158"/>
        <v>10169</v>
      </c>
      <c r="OAD1" s="26">
        <f t="shared" si="158"/>
        <v>10170</v>
      </c>
      <c r="OAE1" s="26">
        <f t="shared" si="158"/>
        <v>10171</v>
      </c>
      <c r="OAF1" s="26">
        <f t="shared" si="158"/>
        <v>10172</v>
      </c>
      <c r="OAG1" s="26">
        <f t="shared" si="158"/>
        <v>10173</v>
      </c>
      <c r="OAH1" s="26">
        <f t="shared" si="158"/>
        <v>10174</v>
      </c>
      <c r="OAI1" s="26">
        <f t="shared" si="158"/>
        <v>10175</v>
      </c>
      <c r="OAJ1" s="26">
        <f t="shared" si="158"/>
        <v>10176</v>
      </c>
      <c r="OAK1" s="26">
        <f t="shared" si="158"/>
        <v>10177</v>
      </c>
      <c r="OAL1" s="26">
        <f t="shared" si="158"/>
        <v>10178</v>
      </c>
      <c r="OAM1" s="26">
        <f t="shared" ref="OAM1:OCX1" si="159">OAL1+1</f>
        <v>10179</v>
      </c>
      <c r="OAN1" s="26">
        <f t="shared" si="159"/>
        <v>10180</v>
      </c>
      <c r="OAO1" s="26">
        <f t="shared" si="159"/>
        <v>10181</v>
      </c>
      <c r="OAP1" s="26">
        <f t="shared" si="159"/>
        <v>10182</v>
      </c>
      <c r="OAQ1" s="26">
        <f t="shared" si="159"/>
        <v>10183</v>
      </c>
      <c r="OAR1" s="26">
        <f t="shared" si="159"/>
        <v>10184</v>
      </c>
      <c r="OAS1" s="26">
        <f t="shared" si="159"/>
        <v>10185</v>
      </c>
      <c r="OAT1" s="26">
        <f t="shared" si="159"/>
        <v>10186</v>
      </c>
      <c r="OAU1" s="26">
        <f t="shared" si="159"/>
        <v>10187</v>
      </c>
      <c r="OAV1" s="26">
        <f t="shared" si="159"/>
        <v>10188</v>
      </c>
      <c r="OAW1" s="26">
        <f t="shared" si="159"/>
        <v>10189</v>
      </c>
      <c r="OAX1" s="26">
        <f t="shared" si="159"/>
        <v>10190</v>
      </c>
      <c r="OAY1" s="26">
        <f t="shared" si="159"/>
        <v>10191</v>
      </c>
      <c r="OAZ1" s="26">
        <f t="shared" si="159"/>
        <v>10192</v>
      </c>
      <c r="OBA1" s="26">
        <f t="shared" si="159"/>
        <v>10193</v>
      </c>
      <c r="OBB1" s="26">
        <f t="shared" si="159"/>
        <v>10194</v>
      </c>
      <c r="OBC1" s="26">
        <f t="shared" si="159"/>
        <v>10195</v>
      </c>
      <c r="OBD1" s="26">
        <f t="shared" si="159"/>
        <v>10196</v>
      </c>
      <c r="OBE1" s="26">
        <f t="shared" si="159"/>
        <v>10197</v>
      </c>
      <c r="OBF1" s="26">
        <f t="shared" si="159"/>
        <v>10198</v>
      </c>
      <c r="OBG1" s="26">
        <f t="shared" si="159"/>
        <v>10199</v>
      </c>
      <c r="OBH1" s="26">
        <f t="shared" si="159"/>
        <v>10200</v>
      </c>
      <c r="OBI1" s="26">
        <f t="shared" si="159"/>
        <v>10201</v>
      </c>
      <c r="OBJ1" s="26">
        <f t="shared" si="159"/>
        <v>10202</v>
      </c>
      <c r="OBK1" s="26">
        <f t="shared" si="159"/>
        <v>10203</v>
      </c>
      <c r="OBL1" s="26">
        <f t="shared" si="159"/>
        <v>10204</v>
      </c>
      <c r="OBM1" s="26">
        <f t="shared" si="159"/>
        <v>10205</v>
      </c>
      <c r="OBN1" s="26">
        <f t="shared" si="159"/>
        <v>10206</v>
      </c>
      <c r="OBO1" s="26">
        <f t="shared" si="159"/>
        <v>10207</v>
      </c>
      <c r="OBP1" s="26">
        <f t="shared" si="159"/>
        <v>10208</v>
      </c>
      <c r="OBQ1" s="26">
        <f t="shared" si="159"/>
        <v>10209</v>
      </c>
      <c r="OBR1" s="26">
        <f t="shared" si="159"/>
        <v>10210</v>
      </c>
      <c r="OBS1" s="26">
        <f t="shared" si="159"/>
        <v>10211</v>
      </c>
      <c r="OBT1" s="26">
        <f t="shared" si="159"/>
        <v>10212</v>
      </c>
      <c r="OBU1" s="26">
        <f t="shared" si="159"/>
        <v>10213</v>
      </c>
      <c r="OBV1" s="26">
        <f t="shared" si="159"/>
        <v>10214</v>
      </c>
      <c r="OBW1" s="26">
        <f t="shared" si="159"/>
        <v>10215</v>
      </c>
      <c r="OBX1" s="26">
        <f t="shared" si="159"/>
        <v>10216</v>
      </c>
      <c r="OBY1" s="26">
        <f t="shared" si="159"/>
        <v>10217</v>
      </c>
      <c r="OBZ1" s="26">
        <f t="shared" si="159"/>
        <v>10218</v>
      </c>
      <c r="OCA1" s="26">
        <f t="shared" si="159"/>
        <v>10219</v>
      </c>
      <c r="OCB1" s="26">
        <f t="shared" si="159"/>
        <v>10220</v>
      </c>
      <c r="OCC1" s="26">
        <f t="shared" si="159"/>
        <v>10221</v>
      </c>
      <c r="OCD1" s="26">
        <f t="shared" si="159"/>
        <v>10222</v>
      </c>
      <c r="OCE1" s="26">
        <f t="shared" si="159"/>
        <v>10223</v>
      </c>
      <c r="OCF1" s="26">
        <f t="shared" si="159"/>
        <v>10224</v>
      </c>
      <c r="OCG1" s="26">
        <f t="shared" si="159"/>
        <v>10225</v>
      </c>
      <c r="OCH1" s="26">
        <f t="shared" si="159"/>
        <v>10226</v>
      </c>
      <c r="OCI1" s="26">
        <f t="shared" si="159"/>
        <v>10227</v>
      </c>
      <c r="OCJ1" s="26">
        <f t="shared" si="159"/>
        <v>10228</v>
      </c>
      <c r="OCK1" s="26">
        <f t="shared" si="159"/>
        <v>10229</v>
      </c>
      <c r="OCL1" s="26">
        <f t="shared" si="159"/>
        <v>10230</v>
      </c>
      <c r="OCM1" s="26">
        <f t="shared" si="159"/>
        <v>10231</v>
      </c>
      <c r="OCN1" s="26">
        <f t="shared" si="159"/>
        <v>10232</v>
      </c>
      <c r="OCO1" s="26">
        <f t="shared" si="159"/>
        <v>10233</v>
      </c>
      <c r="OCP1" s="26">
        <f t="shared" si="159"/>
        <v>10234</v>
      </c>
      <c r="OCQ1" s="26">
        <f t="shared" si="159"/>
        <v>10235</v>
      </c>
      <c r="OCR1" s="26">
        <f t="shared" si="159"/>
        <v>10236</v>
      </c>
      <c r="OCS1" s="26">
        <f t="shared" si="159"/>
        <v>10237</v>
      </c>
      <c r="OCT1" s="26">
        <f t="shared" si="159"/>
        <v>10238</v>
      </c>
      <c r="OCU1" s="26">
        <f t="shared" si="159"/>
        <v>10239</v>
      </c>
      <c r="OCV1" s="26">
        <f t="shared" si="159"/>
        <v>10240</v>
      </c>
      <c r="OCW1" s="26">
        <f t="shared" si="159"/>
        <v>10241</v>
      </c>
      <c r="OCX1" s="26">
        <f t="shared" si="159"/>
        <v>10242</v>
      </c>
      <c r="OCY1" s="26">
        <f t="shared" ref="OCY1:OFJ1" si="160">OCX1+1</f>
        <v>10243</v>
      </c>
      <c r="OCZ1" s="26">
        <f t="shared" si="160"/>
        <v>10244</v>
      </c>
      <c r="ODA1" s="26">
        <f t="shared" si="160"/>
        <v>10245</v>
      </c>
      <c r="ODB1" s="26">
        <f t="shared" si="160"/>
        <v>10246</v>
      </c>
      <c r="ODC1" s="26">
        <f t="shared" si="160"/>
        <v>10247</v>
      </c>
      <c r="ODD1" s="26">
        <f t="shared" si="160"/>
        <v>10248</v>
      </c>
      <c r="ODE1" s="26">
        <f t="shared" si="160"/>
        <v>10249</v>
      </c>
      <c r="ODF1" s="26">
        <f t="shared" si="160"/>
        <v>10250</v>
      </c>
      <c r="ODG1" s="26">
        <f t="shared" si="160"/>
        <v>10251</v>
      </c>
      <c r="ODH1" s="26">
        <f t="shared" si="160"/>
        <v>10252</v>
      </c>
      <c r="ODI1" s="26">
        <f t="shared" si="160"/>
        <v>10253</v>
      </c>
      <c r="ODJ1" s="26">
        <f t="shared" si="160"/>
        <v>10254</v>
      </c>
      <c r="ODK1" s="26">
        <f t="shared" si="160"/>
        <v>10255</v>
      </c>
      <c r="ODL1" s="26">
        <f t="shared" si="160"/>
        <v>10256</v>
      </c>
      <c r="ODM1" s="26">
        <f t="shared" si="160"/>
        <v>10257</v>
      </c>
      <c r="ODN1" s="26">
        <f t="shared" si="160"/>
        <v>10258</v>
      </c>
      <c r="ODO1" s="26">
        <f t="shared" si="160"/>
        <v>10259</v>
      </c>
      <c r="ODP1" s="26">
        <f t="shared" si="160"/>
        <v>10260</v>
      </c>
      <c r="ODQ1" s="26">
        <f t="shared" si="160"/>
        <v>10261</v>
      </c>
      <c r="ODR1" s="26">
        <f t="shared" si="160"/>
        <v>10262</v>
      </c>
      <c r="ODS1" s="26">
        <f t="shared" si="160"/>
        <v>10263</v>
      </c>
      <c r="ODT1" s="26">
        <f t="shared" si="160"/>
        <v>10264</v>
      </c>
      <c r="ODU1" s="26">
        <f t="shared" si="160"/>
        <v>10265</v>
      </c>
      <c r="ODV1" s="26">
        <f t="shared" si="160"/>
        <v>10266</v>
      </c>
      <c r="ODW1" s="26">
        <f t="shared" si="160"/>
        <v>10267</v>
      </c>
      <c r="ODX1" s="26">
        <f t="shared" si="160"/>
        <v>10268</v>
      </c>
      <c r="ODY1" s="26">
        <f t="shared" si="160"/>
        <v>10269</v>
      </c>
      <c r="ODZ1" s="26">
        <f t="shared" si="160"/>
        <v>10270</v>
      </c>
      <c r="OEA1" s="26">
        <f t="shared" si="160"/>
        <v>10271</v>
      </c>
      <c r="OEB1" s="26">
        <f t="shared" si="160"/>
        <v>10272</v>
      </c>
      <c r="OEC1" s="26">
        <f t="shared" si="160"/>
        <v>10273</v>
      </c>
      <c r="OED1" s="26">
        <f t="shared" si="160"/>
        <v>10274</v>
      </c>
      <c r="OEE1" s="26">
        <f t="shared" si="160"/>
        <v>10275</v>
      </c>
      <c r="OEF1" s="26">
        <f t="shared" si="160"/>
        <v>10276</v>
      </c>
      <c r="OEG1" s="26">
        <f t="shared" si="160"/>
        <v>10277</v>
      </c>
      <c r="OEH1" s="26">
        <f t="shared" si="160"/>
        <v>10278</v>
      </c>
      <c r="OEI1" s="26">
        <f t="shared" si="160"/>
        <v>10279</v>
      </c>
      <c r="OEJ1" s="26">
        <f t="shared" si="160"/>
        <v>10280</v>
      </c>
      <c r="OEK1" s="26">
        <f t="shared" si="160"/>
        <v>10281</v>
      </c>
      <c r="OEL1" s="26">
        <f t="shared" si="160"/>
        <v>10282</v>
      </c>
      <c r="OEM1" s="26">
        <f t="shared" si="160"/>
        <v>10283</v>
      </c>
      <c r="OEN1" s="26">
        <f t="shared" si="160"/>
        <v>10284</v>
      </c>
      <c r="OEO1" s="26">
        <f t="shared" si="160"/>
        <v>10285</v>
      </c>
      <c r="OEP1" s="26">
        <f t="shared" si="160"/>
        <v>10286</v>
      </c>
      <c r="OEQ1" s="26">
        <f t="shared" si="160"/>
        <v>10287</v>
      </c>
      <c r="OER1" s="26">
        <f t="shared" si="160"/>
        <v>10288</v>
      </c>
      <c r="OES1" s="26">
        <f t="shared" si="160"/>
        <v>10289</v>
      </c>
      <c r="OET1" s="26">
        <f t="shared" si="160"/>
        <v>10290</v>
      </c>
      <c r="OEU1" s="26">
        <f t="shared" si="160"/>
        <v>10291</v>
      </c>
      <c r="OEV1" s="26">
        <f t="shared" si="160"/>
        <v>10292</v>
      </c>
      <c r="OEW1" s="26">
        <f t="shared" si="160"/>
        <v>10293</v>
      </c>
      <c r="OEX1" s="26">
        <f t="shared" si="160"/>
        <v>10294</v>
      </c>
      <c r="OEY1" s="26">
        <f t="shared" si="160"/>
        <v>10295</v>
      </c>
      <c r="OEZ1" s="26">
        <f t="shared" si="160"/>
        <v>10296</v>
      </c>
      <c r="OFA1" s="26">
        <f t="shared" si="160"/>
        <v>10297</v>
      </c>
      <c r="OFB1" s="26">
        <f t="shared" si="160"/>
        <v>10298</v>
      </c>
      <c r="OFC1" s="26">
        <f t="shared" si="160"/>
        <v>10299</v>
      </c>
      <c r="OFD1" s="26">
        <f t="shared" si="160"/>
        <v>10300</v>
      </c>
      <c r="OFE1" s="26">
        <f t="shared" si="160"/>
        <v>10301</v>
      </c>
      <c r="OFF1" s="26">
        <f t="shared" si="160"/>
        <v>10302</v>
      </c>
      <c r="OFG1" s="26">
        <f t="shared" si="160"/>
        <v>10303</v>
      </c>
      <c r="OFH1" s="26">
        <f t="shared" si="160"/>
        <v>10304</v>
      </c>
      <c r="OFI1" s="26">
        <f t="shared" si="160"/>
        <v>10305</v>
      </c>
      <c r="OFJ1" s="26">
        <f t="shared" si="160"/>
        <v>10306</v>
      </c>
      <c r="OFK1" s="26">
        <f t="shared" ref="OFK1:OHV1" si="161">OFJ1+1</f>
        <v>10307</v>
      </c>
      <c r="OFL1" s="26">
        <f t="shared" si="161"/>
        <v>10308</v>
      </c>
      <c r="OFM1" s="26">
        <f t="shared" si="161"/>
        <v>10309</v>
      </c>
      <c r="OFN1" s="26">
        <f t="shared" si="161"/>
        <v>10310</v>
      </c>
      <c r="OFO1" s="26">
        <f t="shared" si="161"/>
        <v>10311</v>
      </c>
      <c r="OFP1" s="26">
        <f t="shared" si="161"/>
        <v>10312</v>
      </c>
      <c r="OFQ1" s="26">
        <f t="shared" si="161"/>
        <v>10313</v>
      </c>
      <c r="OFR1" s="26">
        <f t="shared" si="161"/>
        <v>10314</v>
      </c>
      <c r="OFS1" s="26">
        <f t="shared" si="161"/>
        <v>10315</v>
      </c>
      <c r="OFT1" s="26">
        <f t="shared" si="161"/>
        <v>10316</v>
      </c>
      <c r="OFU1" s="26">
        <f t="shared" si="161"/>
        <v>10317</v>
      </c>
      <c r="OFV1" s="26">
        <f t="shared" si="161"/>
        <v>10318</v>
      </c>
      <c r="OFW1" s="26">
        <f t="shared" si="161"/>
        <v>10319</v>
      </c>
      <c r="OFX1" s="26">
        <f t="shared" si="161"/>
        <v>10320</v>
      </c>
      <c r="OFY1" s="26">
        <f t="shared" si="161"/>
        <v>10321</v>
      </c>
      <c r="OFZ1" s="26">
        <f t="shared" si="161"/>
        <v>10322</v>
      </c>
      <c r="OGA1" s="26">
        <f t="shared" si="161"/>
        <v>10323</v>
      </c>
      <c r="OGB1" s="26">
        <f t="shared" si="161"/>
        <v>10324</v>
      </c>
      <c r="OGC1" s="26">
        <f t="shared" si="161"/>
        <v>10325</v>
      </c>
      <c r="OGD1" s="26">
        <f t="shared" si="161"/>
        <v>10326</v>
      </c>
      <c r="OGE1" s="26">
        <f t="shared" si="161"/>
        <v>10327</v>
      </c>
      <c r="OGF1" s="26">
        <f t="shared" si="161"/>
        <v>10328</v>
      </c>
      <c r="OGG1" s="26">
        <f t="shared" si="161"/>
        <v>10329</v>
      </c>
      <c r="OGH1" s="26">
        <f t="shared" si="161"/>
        <v>10330</v>
      </c>
      <c r="OGI1" s="26">
        <f t="shared" si="161"/>
        <v>10331</v>
      </c>
      <c r="OGJ1" s="26">
        <f t="shared" si="161"/>
        <v>10332</v>
      </c>
      <c r="OGK1" s="26">
        <f t="shared" si="161"/>
        <v>10333</v>
      </c>
      <c r="OGL1" s="26">
        <f t="shared" si="161"/>
        <v>10334</v>
      </c>
      <c r="OGM1" s="26">
        <f t="shared" si="161"/>
        <v>10335</v>
      </c>
      <c r="OGN1" s="26">
        <f t="shared" si="161"/>
        <v>10336</v>
      </c>
      <c r="OGO1" s="26">
        <f t="shared" si="161"/>
        <v>10337</v>
      </c>
      <c r="OGP1" s="26">
        <f t="shared" si="161"/>
        <v>10338</v>
      </c>
      <c r="OGQ1" s="26">
        <f t="shared" si="161"/>
        <v>10339</v>
      </c>
      <c r="OGR1" s="26">
        <f t="shared" si="161"/>
        <v>10340</v>
      </c>
      <c r="OGS1" s="26">
        <f t="shared" si="161"/>
        <v>10341</v>
      </c>
      <c r="OGT1" s="26">
        <f t="shared" si="161"/>
        <v>10342</v>
      </c>
      <c r="OGU1" s="26">
        <f t="shared" si="161"/>
        <v>10343</v>
      </c>
      <c r="OGV1" s="26">
        <f t="shared" si="161"/>
        <v>10344</v>
      </c>
      <c r="OGW1" s="26">
        <f t="shared" si="161"/>
        <v>10345</v>
      </c>
      <c r="OGX1" s="26">
        <f t="shared" si="161"/>
        <v>10346</v>
      </c>
      <c r="OGY1" s="26">
        <f t="shared" si="161"/>
        <v>10347</v>
      </c>
      <c r="OGZ1" s="26">
        <f t="shared" si="161"/>
        <v>10348</v>
      </c>
      <c r="OHA1" s="26">
        <f t="shared" si="161"/>
        <v>10349</v>
      </c>
      <c r="OHB1" s="26">
        <f t="shared" si="161"/>
        <v>10350</v>
      </c>
      <c r="OHC1" s="26">
        <f t="shared" si="161"/>
        <v>10351</v>
      </c>
      <c r="OHD1" s="26">
        <f t="shared" si="161"/>
        <v>10352</v>
      </c>
      <c r="OHE1" s="26">
        <f t="shared" si="161"/>
        <v>10353</v>
      </c>
      <c r="OHF1" s="26">
        <f t="shared" si="161"/>
        <v>10354</v>
      </c>
      <c r="OHG1" s="26">
        <f t="shared" si="161"/>
        <v>10355</v>
      </c>
      <c r="OHH1" s="26">
        <f t="shared" si="161"/>
        <v>10356</v>
      </c>
      <c r="OHI1" s="26">
        <f t="shared" si="161"/>
        <v>10357</v>
      </c>
      <c r="OHJ1" s="26">
        <f t="shared" si="161"/>
        <v>10358</v>
      </c>
      <c r="OHK1" s="26">
        <f t="shared" si="161"/>
        <v>10359</v>
      </c>
      <c r="OHL1" s="26">
        <f t="shared" si="161"/>
        <v>10360</v>
      </c>
      <c r="OHM1" s="26">
        <f t="shared" si="161"/>
        <v>10361</v>
      </c>
      <c r="OHN1" s="26">
        <f t="shared" si="161"/>
        <v>10362</v>
      </c>
      <c r="OHO1" s="26">
        <f t="shared" si="161"/>
        <v>10363</v>
      </c>
      <c r="OHP1" s="26">
        <f t="shared" si="161"/>
        <v>10364</v>
      </c>
      <c r="OHQ1" s="26">
        <f t="shared" si="161"/>
        <v>10365</v>
      </c>
      <c r="OHR1" s="26">
        <f t="shared" si="161"/>
        <v>10366</v>
      </c>
      <c r="OHS1" s="26">
        <f t="shared" si="161"/>
        <v>10367</v>
      </c>
      <c r="OHT1" s="26">
        <f t="shared" si="161"/>
        <v>10368</v>
      </c>
      <c r="OHU1" s="26">
        <f t="shared" si="161"/>
        <v>10369</v>
      </c>
      <c r="OHV1" s="26">
        <f t="shared" si="161"/>
        <v>10370</v>
      </c>
      <c r="OHW1" s="26">
        <f t="shared" ref="OHW1:OKH1" si="162">OHV1+1</f>
        <v>10371</v>
      </c>
      <c r="OHX1" s="26">
        <f t="shared" si="162"/>
        <v>10372</v>
      </c>
      <c r="OHY1" s="26">
        <f t="shared" si="162"/>
        <v>10373</v>
      </c>
      <c r="OHZ1" s="26">
        <f t="shared" si="162"/>
        <v>10374</v>
      </c>
      <c r="OIA1" s="26">
        <f t="shared" si="162"/>
        <v>10375</v>
      </c>
      <c r="OIB1" s="26">
        <f t="shared" si="162"/>
        <v>10376</v>
      </c>
      <c r="OIC1" s="26">
        <f t="shared" si="162"/>
        <v>10377</v>
      </c>
      <c r="OID1" s="26">
        <f t="shared" si="162"/>
        <v>10378</v>
      </c>
      <c r="OIE1" s="26">
        <f t="shared" si="162"/>
        <v>10379</v>
      </c>
      <c r="OIF1" s="26">
        <f t="shared" si="162"/>
        <v>10380</v>
      </c>
      <c r="OIG1" s="26">
        <f t="shared" si="162"/>
        <v>10381</v>
      </c>
      <c r="OIH1" s="26">
        <f t="shared" si="162"/>
        <v>10382</v>
      </c>
      <c r="OII1" s="26">
        <f t="shared" si="162"/>
        <v>10383</v>
      </c>
      <c r="OIJ1" s="26">
        <f t="shared" si="162"/>
        <v>10384</v>
      </c>
      <c r="OIK1" s="26">
        <f t="shared" si="162"/>
        <v>10385</v>
      </c>
      <c r="OIL1" s="26">
        <f t="shared" si="162"/>
        <v>10386</v>
      </c>
      <c r="OIM1" s="26">
        <f t="shared" si="162"/>
        <v>10387</v>
      </c>
      <c r="OIN1" s="26">
        <f t="shared" si="162"/>
        <v>10388</v>
      </c>
      <c r="OIO1" s="26">
        <f t="shared" si="162"/>
        <v>10389</v>
      </c>
      <c r="OIP1" s="26">
        <f t="shared" si="162"/>
        <v>10390</v>
      </c>
      <c r="OIQ1" s="26">
        <f t="shared" si="162"/>
        <v>10391</v>
      </c>
      <c r="OIR1" s="26">
        <f t="shared" si="162"/>
        <v>10392</v>
      </c>
      <c r="OIS1" s="26">
        <f t="shared" si="162"/>
        <v>10393</v>
      </c>
      <c r="OIT1" s="26">
        <f t="shared" si="162"/>
        <v>10394</v>
      </c>
      <c r="OIU1" s="26">
        <f t="shared" si="162"/>
        <v>10395</v>
      </c>
      <c r="OIV1" s="26">
        <f t="shared" si="162"/>
        <v>10396</v>
      </c>
      <c r="OIW1" s="26">
        <f t="shared" si="162"/>
        <v>10397</v>
      </c>
      <c r="OIX1" s="26">
        <f t="shared" si="162"/>
        <v>10398</v>
      </c>
      <c r="OIY1" s="26">
        <f t="shared" si="162"/>
        <v>10399</v>
      </c>
      <c r="OIZ1" s="26">
        <f t="shared" si="162"/>
        <v>10400</v>
      </c>
      <c r="OJA1" s="26">
        <f t="shared" si="162"/>
        <v>10401</v>
      </c>
      <c r="OJB1" s="26">
        <f t="shared" si="162"/>
        <v>10402</v>
      </c>
      <c r="OJC1" s="26">
        <f t="shared" si="162"/>
        <v>10403</v>
      </c>
      <c r="OJD1" s="26">
        <f t="shared" si="162"/>
        <v>10404</v>
      </c>
      <c r="OJE1" s="26">
        <f t="shared" si="162"/>
        <v>10405</v>
      </c>
      <c r="OJF1" s="26">
        <f t="shared" si="162"/>
        <v>10406</v>
      </c>
      <c r="OJG1" s="26">
        <f t="shared" si="162"/>
        <v>10407</v>
      </c>
      <c r="OJH1" s="26">
        <f t="shared" si="162"/>
        <v>10408</v>
      </c>
      <c r="OJI1" s="26">
        <f t="shared" si="162"/>
        <v>10409</v>
      </c>
      <c r="OJJ1" s="26">
        <f t="shared" si="162"/>
        <v>10410</v>
      </c>
      <c r="OJK1" s="26">
        <f t="shared" si="162"/>
        <v>10411</v>
      </c>
      <c r="OJL1" s="26">
        <f t="shared" si="162"/>
        <v>10412</v>
      </c>
      <c r="OJM1" s="26">
        <f t="shared" si="162"/>
        <v>10413</v>
      </c>
      <c r="OJN1" s="26">
        <f t="shared" si="162"/>
        <v>10414</v>
      </c>
      <c r="OJO1" s="26">
        <f t="shared" si="162"/>
        <v>10415</v>
      </c>
      <c r="OJP1" s="26">
        <f t="shared" si="162"/>
        <v>10416</v>
      </c>
      <c r="OJQ1" s="26">
        <f t="shared" si="162"/>
        <v>10417</v>
      </c>
      <c r="OJR1" s="26">
        <f t="shared" si="162"/>
        <v>10418</v>
      </c>
      <c r="OJS1" s="26">
        <f t="shared" si="162"/>
        <v>10419</v>
      </c>
      <c r="OJT1" s="26">
        <f t="shared" si="162"/>
        <v>10420</v>
      </c>
      <c r="OJU1" s="26">
        <f t="shared" si="162"/>
        <v>10421</v>
      </c>
      <c r="OJV1" s="26">
        <f t="shared" si="162"/>
        <v>10422</v>
      </c>
      <c r="OJW1" s="26">
        <f t="shared" si="162"/>
        <v>10423</v>
      </c>
      <c r="OJX1" s="26">
        <f t="shared" si="162"/>
        <v>10424</v>
      </c>
      <c r="OJY1" s="26">
        <f t="shared" si="162"/>
        <v>10425</v>
      </c>
      <c r="OJZ1" s="26">
        <f t="shared" si="162"/>
        <v>10426</v>
      </c>
      <c r="OKA1" s="26">
        <f t="shared" si="162"/>
        <v>10427</v>
      </c>
      <c r="OKB1" s="26">
        <f t="shared" si="162"/>
        <v>10428</v>
      </c>
      <c r="OKC1" s="26">
        <f t="shared" si="162"/>
        <v>10429</v>
      </c>
      <c r="OKD1" s="26">
        <f t="shared" si="162"/>
        <v>10430</v>
      </c>
      <c r="OKE1" s="26">
        <f t="shared" si="162"/>
        <v>10431</v>
      </c>
      <c r="OKF1" s="26">
        <f t="shared" si="162"/>
        <v>10432</v>
      </c>
      <c r="OKG1" s="26">
        <f t="shared" si="162"/>
        <v>10433</v>
      </c>
      <c r="OKH1" s="26">
        <f t="shared" si="162"/>
        <v>10434</v>
      </c>
      <c r="OKI1" s="26">
        <f t="shared" ref="OKI1:OMT1" si="163">OKH1+1</f>
        <v>10435</v>
      </c>
      <c r="OKJ1" s="26">
        <f t="shared" si="163"/>
        <v>10436</v>
      </c>
      <c r="OKK1" s="26">
        <f t="shared" si="163"/>
        <v>10437</v>
      </c>
      <c r="OKL1" s="26">
        <f t="shared" si="163"/>
        <v>10438</v>
      </c>
      <c r="OKM1" s="26">
        <f t="shared" si="163"/>
        <v>10439</v>
      </c>
      <c r="OKN1" s="26">
        <f t="shared" si="163"/>
        <v>10440</v>
      </c>
      <c r="OKO1" s="26">
        <f t="shared" si="163"/>
        <v>10441</v>
      </c>
      <c r="OKP1" s="26">
        <f t="shared" si="163"/>
        <v>10442</v>
      </c>
      <c r="OKQ1" s="26">
        <f t="shared" si="163"/>
        <v>10443</v>
      </c>
      <c r="OKR1" s="26">
        <f t="shared" si="163"/>
        <v>10444</v>
      </c>
      <c r="OKS1" s="26">
        <f t="shared" si="163"/>
        <v>10445</v>
      </c>
      <c r="OKT1" s="26">
        <f t="shared" si="163"/>
        <v>10446</v>
      </c>
      <c r="OKU1" s="26">
        <f t="shared" si="163"/>
        <v>10447</v>
      </c>
      <c r="OKV1" s="26">
        <f t="shared" si="163"/>
        <v>10448</v>
      </c>
      <c r="OKW1" s="26">
        <f t="shared" si="163"/>
        <v>10449</v>
      </c>
      <c r="OKX1" s="26">
        <f t="shared" si="163"/>
        <v>10450</v>
      </c>
      <c r="OKY1" s="26">
        <f t="shared" si="163"/>
        <v>10451</v>
      </c>
      <c r="OKZ1" s="26">
        <f t="shared" si="163"/>
        <v>10452</v>
      </c>
      <c r="OLA1" s="26">
        <f t="shared" si="163"/>
        <v>10453</v>
      </c>
      <c r="OLB1" s="26">
        <f t="shared" si="163"/>
        <v>10454</v>
      </c>
      <c r="OLC1" s="26">
        <f t="shared" si="163"/>
        <v>10455</v>
      </c>
      <c r="OLD1" s="26">
        <f t="shared" si="163"/>
        <v>10456</v>
      </c>
      <c r="OLE1" s="26">
        <f t="shared" si="163"/>
        <v>10457</v>
      </c>
      <c r="OLF1" s="26">
        <f t="shared" si="163"/>
        <v>10458</v>
      </c>
      <c r="OLG1" s="26">
        <f t="shared" si="163"/>
        <v>10459</v>
      </c>
      <c r="OLH1" s="26">
        <f t="shared" si="163"/>
        <v>10460</v>
      </c>
      <c r="OLI1" s="26">
        <f t="shared" si="163"/>
        <v>10461</v>
      </c>
      <c r="OLJ1" s="26">
        <f t="shared" si="163"/>
        <v>10462</v>
      </c>
      <c r="OLK1" s="26">
        <f t="shared" si="163"/>
        <v>10463</v>
      </c>
      <c r="OLL1" s="26">
        <f t="shared" si="163"/>
        <v>10464</v>
      </c>
      <c r="OLM1" s="26">
        <f t="shared" si="163"/>
        <v>10465</v>
      </c>
      <c r="OLN1" s="26">
        <f t="shared" si="163"/>
        <v>10466</v>
      </c>
      <c r="OLO1" s="26">
        <f t="shared" si="163"/>
        <v>10467</v>
      </c>
      <c r="OLP1" s="26">
        <f t="shared" si="163"/>
        <v>10468</v>
      </c>
      <c r="OLQ1" s="26">
        <f t="shared" si="163"/>
        <v>10469</v>
      </c>
      <c r="OLR1" s="26">
        <f t="shared" si="163"/>
        <v>10470</v>
      </c>
      <c r="OLS1" s="26">
        <f t="shared" si="163"/>
        <v>10471</v>
      </c>
      <c r="OLT1" s="26">
        <f t="shared" si="163"/>
        <v>10472</v>
      </c>
      <c r="OLU1" s="26">
        <f t="shared" si="163"/>
        <v>10473</v>
      </c>
      <c r="OLV1" s="26">
        <f t="shared" si="163"/>
        <v>10474</v>
      </c>
      <c r="OLW1" s="26">
        <f t="shared" si="163"/>
        <v>10475</v>
      </c>
      <c r="OLX1" s="26">
        <f t="shared" si="163"/>
        <v>10476</v>
      </c>
      <c r="OLY1" s="26">
        <f t="shared" si="163"/>
        <v>10477</v>
      </c>
      <c r="OLZ1" s="26">
        <f t="shared" si="163"/>
        <v>10478</v>
      </c>
      <c r="OMA1" s="26">
        <f t="shared" si="163"/>
        <v>10479</v>
      </c>
      <c r="OMB1" s="26">
        <f t="shared" si="163"/>
        <v>10480</v>
      </c>
      <c r="OMC1" s="26">
        <f t="shared" si="163"/>
        <v>10481</v>
      </c>
      <c r="OMD1" s="26">
        <f t="shared" si="163"/>
        <v>10482</v>
      </c>
      <c r="OME1" s="26">
        <f t="shared" si="163"/>
        <v>10483</v>
      </c>
      <c r="OMF1" s="26">
        <f t="shared" si="163"/>
        <v>10484</v>
      </c>
      <c r="OMG1" s="26">
        <f t="shared" si="163"/>
        <v>10485</v>
      </c>
      <c r="OMH1" s="26">
        <f t="shared" si="163"/>
        <v>10486</v>
      </c>
      <c r="OMI1" s="26">
        <f t="shared" si="163"/>
        <v>10487</v>
      </c>
      <c r="OMJ1" s="26">
        <f t="shared" si="163"/>
        <v>10488</v>
      </c>
      <c r="OMK1" s="26">
        <f t="shared" si="163"/>
        <v>10489</v>
      </c>
      <c r="OML1" s="26">
        <f t="shared" si="163"/>
        <v>10490</v>
      </c>
      <c r="OMM1" s="26">
        <f t="shared" si="163"/>
        <v>10491</v>
      </c>
      <c r="OMN1" s="26">
        <f t="shared" si="163"/>
        <v>10492</v>
      </c>
      <c r="OMO1" s="26">
        <f t="shared" si="163"/>
        <v>10493</v>
      </c>
      <c r="OMP1" s="26">
        <f t="shared" si="163"/>
        <v>10494</v>
      </c>
      <c r="OMQ1" s="26">
        <f t="shared" si="163"/>
        <v>10495</v>
      </c>
      <c r="OMR1" s="26">
        <f t="shared" si="163"/>
        <v>10496</v>
      </c>
      <c r="OMS1" s="26">
        <f t="shared" si="163"/>
        <v>10497</v>
      </c>
      <c r="OMT1" s="26">
        <f t="shared" si="163"/>
        <v>10498</v>
      </c>
      <c r="OMU1" s="26">
        <f t="shared" ref="OMU1:OPF1" si="164">OMT1+1</f>
        <v>10499</v>
      </c>
      <c r="OMV1" s="26">
        <f t="shared" si="164"/>
        <v>10500</v>
      </c>
      <c r="OMW1" s="26">
        <f t="shared" si="164"/>
        <v>10501</v>
      </c>
      <c r="OMX1" s="26">
        <f t="shared" si="164"/>
        <v>10502</v>
      </c>
      <c r="OMY1" s="26">
        <f t="shared" si="164"/>
        <v>10503</v>
      </c>
      <c r="OMZ1" s="26">
        <f t="shared" si="164"/>
        <v>10504</v>
      </c>
      <c r="ONA1" s="26">
        <f t="shared" si="164"/>
        <v>10505</v>
      </c>
      <c r="ONB1" s="26">
        <f t="shared" si="164"/>
        <v>10506</v>
      </c>
      <c r="ONC1" s="26">
        <f t="shared" si="164"/>
        <v>10507</v>
      </c>
      <c r="OND1" s="26">
        <f t="shared" si="164"/>
        <v>10508</v>
      </c>
      <c r="ONE1" s="26">
        <f t="shared" si="164"/>
        <v>10509</v>
      </c>
      <c r="ONF1" s="26">
        <f t="shared" si="164"/>
        <v>10510</v>
      </c>
      <c r="ONG1" s="26">
        <f t="shared" si="164"/>
        <v>10511</v>
      </c>
      <c r="ONH1" s="26">
        <f t="shared" si="164"/>
        <v>10512</v>
      </c>
      <c r="ONI1" s="26">
        <f t="shared" si="164"/>
        <v>10513</v>
      </c>
      <c r="ONJ1" s="26">
        <f t="shared" si="164"/>
        <v>10514</v>
      </c>
      <c r="ONK1" s="26">
        <f t="shared" si="164"/>
        <v>10515</v>
      </c>
      <c r="ONL1" s="26">
        <f t="shared" si="164"/>
        <v>10516</v>
      </c>
      <c r="ONM1" s="26">
        <f t="shared" si="164"/>
        <v>10517</v>
      </c>
      <c r="ONN1" s="26">
        <f t="shared" si="164"/>
        <v>10518</v>
      </c>
      <c r="ONO1" s="26">
        <f t="shared" si="164"/>
        <v>10519</v>
      </c>
      <c r="ONP1" s="26">
        <f t="shared" si="164"/>
        <v>10520</v>
      </c>
      <c r="ONQ1" s="26">
        <f t="shared" si="164"/>
        <v>10521</v>
      </c>
      <c r="ONR1" s="26">
        <f t="shared" si="164"/>
        <v>10522</v>
      </c>
      <c r="ONS1" s="26">
        <f t="shared" si="164"/>
        <v>10523</v>
      </c>
      <c r="ONT1" s="26">
        <f t="shared" si="164"/>
        <v>10524</v>
      </c>
      <c r="ONU1" s="26">
        <f t="shared" si="164"/>
        <v>10525</v>
      </c>
      <c r="ONV1" s="26">
        <f t="shared" si="164"/>
        <v>10526</v>
      </c>
      <c r="ONW1" s="26">
        <f t="shared" si="164"/>
        <v>10527</v>
      </c>
      <c r="ONX1" s="26">
        <f t="shared" si="164"/>
        <v>10528</v>
      </c>
      <c r="ONY1" s="26">
        <f t="shared" si="164"/>
        <v>10529</v>
      </c>
      <c r="ONZ1" s="26">
        <f t="shared" si="164"/>
        <v>10530</v>
      </c>
      <c r="OOA1" s="26">
        <f t="shared" si="164"/>
        <v>10531</v>
      </c>
      <c r="OOB1" s="26">
        <f t="shared" si="164"/>
        <v>10532</v>
      </c>
      <c r="OOC1" s="26">
        <f t="shared" si="164"/>
        <v>10533</v>
      </c>
      <c r="OOD1" s="26">
        <f t="shared" si="164"/>
        <v>10534</v>
      </c>
      <c r="OOE1" s="26">
        <f t="shared" si="164"/>
        <v>10535</v>
      </c>
      <c r="OOF1" s="26">
        <f t="shared" si="164"/>
        <v>10536</v>
      </c>
      <c r="OOG1" s="26">
        <f t="shared" si="164"/>
        <v>10537</v>
      </c>
      <c r="OOH1" s="26">
        <f t="shared" si="164"/>
        <v>10538</v>
      </c>
      <c r="OOI1" s="26">
        <f t="shared" si="164"/>
        <v>10539</v>
      </c>
      <c r="OOJ1" s="26">
        <f t="shared" si="164"/>
        <v>10540</v>
      </c>
      <c r="OOK1" s="26">
        <f t="shared" si="164"/>
        <v>10541</v>
      </c>
      <c r="OOL1" s="26">
        <f t="shared" si="164"/>
        <v>10542</v>
      </c>
      <c r="OOM1" s="26">
        <f t="shared" si="164"/>
        <v>10543</v>
      </c>
      <c r="OON1" s="26">
        <f t="shared" si="164"/>
        <v>10544</v>
      </c>
      <c r="OOO1" s="26">
        <f t="shared" si="164"/>
        <v>10545</v>
      </c>
      <c r="OOP1" s="26">
        <f t="shared" si="164"/>
        <v>10546</v>
      </c>
      <c r="OOQ1" s="26">
        <f t="shared" si="164"/>
        <v>10547</v>
      </c>
      <c r="OOR1" s="26">
        <f t="shared" si="164"/>
        <v>10548</v>
      </c>
      <c r="OOS1" s="26">
        <f t="shared" si="164"/>
        <v>10549</v>
      </c>
      <c r="OOT1" s="26">
        <f t="shared" si="164"/>
        <v>10550</v>
      </c>
      <c r="OOU1" s="26">
        <f t="shared" si="164"/>
        <v>10551</v>
      </c>
      <c r="OOV1" s="26">
        <f t="shared" si="164"/>
        <v>10552</v>
      </c>
      <c r="OOW1" s="26">
        <f t="shared" si="164"/>
        <v>10553</v>
      </c>
      <c r="OOX1" s="26">
        <f t="shared" si="164"/>
        <v>10554</v>
      </c>
      <c r="OOY1" s="26">
        <f t="shared" si="164"/>
        <v>10555</v>
      </c>
      <c r="OOZ1" s="26">
        <f t="shared" si="164"/>
        <v>10556</v>
      </c>
      <c r="OPA1" s="26">
        <f t="shared" si="164"/>
        <v>10557</v>
      </c>
      <c r="OPB1" s="26">
        <f t="shared" si="164"/>
        <v>10558</v>
      </c>
      <c r="OPC1" s="26">
        <f t="shared" si="164"/>
        <v>10559</v>
      </c>
      <c r="OPD1" s="26">
        <f t="shared" si="164"/>
        <v>10560</v>
      </c>
      <c r="OPE1" s="26">
        <f t="shared" si="164"/>
        <v>10561</v>
      </c>
      <c r="OPF1" s="26">
        <f t="shared" si="164"/>
        <v>10562</v>
      </c>
      <c r="OPG1" s="26">
        <f t="shared" ref="OPG1:ORR1" si="165">OPF1+1</f>
        <v>10563</v>
      </c>
      <c r="OPH1" s="26">
        <f t="shared" si="165"/>
        <v>10564</v>
      </c>
      <c r="OPI1" s="26">
        <f t="shared" si="165"/>
        <v>10565</v>
      </c>
      <c r="OPJ1" s="26">
        <f t="shared" si="165"/>
        <v>10566</v>
      </c>
      <c r="OPK1" s="26">
        <f t="shared" si="165"/>
        <v>10567</v>
      </c>
      <c r="OPL1" s="26">
        <f t="shared" si="165"/>
        <v>10568</v>
      </c>
      <c r="OPM1" s="26">
        <f t="shared" si="165"/>
        <v>10569</v>
      </c>
      <c r="OPN1" s="26">
        <f t="shared" si="165"/>
        <v>10570</v>
      </c>
      <c r="OPO1" s="26">
        <f t="shared" si="165"/>
        <v>10571</v>
      </c>
      <c r="OPP1" s="26">
        <f t="shared" si="165"/>
        <v>10572</v>
      </c>
      <c r="OPQ1" s="26">
        <f t="shared" si="165"/>
        <v>10573</v>
      </c>
      <c r="OPR1" s="26">
        <f t="shared" si="165"/>
        <v>10574</v>
      </c>
      <c r="OPS1" s="26">
        <f t="shared" si="165"/>
        <v>10575</v>
      </c>
      <c r="OPT1" s="26">
        <f t="shared" si="165"/>
        <v>10576</v>
      </c>
      <c r="OPU1" s="26">
        <f t="shared" si="165"/>
        <v>10577</v>
      </c>
      <c r="OPV1" s="26">
        <f t="shared" si="165"/>
        <v>10578</v>
      </c>
      <c r="OPW1" s="26">
        <f t="shared" si="165"/>
        <v>10579</v>
      </c>
      <c r="OPX1" s="26">
        <f t="shared" si="165"/>
        <v>10580</v>
      </c>
      <c r="OPY1" s="26">
        <f t="shared" si="165"/>
        <v>10581</v>
      </c>
      <c r="OPZ1" s="26">
        <f t="shared" si="165"/>
        <v>10582</v>
      </c>
      <c r="OQA1" s="26">
        <f t="shared" si="165"/>
        <v>10583</v>
      </c>
      <c r="OQB1" s="26">
        <f t="shared" si="165"/>
        <v>10584</v>
      </c>
      <c r="OQC1" s="26">
        <f t="shared" si="165"/>
        <v>10585</v>
      </c>
      <c r="OQD1" s="26">
        <f t="shared" si="165"/>
        <v>10586</v>
      </c>
      <c r="OQE1" s="26">
        <f t="shared" si="165"/>
        <v>10587</v>
      </c>
      <c r="OQF1" s="26">
        <f t="shared" si="165"/>
        <v>10588</v>
      </c>
      <c r="OQG1" s="26">
        <f t="shared" si="165"/>
        <v>10589</v>
      </c>
      <c r="OQH1" s="26">
        <f t="shared" si="165"/>
        <v>10590</v>
      </c>
      <c r="OQI1" s="26">
        <f t="shared" si="165"/>
        <v>10591</v>
      </c>
      <c r="OQJ1" s="26">
        <f t="shared" si="165"/>
        <v>10592</v>
      </c>
      <c r="OQK1" s="26">
        <f t="shared" si="165"/>
        <v>10593</v>
      </c>
      <c r="OQL1" s="26">
        <f t="shared" si="165"/>
        <v>10594</v>
      </c>
      <c r="OQM1" s="26">
        <f t="shared" si="165"/>
        <v>10595</v>
      </c>
      <c r="OQN1" s="26">
        <f t="shared" si="165"/>
        <v>10596</v>
      </c>
      <c r="OQO1" s="26">
        <f t="shared" si="165"/>
        <v>10597</v>
      </c>
      <c r="OQP1" s="26">
        <f t="shared" si="165"/>
        <v>10598</v>
      </c>
      <c r="OQQ1" s="26">
        <f t="shared" si="165"/>
        <v>10599</v>
      </c>
      <c r="OQR1" s="26">
        <f t="shared" si="165"/>
        <v>10600</v>
      </c>
      <c r="OQS1" s="26">
        <f t="shared" si="165"/>
        <v>10601</v>
      </c>
      <c r="OQT1" s="26">
        <f t="shared" si="165"/>
        <v>10602</v>
      </c>
      <c r="OQU1" s="26">
        <f t="shared" si="165"/>
        <v>10603</v>
      </c>
      <c r="OQV1" s="26">
        <f t="shared" si="165"/>
        <v>10604</v>
      </c>
      <c r="OQW1" s="26">
        <f t="shared" si="165"/>
        <v>10605</v>
      </c>
      <c r="OQX1" s="26">
        <f t="shared" si="165"/>
        <v>10606</v>
      </c>
      <c r="OQY1" s="26">
        <f t="shared" si="165"/>
        <v>10607</v>
      </c>
      <c r="OQZ1" s="26">
        <f t="shared" si="165"/>
        <v>10608</v>
      </c>
      <c r="ORA1" s="26">
        <f t="shared" si="165"/>
        <v>10609</v>
      </c>
      <c r="ORB1" s="26">
        <f t="shared" si="165"/>
        <v>10610</v>
      </c>
      <c r="ORC1" s="26">
        <f t="shared" si="165"/>
        <v>10611</v>
      </c>
      <c r="ORD1" s="26">
        <f t="shared" si="165"/>
        <v>10612</v>
      </c>
      <c r="ORE1" s="26">
        <f t="shared" si="165"/>
        <v>10613</v>
      </c>
      <c r="ORF1" s="26">
        <f t="shared" si="165"/>
        <v>10614</v>
      </c>
      <c r="ORG1" s="26">
        <f t="shared" si="165"/>
        <v>10615</v>
      </c>
      <c r="ORH1" s="26">
        <f t="shared" si="165"/>
        <v>10616</v>
      </c>
      <c r="ORI1" s="26">
        <f t="shared" si="165"/>
        <v>10617</v>
      </c>
      <c r="ORJ1" s="26">
        <f t="shared" si="165"/>
        <v>10618</v>
      </c>
      <c r="ORK1" s="26">
        <f t="shared" si="165"/>
        <v>10619</v>
      </c>
      <c r="ORL1" s="26">
        <f t="shared" si="165"/>
        <v>10620</v>
      </c>
      <c r="ORM1" s="26">
        <f t="shared" si="165"/>
        <v>10621</v>
      </c>
      <c r="ORN1" s="26">
        <f t="shared" si="165"/>
        <v>10622</v>
      </c>
      <c r="ORO1" s="26">
        <f t="shared" si="165"/>
        <v>10623</v>
      </c>
      <c r="ORP1" s="26">
        <f t="shared" si="165"/>
        <v>10624</v>
      </c>
      <c r="ORQ1" s="26">
        <f t="shared" si="165"/>
        <v>10625</v>
      </c>
      <c r="ORR1" s="26">
        <f t="shared" si="165"/>
        <v>10626</v>
      </c>
      <c r="ORS1" s="26">
        <f t="shared" ref="ORS1:OUD1" si="166">ORR1+1</f>
        <v>10627</v>
      </c>
      <c r="ORT1" s="26">
        <f t="shared" si="166"/>
        <v>10628</v>
      </c>
      <c r="ORU1" s="26">
        <f t="shared" si="166"/>
        <v>10629</v>
      </c>
      <c r="ORV1" s="26">
        <f t="shared" si="166"/>
        <v>10630</v>
      </c>
      <c r="ORW1" s="26">
        <f t="shared" si="166"/>
        <v>10631</v>
      </c>
      <c r="ORX1" s="26">
        <f t="shared" si="166"/>
        <v>10632</v>
      </c>
      <c r="ORY1" s="26">
        <f t="shared" si="166"/>
        <v>10633</v>
      </c>
      <c r="ORZ1" s="26">
        <f t="shared" si="166"/>
        <v>10634</v>
      </c>
      <c r="OSA1" s="26">
        <f t="shared" si="166"/>
        <v>10635</v>
      </c>
      <c r="OSB1" s="26">
        <f t="shared" si="166"/>
        <v>10636</v>
      </c>
      <c r="OSC1" s="26">
        <f t="shared" si="166"/>
        <v>10637</v>
      </c>
      <c r="OSD1" s="26">
        <f t="shared" si="166"/>
        <v>10638</v>
      </c>
      <c r="OSE1" s="26">
        <f t="shared" si="166"/>
        <v>10639</v>
      </c>
      <c r="OSF1" s="26">
        <f t="shared" si="166"/>
        <v>10640</v>
      </c>
      <c r="OSG1" s="26">
        <f t="shared" si="166"/>
        <v>10641</v>
      </c>
      <c r="OSH1" s="26">
        <f t="shared" si="166"/>
        <v>10642</v>
      </c>
      <c r="OSI1" s="26">
        <f t="shared" si="166"/>
        <v>10643</v>
      </c>
      <c r="OSJ1" s="26">
        <f t="shared" si="166"/>
        <v>10644</v>
      </c>
      <c r="OSK1" s="26">
        <f t="shared" si="166"/>
        <v>10645</v>
      </c>
      <c r="OSL1" s="26">
        <f t="shared" si="166"/>
        <v>10646</v>
      </c>
      <c r="OSM1" s="26">
        <f t="shared" si="166"/>
        <v>10647</v>
      </c>
      <c r="OSN1" s="26">
        <f t="shared" si="166"/>
        <v>10648</v>
      </c>
      <c r="OSO1" s="26">
        <f t="shared" si="166"/>
        <v>10649</v>
      </c>
      <c r="OSP1" s="26">
        <f t="shared" si="166"/>
        <v>10650</v>
      </c>
      <c r="OSQ1" s="26">
        <f t="shared" si="166"/>
        <v>10651</v>
      </c>
      <c r="OSR1" s="26">
        <f t="shared" si="166"/>
        <v>10652</v>
      </c>
      <c r="OSS1" s="26">
        <f t="shared" si="166"/>
        <v>10653</v>
      </c>
      <c r="OST1" s="26">
        <f t="shared" si="166"/>
        <v>10654</v>
      </c>
      <c r="OSU1" s="26">
        <f t="shared" si="166"/>
        <v>10655</v>
      </c>
      <c r="OSV1" s="26">
        <f t="shared" si="166"/>
        <v>10656</v>
      </c>
      <c r="OSW1" s="26">
        <f t="shared" si="166"/>
        <v>10657</v>
      </c>
      <c r="OSX1" s="26">
        <f t="shared" si="166"/>
        <v>10658</v>
      </c>
      <c r="OSY1" s="26">
        <f t="shared" si="166"/>
        <v>10659</v>
      </c>
      <c r="OSZ1" s="26">
        <f t="shared" si="166"/>
        <v>10660</v>
      </c>
      <c r="OTA1" s="26">
        <f t="shared" si="166"/>
        <v>10661</v>
      </c>
      <c r="OTB1" s="26">
        <f t="shared" si="166"/>
        <v>10662</v>
      </c>
      <c r="OTC1" s="26">
        <f t="shared" si="166"/>
        <v>10663</v>
      </c>
      <c r="OTD1" s="26">
        <f t="shared" si="166"/>
        <v>10664</v>
      </c>
      <c r="OTE1" s="26">
        <f t="shared" si="166"/>
        <v>10665</v>
      </c>
      <c r="OTF1" s="26">
        <f t="shared" si="166"/>
        <v>10666</v>
      </c>
      <c r="OTG1" s="26">
        <f t="shared" si="166"/>
        <v>10667</v>
      </c>
      <c r="OTH1" s="26">
        <f t="shared" si="166"/>
        <v>10668</v>
      </c>
      <c r="OTI1" s="26">
        <f t="shared" si="166"/>
        <v>10669</v>
      </c>
      <c r="OTJ1" s="26">
        <f t="shared" si="166"/>
        <v>10670</v>
      </c>
      <c r="OTK1" s="26">
        <f t="shared" si="166"/>
        <v>10671</v>
      </c>
      <c r="OTL1" s="26">
        <f t="shared" si="166"/>
        <v>10672</v>
      </c>
      <c r="OTM1" s="26">
        <f t="shared" si="166"/>
        <v>10673</v>
      </c>
      <c r="OTN1" s="26">
        <f t="shared" si="166"/>
        <v>10674</v>
      </c>
      <c r="OTO1" s="26">
        <f t="shared" si="166"/>
        <v>10675</v>
      </c>
      <c r="OTP1" s="26">
        <f t="shared" si="166"/>
        <v>10676</v>
      </c>
      <c r="OTQ1" s="26">
        <f t="shared" si="166"/>
        <v>10677</v>
      </c>
      <c r="OTR1" s="26">
        <f t="shared" si="166"/>
        <v>10678</v>
      </c>
      <c r="OTS1" s="26">
        <f t="shared" si="166"/>
        <v>10679</v>
      </c>
      <c r="OTT1" s="26">
        <f t="shared" si="166"/>
        <v>10680</v>
      </c>
      <c r="OTU1" s="26">
        <f t="shared" si="166"/>
        <v>10681</v>
      </c>
      <c r="OTV1" s="26">
        <f t="shared" si="166"/>
        <v>10682</v>
      </c>
      <c r="OTW1" s="26">
        <f t="shared" si="166"/>
        <v>10683</v>
      </c>
      <c r="OTX1" s="26">
        <f t="shared" si="166"/>
        <v>10684</v>
      </c>
      <c r="OTY1" s="26">
        <f t="shared" si="166"/>
        <v>10685</v>
      </c>
      <c r="OTZ1" s="26">
        <f t="shared" si="166"/>
        <v>10686</v>
      </c>
      <c r="OUA1" s="26">
        <f t="shared" si="166"/>
        <v>10687</v>
      </c>
      <c r="OUB1" s="26">
        <f t="shared" si="166"/>
        <v>10688</v>
      </c>
      <c r="OUC1" s="26">
        <f t="shared" si="166"/>
        <v>10689</v>
      </c>
      <c r="OUD1" s="26">
        <f t="shared" si="166"/>
        <v>10690</v>
      </c>
      <c r="OUE1" s="26">
        <f t="shared" ref="OUE1:OWP1" si="167">OUD1+1</f>
        <v>10691</v>
      </c>
      <c r="OUF1" s="26">
        <f t="shared" si="167"/>
        <v>10692</v>
      </c>
      <c r="OUG1" s="26">
        <f t="shared" si="167"/>
        <v>10693</v>
      </c>
      <c r="OUH1" s="26">
        <f t="shared" si="167"/>
        <v>10694</v>
      </c>
      <c r="OUI1" s="26">
        <f t="shared" si="167"/>
        <v>10695</v>
      </c>
      <c r="OUJ1" s="26">
        <f t="shared" si="167"/>
        <v>10696</v>
      </c>
      <c r="OUK1" s="26">
        <f t="shared" si="167"/>
        <v>10697</v>
      </c>
      <c r="OUL1" s="26">
        <f t="shared" si="167"/>
        <v>10698</v>
      </c>
      <c r="OUM1" s="26">
        <f t="shared" si="167"/>
        <v>10699</v>
      </c>
      <c r="OUN1" s="26">
        <f t="shared" si="167"/>
        <v>10700</v>
      </c>
      <c r="OUO1" s="26">
        <f t="shared" si="167"/>
        <v>10701</v>
      </c>
      <c r="OUP1" s="26">
        <f t="shared" si="167"/>
        <v>10702</v>
      </c>
      <c r="OUQ1" s="26">
        <f t="shared" si="167"/>
        <v>10703</v>
      </c>
      <c r="OUR1" s="26">
        <f t="shared" si="167"/>
        <v>10704</v>
      </c>
      <c r="OUS1" s="26">
        <f t="shared" si="167"/>
        <v>10705</v>
      </c>
      <c r="OUT1" s="26">
        <f t="shared" si="167"/>
        <v>10706</v>
      </c>
      <c r="OUU1" s="26">
        <f t="shared" si="167"/>
        <v>10707</v>
      </c>
      <c r="OUV1" s="26">
        <f t="shared" si="167"/>
        <v>10708</v>
      </c>
      <c r="OUW1" s="26">
        <f t="shared" si="167"/>
        <v>10709</v>
      </c>
      <c r="OUX1" s="26">
        <f t="shared" si="167"/>
        <v>10710</v>
      </c>
      <c r="OUY1" s="26">
        <f t="shared" si="167"/>
        <v>10711</v>
      </c>
      <c r="OUZ1" s="26">
        <f t="shared" si="167"/>
        <v>10712</v>
      </c>
      <c r="OVA1" s="26">
        <f t="shared" si="167"/>
        <v>10713</v>
      </c>
      <c r="OVB1" s="26">
        <f t="shared" si="167"/>
        <v>10714</v>
      </c>
      <c r="OVC1" s="26">
        <f t="shared" si="167"/>
        <v>10715</v>
      </c>
      <c r="OVD1" s="26">
        <f t="shared" si="167"/>
        <v>10716</v>
      </c>
      <c r="OVE1" s="26">
        <f t="shared" si="167"/>
        <v>10717</v>
      </c>
      <c r="OVF1" s="26">
        <f t="shared" si="167"/>
        <v>10718</v>
      </c>
      <c r="OVG1" s="26">
        <f t="shared" si="167"/>
        <v>10719</v>
      </c>
      <c r="OVH1" s="26">
        <f t="shared" si="167"/>
        <v>10720</v>
      </c>
      <c r="OVI1" s="26">
        <f t="shared" si="167"/>
        <v>10721</v>
      </c>
      <c r="OVJ1" s="26">
        <f t="shared" si="167"/>
        <v>10722</v>
      </c>
      <c r="OVK1" s="26">
        <f t="shared" si="167"/>
        <v>10723</v>
      </c>
      <c r="OVL1" s="26">
        <f t="shared" si="167"/>
        <v>10724</v>
      </c>
      <c r="OVM1" s="26">
        <f t="shared" si="167"/>
        <v>10725</v>
      </c>
      <c r="OVN1" s="26">
        <f t="shared" si="167"/>
        <v>10726</v>
      </c>
      <c r="OVO1" s="26">
        <f t="shared" si="167"/>
        <v>10727</v>
      </c>
      <c r="OVP1" s="26">
        <f t="shared" si="167"/>
        <v>10728</v>
      </c>
      <c r="OVQ1" s="26">
        <f t="shared" si="167"/>
        <v>10729</v>
      </c>
      <c r="OVR1" s="26">
        <f t="shared" si="167"/>
        <v>10730</v>
      </c>
      <c r="OVS1" s="26">
        <f t="shared" si="167"/>
        <v>10731</v>
      </c>
      <c r="OVT1" s="26">
        <f t="shared" si="167"/>
        <v>10732</v>
      </c>
      <c r="OVU1" s="26">
        <f t="shared" si="167"/>
        <v>10733</v>
      </c>
      <c r="OVV1" s="26">
        <f t="shared" si="167"/>
        <v>10734</v>
      </c>
      <c r="OVW1" s="26">
        <f t="shared" si="167"/>
        <v>10735</v>
      </c>
      <c r="OVX1" s="26">
        <f t="shared" si="167"/>
        <v>10736</v>
      </c>
      <c r="OVY1" s="26">
        <f t="shared" si="167"/>
        <v>10737</v>
      </c>
      <c r="OVZ1" s="26">
        <f t="shared" si="167"/>
        <v>10738</v>
      </c>
      <c r="OWA1" s="26">
        <f t="shared" si="167"/>
        <v>10739</v>
      </c>
      <c r="OWB1" s="26">
        <f t="shared" si="167"/>
        <v>10740</v>
      </c>
      <c r="OWC1" s="26">
        <f t="shared" si="167"/>
        <v>10741</v>
      </c>
      <c r="OWD1" s="26">
        <f t="shared" si="167"/>
        <v>10742</v>
      </c>
      <c r="OWE1" s="26">
        <f t="shared" si="167"/>
        <v>10743</v>
      </c>
      <c r="OWF1" s="26">
        <f t="shared" si="167"/>
        <v>10744</v>
      </c>
      <c r="OWG1" s="26">
        <f t="shared" si="167"/>
        <v>10745</v>
      </c>
      <c r="OWH1" s="26">
        <f t="shared" si="167"/>
        <v>10746</v>
      </c>
      <c r="OWI1" s="26">
        <f t="shared" si="167"/>
        <v>10747</v>
      </c>
      <c r="OWJ1" s="26">
        <f t="shared" si="167"/>
        <v>10748</v>
      </c>
      <c r="OWK1" s="26">
        <f t="shared" si="167"/>
        <v>10749</v>
      </c>
      <c r="OWL1" s="26">
        <f t="shared" si="167"/>
        <v>10750</v>
      </c>
      <c r="OWM1" s="26">
        <f t="shared" si="167"/>
        <v>10751</v>
      </c>
      <c r="OWN1" s="26">
        <f t="shared" si="167"/>
        <v>10752</v>
      </c>
      <c r="OWO1" s="26">
        <f t="shared" si="167"/>
        <v>10753</v>
      </c>
      <c r="OWP1" s="26">
        <f t="shared" si="167"/>
        <v>10754</v>
      </c>
      <c r="OWQ1" s="26">
        <f t="shared" ref="OWQ1:OZB1" si="168">OWP1+1</f>
        <v>10755</v>
      </c>
      <c r="OWR1" s="26">
        <f t="shared" si="168"/>
        <v>10756</v>
      </c>
      <c r="OWS1" s="26">
        <f t="shared" si="168"/>
        <v>10757</v>
      </c>
      <c r="OWT1" s="26">
        <f t="shared" si="168"/>
        <v>10758</v>
      </c>
      <c r="OWU1" s="26">
        <f t="shared" si="168"/>
        <v>10759</v>
      </c>
      <c r="OWV1" s="26">
        <f t="shared" si="168"/>
        <v>10760</v>
      </c>
      <c r="OWW1" s="26">
        <f t="shared" si="168"/>
        <v>10761</v>
      </c>
      <c r="OWX1" s="26">
        <f t="shared" si="168"/>
        <v>10762</v>
      </c>
      <c r="OWY1" s="26">
        <f t="shared" si="168"/>
        <v>10763</v>
      </c>
      <c r="OWZ1" s="26">
        <f t="shared" si="168"/>
        <v>10764</v>
      </c>
      <c r="OXA1" s="26">
        <f t="shared" si="168"/>
        <v>10765</v>
      </c>
      <c r="OXB1" s="26">
        <f t="shared" si="168"/>
        <v>10766</v>
      </c>
      <c r="OXC1" s="26">
        <f t="shared" si="168"/>
        <v>10767</v>
      </c>
      <c r="OXD1" s="26">
        <f t="shared" si="168"/>
        <v>10768</v>
      </c>
      <c r="OXE1" s="26">
        <f t="shared" si="168"/>
        <v>10769</v>
      </c>
      <c r="OXF1" s="26">
        <f t="shared" si="168"/>
        <v>10770</v>
      </c>
      <c r="OXG1" s="26">
        <f t="shared" si="168"/>
        <v>10771</v>
      </c>
      <c r="OXH1" s="26">
        <f t="shared" si="168"/>
        <v>10772</v>
      </c>
      <c r="OXI1" s="26">
        <f t="shared" si="168"/>
        <v>10773</v>
      </c>
      <c r="OXJ1" s="26">
        <f t="shared" si="168"/>
        <v>10774</v>
      </c>
      <c r="OXK1" s="26">
        <f t="shared" si="168"/>
        <v>10775</v>
      </c>
      <c r="OXL1" s="26">
        <f t="shared" si="168"/>
        <v>10776</v>
      </c>
      <c r="OXM1" s="26">
        <f t="shared" si="168"/>
        <v>10777</v>
      </c>
      <c r="OXN1" s="26">
        <f t="shared" si="168"/>
        <v>10778</v>
      </c>
      <c r="OXO1" s="26">
        <f t="shared" si="168"/>
        <v>10779</v>
      </c>
      <c r="OXP1" s="26">
        <f t="shared" si="168"/>
        <v>10780</v>
      </c>
      <c r="OXQ1" s="26">
        <f t="shared" si="168"/>
        <v>10781</v>
      </c>
      <c r="OXR1" s="26">
        <f t="shared" si="168"/>
        <v>10782</v>
      </c>
      <c r="OXS1" s="26">
        <f t="shared" si="168"/>
        <v>10783</v>
      </c>
      <c r="OXT1" s="26">
        <f t="shared" si="168"/>
        <v>10784</v>
      </c>
      <c r="OXU1" s="26">
        <f t="shared" si="168"/>
        <v>10785</v>
      </c>
      <c r="OXV1" s="26">
        <f t="shared" si="168"/>
        <v>10786</v>
      </c>
      <c r="OXW1" s="26">
        <f t="shared" si="168"/>
        <v>10787</v>
      </c>
      <c r="OXX1" s="26">
        <f t="shared" si="168"/>
        <v>10788</v>
      </c>
      <c r="OXY1" s="26">
        <f t="shared" si="168"/>
        <v>10789</v>
      </c>
      <c r="OXZ1" s="26">
        <f t="shared" si="168"/>
        <v>10790</v>
      </c>
      <c r="OYA1" s="26">
        <f t="shared" si="168"/>
        <v>10791</v>
      </c>
      <c r="OYB1" s="26">
        <f t="shared" si="168"/>
        <v>10792</v>
      </c>
      <c r="OYC1" s="26">
        <f t="shared" si="168"/>
        <v>10793</v>
      </c>
      <c r="OYD1" s="26">
        <f t="shared" si="168"/>
        <v>10794</v>
      </c>
      <c r="OYE1" s="26">
        <f t="shared" si="168"/>
        <v>10795</v>
      </c>
      <c r="OYF1" s="26">
        <f t="shared" si="168"/>
        <v>10796</v>
      </c>
      <c r="OYG1" s="26">
        <f t="shared" si="168"/>
        <v>10797</v>
      </c>
      <c r="OYH1" s="26">
        <f t="shared" si="168"/>
        <v>10798</v>
      </c>
      <c r="OYI1" s="26">
        <f t="shared" si="168"/>
        <v>10799</v>
      </c>
      <c r="OYJ1" s="26">
        <f t="shared" si="168"/>
        <v>10800</v>
      </c>
      <c r="OYK1" s="26">
        <f t="shared" si="168"/>
        <v>10801</v>
      </c>
      <c r="OYL1" s="26">
        <f t="shared" si="168"/>
        <v>10802</v>
      </c>
      <c r="OYM1" s="26">
        <f t="shared" si="168"/>
        <v>10803</v>
      </c>
      <c r="OYN1" s="26">
        <f t="shared" si="168"/>
        <v>10804</v>
      </c>
      <c r="OYO1" s="26">
        <f t="shared" si="168"/>
        <v>10805</v>
      </c>
      <c r="OYP1" s="26">
        <f t="shared" si="168"/>
        <v>10806</v>
      </c>
      <c r="OYQ1" s="26">
        <f t="shared" si="168"/>
        <v>10807</v>
      </c>
      <c r="OYR1" s="26">
        <f t="shared" si="168"/>
        <v>10808</v>
      </c>
      <c r="OYS1" s="26">
        <f t="shared" si="168"/>
        <v>10809</v>
      </c>
      <c r="OYT1" s="26">
        <f t="shared" si="168"/>
        <v>10810</v>
      </c>
      <c r="OYU1" s="26">
        <f t="shared" si="168"/>
        <v>10811</v>
      </c>
      <c r="OYV1" s="26">
        <f t="shared" si="168"/>
        <v>10812</v>
      </c>
      <c r="OYW1" s="26">
        <f t="shared" si="168"/>
        <v>10813</v>
      </c>
      <c r="OYX1" s="26">
        <f t="shared" si="168"/>
        <v>10814</v>
      </c>
      <c r="OYY1" s="26">
        <f t="shared" si="168"/>
        <v>10815</v>
      </c>
      <c r="OYZ1" s="26">
        <f t="shared" si="168"/>
        <v>10816</v>
      </c>
      <c r="OZA1" s="26">
        <f t="shared" si="168"/>
        <v>10817</v>
      </c>
      <c r="OZB1" s="26">
        <f t="shared" si="168"/>
        <v>10818</v>
      </c>
      <c r="OZC1" s="26">
        <f t="shared" ref="OZC1:PBN1" si="169">OZB1+1</f>
        <v>10819</v>
      </c>
      <c r="OZD1" s="26">
        <f t="shared" si="169"/>
        <v>10820</v>
      </c>
      <c r="OZE1" s="26">
        <f t="shared" si="169"/>
        <v>10821</v>
      </c>
      <c r="OZF1" s="26">
        <f t="shared" si="169"/>
        <v>10822</v>
      </c>
      <c r="OZG1" s="26">
        <f t="shared" si="169"/>
        <v>10823</v>
      </c>
      <c r="OZH1" s="26">
        <f t="shared" si="169"/>
        <v>10824</v>
      </c>
      <c r="OZI1" s="26">
        <f t="shared" si="169"/>
        <v>10825</v>
      </c>
      <c r="OZJ1" s="26">
        <f t="shared" si="169"/>
        <v>10826</v>
      </c>
      <c r="OZK1" s="26">
        <f t="shared" si="169"/>
        <v>10827</v>
      </c>
      <c r="OZL1" s="26">
        <f t="shared" si="169"/>
        <v>10828</v>
      </c>
      <c r="OZM1" s="26">
        <f t="shared" si="169"/>
        <v>10829</v>
      </c>
      <c r="OZN1" s="26">
        <f t="shared" si="169"/>
        <v>10830</v>
      </c>
      <c r="OZO1" s="26">
        <f t="shared" si="169"/>
        <v>10831</v>
      </c>
      <c r="OZP1" s="26">
        <f t="shared" si="169"/>
        <v>10832</v>
      </c>
      <c r="OZQ1" s="26">
        <f t="shared" si="169"/>
        <v>10833</v>
      </c>
      <c r="OZR1" s="26">
        <f t="shared" si="169"/>
        <v>10834</v>
      </c>
      <c r="OZS1" s="26">
        <f t="shared" si="169"/>
        <v>10835</v>
      </c>
      <c r="OZT1" s="26">
        <f t="shared" si="169"/>
        <v>10836</v>
      </c>
      <c r="OZU1" s="26">
        <f t="shared" si="169"/>
        <v>10837</v>
      </c>
      <c r="OZV1" s="26">
        <f t="shared" si="169"/>
        <v>10838</v>
      </c>
      <c r="OZW1" s="26">
        <f t="shared" si="169"/>
        <v>10839</v>
      </c>
      <c r="OZX1" s="26">
        <f t="shared" si="169"/>
        <v>10840</v>
      </c>
      <c r="OZY1" s="26">
        <f t="shared" si="169"/>
        <v>10841</v>
      </c>
      <c r="OZZ1" s="26">
        <f t="shared" si="169"/>
        <v>10842</v>
      </c>
      <c r="PAA1" s="26">
        <f t="shared" si="169"/>
        <v>10843</v>
      </c>
      <c r="PAB1" s="26">
        <f t="shared" si="169"/>
        <v>10844</v>
      </c>
      <c r="PAC1" s="26">
        <f t="shared" si="169"/>
        <v>10845</v>
      </c>
      <c r="PAD1" s="26">
        <f t="shared" si="169"/>
        <v>10846</v>
      </c>
      <c r="PAE1" s="26">
        <f t="shared" si="169"/>
        <v>10847</v>
      </c>
      <c r="PAF1" s="26">
        <f t="shared" si="169"/>
        <v>10848</v>
      </c>
      <c r="PAG1" s="26">
        <f t="shared" si="169"/>
        <v>10849</v>
      </c>
      <c r="PAH1" s="26">
        <f t="shared" si="169"/>
        <v>10850</v>
      </c>
      <c r="PAI1" s="26">
        <f t="shared" si="169"/>
        <v>10851</v>
      </c>
      <c r="PAJ1" s="26">
        <f t="shared" si="169"/>
        <v>10852</v>
      </c>
      <c r="PAK1" s="26">
        <f t="shared" si="169"/>
        <v>10853</v>
      </c>
      <c r="PAL1" s="26">
        <f t="shared" si="169"/>
        <v>10854</v>
      </c>
      <c r="PAM1" s="26">
        <f t="shared" si="169"/>
        <v>10855</v>
      </c>
      <c r="PAN1" s="26">
        <f t="shared" si="169"/>
        <v>10856</v>
      </c>
      <c r="PAO1" s="26">
        <f t="shared" si="169"/>
        <v>10857</v>
      </c>
      <c r="PAP1" s="26">
        <f t="shared" si="169"/>
        <v>10858</v>
      </c>
      <c r="PAQ1" s="26">
        <f t="shared" si="169"/>
        <v>10859</v>
      </c>
      <c r="PAR1" s="26">
        <f t="shared" si="169"/>
        <v>10860</v>
      </c>
      <c r="PAS1" s="26">
        <f t="shared" si="169"/>
        <v>10861</v>
      </c>
      <c r="PAT1" s="26">
        <f t="shared" si="169"/>
        <v>10862</v>
      </c>
      <c r="PAU1" s="26">
        <f t="shared" si="169"/>
        <v>10863</v>
      </c>
      <c r="PAV1" s="26">
        <f t="shared" si="169"/>
        <v>10864</v>
      </c>
      <c r="PAW1" s="26">
        <f t="shared" si="169"/>
        <v>10865</v>
      </c>
      <c r="PAX1" s="26">
        <f t="shared" si="169"/>
        <v>10866</v>
      </c>
      <c r="PAY1" s="26">
        <f t="shared" si="169"/>
        <v>10867</v>
      </c>
      <c r="PAZ1" s="26">
        <f t="shared" si="169"/>
        <v>10868</v>
      </c>
      <c r="PBA1" s="26">
        <f t="shared" si="169"/>
        <v>10869</v>
      </c>
      <c r="PBB1" s="26">
        <f t="shared" si="169"/>
        <v>10870</v>
      </c>
      <c r="PBC1" s="26">
        <f t="shared" si="169"/>
        <v>10871</v>
      </c>
      <c r="PBD1" s="26">
        <f t="shared" si="169"/>
        <v>10872</v>
      </c>
      <c r="PBE1" s="26">
        <f t="shared" si="169"/>
        <v>10873</v>
      </c>
      <c r="PBF1" s="26">
        <f t="shared" si="169"/>
        <v>10874</v>
      </c>
      <c r="PBG1" s="26">
        <f t="shared" si="169"/>
        <v>10875</v>
      </c>
      <c r="PBH1" s="26">
        <f t="shared" si="169"/>
        <v>10876</v>
      </c>
      <c r="PBI1" s="26">
        <f t="shared" si="169"/>
        <v>10877</v>
      </c>
      <c r="PBJ1" s="26">
        <f t="shared" si="169"/>
        <v>10878</v>
      </c>
      <c r="PBK1" s="26">
        <f t="shared" si="169"/>
        <v>10879</v>
      </c>
      <c r="PBL1" s="26">
        <f t="shared" si="169"/>
        <v>10880</v>
      </c>
      <c r="PBM1" s="26">
        <f t="shared" si="169"/>
        <v>10881</v>
      </c>
      <c r="PBN1" s="26">
        <f t="shared" si="169"/>
        <v>10882</v>
      </c>
      <c r="PBO1" s="26">
        <f t="shared" ref="PBO1:PDZ1" si="170">PBN1+1</f>
        <v>10883</v>
      </c>
      <c r="PBP1" s="26">
        <f t="shared" si="170"/>
        <v>10884</v>
      </c>
      <c r="PBQ1" s="26">
        <f t="shared" si="170"/>
        <v>10885</v>
      </c>
      <c r="PBR1" s="26">
        <f t="shared" si="170"/>
        <v>10886</v>
      </c>
      <c r="PBS1" s="26">
        <f t="shared" si="170"/>
        <v>10887</v>
      </c>
      <c r="PBT1" s="26">
        <f t="shared" si="170"/>
        <v>10888</v>
      </c>
      <c r="PBU1" s="26">
        <f t="shared" si="170"/>
        <v>10889</v>
      </c>
      <c r="PBV1" s="26">
        <f t="shared" si="170"/>
        <v>10890</v>
      </c>
      <c r="PBW1" s="26">
        <f t="shared" si="170"/>
        <v>10891</v>
      </c>
      <c r="PBX1" s="26">
        <f t="shared" si="170"/>
        <v>10892</v>
      </c>
      <c r="PBY1" s="26">
        <f t="shared" si="170"/>
        <v>10893</v>
      </c>
      <c r="PBZ1" s="26">
        <f t="shared" si="170"/>
        <v>10894</v>
      </c>
      <c r="PCA1" s="26">
        <f t="shared" si="170"/>
        <v>10895</v>
      </c>
      <c r="PCB1" s="26">
        <f t="shared" si="170"/>
        <v>10896</v>
      </c>
      <c r="PCC1" s="26">
        <f t="shared" si="170"/>
        <v>10897</v>
      </c>
      <c r="PCD1" s="26">
        <f t="shared" si="170"/>
        <v>10898</v>
      </c>
      <c r="PCE1" s="26">
        <f t="shared" si="170"/>
        <v>10899</v>
      </c>
      <c r="PCF1" s="26">
        <f t="shared" si="170"/>
        <v>10900</v>
      </c>
      <c r="PCG1" s="26">
        <f t="shared" si="170"/>
        <v>10901</v>
      </c>
      <c r="PCH1" s="26">
        <f t="shared" si="170"/>
        <v>10902</v>
      </c>
      <c r="PCI1" s="26">
        <f t="shared" si="170"/>
        <v>10903</v>
      </c>
      <c r="PCJ1" s="26">
        <f t="shared" si="170"/>
        <v>10904</v>
      </c>
      <c r="PCK1" s="26">
        <f t="shared" si="170"/>
        <v>10905</v>
      </c>
      <c r="PCL1" s="26">
        <f t="shared" si="170"/>
        <v>10906</v>
      </c>
      <c r="PCM1" s="26">
        <f t="shared" si="170"/>
        <v>10907</v>
      </c>
      <c r="PCN1" s="26">
        <f t="shared" si="170"/>
        <v>10908</v>
      </c>
      <c r="PCO1" s="26">
        <f t="shared" si="170"/>
        <v>10909</v>
      </c>
      <c r="PCP1" s="26">
        <f t="shared" si="170"/>
        <v>10910</v>
      </c>
      <c r="PCQ1" s="26">
        <f t="shared" si="170"/>
        <v>10911</v>
      </c>
      <c r="PCR1" s="26">
        <f t="shared" si="170"/>
        <v>10912</v>
      </c>
      <c r="PCS1" s="26">
        <f t="shared" si="170"/>
        <v>10913</v>
      </c>
      <c r="PCT1" s="26">
        <f t="shared" si="170"/>
        <v>10914</v>
      </c>
      <c r="PCU1" s="26">
        <f t="shared" si="170"/>
        <v>10915</v>
      </c>
      <c r="PCV1" s="26">
        <f t="shared" si="170"/>
        <v>10916</v>
      </c>
      <c r="PCW1" s="26">
        <f t="shared" si="170"/>
        <v>10917</v>
      </c>
      <c r="PCX1" s="26">
        <f t="shared" si="170"/>
        <v>10918</v>
      </c>
      <c r="PCY1" s="26">
        <f t="shared" si="170"/>
        <v>10919</v>
      </c>
      <c r="PCZ1" s="26">
        <f t="shared" si="170"/>
        <v>10920</v>
      </c>
      <c r="PDA1" s="26">
        <f t="shared" si="170"/>
        <v>10921</v>
      </c>
      <c r="PDB1" s="26">
        <f t="shared" si="170"/>
        <v>10922</v>
      </c>
      <c r="PDC1" s="26">
        <f t="shared" si="170"/>
        <v>10923</v>
      </c>
      <c r="PDD1" s="26">
        <f t="shared" si="170"/>
        <v>10924</v>
      </c>
      <c r="PDE1" s="26">
        <f t="shared" si="170"/>
        <v>10925</v>
      </c>
      <c r="PDF1" s="26">
        <f t="shared" si="170"/>
        <v>10926</v>
      </c>
      <c r="PDG1" s="26">
        <f t="shared" si="170"/>
        <v>10927</v>
      </c>
      <c r="PDH1" s="26">
        <f t="shared" si="170"/>
        <v>10928</v>
      </c>
      <c r="PDI1" s="26">
        <f t="shared" si="170"/>
        <v>10929</v>
      </c>
      <c r="PDJ1" s="26">
        <f t="shared" si="170"/>
        <v>10930</v>
      </c>
      <c r="PDK1" s="26">
        <f t="shared" si="170"/>
        <v>10931</v>
      </c>
      <c r="PDL1" s="26">
        <f t="shared" si="170"/>
        <v>10932</v>
      </c>
      <c r="PDM1" s="26">
        <f t="shared" si="170"/>
        <v>10933</v>
      </c>
      <c r="PDN1" s="26">
        <f t="shared" si="170"/>
        <v>10934</v>
      </c>
      <c r="PDO1" s="26">
        <f t="shared" si="170"/>
        <v>10935</v>
      </c>
      <c r="PDP1" s="26">
        <f t="shared" si="170"/>
        <v>10936</v>
      </c>
      <c r="PDQ1" s="26">
        <f t="shared" si="170"/>
        <v>10937</v>
      </c>
      <c r="PDR1" s="26">
        <f t="shared" si="170"/>
        <v>10938</v>
      </c>
      <c r="PDS1" s="26">
        <f t="shared" si="170"/>
        <v>10939</v>
      </c>
      <c r="PDT1" s="26">
        <f t="shared" si="170"/>
        <v>10940</v>
      </c>
      <c r="PDU1" s="26">
        <f t="shared" si="170"/>
        <v>10941</v>
      </c>
      <c r="PDV1" s="26">
        <f t="shared" si="170"/>
        <v>10942</v>
      </c>
      <c r="PDW1" s="26">
        <f t="shared" si="170"/>
        <v>10943</v>
      </c>
      <c r="PDX1" s="26">
        <f t="shared" si="170"/>
        <v>10944</v>
      </c>
      <c r="PDY1" s="26">
        <f t="shared" si="170"/>
        <v>10945</v>
      </c>
      <c r="PDZ1" s="26">
        <f t="shared" si="170"/>
        <v>10946</v>
      </c>
      <c r="PEA1" s="26">
        <f t="shared" ref="PEA1:PGL1" si="171">PDZ1+1</f>
        <v>10947</v>
      </c>
      <c r="PEB1" s="26">
        <f t="shared" si="171"/>
        <v>10948</v>
      </c>
      <c r="PEC1" s="26">
        <f t="shared" si="171"/>
        <v>10949</v>
      </c>
      <c r="PED1" s="26">
        <f t="shared" si="171"/>
        <v>10950</v>
      </c>
      <c r="PEE1" s="26">
        <f t="shared" si="171"/>
        <v>10951</v>
      </c>
      <c r="PEF1" s="26">
        <f t="shared" si="171"/>
        <v>10952</v>
      </c>
      <c r="PEG1" s="26">
        <f t="shared" si="171"/>
        <v>10953</v>
      </c>
      <c r="PEH1" s="26">
        <f t="shared" si="171"/>
        <v>10954</v>
      </c>
      <c r="PEI1" s="26">
        <f t="shared" si="171"/>
        <v>10955</v>
      </c>
      <c r="PEJ1" s="26">
        <f t="shared" si="171"/>
        <v>10956</v>
      </c>
      <c r="PEK1" s="26">
        <f t="shared" si="171"/>
        <v>10957</v>
      </c>
      <c r="PEL1" s="26">
        <f t="shared" si="171"/>
        <v>10958</v>
      </c>
      <c r="PEM1" s="26">
        <f t="shared" si="171"/>
        <v>10959</v>
      </c>
      <c r="PEN1" s="26">
        <f t="shared" si="171"/>
        <v>10960</v>
      </c>
      <c r="PEO1" s="26">
        <f t="shared" si="171"/>
        <v>10961</v>
      </c>
      <c r="PEP1" s="26">
        <f t="shared" si="171"/>
        <v>10962</v>
      </c>
      <c r="PEQ1" s="26">
        <f t="shared" si="171"/>
        <v>10963</v>
      </c>
      <c r="PER1" s="26">
        <f t="shared" si="171"/>
        <v>10964</v>
      </c>
      <c r="PES1" s="26">
        <f t="shared" si="171"/>
        <v>10965</v>
      </c>
      <c r="PET1" s="26">
        <f t="shared" si="171"/>
        <v>10966</v>
      </c>
      <c r="PEU1" s="26">
        <f t="shared" si="171"/>
        <v>10967</v>
      </c>
      <c r="PEV1" s="26">
        <f t="shared" si="171"/>
        <v>10968</v>
      </c>
      <c r="PEW1" s="26">
        <f t="shared" si="171"/>
        <v>10969</v>
      </c>
      <c r="PEX1" s="26">
        <f t="shared" si="171"/>
        <v>10970</v>
      </c>
      <c r="PEY1" s="26">
        <f t="shared" si="171"/>
        <v>10971</v>
      </c>
      <c r="PEZ1" s="26">
        <f t="shared" si="171"/>
        <v>10972</v>
      </c>
      <c r="PFA1" s="26">
        <f t="shared" si="171"/>
        <v>10973</v>
      </c>
      <c r="PFB1" s="26">
        <f t="shared" si="171"/>
        <v>10974</v>
      </c>
      <c r="PFC1" s="26">
        <f t="shared" si="171"/>
        <v>10975</v>
      </c>
      <c r="PFD1" s="26">
        <f t="shared" si="171"/>
        <v>10976</v>
      </c>
      <c r="PFE1" s="26">
        <f t="shared" si="171"/>
        <v>10977</v>
      </c>
      <c r="PFF1" s="26">
        <f t="shared" si="171"/>
        <v>10978</v>
      </c>
      <c r="PFG1" s="26">
        <f t="shared" si="171"/>
        <v>10979</v>
      </c>
      <c r="PFH1" s="26">
        <f t="shared" si="171"/>
        <v>10980</v>
      </c>
      <c r="PFI1" s="26">
        <f t="shared" si="171"/>
        <v>10981</v>
      </c>
      <c r="PFJ1" s="26">
        <f t="shared" si="171"/>
        <v>10982</v>
      </c>
      <c r="PFK1" s="26">
        <f t="shared" si="171"/>
        <v>10983</v>
      </c>
      <c r="PFL1" s="26">
        <f t="shared" si="171"/>
        <v>10984</v>
      </c>
      <c r="PFM1" s="26">
        <f t="shared" si="171"/>
        <v>10985</v>
      </c>
      <c r="PFN1" s="26">
        <f t="shared" si="171"/>
        <v>10986</v>
      </c>
      <c r="PFO1" s="26">
        <f t="shared" si="171"/>
        <v>10987</v>
      </c>
      <c r="PFP1" s="26">
        <f t="shared" si="171"/>
        <v>10988</v>
      </c>
      <c r="PFQ1" s="26">
        <f t="shared" si="171"/>
        <v>10989</v>
      </c>
      <c r="PFR1" s="26">
        <f t="shared" si="171"/>
        <v>10990</v>
      </c>
      <c r="PFS1" s="26">
        <f t="shared" si="171"/>
        <v>10991</v>
      </c>
      <c r="PFT1" s="26">
        <f t="shared" si="171"/>
        <v>10992</v>
      </c>
      <c r="PFU1" s="26">
        <f t="shared" si="171"/>
        <v>10993</v>
      </c>
      <c r="PFV1" s="26">
        <f t="shared" si="171"/>
        <v>10994</v>
      </c>
      <c r="PFW1" s="26">
        <f t="shared" si="171"/>
        <v>10995</v>
      </c>
      <c r="PFX1" s="26">
        <f t="shared" si="171"/>
        <v>10996</v>
      </c>
      <c r="PFY1" s="26">
        <f t="shared" si="171"/>
        <v>10997</v>
      </c>
      <c r="PFZ1" s="26">
        <f t="shared" si="171"/>
        <v>10998</v>
      </c>
      <c r="PGA1" s="26">
        <f t="shared" si="171"/>
        <v>10999</v>
      </c>
      <c r="PGB1" s="26">
        <f t="shared" si="171"/>
        <v>11000</v>
      </c>
      <c r="PGC1" s="26">
        <f t="shared" si="171"/>
        <v>11001</v>
      </c>
      <c r="PGD1" s="26">
        <f t="shared" si="171"/>
        <v>11002</v>
      </c>
      <c r="PGE1" s="26">
        <f t="shared" si="171"/>
        <v>11003</v>
      </c>
      <c r="PGF1" s="26">
        <f t="shared" si="171"/>
        <v>11004</v>
      </c>
      <c r="PGG1" s="26">
        <f t="shared" si="171"/>
        <v>11005</v>
      </c>
      <c r="PGH1" s="26">
        <f t="shared" si="171"/>
        <v>11006</v>
      </c>
      <c r="PGI1" s="26">
        <f t="shared" si="171"/>
        <v>11007</v>
      </c>
      <c r="PGJ1" s="26">
        <f t="shared" si="171"/>
        <v>11008</v>
      </c>
      <c r="PGK1" s="26">
        <f t="shared" si="171"/>
        <v>11009</v>
      </c>
      <c r="PGL1" s="26">
        <f t="shared" si="171"/>
        <v>11010</v>
      </c>
      <c r="PGM1" s="26">
        <f t="shared" ref="PGM1:PIX1" si="172">PGL1+1</f>
        <v>11011</v>
      </c>
      <c r="PGN1" s="26">
        <f t="shared" si="172"/>
        <v>11012</v>
      </c>
      <c r="PGO1" s="26">
        <f t="shared" si="172"/>
        <v>11013</v>
      </c>
      <c r="PGP1" s="26">
        <f t="shared" si="172"/>
        <v>11014</v>
      </c>
      <c r="PGQ1" s="26">
        <f t="shared" si="172"/>
        <v>11015</v>
      </c>
      <c r="PGR1" s="26">
        <f t="shared" si="172"/>
        <v>11016</v>
      </c>
      <c r="PGS1" s="26">
        <f t="shared" si="172"/>
        <v>11017</v>
      </c>
      <c r="PGT1" s="26">
        <f t="shared" si="172"/>
        <v>11018</v>
      </c>
      <c r="PGU1" s="26">
        <f t="shared" si="172"/>
        <v>11019</v>
      </c>
      <c r="PGV1" s="26">
        <f t="shared" si="172"/>
        <v>11020</v>
      </c>
      <c r="PGW1" s="26">
        <f t="shared" si="172"/>
        <v>11021</v>
      </c>
      <c r="PGX1" s="26">
        <f t="shared" si="172"/>
        <v>11022</v>
      </c>
      <c r="PGY1" s="26">
        <f t="shared" si="172"/>
        <v>11023</v>
      </c>
      <c r="PGZ1" s="26">
        <f t="shared" si="172"/>
        <v>11024</v>
      </c>
      <c r="PHA1" s="26">
        <f t="shared" si="172"/>
        <v>11025</v>
      </c>
      <c r="PHB1" s="26">
        <f t="shared" si="172"/>
        <v>11026</v>
      </c>
      <c r="PHC1" s="26">
        <f t="shared" si="172"/>
        <v>11027</v>
      </c>
      <c r="PHD1" s="26">
        <f t="shared" si="172"/>
        <v>11028</v>
      </c>
      <c r="PHE1" s="26">
        <f t="shared" si="172"/>
        <v>11029</v>
      </c>
      <c r="PHF1" s="26">
        <f t="shared" si="172"/>
        <v>11030</v>
      </c>
      <c r="PHG1" s="26">
        <f t="shared" si="172"/>
        <v>11031</v>
      </c>
      <c r="PHH1" s="26">
        <f t="shared" si="172"/>
        <v>11032</v>
      </c>
      <c r="PHI1" s="26">
        <f t="shared" si="172"/>
        <v>11033</v>
      </c>
      <c r="PHJ1" s="26">
        <f t="shared" si="172"/>
        <v>11034</v>
      </c>
      <c r="PHK1" s="26">
        <f t="shared" si="172"/>
        <v>11035</v>
      </c>
      <c r="PHL1" s="26">
        <f t="shared" si="172"/>
        <v>11036</v>
      </c>
      <c r="PHM1" s="26">
        <f t="shared" si="172"/>
        <v>11037</v>
      </c>
      <c r="PHN1" s="26">
        <f t="shared" si="172"/>
        <v>11038</v>
      </c>
      <c r="PHO1" s="26">
        <f t="shared" si="172"/>
        <v>11039</v>
      </c>
      <c r="PHP1" s="26">
        <f t="shared" si="172"/>
        <v>11040</v>
      </c>
      <c r="PHQ1" s="26">
        <f t="shared" si="172"/>
        <v>11041</v>
      </c>
      <c r="PHR1" s="26">
        <f t="shared" si="172"/>
        <v>11042</v>
      </c>
      <c r="PHS1" s="26">
        <f t="shared" si="172"/>
        <v>11043</v>
      </c>
      <c r="PHT1" s="26">
        <f t="shared" si="172"/>
        <v>11044</v>
      </c>
      <c r="PHU1" s="26">
        <f t="shared" si="172"/>
        <v>11045</v>
      </c>
      <c r="PHV1" s="26">
        <f t="shared" si="172"/>
        <v>11046</v>
      </c>
      <c r="PHW1" s="26">
        <f t="shared" si="172"/>
        <v>11047</v>
      </c>
      <c r="PHX1" s="26">
        <f t="shared" si="172"/>
        <v>11048</v>
      </c>
      <c r="PHY1" s="26">
        <f t="shared" si="172"/>
        <v>11049</v>
      </c>
      <c r="PHZ1" s="26">
        <f t="shared" si="172"/>
        <v>11050</v>
      </c>
      <c r="PIA1" s="26">
        <f t="shared" si="172"/>
        <v>11051</v>
      </c>
      <c r="PIB1" s="26">
        <f t="shared" si="172"/>
        <v>11052</v>
      </c>
      <c r="PIC1" s="26">
        <f t="shared" si="172"/>
        <v>11053</v>
      </c>
      <c r="PID1" s="26">
        <f t="shared" si="172"/>
        <v>11054</v>
      </c>
      <c r="PIE1" s="26">
        <f t="shared" si="172"/>
        <v>11055</v>
      </c>
      <c r="PIF1" s="26">
        <f t="shared" si="172"/>
        <v>11056</v>
      </c>
      <c r="PIG1" s="26">
        <f t="shared" si="172"/>
        <v>11057</v>
      </c>
      <c r="PIH1" s="26">
        <f t="shared" si="172"/>
        <v>11058</v>
      </c>
      <c r="PII1" s="26">
        <f t="shared" si="172"/>
        <v>11059</v>
      </c>
      <c r="PIJ1" s="26">
        <f t="shared" si="172"/>
        <v>11060</v>
      </c>
      <c r="PIK1" s="26">
        <f t="shared" si="172"/>
        <v>11061</v>
      </c>
      <c r="PIL1" s="26">
        <f t="shared" si="172"/>
        <v>11062</v>
      </c>
      <c r="PIM1" s="26">
        <f t="shared" si="172"/>
        <v>11063</v>
      </c>
      <c r="PIN1" s="26">
        <f t="shared" si="172"/>
        <v>11064</v>
      </c>
      <c r="PIO1" s="26">
        <f t="shared" si="172"/>
        <v>11065</v>
      </c>
      <c r="PIP1" s="26">
        <f t="shared" si="172"/>
        <v>11066</v>
      </c>
      <c r="PIQ1" s="26">
        <f t="shared" si="172"/>
        <v>11067</v>
      </c>
      <c r="PIR1" s="26">
        <f t="shared" si="172"/>
        <v>11068</v>
      </c>
      <c r="PIS1" s="26">
        <f t="shared" si="172"/>
        <v>11069</v>
      </c>
      <c r="PIT1" s="26">
        <f t="shared" si="172"/>
        <v>11070</v>
      </c>
      <c r="PIU1" s="26">
        <f t="shared" si="172"/>
        <v>11071</v>
      </c>
      <c r="PIV1" s="26">
        <f t="shared" si="172"/>
        <v>11072</v>
      </c>
      <c r="PIW1" s="26">
        <f t="shared" si="172"/>
        <v>11073</v>
      </c>
      <c r="PIX1" s="26">
        <f t="shared" si="172"/>
        <v>11074</v>
      </c>
      <c r="PIY1" s="26">
        <f t="shared" ref="PIY1:PLJ1" si="173">PIX1+1</f>
        <v>11075</v>
      </c>
      <c r="PIZ1" s="26">
        <f t="shared" si="173"/>
        <v>11076</v>
      </c>
      <c r="PJA1" s="26">
        <f t="shared" si="173"/>
        <v>11077</v>
      </c>
      <c r="PJB1" s="26">
        <f t="shared" si="173"/>
        <v>11078</v>
      </c>
      <c r="PJC1" s="26">
        <f t="shared" si="173"/>
        <v>11079</v>
      </c>
      <c r="PJD1" s="26">
        <f t="shared" si="173"/>
        <v>11080</v>
      </c>
      <c r="PJE1" s="26">
        <f t="shared" si="173"/>
        <v>11081</v>
      </c>
      <c r="PJF1" s="26">
        <f t="shared" si="173"/>
        <v>11082</v>
      </c>
      <c r="PJG1" s="26">
        <f t="shared" si="173"/>
        <v>11083</v>
      </c>
      <c r="PJH1" s="26">
        <f t="shared" si="173"/>
        <v>11084</v>
      </c>
      <c r="PJI1" s="26">
        <f t="shared" si="173"/>
        <v>11085</v>
      </c>
      <c r="PJJ1" s="26">
        <f t="shared" si="173"/>
        <v>11086</v>
      </c>
      <c r="PJK1" s="26">
        <f t="shared" si="173"/>
        <v>11087</v>
      </c>
      <c r="PJL1" s="26">
        <f t="shared" si="173"/>
        <v>11088</v>
      </c>
      <c r="PJM1" s="26">
        <f t="shared" si="173"/>
        <v>11089</v>
      </c>
      <c r="PJN1" s="26">
        <f t="shared" si="173"/>
        <v>11090</v>
      </c>
      <c r="PJO1" s="26">
        <f t="shared" si="173"/>
        <v>11091</v>
      </c>
      <c r="PJP1" s="26">
        <f t="shared" si="173"/>
        <v>11092</v>
      </c>
      <c r="PJQ1" s="26">
        <f t="shared" si="173"/>
        <v>11093</v>
      </c>
      <c r="PJR1" s="26">
        <f t="shared" si="173"/>
        <v>11094</v>
      </c>
      <c r="PJS1" s="26">
        <f t="shared" si="173"/>
        <v>11095</v>
      </c>
      <c r="PJT1" s="26">
        <f t="shared" si="173"/>
        <v>11096</v>
      </c>
      <c r="PJU1" s="26">
        <f t="shared" si="173"/>
        <v>11097</v>
      </c>
      <c r="PJV1" s="26">
        <f t="shared" si="173"/>
        <v>11098</v>
      </c>
      <c r="PJW1" s="26">
        <f t="shared" si="173"/>
        <v>11099</v>
      </c>
      <c r="PJX1" s="26">
        <f t="shared" si="173"/>
        <v>11100</v>
      </c>
      <c r="PJY1" s="26">
        <f t="shared" si="173"/>
        <v>11101</v>
      </c>
      <c r="PJZ1" s="26">
        <f t="shared" si="173"/>
        <v>11102</v>
      </c>
      <c r="PKA1" s="26">
        <f t="shared" si="173"/>
        <v>11103</v>
      </c>
      <c r="PKB1" s="26">
        <f t="shared" si="173"/>
        <v>11104</v>
      </c>
      <c r="PKC1" s="26">
        <f t="shared" si="173"/>
        <v>11105</v>
      </c>
      <c r="PKD1" s="26">
        <f t="shared" si="173"/>
        <v>11106</v>
      </c>
      <c r="PKE1" s="26">
        <f t="shared" si="173"/>
        <v>11107</v>
      </c>
      <c r="PKF1" s="26">
        <f t="shared" si="173"/>
        <v>11108</v>
      </c>
      <c r="PKG1" s="26">
        <f t="shared" si="173"/>
        <v>11109</v>
      </c>
      <c r="PKH1" s="26">
        <f t="shared" si="173"/>
        <v>11110</v>
      </c>
      <c r="PKI1" s="26">
        <f t="shared" si="173"/>
        <v>11111</v>
      </c>
      <c r="PKJ1" s="26">
        <f t="shared" si="173"/>
        <v>11112</v>
      </c>
      <c r="PKK1" s="26">
        <f t="shared" si="173"/>
        <v>11113</v>
      </c>
      <c r="PKL1" s="26">
        <f t="shared" si="173"/>
        <v>11114</v>
      </c>
      <c r="PKM1" s="26">
        <f t="shared" si="173"/>
        <v>11115</v>
      </c>
      <c r="PKN1" s="26">
        <f t="shared" si="173"/>
        <v>11116</v>
      </c>
      <c r="PKO1" s="26">
        <f t="shared" si="173"/>
        <v>11117</v>
      </c>
      <c r="PKP1" s="26">
        <f t="shared" si="173"/>
        <v>11118</v>
      </c>
      <c r="PKQ1" s="26">
        <f t="shared" si="173"/>
        <v>11119</v>
      </c>
      <c r="PKR1" s="26">
        <f t="shared" si="173"/>
        <v>11120</v>
      </c>
      <c r="PKS1" s="26">
        <f t="shared" si="173"/>
        <v>11121</v>
      </c>
      <c r="PKT1" s="26">
        <f t="shared" si="173"/>
        <v>11122</v>
      </c>
      <c r="PKU1" s="26">
        <f t="shared" si="173"/>
        <v>11123</v>
      </c>
      <c r="PKV1" s="26">
        <f t="shared" si="173"/>
        <v>11124</v>
      </c>
      <c r="PKW1" s="26">
        <f t="shared" si="173"/>
        <v>11125</v>
      </c>
      <c r="PKX1" s="26">
        <f t="shared" si="173"/>
        <v>11126</v>
      </c>
      <c r="PKY1" s="26">
        <f t="shared" si="173"/>
        <v>11127</v>
      </c>
      <c r="PKZ1" s="26">
        <f t="shared" si="173"/>
        <v>11128</v>
      </c>
      <c r="PLA1" s="26">
        <f t="shared" si="173"/>
        <v>11129</v>
      </c>
      <c r="PLB1" s="26">
        <f t="shared" si="173"/>
        <v>11130</v>
      </c>
      <c r="PLC1" s="26">
        <f t="shared" si="173"/>
        <v>11131</v>
      </c>
      <c r="PLD1" s="26">
        <f t="shared" si="173"/>
        <v>11132</v>
      </c>
      <c r="PLE1" s="26">
        <f t="shared" si="173"/>
        <v>11133</v>
      </c>
      <c r="PLF1" s="26">
        <f t="shared" si="173"/>
        <v>11134</v>
      </c>
      <c r="PLG1" s="26">
        <f t="shared" si="173"/>
        <v>11135</v>
      </c>
      <c r="PLH1" s="26">
        <f t="shared" si="173"/>
        <v>11136</v>
      </c>
      <c r="PLI1" s="26">
        <f t="shared" si="173"/>
        <v>11137</v>
      </c>
      <c r="PLJ1" s="26">
        <f t="shared" si="173"/>
        <v>11138</v>
      </c>
      <c r="PLK1" s="26">
        <f t="shared" ref="PLK1:PNV1" si="174">PLJ1+1</f>
        <v>11139</v>
      </c>
      <c r="PLL1" s="26">
        <f t="shared" si="174"/>
        <v>11140</v>
      </c>
      <c r="PLM1" s="26">
        <f t="shared" si="174"/>
        <v>11141</v>
      </c>
      <c r="PLN1" s="26">
        <f t="shared" si="174"/>
        <v>11142</v>
      </c>
      <c r="PLO1" s="26">
        <f t="shared" si="174"/>
        <v>11143</v>
      </c>
      <c r="PLP1" s="26">
        <f t="shared" si="174"/>
        <v>11144</v>
      </c>
      <c r="PLQ1" s="26">
        <f t="shared" si="174"/>
        <v>11145</v>
      </c>
      <c r="PLR1" s="26">
        <f t="shared" si="174"/>
        <v>11146</v>
      </c>
      <c r="PLS1" s="26">
        <f t="shared" si="174"/>
        <v>11147</v>
      </c>
      <c r="PLT1" s="26">
        <f t="shared" si="174"/>
        <v>11148</v>
      </c>
      <c r="PLU1" s="26">
        <f t="shared" si="174"/>
        <v>11149</v>
      </c>
      <c r="PLV1" s="26">
        <f t="shared" si="174"/>
        <v>11150</v>
      </c>
      <c r="PLW1" s="26">
        <f t="shared" si="174"/>
        <v>11151</v>
      </c>
      <c r="PLX1" s="26">
        <f t="shared" si="174"/>
        <v>11152</v>
      </c>
      <c r="PLY1" s="26">
        <f t="shared" si="174"/>
        <v>11153</v>
      </c>
      <c r="PLZ1" s="26">
        <f t="shared" si="174"/>
        <v>11154</v>
      </c>
      <c r="PMA1" s="26">
        <f t="shared" si="174"/>
        <v>11155</v>
      </c>
      <c r="PMB1" s="26">
        <f t="shared" si="174"/>
        <v>11156</v>
      </c>
      <c r="PMC1" s="26">
        <f t="shared" si="174"/>
        <v>11157</v>
      </c>
      <c r="PMD1" s="26">
        <f t="shared" si="174"/>
        <v>11158</v>
      </c>
      <c r="PME1" s="26">
        <f t="shared" si="174"/>
        <v>11159</v>
      </c>
      <c r="PMF1" s="26">
        <f t="shared" si="174"/>
        <v>11160</v>
      </c>
      <c r="PMG1" s="26">
        <f t="shared" si="174"/>
        <v>11161</v>
      </c>
      <c r="PMH1" s="26">
        <f t="shared" si="174"/>
        <v>11162</v>
      </c>
      <c r="PMI1" s="26">
        <f t="shared" si="174"/>
        <v>11163</v>
      </c>
      <c r="PMJ1" s="26">
        <f t="shared" si="174"/>
        <v>11164</v>
      </c>
      <c r="PMK1" s="26">
        <f t="shared" si="174"/>
        <v>11165</v>
      </c>
      <c r="PML1" s="26">
        <f t="shared" si="174"/>
        <v>11166</v>
      </c>
      <c r="PMM1" s="26">
        <f t="shared" si="174"/>
        <v>11167</v>
      </c>
      <c r="PMN1" s="26">
        <f t="shared" si="174"/>
        <v>11168</v>
      </c>
      <c r="PMO1" s="26">
        <f t="shared" si="174"/>
        <v>11169</v>
      </c>
      <c r="PMP1" s="26">
        <f t="shared" si="174"/>
        <v>11170</v>
      </c>
      <c r="PMQ1" s="26">
        <f t="shared" si="174"/>
        <v>11171</v>
      </c>
      <c r="PMR1" s="26">
        <f t="shared" si="174"/>
        <v>11172</v>
      </c>
      <c r="PMS1" s="26">
        <f t="shared" si="174"/>
        <v>11173</v>
      </c>
      <c r="PMT1" s="26">
        <f t="shared" si="174"/>
        <v>11174</v>
      </c>
      <c r="PMU1" s="26">
        <f t="shared" si="174"/>
        <v>11175</v>
      </c>
      <c r="PMV1" s="26">
        <f t="shared" si="174"/>
        <v>11176</v>
      </c>
      <c r="PMW1" s="26">
        <f t="shared" si="174"/>
        <v>11177</v>
      </c>
      <c r="PMX1" s="26">
        <f t="shared" si="174"/>
        <v>11178</v>
      </c>
      <c r="PMY1" s="26">
        <f t="shared" si="174"/>
        <v>11179</v>
      </c>
      <c r="PMZ1" s="26">
        <f t="shared" si="174"/>
        <v>11180</v>
      </c>
      <c r="PNA1" s="26">
        <f t="shared" si="174"/>
        <v>11181</v>
      </c>
      <c r="PNB1" s="26">
        <f t="shared" si="174"/>
        <v>11182</v>
      </c>
      <c r="PNC1" s="26">
        <f t="shared" si="174"/>
        <v>11183</v>
      </c>
      <c r="PND1" s="26">
        <f t="shared" si="174"/>
        <v>11184</v>
      </c>
      <c r="PNE1" s="26">
        <f t="shared" si="174"/>
        <v>11185</v>
      </c>
      <c r="PNF1" s="26">
        <f t="shared" si="174"/>
        <v>11186</v>
      </c>
      <c r="PNG1" s="26">
        <f t="shared" si="174"/>
        <v>11187</v>
      </c>
      <c r="PNH1" s="26">
        <f t="shared" si="174"/>
        <v>11188</v>
      </c>
      <c r="PNI1" s="26">
        <f t="shared" si="174"/>
        <v>11189</v>
      </c>
      <c r="PNJ1" s="26">
        <f t="shared" si="174"/>
        <v>11190</v>
      </c>
      <c r="PNK1" s="26">
        <f t="shared" si="174"/>
        <v>11191</v>
      </c>
      <c r="PNL1" s="26">
        <f t="shared" si="174"/>
        <v>11192</v>
      </c>
      <c r="PNM1" s="26">
        <f t="shared" si="174"/>
        <v>11193</v>
      </c>
      <c r="PNN1" s="26">
        <f t="shared" si="174"/>
        <v>11194</v>
      </c>
      <c r="PNO1" s="26">
        <f t="shared" si="174"/>
        <v>11195</v>
      </c>
      <c r="PNP1" s="26">
        <f t="shared" si="174"/>
        <v>11196</v>
      </c>
      <c r="PNQ1" s="26">
        <f t="shared" si="174"/>
        <v>11197</v>
      </c>
      <c r="PNR1" s="26">
        <f t="shared" si="174"/>
        <v>11198</v>
      </c>
      <c r="PNS1" s="26">
        <f t="shared" si="174"/>
        <v>11199</v>
      </c>
      <c r="PNT1" s="26">
        <f t="shared" si="174"/>
        <v>11200</v>
      </c>
      <c r="PNU1" s="26">
        <f t="shared" si="174"/>
        <v>11201</v>
      </c>
      <c r="PNV1" s="26">
        <f t="shared" si="174"/>
        <v>11202</v>
      </c>
      <c r="PNW1" s="26">
        <f t="shared" ref="PNW1:PQH1" si="175">PNV1+1</f>
        <v>11203</v>
      </c>
      <c r="PNX1" s="26">
        <f t="shared" si="175"/>
        <v>11204</v>
      </c>
      <c r="PNY1" s="26">
        <f t="shared" si="175"/>
        <v>11205</v>
      </c>
      <c r="PNZ1" s="26">
        <f t="shared" si="175"/>
        <v>11206</v>
      </c>
      <c r="POA1" s="26">
        <f t="shared" si="175"/>
        <v>11207</v>
      </c>
      <c r="POB1" s="26">
        <f t="shared" si="175"/>
        <v>11208</v>
      </c>
      <c r="POC1" s="26">
        <f t="shared" si="175"/>
        <v>11209</v>
      </c>
      <c r="POD1" s="26">
        <f t="shared" si="175"/>
        <v>11210</v>
      </c>
      <c r="POE1" s="26">
        <f t="shared" si="175"/>
        <v>11211</v>
      </c>
      <c r="POF1" s="26">
        <f t="shared" si="175"/>
        <v>11212</v>
      </c>
      <c r="POG1" s="26">
        <f t="shared" si="175"/>
        <v>11213</v>
      </c>
      <c r="POH1" s="26">
        <f t="shared" si="175"/>
        <v>11214</v>
      </c>
      <c r="POI1" s="26">
        <f t="shared" si="175"/>
        <v>11215</v>
      </c>
      <c r="POJ1" s="26">
        <f t="shared" si="175"/>
        <v>11216</v>
      </c>
      <c r="POK1" s="26">
        <f t="shared" si="175"/>
        <v>11217</v>
      </c>
      <c r="POL1" s="26">
        <f t="shared" si="175"/>
        <v>11218</v>
      </c>
      <c r="POM1" s="26">
        <f t="shared" si="175"/>
        <v>11219</v>
      </c>
      <c r="PON1" s="26">
        <f t="shared" si="175"/>
        <v>11220</v>
      </c>
      <c r="POO1" s="26">
        <f t="shared" si="175"/>
        <v>11221</v>
      </c>
      <c r="POP1" s="26">
        <f t="shared" si="175"/>
        <v>11222</v>
      </c>
      <c r="POQ1" s="26">
        <f t="shared" si="175"/>
        <v>11223</v>
      </c>
      <c r="POR1" s="26">
        <f t="shared" si="175"/>
        <v>11224</v>
      </c>
      <c r="POS1" s="26">
        <f t="shared" si="175"/>
        <v>11225</v>
      </c>
      <c r="POT1" s="26">
        <f t="shared" si="175"/>
        <v>11226</v>
      </c>
      <c r="POU1" s="26">
        <f t="shared" si="175"/>
        <v>11227</v>
      </c>
      <c r="POV1" s="26">
        <f t="shared" si="175"/>
        <v>11228</v>
      </c>
      <c r="POW1" s="26">
        <f t="shared" si="175"/>
        <v>11229</v>
      </c>
      <c r="POX1" s="26">
        <f t="shared" si="175"/>
        <v>11230</v>
      </c>
      <c r="POY1" s="26">
        <f t="shared" si="175"/>
        <v>11231</v>
      </c>
      <c r="POZ1" s="26">
        <f t="shared" si="175"/>
        <v>11232</v>
      </c>
      <c r="PPA1" s="26">
        <f t="shared" si="175"/>
        <v>11233</v>
      </c>
      <c r="PPB1" s="26">
        <f t="shared" si="175"/>
        <v>11234</v>
      </c>
      <c r="PPC1" s="26">
        <f t="shared" si="175"/>
        <v>11235</v>
      </c>
      <c r="PPD1" s="26">
        <f t="shared" si="175"/>
        <v>11236</v>
      </c>
      <c r="PPE1" s="26">
        <f t="shared" si="175"/>
        <v>11237</v>
      </c>
      <c r="PPF1" s="26">
        <f t="shared" si="175"/>
        <v>11238</v>
      </c>
      <c r="PPG1" s="26">
        <f t="shared" si="175"/>
        <v>11239</v>
      </c>
      <c r="PPH1" s="26">
        <f t="shared" si="175"/>
        <v>11240</v>
      </c>
      <c r="PPI1" s="26">
        <f t="shared" si="175"/>
        <v>11241</v>
      </c>
      <c r="PPJ1" s="26">
        <f t="shared" si="175"/>
        <v>11242</v>
      </c>
      <c r="PPK1" s="26">
        <f t="shared" si="175"/>
        <v>11243</v>
      </c>
      <c r="PPL1" s="26">
        <f t="shared" si="175"/>
        <v>11244</v>
      </c>
      <c r="PPM1" s="26">
        <f t="shared" si="175"/>
        <v>11245</v>
      </c>
      <c r="PPN1" s="26">
        <f t="shared" si="175"/>
        <v>11246</v>
      </c>
      <c r="PPO1" s="26">
        <f t="shared" si="175"/>
        <v>11247</v>
      </c>
      <c r="PPP1" s="26">
        <f t="shared" si="175"/>
        <v>11248</v>
      </c>
      <c r="PPQ1" s="26">
        <f t="shared" si="175"/>
        <v>11249</v>
      </c>
      <c r="PPR1" s="26">
        <f t="shared" si="175"/>
        <v>11250</v>
      </c>
      <c r="PPS1" s="26">
        <f t="shared" si="175"/>
        <v>11251</v>
      </c>
      <c r="PPT1" s="26">
        <f t="shared" si="175"/>
        <v>11252</v>
      </c>
      <c r="PPU1" s="26">
        <f t="shared" si="175"/>
        <v>11253</v>
      </c>
      <c r="PPV1" s="26">
        <f t="shared" si="175"/>
        <v>11254</v>
      </c>
      <c r="PPW1" s="26">
        <f t="shared" si="175"/>
        <v>11255</v>
      </c>
      <c r="PPX1" s="26">
        <f t="shared" si="175"/>
        <v>11256</v>
      </c>
      <c r="PPY1" s="26">
        <f t="shared" si="175"/>
        <v>11257</v>
      </c>
      <c r="PPZ1" s="26">
        <f t="shared" si="175"/>
        <v>11258</v>
      </c>
      <c r="PQA1" s="26">
        <f t="shared" si="175"/>
        <v>11259</v>
      </c>
      <c r="PQB1" s="26">
        <f t="shared" si="175"/>
        <v>11260</v>
      </c>
      <c r="PQC1" s="26">
        <f t="shared" si="175"/>
        <v>11261</v>
      </c>
      <c r="PQD1" s="26">
        <f t="shared" si="175"/>
        <v>11262</v>
      </c>
      <c r="PQE1" s="26">
        <f t="shared" si="175"/>
        <v>11263</v>
      </c>
      <c r="PQF1" s="26">
        <f t="shared" si="175"/>
        <v>11264</v>
      </c>
      <c r="PQG1" s="26">
        <f t="shared" si="175"/>
        <v>11265</v>
      </c>
      <c r="PQH1" s="26">
        <f t="shared" si="175"/>
        <v>11266</v>
      </c>
      <c r="PQI1" s="26">
        <f t="shared" ref="PQI1:PST1" si="176">PQH1+1</f>
        <v>11267</v>
      </c>
      <c r="PQJ1" s="26">
        <f t="shared" si="176"/>
        <v>11268</v>
      </c>
      <c r="PQK1" s="26">
        <f t="shared" si="176"/>
        <v>11269</v>
      </c>
      <c r="PQL1" s="26">
        <f t="shared" si="176"/>
        <v>11270</v>
      </c>
      <c r="PQM1" s="26">
        <f t="shared" si="176"/>
        <v>11271</v>
      </c>
      <c r="PQN1" s="26">
        <f t="shared" si="176"/>
        <v>11272</v>
      </c>
      <c r="PQO1" s="26">
        <f t="shared" si="176"/>
        <v>11273</v>
      </c>
      <c r="PQP1" s="26">
        <f t="shared" si="176"/>
        <v>11274</v>
      </c>
      <c r="PQQ1" s="26">
        <f t="shared" si="176"/>
        <v>11275</v>
      </c>
      <c r="PQR1" s="26">
        <f t="shared" si="176"/>
        <v>11276</v>
      </c>
      <c r="PQS1" s="26">
        <f t="shared" si="176"/>
        <v>11277</v>
      </c>
      <c r="PQT1" s="26">
        <f t="shared" si="176"/>
        <v>11278</v>
      </c>
      <c r="PQU1" s="26">
        <f t="shared" si="176"/>
        <v>11279</v>
      </c>
      <c r="PQV1" s="26">
        <f t="shared" si="176"/>
        <v>11280</v>
      </c>
      <c r="PQW1" s="26">
        <f t="shared" si="176"/>
        <v>11281</v>
      </c>
      <c r="PQX1" s="26">
        <f t="shared" si="176"/>
        <v>11282</v>
      </c>
      <c r="PQY1" s="26">
        <f t="shared" si="176"/>
        <v>11283</v>
      </c>
      <c r="PQZ1" s="26">
        <f t="shared" si="176"/>
        <v>11284</v>
      </c>
      <c r="PRA1" s="26">
        <f t="shared" si="176"/>
        <v>11285</v>
      </c>
      <c r="PRB1" s="26">
        <f t="shared" si="176"/>
        <v>11286</v>
      </c>
      <c r="PRC1" s="26">
        <f t="shared" si="176"/>
        <v>11287</v>
      </c>
      <c r="PRD1" s="26">
        <f t="shared" si="176"/>
        <v>11288</v>
      </c>
      <c r="PRE1" s="26">
        <f t="shared" si="176"/>
        <v>11289</v>
      </c>
      <c r="PRF1" s="26">
        <f t="shared" si="176"/>
        <v>11290</v>
      </c>
      <c r="PRG1" s="26">
        <f t="shared" si="176"/>
        <v>11291</v>
      </c>
      <c r="PRH1" s="26">
        <f t="shared" si="176"/>
        <v>11292</v>
      </c>
      <c r="PRI1" s="26">
        <f t="shared" si="176"/>
        <v>11293</v>
      </c>
      <c r="PRJ1" s="26">
        <f t="shared" si="176"/>
        <v>11294</v>
      </c>
      <c r="PRK1" s="26">
        <f t="shared" si="176"/>
        <v>11295</v>
      </c>
      <c r="PRL1" s="26">
        <f t="shared" si="176"/>
        <v>11296</v>
      </c>
      <c r="PRM1" s="26">
        <f t="shared" si="176"/>
        <v>11297</v>
      </c>
      <c r="PRN1" s="26">
        <f t="shared" si="176"/>
        <v>11298</v>
      </c>
      <c r="PRO1" s="26">
        <f t="shared" si="176"/>
        <v>11299</v>
      </c>
      <c r="PRP1" s="26">
        <f t="shared" si="176"/>
        <v>11300</v>
      </c>
      <c r="PRQ1" s="26">
        <f t="shared" si="176"/>
        <v>11301</v>
      </c>
      <c r="PRR1" s="26">
        <f t="shared" si="176"/>
        <v>11302</v>
      </c>
      <c r="PRS1" s="26">
        <f t="shared" si="176"/>
        <v>11303</v>
      </c>
      <c r="PRT1" s="26">
        <f t="shared" si="176"/>
        <v>11304</v>
      </c>
      <c r="PRU1" s="26">
        <f t="shared" si="176"/>
        <v>11305</v>
      </c>
      <c r="PRV1" s="26">
        <f t="shared" si="176"/>
        <v>11306</v>
      </c>
      <c r="PRW1" s="26">
        <f t="shared" si="176"/>
        <v>11307</v>
      </c>
      <c r="PRX1" s="26">
        <f t="shared" si="176"/>
        <v>11308</v>
      </c>
      <c r="PRY1" s="26">
        <f t="shared" si="176"/>
        <v>11309</v>
      </c>
      <c r="PRZ1" s="26">
        <f t="shared" si="176"/>
        <v>11310</v>
      </c>
      <c r="PSA1" s="26">
        <f t="shared" si="176"/>
        <v>11311</v>
      </c>
      <c r="PSB1" s="26">
        <f t="shared" si="176"/>
        <v>11312</v>
      </c>
      <c r="PSC1" s="26">
        <f t="shared" si="176"/>
        <v>11313</v>
      </c>
      <c r="PSD1" s="26">
        <f t="shared" si="176"/>
        <v>11314</v>
      </c>
      <c r="PSE1" s="26">
        <f t="shared" si="176"/>
        <v>11315</v>
      </c>
      <c r="PSF1" s="26">
        <f t="shared" si="176"/>
        <v>11316</v>
      </c>
      <c r="PSG1" s="26">
        <f t="shared" si="176"/>
        <v>11317</v>
      </c>
      <c r="PSH1" s="26">
        <f t="shared" si="176"/>
        <v>11318</v>
      </c>
      <c r="PSI1" s="26">
        <f t="shared" si="176"/>
        <v>11319</v>
      </c>
      <c r="PSJ1" s="26">
        <f t="shared" si="176"/>
        <v>11320</v>
      </c>
      <c r="PSK1" s="26">
        <f t="shared" si="176"/>
        <v>11321</v>
      </c>
      <c r="PSL1" s="26">
        <f t="shared" si="176"/>
        <v>11322</v>
      </c>
      <c r="PSM1" s="26">
        <f t="shared" si="176"/>
        <v>11323</v>
      </c>
      <c r="PSN1" s="26">
        <f t="shared" si="176"/>
        <v>11324</v>
      </c>
      <c r="PSO1" s="26">
        <f t="shared" si="176"/>
        <v>11325</v>
      </c>
      <c r="PSP1" s="26">
        <f t="shared" si="176"/>
        <v>11326</v>
      </c>
      <c r="PSQ1" s="26">
        <f t="shared" si="176"/>
        <v>11327</v>
      </c>
      <c r="PSR1" s="26">
        <f t="shared" si="176"/>
        <v>11328</v>
      </c>
      <c r="PSS1" s="26">
        <f t="shared" si="176"/>
        <v>11329</v>
      </c>
      <c r="PST1" s="26">
        <f t="shared" si="176"/>
        <v>11330</v>
      </c>
      <c r="PSU1" s="26">
        <f t="shared" ref="PSU1:PVF1" si="177">PST1+1</f>
        <v>11331</v>
      </c>
      <c r="PSV1" s="26">
        <f t="shared" si="177"/>
        <v>11332</v>
      </c>
      <c r="PSW1" s="26">
        <f t="shared" si="177"/>
        <v>11333</v>
      </c>
      <c r="PSX1" s="26">
        <f t="shared" si="177"/>
        <v>11334</v>
      </c>
      <c r="PSY1" s="26">
        <f t="shared" si="177"/>
        <v>11335</v>
      </c>
      <c r="PSZ1" s="26">
        <f t="shared" si="177"/>
        <v>11336</v>
      </c>
      <c r="PTA1" s="26">
        <f t="shared" si="177"/>
        <v>11337</v>
      </c>
      <c r="PTB1" s="26">
        <f t="shared" si="177"/>
        <v>11338</v>
      </c>
      <c r="PTC1" s="26">
        <f t="shared" si="177"/>
        <v>11339</v>
      </c>
      <c r="PTD1" s="26">
        <f t="shared" si="177"/>
        <v>11340</v>
      </c>
      <c r="PTE1" s="26">
        <f t="shared" si="177"/>
        <v>11341</v>
      </c>
      <c r="PTF1" s="26">
        <f t="shared" si="177"/>
        <v>11342</v>
      </c>
      <c r="PTG1" s="26">
        <f t="shared" si="177"/>
        <v>11343</v>
      </c>
      <c r="PTH1" s="26">
        <f t="shared" si="177"/>
        <v>11344</v>
      </c>
      <c r="PTI1" s="26">
        <f t="shared" si="177"/>
        <v>11345</v>
      </c>
      <c r="PTJ1" s="26">
        <f t="shared" si="177"/>
        <v>11346</v>
      </c>
      <c r="PTK1" s="26">
        <f t="shared" si="177"/>
        <v>11347</v>
      </c>
      <c r="PTL1" s="26">
        <f t="shared" si="177"/>
        <v>11348</v>
      </c>
      <c r="PTM1" s="26">
        <f t="shared" si="177"/>
        <v>11349</v>
      </c>
      <c r="PTN1" s="26">
        <f t="shared" si="177"/>
        <v>11350</v>
      </c>
      <c r="PTO1" s="26">
        <f t="shared" si="177"/>
        <v>11351</v>
      </c>
      <c r="PTP1" s="26">
        <f t="shared" si="177"/>
        <v>11352</v>
      </c>
      <c r="PTQ1" s="26">
        <f t="shared" si="177"/>
        <v>11353</v>
      </c>
      <c r="PTR1" s="26">
        <f t="shared" si="177"/>
        <v>11354</v>
      </c>
      <c r="PTS1" s="26">
        <f t="shared" si="177"/>
        <v>11355</v>
      </c>
      <c r="PTT1" s="26">
        <f t="shared" si="177"/>
        <v>11356</v>
      </c>
      <c r="PTU1" s="26">
        <f t="shared" si="177"/>
        <v>11357</v>
      </c>
      <c r="PTV1" s="26">
        <f t="shared" si="177"/>
        <v>11358</v>
      </c>
      <c r="PTW1" s="26">
        <f t="shared" si="177"/>
        <v>11359</v>
      </c>
      <c r="PTX1" s="26">
        <f t="shared" si="177"/>
        <v>11360</v>
      </c>
      <c r="PTY1" s="26">
        <f t="shared" si="177"/>
        <v>11361</v>
      </c>
      <c r="PTZ1" s="26">
        <f t="shared" si="177"/>
        <v>11362</v>
      </c>
      <c r="PUA1" s="26">
        <f t="shared" si="177"/>
        <v>11363</v>
      </c>
      <c r="PUB1" s="26">
        <f t="shared" si="177"/>
        <v>11364</v>
      </c>
      <c r="PUC1" s="26">
        <f t="shared" si="177"/>
        <v>11365</v>
      </c>
      <c r="PUD1" s="26">
        <f t="shared" si="177"/>
        <v>11366</v>
      </c>
      <c r="PUE1" s="26">
        <f t="shared" si="177"/>
        <v>11367</v>
      </c>
      <c r="PUF1" s="26">
        <f t="shared" si="177"/>
        <v>11368</v>
      </c>
      <c r="PUG1" s="26">
        <f t="shared" si="177"/>
        <v>11369</v>
      </c>
      <c r="PUH1" s="26">
        <f t="shared" si="177"/>
        <v>11370</v>
      </c>
      <c r="PUI1" s="26">
        <f t="shared" si="177"/>
        <v>11371</v>
      </c>
      <c r="PUJ1" s="26">
        <f t="shared" si="177"/>
        <v>11372</v>
      </c>
      <c r="PUK1" s="26">
        <f t="shared" si="177"/>
        <v>11373</v>
      </c>
      <c r="PUL1" s="26">
        <f t="shared" si="177"/>
        <v>11374</v>
      </c>
      <c r="PUM1" s="26">
        <f t="shared" si="177"/>
        <v>11375</v>
      </c>
      <c r="PUN1" s="26">
        <f t="shared" si="177"/>
        <v>11376</v>
      </c>
      <c r="PUO1" s="26">
        <f t="shared" si="177"/>
        <v>11377</v>
      </c>
      <c r="PUP1" s="26">
        <f t="shared" si="177"/>
        <v>11378</v>
      </c>
      <c r="PUQ1" s="26">
        <f t="shared" si="177"/>
        <v>11379</v>
      </c>
      <c r="PUR1" s="26">
        <f t="shared" si="177"/>
        <v>11380</v>
      </c>
      <c r="PUS1" s="26">
        <f t="shared" si="177"/>
        <v>11381</v>
      </c>
      <c r="PUT1" s="26">
        <f t="shared" si="177"/>
        <v>11382</v>
      </c>
      <c r="PUU1" s="26">
        <f t="shared" si="177"/>
        <v>11383</v>
      </c>
      <c r="PUV1" s="26">
        <f t="shared" si="177"/>
        <v>11384</v>
      </c>
      <c r="PUW1" s="26">
        <f t="shared" si="177"/>
        <v>11385</v>
      </c>
      <c r="PUX1" s="26">
        <f t="shared" si="177"/>
        <v>11386</v>
      </c>
      <c r="PUY1" s="26">
        <f t="shared" si="177"/>
        <v>11387</v>
      </c>
      <c r="PUZ1" s="26">
        <f t="shared" si="177"/>
        <v>11388</v>
      </c>
      <c r="PVA1" s="26">
        <f t="shared" si="177"/>
        <v>11389</v>
      </c>
      <c r="PVB1" s="26">
        <f t="shared" si="177"/>
        <v>11390</v>
      </c>
      <c r="PVC1" s="26">
        <f t="shared" si="177"/>
        <v>11391</v>
      </c>
      <c r="PVD1" s="26">
        <f t="shared" si="177"/>
        <v>11392</v>
      </c>
      <c r="PVE1" s="26">
        <f t="shared" si="177"/>
        <v>11393</v>
      </c>
      <c r="PVF1" s="26">
        <f t="shared" si="177"/>
        <v>11394</v>
      </c>
      <c r="PVG1" s="26">
        <f t="shared" ref="PVG1:PXR1" si="178">PVF1+1</f>
        <v>11395</v>
      </c>
      <c r="PVH1" s="26">
        <f t="shared" si="178"/>
        <v>11396</v>
      </c>
      <c r="PVI1" s="26">
        <f t="shared" si="178"/>
        <v>11397</v>
      </c>
      <c r="PVJ1" s="26">
        <f t="shared" si="178"/>
        <v>11398</v>
      </c>
      <c r="PVK1" s="26">
        <f t="shared" si="178"/>
        <v>11399</v>
      </c>
      <c r="PVL1" s="26">
        <f t="shared" si="178"/>
        <v>11400</v>
      </c>
      <c r="PVM1" s="26">
        <f t="shared" si="178"/>
        <v>11401</v>
      </c>
      <c r="PVN1" s="26">
        <f t="shared" si="178"/>
        <v>11402</v>
      </c>
      <c r="PVO1" s="26">
        <f t="shared" si="178"/>
        <v>11403</v>
      </c>
      <c r="PVP1" s="26">
        <f t="shared" si="178"/>
        <v>11404</v>
      </c>
      <c r="PVQ1" s="26">
        <f t="shared" si="178"/>
        <v>11405</v>
      </c>
      <c r="PVR1" s="26">
        <f t="shared" si="178"/>
        <v>11406</v>
      </c>
      <c r="PVS1" s="26">
        <f t="shared" si="178"/>
        <v>11407</v>
      </c>
      <c r="PVT1" s="26">
        <f t="shared" si="178"/>
        <v>11408</v>
      </c>
      <c r="PVU1" s="26">
        <f t="shared" si="178"/>
        <v>11409</v>
      </c>
      <c r="PVV1" s="26">
        <f t="shared" si="178"/>
        <v>11410</v>
      </c>
      <c r="PVW1" s="26">
        <f t="shared" si="178"/>
        <v>11411</v>
      </c>
      <c r="PVX1" s="26">
        <f t="shared" si="178"/>
        <v>11412</v>
      </c>
      <c r="PVY1" s="26">
        <f t="shared" si="178"/>
        <v>11413</v>
      </c>
      <c r="PVZ1" s="26">
        <f t="shared" si="178"/>
        <v>11414</v>
      </c>
      <c r="PWA1" s="26">
        <f t="shared" si="178"/>
        <v>11415</v>
      </c>
      <c r="PWB1" s="26">
        <f t="shared" si="178"/>
        <v>11416</v>
      </c>
      <c r="PWC1" s="26">
        <f t="shared" si="178"/>
        <v>11417</v>
      </c>
      <c r="PWD1" s="26">
        <f t="shared" si="178"/>
        <v>11418</v>
      </c>
      <c r="PWE1" s="26">
        <f t="shared" si="178"/>
        <v>11419</v>
      </c>
      <c r="PWF1" s="26">
        <f t="shared" si="178"/>
        <v>11420</v>
      </c>
      <c r="PWG1" s="26">
        <f t="shared" si="178"/>
        <v>11421</v>
      </c>
      <c r="PWH1" s="26">
        <f t="shared" si="178"/>
        <v>11422</v>
      </c>
      <c r="PWI1" s="26">
        <f t="shared" si="178"/>
        <v>11423</v>
      </c>
      <c r="PWJ1" s="26">
        <f t="shared" si="178"/>
        <v>11424</v>
      </c>
      <c r="PWK1" s="26">
        <f t="shared" si="178"/>
        <v>11425</v>
      </c>
      <c r="PWL1" s="26">
        <f t="shared" si="178"/>
        <v>11426</v>
      </c>
      <c r="PWM1" s="26">
        <f t="shared" si="178"/>
        <v>11427</v>
      </c>
      <c r="PWN1" s="26">
        <f t="shared" si="178"/>
        <v>11428</v>
      </c>
      <c r="PWO1" s="26">
        <f t="shared" si="178"/>
        <v>11429</v>
      </c>
      <c r="PWP1" s="26">
        <f t="shared" si="178"/>
        <v>11430</v>
      </c>
      <c r="PWQ1" s="26">
        <f t="shared" si="178"/>
        <v>11431</v>
      </c>
      <c r="PWR1" s="26">
        <f t="shared" si="178"/>
        <v>11432</v>
      </c>
      <c r="PWS1" s="26">
        <f t="shared" si="178"/>
        <v>11433</v>
      </c>
      <c r="PWT1" s="26">
        <f t="shared" si="178"/>
        <v>11434</v>
      </c>
      <c r="PWU1" s="26">
        <f t="shared" si="178"/>
        <v>11435</v>
      </c>
      <c r="PWV1" s="26">
        <f t="shared" si="178"/>
        <v>11436</v>
      </c>
      <c r="PWW1" s="26">
        <f t="shared" si="178"/>
        <v>11437</v>
      </c>
      <c r="PWX1" s="26">
        <f t="shared" si="178"/>
        <v>11438</v>
      </c>
      <c r="PWY1" s="26">
        <f t="shared" si="178"/>
        <v>11439</v>
      </c>
      <c r="PWZ1" s="26">
        <f t="shared" si="178"/>
        <v>11440</v>
      </c>
      <c r="PXA1" s="26">
        <f t="shared" si="178"/>
        <v>11441</v>
      </c>
      <c r="PXB1" s="26">
        <f t="shared" si="178"/>
        <v>11442</v>
      </c>
      <c r="PXC1" s="26">
        <f t="shared" si="178"/>
        <v>11443</v>
      </c>
      <c r="PXD1" s="26">
        <f t="shared" si="178"/>
        <v>11444</v>
      </c>
      <c r="PXE1" s="26">
        <f t="shared" si="178"/>
        <v>11445</v>
      </c>
      <c r="PXF1" s="26">
        <f t="shared" si="178"/>
        <v>11446</v>
      </c>
      <c r="PXG1" s="26">
        <f t="shared" si="178"/>
        <v>11447</v>
      </c>
      <c r="PXH1" s="26">
        <f t="shared" si="178"/>
        <v>11448</v>
      </c>
      <c r="PXI1" s="26">
        <f t="shared" si="178"/>
        <v>11449</v>
      </c>
      <c r="PXJ1" s="26">
        <f t="shared" si="178"/>
        <v>11450</v>
      </c>
      <c r="PXK1" s="26">
        <f t="shared" si="178"/>
        <v>11451</v>
      </c>
      <c r="PXL1" s="26">
        <f t="shared" si="178"/>
        <v>11452</v>
      </c>
      <c r="PXM1" s="26">
        <f t="shared" si="178"/>
        <v>11453</v>
      </c>
      <c r="PXN1" s="26">
        <f t="shared" si="178"/>
        <v>11454</v>
      </c>
      <c r="PXO1" s="26">
        <f t="shared" si="178"/>
        <v>11455</v>
      </c>
      <c r="PXP1" s="26">
        <f t="shared" si="178"/>
        <v>11456</v>
      </c>
      <c r="PXQ1" s="26">
        <f t="shared" si="178"/>
        <v>11457</v>
      </c>
      <c r="PXR1" s="26">
        <f t="shared" si="178"/>
        <v>11458</v>
      </c>
      <c r="PXS1" s="26">
        <f t="shared" ref="PXS1:QAD1" si="179">PXR1+1</f>
        <v>11459</v>
      </c>
      <c r="PXT1" s="26">
        <f t="shared" si="179"/>
        <v>11460</v>
      </c>
      <c r="PXU1" s="26">
        <f t="shared" si="179"/>
        <v>11461</v>
      </c>
      <c r="PXV1" s="26">
        <f t="shared" si="179"/>
        <v>11462</v>
      </c>
      <c r="PXW1" s="26">
        <f t="shared" si="179"/>
        <v>11463</v>
      </c>
      <c r="PXX1" s="26">
        <f t="shared" si="179"/>
        <v>11464</v>
      </c>
      <c r="PXY1" s="26">
        <f t="shared" si="179"/>
        <v>11465</v>
      </c>
      <c r="PXZ1" s="26">
        <f t="shared" si="179"/>
        <v>11466</v>
      </c>
      <c r="PYA1" s="26">
        <f t="shared" si="179"/>
        <v>11467</v>
      </c>
      <c r="PYB1" s="26">
        <f t="shared" si="179"/>
        <v>11468</v>
      </c>
      <c r="PYC1" s="26">
        <f t="shared" si="179"/>
        <v>11469</v>
      </c>
      <c r="PYD1" s="26">
        <f t="shared" si="179"/>
        <v>11470</v>
      </c>
      <c r="PYE1" s="26">
        <f t="shared" si="179"/>
        <v>11471</v>
      </c>
      <c r="PYF1" s="26">
        <f t="shared" si="179"/>
        <v>11472</v>
      </c>
      <c r="PYG1" s="26">
        <f t="shared" si="179"/>
        <v>11473</v>
      </c>
      <c r="PYH1" s="26">
        <f t="shared" si="179"/>
        <v>11474</v>
      </c>
      <c r="PYI1" s="26">
        <f t="shared" si="179"/>
        <v>11475</v>
      </c>
      <c r="PYJ1" s="26">
        <f t="shared" si="179"/>
        <v>11476</v>
      </c>
      <c r="PYK1" s="26">
        <f t="shared" si="179"/>
        <v>11477</v>
      </c>
      <c r="PYL1" s="26">
        <f t="shared" si="179"/>
        <v>11478</v>
      </c>
      <c r="PYM1" s="26">
        <f t="shared" si="179"/>
        <v>11479</v>
      </c>
      <c r="PYN1" s="26">
        <f t="shared" si="179"/>
        <v>11480</v>
      </c>
      <c r="PYO1" s="26">
        <f t="shared" si="179"/>
        <v>11481</v>
      </c>
      <c r="PYP1" s="26">
        <f t="shared" si="179"/>
        <v>11482</v>
      </c>
      <c r="PYQ1" s="26">
        <f t="shared" si="179"/>
        <v>11483</v>
      </c>
      <c r="PYR1" s="26">
        <f t="shared" si="179"/>
        <v>11484</v>
      </c>
      <c r="PYS1" s="26">
        <f t="shared" si="179"/>
        <v>11485</v>
      </c>
      <c r="PYT1" s="26">
        <f t="shared" si="179"/>
        <v>11486</v>
      </c>
      <c r="PYU1" s="26">
        <f t="shared" si="179"/>
        <v>11487</v>
      </c>
      <c r="PYV1" s="26">
        <f t="shared" si="179"/>
        <v>11488</v>
      </c>
      <c r="PYW1" s="26">
        <f t="shared" si="179"/>
        <v>11489</v>
      </c>
      <c r="PYX1" s="26">
        <f t="shared" si="179"/>
        <v>11490</v>
      </c>
      <c r="PYY1" s="26">
        <f t="shared" si="179"/>
        <v>11491</v>
      </c>
      <c r="PYZ1" s="26">
        <f t="shared" si="179"/>
        <v>11492</v>
      </c>
      <c r="PZA1" s="26">
        <f t="shared" si="179"/>
        <v>11493</v>
      </c>
      <c r="PZB1" s="26">
        <f t="shared" si="179"/>
        <v>11494</v>
      </c>
      <c r="PZC1" s="26">
        <f t="shared" si="179"/>
        <v>11495</v>
      </c>
      <c r="PZD1" s="26">
        <f t="shared" si="179"/>
        <v>11496</v>
      </c>
      <c r="PZE1" s="26">
        <f t="shared" si="179"/>
        <v>11497</v>
      </c>
      <c r="PZF1" s="26">
        <f t="shared" si="179"/>
        <v>11498</v>
      </c>
      <c r="PZG1" s="26">
        <f t="shared" si="179"/>
        <v>11499</v>
      </c>
      <c r="PZH1" s="26">
        <f t="shared" si="179"/>
        <v>11500</v>
      </c>
      <c r="PZI1" s="26">
        <f t="shared" si="179"/>
        <v>11501</v>
      </c>
      <c r="PZJ1" s="26">
        <f t="shared" si="179"/>
        <v>11502</v>
      </c>
      <c r="PZK1" s="26">
        <f t="shared" si="179"/>
        <v>11503</v>
      </c>
      <c r="PZL1" s="26">
        <f t="shared" si="179"/>
        <v>11504</v>
      </c>
      <c r="PZM1" s="26">
        <f t="shared" si="179"/>
        <v>11505</v>
      </c>
      <c r="PZN1" s="26">
        <f t="shared" si="179"/>
        <v>11506</v>
      </c>
      <c r="PZO1" s="26">
        <f t="shared" si="179"/>
        <v>11507</v>
      </c>
      <c r="PZP1" s="26">
        <f t="shared" si="179"/>
        <v>11508</v>
      </c>
      <c r="PZQ1" s="26">
        <f t="shared" si="179"/>
        <v>11509</v>
      </c>
      <c r="PZR1" s="26">
        <f t="shared" si="179"/>
        <v>11510</v>
      </c>
      <c r="PZS1" s="26">
        <f t="shared" si="179"/>
        <v>11511</v>
      </c>
      <c r="PZT1" s="26">
        <f t="shared" si="179"/>
        <v>11512</v>
      </c>
      <c r="PZU1" s="26">
        <f t="shared" si="179"/>
        <v>11513</v>
      </c>
      <c r="PZV1" s="26">
        <f t="shared" si="179"/>
        <v>11514</v>
      </c>
      <c r="PZW1" s="26">
        <f t="shared" si="179"/>
        <v>11515</v>
      </c>
      <c r="PZX1" s="26">
        <f t="shared" si="179"/>
        <v>11516</v>
      </c>
      <c r="PZY1" s="26">
        <f t="shared" si="179"/>
        <v>11517</v>
      </c>
      <c r="PZZ1" s="26">
        <f t="shared" si="179"/>
        <v>11518</v>
      </c>
      <c r="QAA1" s="26">
        <f t="shared" si="179"/>
        <v>11519</v>
      </c>
      <c r="QAB1" s="26">
        <f t="shared" si="179"/>
        <v>11520</v>
      </c>
      <c r="QAC1" s="26">
        <f t="shared" si="179"/>
        <v>11521</v>
      </c>
      <c r="QAD1" s="26">
        <f t="shared" si="179"/>
        <v>11522</v>
      </c>
      <c r="QAE1" s="26">
        <f t="shared" ref="QAE1:QCP1" si="180">QAD1+1</f>
        <v>11523</v>
      </c>
      <c r="QAF1" s="26">
        <f t="shared" si="180"/>
        <v>11524</v>
      </c>
      <c r="QAG1" s="26">
        <f t="shared" si="180"/>
        <v>11525</v>
      </c>
      <c r="QAH1" s="26">
        <f t="shared" si="180"/>
        <v>11526</v>
      </c>
      <c r="QAI1" s="26">
        <f t="shared" si="180"/>
        <v>11527</v>
      </c>
      <c r="QAJ1" s="26">
        <f t="shared" si="180"/>
        <v>11528</v>
      </c>
      <c r="QAK1" s="26">
        <f t="shared" si="180"/>
        <v>11529</v>
      </c>
      <c r="QAL1" s="26">
        <f t="shared" si="180"/>
        <v>11530</v>
      </c>
      <c r="QAM1" s="26">
        <f t="shared" si="180"/>
        <v>11531</v>
      </c>
      <c r="QAN1" s="26">
        <f t="shared" si="180"/>
        <v>11532</v>
      </c>
      <c r="QAO1" s="26">
        <f t="shared" si="180"/>
        <v>11533</v>
      </c>
      <c r="QAP1" s="26">
        <f t="shared" si="180"/>
        <v>11534</v>
      </c>
      <c r="QAQ1" s="26">
        <f t="shared" si="180"/>
        <v>11535</v>
      </c>
      <c r="QAR1" s="26">
        <f t="shared" si="180"/>
        <v>11536</v>
      </c>
      <c r="QAS1" s="26">
        <f t="shared" si="180"/>
        <v>11537</v>
      </c>
      <c r="QAT1" s="26">
        <f t="shared" si="180"/>
        <v>11538</v>
      </c>
      <c r="QAU1" s="26">
        <f t="shared" si="180"/>
        <v>11539</v>
      </c>
      <c r="QAV1" s="26">
        <f t="shared" si="180"/>
        <v>11540</v>
      </c>
      <c r="QAW1" s="26">
        <f t="shared" si="180"/>
        <v>11541</v>
      </c>
      <c r="QAX1" s="26">
        <f t="shared" si="180"/>
        <v>11542</v>
      </c>
      <c r="QAY1" s="26">
        <f t="shared" si="180"/>
        <v>11543</v>
      </c>
      <c r="QAZ1" s="26">
        <f t="shared" si="180"/>
        <v>11544</v>
      </c>
      <c r="QBA1" s="26">
        <f t="shared" si="180"/>
        <v>11545</v>
      </c>
      <c r="QBB1" s="26">
        <f t="shared" si="180"/>
        <v>11546</v>
      </c>
      <c r="QBC1" s="26">
        <f t="shared" si="180"/>
        <v>11547</v>
      </c>
      <c r="QBD1" s="26">
        <f t="shared" si="180"/>
        <v>11548</v>
      </c>
      <c r="QBE1" s="26">
        <f t="shared" si="180"/>
        <v>11549</v>
      </c>
      <c r="QBF1" s="26">
        <f t="shared" si="180"/>
        <v>11550</v>
      </c>
      <c r="QBG1" s="26">
        <f t="shared" si="180"/>
        <v>11551</v>
      </c>
      <c r="QBH1" s="26">
        <f t="shared" si="180"/>
        <v>11552</v>
      </c>
      <c r="QBI1" s="26">
        <f t="shared" si="180"/>
        <v>11553</v>
      </c>
      <c r="QBJ1" s="26">
        <f t="shared" si="180"/>
        <v>11554</v>
      </c>
      <c r="QBK1" s="26">
        <f t="shared" si="180"/>
        <v>11555</v>
      </c>
      <c r="QBL1" s="26">
        <f t="shared" si="180"/>
        <v>11556</v>
      </c>
      <c r="QBM1" s="26">
        <f t="shared" si="180"/>
        <v>11557</v>
      </c>
      <c r="QBN1" s="26">
        <f t="shared" si="180"/>
        <v>11558</v>
      </c>
      <c r="QBO1" s="26">
        <f t="shared" si="180"/>
        <v>11559</v>
      </c>
      <c r="QBP1" s="26">
        <f t="shared" si="180"/>
        <v>11560</v>
      </c>
      <c r="QBQ1" s="26">
        <f t="shared" si="180"/>
        <v>11561</v>
      </c>
      <c r="QBR1" s="26">
        <f t="shared" si="180"/>
        <v>11562</v>
      </c>
      <c r="QBS1" s="26">
        <f t="shared" si="180"/>
        <v>11563</v>
      </c>
      <c r="QBT1" s="26">
        <f t="shared" si="180"/>
        <v>11564</v>
      </c>
      <c r="QBU1" s="26">
        <f t="shared" si="180"/>
        <v>11565</v>
      </c>
      <c r="QBV1" s="26">
        <f t="shared" si="180"/>
        <v>11566</v>
      </c>
      <c r="QBW1" s="26">
        <f t="shared" si="180"/>
        <v>11567</v>
      </c>
      <c r="QBX1" s="26">
        <f t="shared" si="180"/>
        <v>11568</v>
      </c>
      <c r="QBY1" s="26">
        <f t="shared" si="180"/>
        <v>11569</v>
      </c>
      <c r="QBZ1" s="26">
        <f t="shared" si="180"/>
        <v>11570</v>
      </c>
      <c r="QCA1" s="26">
        <f t="shared" si="180"/>
        <v>11571</v>
      </c>
      <c r="QCB1" s="26">
        <f t="shared" si="180"/>
        <v>11572</v>
      </c>
      <c r="QCC1" s="26">
        <f t="shared" si="180"/>
        <v>11573</v>
      </c>
      <c r="QCD1" s="26">
        <f t="shared" si="180"/>
        <v>11574</v>
      </c>
      <c r="QCE1" s="26">
        <f t="shared" si="180"/>
        <v>11575</v>
      </c>
      <c r="QCF1" s="26">
        <f t="shared" si="180"/>
        <v>11576</v>
      </c>
      <c r="QCG1" s="26">
        <f t="shared" si="180"/>
        <v>11577</v>
      </c>
      <c r="QCH1" s="26">
        <f t="shared" si="180"/>
        <v>11578</v>
      </c>
      <c r="QCI1" s="26">
        <f t="shared" si="180"/>
        <v>11579</v>
      </c>
      <c r="QCJ1" s="26">
        <f t="shared" si="180"/>
        <v>11580</v>
      </c>
      <c r="QCK1" s="26">
        <f t="shared" si="180"/>
        <v>11581</v>
      </c>
      <c r="QCL1" s="26">
        <f t="shared" si="180"/>
        <v>11582</v>
      </c>
      <c r="QCM1" s="26">
        <f t="shared" si="180"/>
        <v>11583</v>
      </c>
      <c r="QCN1" s="26">
        <f t="shared" si="180"/>
        <v>11584</v>
      </c>
      <c r="QCO1" s="26">
        <f t="shared" si="180"/>
        <v>11585</v>
      </c>
      <c r="QCP1" s="26">
        <f t="shared" si="180"/>
        <v>11586</v>
      </c>
      <c r="QCQ1" s="26">
        <f t="shared" ref="QCQ1:QFB1" si="181">QCP1+1</f>
        <v>11587</v>
      </c>
      <c r="QCR1" s="26">
        <f t="shared" si="181"/>
        <v>11588</v>
      </c>
      <c r="QCS1" s="26">
        <f t="shared" si="181"/>
        <v>11589</v>
      </c>
      <c r="QCT1" s="26">
        <f t="shared" si="181"/>
        <v>11590</v>
      </c>
      <c r="QCU1" s="26">
        <f t="shared" si="181"/>
        <v>11591</v>
      </c>
      <c r="QCV1" s="26">
        <f t="shared" si="181"/>
        <v>11592</v>
      </c>
      <c r="QCW1" s="26">
        <f t="shared" si="181"/>
        <v>11593</v>
      </c>
      <c r="QCX1" s="26">
        <f t="shared" si="181"/>
        <v>11594</v>
      </c>
      <c r="QCY1" s="26">
        <f t="shared" si="181"/>
        <v>11595</v>
      </c>
      <c r="QCZ1" s="26">
        <f t="shared" si="181"/>
        <v>11596</v>
      </c>
      <c r="QDA1" s="26">
        <f t="shared" si="181"/>
        <v>11597</v>
      </c>
      <c r="QDB1" s="26">
        <f t="shared" si="181"/>
        <v>11598</v>
      </c>
      <c r="QDC1" s="26">
        <f t="shared" si="181"/>
        <v>11599</v>
      </c>
      <c r="QDD1" s="26">
        <f t="shared" si="181"/>
        <v>11600</v>
      </c>
      <c r="QDE1" s="26">
        <f t="shared" si="181"/>
        <v>11601</v>
      </c>
      <c r="QDF1" s="26">
        <f t="shared" si="181"/>
        <v>11602</v>
      </c>
      <c r="QDG1" s="26">
        <f t="shared" si="181"/>
        <v>11603</v>
      </c>
      <c r="QDH1" s="26">
        <f t="shared" si="181"/>
        <v>11604</v>
      </c>
      <c r="QDI1" s="26">
        <f t="shared" si="181"/>
        <v>11605</v>
      </c>
      <c r="QDJ1" s="26">
        <f t="shared" si="181"/>
        <v>11606</v>
      </c>
      <c r="QDK1" s="26">
        <f t="shared" si="181"/>
        <v>11607</v>
      </c>
      <c r="QDL1" s="26">
        <f t="shared" si="181"/>
        <v>11608</v>
      </c>
      <c r="QDM1" s="26">
        <f t="shared" si="181"/>
        <v>11609</v>
      </c>
      <c r="QDN1" s="26">
        <f t="shared" si="181"/>
        <v>11610</v>
      </c>
      <c r="QDO1" s="26">
        <f t="shared" si="181"/>
        <v>11611</v>
      </c>
      <c r="QDP1" s="26">
        <f t="shared" si="181"/>
        <v>11612</v>
      </c>
      <c r="QDQ1" s="26">
        <f t="shared" si="181"/>
        <v>11613</v>
      </c>
      <c r="QDR1" s="26">
        <f t="shared" si="181"/>
        <v>11614</v>
      </c>
      <c r="QDS1" s="26">
        <f t="shared" si="181"/>
        <v>11615</v>
      </c>
      <c r="QDT1" s="26">
        <f t="shared" si="181"/>
        <v>11616</v>
      </c>
      <c r="QDU1" s="26">
        <f t="shared" si="181"/>
        <v>11617</v>
      </c>
      <c r="QDV1" s="26">
        <f t="shared" si="181"/>
        <v>11618</v>
      </c>
      <c r="QDW1" s="26">
        <f t="shared" si="181"/>
        <v>11619</v>
      </c>
      <c r="QDX1" s="26">
        <f t="shared" si="181"/>
        <v>11620</v>
      </c>
      <c r="QDY1" s="26">
        <f t="shared" si="181"/>
        <v>11621</v>
      </c>
      <c r="QDZ1" s="26">
        <f t="shared" si="181"/>
        <v>11622</v>
      </c>
      <c r="QEA1" s="26">
        <f t="shared" si="181"/>
        <v>11623</v>
      </c>
      <c r="QEB1" s="26">
        <f t="shared" si="181"/>
        <v>11624</v>
      </c>
      <c r="QEC1" s="26">
        <f t="shared" si="181"/>
        <v>11625</v>
      </c>
      <c r="QED1" s="26">
        <f t="shared" si="181"/>
        <v>11626</v>
      </c>
      <c r="QEE1" s="26">
        <f t="shared" si="181"/>
        <v>11627</v>
      </c>
      <c r="QEF1" s="26">
        <f t="shared" si="181"/>
        <v>11628</v>
      </c>
      <c r="QEG1" s="26">
        <f t="shared" si="181"/>
        <v>11629</v>
      </c>
      <c r="QEH1" s="26">
        <f t="shared" si="181"/>
        <v>11630</v>
      </c>
      <c r="QEI1" s="26">
        <f t="shared" si="181"/>
        <v>11631</v>
      </c>
      <c r="QEJ1" s="26">
        <f t="shared" si="181"/>
        <v>11632</v>
      </c>
      <c r="QEK1" s="26">
        <f t="shared" si="181"/>
        <v>11633</v>
      </c>
      <c r="QEL1" s="26">
        <f t="shared" si="181"/>
        <v>11634</v>
      </c>
      <c r="QEM1" s="26">
        <f t="shared" si="181"/>
        <v>11635</v>
      </c>
      <c r="QEN1" s="26">
        <f t="shared" si="181"/>
        <v>11636</v>
      </c>
      <c r="QEO1" s="26">
        <f t="shared" si="181"/>
        <v>11637</v>
      </c>
      <c r="QEP1" s="26">
        <f t="shared" si="181"/>
        <v>11638</v>
      </c>
      <c r="QEQ1" s="26">
        <f t="shared" si="181"/>
        <v>11639</v>
      </c>
      <c r="QER1" s="26">
        <f t="shared" si="181"/>
        <v>11640</v>
      </c>
      <c r="QES1" s="26">
        <f t="shared" si="181"/>
        <v>11641</v>
      </c>
      <c r="QET1" s="26">
        <f t="shared" si="181"/>
        <v>11642</v>
      </c>
      <c r="QEU1" s="26">
        <f t="shared" si="181"/>
        <v>11643</v>
      </c>
      <c r="QEV1" s="26">
        <f t="shared" si="181"/>
        <v>11644</v>
      </c>
      <c r="QEW1" s="26">
        <f t="shared" si="181"/>
        <v>11645</v>
      </c>
      <c r="QEX1" s="26">
        <f t="shared" si="181"/>
        <v>11646</v>
      </c>
      <c r="QEY1" s="26">
        <f t="shared" si="181"/>
        <v>11647</v>
      </c>
      <c r="QEZ1" s="26">
        <f t="shared" si="181"/>
        <v>11648</v>
      </c>
      <c r="QFA1" s="26">
        <f t="shared" si="181"/>
        <v>11649</v>
      </c>
      <c r="QFB1" s="26">
        <f t="shared" si="181"/>
        <v>11650</v>
      </c>
      <c r="QFC1" s="26">
        <f t="shared" ref="QFC1:QHN1" si="182">QFB1+1</f>
        <v>11651</v>
      </c>
      <c r="QFD1" s="26">
        <f t="shared" si="182"/>
        <v>11652</v>
      </c>
      <c r="QFE1" s="26">
        <f t="shared" si="182"/>
        <v>11653</v>
      </c>
      <c r="QFF1" s="26">
        <f t="shared" si="182"/>
        <v>11654</v>
      </c>
      <c r="QFG1" s="26">
        <f t="shared" si="182"/>
        <v>11655</v>
      </c>
      <c r="QFH1" s="26">
        <f t="shared" si="182"/>
        <v>11656</v>
      </c>
      <c r="QFI1" s="26">
        <f t="shared" si="182"/>
        <v>11657</v>
      </c>
      <c r="QFJ1" s="26">
        <f t="shared" si="182"/>
        <v>11658</v>
      </c>
      <c r="QFK1" s="26">
        <f t="shared" si="182"/>
        <v>11659</v>
      </c>
      <c r="QFL1" s="26">
        <f t="shared" si="182"/>
        <v>11660</v>
      </c>
      <c r="QFM1" s="26">
        <f t="shared" si="182"/>
        <v>11661</v>
      </c>
      <c r="QFN1" s="26">
        <f t="shared" si="182"/>
        <v>11662</v>
      </c>
      <c r="QFO1" s="26">
        <f t="shared" si="182"/>
        <v>11663</v>
      </c>
      <c r="QFP1" s="26">
        <f t="shared" si="182"/>
        <v>11664</v>
      </c>
      <c r="QFQ1" s="26">
        <f t="shared" si="182"/>
        <v>11665</v>
      </c>
      <c r="QFR1" s="26">
        <f t="shared" si="182"/>
        <v>11666</v>
      </c>
      <c r="QFS1" s="26">
        <f t="shared" si="182"/>
        <v>11667</v>
      </c>
      <c r="QFT1" s="26">
        <f t="shared" si="182"/>
        <v>11668</v>
      </c>
      <c r="QFU1" s="26">
        <f t="shared" si="182"/>
        <v>11669</v>
      </c>
      <c r="QFV1" s="26">
        <f t="shared" si="182"/>
        <v>11670</v>
      </c>
      <c r="QFW1" s="26">
        <f t="shared" si="182"/>
        <v>11671</v>
      </c>
      <c r="QFX1" s="26">
        <f t="shared" si="182"/>
        <v>11672</v>
      </c>
      <c r="QFY1" s="26">
        <f t="shared" si="182"/>
        <v>11673</v>
      </c>
      <c r="QFZ1" s="26">
        <f t="shared" si="182"/>
        <v>11674</v>
      </c>
      <c r="QGA1" s="26">
        <f t="shared" si="182"/>
        <v>11675</v>
      </c>
      <c r="QGB1" s="26">
        <f t="shared" si="182"/>
        <v>11676</v>
      </c>
      <c r="QGC1" s="26">
        <f t="shared" si="182"/>
        <v>11677</v>
      </c>
      <c r="QGD1" s="26">
        <f t="shared" si="182"/>
        <v>11678</v>
      </c>
      <c r="QGE1" s="26">
        <f t="shared" si="182"/>
        <v>11679</v>
      </c>
      <c r="QGF1" s="26">
        <f t="shared" si="182"/>
        <v>11680</v>
      </c>
      <c r="QGG1" s="26">
        <f t="shared" si="182"/>
        <v>11681</v>
      </c>
      <c r="QGH1" s="26">
        <f t="shared" si="182"/>
        <v>11682</v>
      </c>
      <c r="QGI1" s="26">
        <f t="shared" si="182"/>
        <v>11683</v>
      </c>
      <c r="QGJ1" s="26">
        <f t="shared" si="182"/>
        <v>11684</v>
      </c>
      <c r="QGK1" s="26">
        <f t="shared" si="182"/>
        <v>11685</v>
      </c>
      <c r="QGL1" s="26">
        <f t="shared" si="182"/>
        <v>11686</v>
      </c>
      <c r="QGM1" s="26">
        <f t="shared" si="182"/>
        <v>11687</v>
      </c>
      <c r="QGN1" s="26">
        <f t="shared" si="182"/>
        <v>11688</v>
      </c>
      <c r="QGO1" s="26">
        <f t="shared" si="182"/>
        <v>11689</v>
      </c>
      <c r="QGP1" s="26">
        <f t="shared" si="182"/>
        <v>11690</v>
      </c>
      <c r="QGQ1" s="26">
        <f t="shared" si="182"/>
        <v>11691</v>
      </c>
      <c r="QGR1" s="26">
        <f t="shared" si="182"/>
        <v>11692</v>
      </c>
      <c r="QGS1" s="26">
        <f t="shared" si="182"/>
        <v>11693</v>
      </c>
      <c r="QGT1" s="26">
        <f t="shared" si="182"/>
        <v>11694</v>
      </c>
      <c r="QGU1" s="26">
        <f t="shared" si="182"/>
        <v>11695</v>
      </c>
      <c r="QGV1" s="26">
        <f t="shared" si="182"/>
        <v>11696</v>
      </c>
      <c r="QGW1" s="26">
        <f t="shared" si="182"/>
        <v>11697</v>
      </c>
      <c r="QGX1" s="26">
        <f t="shared" si="182"/>
        <v>11698</v>
      </c>
      <c r="QGY1" s="26">
        <f t="shared" si="182"/>
        <v>11699</v>
      </c>
      <c r="QGZ1" s="26">
        <f t="shared" si="182"/>
        <v>11700</v>
      </c>
      <c r="QHA1" s="26">
        <f t="shared" si="182"/>
        <v>11701</v>
      </c>
      <c r="QHB1" s="26">
        <f t="shared" si="182"/>
        <v>11702</v>
      </c>
      <c r="QHC1" s="26">
        <f t="shared" si="182"/>
        <v>11703</v>
      </c>
      <c r="QHD1" s="26">
        <f t="shared" si="182"/>
        <v>11704</v>
      </c>
      <c r="QHE1" s="26">
        <f t="shared" si="182"/>
        <v>11705</v>
      </c>
      <c r="QHF1" s="26">
        <f t="shared" si="182"/>
        <v>11706</v>
      </c>
      <c r="QHG1" s="26">
        <f t="shared" si="182"/>
        <v>11707</v>
      </c>
      <c r="QHH1" s="26">
        <f t="shared" si="182"/>
        <v>11708</v>
      </c>
      <c r="QHI1" s="26">
        <f t="shared" si="182"/>
        <v>11709</v>
      </c>
      <c r="QHJ1" s="26">
        <f t="shared" si="182"/>
        <v>11710</v>
      </c>
      <c r="QHK1" s="26">
        <f t="shared" si="182"/>
        <v>11711</v>
      </c>
      <c r="QHL1" s="26">
        <f t="shared" si="182"/>
        <v>11712</v>
      </c>
      <c r="QHM1" s="26">
        <f t="shared" si="182"/>
        <v>11713</v>
      </c>
      <c r="QHN1" s="26">
        <f t="shared" si="182"/>
        <v>11714</v>
      </c>
      <c r="QHO1" s="26">
        <f t="shared" ref="QHO1:QJZ1" si="183">QHN1+1</f>
        <v>11715</v>
      </c>
      <c r="QHP1" s="26">
        <f t="shared" si="183"/>
        <v>11716</v>
      </c>
      <c r="QHQ1" s="26">
        <f t="shared" si="183"/>
        <v>11717</v>
      </c>
      <c r="QHR1" s="26">
        <f t="shared" si="183"/>
        <v>11718</v>
      </c>
      <c r="QHS1" s="26">
        <f t="shared" si="183"/>
        <v>11719</v>
      </c>
      <c r="QHT1" s="26">
        <f t="shared" si="183"/>
        <v>11720</v>
      </c>
      <c r="QHU1" s="26">
        <f t="shared" si="183"/>
        <v>11721</v>
      </c>
      <c r="QHV1" s="26">
        <f t="shared" si="183"/>
        <v>11722</v>
      </c>
      <c r="QHW1" s="26">
        <f t="shared" si="183"/>
        <v>11723</v>
      </c>
      <c r="QHX1" s="26">
        <f t="shared" si="183"/>
        <v>11724</v>
      </c>
      <c r="QHY1" s="26">
        <f t="shared" si="183"/>
        <v>11725</v>
      </c>
      <c r="QHZ1" s="26">
        <f t="shared" si="183"/>
        <v>11726</v>
      </c>
      <c r="QIA1" s="26">
        <f t="shared" si="183"/>
        <v>11727</v>
      </c>
      <c r="QIB1" s="26">
        <f t="shared" si="183"/>
        <v>11728</v>
      </c>
      <c r="QIC1" s="26">
        <f t="shared" si="183"/>
        <v>11729</v>
      </c>
      <c r="QID1" s="26">
        <f t="shared" si="183"/>
        <v>11730</v>
      </c>
      <c r="QIE1" s="26">
        <f t="shared" si="183"/>
        <v>11731</v>
      </c>
      <c r="QIF1" s="26">
        <f t="shared" si="183"/>
        <v>11732</v>
      </c>
      <c r="QIG1" s="26">
        <f t="shared" si="183"/>
        <v>11733</v>
      </c>
      <c r="QIH1" s="26">
        <f t="shared" si="183"/>
        <v>11734</v>
      </c>
      <c r="QII1" s="26">
        <f t="shared" si="183"/>
        <v>11735</v>
      </c>
      <c r="QIJ1" s="26">
        <f t="shared" si="183"/>
        <v>11736</v>
      </c>
      <c r="QIK1" s="26">
        <f t="shared" si="183"/>
        <v>11737</v>
      </c>
      <c r="QIL1" s="26">
        <f t="shared" si="183"/>
        <v>11738</v>
      </c>
      <c r="QIM1" s="26">
        <f t="shared" si="183"/>
        <v>11739</v>
      </c>
      <c r="QIN1" s="26">
        <f t="shared" si="183"/>
        <v>11740</v>
      </c>
      <c r="QIO1" s="26">
        <f t="shared" si="183"/>
        <v>11741</v>
      </c>
      <c r="QIP1" s="26">
        <f t="shared" si="183"/>
        <v>11742</v>
      </c>
      <c r="QIQ1" s="26">
        <f t="shared" si="183"/>
        <v>11743</v>
      </c>
      <c r="QIR1" s="26">
        <f t="shared" si="183"/>
        <v>11744</v>
      </c>
      <c r="QIS1" s="26">
        <f t="shared" si="183"/>
        <v>11745</v>
      </c>
      <c r="QIT1" s="26">
        <f t="shared" si="183"/>
        <v>11746</v>
      </c>
      <c r="QIU1" s="26">
        <f t="shared" si="183"/>
        <v>11747</v>
      </c>
      <c r="QIV1" s="26">
        <f t="shared" si="183"/>
        <v>11748</v>
      </c>
      <c r="QIW1" s="26">
        <f t="shared" si="183"/>
        <v>11749</v>
      </c>
      <c r="QIX1" s="26">
        <f t="shared" si="183"/>
        <v>11750</v>
      </c>
      <c r="QIY1" s="26">
        <f t="shared" si="183"/>
        <v>11751</v>
      </c>
      <c r="QIZ1" s="26">
        <f t="shared" si="183"/>
        <v>11752</v>
      </c>
      <c r="QJA1" s="26">
        <f t="shared" si="183"/>
        <v>11753</v>
      </c>
      <c r="QJB1" s="26">
        <f t="shared" si="183"/>
        <v>11754</v>
      </c>
      <c r="QJC1" s="26">
        <f t="shared" si="183"/>
        <v>11755</v>
      </c>
      <c r="QJD1" s="26">
        <f t="shared" si="183"/>
        <v>11756</v>
      </c>
      <c r="QJE1" s="26">
        <f t="shared" si="183"/>
        <v>11757</v>
      </c>
      <c r="QJF1" s="26">
        <f t="shared" si="183"/>
        <v>11758</v>
      </c>
      <c r="QJG1" s="26">
        <f t="shared" si="183"/>
        <v>11759</v>
      </c>
      <c r="QJH1" s="26">
        <f t="shared" si="183"/>
        <v>11760</v>
      </c>
      <c r="QJI1" s="26">
        <f t="shared" si="183"/>
        <v>11761</v>
      </c>
      <c r="QJJ1" s="26">
        <f t="shared" si="183"/>
        <v>11762</v>
      </c>
      <c r="QJK1" s="26">
        <f t="shared" si="183"/>
        <v>11763</v>
      </c>
      <c r="QJL1" s="26">
        <f t="shared" si="183"/>
        <v>11764</v>
      </c>
      <c r="QJM1" s="26">
        <f t="shared" si="183"/>
        <v>11765</v>
      </c>
      <c r="QJN1" s="26">
        <f t="shared" si="183"/>
        <v>11766</v>
      </c>
      <c r="QJO1" s="26">
        <f t="shared" si="183"/>
        <v>11767</v>
      </c>
      <c r="QJP1" s="26">
        <f t="shared" si="183"/>
        <v>11768</v>
      </c>
      <c r="QJQ1" s="26">
        <f t="shared" si="183"/>
        <v>11769</v>
      </c>
      <c r="QJR1" s="26">
        <f t="shared" si="183"/>
        <v>11770</v>
      </c>
      <c r="QJS1" s="26">
        <f t="shared" si="183"/>
        <v>11771</v>
      </c>
      <c r="QJT1" s="26">
        <f t="shared" si="183"/>
        <v>11772</v>
      </c>
      <c r="QJU1" s="26">
        <f t="shared" si="183"/>
        <v>11773</v>
      </c>
      <c r="QJV1" s="26">
        <f t="shared" si="183"/>
        <v>11774</v>
      </c>
      <c r="QJW1" s="26">
        <f t="shared" si="183"/>
        <v>11775</v>
      </c>
      <c r="QJX1" s="26">
        <f t="shared" si="183"/>
        <v>11776</v>
      </c>
      <c r="QJY1" s="26">
        <f t="shared" si="183"/>
        <v>11777</v>
      </c>
      <c r="QJZ1" s="26">
        <f t="shared" si="183"/>
        <v>11778</v>
      </c>
      <c r="QKA1" s="26">
        <f t="shared" ref="QKA1:QML1" si="184">QJZ1+1</f>
        <v>11779</v>
      </c>
      <c r="QKB1" s="26">
        <f t="shared" si="184"/>
        <v>11780</v>
      </c>
      <c r="QKC1" s="26">
        <f t="shared" si="184"/>
        <v>11781</v>
      </c>
      <c r="QKD1" s="26">
        <f t="shared" si="184"/>
        <v>11782</v>
      </c>
      <c r="QKE1" s="26">
        <f t="shared" si="184"/>
        <v>11783</v>
      </c>
      <c r="QKF1" s="26">
        <f t="shared" si="184"/>
        <v>11784</v>
      </c>
      <c r="QKG1" s="26">
        <f t="shared" si="184"/>
        <v>11785</v>
      </c>
      <c r="QKH1" s="26">
        <f t="shared" si="184"/>
        <v>11786</v>
      </c>
      <c r="QKI1" s="26">
        <f t="shared" si="184"/>
        <v>11787</v>
      </c>
      <c r="QKJ1" s="26">
        <f t="shared" si="184"/>
        <v>11788</v>
      </c>
      <c r="QKK1" s="26">
        <f t="shared" si="184"/>
        <v>11789</v>
      </c>
      <c r="QKL1" s="26">
        <f t="shared" si="184"/>
        <v>11790</v>
      </c>
      <c r="QKM1" s="26">
        <f t="shared" si="184"/>
        <v>11791</v>
      </c>
      <c r="QKN1" s="26">
        <f t="shared" si="184"/>
        <v>11792</v>
      </c>
      <c r="QKO1" s="26">
        <f t="shared" si="184"/>
        <v>11793</v>
      </c>
      <c r="QKP1" s="26">
        <f t="shared" si="184"/>
        <v>11794</v>
      </c>
      <c r="QKQ1" s="26">
        <f t="shared" si="184"/>
        <v>11795</v>
      </c>
      <c r="QKR1" s="26">
        <f t="shared" si="184"/>
        <v>11796</v>
      </c>
      <c r="QKS1" s="26">
        <f t="shared" si="184"/>
        <v>11797</v>
      </c>
      <c r="QKT1" s="26">
        <f t="shared" si="184"/>
        <v>11798</v>
      </c>
      <c r="QKU1" s="26">
        <f t="shared" si="184"/>
        <v>11799</v>
      </c>
      <c r="QKV1" s="26">
        <f t="shared" si="184"/>
        <v>11800</v>
      </c>
      <c r="QKW1" s="26">
        <f t="shared" si="184"/>
        <v>11801</v>
      </c>
      <c r="QKX1" s="26">
        <f t="shared" si="184"/>
        <v>11802</v>
      </c>
      <c r="QKY1" s="26">
        <f t="shared" si="184"/>
        <v>11803</v>
      </c>
      <c r="QKZ1" s="26">
        <f t="shared" si="184"/>
        <v>11804</v>
      </c>
      <c r="QLA1" s="26">
        <f t="shared" si="184"/>
        <v>11805</v>
      </c>
      <c r="QLB1" s="26">
        <f t="shared" si="184"/>
        <v>11806</v>
      </c>
      <c r="QLC1" s="26">
        <f t="shared" si="184"/>
        <v>11807</v>
      </c>
      <c r="QLD1" s="26">
        <f t="shared" si="184"/>
        <v>11808</v>
      </c>
      <c r="QLE1" s="26">
        <f t="shared" si="184"/>
        <v>11809</v>
      </c>
      <c r="QLF1" s="26">
        <f t="shared" si="184"/>
        <v>11810</v>
      </c>
      <c r="QLG1" s="26">
        <f t="shared" si="184"/>
        <v>11811</v>
      </c>
      <c r="QLH1" s="26">
        <f t="shared" si="184"/>
        <v>11812</v>
      </c>
      <c r="QLI1" s="26">
        <f t="shared" si="184"/>
        <v>11813</v>
      </c>
      <c r="QLJ1" s="26">
        <f t="shared" si="184"/>
        <v>11814</v>
      </c>
      <c r="QLK1" s="26">
        <f t="shared" si="184"/>
        <v>11815</v>
      </c>
      <c r="QLL1" s="26">
        <f t="shared" si="184"/>
        <v>11816</v>
      </c>
      <c r="QLM1" s="26">
        <f t="shared" si="184"/>
        <v>11817</v>
      </c>
      <c r="QLN1" s="26">
        <f t="shared" si="184"/>
        <v>11818</v>
      </c>
      <c r="QLO1" s="26">
        <f t="shared" si="184"/>
        <v>11819</v>
      </c>
      <c r="QLP1" s="26">
        <f t="shared" si="184"/>
        <v>11820</v>
      </c>
      <c r="QLQ1" s="26">
        <f t="shared" si="184"/>
        <v>11821</v>
      </c>
      <c r="QLR1" s="26">
        <f t="shared" si="184"/>
        <v>11822</v>
      </c>
      <c r="QLS1" s="26">
        <f t="shared" si="184"/>
        <v>11823</v>
      </c>
      <c r="QLT1" s="26">
        <f t="shared" si="184"/>
        <v>11824</v>
      </c>
      <c r="QLU1" s="26">
        <f t="shared" si="184"/>
        <v>11825</v>
      </c>
      <c r="QLV1" s="26">
        <f t="shared" si="184"/>
        <v>11826</v>
      </c>
      <c r="QLW1" s="26">
        <f t="shared" si="184"/>
        <v>11827</v>
      </c>
      <c r="QLX1" s="26">
        <f t="shared" si="184"/>
        <v>11828</v>
      </c>
      <c r="QLY1" s="26">
        <f t="shared" si="184"/>
        <v>11829</v>
      </c>
      <c r="QLZ1" s="26">
        <f t="shared" si="184"/>
        <v>11830</v>
      </c>
      <c r="QMA1" s="26">
        <f t="shared" si="184"/>
        <v>11831</v>
      </c>
      <c r="QMB1" s="26">
        <f t="shared" si="184"/>
        <v>11832</v>
      </c>
      <c r="QMC1" s="26">
        <f t="shared" si="184"/>
        <v>11833</v>
      </c>
      <c r="QMD1" s="26">
        <f t="shared" si="184"/>
        <v>11834</v>
      </c>
      <c r="QME1" s="26">
        <f t="shared" si="184"/>
        <v>11835</v>
      </c>
      <c r="QMF1" s="26">
        <f t="shared" si="184"/>
        <v>11836</v>
      </c>
      <c r="QMG1" s="26">
        <f t="shared" si="184"/>
        <v>11837</v>
      </c>
      <c r="QMH1" s="26">
        <f t="shared" si="184"/>
        <v>11838</v>
      </c>
      <c r="QMI1" s="26">
        <f t="shared" si="184"/>
        <v>11839</v>
      </c>
      <c r="QMJ1" s="26">
        <f t="shared" si="184"/>
        <v>11840</v>
      </c>
      <c r="QMK1" s="26">
        <f t="shared" si="184"/>
        <v>11841</v>
      </c>
      <c r="QML1" s="26">
        <f t="shared" si="184"/>
        <v>11842</v>
      </c>
      <c r="QMM1" s="26">
        <f t="shared" ref="QMM1:QOX1" si="185">QML1+1</f>
        <v>11843</v>
      </c>
      <c r="QMN1" s="26">
        <f t="shared" si="185"/>
        <v>11844</v>
      </c>
      <c r="QMO1" s="26">
        <f t="shared" si="185"/>
        <v>11845</v>
      </c>
      <c r="QMP1" s="26">
        <f t="shared" si="185"/>
        <v>11846</v>
      </c>
      <c r="QMQ1" s="26">
        <f t="shared" si="185"/>
        <v>11847</v>
      </c>
      <c r="QMR1" s="26">
        <f t="shared" si="185"/>
        <v>11848</v>
      </c>
      <c r="QMS1" s="26">
        <f t="shared" si="185"/>
        <v>11849</v>
      </c>
      <c r="QMT1" s="26">
        <f t="shared" si="185"/>
        <v>11850</v>
      </c>
      <c r="QMU1" s="26">
        <f t="shared" si="185"/>
        <v>11851</v>
      </c>
      <c r="QMV1" s="26">
        <f t="shared" si="185"/>
        <v>11852</v>
      </c>
      <c r="QMW1" s="26">
        <f t="shared" si="185"/>
        <v>11853</v>
      </c>
      <c r="QMX1" s="26">
        <f t="shared" si="185"/>
        <v>11854</v>
      </c>
      <c r="QMY1" s="26">
        <f t="shared" si="185"/>
        <v>11855</v>
      </c>
      <c r="QMZ1" s="26">
        <f t="shared" si="185"/>
        <v>11856</v>
      </c>
      <c r="QNA1" s="26">
        <f t="shared" si="185"/>
        <v>11857</v>
      </c>
      <c r="QNB1" s="26">
        <f t="shared" si="185"/>
        <v>11858</v>
      </c>
      <c r="QNC1" s="26">
        <f t="shared" si="185"/>
        <v>11859</v>
      </c>
      <c r="QND1" s="26">
        <f t="shared" si="185"/>
        <v>11860</v>
      </c>
      <c r="QNE1" s="26">
        <f t="shared" si="185"/>
        <v>11861</v>
      </c>
      <c r="QNF1" s="26">
        <f t="shared" si="185"/>
        <v>11862</v>
      </c>
      <c r="QNG1" s="26">
        <f t="shared" si="185"/>
        <v>11863</v>
      </c>
      <c r="QNH1" s="26">
        <f t="shared" si="185"/>
        <v>11864</v>
      </c>
      <c r="QNI1" s="26">
        <f t="shared" si="185"/>
        <v>11865</v>
      </c>
      <c r="QNJ1" s="26">
        <f t="shared" si="185"/>
        <v>11866</v>
      </c>
      <c r="QNK1" s="26">
        <f t="shared" si="185"/>
        <v>11867</v>
      </c>
      <c r="QNL1" s="26">
        <f t="shared" si="185"/>
        <v>11868</v>
      </c>
      <c r="QNM1" s="26">
        <f t="shared" si="185"/>
        <v>11869</v>
      </c>
      <c r="QNN1" s="26">
        <f t="shared" si="185"/>
        <v>11870</v>
      </c>
      <c r="QNO1" s="26">
        <f t="shared" si="185"/>
        <v>11871</v>
      </c>
      <c r="QNP1" s="26">
        <f t="shared" si="185"/>
        <v>11872</v>
      </c>
      <c r="QNQ1" s="26">
        <f t="shared" si="185"/>
        <v>11873</v>
      </c>
      <c r="QNR1" s="26">
        <f t="shared" si="185"/>
        <v>11874</v>
      </c>
      <c r="QNS1" s="26">
        <f t="shared" si="185"/>
        <v>11875</v>
      </c>
      <c r="QNT1" s="26">
        <f t="shared" si="185"/>
        <v>11876</v>
      </c>
      <c r="QNU1" s="26">
        <f t="shared" si="185"/>
        <v>11877</v>
      </c>
      <c r="QNV1" s="26">
        <f t="shared" si="185"/>
        <v>11878</v>
      </c>
      <c r="QNW1" s="26">
        <f t="shared" si="185"/>
        <v>11879</v>
      </c>
      <c r="QNX1" s="26">
        <f t="shared" si="185"/>
        <v>11880</v>
      </c>
      <c r="QNY1" s="26">
        <f t="shared" si="185"/>
        <v>11881</v>
      </c>
      <c r="QNZ1" s="26">
        <f t="shared" si="185"/>
        <v>11882</v>
      </c>
      <c r="QOA1" s="26">
        <f t="shared" si="185"/>
        <v>11883</v>
      </c>
      <c r="QOB1" s="26">
        <f t="shared" si="185"/>
        <v>11884</v>
      </c>
      <c r="QOC1" s="26">
        <f t="shared" si="185"/>
        <v>11885</v>
      </c>
      <c r="QOD1" s="26">
        <f t="shared" si="185"/>
        <v>11886</v>
      </c>
      <c r="QOE1" s="26">
        <f t="shared" si="185"/>
        <v>11887</v>
      </c>
      <c r="QOF1" s="26">
        <f t="shared" si="185"/>
        <v>11888</v>
      </c>
      <c r="QOG1" s="26">
        <f t="shared" si="185"/>
        <v>11889</v>
      </c>
      <c r="QOH1" s="26">
        <f t="shared" si="185"/>
        <v>11890</v>
      </c>
      <c r="QOI1" s="26">
        <f t="shared" si="185"/>
        <v>11891</v>
      </c>
      <c r="QOJ1" s="26">
        <f t="shared" si="185"/>
        <v>11892</v>
      </c>
      <c r="QOK1" s="26">
        <f t="shared" si="185"/>
        <v>11893</v>
      </c>
      <c r="QOL1" s="26">
        <f t="shared" si="185"/>
        <v>11894</v>
      </c>
      <c r="QOM1" s="26">
        <f t="shared" si="185"/>
        <v>11895</v>
      </c>
      <c r="QON1" s="26">
        <f t="shared" si="185"/>
        <v>11896</v>
      </c>
      <c r="QOO1" s="26">
        <f t="shared" si="185"/>
        <v>11897</v>
      </c>
      <c r="QOP1" s="26">
        <f t="shared" si="185"/>
        <v>11898</v>
      </c>
      <c r="QOQ1" s="26">
        <f t="shared" si="185"/>
        <v>11899</v>
      </c>
      <c r="QOR1" s="26">
        <f t="shared" si="185"/>
        <v>11900</v>
      </c>
      <c r="QOS1" s="26">
        <f t="shared" si="185"/>
        <v>11901</v>
      </c>
      <c r="QOT1" s="26">
        <f t="shared" si="185"/>
        <v>11902</v>
      </c>
      <c r="QOU1" s="26">
        <f t="shared" si="185"/>
        <v>11903</v>
      </c>
      <c r="QOV1" s="26">
        <f t="shared" si="185"/>
        <v>11904</v>
      </c>
      <c r="QOW1" s="26">
        <f t="shared" si="185"/>
        <v>11905</v>
      </c>
      <c r="QOX1" s="26">
        <f t="shared" si="185"/>
        <v>11906</v>
      </c>
      <c r="QOY1" s="26">
        <f t="shared" ref="QOY1:QRJ1" si="186">QOX1+1</f>
        <v>11907</v>
      </c>
      <c r="QOZ1" s="26">
        <f t="shared" si="186"/>
        <v>11908</v>
      </c>
      <c r="QPA1" s="26">
        <f t="shared" si="186"/>
        <v>11909</v>
      </c>
      <c r="QPB1" s="26">
        <f t="shared" si="186"/>
        <v>11910</v>
      </c>
      <c r="QPC1" s="26">
        <f t="shared" si="186"/>
        <v>11911</v>
      </c>
      <c r="QPD1" s="26">
        <f t="shared" si="186"/>
        <v>11912</v>
      </c>
      <c r="QPE1" s="26">
        <f t="shared" si="186"/>
        <v>11913</v>
      </c>
      <c r="QPF1" s="26">
        <f t="shared" si="186"/>
        <v>11914</v>
      </c>
      <c r="QPG1" s="26">
        <f t="shared" si="186"/>
        <v>11915</v>
      </c>
      <c r="QPH1" s="26">
        <f t="shared" si="186"/>
        <v>11916</v>
      </c>
      <c r="QPI1" s="26">
        <f t="shared" si="186"/>
        <v>11917</v>
      </c>
      <c r="QPJ1" s="26">
        <f t="shared" si="186"/>
        <v>11918</v>
      </c>
      <c r="QPK1" s="26">
        <f t="shared" si="186"/>
        <v>11919</v>
      </c>
      <c r="QPL1" s="26">
        <f t="shared" si="186"/>
        <v>11920</v>
      </c>
      <c r="QPM1" s="26">
        <f t="shared" si="186"/>
        <v>11921</v>
      </c>
      <c r="QPN1" s="26">
        <f t="shared" si="186"/>
        <v>11922</v>
      </c>
      <c r="QPO1" s="26">
        <f t="shared" si="186"/>
        <v>11923</v>
      </c>
      <c r="QPP1" s="26">
        <f t="shared" si="186"/>
        <v>11924</v>
      </c>
      <c r="QPQ1" s="26">
        <f t="shared" si="186"/>
        <v>11925</v>
      </c>
      <c r="QPR1" s="26">
        <f t="shared" si="186"/>
        <v>11926</v>
      </c>
      <c r="QPS1" s="26">
        <f t="shared" si="186"/>
        <v>11927</v>
      </c>
      <c r="QPT1" s="26">
        <f t="shared" si="186"/>
        <v>11928</v>
      </c>
      <c r="QPU1" s="26">
        <f t="shared" si="186"/>
        <v>11929</v>
      </c>
      <c r="QPV1" s="26">
        <f t="shared" si="186"/>
        <v>11930</v>
      </c>
      <c r="QPW1" s="26">
        <f t="shared" si="186"/>
        <v>11931</v>
      </c>
      <c r="QPX1" s="26">
        <f t="shared" si="186"/>
        <v>11932</v>
      </c>
      <c r="QPY1" s="26">
        <f t="shared" si="186"/>
        <v>11933</v>
      </c>
      <c r="QPZ1" s="26">
        <f t="shared" si="186"/>
        <v>11934</v>
      </c>
      <c r="QQA1" s="26">
        <f t="shared" si="186"/>
        <v>11935</v>
      </c>
      <c r="QQB1" s="26">
        <f t="shared" si="186"/>
        <v>11936</v>
      </c>
      <c r="QQC1" s="26">
        <f t="shared" si="186"/>
        <v>11937</v>
      </c>
      <c r="QQD1" s="26">
        <f t="shared" si="186"/>
        <v>11938</v>
      </c>
      <c r="QQE1" s="26">
        <f t="shared" si="186"/>
        <v>11939</v>
      </c>
      <c r="QQF1" s="26">
        <f t="shared" si="186"/>
        <v>11940</v>
      </c>
      <c r="QQG1" s="26">
        <f t="shared" si="186"/>
        <v>11941</v>
      </c>
      <c r="QQH1" s="26">
        <f t="shared" si="186"/>
        <v>11942</v>
      </c>
      <c r="QQI1" s="26">
        <f t="shared" si="186"/>
        <v>11943</v>
      </c>
      <c r="QQJ1" s="26">
        <f t="shared" si="186"/>
        <v>11944</v>
      </c>
      <c r="QQK1" s="26">
        <f t="shared" si="186"/>
        <v>11945</v>
      </c>
      <c r="QQL1" s="26">
        <f t="shared" si="186"/>
        <v>11946</v>
      </c>
      <c r="QQM1" s="26">
        <f t="shared" si="186"/>
        <v>11947</v>
      </c>
      <c r="QQN1" s="26">
        <f t="shared" si="186"/>
        <v>11948</v>
      </c>
      <c r="QQO1" s="26">
        <f t="shared" si="186"/>
        <v>11949</v>
      </c>
      <c r="QQP1" s="26">
        <f t="shared" si="186"/>
        <v>11950</v>
      </c>
      <c r="QQQ1" s="26">
        <f t="shared" si="186"/>
        <v>11951</v>
      </c>
      <c r="QQR1" s="26">
        <f t="shared" si="186"/>
        <v>11952</v>
      </c>
      <c r="QQS1" s="26">
        <f t="shared" si="186"/>
        <v>11953</v>
      </c>
      <c r="QQT1" s="26">
        <f t="shared" si="186"/>
        <v>11954</v>
      </c>
      <c r="QQU1" s="26">
        <f t="shared" si="186"/>
        <v>11955</v>
      </c>
      <c r="QQV1" s="26">
        <f t="shared" si="186"/>
        <v>11956</v>
      </c>
      <c r="QQW1" s="26">
        <f t="shared" si="186"/>
        <v>11957</v>
      </c>
      <c r="QQX1" s="26">
        <f t="shared" si="186"/>
        <v>11958</v>
      </c>
      <c r="QQY1" s="26">
        <f t="shared" si="186"/>
        <v>11959</v>
      </c>
      <c r="QQZ1" s="26">
        <f t="shared" si="186"/>
        <v>11960</v>
      </c>
      <c r="QRA1" s="26">
        <f t="shared" si="186"/>
        <v>11961</v>
      </c>
      <c r="QRB1" s="26">
        <f t="shared" si="186"/>
        <v>11962</v>
      </c>
      <c r="QRC1" s="26">
        <f t="shared" si="186"/>
        <v>11963</v>
      </c>
      <c r="QRD1" s="26">
        <f t="shared" si="186"/>
        <v>11964</v>
      </c>
      <c r="QRE1" s="26">
        <f t="shared" si="186"/>
        <v>11965</v>
      </c>
      <c r="QRF1" s="26">
        <f t="shared" si="186"/>
        <v>11966</v>
      </c>
      <c r="QRG1" s="26">
        <f t="shared" si="186"/>
        <v>11967</v>
      </c>
      <c r="QRH1" s="26">
        <f t="shared" si="186"/>
        <v>11968</v>
      </c>
      <c r="QRI1" s="26">
        <f t="shared" si="186"/>
        <v>11969</v>
      </c>
      <c r="QRJ1" s="26">
        <f t="shared" si="186"/>
        <v>11970</v>
      </c>
      <c r="QRK1" s="26">
        <f t="shared" ref="QRK1:QTV1" si="187">QRJ1+1</f>
        <v>11971</v>
      </c>
      <c r="QRL1" s="26">
        <f t="shared" si="187"/>
        <v>11972</v>
      </c>
      <c r="QRM1" s="26">
        <f t="shared" si="187"/>
        <v>11973</v>
      </c>
      <c r="QRN1" s="26">
        <f t="shared" si="187"/>
        <v>11974</v>
      </c>
      <c r="QRO1" s="26">
        <f t="shared" si="187"/>
        <v>11975</v>
      </c>
      <c r="QRP1" s="26">
        <f t="shared" si="187"/>
        <v>11976</v>
      </c>
      <c r="QRQ1" s="26">
        <f t="shared" si="187"/>
        <v>11977</v>
      </c>
      <c r="QRR1" s="26">
        <f t="shared" si="187"/>
        <v>11978</v>
      </c>
      <c r="QRS1" s="26">
        <f t="shared" si="187"/>
        <v>11979</v>
      </c>
      <c r="QRT1" s="26">
        <f t="shared" si="187"/>
        <v>11980</v>
      </c>
      <c r="QRU1" s="26">
        <f t="shared" si="187"/>
        <v>11981</v>
      </c>
      <c r="QRV1" s="26">
        <f t="shared" si="187"/>
        <v>11982</v>
      </c>
      <c r="QRW1" s="26">
        <f t="shared" si="187"/>
        <v>11983</v>
      </c>
      <c r="QRX1" s="26">
        <f t="shared" si="187"/>
        <v>11984</v>
      </c>
      <c r="QRY1" s="26">
        <f t="shared" si="187"/>
        <v>11985</v>
      </c>
      <c r="QRZ1" s="26">
        <f t="shared" si="187"/>
        <v>11986</v>
      </c>
      <c r="QSA1" s="26">
        <f t="shared" si="187"/>
        <v>11987</v>
      </c>
      <c r="QSB1" s="26">
        <f t="shared" si="187"/>
        <v>11988</v>
      </c>
      <c r="QSC1" s="26">
        <f t="shared" si="187"/>
        <v>11989</v>
      </c>
      <c r="QSD1" s="26">
        <f t="shared" si="187"/>
        <v>11990</v>
      </c>
      <c r="QSE1" s="26">
        <f t="shared" si="187"/>
        <v>11991</v>
      </c>
      <c r="QSF1" s="26">
        <f t="shared" si="187"/>
        <v>11992</v>
      </c>
      <c r="QSG1" s="26">
        <f t="shared" si="187"/>
        <v>11993</v>
      </c>
      <c r="QSH1" s="26">
        <f t="shared" si="187"/>
        <v>11994</v>
      </c>
      <c r="QSI1" s="26">
        <f t="shared" si="187"/>
        <v>11995</v>
      </c>
      <c r="QSJ1" s="26">
        <f t="shared" si="187"/>
        <v>11996</v>
      </c>
      <c r="QSK1" s="26">
        <f t="shared" si="187"/>
        <v>11997</v>
      </c>
      <c r="QSL1" s="26">
        <f t="shared" si="187"/>
        <v>11998</v>
      </c>
      <c r="QSM1" s="26">
        <f t="shared" si="187"/>
        <v>11999</v>
      </c>
      <c r="QSN1" s="26">
        <f t="shared" si="187"/>
        <v>12000</v>
      </c>
      <c r="QSO1" s="26">
        <f t="shared" si="187"/>
        <v>12001</v>
      </c>
      <c r="QSP1" s="26">
        <f t="shared" si="187"/>
        <v>12002</v>
      </c>
      <c r="QSQ1" s="26">
        <f t="shared" si="187"/>
        <v>12003</v>
      </c>
      <c r="QSR1" s="26">
        <f t="shared" si="187"/>
        <v>12004</v>
      </c>
      <c r="QSS1" s="26">
        <f t="shared" si="187"/>
        <v>12005</v>
      </c>
      <c r="QST1" s="26">
        <f t="shared" si="187"/>
        <v>12006</v>
      </c>
      <c r="QSU1" s="26">
        <f t="shared" si="187"/>
        <v>12007</v>
      </c>
      <c r="QSV1" s="26">
        <f t="shared" si="187"/>
        <v>12008</v>
      </c>
      <c r="QSW1" s="26">
        <f t="shared" si="187"/>
        <v>12009</v>
      </c>
      <c r="QSX1" s="26">
        <f t="shared" si="187"/>
        <v>12010</v>
      </c>
      <c r="QSY1" s="26">
        <f t="shared" si="187"/>
        <v>12011</v>
      </c>
      <c r="QSZ1" s="26">
        <f t="shared" si="187"/>
        <v>12012</v>
      </c>
      <c r="QTA1" s="26">
        <f t="shared" si="187"/>
        <v>12013</v>
      </c>
      <c r="QTB1" s="26">
        <f t="shared" si="187"/>
        <v>12014</v>
      </c>
      <c r="QTC1" s="26">
        <f t="shared" si="187"/>
        <v>12015</v>
      </c>
      <c r="QTD1" s="26">
        <f t="shared" si="187"/>
        <v>12016</v>
      </c>
      <c r="QTE1" s="26">
        <f t="shared" si="187"/>
        <v>12017</v>
      </c>
      <c r="QTF1" s="26">
        <f t="shared" si="187"/>
        <v>12018</v>
      </c>
      <c r="QTG1" s="26">
        <f t="shared" si="187"/>
        <v>12019</v>
      </c>
      <c r="QTH1" s="26">
        <f t="shared" si="187"/>
        <v>12020</v>
      </c>
      <c r="QTI1" s="26">
        <f t="shared" si="187"/>
        <v>12021</v>
      </c>
      <c r="QTJ1" s="26">
        <f t="shared" si="187"/>
        <v>12022</v>
      </c>
      <c r="QTK1" s="26">
        <f t="shared" si="187"/>
        <v>12023</v>
      </c>
      <c r="QTL1" s="26">
        <f t="shared" si="187"/>
        <v>12024</v>
      </c>
      <c r="QTM1" s="26">
        <f t="shared" si="187"/>
        <v>12025</v>
      </c>
      <c r="QTN1" s="26">
        <f t="shared" si="187"/>
        <v>12026</v>
      </c>
      <c r="QTO1" s="26">
        <f t="shared" si="187"/>
        <v>12027</v>
      </c>
      <c r="QTP1" s="26">
        <f t="shared" si="187"/>
        <v>12028</v>
      </c>
      <c r="QTQ1" s="26">
        <f t="shared" si="187"/>
        <v>12029</v>
      </c>
      <c r="QTR1" s="26">
        <f t="shared" si="187"/>
        <v>12030</v>
      </c>
      <c r="QTS1" s="26">
        <f t="shared" si="187"/>
        <v>12031</v>
      </c>
      <c r="QTT1" s="26">
        <f t="shared" si="187"/>
        <v>12032</v>
      </c>
      <c r="QTU1" s="26">
        <f t="shared" si="187"/>
        <v>12033</v>
      </c>
      <c r="QTV1" s="26">
        <f t="shared" si="187"/>
        <v>12034</v>
      </c>
      <c r="QTW1" s="26">
        <f t="shared" ref="QTW1:QWH1" si="188">QTV1+1</f>
        <v>12035</v>
      </c>
      <c r="QTX1" s="26">
        <f t="shared" si="188"/>
        <v>12036</v>
      </c>
      <c r="QTY1" s="26">
        <f t="shared" si="188"/>
        <v>12037</v>
      </c>
      <c r="QTZ1" s="26">
        <f t="shared" si="188"/>
        <v>12038</v>
      </c>
      <c r="QUA1" s="26">
        <f t="shared" si="188"/>
        <v>12039</v>
      </c>
      <c r="QUB1" s="26">
        <f t="shared" si="188"/>
        <v>12040</v>
      </c>
      <c r="QUC1" s="26">
        <f t="shared" si="188"/>
        <v>12041</v>
      </c>
      <c r="QUD1" s="26">
        <f t="shared" si="188"/>
        <v>12042</v>
      </c>
      <c r="QUE1" s="26">
        <f t="shared" si="188"/>
        <v>12043</v>
      </c>
      <c r="QUF1" s="26">
        <f t="shared" si="188"/>
        <v>12044</v>
      </c>
      <c r="QUG1" s="26">
        <f t="shared" si="188"/>
        <v>12045</v>
      </c>
      <c r="QUH1" s="26">
        <f t="shared" si="188"/>
        <v>12046</v>
      </c>
      <c r="QUI1" s="26">
        <f t="shared" si="188"/>
        <v>12047</v>
      </c>
      <c r="QUJ1" s="26">
        <f t="shared" si="188"/>
        <v>12048</v>
      </c>
      <c r="QUK1" s="26">
        <f t="shared" si="188"/>
        <v>12049</v>
      </c>
      <c r="QUL1" s="26">
        <f t="shared" si="188"/>
        <v>12050</v>
      </c>
      <c r="QUM1" s="26">
        <f t="shared" si="188"/>
        <v>12051</v>
      </c>
      <c r="QUN1" s="26">
        <f t="shared" si="188"/>
        <v>12052</v>
      </c>
      <c r="QUO1" s="26">
        <f t="shared" si="188"/>
        <v>12053</v>
      </c>
      <c r="QUP1" s="26">
        <f t="shared" si="188"/>
        <v>12054</v>
      </c>
      <c r="QUQ1" s="26">
        <f t="shared" si="188"/>
        <v>12055</v>
      </c>
      <c r="QUR1" s="26">
        <f t="shared" si="188"/>
        <v>12056</v>
      </c>
      <c r="QUS1" s="26">
        <f t="shared" si="188"/>
        <v>12057</v>
      </c>
      <c r="QUT1" s="26">
        <f t="shared" si="188"/>
        <v>12058</v>
      </c>
      <c r="QUU1" s="26">
        <f t="shared" si="188"/>
        <v>12059</v>
      </c>
      <c r="QUV1" s="26">
        <f t="shared" si="188"/>
        <v>12060</v>
      </c>
      <c r="QUW1" s="26">
        <f t="shared" si="188"/>
        <v>12061</v>
      </c>
      <c r="QUX1" s="26">
        <f t="shared" si="188"/>
        <v>12062</v>
      </c>
      <c r="QUY1" s="26">
        <f t="shared" si="188"/>
        <v>12063</v>
      </c>
      <c r="QUZ1" s="26">
        <f t="shared" si="188"/>
        <v>12064</v>
      </c>
      <c r="QVA1" s="26">
        <f t="shared" si="188"/>
        <v>12065</v>
      </c>
      <c r="QVB1" s="26">
        <f t="shared" si="188"/>
        <v>12066</v>
      </c>
      <c r="QVC1" s="26">
        <f t="shared" si="188"/>
        <v>12067</v>
      </c>
      <c r="QVD1" s="26">
        <f t="shared" si="188"/>
        <v>12068</v>
      </c>
      <c r="QVE1" s="26">
        <f t="shared" si="188"/>
        <v>12069</v>
      </c>
      <c r="QVF1" s="26">
        <f t="shared" si="188"/>
        <v>12070</v>
      </c>
      <c r="QVG1" s="26">
        <f t="shared" si="188"/>
        <v>12071</v>
      </c>
      <c r="QVH1" s="26">
        <f t="shared" si="188"/>
        <v>12072</v>
      </c>
      <c r="QVI1" s="26">
        <f t="shared" si="188"/>
        <v>12073</v>
      </c>
      <c r="QVJ1" s="26">
        <f t="shared" si="188"/>
        <v>12074</v>
      </c>
      <c r="QVK1" s="26">
        <f t="shared" si="188"/>
        <v>12075</v>
      </c>
      <c r="QVL1" s="26">
        <f t="shared" si="188"/>
        <v>12076</v>
      </c>
      <c r="QVM1" s="26">
        <f t="shared" si="188"/>
        <v>12077</v>
      </c>
      <c r="QVN1" s="26">
        <f t="shared" si="188"/>
        <v>12078</v>
      </c>
      <c r="QVO1" s="26">
        <f t="shared" si="188"/>
        <v>12079</v>
      </c>
      <c r="QVP1" s="26">
        <f t="shared" si="188"/>
        <v>12080</v>
      </c>
      <c r="QVQ1" s="26">
        <f t="shared" si="188"/>
        <v>12081</v>
      </c>
      <c r="QVR1" s="26">
        <f t="shared" si="188"/>
        <v>12082</v>
      </c>
      <c r="QVS1" s="26">
        <f t="shared" si="188"/>
        <v>12083</v>
      </c>
      <c r="QVT1" s="26">
        <f t="shared" si="188"/>
        <v>12084</v>
      </c>
      <c r="QVU1" s="26">
        <f t="shared" si="188"/>
        <v>12085</v>
      </c>
      <c r="QVV1" s="26">
        <f t="shared" si="188"/>
        <v>12086</v>
      </c>
      <c r="QVW1" s="26">
        <f t="shared" si="188"/>
        <v>12087</v>
      </c>
      <c r="QVX1" s="26">
        <f t="shared" si="188"/>
        <v>12088</v>
      </c>
      <c r="QVY1" s="26">
        <f t="shared" si="188"/>
        <v>12089</v>
      </c>
      <c r="QVZ1" s="26">
        <f t="shared" si="188"/>
        <v>12090</v>
      </c>
      <c r="QWA1" s="26">
        <f t="shared" si="188"/>
        <v>12091</v>
      </c>
      <c r="QWB1" s="26">
        <f t="shared" si="188"/>
        <v>12092</v>
      </c>
      <c r="QWC1" s="26">
        <f t="shared" si="188"/>
        <v>12093</v>
      </c>
      <c r="QWD1" s="26">
        <f t="shared" si="188"/>
        <v>12094</v>
      </c>
      <c r="QWE1" s="26">
        <f t="shared" si="188"/>
        <v>12095</v>
      </c>
      <c r="QWF1" s="26">
        <f t="shared" si="188"/>
        <v>12096</v>
      </c>
      <c r="QWG1" s="26">
        <f t="shared" si="188"/>
        <v>12097</v>
      </c>
      <c r="QWH1" s="26">
        <f t="shared" si="188"/>
        <v>12098</v>
      </c>
      <c r="QWI1" s="26">
        <f t="shared" ref="QWI1:QYT1" si="189">QWH1+1</f>
        <v>12099</v>
      </c>
      <c r="QWJ1" s="26">
        <f t="shared" si="189"/>
        <v>12100</v>
      </c>
      <c r="QWK1" s="26">
        <f t="shared" si="189"/>
        <v>12101</v>
      </c>
      <c r="QWL1" s="26">
        <f t="shared" si="189"/>
        <v>12102</v>
      </c>
      <c r="QWM1" s="26">
        <f t="shared" si="189"/>
        <v>12103</v>
      </c>
      <c r="QWN1" s="26">
        <f t="shared" si="189"/>
        <v>12104</v>
      </c>
      <c r="QWO1" s="26">
        <f t="shared" si="189"/>
        <v>12105</v>
      </c>
      <c r="QWP1" s="26">
        <f t="shared" si="189"/>
        <v>12106</v>
      </c>
      <c r="QWQ1" s="26">
        <f t="shared" si="189"/>
        <v>12107</v>
      </c>
      <c r="QWR1" s="26">
        <f t="shared" si="189"/>
        <v>12108</v>
      </c>
      <c r="QWS1" s="26">
        <f t="shared" si="189"/>
        <v>12109</v>
      </c>
      <c r="QWT1" s="26">
        <f t="shared" si="189"/>
        <v>12110</v>
      </c>
      <c r="QWU1" s="26">
        <f t="shared" si="189"/>
        <v>12111</v>
      </c>
      <c r="QWV1" s="26">
        <f t="shared" si="189"/>
        <v>12112</v>
      </c>
      <c r="QWW1" s="26">
        <f t="shared" si="189"/>
        <v>12113</v>
      </c>
      <c r="QWX1" s="26">
        <f t="shared" si="189"/>
        <v>12114</v>
      </c>
      <c r="QWY1" s="26">
        <f t="shared" si="189"/>
        <v>12115</v>
      </c>
      <c r="QWZ1" s="26">
        <f t="shared" si="189"/>
        <v>12116</v>
      </c>
      <c r="QXA1" s="26">
        <f t="shared" si="189"/>
        <v>12117</v>
      </c>
      <c r="QXB1" s="26">
        <f t="shared" si="189"/>
        <v>12118</v>
      </c>
      <c r="QXC1" s="26">
        <f t="shared" si="189"/>
        <v>12119</v>
      </c>
      <c r="QXD1" s="26">
        <f t="shared" si="189"/>
        <v>12120</v>
      </c>
      <c r="QXE1" s="26">
        <f t="shared" si="189"/>
        <v>12121</v>
      </c>
      <c r="QXF1" s="26">
        <f t="shared" si="189"/>
        <v>12122</v>
      </c>
      <c r="QXG1" s="26">
        <f t="shared" si="189"/>
        <v>12123</v>
      </c>
      <c r="QXH1" s="26">
        <f t="shared" si="189"/>
        <v>12124</v>
      </c>
      <c r="QXI1" s="26">
        <f t="shared" si="189"/>
        <v>12125</v>
      </c>
      <c r="QXJ1" s="26">
        <f t="shared" si="189"/>
        <v>12126</v>
      </c>
      <c r="QXK1" s="26">
        <f t="shared" si="189"/>
        <v>12127</v>
      </c>
      <c r="QXL1" s="26">
        <f t="shared" si="189"/>
        <v>12128</v>
      </c>
      <c r="QXM1" s="26">
        <f t="shared" si="189"/>
        <v>12129</v>
      </c>
      <c r="QXN1" s="26">
        <f t="shared" si="189"/>
        <v>12130</v>
      </c>
      <c r="QXO1" s="26">
        <f t="shared" si="189"/>
        <v>12131</v>
      </c>
      <c r="QXP1" s="26">
        <f t="shared" si="189"/>
        <v>12132</v>
      </c>
      <c r="QXQ1" s="26">
        <f t="shared" si="189"/>
        <v>12133</v>
      </c>
      <c r="QXR1" s="26">
        <f t="shared" si="189"/>
        <v>12134</v>
      </c>
      <c r="QXS1" s="26">
        <f t="shared" si="189"/>
        <v>12135</v>
      </c>
      <c r="QXT1" s="26">
        <f t="shared" si="189"/>
        <v>12136</v>
      </c>
      <c r="QXU1" s="26">
        <f t="shared" si="189"/>
        <v>12137</v>
      </c>
      <c r="QXV1" s="26">
        <f t="shared" si="189"/>
        <v>12138</v>
      </c>
      <c r="QXW1" s="26">
        <f t="shared" si="189"/>
        <v>12139</v>
      </c>
      <c r="QXX1" s="26">
        <f t="shared" si="189"/>
        <v>12140</v>
      </c>
      <c r="QXY1" s="26">
        <f t="shared" si="189"/>
        <v>12141</v>
      </c>
      <c r="QXZ1" s="26">
        <f t="shared" si="189"/>
        <v>12142</v>
      </c>
      <c r="QYA1" s="26">
        <f t="shared" si="189"/>
        <v>12143</v>
      </c>
      <c r="QYB1" s="26">
        <f t="shared" si="189"/>
        <v>12144</v>
      </c>
      <c r="QYC1" s="26">
        <f t="shared" si="189"/>
        <v>12145</v>
      </c>
      <c r="QYD1" s="26">
        <f t="shared" si="189"/>
        <v>12146</v>
      </c>
      <c r="QYE1" s="26">
        <f t="shared" si="189"/>
        <v>12147</v>
      </c>
      <c r="QYF1" s="26">
        <f t="shared" si="189"/>
        <v>12148</v>
      </c>
      <c r="QYG1" s="26">
        <f t="shared" si="189"/>
        <v>12149</v>
      </c>
      <c r="QYH1" s="26">
        <f t="shared" si="189"/>
        <v>12150</v>
      </c>
      <c r="QYI1" s="26">
        <f t="shared" si="189"/>
        <v>12151</v>
      </c>
      <c r="QYJ1" s="26">
        <f t="shared" si="189"/>
        <v>12152</v>
      </c>
      <c r="QYK1" s="26">
        <f t="shared" si="189"/>
        <v>12153</v>
      </c>
      <c r="QYL1" s="26">
        <f t="shared" si="189"/>
        <v>12154</v>
      </c>
      <c r="QYM1" s="26">
        <f t="shared" si="189"/>
        <v>12155</v>
      </c>
      <c r="QYN1" s="26">
        <f t="shared" si="189"/>
        <v>12156</v>
      </c>
      <c r="QYO1" s="26">
        <f t="shared" si="189"/>
        <v>12157</v>
      </c>
      <c r="QYP1" s="26">
        <f t="shared" si="189"/>
        <v>12158</v>
      </c>
      <c r="QYQ1" s="26">
        <f t="shared" si="189"/>
        <v>12159</v>
      </c>
      <c r="QYR1" s="26">
        <f t="shared" si="189"/>
        <v>12160</v>
      </c>
      <c r="QYS1" s="26">
        <f t="shared" si="189"/>
        <v>12161</v>
      </c>
      <c r="QYT1" s="26">
        <f t="shared" si="189"/>
        <v>12162</v>
      </c>
      <c r="QYU1" s="26">
        <f t="shared" ref="QYU1:RBF1" si="190">QYT1+1</f>
        <v>12163</v>
      </c>
      <c r="QYV1" s="26">
        <f t="shared" si="190"/>
        <v>12164</v>
      </c>
      <c r="QYW1" s="26">
        <f t="shared" si="190"/>
        <v>12165</v>
      </c>
      <c r="QYX1" s="26">
        <f t="shared" si="190"/>
        <v>12166</v>
      </c>
      <c r="QYY1" s="26">
        <f t="shared" si="190"/>
        <v>12167</v>
      </c>
      <c r="QYZ1" s="26">
        <f t="shared" si="190"/>
        <v>12168</v>
      </c>
      <c r="QZA1" s="26">
        <f t="shared" si="190"/>
        <v>12169</v>
      </c>
      <c r="QZB1" s="26">
        <f t="shared" si="190"/>
        <v>12170</v>
      </c>
      <c r="QZC1" s="26">
        <f t="shared" si="190"/>
        <v>12171</v>
      </c>
      <c r="QZD1" s="26">
        <f t="shared" si="190"/>
        <v>12172</v>
      </c>
      <c r="QZE1" s="26">
        <f t="shared" si="190"/>
        <v>12173</v>
      </c>
      <c r="QZF1" s="26">
        <f t="shared" si="190"/>
        <v>12174</v>
      </c>
      <c r="QZG1" s="26">
        <f t="shared" si="190"/>
        <v>12175</v>
      </c>
      <c r="QZH1" s="26">
        <f t="shared" si="190"/>
        <v>12176</v>
      </c>
      <c r="QZI1" s="26">
        <f t="shared" si="190"/>
        <v>12177</v>
      </c>
      <c r="QZJ1" s="26">
        <f t="shared" si="190"/>
        <v>12178</v>
      </c>
      <c r="QZK1" s="26">
        <f t="shared" si="190"/>
        <v>12179</v>
      </c>
      <c r="QZL1" s="26">
        <f t="shared" si="190"/>
        <v>12180</v>
      </c>
      <c r="QZM1" s="26">
        <f t="shared" si="190"/>
        <v>12181</v>
      </c>
      <c r="QZN1" s="26">
        <f t="shared" si="190"/>
        <v>12182</v>
      </c>
      <c r="QZO1" s="26">
        <f t="shared" si="190"/>
        <v>12183</v>
      </c>
      <c r="QZP1" s="26">
        <f t="shared" si="190"/>
        <v>12184</v>
      </c>
      <c r="QZQ1" s="26">
        <f t="shared" si="190"/>
        <v>12185</v>
      </c>
      <c r="QZR1" s="26">
        <f t="shared" si="190"/>
        <v>12186</v>
      </c>
      <c r="QZS1" s="26">
        <f t="shared" si="190"/>
        <v>12187</v>
      </c>
      <c r="QZT1" s="26">
        <f t="shared" si="190"/>
        <v>12188</v>
      </c>
      <c r="QZU1" s="26">
        <f t="shared" si="190"/>
        <v>12189</v>
      </c>
      <c r="QZV1" s="26">
        <f t="shared" si="190"/>
        <v>12190</v>
      </c>
      <c r="QZW1" s="26">
        <f t="shared" si="190"/>
        <v>12191</v>
      </c>
      <c r="QZX1" s="26">
        <f t="shared" si="190"/>
        <v>12192</v>
      </c>
      <c r="QZY1" s="26">
        <f t="shared" si="190"/>
        <v>12193</v>
      </c>
      <c r="QZZ1" s="26">
        <f t="shared" si="190"/>
        <v>12194</v>
      </c>
      <c r="RAA1" s="26">
        <f t="shared" si="190"/>
        <v>12195</v>
      </c>
      <c r="RAB1" s="26">
        <f t="shared" si="190"/>
        <v>12196</v>
      </c>
      <c r="RAC1" s="26">
        <f t="shared" si="190"/>
        <v>12197</v>
      </c>
      <c r="RAD1" s="26">
        <f t="shared" si="190"/>
        <v>12198</v>
      </c>
      <c r="RAE1" s="26">
        <f t="shared" si="190"/>
        <v>12199</v>
      </c>
      <c r="RAF1" s="26">
        <f t="shared" si="190"/>
        <v>12200</v>
      </c>
      <c r="RAG1" s="26">
        <f t="shared" si="190"/>
        <v>12201</v>
      </c>
      <c r="RAH1" s="26">
        <f t="shared" si="190"/>
        <v>12202</v>
      </c>
      <c r="RAI1" s="26">
        <f t="shared" si="190"/>
        <v>12203</v>
      </c>
      <c r="RAJ1" s="26">
        <f t="shared" si="190"/>
        <v>12204</v>
      </c>
      <c r="RAK1" s="26">
        <f t="shared" si="190"/>
        <v>12205</v>
      </c>
      <c r="RAL1" s="26">
        <f t="shared" si="190"/>
        <v>12206</v>
      </c>
      <c r="RAM1" s="26">
        <f t="shared" si="190"/>
        <v>12207</v>
      </c>
      <c r="RAN1" s="26">
        <f t="shared" si="190"/>
        <v>12208</v>
      </c>
      <c r="RAO1" s="26">
        <f t="shared" si="190"/>
        <v>12209</v>
      </c>
      <c r="RAP1" s="26">
        <f t="shared" si="190"/>
        <v>12210</v>
      </c>
      <c r="RAQ1" s="26">
        <f t="shared" si="190"/>
        <v>12211</v>
      </c>
      <c r="RAR1" s="26">
        <f t="shared" si="190"/>
        <v>12212</v>
      </c>
      <c r="RAS1" s="26">
        <f t="shared" si="190"/>
        <v>12213</v>
      </c>
      <c r="RAT1" s="26">
        <f t="shared" si="190"/>
        <v>12214</v>
      </c>
      <c r="RAU1" s="26">
        <f t="shared" si="190"/>
        <v>12215</v>
      </c>
      <c r="RAV1" s="26">
        <f t="shared" si="190"/>
        <v>12216</v>
      </c>
      <c r="RAW1" s="26">
        <f t="shared" si="190"/>
        <v>12217</v>
      </c>
      <c r="RAX1" s="26">
        <f t="shared" si="190"/>
        <v>12218</v>
      </c>
      <c r="RAY1" s="26">
        <f t="shared" si="190"/>
        <v>12219</v>
      </c>
      <c r="RAZ1" s="26">
        <f t="shared" si="190"/>
        <v>12220</v>
      </c>
      <c r="RBA1" s="26">
        <f t="shared" si="190"/>
        <v>12221</v>
      </c>
      <c r="RBB1" s="26">
        <f t="shared" si="190"/>
        <v>12222</v>
      </c>
      <c r="RBC1" s="26">
        <f t="shared" si="190"/>
        <v>12223</v>
      </c>
      <c r="RBD1" s="26">
        <f t="shared" si="190"/>
        <v>12224</v>
      </c>
      <c r="RBE1" s="26">
        <f t="shared" si="190"/>
        <v>12225</v>
      </c>
      <c r="RBF1" s="26">
        <f t="shared" si="190"/>
        <v>12226</v>
      </c>
      <c r="RBG1" s="26">
        <f t="shared" ref="RBG1:RDR1" si="191">RBF1+1</f>
        <v>12227</v>
      </c>
      <c r="RBH1" s="26">
        <f t="shared" si="191"/>
        <v>12228</v>
      </c>
      <c r="RBI1" s="26">
        <f t="shared" si="191"/>
        <v>12229</v>
      </c>
      <c r="RBJ1" s="26">
        <f t="shared" si="191"/>
        <v>12230</v>
      </c>
      <c r="RBK1" s="26">
        <f t="shared" si="191"/>
        <v>12231</v>
      </c>
      <c r="RBL1" s="26">
        <f t="shared" si="191"/>
        <v>12232</v>
      </c>
      <c r="RBM1" s="26">
        <f t="shared" si="191"/>
        <v>12233</v>
      </c>
      <c r="RBN1" s="26">
        <f t="shared" si="191"/>
        <v>12234</v>
      </c>
      <c r="RBO1" s="26">
        <f t="shared" si="191"/>
        <v>12235</v>
      </c>
      <c r="RBP1" s="26">
        <f t="shared" si="191"/>
        <v>12236</v>
      </c>
      <c r="RBQ1" s="26">
        <f t="shared" si="191"/>
        <v>12237</v>
      </c>
      <c r="RBR1" s="26">
        <f t="shared" si="191"/>
        <v>12238</v>
      </c>
      <c r="RBS1" s="26">
        <f t="shared" si="191"/>
        <v>12239</v>
      </c>
      <c r="RBT1" s="26">
        <f t="shared" si="191"/>
        <v>12240</v>
      </c>
      <c r="RBU1" s="26">
        <f t="shared" si="191"/>
        <v>12241</v>
      </c>
      <c r="RBV1" s="26">
        <f t="shared" si="191"/>
        <v>12242</v>
      </c>
      <c r="RBW1" s="26">
        <f t="shared" si="191"/>
        <v>12243</v>
      </c>
      <c r="RBX1" s="26">
        <f t="shared" si="191"/>
        <v>12244</v>
      </c>
      <c r="RBY1" s="26">
        <f t="shared" si="191"/>
        <v>12245</v>
      </c>
      <c r="RBZ1" s="26">
        <f t="shared" si="191"/>
        <v>12246</v>
      </c>
      <c r="RCA1" s="26">
        <f t="shared" si="191"/>
        <v>12247</v>
      </c>
      <c r="RCB1" s="26">
        <f t="shared" si="191"/>
        <v>12248</v>
      </c>
      <c r="RCC1" s="26">
        <f t="shared" si="191"/>
        <v>12249</v>
      </c>
      <c r="RCD1" s="26">
        <f t="shared" si="191"/>
        <v>12250</v>
      </c>
      <c r="RCE1" s="26">
        <f t="shared" si="191"/>
        <v>12251</v>
      </c>
      <c r="RCF1" s="26">
        <f t="shared" si="191"/>
        <v>12252</v>
      </c>
      <c r="RCG1" s="26">
        <f t="shared" si="191"/>
        <v>12253</v>
      </c>
      <c r="RCH1" s="26">
        <f t="shared" si="191"/>
        <v>12254</v>
      </c>
      <c r="RCI1" s="26">
        <f t="shared" si="191"/>
        <v>12255</v>
      </c>
      <c r="RCJ1" s="26">
        <f t="shared" si="191"/>
        <v>12256</v>
      </c>
      <c r="RCK1" s="26">
        <f t="shared" si="191"/>
        <v>12257</v>
      </c>
      <c r="RCL1" s="26">
        <f t="shared" si="191"/>
        <v>12258</v>
      </c>
      <c r="RCM1" s="26">
        <f t="shared" si="191"/>
        <v>12259</v>
      </c>
      <c r="RCN1" s="26">
        <f t="shared" si="191"/>
        <v>12260</v>
      </c>
      <c r="RCO1" s="26">
        <f t="shared" si="191"/>
        <v>12261</v>
      </c>
      <c r="RCP1" s="26">
        <f t="shared" si="191"/>
        <v>12262</v>
      </c>
      <c r="RCQ1" s="26">
        <f t="shared" si="191"/>
        <v>12263</v>
      </c>
      <c r="RCR1" s="26">
        <f t="shared" si="191"/>
        <v>12264</v>
      </c>
      <c r="RCS1" s="26">
        <f t="shared" si="191"/>
        <v>12265</v>
      </c>
      <c r="RCT1" s="26">
        <f t="shared" si="191"/>
        <v>12266</v>
      </c>
      <c r="RCU1" s="26">
        <f t="shared" si="191"/>
        <v>12267</v>
      </c>
      <c r="RCV1" s="26">
        <f t="shared" si="191"/>
        <v>12268</v>
      </c>
      <c r="RCW1" s="26">
        <f t="shared" si="191"/>
        <v>12269</v>
      </c>
      <c r="RCX1" s="26">
        <f t="shared" si="191"/>
        <v>12270</v>
      </c>
      <c r="RCY1" s="26">
        <f t="shared" si="191"/>
        <v>12271</v>
      </c>
      <c r="RCZ1" s="26">
        <f t="shared" si="191"/>
        <v>12272</v>
      </c>
      <c r="RDA1" s="26">
        <f t="shared" si="191"/>
        <v>12273</v>
      </c>
      <c r="RDB1" s="26">
        <f t="shared" si="191"/>
        <v>12274</v>
      </c>
      <c r="RDC1" s="26">
        <f t="shared" si="191"/>
        <v>12275</v>
      </c>
      <c r="RDD1" s="26">
        <f t="shared" si="191"/>
        <v>12276</v>
      </c>
      <c r="RDE1" s="26">
        <f t="shared" si="191"/>
        <v>12277</v>
      </c>
      <c r="RDF1" s="26">
        <f t="shared" si="191"/>
        <v>12278</v>
      </c>
      <c r="RDG1" s="26">
        <f t="shared" si="191"/>
        <v>12279</v>
      </c>
      <c r="RDH1" s="26">
        <f t="shared" si="191"/>
        <v>12280</v>
      </c>
      <c r="RDI1" s="26">
        <f t="shared" si="191"/>
        <v>12281</v>
      </c>
      <c r="RDJ1" s="26">
        <f t="shared" si="191"/>
        <v>12282</v>
      </c>
      <c r="RDK1" s="26">
        <f t="shared" si="191"/>
        <v>12283</v>
      </c>
      <c r="RDL1" s="26">
        <f t="shared" si="191"/>
        <v>12284</v>
      </c>
      <c r="RDM1" s="26">
        <f t="shared" si="191"/>
        <v>12285</v>
      </c>
      <c r="RDN1" s="26">
        <f t="shared" si="191"/>
        <v>12286</v>
      </c>
      <c r="RDO1" s="26">
        <f t="shared" si="191"/>
        <v>12287</v>
      </c>
      <c r="RDP1" s="26">
        <f t="shared" si="191"/>
        <v>12288</v>
      </c>
      <c r="RDQ1" s="26">
        <f t="shared" si="191"/>
        <v>12289</v>
      </c>
      <c r="RDR1" s="26">
        <f t="shared" si="191"/>
        <v>12290</v>
      </c>
      <c r="RDS1" s="26">
        <f t="shared" ref="RDS1:RGD1" si="192">RDR1+1</f>
        <v>12291</v>
      </c>
      <c r="RDT1" s="26">
        <f t="shared" si="192"/>
        <v>12292</v>
      </c>
      <c r="RDU1" s="26">
        <f t="shared" si="192"/>
        <v>12293</v>
      </c>
      <c r="RDV1" s="26">
        <f t="shared" si="192"/>
        <v>12294</v>
      </c>
      <c r="RDW1" s="26">
        <f t="shared" si="192"/>
        <v>12295</v>
      </c>
      <c r="RDX1" s="26">
        <f t="shared" si="192"/>
        <v>12296</v>
      </c>
      <c r="RDY1" s="26">
        <f t="shared" si="192"/>
        <v>12297</v>
      </c>
      <c r="RDZ1" s="26">
        <f t="shared" si="192"/>
        <v>12298</v>
      </c>
      <c r="REA1" s="26">
        <f t="shared" si="192"/>
        <v>12299</v>
      </c>
      <c r="REB1" s="26">
        <f t="shared" si="192"/>
        <v>12300</v>
      </c>
      <c r="REC1" s="26">
        <f t="shared" si="192"/>
        <v>12301</v>
      </c>
      <c r="RED1" s="26">
        <f t="shared" si="192"/>
        <v>12302</v>
      </c>
      <c r="REE1" s="26">
        <f t="shared" si="192"/>
        <v>12303</v>
      </c>
      <c r="REF1" s="26">
        <f t="shared" si="192"/>
        <v>12304</v>
      </c>
      <c r="REG1" s="26">
        <f t="shared" si="192"/>
        <v>12305</v>
      </c>
      <c r="REH1" s="26">
        <f t="shared" si="192"/>
        <v>12306</v>
      </c>
      <c r="REI1" s="26">
        <f t="shared" si="192"/>
        <v>12307</v>
      </c>
      <c r="REJ1" s="26">
        <f t="shared" si="192"/>
        <v>12308</v>
      </c>
      <c r="REK1" s="26">
        <f t="shared" si="192"/>
        <v>12309</v>
      </c>
      <c r="REL1" s="26">
        <f t="shared" si="192"/>
        <v>12310</v>
      </c>
      <c r="REM1" s="26">
        <f t="shared" si="192"/>
        <v>12311</v>
      </c>
      <c r="REN1" s="26">
        <f t="shared" si="192"/>
        <v>12312</v>
      </c>
      <c r="REO1" s="26">
        <f t="shared" si="192"/>
        <v>12313</v>
      </c>
      <c r="REP1" s="26">
        <f t="shared" si="192"/>
        <v>12314</v>
      </c>
      <c r="REQ1" s="26">
        <f t="shared" si="192"/>
        <v>12315</v>
      </c>
      <c r="RER1" s="26">
        <f t="shared" si="192"/>
        <v>12316</v>
      </c>
      <c r="RES1" s="26">
        <f t="shared" si="192"/>
        <v>12317</v>
      </c>
      <c r="RET1" s="26">
        <f t="shared" si="192"/>
        <v>12318</v>
      </c>
      <c r="REU1" s="26">
        <f t="shared" si="192"/>
        <v>12319</v>
      </c>
      <c r="REV1" s="26">
        <f t="shared" si="192"/>
        <v>12320</v>
      </c>
      <c r="REW1" s="26">
        <f t="shared" si="192"/>
        <v>12321</v>
      </c>
      <c r="REX1" s="26">
        <f t="shared" si="192"/>
        <v>12322</v>
      </c>
      <c r="REY1" s="26">
        <f t="shared" si="192"/>
        <v>12323</v>
      </c>
      <c r="REZ1" s="26">
        <f t="shared" si="192"/>
        <v>12324</v>
      </c>
      <c r="RFA1" s="26">
        <f t="shared" si="192"/>
        <v>12325</v>
      </c>
      <c r="RFB1" s="26">
        <f t="shared" si="192"/>
        <v>12326</v>
      </c>
      <c r="RFC1" s="26">
        <f t="shared" si="192"/>
        <v>12327</v>
      </c>
      <c r="RFD1" s="26">
        <f t="shared" si="192"/>
        <v>12328</v>
      </c>
      <c r="RFE1" s="26">
        <f t="shared" si="192"/>
        <v>12329</v>
      </c>
      <c r="RFF1" s="26">
        <f t="shared" si="192"/>
        <v>12330</v>
      </c>
      <c r="RFG1" s="26">
        <f t="shared" si="192"/>
        <v>12331</v>
      </c>
      <c r="RFH1" s="26">
        <f t="shared" si="192"/>
        <v>12332</v>
      </c>
      <c r="RFI1" s="26">
        <f t="shared" si="192"/>
        <v>12333</v>
      </c>
      <c r="RFJ1" s="26">
        <f t="shared" si="192"/>
        <v>12334</v>
      </c>
      <c r="RFK1" s="26">
        <f t="shared" si="192"/>
        <v>12335</v>
      </c>
      <c r="RFL1" s="26">
        <f t="shared" si="192"/>
        <v>12336</v>
      </c>
      <c r="RFM1" s="26">
        <f t="shared" si="192"/>
        <v>12337</v>
      </c>
      <c r="RFN1" s="26">
        <f t="shared" si="192"/>
        <v>12338</v>
      </c>
      <c r="RFO1" s="26">
        <f t="shared" si="192"/>
        <v>12339</v>
      </c>
      <c r="RFP1" s="26">
        <f t="shared" si="192"/>
        <v>12340</v>
      </c>
      <c r="RFQ1" s="26">
        <f t="shared" si="192"/>
        <v>12341</v>
      </c>
      <c r="RFR1" s="26">
        <f t="shared" si="192"/>
        <v>12342</v>
      </c>
      <c r="RFS1" s="26">
        <f t="shared" si="192"/>
        <v>12343</v>
      </c>
      <c r="RFT1" s="26">
        <f t="shared" si="192"/>
        <v>12344</v>
      </c>
      <c r="RFU1" s="26">
        <f t="shared" si="192"/>
        <v>12345</v>
      </c>
      <c r="RFV1" s="26">
        <f t="shared" si="192"/>
        <v>12346</v>
      </c>
      <c r="RFW1" s="26">
        <f t="shared" si="192"/>
        <v>12347</v>
      </c>
      <c r="RFX1" s="26">
        <f t="shared" si="192"/>
        <v>12348</v>
      </c>
      <c r="RFY1" s="26">
        <f t="shared" si="192"/>
        <v>12349</v>
      </c>
      <c r="RFZ1" s="26">
        <f t="shared" si="192"/>
        <v>12350</v>
      </c>
      <c r="RGA1" s="26">
        <f t="shared" si="192"/>
        <v>12351</v>
      </c>
      <c r="RGB1" s="26">
        <f t="shared" si="192"/>
        <v>12352</v>
      </c>
      <c r="RGC1" s="26">
        <f t="shared" si="192"/>
        <v>12353</v>
      </c>
      <c r="RGD1" s="26">
        <f t="shared" si="192"/>
        <v>12354</v>
      </c>
      <c r="RGE1" s="26">
        <f t="shared" ref="RGE1:RIP1" si="193">RGD1+1</f>
        <v>12355</v>
      </c>
      <c r="RGF1" s="26">
        <f t="shared" si="193"/>
        <v>12356</v>
      </c>
      <c r="RGG1" s="26">
        <f t="shared" si="193"/>
        <v>12357</v>
      </c>
      <c r="RGH1" s="26">
        <f t="shared" si="193"/>
        <v>12358</v>
      </c>
      <c r="RGI1" s="26">
        <f t="shared" si="193"/>
        <v>12359</v>
      </c>
      <c r="RGJ1" s="26">
        <f t="shared" si="193"/>
        <v>12360</v>
      </c>
      <c r="RGK1" s="26">
        <f t="shared" si="193"/>
        <v>12361</v>
      </c>
      <c r="RGL1" s="26">
        <f t="shared" si="193"/>
        <v>12362</v>
      </c>
      <c r="RGM1" s="26">
        <f t="shared" si="193"/>
        <v>12363</v>
      </c>
      <c r="RGN1" s="26">
        <f t="shared" si="193"/>
        <v>12364</v>
      </c>
      <c r="RGO1" s="26">
        <f t="shared" si="193"/>
        <v>12365</v>
      </c>
      <c r="RGP1" s="26">
        <f t="shared" si="193"/>
        <v>12366</v>
      </c>
      <c r="RGQ1" s="26">
        <f t="shared" si="193"/>
        <v>12367</v>
      </c>
      <c r="RGR1" s="26">
        <f t="shared" si="193"/>
        <v>12368</v>
      </c>
      <c r="RGS1" s="26">
        <f t="shared" si="193"/>
        <v>12369</v>
      </c>
      <c r="RGT1" s="26">
        <f t="shared" si="193"/>
        <v>12370</v>
      </c>
      <c r="RGU1" s="26">
        <f t="shared" si="193"/>
        <v>12371</v>
      </c>
      <c r="RGV1" s="26">
        <f t="shared" si="193"/>
        <v>12372</v>
      </c>
      <c r="RGW1" s="26">
        <f t="shared" si="193"/>
        <v>12373</v>
      </c>
      <c r="RGX1" s="26">
        <f t="shared" si="193"/>
        <v>12374</v>
      </c>
      <c r="RGY1" s="26">
        <f t="shared" si="193"/>
        <v>12375</v>
      </c>
      <c r="RGZ1" s="26">
        <f t="shared" si="193"/>
        <v>12376</v>
      </c>
      <c r="RHA1" s="26">
        <f t="shared" si="193"/>
        <v>12377</v>
      </c>
      <c r="RHB1" s="26">
        <f t="shared" si="193"/>
        <v>12378</v>
      </c>
      <c r="RHC1" s="26">
        <f t="shared" si="193"/>
        <v>12379</v>
      </c>
      <c r="RHD1" s="26">
        <f t="shared" si="193"/>
        <v>12380</v>
      </c>
      <c r="RHE1" s="26">
        <f t="shared" si="193"/>
        <v>12381</v>
      </c>
      <c r="RHF1" s="26">
        <f t="shared" si="193"/>
        <v>12382</v>
      </c>
      <c r="RHG1" s="26">
        <f t="shared" si="193"/>
        <v>12383</v>
      </c>
      <c r="RHH1" s="26">
        <f t="shared" si="193"/>
        <v>12384</v>
      </c>
      <c r="RHI1" s="26">
        <f t="shared" si="193"/>
        <v>12385</v>
      </c>
      <c r="RHJ1" s="26">
        <f t="shared" si="193"/>
        <v>12386</v>
      </c>
      <c r="RHK1" s="26">
        <f t="shared" si="193"/>
        <v>12387</v>
      </c>
      <c r="RHL1" s="26">
        <f t="shared" si="193"/>
        <v>12388</v>
      </c>
      <c r="RHM1" s="26">
        <f t="shared" si="193"/>
        <v>12389</v>
      </c>
      <c r="RHN1" s="26">
        <f t="shared" si="193"/>
        <v>12390</v>
      </c>
      <c r="RHO1" s="26">
        <f t="shared" si="193"/>
        <v>12391</v>
      </c>
      <c r="RHP1" s="26">
        <f t="shared" si="193"/>
        <v>12392</v>
      </c>
      <c r="RHQ1" s="26">
        <f t="shared" si="193"/>
        <v>12393</v>
      </c>
      <c r="RHR1" s="26">
        <f t="shared" si="193"/>
        <v>12394</v>
      </c>
      <c r="RHS1" s="26">
        <f t="shared" si="193"/>
        <v>12395</v>
      </c>
      <c r="RHT1" s="26">
        <f t="shared" si="193"/>
        <v>12396</v>
      </c>
      <c r="RHU1" s="26">
        <f t="shared" si="193"/>
        <v>12397</v>
      </c>
      <c r="RHV1" s="26">
        <f t="shared" si="193"/>
        <v>12398</v>
      </c>
      <c r="RHW1" s="26">
        <f t="shared" si="193"/>
        <v>12399</v>
      </c>
      <c r="RHX1" s="26">
        <f t="shared" si="193"/>
        <v>12400</v>
      </c>
      <c r="RHY1" s="26">
        <f t="shared" si="193"/>
        <v>12401</v>
      </c>
      <c r="RHZ1" s="26">
        <f t="shared" si="193"/>
        <v>12402</v>
      </c>
      <c r="RIA1" s="26">
        <f t="shared" si="193"/>
        <v>12403</v>
      </c>
      <c r="RIB1" s="26">
        <f t="shared" si="193"/>
        <v>12404</v>
      </c>
      <c r="RIC1" s="26">
        <f t="shared" si="193"/>
        <v>12405</v>
      </c>
      <c r="RID1" s="26">
        <f t="shared" si="193"/>
        <v>12406</v>
      </c>
      <c r="RIE1" s="26">
        <f t="shared" si="193"/>
        <v>12407</v>
      </c>
      <c r="RIF1" s="26">
        <f t="shared" si="193"/>
        <v>12408</v>
      </c>
      <c r="RIG1" s="26">
        <f t="shared" si="193"/>
        <v>12409</v>
      </c>
      <c r="RIH1" s="26">
        <f t="shared" si="193"/>
        <v>12410</v>
      </c>
      <c r="RII1" s="26">
        <f t="shared" si="193"/>
        <v>12411</v>
      </c>
      <c r="RIJ1" s="26">
        <f t="shared" si="193"/>
        <v>12412</v>
      </c>
      <c r="RIK1" s="26">
        <f t="shared" si="193"/>
        <v>12413</v>
      </c>
      <c r="RIL1" s="26">
        <f t="shared" si="193"/>
        <v>12414</v>
      </c>
      <c r="RIM1" s="26">
        <f t="shared" si="193"/>
        <v>12415</v>
      </c>
      <c r="RIN1" s="26">
        <f t="shared" si="193"/>
        <v>12416</v>
      </c>
      <c r="RIO1" s="26">
        <f t="shared" si="193"/>
        <v>12417</v>
      </c>
      <c r="RIP1" s="26">
        <f t="shared" si="193"/>
        <v>12418</v>
      </c>
      <c r="RIQ1" s="26">
        <f t="shared" ref="RIQ1:RLB1" si="194">RIP1+1</f>
        <v>12419</v>
      </c>
      <c r="RIR1" s="26">
        <f t="shared" si="194"/>
        <v>12420</v>
      </c>
      <c r="RIS1" s="26">
        <f t="shared" si="194"/>
        <v>12421</v>
      </c>
      <c r="RIT1" s="26">
        <f t="shared" si="194"/>
        <v>12422</v>
      </c>
      <c r="RIU1" s="26">
        <f t="shared" si="194"/>
        <v>12423</v>
      </c>
      <c r="RIV1" s="26">
        <f t="shared" si="194"/>
        <v>12424</v>
      </c>
      <c r="RIW1" s="26">
        <f t="shared" si="194"/>
        <v>12425</v>
      </c>
      <c r="RIX1" s="26">
        <f t="shared" si="194"/>
        <v>12426</v>
      </c>
      <c r="RIY1" s="26">
        <f t="shared" si="194"/>
        <v>12427</v>
      </c>
      <c r="RIZ1" s="26">
        <f t="shared" si="194"/>
        <v>12428</v>
      </c>
      <c r="RJA1" s="26">
        <f t="shared" si="194"/>
        <v>12429</v>
      </c>
      <c r="RJB1" s="26">
        <f t="shared" si="194"/>
        <v>12430</v>
      </c>
      <c r="RJC1" s="26">
        <f t="shared" si="194"/>
        <v>12431</v>
      </c>
      <c r="RJD1" s="26">
        <f t="shared" si="194"/>
        <v>12432</v>
      </c>
      <c r="RJE1" s="26">
        <f t="shared" si="194"/>
        <v>12433</v>
      </c>
      <c r="RJF1" s="26">
        <f t="shared" si="194"/>
        <v>12434</v>
      </c>
      <c r="RJG1" s="26">
        <f t="shared" si="194"/>
        <v>12435</v>
      </c>
      <c r="RJH1" s="26">
        <f t="shared" si="194"/>
        <v>12436</v>
      </c>
      <c r="RJI1" s="26">
        <f t="shared" si="194"/>
        <v>12437</v>
      </c>
      <c r="RJJ1" s="26">
        <f t="shared" si="194"/>
        <v>12438</v>
      </c>
      <c r="RJK1" s="26">
        <f t="shared" si="194"/>
        <v>12439</v>
      </c>
      <c r="RJL1" s="26">
        <f t="shared" si="194"/>
        <v>12440</v>
      </c>
      <c r="RJM1" s="26">
        <f t="shared" si="194"/>
        <v>12441</v>
      </c>
      <c r="RJN1" s="26">
        <f t="shared" si="194"/>
        <v>12442</v>
      </c>
      <c r="RJO1" s="26">
        <f t="shared" si="194"/>
        <v>12443</v>
      </c>
      <c r="RJP1" s="26">
        <f t="shared" si="194"/>
        <v>12444</v>
      </c>
      <c r="RJQ1" s="26">
        <f t="shared" si="194"/>
        <v>12445</v>
      </c>
      <c r="RJR1" s="26">
        <f t="shared" si="194"/>
        <v>12446</v>
      </c>
      <c r="RJS1" s="26">
        <f t="shared" si="194"/>
        <v>12447</v>
      </c>
      <c r="RJT1" s="26">
        <f t="shared" si="194"/>
        <v>12448</v>
      </c>
      <c r="RJU1" s="26">
        <f t="shared" si="194"/>
        <v>12449</v>
      </c>
      <c r="RJV1" s="26">
        <f t="shared" si="194"/>
        <v>12450</v>
      </c>
      <c r="RJW1" s="26">
        <f t="shared" si="194"/>
        <v>12451</v>
      </c>
      <c r="RJX1" s="26">
        <f t="shared" si="194"/>
        <v>12452</v>
      </c>
      <c r="RJY1" s="26">
        <f t="shared" si="194"/>
        <v>12453</v>
      </c>
      <c r="RJZ1" s="26">
        <f t="shared" si="194"/>
        <v>12454</v>
      </c>
      <c r="RKA1" s="26">
        <f t="shared" si="194"/>
        <v>12455</v>
      </c>
      <c r="RKB1" s="26">
        <f t="shared" si="194"/>
        <v>12456</v>
      </c>
      <c r="RKC1" s="26">
        <f t="shared" si="194"/>
        <v>12457</v>
      </c>
      <c r="RKD1" s="26">
        <f t="shared" si="194"/>
        <v>12458</v>
      </c>
      <c r="RKE1" s="26">
        <f t="shared" si="194"/>
        <v>12459</v>
      </c>
      <c r="RKF1" s="26">
        <f t="shared" si="194"/>
        <v>12460</v>
      </c>
      <c r="RKG1" s="26">
        <f t="shared" si="194"/>
        <v>12461</v>
      </c>
      <c r="RKH1" s="26">
        <f t="shared" si="194"/>
        <v>12462</v>
      </c>
      <c r="RKI1" s="26">
        <f t="shared" si="194"/>
        <v>12463</v>
      </c>
      <c r="RKJ1" s="26">
        <f t="shared" si="194"/>
        <v>12464</v>
      </c>
      <c r="RKK1" s="26">
        <f t="shared" si="194"/>
        <v>12465</v>
      </c>
      <c r="RKL1" s="26">
        <f t="shared" si="194"/>
        <v>12466</v>
      </c>
      <c r="RKM1" s="26">
        <f t="shared" si="194"/>
        <v>12467</v>
      </c>
      <c r="RKN1" s="26">
        <f t="shared" si="194"/>
        <v>12468</v>
      </c>
      <c r="RKO1" s="26">
        <f t="shared" si="194"/>
        <v>12469</v>
      </c>
      <c r="RKP1" s="26">
        <f t="shared" si="194"/>
        <v>12470</v>
      </c>
      <c r="RKQ1" s="26">
        <f t="shared" si="194"/>
        <v>12471</v>
      </c>
      <c r="RKR1" s="26">
        <f t="shared" si="194"/>
        <v>12472</v>
      </c>
      <c r="RKS1" s="26">
        <f t="shared" si="194"/>
        <v>12473</v>
      </c>
      <c r="RKT1" s="26">
        <f t="shared" si="194"/>
        <v>12474</v>
      </c>
      <c r="RKU1" s="26">
        <f t="shared" si="194"/>
        <v>12475</v>
      </c>
      <c r="RKV1" s="26">
        <f t="shared" si="194"/>
        <v>12476</v>
      </c>
      <c r="RKW1" s="26">
        <f t="shared" si="194"/>
        <v>12477</v>
      </c>
      <c r="RKX1" s="26">
        <f t="shared" si="194"/>
        <v>12478</v>
      </c>
      <c r="RKY1" s="26">
        <f t="shared" si="194"/>
        <v>12479</v>
      </c>
      <c r="RKZ1" s="26">
        <f t="shared" si="194"/>
        <v>12480</v>
      </c>
      <c r="RLA1" s="26">
        <f t="shared" si="194"/>
        <v>12481</v>
      </c>
      <c r="RLB1" s="26">
        <f t="shared" si="194"/>
        <v>12482</v>
      </c>
      <c r="RLC1" s="26">
        <f t="shared" ref="RLC1:RNN1" si="195">RLB1+1</f>
        <v>12483</v>
      </c>
      <c r="RLD1" s="26">
        <f t="shared" si="195"/>
        <v>12484</v>
      </c>
      <c r="RLE1" s="26">
        <f t="shared" si="195"/>
        <v>12485</v>
      </c>
      <c r="RLF1" s="26">
        <f t="shared" si="195"/>
        <v>12486</v>
      </c>
      <c r="RLG1" s="26">
        <f t="shared" si="195"/>
        <v>12487</v>
      </c>
      <c r="RLH1" s="26">
        <f t="shared" si="195"/>
        <v>12488</v>
      </c>
      <c r="RLI1" s="26">
        <f t="shared" si="195"/>
        <v>12489</v>
      </c>
      <c r="RLJ1" s="26">
        <f t="shared" si="195"/>
        <v>12490</v>
      </c>
      <c r="RLK1" s="26">
        <f t="shared" si="195"/>
        <v>12491</v>
      </c>
      <c r="RLL1" s="26">
        <f t="shared" si="195"/>
        <v>12492</v>
      </c>
      <c r="RLM1" s="26">
        <f t="shared" si="195"/>
        <v>12493</v>
      </c>
      <c r="RLN1" s="26">
        <f t="shared" si="195"/>
        <v>12494</v>
      </c>
      <c r="RLO1" s="26">
        <f t="shared" si="195"/>
        <v>12495</v>
      </c>
      <c r="RLP1" s="26">
        <f t="shared" si="195"/>
        <v>12496</v>
      </c>
      <c r="RLQ1" s="26">
        <f t="shared" si="195"/>
        <v>12497</v>
      </c>
      <c r="RLR1" s="26">
        <f t="shared" si="195"/>
        <v>12498</v>
      </c>
      <c r="RLS1" s="26">
        <f t="shared" si="195"/>
        <v>12499</v>
      </c>
      <c r="RLT1" s="26">
        <f t="shared" si="195"/>
        <v>12500</v>
      </c>
      <c r="RLU1" s="26">
        <f t="shared" si="195"/>
        <v>12501</v>
      </c>
      <c r="RLV1" s="26">
        <f t="shared" si="195"/>
        <v>12502</v>
      </c>
      <c r="RLW1" s="26">
        <f t="shared" si="195"/>
        <v>12503</v>
      </c>
      <c r="RLX1" s="26">
        <f t="shared" si="195"/>
        <v>12504</v>
      </c>
      <c r="RLY1" s="26">
        <f t="shared" si="195"/>
        <v>12505</v>
      </c>
      <c r="RLZ1" s="26">
        <f t="shared" si="195"/>
        <v>12506</v>
      </c>
      <c r="RMA1" s="26">
        <f t="shared" si="195"/>
        <v>12507</v>
      </c>
      <c r="RMB1" s="26">
        <f t="shared" si="195"/>
        <v>12508</v>
      </c>
      <c r="RMC1" s="26">
        <f t="shared" si="195"/>
        <v>12509</v>
      </c>
      <c r="RMD1" s="26">
        <f t="shared" si="195"/>
        <v>12510</v>
      </c>
      <c r="RME1" s="26">
        <f t="shared" si="195"/>
        <v>12511</v>
      </c>
      <c r="RMF1" s="26">
        <f t="shared" si="195"/>
        <v>12512</v>
      </c>
      <c r="RMG1" s="26">
        <f t="shared" si="195"/>
        <v>12513</v>
      </c>
      <c r="RMH1" s="26">
        <f t="shared" si="195"/>
        <v>12514</v>
      </c>
      <c r="RMI1" s="26">
        <f t="shared" si="195"/>
        <v>12515</v>
      </c>
      <c r="RMJ1" s="26">
        <f t="shared" si="195"/>
        <v>12516</v>
      </c>
      <c r="RMK1" s="26">
        <f t="shared" si="195"/>
        <v>12517</v>
      </c>
      <c r="RML1" s="26">
        <f t="shared" si="195"/>
        <v>12518</v>
      </c>
      <c r="RMM1" s="26">
        <f t="shared" si="195"/>
        <v>12519</v>
      </c>
      <c r="RMN1" s="26">
        <f t="shared" si="195"/>
        <v>12520</v>
      </c>
      <c r="RMO1" s="26">
        <f t="shared" si="195"/>
        <v>12521</v>
      </c>
      <c r="RMP1" s="26">
        <f t="shared" si="195"/>
        <v>12522</v>
      </c>
      <c r="RMQ1" s="26">
        <f t="shared" si="195"/>
        <v>12523</v>
      </c>
      <c r="RMR1" s="26">
        <f t="shared" si="195"/>
        <v>12524</v>
      </c>
      <c r="RMS1" s="26">
        <f t="shared" si="195"/>
        <v>12525</v>
      </c>
      <c r="RMT1" s="26">
        <f t="shared" si="195"/>
        <v>12526</v>
      </c>
      <c r="RMU1" s="26">
        <f t="shared" si="195"/>
        <v>12527</v>
      </c>
      <c r="RMV1" s="26">
        <f t="shared" si="195"/>
        <v>12528</v>
      </c>
      <c r="RMW1" s="26">
        <f t="shared" si="195"/>
        <v>12529</v>
      </c>
      <c r="RMX1" s="26">
        <f t="shared" si="195"/>
        <v>12530</v>
      </c>
      <c r="RMY1" s="26">
        <f t="shared" si="195"/>
        <v>12531</v>
      </c>
      <c r="RMZ1" s="26">
        <f t="shared" si="195"/>
        <v>12532</v>
      </c>
      <c r="RNA1" s="26">
        <f t="shared" si="195"/>
        <v>12533</v>
      </c>
      <c r="RNB1" s="26">
        <f t="shared" si="195"/>
        <v>12534</v>
      </c>
      <c r="RNC1" s="26">
        <f t="shared" si="195"/>
        <v>12535</v>
      </c>
      <c r="RND1" s="26">
        <f t="shared" si="195"/>
        <v>12536</v>
      </c>
      <c r="RNE1" s="26">
        <f t="shared" si="195"/>
        <v>12537</v>
      </c>
      <c r="RNF1" s="26">
        <f t="shared" si="195"/>
        <v>12538</v>
      </c>
      <c r="RNG1" s="26">
        <f t="shared" si="195"/>
        <v>12539</v>
      </c>
      <c r="RNH1" s="26">
        <f t="shared" si="195"/>
        <v>12540</v>
      </c>
      <c r="RNI1" s="26">
        <f t="shared" si="195"/>
        <v>12541</v>
      </c>
      <c r="RNJ1" s="26">
        <f t="shared" si="195"/>
        <v>12542</v>
      </c>
      <c r="RNK1" s="26">
        <f t="shared" si="195"/>
        <v>12543</v>
      </c>
      <c r="RNL1" s="26">
        <f t="shared" si="195"/>
        <v>12544</v>
      </c>
      <c r="RNM1" s="26">
        <f t="shared" si="195"/>
        <v>12545</v>
      </c>
      <c r="RNN1" s="26">
        <f t="shared" si="195"/>
        <v>12546</v>
      </c>
      <c r="RNO1" s="26">
        <f t="shared" ref="RNO1:RPZ1" si="196">RNN1+1</f>
        <v>12547</v>
      </c>
      <c r="RNP1" s="26">
        <f t="shared" si="196"/>
        <v>12548</v>
      </c>
      <c r="RNQ1" s="26">
        <f t="shared" si="196"/>
        <v>12549</v>
      </c>
      <c r="RNR1" s="26">
        <f t="shared" si="196"/>
        <v>12550</v>
      </c>
      <c r="RNS1" s="26">
        <f t="shared" si="196"/>
        <v>12551</v>
      </c>
      <c r="RNT1" s="26">
        <f t="shared" si="196"/>
        <v>12552</v>
      </c>
      <c r="RNU1" s="26">
        <f t="shared" si="196"/>
        <v>12553</v>
      </c>
      <c r="RNV1" s="26">
        <f t="shared" si="196"/>
        <v>12554</v>
      </c>
      <c r="RNW1" s="26">
        <f t="shared" si="196"/>
        <v>12555</v>
      </c>
      <c r="RNX1" s="26">
        <f t="shared" si="196"/>
        <v>12556</v>
      </c>
      <c r="RNY1" s="26">
        <f t="shared" si="196"/>
        <v>12557</v>
      </c>
      <c r="RNZ1" s="26">
        <f t="shared" si="196"/>
        <v>12558</v>
      </c>
      <c r="ROA1" s="26">
        <f t="shared" si="196"/>
        <v>12559</v>
      </c>
      <c r="ROB1" s="26">
        <f t="shared" si="196"/>
        <v>12560</v>
      </c>
      <c r="ROC1" s="26">
        <f t="shared" si="196"/>
        <v>12561</v>
      </c>
      <c r="ROD1" s="26">
        <f t="shared" si="196"/>
        <v>12562</v>
      </c>
      <c r="ROE1" s="26">
        <f t="shared" si="196"/>
        <v>12563</v>
      </c>
      <c r="ROF1" s="26">
        <f t="shared" si="196"/>
        <v>12564</v>
      </c>
      <c r="ROG1" s="26">
        <f t="shared" si="196"/>
        <v>12565</v>
      </c>
      <c r="ROH1" s="26">
        <f t="shared" si="196"/>
        <v>12566</v>
      </c>
      <c r="ROI1" s="26">
        <f t="shared" si="196"/>
        <v>12567</v>
      </c>
      <c r="ROJ1" s="26">
        <f t="shared" si="196"/>
        <v>12568</v>
      </c>
      <c r="ROK1" s="26">
        <f t="shared" si="196"/>
        <v>12569</v>
      </c>
      <c r="ROL1" s="26">
        <f t="shared" si="196"/>
        <v>12570</v>
      </c>
      <c r="ROM1" s="26">
        <f t="shared" si="196"/>
        <v>12571</v>
      </c>
      <c r="RON1" s="26">
        <f t="shared" si="196"/>
        <v>12572</v>
      </c>
      <c r="ROO1" s="26">
        <f t="shared" si="196"/>
        <v>12573</v>
      </c>
      <c r="ROP1" s="26">
        <f t="shared" si="196"/>
        <v>12574</v>
      </c>
      <c r="ROQ1" s="26">
        <f t="shared" si="196"/>
        <v>12575</v>
      </c>
      <c r="ROR1" s="26">
        <f t="shared" si="196"/>
        <v>12576</v>
      </c>
      <c r="ROS1" s="26">
        <f t="shared" si="196"/>
        <v>12577</v>
      </c>
      <c r="ROT1" s="26">
        <f t="shared" si="196"/>
        <v>12578</v>
      </c>
      <c r="ROU1" s="26">
        <f t="shared" si="196"/>
        <v>12579</v>
      </c>
      <c r="ROV1" s="26">
        <f t="shared" si="196"/>
        <v>12580</v>
      </c>
      <c r="ROW1" s="26">
        <f t="shared" si="196"/>
        <v>12581</v>
      </c>
      <c r="ROX1" s="26">
        <f t="shared" si="196"/>
        <v>12582</v>
      </c>
      <c r="ROY1" s="26">
        <f t="shared" si="196"/>
        <v>12583</v>
      </c>
      <c r="ROZ1" s="26">
        <f t="shared" si="196"/>
        <v>12584</v>
      </c>
      <c r="RPA1" s="26">
        <f t="shared" si="196"/>
        <v>12585</v>
      </c>
      <c r="RPB1" s="26">
        <f t="shared" si="196"/>
        <v>12586</v>
      </c>
      <c r="RPC1" s="26">
        <f t="shared" si="196"/>
        <v>12587</v>
      </c>
      <c r="RPD1" s="26">
        <f t="shared" si="196"/>
        <v>12588</v>
      </c>
      <c r="RPE1" s="26">
        <f t="shared" si="196"/>
        <v>12589</v>
      </c>
      <c r="RPF1" s="26">
        <f t="shared" si="196"/>
        <v>12590</v>
      </c>
      <c r="RPG1" s="26">
        <f t="shared" si="196"/>
        <v>12591</v>
      </c>
      <c r="RPH1" s="26">
        <f t="shared" si="196"/>
        <v>12592</v>
      </c>
      <c r="RPI1" s="26">
        <f t="shared" si="196"/>
        <v>12593</v>
      </c>
      <c r="RPJ1" s="26">
        <f t="shared" si="196"/>
        <v>12594</v>
      </c>
      <c r="RPK1" s="26">
        <f t="shared" si="196"/>
        <v>12595</v>
      </c>
      <c r="RPL1" s="26">
        <f t="shared" si="196"/>
        <v>12596</v>
      </c>
      <c r="RPM1" s="26">
        <f t="shared" si="196"/>
        <v>12597</v>
      </c>
      <c r="RPN1" s="26">
        <f t="shared" si="196"/>
        <v>12598</v>
      </c>
      <c r="RPO1" s="26">
        <f t="shared" si="196"/>
        <v>12599</v>
      </c>
      <c r="RPP1" s="26">
        <f t="shared" si="196"/>
        <v>12600</v>
      </c>
      <c r="RPQ1" s="26">
        <f t="shared" si="196"/>
        <v>12601</v>
      </c>
      <c r="RPR1" s="26">
        <f t="shared" si="196"/>
        <v>12602</v>
      </c>
      <c r="RPS1" s="26">
        <f t="shared" si="196"/>
        <v>12603</v>
      </c>
      <c r="RPT1" s="26">
        <f t="shared" si="196"/>
        <v>12604</v>
      </c>
      <c r="RPU1" s="26">
        <f t="shared" si="196"/>
        <v>12605</v>
      </c>
      <c r="RPV1" s="26">
        <f t="shared" si="196"/>
        <v>12606</v>
      </c>
      <c r="RPW1" s="26">
        <f t="shared" si="196"/>
        <v>12607</v>
      </c>
      <c r="RPX1" s="26">
        <f t="shared" si="196"/>
        <v>12608</v>
      </c>
      <c r="RPY1" s="26">
        <f t="shared" si="196"/>
        <v>12609</v>
      </c>
      <c r="RPZ1" s="26">
        <f t="shared" si="196"/>
        <v>12610</v>
      </c>
      <c r="RQA1" s="26">
        <f t="shared" ref="RQA1:RSL1" si="197">RPZ1+1</f>
        <v>12611</v>
      </c>
      <c r="RQB1" s="26">
        <f t="shared" si="197"/>
        <v>12612</v>
      </c>
      <c r="RQC1" s="26">
        <f t="shared" si="197"/>
        <v>12613</v>
      </c>
      <c r="RQD1" s="26">
        <f t="shared" si="197"/>
        <v>12614</v>
      </c>
      <c r="RQE1" s="26">
        <f t="shared" si="197"/>
        <v>12615</v>
      </c>
      <c r="RQF1" s="26">
        <f t="shared" si="197"/>
        <v>12616</v>
      </c>
      <c r="RQG1" s="26">
        <f t="shared" si="197"/>
        <v>12617</v>
      </c>
      <c r="RQH1" s="26">
        <f t="shared" si="197"/>
        <v>12618</v>
      </c>
      <c r="RQI1" s="26">
        <f t="shared" si="197"/>
        <v>12619</v>
      </c>
      <c r="RQJ1" s="26">
        <f t="shared" si="197"/>
        <v>12620</v>
      </c>
      <c r="RQK1" s="26">
        <f t="shared" si="197"/>
        <v>12621</v>
      </c>
      <c r="RQL1" s="26">
        <f t="shared" si="197"/>
        <v>12622</v>
      </c>
      <c r="RQM1" s="26">
        <f t="shared" si="197"/>
        <v>12623</v>
      </c>
      <c r="RQN1" s="26">
        <f t="shared" si="197"/>
        <v>12624</v>
      </c>
      <c r="RQO1" s="26">
        <f t="shared" si="197"/>
        <v>12625</v>
      </c>
      <c r="RQP1" s="26">
        <f t="shared" si="197"/>
        <v>12626</v>
      </c>
      <c r="RQQ1" s="26">
        <f t="shared" si="197"/>
        <v>12627</v>
      </c>
      <c r="RQR1" s="26">
        <f t="shared" si="197"/>
        <v>12628</v>
      </c>
      <c r="RQS1" s="26">
        <f t="shared" si="197"/>
        <v>12629</v>
      </c>
      <c r="RQT1" s="26">
        <f t="shared" si="197"/>
        <v>12630</v>
      </c>
      <c r="RQU1" s="26">
        <f t="shared" si="197"/>
        <v>12631</v>
      </c>
      <c r="RQV1" s="26">
        <f t="shared" si="197"/>
        <v>12632</v>
      </c>
      <c r="RQW1" s="26">
        <f t="shared" si="197"/>
        <v>12633</v>
      </c>
      <c r="RQX1" s="26">
        <f t="shared" si="197"/>
        <v>12634</v>
      </c>
      <c r="RQY1" s="26">
        <f t="shared" si="197"/>
        <v>12635</v>
      </c>
      <c r="RQZ1" s="26">
        <f t="shared" si="197"/>
        <v>12636</v>
      </c>
      <c r="RRA1" s="26">
        <f t="shared" si="197"/>
        <v>12637</v>
      </c>
      <c r="RRB1" s="26">
        <f t="shared" si="197"/>
        <v>12638</v>
      </c>
      <c r="RRC1" s="26">
        <f t="shared" si="197"/>
        <v>12639</v>
      </c>
      <c r="RRD1" s="26">
        <f t="shared" si="197"/>
        <v>12640</v>
      </c>
      <c r="RRE1" s="26">
        <f t="shared" si="197"/>
        <v>12641</v>
      </c>
      <c r="RRF1" s="26">
        <f t="shared" si="197"/>
        <v>12642</v>
      </c>
      <c r="RRG1" s="26">
        <f t="shared" si="197"/>
        <v>12643</v>
      </c>
      <c r="RRH1" s="26">
        <f t="shared" si="197"/>
        <v>12644</v>
      </c>
      <c r="RRI1" s="26">
        <f t="shared" si="197"/>
        <v>12645</v>
      </c>
      <c r="RRJ1" s="26">
        <f t="shared" si="197"/>
        <v>12646</v>
      </c>
      <c r="RRK1" s="26">
        <f t="shared" si="197"/>
        <v>12647</v>
      </c>
      <c r="RRL1" s="26">
        <f t="shared" si="197"/>
        <v>12648</v>
      </c>
      <c r="RRM1" s="26">
        <f t="shared" si="197"/>
        <v>12649</v>
      </c>
      <c r="RRN1" s="26">
        <f t="shared" si="197"/>
        <v>12650</v>
      </c>
      <c r="RRO1" s="26">
        <f t="shared" si="197"/>
        <v>12651</v>
      </c>
      <c r="RRP1" s="26">
        <f t="shared" si="197"/>
        <v>12652</v>
      </c>
      <c r="RRQ1" s="26">
        <f t="shared" si="197"/>
        <v>12653</v>
      </c>
      <c r="RRR1" s="26">
        <f t="shared" si="197"/>
        <v>12654</v>
      </c>
      <c r="RRS1" s="26">
        <f t="shared" si="197"/>
        <v>12655</v>
      </c>
      <c r="RRT1" s="26">
        <f t="shared" si="197"/>
        <v>12656</v>
      </c>
      <c r="RRU1" s="26">
        <f t="shared" si="197"/>
        <v>12657</v>
      </c>
      <c r="RRV1" s="26">
        <f t="shared" si="197"/>
        <v>12658</v>
      </c>
      <c r="RRW1" s="26">
        <f t="shared" si="197"/>
        <v>12659</v>
      </c>
      <c r="RRX1" s="26">
        <f t="shared" si="197"/>
        <v>12660</v>
      </c>
      <c r="RRY1" s="26">
        <f t="shared" si="197"/>
        <v>12661</v>
      </c>
      <c r="RRZ1" s="26">
        <f t="shared" si="197"/>
        <v>12662</v>
      </c>
      <c r="RSA1" s="26">
        <f t="shared" si="197"/>
        <v>12663</v>
      </c>
      <c r="RSB1" s="26">
        <f t="shared" si="197"/>
        <v>12664</v>
      </c>
      <c r="RSC1" s="26">
        <f t="shared" si="197"/>
        <v>12665</v>
      </c>
      <c r="RSD1" s="26">
        <f t="shared" si="197"/>
        <v>12666</v>
      </c>
      <c r="RSE1" s="26">
        <f t="shared" si="197"/>
        <v>12667</v>
      </c>
      <c r="RSF1" s="26">
        <f t="shared" si="197"/>
        <v>12668</v>
      </c>
      <c r="RSG1" s="26">
        <f t="shared" si="197"/>
        <v>12669</v>
      </c>
      <c r="RSH1" s="26">
        <f t="shared" si="197"/>
        <v>12670</v>
      </c>
      <c r="RSI1" s="26">
        <f t="shared" si="197"/>
        <v>12671</v>
      </c>
      <c r="RSJ1" s="26">
        <f t="shared" si="197"/>
        <v>12672</v>
      </c>
      <c r="RSK1" s="26">
        <f t="shared" si="197"/>
        <v>12673</v>
      </c>
      <c r="RSL1" s="26">
        <f t="shared" si="197"/>
        <v>12674</v>
      </c>
      <c r="RSM1" s="26">
        <f t="shared" ref="RSM1:RUX1" si="198">RSL1+1</f>
        <v>12675</v>
      </c>
      <c r="RSN1" s="26">
        <f t="shared" si="198"/>
        <v>12676</v>
      </c>
      <c r="RSO1" s="26">
        <f t="shared" si="198"/>
        <v>12677</v>
      </c>
      <c r="RSP1" s="26">
        <f t="shared" si="198"/>
        <v>12678</v>
      </c>
      <c r="RSQ1" s="26">
        <f t="shared" si="198"/>
        <v>12679</v>
      </c>
      <c r="RSR1" s="26">
        <f t="shared" si="198"/>
        <v>12680</v>
      </c>
      <c r="RSS1" s="26">
        <f t="shared" si="198"/>
        <v>12681</v>
      </c>
      <c r="RST1" s="26">
        <f t="shared" si="198"/>
        <v>12682</v>
      </c>
      <c r="RSU1" s="26">
        <f t="shared" si="198"/>
        <v>12683</v>
      </c>
      <c r="RSV1" s="26">
        <f t="shared" si="198"/>
        <v>12684</v>
      </c>
      <c r="RSW1" s="26">
        <f t="shared" si="198"/>
        <v>12685</v>
      </c>
      <c r="RSX1" s="26">
        <f t="shared" si="198"/>
        <v>12686</v>
      </c>
      <c r="RSY1" s="26">
        <f t="shared" si="198"/>
        <v>12687</v>
      </c>
      <c r="RSZ1" s="26">
        <f t="shared" si="198"/>
        <v>12688</v>
      </c>
      <c r="RTA1" s="26">
        <f t="shared" si="198"/>
        <v>12689</v>
      </c>
      <c r="RTB1" s="26">
        <f t="shared" si="198"/>
        <v>12690</v>
      </c>
      <c r="RTC1" s="26">
        <f t="shared" si="198"/>
        <v>12691</v>
      </c>
      <c r="RTD1" s="26">
        <f t="shared" si="198"/>
        <v>12692</v>
      </c>
      <c r="RTE1" s="26">
        <f t="shared" si="198"/>
        <v>12693</v>
      </c>
      <c r="RTF1" s="26">
        <f t="shared" si="198"/>
        <v>12694</v>
      </c>
      <c r="RTG1" s="26">
        <f t="shared" si="198"/>
        <v>12695</v>
      </c>
      <c r="RTH1" s="26">
        <f t="shared" si="198"/>
        <v>12696</v>
      </c>
      <c r="RTI1" s="26">
        <f t="shared" si="198"/>
        <v>12697</v>
      </c>
      <c r="RTJ1" s="26">
        <f t="shared" si="198"/>
        <v>12698</v>
      </c>
      <c r="RTK1" s="26">
        <f t="shared" si="198"/>
        <v>12699</v>
      </c>
      <c r="RTL1" s="26">
        <f t="shared" si="198"/>
        <v>12700</v>
      </c>
      <c r="RTM1" s="26">
        <f t="shared" si="198"/>
        <v>12701</v>
      </c>
      <c r="RTN1" s="26">
        <f t="shared" si="198"/>
        <v>12702</v>
      </c>
      <c r="RTO1" s="26">
        <f t="shared" si="198"/>
        <v>12703</v>
      </c>
      <c r="RTP1" s="26">
        <f t="shared" si="198"/>
        <v>12704</v>
      </c>
      <c r="RTQ1" s="26">
        <f t="shared" si="198"/>
        <v>12705</v>
      </c>
      <c r="RTR1" s="26">
        <f t="shared" si="198"/>
        <v>12706</v>
      </c>
      <c r="RTS1" s="26">
        <f t="shared" si="198"/>
        <v>12707</v>
      </c>
      <c r="RTT1" s="26">
        <f t="shared" si="198"/>
        <v>12708</v>
      </c>
      <c r="RTU1" s="26">
        <f t="shared" si="198"/>
        <v>12709</v>
      </c>
      <c r="RTV1" s="26">
        <f t="shared" si="198"/>
        <v>12710</v>
      </c>
      <c r="RTW1" s="26">
        <f t="shared" si="198"/>
        <v>12711</v>
      </c>
      <c r="RTX1" s="26">
        <f t="shared" si="198"/>
        <v>12712</v>
      </c>
      <c r="RTY1" s="26">
        <f t="shared" si="198"/>
        <v>12713</v>
      </c>
      <c r="RTZ1" s="26">
        <f t="shared" si="198"/>
        <v>12714</v>
      </c>
      <c r="RUA1" s="26">
        <f t="shared" si="198"/>
        <v>12715</v>
      </c>
      <c r="RUB1" s="26">
        <f t="shared" si="198"/>
        <v>12716</v>
      </c>
      <c r="RUC1" s="26">
        <f t="shared" si="198"/>
        <v>12717</v>
      </c>
      <c r="RUD1" s="26">
        <f t="shared" si="198"/>
        <v>12718</v>
      </c>
      <c r="RUE1" s="26">
        <f t="shared" si="198"/>
        <v>12719</v>
      </c>
      <c r="RUF1" s="26">
        <f t="shared" si="198"/>
        <v>12720</v>
      </c>
      <c r="RUG1" s="26">
        <f t="shared" si="198"/>
        <v>12721</v>
      </c>
      <c r="RUH1" s="26">
        <f t="shared" si="198"/>
        <v>12722</v>
      </c>
      <c r="RUI1" s="26">
        <f t="shared" si="198"/>
        <v>12723</v>
      </c>
      <c r="RUJ1" s="26">
        <f t="shared" si="198"/>
        <v>12724</v>
      </c>
      <c r="RUK1" s="26">
        <f t="shared" si="198"/>
        <v>12725</v>
      </c>
      <c r="RUL1" s="26">
        <f t="shared" si="198"/>
        <v>12726</v>
      </c>
      <c r="RUM1" s="26">
        <f t="shared" si="198"/>
        <v>12727</v>
      </c>
      <c r="RUN1" s="26">
        <f t="shared" si="198"/>
        <v>12728</v>
      </c>
      <c r="RUO1" s="26">
        <f t="shared" si="198"/>
        <v>12729</v>
      </c>
      <c r="RUP1" s="26">
        <f t="shared" si="198"/>
        <v>12730</v>
      </c>
      <c r="RUQ1" s="26">
        <f t="shared" si="198"/>
        <v>12731</v>
      </c>
      <c r="RUR1" s="26">
        <f t="shared" si="198"/>
        <v>12732</v>
      </c>
      <c r="RUS1" s="26">
        <f t="shared" si="198"/>
        <v>12733</v>
      </c>
      <c r="RUT1" s="26">
        <f t="shared" si="198"/>
        <v>12734</v>
      </c>
      <c r="RUU1" s="26">
        <f t="shared" si="198"/>
        <v>12735</v>
      </c>
      <c r="RUV1" s="26">
        <f t="shared" si="198"/>
        <v>12736</v>
      </c>
      <c r="RUW1" s="26">
        <f t="shared" si="198"/>
        <v>12737</v>
      </c>
      <c r="RUX1" s="26">
        <f t="shared" si="198"/>
        <v>12738</v>
      </c>
      <c r="RUY1" s="26">
        <f t="shared" ref="RUY1:RXJ1" si="199">RUX1+1</f>
        <v>12739</v>
      </c>
      <c r="RUZ1" s="26">
        <f t="shared" si="199"/>
        <v>12740</v>
      </c>
      <c r="RVA1" s="26">
        <f t="shared" si="199"/>
        <v>12741</v>
      </c>
      <c r="RVB1" s="26">
        <f t="shared" si="199"/>
        <v>12742</v>
      </c>
      <c r="RVC1" s="26">
        <f t="shared" si="199"/>
        <v>12743</v>
      </c>
      <c r="RVD1" s="26">
        <f t="shared" si="199"/>
        <v>12744</v>
      </c>
      <c r="RVE1" s="26">
        <f t="shared" si="199"/>
        <v>12745</v>
      </c>
      <c r="RVF1" s="26">
        <f t="shared" si="199"/>
        <v>12746</v>
      </c>
      <c r="RVG1" s="26">
        <f t="shared" si="199"/>
        <v>12747</v>
      </c>
      <c r="RVH1" s="26">
        <f t="shared" si="199"/>
        <v>12748</v>
      </c>
      <c r="RVI1" s="26">
        <f t="shared" si="199"/>
        <v>12749</v>
      </c>
      <c r="RVJ1" s="26">
        <f t="shared" si="199"/>
        <v>12750</v>
      </c>
      <c r="RVK1" s="26">
        <f t="shared" si="199"/>
        <v>12751</v>
      </c>
      <c r="RVL1" s="26">
        <f t="shared" si="199"/>
        <v>12752</v>
      </c>
      <c r="RVM1" s="26">
        <f t="shared" si="199"/>
        <v>12753</v>
      </c>
      <c r="RVN1" s="26">
        <f t="shared" si="199"/>
        <v>12754</v>
      </c>
      <c r="RVO1" s="26">
        <f t="shared" si="199"/>
        <v>12755</v>
      </c>
      <c r="RVP1" s="26">
        <f t="shared" si="199"/>
        <v>12756</v>
      </c>
      <c r="RVQ1" s="26">
        <f t="shared" si="199"/>
        <v>12757</v>
      </c>
      <c r="RVR1" s="26">
        <f t="shared" si="199"/>
        <v>12758</v>
      </c>
      <c r="RVS1" s="26">
        <f t="shared" si="199"/>
        <v>12759</v>
      </c>
      <c r="RVT1" s="26">
        <f t="shared" si="199"/>
        <v>12760</v>
      </c>
      <c r="RVU1" s="26">
        <f t="shared" si="199"/>
        <v>12761</v>
      </c>
      <c r="RVV1" s="26">
        <f t="shared" si="199"/>
        <v>12762</v>
      </c>
      <c r="RVW1" s="26">
        <f t="shared" si="199"/>
        <v>12763</v>
      </c>
      <c r="RVX1" s="26">
        <f t="shared" si="199"/>
        <v>12764</v>
      </c>
      <c r="RVY1" s="26">
        <f t="shared" si="199"/>
        <v>12765</v>
      </c>
      <c r="RVZ1" s="26">
        <f t="shared" si="199"/>
        <v>12766</v>
      </c>
      <c r="RWA1" s="26">
        <f t="shared" si="199"/>
        <v>12767</v>
      </c>
      <c r="RWB1" s="26">
        <f t="shared" si="199"/>
        <v>12768</v>
      </c>
      <c r="RWC1" s="26">
        <f t="shared" si="199"/>
        <v>12769</v>
      </c>
      <c r="RWD1" s="26">
        <f t="shared" si="199"/>
        <v>12770</v>
      </c>
      <c r="RWE1" s="26">
        <f t="shared" si="199"/>
        <v>12771</v>
      </c>
      <c r="RWF1" s="26">
        <f t="shared" si="199"/>
        <v>12772</v>
      </c>
      <c r="RWG1" s="26">
        <f t="shared" si="199"/>
        <v>12773</v>
      </c>
      <c r="RWH1" s="26">
        <f t="shared" si="199"/>
        <v>12774</v>
      </c>
      <c r="RWI1" s="26">
        <f t="shared" si="199"/>
        <v>12775</v>
      </c>
      <c r="RWJ1" s="26">
        <f t="shared" si="199"/>
        <v>12776</v>
      </c>
      <c r="RWK1" s="26">
        <f t="shared" si="199"/>
        <v>12777</v>
      </c>
      <c r="RWL1" s="26">
        <f t="shared" si="199"/>
        <v>12778</v>
      </c>
      <c r="RWM1" s="26">
        <f t="shared" si="199"/>
        <v>12779</v>
      </c>
      <c r="RWN1" s="26">
        <f t="shared" si="199"/>
        <v>12780</v>
      </c>
      <c r="RWO1" s="26">
        <f t="shared" si="199"/>
        <v>12781</v>
      </c>
      <c r="RWP1" s="26">
        <f t="shared" si="199"/>
        <v>12782</v>
      </c>
      <c r="RWQ1" s="26">
        <f t="shared" si="199"/>
        <v>12783</v>
      </c>
      <c r="RWR1" s="26">
        <f t="shared" si="199"/>
        <v>12784</v>
      </c>
      <c r="RWS1" s="26">
        <f t="shared" si="199"/>
        <v>12785</v>
      </c>
      <c r="RWT1" s="26">
        <f t="shared" si="199"/>
        <v>12786</v>
      </c>
      <c r="RWU1" s="26">
        <f t="shared" si="199"/>
        <v>12787</v>
      </c>
      <c r="RWV1" s="26">
        <f t="shared" si="199"/>
        <v>12788</v>
      </c>
      <c r="RWW1" s="26">
        <f t="shared" si="199"/>
        <v>12789</v>
      </c>
      <c r="RWX1" s="26">
        <f t="shared" si="199"/>
        <v>12790</v>
      </c>
      <c r="RWY1" s="26">
        <f t="shared" si="199"/>
        <v>12791</v>
      </c>
      <c r="RWZ1" s="26">
        <f t="shared" si="199"/>
        <v>12792</v>
      </c>
      <c r="RXA1" s="26">
        <f t="shared" si="199"/>
        <v>12793</v>
      </c>
      <c r="RXB1" s="26">
        <f t="shared" si="199"/>
        <v>12794</v>
      </c>
      <c r="RXC1" s="26">
        <f t="shared" si="199"/>
        <v>12795</v>
      </c>
      <c r="RXD1" s="26">
        <f t="shared" si="199"/>
        <v>12796</v>
      </c>
      <c r="RXE1" s="26">
        <f t="shared" si="199"/>
        <v>12797</v>
      </c>
      <c r="RXF1" s="26">
        <f t="shared" si="199"/>
        <v>12798</v>
      </c>
      <c r="RXG1" s="26">
        <f t="shared" si="199"/>
        <v>12799</v>
      </c>
      <c r="RXH1" s="26">
        <f t="shared" si="199"/>
        <v>12800</v>
      </c>
      <c r="RXI1" s="26">
        <f t="shared" si="199"/>
        <v>12801</v>
      </c>
      <c r="RXJ1" s="26">
        <f t="shared" si="199"/>
        <v>12802</v>
      </c>
      <c r="RXK1" s="26">
        <f t="shared" ref="RXK1:RZV1" si="200">RXJ1+1</f>
        <v>12803</v>
      </c>
      <c r="RXL1" s="26">
        <f t="shared" si="200"/>
        <v>12804</v>
      </c>
      <c r="RXM1" s="26">
        <f t="shared" si="200"/>
        <v>12805</v>
      </c>
      <c r="RXN1" s="26">
        <f t="shared" si="200"/>
        <v>12806</v>
      </c>
      <c r="RXO1" s="26">
        <f t="shared" si="200"/>
        <v>12807</v>
      </c>
      <c r="RXP1" s="26">
        <f t="shared" si="200"/>
        <v>12808</v>
      </c>
      <c r="RXQ1" s="26">
        <f t="shared" si="200"/>
        <v>12809</v>
      </c>
      <c r="RXR1" s="26">
        <f t="shared" si="200"/>
        <v>12810</v>
      </c>
      <c r="RXS1" s="26">
        <f t="shared" si="200"/>
        <v>12811</v>
      </c>
      <c r="RXT1" s="26">
        <f t="shared" si="200"/>
        <v>12812</v>
      </c>
      <c r="RXU1" s="26">
        <f t="shared" si="200"/>
        <v>12813</v>
      </c>
      <c r="RXV1" s="26">
        <f t="shared" si="200"/>
        <v>12814</v>
      </c>
      <c r="RXW1" s="26">
        <f t="shared" si="200"/>
        <v>12815</v>
      </c>
      <c r="RXX1" s="26">
        <f t="shared" si="200"/>
        <v>12816</v>
      </c>
      <c r="RXY1" s="26">
        <f t="shared" si="200"/>
        <v>12817</v>
      </c>
      <c r="RXZ1" s="26">
        <f t="shared" si="200"/>
        <v>12818</v>
      </c>
      <c r="RYA1" s="26">
        <f t="shared" si="200"/>
        <v>12819</v>
      </c>
      <c r="RYB1" s="26">
        <f t="shared" si="200"/>
        <v>12820</v>
      </c>
      <c r="RYC1" s="26">
        <f t="shared" si="200"/>
        <v>12821</v>
      </c>
      <c r="RYD1" s="26">
        <f t="shared" si="200"/>
        <v>12822</v>
      </c>
      <c r="RYE1" s="26">
        <f t="shared" si="200"/>
        <v>12823</v>
      </c>
      <c r="RYF1" s="26">
        <f t="shared" si="200"/>
        <v>12824</v>
      </c>
      <c r="RYG1" s="26">
        <f t="shared" si="200"/>
        <v>12825</v>
      </c>
      <c r="RYH1" s="26">
        <f t="shared" si="200"/>
        <v>12826</v>
      </c>
      <c r="RYI1" s="26">
        <f t="shared" si="200"/>
        <v>12827</v>
      </c>
      <c r="RYJ1" s="26">
        <f t="shared" si="200"/>
        <v>12828</v>
      </c>
      <c r="RYK1" s="26">
        <f t="shared" si="200"/>
        <v>12829</v>
      </c>
      <c r="RYL1" s="26">
        <f t="shared" si="200"/>
        <v>12830</v>
      </c>
      <c r="RYM1" s="26">
        <f t="shared" si="200"/>
        <v>12831</v>
      </c>
      <c r="RYN1" s="26">
        <f t="shared" si="200"/>
        <v>12832</v>
      </c>
      <c r="RYO1" s="26">
        <f t="shared" si="200"/>
        <v>12833</v>
      </c>
      <c r="RYP1" s="26">
        <f t="shared" si="200"/>
        <v>12834</v>
      </c>
      <c r="RYQ1" s="26">
        <f t="shared" si="200"/>
        <v>12835</v>
      </c>
      <c r="RYR1" s="26">
        <f t="shared" si="200"/>
        <v>12836</v>
      </c>
      <c r="RYS1" s="26">
        <f t="shared" si="200"/>
        <v>12837</v>
      </c>
      <c r="RYT1" s="26">
        <f t="shared" si="200"/>
        <v>12838</v>
      </c>
      <c r="RYU1" s="26">
        <f t="shared" si="200"/>
        <v>12839</v>
      </c>
      <c r="RYV1" s="26">
        <f t="shared" si="200"/>
        <v>12840</v>
      </c>
      <c r="RYW1" s="26">
        <f t="shared" si="200"/>
        <v>12841</v>
      </c>
      <c r="RYX1" s="26">
        <f t="shared" si="200"/>
        <v>12842</v>
      </c>
      <c r="RYY1" s="26">
        <f t="shared" si="200"/>
        <v>12843</v>
      </c>
      <c r="RYZ1" s="26">
        <f t="shared" si="200"/>
        <v>12844</v>
      </c>
      <c r="RZA1" s="26">
        <f t="shared" si="200"/>
        <v>12845</v>
      </c>
      <c r="RZB1" s="26">
        <f t="shared" si="200"/>
        <v>12846</v>
      </c>
      <c r="RZC1" s="26">
        <f t="shared" si="200"/>
        <v>12847</v>
      </c>
      <c r="RZD1" s="26">
        <f t="shared" si="200"/>
        <v>12848</v>
      </c>
      <c r="RZE1" s="26">
        <f t="shared" si="200"/>
        <v>12849</v>
      </c>
      <c r="RZF1" s="26">
        <f t="shared" si="200"/>
        <v>12850</v>
      </c>
      <c r="RZG1" s="26">
        <f t="shared" si="200"/>
        <v>12851</v>
      </c>
      <c r="RZH1" s="26">
        <f t="shared" si="200"/>
        <v>12852</v>
      </c>
      <c r="RZI1" s="26">
        <f t="shared" si="200"/>
        <v>12853</v>
      </c>
      <c r="RZJ1" s="26">
        <f t="shared" si="200"/>
        <v>12854</v>
      </c>
      <c r="RZK1" s="26">
        <f t="shared" si="200"/>
        <v>12855</v>
      </c>
      <c r="RZL1" s="26">
        <f t="shared" si="200"/>
        <v>12856</v>
      </c>
      <c r="RZM1" s="26">
        <f t="shared" si="200"/>
        <v>12857</v>
      </c>
      <c r="RZN1" s="26">
        <f t="shared" si="200"/>
        <v>12858</v>
      </c>
      <c r="RZO1" s="26">
        <f t="shared" si="200"/>
        <v>12859</v>
      </c>
      <c r="RZP1" s="26">
        <f t="shared" si="200"/>
        <v>12860</v>
      </c>
      <c r="RZQ1" s="26">
        <f t="shared" si="200"/>
        <v>12861</v>
      </c>
      <c r="RZR1" s="26">
        <f t="shared" si="200"/>
        <v>12862</v>
      </c>
      <c r="RZS1" s="26">
        <f t="shared" si="200"/>
        <v>12863</v>
      </c>
      <c r="RZT1" s="26">
        <f t="shared" si="200"/>
        <v>12864</v>
      </c>
      <c r="RZU1" s="26">
        <f t="shared" si="200"/>
        <v>12865</v>
      </c>
      <c r="RZV1" s="26">
        <f t="shared" si="200"/>
        <v>12866</v>
      </c>
      <c r="RZW1" s="26">
        <f t="shared" ref="RZW1:SCH1" si="201">RZV1+1</f>
        <v>12867</v>
      </c>
      <c r="RZX1" s="26">
        <f t="shared" si="201"/>
        <v>12868</v>
      </c>
      <c r="RZY1" s="26">
        <f t="shared" si="201"/>
        <v>12869</v>
      </c>
      <c r="RZZ1" s="26">
        <f t="shared" si="201"/>
        <v>12870</v>
      </c>
      <c r="SAA1" s="26">
        <f t="shared" si="201"/>
        <v>12871</v>
      </c>
      <c r="SAB1" s="26">
        <f t="shared" si="201"/>
        <v>12872</v>
      </c>
      <c r="SAC1" s="26">
        <f t="shared" si="201"/>
        <v>12873</v>
      </c>
      <c r="SAD1" s="26">
        <f t="shared" si="201"/>
        <v>12874</v>
      </c>
      <c r="SAE1" s="26">
        <f t="shared" si="201"/>
        <v>12875</v>
      </c>
      <c r="SAF1" s="26">
        <f t="shared" si="201"/>
        <v>12876</v>
      </c>
      <c r="SAG1" s="26">
        <f t="shared" si="201"/>
        <v>12877</v>
      </c>
      <c r="SAH1" s="26">
        <f t="shared" si="201"/>
        <v>12878</v>
      </c>
      <c r="SAI1" s="26">
        <f t="shared" si="201"/>
        <v>12879</v>
      </c>
      <c r="SAJ1" s="26">
        <f t="shared" si="201"/>
        <v>12880</v>
      </c>
      <c r="SAK1" s="26">
        <f t="shared" si="201"/>
        <v>12881</v>
      </c>
      <c r="SAL1" s="26">
        <f t="shared" si="201"/>
        <v>12882</v>
      </c>
      <c r="SAM1" s="26">
        <f t="shared" si="201"/>
        <v>12883</v>
      </c>
      <c r="SAN1" s="26">
        <f t="shared" si="201"/>
        <v>12884</v>
      </c>
      <c r="SAO1" s="26">
        <f t="shared" si="201"/>
        <v>12885</v>
      </c>
      <c r="SAP1" s="26">
        <f t="shared" si="201"/>
        <v>12886</v>
      </c>
      <c r="SAQ1" s="26">
        <f t="shared" si="201"/>
        <v>12887</v>
      </c>
      <c r="SAR1" s="26">
        <f t="shared" si="201"/>
        <v>12888</v>
      </c>
      <c r="SAS1" s="26">
        <f t="shared" si="201"/>
        <v>12889</v>
      </c>
      <c r="SAT1" s="26">
        <f t="shared" si="201"/>
        <v>12890</v>
      </c>
      <c r="SAU1" s="26">
        <f t="shared" si="201"/>
        <v>12891</v>
      </c>
      <c r="SAV1" s="26">
        <f t="shared" si="201"/>
        <v>12892</v>
      </c>
      <c r="SAW1" s="26">
        <f t="shared" si="201"/>
        <v>12893</v>
      </c>
      <c r="SAX1" s="26">
        <f t="shared" si="201"/>
        <v>12894</v>
      </c>
      <c r="SAY1" s="26">
        <f t="shared" si="201"/>
        <v>12895</v>
      </c>
      <c r="SAZ1" s="26">
        <f t="shared" si="201"/>
        <v>12896</v>
      </c>
      <c r="SBA1" s="26">
        <f t="shared" si="201"/>
        <v>12897</v>
      </c>
      <c r="SBB1" s="26">
        <f t="shared" si="201"/>
        <v>12898</v>
      </c>
      <c r="SBC1" s="26">
        <f t="shared" si="201"/>
        <v>12899</v>
      </c>
      <c r="SBD1" s="26">
        <f t="shared" si="201"/>
        <v>12900</v>
      </c>
      <c r="SBE1" s="26">
        <f t="shared" si="201"/>
        <v>12901</v>
      </c>
      <c r="SBF1" s="26">
        <f t="shared" si="201"/>
        <v>12902</v>
      </c>
      <c r="SBG1" s="26">
        <f t="shared" si="201"/>
        <v>12903</v>
      </c>
      <c r="SBH1" s="26">
        <f t="shared" si="201"/>
        <v>12904</v>
      </c>
      <c r="SBI1" s="26">
        <f t="shared" si="201"/>
        <v>12905</v>
      </c>
      <c r="SBJ1" s="26">
        <f t="shared" si="201"/>
        <v>12906</v>
      </c>
      <c r="SBK1" s="26">
        <f t="shared" si="201"/>
        <v>12907</v>
      </c>
      <c r="SBL1" s="26">
        <f t="shared" si="201"/>
        <v>12908</v>
      </c>
      <c r="SBM1" s="26">
        <f t="shared" si="201"/>
        <v>12909</v>
      </c>
      <c r="SBN1" s="26">
        <f t="shared" si="201"/>
        <v>12910</v>
      </c>
      <c r="SBO1" s="26">
        <f t="shared" si="201"/>
        <v>12911</v>
      </c>
      <c r="SBP1" s="26">
        <f t="shared" si="201"/>
        <v>12912</v>
      </c>
      <c r="SBQ1" s="26">
        <f t="shared" si="201"/>
        <v>12913</v>
      </c>
      <c r="SBR1" s="26">
        <f t="shared" si="201"/>
        <v>12914</v>
      </c>
      <c r="SBS1" s="26">
        <f t="shared" si="201"/>
        <v>12915</v>
      </c>
      <c r="SBT1" s="26">
        <f t="shared" si="201"/>
        <v>12916</v>
      </c>
      <c r="SBU1" s="26">
        <f t="shared" si="201"/>
        <v>12917</v>
      </c>
      <c r="SBV1" s="26">
        <f t="shared" si="201"/>
        <v>12918</v>
      </c>
      <c r="SBW1" s="26">
        <f t="shared" si="201"/>
        <v>12919</v>
      </c>
      <c r="SBX1" s="26">
        <f t="shared" si="201"/>
        <v>12920</v>
      </c>
      <c r="SBY1" s="26">
        <f t="shared" si="201"/>
        <v>12921</v>
      </c>
      <c r="SBZ1" s="26">
        <f t="shared" si="201"/>
        <v>12922</v>
      </c>
      <c r="SCA1" s="26">
        <f t="shared" si="201"/>
        <v>12923</v>
      </c>
      <c r="SCB1" s="26">
        <f t="shared" si="201"/>
        <v>12924</v>
      </c>
      <c r="SCC1" s="26">
        <f t="shared" si="201"/>
        <v>12925</v>
      </c>
      <c r="SCD1" s="26">
        <f t="shared" si="201"/>
        <v>12926</v>
      </c>
      <c r="SCE1" s="26">
        <f t="shared" si="201"/>
        <v>12927</v>
      </c>
      <c r="SCF1" s="26">
        <f t="shared" si="201"/>
        <v>12928</v>
      </c>
      <c r="SCG1" s="26">
        <f t="shared" si="201"/>
        <v>12929</v>
      </c>
      <c r="SCH1" s="26">
        <f t="shared" si="201"/>
        <v>12930</v>
      </c>
      <c r="SCI1" s="26">
        <f t="shared" ref="SCI1:SET1" si="202">SCH1+1</f>
        <v>12931</v>
      </c>
      <c r="SCJ1" s="26">
        <f t="shared" si="202"/>
        <v>12932</v>
      </c>
      <c r="SCK1" s="26">
        <f t="shared" si="202"/>
        <v>12933</v>
      </c>
      <c r="SCL1" s="26">
        <f t="shared" si="202"/>
        <v>12934</v>
      </c>
      <c r="SCM1" s="26">
        <f t="shared" si="202"/>
        <v>12935</v>
      </c>
      <c r="SCN1" s="26">
        <f t="shared" si="202"/>
        <v>12936</v>
      </c>
      <c r="SCO1" s="26">
        <f t="shared" si="202"/>
        <v>12937</v>
      </c>
      <c r="SCP1" s="26">
        <f t="shared" si="202"/>
        <v>12938</v>
      </c>
      <c r="SCQ1" s="26">
        <f t="shared" si="202"/>
        <v>12939</v>
      </c>
      <c r="SCR1" s="26">
        <f t="shared" si="202"/>
        <v>12940</v>
      </c>
      <c r="SCS1" s="26">
        <f t="shared" si="202"/>
        <v>12941</v>
      </c>
      <c r="SCT1" s="26">
        <f t="shared" si="202"/>
        <v>12942</v>
      </c>
      <c r="SCU1" s="26">
        <f t="shared" si="202"/>
        <v>12943</v>
      </c>
      <c r="SCV1" s="26">
        <f t="shared" si="202"/>
        <v>12944</v>
      </c>
      <c r="SCW1" s="26">
        <f t="shared" si="202"/>
        <v>12945</v>
      </c>
      <c r="SCX1" s="26">
        <f t="shared" si="202"/>
        <v>12946</v>
      </c>
      <c r="SCY1" s="26">
        <f t="shared" si="202"/>
        <v>12947</v>
      </c>
      <c r="SCZ1" s="26">
        <f t="shared" si="202"/>
        <v>12948</v>
      </c>
      <c r="SDA1" s="26">
        <f t="shared" si="202"/>
        <v>12949</v>
      </c>
      <c r="SDB1" s="26">
        <f t="shared" si="202"/>
        <v>12950</v>
      </c>
      <c r="SDC1" s="26">
        <f t="shared" si="202"/>
        <v>12951</v>
      </c>
      <c r="SDD1" s="26">
        <f t="shared" si="202"/>
        <v>12952</v>
      </c>
      <c r="SDE1" s="26">
        <f t="shared" si="202"/>
        <v>12953</v>
      </c>
      <c r="SDF1" s="26">
        <f t="shared" si="202"/>
        <v>12954</v>
      </c>
      <c r="SDG1" s="26">
        <f t="shared" si="202"/>
        <v>12955</v>
      </c>
      <c r="SDH1" s="26">
        <f t="shared" si="202"/>
        <v>12956</v>
      </c>
      <c r="SDI1" s="26">
        <f t="shared" si="202"/>
        <v>12957</v>
      </c>
      <c r="SDJ1" s="26">
        <f t="shared" si="202"/>
        <v>12958</v>
      </c>
      <c r="SDK1" s="26">
        <f t="shared" si="202"/>
        <v>12959</v>
      </c>
      <c r="SDL1" s="26">
        <f t="shared" si="202"/>
        <v>12960</v>
      </c>
      <c r="SDM1" s="26">
        <f t="shared" si="202"/>
        <v>12961</v>
      </c>
      <c r="SDN1" s="26">
        <f t="shared" si="202"/>
        <v>12962</v>
      </c>
      <c r="SDO1" s="26">
        <f t="shared" si="202"/>
        <v>12963</v>
      </c>
      <c r="SDP1" s="26">
        <f t="shared" si="202"/>
        <v>12964</v>
      </c>
      <c r="SDQ1" s="26">
        <f t="shared" si="202"/>
        <v>12965</v>
      </c>
      <c r="SDR1" s="26">
        <f t="shared" si="202"/>
        <v>12966</v>
      </c>
      <c r="SDS1" s="26">
        <f t="shared" si="202"/>
        <v>12967</v>
      </c>
      <c r="SDT1" s="26">
        <f t="shared" si="202"/>
        <v>12968</v>
      </c>
      <c r="SDU1" s="26">
        <f t="shared" si="202"/>
        <v>12969</v>
      </c>
      <c r="SDV1" s="26">
        <f t="shared" si="202"/>
        <v>12970</v>
      </c>
      <c r="SDW1" s="26">
        <f t="shared" si="202"/>
        <v>12971</v>
      </c>
      <c r="SDX1" s="26">
        <f t="shared" si="202"/>
        <v>12972</v>
      </c>
      <c r="SDY1" s="26">
        <f t="shared" si="202"/>
        <v>12973</v>
      </c>
      <c r="SDZ1" s="26">
        <f t="shared" si="202"/>
        <v>12974</v>
      </c>
      <c r="SEA1" s="26">
        <f t="shared" si="202"/>
        <v>12975</v>
      </c>
      <c r="SEB1" s="26">
        <f t="shared" si="202"/>
        <v>12976</v>
      </c>
      <c r="SEC1" s="26">
        <f t="shared" si="202"/>
        <v>12977</v>
      </c>
      <c r="SED1" s="26">
        <f t="shared" si="202"/>
        <v>12978</v>
      </c>
      <c r="SEE1" s="26">
        <f t="shared" si="202"/>
        <v>12979</v>
      </c>
      <c r="SEF1" s="26">
        <f t="shared" si="202"/>
        <v>12980</v>
      </c>
      <c r="SEG1" s="26">
        <f t="shared" si="202"/>
        <v>12981</v>
      </c>
      <c r="SEH1" s="26">
        <f t="shared" si="202"/>
        <v>12982</v>
      </c>
      <c r="SEI1" s="26">
        <f t="shared" si="202"/>
        <v>12983</v>
      </c>
      <c r="SEJ1" s="26">
        <f t="shared" si="202"/>
        <v>12984</v>
      </c>
      <c r="SEK1" s="26">
        <f t="shared" si="202"/>
        <v>12985</v>
      </c>
      <c r="SEL1" s="26">
        <f t="shared" si="202"/>
        <v>12986</v>
      </c>
      <c r="SEM1" s="26">
        <f t="shared" si="202"/>
        <v>12987</v>
      </c>
      <c r="SEN1" s="26">
        <f t="shared" si="202"/>
        <v>12988</v>
      </c>
      <c r="SEO1" s="26">
        <f t="shared" si="202"/>
        <v>12989</v>
      </c>
      <c r="SEP1" s="26">
        <f t="shared" si="202"/>
        <v>12990</v>
      </c>
      <c r="SEQ1" s="26">
        <f t="shared" si="202"/>
        <v>12991</v>
      </c>
      <c r="SER1" s="26">
        <f t="shared" si="202"/>
        <v>12992</v>
      </c>
      <c r="SES1" s="26">
        <f t="shared" si="202"/>
        <v>12993</v>
      </c>
      <c r="SET1" s="26">
        <f t="shared" si="202"/>
        <v>12994</v>
      </c>
      <c r="SEU1" s="26">
        <f t="shared" ref="SEU1:SHF1" si="203">SET1+1</f>
        <v>12995</v>
      </c>
      <c r="SEV1" s="26">
        <f t="shared" si="203"/>
        <v>12996</v>
      </c>
      <c r="SEW1" s="26">
        <f t="shared" si="203"/>
        <v>12997</v>
      </c>
      <c r="SEX1" s="26">
        <f t="shared" si="203"/>
        <v>12998</v>
      </c>
      <c r="SEY1" s="26">
        <f t="shared" si="203"/>
        <v>12999</v>
      </c>
      <c r="SEZ1" s="26">
        <f t="shared" si="203"/>
        <v>13000</v>
      </c>
      <c r="SFA1" s="26">
        <f t="shared" si="203"/>
        <v>13001</v>
      </c>
      <c r="SFB1" s="26">
        <f t="shared" si="203"/>
        <v>13002</v>
      </c>
      <c r="SFC1" s="26">
        <f t="shared" si="203"/>
        <v>13003</v>
      </c>
      <c r="SFD1" s="26">
        <f t="shared" si="203"/>
        <v>13004</v>
      </c>
      <c r="SFE1" s="26">
        <f t="shared" si="203"/>
        <v>13005</v>
      </c>
      <c r="SFF1" s="26">
        <f t="shared" si="203"/>
        <v>13006</v>
      </c>
      <c r="SFG1" s="26">
        <f t="shared" si="203"/>
        <v>13007</v>
      </c>
      <c r="SFH1" s="26">
        <f t="shared" si="203"/>
        <v>13008</v>
      </c>
      <c r="SFI1" s="26">
        <f t="shared" si="203"/>
        <v>13009</v>
      </c>
      <c r="SFJ1" s="26">
        <f t="shared" si="203"/>
        <v>13010</v>
      </c>
      <c r="SFK1" s="26">
        <f t="shared" si="203"/>
        <v>13011</v>
      </c>
      <c r="SFL1" s="26">
        <f t="shared" si="203"/>
        <v>13012</v>
      </c>
      <c r="SFM1" s="26">
        <f t="shared" si="203"/>
        <v>13013</v>
      </c>
      <c r="SFN1" s="26">
        <f t="shared" si="203"/>
        <v>13014</v>
      </c>
      <c r="SFO1" s="26">
        <f t="shared" si="203"/>
        <v>13015</v>
      </c>
      <c r="SFP1" s="26">
        <f t="shared" si="203"/>
        <v>13016</v>
      </c>
      <c r="SFQ1" s="26">
        <f t="shared" si="203"/>
        <v>13017</v>
      </c>
      <c r="SFR1" s="26">
        <f t="shared" si="203"/>
        <v>13018</v>
      </c>
      <c r="SFS1" s="26">
        <f t="shared" si="203"/>
        <v>13019</v>
      </c>
      <c r="SFT1" s="26">
        <f t="shared" si="203"/>
        <v>13020</v>
      </c>
      <c r="SFU1" s="26">
        <f t="shared" si="203"/>
        <v>13021</v>
      </c>
      <c r="SFV1" s="26">
        <f t="shared" si="203"/>
        <v>13022</v>
      </c>
      <c r="SFW1" s="26">
        <f t="shared" si="203"/>
        <v>13023</v>
      </c>
      <c r="SFX1" s="26">
        <f t="shared" si="203"/>
        <v>13024</v>
      </c>
      <c r="SFY1" s="26">
        <f t="shared" si="203"/>
        <v>13025</v>
      </c>
      <c r="SFZ1" s="26">
        <f t="shared" si="203"/>
        <v>13026</v>
      </c>
      <c r="SGA1" s="26">
        <f t="shared" si="203"/>
        <v>13027</v>
      </c>
      <c r="SGB1" s="26">
        <f t="shared" si="203"/>
        <v>13028</v>
      </c>
      <c r="SGC1" s="26">
        <f t="shared" si="203"/>
        <v>13029</v>
      </c>
      <c r="SGD1" s="26">
        <f t="shared" si="203"/>
        <v>13030</v>
      </c>
      <c r="SGE1" s="26">
        <f t="shared" si="203"/>
        <v>13031</v>
      </c>
      <c r="SGF1" s="26">
        <f t="shared" si="203"/>
        <v>13032</v>
      </c>
      <c r="SGG1" s="26">
        <f t="shared" si="203"/>
        <v>13033</v>
      </c>
      <c r="SGH1" s="26">
        <f t="shared" si="203"/>
        <v>13034</v>
      </c>
      <c r="SGI1" s="26">
        <f t="shared" si="203"/>
        <v>13035</v>
      </c>
      <c r="SGJ1" s="26">
        <f t="shared" si="203"/>
        <v>13036</v>
      </c>
      <c r="SGK1" s="26">
        <f t="shared" si="203"/>
        <v>13037</v>
      </c>
      <c r="SGL1" s="26">
        <f t="shared" si="203"/>
        <v>13038</v>
      </c>
      <c r="SGM1" s="26">
        <f t="shared" si="203"/>
        <v>13039</v>
      </c>
      <c r="SGN1" s="26">
        <f t="shared" si="203"/>
        <v>13040</v>
      </c>
      <c r="SGO1" s="26">
        <f t="shared" si="203"/>
        <v>13041</v>
      </c>
      <c r="SGP1" s="26">
        <f t="shared" si="203"/>
        <v>13042</v>
      </c>
      <c r="SGQ1" s="26">
        <f t="shared" si="203"/>
        <v>13043</v>
      </c>
      <c r="SGR1" s="26">
        <f t="shared" si="203"/>
        <v>13044</v>
      </c>
      <c r="SGS1" s="26">
        <f t="shared" si="203"/>
        <v>13045</v>
      </c>
      <c r="SGT1" s="26">
        <f t="shared" si="203"/>
        <v>13046</v>
      </c>
      <c r="SGU1" s="26">
        <f t="shared" si="203"/>
        <v>13047</v>
      </c>
      <c r="SGV1" s="26">
        <f t="shared" si="203"/>
        <v>13048</v>
      </c>
      <c r="SGW1" s="26">
        <f t="shared" si="203"/>
        <v>13049</v>
      </c>
      <c r="SGX1" s="26">
        <f t="shared" si="203"/>
        <v>13050</v>
      </c>
      <c r="SGY1" s="26">
        <f t="shared" si="203"/>
        <v>13051</v>
      </c>
      <c r="SGZ1" s="26">
        <f t="shared" si="203"/>
        <v>13052</v>
      </c>
      <c r="SHA1" s="26">
        <f t="shared" si="203"/>
        <v>13053</v>
      </c>
      <c r="SHB1" s="26">
        <f t="shared" si="203"/>
        <v>13054</v>
      </c>
      <c r="SHC1" s="26">
        <f t="shared" si="203"/>
        <v>13055</v>
      </c>
      <c r="SHD1" s="26">
        <f t="shared" si="203"/>
        <v>13056</v>
      </c>
      <c r="SHE1" s="26">
        <f t="shared" si="203"/>
        <v>13057</v>
      </c>
      <c r="SHF1" s="26">
        <f t="shared" si="203"/>
        <v>13058</v>
      </c>
      <c r="SHG1" s="26">
        <f t="shared" ref="SHG1:SJR1" si="204">SHF1+1</f>
        <v>13059</v>
      </c>
      <c r="SHH1" s="26">
        <f t="shared" si="204"/>
        <v>13060</v>
      </c>
      <c r="SHI1" s="26">
        <f t="shared" si="204"/>
        <v>13061</v>
      </c>
      <c r="SHJ1" s="26">
        <f t="shared" si="204"/>
        <v>13062</v>
      </c>
      <c r="SHK1" s="26">
        <f t="shared" si="204"/>
        <v>13063</v>
      </c>
      <c r="SHL1" s="26">
        <f t="shared" si="204"/>
        <v>13064</v>
      </c>
      <c r="SHM1" s="26">
        <f t="shared" si="204"/>
        <v>13065</v>
      </c>
      <c r="SHN1" s="26">
        <f t="shared" si="204"/>
        <v>13066</v>
      </c>
      <c r="SHO1" s="26">
        <f t="shared" si="204"/>
        <v>13067</v>
      </c>
      <c r="SHP1" s="26">
        <f t="shared" si="204"/>
        <v>13068</v>
      </c>
      <c r="SHQ1" s="26">
        <f t="shared" si="204"/>
        <v>13069</v>
      </c>
      <c r="SHR1" s="26">
        <f t="shared" si="204"/>
        <v>13070</v>
      </c>
      <c r="SHS1" s="26">
        <f t="shared" si="204"/>
        <v>13071</v>
      </c>
      <c r="SHT1" s="26">
        <f t="shared" si="204"/>
        <v>13072</v>
      </c>
      <c r="SHU1" s="26">
        <f t="shared" si="204"/>
        <v>13073</v>
      </c>
      <c r="SHV1" s="26">
        <f t="shared" si="204"/>
        <v>13074</v>
      </c>
      <c r="SHW1" s="26">
        <f t="shared" si="204"/>
        <v>13075</v>
      </c>
      <c r="SHX1" s="26">
        <f t="shared" si="204"/>
        <v>13076</v>
      </c>
      <c r="SHY1" s="26">
        <f t="shared" si="204"/>
        <v>13077</v>
      </c>
      <c r="SHZ1" s="26">
        <f t="shared" si="204"/>
        <v>13078</v>
      </c>
      <c r="SIA1" s="26">
        <f t="shared" si="204"/>
        <v>13079</v>
      </c>
      <c r="SIB1" s="26">
        <f t="shared" si="204"/>
        <v>13080</v>
      </c>
      <c r="SIC1" s="26">
        <f t="shared" si="204"/>
        <v>13081</v>
      </c>
      <c r="SID1" s="26">
        <f t="shared" si="204"/>
        <v>13082</v>
      </c>
      <c r="SIE1" s="26">
        <f t="shared" si="204"/>
        <v>13083</v>
      </c>
      <c r="SIF1" s="26">
        <f t="shared" si="204"/>
        <v>13084</v>
      </c>
      <c r="SIG1" s="26">
        <f t="shared" si="204"/>
        <v>13085</v>
      </c>
      <c r="SIH1" s="26">
        <f t="shared" si="204"/>
        <v>13086</v>
      </c>
      <c r="SII1" s="26">
        <f t="shared" si="204"/>
        <v>13087</v>
      </c>
      <c r="SIJ1" s="26">
        <f t="shared" si="204"/>
        <v>13088</v>
      </c>
      <c r="SIK1" s="26">
        <f t="shared" si="204"/>
        <v>13089</v>
      </c>
      <c r="SIL1" s="26">
        <f t="shared" si="204"/>
        <v>13090</v>
      </c>
      <c r="SIM1" s="26">
        <f t="shared" si="204"/>
        <v>13091</v>
      </c>
      <c r="SIN1" s="26">
        <f t="shared" si="204"/>
        <v>13092</v>
      </c>
      <c r="SIO1" s="26">
        <f t="shared" si="204"/>
        <v>13093</v>
      </c>
      <c r="SIP1" s="26">
        <f t="shared" si="204"/>
        <v>13094</v>
      </c>
      <c r="SIQ1" s="26">
        <f t="shared" si="204"/>
        <v>13095</v>
      </c>
      <c r="SIR1" s="26">
        <f t="shared" si="204"/>
        <v>13096</v>
      </c>
      <c r="SIS1" s="26">
        <f t="shared" si="204"/>
        <v>13097</v>
      </c>
      <c r="SIT1" s="26">
        <f t="shared" si="204"/>
        <v>13098</v>
      </c>
      <c r="SIU1" s="26">
        <f t="shared" si="204"/>
        <v>13099</v>
      </c>
      <c r="SIV1" s="26">
        <f t="shared" si="204"/>
        <v>13100</v>
      </c>
      <c r="SIW1" s="26">
        <f t="shared" si="204"/>
        <v>13101</v>
      </c>
      <c r="SIX1" s="26">
        <f t="shared" si="204"/>
        <v>13102</v>
      </c>
      <c r="SIY1" s="26">
        <f t="shared" si="204"/>
        <v>13103</v>
      </c>
      <c r="SIZ1" s="26">
        <f t="shared" si="204"/>
        <v>13104</v>
      </c>
      <c r="SJA1" s="26">
        <f t="shared" si="204"/>
        <v>13105</v>
      </c>
      <c r="SJB1" s="26">
        <f t="shared" si="204"/>
        <v>13106</v>
      </c>
      <c r="SJC1" s="26">
        <f t="shared" si="204"/>
        <v>13107</v>
      </c>
      <c r="SJD1" s="26">
        <f t="shared" si="204"/>
        <v>13108</v>
      </c>
      <c r="SJE1" s="26">
        <f t="shared" si="204"/>
        <v>13109</v>
      </c>
      <c r="SJF1" s="26">
        <f t="shared" si="204"/>
        <v>13110</v>
      </c>
      <c r="SJG1" s="26">
        <f t="shared" si="204"/>
        <v>13111</v>
      </c>
      <c r="SJH1" s="26">
        <f t="shared" si="204"/>
        <v>13112</v>
      </c>
      <c r="SJI1" s="26">
        <f t="shared" si="204"/>
        <v>13113</v>
      </c>
      <c r="SJJ1" s="26">
        <f t="shared" si="204"/>
        <v>13114</v>
      </c>
      <c r="SJK1" s="26">
        <f t="shared" si="204"/>
        <v>13115</v>
      </c>
      <c r="SJL1" s="26">
        <f t="shared" si="204"/>
        <v>13116</v>
      </c>
      <c r="SJM1" s="26">
        <f t="shared" si="204"/>
        <v>13117</v>
      </c>
      <c r="SJN1" s="26">
        <f t="shared" si="204"/>
        <v>13118</v>
      </c>
      <c r="SJO1" s="26">
        <f t="shared" si="204"/>
        <v>13119</v>
      </c>
      <c r="SJP1" s="26">
        <f t="shared" si="204"/>
        <v>13120</v>
      </c>
      <c r="SJQ1" s="26">
        <f t="shared" si="204"/>
        <v>13121</v>
      </c>
      <c r="SJR1" s="26">
        <f t="shared" si="204"/>
        <v>13122</v>
      </c>
      <c r="SJS1" s="26">
        <f t="shared" ref="SJS1:SMD1" si="205">SJR1+1</f>
        <v>13123</v>
      </c>
      <c r="SJT1" s="26">
        <f t="shared" si="205"/>
        <v>13124</v>
      </c>
      <c r="SJU1" s="26">
        <f t="shared" si="205"/>
        <v>13125</v>
      </c>
      <c r="SJV1" s="26">
        <f t="shared" si="205"/>
        <v>13126</v>
      </c>
      <c r="SJW1" s="26">
        <f t="shared" si="205"/>
        <v>13127</v>
      </c>
      <c r="SJX1" s="26">
        <f t="shared" si="205"/>
        <v>13128</v>
      </c>
      <c r="SJY1" s="26">
        <f t="shared" si="205"/>
        <v>13129</v>
      </c>
      <c r="SJZ1" s="26">
        <f t="shared" si="205"/>
        <v>13130</v>
      </c>
      <c r="SKA1" s="26">
        <f t="shared" si="205"/>
        <v>13131</v>
      </c>
      <c r="SKB1" s="26">
        <f t="shared" si="205"/>
        <v>13132</v>
      </c>
      <c r="SKC1" s="26">
        <f t="shared" si="205"/>
        <v>13133</v>
      </c>
      <c r="SKD1" s="26">
        <f t="shared" si="205"/>
        <v>13134</v>
      </c>
      <c r="SKE1" s="26">
        <f t="shared" si="205"/>
        <v>13135</v>
      </c>
      <c r="SKF1" s="26">
        <f t="shared" si="205"/>
        <v>13136</v>
      </c>
      <c r="SKG1" s="26">
        <f t="shared" si="205"/>
        <v>13137</v>
      </c>
      <c r="SKH1" s="26">
        <f t="shared" si="205"/>
        <v>13138</v>
      </c>
      <c r="SKI1" s="26">
        <f t="shared" si="205"/>
        <v>13139</v>
      </c>
      <c r="SKJ1" s="26">
        <f t="shared" si="205"/>
        <v>13140</v>
      </c>
      <c r="SKK1" s="26">
        <f t="shared" si="205"/>
        <v>13141</v>
      </c>
      <c r="SKL1" s="26">
        <f t="shared" si="205"/>
        <v>13142</v>
      </c>
      <c r="SKM1" s="26">
        <f t="shared" si="205"/>
        <v>13143</v>
      </c>
      <c r="SKN1" s="26">
        <f t="shared" si="205"/>
        <v>13144</v>
      </c>
      <c r="SKO1" s="26">
        <f t="shared" si="205"/>
        <v>13145</v>
      </c>
      <c r="SKP1" s="26">
        <f t="shared" si="205"/>
        <v>13146</v>
      </c>
      <c r="SKQ1" s="26">
        <f t="shared" si="205"/>
        <v>13147</v>
      </c>
      <c r="SKR1" s="26">
        <f t="shared" si="205"/>
        <v>13148</v>
      </c>
      <c r="SKS1" s="26">
        <f t="shared" si="205"/>
        <v>13149</v>
      </c>
      <c r="SKT1" s="26">
        <f t="shared" si="205"/>
        <v>13150</v>
      </c>
      <c r="SKU1" s="26">
        <f t="shared" si="205"/>
        <v>13151</v>
      </c>
      <c r="SKV1" s="26">
        <f t="shared" si="205"/>
        <v>13152</v>
      </c>
      <c r="SKW1" s="26">
        <f t="shared" si="205"/>
        <v>13153</v>
      </c>
      <c r="SKX1" s="26">
        <f t="shared" si="205"/>
        <v>13154</v>
      </c>
      <c r="SKY1" s="26">
        <f t="shared" si="205"/>
        <v>13155</v>
      </c>
      <c r="SKZ1" s="26">
        <f t="shared" si="205"/>
        <v>13156</v>
      </c>
      <c r="SLA1" s="26">
        <f t="shared" si="205"/>
        <v>13157</v>
      </c>
      <c r="SLB1" s="26">
        <f t="shared" si="205"/>
        <v>13158</v>
      </c>
      <c r="SLC1" s="26">
        <f t="shared" si="205"/>
        <v>13159</v>
      </c>
      <c r="SLD1" s="26">
        <f t="shared" si="205"/>
        <v>13160</v>
      </c>
      <c r="SLE1" s="26">
        <f t="shared" si="205"/>
        <v>13161</v>
      </c>
      <c r="SLF1" s="26">
        <f t="shared" si="205"/>
        <v>13162</v>
      </c>
      <c r="SLG1" s="26">
        <f t="shared" si="205"/>
        <v>13163</v>
      </c>
      <c r="SLH1" s="26">
        <f t="shared" si="205"/>
        <v>13164</v>
      </c>
      <c r="SLI1" s="26">
        <f t="shared" si="205"/>
        <v>13165</v>
      </c>
      <c r="SLJ1" s="26">
        <f t="shared" si="205"/>
        <v>13166</v>
      </c>
      <c r="SLK1" s="26">
        <f t="shared" si="205"/>
        <v>13167</v>
      </c>
      <c r="SLL1" s="26">
        <f t="shared" si="205"/>
        <v>13168</v>
      </c>
      <c r="SLM1" s="26">
        <f t="shared" si="205"/>
        <v>13169</v>
      </c>
      <c r="SLN1" s="26">
        <f t="shared" si="205"/>
        <v>13170</v>
      </c>
      <c r="SLO1" s="26">
        <f t="shared" si="205"/>
        <v>13171</v>
      </c>
      <c r="SLP1" s="26">
        <f t="shared" si="205"/>
        <v>13172</v>
      </c>
      <c r="SLQ1" s="26">
        <f t="shared" si="205"/>
        <v>13173</v>
      </c>
      <c r="SLR1" s="26">
        <f t="shared" si="205"/>
        <v>13174</v>
      </c>
      <c r="SLS1" s="26">
        <f t="shared" si="205"/>
        <v>13175</v>
      </c>
      <c r="SLT1" s="26">
        <f t="shared" si="205"/>
        <v>13176</v>
      </c>
      <c r="SLU1" s="26">
        <f t="shared" si="205"/>
        <v>13177</v>
      </c>
      <c r="SLV1" s="26">
        <f t="shared" si="205"/>
        <v>13178</v>
      </c>
      <c r="SLW1" s="26">
        <f t="shared" si="205"/>
        <v>13179</v>
      </c>
      <c r="SLX1" s="26">
        <f t="shared" si="205"/>
        <v>13180</v>
      </c>
      <c r="SLY1" s="26">
        <f t="shared" si="205"/>
        <v>13181</v>
      </c>
      <c r="SLZ1" s="26">
        <f t="shared" si="205"/>
        <v>13182</v>
      </c>
      <c r="SMA1" s="26">
        <f t="shared" si="205"/>
        <v>13183</v>
      </c>
      <c r="SMB1" s="26">
        <f t="shared" si="205"/>
        <v>13184</v>
      </c>
      <c r="SMC1" s="26">
        <f t="shared" si="205"/>
        <v>13185</v>
      </c>
      <c r="SMD1" s="26">
        <f t="shared" si="205"/>
        <v>13186</v>
      </c>
      <c r="SME1" s="26">
        <f t="shared" ref="SME1:SOP1" si="206">SMD1+1</f>
        <v>13187</v>
      </c>
      <c r="SMF1" s="26">
        <f t="shared" si="206"/>
        <v>13188</v>
      </c>
      <c r="SMG1" s="26">
        <f t="shared" si="206"/>
        <v>13189</v>
      </c>
      <c r="SMH1" s="26">
        <f t="shared" si="206"/>
        <v>13190</v>
      </c>
      <c r="SMI1" s="26">
        <f t="shared" si="206"/>
        <v>13191</v>
      </c>
      <c r="SMJ1" s="26">
        <f t="shared" si="206"/>
        <v>13192</v>
      </c>
      <c r="SMK1" s="26">
        <f t="shared" si="206"/>
        <v>13193</v>
      </c>
      <c r="SML1" s="26">
        <f t="shared" si="206"/>
        <v>13194</v>
      </c>
      <c r="SMM1" s="26">
        <f t="shared" si="206"/>
        <v>13195</v>
      </c>
      <c r="SMN1" s="26">
        <f t="shared" si="206"/>
        <v>13196</v>
      </c>
      <c r="SMO1" s="26">
        <f t="shared" si="206"/>
        <v>13197</v>
      </c>
      <c r="SMP1" s="26">
        <f t="shared" si="206"/>
        <v>13198</v>
      </c>
      <c r="SMQ1" s="26">
        <f t="shared" si="206"/>
        <v>13199</v>
      </c>
      <c r="SMR1" s="26">
        <f t="shared" si="206"/>
        <v>13200</v>
      </c>
      <c r="SMS1" s="26">
        <f t="shared" si="206"/>
        <v>13201</v>
      </c>
      <c r="SMT1" s="26">
        <f t="shared" si="206"/>
        <v>13202</v>
      </c>
      <c r="SMU1" s="26">
        <f t="shared" si="206"/>
        <v>13203</v>
      </c>
      <c r="SMV1" s="26">
        <f t="shared" si="206"/>
        <v>13204</v>
      </c>
      <c r="SMW1" s="26">
        <f t="shared" si="206"/>
        <v>13205</v>
      </c>
      <c r="SMX1" s="26">
        <f t="shared" si="206"/>
        <v>13206</v>
      </c>
      <c r="SMY1" s="26">
        <f t="shared" si="206"/>
        <v>13207</v>
      </c>
      <c r="SMZ1" s="26">
        <f t="shared" si="206"/>
        <v>13208</v>
      </c>
      <c r="SNA1" s="26">
        <f t="shared" si="206"/>
        <v>13209</v>
      </c>
      <c r="SNB1" s="26">
        <f t="shared" si="206"/>
        <v>13210</v>
      </c>
      <c r="SNC1" s="26">
        <f t="shared" si="206"/>
        <v>13211</v>
      </c>
      <c r="SND1" s="26">
        <f t="shared" si="206"/>
        <v>13212</v>
      </c>
      <c r="SNE1" s="26">
        <f t="shared" si="206"/>
        <v>13213</v>
      </c>
      <c r="SNF1" s="26">
        <f t="shared" si="206"/>
        <v>13214</v>
      </c>
      <c r="SNG1" s="26">
        <f t="shared" si="206"/>
        <v>13215</v>
      </c>
      <c r="SNH1" s="26">
        <f t="shared" si="206"/>
        <v>13216</v>
      </c>
      <c r="SNI1" s="26">
        <f t="shared" si="206"/>
        <v>13217</v>
      </c>
      <c r="SNJ1" s="26">
        <f t="shared" si="206"/>
        <v>13218</v>
      </c>
      <c r="SNK1" s="26">
        <f t="shared" si="206"/>
        <v>13219</v>
      </c>
      <c r="SNL1" s="26">
        <f t="shared" si="206"/>
        <v>13220</v>
      </c>
      <c r="SNM1" s="26">
        <f t="shared" si="206"/>
        <v>13221</v>
      </c>
      <c r="SNN1" s="26">
        <f t="shared" si="206"/>
        <v>13222</v>
      </c>
      <c r="SNO1" s="26">
        <f t="shared" si="206"/>
        <v>13223</v>
      </c>
      <c r="SNP1" s="26">
        <f t="shared" si="206"/>
        <v>13224</v>
      </c>
      <c r="SNQ1" s="26">
        <f t="shared" si="206"/>
        <v>13225</v>
      </c>
      <c r="SNR1" s="26">
        <f t="shared" si="206"/>
        <v>13226</v>
      </c>
      <c r="SNS1" s="26">
        <f t="shared" si="206"/>
        <v>13227</v>
      </c>
      <c r="SNT1" s="26">
        <f t="shared" si="206"/>
        <v>13228</v>
      </c>
      <c r="SNU1" s="26">
        <f t="shared" si="206"/>
        <v>13229</v>
      </c>
      <c r="SNV1" s="26">
        <f t="shared" si="206"/>
        <v>13230</v>
      </c>
      <c r="SNW1" s="26">
        <f t="shared" si="206"/>
        <v>13231</v>
      </c>
      <c r="SNX1" s="26">
        <f t="shared" si="206"/>
        <v>13232</v>
      </c>
      <c r="SNY1" s="26">
        <f t="shared" si="206"/>
        <v>13233</v>
      </c>
      <c r="SNZ1" s="26">
        <f t="shared" si="206"/>
        <v>13234</v>
      </c>
      <c r="SOA1" s="26">
        <f t="shared" si="206"/>
        <v>13235</v>
      </c>
      <c r="SOB1" s="26">
        <f t="shared" si="206"/>
        <v>13236</v>
      </c>
      <c r="SOC1" s="26">
        <f t="shared" si="206"/>
        <v>13237</v>
      </c>
      <c r="SOD1" s="26">
        <f t="shared" si="206"/>
        <v>13238</v>
      </c>
      <c r="SOE1" s="26">
        <f t="shared" si="206"/>
        <v>13239</v>
      </c>
      <c r="SOF1" s="26">
        <f t="shared" si="206"/>
        <v>13240</v>
      </c>
      <c r="SOG1" s="26">
        <f t="shared" si="206"/>
        <v>13241</v>
      </c>
      <c r="SOH1" s="26">
        <f t="shared" si="206"/>
        <v>13242</v>
      </c>
      <c r="SOI1" s="26">
        <f t="shared" si="206"/>
        <v>13243</v>
      </c>
      <c r="SOJ1" s="26">
        <f t="shared" si="206"/>
        <v>13244</v>
      </c>
      <c r="SOK1" s="26">
        <f t="shared" si="206"/>
        <v>13245</v>
      </c>
      <c r="SOL1" s="26">
        <f t="shared" si="206"/>
        <v>13246</v>
      </c>
      <c r="SOM1" s="26">
        <f t="shared" si="206"/>
        <v>13247</v>
      </c>
      <c r="SON1" s="26">
        <f t="shared" si="206"/>
        <v>13248</v>
      </c>
      <c r="SOO1" s="26">
        <f t="shared" si="206"/>
        <v>13249</v>
      </c>
      <c r="SOP1" s="26">
        <f t="shared" si="206"/>
        <v>13250</v>
      </c>
      <c r="SOQ1" s="26">
        <f t="shared" ref="SOQ1:SRB1" si="207">SOP1+1</f>
        <v>13251</v>
      </c>
      <c r="SOR1" s="26">
        <f t="shared" si="207"/>
        <v>13252</v>
      </c>
      <c r="SOS1" s="26">
        <f t="shared" si="207"/>
        <v>13253</v>
      </c>
      <c r="SOT1" s="26">
        <f t="shared" si="207"/>
        <v>13254</v>
      </c>
      <c r="SOU1" s="26">
        <f t="shared" si="207"/>
        <v>13255</v>
      </c>
      <c r="SOV1" s="26">
        <f t="shared" si="207"/>
        <v>13256</v>
      </c>
      <c r="SOW1" s="26">
        <f t="shared" si="207"/>
        <v>13257</v>
      </c>
      <c r="SOX1" s="26">
        <f t="shared" si="207"/>
        <v>13258</v>
      </c>
      <c r="SOY1" s="26">
        <f t="shared" si="207"/>
        <v>13259</v>
      </c>
      <c r="SOZ1" s="26">
        <f t="shared" si="207"/>
        <v>13260</v>
      </c>
      <c r="SPA1" s="26">
        <f t="shared" si="207"/>
        <v>13261</v>
      </c>
      <c r="SPB1" s="26">
        <f t="shared" si="207"/>
        <v>13262</v>
      </c>
      <c r="SPC1" s="26">
        <f t="shared" si="207"/>
        <v>13263</v>
      </c>
      <c r="SPD1" s="26">
        <f t="shared" si="207"/>
        <v>13264</v>
      </c>
      <c r="SPE1" s="26">
        <f t="shared" si="207"/>
        <v>13265</v>
      </c>
      <c r="SPF1" s="26">
        <f t="shared" si="207"/>
        <v>13266</v>
      </c>
      <c r="SPG1" s="26">
        <f t="shared" si="207"/>
        <v>13267</v>
      </c>
      <c r="SPH1" s="26">
        <f t="shared" si="207"/>
        <v>13268</v>
      </c>
      <c r="SPI1" s="26">
        <f t="shared" si="207"/>
        <v>13269</v>
      </c>
      <c r="SPJ1" s="26">
        <f t="shared" si="207"/>
        <v>13270</v>
      </c>
      <c r="SPK1" s="26">
        <f t="shared" si="207"/>
        <v>13271</v>
      </c>
      <c r="SPL1" s="26">
        <f t="shared" si="207"/>
        <v>13272</v>
      </c>
      <c r="SPM1" s="26">
        <f t="shared" si="207"/>
        <v>13273</v>
      </c>
      <c r="SPN1" s="26">
        <f t="shared" si="207"/>
        <v>13274</v>
      </c>
      <c r="SPO1" s="26">
        <f t="shared" si="207"/>
        <v>13275</v>
      </c>
      <c r="SPP1" s="26">
        <f t="shared" si="207"/>
        <v>13276</v>
      </c>
      <c r="SPQ1" s="26">
        <f t="shared" si="207"/>
        <v>13277</v>
      </c>
      <c r="SPR1" s="26">
        <f t="shared" si="207"/>
        <v>13278</v>
      </c>
      <c r="SPS1" s="26">
        <f t="shared" si="207"/>
        <v>13279</v>
      </c>
      <c r="SPT1" s="26">
        <f t="shared" si="207"/>
        <v>13280</v>
      </c>
      <c r="SPU1" s="26">
        <f t="shared" si="207"/>
        <v>13281</v>
      </c>
      <c r="SPV1" s="26">
        <f t="shared" si="207"/>
        <v>13282</v>
      </c>
      <c r="SPW1" s="26">
        <f t="shared" si="207"/>
        <v>13283</v>
      </c>
      <c r="SPX1" s="26">
        <f t="shared" si="207"/>
        <v>13284</v>
      </c>
      <c r="SPY1" s="26">
        <f t="shared" si="207"/>
        <v>13285</v>
      </c>
      <c r="SPZ1" s="26">
        <f t="shared" si="207"/>
        <v>13286</v>
      </c>
      <c r="SQA1" s="26">
        <f t="shared" si="207"/>
        <v>13287</v>
      </c>
      <c r="SQB1" s="26">
        <f t="shared" si="207"/>
        <v>13288</v>
      </c>
      <c r="SQC1" s="26">
        <f t="shared" si="207"/>
        <v>13289</v>
      </c>
      <c r="SQD1" s="26">
        <f t="shared" si="207"/>
        <v>13290</v>
      </c>
      <c r="SQE1" s="26">
        <f t="shared" si="207"/>
        <v>13291</v>
      </c>
      <c r="SQF1" s="26">
        <f t="shared" si="207"/>
        <v>13292</v>
      </c>
      <c r="SQG1" s="26">
        <f t="shared" si="207"/>
        <v>13293</v>
      </c>
      <c r="SQH1" s="26">
        <f t="shared" si="207"/>
        <v>13294</v>
      </c>
      <c r="SQI1" s="26">
        <f t="shared" si="207"/>
        <v>13295</v>
      </c>
      <c r="SQJ1" s="26">
        <f t="shared" si="207"/>
        <v>13296</v>
      </c>
      <c r="SQK1" s="26">
        <f t="shared" si="207"/>
        <v>13297</v>
      </c>
      <c r="SQL1" s="26">
        <f t="shared" si="207"/>
        <v>13298</v>
      </c>
      <c r="SQM1" s="26">
        <f t="shared" si="207"/>
        <v>13299</v>
      </c>
      <c r="SQN1" s="26">
        <f t="shared" si="207"/>
        <v>13300</v>
      </c>
      <c r="SQO1" s="26">
        <f t="shared" si="207"/>
        <v>13301</v>
      </c>
      <c r="SQP1" s="26">
        <f t="shared" si="207"/>
        <v>13302</v>
      </c>
      <c r="SQQ1" s="26">
        <f t="shared" si="207"/>
        <v>13303</v>
      </c>
      <c r="SQR1" s="26">
        <f t="shared" si="207"/>
        <v>13304</v>
      </c>
      <c r="SQS1" s="26">
        <f t="shared" si="207"/>
        <v>13305</v>
      </c>
      <c r="SQT1" s="26">
        <f t="shared" si="207"/>
        <v>13306</v>
      </c>
      <c r="SQU1" s="26">
        <f t="shared" si="207"/>
        <v>13307</v>
      </c>
      <c r="SQV1" s="26">
        <f t="shared" si="207"/>
        <v>13308</v>
      </c>
      <c r="SQW1" s="26">
        <f t="shared" si="207"/>
        <v>13309</v>
      </c>
      <c r="SQX1" s="26">
        <f t="shared" si="207"/>
        <v>13310</v>
      </c>
      <c r="SQY1" s="26">
        <f t="shared" si="207"/>
        <v>13311</v>
      </c>
      <c r="SQZ1" s="26">
        <f t="shared" si="207"/>
        <v>13312</v>
      </c>
      <c r="SRA1" s="26">
        <f t="shared" si="207"/>
        <v>13313</v>
      </c>
      <c r="SRB1" s="26">
        <f t="shared" si="207"/>
        <v>13314</v>
      </c>
      <c r="SRC1" s="26">
        <f t="shared" ref="SRC1:STN1" si="208">SRB1+1</f>
        <v>13315</v>
      </c>
      <c r="SRD1" s="26">
        <f t="shared" si="208"/>
        <v>13316</v>
      </c>
      <c r="SRE1" s="26">
        <f t="shared" si="208"/>
        <v>13317</v>
      </c>
      <c r="SRF1" s="26">
        <f t="shared" si="208"/>
        <v>13318</v>
      </c>
      <c r="SRG1" s="26">
        <f t="shared" si="208"/>
        <v>13319</v>
      </c>
      <c r="SRH1" s="26">
        <f t="shared" si="208"/>
        <v>13320</v>
      </c>
      <c r="SRI1" s="26">
        <f t="shared" si="208"/>
        <v>13321</v>
      </c>
      <c r="SRJ1" s="26">
        <f t="shared" si="208"/>
        <v>13322</v>
      </c>
      <c r="SRK1" s="26">
        <f t="shared" si="208"/>
        <v>13323</v>
      </c>
      <c r="SRL1" s="26">
        <f t="shared" si="208"/>
        <v>13324</v>
      </c>
      <c r="SRM1" s="26">
        <f t="shared" si="208"/>
        <v>13325</v>
      </c>
      <c r="SRN1" s="26">
        <f t="shared" si="208"/>
        <v>13326</v>
      </c>
      <c r="SRO1" s="26">
        <f t="shared" si="208"/>
        <v>13327</v>
      </c>
      <c r="SRP1" s="26">
        <f t="shared" si="208"/>
        <v>13328</v>
      </c>
      <c r="SRQ1" s="26">
        <f t="shared" si="208"/>
        <v>13329</v>
      </c>
      <c r="SRR1" s="26">
        <f t="shared" si="208"/>
        <v>13330</v>
      </c>
      <c r="SRS1" s="26">
        <f t="shared" si="208"/>
        <v>13331</v>
      </c>
      <c r="SRT1" s="26">
        <f t="shared" si="208"/>
        <v>13332</v>
      </c>
      <c r="SRU1" s="26">
        <f t="shared" si="208"/>
        <v>13333</v>
      </c>
      <c r="SRV1" s="26">
        <f t="shared" si="208"/>
        <v>13334</v>
      </c>
      <c r="SRW1" s="26">
        <f t="shared" si="208"/>
        <v>13335</v>
      </c>
      <c r="SRX1" s="26">
        <f t="shared" si="208"/>
        <v>13336</v>
      </c>
      <c r="SRY1" s="26">
        <f t="shared" si="208"/>
        <v>13337</v>
      </c>
      <c r="SRZ1" s="26">
        <f t="shared" si="208"/>
        <v>13338</v>
      </c>
      <c r="SSA1" s="26">
        <f t="shared" si="208"/>
        <v>13339</v>
      </c>
      <c r="SSB1" s="26">
        <f t="shared" si="208"/>
        <v>13340</v>
      </c>
      <c r="SSC1" s="26">
        <f t="shared" si="208"/>
        <v>13341</v>
      </c>
      <c r="SSD1" s="26">
        <f t="shared" si="208"/>
        <v>13342</v>
      </c>
      <c r="SSE1" s="26">
        <f t="shared" si="208"/>
        <v>13343</v>
      </c>
      <c r="SSF1" s="26">
        <f t="shared" si="208"/>
        <v>13344</v>
      </c>
      <c r="SSG1" s="26">
        <f t="shared" si="208"/>
        <v>13345</v>
      </c>
      <c r="SSH1" s="26">
        <f t="shared" si="208"/>
        <v>13346</v>
      </c>
      <c r="SSI1" s="26">
        <f t="shared" si="208"/>
        <v>13347</v>
      </c>
      <c r="SSJ1" s="26">
        <f t="shared" si="208"/>
        <v>13348</v>
      </c>
      <c r="SSK1" s="26">
        <f t="shared" si="208"/>
        <v>13349</v>
      </c>
      <c r="SSL1" s="26">
        <f t="shared" si="208"/>
        <v>13350</v>
      </c>
      <c r="SSM1" s="26">
        <f t="shared" si="208"/>
        <v>13351</v>
      </c>
      <c r="SSN1" s="26">
        <f t="shared" si="208"/>
        <v>13352</v>
      </c>
      <c r="SSO1" s="26">
        <f t="shared" si="208"/>
        <v>13353</v>
      </c>
      <c r="SSP1" s="26">
        <f t="shared" si="208"/>
        <v>13354</v>
      </c>
      <c r="SSQ1" s="26">
        <f t="shared" si="208"/>
        <v>13355</v>
      </c>
      <c r="SSR1" s="26">
        <f t="shared" si="208"/>
        <v>13356</v>
      </c>
      <c r="SSS1" s="26">
        <f t="shared" si="208"/>
        <v>13357</v>
      </c>
      <c r="SST1" s="26">
        <f t="shared" si="208"/>
        <v>13358</v>
      </c>
      <c r="SSU1" s="26">
        <f t="shared" si="208"/>
        <v>13359</v>
      </c>
      <c r="SSV1" s="26">
        <f t="shared" si="208"/>
        <v>13360</v>
      </c>
      <c r="SSW1" s="26">
        <f t="shared" si="208"/>
        <v>13361</v>
      </c>
      <c r="SSX1" s="26">
        <f t="shared" si="208"/>
        <v>13362</v>
      </c>
      <c r="SSY1" s="26">
        <f t="shared" si="208"/>
        <v>13363</v>
      </c>
      <c r="SSZ1" s="26">
        <f t="shared" si="208"/>
        <v>13364</v>
      </c>
      <c r="STA1" s="26">
        <f t="shared" si="208"/>
        <v>13365</v>
      </c>
      <c r="STB1" s="26">
        <f t="shared" si="208"/>
        <v>13366</v>
      </c>
      <c r="STC1" s="26">
        <f t="shared" si="208"/>
        <v>13367</v>
      </c>
      <c r="STD1" s="26">
        <f t="shared" si="208"/>
        <v>13368</v>
      </c>
      <c r="STE1" s="26">
        <f t="shared" si="208"/>
        <v>13369</v>
      </c>
      <c r="STF1" s="26">
        <f t="shared" si="208"/>
        <v>13370</v>
      </c>
      <c r="STG1" s="26">
        <f t="shared" si="208"/>
        <v>13371</v>
      </c>
      <c r="STH1" s="26">
        <f t="shared" si="208"/>
        <v>13372</v>
      </c>
      <c r="STI1" s="26">
        <f t="shared" si="208"/>
        <v>13373</v>
      </c>
      <c r="STJ1" s="26">
        <f t="shared" si="208"/>
        <v>13374</v>
      </c>
      <c r="STK1" s="26">
        <f t="shared" si="208"/>
        <v>13375</v>
      </c>
      <c r="STL1" s="26">
        <f t="shared" si="208"/>
        <v>13376</v>
      </c>
      <c r="STM1" s="26">
        <f t="shared" si="208"/>
        <v>13377</v>
      </c>
      <c r="STN1" s="26">
        <f t="shared" si="208"/>
        <v>13378</v>
      </c>
      <c r="STO1" s="26">
        <f t="shared" ref="STO1:SVZ1" si="209">STN1+1</f>
        <v>13379</v>
      </c>
      <c r="STP1" s="26">
        <f t="shared" si="209"/>
        <v>13380</v>
      </c>
      <c r="STQ1" s="26">
        <f t="shared" si="209"/>
        <v>13381</v>
      </c>
      <c r="STR1" s="26">
        <f t="shared" si="209"/>
        <v>13382</v>
      </c>
      <c r="STS1" s="26">
        <f t="shared" si="209"/>
        <v>13383</v>
      </c>
      <c r="STT1" s="26">
        <f t="shared" si="209"/>
        <v>13384</v>
      </c>
      <c r="STU1" s="26">
        <f t="shared" si="209"/>
        <v>13385</v>
      </c>
      <c r="STV1" s="26">
        <f t="shared" si="209"/>
        <v>13386</v>
      </c>
      <c r="STW1" s="26">
        <f t="shared" si="209"/>
        <v>13387</v>
      </c>
      <c r="STX1" s="26">
        <f t="shared" si="209"/>
        <v>13388</v>
      </c>
      <c r="STY1" s="26">
        <f t="shared" si="209"/>
        <v>13389</v>
      </c>
      <c r="STZ1" s="26">
        <f t="shared" si="209"/>
        <v>13390</v>
      </c>
      <c r="SUA1" s="26">
        <f t="shared" si="209"/>
        <v>13391</v>
      </c>
      <c r="SUB1" s="26">
        <f t="shared" si="209"/>
        <v>13392</v>
      </c>
      <c r="SUC1" s="26">
        <f t="shared" si="209"/>
        <v>13393</v>
      </c>
      <c r="SUD1" s="26">
        <f t="shared" si="209"/>
        <v>13394</v>
      </c>
      <c r="SUE1" s="26">
        <f t="shared" si="209"/>
        <v>13395</v>
      </c>
      <c r="SUF1" s="26">
        <f t="shared" si="209"/>
        <v>13396</v>
      </c>
      <c r="SUG1" s="26">
        <f t="shared" si="209"/>
        <v>13397</v>
      </c>
      <c r="SUH1" s="26">
        <f t="shared" si="209"/>
        <v>13398</v>
      </c>
      <c r="SUI1" s="26">
        <f t="shared" si="209"/>
        <v>13399</v>
      </c>
      <c r="SUJ1" s="26">
        <f t="shared" si="209"/>
        <v>13400</v>
      </c>
      <c r="SUK1" s="26">
        <f t="shared" si="209"/>
        <v>13401</v>
      </c>
      <c r="SUL1" s="26">
        <f t="shared" si="209"/>
        <v>13402</v>
      </c>
      <c r="SUM1" s="26">
        <f t="shared" si="209"/>
        <v>13403</v>
      </c>
      <c r="SUN1" s="26">
        <f t="shared" si="209"/>
        <v>13404</v>
      </c>
      <c r="SUO1" s="26">
        <f t="shared" si="209"/>
        <v>13405</v>
      </c>
      <c r="SUP1" s="26">
        <f t="shared" si="209"/>
        <v>13406</v>
      </c>
      <c r="SUQ1" s="26">
        <f t="shared" si="209"/>
        <v>13407</v>
      </c>
      <c r="SUR1" s="26">
        <f t="shared" si="209"/>
        <v>13408</v>
      </c>
      <c r="SUS1" s="26">
        <f t="shared" si="209"/>
        <v>13409</v>
      </c>
      <c r="SUT1" s="26">
        <f t="shared" si="209"/>
        <v>13410</v>
      </c>
      <c r="SUU1" s="26">
        <f t="shared" si="209"/>
        <v>13411</v>
      </c>
      <c r="SUV1" s="26">
        <f t="shared" si="209"/>
        <v>13412</v>
      </c>
      <c r="SUW1" s="26">
        <f t="shared" si="209"/>
        <v>13413</v>
      </c>
      <c r="SUX1" s="26">
        <f t="shared" si="209"/>
        <v>13414</v>
      </c>
      <c r="SUY1" s="26">
        <f t="shared" si="209"/>
        <v>13415</v>
      </c>
      <c r="SUZ1" s="26">
        <f t="shared" si="209"/>
        <v>13416</v>
      </c>
      <c r="SVA1" s="26">
        <f t="shared" si="209"/>
        <v>13417</v>
      </c>
      <c r="SVB1" s="26">
        <f t="shared" si="209"/>
        <v>13418</v>
      </c>
      <c r="SVC1" s="26">
        <f t="shared" si="209"/>
        <v>13419</v>
      </c>
      <c r="SVD1" s="26">
        <f t="shared" si="209"/>
        <v>13420</v>
      </c>
      <c r="SVE1" s="26">
        <f t="shared" si="209"/>
        <v>13421</v>
      </c>
      <c r="SVF1" s="26">
        <f t="shared" si="209"/>
        <v>13422</v>
      </c>
      <c r="SVG1" s="26">
        <f t="shared" si="209"/>
        <v>13423</v>
      </c>
      <c r="SVH1" s="26">
        <f t="shared" si="209"/>
        <v>13424</v>
      </c>
      <c r="SVI1" s="26">
        <f t="shared" si="209"/>
        <v>13425</v>
      </c>
      <c r="SVJ1" s="26">
        <f t="shared" si="209"/>
        <v>13426</v>
      </c>
      <c r="SVK1" s="26">
        <f t="shared" si="209"/>
        <v>13427</v>
      </c>
      <c r="SVL1" s="26">
        <f t="shared" si="209"/>
        <v>13428</v>
      </c>
      <c r="SVM1" s="26">
        <f t="shared" si="209"/>
        <v>13429</v>
      </c>
      <c r="SVN1" s="26">
        <f t="shared" si="209"/>
        <v>13430</v>
      </c>
      <c r="SVO1" s="26">
        <f t="shared" si="209"/>
        <v>13431</v>
      </c>
      <c r="SVP1" s="26">
        <f t="shared" si="209"/>
        <v>13432</v>
      </c>
      <c r="SVQ1" s="26">
        <f t="shared" si="209"/>
        <v>13433</v>
      </c>
      <c r="SVR1" s="26">
        <f t="shared" si="209"/>
        <v>13434</v>
      </c>
      <c r="SVS1" s="26">
        <f t="shared" si="209"/>
        <v>13435</v>
      </c>
      <c r="SVT1" s="26">
        <f t="shared" si="209"/>
        <v>13436</v>
      </c>
      <c r="SVU1" s="26">
        <f t="shared" si="209"/>
        <v>13437</v>
      </c>
      <c r="SVV1" s="26">
        <f t="shared" si="209"/>
        <v>13438</v>
      </c>
      <c r="SVW1" s="26">
        <f t="shared" si="209"/>
        <v>13439</v>
      </c>
      <c r="SVX1" s="26">
        <f t="shared" si="209"/>
        <v>13440</v>
      </c>
      <c r="SVY1" s="26">
        <f t="shared" si="209"/>
        <v>13441</v>
      </c>
      <c r="SVZ1" s="26">
        <f t="shared" si="209"/>
        <v>13442</v>
      </c>
      <c r="SWA1" s="26">
        <f t="shared" ref="SWA1:SYL1" si="210">SVZ1+1</f>
        <v>13443</v>
      </c>
      <c r="SWB1" s="26">
        <f t="shared" si="210"/>
        <v>13444</v>
      </c>
      <c r="SWC1" s="26">
        <f t="shared" si="210"/>
        <v>13445</v>
      </c>
      <c r="SWD1" s="26">
        <f t="shared" si="210"/>
        <v>13446</v>
      </c>
      <c r="SWE1" s="26">
        <f t="shared" si="210"/>
        <v>13447</v>
      </c>
      <c r="SWF1" s="26">
        <f t="shared" si="210"/>
        <v>13448</v>
      </c>
      <c r="SWG1" s="26">
        <f t="shared" si="210"/>
        <v>13449</v>
      </c>
      <c r="SWH1" s="26">
        <f t="shared" si="210"/>
        <v>13450</v>
      </c>
      <c r="SWI1" s="26">
        <f t="shared" si="210"/>
        <v>13451</v>
      </c>
      <c r="SWJ1" s="26">
        <f t="shared" si="210"/>
        <v>13452</v>
      </c>
      <c r="SWK1" s="26">
        <f t="shared" si="210"/>
        <v>13453</v>
      </c>
      <c r="SWL1" s="26">
        <f t="shared" si="210"/>
        <v>13454</v>
      </c>
      <c r="SWM1" s="26">
        <f t="shared" si="210"/>
        <v>13455</v>
      </c>
      <c r="SWN1" s="26">
        <f t="shared" si="210"/>
        <v>13456</v>
      </c>
      <c r="SWO1" s="26">
        <f t="shared" si="210"/>
        <v>13457</v>
      </c>
      <c r="SWP1" s="26">
        <f t="shared" si="210"/>
        <v>13458</v>
      </c>
      <c r="SWQ1" s="26">
        <f t="shared" si="210"/>
        <v>13459</v>
      </c>
      <c r="SWR1" s="26">
        <f t="shared" si="210"/>
        <v>13460</v>
      </c>
      <c r="SWS1" s="26">
        <f t="shared" si="210"/>
        <v>13461</v>
      </c>
      <c r="SWT1" s="26">
        <f t="shared" si="210"/>
        <v>13462</v>
      </c>
      <c r="SWU1" s="26">
        <f t="shared" si="210"/>
        <v>13463</v>
      </c>
      <c r="SWV1" s="26">
        <f t="shared" si="210"/>
        <v>13464</v>
      </c>
      <c r="SWW1" s="26">
        <f t="shared" si="210"/>
        <v>13465</v>
      </c>
      <c r="SWX1" s="26">
        <f t="shared" si="210"/>
        <v>13466</v>
      </c>
      <c r="SWY1" s="26">
        <f t="shared" si="210"/>
        <v>13467</v>
      </c>
      <c r="SWZ1" s="26">
        <f t="shared" si="210"/>
        <v>13468</v>
      </c>
      <c r="SXA1" s="26">
        <f t="shared" si="210"/>
        <v>13469</v>
      </c>
      <c r="SXB1" s="26">
        <f t="shared" si="210"/>
        <v>13470</v>
      </c>
      <c r="SXC1" s="26">
        <f t="shared" si="210"/>
        <v>13471</v>
      </c>
      <c r="SXD1" s="26">
        <f t="shared" si="210"/>
        <v>13472</v>
      </c>
      <c r="SXE1" s="26">
        <f t="shared" si="210"/>
        <v>13473</v>
      </c>
      <c r="SXF1" s="26">
        <f t="shared" si="210"/>
        <v>13474</v>
      </c>
      <c r="SXG1" s="26">
        <f t="shared" si="210"/>
        <v>13475</v>
      </c>
      <c r="SXH1" s="26">
        <f t="shared" si="210"/>
        <v>13476</v>
      </c>
      <c r="SXI1" s="26">
        <f t="shared" si="210"/>
        <v>13477</v>
      </c>
      <c r="SXJ1" s="26">
        <f t="shared" si="210"/>
        <v>13478</v>
      </c>
      <c r="SXK1" s="26">
        <f t="shared" si="210"/>
        <v>13479</v>
      </c>
      <c r="SXL1" s="26">
        <f t="shared" si="210"/>
        <v>13480</v>
      </c>
      <c r="SXM1" s="26">
        <f t="shared" si="210"/>
        <v>13481</v>
      </c>
      <c r="SXN1" s="26">
        <f t="shared" si="210"/>
        <v>13482</v>
      </c>
      <c r="SXO1" s="26">
        <f t="shared" si="210"/>
        <v>13483</v>
      </c>
      <c r="SXP1" s="26">
        <f t="shared" si="210"/>
        <v>13484</v>
      </c>
      <c r="SXQ1" s="26">
        <f t="shared" si="210"/>
        <v>13485</v>
      </c>
      <c r="SXR1" s="26">
        <f t="shared" si="210"/>
        <v>13486</v>
      </c>
      <c r="SXS1" s="26">
        <f t="shared" si="210"/>
        <v>13487</v>
      </c>
      <c r="SXT1" s="26">
        <f t="shared" si="210"/>
        <v>13488</v>
      </c>
      <c r="SXU1" s="26">
        <f t="shared" si="210"/>
        <v>13489</v>
      </c>
      <c r="SXV1" s="26">
        <f t="shared" si="210"/>
        <v>13490</v>
      </c>
      <c r="SXW1" s="26">
        <f t="shared" si="210"/>
        <v>13491</v>
      </c>
      <c r="SXX1" s="26">
        <f t="shared" si="210"/>
        <v>13492</v>
      </c>
      <c r="SXY1" s="26">
        <f t="shared" si="210"/>
        <v>13493</v>
      </c>
      <c r="SXZ1" s="26">
        <f t="shared" si="210"/>
        <v>13494</v>
      </c>
      <c r="SYA1" s="26">
        <f t="shared" si="210"/>
        <v>13495</v>
      </c>
      <c r="SYB1" s="26">
        <f t="shared" si="210"/>
        <v>13496</v>
      </c>
      <c r="SYC1" s="26">
        <f t="shared" si="210"/>
        <v>13497</v>
      </c>
      <c r="SYD1" s="26">
        <f t="shared" si="210"/>
        <v>13498</v>
      </c>
      <c r="SYE1" s="26">
        <f t="shared" si="210"/>
        <v>13499</v>
      </c>
      <c r="SYF1" s="26">
        <f t="shared" si="210"/>
        <v>13500</v>
      </c>
      <c r="SYG1" s="26">
        <f t="shared" si="210"/>
        <v>13501</v>
      </c>
      <c r="SYH1" s="26">
        <f t="shared" si="210"/>
        <v>13502</v>
      </c>
      <c r="SYI1" s="26">
        <f t="shared" si="210"/>
        <v>13503</v>
      </c>
      <c r="SYJ1" s="26">
        <f t="shared" si="210"/>
        <v>13504</v>
      </c>
      <c r="SYK1" s="26">
        <f t="shared" si="210"/>
        <v>13505</v>
      </c>
      <c r="SYL1" s="26">
        <f t="shared" si="210"/>
        <v>13506</v>
      </c>
      <c r="SYM1" s="26">
        <f t="shared" ref="SYM1:TAX1" si="211">SYL1+1</f>
        <v>13507</v>
      </c>
      <c r="SYN1" s="26">
        <f t="shared" si="211"/>
        <v>13508</v>
      </c>
      <c r="SYO1" s="26">
        <f t="shared" si="211"/>
        <v>13509</v>
      </c>
      <c r="SYP1" s="26">
        <f t="shared" si="211"/>
        <v>13510</v>
      </c>
      <c r="SYQ1" s="26">
        <f t="shared" si="211"/>
        <v>13511</v>
      </c>
      <c r="SYR1" s="26">
        <f t="shared" si="211"/>
        <v>13512</v>
      </c>
      <c r="SYS1" s="26">
        <f t="shared" si="211"/>
        <v>13513</v>
      </c>
      <c r="SYT1" s="26">
        <f t="shared" si="211"/>
        <v>13514</v>
      </c>
      <c r="SYU1" s="26">
        <f t="shared" si="211"/>
        <v>13515</v>
      </c>
      <c r="SYV1" s="26">
        <f t="shared" si="211"/>
        <v>13516</v>
      </c>
      <c r="SYW1" s="26">
        <f t="shared" si="211"/>
        <v>13517</v>
      </c>
      <c r="SYX1" s="26">
        <f t="shared" si="211"/>
        <v>13518</v>
      </c>
      <c r="SYY1" s="26">
        <f t="shared" si="211"/>
        <v>13519</v>
      </c>
      <c r="SYZ1" s="26">
        <f t="shared" si="211"/>
        <v>13520</v>
      </c>
      <c r="SZA1" s="26">
        <f t="shared" si="211"/>
        <v>13521</v>
      </c>
      <c r="SZB1" s="26">
        <f t="shared" si="211"/>
        <v>13522</v>
      </c>
      <c r="SZC1" s="26">
        <f t="shared" si="211"/>
        <v>13523</v>
      </c>
      <c r="SZD1" s="26">
        <f t="shared" si="211"/>
        <v>13524</v>
      </c>
      <c r="SZE1" s="26">
        <f t="shared" si="211"/>
        <v>13525</v>
      </c>
      <c r="SZF1" s="26">
        <f t="shared" si="211"/>
        <v>13526</v>
      </c>
      <c r="SZG1" s="26">
        <f t="shared" si="211"/>
        <v>13527</v>
      </c>
      <c r="SZH1" s="26">
        <f t="shared" si="211"/>
        <v>13528</v>
      </c>
      <c r="SZI1" s="26">
        <f t="shared" si="211"/>
        <v>13529</v>
      </c>
      <c r="SZJ1" s="26">
        <f t="shared" si="211"/>
        <v>13530</v>
      </c>
      <c r="SZK1" s="26">
        <f t="shared" si="211"/>
        <v>13531</v>
      </c>
      <c r="SZL1" s="26">
        <f t="shared" si="211"/>
        <v>13532</v>
      </c>
      <c r="SZM1" s="26">
        <f t="shared" si="211"/>
        <v>13533</v>
      </c>
      <c r="SZN1" s="26">
        <f t="shared" si="211"/>
        <v>13534</v>
      </c>
      <c r="SZO1" s="26">
        <f t="shared" si="211"/>
        <v>13535</v>
      </c>
      <c r="SZP1" s="26">
        <f t="shared" si="211"/>
        <v>13536</v>
      </c>
      <c r="SZQ1" s="26">
        <f t="shared" si="211"/>
        <v>13537</v>
      </c>
      <c r="SZR1" s="26">
        <f t="shared" si="211"/>
        <v>13538</v>
      </c>
      <c r="SZS1" s="26">
        <f t="shared" si="211"/>
        <v>13539</v>
      </c>
      <c r="SZT1" s="26">
        <f t="shared" si="211"/>
        <v>13540</v>
      </c>
      <c r="SZU1" s="26">
        <f t="shared" si="211"/>
        <v>13541</v>
      </c>
      <c r="SZV1" s="26">
        <f t="shared" si="211"/>
        <v>13542</v>
      </c>
      <c r="SZW1" s="26">
        <f t="shared" si="211"/>
        <v>13543</v>
      </c>
      <c r="SZX1" s="26">
        <f t="shared" si="211"/>
        <v>13544</v>
      </c>
      <c r="SZY1" s="26">
        <f t="shared" si="211"/>
        <v>13545</v>
      </c>
      <c r="SZZ1" s="26">
        <f t="shared" si="211"/>
        <v>13546</v>
      </c>
      <c r="TAA1" s="26">
        <f t="shared" si="211"/>
        <v>13547</v>
      </c>
      <c r="TAB1" s="26">
        <f t="shared" si="211"/>
        <v>13548</v>
      </c>
      <c r="TAC1" s="26">
        <f t="shared" si="211"/>
        <v>13549</v>
      </c>
      <c r="TAD1" s="26">
        <f t="shared" si="211"/>
        <v>13550</v>
      </c>
      <c r="TAE1" s="26">
        <f t="shared" si="211"/>
        <v>13551</v>
      </c>
      <c r="TAF1" s="26">
        <f t="shared" si="211"/>
        <v>13552</v>
      </c>
      <c r="TAG1" s="26">
        <f t="shared" si="211"/>
        <v>13553</v>
      </c>
      <c r="TAH1" s="26">
        <f t="shared" si="211"/>
        <v>13554</v>
      </c>
      <c r="TAI1" s="26">
        <f t="shared" si="211"/>
        <v>13555</v>
      </c>
      <c r="TAJ1" s="26">
        <f t="shared" si="211"/>
        <v>13556</v>
      </c>
      <c r="TAK1" s="26">
        <f t="shared" si="211"/>
        <v>13557</v>
      </c>
      <c r="TAL1" s="26">
        <f t="shared" si="211"/>
        <v>13558</v>
      </c>
      <c r="TAM1" s="26">
        <f t="shared" si="211"/>
        <v>13559</v>
      </c>
      <c r="TAN1" s="26">
        <f t="shared" si="211"/>
        <v>13560</v>
      </c>
      <c r="TAO1" s="26">
        <f t="shared" si="211"/>
        <v>13561</v>
      </c>
      <c r="TAP1" s="26">
        <f t="shared" si="211"/>
        <v>13562</v>
      </c>
      <c r="TAQ1" s="26">
        <f t="shared" si="211"/>
        <v>13563</v>
      </c>
      <c r="TAR1" s="26">
        <f t="shared" si="211"/>
        <v>13564</v>
      </c>
      <c r="TAS1" s="26">
        <f t="shared" si="211"/>
        <v>13565</v>
      </c>
      <c r="TAT1" s="26">
        <f t="shared" si="211"/>
        <v>13566</v>
      </c>
      <c r="TAU1" s="26">
        <f t="shared" si="211"/>
        <v>13567</v>
      </c>
      <c r="TAV1" s="26">
        <f t="shared" si="211"/>
        <v>13568</v>
      </c>
      <c r="TAW1" s="26">
        <f t="shared" si="211"/>
        <v>13569</v>
      </c>
      <c r="TAX1" s="26">
        <f t="shared" si="211"/>
        <v>13570</v>
      </c>
      <c r="TAY1" s="26">
        <f t="shared" ref="TAY1:TDJ1" si="212">TAX1+1</f>
        <v>13571</v>
      </c>
      <c r="TAZ1" s="26">
        <f t="shared" si="212"/>
        <v>13572</v>
      </c>
      <c r="TBA1" s="26">
        <f t="shared" si="212"/>
        <v>13573</v>
      </c>
      <c r="TBB1" s="26">
        <f t="shared" si="212"/>
        <v>13574</v>
      </c>
      <c r="TBC1" s="26">
        <f t="shared" si="212"/>
        <v>13575</v>
      </c>
      <c r="TBD1" s="26">
        <f t="shared" si="212"/>
        <v>13576</v>
      </c>
      <c r="TBE1" s="26">
        <f t="shared" si="212"/>
        <v>13577</v>
      </c>
      <c r="TBF1" s="26">
        <f t="shared" si="212"/>
        <v>13578</v>
      </c>
      <c r="TBG1" s="26">
        <f t="shared" si="212"/>
        <v>13579</v>
      </c>
      <c r="TBH1" s="26">
        <f t="shared" si="212"/>
        <v>13580</v>
      </c>
      <c r="TBI1" s="26">
        <f t="shared" si="212"/>
        <v>13581</v>
      </c>
      <c r="TBJ1" s="26">
        <f t="shared" si="212"/>
        <v>13582</v>
      </c>
      <c r="TBK1" s="26">
        <f t="shared" si="212"/>
        <v>13583</v>
      </c>
      <c r="TBL1" s="26">
        <f t="shared" si="212"/>
        <v>13584</v>
      </c>
      <c r="TBM1" s="26">
        <f t="shared" si="212"/>
        <v>13585</v>
      </c>
      <c r="TBN1" s="26">
        <f t="shared" si="212"/>
        <v>13586</v>
      </c>
      <c r="TBO1" s="26">
        <f t="shared" si="212"/>
        <v>13587</v>
      </c>
      <c r="TBP1" s="26">
        <f t="shared" si="212"/>
        <v>13588</v>
      </c>
      <c r="TBQ1" s="26">
        <f t="shared" si="212"/>
        <v>13589</v>
      </c>
      <c r="TBR1" s="26">
        <f t="shared" si="212"/>
        <v>13590</v>
      </c>
      <c r="TBS1" s="26">
        <f t="shared" si="212"/>
        <v>13591</v>
      </c>
      <c r="TBT1" s="26">
        <f t="shared" si="212"/>
        <v>13592</v>
      </c>
      <c r="TBU1" s="26">
        <f t="shared" si="212"/>
        <v>13593</v>
      </c>
      <c r="TBV1" s="26">
        <f t="shared" si="212"/>
        <v>13594</v>
      </c>
      <c r="TBW1" s="26">
        <f t="shared" si="212"/>
        <v>13595</v>
      </c>
      <c r="TBX1" s="26">
        <f t="shared" si="212"/>
        <v>13596</v>
      </c>
      <c r="TBY1" s="26">
        <f t="shared" si="212"/>
        <v>13597</v>
      </c>
      <c r="TBZ1" s="26">
        <f t="shared" si="212"/>
        <v>13598</v>
      </c>
      <c r="TCA1" s="26">
        <f t="shared" si="212"/>
        <v>13599</v>
      </c>
      <c r="TCB1" s="26">
        <f t="shared" si="212"/>
        <v>13600</v>
      </c>
      <c r="TCC1" s="26">
        <f t="shared" si="212"/>
        <v>13601</v>
      </c>
      <c r="TCD1" s="26">
        <f t="shared" si="212"/>
        <v>13602</v>
      </c>
      <c r="TCE1" s="26">
        <f t="shared" si="212"/>
        <v>13603</v>
      </c>
      <c r="TCF1" s="26">
        <f t="shared" si="212"/>
        <v>13604</v>
      </c>
      <c r="TCG1" s="26">
        <f t="shared" si="212"/>
        <v>13605</v>
      </c>
      <c r="TCH1" s="26">
        <f t="shared" si="212"/>
        <v>13606</v>
      </c>
      <c r="TCI1" s="26">
        <f t="shared" si="212"/>
        <v>13607</v>
      </c>
      <c r="TCJ1" s="26">
        <f t="shared" si="212"/>
        <v>13608</v>
      </c>
      <c r="TCK1" s="26">
        <f t="shared" si="212"/>
        <v>13609</v>
      </c>
      <c r="TCL1" s="26">
        <f t="shared" si="212"/>
        <v>13610</v>
      </c>
      <c r="TCM1" s="26">
        <f t="shared" si="212"/>
        <v>13611</v>
      </c>
      <c r="TCN1" s="26">
        <f t="shared" si="212"/>
        <v>13612</v>
      </c>
      <c r="TCO1" s="26">
        <f t="shared" si="212"/>
        <v>13613</v>
      </c>
      <c r="TCP1" s="26">
        <f t="shared" si="212"/>
        <v>13614</v>
      </c>
      <c r="TCQ1" s="26">
        <f t="shared" si="212"/>
        <v>13615</v>
      </c>
      <c r="TCR1" s="26">
        <f t="shared" si="212"/>
        <v>13616</v>
      </c>
      <c r="TCS1" s="26">
        <f t="shared" si="212"/>
        <v>13617</v>
      </c>
      <c r="TCT1" s="26">
        <f t="shared" si="212"/>
        <v>13618</v>
      </c>
      <c r="TCU1" s="26">
        <f t="shared" si="212"/>
        <v>13619</v>
      </c>
      <c r="TCV1" s="26">
        <f t="shared" si="212"/>
        <v>13620</v>
      </c>
      <c r="TCW1" s="26">
        <f t="shared" si="212"/>
        <v>13621</v>
      </c>
      <c r="TCX1" s="26">
        <f t="shared" si="212"/>
        <v>13622</v>
      </c>
      <c r="TCY1" s="26">
        <f t="shared" si="212"/>
        <v>13623</v>
      </c>
      <c r="TCZ1" s="26">
        <f t="shared" si="212"/>
        <v>13624</v>
      </c>
      <c r="TDA1" s="26">
        <f t="shared" si="212"/>
        <v>13625</v>
      </c>
      <c r="TDB1" s="26">
        <f t="shared" si="212"/>
        <v>13626</v>
      </c>
      <c r="TDC1" s="26">
        <f t="shared" si="212"/>
        <v>13627</v>
      </c>
      <c r="TDD1" s="26">
        <f t="shared" si="212"/>
        <v>13628</v>
      </c>
      <c r="TDE1" s="26">
        <f t="shared" si="212"/>
        <v>13629</v>
      </c>
      <c r="TDF1" s="26">
        <f t="shared" si="212"/>
        <v>13630</v>
      </c>
      <c r="TDG1" s="26">
        <f t="shared" si="212"/>
        <v>13631</v>
      </c>
      <c r="TDH1" s="26">
        <f t="shared" si="212"/>
        <v>13632</v>
      </c>
      <c r="TDI1" s="26">
        <f t="shared" si="212"/>
        <v>13633</v>
      </c>
      <c r="TDJ1" s="26">
        <f t="shared" si="212"/>
        <v>13634</v>
      </c>
      <c r="TDK1" s="26">
        <f t="shared" ref="TDK1:TFV1" si="213">TDJ1+1</f>
        <v>13635</v>
      </c>
      <c r="TDL1" s="26">
        <f t="shared" si="213"/>
        <v>13636</v>
      </c>
      <c r="TDM1" s="26">
        <f t="shared" si="213"/>
        <v>13637</v>
      </c>
      <c r="TDN1" s="26">
        <f t="shared" si="213"/>
        <v>13638</v>
      </c>
      <c r="TDO1" s="26">
        <f t="shared" si="213"/>
        <v>13639</v>
      </c>
      <c r="TDP1" s="26">
        <f t="shared" si="213"/>
        <v>13640</v>
      </c>
      <c r="TDQ1" s="26">
        <f t="shared" si="213"/>
        <v>13641</v>
      </c>
      <c r="TDR1" s="26">
        <f t="shared" si="213"/>
        <v>13642</v>
      </c>
      <c r="TDS1" s="26">
        <f t="shared" si="213"/>
        <v>13643</v>
      </c>
      <c r="TDT1" s="26">
        <f t="shared" si="213"/>
        <v>13644</v>
      </c>
      <c r="TDU1" s="26">
        <f t="shared" si="213"/>
        <v>13645</v>
      </c>
      <c r="TDV1" s="26">
        <f t="shared" si="213"/>
        <v>13646</v>
      </c>
      <c r="TDW1" s="26">
        <f t="shared" si="213"/>
        <v>13647</v>
      </c>
      <c r="TDX1" s="26">
        <f t="shared" si="213"/>
        <v>13648</v>
      </c>
      <c r="TDY1" s="26">
        <f t="shared" si="213"/>
        <v>13649</v>
      </c>
      <c r="TDZ1" s="26">
        <f t="shared" si="213"/>
        <v>13650</v>
      </c>
      <c r="TEA1" s="26">
        <f t="shared" si="213"/>
        <v>13651</v>
      </c>
      <c r="TEB1" s="26">
        <f t="shared" si="213"/>
        <v>13652</v>
      </c>
      <c r="TEC1" s="26">
        <f t="shared" si="213"/>
        <v>13653</v>
      </c>
      <c r="TED1" s="26">
        <f t="shared" si="213"/>
        <v>13654</v>
      </c>
      <c r="TEE1" s="26">
        <f t="shared" si="213"/>
        <v>13655</v>
      </c>
      <c r="TEF1" s="26">
        <f t="shared" si="213"/>
        <v>13656</v>
      </c>
      <c r="TEG1" s="26">
        <f t="shared" si="213"/>
        <v>13657</v>
      </c>
      <c r="TEH1" s="26">
        <f t="shared" si="213"/>
        <v>13658</v>
      </c>
      <c r="TEI1" s="26">
        <f t="shared" si="213"/>
        <v>13659</v>
      </c>
      <c r="TEJ1" s="26">
        <f t="shared" si="213"/>
        <v>13660</v>
      </c>
      <c r="TEK1" s="26">
        <f t="shared" si="213"/>
        <v>13661</v>
      </c>
      <c r="TEL1" s="26">
        <f t="shared" si="213"/>
        <v>13662</v>
      </c>
      <c r="TEM1" s="26">
        <f t="shared" si="213"/>
        <v>13663</v>
      </c>
      <c r="TEN1" s="26">
        <f t="shared" si="213"/>
        <v>13664</v>
      </c>
      <c r="TEO1" s="26">
        <f t="shared" si="213"/>
        <v>13665</v>
      </c>
      <c r="TEP1" s="26">
        <f t="shared" si="213"/>
        <v>13666</v>
      </c>
      <c r="TEQ1" s="26">
        <f t="shared" si="213"/>
        <v>13667</v>
      </c>
      <c r="TER1" s="26">
        <f t="shared" si="213"/>
        <v>13668</v>
      </c>
      <c r="TES1" s="26">
        <f t="shared" si="213"/>
        <v>13669</v>
      </c>
      <c r="TET1" s="26">
        <f t="shared" si="213"/>
        <v>13670</v>
      </c>
      <c r="TEU1" s="26">
        <f t="shared" si="213"/>
        <v>13671</v>
      </c>
      <c r="TEV1" s="26">
        <f t="shared" si="213"/>
        <v>13672</v>
      </c>
      <c r="TEW1" s="26">
        <f t="shared" si="213"/>
        <v>13673</v>
      </c>
      <c r="TEX1" s="26">
        <f t="shared" si="213"/>
        <v>13674</v>
      </c>
      <c r="TEY1" s="26">
        <f t="shared" si="213"/>
        <v>13675</v>
      </c>
      <c r="TEZ1" s="26">
        <f t="shared" si="213"/>
        <v>13676</v>
      </c>
      <c r="TFA1" s="26">
        <f t="shared" si="213"/>
        <v>13677</v>
      </c>
      <c r="TFB1" s="26">
        <f t="shared" si="213"/>
        <v>13678</v>
      </c>
      <c r="TFC1" s="26">
        <f t="shared" si="213"/>
        <v>13679</v>
      </c>
      <c r="TFD1" s="26">
        <f t="shared" si="213"/>
        <v>13680</v>
      </c>
      <c r="TFE1" s="26">
        <f t="shared" si="213"/>
        <v>13681</v>
      </c>
      <c r="TFF1" s="26">
        <f t="shared" si="213"/>
        <v>13682</v>
      </c>
      <c r="TFG1" s="26">
        <f t="shared" si="213"/>
        <v>13683</v>
      </c>
      <c r="TFH1" s="26">
        <f t="shared" si="213"/>
        <v>13684</v>
      </c>
      <c r="TFI1" s="26">
        <f t="shared" si="213"/>
        <v>13685</v>
      </c>
      <c r="TFJ1" s="26">
        <f t="shared" si="213"/>
        <v>13686</v>
      </c>
      <c r="TFK1" s="26">
        <f t="shared" si="213"/>
        <v>13687</v>
      </c>
      <c r="TFL1" s="26">
        <f t="shared" si="213"/>
        <v>13688</v>
      </c>
      <c r="TFM1" s="26">
        <f t="shared" si="213"/>
        <v>13689</v>
      </c>
      <c r="TFN1" s="26">
        <f t="shared" si="213"/>
        <v>13690</v>
      </c>
      <c r="TFO1" s="26">
        <f t="shared" si="213"/>
        <v>13691</v>
      </c>
      <c r="TFP1" s="26">
        <f t="shared" si="213"/>
        <v>13692</v>
      </c>
      <c r="TFQ1" s="26">
        <f t="shared" si="213"/>
        <v>13693</v>
      </c>
      <c r="TFR1" s="26">
        <f t="shared" si="213"/>
        <v>13694</v>
      </c>
      <c r="TFS1" s="26">
        <f t="shared" si="213"/>
        <v>13695</v>
      </c>
      <c r="TFT1" s="26">
        <f t="shared" si="213"/>
        <v>13696</v>
      </c>
      <c r="TFU1" s="26">
        <f t="shared" si="213"/>
        <v>13697</v>
      </c>
      <c r="TFV1" s="26">
        <f t="shared" si="213"/>
        <v>13698</v>
      </c>
      <c r="TFW1" s="26">
        <f t="shared" ref="TFW1:TIH1" si="214">TFV1+1</f>
        <v>13699</v>
      </c>
      <c r="TFX1" s="26">
        <f t="shared" si="214"/>
        <v>13700</v>
      </c>
      <c r="TFY1" s="26">
        <f t="shared" si="214"/>
        <v>13701</v>
      </c>
      <c r="TFZ1" s="26">
        <f t="shared" si="214"/>
        <v>13702</v>
      </c>
      <c r="TGA1" s="26">
        <f t="shared" si="214"/>
        <v>13703</v>
      </c>
      <c r="TGB1" s="26">
        <f t="shared" si="214"/>
        <v>13704</v>
      </c>
      <c r="TGC1" s="26">
        <f t="shared" si="214"/>
        <v>13705</v>
      </c>
      <c r="TGD1" s="26">
        <f t="shared" si="214"/>
        <v>13706</v>
      </c>
      <c r="TGE1" s="26">
        <f t="shared" si="214"/>
        <v>13707</v>
      </c>
      <c r="TGF1" s="26">
        <f t="shared" si="214"/>
        <v>13708</v>
      </c>
      <c r="TGG1" s="26">
        <f t="shared" si="214"/>
        <v>13709</v>
      </c>
      <c r="TGH1" s="26">
        <f t="shared" si="214"/>
        <v>13710</v>
      </c>
      <c r="TGI1" s="26">
        <f t="shared" si="214"/>
        <v>13711</v>
      </c>
      <c r="TGJ1" s="26">
        <f t="shared" si="214"/>
        <v>13712</v>
      </c>
      <c r="TGK1" s="26">
        <f t="shared" si="214"/>
        <v>13713</v>
      </c>
      <c r="TGL1" s="26">
        <f t="shared" si="214"/>
        <v>13714</v>
      </c>
      <c r="TGM1" s="26">
        <f t="shared" si="214"/>
        <v>13715</v>
      </c>
      <c r="TGN1" s="26">
        <f t="shared" si="214"/>
        <v>13716</v>
      </c>
      <c r="TGO1" s="26">
        <f t="shared" si="214"/>
        <v>13717</v>
      </c>
      <c r="TGP1" s="26">
        <f t="shared" si="214"/>
        <v>13718</v>
      </c>
      <c r="TGQ1" s="26">
        <f t="shared" si="214"/>
        <v>13719</v>
      </c>
      <c r="TGR1" s="26">
        <f t="shared" si="214"/>
        <v>13720</v>
      </c>
      <c r="TGS1" s="26">
        <f t="shared" si="214"/>
        <v>13721</v>
      </c>
      <c r="TGT1" s="26">
        <f t="shared" si="214"/>
        <v>13722</v>
      </c>
      <c r="TGU1" s="26">
        <f t="shared" si="214"/>
        <v>13723</v>
      </c>
      <c r="TGV1" s="26">
        <f t="shared" si="214"/>
        <v>13724</v>
      </c>
      <c r="TGW1" s="26">
        <f t="shared" si="214"/>
        <v>13725</v>
      </c>
      <c r="TGX1" s="26">
        <f t="shared" si="214"/>
        <v>13726</v>
      </c>
      <c r="TGY1" s="26">
        <f t="shared" si="214"/>
        <v>13727</v>
      </c>
      <c r="TGZ1" s="26">
        <f t="shared" si="214"/>
        <v>13728</v>
      </c>
      <c r="THA1" s="26">
        <f t="shared" si="214"/>
        <v>13729</v>
      </c>
      <c r="THB1" s="26">
        <f t="shared" si="214"/>
        <v>13730</v>
      </c>
      <c r="THC1" s="26">
        <f t="shared" si="214"/>
        <v>13731</v>
      </c>
      <c r="THD1" s="26">
        <f t="shared" si="214"/>
        <v>13732</v>
      </c>
      <c r="THE1" s="26">
        <f t="shared" si="214"/>
        <v>13733</v>
      </c>
      <c r="THF1" s="26">
        <f t="shared" si="214"/>
        <v>13734</v>
      </c>
      <c r="THG1" s="26">
        <f t="shared" si="214"/>
        <v>13735</v>
      </c>
      <c r="THH1" s="26">
        <f t="shared" si="214"/>
        <v>13736</v>
      </c>
      <c r="THI1" s="26">
        <f t="shared" si="214"/>
        <v>13737</v>
      </c>
      <c r="THJ1" s="26">
        <f t="shared" si="214"/>
        <v>13738</v>
      </c>
      <c r="THK1" s="26">
        <f t="shared" si="214"/>
        <v>13739</v>
      </c>
      <c r="THL1" s="26">
        <f t="shared" si="214"/>
        <v>13740</v>
      </c>
      <c r="THM1" s="26">
        <f t="shared" si="214"/>
        <v>13741</v>
      </c>
      <c r="THN1" s="26">
        <f t="shared" si="214"/>
        <v>13742</v>
      </c>
      <c r="THO1" s="26">
        <f t="shared" si="214"/>
        <v>13743</v>
      </c>
      <c r="THP1" s="26">
        <f t="shared" si="214"/>
        <v>13744</v>
      </c>
      <c r="THQ1" s="26">
        <f t="shared" si="214"/>
        <v>13745</v>
      </c>
      <c r="THR1" s="26">
        <f t="shared" si="214"/>
        <v>13746</v>
      </c>
      <c r="THS1" s="26">
        <f t="shared" si="214"/>
        <v>13747</v>
      </c>
      <c r="THT1" s="26">
        <f t="shared" si="214"/>
        <v>13748</v>
      </c>
      <c r="THU1" s="26">
        <f t="shared" si="214"/>
        <v>13749</v>
      </c>
      <c r="THV1" s="26">
        <f t="shared" si="214"/>
        <v>13750</v>
      </c>
      <c r="THW1" s="26">
        <f t="shared" si="214"/>
        <v>13751</v>
      </c>
      <c r="THX1" s="26">
        <f t="shared" si="214"/>
        <v>13752</v>
      </c>
      <c r="THY1" s="26">
        <f t="shared" si="214"/>
        <v>13753</v>
      </c>
      <c r="THZ1" s="26">
        <f t="shared" si="214"/>
        <v>13754</v>
      </c>
      <c r="TIA1" s="26">
        <f t="shared" si="214"/>
        <v>13755</v>
      </c>
      <c r="TIB1" s="26">
        <f t="shared" si="214"/>
        <v>13756</v>
      </c>
      <c r="TIC1" s="26">
        <f t="shared" si="214"/>
        <v>13757</v>
      </c>
      <c r="TID1" s="26">
        <f t="shared" si="214"/>
        <v>13758</v>
      </c>
      <c r="TIE1" s="26">
        <f t="shared" si="214"/>
        <v>13759</v>
      </c>
      <c r="TIF1" s="26">
        <f t="shared" si="214"/>
        <v>13760</v>
      </c>
      <c r="TIG1" s="26">
        <f t="shared" si="214"/>
        <v>13761</v>
      </c>
      <c r="TIH1" s="26">
        <f t="shared" si="214"/>
        <v>13762</v>
      </c>
      <c r="TII1" s="26">
        <f t="shared" ref="TII1:TKT1" si="215">TIH1+1</f>
        <v>13763</v>
      </c>
      <c r="TIJ1" s="26">
        <f t="shared" si="215"/>
        <v>13764</v>
      </c>
      <c r="TIK1" s="26">
        <f t="shared" si="215"/>
        <v>13765</v>
      </c>
      <c r="TIL1" s="26">
        <f t="shared" si="215"/>
        <v>13766</v>
      </c>
      <c r="TIM1" s="26">
        <f t="shared" si="215"/>
        <v>13767</v>
      </c>
      <c r="TIN1" s="26">
        <f t="shared" si="215"/>
        <v>13768</v>
      </c>
      <c r="TIO1" s="26">
        <f t="shared" si="215"/>
        <v>13769</v>
      </c>
      <c r="TIP1" s="26">
        <f t="shared" si="215"/>
        <v>13770</v>
      </c>
      <c r="TIQ1" s="26">
        <f t="shared" si="215"/>
        <v>13771</v>
      </c>
      <c r="TIR1" s="26">
        <f t="shared" si="215"/>
        <v>13772</v>
      </c>
      <c r="TIS1" s="26">
        <f t="shared" si="215"/>
        <v>13773</v>
      </c>
      <c r="TIT1" s="26">
        <f t="shared" si="215"/>
        <v>13774</v>
      </c>
      <c r="TIU1" s="26">
        <f t="shared" si="215"/>
        <v>13775</v>
      </c>
      <c r="TIV1" s="26">
        <f t="shared" si="215"/>
        <v>13776</v>
      </c>
      <c r="TIW1" s="26">
        <f t="shared" si="215"/>
        <v>13777</v>
      </c>
      <c r="TIX1" s="26">
        <f t="shared" si="215"/>
        <v>13778</v>
      </c>
      <c r="TIY1" s="26">
        <f t="shared" si="215"/>
        <v>13779</v>
      </c>
      <c r="TIZ1" s="26">
        <f t="shared" si="215"/>
        <v>13780</v>
      </c>
      <c r="TJA1" s="26">
        <f t="shared" si="215"/>
        <v>13781</v>
      </c>
      <c r="TJB1" s="26">
        <f t="shared" si="215"/>
        <v>13782</v>
      </c>
      <c r="TJC1" s="26">
        <f t="shared" si="215"/>
        <v>13783</v>
      </c>
      <c r="TJD1" s="26">
        <f t="shared" si="215"/>
        <v>13784</v>
      </c>
      <c r="TJE1" s="26">
        <f t="shared" si="215"/>
        <v>13785</v>
      </c>
      <c r="TJF1" s="26">
        <f t="shared" si="215"/>
        <v>13786</v>
      </c>
      <c r="TJG1" s="26">
        <f t="shared" si="215"/>
        <v>13787</v>
      </c>
      <c r="TJH1" s="26">
        <f t="shared" si="215"/>
        <v>13788</v>
      </c>
      <c r="TJI1" s="26">
        <f t="shared" si="215"/>
        <v>13789</v>
      </c>
      <c r="TJJ1" s="26">
        <f t="shared" si="215"/>
        <v>13790</v>
      </c>
      <c r="TJK1" s="26">
        <f t="shared" si="215"/>
        <v>13791</v>
      </c>
      <c r="TJL1" s="26">
        <f t="shared" si="215"/>
        <v>13792</v>
      </c>
      <c r="TJM1" s="26">
        <f t="shared" si="215"/>
        <v>13793</v>
      </c>
      <c r="TJN1" s="26">
        <f t="shared" si="215"/>
        <v>13794</v>
      </c>
      <c r="TJO1" s="26">
        <f t="shared" si="215"/>
        <v>13795</v>
      </c>
      <c r="TJP1" s="26">
        <f t="shared" si="215"/>
        <v>13796</v>
      </c>
      <c r="TJQ1" s="26">
        <f t="shared" si="215"/>
        <v>13797</v>
      </c>
      <c r="TJR1" s="26">
        <f t="shared" si="215"/>
        <v>13798</v>
      </c>
      <c r="TJS1" s="26">
        <f t="shared" si="215"/>
        <v>13799</v>
      </c>
      <c r="TJT1" s="26">
        <f t="shared" si="215"/>
        <v>13800</v>
      </c>
      <c r="TJU1" s="26">
        <f t="shared" si="215"/>
        <v>13801</v>
      </c>
      <c r="TJV1" s="26">
        <f t="shared" si="215"/>
        <v>13802</v>
      </c>
      <c r="TJW1" s="26">
        <f t="shared" si="215"/>
        <v>13803</v>
      </c>
      <c r="TJX1" s="26">
        <f t="shared" si="215"/>
        <v>13804</v>
      </c>
      <c r="TJY1" s="26">
        <f t="shared" si="215"/>
        <v>13805</v>
      </c>
      <c r="TJZ1" s="26">
        <f t="shared" si="215"/>
        <v>13806</v>
      </c>
      <c r="TKA1" s="26">
        <f t="shared" si="215"/>
        <v>13807</v>
      </c>
      <c r="TKB1" s="26">
        <f t="shared" si="215"/>
        <v>13808</v>
      </c>
      <c r="TKC1" s="26">
        <f t="shared" si="215"/>
        <v>13809</v>
      </c>
      <c r="TKD1" s="26">
        <f t="shared" si="215"/>
        <v>13810</v>
      </c>
      <c r="TKE1" s="26">
        <f t="shared" si="215"/>
        <v>13811</v>
      </c>
      <c r="TKF1" s="26">
        <f t="shared" si="215"/>
        <v>13812</v>
      </c>
      <c r="TKG1" s="26">
        <f t="shared" si="215"/>
        <v>13813</v>
      </c>
      <c r="TKH1" s="26">
        <f t="shared" si="215"/>
        <v>13814</v>
      </c>
      <c r="TKI1" s="26">
        <f t="shared" si="215"/>
        <v>13815</v>
      </c>
      <c r="TKJ1" s="26">
        <f t="shared" si="215"/>
        <v>13816</v>
      </c>
      <c r="TKK1" s="26">
        <f t="shared" si="215"/>
        <v>13817</v>
      </c>
      <c r="TKL1" s="26">
        <f t="shared" si="215"/>
        <v>13818</v>
      </c>
      <c r="TKM1" s="26">
        <f t="shared" si="215"/>
        <v>13819</v>
      </c>
      <c r="TKN1" s="26">
        <f t="shared" si="215"/>
        <v>13820</v>
      </c>
      <c r="TKO1" s="26">
        <f t="shared" si="215"/>
        <v>13821</v>
      </c>
      <c r="TKP1" s="26">
        <f t="shared" si="215"/>
        <v>13822</v>
      </c>
      <c r="TKQ1" s="26">
        <f t="shared" si="215"/>
        <v>13823</v>
      </c>
      <c r="TKR1" s="26">
        <f t="shared" si="215"/>
        <v>13824</v>
      </c>
      <c r="TKS1" s="26">
        <f t="shared" si="215"/>
        <v>13825</v>
      </c>
      <c r="TKT1" s="26">
        <f t="shared" si="215"/>
        <v>13826</v>
      </c>
      <c r="TKU1" s="26">
        <f t="shared" ref="TKU1:TNF1" si="216">TKT1+1</f>
        <v>13827</v>
      </c>
      <c r="TKV1" s="26">
        <f t="shared" si="216"/>
        <v>13828</v>
      </c>
      <c r="TKW1" s="26">
        <f t="shared" si="216"/>
        <v>13829</v>
      </c>
      <c r="TKX1" s="26">
        <f t="shared" si="216"/>
        <v>13830</v>
      </c>
      <c r="TKY1" s="26">
        <f t="shared" si="216"/>
        <v>13831</v>
      </c>
      <c r="TKZ1" s="26">
        <f t="shared" si="216"/>
        <v>13832</v>
      </c>
      <c r="TLA1" s="26">
        <f t="shared" si="216"/>
        <v>13833</v>
      </c>
      <c r="TLB1" s="26">
        <f t="shared" si="216"/>
        <v>13834</v>
      </c>
      <c r="TLC1" s="26">
        <f t="shared" si="216"/>
        <v>13835</v>
      </c>
      <c r="TLD1" s="26">
        <f t="shared" si="216"/>
        <v>13836</v>
      </c>
      <c r="TLE1" s="26">
        <f t="shared" si="216"/>
        <v>13837</v>
      </c>
      <c r="TLF1" s="26">
        <f t="shared" si="216"/>
        <v>13838</v>
      </c>
      <c r="TLG1" s="26">
        <f t="shared" si="216"/>
        <v>13839</v>
      </c>
      <c r="TLH1" s="26">
        <f t="shared" si="216"/>
        <v>13840</v>
      </c>
      <c r="TLI1" s="26">
        <f t="shared" si="216"/>
        <v>13841</v>
      </c>
      <c r="TLJ1" s="26">
        <f t="shared" si="216"/>
        <v>13842</v>
      </c>
      <c r="TLK1" s="26">
        <f t="shared" si="216"/>
        <v>13843</v>
      </c>
      <c r="TLL1" s="26">
        <f t="shared" si="216"/>
        <v>13844</v>
      </c>
      <c r="TLM1" s="26">
        <f t="shared" si="216"/>
        <v>13845</v>
      </c>
      <c r="TLN1" s="26">
        <f t="shared" si="216"/>
        <v>13846</v>
      </c>
      <c r="TLO1" s="26">
        <f t="shared" si="216"/>
        <v>13847</v>
      </c>
      <c r="TLP1" s="26">
        <f t="shared" si="216"/>
        <v>13848</v>
      </c>
      <c r="TLQ1" s="26">
        <f t="shared" si="216"/>
        <v>13849</v>
      </c>
      <c r="TLR1" s="26">
        <f t="shared" si="216"/>
        <v>13850</v>
      </c>
      <c r="TLS1" s="26">
        <f t="shared" si="216"/>
        <v>13851</v>
      </c>
      <c r="TLT1" s="26">
        <f t="shared" si="216"/>
        <v>13852</v>
      </c>
      <c r="TLU1" s="26">
        <f t="shared" si="216"/>
        <v>13853</v>
      </c>
      <c r="TLV1" s="26">
        <f t="shared" si="216"/>
        <v>13854</v>
      </c>
      <c r="TLW1" s="26">
        <f t="shared" si="216"/>
        <v>13855</v>
      </c>
      <c r="TLX1" s="26">
        <f t="shared" si="216"/>
        <v>13856</v>
      </c>
      <c r="TLY1" s="26">
        <f t="shared" si="216"/>
        <v>13857</v>
      </c>
      <c r="TLZ1" s="26">
        <f t="shared" si="216"/>
        <v>13858</v>
      </c>
      <c r="TMA1" s="26">
        <f t="shared" si="216"/>
        <v>13859</v>
      </c>
      <c r="TMB1" s="26">
        <f t="shared" si="216"/>
        <v>13860</v>
      </c>
      <c r="TMC1" s="26">
        <f t="shared" si="216"/>
        <v>13861</v>
      </c>
      <c r="TMD1" s="26">
        <f t="shared" si="216"/>
        <v>13862</v>
      </c>
      <c r="TME1" s="26">
        <f t="shared" si="216"/>
        <v>13863</v>
      </c>
      <c r="TMF1" s="26">
        <f t="shared" si="216"/>
        <v>13864</v>
      </c>
      <c r="TMG1" s="26">
        <f t="shared" si="216"/>
        <v>13865</v>
      </c>
      <c r="TMH1" s="26">
        <f t="shared" si="216"/>
        <v>13866</v>
      </c>
      <c r="TMI1" s="26">
        <f t="shared" si="216"/>
        <v>13867</v>
      </c>
      <c r="TMJ1" s="26">
        <f t="shared" si="216"/>
        <v>13868</v>
      </c>
      <c r="TMK1" s="26">
        <f t="shared" si="216"/>
        <v>13869</v>
      </c>
      <c r="TML1" s="26">
        <f t="shared" si="216"/>
        <v>13870</v>
      </c>
      <c r="TMM1" s="26">
        <f t="shared" si="216"/>
        <v>13871</v>
      </c>
      <c r="TMN1" s="26">
        <f t="shared" si="216"/>
        <v>13872</v>
      </c>
      <c r="TMO1" s="26">
        <f t="shared" si="216"/>
        <v>13873</v>
      </c>
      <c r="TMP1" s="26">
        <f t="shared" si="216"/>
        <v>13874</v>
      </c>
      <c r="TMQ1" s="26">
        <f t="shared" si="216"/>
        <v>13875</v>
      </c>
      <c r="TMR1" s="26">
        <f t="shared" si="216"/>
        <v>13876</v>
      </c>
      <c r="TMS1" s="26">
        <f t="shared" si="216"/>
        <v>13877</v>
      </c>
      <c r="TMT1" s="26">
        <f t="shared" si="216"/>
        <v>13878</v>
      </c>
      <c r="TMU1" s="26">
        <f t="shared" si="216"/>
        <v>13879</v>
      </c>
      <c r="TMV1" s="26">
        <f t="shared" si="216"/>
        <v>13880</v>
      </c>
      <c r="TMW1" s="26">
        <f t="shared" si="216"/>
        <v>13881</v>
      </c>
      <c r="TMX1" s="26">
        <f t="shared" si="216"/>
        <v>13882</v>
      </c>
      <c r="TMY1" s="26">
        <f t="shared" si="216"/>
        <v>13883</v>
      </c>
      <c r="TMZ1" s="26">
        <f t="shared" si="216"/>
        <v>13884</v>
      </c>
      <c r="TNA1" s="26">
        <f t="shared" si="216"/>
        <v>13885</v>
      </c>
      <c r="TNB1" s="26">
        <f t="shared" si="216"/>
        <v>13886</v>
      </c>
      <c r="TNC1" s="26">
        <f t="shared" si="216"/>
        <v>13887</v>
      </c>
      <c r="TND1" s="26">
        <f t="shared" si="216"/>
        <v>13888</v>
      </c>
      <c r="TNE1" s="26">
        <f t="shared" si="216"/>
        <v>13889</v>
      </c>
      <c r="TNF1" s="26">
        <f t="shared" si="216"/>
        <v>13890</v>
      </c>
      <c r="TNG1" s="26">
        <f t="shared" ref="TNG1:TPR1" si="217">TNF1+1</f>
        <v>13891</v>
      </c>
      <c r="TNH1" s="26">
        <f t="shared" si="217"/>
        <v>13892</v>
      </c>
      <c r="TNI1" s="26">
        <f t="shared" si="217"/>
        <v>13893</v>
      </c>
      <c r="TNJ1" s="26">
        <f t="shared" si="217"/>
        <v>13894</v>
      </c>
      <c r="TNK1" s="26">
        <f t="shared" si="217"/>
        <v>13895</v>
      </c>
      <c r="TNL1" s="26">
        <f t="shared" si="217"/>
        <v>13896</v>
      </c>
      <c r="TNM1" s="26">
        <f t="shared" si="217"/>
        <v>13897</v>
      </c>
      <c r="TNN1" s="26">
        <f t="shared" si="217"/>
        <v>13898</v>
      </c>
      <c r="TNO1" s="26">
        <f t="shared" si="217"/>
        <v>13899</v>
      </c>
      <c r="TNP1" s="26">
        <f t="shared" si="217"/>
        <v>13900</v>
      </c>
      <c r="TNQ1" s="26">
        <f t="shared" si="217"/>
        <v>13901</v>
      </c>
      <c r="TNR1" s="26">
        <f t="shared" si="217"/>
        <v>13902</v>
      </c>
      <c r="TNS1" s="26">
        <f t="shared" si="217"/>
        <v>13903</v>
      </c>
      <c r="TNT1" s="26">
        <f t="shared" si="217"/>
        <v>13904</v>
      </c>
      <c r="TNU1" s="26">
        <f t="shared" si="217"/>
        <v>13905</v>
      </c>
      <c r="TNV1" s="26">
        <f t="shared" si="217"/>
        <v>13906</v>
      </c>
      <c r="TNW1" s="26">
        <f t="shared" si="217"/>
        <v>13907</v>
      </c>
      <c r="TNX1" s="26">
        <f t="shared" si="217"/>
        <v>13908</v>
      </c>
      <c r="TNY1" s="26">
        <f t="shared" si="217"/>
        <v>13909</v>
      </c>
      <c r="TNZ1" s="26">
        <f t="shared" si="217"/>
        <v>13910</v>
      </c>
      <c r="TOA1" s="26">
        <f t="shared" si="217"/>
        <v>13911</v>
      </c>
      <c r="TOB1" s="26">
        <f t="shared" si="217"/>
        <v>13912</v>
      </c>
      <c r="TOC1" s="26">
        <f t="shared" si="217"/>
        <v>13913</v>
      </c>
      <c r="TOD1" s="26">
        <f t="shared" si="217"/>
        <v>13914</v>
      </c>
      <c r="TOE1" s="26">
        <f t="shared" si="217"/>
        <v>13915</v>
      </c>
      <c r="TOF1" s="26">
        <f t="shared" si="217"/>
        <v>13916</v>
      </c>
      <c r="TOG1" s="26">
        <f t="shared" si="217"/>
        <v>13917</v>
      </c>
      <c r="TOH1" s="26">
        <f t="shared" si="217"/>
        <v>13918</v>
      </c>
      <c r="TOI1" s="26">
        <f t="shared" si="217"/>
        <v>13919</v>
      </c>
      <c r="TOJ1" s="26">
        <f t="shared" si="217"/>
        <v>13920</v>
      </c>
      <c r="TOK1" s="26">
        <f t="shared" si="217"/>
        <v>13921</v>
      </c>
      <c r="TOL1" s="26">
        <f t="shared" si="217"/>
        <v>13922</v>
      </c>
      <c r="TOM1" s="26">
        <f t="shared" si="217"/>
        <v>13923</v>
      </c>
      <c r="TON1" s="26">
        <f t="shared" si="217"/>
        <v>13924</v>
      </c>
      <c r="TOO1" s="26">
        <f t="shared" si="217"/>
        <v>13925</v>
      </c>
      <c r="TOP1" s="26">
        <f t="shared" si="217"/>
        <v>13926</v>
      </c>
      <c r="TOQ1" s="26">
        <f t="shared" si="217"/>
        <v>13927</v>
      </c>
      <c r="TOR1" s="26">
        <f t="shared" si="217"/>
        <v>13928</v>
      </c>
      <c r="TOS1" s="26">
        <f t="shared" si="217"/>
        <v>13929</v>
      </c>
      <c r="TOT1" s="26">
        <f t="shared" si="217"/>
        <v>13930</v>
      </c>
      <c r="TOU1" s="26">
        <f t="shared" si="217"/>
        <v>13931</v>
      </c>
      <c r="TOV1" s="26">
        <f t="shared" si="217"/>
        <v>13932</v>
      </c>
      <c r="TOW1" s="26">
        <f t="shared" si="217"/>
        <v>13933</v>
      </c>
      <c r="TOX1" s="26">
        <f t="shared" si="217"/>
        <v>13934</v>
      </c>
      <c r="TOY1" s="26">
        <f t="shared" si="217"/>
        <v>13935</v>
      </c>
      <c r="TOZ1" s="26">
        <f t="shared" si="217"/>
        <v>13936</v>
      </c>
      <c r="TPA1" s="26">
        <f t="shared" si="217"/>
        <v>13937</v>
      </c>
      <c r="TPB1" s="26">
        <f t="shared" si="217"/>
        <v>13938</v>
      </c>
      <c r="TPC1" s="26">
        <f t="shared" si="217"/>
        <v>13939</v>
      </c>
      <c r="TPD1" s="26">
        <f t="shared" si="217"/>
        <v>13940</v>
      </c>
      <c r="TPE1" s="26">
        <f t="shared" si="217"/>
        <v>13941</v>
      </c>
      <c r="TPF1" s="26">
        <f t="shared" si="217"/>
        <v>13942</v>
      </c>
      <c r="TPG1" s="26">
        <f t="shared" si="217"/>
        <v>13943</v>
      </c>
      <c r="TPH1" s="26">
        <f t="shared" si="217"/>
        <v>13944</v>
      </c>
      <c r="TPI1" s="26">
        <f t="shared" si="217"/>
        <v>13945</v>
      </c>
      <c r="TPJ1" s="26">
        <f t="shared" si="217"/>
        <v>13946</v>
      </c>
      <c r="TPK1" s="26">
        <f t="shared" si="217"/>
        <v>13947</v>
      </c>
      <c r="TPL1" s="26">
        <f t="shared" si="217"/>
        <v>13948</v>
      </c>
      <c r="TPM1" s="26">
        <f t="shared" si="217"/>
        <v>13949</v>
      </c>
      <c r="TPN1" s="26">
        <f t="shared" si="217"/>
        <v>13950</v>
      </c>
      <c r="TPO1" s="26">
        <f t="shared" si="217"/>
        <v>13951</v>
      </c>
      <c r="TPP1" s="26">
        <f t="shared" si="217"/>
        <v>13952</v>
      </c>
      <c r="TPQ1" s="26">
        <f t="shared" si="217"/>
        <v>13953</v>
      </c>
      <c r="TPR1" s="26">
        <f t="shared" si="217"/>
        <v>13954</v>
      </c>
      <c r="TPS1" s="26">
        <f t="shared" ref="TPS1:TSD1" si="218">TPR1+1</f>
        <v>13955</v>
      </c>
      <c r="TPT1" s="26">
        <f t="shared" si="218"/>
        <v>13956</v>
      </c>
      <c r="TPU1" s="26">
        <f t="shared" si="218"/>
        <v>13957</v>
      </c>
      <c r="TPV1" s="26">
        <f t="shared" si="218"/>
        <v>13958</v>
      </c>
      <c r="TPW1" s="26">
        <f t="shared" si="218"/>
        <v>13959</v>
      </c>
      <c r="TPX1" s="26">
        <f t="shared" si="218"/>
        <v>13960</v>
      </c>
      <c r="TPY1" s="26">
        <f t="shared" si="218"/>
        <v>13961</v>
      </c>
      <c r="TPZ1" s="26">
        <f t="shared" si="218"/>
        <v>13962</v>
      </c>
      <c r="TQA1" s="26">
        <f t="shared" si="218"/>
        <v>13963</v>
      </c>
      <c r="TQB1" s="26">
        <f t="shared" si="218"/>
        <v>13964</v>
      </c>
      <c r="TQC1" s="26">
        <f t="shared" si="218"/>
        <v>13965</v>
      </c>
      <c r="TQD1" s="26">
        <f t="shared" si="218"/>
        <v>13966</v>
      </c>
      <c r="TQE1" s="26">
        <f t="shared" si="218"/>
        <v>13967</v>
      </c>
      <c r="TQF1" s="26">
        <f t="shared" si="218"/>
        <v>13968</v>
      </c>
      <c r="TQG1" s="26">
        <f t="shared" si="218"/>
        <v>13969</v>
      </c>
      <c r="TQH1" s="26">
        <f t="shared" si="218"/>
        <v>13970</v>
      </c>
      <c r="TQI1" s="26">
        <f t="shared" si="218"/>
        <v>13971</v>
      </c>
      <c r="TQJ1" s="26">
        <f t="shared" si="218"/>
        <v>13972</v>
      </c>
      <c r="TQK1" s="26">
        <f t="shared" si="218"/>
        <v>13973</v>
      </c>
      <c r="TQL1" s="26">
        <f t="shared" si="218"/>
        <v>13974</v>
      </c>
      <c r="TQM1" s="26">
        <f t="shared" si="218"/>
        <v>13975</v>
      </c>
      <c r="TQN1" s="26">
        <f t="shared" si="218"/>
        <v>13976</v>
      </c>
      <c r="TQO1" s="26">
        <f t="shared" si="218"/>
        <v>13977</v>
      </c>
      <c r="TQP1" s="26">
        <f t="shared" si="218"/>
        <v>13978</v>
      </c>
      <c r="TQQ1" s="26">
        <f t="shared" si="218"/>
        <v>13979</v>
      </c>
      <c r="TQR1" s="26">
        <f t="shared" si="218"/>
        <v>13980</v>
      </c>
      <c r="TQS1" s="26">
        <f t="shared" si="218"/>
        <v>13981</v>
      </c>
      <c r="TQT1" s="26">
        <f t="shared" si="218"/>
        <v>13982</v>
      </c>
      <c r="TQU1" s="26">
        <f t="shared" si="218"/>
        <v>13983</v>
      </c>
      <c r="TQV1" s="26">
        <f t="shared" si="218"/>
        <v>13984</v>
      </c>
      <c r="TQW1" s="26">
        <f t="shared" si="218"/>
        <v>13985</v>
      </c>
      <c r="TQX1" s="26">
        <f t="shared" si="218"/>
        <v>13986</v>
      </c>
      <c r="TQY1" s="26">
        <f t="shared" si="218"/>
        <v>13987</v>
      </c>
      <c r="TQZ1" s="26">
        <f t="shared" si="218"/>
        <v>13988</v>
      </c>
      <c r="TRA1" s="26">
        <f t="shared" si="218"/>
        <v>13989</v>
      </c>
      <c r="TRB1" s="26">
        <f t="shared" si="218"/>
        <v>13990</v>
      </c>
      <c r="TRC1" s="26">
        <f t="shared" si="218"/>
        <v>13991</v>
      </c>
      <c r="TRD1" s="26">
        <f t="shared" si="218"/>
        <v>13992</v>
      </c>
      <c r="TRE1" s="26">
        <f t="shared" si="218"/>
        <v>13993</v>
      </c>
      <c r="TRF1" s="26">
        <f t="shared" si="218"/>
        <v>13994</v>
      </c>
      <c r="TRG1" s="26">
        <f t="shared" si="218"/>
        <v>13995</v>
      </c>
      <c r="TRH1" s="26">
        <f t="shared" si="218"/>
        <v>13996</v>
      </c>
      <c r="TRI1" s="26">
        <f t="shared" si="218"/>
        <v>13997</v>
      </c>
      <c r="TRJ1" s="26">
        <f t="shared" si="218"/>
        <v>13998</v>
      </c>
      <c r="TRK1" s="26">
        <f t="shared" si="218"/>
        <v>13999</v>
      </c>
      <c r="TRL1" s="26">
        <f t="shared" si="218"/>
        <v>14000</v>
      </c>
      <c r="TRM1" s="26">
        <f t="shared" si="218"/>
        <v>14001</v>
      </c>
      <c r="TRN1" s="26">
        <f t="shared" si="218"/>
        <v>14002</v>
      </c>
      <c r="TRO1" s="26">
        <f t="shared" si="218"/>
        <v>14003</v>
      </c>
      <c r="TRP1" s="26">
        <f t="shared" si="218"/>
        <v>14004</v>
      </c>
      <c r="TRQ1" s="26">
        <f t="shared" si="218"/>
        <v>14005</v>
      </c>
      <c r="TRR1" s="26">
        <f t="shared" si="218"/>
        <v>14006</v>
      </c>
      <c r="TRS1" s="26">
        <f t="shared" si="218"/>
        <v>14007</v>
      </c>
      <c r="TRT1" s="26">
        <f t="shared" si="218"/>
        <v>14008</v>
      </c>
      <c r="TRU1" s="26">
        <f t="shared" si="218"/>
        <v>14009</v>
      </c>
      <c r="TRV1" s="26">
        <f t="shared" si="218"/>
        <v>14010</v>
      </c>
      <c r="TRW1" s="26">
        <f t="shared" si="218"/>
        <v>14011</v>
      </c>
      <c r="TRX1" s="26">
        <f t="shared" si="218"/>
        <v>14012</v>
      </c>
      <c r="TRY1" s="26">
        <f t="shared" si="218"/>
        <v>14013</v>
      </c>
      <c r="TRZ1" s="26">
        <f t="shared" si="218"/>
        <v>14014</v>
      </c>
      <c r="TSA1" s="26">
        <f t="shared" si="218"/>
        <v>14015</v>
      </c>
      <c r="TSB1" s="26">
        <f t="shared" si="218"/>
        <v>14016</v>
      </c>
      <c r="TSC1" s="26">
        <f t="shared" si="218"/>
        <v>14017</v>
      </c>
      <c r="TSD1" s="26">
        <f t="shared" si="218"/>
        <v>14018</v>
      </c>
      <c r="TSE1" s="26">
        <f t="shared" ref="TSE1:TUP1" si="219">TSD1+1</f>
        <v>14019</v>
      </c>
      <c r="TSF1" s="26">
        <f t="shared" si="219"/>
        <v>14020</v>
      </c>
      <c r="TSG1" s="26">
        <f t="shared" si="219"/>
        <v>14021</v>
      </c>
      <c r="TSH1" s="26">
        <f t="shared" si="219"/>
        <v>14022</v>
      </c>
      <c r="TSI1" s="26">
        <f t="shared" si="219"/>
        <v>14023</v>
      </c>
      <c r="TSJ1" s="26">
        <f t="shared" si="219"/>
        <v>14024</v>
      </c>
      <c r="TSK1" s="26">
        <f t="shared" si="219"/>
        <v>14025</v>
      </c>
      <c r="TSL1" s="26">
        <f t="shared" si="219"/>
        <v>14026</v>
      </c>
      <c r="TSM1" s="26">
        <f t="shared" si="219"/>
        <v>14027</v>
      </c>
      <c r="TSN1" s="26">
        <f t="shared" si="219"/>
        <v>14028</v>
      </c>
      <c r="TSO1" s="26">
        <f t="shared" si="219"/>
        <v>14029</v>
      </c>
      <c r="TSP1" s="26">
        <f t="shared" si="219"/>
        <v>14030</v>
      </c>
      <c r="TSQ1" s="26">
        <f t="shared" si="219"/>
        <v>14031</v>
      </c>
      <c r="TSR1" s="26">
        <f t="shared" si="219"/>
        <v>14032</v>
      </c>
      <c r="TSS1" s="26">
        <f t="shared" si="219"/>
        <v>14033</v>
      </c>
      <c r="TST1" s="26">
        <f t="shared" si="219"/>
        <v>14034</v>
      </c>
      <c r="TSU1" s="26">
        <f t="shared" si="219"/>
        <v>14035</v>
      </c>
      <c r="TSV1" s="26">
        <f t="shared" si="219"/>
        <v>14036</v>
      </c>
      <c r="TSW1" s="26">
        <f t="shared" si="219"/>
        <v>14037</v>
      </c>
      <c r="TSX1" s="26">
        <f t="shared" si="219"/>
        <v>14038</v>
      </c>
      <c r="TSY1" s="26">
        <f t="shared" si="219"/>
        <v>14039</v>
      </c>
      <c r="TSZ1" s="26">
        <f t="shared" si="219"/>
        <v>14040</v>
      </c>
      <c r="TTA1" s="26">
        <f t="shared" si="219"/>
        <v>14041</v>
      </c>
      <c r="TTB1" s="26">
        <f t="shared" si="219"/>
        <v>14042</v>
      </c>
      <c r="TTC1" s="26">
        <f t="shared" si="219"/>
        <v>14043</v>
      </c>
      <c r="TTD1" s="26">
        <f t="shared" si="219"/>
        <v>14044</v>
      </c>
      <c r="TTE1" s="26">
        <f t="shared" si="219"/>
        <v>14045</v>
      </c>
      <c r="TTF1" s="26">
        <f t="shared" si="219"/>
        <v>14046</v>
      </c>
      <c r="TTG1" s="26">
        <f t="shared" si="219"/>
        <v>14047</v>
      </c>
      <c r="TTH1" s="26">
        <f t="shared" si="219"/>
        <v>14048</v>
      </c>
      <c r="TTI1" s="26">
        <f t="shared" si="219"/>
        <v>14049</v>
      </c>
      <c r="TTJ1" s="26">
        <f t="shared" si="219"/>
        <v>14050</v>
      </c>
      <c r="TTK1" s="26">
        <f t="shared" si="219"/>
        <v>14051</v>
      </c>
      <c r="TTL1" s="26">
        <f t="shared" si="219"/>
        <v>14052</v>
      </c>
      <c r="TTM1" s="26">
        <f t="shared" si="219"/>
        <v>14053</v>
      </c>
      <c r="TTN1" s="26">
        <f t="shared" si="219"/>
        <v>14054</v>
      </c>
      <c r="TTO1" s="26">
        <f t="shared" si="219"/>
        <v>14055</v>
      </c>
      <c r="TTP1" s="26">
        <f t="shared" si="219"/>
        <v>14056</v>
      </c>
      <c r="TTQ1" s="26">
        <f t="shared" si="219"/>
        <v>14057</v>
      </c>
      <c r="TTR1" s="26">
        <f t="shared" si="219"/>
        <v>14058</v>
      </c>
      <c r="TTS1" s="26">
        <f t="shared" si="219"/>
        <v>14059</v>
      </c>
      <c r="TTT1" s="26">
        <f t="shared" si="219"/>
        <v>14060</v>
      </c>
      <c r="TTU1" s="26">
        <f t="shared" si="219"/>
        <v>14061</v>
      </c>
      <c r="TTV1" s="26">
        <f t="shared" si="219"/>
        <v>14062</v>
      </c>
      <c r="TTW1" s="26">
        <f t="shared" si="219"/>
        <v>14063</v>
      </c>
      <c r="TTX1" s="26">
        <f t="shared" si="219"/>
        <v>14064</v>
      </c>
      <c r="TTY1" s="26">
        <f t="shared" si="219"/>
        <v>14065</v>
      </c>
      <c r="TTZ1" s="26">
        <f t="shared" si="219"/>
        <v>14066</v>
      </c>
      <c r="TUA1" s="26">
        <f t="shared" si="219"/>
        <v>14067</v>
      </c>
      <c r="TUB1" s="26">
        <f t="shared" si="219"/>
        <v>14068</v>
      </c>
      <c r="TUC1" s="26">
        <f t="shared" si="219"/>
        <v>14069</v>
      </c>
      <c r="TUD1" s="26">
        <f t="shared" si="219"/>
        <v>14070</v>
      </c>
      <c r="TUE1" s="26">
        <f t="shared" si="219"/>
        <v>14071</v>
      </c>
      <c r="TUF1" s="26">
        <f t="shared" si="219"/>
        <v>14072</v>
      </c>
      <c r="TUG1" s="26">
        <f t="shared" si="219"/>
        <v>14073</v>
      </c>
      <c r="TUH1" s="26">
        <f t="shared" si="219"/>
        <v>14074</v>
      </c>
      <c r="TUI1" s="26">
        <f t="shared" si="219"/>
        <v>14075</v>
      </c>
      <c r="TUJ1" s="26">
        <f t="shared" si="219"/>
        <v>14076</v>
      </c>
      <c r="TUK1" s="26">
        <f t="shared" si="219"/>
        <v>14077</v>
      </c>
      <c r="TUL1" s="26">
        <f t="shared" si="219"/>
        <v>14078</v>
      </c>
      <c r="TUM1" s="26">
        <f t="shared" si="219"/>
        <v>14079</v>
      </c>
      <c r="TUN1" s="26">
        <f t="shared" si="219"/>
        <v>14080</v>
      </c>
      <c r="TUO1" s="26">
        <f t="shared" si="219"/>
        <v>14081</v>
      </c>
      <c r="TUP1" s="26">
        <f t="shared" si="219"/>
        <v>14082</v>
      </c>
      <c r="TUQ1" s="26">
        <f t="shared" ref="TUQ1:TXB1" si="220">TUP1+1</f>
        <v>14083</v>
      </c>
      <c r="TUR1" s="26">
        <f t="shared" si="220"/>
        <v>14084</v>
      </c>
      <c r="TUS1" s="26">
        <f t="shared" si="220"/>
        <v>14085</v>
      </c>
      <c r="TUT1" s="26">
        <f t="shared" si="220"/>
        <v>14086</v>
      </c>
      <c r="TUU1" s="26">
        <f t="shared" si="220"/>
        <v>14087</v>
      </c>
      <c r="TUV1" s="26">
        <f t="shared" si="220"/>
        <v>14088</v>
      </c>
      <c r="TUW1" s="26">
        <f t="shared" si="220"/>
        <v>14089</v>
      </c>
      <c r="TUX1" s="26">
        <f t="shared" si="220"/>
        <v>14090</v>
      </c>
      <c r="TUY1" s="26">
        <f t="shared" si="220"/>
        <v>14091</v>
      </c>
      <c r="TUZ1" s="26">
        <f t="shared" si="220"/>
        <v>14092</v>
      </c>
      <c r="TVA1" s="26">
        <f t="shared" si="220"/>
        <v>14093</v>
      </c>
      <c r="TVB1" s="26">
        <f t="shared" si="220"/>
        <v>14094</v>
      </c>
      <c r="TVC1" s="26">
        <f t="shared" si="220"/>
        <v>14095</v>
      </c>
      <c r="TVD1" s="26">
        <f t="shared" si="220"/>
        <v>14096</v>
      </c>
      <c r="TVE1" s="26">
        <f t="shared" si="220"/>
        <v>14097</v>
      </c>
      <c r="TVF1" s="26">
        <f t="shared" si="220"/>
        <v>14098</v>
      </c>
      <c r="TVG1" s="26">
        <f t="shared" si="220"/>
        <v>14099</v>
      </c>
      <c r="TVH1" s="26">
        <f t="shared" si="220"/>
        <v>14100</v>
      </c>
      <c r="TVI1" s="26">
        <f t="shared" si="220"/>
        <v>14101</v>
      </c>
      <c r="TVJ1" s="26">
        <f t="shared" si="220"/>
        <v>14102</v>
      </c>
      <c r="TVK1" s="26">
        <f t="shared" si="220"/>
        <v>14103</v>
      </c>
      <c r="TVL1" s="26">
        <f t="shared" si="220"/>
        <v>14104</v>
      </c>
      <c r="TVM1" s="26">
        <f t="shared" si="220"/>
        <v>14105</v>
      </c>
      <c r="TVN1" s="26">
        <f t="shared" si="220"/>
        <v>14106</v>
      </c>
      <c r="TVO1" s="26">
        <f t="shared" si="220"/>
        <v>14107</v>
      </c>
      <c r="TVP1" s="26">
        <f t="shared" si="220"/>
        <v>14108</v>
      </c>
      <c r="TVQ1" s="26">
        <f t="shared" si="220"/>
        <v>14109</v>
      </c>
      <c r="TVR1" s="26">
        <f t="shared" si="220"/>
        <v>14110</v>
      </c>
      <c r="TVS1" s="26">
        <f t="shared" si="220"/>
        <v>14111</v>
      </c>
      <c r="TVT1" s="26">
        <f t="shared" si="220"/>
        <v>14112</v>
      </c>
      <c r="TVU1" s="26">
        <f t="shared" si="220"/>
        <v>14113</v>
      </c>
      <c r="TVV1" s="26">
        <f t="shared" si="220"/>
        <v>14114</v>
      </c>
      <c r="TVW1" s="26">
        <f t="shared" si="220"/>
        <v>14115</v>
      </c>
      <c r="TVX1" s="26">
        <f t="shared" si="220"/>
        <v>14116</v>
      </c>
      <c r="TVY1" s="26">
        <f t="shared" si="220"/>
        <v>14117</v>
      </c>
      <c r="TVZ1" s="26">
        <f t="shared" si="220"/>
        <v>14118</v>
      </c>
      <c r="TWA1" s="26">
        <f t="shared" si="220"/>
        <v>14119</v>
      </c>
      <c r="TWB1" s="26">
        <f t="shared" si="220"/>
        <v>14120</v>
      </c>
      <c r="TWC1" s="26">
        <f t="shared" si="220"/>
        <v>14121</v>
      </c>
      <c r="TWD1" s="26">
        <f t="shared" si="220"/>
        <v>14122</v>
      </c>
      <c r="TWE1" s="26">
        <f t="shared" si="220"/>
        <v>14123</v>
      </c>
      <c r="TWF1" s="26">
        <f t="shared" si="220"/>
        <v>14124</v>
      </c>
      <c r="TWG1" s="26">
        <f t="shared" si="220"/>
        <v>14125</v>
      </c>
      <c r="TWH1" s="26">
        <f t="shared" si="220"/>
        <v>14126</v>
      </c>
      <c r="TWI1" s="26">
        <f t="shared" si="220"/>
        <v>14127</v>
      </c>
      <c r="TWJ1" s="26">
        <f t="shared" si="220"/>
        <v>14128</v>
      </c>
      <c r="TWK1" s="26">
        <f t="shared" si="220"/>
        <v>14129</v>
      </c>
      <c r="TWL1" s="26">
        <f t="shared" si="220"/>
        <v>14130</v>
      </c>
      <c r="TWM1" s="26">
        <f t="shared" si="220"/>
        <v>14131</v>
      </c>
      <c r="TWN1" s="26">
        <f t="shared" si="220"/>
        <v>14132</v>
      </c>
      <c r="TWO1" s="26">
        <f t="shared" si="220"/>
        <v>14133</v>
      </c>
      <c r="TWP1" s="26">
        <f t="shared" si="220"/>
        <v>14134</v>
      </c>
      <c r="TWQ1" s="26">
        <f t="shared" si="220"/>
        <v>14135</v>
      </c>
      <c r="TWR1" s="26">
        <f t="shared" si="220"/>
        <v>14136</v>
      </c>
      <c r="TWS1" s="26">
        <f t="shared" si="220"/>
        <v>14137</v>
      </c>
      <c r="TWT1" s="26">
        <f t="shared" si="220"/>
        <v>14138</v>
      </c>
      <c r="TWU1" s="26">
        <f t="shared" si="220"/>
        <v>14139</v>
      </c>
      <c r="TWV1" s="26">
        <f t="shared" si="220"/>
        <v>14140</v>
      </c>
      <c r="TWW1" s="26">
        <f t="shared" si="220"/>
        <v>14141</v>
      </c>
      <c r="TWX1" s="26">
        <f t="shared" si="220"/>
        <v>14142</v>
      </c>
      <c r="TWY1" s="26">
        <f t="shared" si="220"/>
        <v>14143</v>
      </c>
      <c r="TWZ1" s="26">
        <f t="shared" si="220"/>
        <v>14144</v>
      </c>
      <c r="TXA1" s="26">
        <f t="shared" si="220"/>
        <v>14145</v>
      </c>
      <c r="TXB1" s="26">
        <f t="shared" si="220"/>
        <v>14146</v>
      </c>
      <c r="TXC1" s="26">
        <f t="shared" ref="TXC1:TZN1" si="221">TXB1+1</f>
        <v>14147</v>
      </c>
      <c r="TXD1" s="26">
        <f t="shared" si="221"/>
        <v>14148</v>
      </c>
      <c r="TXE1" s="26">
        <f t="shared" si="221"/>
        <v>14149</v>
      </c>
      <c r="TXF1" s="26">
        <f t="shared" si="221"/>
        <v>14150</v>
      </c>
      <c r="TXG1" s="26">
        <f t="shared" si="221"/>
        <v>14151</v>
      </c>
      <c r="TXH1" s="26">
        <f t="shared" si="221"/>
        <v>14152</v>
      </c>
      <c r="TXI1" s="26">
        <f t="shared" si="221"/>
        <v>14153</v>
      </c>
      <c r="TXJ1" s="26">
        <f t="shared" si="221"/>
        <v>14154</v>
      </c>
      <c r="TXK1" s="26">
        <f t="shared" si="221"/>
        <v>14155</v>
      </c>
      <c r="TXL1" s="26">
        <f t="shared" si="221"/>
        <v>14156</v>
      </c>
      <c r="TXM1" s="26">
        <f t="shared" si="221"/>
        <v>14157</v>
      </c>
      <c r="TXN1" s="26">
        <f t="shared" si="221"/>
        <v>14158</v>
      </c>
      <c r="TXO1" s="26">
        <f t="shared" si="221"/>
        <v>14159</v>
      </c>
      <c r="TXP1" s="26">
        <f t="shared" si="221"/>
        <v>14160</v>
      </c>
      <c r="TXQ1" s="26">
        <f t="shared" si="221"/>
        <v>14161</v>
      </c>
      <c r="TXR1" s="26">
        <f t="shared" si="221"/>
        <v>14162</v>
      </c>
      <c r="TXS1" s="26">
        <f t="shared" si="221"/>
        <v>14163</v>
      </c>
      <c r="TXT1" s="26">
        <f t="shared" si="221"/>
        <v>14164</v>
      </c>
      <c r="TXU1" s="26">
        <f t="shared" si="221"/>
        <v>14165</v>
      </c>
      <c r="TXV1" s="26">
        <f t="shared" si="221"/>
        <v>14166</v>
      </c>
      <c r="TXW1" s="26">
        <f t="shared" si="221"/>
        <v>14167</v>
      </c>
      <c r="TXX1" s="26">
        <f t="shared" si="221"/>
        <v>14168</v>
      </c>
      <c r="TXY1" s="26">
        <f t="shared" si="221"/>
        <v>14169</v>
      </c>
      <c r="TXZ1" s="26">
        <f t="shared" si="221"/>
        <v>14170</v>
      </c>
      <c r="TYA1" s="26">
        <f t="shared" si="221"/>
        <v>14171</v>
      </c>
      <c r="TYB1" s="26">
        <f t="shared" si="221"/>
        <v>14172</v>
      </c>
      <c r="TYC1" s="26">
        <f t="shared" si="221"/>
        <v>14173</v>
      </c>
      <c r="TYD1" s="26">
        <f t="shared" si="221"/>
        <v>14174</v>
      </c>
      <c r="TYE1" s="26">
        <f t="shared" si="221"/>
        <v>14175</v>
      </c>
      <c r="TYF1" s="26">
        <f t="shared" si="221"/>
        <v>14176</v>
      </c>
      <c r="TYG1" s="26">
        <f t="shared" si="221"/>
        <v>14177</v>
      </c>
      <c r="TYH1" s="26">
        <f t="shared" si="221"/>
        <v>14178</v>
      </c>
      <c r="TYI1" s="26">
        <f t="shared" si="221"/>
        <v>14179</v>
      </c>
      <c r="TYJ1" s="26">
        <f t="shared" si="221"/>
        <v>14180</v>
      </c>
      <c r="TYK1" s="26">
        <f t="shared" si="221"/>
        <v>14181</v>
      </c>
      <c r="TYL1" s="26">
        <f t="shared" si="221"/>
        <v>14182</v>
      </c>
      <c r="TYM1" s="26">
        <f t="shared" si="221"/>
        <v>14183</v>
      </c>
      <c r="TYN1" s="26">
        <f t="shared" si="221"/>
        <v>14184</v>
      </c>
      <c r="TYO1" s="26">
        <f t="shared" si="221"/>
        <v>14185</v>
      </c>
      <c r="TYP1" s="26">
        <f t="shared" si="221"/>
        <v>14186</v>
      </c>
      <c r="TYQ1" s="26">
        <f t="shared" si="221"/>
        <v>14187</v>
      </c>
      <c r="TYR1" s="26">
        <f t="shared" si="221"/>
        <v>14188</v>
      </c>
      <c r="TYS1" s="26">
        <f t="shared" si="221"/>
        <v>14189</v>
      </c>
      <c r="TYT1" s="26">
        <f t="shared" si="221"/>
        <v>14190</v>
      </c>
      <c r="TYU1" s="26">
        <f t="shared" si="221"/>
        <v>14191</v>
      </c>
      <c r="TYV1" s="26">
        <f t="shared" si="221"/>
        <v>14192</v>
      </c>
      <c r="TYW1" s="26">
        <f t="shared" si="221"/>
        <v>14193</v>
      </c>
      <c r="TYX1" s="26">
        <f t="shared" si="221"/>
        <v>14194</v>
      </c>
      <c r="TYY1" s="26">
        <f t="shared" si="221"/>
        <v>14195</v>
      </c>
      <c r="TYZ1" s="26">
        <f t="shared" si="221"/>
        <v>14196</v>
      </c>
      <c r="TZA1" s="26">
        <f t="shared" si="221"/>
        <v>14197</v>
      </c>
      <c r="TZB1" s="26">
        <f t="shared" si="221"/>
        <v>14198</v>
      </c>
      <c r="TZC1" s="26">
        <f t="shared" si="221"/>
        <v>14199</v>
      </c>
      <c r="TZD1" s="26">
        <f t="shared" si="221"/>
        <v>14200</v>
      </c>
      <c r="TZE1" s="26">
        <f t="shared" si="221"/>
        <v>14201</v>
      </c>
      <c r="TZF1" s="26">
        <f t="shared" si="221"/>
        <v>14202</v>
      </c>
      <c r="TZG1" s="26">
        <f t="shared" si="221"/>
        <v>14203</v>
      </c>
      <c r="TZH1" s="26">
        <f t="shared" si="221"/>
        <v>14204</v>
      </c>
      <c r="TZI1" s="26">
        <f t="shared" si="221"/>
        <v>14205</v>
      </c>
      <c r="TZJ1" s="26">
        <f t="shared" si="221"/>
        <v>14206</v>
      </c>
      <c r="TZK1" s="26">
        <f t="shared" si="221"/>
        <v>14207</v>
      </c>
      <c r="TZL1" s="26">
        <f t="shared" si="221"/>
        <v>14208</v>
      </c>
      <c r="TZM1" s="26">
        <f t="shared" si="221"/>
        <v>14209</v>
      </c>
      <c r="TZN1" s="26">
        <f t="shared" si="221"/>
        <v>14210</v>
      </c>
      <c r="TZO1" s="26">
        <f t="shared" ref="TZO1:UBZ1" si="222">TZN1+1</f>
        <v>14211</v>
      </c>
      <c r="TZP1" s="26">
        <f t="shared" si="222"/>
        <v>14212</v>
      </c>
      <c r="TZQ1" s="26">
        <f t="shared" si="222"/>
        <v>14213</v>
      </c>
      <c r="TZR1" s="26">
        <f t="shared" si="222"/>
        <v>14214</v>
      </c>
      <c r="TZS1" s="26">
        <f t="shared" si="222"/>
        <v>14215</v>
      </c>
      <c r="TZT1" s="26">
        <f t="shared" si="222"/>
        <v>14216</v>
      </c>
      <c r="TZU1" s="26">
        <f t="shared" si="222"/>
        <v>14217</v>
      </c>
      <c r="TZV1" s="26">
        <f t="shared" si="222"/>
        <v>14218</v>
      </c>
      <c r="TZW1" s="26">
        <f t="shared" si="222"/>
        <v>14219</v>
      </c>
      <c r="TZX1" s="26">
        <f t="shared" si="222"/>
        <v>14220</v>
      </c>
      <c r="TZY1" s="26">
        <f t="shared" si="222"/>
        <v>14221</v>
      </c>
      <c r="TZZ1" s="26">
        <f t="shared" si="222"/>
        <v>14222</v>
      </c>
      <c r="UAA1" s="26">
        <f t="shared" si="222"/>
        <v>14223</v>
      </c>
      <c r="UAB1" s="26">
        <f t="shared" si="222"/>
        <v>14224</v>
      </c>
      <c r="UAC1" s="26">
        <f t="shared" si="222"/>
        <v>14225</v>
      </c>
      <c r="UAD1" s="26">
        <f t="shared" si="222"/>
        <v>14226</v>
      </c>
      <c r="UAE1" s="26">
        <f t="shared" si="222"/>
        <v>14227</v>
      </c>
      <c r="UAF1" s="26">
        <f t="shared" si="222"/>
        <v>14228</v>
      </c>
      <c r="UAG1" s="26">
        <f t="shared" si="222"/>
        <v>14229</v>
      </c>
      <c r="UAH1" s="26">
        <f t="shared" si="222"/>
        <v>14230</v>
      </c>
      <c r="UAI1" s="26">
        <f t="shared" si="222"/>
        <v>14231</v>
      </c>
      <c r="UAJ1" s="26">
        <f t="shared" si="222"/>
        <v>14232</v>
      </c>
      <c r="UAK1" s="26">
        <f t="shared" si="222"/>
        <v>14233</v>
      </c>
      <c r="UAL1" s="26">
        <f t="shared" si="222"/>
        <v>14234</v>
      </c>
      <c r="UAM1" s="26">
        <f t="shared" si="222"/>
        <v>14235</v>
      </c>
      <c r="UAN1" s="26">
        <f t="shared" si="222"/>
        <v>14236</v>
      </c>
      <c r="UAO1" s="26">
        <f t="shared" si="222"/>
        <v>14237</v>
      </c>
      <c r="UAP1" s="26">
        <f t="shared" si="222"/>
        <v>14238</v>
      </c>
      <c r="UAQ1" s="26">
        <f t="shared" si="222"/>
        <v>14239</v>
      </c>
      <c r="UAR1" s="26">
        <f t="shared" si="222"/>
        <v>14240</v>
      </c>
      <c r="UAS1" s="26">
        <f t="shared" si="222"/>
        <v>14241</v>
      </c>
      <c r="UAT1" s="26">
        <f t="shared" si="222"/>
        <v>14242</v>
      </c>
      <c r="UAU1" s="26">
        <f t="shared" si="222"/>
        <v>14243</v>
      </c>
      <c r="UAV1" s="26">
        <f t="shared" si="222"/>
        <v>14244</v>
      </c>
      <c r="UAW1" s="26">
        <f t="shared" si="222"/>
        <v>14245</v>
      </c>
      <c r="UAX1" s="26">
        <f t="shared" si="222"/>
        <v>14246</v>
      </c>
      <c r="UAY1" s="26">
        <f t="shared" si="222"/>
        <v>14247</v>
      </c>
      <c r="UAZ1" s="26">
        <f t="shared" si="222"/>
        <v>14248</v>
      </c>
      <c r="UBA1" s="26">
        <f t="shared" si="222"/>
        <v>14249</v>
      </c>
      <c r="UBB1" s="26">
        <f t="shared" si="222"/>
        <v>14250</v>
      </c>
      <c r="UBC1" s="26">
        <f t="shared" si="222"/>
        <v>14251</v>
      </c>
      <c r="UBD1" s="26">
        <f t="shared" si="222"/>
        <v>14252</v>
      </c>
      <c r="UBE1" s="26">
        <f t="shared" si="222"/>
        <v>14253</v>
      </c>
      <c r="UBF1" s="26">
        <f t="shared" si="222"/>
        <v>14254</v>
      </c>
      <c r="UBG1" s="26">
        <f t="shared" si="222"/>
        <v>14255</v>
      </c>
      <c r="UBH1" s="26">
        <f t="shared" si="222"/>
        <v>14256</v>
      </c>
      <c r="UBI1" s="26">
        <f t="shared" si="222"/>
        <v>14257</v>
      </c>
      <c r="UBJ1" s="26">
        <f t="shared" si="222"/>
        <v>14258</v>
      </c>
      <c r="UBK1" s="26">
        <f t="shared" si="222"/>
        <v>14259</v>
      </c>
      <c r="UBL1" s="26">
        <f t="shared" si="222"/>
        <v>14260</v>
      </c>
      <c r="UBM1" s="26">
        <f t="shared" si="222"/>
        <v>14261</v>
      </c>
      <c r="UBN1" s="26">
        <f t="shared" si="222"/>
        <v>14262</v>
      </c>
      <c r="UBO1" s="26">
        <f t="shared" si="222"/>
        <v>14263</v>
      </c>
      <c r="UBP1" s="26">
        <f t="shared" si="222"/>
        <v>14264</v>
      </c>
      <c r="UBQ1" s="26">
        <f t="shared" si="222"/>
        <v>14265</v>
      </c>
      <c r="UBR1" s="26">
        <f t="shared" si="222"/>
        <v>14266</v>
      </c>
      <c r="UBS1" s="26">
        <f t="shared" si="222"/>
        <v>14267</v>
      </c>
      <c r="UBT1" s="26">
        <f t="shared" si="222"/>
        <v>14268</v>
      </c>
      <c r="UBU1" s="26">
        <f t="shared" si="222"/>
        <v>14269</v>
      </c>
      <c r="UBV1" s="26">
        <f t="shared" si="222"/>
        <v>14270</v>
      </c>
      <c r="UBW1" s="26">
        <f t="shared" si="222"/>
        <v>14271</v>
      </c>
      <c r="UBX1" s="26">
        <f t="shared" si="222"/>
        <v>14272</v>
      </c>
      <c r="UBY1" s="26">
        <f t="shared" si="222"/>
        <v>14273</v>
      </c>
      <c r="UBZ1" s="26">
        <f t="shared" si="222"/>
        <v>14274</v>
      </c>
      <c r="UCA1" s="26">
        <f t="shared" ref="UCA1:UEL1" si="223">UBZ1+1</f>
        <v>14275</v>
      </c>
      <c r="UCB1" s="26">
        <f t="shared" si="223"/>
        <v>14276</v>
      </c>
      <c r="UCC1" s="26">
        <f t="shared" si="223"/>
        <v>14277</v>
      </c>
      <c r="UCD1" s="26">
        <f t="shared" si="223"/>
        <v>14278</v>
      </c>
      <c r="UCE1" s="26">
        <f t="shared" si="223"/>
        <v>14279</v>
      </c>
      <c r="UCF1" s="26">
        <f t="shared" si="223"/>
        <v>14280</v>
      </c>
      <c r="UCG1" s="26">
        <f t="shared" si="223"/>
        <v>14281</v>
      </c>
      <c r="UCH1" s="26">
        <f t="shared" si="223"/>
        <v>14282</v>
      </c>
      <c r="UCI1" s="26">
        <f t="shared" si="223"/>
        <v>14283</v>
      </c>
      <c r="UCJ1" s="26">
        <f t="shared" si="223"/>
        <v>14284</v>
      </c>
      <c r="UCK1" s="26">
        <f t="shared" si="223"/>
        <v>14285</v>
      </c>
      <c r="UCL1" s="26">
        <f t="shared" si="223"/>
        <v>14286</v>
      </c>
      <c r="UCM1" s="26">
        <f t="shared" si="223"/>
        <v>14287</v>
      </c>
      <c r="UCN1" s="26">
        <f t="shared" si="223"/>
        <v>14288</v>
      </c>
      <c r="UCO1" s="26">
        <f t="shared" si="223"/>
        <v>14289</v>
      </c>
      <c r="UCP1" s="26">
        <f t="shared" si="223"/>
        <v>14290</v>
      </c>
      <c r="UCQ1" s="26">
        <f t="shared" si="223"/>
        <v>14291</v>
      </c>
      <c r="UCR1" s="26">
        <f t="shared" si="223"/>
        <v>14292</v>
      </c>
      <c r="UCS1" s="26">
        <f t="shared" si="223"/>
        <v>14293</v>
      </c>
      <c r="UCT1" s="26">
        <f t="shared" si="223"/>
        <v>14294</v>
      </c>
      <c r="UCU1" s="26">
        <f t="shared" si="223"/>
        <v>14295</v>
      </c>
      <c r="UCV1" s="26">
        <f t="shared" si="223"/>
        <v>14296</v>
      </c>
      <c r="UCW1" s="26">
        <f t="shared" si="223"/>
        <v>14297</v>
      </c>
      <c r="UCX1" s="26">
        <f t="shared" si="223"/>
        <v>14298</v>
      </c>
      <c r="UCY1" s="26">
        <f t="shared" si="223"/>
        <v>14299</v>
      </c>
      <c r="UCZ1" s="26">
        <f t="shared" si="223"/>
        <v>14300</v>
      </c>
      <c r="UDA1" s="26">
        <f t="shared" si="223"/>
        <v>14301</v>
      </c>
      <c r="UDB1" s="26">
        <f t="shared" si="223"/>
        <v>14302</v>
      </c>
      <c r="UDC1" s="26">
        <f t="shared" si="223"/>
        <v>14303</v>
      </c>
      <c r="UDD1" s="26">
        <f t="shared" si="223"/>
        <v>14304</v>
      </c>
      <c r="UDE1" s="26">
        <f t="shared" si="223"/>
        <v>14305</v>
      </c>
      <c r="UDF1" s="26">
        <f t="shared" si="223"/>
        <v>14306</v>
      </c>
      <c r="UDG1" s="26">
        <f t="shared" si="223"/>
        <v>14307</v>
      </c>
      <c r="UDH1" s="26">
        <f t="shared" si="223"/>
        <v>14308</v>
      </c>
      <c r="UDI1" s="26">
        <f t="shared" si="223"/>
        <v>14309</v>
      </c>
      <c r="UDJ1" s="26">
        <f t="shared" si="223"/>
        <v>14310</v>
      </c>
      <c r="UDK1" s="26">
        <f t="shared" si="223"/>
        <v>14311</v>
      </c>
      <c r="UDL1" s="26">
        <f t="shared" si="223"/>
        <v>14312</v>
      </c>
      <c r="UDM1" s="26">
        <f t="shared" si="223"/>
        <v>14313</v>
      </c>
      <c r="UDN1" s="26">
        <f t="shared" si="223"/>
        <v>14314</v>
      </c>
      <c r="UDO1" s="26">
        <f t="shared" si="223"/>
        <v>14315</v>
      </c>
      <c r="UDP1" s="26">
        <f t="shared" si="223"/>
        <v>14316</v>
      </c>
      <c r="UDQ1" s="26">
        <f t="shared" si="223"/>
        <v>14317</v>
      </c>
      <c r="UDR1" s="26">
        <f t="shared" si="223"/>
        <v>14318</v>
      </c>
      <c r="UDS1" s="26">
        <f t="shared" si="223"/>
        <v>14319</v>
      </c>
      <c r="UDT1" s="26">
        <f t="shared" si="223"/>
        <v>14320</v>
      </c>
      <c r="UDU1" s="26">
        <f t="shared" si="223"/>
        <v>14321</v>
      </c>
      <c r="UDV1" s="26">
        <f t="shared" si="223"/>
        <v>14322</v>
      </c>
      <c r="UDW1" s="26">
        <f t="shared" si="223"/>
        <v>14323</v>
      </c>
      <c r="UDX1" s="26">
        <f t="shared" si="223"/>
        <v>14324</v>
      </c>
      <c r="UDY1" s="26">
        <f t="shared" si="223"/>
        <v>14325</v>
      </c>
      <c r="UDZ1" s="26">
        <f t="shared" si="223"/>
        <v>14326</v>
      </c>
      <c r="UEA1" s="26">
        <f t="shared" si="223"/>
        <v>14327</v>
      </c>
      <c r="UEB1" s="26">
        <f t="shared" si="223"/>
        <v>14328</v>
      </c>
      <c r="UEC1" s="26">
        <f t="shared" si="223"/>
        <v>14329</v>
      </c>
      <c r="UED1" s="26">
        <f t="shared" si="223"/>
        <v>14330</v>
      </c>
      <c r="UEE1" s="26">
        <f t="shared" si="223"/>
        <v>14331</v>
      </c>
      <c r="UEF1" s="26">
        <f t="shared" si="223"/>
        <v>14332</v>
      </c>
      <c r="UEG1" s="26">
        <f t="shared" si="223"/>
        <v>14333</v>
      </c>
      <c r="UEH1" s="26">
        <f t="shared" si="223"/>
        <v>14334</v>
      </c>
      <c r="UEI1" s="26">
        <f t="shared" si="223"/>
        <v>14335</v>
      </c>
      <c r="UEJ1" s="26">
        <f t="shared" si="223"/>
        <v>14336</v>
      </c>
      <c r="UEK1" s="26">
        <f t="shared" si="223"/>
        <v>14337</v>
      </c>
      <c r="UEL1" s="26">
        <f t="shared" si="223"/>
        <v>14338</v>
      </c>
      <c r="UEM1" s="26">
        <f t="shared" ref="UEM1:UGX1" si="224">UEL1+1</f>
        <v>14339</v>
      </c>
      <c r="UEN1" s="26">
        <f t="shared" si="224"/>
        <v>14340</v>
      </c>
      <c r="UEO1" s="26">
        <f t="shared" si="224"/>
        <v>14341</v>
      </c>
      <c r="UEP1" s="26">
        <f t="shared" si="224"/>
        <v>14342</v>
      </c>
      <c r="UEQ1" s="26">
        <f t="shared" si="224"/>
        <v>14343</v>
      </c>
      <c r="UER1" s="26">
        <f t="shared" si="224"/>
        <v>14344</v>
      </c>
      <c r="UES1" s="26">
        <f t="shared" si="224"/>
        <v>14345</v>
      </c>
      <c r="UET1" s="26">
        <f t="shared" si="224"/>
        <v>14346</v>
      </c>
      <c r="UEU1" s="26">
        <f t="shared" si="224"/>
        <v>14347</v>
      </c>
      <c r="UEV1" s="26">
        <f t="shared" si="224"/>
        <v>14348</v>
      </c>
      <c r="UEW1" s="26">
        <f t="shared" si="224"/>
        <v>14349</v>
      </c>
      <c r="UEX1" s="26">
        <f t="shared" si="224"/>
        <v>14350</v>
      </c>
      <c r="UEY1" s="26">
        <f t="shared" si="224"/>
        <v>14351</v>
      </c>
      <c r="UEZ1" s="26">
        <f t="shared" si="224"/>
        <v>14352</v>
      </c>
      <c r="UFA1" s="26">
        <f t="shared" si="224"/>
        <v>14353</v>
      </c>
      <c r="UFB1" s="26">
        <f t="shared" si="224"/>
        <v>14354</v>
      </c>
      <c r="UFC1" s="26">
        <f t="shared" si="224"/>
        <v>14355</v>
      </c>
      <c r="UFD1" s="26">
        <f t="shared" si="224"/>
        <v>14356</v>
      </c>
      <c r="UFE1" s="26">
        <f t="shared" si="224"/>
        <v>14357</v>
      </c>
      <c r="UFF1" s="26">
        <f t="shared" si="224"/>
        <v>14358</v>
      </c>
      <c r="UFG1" s="26">
        <f t="shared" si="224"/>
        <v>14359</v>
      </c>
      <c r="UFH1" s="26">
        <f t="shared" si="224"/>
        <v>14360</v>
      </c>
      <c r="UFI1" s="26">
        <f t="shared" si="224"/>
        <v>14361</v>
      </c>
      <c r="UFJ1" s="26">
        <f t="shared" si="224"/>
        <v>14362</v>
      </c>
      <c r="UFK1" s="26">
        <f t="shared" si="224"/>
        <v>14363</v>
      </c>
      <c r="UFL1" s="26">
        <f t="shared" si="224"/>
        <v>14364</v>
      </c>
      <c r="UFM1" s="26">
        <f t="shared" si="224"/>
        <v>14365</v>
      </c>
      <c r="UFN1" s="26">
        <f t="shared" si="224"/>
        <v>14366</v>
      </c>
      <c r="UFO1" s="26">
        <f t="shared" si="224"/>
        <v>14367</v>
      </c>
      <c r="UFP1" s="26">
        <f t="shared" si="224"/>
        <v>14368</v>
      </c>
      <c r="UFQ1" s="26">
        <f t="shared" si="224"/>
        <v>14369</v>
      </c>
      <c r="UFR1" s="26">
        <f t="shared" si="224"/>
        <v>14370</v>
      </c>
      <c r="UFS1" s="26">
        <f t="shared" si="224"/>
        <v>14371</v>
      </c>
      <c r="UFT1" s="26">
        <f t="shared" si="224"/>
        <v>14372</v>
      </c>
      <c r="UFU1" s="26">
        <f t="shared" si="224"/>
        <v>14373</v>
      </c>
      <c r="UFV1" s="26">
        <f t="shared" si="224"/>
        <v>14374</v>
      </c>
      <c r="UFW1" s="26">
        <f t="shared" si="224"/>
        <v>14375</v>
      </c>
      <c r="UFX1" s="26">
        <f t="shared" si="224"/>
        <v>14376</v>
      </c>
      <c r="UFY1" s="26">
        <f t="shared" si="224"/>
        <v>14377</v>
      </c>
      <c r="UFZ1" s="26">
        <f t="shared" si="224"/>
        <v>14378</v>
      </c>
      <c r="UGA1" s="26">
        <f t="shared" si="224"/>
        <v>14379</v>
      </c>
      <c r="UGB1" s="26">
        <f t="shared" si="224"/>
        <v>14380</v>
      </c>
      <c r="UGC1" s="26">
        <f t="shared" si="224"/>
        <v>14381</v>
      </c>
      <c r="UGD1" s="26">
        <f t="shared" si="224"/>
        <v>14382</v>
      </c>
      <c r="UGE1" s="26">
        <f t="shared" si="224"/>
        <v>14383</v>
      </c>
      <c r="UGF1" s="26">
        <f t="shared" si="224"/>
        <v>14384</v>
      </c>
      <c r="UGG1" s="26">
        <f t="shared" si="224"/>
        <v>14385</v>
      </c>
      <c r="UGH1" s="26">
        <f t="shared" si="224"/>
        <v>14386</v>
      </c>
      <c r="UGI1" s="26">
        <f t="shared" si="224"/>
        <v>14387</v>
      </c>
      <c r="UGJ1" s="26">
        <f t="shared" si="224"/>
        <v>14388</v>
      </c>
      <c r="UGK1" s="26">
        <f t="shared" si="224"/>
        <v>14389</v>
      </c>
      <c r="UGL1" s="26">
        <f t="shared" si="224"/>
        <v>14390</v>
      </c>
      <c r="UGM1" s="26">
        <f t="shared" si="224"/>
        <v>14391</v>
      </c>
      <c r="UGN1" s="26">
        <f t="shared" si="224"/>
        <v>14392</v>
      </c>
      <c r="UGO1" s="26">
        <f t="shared" si="224"/>
        <v>14393</v>
      </c>
      <c r="UGP1" s="26">
        <f t="shared" si="224"/>
        <v>14394</v>
      </c>
      <c r="UGQ1" s="26">
        <f t="shared" si="224"/>
        <v>14395</v>
      </c>
      <c r="UGR1" s="26">
        <f t="shared" si="224"/>
        <v>14396</v>
      </c>
      <c r="UGS1" s="26">
        <f t="shared" si="224"/>
        <v>14397</v>
      </c>
      <c r="UGT1" s="26">
        <f t="shared" si="224"/>
        <v>14398</v>
      </c>
      <c r="UGU1" s="26">
        <f t="shared" si="224"/>
        <v>14399</v>
      </c>
      <c r="UGV1" s="26">
        <f t="shared" si="224"/>
        <v>14400</v>
      </c>
      <c r="UGW1" s="26">
        <f t="shared" si="224"/>
        <v>14401</v>
      </c>
      <c r="UGX1" s="26">
        <f t="shared" si="224"/>
        <v>14402</v>
      </c>
      <c r="UGY1" s="26">
        <f t="shared" ref="UGY1:UJJ1" si="225">UGX1+1</f>
        <v>14403</v>
      </c>
      <c r="UGZ1" s="26">
        <f t="shared" si="225"/>
        <v>14404</v>
      </c>
      <c r="UHA1" s="26">
        <f t="shared" si="225"/>
        <v>14405</v>
      </c>
      <c r="UHB1" s="26">
        <f t="shared" si="225"/>
        <v>14406</v>
      </c>
      <c r="UHC1" s="26">
        <f t="shared" si="225"/>
        <v>14407</v>
      </c>
      <c r="UHD1" s="26">
        <f t="shared" si="225"/>
        <v>14408</v>
      </c>
      <c r="UHE1" s="26">
        <f t="shared" si="225"/>
        <v>14409</v>
      </c>
      <c r="UHF1" s="26">
        <f t="shared" si="225"/>
        <v>14410</v>
      </c>
      <c r="UHG1" s="26">
        <f t="shared" si="225"/>
        <v>14411</v>
      </c>
      <c r="UHH1" s="26">
        <f t="shared" si="225"/>
        <v>14412</v>
      </c>
      <c r="UHI1" s="26">
        <f t="shared" si="225"/>
        <v>14413</v>
      </c>
      <c r="UHJ1" s="26">
        <f t="shared" si="225"/>
        <v>14414</v>
      </c>
      <c r="UHK1" s="26">
        <f t="shared" si="225"/>
        <v>14415</v>
      </c>
      <c r="UHL1" s="26">
        <f t="shared" si="225"/>
        <v>14416</v>
      </c>
      <c r="UHM1" s="26">
        <f t="shared" si="225"/>
        <v>14417</v>
      </c>
      <c r="UHN1" s="26">
        <f t="shared" si="225"/>
        <v>14418</v>
      </c>
      <c r="UHO1" s="26">
        <f t="shared" si="225"/>
        <v>14419</v>
      </c>
      <c r="UHP1" s="26">
        <f t="shared" si="225"/>
        <v>14420</v>
      </c>
      <c r="UHQ1" s="26">
        <f t="shared" si="225"/>
        <v>14421</v>
      </c>
      <c r="UHR1" s="26">
        <f t="shared" si="225"/>
        <v>14422</v>
      </c>
      <c r="UHS1" s="26">
        <f t="shared" si="225"/>
        <v>14423</v>
      </c>
      <c r="UHT1" s="26">
        <f t="shared" si="225"/>
        <v>14424</v>
      </c>
      <c r="UHU1" s="26">
        <f t="shared" si="225"/>
        <v>14425</v>
      </c>
      <c r="UHV1" s="26">
        <f t="shared" si="225"/>
        <v>14426</v>
      </c>
      <c r="UHW1" s="26">
        <f t="shared" si="225"/>
        <v>14427</v>
      </c>
      <c r="UHX1" s="26">
        <f t="shared" si="225"/>
        <v>14428</v>
      </c>
      <c r="UHY1" s="26">
        <f t="shared" si="225"/>
        <v>14429</v>
      </c>
      <c r="UHZ1" s="26">
        <f t="shared" si="225"/>
        <v>14430</v>
      </c>
      <c r="UIA1" s="26">
        <f t="shared" si="225"/>
        <v>14431</v>
      </c>
      <c r="UIB1" s="26">
        <f t="shared" si="225"/>
        <v>14432</v>
      </c>
      <c r="UIC1" s="26">
        <f t="shared" si="225"/>
        <v>14433</v>
      </c>
      <c r="UID1" s="26">
        <f t="shared" si="225"/>
        <v>14434</v>
      </c>
      <c r="UIE1" s="26">
        <f t="shared" si="225"/>
        <v>14435</v>
      </c>
      <c r="UIF1" s="26">
        <f t="shared" si="225"/>
        <v>14436</v>
      </c>
      <c r="UIG1" s="26">
        <f t="shared" si="225"/>
        <v>14437</v>
      </c>
      <c r="UIH1" s="26">
        <f t="shared" si="225"/>
        <v>14438</v>
      </c>
      <c r="UII1" s="26">
        <f t="shared" si="225"/>
        <v>14439</v>
      </c>
      <c r="UIJ1" s="26">
        <f t="shared" si="225"/>
        <v>14440</v>
      </c>
      <c r="UIK1" s="26">
        <f t="shared" si="225"/>
        <v>14441</v>
      </c>
      <c r="UIL1" s="26">
        <f t="shared" si="225"/>
        <v>14442</v>
      </c>
      <c r="UIM1" s="26">
        <f t="shared" si="225"/>
        <v>14443</v>
      </c>
      <c r="UIN1" s="26">
        <f t="shared" si="225"/>
        <v>14444</v>
      </c>
      <c r="UIO1" s="26">
        <f t="shared" si="225"/>
        <v>14445</v>
      </c>
      <c r="UIP1" s="26">
        <f t="shared" si="225"/>
        <v>14446</v>
      </c>
      <c r="UIQ1" s="26">
        <f t="shared" si="225"/>
        <v>14447</v>
      </c>
      <c r="UIR1" s="26">
        <f t="shared" si="225"/>
        <v>14448</v>
      </c>
      <c r="UIS1" s="26">
        <f t="shared" si="225"/>
        <v>14449</v>
      </c>
      <c r="UIT1" s="26">
        <f t="shared" si="225"/>
        <v>14450</v>
      </c>
      <c r="UIU1" s="26">
        <f t="shared" si="225"/>
        <v>14451</v>
      </c>
      <c r="UIV1" s="26">
        <f t="shared" si="225"/>
        <v>14452</v>
      </c>
      <c r="UIW1" s="26">
        <f t="shared" si="225"/>
        <v>14453</v>
      </c>
      <c r="UIX1" s="26">
        <f t="shared" si="225"/>
        <v>14454</v>
      </c>
      <c r="UIY1" s="26">
        <f t="shared" si="225"/>
        <v>14455</v>
      </c>
      <c r="UIZ1" s="26">
        <f t="shared" si="225"/>
        <v>14456</v>
      </c>
      <c r="UJA1" s="26">
        <f t="shared" si="225"/>
        <v>14457</v>
      </c>
      <c r="UJB1" s="26">
        <f t="shared" si="225"/>
        <v>14458</v>
      </c>
      <c r="UJC1" s="26">
        <f t="shared" si="225"/>
        <v>14459</v>
      </c>
      <c r="UJD1" s="26">
        <f t="shared" si="225"/>
        <v>14460</v>
      </c>
      <c r="UJE1" s="26">
        <f t="shared" si="225"/>
        <v>14461</v>
      </c>
      <c r="UJF1" s="26">
        <f t="shared" si="225"/>
        <v>14462</v>
      </c>
      <c r="UJG1" s="26">
        <f t="shared" si="225"/>
        <v>14463</v>
      </c>
      <c r="UJH1" s="26">
        <f t="shared" si="225"/>
        <v>14464</v>
      </c>
      <c r="UJI1" s="26">
        <f t="shared" si="225"/>
        <v>14465</v>
      </c>
      <c r="UJJ1" s="26">
        <f t="shared" si="225"/>
        <v>14466</v>
      </c>
      <c r="UJK1" s="26">
        <f t="shared" ref="UJK1:ULV1" si="226">UJJ1+1</f>
        <v>14467</v>
      </c>
      <c r="UJL1" s="26">
        <f t="shared" si="226"/>
        <v>14468</v>
      </c>
      <c r="UJM1" s="26">
        <f t="shared" si="226"/>
        <v>14469</v>
      </c>
      <c r="UJN1" s="26">
        <f t="shared" si="226"/>
        <v>14470</v>
      </c>
      <c r="UJO1" s="26">
        <f t="shared" si="226"/>
        <v>14471</v>
      </c>
      <c r="UJP1" s="26">
        <f t="shared" si="226"/>
        <v>14472</v>
      </c>
      <c r="UJQ1" s="26">
        <f t="shared" si="226"/>
        <v>14473</v>
      </c>
      <c r="UJR1" s="26">
        <f t="shared" si="226"/>
        <v>14474</v>
      </c>
      <c r="UJS1" s="26">
        <f t="shared" si="226"/>
        <v>14475</v>
      </c>
      <c r="UJT1" s="26">
        <f t="shared" si="226"/>
        <v>14476</v>
      </c>
      <c r="UJU1" s="26">
        <f t="shared" si="226"/>
        <v>14477</v>
      </c>
      <c r="UJV1" s="26">
        <f t="shared" si="226"/>
        <v>14478</v>
      </c>
      <c r="UJW1" s="26">
        <f t="shared" si="226"/>
        <v>14479</v>
      </c>
      <c r="UJX1" s="26">
        <f t="shared" si="226"/>
        <v>14480</v>
      </c>
      <c r="UJY1" s="26">
        <f t="shared" si="226"/>
        <v>14481</v>
      </c>
      <c r="UJZ1" s="26">
        <f t="shared" si="226"/>
        <v>14482</v>
      </c>
      <c r="UKA1" s="26">
        <f t="shared" si="226"/>
        <v>14483</v>
      </c>
      <c r="UKB1" s="26">
        <f t="shared" si="226"/>
        <v>14484</v>
      </c>
      <c r="UKC1" s="26">
        <f t="shared" si="226"/>
        <v>14485</v>
      </c>
      <c r="UKD1" s="26">
        <f t="shared" si="226"/>
        <v>14486</v>
      </c>
      <c r="UKE1" s="26">
        <f t="shared" si="226"/>
        <v>14487</v>
      </c>
      <c r="UKF1" s="26">
        <f t="shared" si="226"/>
        <v>14488</v>
      </c>
      <c r="UKG1" s="26">
        <f t="shared" si="226"/>
        <v>14489</v>
      </c>
      <c r="UKH1" s="26">
        <f t="shared" si="226"/>
        <v>14490</v>
      </c>
      <c r="UKI1" s="26">
        <f t="shared" si="226"/>
        <v>14491</v>
      </c>
      <c r="UKJ1" s="26">
        <f t="shared" si="226"/>
        <v>14492</v>
      </c>
      <c r="UKK1" s="26">
        <f t="shared" si="226"/>
        <v>14493</v>
      </c>
      <c r="UKL1" s="26">
        <f t="shared" si="226"/>
        <v>14494</v>
      </c>
      <c r="UKM1" s="26">
        <f t="shared" si="226"/>
        <v>14495</v>
      </c>
      <c r="UKN1" s="26">
        <f t="shared" si="226"/>
        <v>14496</v>
      </c>
      <c r="UKO1" s="26">
        <f t="shared" si="226"/>
        <v>14497</v>
      </c>
      <c r="UKP1" s="26">
        <f t="shared" si="226"/>
        <v>14498</v>
      </c>
      <c r="UKQ1" s="26">
        <f t="shared" si="226"/>
        <v>14499</v>
      </c>
      <c r="UKR1" s="26">
        <f t="shared" si="226"/>
        <v>14500</v>
      </c>
      <c r="UKS1" s="26">
        <f t="shared" si="226"/>
        <v>14501</v>
      </c>
      <c r="UKT1" s="26">
        <f t="shared" si="226"/>
        <v>14502</v>
      </c>
      <c r="UKU1" s="26">
        <f t="shared" si="226"/>
        <v>14503</v>
      </c>
      <c r="UKV1" s="26">
        <f t="shared" si="226"/>
        <v>14504</v>
      </c>
      <c r="UKW1" s="26">
        <f t="shared" si="226"/>
        <v>14505</v>
      </c>
      <c r="UKX1" s="26">
        <f t="shared" si="226"/>
        <v>14506</v>
      </c>
      <c r="UKY1" s="26">
        <f t="shared" si="226"/>
        <v>14507</v>
      </c>
      <c r="UKZ1" s="26">
        <f t="shared" si="226"/>
        <v>14508</v>
      </c>
      <c r="ULA1" s="26">
        <f t="shared" si="226"/>
        <v>14509</v>
      </c>
      <c r="ULB1" s="26">
        <f t="shared" si="226"/>
        <v>14510</v>
      </c>
      <c r="ULC1" s="26">
        <f t="shared" si="226"/>
        <v>14511</v>
      </c>
      <c r="ULD1" s="26">
        <f t="shared" si="226"/>
        <v>14512</v>
      </c>
      <c r="ULE1" s="26">
        <f t="shared" si="226"/>
        <v>14513</v>
      </c>
      <c r="ULF1" s="26">
        <f t="shared" si="226"/>
        <v>14514</v>
      </c>
      <c r="ULG1" s="26">
        <f t="shared" si="226"/>
        <v>14515</v>
      </c>
      <c r="ULH1" s="26">
        <f t="shared" si="226"/>
        <v>14516</v>
      </c>
      <c r="ULI1" s="26">
        <f t="shared" si="226"/>
        <v>14517</v>
      </c>
      <c r="ULJ1" s="26">
        <f t="shared" si="226"/>
        <v>14518</v>
      </c>
      <c r="ULK1" s="26">
        <f t="shared" si="226"/>
        <v>14519</v>
      </c>
      <c r="ULL1" s="26">
        <f t="shared" si="226"/>
        <v>14520</v>
      </c>
      <c r="ULM1" s="26">
        <f t="shared" si="226"/>
        <v>14521</v>
      </c>
      <c r="ULN1" s="26">
        <f t="shared" si="226"/>
        <v>14522</v>
      </c>
      <c r="ULO1" s="26">
        <f t="shared" si="226"/>
        <v>14523</v>
      </c>
      <c r="ULP1" s="26">
        <f t="shared" si="226"/>
        <v>14524</v>
      </c>
      <c r="ULQ1" s="26">
        <f t="shared" si="226"/>
        <v>14525</v>
      </c>
      <c r="ULR1" s="26">
        <f t="shared" si="226"/>
        <v>14526</v>
      </c>
      <c r="ULS1" s="26">
        <f t="shared" si="226"/>
        <v>14527</v>
      </c>
      <c r="ULT1" s="26">
        <f t="shared" si="226"/>
        <v>14528</v>
      </c>
      <c r="ULU1" s="26">
        <f t="shared" si="226"/>
        <v>14529</v>
      </c>
      <c r="ULV1" s="26">
        <f t="shared" si="226"/>
        <v>14530</v>
      </c>
      <c r="ULW1" s="26">
        <f t="shared" ref="ULW1:UOH1" si="227">ULV1+1</f>
        <v>14531</v>
      </c>
      <c r="ULX1" s="26">
        <f t="shared" si="227"/>
        <v>14532</v>
      </c>
      <c r="ULY1" s="26">
        <f t="shared" si="227"/>
        <v>14533</v>
      </c>
      <c r="ULZ1" s="26">
        <f t="shared" si="227"/>
        <v>14534</v>
      </c>
      <c r="UMA1" s="26">
        <f t="shared" si="227"/>
        <v>14535</v>
      </c>
      <c r="UMB1" s="26">
        <f t="shared" si="227"/>
        <v>14536</v>
      </c>
      <c r="UMC1" s="26">
        <f t="shared" si="227"/>
        <v>14537</v>
      </c>
      <c r="UMD1" s="26">
        <f t="shared" si="227"/>
        <v>14538</v>
      </c>
      <c r="UME1" s="26">
        <f t="shared" si="227"/>
        <v>14539</v>
      </c>
      <c r="UMF1" s="26">
        <f t="shared" si="227"/>
        <v>14540</v>
      </c>
      <c r="UMG1" s="26">
        <f t="shared" si="227"/>
        <v>14541</v>
      </c>
      <c r="UMH1" s="26">
        <f t="shared" si="227"/>
        <v>14542</v>
      </c>
      <c r="UMI1" s="26">
        <f t="shared" si="227"/>
        <v>14543</v>
      </c>
      <c r="UMJ1" s="26">
        <f t="shared" si="227"/>
        <v>14544</v>
      </c>
      <c r="UMK1" s="26">
        <f t="shared" si="227"/>
        <v>14545</v>
      </c>
      <c r="UML1" s="26">
        <f t="shared" si="227"/>
        <v>14546</v>
      </c>
      <c r="UMM1" s="26">
        <f t="shared" si="227"/>
        <v>14547</v>
      </c>
      <c r="UMN1" s="26">
        <f t="shared" si="227"/>
        <v>14548</v>
      </c>
      <c r="UMO1" s="26">
        <f t="shared" si="227"/>
        <v>14549</v>
      </c>
      <c r="UMP1" s="26">
        <f t="shared" si="227"/>
        <v>14550</v>
      </c>
      <c r="UMQ1" s="26">
        <f t="shared" si="227"/>
        <v>14551</v>
      </c>
      <c r="UMR1" s="26">
        <f t="shared" si="227"/>
        <v>14552</v>
      </c>
      <c r="UMS1" s="26">
        <f t="shared" si="227"/>
        <v>14553</v>
      </c>
      <c r="UMT1" s="26">
        <f t="shared" si="227"/>
        <v>14554</v>
      </c>
      <c r="UMU1" s="26">
        <f t="shared" si="227"/>
        <v>14555</v>
      </c>
      <c r="UMV1" s="26">
        <f t="shared" si="227"/>
        <v>14556</v>
      </c>
      <c r="UMW1" s="26">
        <f t="shared" si="227"/>
        <v>14557</v>
      </c>
      <c r="UMX1" s="26">
        <f t="shared" si="227"/>
        <v>14558</v>
      </c>
      <c r="UMY1" s="26">
        <f t="shared" si="227"/>
        <v>14559</v>
      </c>
      <c r="UMZ1" s="26">
        <f t="shared" si="227"/>
        <v>14560</v>
      </c>
      <c r="UNA1" s="26">
        <f t="shared" si="227"/>
        <v>14561</v>
      </c>
      <c r="UNB1" s="26">
        <f t="shared" si="227"/>
        <v>14562</v>
      </c>
      <c r="UNC1" s="26">
        <f t="shared" si="227"/>
        <v>14563</v>
      </c>
      <c r="UND1" s="26">
        <f t="shared" si="227"/>
        <v>14564</v>
      </c>
      <c r="UNE1" s="26">
        <f t="shared" si="227"/>
        <v>14565</v>
      </c>
      <c r="UNF1" s="26">
        <f t="shared" si="227"/>
        <v>14566</v>
      </c>
      <c r="UNG1" s="26">
        <f t="shared" si="227"/>
        <v>14567</v>
      </c>
      <c r="UNH1" s="26">
        <f t="shared" si="227"/>
        <v>14568</v>
      </c>
      <c r="UNI1" s="26">
        <f t="shared" si="227"/>
        <v>14569</v>
      </c>
      <c r="UNJ1" s="26">
        <f t="shared" si="227"/>
        <v>14570</v>
      </c>
      <c r="UNK1" s="26">
        <f t="shared" si="227"/>
        <v>14571</v>
      </c>
      <c r="UNL1" s="26">
        <f t="shared" si="227"/>
        <v>14572</v>
      </c>
      <c r="UNM1" s="26">
        <f t="shared" si="227"/>
        <v>14573</v>
      </c>
      <c r="UNN1" s="26">
        <f t="shared" si="227"/>
        <v>14574</v>
      </c>
      <c r="UNO1" s="26">
        <f t="shared" si="227"/>
        <v>14575</v>
      </c>
      <c r="UNP1" s="26">
        <f t="shared" si="227"/>
        <v>14576</v>
      </c>
      <c r="UNQ1" s="26">
        <f t="shared" si="227"/>
        <v>14577</v>
      </c>
      <c r="UNR1" s="26">
        <f t="shared" si="227"/>
        <v>14578</v>
      </c>
      <c r="UNS1" s="26">
        <f t="shared" si="227"/>
        <v>14579</v>
      </c>
      <c r="UNT1" s="26">
        <f t="shared" si="227"/>
        <v>14580</v>
      </c>
      <c r="UNU1" s="26">
        <f t="shared" si="227"/>
        <v>14581</v>
      </c>
      <c r="UNV1" s="26">
        <f t="shared" si="227"/>
        <v>14582</v>
      </c>
      <c r="UNW1" s="26">
        <f t="shared" si="227"/>
        <v>14583</v>
      </c>
      <c r="UNX1" s="26">
        <f t="shared" si="227"/>
        <v>14584</v>
      </c>
      <c r="UNY1" s="26">
        <f t="shared" si="227"/>
        <v>14585</v>
      </c>
      <c r="UNZ1" s="26">
        <f t="shared" si="227"/>
        <v>14586</v>
      </c>
      <c r="UOA1" s="26">
        <f t="shared" si="227"/>
        <v>14587</v>
      </c>
      <c r="UOB1" s="26">
        <f t="shared" si="227"/>
        <v>14588</v>
      </c>
      <c r="UOC1" s="26">
        <f t="shared" si="227"/>
        <v>14589</v>
      </c>
      <c r="UOD1" s="26">
        <f t="shared" si="227"/>
        <v>14590</v>
      </c>
      <c r="UOE1" s="26">
        <f t="shared" si="227"/>
        <v>14591</v>
      </c>
      <c r="UOF1" s="26">
        <f t="shared" si="227"/>
        <v>14592</v>
      </c>
      <c r="UOG1" s="26">
        <f t="shared" si="227"/>
        <v>14593</v>
      </c>
      <c r="UOH1" s="26">
        <f t="shared" si="227"/>
        <v>14594</v>
      </c>
      <c r="UOI1" s="26">
        <f t="shared" ref="UOI1:UQT1" si="228">UOH1+1</f>
        <v>14595</v>
      </c>
      <c r="UOJ1" s="26">
        <f t="shared" si="228"/>
        <v>14596</v>
      </c>
      <c r="UOK1" s="26">
        <f t="shared" si="228"/>
        <v>14597</v>
      </c>
      <c r="UOL1" s="26">
        <f t="shared" si="228"/>
        <v>14598</v>
      </c>
      <c r="UOM1" s="26">
        <f t="shared" si="228"/>
        <v>14599</v>
      </c>
      <c r="UON1" s="26">
        <f t="shared" si="228"/>
        <v>14600</v>
      </c>
      <c r="UOO1" s="26">
        <f t="shared" si="228"/>
        <v>14601</v>
      </c>
      <c r="UOP1" s="26">
        <f t="shared" si="228"/>
        <v>14602</v>
      </c>
      <c r="UOQ1" s="26">
        <f t="shared" si="228"/>
        <v>14603</v>
      </c>
      <c r="UOR1" s="26">
        <f t="shared" si="228"/>
        <v>14604</v>
      </c>
      <c r="UOS1" s="26">
        <f t="shared" si="228"/>
        <v>14605</v>
      </c>
      <c r="UOT1" s="26">
        <f t="shared" si="228"/>
        <v>14606</v>
      </c>
      <c r="UOU1" s="26">
        <f t="shared" si="228"/>
        <v>14607</v>
      </c>
      <c r="UOV1" s="26">
        <f t="shared" si="228"/>
        <v>14608</v>
      </c>
      <c r="UOW1" s="26">
        <f t="shared" si="228"/>
        <v>14609</v>
      </c>
      <c r="UOX1" s="26">
        <f t="shared" si="228"/>
        <v>14610</v>
      </c>
      <c r="UOY1" s="26">
        <f t="shared" si="228"/>
        <v>14611</v>
      </c>
      <c r="UOZ1" s="26">
        <f t="shared" si="228"/>
        <v>14612</v>
      </c>
      <c r="UPA1" s="26">
        <f t="shared" si="228"/>
        <v>14613</v>
      </c>
      <c r="UPB1" s="26">
        <f t="shared" si="228"/>
        <v>14614</v>
      </c>
      <c r="UPC1" s="26">
        <f t="shared" si="228"/>
        <v>14615</v>
      </c>
      <c r="UPD1" s="26">
        <f t="shared" si="228"/>
        <v>14616</v>
      </c>
      <c r="UPE1" s="26">
        <f t="shared" si="228"/>
        <v>14617</v>
      </c>
      <c r="UPF1" s="26">
        <f t="shared" si="228"/>
        <v>14618</v>
      </c>
      <c r="UPG1" s="26">
        <f t="shared" si="228"/>
        <v>14619</v>
      </c>
      <c r="UPH1" s="26">
        <f t="shared" si="228"/>
        <v>14620</v>
      </c>
      <c r="UPI1" s="26">
        <f t="shared" si="228"/>
        <v>14621</v>
      </c>
      <c r="UPJ1" s="26">
        <f t="shared" si="228"/>
        <v>14622</v>
      </c>
      <c r="UPK1" s="26">
        <f t="shared" si="228"/>
        <v>14623</v>
      </c>
      <c r="UPL1" s="26">
        <f t="shared" si="228"/>
        <v>14624</v>
      </c>
      <c r="UPM1" s="26">
        <f t="shared" si="228"/>
        <v>14625</v>
      </c>
      <c r="UPN1" s="26">
        <f t="shared" si="228"/>
        <v>14626</v>
      </c>
      <c r="UPO1" s="26">
        <f t="shared" si="228"/>
        <v>14627</v>
      </c>
      <c r="UPP1" s="26">
        <f t="shared" si="228"/>
        <v>14628</v>
      </c>
      <c r="UPQ1" s="26">
        <f t="shared" si="228"/>
        <v>14629</v>
      </c>
      <c r="UPR1" s="26">
        <f t="shared" si="228"/>
        <v>14630</v>
      </c>
      <c r="UPS1" s="26">
        <f t="shared" si="228"/>
        <v>14631</v>
      </c>
      <c r="UPT1" s="26">
        <f t="shared" si="228"/>
        <v>14632</v>
      </c>
      <c r="UPU1" s="26">
        <f t="shared" si="228"/>
        <v>14633</v>
      </c>
      <c r="UPV1" s="26">
        <f t="shared" si="228"/>
        <v>14634</v>
      </c>
      <c r="UPW1" s="26">
        <f t="shared" si="228"/>
        <v>14635</v>
      </c>
      <c r="UPX1" s="26">
        <f t="shared" si="228"/>
        <v>14636</v>
      </c>
      <c r="UPY1" s="26">
        <f t="shared" si="228"/>
        <v>14637</v>
      </c>
      <c r="UPZ1" s="26">
        <f t="shared" si="228"/>
        <v>14638</v>
      </c>
      <c r="UQA1" s="26">
        <f t="shared" si="228"/>
        <v>14639</v>
      </c>
      <c r="UQB1" s="26">
        <f t="shared" si="228"/>
        <v>14640</v>
      </c>
      <c r="UQC1" s="26">
        <f t="shared" si="228"/>
        <v>14641</v>
      </c>
      <c r="UQD1" s="26">
        <f t="shared" si="228"/>
        <v>14642</v>
      </c>
      <c r="UQE1" s="26">
        <f t="shared" si="228"/>
        <v>14643</v>
      </c>
      <c r="UQF1" s="26">
        <f t="shared" si="228"/>
        <v>14644</v>
      </c>
      <c r="UQG1" s="26">
        <f t="shared" si="228"/>
        <v>14645</v>
      </c>
      <c r="UQH1" s="26">
        <f t="shared" si="228"/>
        <v>14646</v>
      </c>
      <c r="UQI1" s="26">
        <f t="shared" si="228"/>
        <v>14647</v>
      </c>
      <c r="UQJ1" s="26">
        <f t="shared" si="228"/>
        <v>14648</v>
      </c>
      <c r="UQK1" s="26">
        <f t="shared" si="228"/>
        <v>14649</v>
      </c>
      <c r="UQL1" s="26">
        <f t="shared" si="228"/>
        <v>14650</v>
      </c>
      <c r="UQM1" s="26">
        <f t="shared" si="228"/>
        <v>14651</v>
      </c>
      <c r="UQN1" s="26">
        <f t="shared" si="228"/>
        <v>14652</v>
      </c>
      <c r="UQO1" s="26">
        <f t="shared" si="228"/>
        <v>14653</v>
      </c>
      <c r="UQP1" s="26">
        <f t="shared" si="228"/>
        <v>14654</v>
      </c>
      <c r="UQQ1" s="26">
        <f t="shared" si="228"/>
        <v>14655</v>
      </c>
      <c r="UQR1" s="26">
        <f t="shared" si="228"/>
        <v>14656</v>
      </c>
      <c r="UQS1" s="26">
        <f t="shared" si="228"/>
        <v>14657</v>
      </c>
      <c r="UQT1" s="26">
        <f t="shared" si="228"/>
        <v>14658</v>
      </c>
      <c r="UQU1" s="26">
        <f t="shared" ref="UQU1:UTF1" si="229">UQT1+1</f>
        <v>14659</v>
      </c>
      <c r="UQV1" s="26">
        <f t="shared" si="229"/>
        <v>14660</v>
      </c>
      <c r="UQW1" s="26">
        <f t="shared" si="229"/>
        <v>14661</v>
      </c>
      <c r="UQX1" s="26">
        <f t="shared" si="229"/>
        <v>14662</v>
      </c>
      <c r="UQY1" s="26">
        <f t="shared" si="229"/>
        <v>14663</v>
      </c>
      <c r="UQZ1" s="26">
        <f t="shared" si="229"/>
        <v>14664</v>
      </c>
      <c r="URA1" s="26">
        <f t="shared" si="229"/>
        <v>14665</v>
      </c>
      <c r="URB1" s="26">
        <f t="shared" si="229"/>
        <v>14666</v>
      </c>
      <c r="URC1" s="26">
        <f t="shared" si="229"/>
        <v>14667</v>
      </c>
      <c r="URD1" s="26">
        <f t="shared" si="229"/>
        <v>14668</v>
      </c>
      <c r="URE1" s="26">
        <f t="shared" si="229"/>
        <v>14669</v>
      </c>
      <c r="URF1" s="26">
        <f t="shared" si="229"/>
        <v>14670</v>
      </c>
      <c r="URG1" s="26">
        <f t="shared" si="229"/>
        <v>14671</v>
      </c>
      <c r="URH1" s="26">
        <f t="shared" si="229"/>
        <v>14672</v>
      </c>
      <c r="URI1" s="26">
        <f t="shared" si="229"/>
        <v>14673</v>
      </c>
      <c r="URJ1" s="26">
        <f t="shared" si="229"/>
        <v>14674</v>
      </c>
      <c r="URK1" s="26">
        <f t="shared" si="229"/>
        <v>14675</v>
      </c>
      <c r="URL1" s="26">
        <f t="shared" si="229"/>
        <v>14676</v>
      </c>
      <c r="URM1" s="26">
        <f t="shared" si="229"/>
        <v>14677</v>
      </c>
      <c r="URN1" s="26">
        <f t="shared" si="229"/>
        <v>14678</v>
      </c>
      <c r="URO1" s="26">
        <f t="shared" si="229"/>
        <v>14679</v>
      </c>
      <c r="URP1" s="26">
        <f t="shared" si="229"/>
        <v>14680</v>
      </c>
      <c r="URQ1" s="26">
        <f t="shared" si="229"/>
        <v>14681</v>
      </c>
      <c r="URR1" s="26">
        <f t="shared" si="229"/>
        <v>14682</v>
      </c>
      <c r="URS1" s="26">
        <f t="shared" si="229"/>
        <v>14683</v>
      </c>
      <c r="URT1" s="26">
        <f t="shared" si="229"/>
        <v>14684</v>
      </c>
      <c r="URU1" s="26">
        <f t="shared" si="229"/>
        <v>14685</v>
      </c>
      <c r="URV1" s="26">
        <f t="shared" si="229"/>
        <v>14686</v>
      </c>
      <c r="URW1" s="26">
        <f t="shared" si="229"/>
        <v>14687</v>
      </c>
      <c r="URX1" s="26">
        <f t="shared" si="229"/>
        <v>14688</v>
      </c>
      <c r="URY1" s="26">
        <f t="shared" si="229"/>
        <v>14689</v>
      </c>
      <c r="URZ1" s="26">
        <f t="shared" si="229"/>
        <v>14690</v>
      </c>
      <c r="USA1" s="26">
        <f t="shared" si="229"/>
        <v>14691</v>
      </c>
      <c r="USB1" s="26">
        <f t="shared" si="229"/>
        <v>14692</v>
      </c>
      <c r="USC1" s="26">
        <f t="shared" si="229"/>
        <v>14693</v>
      </c>
      <c r="USD1" s="26">
        <f t="shared" si="229"/>
        <v>14694</v>
      </c>
      <c r="USE1" s="26">
        <f t="shared" si="229"/>
        <v>14695</v>
      </c>
      <c r="USF1" s="26">
        <f t="shared" si="229"/>
        <v>14696</v>
      </c>
      <c r="USG1" s="26">
        <f t="shared" si="229"/>
        <v>14697</v>
      </c>
      <c r="USH1" s="26">
        <f t="shared" si="229"/>
        <v>14698</v>
      </c>
      <c r="USI1" s="26">
        <f t="shared" si="229"/>
        <v>14699</v>
      </c>
      <c r="USJ1" s="26">
        <f t="shared" si="229"/>
        <v>14700</v>
      </c>
      <c r="USK1" s="26">
        <f t="shared" si="229"/>
        <v>14701</v>
      </c>
      <c r="USL1" s="26">
        <f t="shared" si="229"/>
        <v>14702</v>
      </c>
      <c r="USM1" s="26">
        <f t="shared" si="229"/>
        <v>14703</v>
      </c>
      <c r="USN1" s="26">
        <f t="shared" si="229"/>
        <v>14704</v>
      </c>
      <c r="USO1" s="26">
        <f t="shared" si="229"/>
        <v>14705</v>
      </c>
      <c r="USP1" s="26">
        <f t="shared" si="229"/>
        <v>14706</v>
      </c>
      <c r="USQ1" s="26">
        <f t="shared" si="229"/>
        <v>14707</v>
      </c>
      <c r="USR1" s="26">
        <f t="shared" si="229"/>
        <v>14708</v>
      </c>
      <c r="USS1" s="26">
        <f t="shared" si="229"/>
        <v>14709</v>
      </c>
      <c r="UST1" s="26">
        <f t="shared" si="229"/>
        <v>14710</v>
      </c>
      <c r="USU1" s="26">
        <f t="shared" si="229"/>
        <v>14711</v>
      </c>
      <c r="USV1" s="26">
        <f t="shared" si="229"/>
        <v>14712</v>
      </c>
      <c r="USW1" s="26">
        <f t="shared" si="229"/>
        <v>14713</v>
      </c>
      <c r="USX1" s="26">
        <f t="shared" si="229"/>
        <v>14714</v>
      </c>
      <c r="USY1" s="26">
        <f t="shared" si="229"/>
        <v>14715</v>
      </c>
      <c r="USZ1" s="26">
        <f t="shared" si="229"/>
        <v>14716</v>
      </c>
      <c r="UTA1" s="26">
        <f t="shared" si="229"/>
        <v>14717</v>
      </c>
      <c r="UTB1" s="26">
        <f t="shared" si="229"/>
        <v>14718</v>
      </c>
      <c r="UTC1" s="26">
        <f t="shared" si="229"/>
        <v>14719</v>
      </c>
      <c r="UTD1" s="26">
        <f t="shared" si="229"/>
        <v>14720</v>
      </c>
      <c r="UTE1" s="26">
        <f t="shared" si="229"/>
        <v>14721</v>
      </c>
      <c r="UTF1" s="26">
        <f t="shared" si="229"/>
        <v>14722</v>
      </c>
      <c r="UTG1" s="26">
        <f t="shared" ref="UTG1:UVR1" si="230">UTF1+1</f>
        <v>14723</v>
      </c>
      <c r="UTH1" s="26">
        <f t="shared" si="230"/>
        <v>14724</v>
      </c>
      <c r="UTI1" s="26">
        <f t="shared" si="230"/>
        <v>14725</v>
      </c>
      <c r="UTJ1" s="26">
        <f t="shared" si="230"/>
        <v>14726</v>
      </c>
      <c r="UTK1" s="26">
        <f t="shared" si="230"/>
        <v>14727</v>
      </c>
      <c r="UTL1" s="26">
        <f t="shared" si="230"/>
        <v>14728</v>
      </c>
      <c r="UTM1" s="26">
        <f t="shared" si="230"/>
        <v>14729</v>
      </c>
      <c r="UTN1" s="26">
        <f t="shared" si="230"/>
        <v>14730</v>
      </c>
      <c r="UTO1" s="26">
        <f t="shared" si="230"/>
        <v>14731</v>
      </c>
      <c r="UTP1" s="26">
        <f t="shared" si="230"/>
        <v>14732</v>
      </c>
      <c r="UTQ1" s="26">
        <f t="shared" si="230"/>
        <v>14733</v>
      </c>
      <c r="UTR1" s="26">
        <f t="shared" si="230"/>
        <v>14734</v>
      </c>
      <c r="UTS1" s="26">
        <f t="shared" si="230"/>
        <v>14735</v>
      </c>
      <c r="UTT1" s="26">
        <f t="shared" si="230"/>
        <v>14736</v>
      </c>
      <c r="UTU1" s="26">
        <f t="shared" si="230"/>
        <v>14737</v>
      </c>
      <c r="UTV1" s="26">
        <f t="shared" si="230"/>
        <v>14738</v>
      </c>
      <c r="UTW1" s="26">
        <f t="shared" si="230"/>
        <v>14739</v>
      </c>
      <c r="UTX1" s="26">
        <f t="shared" si="230"/>
        <v>14740</v>
      </c>
      <c r="UTY1" s="26">
        <f t="shared" si="230"/>
        <v>14741</v>
      </c>
      <c r="UTZ1" s="26">
        <f t="shared" si="230"/>
        <v>14742</v>
      </c>
      <c r="UUA1" s="26">
        <f t="shared" si="230"/>
        <v>14743</v>
      </c>
      <c r="UUB1" s="26">
        <f t="shared" si="230"/>
        <v>14744</v>
      </c>
      <c r="UUC1" s="26">
        <f t="shared" si="230"/>
        <v>14745</v>
      </c>
      <c r="UUD1" s="26">
        <f t="shared" si="230"/>
        <v>14746</v>
      </c>
      <c r="UUE1" s="26">
        <f t="shared" si="230"/>
        <v>14747</v>
      </c>
      <c r="UUF1" s="26">
        <f t="shared" si="230"/>
        <v>14748</v>
      </c>
      <c r="UUG1" s="26">
        <f t="shared" si="230"/>
        <v>14749</v>
      </c>
      <c r="UUH1" s="26">
        <f t="shared" si="230"/>
        <v>14750</v>
      </c>
      <c r="UUI1" s="26">
        <f t="shared" si="230"/>
        <v>14751</v>
      </c>
      <c r="UUJ1" s="26">
        <f t="shared" si="230"/>
        <v>14752</v>
      </c>
      <c r="UUK1" s="26">
        <f t="shared" si="230"/>
        <v>14753</v>
      </c>
      <c r="UUL1" s="26">
        <f t="shared" si="230"/>
        <v>14754</v>
      </c>
      <c r="UUM1" s="26">
        <f t="shared" si="230"/>
        <v>14755</v>
      </c>
      <c r="UUN1" s="26">
        <f t="shared" si="230"/>
        <v>14756</v>
      </c>
      <c r="UUO1" s="26">
        <f t="shared" si="230"/>
        <v>14757</v>
      </c>
      <c r="UUP1" s="26">
        <f t="shared" si="230"/>
        <v>14758</v>
      </c>
      <c r="UUQ1" s="26">
        <f t="shared" si="230"/>
        <v>14759</v>
      </c>
      <c r="UUR1" s="26">
        <f t="shared" si="230"/>
        <v>14760</v>
      </c>
      <c r="UUS1" s="26">
        <f t="shared" si="230"/>
        <v>14761</v>
      </c>
      <c r="UUT1" s="26">
        <f t="shared" si="230"/>
        <v>14762</v>
      </c>
      <c r="UUU1" s="26">
        <f t="shared" si="230"/>
        <v>14763</v>
      </c>
      <c r="UUV1" s="26">
        <f t="shared" si="230"/>
        <v>14764</v>
      </c>
      <c r="UUW1" s="26">
        <f t="shared" si="230"/>
        <v>14765</v>
      </c>
      <c r="UUX1" s="26">
        <f t="shared" si="230"/>
        <v>14766</v>
      </c>
      <c r="UUY1" s="26">
        <f t="shared" si="230"/>
        <v>14767</v>
      </c>
      <c r="UUZ1" s="26">
        <f t="shared" si="230"/>
        <v>14768</v>
      </c>
      <c r="UVA1" s="26">
        <f t="shared" si="230"/>
        <v>14769</v>
      </c>
      <c r="UVB1" s="26">
        <f t="shared" si="230"/>
        <v>14770</v>
      </c>
      <c r="UVC1" s="26">
        <f t="shared" si="230"/>
        <v>14771</v>
      </c>
      <c r="UVD1" s="26">
        <f t="shared" si="230"/>
        <v>14772</v>
      </c>
      <c r="UVE1" s="26">
        <f t="shared" si="230"/>
        <v>14773</v>
      </c>
      <c r="UVF1" s="26">
        <f t="shared" si="230"/>
        <v>14774</v>
      </c>
      <c r="UVG1" s="26">
        <f t="shared" si="230"/>
        <v>14775</v>
      </c>
      <c r="UVH1" s="26">
        <f t="shared" si="230"/>
        <v>14776</v>
      </c>
      <c r="UVI1" s="26">
        <f t="shared" si="230"/>
        <v>14777</v>
      </c>
      <c r="UVJ1" s="26">
        <f t="shared" si="230"/>
        <v>14778</v>
      </c>
      <c r="UVK1" s="26">
        <f t="shared" si="230"/>
        <v>14779</v>
      </c>
      <c r="UVL1" s="26">
        <f t="shared" si="230"/>
        <v>14780</v>
      </c>
      <c r="UVM1" s="26">
        <f t="shared" si="230"/>
        <v>14781</v>
      </c>
      <c r="UVN1" s="26">
        <f t="shared" si="230"/>
        <v>14782</v>
      </c>
      <c r="UVO1" s="26">
        <f t="shared" si="230"/>
        <v>14783</v>
      </c>
      <c r="UVP1" s="26">
        <f t="shared" si="230"/>
        <v>14784</v>
      </c>
      <c r="UVQ1" s="26">
        <f t="shared" si="230"/>
        <v>14785</v>
      </c>
      <c r="UVR1" s="26">
        <f t="shared" si="230"/>
        <v>14786</v>
      </c>
      <c r="UVS1" s="26">
        <f t="shared" ref="UVS1:UYD1" si="231">UVR1+1</f>
        <v>14787</v>
      </c>
      <c r="UVT1" s="26">
        <f t="shared" si="231"/>
        <v>14788</v>
      </c>
      <c r="UVU1" s="26">
        <f t="shared" si="231"/>
        <v>14789</v>
      </c>
      <c r="UVV1" s="26">
        <f t="shared" si="231"/>
        <v>14790</v>
      </c>
      <c r="UVW1" s="26">
        <f t="shared" si="231"/>
        <v>14791</v>
      </c>
      <c r="UVX1" s="26">
        <f t="shared" si="231"/>
        <v>14792</v>
      </c>
      <c r="UVY1" s="26">
        <f t="shared" si="231"/>
        <v>14793</v>
      </c>
      <c r="UVZ1" s="26">
        <f t="shared" si="231"/>
        <v>14794</v>
      </c>
      <c r="UWA1" s="26">
        <f t="shared" si="231"/>
        <v>14795</v>
      </c>
      <c r="UWB1" s="26">
        <f t="shared" si="231"/>
        <v>14796</v>
      </c>
      <c r="UWC1" s="26">
        <f t="shared" si="231"/>
        <v>14797</v>
      </c>
      <c r="UWD1" s="26">
        <f t="shared" si="231"/>
        <v>14798</v>
      </c>
      <c r="UWE1" s="26">
        <f t="shared" si="231"/>
        <v>14799</v>
      </c>
      <c r="UWF1" s="26">
        <f t="shared" si="231"/>
        <v>14800</v>
      </c>
      <c r="UWG1" s="26">
        <f t="shared" si="231"/>
        <v>14801</v>
      </c>
      <c r="UWH1" s="26">
        <f t="shared" si="231"/>
        <v>14802</v>
      </c>
      <c r="UWI1" s="26">
        <f t="shared" si="231"/>
        <v>14803</v>
      </c>
      <c r="UWJ1" s="26">
        <f t="shared" si="231"/>
        <v>14804</v>
      </c>
      <c r="UWK1" s="26">
        <f t="shared" si="231"/>
        <v>14805</v>
      </c>
      <c r="UWL1" s="26">
        <f t="shared" si="231"/>
        <v>14806</v>
      </c>
      <c r="UWM1" s="26">
        <f t="shared" si="231"/>
        <v>14807</v>
      </c>
      <c r="UWN1" s="26">
        <f t="shared" si="231"/>
        <v>14808</v>
      </c>
      <c r="UWO1" s="26">
        <f t="shared" si="231"/>
        <v>14809</v>
      </c>
      <c r="UWP1" s="26">
        <f t="shared" si="231"/>
        <v>14810</v>
      </c>
      <c r="UWQ1" s="26">
        <f t="shared" si="231"/>
        <v>14811</v>
      </c>
      <c r="UWR1" s="26">
        <f t="shared" si="231"/>
        <v>14812</v>
      </c>
      <c r="UWS1" s="26">
        <f t="shared" si="231"/>
        <v>14813</v>
      </c>
      <c r="UWT1" s="26">
        <f t="shared" si="231"/>
        <v>14814</v>
      </c>
      <c r="UWU1" s="26">
        <f t="shared" si="231"/>
        <v>14815</v>
      </c>
      <c r="UWV1" s="26">
        <f t="shared" si="231"/>
        <v>14816</v>
      </c>
      <c r="UWW1" s="26">
        <f t="shared" si="231"/>
        <v>14817</v>
      </c>
      <c r="UWX1" s="26">
        <f t="shared" si="231"/>
        <v>14818</v>
      </c>
      <c r="UWY1" s="26">
        <f t="shared" si="231"/>
        <v>14819</v>
      </c>
      <c r="UWZ1" s="26">
        <f t="shared" si="231"/>
        <v>14820</v>
      </c>
      <c r="UXA1" s="26">
        <f t="shared" si="231"/>
        <v>14821</v>
      </c>
      <c r="UXB1" s="26">
        <f t="shared" si="231"/>
        <v>14822</v>
      </c>
      <c r="UXC1" s="26">
        <f t="shared" si="231"/>
        <v>14823</v>
      </c>
      <c r="UXD1" s="26">
        <f t="shared" si="231"/>
        <v>14824</v>
      </c>
      <c r="UXE1" s="26">
        <f t="shared" si="231"/>
        <v>14825</v>
      </c>
      <c r="UXF1" s="26">
        <f t="shared" si="231"/>
        <v>14826</v>
      </c>
      <c r="UXG1" s="26">
        <f t="shared" si="231"/>
        <v>14827</v>
      </c>
      <c r="UXH1" s="26">
        <f t="shared" si="231"/>
        <v>14828</v>
      </c>
      <c r="UXI1" s="26">
        <f t="shared" si="231"/>
        <v>14829</v>
      </c>
      <c r="UXJ1" s="26">
        <f t="shared" si="231"/>
        <v>14830</v>
      </c>
      <c r="UXK1" s="26">
        <f t="shared" si="231"/>
        <v>14831</v>
      </c>
      <c r="UXL1" s="26">
        <f t="shared" si="231"/>
        <v>14832</v>
      </c>
      <c r="UXM1" s="26">
        <f t="shared" si="231"/>
        <v>14833</v>
      </c>
      <c r="UXN1" s="26">
        <f t="shared" si="231"/>
        <v>14834</v>
      </c>
      <c r="UXO1" s="26">
        <f t="shared" si="231"/>
        <v>14835</v>
      </c>
      <c r="UXP1" s="26">
        <f t="shared" si="231"/>
        <v>14836</v>
      </c>
      <c r="UXQ1" s="26">
        <f t="shared" si="231"/>
        <v>14837</v>
      </c>
      <c r="UXR1" s="26">
        <f t="shared" si="231"/>
        <v>14838</v>
      </c>
      <c r="UXS1" s="26">
        <f t="shared" si="231"/>
        <v>14839</v>
      </c>
      <c r="UXT1" s="26">
        <f t="shared" si="231"/>
        <v>14840</v>
      </c>
      <c r="UXU1" s="26">
        <f t="shared" si="231"/>
        <v>14841</v>
      </c>
      <c r="UXV1" s="26">
        <f t="shared" si="231"/>
        <v>14842</v>
      </c>
      <c r="UXW1" s="26">
        <f t="shared" si="231"/>
        <v>14843</v>
      </c>
      <c r="UXX1" s="26">
        <f t="shared" si="231"/>
        <v>14844</v>
      </c>
      <c r="UXY1" s="26">
        <f t="shared" si="231"/>
        <v>14845</v>
      </c>
      <c r="UXZ1" s="26">
        <f t="shared" si="231"/>
        <v>14846</v>
      </c>
      <c r="UYA1" s="26">
        <f t="shared" si="231"/>
        <v>14847</v>
      </c>
      <c r="UYB1" s="26">
        <f t="shared" si="231"/>
        <v>14848</v>
      </c>
      <c r="UYC1" s="26">
        <f t="shared" si="231"/>
        <v>14849</v>
      </c>
      <c r="UYD1" s="26">
        <f t="shared" si="231"/>
        <v>14850</v>
      </c>
      <c r="UYE1" s="26">
        <f t="shared" ref="UYE1:VAP1" si="232">UYD1+1</f>
        <v>14851</v>
      </c>
      <c r="UYF1" s="26">
        <f t="shared" si="232"/>
        <v>14852</v>
      </c>
      <c r="UYG1" s="26">
        <f t="shared" si="232"/>
        <v>14853</v>
      </c>
      <c r="UYH1" s="26">
        <f t="shared" si="232"/>
        <v>14854</v>
      </c>
      <c r="UYI1" s="26">
        <f t="shared" si="232"/>
        <v>14855</v>
      </c>
      <c r="UYJ1" s="26">
        <f t="shared" si="232"/>
        <v>14856</v>
      </c>
      <c r="UYK1" s="26">
        <f t="shared" si="232"/>
        <v>14857</v>
      </c>
      <c r="UYL1" s="26">
        <f t="shared" si="232"/>
        <v>14858</v>
      </c>
      <c r="UYM1" s="26">
        <f t="shared" si="232"/>
        <v>14859</v>
      </c>
      <c r="UYN1" s="26">
        <f t="shared" si="232"/>
        <v>14860</v>
      </c>
      <c r="UYO1" s="26">
        <f t="shared" si="232"/>
        <v>14861</v>
      </c>
      <c r="UYP1" s="26">
        <f t="shared" si="232"/>
        <v>14862</v>
      </c>
      <c r="UYQ1" s="26">
        <f t="shared" si="232"/>
        <v>14863</v>
      </c>
      <c r="UYR1" s="26">
        <f t="shared" si="232"/>
        <v>14864</v>
      </c>
      <c r="UYS1" s="26">
        <f t="shared" si="232"/>
        <v>14865</v>
      </c>
      <c r="UYT1" s="26">
        <f t="shared" si="232"/>
        <v>14866</v>
      </c>
      <c r="UYU1" s="26">
        <f t="shared" si="232"/>
        <v>14867</v>
      </c>
      <c r="UYV1" s="26">
        <f t="shared" si="232"/>
        <v>14868</v>
      </c>
      <c r="UYW1" s="26">
        <f t="shared" si="232"/>
        <v>14869</v>
      </c>
      <c r="UYX1" s="26">
        <f t="shared" si="232"/>
        <v>14870</v>
      </c>
      <c r="UYY1" s="26">
        <f t="shared" si="232"/>
        <v>14871</v>
      </c>
      <c r="UYZ1" s="26">
        <f t="shared" si="232"/>
        <v>14872</v>
      </c>
      <c r="UZA1" s="26">
        <f t="shared" si="232"/>
        <v>14873</v>
      </c>
      <c r="UZB1" s="26">
        <f t="shared" si="232"/>
        <v>14874</v>
      </c>
      <c r="UZC1" s="26">
        <f t="shared" si="232"/>
        <v>14875</v>
      </c>
      <c r="UZD1" s="26">
        <f t="shared" si="232"/>
        <v>14876</v>
      </c>
      <c r="UZE1" s="26">
        <f t="shared" si="232"/>
        <v>14877</v>
      </c>
      <c r="UZF1" s="26">
        <f t="shared" si="232"/>
        <v>14878</v>
      </c>
      <c r="UZG1" s="26">
        <f t="shared" si="232"/>
        <v>14879</v>
      </c>
      <c r="UZH1" s="26">
        <f t="shared" si="232"/>
        <v>14880</v>
      </c>
      <c r="UZI1" s="26">
        <f t="shared" si="232"/>
        <v>14881</v>
      </c>
      <c r="UZJ1" s="26">
        <f t="shared" si="232"/>
        <v>14882</v>
      </c>
      <c r="UZK1" s="26">
        <f t="shared" si="232"/>
        <v>14883</v>
      </c>
      <c r="UZL1" s="26">
        <f t="shared" si="232"/>
        <v>14884</v>
      </c>
      <c r="UZM1" s="26">
        <f t="shared" si="232"/>
        <v>14885</v>
      </c>
      <c r="UZN1" s="26">
        <f t="shared" si="232"/>
        <v>14886</v>
      </c>
      <c r="UZO1" s="26">
        <f t="shared" si="232"/>
        <v>14887</v>
      </c>
      <c r="UZP1" s="26">
        <f t="shared" si="232"/>
        <v>14888</v>
      </c>
      <c r="UZQ1" s="26">
        <f t="shared" si="232"/>
        <v>14889</v>
      </c>
      <c r="UZR1" s="26">
        <f t="shared" si="232"/>
        <v>14890</v>
      </c>
      <c r="UZS1" s="26">
        <f t="shared" si="232"/>
        <v>14891</v>
      </c>
      <c r="UZT1" s="26">
        <f t="shared" si="232"/>
        <v>14892</v>
      </c>
      <c r="UZU1" s="26">
        <f t="shared" si="232"/>
        <v>14893</v>
      </c>
      <c r="UZV1" s="26">
        <f t="shared" si="232"/>
        <v>14894</v>
      </c>
      <c r="UZW1" s="26">
        <f t="shared" si="232"/>
        <v>14895</v>
      </c>
      <c r="UZX1" s="26">
        <f t="shared" si="232"/>
        <v>14896</v>
      </c>
      <c r="UZY1" s="26">
        <f t="shared" si="232"/>
        <v>14897</v>
      </c>
      <c r="UZZ1" s="26">
        <f t="shared" si="232"/>
        <v>14898</v>
      </c>
      <c r="VAA1" s="26">
        <f t="shared" si="232"/>
        <v>14899</v>
      </c>
      <c r="VAB1" s="26">
        <f t="shared" si="232"/>
        <v>14900</v>
      </c>
      <c r="VAC1" s="26">
        <f t="shared" si="232"/>
        <v>14901</v>
      </c>
      <c r="VAD1" s="26">
        <f t="shared" si="232"/>
        <v>14902</v>
      </c>
      <c r="VAE1" s="26">
        <f t="shared" si="232"/>
        <v>14903</v>
      </c>
      <c r="VAF1" s="26">
        <f t="shared" si="232"/>
        <v>14904</v>
      </c>
      <c r="VAG1" s="26">
        <f t="shared" si="232"/>
        <v>14905</v>
      </c>
      <c r="VAH1" s="26">
        <f t="shared" si="232"/>
        <v>14906</v>
      </c>
      <c r="VAI1" s="26">
        <f t="shared" si="232"/>
        <v>14907</v>
      </c>
      <c r="VAJ1" s="26">
        <f t="shared" si="232"/>
        <v>14908</v>
      </c>
      <c r="VAK1" s="26">
        <f t="shared" si="232"/>
        <v>14909</v>
      </c>
      <c r="VAL1" s="26">
        <f t="shared" si="232"/>
        <v>14910</v>
      </c>
      <c r="VAM1" s="26">
        <f t="shared" si="232"/>
        <v>14911</v>
      </c>
      <c r="VAN1" s="26">
        <f t="shared" si="232"/>
        <v>14912</v>
      </c>
      <c r="VAO1" s="26">
        <f t="shared" si="232"/>
        <v>14913</v>
      </c>
      <c r="VAP1" s="26">
        <f t="shared" si="232"/>
        <v>14914</v>
      </c>
      <c r="VAQ1" s="26">
        <f t="shared" ref="VAQ1:VDB1" si="233">VAP1+1</f>
        <v>14915</v>
      </c>
      <c r="VAR1" s="26">
        <f t="shared" si="233"/>
        <v>14916</v>
      </c>
      <c r="VAS1" s="26">
        <f t="shared" si="233"/>
        <v>14917</v>
      </c>
      <c r="VAT1" s="26">
        <f t="shared" si="233"/>
        <v>14918</v>
      </c>
      <c r="VAU1" s="26">
        <f t="shared" si="233"/>
        <v>14919</v>
      </c>
      <c r="VAV1" s="26">
        <f t="shared" si="233"/>
        <v>14920</v>
      </c>
      <c r="VAW1" s="26">
        <f t="shared" si="233"/>
        <v>14921</v>
      </c>
      <c r="VAX1" s="26">
        <f t="shared" si="233"/>
        <v>14922</v>
      </c>
      <c r="VAY1" s="26">
        <f t="shared" si="233"/>
        <v>14923</v>
      </c>
      <c r="VAZ1" s="26">
        <f t="shared" si="233"/>
        <v>14924</v>
      </c>
      <c r="VBA1" s="26">
        <f t="shared" si="233"/>
        <v>14925</v>
      </c>
      <c r="VBB1" s="26">
        <f t="shared" si="233"/>
        <v>14926</v>
      </c>
      <c r="VBC1" s="26">
        <f t="shared" si="233"/>
        <v>14927</v>
      </c>
      <c r="VBD1" s="26">
        <f t="shared" si="233"/>
        <v>14928</v>
      </c>
      <c r="VBE1" s="26">
        <f t="shared" si="233"/>
        <v>14929</v>
      </c>
      <c r="VBF1" s="26">
        <f t="shared" si="233"/>
        <v>14930</v>
      </c>
      <c r="VBG1" s="26">
        <f t="shared" si="233"/>
        <v>14931</v>
      </c>
      <c r="VBH1" s="26">
        <f t="shared" si="233"/>
        <v>14932</v>
      </c>
      <c r="VBI1" s="26">
        <f t="shared" si="233"/>
        <v>14933</v>
      </c>
      <c r="VBJ1" s="26">
        <f t="shared" si="233"/>
        <v>14934</v>
      </c>
      <c r="VBK1" s="26">
        <f t="shared" si="233"/>
        <v>14935</v>
      </c>
      <c r="VBL1" s="26">
        <f t="shared" si="233"/>
        <v>14936</v>
      </c>
      <c r="VBM1" s="26">
        <f t="shared" si="233"/>
        <v>14937</v>
      </c>
      <c r="VBN1" s="26">
        <f t="shared" si="233"/>
        <v>14938</v>
      </c>
      <c r="VBO1" s="26">
        <f t="shared" si="233"/>
        <v>14939</v>
      </c>
      <c r="VBP1" s="26">
        <f t="shared" si="233"/>
        <v>14940</v>
      </c>
      <c r="VBQ1" s="26">
        <f t="shared" si="233"/>
        <v>14941</v>
      </c>
      <c r="VBR1" s="26">
        <f t="shared" si="233"/>
        <v>14942</v>
      </c>
      <c r="VBS1" s="26">
        <f t="shared" si="233"/>
        <v>14943</v>
      </c>
      <c r="VBT1" s="26">
        <f t="shared" si="233"/>
        <v>14944</v>
      </c>
      <c r="VBU1" s="26">
        <f t="shared" si="233"/>
        <v>14945</v>
      </c>
      <c r="VBV1" s="26">
        <f t="shared" si="233"/>
        <v>14946</v>
      </c>
      <c r="VBW1" s="26">
        <f t="shared" si="233"/>
        <v>14947</v>
      </c>
      <c r="VBX1" s="26">
        <f t="shared" si="233"/>
        <v>14948</v>
      </c>
      <c r="VBY1" s="26">
        <f t="shared" si="233"/>
        <v>14949</v>
      </c>
      <c r="VBZ1" s="26">
        <f t="shared" si="233"/>
        <v>14950</v>
      </c>
      <c r="VCA1" s="26">
        <f t="shared" si="233"/>
        <v>14951</v>
      </c>
      <c r="VCB1" s="26">
        <f t="shared" si="233"/>
        <v>14952</v>
      </c>
      <c r="VCC1" s="26">
        <f t="shared" si="233"/>
        <v>14953</v>
      </c>
      <c r="VCD1" s="26">
        <f t="shared" si="233"/>
        <v>14954</v>
      </c>
      <c r="VCE1" s="26">
        <f t="shared" si="233"/>
        <v>14955</v>
      </c>
      <c r="VCF1" s="26">
        <f t="shared" si="233"/>
        <v>14956</v>
      </c>
      <c r="VCG1" s="26">
        <f t="shared" si="233"/>
        <v>14957</v>
      </c>
      <c r="VCH1" s="26">
        <f t="shared" si="233"/>
        <v>14958</v>
      </c>
      <c r="VCI1" s="26">
        <f t="shared" si="233"/>
        <v>14959</v>
      </c>
      <c r="VCJ1" s="26">
        <f t="shared" si="233"/>
        <v>14960</v>
      </c>
      <c r="VCK1" s="26">
        <f t="shared" si="233"/>
        <v>14961</v>
      </c>
      <c r="VCL1" s="26">
        <f t="shared" si="233"/>
        <v>14962</v>
      </c>
      <c r="VCM1" s="26">
        <f t="shared" si="233"/>
        <v>14963</v>
      </c>
      <c r="VCN1" s="26">
        <f t="shared" si="233"/>
        <v>14964</v>
      </c>
      <c r="VCO1" s="26">
        <f t="shared" si="233"/>
        <v>14965</v>
      </c>
      <c r="VCP1" s="26">
        <f t="shared" si="233"/>
        <v>14966</v>
      </c>
      <c r="VCQ1" s="26">
        <f t="shared" si="233"/>
        <v>14967</v>
      </c>
      <c r="VCR1" s="26">
        <f t="shared" si="233"/>
        <v>14968</v>
      </c>
      <c r="VCS1" s="26">
        <f t="shared" si="233"/>
        <v>14969</v>
      </c>
      <c r="VCT1" s="26">
        <f t="shared" si="233"/>
        <v>14970</v>
      </c>
      <c r="VCU1" s="26">
        <f t="shared" si="233"/>
        <v>14971</v>
      </c>
      <c r="VCV1" s="26">
        <f t="shared" si="233"/>
        <v>14972</v>
      </c>
      <c r="VCW1" s="26">
        <f t="shared" si="233"/>
        <v>14973</v>
      </c>
      <c r="VCX1" s="26">
        <f t="shared" si="233"/>
        <v>14974</v>
      </c>
      <c r="VCY1" s="26">
        <f t="shared" si="233"/>
        <v>14975</v>
      </c>
      <c r="VCZ1" s="26">
        <f t="shared" si="233"/>
        <v>14976</v>
      </c>
      <c r="VDA1" s="26">
        <f t="shared" si="233"/>
        <v>14977</v>
      </c>
      <c r="VDB1" s="26">
        <f t="shared" si="233"/>
        <v>14978</v>
      </c>
      <c r="VDC1" s="26">
        <f t="shared" ref="VDC1:VFN1" si="234">VDB1+1</f>
        <v>14979</v>
      </c>
      <c r="VDD1" s="26">
        <f t="shared" si="234"/>
        <v>14980</v>
      </c>
      <c r="VDE1" s="26">
        <f t="shared" si="234"/>
        <v>14981</v>
      </c>
      <c r="VDF1" s="26">
        <f t="shared" si="234"/>
        <v>14982</v>
      </c>
      <c r="VDG1" s="26">
        <f t="shared" si="234"/>
        <v>14983</v>
      </c>
      <c r="VDH1" s="26">
        <f t="shared" si="234"/>
        <v>14984</v>
      </c>
      <c r="VDI1" s="26">
        <f t="shared" si="234"/>
        <v>14985</v>
      </c>
      <c r="VDJ1" s="26">
        <f t="shared" si="234"/>
        <v>14986</v>
      </c>
      <c r="VDK1" s="26">
        <f t="shared" si="234"/>
        <v>14987</v>
      </c>
      <c r="VDL1" s="26">
        <f t="shared" si="234"/>
        <v>14988</v>
      </c>
      <c r="VDM1" s="26">
        <f t="shared" si="234"/>
        <v>14989</v>
      </c>
      <c r="VDN1" s="26">
        <f t="shared" si="234"/>
        <v>14990</v>
      </c>
      <c r="VDO1" s="26">
        <f t="shared" si="234"/>
        <v>14991</v>
      </c>
      <c r="VDP1" s="26">
        <f t="shared" si="234"/>
        <v>14992</v>
      </c>
      <c r="VDQ1" s="26">
        <f t="shared" si="234"/>
        <v>14993</v>
      </c>
      <c r="VDR1" s="26">
        <f t="shared" si="234"/>
        <v>14994</v>
      </c>
      <c r="VDS1" s="26">
        <f t="shared" si="234"/>
        <v>14995</v>
      </c>
      <c r="VDT1" s="26">
        <f t="shared" si="234"/>
        <v>14996</v>
      </c>
      <c r="VDU1" s="26">
        <f t="shared" si="234"/>
        <v>14997</v>
      </c>
      <c r="VDV1" s="26">
        <f t="shared" si="234"/>
        <v>14998</v>
      </c>
      <c r="VDW1" s="26">
        <f t="shared" si="234"/>
        <v>14999</v>
      </c>
      <c r="VDX1" s="26">
        <f t="shared" si="234"/>
        <v>15000</v>
      </c>
      <c r="VDY1" s="26">
        <f t="shared" si="234"/>
        <v>15001</v>
      </c>
      <c r="VDZ1" s="26">
        <f t="shared" si="234"/>
        <v>15002</v>
      </c>
      <c r="VEA1" s="26">
        <f t="shared" si="234"/>
        <v>15003</v>
      </c>
      <c r="VEB1" s="26">
        <f t="shared" si="234"/>
        <v>15004</v>
      </c>
      <c r="VEC1" s="26">
        <f t="shared" si="234"/>
        <v>15005</v>
      </c>
      <c r="VED1" s="26">
        <f t="shared" si="234"/>
        <v>15006</v>
      </c>
      <c r="VEE1" s="26">
        <f t="shared" si="234"/>
        <v>15007</v>
      </c>
      <c r="VEF1" s="26">
        <f t="shared" si="234"/>
        <v>15008</v>
      </c>
      <c r="VEG1" s="26">
        <f t="shared" si="234"/>
        <v>15009</v>
      </c>
      <c r="VEH1" s="26">
        <f t="shared" si="234"/>
        <v>15010</v>
      </c>
      <c r="VEI1" s="26">
        <f t="shared" si="234"/>
        <v>15011</v>
      </c>
      <c r="VEJ1" s="26">
        <f t="shared" si="234"/>
        <v>15012</v>
      </c>
      <c r="VEK1" s="26">
        <f t="shared" si="234"/>
        <v>15013</v>
      </c>
      <c r="VEL1" s="26">
        <f t="shared" si="234"/>
        <v>15014</v>
      </c>
      <c r="VEM1" s="26">
        <f t="shared" si="234"/>
        <v>15015</v>
      </c>
      <c r="VEN1" s="26">
        <f t="shared" si="234"/>
        <v>15016</v>
      </c>
      <c r="VEO1" s="26">
        <f t="shared" si="234"/>
        <v>15017</v>
      </c>
      <c r="VEP1" s="26">
        <f t="shared" si="234"/>
        <v>15018</v>
      </c>
      <c r="VEQ1" s="26">
        <f t="shared" si="234"/>
        <v>15019</v>
      </c>
      <c r="VER1" s="26">
        <f t="shared" si="234"/>
        <v>15020</v>
      </c>
      <c r="VES1" s="26">
        <f t="shared" si="234"/>
        <v>15021</v>
      </c>
      <c r="VET1" s="26">
        <f t="shared" si="234"/>
        <v>15022</v>
      </c>
      <c r="VEU1" s="26">
        <f t="shared" si="234"/>
        <v>15023</v>
      </c>
      <c r="VEV1" s="26">
        <f t="shared" si="234"/>
        <v>15024</v>
      </c>
      <c r="VEW1" s="26">
        <f t="shared" si="234"/>
        <v>15025</v>
      </c>
      <c r="VEX1" s="26">
        <f t="shared" si="234"/>
        <v>15026</v>
      </c>
      <c r="VEY1" s="26">
        <f t="shared" si="234"/>
        <v>15027</v>
      </c>
      <c r="VEZ1" s="26">
        <f t="shared" si="234"/>
        <v>15028</v>
      </c>
      <c r="VFA1" s="26">
        <f t="shared" si="234"/>
        <v>15029</v>
      </c>
      <c r="VFB1" s="26">
        <f t="shared" si="234"/>
        <v>15030</v>
      </c>
      <c r="VFC1" s="26">
        <f t="shared" si="234"/>
        <v>15031</v>
      </c>
      <c r="VFD1" s="26">
        <f t="shared" si="234"/>
        <v>15032</v>
      </c>
      <c r="VFE1" s="26">
        <f t="shared" si="234"/>
        <v>15033</v>
      </c>
      <c r="VFF1" s="26">
        <f t="shared" si="234"/>
        <v>15034</v>
      </c>
      <c r="VFG1" s="26">
        <f t="shared" si="234"/>
        <v>15035</v>
      </c>
      <c r="VFH1" s="26">
        <f t="shared" si="234"/>
        <v>15036</v>
      </c>
      <c r="VFI1" s="26">
        <f t="shared" si="234"/>
        <v>15037</v>
      </c>
      <c r="VFJ1" s="26">
        <f t="shared" si="234"/>
        <v>15038</v>
      </c>
      <c r="VFK1" s="26">
        <f t="shared" si="234"/>
        <v>15039</v>
      </c>
      <c r="VFL1" s="26">
        <f t="shared" si="234"/>
        <v>15040</v>
      </c>
      <c r="VFM1" s="26">
        <f t="shared" si="234"/>
        <v>15041</v>
      </c>
      <c r="VFN1" s="26">
        <f t="shared" si="234"/>
        <v>15042</v>
      </c>
      <c r="VFO1" s="26">
        <f t="shared" ref="VFO1:VHZ1" si="235">VFN1+1</f>
        <v>15043</v>
      </c>
      <c r="VFP1" s="26">
        <f t="shared" si="235"/>
        <v>15044</v>
      </c>
      <c r="VFQ1" s="26">
        <f t="shared" si="235"/>
        <v>15045</v>
      </c>
      <c r="VFR1" s="26">
        <f t="shared" si="235"/>
        <v>15046</v>
      </c>
      <c r="VFS1" s="26">
        <f t="shared" si="235"/>
        <v>15047</v>
      </c>
      <c r="VFT1" s="26">
        <f t="shared" si="235"/>
        <v>15048</v>
      </c>
      <c r="VFU1" s="26">
        <f t="shared" si="235"/>
        <v>15049</v>
      </c>
      <c r="VFV1" s="26">
        <f t="shared" si="235"/>
        <v>15050</v>
      </c>
      <c r="VFW1" s="26">
        <f t="shared" si="235"/>
        <v>15051</v>
      </c>
      <c r="VFX1" s="26">
        <f t="shared" si="235"/>
        <v>15052</v>
      </c>
      <c r="VFY1" s="26">
        <f t="shared" si="235"/>
        <v>15053</v>
      </c>
      <c r="VFZ1" s="26">
        <f t="shared" si="235"/>
        <v>15054</v>
      </c>
      <c r="VGA1" s="26">
        <f t="shared" si="235"/>
        <v>15055</v>
      </c>
      <c r="VGB1" s="26">
        <f t="shared" si="235"/>
        <v>15056</v>
      </c>
      <c r="VGC1" s="26">
        <f t="shared" si="235"/>
        <v>15057</v>
      </c>
      <c r="VGD1" s="26">
        <f t="shared" si="235"/>
        <v>15058</v>
      </c>
      <c r="VGE1" s="26">
        <f t="shared" si="235"/>
        <v>15059</v>
      </c>
      <c r="VGF1" s="26">
        <f t="shared" si="235"/>
        <v>15060</v>
      </c>
      <c r="VGG1" s="26">
        <f t="shared" si="235"/>
        <v>15061</v>
      </c>
      <c r="VGH1" s="26">
        <f t="shared" si="235"/>
        <v>15062</v>
      </c>
      <c r="VGI1" s="26">
        <f t="shared" si="235"/>
        <v>15063</v>
      </c>
      <c r="VGJ1" s="26">
        <f t="shared" si="235"/>
        <v>15064</v>
      </c>
      <c r="VGK1" s="26">
        <f t="shared" si="235"/>
        <v>15065</v>
      </c>
      <c r="VGL1" s="26">
        <f t="shared" si="235"/>
        <v>15066</v>
      </c>
      <c r="VGM1" s="26">
        <f t="shared" si="235"/>
        <v>15067</v>
      </c>
      <c r="VGN1" s="26">
        <f t="shared" si="235"/>
        <v>15068</v>
      </c>
      <c r="VGO1" s="26">
        <f t="shared" si="235"/>
        <v>15069</v>
      </c>
      <c r="VGP1" s="26">
        <f t="shared" si="235"/>
        <v>15070</v>
      </c>
      <c r="VGQ1" s="26">
        <f t="shared" si="235"/>
        <v>15071</v>
      </c>
      <c r="VGR1" s="26">
        <f t="shared" si="235"/>
        <v>15072</v>
      </c>
      <c r="VGS1" s="26">
        <f t="shared" si="235"/>
        <v>15073</v>
      </c>
      <c r="VGT1" s="26">
        <f t="shared" si="235"/>
        <v>15074</v>
      </c>
      <c r="VGU1" s="26">
        <f t="shared" si="235"/>
        <v>15075</v>
      </c>
      <c r="VGV1" s="26">
        <f t="shared" si="235"/>
        <v>15076</v>
      </c>
      <c r="VGW1" s="26">
        <f t="shared" si="235"/>
        <v>15077</v>
      </c>
      <c r="VGX1" s="26">
        <f t="shared" si="235"/>
        <v>15078</v>
      </c>
      <c r="VGY1" s="26">
        <f t="shared" si="235"/>
        <v>15079</v>
      </c>
      <c r="VGZ1" s="26">
        <f t="shared" si="235"/>
        <v>15080</v>
      </c>
      <c r="VHA1" s="26">
        <f t="shared" si="235"/>
        <v>15081</v>
      </c>
      <c r="VHB1" s="26">
        <f t="shared" si="235"/>
        <v>15082</v>
      </c>
      <c r="VHC1" s="26">
        <f t="shared" si="235"/>
        <v>15083</v>
      </c>
      <c r="VHD1" s="26">
        <f t="shared" si="235"/>
        <v>15084</v>
      </c>
      <c r="VHE1" s="26">
        <f t="shared" si="235"/>
        <v>15085</v>
      </c>
      <c r="VHF1" s="26">
        <f t="shared" si="235"/>
        <v>15086</v>
      </c>
      <c r="VHG1" s="26">
        <f t="shared" si="235"/>
        <v>15087</v>
      </c>
      <c r="VHH1" s="26">
        <f t="shared" si="235"/>
        <v>15088</v>
      </c>
      <c r="VHI1" s="26">
        <f t="shared" si="235"/>
        <v>15089</v>
      </c>
      <c r="VHJ1" s="26">
        <f t="shared" si="235"/>
        <v>15090</v>
      </c>
      <c r="VHK1" s="26">
        <f t="shared" si="235"/>
        <v>15091</v>
      </c>
      <c r="VHL1" s="26">
        <f t="shared" si="235"/>
        <v>15092</v>
      </c>
      <c r="VHM1" s="26">
        <f t="shared" si="235"/>
        <v>15093</v>
      </c>
      <c r="VHN1" s="26">
        <f t="shared" si="235"/>
        <v>15094</v>
      </c>
      <c r="VHO1" s="26">
        <f t="shared" si="235"/>
        <v>15095</v>
      </c>
      <c r="VHP1" s="26">
        <f t="shared" si="235"/>
        <v>15096</v>
      </c>
      <c r="VHQ1" s="26">
        <f t="shared" si="235"/>
        <v>15097</v>
      </c>
      <c r="VHR1" s="26">
        <f t="shared" si="235"/>
        <v>15098</v>
      </c>
      <c r="VHS1" s="26">
        <f t="shared" si="235"/>
        <v>15099</v>
      </c>
      <c r="VHT1" s="26">
        <f t="shared" si="235"/>
        <v>15100</v>
      </c>
      <c r="VHU1" s="26">
        <f t="shared" si="235"/>
        <v>15101</v>
      </c>
      <c r="VHV1" s="26">
        <f t="shared" si="235"/>
        <v>15102</v>
      </c>
      <c r="VHW1" s="26">
        <f t="shared" si="235"/>
        <v>15103</v>
      </c>
      <c r="VHX1" s="26">
        <f t="shared" si="235"/>
        <v>15104</v>
      </c>
      <c r="VHY1" s="26">
        <f t="shared" si="235"/>
        <v>15105</v>
      </c>
      <c r="VHZ1" s="26">
        <f t="shared" si="235"/>
        <v>15106</v>
      </c>
      <c r="VIA1" s="26">
        <f t="shared" ref="VIA1:VKL1" si="236">VHZ1+1</f>
        <v>15107</v>
      </c>
      <c r="VIB1" s="26">
        <f t="shared" si="236"/>
        <v>15108</v>
      </c>
      <c r="VIC1" s="26">
        <f t="shared" si="236"/>
        <v>15109</v>
      </c>
      <c r="VID1" s="26">
        <f t="shared" si="236"/>
        <v>15110</v>
      </c>
      <c r="VIE1" s="26">
        <f t="shared" si="236"/>
        <v>15111</v>
      </c>
      <c r="VIF1" s="26">
        <f t="shared" si="236"/>
        <v>15112</v>
      </c>
      <c r="VIG1" s="26">
        <f t="shared" si="236"/>
        <v>15113</v>
      </c>
      <c r="VIH1" s="26">
        <f t="shared" si="236"/>
        <v>15114</v>
      </c>
      <c r="VII1" s="26">
        <f t="shared" si="236"/>
        <v>15115</v>
      </c>
      <c r="VIJ1" s="26">
        <f t="shared" si="236"/>
        <v>15116</v>
      </c>
      <c r="VIK1" s="26">
        <f t="shared" si="236"/>
        <v>15117</v>
      </c>
      <c r="VIL1" s="26">
        <f t="shared" si="236"/>
        <v>15118</v>
      </c>
      <c r="VIM1" s="26">
        <f t="shared" si="236"/>
        <v>15119</v>
      </c>
      <c r="VIN1" s="26">
        <f t="shared" si="236"/>
        <v>15120</v>
      </c>
      <c r="VIO1" s="26">
        <f t="shared" si="236"/>
        <v>15121</v>
      </c>
      <c r="VIP1" s="26">
        <f t="shared" si="236"/>
        <v>15122</v>
      </c>
      <c r="VIQ1" s="26">
        <f t="shared" si="236"/>
        <v>15123</v>
      </c>
      <c r="VIR1" s="26">
        <f t="shared" si="236"/>
        <v>15124</v>
      </c>
      <c r="VIS1" s="26">
        <f t="shared" si="236"/>
        <v>15125</v>
      </c>
      <c r="VIT1" s="26">
        <f t="shared" si="236"/>
        <v>15126</v>
      </c>
      <c r="VIU1" s="26">
        <f t="shared" si="236"/>
        <v>15127</v>
      </c>
      <c r="VIV1" s="26">
        <f t="shared" si="236"/>
        <v>15128</v>
      </c>
      <c r="VIW1" s="26">
        <f t="shared" si="236"/>
        <v>15129</v>
      </c>
      <c r="VIX1" s="26">
        <f t="shared" si="236"/>
        <v>15130</v>
      </c>
      <c r="VIY1" s="26">
        <f t="shared" si="236"/>
        <v>15131</v>
      </c>
      <c r="VIZ1" s="26">
        <f t="shared" si="236"/>
        <v>15132</v>
      </c>
      <c r="VJA1" s="26">
        <f t="shared" si="236"/>
        <v>15133</v>
      </c>
      <c r="VJB1" s="26">
        <f t="shared" si="236"/>
        <v>15134</v>
      </c>
      <c r="VJC1" s="26">
        <f t="shared" si="236"/>
        <v>15135</v>
      </c>
      <c r="VJD1" s="26">
        <f t="shared" si="236"/>
        <v>15136</v>
      </c>
      <c r="VJE1" s="26">
        <f t="shared" si="236"/>
        <v>15137</v>
      </c>
      <c r="VJF1" s="26">
        <f t="shared" si="236"/>
        <v>15138</v>
      </c>
      <c r="VJG1" s="26">
        <f t="shared" si="236"/>
        <v>15139</v>
      </c>
      <c r="VJH1" s="26">
        <f t="shared" si="236"/>
        <v>15140</v>
      </c>
      <c r="VJI1" s="26">
        <f t="shared" si="236"/>
        <v>15141</v>
      </c>
      <c r="VJJ1" s="26">
        <f t="shared" si="236"/>
        <v>15142</v>
      </c>
      <c r="VJK1" s="26">
        <f t="shared" si="236"/>
        <v>15143</v>
      </c>
      <c r="VJL1" s="26">
        <f t="shared" si="236"/>
        <v>15144</v>
      </c>
      <c r="VJM1" s="26">
        <f t="shared" si="236"/>
        <v>15145</v>
      </c>
      <c r="VJN1" s="26">
        <f t="shared" si="236"/>
        <v>15146</v>
      </c>
      <c r="VJO1" s="26">
        <f t="shared" si="236"/>
        <v>15147</v>
      </c>
      <c r="VJP1" s="26">
        <f t="shared" si="236"/>
        <v>15148</v>
      </c>
      <c r="VJQ1" s="26">
        <f t="shared" si="236"/>
        <v>15149</v>
      </c>
      <c r="VJR1" s="26">
        <f t="shared" si="236"/>
        <v>15150</v>
      </c>
      <c r="VJS1" s="26">
        <f t="shared" si="236"/>
        <v>15151</v>
      </c>
      <c r="VJT1" s="26">
        <f t="shared" si="236"/>
        <v>15152</v>
      </c>
      <c r="VJU1" s="26">
        <f t="shared" si="236"/>
        <v>15153</v>
      </c>
      <c r="VJV1" s="26">
        <f t="shared" si="236"/>
        <v>15154</v>
      </c>
      <c r="VJW1" s="26">
        <f t="shared" si="236"/>
        <v>15155</v>
      </c>
      <c r="VJX1" s="26">
        <f t="shared" si="236"/>
        <v>15156</v>
      </c>
      <c r="VJY1" s="26">
        <f t="shared" si="236"/>
        <v>15157</v>
      </c>
      <c r="VJZ1" s="26">
        <f t="shared" si="236"/>
        <v>15158</v>
      </c>
      <c r="VKA1" s="26">
        <f t="shared" si="236"/>
        <v>15159</v>
      </c>
      <c r="VKB1" s="26">
        <f t="shared" si="236"/>
        <v>15160</v>
      </c>
      <c r="VKC1" s="26">
        <f t="shared" si="236"/>
        <v>15161</v>
      </c>
      <c r="VKD1" s="26">
        <f t="shared" si="236"/>
        <v>15162</v>
      </c>
      <c r="VKE1" s="26">
        <f t="shared" si="236"/>
        <v>15163</v>
      </c>
      <c r="VKF1" s="26">
        <f t="shared" si="236"/>
        <v>15164</v>
      </c>
      <c r="VKG1" s="26">
        <f t="shared" si="236"/>
        <v>15165</v>
      </c>
      <c r="VKH1" s="26">
        <f t="shared" si="236"/>
        <v>15166</v>
      </c>
      <c r="VKI1" s="26">
        <f t="shared" si="236"/>
        <v>15167</v>
      </c>
      <c r="VKJ1" s="26">
        <f t="shared" si="236"/>
        <v>15168</v>
      </c>
      <c r="VKK1" s="26">
        <f t="shared" si="236"/>
        <v>15169</v>
      </c>
      <c r="VKL1" s="26">
        <f t="shared" si="236"/>
        <v>15170</v>
      </c>
      <c r="VKM1" s="26">
        <f t="shared" ref="VKM1:VMX1" si="237">VKL1+1</f>
        <v>15171</v>
      </c>
      <c r="VKN1" s="26">
        <f t="shared" si="237"/>
        <v>15172</v>
      </c>
      <c r="VKO1" s="26">
        <f t="shared" si="237"/>
        <v>15173</v>
      </c>
      <c r="VKP1" s="26">
        <f t="shared" si="237"/>
        <v>15174</v>
      </c>
      <c r="VKQ1" s="26">
        <f t="shared" si="237"/>
        <v>15175</v>
      </c>
      <c r="VKR1" s="26">
        <f t="shared" si="237"/>
        <v>15176</v>
      </c>
      <c r="VKS1" s="26">
        <f t="shared" si="237"/>
        <v>15177</v>
      </c>
      <c r="VKT1" s="26">
        <f t="shared" si="237"/>
        <v>15178</v>
      </c>
      <c r="VKU1" s="26">
        <f t="shared" si="237"/>
        <v>15179</v>
      </c>
      <c r="VKV1" s="26">
        <f t="shared" si="237"/>
        <v>15180</v>
      </c>
      <c r="VKW1" s="26">
        <f t="shared" si="237"/>
        <v>15181</v>
      </c>
      <c r="VKX1" s="26">
        <f t="shared" si="237"/>
        <v>15182</v>
      </c>
      <c r="VKY1" s="26">
        <f t="shared" si="237"/>
        <v>15183</v>
      </c>
      <c r="VKZ1" s="26">
        <f t="shared" si="237"/>
        <v>15184</v>
      </c>
      <c r="VLA1" s="26">
        <f t="shared" si="237"/>
        <v>15185</v>
      </c>
      <c r="VLB1" s="26">
        <f t="shared" si="237"/>
        <v>15186</v>
      </c>
      <c r="VLC1" s="26">
        <f t="shared" si="237"/>
        <v>15187</v>
      </c>
      <c r="VLD1" s="26">
        <f t="shared" si="237"/>
        <v>15188</v>
      </c>
      <c r="VLE1" s="26">
        <f t="shared" si="237"/>
        <v>15189</v>
      </c>
      <c r="VLF1" s="26">
        <f t="shared" si="237"/>
        <v>15190</v>
      </c>
      <c r="VLG1" s="26">
        <f t="shared" si="237"/>
        <v>15191</v>
      </c>
      <c r="VLH1" s="26">
        <f t="shared" si="237"/>
        <v>15192</v>
      </c>
      <c r="VLI1" s="26">
        <f t="shared" si="237"/>
        <v>15193</v>
      </c>
      <c r="VLJ1" s="26">
        <f t="shared" si="237"/>
        <v>15194</v>
      </c>
      <c r="VLK1" s="26">
        <f t="shared" si="237"/>
        <v>15195</v>
      </c>
      <c r="VLL1" s="26">
        <f t="shared" si="237"/>
        <v>15196</v>
      </c>
      <c r="VLM1" s="26">
        <f t="shared" si="237"/>
        <v>15197</v>
      </c>
      <c r="VLN1" s="26">
        <f t="shared" si="237"/>
        <v>15198</v>
      </c>
      <c r="VLO1" s="26">
        <f t="shared" si="237"/>
        <v>15199</v>
      </c>
      <c r="VLP1" s="26">
        <f t="shared" si="237"/>
        <v>15200</v>
      </c>
      <c r="VLQ1" s="26">
        <f t="shared" si="237"/>
        <v>15201</v>
      </c>
      <c r="VLR1" s="26">
        <f t="shared" si="237"/>
        <v>15202</v>
      </c>
      <c r="VLS1" s="26">
        <f t="shared" si="237"/>
        <v>15203</v>
      </c>
      <c r="VLT1" s="26">
        <f t="shared" si="237"/>
        <v>15204</v>
      </c>
      <c r="VLU1" s="26">
        <f t="shared" si="237"/>
        <v>15205</v>
      </c>
      <c r="VLV1" s="26">
        <f t="shared" si="237"/>
        <v>15206</v>
      </c>
      <c r="VLW1" s="26">
        <f t="shared" si="237"/>
        <v>15207</v>
      </c>
      <c r="VLX1" s="26">
        <f t="shared" si="237"/>
        <v>15208</v>
      </c>
      <c r="VLY1" s="26">
        <f t="shared" si="237"/>
        <v>15209</v>
      </c>
      <c r="VLZ1" s="26">
        <f t="shared" si="237"/>
        <v>15210</v>
      </c>
      <c r="VMA1" s="26">
        <f t="shared" si="237"/>
        <v>15211</v>
      </c>
      <c r="VMB1" s="26">
        <f t="shared" si="237"/>
        <v>15212</v>
      </c>
      <c r="VMC1" s="26">
        <f t="shared" si="237"/>
        <v>15213</v>
      </c>
      <c r="VMD1" s="26">
        <f t="shared" si="237"/>
        <v>15214</v>
      </c>
      <c r="VME1" s="26">
        <f t="shared" si="237"/>
        <v>15215</v>
      </c>
      <c r="VMF1" s="26">
        <f t="shared" si="237"/>
        <v>15216</v>
      </c>
      <c r="VMG1" s="26">
        <f t="shared" si="237"/>
        <v>15217</v>
      </c>
      <c r="VMH1" s="26">
        <f t="shared" si="237"/>
        <v>15218</v>
      </c>
      <c r="VMI1" s="26">
        <f t="shared" si="237"/>
        <v>15219</v>
      </c>
      <c r="VMJ1" s="26">
        <f t="shared" si="237"/>
        <v>15220</v>
      </c>
      <c r="VMK1" s="26">
        <f t="shared" si="237"/>
        <v>15221</v>
      </c>
      <c r="VML1" s="26">
        <f t="shared" si="237"/>
        <v>15222</v>
      </c>
      <c r="VMM1" s="26">
        <f t="shared" si="237"/>
        <v>15223</v>
      </c>
      <c r="VMN1" s="26">
        <f t="shared" si="237"/>
        <v>15224</v>
      </c>
      <c r="VMO1" s="26">
        <f t="shared" si="237"/>
        <v>15225</v>
      </c>
      <c r="VMP1" s="26">
        <f t="shared" si="237"/>
        <v>15226</v>
      </c>
      <c r="VMQ1" s="26">
        <f t="shared" si="237"/>
        <v>15227</v>
      </c>
      <c r="VMR1" s="26">
        <f t="shared" si="237"/>
        <v>15228</v>
      </c>
      <c r="VMS1" s="26">
        <f t="shared" si="237"/>
        <v>15229</v>
      </c>
      <c r="VMT1" s="26">
        <f t="shared" si="237"/>
        <v>15230</v>
      </c>
      <c r="VMU1" s="26">
        <f t="shared" si="237"/>
        <v>15231</v>
      </c>
      <c r="VMV1" s="26">
        <f t="shared" si="237"/>
        <v>15232</v>
      </c>
      <c r="VMW1" s="26">
        <f t="shared" si="237"/>
        <v>15233</v>
      </c>
      <c r="VMX1" s="26">
        <f t="shared" si="237"/>
        <v>15234</v>
      </c>
      <c r="VMY1" s="26">
        <f t="shared" ref="VMY1:VPJ1" si="238">VMX1+1</f>
        <v>15235</v>
      </c>
      <c r="VMZ1" s="26">
        <f t="shared" si="238"/>
        <v>15236</v>
      </c>
      <c r="VNA1" s="26">
        <f t="shared" si="238"/>
        <v>15237</v>
      </c>
      <c r="VNB1" s="26">
        <f t="shared" si="238"/>
        <v>15238</v>
      </c>
      <c r="VNC1" s="26">
        <f t="shared" si="238"/>
        <v>15239</v>
      </c>
      <c r="VND1" s="26">
        <f t="shared" si="238"/>
        <v>15240</v>
      </c>
      <c r="VNE1" s="26">
        <f t="shared" si="238"/>
        <v>15241</v>
      </c>
      <c r="VNF1" s="26">
        <f t="shared" si="238"/>
        <v>15242</v>
      </c>
      <c r="VNG1" s="26">
        <f t="shared" si="238"/>
        <v>15243</v>
      </c>
      <c r="VNH1" s="26">
        <f t="shared" si="238"/>
        <v>15244</v>
      </c>
      <c r="VNI1" s="26">
        <f t="shared" si="238"/>
        <v>15245</v>
      </c>
      <c r="VNJ1" s="26">
        <f t="shared" si="238"/>
        <v>15246</v>
      </c>
      <c r="VNK1" s="26">
        <f t="shared" si="238"/>
        <v>15247</v>
      </c>
      <c r="VNL1" s="26">
        <f t="shared" si="238"/>
        <v>15248</v>
      </c>
      <c r="VNM1" s="26">
        <f t="shared" si="238"/>
        <v>15249</v>
      </c>
      <c r="VNN1" s="26">
        <f t="shared" si="238"/>
        <v>15250</v>
      </c>
      <c r="VNO1" s="26">
        <f t="shared" si="238"/>
        <v>15251</v>
      </c>
      <c r="VNP1" s="26">
        <f t="shared" si="238"/>
        <v>15252</v>
      </c>
      <c r="VNQ1" s="26">
        <f t="shared" si="238"/>
        <v>15253</v>
      </c>
      <c r="VNR1" s="26">
        <f t="shared" si="238"/>
        <v>15254</v>
      </c>
      <c r="VNS1" s="26">
        <f t="shared" si="238"/>
        <v>15255</v>
      </c>
      <c r="VNT1" s="26">
        <f t="shared" si="238"/>
        <v>15256</v>
      </c>
      <c r="VNU1" s="26">
        <f t="shared" si="238"/>
        <v>15257</v>
      </c>
      <c r="VNV1" s="26">
        <f t="shared" si="238"/>
        <v>15258</v>
      </c>
      <c r="VNW1" s="26">
        <f t="shared" si="238"/>
        <v>15259</v>
      </c>
      <c r="VNX1" s="26">
        <f t="shared" si="238"/>
        <v>15260</v>
      </c>
      <c r="VNY1" s="26">
        <f t="shared" si="238"/>
        <v>15261</v>
      </c>
      <c r="VNZ1" s="26">
        <f t="shared" si="238"/>
        <v>15262</v>
      </c>
      <c r="VOA1" s="26">
        <f t="shared" si="238"/>
        <v>15263</v>
      </c>
      <c r="VOB1" s="26">
        <f t="shared" si="238"/>
        <v>15264</v>
      </c>
      <c r="VOC1" s="26">
        <f t="shared" si="238"/>
        <v>15265</v>
      </c>
      <c r="VOD1" s="26">
        <f t="shared" si="238"/>
        <v>15266</v>
      </c>
      <c r="VOE1" s="26">
        <f t="shared" si="238"/>
        <v>15267</v>
      </c>
      <c r="VOF1" s="26">
        <f t="shared" si="238"/>
        <v>15268</v>
      </c>
      <c r="VOG1" s="26">
        <f t="shared" si="238"/>
        <v>15269</v>
      </c>
      <c r="VOH1" s="26">
        <f t="shared" si="238"/>
        <v>15270</v>
      </c>
      <c r="VOI1" s="26">
        <f t="shared" si="238"/>
        <v>15271</v>
      </c>
      <c r="VOJ1" s="26">
        <f t="shared" si="238"/>
        <v>15272</v>
      </c>
      <c r="VOK1" s="26">
        <f t="shared" si="238"/>
        <v>15273</v>
      </c>
      <c r="VOL1" s="26">
        <f t="shared" si="238"/>
        <v>15274</v>
      </c>
      <c r="VOM1" s="26">
        <f t="shared" si="238"/>
        <v>15275</v>
      </c>
      <c r="VON1" s="26">
        <f t="shared" si="238"/>
        <v>15276</v>
      </c>
      <c r="VOO1" s="26">
        <f t="shared" si="238"/>
        <v>15277</v>
      </c>
      <c r="VOP1" s="26">
        <f t="shared" si="238"/>
        <v>15278</v>
      </c>
      <c r="VOQ1" s="26">
        <f t="shared" si="238"/>
        <v>15279</v>
      </c>
      <c r="VOR1" s="26">
        <f t="shared" si="238"/>
        <v>15280</v>
      </c>
      <c r="VOS1" s="26">
        <f t="shared" si="238"/>
        <v>15281</v>
      </c>
      <c r="VOT1" s="26">
        <f t="shared" si="238"/>
        <v>15282</v>
      </c>
      <c r="VOU1" s="26">
        <f t="shared" si="238"/>
        <v>15283</v>
      </c>
      <c r="VOV1" s="26">
        <f t="shared" si="238"/>
        <v>15284</v>
      </c>
      <c r="VOW1" s="26">
        <f t="shared" si="238"/>
        <v>15285</v>
      </c>
      <c r="VOX1" s="26">
        <f t="shared" si="238"/>
        <v>15286</v>
      </c>
      <c r="VOY1" s="26">
        <f t="shared" si="238"/>
        <v>15287</v>
      </c>
      <c r="VOZ1" s="26">
        <f t="shared" si="238"/>
        <v>15288</v>
      </c>
      <c r="VPA1" s="26">
        <f t="shared" si="238"/>
        <v>15289</v>
      </c>
      <c r="VPB1" s="26">
        <f t="shared" si="238"/>
        <v>15290</v>
      </c>
      <c r="VPC1" s="26">
        <f t="shared" si="238"/>
        <v>15291</v>
      </c>
      <c r="VPD1" s="26">
        <f t="shared" si="238"/>
        <v>15292</v>
      </c>
      <c r="VPE1" s="26">
        <f t="shared" si="238"/>
        <v>15293</v>
      </c>
      <c r="VPF1" s="26">
        <f t="shared" si="238"/>
        <v>15294</v>
      </c>
      <c r="VPG1" s="26">
        <f t="shared" si="238"/>
        <v>15295</v>
      </c>
      <c r="VPH1" s="26">
        <f t="shared" si="238"/>
        <v>15296</v>
      </c>
      <c r="VPI1" s="26">
        <f t="shared" si="238"/>
        <v>15297</v>
      </c>
      <c r="VPJ1" s="26">
        <f t="shared" si="238"/>
        <v>15298</v>
      </c>
      <c r="VPK1" s="26">
        <f t="shared" ref="VPK1:VRV1" si="239">VPJ1+1</f>
        <v>15299</v>
      </c>
      <c r="VPL1" s="26">
        <f t="shared" si="239"/>
        <v>15300</v>
      </c>
      <c r="VPM1" s="26">
        <f t="shared" si="239"/>
        <v>15301</v>
      </c>
      <c r="VPN1" s="26">
        <f t="shared" si="239"/>
        <v>15302</v>
      </c>
      <c r="VPO1" s="26">
        <f t="shared" si="239"/>
        <v>15303</v>
      </c>
      <c r="VPP1" s="26">
        <f t="shared" si="239"/>
        <v>15304</v>
      </c>
      <c r="VPQ1" s="26">
        <f t="shared" si="239"/>
        <v>15305</v>
      </c>
      <c r="VPR1" s="26">
        <f t="shared" si="239"/>
        <v>15306</v>
      </c>
      <c r="VPS1" s="26">
        <f t="shared" si="239"/>
        <v>15307</v>
      </c>
      <c r="VPT1" s="26">
        <f t="shared" si="239"/>
        <v>15308</v>
      </c>
      <c r="VPU1" s="26">
        <f t="shared" si="239"/>
        <v>15309</v>
      </c>
      <c r="VPV1" s="26">
        <f t="shared" si="239"/>
        <v>15310</v>
      </c>
      <c r="VPW1" s="26">
        <f t="shared" si="239"/>
        <v>15311</v>
      </c>
      <c r="VPX1" s="26">
        <f t="shared" si="239"/>
        <v>15312</v>
      </c>
      <c r="VPY1" s="26">
        <f t="shared" si="239"/>
        <v>15313</v>
      </c>
      <c r="VPZ1" s="26">
        <f t="shared" si="239"/>
        <v>15314</v>
      </c>
      <c r="VQA1" s="26">
        <f t="shared" si="239"/>
        <v>15315</v>
      </c>
      <c r="VQB1" s="26">
        <f t="shared" si="239"/>
        <v>15316</v>
      </c>
      <c r="VQC1" s="26">
        <f t="shared" si="239"/>
        <v>15317</v>
      </c>
      <c r="VQD1" s="26">
        <f t="shared" si="239"/>
        <v>15318</v>
      </c>
      <c r="VQE1" s="26">
        <f t="shared" si="239"/>
        <v>15319</v>
      </c>
      <c r="VQF1" s="26">
        <f t="shared" si="239"/>
        <v>15320</v>
      </c>
      <c r="VQG1" s="26">
        <f t="shared" si="239"/>
        <v>15321</v>
      </c>
      <c r="VQH1" s="26">
        <f t="shared" si="239"/>
        <v>15322</v>
      </c>
      <c r="VQI1" s="26">
        <f t="shared" si="239"/>
        <v>15323</v>
      </c>
      <c r="VQJ1" s="26">
        <f t="shared" si="239"/>
        <v>15324</v>
      </c>
      <c r="VQK1" s="26">
        <f t="shared" si="239"/>
        <v>15325</v>
      </c>
      <c r="VQL1" s="26">
        <f t="shared" si="239"/>
        <v>15326</v>
      </c>
      <c r="VQM1" s="26">
        <f t="shared" si="239"/>
        <v>15327</v>
      </c>
      <c r="VQN1" s="26">
        <f t="shared" si="239"/>
        <v>15328</v>
      </c>
      <c r="VQO1" s="26">
        <f t="shared" si="239"/>
        <v>15329</v>
      </c>
      <c r="VQP1" s="26">
        <f t="shared" si="239"/>
        <v>15330</v>
      </c>
      <c r="VQQ1" s="26">
        <f t="shared" si="239"/>
        <v>15331</v>
      </c>
      <c r="VQR1" s="26">
        <f t="shared" si="239"/>
        <v>15332</v>
      </c>
      <c r="VQS1" s="26">
        <f t="shared" si="239"/>
        <v>15333</v>
      </c>
      <c r="VQT1" s="26">
        <f t="shared" si="239"/>
        <v>15334</v>
      </c>
      <c r="VQU1" s="26">
        <f t="shared" si="239"/>
        <v>15335</v>
      </c>
      <c r="VQV1" s="26">
        <f t="shared" si="239"/>
        <v>15336</v>
      </c>
      <c r="VQW1" s="26">
        <f t="shared" si="239"/>
        <v>15337</v>
      </c>
      <c r="VQX1" s="26">
        <f t="shared" si="239"/>
        <v>15338</v>
      </c>
      <c r="VQY1" s="26">
        <f t="shared" si="239"/>
        <v>15339</v>
      </c>
      <c r="VQZ1" s="26">
        <f t="shared" si="239"/>
        <v>15340</v>
      </c>
      <c r="VRA1" s="26">
        <f t="shared" si="239"/>
        <v>15341</v>
      </c>
      <c r="VRB1" s="26">
        <f t="shared" si="239"/>
        <v>15342</v>
      </c>
      <c r="VRC1" s="26">
        <f t="shared" si="239"/>
        <v>15343</v>
      </c>
      <c r="VRD1" s="26">
        <f t="shared" si="239"/>
        <v>15344</v>
      </c>
      <c r="VRE1" s="26">
        <f t="shared" si="239"/>
        <v>15345</v>
      </c>
      <c r="VRF1" s="26">
        <f t="shared" si="239"/>
        <v>15346</v>
      </c>
      <c r="VRG1" s="26">
        <f t="shared" si="239"/>
        <v>15347</v>
      </c>
      <c r="VRH1" s="26">
        <f t="shared" si="239"/>
        <v>15348</v>
      </c>
      <c r="VRI1" s="26">
        <f t="shared" si="239"/>
        <v>15349</v>
      </c>
      <c r="VRJ1" s="26">
        <f t="shared" si="239"/>
        <v>15350</v>
      </c>
      <c r="VRK1" s="26">
        <f t="shared" si="239"/>
        <v>15351</v>
      </c>
      <c r="VRL1" s="26">
        <f t="shared" si="239"/>
        <v>15352</v>
      </c>
      <c r="VRM1" s="26">
        <f t="shared" si="239"/>
        <v>15353</v>
      </c>
      <c r="VRN1" s="26">
        <f t="shared" si="239"/>
        <v>15354</v>
      </c>
      <c r="VRO1" s="26">
        <f t="shared" si="239"/>
        <v>15355</v>
      </c>
      <c r="VRP1" s="26">
        <f t="shared" si="239"/>
        <v>15356</v>
      </c>
      <c r="VRQ1" s="26">
        <f t="shared" si="239"/>
        <v>15357</v>
      </c>
      <c r="VRR1" s="26">
        <f t="shared" si="239"/>
        <v>15358</v>
      </c>
      <c r="VRS1" s="26">
        <f t="shared" si="239"/>
        <v>15359</v>
      </c>
      <c r="VRT1" s="26">
        <f t="shared" si="239"/>
        <v>15360</v>
      </c>
      <c r="VRU1" s="26">
        <f t="shared" si="239"/>
        <v>15361</v>
      </c>
      <c r="VRV1" s="26">
        <f t="shared" si="239"/>
        <v>15362</v>
      </c>
      <c r="VRW1" s="26">
        <f t="shared" ref="VRW1:VUH1" si="240">VRV1+1</f>
        <v>15363</v>
      </c>
      <c r="VRX1" s="26">
        <f t="shared" si="240"/>
        <v>15364</v>
      </c>
      <c r="VRY1" s="26">
        <f t="shared" si="240"/>
        <v>15365</v>
      </c>
      <c r="VRZ1" s="26">
        <f t="shared" si="240"/>
        <v>15366</v>
      </c>
      <c r="VSA1" s="26">
        <f t="shared" si="240"/>
        <v>15367</v>
      </c>
      <c r="VSB1" s="26">
        <f t="shared" si="240"/>
        <v>15368</v>
      </c>
      <c r="VSC1" s="26">
        <f t="shared" si="240"/>
        <v>15369</v>
      </c>
      <c r="VSD1" s="26">
        <f t="shared" si="240"/>
        <v>15370</v>
      </c>
      <c r="VSE1" s="26">
        <f t="shared" si="240"/>
        <v>15371</v>
      </c>
      <c r="VSF1" s="26">
        <f t="shared" si="240"/>
        <v>15372</v>
      </c>
      <c r="VSG1" s="26">
        <f t="shared" si="240"/>
        <v>15373</v>
      </c>
      <c r="VSH1" s="26">
        <f t="shared" si="240"/>
        <v>15374</v>
      </c>
      <c r="VSI1" s="26">
        <f t="shared" si="240"/>
        <v>15375</v>
      </c>
      <c r="VSJ1" s="26">
        <f t="shared" si="240"/>
        <v>15376</v>
      </c>
      <c r="VSK1" s="26">
        <f t="shared" si="240"/>
        <v>15377</v>
      </c>
      <c r="VSL1" s="26">
        <f t="shared" si="240"/>
        <v>15378</v>
      </c>
      <c r="VSM1" s="26">
        <f t="shared" si="240"/>
        <v>15379</v>
      </c>
      <c r="VSN1" s="26">
        <f t="shared" si="240"/>
        <v>15380</v>
      </c>
      <c r="VSO1" s="26">
        <f t="shared" si="240"/>
        <v>15381</v>
      </c>
      <c r="VSP1" s="26">
        <f t="shared" si="240"/>
        <v>15382</v>
      </c>
      <c r="VSQ1" s="26">
        <f t="shared" si="240"/>
        <v>15383</v>
      </c>
      <c r="VSR1" s="26">
        <f t="shared" si="240"/>
        <v>15384</v>
      </c>
      <c r="VSS1" s="26">
        <f t="shared" si="240"/>
        <v>15385</v>
      </c>
      <c r="VST1" s="26">
        <f t="shared" si="240"/>
        <v>15386</v>
      </c>
      <c r="VSU1" s="26">
        <f t="shared" si="240"/>
        <v>15387</v>
      </c>
      <c r="VSV1" s="26">
        <f t="shared" si="240"/>
        <v>15388</v>
      </c>
      <c r="VSW1" s="26">
        <f t="shared" si="240"/>
        <v>15389</v>
      </c>
      <c r="VSX1" s="26">
        <f t="shared" si="240"/>
        <v>15390</v>
      </c>
      <c r="VSY1" s="26">
        <f t="shared" si="240"/>
        <v>15391</v>
      </c>
      <c r="VSZ1" s="26">
        <f t="shared" si="240"/>
        <v>15392</v>
      </c>
      <c r="VTA1" s="26">
        <f t="shared" si="240"/>
        <v>15393</v>
      </c>
      <c r="VTB1" s="26">
        <f t="shared" si="240"/>
        <v>15394</v>
      </c>
      <c r="VTC1" s="26">
        <f t="shared" si="240"/>
        <v>15395</v>
      </c>
      <c r="VTD1" s="26">
        <f t="shared" si="240"/>
        <v>15396</v>
      </c>
      <c r="VTE1" s="26">
        <f t="shared" si="240"/>
        <v>15397</v>
      </c>
      <c r="VTF1" s="26">
        <f t="shared" si="240"/>
        <v>15398</v>
      </c>
      <c r="VTG1" s="26">
        <f t="shared" si="240"/>
        <v>15399</v>
      </c>
      <c r="VTH1" s="26">
        <f t="shared" si="240"/>
        <v>15400</v>
      </c>
      <c r="VTI1" s="26">
        <f t="shared" si="240"/>
        <v>15401</v>
      </c>
      <c r="VTJ1" s="26">
        <f t="shared" si="240"/>
        <v>15402</v>
      </c>
      <c r="VTK1" s="26">
        <f t="shared" si="240"/>
        <v>15403</v>
      </c>
      <c r="VTL1" s="26">
        <f t="shared" si="240"/>
        <v>15404</v>
      </c>
      <c r="VTM1" s="26">
        <f t="shared" si="240"/>
        <v>15405</v>
      </c>
      <c r="VTN1" s="26">
        <f t="shared" si="240"/>
        <v>15406</v>
      </c>
      <c r="VTO1" s="26">
        <f t="shared" si="240"/>
        <v>15407</v>
      </c>
      <c r="VTP1" s="26">
        <f t="shared" si="240"/>
        <v>15408</v>
      </c>
      <c r="VTQ1" s="26">
        <f t="shared" si="240"/>
        <v>15409</v>
      </c>
      <c r="VTR1" s="26">
        <f t="shared" si="240"/>
        <v>15410</v>
      </c>
      <c r="VTS1" s="26">
        <f t="shared" si="240"/>
        <v>15411</v>
      </c>
      <c r="VTT1" s="26">
        <f t="shared" si="240"/>
        <v>15412</v>
      </c>
      <c r="VTU1" s="26">
        <f t="shared" si="240"/>
        <v>15413</v>
      </c>
      <c r="VTV1" s="26">
        <f t="shared" si="240"/>
        <v>15414</v>
      </c>
      <c r="VTW1" s="26">
        <f t="shared" si="240"/>
        <v>15415</v>
      </c>
      <c r="VTX1" s="26">
        <f t="shared" si="240"/>
        <v>15416</v>
      </c>
      <c r="VTY1" s="26">
        <f t="shared" si="240"/>
        <v>15417</v>
      </c>
      <c r="VTZ1" s="26">
        <f t="shared" si="240"/>
        <v>15418</v>
      </c>
      <c r="VUA1" s="26">
        <f t="shared" si="240"/>
        <v>15419</v>
      </c>
      <c r="VUB1" s="26">
        <f t="shared" si="240"/>
        <v>15420</v>
      </c>
      <c r="VUC1" s="26">
        <f t="shared" si="240"/>
        <v>15421</v>
      </c>
      <c r="VUD1" s="26">
        <f t="shared" si="240"/>
        <v>15422</v>
      </c>
      <c r="VUE1" s="26">
        <f t="shared" si="240"/>
        <v>15423</v>
      </c>
      <c r="VUF1" s="26">
        <f t="shared" si="240"/>
        <v>15424</v>
      </c>
      <c r="VUG1" s="26">
        <f t="shared" si="240"/>
        <v>15425</v>
      </c>
      <c r="VUH1" s="26">
        <f t="shared" si="240"/>
        <v>15426</v>
      </c>
      <c r="VUI1" s="26">
        <f t="shared" ref="VUI1:VWT1" si="241">VUH1+1</f>
        <v>15427</v>
      </c>
      <c r="VUJ1" s="26">
        <f t="shared" si="241"/>
        <v>15428</v>
      </c>
      <c r="VUK1" s="26">
        <f t="shared" si="241"/>
        <v>15429</v>
      </c>
      <c r="VUL1" s="26">
        <f t="shared" si="241"/>
        <v>15430</v>
      </c>
      <c r="VUM1" s="26">
        <f t="shared" si="241"/>
        <v>15431</v>
      </c>
      <c r="VUN1" s="26">
        <f t="shared" si="241"/>
        <v>15432</v>
      </c>
      <c r="VUO1" s="26">
        <f t="shared" si="241"/>
        <v>15433</v>
      </c>
      <c r="VUP1" s="26">
        <f t="shared" si="241"/>
        <v>15434</v>
      </c>
      <c r="VUQ1" s="26">
        <f t="shared" si="241"/>
        <v>15435</v>
      </c>
      <c r="VUR1" s="26">
        <f t="shared" si="241"/>
        <v>15436</v>
      </c>
      <c r="VUS1" s="26">
        <f t="shared" si="241"/>
        <v>15437</v>
      </c>
      <c r="VUT1" s="26">
        <f t="shared" si="241"/>
        <v>15438</v>
      </c>
      <c r="VUU1" s="26">
        <f t="shared" si="241"/>
        <v>15439</v>
      </c>
      <c r="VUV1" s="26">
        <f t="shared" si="241"/>
        <v>15440</v>
      </c>
      <c r="VUW1" s="26">
        <f t="shared" si="241"/>
        <v>15441</v>
      </c>
      <c r="VUX1" s="26">
        <f t="shared" si="241"/>
        <v>15442</v>
      </c>
      <c r="VUY1" s="26">
        <f t="shared" si="241"/>
        <v>15443</v>
      </c>
      <c r="VUZ1" s="26">
        <f t="shared" si="241"/>
        <v>15444</v>
      </c>
      <c r="VVA1" s="26">
        <f t="shared" si="241"/>
        <v>15445</v>
      </c>
      <c r="VVB1" s="26">
        <f t="shared" si="241"/>
        <v>15446</v>
      </c>
      <c r="VVC1" s="26">
        <f t="shared" si="241"/>
        <v>15447</v>
      </c>
      <c r="VVD1" s="26">
        <f t="shared" si="241"/>
        <v>15448</v>
      </c>
      <c r="VVE1" s="26">
        <f t="shared" si="241"/>
        <v>15449</v>
      </c>
      <c r="VVF1" s="26">
        <f t="shared" si="241"/>
        <v>15450</v>
      </c>
      <c r="VVG1" s="26">
        <f t="shared" si="241"/>
        <v>15451</v>
      </c>
      <c r="VVH1" s="26">
        <f t="shared" si="241"/>
        <v>15452</v>
      </c>
      <c r="VVI1" s="26">
        <f t="shared" si="241"/>
        <v>15453</v>
      </c>
      <c r="VVJ1" s="26">
        <f t="shared" si="241"/>
        <v>15454</v>
      </c>
      <c r="VVK1" s="26">
        <f t="shared" si="241"/>
        <v>15455</v>
      </c>
      <c r="VVL1" s="26">
        <f t="shared" si="241"/>
        <v>15456</v>
      </c>
      <c r="VVM1" s="26">
        <f t="shared" si="241"/>
        <v>15457</v>
      </c>
      <c r="VVN1" s="26">
        <f t="shared" si="241"/>
        <v>15458</v>
      </c>
      <c r="VVO1" s="26">
        <f t="shared" si="241"/>
        <v>15459</v>
      </c>
      <c r="VVP1" s="26">
        <f t="shared" si="241"/>
        <v>15460</v>
      </c>
      <c r="VVQ1" s="26">
        <f t="shared" si="241"/>
        <v>15461</v>
      </c>
      <c r="VVR1" s="26">
        <f t="shared" si="241"/>
        <v>15462</v>
      </c>
      <c r="VVS1" s="26">
        <f t="shared" si="241"/>
        <v>15463</v>
      </c>
      <c r="VVT1" s="26">
        <f t="shared" si="241"/>
        <v>15464</v>
      </c>
      <c r="VVU1" s="26">
        <f t="shared" si="241"/>
        <v>15465</v>
      </c>
      <c r="VVV1" s="26">
        <f t="shared" si="241"/>
        <v>15466</v>
      </c>
      <c r="VVW1" s="26">
        <f t="shared" si="241"/>
        <v>15467</v>
      </c>
      <c r="VVX1" s="26">
        <f t="shared" si="241"/>
        <v>15468</v>
      </c>
      <c r="VVY1" s="26">
        <f t="shared" si="241"/>
        <v>15469</v>
      </c>
      <c r="VVZ1" s="26">
        <f t="shared" si="241"/>
        <v>15470</v>
      </c>
      <c r="VWA1" s="26">
        <f t="shared" si="241"/>
        <v>15471</v>
      </c>
      <c r="VWB1" s="26">
        <f t="shared" si="241"/>
        <v>15472</v>
      </c>
      <c r="VWC1" s="26">
        <f t="shared" si="241"/>
        <v>15473</v>
      </c>
      <c r="VWD1" s="26">
        <f t="shared" si="241"/>
        <v>15474</v>
      </c>
      <c r="VWE1" s="26">
        <f t="shared" si="241"/>
        <v>15475</v>
      </c>
      <c r="VWF1" s="26">
        <f t="shared" si="241"/>
        <v>15476</v>
      </c>
      <c r="VWG1" s="26">
        <f t="shared" si="241"/>
        <v>15477</v>
      </c>
      <c r="VWH1" s="26">
        <f t="shared" si="241"/>
        <v>15478</v>
      </c>
      <c r="VWI1" s="26">
        <f t="shared" si="241"/>
        <v>15479</v>
      </c>
      <c r="VWJ1" s="26">
        <f t="shared" si="241"/>
        <v>15480</v>
      </c>
      <c r="VWK1" s="26">
        <f t="shared" si="241"/>
        <v>15481</v>
      </c>
      <c r="VWL1" s="26">
        <f t="shared" si="241"/>
        <v>15482</v>
      </c>
      <c r="VWM1" s="26">
        <f t="shared" si="241"/>
        <v>15483</v>
      </c>
      <c r="VWN1" s="26">
        <f t="shared" si="241"/>
        <v>15484</v>
      </c>
      <c r="VWO1" s="26">
        <f t="shared" si="241"/>
        <v>15485</v>
      </c>
      <c r="VWP1" s="26">
        <f t="shared" si="241"/>
        <v>15486</v>
      </c>
      <c r="VWQ1" s="26">
        <f t="shared" si="241"/>
        <v>15487</v>
      </c>
      <c r="VWR1" s="26">
        <f t="shared" si="241"/>
        <v>15488</v>
      </c>
      <c r="VWS1" s="26">
        <f t="shared" si="241"/>
        <v>15489</v>
      </c>
      <c r="VWT1" s="26">
        <f t="shared" si="241"/>
        <v>15490</v>
      </c>
      <c r="VWU1" s="26">
        <f t="shared" ref="VWU1:VZF1" si="242">VWT1+1</f>
        <v>15491</v>
      </c>
      <c r="VWV1" s="26">
        <f t="shared" si="242"/>
        <v>15492</v>
      </c>
      <c r="VWW1" s="26">
        <f t="shared" si="242"/>
        <v>15493</v>
      </c>
      <c r="VWX1" s="26">
        <f t="shared" si="242"/>
        <v>15494</v>
      </c>
      <c r="VWY1" s="26">
        <f t="shared" si="242"/>
        <v>15495</v>
      </c>
      <c r="VWZ1" s="26">
        <f t="shared" si="242"/>
        <v>15496</v>
      </c>
      <c r="VXA1" s="26">
        <f t="shared" si="242"/>
        <v>15497</v>
      </c>
      <c r="VXB1" s="26">
        <f t="shared" si="242"/>
        <v>15498</v>
      </c>
      <c r="VXC1" s="26">
        <f t="shared" si="242"/>
        <v>15499</v>
      </c>
      <c r="VXD1" s="26">
        <f t="shared" si="242"/>
        <v>15500</v>
      </c>
      <c r="VXE1" s="26">
        <f t="shared" si="242"/>
        <v>15501</v>
      </c>
      <c r="VXF1" s="26">
        <f t="shared" si="242"/>
        <v>15502</v>
      </c>
      <c r="VXG1" s="26">
        <f t="shared" si="242"/>
        <v>15503</v>
      </c>
      <c r="VXH1" s="26">
        <f t="shared" si="242"/>
        <v>15504</v>
      </c>
      <c r="VXI1" s="26">
        <f t="shared" si="242"/>
        <v>15505</v>
      </c>
      <c r="VXJ1" s="26">
        <f t="shared" si="242"/>
        <v>15506</v>
      </c>
      <c r="VXK1" s="26">
        <f t="shared" si="242"/>
        <v>15507</v>
      </c>
      <c r="VXL1" s="26">
        <f t="shared" si="242"/>
        <v>15508</v>
      </c>
      <c r="VXM1" s="26">
        <f t="shared" si="242"/>
        <v>15509</v>
      </c>
      <c r="VXN1" s="26">
        <f t="shared" si="242"/>
        <v>15510</v>
      </c>
      <c r="VXO1" s="26">
        <f t="shared" si="242"/>
        <v>15511</v>
      </c>
      <c r="VXP1" s="26">
        <f t="shared" si="242"/>
        <v>15512</v>
      </c>
      <c r="VXQ1" s="26">
        <f t="shared" si="242"/>
        <v>15513</v>
      </c>
      <c r="VXR1" s="26">
        <f t="shared" si="242"/>
        <v>15514</v>
      </c>
      <c r="VXS1" s="26">
        <f t="shared" si="242"/>
        <v>15515</v>
      </c>
      <c r="VXT1" s="26">
        <f t="shared" si="242"/>
        <v>15516</v>
      </c>
      <c r="VXU1" s="26">
        <f t="shared" si="242"/>
        <v>15517</v>
      </c>
      <c r="VXV1" s="26">
        <f t="shared" si="242"/>
        <v>15518</v>
      </c>
      <c r="VXW1" s="26">
        <f t="shared" si="242"/>
        <v>15519</v>
      </c>
      <c r="VXX1" s="26">
        <f t="shared" si="242"/>
        <v>15520</v>
      </c>
      <c r="VXY1" s="26">
        <f t="shared" si="242"/>
        <v>15521</v>
      </c>
      <c r="VXZ1" s="26">
        <f t="shared" si="242"/>
        <v>15522</v>
      </c>
      <c r="VYA1" s="26">
        <f t="shared" si="242"/>
        <v>15523</v>
      </c>
      <c r="VYB1" s="26">
        <f t="shared" si="242"/>
        <v>15524</v>
      </c>
      <c r="VYC1" s="26">
        <f t="shared" si="242"/>
        <v>15525</v>
      </c>
      <c r="VYD1" s="26">
        <f t="shared" si="242"/>
        <v>15526</v>
      </c>
      <c r="VYE1" s="26">
        <f t="shared" si="242"/>
        <v>15527</v>
      </c>
      <c r="VYF1" s="26">
        <f t="shared" si="242"/>
        <v>15528</v>
      </c>
      <c r="VYG1" s="26">
        <f t="shared" si="242"/>
        <v>15529</v>
      </c>
      <c r="VYH1" s="26">
        <f t="shared" si="242"/>
        <v>15530</v>
      </c>
      <c r="VYI1" s="26">
        <f t="shared" si="242"/>
        <v>15531</v>
      </c>
      <c r="VYJ1" s="26">
        <f t="shared" si="242"/>
        <v>15532</v>
      </c>
      <c r="VYK1" s="26">
        <f t="shared" si="242"/>
        <v>15533</v>
      </c>
      <c r="VYL1" s="26">
        <f t="shared" si="242"/>
        <v>15534</v>
      </c>
      <c r="VYM1" s="26">
        <f t="shared" si="242"/>
        <v>15535</v>
      </c>
      <c r="VYN1" s="26">
        <f t="shared" si="242"/>
        <v>15536</v>
      </c>
      <c r="VYO1" s="26">
        <f t="shared" si="242"/>
        <v>15537</v>
      </c>
      <c r="VYP1" s="26">
        <f t="shared" si="242"/>
        <v>15538</v>
      </c>
      <c r="VYQ1" s="26">
        <f t="shared" si="242"/>
        <v>15539</v>
      </c>
      <c r="VYR1" s="26">
        <f t="shared" si="242"/>
        <v>15540</v>
      </c>
      <c r="VYS1" s="26">
        <f t="shared" si="242"/>
        <v>15541</v>
      </c>
      <c r="VYT1" s="26">
        <f t="shared" si="242"/>
        <v>15542</v>
      </c>
      <c r="VYU1" s="26">
        <f t="shared" si="242"/>
        <v>15543</v>
      </c>
      <c r="VYV1" s="26">
        <f t="shared" si="242"/>
        <v>15544</v>
      </c>
      <c r="VYW1" s="26">
        <f t="shared" si="242"/>
        <v>15545</v>
      </c>
      <c r="VYX1" s="26">
        <f t="shared" si="242"/>
        <v>15546</v>
      </c>
      <c r="VYY1" s="26">
        <f t="shared" si="242"/>
        <v>15547</v>
      </c>
      <c r="VYZ1" s="26">
        <f t="shared" si="242"/>
        <v>15548</v>
      </c>
      <c r="VZA1" s="26">
        <f t="shared" si="242"/>
        <v>15549</v>
      </c>
      <c r="VZB1" s="26">
        <f t="shared" si="242"/>
        <v>15550</v>
      </c>
      <c r="VZC1" s="26">
        <f t="shared" si="242"/>
        <v>15551</v>
      </c>
      <c r="VZD1" s="26">
        <f t="shared" si="242"/>
        <v>15552</v>
      </c>
      <c r="VZE1" s="26">
        <f t="shared" si="242"/>
        <v>15553</v>
      </c>
      <c r="VZF1" s="26">
        <f t="shared" si="242"/>
        <v>15554</v>
      </c>
      <c r="VZG1" s="26">
        <f t="shared" ref="VZG1:WBR1" si="243">VZF1+1</f>
        <v>15555</v>
      </c>
      <c r="VZH1" s="26">
        <f t="shared" si="243"/>
        <v>15556</v>
      </c>
      <c r="VZI1" s="26">
        <f t="shared" si="243"/>
        <v>15557</v>
      </c>
      <c r="VZJ1" s="26">
        <f t="shared" si="243"/>
        <v>15558</v>
      </c>
      <c r="VZK1" s="26">
        <f t="shared" si="243"/>
        <v>15559</v>
      </c>
      <c r="VZL1" s="26">
        <f t="shared" si="243"/>
        <v>15560</v>
      </c>
      <c r="VZM1" s="26">
        <f t="shared" si="243"/>
        <v>15561</v>
      </c>
      <c r="VZN1" s="26">
        <f t="shared" si="243"/>
        <v>15562</v>
      </c>
      <c r="VZO1" s="26">
        <f t="shared" si="243"/>
        <v>15563</v>
      </c>
      <c r="VZP1" s="26">
        <f t="shared" si="243"/>
        <v>15564</v>
      </c>
      <c r="VZQ1" s="26">
        <f t="shared" si="243"/>
        <v>15565</v>
      </c>
      <c r="VZR1" s="26">
        <f t="shared" si="243"/>
        <v>15566</v>
      </c>
      <c r="VZS1" s="26">
        <f t="shared" si="243"/>
        <v>15567</v>
      </c>
      <c r="VZT1" s="26">
        <f t="shared" si="243"/>
        <v>15568</v>
      </c>
      <c r="VZU1" s="26">
        <f t="shared" si="243"/>
        <v>15569</v>
      </c>
      <c r="VZV1" s="26">
        <f t="shared" si="243"/>
        <v>15570</v>
      </c>
      <c r="VZW1" s="26">
        <f t="shared" si="243"/>
        <v>15571</v>
      </c>
      <c r="VZX1" s="26">
        <f t="shared" si="243"/>
        <v>15572</v>
      </c>
      <c r="VZY1" s="26">
        <f t="shared" si="243"/>
        <v>15573</v>
      </c>
      <c r="VZZ1" s="26">
        <f t="shared" si="243"/>
        <v>15574</v>
      </c>
      <c r="WAA1" s="26">
        <f t="shared" si="243"/>
        <v>15575</v>
      </c>
      <c r="WAB1" s="26">
        <f t="shared" si="243"/>
        <v>15576</v>
      </c>
      <c r="WAC1" s="26">
        <f t="shared" si="243"/>
        <v>15577</v>
      </c>
      <c r="WAD1" s="26">
        <f t="shared" si="243"/>
        <v>15578</v>
      </c>
      <c r="WAE1" s="26">
        <f t="shared" si="243"/>
        <v>15579</v>
      </c>
      <c r="WAF1" s="26">
        <f t="shared" si="243"/>
        <v>15580</v>
      </c>
      <c r="WAG1" s="26">
        <f t="shared" si="243"/>
        <v>15581</v>
      </c>
      <c r="WAH1" s="26">
        <f t="shared" si="243"/>
        <v>15582</v>
      </c>
      <c r="WAI1" s="26">
        <f t="shared" si="243"/>
        <v>15583</v>
      </c>
      <c r="WAJ1" s="26">
        <f t="shared" si="243"/>
        <v>15584</v>
      </c>
      <c r="WAK1" s="26">
        <f t="shared" si="243"/>
        <v>15585</v>
      </c>
      <c r="WAL1" s="26">
        <f t="shared" si="243"/>
        <v>15586</v>
      </c>
      <c r="WAM1" s="26">
        <f t="shared" si="243"/>
        <v>15587</v>
      </c>
      <c r="WAN1" s="26">
        <f t="shared" si="243"/>
        <v>15588</v>
      </c>
      <c r="WAO1" s="26">
        <f t="shared" si="243"/>
        <v>15589</v>
      </c>
      <c r="WAP1" s="26">
        <f t="shared" si="243"/>
        <v>15590</v>
      </c>
      <c r="WAQ1" s="26">
        <f t="shared" si="243"/>
        <v>15591</v>
      </c>
      <c r="WAR1" s="26">
        <f t="shared" si="243"/>
        <v>15592</v>
      </c>
      <c r="WAS1" s="26">
        <f t="shared" si="243"/>
        <v>15593</v>
      </c>
      <c r="WAT1" s="26">
        <f t="shared" si="243"/>
        <v>15594</v>
      </c>
      <c r="WAU1" s="26">
        <f t="shared" si="243"/>
        <v>15595</v>
      </c>
      <c r="WAV1" s="26">
        <f t="shared" si="243"/>
        <v>15596</v>
      </c>
      <c r="WAW1" s="26">
        <f t="shared" si="243"/>
        <v>15597</v>
      </c>
      <c r="WAX1" s="26">
        <f t="shared" si="243"/>
        <v>15598</v>
      </c>
      <c r="WAY1" s="26">
        <f t="shared" si="243"/>
        <v>15599</v>
      </c>
      <c r="WAZ1" s="26">
        <f t="shared" si="243"/>
        <v>15600</v>
      </c>
      <c r="WBA1" s="26">
        <f t="shared" si="243"/>
        <v>15601</v>
      </c>
      <c r="WBB1" s="26">
        <f t="shared" si="243"/>
        <v>15602</v>
      </c>
      <c r="WBC1" s="26">
        <f t="shared" si="243"/>
        <v>15603</v>
      </c>
      <c r="WBD1" s="26">
        <f t="shared" si="243"/>
        <v>15604</v>
      </c>
      <c r="WBE1" s="26">
        <f t="shared" si="243"/>
        <v>15605</v>
      </c>
      <c r="WBF1" s="26">
        <f t="shared" si="243"/>
        <v>15606</v>
      </c>
      <c r="WBG1" s="26">
        <f t="shared" si="243"/>
        <v>15607</v>
      </c>
      <c r="WBH1" s="26">
        <f t="shared" si="243"/>
        <v>15608</v>
      </c>
      <c r="WBI1" s="26">
        <f t="shared" si="243"/>
        <v>15609</v>
      </c>
      <c r="WBJ1" s="26">
        <f t="shared" si="243"/>
        <v>15610</v>
      </c>
      <c r="WBK1" s="26">
        <f t="shared" si="243"/>
        <v>15611</v>
      </c>
      <c r="WBL1" s="26">
        <f t="shared" si="243"/>
        <v>15612</v>
      </c>
      <c r="WBM1" s="26">
        <f t="shared" si="243"/>
        <v>15613</v>
      </c>
      <c r="WBN1" s="26">
        <f t="shared" si="243"/>
        <v>15614</v>
      </c>
      <c r="WBO1" s="26">
        <f t="shared" si="243"/>
        <v>15615</v>
      </c>
      <c r="WBP1" s="26">
        <f t="shared" si="243"/>
        <v>15616</v>
      </c>
      <c r="WBQ1" s="26">
        <f t="shared" si="243"/>
        <v>15617</v>
      </c>
      <c r="WBR1" s="26">
        <f t="shared" si="243"/>
        <v>15618</v>
      </c>
      <c r="WBS1" s="26">
        <f t="shared" ref="WBS1:WED1" si="244">WBR1+1</f>
        <v>15619</v>
      </c>
      <c r="WBT1" s="26">
        <f t="shared" si="244"/>
        <v>15620</v>
      </c>
      <c r="WBU1" s="26">
        <f t="shared" si="244"/>
        <v>15621</v>
      </c>
      <c r="WBV1" s="26">
        <f t="shared" si="244"/>
        <v>15622</v>
      </c>
      <c r="WBW1" s="26">
        <f t="shared" si="244"/>
        <v>15623</v>
      </c>
      <c r="WBX1" s="26">
        <f t="shared" si="244"/>
        <v>15624</v>
      </c>
      <c r="WBY1" s="26">
        <f t="shared" si="244"/>
        <v>15625</v>
      </c>
      <c r="WBZ1" s="26">
        <f t="shared" si="244"/>
        <v>15626</v>
      </c>
      <c r="WCA1" s="26">
        <f t="shared" si="244"/>
        <v>15627</v>
      </c>
      <c r="WCB1" s="26">
        <f t="shared" si="244"/>
        <v>15628</v>
      </c>
      <c r="WCC1" s="26">
        <f t="shared" si="244"/>
        <v>15629</v>
      </c>
      <c r="WCD1" s="26">
        <f t="shared" si="244"/>
        <v>15630</v>
      </c>
      <c r="WCE1" s="26">
        <f t="shared" si="244"/>
        <v>15631</v>
      </c>
      <c r="WCF1" s="26">
        <f t="shared" si="244"/>
        <v>15632</v>
      </c>
      <c r="WCG1" s="26">
        <f t="shared" si="244"/>
        <v>15633</v>
      </c>
      <c r="WCH1" s="26">
        <f t="shared" si="244"/>
        <v>15634</v>
      </c>
      <c r="WCI1" s="26">
        <f t="shared" si="244"/>
        <v>15635</v>
      </c>
      <c r="WCJ1" s="26">
        <f t="shared" si="244"/>
        <v>15636</v>
      </c>
      <c r="WCK1" s="26">
        <f t="shared" si="244"/>
        <v>15637</v>
      </c>
      <c r="WCL1" s="26">
        <f t="shared" si="244"/>
        <v>15638</v>
      </c>
      <c r="WCM1" s="26">
        <f t="shared" si="244"/>
        <v>15639</v>
      </c>
      <c r="WCN1" s="26">
        <f t="shared" si="244"/>
        <v>15640</v>
      </c>
      <c r="WCO1" s="26">
        <f t="shared" si="244"/>
        <v>15641</v>
      </c>
      <c r="WCP1" s="26">
        <f t="shared" si="244"/>
        <v>15642</v>
      </c>
      <c r="WCQ1" s="26">
        <f t="shared" si="244"/>
        <v>15643</v>
      </c>
      <c r="WCR1" s="26">
        <f t="shared" si="244"/>
        <v>15644</v>
      </c>
      <c r="WCS1" s="26">
        <f t="shared" si="244"/>
        <v>15645</v>
      </c>
      <c r="WCT1" s="26">
        <f t="shared" si="244"/>
        <v>15646</v>
      </c>
      <c r="WCU1" s="26">
        <f t="shared" si="244"/>
        <v>15647</v>
      </c>
      <c r="WCV1" s="26">
        <f t="shared" si="244"/>
        <v>15648</v>
      </c>
      <c r="WCW1" s="26">
        <f t="shared" si="244"/>
        <v>15649</v>
      </c>
      <c r="WCX1" s="26">
        <f t="shared" si="244"/>
        <v>15650</v>
      </c>
      <c r="WCY1" s="26">
        <f t="shared" si="244"/>
        <v>15651</v>
      </c>
      <c r="WCZ1" s="26">
        <f t="shared" si="244"/>
        <v>15652</v>
      </c>
      <c r="WDA1" s="26">
        <f t="shared" si="244"/>
        <v>15653</v>
      </c>
      <c r="WDB1" s="26">
        <f t="shared" si="244"/>
        <v>15654</v>
      </c>
      <c r="WDC1" s="26">
        <f t="shared" si="244"/>
        <v>15655</v>
      </c>
      <c r="WDD1" s="26">
        <f t="shared" si="244"/>
        <v>15656</v>
      </c>
      <c r="WDE1" s="26">
        <f t="shared" si="244"/>
        <v>15657</v>
      </c>
      <c r="WDF1" s="26">
        <f t="shared" si="244"/>
        <v>15658</v>
      </c>
      <c r="WDG1" s="26">
        <f t="shared" si="244"/>
        <v>15659</v>
      </c>
      <c r="WDH1" s="26">
        <f t="shared" si="244"/>
        <v>15660</v>
      </c>
      <c r="WDI1" s="26">
        <f t="shared" si="244"/>
        <v>15661</v>
      </c>
      <c r="WDJ1" s="26">
        <f t="shared" si="244"/>
        <v>15662</v>
      </c>
      <c r="WDK1" s="26">
        <f t="shared" si="244"/>
        <v>15663</v>
      </c>
      <c r="WDL1" s="26">
        <f t="shared" si="244"/>
        <v>15664</v>
      </c>
      <c r="WDM1" s="26">
        <f t="shared" si="244"/>
        <v>15665</v>
      </c>
      <c r="WDN1" s="26">
        <f t="shared" si="244"/>
        <v>15666</v>
      </c>
      <c r="WDO1" s="26">
        <f t="shared" si="244"/>
        <v>15667</v>
      </c>
      <c r="WDP1" s="26">
        <f t="shared" si="244"/>
        <v>15668</v>
      </c>
      <c r="WDQ1" s="26">
        <f t="shared" si="244"/>
        <v>15669</v>
      </c>
      <c r="WDR1" s="26">
        <f t="shared" si="244"/>
        <v>15670</v>
      </c>
      <c r="WDS1" s="26">
        <f t="shared" si="244"/>
        <v>15671</v>
      </c>
      <c r="WDT1" s="26">
        <f t="shared" si="244"/>
        <v>15672</v>
      </c>
      <c r="WDU1" s="26">
        <f t="shared" si="244"/>
        <v>15673</v>
      </c>
      <c r="WDV1" s="26">
        <f t="shared" si="244"/>
        <v>15674</v>
      </c>
      <c r="WDW1" s="26">
        <f t="shared" si="244"/>
        <v>15675</v>
      </c>
      <c r="WDX1" s="26">
        <f t="shared" si="244"/>
        <v>15676</v>
      </c>
      <c r="WDY1" s="26">
        <f t="shared" si="244"/>
        <v>15677</v>
      </c>
      <c r="WDZ1" s="26">
        <f t="shared" si="244"/>
        <v>15678</v>
      </c>
      <c r="WEA1" s="26">
        <f t="shared" si="244"/>
        <v>15679</v>
      </c>
      <c r="WEB1" s="26">
        <f t="shared" si="244"/>
        <v>15680</v>
      </c>
      <c r="WEC1" s="26">
        <f t="shared" si="244"/>
        <v>15681</v>
      </c>
      <c r="WED1" s="26">
        <f t="shared" si="244"/>
        <v>15682</v>
      </c>
      <c r="WEE1" s="26">
        <f t="shared" ref="WEE1:WGP1" si="245">WED1+1</f>
        <v>15683</v>
      </c>
      <c r="WEF1" s="26">
        <f t="shared" si="245"/>
        <v>15684</v>
      </c>
      <c r="WEG1" s="26">
        <f t="shared" si="245"/>
        <v>15685</v>
      </c>
      <c r="WEH1" s="26">
        <f t="shared" si="245"/>
        <v>15686</v>
      </c>
      <c r="WEI1" s="26">
        <f t="shared" si="245"/>
        <v>15687</v>
      </c>
      <c r="WEJ1" s="26">
        <f t="shared" si="245"/>
        <v>15688</v>
      </c>
      <c r="WEK1" s="26">
        <f t="shared" si="245"/>
        <v>15689</v>
      </c>
      <c r="WEL1" s="26">
        <f t="shared" si="245"/>
        <v>15690</v>
      </c>
      <c r="WEM1" s="26">
        <f t="shared" si="245"/>
        <v>15691</v>
      </c>
      <c r="WEN1" s="26">
        <f t="shared" si="245"/>
        <v>15692</v>
      </c>
      <c r="WEO1" s="26">
        <f t="shared" si="245"/>
        <v>15693</v>
      </c>
      <c r="WEP1" s="26">
        <f t="shared" si="245"/>
        <v>15694</v>
      </c>
      <c r="WEQ1" s="26">
        <f t="shared" si="245"/>
        <v>15695</v>
      </c>
      <c r="WER1" s="26">
        <f t="shared" si="245"/>
        <v>15696</v>
      </c>
      <c r="WES1" s="26">
        <f t="shared" si="245"/>
        <v>15697</v>
      </c>
      <c r="WET1" s="26">
        <f t="shared" si="245"/>
        <v>15698</v>
      </c>
      <c r="WEU1" s="26">
        <f t="shared" si="245"/>
        <v>15699</v>
      </c>
      <c r="WEV1" s="26">
        <f t="shared" si="245"/>
        <v>15700</v>
      </c>
      <c r="WEW1" s="26">
        <f t="shared" si="245"/>
        <v>15701</v>
      </c>
      <c r="WEX1" s="26">
        <f t="shared" si="245"/>
        <v>15702</v>
      </c>
      <c r="WEY1" s="26">
        <f t="shared" si="245"/>
        <v>15703</v>
      </c>
      <c r="WEZ1" s="26">
        <f t="shared" si="245"/>
        <v>15704</v>
      </c>
      <c r="WFA1" s="26">
        <f t="shared" si="245"/>
        <v>15705</v>
      </c>
      <c r="WFB1" s="26">
        <f t="shared" si="245"/>
        <v>15706</v>
      </c>
      <c r="WFC1" s="26">
        <f t="shared" si="245"/>
        <v>15707</v>
      </c>
      <c r="WFD1" s="26">
        <f t="shared" si="245"/>
        <v>15708</v>
      </c>
      <c r="WFE1" s="26">
        <f t="shared" si="245"/>
        <v>15709</v>
      </c>
      <c r="WFF1" s="26">
        <f t="shared" si="245"/>
        <v>15710</v>
      </c>
      <c r="WFG1" s="26">
        <f t="shared" si="245"/>
        <v>15711</v>
      </c>
      <c r="WFH1" s="26">
        <f t="shared" si="245"/>
        <v>15712</v>
      </c>
      <c r="WFI1" s="26">
        <f t="shared" si="245"/>
        <v>15713</v>
      </c>
      <c r="WFJ1" s="26">
        <f t="shared" si="245"/>
        <v>15714</v>
      </c>
      <c r="WFK1" s="26">
        <f t="shared" si="245"/>
        <v>15715</v>
      </c>
      <c r="WFL1" s="26">
        <f t="shared" si="245"/>
        <v>15716</v>
      </c>
      <c r="WFM1" s="26">
        <f t="shared" si="245"/>
        <v>15717</v>
      </c>
      <c r="WFN1" s="26">
        <f t="shared" si="245"/>
        <v>15718</v>
      </c>
      <c r="WFO1" s="26">
        <f t="shared" si="245"/>
        <v>15719</v>
      </c>
      <c r="WFP1" s="26">
        <f t="shared" si="245"/>
        <v>15720</v>
      </c>
      <c r="WFQ1" s="26">
        <f t="shared" si="245"/>
        <v>15721</v>
      </c>
      <c r="WFR1" s="26">
        <f t="shared" si="245"/>
        <v>15722</v>
      </c>
      <c r="WFS1" s="26">
        <f t="shared" si="245"/>
        <v>15723</v>
      </c>
      <c r="WFT1" s="26">
        <f t="shared" si="245"/>
        <v>15724</v>
      </c>
      <c r="WFU1" s="26">
        <f t="shared" si="245"/>
        <v>15725</v>
      </c>
      <c r="WFV1" s="26">
        <f t="shared" si="245"/>
        <v>15726</v>
      </c>
      <c r="WFW1" s="26">
        <f t="shared" si="245"/>
        <v>15727</v>
      </c>
      <c r="WFX1" s="26">
        <f t="shared" si="245"/>
        <v>15728</v>
      </c>
      <c r="WFY1" s="26">
        <f t="shared" si="245"/>
        <v>15729</v>
      </c>
      <c r="WFZ1" s="26">
        <f t="shared" si="245"/>
        <v>15730</v>
      </c>
      <c r="WGA1" s="26">
        <f t="shared" si="245"/>
        <v>15731</v>
      </c>
      <c r="WGB1" s="26">
        <f t="shared" si="245"/>
        <v>15732</v>
      </c>
      <c r="WGC1" s="26">
        <f t="shared" si="245"/>
        <v>15733</v>
      </c>
      <c r="WGD1" s="26">
        <f t="shared" si="245"/>
        <v>15734</v>
      </c>
      <c r="WGE1" s="26">
        <f t="shared" si="245"/>
        <v>15735</v>
      </c>
      <c r="WGF1" s="26">
        <f t="shared" si="245"/>
        <v>15736</v>
      </c>
      <c r="WGG1" s="26">
        <f t="shared" si="245"/>
        <v>15737</v>
      </c>
      <c r="WGH1" s="26">
        <f t="shared" si="245"/>
        <v>15738</v>
      </c>
      <c r="WGI1" s="26">
        <f t="shared" si="245"/>
        <v>15739</v>
      </c>
      <c r="WGJ1" s="26">
        <f t="shared" si="245"/>
        <v>15740</v>
      </c>
      <c r="WGK1" s="26">
        <f t="shared" si="245"/>
        <v>15741</v>
      </c>
      <c r="WGL1" s="26">
        <f t="shared" si="245"/>
        <v>15742</v>
      </c>
      <c r="WGM1" s="26">
        <f t="shared" si="245"/>
        <v>15743</v>
      </c>
      <c r="WGN1" s="26">
        <f t="shared" si="245"/>
        <v>15744</v>
      </c>
      <c r="WGO1" s="26">
        <f t="shared" si="245"/>
        <v>15745</v>
      </c>
      <c r="WGP1" s="26">
        <f t="shared" si="245"/>
        <v>15746</v>
      </c>
      <c r="WGQ1" s="26">
        <f t="shared" ref="WGQ1:WJB1" si="246">WGP1+1</f>
        <v>15747</v>
      </c>
      <c r="WGR1" s="26">
        <f t="shared" si="246"/>
        <v>15748</v>
      </c>
      <c r="WGS1" s="26">
        <f t="shared" si="246"/>
        <v>15749</v>
      </c>
      <c r="WGT1" s="26">
        <f t="shared" si="246"/>
        <v>15750</v>
      </c>
      <c r="WGU1" s="26">
        <f t="shared" si="246"/>
        <v>15751</v>
      </c>
      <c r="WGV1" s="26">
        <f t="shared" si="246"/>
        <v>15752</v>
      </c>
      <c r="WGW1" s="26">
        <f t="shared" si="246"/>
        <v>15753</v>
      </c>
      <c r="WGX1" s="26">
        <f t="shared" si="246"/>
        <v>15754</v>
      </c>
      <c r="WGY1" s="26">
        <f t="shared" si="246"/>
        <v>15755</v>
      </c>
      <c r="WGZ1" s="26">
        <f t="shared" si="246"/>
        <v>15756</v>
      </c>
      <c r="WHA1" s="26">
        <f t="shared" si="246"/>
        <v>15757</v>
      </c>
      <c r="WHB1" s="26">
        <f t="shared" si="246"/>
        <v>15758</v>
      </c>
      <c r="WHC1" s="26">
        <f t="shared" si="246"/>
        <v>15759</v>
      </c>
      <c r="WHD1" s="26">
        <f t="shared" si="246"/>
        <v>15760</v>
      </c>
      <c r="WHE1" s="26">
        <f t="shared" si="246"/>
        <v>15761</v>
      </c>
      <c r="WHF1" s="26">
        <f t="shared" si="246"/>
        <v>15762</v>
      </c>
      <c r="WHG1" s="26">
        <f t="shared" si="246"/>
        <v>15763</v>
      </c>
      <c r="WHH1" s="26">
        <f t="shared" si="246"/>
        <v>15764</v>
      </c>
      <c r="WHI1" s="26">
        <f t="shared" si="246"/>
        <v>15765</v>
      </c>
      <c r="WHJ1" s="26">
        <f t="shared" si="246"/>
        <v>15766</v>
      </c>
      <c r="WHK1" s="26">
        <f t="shared" si="246"/>
        <v>15767</v>
      </c>
      <c r="WHL1" s="26">
        <f t="shared" si="246"/>
        <v>15768</v>
      </c>
      <c r="WHM1" s="26">
        <f t="shared" si="246"/>
        <v>15769</v>
      </c>
      <c r="WHN1" s="26">
        <f t="shared" si="246"/>
        <v>15770</v>
      </c>
      <c r="WHO1" s="26">
        <f t="shared" si="246"/>
        <v>15771</v>
      </c>
      <c r="WHP1" s="26">
        <f t="shared" si="246"/>
        <v>15772</v>
      </c>
      <c r="WHQ1" s="26">
        <f t="shared" si="246"/>
        <v>15773</v>
      </c>
      <c r="WHR1" s="26">
        <f t="shared" si="246"/>
        <v>15774</v>
      </c>
      <c r="WHS1" s="26">
        <f t="shared" si="246"/>
        <v>15775</v>
      </c>
      <c r="WHT1" s="26">
        <f t="shared" si="246"/>
        <v>15776</v>
      </c>
      <c r="WHU1" s="26">
        <f t="shared" si="246"/>
        <v>15777</v>
      </c>
      <c r="WHV1" s="26">
        <f t="shared" si="246"/>
        <v>15778</v>
      </c>
      <c r="WHW1" s="26">
        <f t="shared" si="246"/>
        <v>15779</v>
      </c>
      <c r="WHX1" s="26">
        <f t="shared" si="246"/>
        <v>15780</v>
      </c>
      <c r="WHY1" s="26">
        <f t="shared" si="246"/>
        <v>15781</v>
      </c>
      <c r="WHZ1" s="26">
        <f t="shared" si="246"/>
        <v>15782</v>
      </c>
      <c r="WIA1" s="26">
        <f t="shared" si="246"/>
        <v>15783</v>
      </c>
      <c r="WIB1" s="26">
        <f t="shared" si="246"/>
        <v>15784</v>
      </c>
      <c r="WIC1" s="26">
        <f t="shared" si="246"/>
        <v>15785</v>
      </c>
      <c r="WID1" s="26">
        <f t="shared" si="246"/>
        <v>15786</v>
      </c>
      <c r="WIE1" s="26">
        <f t="shared" si="246"/>
        <v>15787</v>
      </c>
      <c r="WIF1" s="26">
        <f t="shared" si="246"/>
        <v>15788</v>
      </c>
      <c r="WIG1" s="26">
        <f t="shared" si="246"/>
        <v>15789</v>
      </c>
      <c r="WIH1" s="26">
        <f t="shared" si="246"/>
        <v>15790</v>
      </c>
      <c r="WII1" s="26">
        <f t="shared" si="246"/>
        <v>15791</v>
      </c>
      <c r="WIJ1" s="26">
        <f t="shared" si="246"/>
        <v>15792</v>
      </c>
      <c r="WIK1" s="26">
        <f t="shared" si="246"/>
        <v>15793</v>
      </c>
      <c r="WIL1" s="26">
        <f t="shared" si="246"/>
        <v>15794</v>
      </c>
      <c r="WIM1" s="26">
        <f t="shared" si="246"/>
        <v>15795</v>
      </c>
      <c r="WIN1" s="26">
        <f t="shared" si="246"/>
        <v>15796</v>
      </c>
      <c r="WIO1" s="26">
        <f t="shared" si="246"/>
        <v>15797</v>
      </c>
      <c r="WIP1" s="26">
        <f t="shared" si="246"/>
        <v>15798</v>
      </c>
      <c r="WIQ1" s="26">
        <f t="shared" si="246"/>
        <v>15799</v>
      </c>
      <c r="WIR1" s="26">
        <f t="shared" si="246"/>
        <v>15800</v>
      </c>
      <c r="WIS1" s="26">
        <f t="shared" si="246"/>
        <v>15801</v>
      </c>
      <c r="WIT1" s="26">
        <f t="shared" si="246"/>
        <v>15802</v>
      </c>
      <c r="WIU1" s="26">
        <f t="shared" si="246"/>
        <v>15803</v>
      </c>
      <c r="WIV1" s="26">
        <f t="shared" si="246"/>
        <v>15804</v>
      </c>
      <c r="WIW1" s="26">
        <f t="shared" si="246"/>
        <v>15805</v>
      </c>
      <c r="WIX1" s="26">
        <f t="shared" si="246"/>
        <v>15806</v>
      </c>
      <c r="WIY1" s="26">
        <f t="shared" si="246"/>
        <v>15807</v>
      </c>
      <c r="WIZ1" s="26">
        <f t="shared" si="246"/>
        <v>15808</v>
      </c>
      <c r="WJA1" s="26">
        <f t="shared" si="246"/>
        <v>15809</v>
      </c>
      <c r="WJB1" s="26">
        <f t="shared" si="246"/>
        <v>15810</v>
      </c>
      <c r="WJC1" s="26">
        <f t="shared" ref="WJC1:WLN1" si="247">WJB1+1</f>
        <v>15811</v>
      </c>
      <c r="WJD1" s="26">
        <f t="shared" si="247"/>
        <v>15812</v>
      </c>
      <c r="WJE1" s="26">
        <f t="shared" si="247"/>
        <v>15813</v>
      </c>
      <c r="WJF1" s="26">
        <f t="shared" si="247"/>
        <v>15814</v>
      </c>
      <c r="WJG1" s="26">
        <f t="shared" si="247"/>
        <v>15815</v>
      </c>
      <c r="WJH1" s="26">
        <f t="shared" si="247"/>
        <v>15816</v>
      </c>
      <c r="WJI1" s="26">
        <f t="shared" si="247"/>
        <v>15817</v>
      </c>
      <c r="WJJ1" s="26">
        <f t="shared" si="247"/>
        <v>15818</v>
      </c>
      <c r="WJK1" s="26">
        <f t="shared" si="247"/>
        <v>15819</v>
      </c>
      <c r="WJL1" s="26">
        <f t="shared" si="247"/>
        <v>15820</v>
      </c>
      <c r="WJM1" s="26">
        <f t="shared" si="247"/>
        <v>15821</v>
      </c>
      <c r="WJN1" s="26">
        <f t="shared" si="247"/>
        <v>15822</v>
      </c>
      <c r="WJO1" s="26">
        <f t="shared" si="247"/>
        <v>15823</v>
      </c>
      <c r="WJP1" s="26">
        <f t="shared" si="247"/>
        <v>15824</v>
      </c>
      <c r="WJQ1" s="26">
        <f t="shared" si="247"/>
        <v>15825</v>
      </c>
      <c r="WJR1" s="26">
        <f t="shared" si="247"/>
        <v>15826</v>
      </c>
      <c r="WJS1" s="26">
        <f t="shared" si="247"/>
        <v>15827</v>
      </c>
      <c r="WJT1" s="26">
        <f t="shared" si="247"/>
        <v>15828</v>
      </c>
      <c r="WJU1" s="26">
        <f t="shared" si="247"/>
        <v>15829</v>
      </c>
      <c r="WJV1" s="26">
        <f t="shared" si="247"/>
        <v>15830</v>
      </c>
      <c r="WJW1" s="26">
        <f t="shared" si="247"/>
        <v>15831</v>
      </c>
      <c r="WJX1" s="26">
        <f t="shared" si="247"/>
        <v>15832</v>
      </c>
      <c r="WJY1" s="26">
        <f t="shared" si="247"/>
        <v>15833</v>
      </c>
      <c r="WJZ1" s="26">
        <f t="shared" si="247"/>
        <v>15834</v>
      </c>
      <c r="WKA1" s="26">
        <f t="shared" si="247"/>
        <v>15835</v>
      </c>
      <c r="WKB1" s="26">
        <f t="shared" si="247"/>
        <v>15836</v>
      </c>
      <c r="WKC1" s="26">
        <f t="shared" si="247"/>
        <v>15837</v>
      </c>
      <c r="WKD1" s="26">
        <f t="shared" si="247"/>
        <v>15838</v>
      </c>
      <c r="WKE1" s="26">
        <f t="shared" si="247"/>
        <v>15839</v>
      </c>
      <c r="WKF1" s="26">
        <f t="shared" si="247"/>
        <v>15840</v>
      </c>
      <c r="WKG1" s="26">
        <f t="shared" si="247"/>
        <v>15841</v>
      </c>
      <c r="WKH1" s="26">
        <f t="shared" si="247"/>
        <v>15842</v>
      </c>
      <c r="WKI1" s="26">
        <f t="shared" si="247"/>
        <v>15843</v>
      </c>
      <c r="WKJ1" s="26">
        <f t="shared" si="247"/>
        <v>15844</v>
      </c>
      <c r="WKK1" s="26">
        <f t="shared" si="247"/>
        <v>15845</v>
      </c>
      <c r="WKL1" s="26">
        <f t="shared" si="247"/>
        <v>15846</v>
      </c>
      <c r="WKM1" s="26">
        <f t="shared" si="247"/>
        <v>15847</v>
      </c>
      <c r="WKN1" s="26">
        <f t="shared" si="247"/>
        <v>15848</v>
      </c>
      <c r="WKO1" s="26">
        <f t="shared" si="247"/>
        <v>15849</v>
      </c>
      <c r="WKP1" s="26">
        <f t="shared" si="247"/>
        <v>15850</v>
      </c>
      <c r="WKQ1" s="26">
        <f t="shared" si="247"/>
        <v>15851</v>
      </c>
      <c r="WKR1" s="26">
        <f t="shared" si="247"/>
        <v>15852</v>
      </c>
      <c r="WKS1" s="26">
        <f t="shared" si="247"/>
        <v>15853</v>
      </c>
      <c r="WKT1" s="26">
        <f t="shared" si="247"/>
        <v>15854</v>
      </c>
      <c r="WKU1" s="26">
        <f t="shared" si="247"/>
        <v>15855</v>
      </c>
      <c r="WKV1" s="26">
        <f t="shared" si="247"/>
        <v>15856</v>
      </c>
      <c r="WKW1" s="26">
        <f t="shared" si="247"/>
        <v>15857</v>
      </c>
      <c r="WKX1" s="26">
        <f t="shared" si="247"/>
        <v>15858</v>
      </c>
      <c r="WKY1" s="26">
        <f t="shared" si="247"/>
        <v>15859</v>
      </c>
      <c r="WKZ1" s="26">
        <f t="shared" si="247"/>
        <v>15860</v>
      </c>
      <c r="WLA1" s="26">
        <f t="shared" si="247"/>
        <v>15861</v>
      </c>
      <c r="WLB1" s="26">
        <f t="shared" si="247"/>
        <v>15862</v>
      </c>
      <c r="WLC1" s="26">
        <f t="shared" si="247"/>
        <v>15863</v>
      </c>
      <c r="WLD1" s="26">
        <f t="shared" si="247"/>
        <v>15864</v>
      </c>
      <c r="WLE1" s="26">
        <f t="shared" si="247"/>
        <v>15865</v>
      </c>
      <c r="WLF1" s="26">
        <f t="shared" si="247"/>
        <v>15866</v>
      </c>
      <c r="WLG1" s="26">
        <f t="shared" si="247"/>
        <v>15867</v>
      </c>
      <c r="WLH1" s="26">
        <f t="shared" si="247"/>
        <v>15868</v>
      </c>
      <c r="WLI1" s="26">
        <f t="shared" si="247"/>
        <v>15869</v>
      </c>
      <c r="WLJ1" s="26">
        <f t="shared" si="247"/>
        <v>15870</v>
      </c>
      <c r="WLK1" s="26">
        <f t="shared" si="247"/>
        <v>15871</v>
      </c>
      <c r="WLL1" s="26">
        <f t="shared" si="247"/>
        <v>15872</v>
      </c>
      <c r="WLM1" s="26">
        <f t="shared" si="247"/>
        <v>15873</v>
      </c>
      <c r="WLN1" s="26">
        <f t="shared" si="247"/>
        <v>15874</v>
      </c>
      <c r="WLO1" s="26">
        <f t="shared" ref="WLO1:WNZ1" si="248">WLN1+1</f>
        <v>15875</v>
      </c>
      <c r="WLP1" s="26">
        <f t="shared" si="248"/>
        <v>15876</v>
      </c>
      <c r="WLQ1" s="26">
        <f t="shared" si="248"/>
        <v>15877</v>
      </c>
      <c r="WLR1" s="26">
        <f t="shared" si="248"/>
        <v>15878</v>
      </c>
      <c r="WLS1" s="26">
        <f t="shared" si="248"/>
        <v>15879</v>
      </c>
      <c r="WLT1" s="26">
        <f t="shared" si="248"/>
        <v>15880</v>
      </c>
      <c r="WLU1" s="26">
        <f t="shared" si="248"/>
        <v>15881</v>
      </c>
      <c r="WLV1" s="26">
        <f t="shared" si="248"/>
        <v>15882</v>
      </c>
      <c r="WLW1" s="26">
        <f t="shared" si="248"/>
        <v>15883</v>
      </c>
      <c r="WLX1" s="26">
        <f t="shared" si="248"/>
        <v>15884</v>
      </c>
      <c r="WLY1" s="26">
        <f t="shared" si="248"/>
        <v>15885</v>
      </c>
      <c r="WLZ1" s="26">
        <f t="shared" si="248"/>
        <v>15886</v>
      </c>
      <c r="WMA1" s="26">
        <f t="shared" si="248"/>
        <v>15887</v>
      </c>
      <c r="WMB1" s="26">
        <f t="shared" si="248"/>
        <v>15888</v>
      </c>
      <c r="WMC1" s="26">
        <f t="shared" si="248"/>
        <v>15889</v>
      </c>
      <c r="WMD1" s="26">
        <f t="shared" si="248"/>
        <v>15890</v>
      </c>
      <c r="WME1" s="26">
        <f t="shared" si="248"/>
        <v>15891</v>
      </c>
      <c r="WMF1" s="26">
        <f t="shared" si="248"/>
        <v>15892</v>
      </c>
      <c r="WMG1" s="26">
        <f t="shared" si="248"/>
        <v>15893</v>
      </c>
      <c r="WMH1" s="26">
        <f t="shared" si="248"/>
        <v>15894</v>
      </c>
      <c r="WMI1" s="26">
        <f t="shared" si="248"/>
        <v>15895</v>
      </c>
      <c r="WMJ1" s="26">
        <f t="shared" si="248"/>
        <v>15896</v>
      </c>
      <c r="WMK1" s="26">
        <f t="shared" si="248"/>
        <v>15897</v>
      </c>
      <c r="WML1" s="26">
        <f t="shared" si="248"/>
        <v>15898</v>
      </c>
      <c r="WMM1" s="26">
        <f t="shared" si="248"/>
        <v>15899</v>
      </c>
      <c r="WMN1" s="26">
        <f t="shared" si="248"/>
        <v>15900</v>
      </c>
      <c r="WMO1" s="26">
        <f t="shared" si="248"/>
        <v>15901</v>
      </c>
      <c r="WMP1" s="26">
        <f t="shared" si="248"/>
        <v>15902</v>
      </c>
      <c r="WMQ1" s="26">
        <f t="shared" si="248"/>
        <v>15903</v>
      </c>
      <c r="WMR1" s="26">
        <f t="shared" si="248"/>
        <v>15904</v>
      </c>
      <c r="WMS1" s="26">
        <f t="shared" si="248"/>
        <v>15905</v>
      </c>
      <c r="WMT1" s="26">
        <f t="shared" si="248"/>
        <v>15906</v>
      </c>
      <c r="WMU1" s="26">
        <f t="shared" si="248"/>
        <v>15907</v>
      </c>
      <c r="WMV1" s="26">
        <f t="shared" si="248"/>
        <v>15908</v>
      </c>
      <c r="WMW1" s="26">
        <f t="shared" si="248"/>
        <v>15909</v>
      </c>
      <c r="WMX1" s="26">
        <f t="shared" si="248"/>
        <v>15910</v>
      </c>
      <c r="WMY1" s="26">
        <f t="shared" si="248"/>
        <v>15911</v>
      </c>
      <c r="WMZ1" s="26">
        <f t="shared" si="248"/>
        <v>15912</v>
      </c>
      <c r="WNA1" s="26">
        <f t="shared" si="248"/>
        <v>15913</v>
      </c>
      <c r="WNB1" s="26">
        <f t="shared" si="248"/>
        <v>15914</v>
      </c>
      <c r="WNC1" s="26">
        <f t="shared" si="248"/>
        <v>15915</v>
      </c>
      <c r="WND1" s="26">
        <f t="shared" si="248"/>
        <v>15916</v>
      </c>
      <c r="WNE1" s="26">
        <f t="shared" si="248"/>
        <v>15917</v>
      </c>
      <c r="WNF1" s="26">
        <f t="shared" si="248"/>
        <v>15918</v>
      </c>
      <c r="WNG1" s="26">
        <f t="shared" si="248"/>
        <v>15919</v>
      </c>
      <c r="WNH1" s="26">
        <f t="shared" si="248"/>
        <v>15920</v>
      </c>
      <c r="WNI1" s="26">
        <f t="shared" si="248"/>
        <v>15921</v>
      </c>
      <c r="WNJ1" s="26">
        <f t="shared" si="248"/>
        <v>15922</v>
      </c>
      <c r="WNK1" s="26">
        <f t="shared" si="248"/>
        <v>15923</v>
      </c>
      <c r="WNL1" s="26">
        <f t="shared" si="248"/>
        <v>15924</v>
      </c>
      <c r="WNM1" s="26">
        <f t="shared" si="248"/>
        <v>15925</v>
      </c>
      <c r="WNN1" s="26">
        <f t="shared" si="248"/>
        <v>15926</v>
      </c>
      <c r="WNO1" s="26">
        <f t="shared" si="248"/>
        <v>15927</v>
      </c>
      <c r="WNP1" s="26">
        <f t="shared" si="248"/>
        <v>15928</v>
      </c>
      <c r="WNQ1" s="26">
        <f t="shared" si="248"/>
        <v>15929</v>
      </c>
      <c r="WNR1" s="26">
        <f t="shared" si="248"/>
        <v>15930</v>
      </c>
      <c r="WNS1" s="26">
        <f t="shared" si="248"/>
        <v>15931</v>
      </c>
      <c r="WNT1" s="26">
        <f t="shared" si="248"/>
        <v>15932</v>
      </c>
      <c r="WNU1" s="26">
        <f t="shared" si="248"/>
        <v>15933</v>
      </c>
      <c r="WNV1" s="26">
        <f t="shared" si="248"/>
        <v>15934</v>
      </c>
      <c r="WNW1" s="26">
        <f t="shared" si="248"/>
        <v>15935</v>
      </c>
      <c r="WNX1" s="26">
        <f t="shared" si="248"/>
        <v>15936</v>
      </c>
      <c r="WNY1" s="26">
        <f t="shared" si="248"/>
        <v>15937</v>
      </c>
      <c r="WNZ1" s="26">
        <f t="shared" si="248"/>
        <v>15938</v>
      </c>
      <c r="WOA1" s="26">
        <f t="shared" ref="WOA1:WQL1" si="249">WNZ1+1</f>
        <v>15939</v>
      </c>
      <c r="WOB1" s="26">
        <f t="shared" si="249"/>
        <v>15940</v>
      </c>
      <c r="WOC1" s="26">
        <f t="shared" si="249"/>
        <v>15941</v>
      </c>
      <c r="WOD1" s="26">
        <f t="shared" si="249"/>
        <v>15942</v>
      </c>
      <c r="WOE1" s="26">
        <f t="shared" si="249"/>
        <v>15943</v>
      </c>
      <c r="WOF1" s="26">
        <f t="shared" si="249"/>
        <v>15944</v>
      </c>
      <c r="WOG1" s="26">
        <f t="shared" si="249"/>
        <v>15945</v>
      </c>
      <c r="WOH1" s="26">
        <f t="shared" si="249"/>
        <v>15946</v>
      </c>
      <c r="WOI1" s="26">
        <f t="shared" si="249"/>
        <v>15947</v>
      </c>
      <c r="WOJ1" s="26">
        <f t="shared" si="249"/>
        <v>15948</v>
      </c>
      <c r="WOK1" s="26">
        <f t="shared" si="249"/>
        <v>15949</v>
      </c>
      <c r="WOL1" s="26">
        <f t="shared" si="249"/>
        <v>15950</v>
      </c>
      <c r="WOM1" s="26">
        <f t="shared" si="249"/>
        <v>15951</v>
      </c>
      <c r="WON1" s="26">
        <f t="shared" si="249"/>
        <v>15952</v>
      </c>
      <c r="WOO1" s="26">
        <f t="shared" si="249"/>
        <v>15953</v>
      </c>
      <c r="WOP1" s="26">
        <f t="shared" si="249"/>
        <v>15954</v>
      </c>
      <c r="WOQ1" s="26">
        <f t="shared" si="249"/>
        <v>15955</v>
      </c>
      <c r="WOR1" s="26">
        <f t="shared" si="249"/>
        <v>15956</v>
      </c>
      <c r="WOS1" s="26">
        <f t="shared" si="249"/>
        <v>15957</v>
      </c>
      <c r="WOT1" s="26">
        <f t="shared" si="249"/>
        <v>15958</v>
      </c>
      <c r="WOU1" s="26">
        <f t="shared" si="249"/>
        <v>15959</v>
      </c>
      <c r="WOV1" s="26">
        <f t="shared" si="249"/>
        <v>15960</v>
      </c>
      <c r="WOW1" s="26">
        <f t="shared" si="249"/>
        <v>15961</v>
      </c>
      <c r="WOX1" s="26">
        <f t="shared" si="249"/>
        <v>15962</v>
      </c>
      <c r="WOY1" s="26">
        <f t="shared" si="249"/>
        <v>15963</v>
      </c>
      <c r="WOZ1" s="26">
        <f t="shared" si="249"/>
        <v>15964</v>
      </c>
      <c r="WPA1" s="26">
        <f t="shared" si="249"/>
        <v>15965</v>
      </c>
      <c r="WPB1" s="26">
        <f t="shared" si="249"/>
        <v>15966</v>
      </c>
      <c r="WPC1" s="26">
        <f t="shared" si="249"/>
        <v>15967</v>
      </c>
      <c r="WPD1" s="26">
        <f t="shared" si="249"/>
        <v>15968</v>
      </c>
      <c r="WPE1" s="26">
        <f t="shared" si="249"/>
        <v>15969</v>
      </c>
      <c r="WPF1" s="26">
        <f t="shared" si="249"/>
        <v>15970</v>
      </c>
      <c r="WPG1" s="26">
        <f t="shared" si="249"/>
        <v>15971</v>
      </c>
      <c r="WPH1" s="26">
        <f t="shared" si="249"/>
        <v>15972</v>
      </c>
      <c r="WPI1" s="26">
        <f t="shared" si="249"/>
        <v>15973</v>
      </c>
      <c r="WPJ1" s="26">
        <f t="shared" si="249"/>
        <v>15974</v>
      </c>
      <c r="WPK1" s="26">
        <f t="shared" si="249"/>
        <v>15975</v>
      </c>
      <c r="WPL1" s="26">
        <f t="shared" si="249"/>
        <v>15976</v>
      </c>
      <c r="WPM1" s="26">
        <f t="shared" si="249"/>
        <v>15977</v>
      </c>
      <c r="WPN1" s="26">
        <f t="shared" si="249"/>
        <v>15978</v>
      </c>
      <c r="WPO1" s="26">
        <f t="shared" si="249"/>
        <v>15979</v>
      </c>
      <c r="WPP1" s="26">
        <f t="shared" si="249"/>
        <v>15980</v>
      </c>
      <c r="WPQ1" s="26">
        <f t="shared" si="249"/>
        <v>15981</v>
      </c>
      <c r="WPR1" s="26">
        <f t="shared" si="249"/>
        <v>15982</v>
      </c>
      <c r="WPS1" s="26">
        <f t="shared" si="249"/>
        <v>15983</v>
      </c>
      <c r="WPT1" s="26">
        <f t="shared" si="249"/>
        <v>15984</v>
      </c>
      <c r="WPU1" s="26">
        <f t="shared" si="249"/>
        <v>15985</v>
      </c>
      <c r="WPV1" s="26">
        <f t="shared" si="249"/>
        <v>15986</v>
      </c>
      <c r="WPW1" s="26">
        <f t="shared" si="249"/>
        <v>15987</v>
      </c>
      <c r="WPX1" s="26">
        <f t="shared" si="249"/>
        <v>15988</v>
      </c>
      <c r="WPY1" s="26">
        <f t="shared" si="249"/>
        <v>15989</v>
      </c>
      <c r="WPZ1" s="26">
        <f t="shared" si="249"/>
        <v>15990</v>
      </c>
      <c r="WQA1" s="26">
        <f t="shared" si="249"/>
        <v>15991</v>
      </c>
      <c r="WQB1" s="26">
        <f t="shared" si="249"/>
        <v>15992</v>
      </c>
      <c r="WQC1" s="26">
        <f t="shared" si="249"/>
        <v>15993</v>
      </c>
      <c r="WQD1" s="26">
        <f t="shared" si="249"/>
        <v>15994</v>
      </c>
      <c r="WQE1" s="26">
        <f t="shared" si="249"/>
        <v>15995</v>
      </c>
      <c r="WQF1" s="26">
        <f t="shared" si="249"/>
        <v>15996</v>
      </c>
      <c r="WQG1" s="26">
        <f t="shared" si="249"/>
        <v>15997</v>
      </c>
      <c r="WQH1" s="26">
        <f t="shared" si="249"/>
        <v>15998</v>
      </c>
      <c r="WQI1" s="26">
        <f t="shared" si="249"/>
        <v>15999</v>
      </c>
      <c r="WQJ1" s="26">
        <f t="shared" si="249"/>
        <v>16000</v>
      </c>
      <c r="WQK1" s="26">
        <f t="shared" si="249"/>
        <v>16001</v>
      </c>
      <c r="WQL1" s="26">
        <f t="shared" si="249"/>
        <v>16002</v>
      </c>
      <c r="WQM1" s="26">
        <f t="shared" ref="WQM1:WSX1" si="250">WQL1+1</f>
        <v>16003</v>
      </c>
      <c r="WQN1" s="26">
        <f t="shared" si="250"/>
        <v>16004</v>
      </c>
      <c r="WQO1" s="26">
        <f t="shared" si="250"/>
        <v>16005</v>
      </c>
      <c r="WQP1" s="26">
        <f t="shared" si="250"/>
        <v>16006</v>
      </c>
      <c r="WQQ1" s="26">
        <f t="shared" si="250"/>
        <v>16007</v>
      </c>
      <c r="WQR1" s="26">
        <f t="shared" si="250"/>
        <v>16008</v>
      </c>
      <c r="WQS1" s="26">
        <f t="shared" si="250"/>
        <v>16009</v>
      </c>
      <c r="WQT1" s="26">
        <f t="shared" si="250"/>
        <v>16010</v>
      </c>
      <c r="WQU1" s="26">
        <f t="shared" si="250"/>
        <v>16011</v>
      </c>
      <c r="WQV1" s="26">
        <f t="shared" si="250"/>
        <v>16012</v>
      </c>
      <c r="WQW1" s="26">
        <f t="shared" si="250"/>
        <v>16013</v>
      </c>
      <c r="WQX1" s="26">
        <f t="shared" si="250"/>
        <v>16014</v>
      </c>
      <c r="WQY1" s="26">
        <f t="shared" si="250"/>
        <v>16015</v>
      </c>
      <c r="WQZ1" s="26">
        <f t="shared" si="250"/>
        <v>16016</v>
      </c>
      <c r="WRA1" s="26">
        <f t="shared" si="250"/>
        <v>16017</v>
      </c>
      <c r="WRB1" s="26">
        <f t="shared" si="250"/>
        <v>16018</v>
      </c>
      <c r="WRC1" s="26">
        <f t="shared" si="250"/>
        <v>16019</v>
      </c>
      <c r="WRD1" s="26">
        <f t="shared" si="250"/>
        <v>16020</v>
      </c>
      <c r="WRE1" s="26">
        <f t="shared" si="250"/>
        <v>16021</v>
      </c>
      <c r="WRF1" s="26">
        <f t="shared" si="250"/>
        <v>16022</v>
      </c>
      <c r="WRG1" s="26">
        <f t="shared" si="250"/>
        <v>16023</v>
      </c>
      <c r="WRH1" s="26">
        <f t="shared" si="250"/>
        <v>16024</v>
      </c>
      <c r="WRI1" s="26">
        <f t="shared" si="250"/>
        <v>16025</v>
      </c>
      <c r="WRJ1" s="26">
        <f t="shared" si="250"/>
        <v>16026</v>
      </c>
      <c r="WRK1" s="26">
        <f t="shared" si="250"/>
        <v>16027</v>
      </c>
      <c r="WRL1" s="26">
        <f t="shared" si="250"/>
        <v>16028</v>
      </c>
      <c r="WRM1" s="26">
        <f t="shared" si="250"/>
        <v>16029</v>
      </c>
      <c r="WRN1" s="26">
        <f t="shared" si="250"/>
        <v>16030</v>
      </c>
      <c r="WRO1" s="26">
        <f t="shared" si="250"/>
        <v>16031</v>
      </c>
      <c r="WRP1" s="26">
        <f t="shared" si="250"/>
        <v>16032</v>
      </c>
      <c r="WRQ1" s="26">
        <f t="shared" si="250"/>
        <v>16033</v>
      </c>
      <c r="WRR1" s="26">
        <f t="shared" si="250"/>
        <v>16034</v>
      </c>
      <c r="WRS1" s="26">
        <f t="shared" si="250"/>
        <v>16035</v>
      </c>
      <c r="WRT1" s="26">
        <f t="shared" si="250"/>
        <v>16036</v>
      </c>
      <c r="WRU1" s="26">
        <f t="shared" si="250"/>
        <v>16037</v>
      </c>
      <c r="WRV1" s="26">
        <f t="shared" si="250"/>
        <v>16038</v>
      </c>
      <c r="WRW1" s="26">
        <f t="shared" si="250"/>
        <v>16039</v>
      </c>
      <c r="WRX1" s="26">
        <f t="shared" si="250"/>
        <v>16040</v>
      </c>
      <c r="WRY1" s="26">
        <f t="shared" si="250"/>
        <v>16041</v>
      </c>
      <c r="WRZ1" s="26">
        <f t="shared" si="250"/>
        <v>16042</v>
      </c>
      <c r="WSA1" s="26">
        <f t="shared" si="250"/>
        <v>16043</v>
      </c>
      <c r="WSB1" s="26">
        <f t="shared" si="250"/>
        <v>16044</v>
      </c>
      <c r="WSC1" s="26">
        <f t="shared" si="250"/>
        <v>16045</v>
      </c>
      <c r="WSD1" s="26">
        <f t="shared" si="250"/>
        <v>16046</v>
      </c>
      <c r="WSE1" s="26">
        <f t="shared" si="250"/>
        <v>16047</v>
      </c>
      <c r="WSF1" s="26">
        <f t="shared" si="250"/>
        <v>16048</v>
      </c>
      <c r="WSG1" s="26">
        <f t="shared" si="250"/>
        <v>16049</v>
      </c>
      <c r="WSH1" s="26">
        <f t="shared" si="250"/>
        <v>16050</v>
      </c>
      <c r="WSI1" s="26">
        <f t="shared" si="250"/>
        <v>16051</v>
      </c>
      <c r="WSJ1" s="26">
        <f t="shared" si="250"/>
        <v>16052</v>
      </c>
      <c r="WSK1" s="26">
        <f t="shared" si="250"/>
        <v>16053</v>
      </c>
      <c r="WSL1" s="26">
        <f t="shared" si="250"/>
        <v>16054</v>
      </c>
      <c r="WSM1" s="26">
        <f t="shared" si="250"/>
        <v>16055</v>
      </c>
      <c r="WSN1" s="26">
        <f t="shared" si="250"/>
        <v>16056</v>
      </c>
      <c r="WSO1" s="26">
        <f t="shared" si="250"/>
        <v>16057</v>
      </c>
      <c r="WSP1" s="26">
        <f t="shared" si="250"/>
        <v>16058</v>
      </c>
      <c r="WSQ1" s="26">
        <f t="shared" si="250"/>
        <v>16059</v>
      </c>
      <c r="WSR1" s="26">
        <f t="shared" si="250"/>
        <v>16060</v>
      </c>
      <c r="WSS1" s="26">
        <f t="shared" si="250"/>
        <v>16061</v>
      </c>
      <c r="WST1" s="26">
        <f t="shared" si="250"/>
        <v>16062</v>
      </c>
      <c r="WSU1" s="26">
        <f t="shared" si="250"/>
        <v>16063</v>
      </c>
      <c r="WSV1" s="26">
        <f t="shared" si="250"/>
        <v>16064</v>
      </c>
      <c r="WSW1" s="26">
        <f t="shared" si="250"/>
        <v>16065</v>
      </c>
      <c r="WSX1" s="26">
        <f t="shared" si="250"/>
        <v>16066</v>
      </c>
      <c r="WSY1" s="26">
        <f t="shared" ref="WSY1:WVJ1" si="251">WSX1+1</f>
        <v>16067</v>
      </c>
      <c r="WSZ1" s="26">
        <f t="shared" si="251"/>
        <v>16068</v>
      </c>
      <c r="WTA1" s="26">
        <f t="shared" si="251"/>
        <v>16069</v>
      </c>
      <c r="WTB1" s="26">
        <f t="shared" si="251"/>
        <v>16070</v>
      </c>
      <c r="WTC1" s="26">
        <f t="shared" si="251"/>
        <v>16071</v>
      </c>
      <c r="WTD1" s="26">
        <f t="shared" si="251"/>
        <v>16072</v>
      </c>
      <c r="WTE1" s="26">
        <f t="shared" si="251"/>
        <v>16073</v>
      </c>
      <c r="WTF1" s="26">
        <f t="shared" si="251"/>
        <v>16074</v>
      </c>
      <c r="WTG1" s="26">
        <f t="shared" si="251"/>
        <v>16075</v>
      </c>
      <c r="WTH1" s="26">
        <f t="shared" si="251"/>
        <v>16076</v>
      </c>
      <c r="WTI1" s="26">
        <f t="shared" si="251"/>
        <v>16077</v>
      </c>
      <c r="WTJ1" s="26">
        <f t="shared" si="251"/>
        <v>16078</v>
      </c>
      <c r="WTK1" s="26">
        <f t="shared" si="251"/>
        <v>16079</v>
      </c>
      <c r="WTL1" s="26">
        <f t="shared" si="251"/>
        <v>16080</v>
      </c>
      <c r="WTM1" s="26">
        <f t="shared" si="251"/>
        <v>16081</v>
      </c>
      <c r="WTN1" s="26">
        <f t="shared" si="251"/>
        <v>16082</v>
      </c>
      <c r="WTO1" s="26">
        <f t="shared" si="251"/>
        <v>16083</v>
      </c>
      <c r="WTP1" s="26">
        <f t="shared" si="251"/>
        <v>16084</v>
      </c>
      <c r="WTQ1" s="26">
        <f t="shared" si="251"/>
        <v>16085</v>
      </c>
      <c r="WTR1" s="26">
        <f t="shared" si="251"/>
        <v>16086</v>
      </c>
      <c r="WTS1" s="26">
        <f t="shared" si="251"/>
        <v>16087</v>
      </c>
      <c r="WTT1" s="26">
        <f t="shared" si="251"/>
        <v>16088</v>
      </c>
      <c r="WTU1" s="26">
        <f t="shared" si="251"/>
        <v>16089</v>
      </c>
      <c r="WTV1" s="26">
        <f t="shared" si="251"/>
        <v>16090</v>
      </c>
      <c r="WTW1" s="26">
        <f t="shared" si="251"/>
        <v>16091</v>
      </c>
      <c r="WTX1" s="26">
        <f t="shared" si="251"/>
        <v>16092</v>
      </c>
      <c r="WTY1" s="26">
        <f t="shared" si="251"/>
        <v>16093</v>
      </c>
      <c r="WTZ1" s="26">
        <f t="shared" si="251"/>
        <v>16094</v>
      </c>
      <c r="WUA1" s="26">
        <f t="shared" si="251"/>
        <v>16095</v>
      </c>
      <c r="WUB1" s="26">
        <f t="shared" si="251"/>
        <v>16096</v>
      </c>
      <c r="WUC1" s="26">
        <f t="shared" si="251"/>
        <v>16097</v>
      </c>
      <c r="WUD1" s="26">
        <f t="shared" si="251"/>
        <v>16098</v>
      </c>
      <c r="WUE1" s="26">
        <f t="shared" si="251"/>
        <v>16099</v>
      </c>
      <c r="WUF1" s="26">
        <f t="shared" si="251"/>
        <v>16100</v>
      </c>
      <c r="WUG1" s="26">
        <f t="shared" si="251"/>
        <v>16101</v>
      </c>
      <c r="WUH1" s="26">
        <f t="shared" si="251"/>
        <v>16102</v>
      </c>
      <c r="WUI1" s="26">
        <f t="shared" si="251"/>
        <v>16103</v>
      </c>
      <c r="WUJ1" s="26">
        <f t="shared" si="251"/>
        <v>16104</v>
      </c>
      <c r="WUK1" s="26">
        <f t="shared" si="251"/>
        <v>16105</v>
      </c>
      <c r="WUL1" s="26">
        <f t="shared" si="251"/>
        <v>16106</v>
      </c>
      <c r="WUM1" s="26">
        <f t="shared" si="251"/>
        <v>16107</v>
      </c>
      <c r="WUN1" s="26">
        <f t="shared" si="251"/>
        <v>16108</v>
      </c>
      <c r="WUO1" s="26">
        <f t="shared" si="251"/>
        <v>16109</v>
      </c>
      <c r="WUP1" s="26">
        <f t="shared" si="251"/>
        <v>16110</v>
      </c>
      <c r="WUQ1" s="26">
        <f t="shared" si="251"/>
        <v>16111</v>
      </c>
      <c r="WUR1" s="26">
        <f t="shared" si="251"/>
        <v>16112</v>
      </c>
      <c r="WUS1" s="26">
        <f t="shared" si="251"/>
        <v>16113</v>
      </c>
      <c r="WUT1" s="26">
        <f t="shared" si="251"/>
        <v>16114</v>
      </c>
      <c r="WUU1" s="26">
        <f t="shared" si="251"/>
        <v>16115</v>
      </c>
      <c r="WUV1" s="26">
        <f t="shared" si="251"/>
        <v>16116</v>
      </c>
      <c r="WUW1" s="26">
        <f t="shared" si="251"/>
        <v>16117</v>
      </c>
      <c r="WUX1" s="26">
        <f t="shared" si="251"/>
        <v>16118</v>
      </c>
      <c r="WUY1" s="26">
        <f t="shared" si="251"/>
        <v>16119</v>
      </c>
      <c r="WUZ1" s="26">
        <f t="shared" si="251"/>
        <v>16120</v>
      </c>
      <c r="WVA1" s="26">
        <f t="shared" si="251"/>
        <v>16121</v>
      </c>
      <c r="WVB1" s="26">
        <f t="shared" si="251"/>
        <v>16122</v>
      </c>
      <c r="WVC1" s="26">
        <f t="shared" si="251"/>
        <v>16123</v>
      </c>
      <c r="WVD1" s="26">
        <f t="shared" si="251"/>
        <v>16124</v>
      </c>
      <c r="WVE1" s="26">
        <f t="shared" si="251"/>
        <v>16125</v>
      </c>
      <c r="WVF1" s="26">
        <f t="shared" si="251"/>
        <v>16126</v>
      </c>
      <c r="WVG1" s="26">
        <f t="shared" si="251"/>
        <v>16127</v>
      </c>
      <c r="WVH1" s="26">
        <f t="shared" si="251"/>
        <v>16128</v>
      </c>
      <c r="WVI1" s="26">
        <f t="shared" si="251"/>
        <v>16129</v>
      </c>
      <c r="WVJ1" s="26">
        <f t="shared" si="251"/>
        <v>16130</v>
      </c>
      <c r="WVK1" s="26">
        <f t="shared" ref="WVK1:WXV1" si="252">WVJ1+1</f>
        <v>16131</v>
      </c>
      <c r="WVL1" s="26">
        <f t="shared" si="252"/>
        <v>16132</v>
      </c>
      <c r="WVM1" s="26">
        <f t="shared" si="252"/>
        <v>16133</v>
      </c>
      <c r="WVN1" s="26">
        <f t="shared" si="252"/>
        <v>16134</v>
      </c>
      <c r="WVO1" s="26">
        <f t="shared" si="252"/>
        <v>16135</v>
      </c>
      <c r="WVP1" s="26">
        <f t="shared" si="252"/>
        <v>16136</v>
      </c>
      <c r="WVQ1" s="26">
        <f t="shared" si="252"/>
        <v>16137</v>
      </c>
      <c r="WVR1" s="26">
        <f t="shared" si="252"/>
        <v>16138</v>
      </c>
      <c r="WVS1" s="26">
        <f t="shared" si="252"/>
        <v>16139</v>
      </c>
      <c r="WVT1" s="26">
        <f t="shared" si="252"/>
        <v>16140</v>
      </c>
      <c r="WVU1" s="26">
        <f t="shared" si="252"/>
        <v>16141</v>
      </c>
      <c r="WVV1" s="26">
        <f t="shared" si="252"/>
        <v>16142</v>
      </c>
      <c r="WVW1" s="26">
        <f t="shared" si="252"/>
        <v>16143</v>
      </c>
      <c r="WVX1" s="26">
        <f t="shared" si="252"/>
        <v>16144</v>
      </c>
      <c r="WVY1" s="26">
        <f t="shared" si="252"/>
        <v>16145</v>
      </c>
      <c r="WVZ1" s="26">
        <f t="shared" si="252"/>
        <v>16146</v>
      </c>
      <c r="WWA1" s="26">
        <f t="shared" si="252"/>
        <v>16147</v>
      </c>
      <c r="WWB1" s="26">
        <f t="shared" si="252"/>
        <v>16148</v>
      </c>
      <c r="WWC1" s="26">
        <f t="shared" si="252"/>
        <v>16149</v>
      </c>
      <c r="WWD1" s="26">
        <f t="shared" si="252"/>
        <v>16150</v>
      </c>
      <c r="WWE1" s="26">
        <f t="shared" si="252"/>
        <v>16151</v>
      </c>
      <c r="WWF1" s="26">
        <f t="shared" si="252"/>
        <v>16152</v>
      </c>
      <c r="WWG1" s="26">
        <f t="shared" si="252"/>
        <v>16153</v>
      </c>
      <c r="WWH1" s="26">
        <f t="shared" si="252"/>
        <v>16154</v>
      </c>
      <c r="WWI1" s="26">
        <f t="shared" si="252"/>
        <v>16155</v>
      </c>
      <c r="WWJ1" s="26">
        <f t="shared" si="252"/>
        <v>16156</v>
      </c>
      <c r="WWK1" s="26">
        <f t="shared" si="252"/>
        <v>16157</v>
      </c>
      <c r="WWL1" s="26">
        <f t="shared" si="252"/>
        <v>16158</v>
      </c>
      <c r="WWM1" s="26">
        <f t="shared" si="252"/>
        <v>16159</v>
      </c>
      <c r="WWN1" s="26">
        <f t="shared" si="252"/>
        <v>16160</v>
      </c>
      <c r="WWO1" s="26">
        <f t="shared" si="252"/>
        <v>16161</v>
      </c>
      <c r="WWP1" s="26">
        <f t="shared" si="252"/>
        <v>16162</v>
      </c>
      <c r="WWQ1" s="26">
        <f t="shared" si="252"/>
        <v>16163</v>
      </c>
      <c r="WWR1" s="26">
        <f t="shared" si="252"/>
        <v>16164</v>
      </c>
      <c r="WWS1" s="26">
        <f t="shared" si="252"/>
        <v>16165</v>
      </c>
      <c r="WWT1" s="26">
        <f t="shared" si="252"/>
        <v>16166</v>
      </c>
      <c r="WWU1" s="26">
        <f t="shared" si="252"/>
        <v>16167</v>
      </c>
      <c r="WWV1" s="26">
        <f t="shared" si="252"/>
        <v>16168</v>
      </c>
      <c r="WWW1" s="26">
        <f t="shared" si="252"/>
        <v>16169</v>
      </c>
      <c r="WWX1" s="26">
        <f t="shared" si="252"/>
        <v>16170</v>
      </c>
      <c r="WWY1" s="26">
        <f t="shared" si="252"/>
        <v>16171</v>
      </c>
      <c r="WWZ1" s="26">
        <f t="shared" si="252"/>
        <v>16172</v>
      </c>
      <c r="WXA1" s="26">
        <f t="shared" si="252"/>
        <v>16173</v>
      </c>
      <c r="WXB1" s="26">
        <f t="shared" si="252"/>
        <v>16174</v>
      </c>
      <c r="WXC1" s="26">
        <f t="shared" si="252"/>
        <v>16175</v>
      </c>
      <c r="WXD1" s="26">
        <f t="shared" si="252"/>
        <v>16176</v>
      </c>
      <c r="WXE1" s="26">
        <f t="shared" si="252"/>
        <v>16177</v>
      </c>
      <c r="WXF1" s="26">
        <f t="shared" si="252"/>
        <v>16178</v>
      </c>
      <c r="WXG1" s="26">
        <f t="shared" si="252"/>
        <v>16179</v>
      </c>
      <c r="WXH1" s="26">
        <f t="shared" si="252"/>
        <v>16180</v>
      </c>
      <c r="WXI1" s="26">
        <f t="shared" si="252"/>
        <v>16181</v>
      </c>
      <c r="WXJ1" s="26">
        <f t="shared" si="252"/>
        <v>16182</v>
      </c>
      <c r="WXK1" s="26">
        <f t="shared" si="252"/>
        <v>16183</v>
      </c>
      <c r="WXL1" s="26">
        <f t="shared" si="252"/>
        <v>16184</v>
      </c>
      <c r="WXM1" s="26">
        <f t="shared" si="252"/>
        <v>16185</v>
      </c>
      <c r="WXN1" s="26">
        <f t="shared" si="252"/>
        <v>16186</v>
      </c>
      <c r="WXO1" s="26">
        <f t="shared" si="252"/>
        <v>16187</v>
      </c>
      <c r="WXP1" s="26">
        <f t="shared" si="252"/>
        <v>16188</v>
      </c>
      <c r="WXQ1" s="26">
        <f t="shared" si="252"/>
        <v>16189</v>
      </c>
      <c r="WXR1" s="26">
        <f t="shared" si="252"/>
        <v>16190</v>
      </c>
      <c r="WXS1" s="26">
        <f t="shared" si="252"/>
        <v>16191</v>
      </c>
      <c r="WXT1" s="26">
        <f t="shared" si="252"/>
        <v>16192</v>
      </c>
      <c r="WXU1" s="26">
        <f t="shared" si="252"/>
        <v>16193</v>
      </c>
      <c r="WXV1" s="26">
        <f t="shared" si="252"/>
        <v>16194</v>
      </c>
      <c r="WXW1" s="26">
        <f t="shared" ref="WXW1:XAH1" si="253">WXV1+1</f>
        <v>16195</v>
      </c>
      <c r="WXX1" s="26">
        <f t="shared" si="253"/>
        <v>16196</v>
      </c>
      <c r="WXY1" s="26">
        <f t="shared" si="253"/>
        <v>16197</v>
      </c>
      <c r="WXZ1" s="26">
        <f t="shared" si="253"/>
        <v>16198</v>
      </c>
      <c r="WYA1" s="26">
        <f t="shared" si="253"/>
        <v>16199</v>
      </c>
      <c r="WYB1" s="26">
        <f t="shared" si="253"/>
        <v>16200</v>
      </c>
      <c r="WYC1" s="26">
        <f t="shared" si="253"/>
        <v>16201</v>
      </c>
      <c r="WYD1" s="26">
        <f t="shared" si="253"/>
        <v>16202</v>
      </c>
      <c r="WYE1" s="26">
        <f t="shared" si="253"/>
        <v>16203</v>
      </c>
      <c r="WYF1" s="26">
        <f t="shared" si="253"/>
        <v>16204</v>
      </c>
      <c r="WYG1" s="26">
        <f t="shared" si="253"/>
        <v>16205</v>
      </c>
      <c r="WYH1" s="26">
        <f t="shared" si="253"/>
        <v>16206</v>
      </c>
      <c r="WYI1" s="26">
        <f t="shared" si="253"/>
        <v>16207</v>
      </c>
      <c r="WYJ1" s="26">
        <f t="shared" si="253"/>
        <v>16208</v>
      </c>
      <c r="WYK1" s="26">
        <f t="shared" si="253"/>
        <v>16209</v>
      </c>
      <c r="WYL1" s="26">
        <f t="shared" si="253"/>
        <v>16210</v>
      </c>
      <c r="WYM1" s="26">
        <f t="shared" si="253"/>
        <v>16211</v>
      </c>
      <c r="WYN1" s="26">
        <f t="shared" si="253"/>
        <v>16212</v>
      </c>
      <c r="WYO1" s="26">
        <f t="shared" si="253"/>
        <v>16213</v>
      </c>
      <c r="WYP1" s="26">
        <f t="shared" si="253"/>
        <v>16214</v>
      </c>
      <c r="WYQ1" s="26">
        <f t="shared" si="253"/>
        <v>16215</v>
      </c>
      <c r="WYR1" s="26">
        <f t="shared" si="253"/>
        <v>16216</v>
      </c>
      <c r="WYS1" s="26">
        <f t="shared" si="253"/>
        <v>16217</v>
      </c>
      <c r="WYT1" s="26">
        <f t="shared" si="253"/>
        <v>16218</v>
      </c>
      <c r="WYU1" s="26">
        <f t="shared" si="253"/>
        <v>16219</v>
      </c>
      <c r="WYV1" s="26">
        <f t="shared" si="253"/>
        <v>16220</v>
      </c>
      <c r="WYW1" s="26">
        <f t="shared" si="253"/>
        <v>16221</v>
      </c>
      <c r="WYX1" s="26">
        <f t="shared" si="253"/>
        <v>16222</v>
      </c>
      <c r="WYY1" s="26">
        <f t="shared" si="253"/>
        <v>16223</v>
      </c>
      <c r="WYZ1" s="26">
        <f t="shared" si="253"/>
        <v>16224</v>
      </c>
      <c r="WZA1" s="26">
        <f t="shared" si="253"/>
        <v>16225</v>
      </c>
      <c r="WZB1" s="26">
        <f t="shared" si="253"/>
        <v>16226</v>
      </c>
      <c r="WZC1" s="26">
        <f t="shared" si="253"/>
        <v>16227</v>
      </c>
      <c r="WZD1" s="26">
        <f t="shared" si="253"/>
        <v>16228</v>
      </c>
      <c r="WZE1" s="26">
        <f t="shared" si="253"/>
        <v>16229</v>
      </c>
      <c r="WZF1" s="26">
        <f t="shared" si="253"/>
        <v>16230</v>
      </c>
      <c r="WZG1" s="26">
        <f t="shared" si="253"/>
        <v>16231</v>
      </c>
      <c r="WZH1" s="26">
        <f t="shared" si="253"/>
        <v>16232</v>
      </c>
      <c r="WZI1" s="26">
        <f t="shared" si="253"/>
        <v>16233</v>
      </c>
      <c r="WZJ1" s="26">
        <f t="shared" si="253"/>
        <v>16234</v>
      </c>
      <c r="WZK1" s="26">
        <f t="shared" si="253"/>
        <v>16235</v>
      </c>
      <c r="WZL1" s="26">
        <f t="shared" si="253"/>
        <v>16236</v>
      </c>
      <c r="WZM1" s="26">
        <f t="shared" si="253"/>
        <v>16237</v>
      </c>
      <c r="WZN1" s="26">
        <f t="shared" si="253"/>
        <v>16238</v>
      </c>
      <c r="WZO1" s="26">
        <f t="shared" si="253"/>
        <v>16239</v>
      </c>
      <c r="WZP1" s="26">
        <f t="shared" si="253"/>
        <v>16240</v>
      </c>
      <c r="WZQ1" s="26">
        <f t="shared" si="253"/>
        <v>16241</v>
      </c>
      <c r="WZR1" s="26">
        <f t="shared" si="253"/>
        <v>16242</v>
      </c>
      <c r="WZS1" s="26">
        <f t="shared" si="253"/>
        <v>16243</v>
      </c>
      <c r="WZT1" s="26">
        <f t="shared" si="253"/>
        <v>16244</v>
      </c>
      <c r="WZU1" s="26">
        <f t="shared" si="253"/>
        <v>16245</v>
      </c>
      <c r="WZV1" s="26">
        <f t="shared" si="253"/>
        <v>16246</v>
      </c>
      <c r="WZW1" s="26">
        <f t="shared" si="253"/>
        <v>16247</v>
      </c>
      <c r="WZX1" s="26">
        <f t="shared" si="253"/>
        <v>16248</v>
      </c>
      <c r="WZY1" s="26">
        <f t="shared" si="253"/>
        <v>16249</v>
      </c>
      <c r="WZZ1" s="26">
        <f t="shared" si="253"/>
        <v>16250</v>
      </c>
      <c r="XAA1" s="26">
        <f t="shared" si="253"/>
        <v>16251</v>
      </c>
      <c r="XAB1" s="26">
        <f t="shared" si="253"/>
        <v>16252</v>
      </c>
      <c r="XAC1" s="26">
        <f t="shared" si="253"/>
        <v>16253</v>
      </c>
      <c r="XAD1" s="26">
        <f t="shared" si="253"/>
        <v>16254</v>
      </c>
      <c r="XAE1" s="26">
        <f t="shared" si="253"/>
        <v>16255</v>
      </c>
      <c r="XAF1" s="26">
        <f t="shared" si="253"/>
        <v>16256</v>
      </c>
      <c r="XAG1" s="26">
        <f t="shared" si="253"/>
        <v>16257</v>
      </c>
      <c r="XAH1" s="26">
        <f t="shared" si="253"/>
        <v>16258</v>
      </c>
      <c r="XAI1" s="26">
        <f t="shared" ref="XAI1:XCT1" si="254">XAH1+1</f>
        <v>16259</v>
      </c>
      <c r="XAJ1" s="26">
        <f t="shared" si="254"/>
        <v>16260</v>
      </c>
      <c r="XAK1" s="26">
        <f t="shared" si="254"/>
        <v>16261</v>
      </c>
      <c r="XAL1" s="26">
        <f t="shared" si="254"/>
        <v>16262</v>
      </c>
      <c r="XAM1" s="26">
        <f t="shared" si="254"/>
        <v>16263</v>
      </c>
      <c r="XAN1" s="26">
        <f t="shared" si="254"/>
        <v>16264</v>
      </c>
      <c r="XAO1" s="26">
        <f t="shared" si="254"/>
        <v>16265</v>
      </c>
      <c r="XAP1" s="26">
        <f t="shared" si="254"/>
        <v>16266</v>
      </c>
      <c r="XAQ1" s="26">
        <f t="shared" si="254"/>
        <v>16267</v>
      </c>
      <c r="XAR1" s="26">
        <f t="shared" si="254"/>
        <v>16268</v>
      </c>
      <c r="XAS1" s="26">
        <f t="shared" si="254"/>
        <v>16269</v>
      </c>
      <c r="XAT1" s="26">
        <f t="shared" si="254"/>
        <v>16270</v>
      </c>
      <c r="XAU1" s="26">
        <f t="shared" si="254"/>
        <v>16271</v>
      </c>
      <c r="XAV1" s="26">
        <f t="shared" si="254"/>
        <v>16272</v>
      </c>
      <c r="XAW1" s="26">
        <f t="shared" si="254"/>
        <v>16273</v>
      </c>
      <c r="XAX1" s="26">
        <f t="shared" si="254"/>
        <v>16274</v>
      </c>
      <c r="XAY1" s="26">
        <f t="shared" si="254"/>
        <v>16275</v>
      </c>
      <c r="XAZ1" s="26">
        <f t="shared" si="254"/>
        <v>16276</v>
      </c>
      <c r="XBA1" s="26">
        <f t="shared" si="254"/>
        <v>16277</v>
      </c>
      <c r="XBB1" s="26">
        <f t="shared" si="254"/>
        <v>16278</v>
      </c>
      <c r="XBC1" s="26">
        <f t="shared" si="254"/>
        <v>16279</v>
      </c>
      <c r="XBD1" s="26">
        <f t="shared" si="254"/>
        <v>16280</v>
      </c>
      <c r="XBE1" s="26">
        <f t="shared" si="254"/>
        <v>16281</v>
      </c>
      <c r="XBF1" s="26">
        <f t="shared" si="254"/>
        <v>16282</v>
      </c>
      <c r="XBG1" s="26">
        <f t="shared" si="254"/>
        <v>16283</v>
      </c>
      <c r="XBH1" s="26">
        <f t="shared" si="254"/>
        <v>16284</v>
      </c>
      <c r="XBI1" s="26">
        <f t="shared" si="254"/>
        <v>16285</v>
      </c>
      <c r="XBJ1" s="26">
        <f t="shared" si="254"/>
        <v>16286</v>
      </c>
      <c r="XBK1" s="26">
        <f t="shared" si="254"/>
        <v>16287</v>
      </c>
      <c r="XBL1" s="26">
        <f t="shared" si="254"/>
        <v>16288</v>
      </c>
      <c r="XBM1" s="26">
        <f t="shared" si="254"/>
        <v>16289</v>
      </c>
      <c r="XBN1" s="26">
        <f t="shared" si="254"/>
        <v>16290</v>
      </c>
      <c r="XBO1" s="26">
        <f t="shared" si="254"/>
        <v>16291</v>
      </c>
      <c r="XBP1" s="26">
        <f t="shared" si="254"/>
        <v>16292</v>
      </c>
      <c r="XBQ1" s="26">
        <f t="shared" si="254"/>
        <v>16293</v>
      </c>
      <c r="XBR1" s="26">
        <f t="shared" si="254"/>
        <v>16294</v>
      </c>
      <c r="XBS1" s="26">
        <f t="shared" si="254"/>
        <v>16295</v>
      </c>
      <c r="XBT1" s="26">
        <f t="shared" si="254"/>
        <v>16296</v>
      </c>
      <c r="XBU1" s="26">
        <f t="shared" si="254"/>
        <v>16297</v>
      </c>
      <c r="XBV1" s="26">
        <f t="shared" si="254"/>
        <v>16298</v>
      </c>
      <c r="XBW1" s="26">
        <f t="shared" si="254"/>
        <v>16299</v>
      </c>
      <c r="XBX1" s="26">
        <f t="shared" si="254"/>
        <v>16300</v>
      </c>
      <c r="XBY1" s="26">
        <f t="shared" si="254"/>
        <v>16301</v>
      </c>
      <c r="XBZ1" s="26">
        <f t="shared" si="254"/>
        <v>16302</v>
      </c>
      <c r="XCA1" s="26">
        <f t="shared" si="254"/>
        <v>16303</v>
      </c>
      <c r="XCB1" s="26">
        <f t="shared" si="254"/>
        <v>16304</v>
      </c>
      <c r="XCC1" s="26">
        <f t="shared" si="254"/>
        <v>16305</v>
      </c>
      <c r="XCD1" s="26">
        <f t="shared" si="254"/>
        <v>16306</v>
      </c>
      <c r="XCE1" s="26">
        <f t="shared" si="254"/>
        <v>16307</v>
      </c>
      <c r="XCF1" s="26">
        <f t="shared" si="254"/>
        <v>16308</v>
      </c>
      <c r="XCG1" s="26">
        <f t="shared" si="254"/>
        <v>16309</v>
      </c>
      <c r="XCH1" s="26">
        <f t="shared" si="254"/>
        <v>16310</v>
      </c>
      <c r="XCI1" s="26">
        <f t="shared" si="254"/>
        <v>16311</v>
      </c>
      <c r="XCJ1" s="26">
        <f t="shared" si="254"/>
        <v>16312</v>
      </c>
      <c r="XCK1" s="26">
        <f t="shared" si="254"/>
        <v>16313</v>
      </c>
      <c r="XCL1" s="26">
        <f t="shared" si="254"/>
        <v>16314</v>
      </c>
      <c r="XCM1" s="26">
        <f t="shared" si="254"/>
        <v>16315</v>
      </c>
      <c r="XCN1" s="26">
        <f t="shared" si="254"/>
        <v>16316</v>
      </c>
      <c r="XCO1" s="26">
        <f t="shared" si="254"/>
        <v>16317</v>
      </c>
      <c r="XCP1" s="26">
        <f t="shared" si="254"/>
        <v>16318</v>
      </c>
      <c r="XCQ1" s="26">
        <f t="shared" si="254"/>
        <v>16319</v>
      </c>
      <c r="XCR1" s="26">
        <f t="shared" si="254"/>
        <v>16320</v>
      </c>
      <c r="XCS1" s="26">
        <f t="shared" si="254"/>
        <v>16321</v>
      </c>
      <c r="XCT1" s="26">
        <f t="shared" si="254"/>
        <v>16322</v>
      </c>
      <c r="XCU1" s="26">
        <f t="shared" ref="XCU1:XFD1" si="255">XCT1+1</f>
        <v>16323</v>
      </c>
      <c r="XCV1" s="26">
        <f t="shared" si="255"/>
        <v>16324</v>
      </c>
      <c r="XCW1" s="26">
        <f t="shared" si="255"/>
        <v>16325</v>
      </c>
      <c r="XCX1" s="26">
        <f t="shared" si="255"/>
        <v>16326</v>
      </c>
      <c r="XCY1" s="26">
        <f t="shared" si="255"/>
        <v>16327</v>
      </c>
      <c r="XCZ1" s="26">
        <f t="shared" si="255"/>
        <v>16328</v>
      </c>
      <c r="XDA1" s="26">
        <f t="shared" si="255"/>
        <v>16329</v>
      </c>
      <c r="XDB1" s="26">
        <f t="shared" si="255"/>
        <v>16330</v>
      </c>
      <c r="XDC1" s="26">
        <f t="shared" si="255"/>
        <v>16331</v>
      </c>
      <c r="XDD1" s="26">
        <f t="shared" si="255"/>
        <v>16332</v>
      </c>
      <c r="XDE1" s="26">
        <f t="shared" si="255"/>
        <v>16333</v>
      </c>
      <c r="XDF1" s="26">
        <f t="shared" si="255"/>
        <v>16334</v>
      </c>
      <c r="XDG1" s="26">
        <f t="shared" si="255"/>
        <v>16335</v>
      </c>
      <c r="XDH1" s="26">
        <f t="shared" si="255"/>
        <v>16336</v>
      </c>
      <c r="XDI1" s="26">
        <f t="shared" si="255"/>
        <v>16337</v>
      </c>
      <c r="XDJ1" s="26">
        <f t="shared" si="255"/>
        <v>16338</v>
      </c>
      <c r="XDK1" s="26">
        <f t="shared" si="255"/>
        <v>16339</v>
      </c>
      <c r="XDL1" s="26">
        <f t="shared" si="255"/>
        <v>16340</v>
      </c>
      <c r="XDM1" s="26">
        <f t="shared" si="255"/>
        <v>16341</v>
      </c>
      <c r="XDN1" s="26">
        <f t="shared" si="255"/>
        <v>16342</v>
      </c>
      <c r="XDO1" s="26">
        <f t="shared" si="255"/>
        <v>16343</v>
      </c>
      <c r="XDP1" s="26">
        <f t="shared" si="255"/>
        <v>16344</v>
      </c>
      <c r="XDQ1" s="26">
        <f t="shared" si="255"/>
        <v>16345</v>
      </c>
      <c r="XDR1" s="26">
        <f t="shared" si="255"/>
        <v>16346</v>
      </c>
      <c r="XDS1" s="26">
        <f t="shared" si="255"/>
        <v>16347</v>
      </c>
      <c r="XDT1" s="26">
        <f t="shared" si="255"/>
        <v>16348</v>
      </c>
      <c r="XDU1" s="26">
        <f t="shared" si="255"/>
        <v>16349</v>
      </c>
      <c r="XDV1" s="26">
        <f t="shared" si="255"/>
        <v>16350</v>
      </c>
      <c r="XDW1" s="26">
        <f t="shared" si="255"/>
        <v>16351</v>
      </c>
      <c r="XDX1" s="26">
        <f t="shared" si="255"/>
        <v>16352</v>
      </c>
      <c r="XDY1" s="26">
        <f t="shared" si="255"/>
        <v>16353</v>
      </c>
      <c r="XDZ1" s="26">
        <f t="shared" si="255"/>
        <v>16354</v>
      </c>
      <c r="XEA1" s="26">
        <f t="shared" si="255"/>
        <v>16355</v>
      </c>
      <c r="XEB1" s="26">
        <f t="shared" si="255"/>
        <v>16356</v>
      </c>
      <c r="XEC1" s="26">
        <f t="shared" si="255"/>
        <v>16357</v>
      </c>
      <c r="XED1" s="26">
        <f t="shared" si="255"/>
        <v>16358</v>
      </c>
      <c r="XEE1" s="26">
        <f t="shared" si="255"/>
        <v>16359</v>
      </c>
      <c r="XEF1" s="26">
        <f t="shared" si="255"/>
        <v>16360</v>
      </c>
      <c r="XEG1" s="26">
        <f t="shared" si="255"/>
        <v>16361</v>
      </c>
      <c r="XEH1" s="26">
        <f t="shared" si="255"/>
        <v>16362</v>
      </c>
      <c r="XEI1" s="26">
        <f t="shared" si="255"/>
        <v>16363</v>
      </c>
      <c r="XEJ1" s="26">
        <f t="shared" si="255"/>
        <v>16364</v>
      </c>
      <c r="XEK1" s="26">
        <f t="shared" si="255"/>
        <v>16365</v>
      </c>
      <c r="XEL1" s="26">
        <f t="shared" si="255"/>
        <v>16366</v>
      </c>
      <c r="XEM1" s="26">
        <f t="shared" si="255"/>
        <v>16367</v>
      </c>
      <c r="XEN1" s="26">
        <f t="shared" si="255"/>
        <v>16368</v>
      </c>
      <c r="XEO1" s="26">
        <f t="shared" si="255"/>
        <v>16369</v>
      </c>
      <c r="XEP1" s="26">
        <f t="shared" si="255"/>
        <v>16370</v>
      </c>
      <c r="XEQ1" s="26">
        <f t="shared" si="255"/>
        <v>16371</v>
      </c>
      <c r="XER1" s="26">
        <f t="shared" si="255"/>
        <v>16372</v>
      </c>
      <c r="XES1" s="26">
        <f t="shared" si="255"/>
        <v>16373</v>
      </c>
      <c r="XET1" s="26">
        <f t="shared" si="255"/>
        <v>16374</v>
      </c>
      <c r="XEU1" s="26">
        <f t="shared" si="255"/>
        <v>16375</v>
      </c>
      <c r="XEV1" s="26">
        <f t="shared" si="255"/>
        <v>16376</v>
      </c>
      <c r="XEW1" s="26">
        <f t="shared" si="255"/>
        <v>16377</v>
      </c>
      <c r="XEX1" s="26">
        <f t="shared" si="255"/>
        <v>16378</v>
      </c>
      <c r="XEY1" s="26">
        <f t="shared" si="255"/>
        <v>16379</v>
      </c>
      <c r="XEZ1" s="26">
        <f t="shared" si="255"/>
        <v>16380</v>
      </c>
      <c r="XFA1" s="26">
        <f t="shared" si="255"/>
        <v>16381</v>
      </c>
      <c r="XFB1" s="26">
        <f t="shared" si="255"/>
        <v>16382</v>
      </c>
      <c r="XFC1" s="26">
        <f t="shared" si="255"/>
        <v>16383</v>
      </c>
      <c r="XFD1" s="26">
        <f t="shared" si="255"/>
        <v>16384</v>
      </c>
    </row>
    <row r="2" spans="1:16384" s="41" customFormat="1" ht="22.5" customHeight="1" x14ac:dyDescent="0.25">
      <c r="A2" s="23" t="s">
        <v>446</v>
      </c>
      <c r="B2" s="23" t="s">
        <v>447</v>
      </c>
      <c r="C2" s="23" t="s">
        <v>448</v>
      </c>
      <c r="D2" s="23" t="s">
        <v>449</v>
      </c>
      <c r="E2" s="250" t="s">
        <v>450</v>
      </c>
      <c r="F2" s="251" t="s">
        <v>609</v>
      </c>
      <c r="G2" s="252" t="s">
        <v>452</v>
      </c>
      <c r="H2" s="251" t="s">
        <v>453</v>
      </c>
      <c r="I2" s="251" t="s">
        <v>454</v>
      </c>
      <c r="J2" s="251" t="s">
        <v>610</v>
      </c>
      <c r="K2" s="251" t="s">
        <v>457</v>
      </c>
      <c r="L2" s="251" t="s">
        <v>611</v>
      </c>
      <c r="M2" s="251" t="s">
        <v>612</v>
      </c>
      <c r="N2" s="251" t="s">
        <v>459</v>
      </c>
      <c r="O2" s="251" t="s">
        <v>460</v>
      </c>
      <c r="P2" s="251" t="s">
        <v>461</v>
      </c>
      <c r="Q2" s="251" t="s">
        <v>462</v>
      </c>
      <c r="R2" s="251" t="s">
        <v>463</v>
      </c>
      <c r="S2" s="251" t="s">
        <v>613</v>
      </c>
      <c r="T2" s="253" t="s">
        <v>614</v>
      </c>
      <c r="U2" s="41" t="s">
        <v>466</v>
      </c>
      <c r="V2" s="41" t="s">
        <v>467</v>
      </c>
      <c r="W2" s="41" t="s">
        <v>468</v>
      </c>
      <c r="X2" s="41" t="s">
        <v>615</v>
      </c>
      <c r="Y2" s="41" t="s">
        <v>388</v>
      </c>
    </row>
    <row r="3" spans="1:16384" s="32" customFormat="1" x14ac:dyDescent="0.2">
      <c r="A3" s="24">
        <v>14</v>
      </c>
      <c r="B3" s="24" t="s">
        <v>126</v>
      </c>
      <c r="C3" s="24"/>
      <c r="D3" s="24"/>
      <c r="E3" s="31" t="s">
        <v>473</v>
      </c>
      <c r="F3" s="27">
        <v>232874</v>
      </c>
      <c r="G3" s="42">
        <v>1</v>
      </c>
      <c r="H3" s="27">
        <v>2097000</v>
      </c>
      <c r="I3" s="27">
        <v>3136034</v>
      </c>
      <c r="J3" s="27">
        <v>165345799</v>
      </c>
      <c r="K3" s="27">
        <v>113477</v>
      </c>
      <c r="L3" s="27">
        <v>114041</v>
      </c>
      <c r="M3" s="27">
        <v>166167596</v>
      </c>
      <c r="N3" s="27">
        <v>177763878</v>
      </c>
      <c r="O3" s="27">
        <v>0</v>
      </c>
      <c r="P3" s="27">
        <v>141119792</v>
      </c>
      <c r="Q3" s="27">
        <v>141119792</v>
      </c>
      <c r="R3" s="27">
        <v>156022184</v>
      </c>
      <c r="S3" s="27">
        <v>159158217</v>
      </c>
      <c r="T3" s="43">
        <v>2.4469999999999999E-2</v>
      </c>
      <c r="U3" s="27">
        <v>0</v>
      </c>
      <c r="V3" s="27">
        <v>0</v>
      </c>
      <c r="W3" s="27">
        <v>0</v>
      </c>
      <c r="X3" s="27">
        <v>159158217</v>
      </c>
      <c r="Y3" s="44">
        <f>A3</f>
        <v>14</v>
      </c>
    </row>
    <row r="4" spans="1:16384" s="32" customFormat="1" x14ac:dyDescent="0.2">
      <c r="A4" s="24">
        <v>34</v>
      </c>
      <c r="B4" s="24" t="s">
        <v>14</v>
      </c>
      <c r="C4" s="24"/>
      <c r="D4" s="24"/>
      <c r="E4" s="31" t="s">
        <v>473</v>
      </c>
      <c r="F4" s="27">
        <v>211893</v>
      </c>
      <c r="G4" s="42">
        <v>1</v>
      </c>
      <c r="H4" s="27">
        <v>1852000</v>
      </c>
      <c r="I4" s="27">
        <v>2769640</v>
      </c>
      <c r="J4" s="27">
        <v>81243922</v>
      </c>
      <c r="K4" s="27">
        <v>73026</v>
      </c>
      <c r="L4" s="27">
        <v>74137</v>
      </c>
      <c r="M4" s="27">
        <v>82479947</v>
      </c>
      <c r="N4" s="27">
        <v>88235948</v>
      </c>
      <c r="O4" s="27">
        <v>0</v>
      </c>
      <c r="P4" s="27">
        <v>76677200</v>
      </c>
      <c r="Q4" s="27">
        <v>76677200</v>
      </c>
      <c r="R4" s="27">
        <v>84774389</v>
      </c>
      <c r="S4" s="27">
        <v>87544029</v>
      </c>
      <c r="T4" s="43">
        <v>1.346E-2</v>
      </c>
      <c r="U4" s="27">
        <v>0</v>
      </c>
      <c r="V4" s="27">
        <v>0</v>
      </c>
      <c r="W4" s="27">
        <v>0</v>
      </c>
      <c r="X4" s="27">
        <v>87544029</v>
      </c>
      <c r="Y4" s="44">
        <f t="shared" ref="Y4:Y67" si="256">A4</f>
        <v>34</v>
      </c>
    </row>
    <row r="5" spans="1:16384" s="32" customFormat="1" x14ac:dyDescent="0.2">
      <c r="A5" s="24">
        <v>37</v>
      </c>
      <c r="B5" s="24" t="s">
        <v>298</v>
      </c>
      <c r="C5" s="24"/>
      <c r="D5" s="24"/>
      <c r="E5" s="31" t="s">
        <v>472</v>
      </c>
      <c r="F5" s="27">
        <v>31686</v>
      </c>
      <c r="G5" s="42">
        <v>0.66700000000000004</v>
      </c>
      <c r="H5" s="27">
        <v>47000</v>
      </c>
      <c r="I5" s="27">
        <v>46913</v>
      </c>
      <c r="J5" s="27">
        <v>14167893</v>
      </c>
      <c r="K5" s="27">
        <v>9636</v>
      </c>
      <c r="L5" s="27">
        <v>9606</v>
      </c>
      <c r="M5" s="27">
        <v>14123784</v>
      </c>
      <c r="N5" s="27">
        <v>15109436</v>
      </c>
      <c r="O5" s="27">
        <v>5024794</v>
      </c>
      <c r="P5" s="27">
        <v>13452438</v>
      </c>
      <c r="Q5" s="27">
        <v>8978695</v>
      </c>
      <c r="R5" s="27">
        <v>9926854</v>
      </c>
      <c r="S5" s="27">
        <v>14998561</v>
      </c>
      <c r="T5" s="43">
        <v>2.3059999999999999E-3</v>
      </c>
      <c r="U5" s="27">
        <v>0</v>
      </c>
      <c r="V5" s="27">
        <v>0</v>
      </c>
      <c r="W5" s="27">
        <v>0</v>
      </c>
      <c r="X5" s="27">
        <v>14998561</v>
      </c>
      <c r="Y5" s="44">
        <f t="shared" si="256"/>
        <v>37</v>
      </c>
    </row>
    <row r="6" spans="1:16384" s="32" customFormat="1" x14ac:dyDescent="0.2">
      <c r="A6" s="24">
        <v>47</v>
      </c>
      <c r="B6" s="24" t="s">
        <v>328</v>
      </c>
      <c r="C6" s="24"/>
      <c r="D6" s="24"/>
      <c r="E6" s="31" t="s">
        <v>472</v>
      </c>
      <c r="F6" s="27">
        <v>27384</v>
      </c>
      <c r="G6" s="42">
        <v>0.495</v>
      </c>
      <c r="H6" s="27">
        <v>39000</v>
      </c>
      <c r="I6" s="27">
        <v>28891</v>
      </c>
      <c r="J6" s="27">
        <v>13690629</v>
      </c>
      <c r="K6" s="27">
        <v>8820</v>
      </c>
      <c r="L6" s="27">
        <v>8796</v>
      </c>
      <c r="M6" s="27">
        <v>13653376</v>
      </c>
      <c r="N6" s="27">
        <v>14606199</v>
      </c>
      <c r="O6" s="27">
        <v>7370872</v>
      </c>
      <c r="P6" s="27">
        <v>12065930</v>
      </c>
      <c r="Q6" s="27">
        <v>5976979</v>
      </c>
      <c r="R6" s="27">
        <v>6608154</v>
      </c>
      <c r="S6" s="27">
        <v>14007918</v>
      </c>
      <c r="T6" s="43">
        <v>2.1540000000000001E-3</v>
      </c>
      <c r="U6" s="27">
        <v>0</v>
      </c>
      <c r="V6" s="27">
        <v>0</v>
      </c>
      <c r="W6" s="27">
        <v>0</v>
      </c>
      <c r="X6" s="27">
        <v>14007918</v>
      </c>
      <c r="Y6" s="44">
        <f t="shared" si="256"/>
        <v>47</v>
      </c>
    </row>
    <row r="7" spans="1:16384" s="32" customFormat="1" x14ac:dyDescent="0.2">
      <c r="A7" s="24">
        <v>50</v>
      </c>
      <c r="B7" s="24" t="s">
        <v>375</v>
      </c>
      <c r="C7" s="24"/>
      <c r="D7" s="24"/>
      <c r="E7" s="31" t="s">
        <v>472</v>
      </c>
      <c r="F7" s="27">
        <v>22653</v>
      </c>
      <c r="G7" s="42">
        <v>0.30599999999999999</v>
      </c>
      <c r="H7" s="27">
        <v>11000</v>
      </c>
      <c r="I7" s="27">
        <v>5036</v>
      </c>
      <c r="J7" s="27">
        <v>4071393</v>
      </c>
      <c r="K7" s="27">
        <v>7639</v>
      </c>
      <c r="L7" s="27">
        <v>7834</v>
      </c>
      <c r="M7" s="27">
        <v>4175323</v>
      </c>
      <c r="N7" s="27">
        <v>4466705</v>
      </c>
      <c r="O7" s="27">
        <v>3099357</v>
      </c>
      <c r="P7" s="27">
        <v>5588598</v>
      </c>
      <c r="Q7" s="27">
        <v>1710782</v>
      </c>
      <c r="R7" s="27">
        <v>1891442</v>
      </c>
      <c r="S7" s="27">
        <v>4995835</v>
      </c>
      <c r="T7" s="43">
        <v>7.6800000000000002E-4</v>
      </c>
      <c r="U7" s="27">
        <v>0</v>
      </c>
      <c r="V7" s="27">
        <v>0</v>
      </c>
      <c r="W7" s="27">
        <v>0</v>
      </c>
      <c r="X7" s="27">
        <v>4995835</v>
      </c>
      <c r="Y7" s="44">
        <f t="shared" si="256"/>
        <v>50</v>
      </c>
    </row>
    <row r="8" spans="1:16384" s="32" customFormat="1" x14ac:dyDescent="0.2">
      <c r="A8" s="24">
        <v>59</v>
      </c>
      <c r="B8" s="24" t="s">
        <v>9</v>
      </c>
      <c r="C8" s="24"/>
      <c r="D8" s="24"/>
      <c r="E8" s="31" t="s">
        <v>472</v>
      </c>
      <c r="F8" s="27">
        <v>27843</v>
      </c>
      <c r="G8" s="42">
        <v>0.51400000000000001</v>
      </c>
      <c r="H8" s="27">
        <v>291000</v>
      </c>
      <c r="I8" s="27">
        <v>223564</v>
      </c>
      <c r="J8" s="27">
        <v>9033801</v>
      </c>
      <c r="K8" s="27">
        <v>8362</v>
      </c>
      <c r="L8" s="27">
        <v>8331</v>
      </c>
      <c r="M8" s="27">
        <v>9000310</v>
      </c>
      <c r="N8" s="27">
        <v>9628412</v>
      </c>
      <c r="O8" s="27">
        <v>4682104</v>
      </c>
      <c r="P8" s="27">
        <v>9980204</v>
      </c>
      <c r="Q8" s="27">
        <v>5127030</v>
      </c>
      <c r="R8" s="27">
        <v>5668450</v>
      </c>
      <c r="S8" s="27">
        <v>10574118</v>
      </c>
      <c r="T8" s="43">
        <v>1.6260000000000001E-3</v>
      </c>
      <c r="U8" s="27">
        <v>0</v>
      </c>
      <c r="V8" s="27">
        <v>0</v>
      </c>
      <c r="W8" s="27">
        <v>0</v>
      </c>
      <c r="X8" s="27">
        <v>10574118</v>
      </c>
      <c r="Y8" s="44">
        <f t="shared" si="256"/>
        <v>59</v>
      </c>
    </row>
    <row r="9" spans="1:16384" s="32" customFormat="1" x14ac:dyDescent="0.2">
      <c r="A9" s="24">
        <v>60</v>
      </c>
      <c r="B9" s="24" t="s">
        <v>16</v>
      </c>
      <c r="C9" s="24"/>
      <c r="D9" s="24"/>
      <c r="E9" s="31" t="s">
        <v>471</v>
      </c>
      <c r="F9" s="27">
        <v>3716</v>
      </c>
      <c r="G9" s="42">
        <v>0</v>
      </c>
      <c r="H9" s="27">
        <v>0</v>
      </c>
      <c r="I9" s="27">
        <v>0</v>
      </c>
      <c r="J9" s="27">
        <v>177191</v>
      </c>
      <c r="K9" s="27">
        <v>1189</v>
      </c>
      <c r="L9" s="27">
        <v>1199</v>
      </c>
      <c r="M9" s="27">
        <v>178681</v>
      </c>
      <c r="N9" s="27">
        <v>191151</v>
      </c>
      <c r="O9" s="27">
        <v>191151</v>
      </c>
      <c r="P9" s="27">
        <v>396377</v>
      </c>
      <c r="Q9" s="27">
        <v>0</v>
      </c>
      <c r="R9" s="27">
        <v>0</v>
      </c>
      <c r="S9" s="27">
        <v>191151</v>
      </c>
      <c r="T9" s="43">
        <v>2.9E-5</v>
      </c>
      <c r="U9" s="27">
        <v>0</v>
      </c>
      <c r="V9" s="27">
        <v>0</v>
      </c>
      <c r="W9" s="27">
        <v>0</v>
      </c>
      <c r="X9" s="27">
        <v>191151</v>
      </c>
      <c r="Y9" s="44">
        <f t="shared" si="256"/>
        <v>60</v>
      </c>
    </row>
    <row r="10" spans="1:16384" s="32" customFormat="1" x14ac:dyDescent="0.2">
      <c r="A10" s="24">
        <v>72</v>
      </c>
      <c r="B10" s="24" t="s">
        <v>139</v>
      </c>
      <c r="C10" s="24"/>
      <c r="D10" s="24"/>
      <c r="E10" s="31" t="s">
        <v>472</v>
      </c>
      <c r="F10" s="27">
        <v>15722</v>
      </c>
      <c r="G10" s="42">
        <v>2.9000000000000001E-2</v>
      </c>
      <c r="H10" s="27">
        <v>34000</v>
      </c>
      <c r="I10" s="27">
        <v>1468</v>
      </c>
      <c r="J10" s="27">
        <v>7544929</v>
      </c>
      <c r="K10" s="27">
        <v>4955</v>
      </c>
      <c r="L10" s="27">
        <v>4931</v>
      </c>
      <c r="M10" s="27">
        <v>7508384</v>
      </c>
      <c r="N10" s="27">
        <v>8032370</v>
      </c>
      <c r="O10" s="27">
        <v>7800395</v>
      </c>
      <c r="P10" s="27">
        <v>6970602</v>
      </c>
      <c r="Q10" s="27">
        <v>201311</v>
      </c>
      <c r="R10" s="27">
        <v>222570</v>
      </c>
      <c r="S10" s="27">
        <v>8024433</v>
      </c>
      <c r="T10" s="43">
        <v>1.2340000000000001E-3</v>
      </c>
      <c r="U10" s="27">
        <v>0</v>
      </c>
      <c r="V10" s="27">
        <v>0</v>
      </c>
      <c r="W10" s="27">
        <v>0</v>
      </c>
      <c r="X10" s="27">
        <v>8024433</v>
      </c>
      <c r="Y10" s="44">
        <f t="shared" si="256"/>
        <v>72</v>
      </c>
    </row>
    <row r="11" spans="1:16384" s="32" customFormat="1" x14ac:dyDescent="0.2">
      <c r="A11" s="24">
        <v>74</v>
      </c>
      <c r="B11" s="24" t="s">
        <v>144</v>
      </c>
      <c r="C11" s="24"/>
      <c r="D11" s="24"/>
      <c r="E11" s="31" t="s">
        <v>473</v>
      </c>
      <c r="F11" s="27">
        <v>50493</v>
      </c>
      <c r="G11" s="42">
        <v>1</v>
      </c>
      <c r="H11" s="27">
        <v>97000</v>
      </c>
      <c r="I11" s="27">
        <v>145062</v>
      </c>
      <c r="J11" s="27">
        <v>19284405</v>
      </c>
      <c r="K11" s="27">
        <v>15988</v>
      </c>
      <c r="L11" s="27">
        <v>16091</v>
      </c>
      <c r="M11" s="27">
        <v>19408642</v>
      </c>
      <c r="N11" s="27">
        <v>20763106</v>
      </c>
      <c r="O11" s="27">
        <v>0</v>
      </c>
      <c r="P11" s="27">
        <v>19154798</v>
      </c>
      <c r="Q11" s="27">
        <v>19154798</v>
      </c>
      <c r="R11" s="27">
        <v>21177564</v>
      </c>
      <c r="S11" s="27">
        <v>21322626</v>
      </c>
      <c r="T11" s="43">
        <v>3.2780000000000001E-3</v>
      </c>
      <c r="U11" s="27">
        <v>0</v>
      </c>
      <c r="V11" s="27">
        <v>0</v>
      </c>
      <c r="W11" s="27">
        <v>0</v>
      </c>
      <c r="X11" s="27">
        <v>21322626</v>
      </c>
      <c r="Y11" s="44">
        <f t="shared" si="256"/>
        <v>74</v>
      </c>
    </row>
    <row r="12" spans="1:16384" s="32" customFormat="1" x14ac:dyDescent="0.2">
      <c r="A12" s="24">
        <v>80</v>
      </c>
      <c r="B12" s="24" t="s">
        <v>187</v>
      </c>
      <c r="C12" s="24"/>
      <c r="D12" s="24"/>
      <c r="E12" s="31" t="s">
        <v>473</v>
      </c>
      <c r="F12" s="27">
        <v>124084</v>
      </c>
      <c r="G12" s="42">
        <v>1</v>
      </c>
      <c r="H12" s="27">
        <v>1483000</v>
      </c>
      <c r="I12" s="27">
        <v>2217806</v>
      </c>
      <c r="J12" s="27">
        <v>87850161</v>
      </c>
      <c r="K12" s="27">
        <v>48031</v>
      </c>
      <c r="L12" s="27">
        <v>48722</v>
      </c>
      <c r="M12" s="27">
        <v>89114021</v>
      </c>
      <c r="N12" s="27">
        <v>95332991</v>
      </c>
      <c r="O12" s="27">
        <v>0</v>
      </c>
      <c r="P12" s="27">
        <v>74900696</v>
      </c>
      <c r="Q12" s="27">
        <v>74900696</v>
      </c>
      <c r="R12" s="27">
        <v>82810285</v>
      </c>
      <c r="S12" s="27">
        <v>85028090</v>
      </c>
      <c r="T12" s="43">
        <v>1.3073E-2</v>
      </c>
      <c r="U12" s="27">
        <v>0</v>
      </c>
      <c r="V12" s="27">
        <v>0</v>
      </c>
      <c r="W12" s="27">
        <v>0</v>
      </c>
      <c r="X12" s="27">
        <v>85028090</v>
      </c>
      <c r="Y12" s="44">
        <f t="shared" si="256"/>
        <v>80</v>
      </c>
    </row>
    <row r="13" spans="1:16384" s="32" customFormat="1" x14ac:dyDescent="0.2">
      <c r="A13" s="24">
        <v>85</v>
      </c>
      <c r="B13" s="24" t="s">
        <v>248</v>
      </c>
      <c r="C13" s="24"/>
      <c r="D13" s="24"/>
      <c r="E13" s="31" t="s">
        <v>472</v>
      </c>
      <c r="F13" s="27">
        <v>25469</v>
      </c>
      <c r="G13" s="42">
        <v>0.41899999999999998</v>
      </c>
      <c r="H13" s="27">
        <v>116000</v>
      </c>
      <c r="I13" s="27">
        <v>72645</v>
      </c>
      <c r="J13" s="27">
        <v>7905140</v>
      </c>
      <c r="K13" s="27">
        <v>7529</v>
      </c>
      <c r="L13" s="27">
        <v>7517</v>
      </c>
      <c r="M13" s="27">
        <v>7892540</v>
      </c>
      <c r="N13" s="27">
        <v>8443335</v>
      </c>
      <c r="O13" s="27">
        <v>4907604</v>
      </c>
      <c r="P13" s="27">
        <v>8791348</v>
      </c>
      <c r="Q13" s="27">
        <v>3681465</v>
      </c>
      <c r="R13" s="27">
        <v>4070231</v>
      </c>
      <c r="S13" s="27">
        <v>9050480</v>
      </c>
      <c r="T13" s="43">
        <v>1.3910000000000001E-3</v>
      </c>
      <c r="U13" s="27">
        <v>0</v>
      </c>
      <c r="V13" s="27">
        <v>0</v>
      </c>
      <c r="W13" s="27">
        <v>0</v>
      </c>
      <c r="X13" s="27">
        <v>9050480</v>
      </c>
      <c r="Y13" s="44">
        <f t="shared" si="256"/>
        <v>85</v>
      </c>
    </row>
    <row r="14" spans="1:16384" s="32" customFormat="1" x14ac:dyDescent="0.2">
      <c r="A14" s="24">
        <v>86</v>
      </c>
      <c r="B14" s="24" t="s">
        <v>251</v>
      </c>
      <c r="C14" s="24"/>
      <c r="D14" s="24"/>
      <c r="E14" s="31" t="s">
        <v>472</v>
      </c>
      <c r="F14" s="27">
        <v>29733</v>
      </c>
      <c r="G14" s="42">
        <v>0.58899999999999997</v>
      </c>
      <c r="H14" s="27">
        <v>74000</v>
      </c>
      <c r="I14" s="27">
        <v>65218</v>
      </c>
      <c r="J14" s="27">
        <v>8200852</v>
      </c>
      <c r="K14" s="27">
        <v>8728</v>
      </c>
      <c r="L14" s="27">
        <v>8702</v>
      </c>
      <c r="M14" s="27">
        <v>8176422</v>
      </c>
      <c r="N14" s="27">
        <v>8747028</v>
      </c>
      <c r="O14" s="27">
        <v>3592229</v>
      </c>
      <c r="P14" s="27">
        <v>7763753</v>
      </c>
      <c r="Q14" s="27">
        <v>4575335</v>
      </c>
      <c r="R14" s="27">
        <v>5058495</v>
      </c>
      <c r="S14" s="27">
        <v>8715941</v>
      </c>
      <c r="T14" s="43">
        <v>1.34E-3</v>
      </c>
      <c r="U14" s="27">
        <v>0</v>
      </c>
      <c r="V14" s="27">
        <v>0</v>
      </c>
      <c r="W14" s="27">
        <v>0</v>
      </c>
      <c r="X14" s="27">
        <v>8715941</v>
      </c>
      <c r="Y14" s="44">
        <f t="shared" si="256"/>
        <v>86</v>
      </c>
    </row>
    <row r="15" spans="1:16384" s="32" customFormat="1" x14ac:dyDescent="0.2">
      <c r="A15" s="24">
        <v>88</v>
      </c>
      <c r="B15" s="24" t="s">
        <v>283</v>
      </c>
      <c r="C15" s="24"/>
      <c r="D15" s="24"/>
      <c r="E15" s="31" t="s">
        <v>471</v>
      </c>
      <c r="F15" s="27">
        <v>947</v>
      </c>
      <c r="G15" s="42">
        <v>0</v>
      </c>
      <c r="H15" s="27">
        <v>0</v>
      </c>
      <c r="I15" s="27">
        <v>0</v>
      </c>
      <c r="J15" s="27">
        <v>142024</v>
      </c>
      <c r="K15" s="27">
        <v>358</v>
      </c>
      <c r="L15" s="27">
        <v>354</v>
      </c>
      <c r="M15" s="27">
        <v>140437</v>
      </c>
      <c r="N15" s="27">
        <v>150238</v>
      </c>
      <c r="O15" s="27">
        <v>150238</v>
      </c>
      <c r="P15" s="27">
        <v>134152</v>
      </c>
      <c r="Q15" s="27">
        <v>0</v>
      </c>
      <c r="R15" s="27">
        <v>0</v>
      </c>
      <c r="S15" s="27">
        <v>150238</v>
      </c>
      <c r="T15" s="43">
        <v>2.3E-5</v>
      </c>
      <c r="U15" s="27">
        <v>0</v>
      </c>
      <c r="V15" s="27">
        <v>0</v>
      </c>
      <c r="W15" s="27">
        <v>0</v>
      </c>
      <c r="X15" s="27">
        <v>150238</v>
      </c>
      <c r="Y15" s="44">
        <f t="shared" si="256"/>
        <v>88</v>
      </c>
    </row>
    <row r="16" spans="1:16384" s="32" customFormat="1" x14ac:dyDescent="0.2">
      <c r="A16" s="24">
        <v>90</v>
      </c>
      <c r="B16" s="24" t="s">
        <v>294</v>
      </c>
      <c r="C16" s="24"/>
      <c r="D16" s="24"/>
      <c r="E16" s="31" t="s">
        <v>473</v>
      </c>
      <c r="F16" s="27">
        <v>56150</v>
      </c>
      <c r="G16" s="42">
        <v>1</v>
      </c>
      <c r="H16" s="27">
        <v>171000</v>
      </c>
      <c r="I16" s="27">
        <v>255728</v>
      </c>
      <c r="J16" s="27">
        <v>25684455</v>
      </c>
      <c r="K16" s="27">
        <v>17738</v>
      </c>
      <c r="L16" s="27">
        <v>17689</v>
      </c>
      <c r="M16" s="27">
        <v>25613503</v>
      </c>
      <c r="N16" s="27">
        <v>27400984</v>
      </c>
      <c r="O16" s="27">
        <v>0</v>
      </c>
      <c r="P16" s="27">
        <v>25373918</v>
      </c>
      <c r="Q16" s="27">
        <v>25373918</v>
      </c>
      <c r="R16" s="27">
        <v>28053429</v>
      </c>
      <c r="S16" s="27">
        <v>28309157</v>
      </c>
      <c r="T16" s="43">
        <v>4.352E-3</v>
      </c>
      <c r="U16" s="27">
        <v>325191</v>
      </c>
      <c r="V16" s="27">
        <v>0</v>
      </c>
      <c r="W16" s="27">
        <v>40649</v>
      </c>
      <c r="X16" s="27">
        <v>28268508</v>
      </c>
      <c r="Y16" s="44">
        <f t="shared" si="256"/>
        <v>90</v>
      </c>
    </row>
    <row r="17" spans="1:25" s="32" customFormat="1" x14ac:dyDescent="0.2">
      <c r="A17" s="24">
        <v>93</v>
      </c>
      <c r="B17" s="24" t="s">
        <v>309</v>
      </c>
      <c r="C17" s="24"/>
      <c r="D17" s="24"/>
      <c r="E17" s="31" t="s">
        <v>471</v>
      </c>
      <c r="F17" s="27">
        <v>4888</v>
      </c>
      <c r="G17" s="42">
        <v>0</v>
      </c>
      <c r="H17" s="27">
        <v>4000</v>
      </c>
      <c r="I17" s="27">
        <v>0</v>
      </c>
      <c r="J17" s="27">
        <v>321239</v>
      </c>
      <c r="K17" s="27">
        <v>1750</v>
      </c>
      <c r="L17" s="27">
        <v>1816</v>
      </c>
      <c r="M17" s="27">
        <v>333354</v>
      </c>
      <c r="N17" s="27">
        <v>356618</v>
      </c>
      <c r="O17" s="27">
        <v>356618</v>
      </c>
      <c r="P17" s="27">
        <v>633655</v>
      </c>
      <c r="Q17" s="27">
        <v>0</v>
      </c>
      <c r="R17" s="27">
        <v>0</v>
      </c>
      <c r="S17" s="27">
        <v>356618</v>
      </c>
      <c r="T17" s="43">
        <v>5.5000000000000002E-5</v>
      </c>
      <c r="U17" s="27">
        <v>0</v>
      </c>
      <c r="V17" s="27">
        <v>0</v>
      </c>
      <c r="W17" s="27">
        <v>0</v>
      </c>
      <c r="X17" s="27">
        <v>356618</v>
      </c>
      <c r="Y17" s="44">
        <f t="shared" si="256"/>
        <v>93</v>
      </c>
    </row>
    <row r="18" spans="1:25" s="32" customFormat="1" x14ac:dyDescent="0.2">
      <c r="A18" s="24">
        <v>96</v>
      </c>
      <c r="B18" s="24" t="s">
        <v>337</v>
      </c>
      <c r="C18" s="24"/>
      <c r="D18" s="24"/>
      <c r="E18" s="31" t="s">
        <v>471</v>
      </c>
      <c r="F18" s="27">
        <v>1155</v>
      </c>
      <c r="G18" s="42">
        <v>0</v>
      </c>
      <c r="H18" s="27">
        <v>0</v>
      </c>
      <c r="I18" s="27">
        <v>0</v>
      </c>
      <c r="J18" s="27">
        <v>102874</v>
      </c>
      <c r="K18" s="27">
        <v>491</v>
      </c>
      <c r="L18" s="27">
        <v>501</v>
      </c>
      <c r="M18" s="27">
        <v>104969</v>
      </c>
      <c r="N18" s="27">
        <v>112295</v>
      </c>
      <c r="O18" s="27">
        <v>112295</v>
      </c>
      <c r="P18" s="27">
        <v>89405</v>
      </c>
      <c r="Q18" s="27">
        <v>0</v>
      </c>
      <c r="R18" s="27">
        <v>0</v>
      </c>
      <c r="S18" s="27">
        <v>112295</v>
      </c>
      <c r="T18" s="43">
        <v>1.7E-5</v>
      </c>
      <c r="U18" s="27">
        <v>0</v>
      </c>
      <c r="V18" s="27">
        <v>0</v>
      </c>
      <c r="W18" s="27">
        <v>0</v>
      </c>
      <c r="X18" s="27">
        <v>112295</v>
      </c>
      <c r="Y18" s="44">
        <f t="shared" si="256"/>
        <v>96</v>
      </c>
    </row>
    <row r="19" spans="1:25" s="32" customFormat="1" x14ac:dyDescent="0.2">
      <c r="A19" s="24">
        <v>98</v>
      </c>
      <c r="B19" s="24" t="s">
        <v>358</v>
      </c>
      <c r="C19" s="24"/>
      <c r="D19" s="24"/>
      <c r="E19" s="31" t="s">
        <v>472</v>
      </c>
      <c r="F19" s="27">
        <v>25914</v>
      </c>
      <c r="G19" s="42">
        <v>0.437</v>
      </c>
      <c r="H19" s="27">
        <v>78000</v>
      </c>
      <c r="I19" s="27">
        <v>50924</v>
      </c>
      <c r="J19" s="27">
        <v>6796078</v>
      </c>
      <c r="K19" s="27">
        <v>7683</v>
      </c>
      <c r="L19" s="27">
        <v>7654</v>
      </c>
      <c r="M19" s="27">
        <v>6770426</v>
      </c>
      <c r="N19" s="27">
        <v>7242911</v>
      </c>
      <c r="O19" s="27">
        <v>4080946</v>
      </c>
      <c r="P19" s="27">
        <v>6972400</v>
      </c>
      <c r="Q19" s="27">
        <v>3043871</v>
      </c>
      <c r="R19" s="27">
        <v>3365307</v>
      </c>
      <c r="S19" s="27">
        <v>7497176</v>
      </c>
      <c r="T19" s="43">
        <v>1.1529999999999999E-3</v>
      </c>
      <c r="U19" s="27">
        <v>214503</v>
      </c>
      <c r="V19" s="27">
        <v>0</v>
      </c>
      <c r="W19" s="27">
        <v>26813</v>
      </c>
      <c r="X19" s="27">
        <v>7470363</v>
      </c>
      <c r="Y19" s="44">
        <f t="shared" si="256"/>
        <v>98</v>
      </c>
    </row>
    <row r="20" spans="1:25" s="32" customFormat="1" x14ac:dyDescent="0.2">
      <c r="A20" s="24">
        <v>106</v>
      </c>
      <c r="B20" s="24" t="s">
        <v>25</v>
      </c>
      <c r="C20" s="24"/>
      <c r="D20" s="24"/>
      <c r="E20" s="31" t="s">
        <v>473</v>
      </c>
      <c r="F20" s="27">
        <v>68599</v>
      </c>
      <c r="G20" s="42">
        <v>1</v>
      </c>
      <c r="H20" s="27">
        <v>731000</v>
      </c>
      <c r="I20" s="27">
        <v>1093200</v>
      </c>
      <c r="J20" s="27">
        <v>29039078</v>
      </c>
      <c r="K20" s="27">
        <v>22773</v>
      </c>
      <c r="L20" s="27">
        <v>22894</v>
      </c>
      <c r="M20" s="27">
        <v>29193372</v>
      </c>
      <c r="N20" s="27">
        <v>31230680</v>
      </c>
      <c r="O20" s="27">
        <v>0</v>
      </c>
      <c r="P20" s="27">
        <v>27103322</v>
      </c>
      <c r="Q20" s="27">
        <v>27103322</v>
      </c>
      <c r="R20" s="27">
        <v>29965460</v>
      </c>
      <c r="S20" s="27">
        <v>31058660</v>
      </c>
      <c r="T20" s="43">
        <v>4.7749999999999997E-3</v>
      </c>
      <c r="U20" s="27">
        <v>409835</v>
      </c>
      <c r="V20" s="27">
        <v>0</v>
      </c>
      <c r="W20" s="27">
        <v>51229</v>
      </c>
      <c r="X20" s="27">
        <v>31007431</v>
      </c>
      <c r="Y20" s="44">
        <f t="shared" si="256"/>
        <v>106</v>
      </c>
    </row>
    <row r="21" spans="1:25" s="32" customFormat="1" x14ac:dyDescent="0.2">
      <c r="A21" s="24">
        <v>109</v>
      </c>
      <c r="B21" s="24" t="s">
        <v>67</v>
      </c>
      <c r="C21" s="24"/>
      <c r="D21" s="24"/>
      <c r="E21" s="31" t="s">
        <v>472</v>
      </c>
      <c r="F21" s="27">
        <v>35297</v>
      </c>
      <c r="G21" s="42">
        <v>0.81200000000000006</v>
      </c>
      <c r="H21" s="27">
        <v>104000</v>
      </c>
      <c r="I21" s="27">
        <v>126272</v>
      </c>
      <c r="J21" s="27">
        <v>11104653</v>
      </c>
      <c r="K21" s="27">
        <v>10367</v>
      </c>
      <c r="L21" s="27">
        <v>10263</v>
      </c>
      <c r="M21" s="27">
        <v>10993253</v>
      </c>
      <c r="N21" s="27">
        <v>11760435</v>
      </c>
      <c r="O21" s="27">
        <v>2212373</v>
      </c>
      <c r="P21" s="27">
        <v>10540192</v>
      </c>
      <c r="Q21" s="27">
        <v>8557371</v>
      </c>
      <c r="R21" s="27">
        <v>9461038</v>
      </c>
      <c r="S21" s="27">
        <v>11799683</v>
      </c>
      <c r="T21" s="43">
        <v>1.8140000000000001E-3</v>
      </c>
      <c r="U21" s="27">
        <v>0</v>
      </c>
      <c r="V21" s="27">
        <v>0</v>
      </c>
      <c r="W21" s="27">
        <v>0</v>
      </c>
      <c r="X21" s="27">
        <v>11799683</v>
      </c>
      <c r="Y21" s="44">
        <f t="shared" si="256"/>
        <v>109</v>
      </c>
    </row>
    <row r="22" spans="1:25" s="32" customFormat="1" x14ac:dyDescent="0.2">
      <c r="A22" s="24">
        <v>114</v>
      </c>
      <c r="B22" s="24" t="s">
        <v>105</v>
      </c>
      <c r="C22" s="24"/>
      <c r="D22" s="24"/>
      <c r="E22" s="31" t="s">
        <v>473</v>
      </c>
      <c r="F22" s="27">
        <v>107048</v>
      </c>
      <c r="G22" s="42">
        <v>1</v>
      </c>
      <c r="H22" s="27">
        <v>979000</v>
      </c>
      <c r="I22" s="27">
        <v>1464081</v>
      </c>
      <c r="J22" s="27">
        <v>50832193</v>
      </c>
      <c r="K22" s="27">
        <v>33662</v>
      </c>
      <c r="L22" s="27">
        <v>33541</v>
      </c>
      <c r="M22" s="27">
        <v>50649474</v>
      </c>
      <c r="N22" s="27">
        <v>54184132</v>
      </c>
      <c r="O22" s="27">
        <v>0</v>
      </c>
      <c r="P22" s="27">
        <v>47295664</v>
      </c>
      <c r="Q22" s="27">
        <v>47295664</v>
      </c>
      <c r="R22" s="27">
        <v>52290134</v>
      </c>
      <c r="S22" s="27">
        <v>53754214</v>
      </c>
      <c r="T22" s="43">
        <v>8.2640000000000005E-3</v>
      </c>
      <c r="U22" s="27">
        <v>0</v>
      </c>
      <c r="V22" s="27">
        <v>0</v>
      </c>
      <c r="W22" s="27">
        <v>0</v>
      </c>
      <c r="X22" s="27">
        <v>53754214</v>
      </c>
      <c r="Y22" s="44">
        <f t="shared" si="256"/>
        <v>114</v>
      </c>
    </row>
    <row r="23" spans="1:25" s="32" customFormat="1" x14ac:dyDescent="0.2">
      <c r="A23" s="24">
        <v>118</v>
      </c>
      <c r="B23" s="24" t="s">
        <v>161</v>
      </c>
      <c r="C23" s="24"/>
      <c r="D23" s="24"/>
      <c r="E23" s="31" t="s">
        <v>473</v>
      </c>
      <c r="F23" s="27">
        <v>55699</v>
      </c>
      <c r="G23" s="42">
        <v>1</v>
      </c>
      <c r="H23" s="27">
        <v>142000</v>
      </c>
      <c r="I23" s="27">
        <v>212359</v>
      </c>
      <c r="J23" s="27">
        <v>18616561</v>
      </c>
      <c r="K23" s="27">
        <v>17076</v>
      </c>
      <c r="L23" s="27">
        <v>17069</v>
      </c>
      <c r="M23" s="27">
        <v>18608929</v>
      </c>
      <c r="N23" s="27">
        <v>19907584</v>
      </c>
      <c r="O23" s="27">
        <v>0</v>
      </c>
      <c r="P23" s="27">
        <v>17587244</v>
      </c>
      <c r="Q23" s="27">
        <v>17587244</v>
      </c>
      <c r="R23" s="27">
        <v>19444475</v>
      </c>
      <c r="S23" s="27">
        <v>19656834</v>
      </c>
      <c r="T23" s="43">
        <v>3.0219999999999999E-3</v>
      </c>
      <c r="U23" s="27">
        <v>373300</v>
      </c>
      <c r="V23" s="27">
        <v>246638</v>
      </c>
      <c r="W23" s="27">
        <v>77492</v>
      </c>
      <c r="X23" s="27">
        <v>19579342</v>
      </c>
      <c r="Y23" s="44">
        <f t="shared" si="256"/>
        <v>118</v>
      </c>
    </row>
    <row r="24" spans="1:25" s="32" customFormat="1" x14ac:dyDescent="0.2">
      <c r="A24" s="24">
        <v>119</v>
      </c>
      <c r="B24" s="24" t="s">
        <v>210</v>
      </c>
      <c r="C24" s="24"/>
      <c r="D24" s="24"/>
      <c r="E24" s="31" t="s">
        <v>472</v>
      </c>
      <c r="F24" s="27">
        <v>33920</v>
      </c>
      <c r="G24" s="42">
        <v>0.75700000000000001</v>
      </c>
      <c r="H24" s="27">
        <v>57000</v>
      </c>
      <c r="I24" s="27">
        <v>64512</v>
      </c>
      <c r="J24" s="27">
        <v>10080085</v>
      </c>
      <c r="K24" s="27">
        <v>11131</v>
      </c>
      <c r="L24" s="27">
        <v>11308</v>
      </c>
      <c r="M24" s="27">
        <v>10240374</v>
      </c>
      <c r="N24" s="27">
        <v>10955015</v>
      </c>
      <c r="O24" s="27">
        <v>2664260</v>
      </c>
      <c r="P24" s="27">
        <v>10145877</v>
      </c>
      <c r="Q24" s="27">
        <v>7678400</v>
      </c>
      <c r="R24" s="27">
        <v>8489246</v>
      </c>
      <c r="S24" s="27">
        <v>11218018</v>
      </c>
      <c r="T24" s="43">
        <v>1.725E-3</v>
      </c>
      <c r="U24" s="27">
        <v>0</v>
      </c>
      <c r="V24" s="27">
        <v>0</v>
      </c>
      <c r="W24" s="27">
        <v>0</v>
      </c>
      <c r="X24" s="27">
        <v>11218018</v>
      </c>
      <c r="Y24" s="44">
        <f t="shared" si="256"/>
        <v>119</v>
      </c>
    </row>
    <row r="25" spans="1:25" s="32" customFormat="1" x14ac:dyDescent="0.2">
      <c r="A25" s="24">
        <v>141</v>
      </c>
      <c r="B25" s="24" t="s">
        <v>474</v>
      </c>
      <c r="C25" s="24"/>
      <c r="D25" s="24"/>
      <c r="E25" s="31" t="s">
        <v>473</v>
      </c>
      <c r="F25" s="27">
        <v>73107</v>
      </c>
      <c r="G25" s="42">
        <v>1</v>
      </c>
      <c r="H25" s="27">
        <v>451000</v>
      </c>
      <c r="I25" s="27">
        <v>674464</v>
      </c>
      <c r="J25" s="27">
        <v>39721432</v>
      </c>
      <c r="K25" s="27">
        <v>23692</v>
      </c>
      <c r="L25" s="27">
        <v>23599</v>
      </c>
      <c r="M25" s="27">
        <v>39565510</v>
      </c>
      <c r="N25" s="27">
        <v>42326655</v>
      </c>
      <c r="O25" s="27">
        <v>0</v>
      </c>
      <c r="P25" s="27">
        <v>37991768</v>
      </c>
      <c r="Q25" s="27">
        <v>37991768</v>
      </c>
      <c r="R25" s="27">
        <v>42003737</v>
      </c>
      <c r="S25" s="27">
        <v>42678201</v>
      </c>
      <c r="T25" s="43">
        <v>6.5620000000000001E-3</v>
      </c>
      <c r="U25" s="27">
        <v>0</v>
      </c>
      <c r="V25" s="27">
        <v>0</v>
      </c>
      <c r="W25" s="27">
        <v>0</v>
      </c>
      <c r="X25" s="27">
        <v>42678201</v>
      </c>
      <c r="Y25" s="44">
        <f t="shared" si="256"/>
        <v>141</v>
      </c>
    </row>
    <row r="26" spans="1:25" s="32" customFormat="1" x14ac:dyDescent="0.2">
      <c r="A26" s="24">
        <v>147</v>
      </c>
      <c r="B26" s="24" t="s">
        <v>53</v>
      </c>
      <c r="C26" s="24"/>
      <c r="D26" s="24"/>
      <c r="E26" s="31" t="s">
        <v>472</v>
      </c>
      <c r="F26" s="27">
        <v>23312</v>
      </c>
      <c r="G26" s="42">
        <v>0.33200000000000002</v>
      </c>
      <c r="H26" s="27">
        <v>20000</v>
      </c>
      <c r="I26" s="27">
        <v>9944</v>
      </c>
      <c r="J26" s="27">
        <v>4312620</v>
      </c>
      <c r="K26" s="27">
        <v>6661</v>
      </c>
      <c r="L26" s="27">
        <v>6663</v>
      </c>
      <c r="M26" s="27">
        <v>4313915</v>
      </c>
      <c r="N26" s="27">
        <v>4614969</v>
      </c>
      <c r="O26" s="27">
        <v>3080584</v>
      </c>
      <c r="P26" s="27">
        <v>4111955</v>
      </c>
      <c r="Q26" s="27">
        <v>1367143</v>
      </c>
      <c r="R26" s="27">
        <v>1511514</v>
      </c>
      <c r="S26" s="27">
        <v>4602043</v>
      </c>
      <c r="T26" s="43">
        <v>7.0799999999999997E-4</v>
      </c>
      <c r="U26" s="27">
        <v>141796</v>
      </c>
      <c r="V26" s="27">
        <v>0</v>
      </c>
      <c r="W26" s="27">
        <v>17725</v>
      </c>
      <c r="X26" s="27">
        <v>4584318</v>
      </c>
      <c r="Y26" s="44">
        <f t="shared" si="256"/>
        <v>147</v>
      </c>
    </row>
    <row r="27" spans="1:25" s="32" customFormat="1" x14ac:dyDescent="0.2">
      <c r="A27" s="24">
        <v>148</v>
      </c>
      <c r="B27" s="24" t="s">
        <v>72</v>
      </c>
      <c r="C27" s="24"/>
      <c r="D27" s="24"/>
      <c r="E27" s="31" t="s">
        <v>472</v>
      </c>
      <c r="F27" s="27">
        <v>28587</v>
      </c>
      <c r="G27" s="42">
        <v>0.54300000000000004</v>
      </c>
      <c r="H27" s="27">
        <v>4000</v>
      </c>
      <c r="I27" s="27">
        <v>3251</v>
      </c>
      <c r="J27" s="27">
        <v>3779953</v>
      </c>
      <c r="K27" s="27">
        <v>7900</v>
      </c>
      <c r="L27" s="27">
        <v>7985</v>
      </c>
      <c r="M27" s="27">
        <v>3820623</v>
      </c>
      <c r="N27" s="27">
        <v>4087252</v>
      </c>
      <c r="O27" s="27">
        <v>1865912</v>
      </c>
      <c r="P27" s="27">
        <v>3546005</v>
      </c>
      <c r="Q27" s="27">
        <v>1927183</v>
      </c>
      <c r="R27" s="27">
        <v>2130695</v>
      </c>
      <c r="S27" s="27">
        <v>3999858</v>
      </c>
      <c r="T27" s="43">
        <v>6.1499999999999999E-4</v>
      </c>
      <c r="U27" s="27">
        <v>0</v>
      </c>
      <c r="V27" s="27">
        <v>0</v>
      </c>
      <c r="W27" s="27">
        <v>0</v>
      </c>
      <c r="X27" s="27">
        <v>3999858</v>
      </c>
      <c r="Y27" s="44">
        <f t="shared" si="256"/>
        <v>148</v>
      </c>
    </row>
    <row r="28" spans="1:25" s="32" customFormat="1" x14ac:dyDescent="0.2">
      <c r="A28" s="24">
        <v>150</v>
      </c>
      <c r="B28" s="24" t="s">
        <v>83</v>
      </c>
      <c r="C28" s="24"/>
      <c r="D28" s="24"/>
      <c r="E28" s="31" t="s">
        <v>473</v>
      </c>
      <c r="F28" s="27">
        <v>100719</v>
      </c>
      <c r="G28" s="42">
        <v>1</v>
      </c>
      <c r="H28" s="27">
        <v>828000</v>
      </c>
      <c r="I28" s="27">
        <v>1238262</v>
      </c>
      <c r="J28" s="27">
        <v>40953159</v>
      </c>
      <c r="K28" s="27">
        <v>35062</v>
      </c>
      <c r="L28" s="27">
        <v>35382</v>
      </c>
      <c r="M28" s="27">
        <v>41326926</v>
      </c>
      <c r="N28" s="27">
        <v>44210994</v>
      </c>
      <c r="O28" s="27">
        <v>0</v>
      </c>
      <c r="P28" s="27">
        <v>38708512</v>
      </c>
      <c r="Q28" s="27">
        <v>38708512</v>
      </c>
      <c r="R28" s="27">
        <v>42796170</v>
      </c>
      <c r="S28" s="27">
        <v>44034432</v>
      </c>
      <c r="T28" s="43">
        <v>6.77E-3</v>
      </c>
      <c r="U28" s="27">
        <v>647126</v>
      </c>
      <c r="V28" s="27">
        <v>495678</v>
      </c>
      <c r="W28" s="27">
        <v>142851</v>
      </c>
      <c r="X28" s="27">
        <v>43891581</v>
      </c>
      <c r="Y28" s="44">
        <f t="shared" si="256"/>
        <v>150</v>
      </c>
    </row>
    <row r="29" spans="1:25" s="32" customFormat="1" x14ac:dyDescent="0.2">
      <c r="A29" s="24">
        <v>153</v>
      </c>
      <c r="B29" s="24" t="s">
        <v>107</v>
      </c>
      <c r="C29" s="24"/>
      <c r="D29" s="24"/>
      <c r="E29" s="31" t="s">
        <v>473</v>
      </c>
      <c r="F29" s="27">
        <v>159640</v>
      </c>
      <c r="G29" s="42">
        <v>1</v>
      </c>
      <c r="H29" s="27">
        <v>1081000</v>
      </c>
      <c r="I29" s="27">
        <v>1616620</v>
      </c>
      <c r="J29" s="27">
        <v>96354750</v>
      </c>
      <c r="K29" s="27">
        <v>61156</v>
      </c>
      <c r="L29" s="27">
        <v>61727</v>
      </c>
      <c r="M29" s="27">
        <v>97254393</v>
      </c>
      <c r="N29" s="27">
        <v>104041453</v>
      </c>
      <c r="O29" s="27">
        <v>0</v>
      </c>
      <c r="P29" s="27">
        <v>87121968</v>
      </c>
      <c r="Q29" s="27">
        <v>87121968</v>
      </c>
      <c r="R29" s="27">
        <v>96322135</v>
      </c>
      <c r="S29" s="27">
        <v>97938755</v>
      </c>
      <c r="T29" s="43">
        <v>1.5058E-2</v>
      </c>
      <c r="U29" s="27">
        <v>0</v>
      </c>
      <c r="V29" s="27">
        <v>0</v>
      </c>
      <c r="W29" s="27">
        <v>0</v>
      </c>
      <c r="X29" s="27">
        <v>97938755</v>
      </c>
      <c r="Y29" s="44">
        <f t="shared" si="256"/>
        <v>153</v>
      </c>
    </row>
    <row r="30" spans="1:25" s="32" customFormat="1" x14ac:dyDescent="0.2">
      <c r="A30" s="24">
        <v>158</v>
      </c>
      <c r="B30" s="24" t="s">
        <v>129</v>
      </c>
      <c r="C30" s="24"/>
      <c r="D30" s="24"/>
      <c r="E30" s="31" t="s">
        <v>472</v>
      </c>
      <c r="F30" s="27">
        <v>24311</v>
      </c>
      <c r="G30" s="42">
        <v>0.372</v>
      </c>
      <c r="H30" s="27">
        <v>55000</v>
      </c>
      <c r="I30" s="27">
        <v>30634</v>
      </c>
      <c r="J30" s="27">
        <v>5077866</v>
      </c>
      <c r="K30" s="27">
        <v>6812</v>
      </c>
      <c r="L30" s="27">
        <v>6775</v>
      </c>
      <c r="M30" s="27">
        <v>5050285</v>
      </c>
      <c r="N30" s="27">
        <v>5402728</v>
      </c>
      <c r="O30" s="27">
        <v>3390536</v>
      </c>
      <c r="P30" s="27">
        <v>4311584</v>
      </c>
      <c r="Q30" s="27">
        <v>1605806</v>
      </c>
      <c r="R30" s="27">
        <v>1775381</v>
      </c>
      <c r="S30" s="27">
        <v>5196551</v>
      </c>
      <c r="T30" s="43">
        <v>7.9900000000000001E-4</v>
      </c>
      <c r="U30" s="27">
        <v>100560</v>
      </c>
      <c r="V30" s="27">
        <v>0</v>
      </c>
      <c r="W30" s="27">
        <v>12570</v>
      </c>
      <c r="X30" s="27">
        <v>5183981</v>
      </c>
      <c r="Y30" s="44">
        <f t="shared" si="256"/>
        <v>158</v>
      </c>
    </row>
    <row r="31" spans="1:25" s="32" customFormat="1" x14ac:dyDescent="0.2">
      <c r="A31" s="24">
        <v>160</v>
      </c>
      <c r="B31" s="24" t="s">
        <v>135</v>
      </c>
      <c r="C31" s="24"/>
      <c r="D31" s="24"/>
      <c r="E31" s="31" t="s">
        <v>473</v>
      </c>
      <c r="F31" s="27">
        <v>60948</v>
      </c>
      <c r="G31" s="42">
        <v>1</v>
      </c>
      <c r="H31" s="27">
        <v>218000</v>
      </c>
      <c r="I31" s="27">
        <v>326016</v>
      </c>
      <c r="J31" s="27">
        <v>12524944</v>
      </c>
      <c r="K31" s="27">
        <v>17568</v>
      </c>
      <c r="L31" s="27">
        <v>17611</v>
      </c>
      <c r="M31" s="27">
        <v>12555600</v>
      </c>
      <c r="N31" s="27">
        <v>13431814</v>
      </c>
      <c r="O31" s="27">
        <v>0</v>
      </c>
      <c r="P31" s="27">
        <v>11363011</v>
      </c>
      <c r="Q31" s="27">
        <v>11363011</v>
      </c>
      <c r="R31" s="27">
        <v>12562956</v>
      </c>
      <c r="S31" s="27">
        <v>12888972</v>
      </c>
      <c r="T31" s="43">
        <v>1.9819999999999998E-3</v>
      </c>
      <c r="U31" s="27">
        <v>356661</v>
      </c>
      <c r="V31" s="27">
        <v>0</v>
      </c>
      <c r="W31" s="27">
        <v>44583</v>
      </c>
      <c r="X31" s="27">
        <v>12844389</v>
      </c>
      <c r="Y31" s="44">
        <f t="shared" si="256"/>
        <v>160</v>
      </c>
    </row>
    <row r="32" spans="1:25" s="32" customFormat="1" x14ac:dyDescent="0.2">
      <c r="A32" s="24">
        <v>163</v>
      </c>
      <c r="B32" s="24" t="s">
        <v>149</v>
      </c>
      <c r="C32" s="24"/>
      <c r="D32" s="24"/>
      <c r="E32" s="31" t="s">
        <v>472</v>
      </c>
      <c r="F32" s="27">
        <v>35916</v>
      </c>
      <c r="G32" s="42">
        <v>0.83699999999999997</v>
      </c>
      <c r="H32" s="27">
        <v>136000</v>
      </c>
      <c r="I32" s="27">
        <v>170161</v>
      </c>
      <c r="J32" s="27">
        <v>6272669</v>
      </c>
      <c r="K32" s="27">
        <v>10149</v>
      </c>
      <c r="L32" s="27">
        <v>10106</v>
      </c>
      <c r="M32" s="27">
        <v>6246093</v>
      </c>
      <c r="N32" s="27">
        <v>6681986</v>
      </c>
      <c r="O32" s="27">
        <v>1091569</v>
      </c>
      <c r="P32" s="27">
        <v>5462012</v>
      </c>
      <c r="Q32" s="27">
        <v>4569737</v>
      </c>
      <c r="R32" s="27">
        <v>5052306</v>
      </c>
      <c r="S32" s="27">
        <v>6314036</v>
      </c>
      <c r="T32" s="43">
        <v>9.7099999999999997E-4</v>
      </c>
      <c r="U32" s="27">
        <v>190991</v>
      </c>
      <c r="V32" s="27">
        <v>0</v>
      </c>
      <c r="W32" s="27">
        <v>23874</v>
      </c>
      <c r="X32" s="27">
        <v>6290162</v>
      </c>
      <c r="Y32" s="44">
        <f t="shared" si="256"/>
        <v>163</v>
      </c>
    </row>
    <row r="33" spans="1:25" s="32" customFormat="1" x14ac:dyDescent="0.2">
      <c r="A33" s="24">
        <v>164</v>
      </c>
      <c r="B33" s="24" t="s">
        <v>153</v>
      </c>
      <c r="C33" s="24"/>
      <c r="D33" s="24"/>
      <c r="E33" s="31" t="s">
        <v>473</v>
      </c>
      <c r="F33" s="27">
        <v>81140</v>
      </c>
      <c r="G33" s="42">
        <v>1</v>
      </c>
      <c r="H33" s="27">
        <v>179000</v>
      </c>
      <c r="I33" s="27">
        <v>267692</v>
      </c>
      <c r="J33" s="27">
        <v>33187352</v>
      </c>
      <c r="K33" s="27">
        <v>27639</v>
      </c>
      <c r="L33" s="27">
        <v>27815</v>
      </c>
      <c r="M33" s="27">
        <v>33398683</v>
      </c>
      <c r="N33" s="27">
        <v>35729466</v>
      </c>
      <c r="O33" s="27">
        <v>0</v>
      </c>
      <c r="P33" s="27">
        <v>32096898</v>
      </c>
      <c r="Q33" s="27">
        <v>32096898</v>
      </c>
      <c r="R33" s="27">
        <v>35486363</v>
      </c>
      <c r="S33" s="27">
        <v>35754055</v>
      </c>
      <c r="T33" s="43">
        <v>5.4970000000000001E-3</v>
      </c>
      <c r="U33" s="27">
        <v>0</v>
      </c>
      <c r="V33" s="27">
        <v>0</v>
      </c>
      <c r="W33" s="27">
        <v>0</v>
      </c>
      <c r="X33" s="27">
        <v>35754055</v>
      </c>
      <c r="Y33" s="44">
        <f t="shared" si="256"/>
        <v>164</v>
      </c>
    </row>
    <row r="34" spans="1:25" s="32" customFormat="1" x14ac:dyDescent="0.2">
      <c r="A34" s="24">
        <v>166</v>
      </c>
      <c r="B34" s="24" t="s">
        <v>169</v>
      </c>
      <c r="C34" s="24"/>
      <c r="D34" s="24"/>
      <c r="E34" s="31" t="s">
        <v>473</v>
      </c>
      <c r="F34" s="27">
        <v>54319</v>
      </c>
      <c r="G34" s="42">
        <v>1</v>
      </c>
      <c r="H34" s="27">
        <v>146000</v>
      </c>
      <c r="I34" s="27">
        <v>218341</v>
      </c>
      <c r="J34" s="27">
        <v>12705859</v>
      </c>
      <c r="K34" s="27">
        <v>16472</v>
      </c>
      <c r="L34" s="27">
        <v>16654</v>
      </c>
      <c r="M34" s="27">
        <v>12846247</v>
      </c>
      <c r="N34" s="27">
        <v>13742743</v>
      </c>
      <c r="O34" s="27">
        <v>0</v>
      </c>
      <c r="P34" s="27">
        <v>10974636</v>
      </c>
      <c r="Q34" s="27">
        <v>10974636</v>
      </c>
      <c r="R34" s="27">
        <v>12133569</v>
      </c>
      <c r="S34" s="27">
        <v>12351910</v>
      </c>
      <c r="T34" s="43">
        <v>1.8990000000000001E-3</v>
      </c>
      <c r="U34" s="27">
        <v>0</v>
      </c>
      <c r="V34" s="27">
        <v>0</v>
      </c>
      <c r="W34" s="27">
        <v>0</v>
      </c>
      <c r="X34" s="27">
        <v>12351910</v>
      </c>
      <c r="Y34" s="44">
        <f t="shared" si="256"/>
        <v>166</v>
      </c>
    </row>
    <row r="35" spans="1:25" s="32" customFormat="1" x14ac:dyDescent="0.2">
      <c r="A35" s="24">
        <v>168</v>
      </c>
      <c r="B35" s="24" t="s">
        <v>201</v>
      </c>
      <c r="C35" s="24"/>
      <c r="D35" s="24"/>
      <c r="E35" s="31" t="s">
        <v>472</v>
      </c>
      <c r="F35" s="27">
        <v>22683</v>
      </c>
      <c r="G35" s="42">
        <v>0.307</v>
      </c>
      <c r="H35" s="27">
        <v>67000</v>
      </c>
      <c r="I35" s="27">
        <v>30793</v>
      </c>
      <c r="J35" s="27">
        <v>4580830</v>
      </c>
      <c r="K35" s="27">
        <v>6291</v>
      </c>
      <c r="L35" s="27">
        <v>6241</v>
      </c>
      <c r="M35" s="27">
        <v>4544422</v>
      </c>
      <c r="N35" s="27">
        <v>4861562</v>
      </c>
      <c r="O35" s="27">
        <v>3367507</v>
      </c>
      <c r="P35" s="27">
        <v>4190541</v>
      </c>
      <c r="Q35" s="27">
        <v>1287837</v>
      </c>
      <c r="R35" s="27">
        <v>1423834</v>
      </c>
      <c r="S35" s="27">
        <v>4822134</v>
      </c>
      <c r="T35" s="43">
        <v>7.4100000000000001E-4</v>
      </c>
      <c r="U35" s="27">
        <v>0</v>
      </c>
      <c r="V35" s="27">
        <v>0</v>
      </c>
      <c r="W35" s="27">
        <v>0</v>
      </c>
      <c r="X35" s="27">
        <v>4822134</v>
      </c>
      <c r="Y35" s="44">
        <f t="shared" si="256"/>
        <v>168</v>
      </c>
    </row>
    <row r="36" spans="1:25" s="32" customFormat="1" x14ac:dyDescent="0.2">
      <c r="A36" s="24">
        <v>171</v>
      </c>
      <c r="B36" s="24" t="s">
        <v>231</v>
      </c>
      <c r="C36" s="24"/>
      <c r="D36" s="24"/>
      <c r="E36" s="31" t="s">
        <v>473</v>
      </c>
      <c r="F36" s="27">
        <v>47291</v>
      </c>
      <c r="G36" s="42">
        <v>1</v>
      </c>
      <c r="H36" s="27">
        <v>75000</v>
      </c>
      <c r="I36" s="27">
        <v>112161</v>
      </c>
      <c r="J36" s="27">
        <v>12793745</v>
      </c>
      <c r="K36" s="27">
        <v>14439</v>
      </c>
      <c r="L36" s="27">
        <v>14423</v>
      </c>
      <c r="M36" s="27">
        <v>12779568</v>
      </c>
      <c r="N36" s="27">
        <v>13671412</v>
      </c>
      <c r="O36" s="27">
        <v>0</v>
      </c>
      <c r="P36" s="27">
        <v>12562622</v>
      </c>
      <c r="Q36" s="27">
        <v>12562622</v>
      </c>
      <c r="R36" s="27">
        <v>13889247</v>
      </c>
      <c r="S36" s="27">
        <v>14001409</v>
      </c>
      <c r="T36" s="43">
        <v>2.153E-3</v>
      </c>
      <c r="U36" s="27">
        <v>0</v>
      </c>
      <c r="V36" s="27">
        <v>0</v>
      </c>
      <c r="W36" s="27">
        <v>0</v>
      </c>
      <c r="X36" s="27">
        <v>14001409</v>
      </c>
      <c r="Y36" s="44">
        <f t="shared" si="256"/>
        <v>171</v>
      </c>
    </row>
    <row r="37" spans="1:25" s="32" customFormat="1" x14ac:dyDescent="0.2">
      <c r="A37" s="24">
        <v>173</v>
      </c>
      <c r="B37" s="24" t="s">
        <v>242</v>
      </c>
      <c r="C37" s="24"/>
      <c r="D37" s="24"/>
      <c r="E37" s="31" t="s">
        <v>472</v>
      </c>
      <c r="F37" s="27">
        <v>31836</v>
      </c>
      <c r="G37" s="42">
        <v>0.67300000000000004</v>
      </c>
      <c r="H37" s="27">
        <v>20000</v>
      </c>
      <c r="I37" s="27">
        <v>20142</v>
      </c>
      <c r="J37" s="27">
        <v>8003456</v>
      </c>
      <c r="K37" s="27">
        <v>9559</v>
      </c>
      <c r="L37" s="27">
        <v>9528</v>
      </c>
      <c r="M37" s="27">
        <v>7977501</v>
      </c>
      <c r="N37" s="27">
        <v>8534224</v>
      </c>
      <c r="O37" s="27">
        <v>2786936</v>
      </c>
      <c r="P37" s="27">
        <v>8078226</v>
      </c>
      <c r="Q37" s="27">
        <v>5440201</v>
      </c>
      <c r="R37" s="27">
        <v>6014691</v>
      </c>
      <c r="S37" s="27">
        <v>8821770</v>
      </c>
      <c r="T37" s="43">
        <v>1.356E-3</v>
      </c>
      <c r="U37" s="27">
        <v>0</v>
      </c>
      <c r="V37" s="27">
        <v>0</v>
      </c>
      <c r="W37" s="27">
        <v>0</v>
      </c>
      <c r="X37" s="27">
        <v>8821770</v>
      </c>
      <c r="Y37" s="44">
        <f t="shared" si="256"/>
        <v>173</v>
      </c>
    </row>
    <row r="38" spans="1:25" s="32" customFormat="1" x14ac:dyDescent="0.2">
      <c r="A38" s="24">
        <v>175</v>
      </c>
      <c r="B38" s="24" t="s">
        <v>244</v>
      </c>
      <c r="C38" s="24"/>
      <c r="D38" s="24"/>
      <c r="E38" s="31" t="s">
        <v>472</v>
      </c>
      <c r="F38" s="27">
        <v>18009</v>
      </c>
      <c r="G38" s="42">
        <v>0.12</v>
      </c>
      <c r="H38" s="27">
        <v>13000</v>
      </c>
      <c r="I38" s="27">
        <v>2340</v>
      </c>
      <c r="J38" s="27">
        <v>3723525</v>
      </c>
      <c r="K38" s="27">
        <v>5110</v>
      </c>
      <c r="L38" s="27">
        <v>5107</v>
      </c>
      <c r="M38" s="27">
        <v>3721339</v>
      </c>
      <c r="N38" s="27">
        <v>3981039</v>
      </c>
      <c r="O38" s="27">
        <v>3501881</v>
      </c>
      <c r="P38" s="27">
        <v>2967327</v>
      </c>
      <c r="Q38" s="27">
        <v>357147</v>
      </c>
      <c r="R38" s="27">
        <v>394863</v>
      </c>
      <c r="S38" s="27">
        <v>3899084</v>
      </c>
      <c r="T38" s="43">
        <v>5.9900000000000003E-4</v>
      </c>
      <c r="U38" s="27">
        <v>131306</v>
      </c>
      <c r="V38" s="27">
        <v>0</v>
      </c>
      <c r="W38" s="27">
        <v>16413</v>
      </c>
      <c r="X38" s="27">
        <v>3882671</v>
      </c>
      <c r="Y38" s="44">
        <f t="shared" si="256"/>
        <v>175</v>
      </c>
    </row>
    <row r="39" spans="1:25" s="32" customFormat="1" x14ac:dyDescent="0.2">
      <c r="A39" s="24">
        <v>177</v>
      </c>
      <c r="B39" s="24" t="s">
        <v>264</v>
      </c>
      <c r="C39" s="24"/>
      <c r="D39" s="24"/>
      <c r="E39" s="31" t="s">
        <v>472</v>
      </c>
      <c r="F39" s="27">
        <v>37712</v>
      </c>
      <c r="G39" s="42">
        <v>0.90800000000000003</v>
      </c>
      <c r="H39" s="27">
        <v>57000</v>
      </c>
      <c r="I39" s="27">
        <v>77441</v>
      </c>
      <c r="J39" s="27">
        <v>5543909</v>
      </c>
      <c r="K39" s="27">
        <v>10814</v>
      </c>
      <c r="L39" s="27">
        <v>10793</v>
      </c>
      <c r="M39" s="27">
        <v>5533143</v>
      </c>
      <c r="N39" s="27">
        <v>5919283</v>
      </c>
      <c r="O39" s="27">
        <v>541733</v>
      </c>
      <c r="P39" s="27">
        <v>5542187</v>
      </c>
      <c r="Q39" s="27">
        <v>5034966</v>
      </c>
      <c r="R39" s="27">
        <v>5566664</v>
      </c>
      <c r="S39" s="27">
        <v>6185838</v>
      </c>
      <c r="T39" s="43">
        <v>9.5100000000000002E-4</v>
      </c>
      <c r="U39" s="27">
        <v>0</v>
      </c>
      <c r="V39" s="27">
        <v>0</v>
      </c>
      <c r="W39" s="27">
        <v>0</v>
      </c>
      <c r="X39" s="27">
        <v>6185838</v>
      </c>
      <c r="Y39" s="44">
        <f t="shared" si="256"/>
        <v>177</v>
      </c>
    </row>
    <row r="40" spans="1:25" s="32" customFormat="1" x14ac:dyDescent="0.2">
      <c r="A40" s="24">
        <v>180</v>
      </c>
      <c r="B40" s="24" t="s">
        <v>299</v>
      </c>
      <c r="C40" s="24"/>
      <c r="D40" s="24"/>
      <c r="E40" s="31" t="s">
        <v>472</v>
      </c>
      <c r="F40" s="27">
        <v>17145</v>
      </c>
      <c r="G40" s="42">
        <v>8.5999999999999993E-2</v>
      </c>
      <c r="H40" s="27">
        <v>1000</v>
      </c>
      <c r="I40" s="27">
        <v>128</v>
      </c>
      <c r="J40" s="27">
        <v>1787275</v>
      </c>
      <c r="K40" s="27">
        <v>4311</v>
      </c>
      <c r="L40" s="27">
        <v>4366</v>
      </c>
      <c r="M40" s="27">
        <v>1810077</v>
      </c>
      <c r="N40" s="27">
        <v>1936396</v>
      </c>
      <c r="O40" s="27">
        <v>1770254</v>
      </c>
      <c r="P40" s="27">
        <v>1691138</v>
      </c>
      <c r="Q40" s="27">
        <v>145100</v>
      </c>
      <c r="R40" s="27">
        <v>160422</v>
      </c>
      <c r="S40" s="27">
        <v>1930804</v>
      </c>
      <c r="T40" s="43">
        <v>2.9700000000000001E-4</v>
      </c>
      <c r="U40" s="27">
        <v>0</v>
      </c>
      <c r="V40" s="27">
        <v>0</v>
      </c>
      <c r="W40" s="27">
        <v>0</v>
      </c>
      <c r="X40" s="27">
        <v>1930804</v>
      </c>
      <c r="Y40" s="44">
        <f t="shared" si="256"/>
        <v>180</v>
      </c>
    </row>
    <row r="41" spans="1:25" s="32" customFormat="1" x14ac:dyDescent="0.2">
      <c r="A41" s="24">
        <v>183</v>
      </c>
      <c r="B41" s="24" t="s">
        <v>315</v>
      </c>
      <c r="C41" s="24"/>
      <c r="D41" s="24"/>
      <c r="E41" s="31" t="s">
        <v>472</v>
      </c>
      <c r="F41" s="27">
        <v>21275</v>
      </c>
      <c r="G41" s="42">
        <v>0.251</v>
      </c>
      <c r="H41" s="27">
        <v>17000</v>
      </c>
      <c r="I41" s="27">
        <v>6381</v>
      </c>
      <c r="J41" s="27">
        <v>2265696</v>
      </c>
      <c r="K41" s="27">
        <v>5693</v>
      </c>
      <c r="L41" s="27">
        <v>5688</v>
      </c>
      <c r="M41" s="27">
        <v>2263706</v>
      </c>
      <c r="N41" s="27">
        <v>2421683</v>
      </c>
      <c r="O41" s="27">
        <v>1813840</v>
      </c>
      <c r="P41" s="27">
        <v>1942604</v>
      </c>
      <c r="Q41" s="27">
        <v>487594</v>
      </c>
      <c r="R41" s="27">
        <v>539084</v>
      </c>
      <c r="S41" s="27">
        <v>2359305</v>
      </c>
      <c r="T41" s="43">
        <v>3.6299999999999999E-4</v>
      </c>
      <c r="U41" s="27">
        <v>74154</v>
      </c>
      <c r="V41" s="27">
        <v>0</v>
      </c>
      <c r="W41" s="27">
        <v>9269</v>
      </c>
      <c r="X41" s="27">
        <v>2350036</v>
      </c>
      <c r="Y41" s="44">
        <f t="shared" si="256"/>
        <v>183</v>
      </c>
    </row>
    <row r="42" spans="1:25" s="32" customFormat="1" x14ac:dyDescent="0.2">
      <c r="A42" s="24">
        <v>184</v>
      </c>
      <c r="B42" s="24" t="s">
        <v>322</v>
      </c>
      <c r="C42" s="24"/>
      <c r="D42" s="24"/>
      <c r="E42" s="31" t="s">
        <v>472</v>
      </c>
      <c r="F42" s="27">
        <v>21031</v>
      </c>
      <c r="G42" s="42">
        <v>0.24099999999999999</v>
      </c>
      <c r="H42" s="27">
        <v>3000</v>
      </c>
      <c r="I42" s="27">
        <v>1082</v>
      </c>
      <c r="J42" s="27">
        <v>1776200</v>
      </c>
      <c r="K42" s="27">
        <v>5044</v>
      </c>
      <c r="L42" s="27">
        <v>5140</v>
      </c>
      <c r="M42" s="27">
        <v>1810006</v>
      </c>
      <c r="N42" s="27">
        <v>1936320</v>
      </c>
      <c r="O42" s="27">
        <v>1469202</v>
      </c>
      <c r="P42" s="27">
        <v>1819331</v>
      </c>
      <c r="Q42" s="27">
        <v>438895</v>
      </c>
      <c r="R42" s="27">
        <v>485243</v>
      </c>
      <c r="S42" s="27">
        <v>1955527</v>
      </c>
      <c r="T42" s="43">
        <v>3.01E-4</v>
      </c>
      <c r="U42" s="27">
        <v>92240</v>
      </c>
      <c r="V42" s="27">
        <v>0</v>
      </c>
      <c r="W42" s="27">
        <v>11530</v>
      </c>
      <c r="X42" s="27">
        <v>1943997</v>
      </c>
      <c r="Y42" s="44">
        <f t="shared" si="256"/>
        <v>184</v>
      </c>
    </row>
    <row r="43" spans="1:25" s="32" customFormat="1" x14ac:dyDescent="0.2">
      <c r="A43" s="24">
        <v>189</v>
      </c>
      <c r="B43" s="24" t="s">
        <v>360</v>
      </c>
      <c r="C43" s="24"/>
      <c r="D43" s="24"/>
      <c r="E43" s="31" t="s">
        <v>472</v>
      </c>
      <c r="F43" s="27">
        <v>24446</v>
      </c>
      <c r="G43" s="42">
        <v>0.378</v>
      </c>
      <c r="H43" s="27">
        <v>0</v>
      </c>
      <c r="I43" s="27">
        <v>0</v>
      </c>
      <c r="J43" s="27">
        <v>3055355</v>
      </c>
      <c r="K43" s="27">
        <v>6587</v>
      </c>
      <c r="L43" s="27">
        <v>6613</v>
      </c>
      <c r="M43" s="27">
        <v>3067415</v>
      </c>
      <c r="N43" s="27">
        <v>3281480</v>
      </c>
      <c r="O43" s="27">
        <v>2041605</v>
      </c>
      <c r="P43" s="27">
        <v>2629083</v>
      </c>
      <c r="Q43" s="27">
        <v>993373</v>
      </c>
      <c r="R43" s="27">
        <v>1098274</v>
      </c>
      <c r="S43" s="27">
        <v>3139879</v>
      </c>
      <c r="T43" s="43">
        <v>4.8299999999999998E-4</v>
      </c>
      <c r="U43" s="27">
        <v>137094</v>
      </c>
      <c r="V43" s="27">
        <v>0</v>
      </c>
      <c r="W43" s="27">
        <v>17137</v>
      </c>
      <c r="X43" s="27">
        <v>3122742</v>
      </c>
      <c r="Y43" s="44">
        <f t="shared" si="256"/>
        <v>189</v>
      </c>
    </row>
    <row r="44" spans="1:25" s="32" customFormat="1" x14ac:dyDescent="0.2">
      <c r="A44" s="24">
        <v>193</v>
      </c>
      <c r="B44" s="24" t="s">
        <v>385</v>
      </c>
      <c r="C44" s="24"/>
      <c r="D44" s="24"/>
      <c r="E44" s="31" t="s">
        <v>473</v>
      </c>
      <c r="F44" s="27">
        <v>128840</v>
      </c>
      <c r="G44" s="42">
        <v>1</v>
      </c>
      <c r="H44" s="27">
        <v>1551000</v>
      </c>
      <c r="I44" s="27">
        <v>2319499</v>
      </c>
      <c r="J44" s="27">
        <v>51527199</v>
      </c>
      <c r="K44" s="27">
        <v>47000</v>
      </c>
      <c r="L44" s="27">
        <v>47327</v>
      </c>
      <c r="M44" s="27">
        <v>51885697</v>
      </c>
      <c r="N44" s="27">
        <v>55506626</v>
      </c>
      <c r="O44" s="27">
        <v>0</v>
      </c>
      <c r="P44" s="27">
        <v>43710044</v>
      </c>
      <c r="Q44" s="27">
        <v>43710044</v>
      </c>
      <c r="R44" s="27">
        <v>48325868</v>
      </c>
      <c r="S44" s="27">
        <v>50645367</v>
      </c>
      <c r="T44" s="43">
        <v>7.7869999999999997E-3</v>
      </c>
      <c r="U44" s="27">
        <v>704641</v>
      </c>
      <c r="V44" s="27">
        <v>554134</v>
      </c>
      <c r="W44" s="27">
        <v>157347</v>
      </c>
      <c r="X44" s="27">
        <v>50488020</v>
      </c>
      <c r="Y44" s="44">
        <f t="shared" si="256"/>
        <v>193</v>
      </c>
    </row>
    <row r="45" spans="1:25" s="32" customFormat="1" x14ac:dyDescent="0.2">
      <c r="A45" s="24">
        <v>197</v>
      </c>
      <c r="B45" s="24" t="s">
        <v>8</v>
      </c>
      <c r="C45" s="24"/>
      <c r="D45" s="24"/>
      <c r="E45" s="31" t="s">
        <v>472</v>
      </c>
      <c r="F45" s="27">
        <v>27121</v>
      </c>
      <c r="G45" s="42">
        <v>0.48499999999999999</v>
      </c>
      <c r="H45" s="27">
        <v>30000</v>
      </c>
      <c r="I45" s="27">
        <v>21752</v>
      </c>
      <c r="J45" s="27">
        <v>4284063</v>
      </c>
      <c r="K45" s="27">
        <v>7813</v>
      </c>
      <c r="L45" s="27">
        <v>7858</v>
      </c>
      <c r="M45" s="27">
        <v>4308738</v>
      </c>
      <c r="N45" s="27">
        <v>4609430</v>
      </c>
      <c r="O45" s="27">
        <v>2374594</v>
      </c>
      <c r="P45" s="27">
        <v>3984874</v>
      </c>
      <c r="Q45" s="27">
        <v>1932026</v>
      </c>
      <c r="R45" s="27">
        <v>2136050</v>
      </c>
      <c r="S45" s="27">
        <v>4532396</v>
      </c>
      <c r="T45" s="43">
        <v>6.9700000000000003E-4</v>
      </c>
      <c r="U45" s="27">
        <v>0</v>
      </c>
      <c r="V45" s="27">
        <v>0</v>
      </c>
      <c r="W45" s="27">
        <v>0</v>
      </c>
      <c r="X45" s="27">
        <v>4532396</v>
      </c>
      <c r="Y45" s="44">
        <f t="shared" si="256"/>
        <v>197</v>
      </c>
    </row>
    <row r="46" spans="1:25" s="32" customFormat="1" x14ac:dyDescent="0.2">
      <c r="A46" s="24">
        <v>200</v>
      </c>
      <c r="B46" s="24" t="s">
        <v>20</v>
      </c>
      <c r="C46" s="24"/>
      <c r="D46" s="24"/>
      <c r="E46" s="31" t="s">
        <v>473</v>
      </c>
      <c r="F46" s="27">
        <v>163818</v>
      </c>
      <c r="G46" s="42">
        <v>1</v>
      </c>
      <c r="H46" s="27">
        <v>1252000</v>
      </c>
      <c r="I46" s="27">
        <v>1872348</v>
      </c>
      <c r="J46" s="27">
        <v>51013527</v>
      </c>
      <c r="K46" s="27">
        <v>52548</v>
      </c>
      <c r="L46" s="27">
        <v>52768</v>
      </c>
      <c r="M46" s="27">
        <v>51227103</v>
      </c>
      <c r="N46" s="27">
        <v>54802071</v>
      </c>
      <c r="O46" s="27">
        <v>0</v>
      </c>
      <c r="P46" s="27">
        <v>45797924</v>
      </c>
      <c r="Q46" s="27">
        <v>45797924</v>
      </c>
      <c r="R46" s="27">
        <v>50634231</v>
      </c>
      <c r="S46" s="27">
        <v>52506579</v>
      </c>
      <c r="T46" s="43">
        <v>8.0730000000000003E-3</v>
      </c>
      <c r="U46" s="27">
        <v>0</v>
      </c>
      <c r="V46" s="27">
        <v>0</v>
      </c>
      <c r="W46" s="27">
        <v>0</v>
      </c>
      <c r="X46" s="27">
        <v>52506579</v>
      </c>
      <c r="Y46" s="44">
        <f t="shared" si="256"/>
        <v>200</v>
      </c>
    </row>
    <row r="47" spans="1:25" s="32" customFormat="1" x14ac:dyDescent="0.2">
      <c r="A47" s="24">
        <v>202</v>
      </c>
      <c r="B47" s="24" t="s">
        <v>24</v>
      </c>
      <c r="C47" s="24"/>
      <c r="D47" s="24"/>
      <c r="E47" s="31" t="s">
        <v>473</v>
      </c>
      <c r="F47" s="27">
        <v>161348</v>
      </c>
      <c r="G47" s="42">
        <v>1</v>
      </c>
      <c r="H47" s="27">
        <v>1919000</v>
      </c>
      <c r="I47" s="27">
        <v>2869837</v>
      </c>
      <c r="J47" s="27">
        <v>113844625</v>
      </c>
      <c r="K47" s="27">
        <v>64921</v>
      </c>
      <c r="L47" s="27">
        <v>65693</v>
      </c>
      <c r="M47" s="27">
        <v>115198394</v>
      </c>
      <c r="N47" s="27">
        <v>123237706</v>
      </c>
      <c r="O47" s="27">
        <v>0</v>
      </c>
      <c r="P47" s="27">
        <v>100571976</v>
      </c>
      <c r="Q47" s="27">
        <v>100571976</v>
      </c>
      <c r="R47" s="27">
        <v>111192478</v>
      </c>
      <c r="S47" s="27">
        <v>114062315</v>
      </c>
      <c r="T47" s="43">
        <v>1.7537000000000001E-2</v>
      </c>
      <c r="U47" s="27">
        <v>0</v>
      </c>
      <c r="V47" s="27">
        <v>0</v>
      </c>
      <c r="W47" s="27">
        <v>0</v>
      </c>
      <c r="X47" s="27">
        <v>114062315</v>
      </c>
      <c r="Y47" s="44">
        <f t="shared" si="256"/>
        <v>202</v>
      </c>
    </row>
    <row r="48" spans="1:25" s="32" customFormat="1" x14ac:dyDescent="0.2">
      <c r="A48" s="24">
        <v>203</v>
      </c>
      <c r="B48" s="24" t="s">
        <v>31</v>
      </c>
      <c r="C48" s="24"/>
      <c r="D48" s="24"/>
      <c r="E48" s="31" t="s">
        <v>473</v>
      </c>
      <c r="F48" s="27">
        <v>59082</v>
      </c>
      <c r="G48" s="42">
        <v>1</v>
      </c>
      <c r="H48" s="27">
        <v>38000</v>
      </c>
      <c r="I48" s="27">
        <v>56828</v>
      </c>
      <c r="J48" s="27">
        <v>7776206</v>
      </c>
      <c r="K48" s="27">
        <v>16249</v>
      </c>
      <c r="L48" s="27">
        <v>16570</v>
      </c>
      <c r="M48" s="27">
        <v>7929825</v>
      </c>
      <c r="N48" s="27">
        <v>8483222</v>
      </c>
      <c r="O48" s="27">
        <v>0</v>
      </c>
      <c r="P48" s="27">
        <v>6704837</v>
      </c>
      <c r="Q48" s="27">
        <v>6704837</v>
      </c>
      <c r="R48" s="27">
        <v>7412874</v>
      </c>
      <c r="S48" s="27">
        <v>7469702</v>
      </c>
      <c r="T48" s="43">
        <v>1.1479999999999999E-3</v>
      </c>
      <c r="U48" s="27">
        <v>378365</v>
      </c>
      <c r="V48" s="27">
        <v>282272</v>
      </c>
      <c r="W48" s="27">
        <v>82580</v>
      </c>
      <c r="X48" s="27">
        <v>7387122</v>
      </c>
      <c r="Y48" s="44">
        <f t="shared" si="256"/>
        <v>203</v>
      </c>
    </row>
    <row r="49" spans="1:25" s="32" customFormat="1" x14ac:dyDescent="0.2">
      <c r="A49" s="24">
        <v>209</v>
      </c>
      <c r="B49" s="24" t="s">
        <v>44</v>
      </c>
      <c r="C49" s="24"/>
      <c r="D49" s="24"/>
      <c r="E49" s="31" t="s">
        <v>472</v>
      </c>
      <c r="F49" s="27">
        <v>25890</v>
      </c>
      <c r="G49" s="42">
        <v>0.436</v>
      </c>
      <c r="H49" s="27">
        <v>8000</v>
      </c>
      <c r="I49" s="27">
        <v>5211</v>
      </c>
      <c r="J49" s="27">
        <v>5551289</v>
      </c>
      <c r="K49" s="27">
        <v>8156</v>
      </c>
      <c r="L49" s="27">
        <v>8151</v>
      </c>
      <c r="M49" s="27">
        <v>5547886</v>
      </c>
      <c r="N49" s="27">
        <v>5935054</v>
      </c>
      <c r="O49" s="27">
        <v>3349745</v>
      </c>
      <c r="P49" s="27">
        <v>5734594</v>
      </c>
      <c r="Q49" s="27">
        <v>2497989</v>
      </c>
      <c r="R49" s="27">
        <v>2761779</v>
      </c>
      <c r="S49" s="27">
        <v>6116735</v>
      </c>
      <c r="T49" s="43">
        <v>9.3999999999999997E-4</v>
      </c>
      <c r="U49" s="27">
        <v>0</v>
      </c>
      <c r="V49" s="27">
        <v>0</v>
      </c>
      <c r="W49" s="27">
        <v>0</v>
      </c>
      <c r="X49" s="27">
        <v>6116735</v>
      </c>
      <c r="Y49" s="44">
        <f t="shared" si="256"/>
        <v>209</v>
      </c>
    </row>
    <row r="50" spans="1:25" s="32" customFormat="1" x14ac:dyDescent="0.2">
      <c r="A50" s="24">
        <v>213</v>
      </c>
      <c r="B50" s="24" t="s">
        <v>60</v>
      </c>
      <c r="C50" s="24"/>
      <c r="D50" s="24"/>
      <c r="E50" s="31" t="s">
        <v>472</v>
      </c>
      <c r="F50" s="27">
        <v>20726</v>
      </c>
      <c r="G50" s="42">
        <v>0.22900000000000001</v>
      </c>
      <c r="H50" s="27">
        <v>36000</v>
      </c>
      <c r="I50" s="27">
        <v>12331</v>
      </c>
      <c r="J50" s="27">
        <v>4402699</v>
      </c>
      <c r="K50" s="27">
        <v>5917</v>
      </c>
      <c r="L50" s="27">
        <v>5894</v>
      </c>
      <c r="M50" s="27">
        <v>4385585</v>
      </c>
      <c r="N50" s="27">
        <v>4691641</v>
      </c>
      <c r="O50" s="27">
        <v>3617067</v>
      </c>
      <c r="P50" s="27">
        <v>4299693</v>
      </c>
      <c r="Q50" s="27">
        <v>984802</v>
      </c>
      <c r="R50" s="27">
        <v>1088798</v>
      </c>
      <c r="S50" s="27">
        <v>4718196</v>
      </c>
      <c r="T50" s="43">
        <v>7.2499999999999995E-4</v>
      </c>
      <c r="U50" s="27">
        <v>114305</v>
      </c>
      <c r="V50" s="27">
        <v>0</v>
      </c>
      <c r="W50" s="27">
        <v>14288</v>
      </c>
      <c r="X50" s="27">
        <v>4703908</v>
      </c>
      <c r="Y50" s="44">
        <f t="shared" si="256"/>
        <v>213</v>
      </c>
    </row>
    <row r="51" spans="1:25" s="32" customFormat="1" x14ac:dyDescent="0.2">
      <c r="A51" s="24">
        <v>214</v>
      </c>
      <c r="B51" s="24" t="s">
        <v>64</v>
      </c>
      <c r="C51" s="24"/>
      <c r="D51" s="24"/>
      <c r="E51" s="31" t="s">
        <v>472</v>
      </c>
      <c r="F51" s="27">
        <v>26749</v>
      </c>
      <c r="G51" s="42">
        <v>0.47</v>
      </c>
      <c r="H51" s="27">
        <v>15000</v>
      </c>
      <c r="I51" s="27">
        <v>10542</v>
      </c>
      <c r="J51" s="27">
        <v>3204072</v>
      </c>
      <c r="K51" s="27">
        <v>7837</v>
      </c>
      <c r="L51" s="27">
        <v>7897</v>
      </c>
      <c r="M51" s="27">
        <v>3228602</v>
      </c>
      <c r="N51" s="27">
        <v>3453916</v>
      </c>
      <c r="O51" s="27">
        <v>1830713</v>
      </c>
      <c r="P51" s="27">
        <v>3762601</v>
      </c>
      <c r="Q51" s="27">
        <v>1768272</v>
      </c>
      <c r="R51" s="27">
        <v>1955003</v>
      </c>
      <c r="S51" s="27">
        <v>3796259</v>
      </c>
      <c r="T51" s="43">
        <v>5.8399999999999999E-4</v>
      </c>
      <c r="U51" s="27">
        <v>0</v>
      </c>
      <c r="V51" s="27">
        <v>0</v>
      </c>
      <c r="W51" s="27">
        <v>0</v>
      </c>
      <c r="X51" s="27">
        <v>3796259</v>
      </c>
      <c r="Y51" s="44">
        <f t="shared" si="256"/>
        <v>214</v>
      </c>
    </row>
    <row r="52" spans="1:25" s="32" customFormat="1" x14ac:dyDescent="0.2">
      <c r="A52" s="24">
        <v>216</v>
      </c>
      <c r="B52" s="24" t="s">
        <v>71</v>
      </c>
      <c r="C52" s="24"/>
      <c r="D52" s="24"/>
      <c r="E52" s="31" t="s">
        <v>472</v>
      </c>
      <c r="F52" s="27">
        <v>28955</v>
      </c>
      <c r="G52" s="42">
        <v>0.55800000000000005</v>
      </c>
      <c r="H52" s="27">
        <v>24000</v>
      </c>
      <c r="I52" s="27">
        <v>20035</v>
      </c>
      <c r="J52" s="27">
        <v>7562909</v>
      </c>
      <c r="K52" s="27">
        <v>9162</v>
      </c>
      <c r="L52" s="27">
        <v>9339</v>
      </c>
      <c r="M52" s="27">
        <v>7709016</v>
      </c>
      <c r="N52" s="27">
        <v>8247003</v>
      </c>
      <c r="O52" s="27">
        <v>3643526</v>
      </c>
      <c r="P52" s="27">
        <v>6932372</v>
      </c>
      <c r="Q52" s="27">
        <v>3869650</v>
      </c>
      <c r="R52" s="27">
        <v>4278289</v>
      </c>
      <c r="S52" s="27">
        <v>7941849</v>
      </c>
      <c r="T52" s="43">
        <v>1.2210000000000001E-3</v>
      </c>
      <c r="U52" s="27">
        <v>0</v>
      </c>
      <c r="V52" s="27">
        <v>0</v>
      </c>
      <c r="W52" s="27">
        <v>0</v>
      </c>
      <c r="X52" s="27">
        <v>7941849</v>
      </c>
      <c r="Y52" s="44">
        <f t="shared" si="256"/>
        <v>216</v>
      </c>
    </row>
    <row r="53" spans="1:25" s="32" customFormat="1" x14ac:dyDescent="0.2">
      <c r="A53" s="24">
        <v>221</v>
      </c>
      <c r="B53" s="24" t="s">
        <v>86</v>
      </c>
      <c r="C53" s="24"/>
      <c r="D53" s="24"/>
      <c r="E53" s="31" t="s">
        <v>471</v>
      </c>
      <c r="F53" s="27">
        <v>11077</v>
      </c>
      <c r="G53" s="42">
        <v>0</v>
      </c>
      <c r="H53" s="27">
        <v>12000</v>
      </c>
      <c r="I53" s="27">
        <v>0</v>
      </c>
      <c r="J53" s="27">
        <v>3896285</v>
      </c>
      <c r="K53" s="27">
        <v>3488</v>
      </c>
      <c r="L53" s="27">
        <v>3412</v>
      </c>
      <c r="M53" s="27">
        <v>3811389</v>
      </c>
      <c r="N53" s="27">
        <v>4077373</v>
      </c>
      <c r="O53" s="27">
        <v>4077373</v>
      </c>
      <c r="P53" s="27">
        <v>3584057</v>
      </c>
      <c r="Q53" s="27">
        <v>0</v>
      </c>
      <c r="R53" s="27">
        <v>0</v>
      </c>
      <c r="S53" s="27">
        <v>4077373</v>
      </c>
      <c r="T53" s="43">
        <v>6.2699999999999995E-4</v>
      </c>
      <c r="U53" s="27">
        <v>0</v>
      </c>
      <c r="V53" s="27">
        <v>0</v>
      </c>
      <c r="W53" s="27">
        <v>0</v>
      </c>
      <c r="X53" s="27">
        <v>4077373</v>
      </c>
      <c r="Y53" s="44">
        <f t="shared" si="256"/>
        <v>221</v>
      </c>
    </row>
    <row r="54" spans="1:25" s="32" customFormat="1" x14ac:dyDescent="0.2">
      <c r="A54" s="24">
        <v>222</v>
      </c>
      <c r="B54" s="24" t="s">
        <v>87</v>
      </c>
      <c r="C54" s="24"/>
      <c r="D54" s="24"/>
      <c r="E54" s="31" t="s">
        <v>473</v>
      </c>
      <c r="F54" s="27">
        <v>58001</v>
      </c>
      <c r="G54" s="42">
        <v>1</v>
      </c>
      <c r="H54" s="27">
        <v>309000</v>
      </c>
      <c r="I54" s="27">
        <v>462105</v>
      </c>
      <c r="J54" s="27">
        <v>17913299</v>
      </c>
      <c r="K54" s="27">
        <v>18374</v>
      </c>
      <c r="L54" s="27">
        <v>18482</v>
      </c>
      <c r="M54" s="27">
        <v>18018591</v>
      </c>
      <c r="N54" s="27">
        <v>19276048</v>
      </c>
      <c r="O54" s="27">
        <v>0</v>
      </c>
      <c r="P54" s="27">
        <v>16893420</v>
      </c>
      <c r="Q54" s="27">
        <v>16893420</v>
      </c>
      <c r="R54" s="27">
        <v>18677382</v>
      </c>
      <c r="S54" s="27">
        <v>19139487</v>
      </c>
      <c r="T54" s="43">
        <v>2.9429999999999999E-3</v>
      </c>
      <c r="U54" s="27">
        <v>0</v>
      </c>
      <c r="V54" s="27">
        <v>0</v>
      </c>
      <c r="W54" s="27">
        <v>0</v>
      </c>
      <c r="X54" s="27">
        <v>19139487</v>
      </c>
      <c r="Y54" s="44">
        <f t="shared" si="256"/>
        <v>222</v>
      </c>
    </row>
    <row r="55" spans="1:25" s="32" customFormat="1" x14ac:dyDescent="0.2">
      <c r="A55" s="24">
        <v>225</v>
      </c>
      <c r="B55" s="24" t="s">
        <v>94</v>
      </c>
      <c r="C55" s="24"/>
      <c r="D55" s="24"/>
      <c r="E55" s="31" t="s">
        <v>472</v>
      </c>
      <c r="F55" s="27">
        <v>18926</v>
      </c>
      <c r="G55" s="42">
        <v>0.157</v>
      </c>
      <c r="H55" s="27">
        <v>25000</v>
      </c>
      <c r="I55" s="27">
        <v>5871</v>
      </c>
      <c r="J55" s="27">
        <v>3632225</v>
      </c>
      <c r="K55" s="27">
        <v>5701</v>
      </c>
      <c r="L55" s="27">
        <v>5741</v>
      </c>
      <c r="M55" s="27">
        <v>3657710</v>
      </c>
      <c r="N55" s="27">
        <v>3912969</v>
      </c>
      <c r="O55" s="27">
        <v>3298477</v>
      </c>
      <c r="P55" s="27">
        <v>3823984</v>
      </c>
      <c r="Q55" s="27">
        <v>600518</v>
      </c>
      <c r="R55" s="27">
        <v>663934</v>
      </c>
      <c r="S55" s="27">
        <v>3968282</v>
      </c>
      <c r="T55" s="43">
        <v>6.0999999999999997E-4</v>
      </c>
      <c r="U55" s="27">
        <v>0</v>
      </c>
      <c r="V55" s="27">
        <v>0</v>
      </c>
      <c r="W55" s="27">
        <v>0</v>
      </c>
      <c r="X55" s="27">
        <v>3968282</v>
      </c>
      <c r="Y55" s="44">
        <f t="shared" si="256"/>
        <v>225</v>
      </c>
    </row>
    <row r="56" spans="1:25" s="32" customFormat="1" x14ac:dyDescent="0.2">
      <c r="A56" s="24">
        <v>226</v>
      </c>
      <c r="B56" s="24" t="s">
        <v>95</v>
      </c>
      <c r="C56" s="24"/>
      <c r="D56" s="24"/>
      <c r="E56" s="31" t="s">
        <v>472</v>
      </c>
      <c r="F56" s="27">
        <v>25126</v>
      </c>
      <c r="G56" s="42">
        <v>0.40500000000000003</v>
      </c>
      <c r="H56" s="27">
        <v>17000</v>
      </c>
      <c r="I56" s="27">
        <v>10297</v>
      </c>
      <c r="J56" s="27">
        <v>6451285</v>
      </c>
      <c r="K56" s="27">
        <v>7854</v>
      </c>
      <c r="L56" s="27">
        <v>7769</v>
      </c>
      <c r="M56" s="27">
        <v>6381466</v>
      </c>
      <c r="N56" s="27">
        <v>6826807</v>
      </c>
      <c r="O56" s="27">
        <v>4061677</v>
      </c>
      <c r="P56" s="27">
        <v>5529552</v>
      </c>
      <c r="Q56" s="27">
        <v>2239690</v>
      </c>
      <c r="R56" s="27">
        <v>2476203</v>
      </c>
      <c r="S56" s="27">
        <v>6548178</v>
      </c>
      <c r="T56" s="43">
        <v>1.0070000000000001E-3</v>
      </c>
      <c r="U56" s="27">
        <v>0</v>
      </c>
      <c r="V56" s="27">
        <v>0</v>
      </c>
      <c r="W56" s="27">
        <v>0</v>
      </c>
      <c r="X56" s="27">
        <v>6548178</v>
      </c>
      <c r="Y56" s="44">
        <f t="shared" si="256"/>
        <v>226</v>
      </c>
    </row>
    <row r="57" spans="1:25" s="32" customFormat="1" x14ac:dyDescent="0.2">
      <c r="A57" s="24">
        <v>228</v>
      </c>
      <c r="B57" s="24" t="s">
        <v>98</v>
      </c>
      <c r="C57" s="24"/>
      <c r="D57" s="24"/>
      <c r="E57" s="31" t="s">
        <v>473</v>
      </c>
      <c r="F57" s="27">
        <v>117165</v>
      </c>
      <c r="G57" s="42">
        <v>1</v>
      </c>
      <c r="H57" s="27">
        <v>845000</v>
      </c>
      <c r="I57" s="27">
        <v>1263686</v>
      </c>
      <c r="J57" s="27">
        <v>25548608</v>
      </c>
      <c r="K57" s="27">
        <v>36024</v>
      </c>
      <c r="L57" s="27">
        <v>36338</v>
      </c>
      <c r="M57" s="27">
        <v>25771300</v>
      </c>
      <c r="N57" s="27">
        <v>27569793</v>
      </c>
      <c r="O57" s="27">
        <v>0</v>
      </c>
      <c r="P57" s="27">
        <v>21560834</v>
      </c>
      <c r="Q57" s="27">
        <v>21560834</v>
      </c>
      <c r="R57" s="27">
        <v>23837680</v>
      </c>
      <c r="S57" s="27">
        <v>25101365</v>
      </c>
      <c r="T57" s="43">
        <v>3.859E-3</v>
      </c>
      <c r="U57" s="27">
        <v>0</v>
      </c>
      <c r="V57" s="27">
        <v>0</v>
      </c>
      <c r="W57" s="27">
        <v>0</v>
      </c>
      <c r="X57" s="27">
        <v>25101365</v>
      </c>
      <c r="Y57" s="44">
        <f t="shared" si="256"/>
        <v>228</v>
      </c>
    </row>
    <row r="58" spans="1:25" s="32" customFormat="1" x14ac:dyDescent="0.2">
      <c r="A58" s="24">
        <v>230</v>
      </c>
      <c r="B58" s="24" t="s">
        <v>104</v>
      </c>
      <c r="C58" s="24"/>
      <c r="D58" s="24"/>
      <c r="E58" s="31" t="s">
        <v>472</v>
      </c>
      <c r="F58" s="27">
        <v>23161</v>
      </c>
      <c r="G58" s="42">
        <v>0.32600000000000001</v>
      </c>
      <c r="H58" s="27">
        <v>80000</v>
      </c>
      <c r="I58" s="27">
        <v>39055</v>
      </c>
      <c r="J58" s="27">
        <v>3268771</v>
      </c>
      <c r="K58" s="27">
        <v>6444</v>
      </c>
      <c r="L58" s="27">
        <v>6435</v>
      </c>
      <c r="M58" s="27">
        <v>3264206</v>
      </c>
      <c r="N58" s="27">
        <v>3492004</v>
      </c>
      <c r="O58" s="27">
        <v>2352074</v>
      </c>
      <c r="P58" s="27">
        <v>3466068</v>
      </c>
      <c r="Q58" s="27">
        <v>1131463</v>
      </c>
      <c r="R58" s="27">
        <v>1250947</v>
      </c>
      <c r="S58" s="27">
        <v>3642076</v>
      </c>
      <c r="T58" s="43">
        <v>5.5999999999999995E-4</v>
      </c>
      <c r="U58" s="27">
        <v>0</v>
      </c>
      <c r="V58" s="27">
        <v>0</v>
      </c>
      <c r="W58" s="27">
        <v>0</v>
      </c>
      <c r="X58" s="27">
        <v>3642076</v>
      </c>
      <c r="Y58" s="44">
        <f t="shared" si="256"/>
        <v>230</v>
      </c>
    </row>
    <row r="59" spans="1:25" s="32" customFormat="1" x14ac:dyDescent="0.2">
      <c r="A59" s="24">
        <v>232</v>
      </c>
      <c r="B59" s="24" t="s">
        <v>108</v>
      </c>
      <c r="C59" s="24"/>
      <c r="D59" s="24"/>
      <c r="E59" s="31" t="s">
        <v>472</v>
      </c>
      <c r="F59" s="27">
        <v>33178</v>
      </c>
      <c r="G59" s="42">
        <v>0.72699999999999998</v>
      </c>
      <c r="H59" s="27">
        <v>66000</v>
      </c>
      <c r="I59" s="27">
        <v>71768</v>
      </c>
      <c r="J59" s="27">
        <v>6395056</v>
      </c>
      <c r="K59" s="27">
        <v>9245</v>
      </c>
      <c r="L59" s="27">
        <v>9239</v>
      </c>
      <c r="M59" s="27">
        <v>6390906</v>
      </c>
      <c r="N59" s="27">
        <v>6836906</v>
      </c>
      <c r="O59" s="27">
        <v>1865655</v>
      </c>
      <c r="P59" s="27">
        <v>6196811</v>
      </c>
      <c r="Q59" s="27">
        <v>4505825</v>
      </c>
      <c r="R59" s="27">
        <v>4981644</v>
      </c>
      <c r="S59" s="27">
        <v>6919068</v>
      </c>
      <c r="T59" s="43">
        <v>1.0640000000000001E-3</v>
      </c>
      <c r="U59" s="27">
        <v>122263</v>
      </c>
      <c r="V59" s="27">
        <v>220212</v>
      </c>
      <c r="W59" s="27">
        <v>42809</v>
      </c>
      <c r="X59" s="27">
        <v>6876259</v>
      </c>
      <c r="Y59" s="44">
        <f t="shared" si="256"/>
        <v>232</v>
      </c>
    </row>
    <row r="60" spans="1:25" s="32" customFormat="1" x14ac:dyDescent="0.2">
      <c r="A60" s="24">
        <v>233</v>
      </c>
      <c r="B60" s="24" t="s">
        <v>109</v>
      </c>
      <c r="C60" s="24"/>
      <c r="D60" s="24"/>
      <c r="E60" s="31" t="s">
        <v>472</v>
      </c>
      <c r="F60" s="27">
        <v>27008</v>
      </c>
      <c r="G60" s="42">
        <v>0.48</v>
      </c>
      <c r="H60" s="27">
        <v>160000</v>
      </c>
      <c r="I60" s="27">
        <v>114930</v>
      </c>
      <c r="J60" s="27">
        <v>5231300</v>
      </c>
      <c r="K60" s="27">
        <v>7607</v>
      </c>
      <c r="L60" s="27">
        <v>7640</v>
      </c>
      <c r="M60" s="27">
        <v>5253994</v>
      </c>
      <c r="N60" s="27">
        <v>5620653</v>
      </c>
      <c r="O60" s="27">
        <v>2920941</v>
      </c>
      <c r="P60" s="27">
        <v>4421101</v>
      </c>
      <c r="Q60" s="27">
        <v>2123543</v>
      </c>
      <c r="R60" s="27">
        <v>2347792</v>
      </c>
      <c r="S60" s="27">
        <v>5383662</v>
      </c>
      <c r="T60" s="43">
        <v>8.2799999999999996E-4</v>
      </c>
      <c r="U60" s="27">
        <v>0</v>
      </c>
      <c r="V60" s="27">
        <v>0</v>
      </c>
      <c r="W60" s="27">
        <v>0</v>
      </c>
      <c r="X60" s="27">
        <v>5383662</v>
      </c>
      <c r="Y60" s="44">
        <f t="shared" si="256"/>
        <v>233</v>
      </c>
    </row>
    <row r="61" spans="1:25" s="32" customFormat="1" x14ac:dyDescent="0.2">
      <c r="A61" s="24">
        <v>243</v>
      </c>
      <c r="B61" s="24" t="s">
        <v>136</v>
      </c>
      <c r="C61" s="24"/>
      <c r="D61" s="24"/>
      <c r="E61" s="31" t="s">
        <v>473</v>
      </c>
      <c r="F61" s="27">
        <v>48414</v>
      </c>
      <c r="G61" s="42">
        <v>1</v>
      </c>
      <c r="H61" s="27">
        <v>79000</v>
      </c>
      <c r="I61" s="27">
        <v>118143</v>
      </c>
      <c r="J61" s="27">
        <v>12648999</v>
      </c>
      <c r="K61" s="27">
        <v>14926</v>
      </c>
      <c r="L61" s="27">
        <v>15105</v>
      </c>
      <c r="M61" s="27">
        <v>12800692</v>
      </c>
      <c r="N61" s="27">
        <v>13694010</v>
      </c>
      <c r="O61" s="27">
        <v>0</v>
      </c>
      <c r="P61" s="27">
        <v>11619983</v>
      </c>
      <c r="Q61" s="27">
        <v>11619983</v>
      </c>
      <c r="R61" s="27">
        <v>12847065</v>
      </c>
      <c r="S61" s="27">
        <v>12965208</v>
      </c>
      <c r="T61" s="43">
        <v>1.993E-3</v>
      </c>
      <c r="U61" s="27">
        <v>0</v>
      </c>
      <c r="V61" s="27">
        <v>0</v>
      </c>
      <c r="W61" s="27">
        <v>0</v>
      </c>
      <c r="X61" s="27">
        <v>12965208</v>
      </c>
      <c r="Y61" s="44">
        <f t="shared" si="256"/>
        <v>243</v>
      </c>
    </row>
    <row r="62" spans="1:25" s="32" customFormat="1" x14ac:dyDescent="0.2">
      <c r="A62" s="24">
        <v>244</v>
      </c>
      <c r="B62" s="24" t="s">
        <v>140</v>
      </c>
      <c r="C62" s="24"/>
      <c r="D62" s="24"/>
      <c r="E62" s="31" t="s">
        <v>471</v>
      </c>
      <c r="F62" s="27">
        <v>12209</v>
      </c>
      <c r="G62" s="42">
        <v>0</v>
      </c>
      <c r="H62" s="27">
        <v>14000</v>
      </c>
      <c r="I62" s="27">
        <v>0</v>
      </c>
      <c r="J62" s="27">
        <v>1523966</v>
      </c>
      <c r="K62" s="27">
        <v>3389</v>
      </c>
      <c r="L62" s="27">
        <v>3428</v>
      </c>
      <c r="M62" s="27">
        <v>1541504</v>
      </c>
      <c r="N62" s="27">
        <v>1649080</v>
      </c>
      <c r="O62" s="27">
        <v>1649080</v>
      </c>
      <c r="P62" s="27">
        <v>1539906</v>
      </c>
      <c r="Q62" s="27">
        <v>0</v>
      </c>
      <c r="R62" s="27">
        <v>0</v>
      </c>
      <c r="S62" s="27">
        <v>1649080</v>
      </c>
      <c r="T62" s="43">
        <v>2.5399999999999999E-4</v>
      </c>
      <c r="U62" s="27">
        <v>0</v>
      </c>
      <c r="V62" s="27">
        <v>0</v>
      </c>
      <c r="W62" s="27">
        <v>0</v>
      </c>
      <c r="X62" s="27">
        <v>1649080</v>
      </c>
      <c r="Y62" s="44">
        <f t="shared" si="256"/>
        <v>244</v>
      </c>
    </row>
    <row r="63" spans="1:25" s="32" customFormat="1" x14ac:dyDescent="0.2">
      <c r="A63" s="24">
        <v>246</v>
      </c>
      <c r="B63" s="24" t="s">
        <v>143</v>
      </c>
      <c r="C63" s="24"/>
      <c r="D63" s="24"/>
      <c r="E63" s="31" t="s">
        <v>472</v>
      </c>
      <c r="F63" s="27">
        <v>18589</v>
      </c>
      <c r="G63" s="42">
        <v>0.14399999999999999</v>
      </c>
      <c r="H63" s="27">
        <v>2000</v>
      </c>
      <c r="I63" s="27">
        <v>429</v>
      </c>
      <c r="J63" s="27">
        <v>2557658</v>
      </c>
      <c r="K63" s="27">
        <v>5085</v>
      </c>
      <c r="L63" s="27">
        <v>5106</v>
      </c>
      <c r="M63" s="27">
        <v>2568221</v>
      </c>
      <c r="N63" s="27">
        <v>2747448</v>
      </c>
      <c r="O63" s="27">
        <v>2353024</v>
      </c>
      <c r="P63" s="27">
        <v>2186423</v>
      </c>
      <c r="Q63" s="27">
        <v>313883</v>
      </c>
      <c r="R63" s="27">
        <v>347029</v>
      </c>
      <c r="S63" s="27">
        <v>2700483</v>
      </c>
      <c r="T63" s="43">
        <v>4.15E-4</v>
      </c>
      <c r="U63" s="27">
        <v>0</v>
      </c>
      <c r="V63" s="27">
        <v>0</v>
      </c>
      <c r="W63" s="27">
        <v>0</v>
      </c>
      <c r="X63" s="27">
        <v>2700483</v>
      </c>
      <c r="Y63" s="44">
        <f t="shared" si="256"/>
        <v>246</v>
      </c>
    </row>
    <row r="64" spans="1:25" s="32" customFormat="1" x14ac:dyDescent="0.2">
      <c r="A64" s="24">
        <v>252</v>
      </c>
      <c r="B64" s="24" t="s">
        <v>154</v>
      </c>
      <c r="C64" s="24"/>
      <c r="D64" s="24"/>
      <c r="E64" s="31" t="s">
        <v>472</v>
      </c>
      <c r="F64" s="27">
        <v>16454</v>
      </c>
      <c r="G64" s="42">
        <v>5.8000000000000003E-2</v>
      </c>
      <c r="H64" s="27">
        <v>21000</v>
      </c>
      <c r="I64" s="27">
        <v>1827</v>
      </c>
      <c r="J64" s="27">
        <v>3636219</v>
      </c>
      <c r="K64" s="27">
        <v>4757</v>
      </c>
      <c r="L64" s="27">
        <v>4771</v>
      </c>
      <c r="M64" s="27">
        <v>3646921</v>
      </c>
      <c r="N64" s="27">
        <v>3901427</v>
      </c>
      <c r="O64" s="27">
        <v>3674520</v>
      </c>
      <c r="P64" s="27">
        <v>3034212</v>
      </c>
      <c r="Q64" s="27">
        <v>176470</v>
      </c>
      <c r="R64" s="27">
        <v>195105</v>
      </c>
      <c r="S64" s="27">
        <v>3871452</v>
      </c>
      <c r="T64" s="43">
        <v>5.9500000000000004E-4</v>
      </c>
      <c r="U64" s="27">
        <v>0</v>
      </c>
      <c r="V64" s="27">
        <v>0</v>
      </c>
      <c r="W64" s="27">
        <v>0</v>
      </c>
      <c r="X64" s="27">
        <v>3871452</v>
      </c>
      <c r="Y64" s="44">
        <f t="shared" si="256"/>
        <v>252</v>
      </c>
    </row>
    <row r="65" spans="1:25" s="32" customFormat="1" x14ac:dyDescent="0.2">
      <c r="A65" s="24">
        <v>262</v>
      </c>
      <c r="B65" s="24" t="s">
        <v>197</v>
      </c>
      <c r="C65" s="24"/>
      <c r="D65" s="24"/>
      <c r="E65" s="31" t="s">
        <v>472</v>
      </c>
      <c r="F65" s="27">
        <v>33729</v>
      </c>
      <c r="G65" s="42">
        <v>0.749</v>
      </c>
      <c r="H65" s="27">
        <v>173000</v>
      </c>
      <c r="I65" s="27">
        <v>193822</v>
      </c>
      <c r="J65" s="27">
        <v>6524084</v>
      </c>
      <c r="K65" s="27">
        <v>9120</v>
      </c>
      <c r="L65" s="27">
        <v>9115</v>
      </c>
      <c r="M65" s="27">
        <v>6520507</v>
      </c>
      <c r="N65" s="27">
        <v>6975552</v>
      </c>
      <c r="O65" s="27">
        <v>1749747</v>
      </c>
      <c r="P65" s="27">
        <v>5718562</v>
      </c>
      <c r="Q65" s="27">
        <v>4284118</v>
      </c>
      <c r="R65" s="27">
        <v>4736525</v>
      </c>
      <c r="S65" s="27">
        <v>6680094</v>
      </c>
      <c r="T65" s="43">
        <v>1.0269999999999999E-3</v>
      </c>
      <c r="U65" s="27">
        <v>0</v>
      </c>
      <c r="V65" s="27">
        <v>0</v>
      </c>
      <c r="W65" s="27">
        <v>0</v>
      </c>
      <c r="X65" s="27">
        <v>6680094</v>
      </c>
      <c r="Y65" s="44">
        <f t="shared" si="256"/>
        <v>262</v>
      </c>
    </row>
    <row r="66" spans="1:25" s="32" customFormat="1" x14ac:dyDescent="0.2">
      <c r="A66" s="24">
        <v>263</v>
      </c>
      <c r="B66" s="24" t="s">
        <v>202</v>
      </c>
      <c r="C66" s="24"/>
      <c r="D66" s="24"/>
      <c r="E66" s="31" t="s">
        <v>472</v>
      </c>
      <c r="F66" s="27">
        <v>25030</v>
      </c>
      <c r="G66" s="42">
        <v>0.40100000000000002</v>
      </c>
      <c r="H66" s="27">
        <v>21000</v>
      </c>
      <c r="I66" s="27">
        <v>12600</v>
      </c>
      <c r="J66" s="27">
        <v>3433364</v>
      </c>
      <c r="K66" s="27">
        <v>7556</v>
      </c>
      <c r="L66" s="27">
        <v>7788</v>
      </c>
      <c r="M66" s="27">
        <v>3538782</v>
      </c>
      <c r="N66" s="27">
        <v>3785742</v>
      </c>
      <c r="O66" s="27">
        <v>2266902</v>
      </c>
      <c r="P66" s="27">
        <v>4058862</v>
      </c>
      <c r="Q66" s="27">
        <v>1628416</v>
      </c>
      <c r="R66" s="27">
        <v>1800378</v>
      </c>
      <c r="S66" s="27">
        <v>4079880</v>
      </c>
      <c r="T66" s="43">
        <v>6.2699999999999995E-4</v>
      </c>
      <c r="U66" s="27">
        <v>0</v>
      </c>
      <c r="V66" s="27">
        <v>0</v>
      </c>
      <c r="W66" s="27">
        <v>0</v>
      </c>
      <c r="X66" s="27">
        <v>4079880</v>
      </c>
      <c r="Y66" s="44">
        <f t="shared" si="256"/>
        <v>263</v>
      </c>
    </row>
    <row r="67" spans="1:25" s="32" customFormat="1" x14ac:dyDescent="0.2">
      <c r="A67" s="24">
        <v>267</v>
      </c>
      <c r="B67" s="24" t="s">
        <v>226</v>
      </c>
      <c r="C67" s="24"/>
      <c r="D67" s="24"/>
      <c r="E67" s="31" t="s">
        <v>473</v>
      </c>
      <c r="F67" s="27">
        <v>43171</v>
      </c>
      <c r="G67" s="42">
        <v>1</v>
      </c>
      <c r="H67" s="27">
        <v>45000</v>
      </c>
      <c r="I67" s="27">
        <v>67297</v>
      </c>
      <c r="J67" s="27">
        <v>6532031</v>
      </c>
      <c r="K67" s="27">
        <v>12529</v>
      </c>
      <c r="L67" s="27">
        <v>12544</v>
      </c>
      <c r="M67" s="27">
        <v>6539851</v>
      </c>
      <c r="N67" s="27">
        <v>6996246</v>
      </c>
      <c r="O67" s="27">
        <v>0</v>
      </c>
      <c r="P67" s="27">
        <v>6197286</v>
      </c>
      <c r="Q67" s="27">
        <v>6197286</v>
      </c>
      <c r="R67" s="27">
        <v>6851726</v>
      </c>
      <c r="S67" s="27">
        <v>6919022</v>
      </c>
      <c r="T67" s="43">
        <v>1.0640000000000001E-3</v>
      </c>
      <c r="U67" s="27">
        <v>0</v>
      </c>
      <c r="V67" s="27">
        <v>0</v>
      </c>
      <c r="W67" s="27">
        <v>0</v>
      </c>
      <c r="X67" s="27">
        <v>6919022</v>
      </c>
      <c r="Y67" s="44">
        <f t="shared" si="256"/>
        <v>267</v>
      </c>
    </row>
    <row r="68" spans="1:25" s="32" customFormat="1" x14ac:dyDescent="0.2">
      <c r="A68" s="24">
        <v>268</v>
      </c>
      <c r="B68" s="24" t="s">
        <v>227</v>
      </c>
      <c r="C68" s="24"/>
      <c r="D68" s="24"/>
      <c r="E68" s="31" t="s">
        <v>473</v>
      </c>
      <c r="F68" s="27">
        <v>177659</v>
      </c>
      <c r="G68" s="42">
        <v>1</v>
      </c>
      <c r="H68" s="27">
        <v>2483000</v>
      </c>
      <c r="I68" s="27">
        <v>3713291</v>
      </c>
      <c r="J68" s="27">
        <v>106534154</v>
      </c>
      <c r="K68" s="27">
        <v>78597</v>
      </c>
      <c r="L68" s="27">
        <v>78119</v>
      </c>
      <c r="M68" s="27">
        <v>105886250</v>
      </c>
      <c r="N68" s="27">
        <v>113275698</v>
      </c>
      <c r="O68" s="27">
        <v>0</v>
      </c>
      <c r="P68" s="27">
        <v>98132656</v>
      </c>
      <c r="Q68" s="27">
        <v>98132656</v>
      </c>
      <c r="R68" s="27">
        <v>108495563</v>
      </c>
      <c r="S68" s="27">
        <v>112208854</v>
      </c>
      <c r="T68" s="43">
        <v>1.7252E-2</v>
      </c>
      <c r="U68" s="27">
        <v>1060940</v>
      </c>
      <c r="V68" s="27">
        <v>0</v>
      </c>
      <c r="W68" s="27">
        <v>132618</v>
      </c>
      <c r="X68" s="27">
        <v>112076236</v>
      </c>
      <c r="Y68" s="44">
        <f t="shared" ref="Y68:Y131" si="257">A68</f>
        <v>268</v>
      </c>
    </row>
    <row r="69" spans="1:25" s="32" customFormat="1" x14ac:dyDescent="0.2">
      <c r="A69" s="24">
        <v>269</v>
      </c>
      <c r="B69" s="24" t="s">
        <v>241</v>
      </c>
      <c r="C69" s="24"/>
      <c r="D69" s="24"/>
      <c r="E69" s="31" t="s">
        <v>472</v>
      </c>
      <c r="F69" s="27">
        <v>23646</v>
      </c>
      <c r="G69" s="42">
        <v>0.34599999999999997</v>
      </c>
      <c r="H69" s="27">
        <v>86000</v>
      </c>
      <c r="I69" s="27">
        <v>44479</v>
      </c>
      <c r="J69" s="27">
        <v>4236129</v>
      </c>
      <c r="K69" s="27">
        <v>6588</v>
      </c>
      <c r="L69" s="27">
        <v>6529</v>
      </c>
      <c r="M69" s="27">
        <v>4198192</v>
      </c>
      <c r="N69" s="27">
        <v>4491169</v>
      </c>
      <c r="O69" s="27">
        <v>2937943</v>
      </c>
      <c r="P69" s="27">
        <v>3285140</v>
      </c>
      <c r="Q69" s="27">
        <v>1136133</v>
      </c>
      <c r="R69" s="27">
        <v>1256110</v>
      </c>
      <c r="S69" s="27">
        <v>4238532</v>
      </c>
      <c r="T69" s="43">
        <v>6.5200000000000002E-4</v>
      </c>
      <c r="U69" s="27">
        <v>0</v>
      </c>
      <c r="V69" s="27">
        <v>0</v>
      </c>
      <c r="W69" s="27">
        <v>0</v>
      </c>
      <c r="X69" s="27">
        <v>4238532</v>
      </c>
      <c r="Y69" s="44">
        <f t="shared" si="257"/>
        <v>269</v>
      </c>
    </row>
    <row r="70" spans="1:25" s="32" customFormat="1" x14ac:dyDescent="0.2">
      <c r="A70" s="24">
        <v>273</v>
      </c>
      <c r="B70" s="24" t="s">
        <v>263</v>
      </c>
      <c r="C70" s="24"/>
      <c r="D70" s="24"/>
      <c r="E70" s="31" t="s">
        <v>472</v>
      </c>
      <c r="F70" s="27">
        <v>24112</v>
      </c>
      <c r="G70" s="42">
        <v>0.36399999999999999</v>
      </c>
      <c r="H70" s="27">
        <v>43000</v>
      </c>
      <c r="I70" s="27">
        <v>23438</v>
      </c>
      <c r="J70" s="27">
        <v>2792887</v>
      </c>
      <c r="K70" s="27">
        <v>6628</v>
      </c>
      <c r="L70" s="27">
        <v>6594</v>
      </c>
      <c r="M70" s="27">
        <v>2778560</v>
      </c>
      <c r="N70" s="27">
        <v>2972467</v>
      </c>
      <c r="O70" s="27">
        <v>1889062</v>
      </c>
      <c r="P70" s="27">
        <v>2947171</v>
      </c>
      <c r="Q70" s="27">
        <v>1074185</v>
      </c>
      <c r="R70" s="27">
        <v>1187620</v>
      </c>
      <c r="S70" s="27">
        <v>3100120</v>
      </c>
      <c r="T70" s="43">
        <v>4.7699999999999999E-4</v>
      </c>
      <c r="U70" s="27">
        <v>0</v>
      </c>
      <c r="V70" s="27">
        <v>0</v>
      </c>
      <c r="W70" s="27">
        <v>0</v>
      </c>
      <c r="X70" s="27">
        <v>3100120</v>
      </c>
      <c r="Y70" s="44">
        <f t="shared" si="257"/>
        <v>273</v>
      </c>
    </row>
    <row r="71" spans="1:25" s="32" customFormat="1" x14ac:dyDescent="0.2">
      <c r="A71" s="24">
        <v>274</v>
      </c>
      <c r="B71" s="24" t="s">
        <v>266</v>
      </c>
      <c r="C71" s="24"/>
      <c r="D71" s="24"/>
      <c r="E71" s="31" t="s">
        <v>472</v>
      </c>
      <c r="F71" s="27">
        <v>31419</v>
      </c>
      <c r="G71" s="42">
        <v>0.65700000000000003</v>
      </c>
      <c r="H71" s="27">
        <v>350000</v>
      </c>
      <c r="I71" s="27">
        <v>343761</v>
      </c>
      <c r="J71" s="27">
        <v>8937494</v>
      </c>
      <c r="K71" s="27">
        <v>9174</v>
      </c>
      <c r="L71" s="27">
        <v>9137</v>
      </c>
      <c r="M71" s="27">
        <v>8901448</v>
      </c>
      <c r="N71" s="27">
        <v>9522650</v>
      </c>
      <c r="O71" s="27">
        <v>3268554</v>
      </c>
      <c r="P71" s="27">
        <v>7365439</v>
      </c>
      <c r="Q71" s="27">
        <v>4837325</v>
      </c>
      <c r="R71" s="27">
        <v>5348152</v>
      </c>
      <c r="S71" s="27">
        <v>8960468</v>
      </c>
      <c r="T71" s="43">
        <v>1.3780000000000001E-3</v>
      </c>
      <c r="U71" s="27">
        <v>0</v>
      </c>
      <c r="V71" s="27">
        <v>0</v>
      </c>
      <c r="W71" s="27">
        <v>0</v>
      </c>
      <c r="X71" s="27">
        <v>8960468</v>
      </c>
      <c r="Y71" s="44">
        <f t="shared" si="257"/>
        <v>274</v>
      </c>
    </row>
    <row r="72" spans="1:25" s="32" customFormat="1" x14ac:dyDescent="0.2">
      <c r="A72" s="24">
        <v>275</v>
      </c>
      <c r="B72" s="24" t="s">
        <v>269</v>
      </c>
      <c r="C72" s="24"/>
      <c r="D72" s="24"/>
      <c r="E72" s="31" t="s">
        <v>473</v>
      </c>
      <c r="F72" s="27">
        <v>43761</v>
      </c>
      <c r="G72" s="42">
        <v>1</v>
      </c>
      <c r="H72" s="27">
        <v>80000</v>
      </c>
      <c r="I72" s="27">
        <v>119639</v>
      </c>
      <c r="J72" s="27">
        <v>14375231</v>
      </c>
      <c r="K72" s="27">
        <v>13819</v>
      </c>
      <c r="L72" s="27">
        <v>14003</v>
      </c>
      <c r="M72" s="27">
        <v>14566637</v>
      </c>
      <c r="N72" s="27">
        <v>15583194</v>
      </c>
      <c r="O72" s="27">
        <v>0</v>
      </c>
      <c r="P72" s="27">
        <v>13383760</v>
      </c>
      <c r="Q72" s="27">
        <v>13383760</v>
      </c>
      <c r="R72" s="27">
        <v>14797098</v>
      </c>
      <c r="S72" s="27">
        <v>14916737</v>
      </c>
      <c r="T72" s="43">
        <v>2.2929999999999999E-3</v>
      </c>
      <c r="U72" s="27">
        <v>0</v>
      </c>
      <c r="V72" s="27">
        <v>0</v>
      </c>
      <c r="W72" s="27">
        <v>0</v>
      </c>
      <c r="X72" s="27">
        <v>14916737</v>
      </c>
      <c r="Y72" s="44">
        <f t="shared" si="257"/>
        <v>275</v>
      </c>
    </row>
    <row r="73" spans="1:25" s="32" customFormat="1" x14ac:dyDescent="0.2">
      <c r="A73" s="24">
        <v>277</v>
      </c>
      <c r="B73" s="24" t="s">
        <v>278</v>
      </c>
      <c r="C73" s="24"/>
      <c r="D73" s="24"/>
      <c r="E73" s="31" t="s">
        <v>471</v>
      </c>
      <c r="F73" s="27">
        <v>1704</v>
      </c>
      <c r="G73" s="42">
        <v>0</v>
      </c>
      <c r="H73" s="27">
        <v>0</v>
      </c>
      <c r="I73" s="27">
        <v>0</v>
      </c>
      <c r="J73" s="27">
        <v>54348</v>
      </c>
      <c r="K73" s="27">
        <v>431</v>
      </c>
      <c r="L73" s="27">
        <v>432</v>
      </c>
      <c r="M73" s="27">
        <v>54474</v>
      </c>
      <c r="N73" s="27">
        <v>58276</v>
      </c>
      <c r="O73" s="27">
        <v>58276</v>
      </c>
      <c r="P73" s="27">
        <v>82927</v>
      </c>
      <c r="Q73" s="27">
        <v>0</v>
      </c>
      <c r="R73" s="27">
        <v>0</v>
      </c>
      <c r="S73" s="27">
        <v>58276</v>
      </c>
      <c r="T73" s="43">
        <v>9.0000000000000002E-6</v>
      </c>
      <c r="U73" s="27">
        <v>0</v>
      </c>
      <c r="V73" s="27">
        <v>0</v>
      </c>
      <c r="W73" s="27">
        <v>0</v>
      </c>
      <c r="X73" s="27">
        <v>58276</v>
      </c>
      <c r="Y73" s="44">
        <f t="shared" si="257"/>
        <v>277</v>
      </c>
    </row>
    <row r="74" spans="1:25" s="32" customFormat="1" x14ac:dyDescent="0.2">
      <c r="A74" s="24">
        <v>279</v>
      </c>
      <c r="B74" s="24" t="s">
        <v>281</v>
      </c>
      <c r="C74" s="24"/>
      <c r="D74" s="24"/>
      <c r="E74" s="31" t="s">
        <v>471</v>
      </c>
      <c r="F74" s="27">
        <v>9880</v>
      </c>
      <c r="G74" s="42">
        <v>0</v>
      </c>
      <c r="H74" s="27">
        <v>20000</v>
      </c>
      <c r="I74" s="27">
        <v>0</v>
      </c>
      <c r="J74" s="27">
        <v>942106</v>
      </c>
      <c r="K74" s="27">
        <v>2776</v>
      </c>
      <c r="L74" s="27">
        <v>2795</v>
      </c>
      <c r="M74" s="27">
        <v>948554</v>
      </c>
      <c r="N74" s="27">
        <v>1014751</v>
      </c>
      <c r="O74" s="27">
        <v>1014751</v>
      </c>
      <c r="P74" s="27">
        <v>987164</v>
      </c>
      <c r="Q74" s="27">
        <v>0</v>
      </c>
      <c r="R74" s="27">
        <v>0</v>
      </c>
      <c r="S74" s="27">
        <v>1014751</v>
      </c>
      <c r="T74" s="43">
        <v>1.56E-4</v>
      </c>
      <c r="U74" s="27">
        <v>0</v>
      </c>
      <c r="V74" s="27">
        <v>0</v>
      </c>
      <c r="W74" s="27">
        <v>0</v>
      </c>
      <c r="X74" s="27">
        <v>1014751</v>
      </c>
      <c r="Y74" s="44">
        <f t="shared" si="257"/>
        <v>279</v>
      </c>
    </row>
    <row r="75" spans="1:25" s="32" customFormat="1" x14ac:dyDescent="0.2">
      <c r="A75" s="24">
        <v>281</v>
      </c>
      <c r="B75" s="24" t="s">
        <v>313</v>
      </c>
      <c r="C75" s="24"/>
      <c r="D75" s="24"/>
      <c r="E75" s="31" t="s">
        <v>473</v>
      </c>
      <c r="F75" s="27">
        <v>42159</v>
      </c>
      <c r="G75" s="42">
        <v>1</v>
      </c>
      <c r="H75" s="27">
        <v>51000</v>
      </c>
      <c r="I75" s="27">
        <v>76270</v>
      </c>
      <c r="J75" s="27">
        <v>16242848</v>
      </c>
      <c r="K75" s="27">
        <v>14087</v>
      </c>
      <c r="L75" s="27">
        <v>14142</v>
      </c>
      <c r="M75" s="27">
        <v>16306265</v>
      </c>
      <c r="N75" s="27">
        <v>17444225</v>
      </c>
      <c r="O75" s="27">
        <v>0</v>
      </c>
      <c r="P75" s="27">
        <v>16443008</v>
      </c>
      <c r="Q75" s="27">
        <v>16443008</v>
      </c>
      <c r="R75" s="27">
        <v>18179406</v>
      </c>
      <c r="S75" s="27">
        <v>18255676</v>
      </c>
      <c r="T75" s="43">
        <v>2.807E-3</v>
      </c>
      <c r="U75" s="27">
        <v>0</v>
      </c>
      <c r="V75" s="27">
        <v>0</v>
      </c>
      <c r="W75" s="27">
        <v>0</v>
      </c>
      <c r="X75" s="27">
        <v>18255676</v>
      </c>
      <c r="Y75" s="44">
        <f t="shared" si="257"/>
        <v>281</v>
      </c>
    </row>
    <row r="76" spans="1:25" s="32" customFormat="1" x14ac:dyDescent="0.2">
      <c r="A76" s="24">
        <v>285</v>
      </c>
      <c r="B76" s="24" t="s">
        <v>341</v>
      </c>
      <c r="C76" s="24"/>
      <c r="D76" s="24"/>
      <c r="E76" s="31" t="s">
        <v>472</v>
      </c>
      <c r="F76" s="27">
        <v>24552</v>
      </c>
      <c r="G76" s="42">
        <v>0.38200000000000001</v>
      </c>
      <c r="H76" s="27">
        <v>15000</v>
      </c>
      <c r="I76" s="27">
        <v>8571</v>
      </c>
      <c r="J76" s="27">
        <v>3685061</v>
      </c>
      <c r="K76" s="27">
        <v>6693</v>
      </c>
      <c r="L76" s="27">
        <v>6681</v>
      </c>
      <c r="M76" s="27">
        <v>3678454</v>
      </c>
      <c r="N76" s="27">
        <v>3935161</v>
      </c>
      <c r="O76" s="27">
        <v>2431615</v>
      </c>
      <c r="P76" s="27">
        <v>2920053</v>
      </c>
      <c r="Q76" s="27">
        <v>1115694</v>
      </c>
      <c r="R76" s="27">
        <v>1233512</v>
      </c>
      <c r="S76" s="27">
        <v>3673698</v>
      </c>
      <c r="T76" s="43">
        <v>5.6499999999999996E-4</v>
      </c>
      <c r="U76" s="27">
        <v>0</v>
      </c>
      <c r="V76" s="27">
        <v>0</v>
      </c>
      <c r="W76" s="27">
        <v>0</v>
      </c>
      <c r="X76" s="27">
        <v>3673698</v>
      </c>
      <c r="Y76" s="44">
        <f t="shared" si="257"/>
        <v>285</v>
      </c>
    </row>
    <row r="77" spans="1:25" s="32" customFormat="1" x14ac:dyDescent="0.2">
      <c r="A77" s="24">
        <v>289</v>
      </c>
      <c r="B77" s="24" t="s">
        <v>347</v>
      </c>
      <c r="C77" s="24"/>
      <c r="D77" s="24"/>
      <c r="E77" s="31" t="s">
        <v>472</v>
      </c>
      <c r="F77" s="27">
        <v>39664</v>
      </c>
      <c r="G77" s="42">
        <v>0.98699999999999999</v>
      </c>
      <c r="H77" s="27">
        <v>60000</v>
      </c>
      <c r="I77" s="27">
        <v>88523</v>
      </c>
      <c r="J77" s="27">
        <v>10072671</v>
      </c>
      <c r="K77" s="27">
        <v>18534</v>
      </c>
      <c r="L77" s="27">
        <v>18850</v>
      </c>
      <c r="M77" s="27">
        <v>10244407</v>
      </c>
      <c r="N77" s="27">
        <v>10959331</v>
      </c>
      <c r="O77" s="27">
        <v>147293</v>
      </c>
      <c r="P77" s="27">
        <v>12817782</v>
      </c>
      <c r="Q77" s="27">
        <v>12645511</v>
      </c>
      <c r="R77" s="27">
        <v>13980890</v>
      </c>
      <c r="S77" s="27">
        <v>14216706</v>
      </c>
      <c r="T77" s="43">
        <v>2.186E-3</v>
      </c>
      <c r="U77" s="27">
        <v>304573</v>
      </c>
      <c r="V77" s="27">
        <v>0</v>
      </c>
      <c r="W77" s="27">
        <v>38072</v>
      </c>
      <c r="X77" s="27">
        <v>14178634</v>
      </c>
      <c r="Y77" s="44">
        <f t="shared" si="257"/>
        <v>289</v>
      </c>
    </row>
    <row r="78" spans="1:25" s="32" customFormat="1" x14ac:dyDescent="0.2">
      <c r="A78" s="24">
        <v>293</v>
      </c>
      <c r="B78" s="24" t="s">
        <v>355</v>
      </c>
      <c r="C78" s="24"/>
      <c r="D78" s="24"/>
      <c r="E78" s="31" t="s">
        <v>471</v>
      </c>
      <c r="F78" s="27">
        <v>14971</v>
      </c>
      <c r="G78" s="42">
        <v>0</v>
      </c>
      <c r="H78" s="27">
        <v>11000</v>
      </c>
      <c r="I78" s="27">
        <v>0</v>
      </c>
      <c r="J78" s="27">
        <v>5016481</v>
      </c>
      <c r="K78" s="27">
        <v>4942</v>
      </c>
      <c r="L78" s="27">
        <v>4863</v>
      </c>
      <c r="M78" s="27">
        <v>4936290</v>
      </c>
      <c r="N78" s="27">
        <v>5280778</v>
      </c>
      <c r="O78" s="27">
        <v>5280778</v>
      </c>
      <c r="P78" s="27">
        <v>4363764</v>
      </c>
      <c r="Q78" s="27">
        <v>0</v>
      </c>
      <c r="R78" s="27">
        <v>0</v>
      </c>
      <c r="S78" s="27">
        <v>5280778</v>
      </c>
      <c r="T78" s="43">
        <v>8.12E-4</v>
      </c>
      <c r="U78" s="27">
        <v>0</v>
      </c>
      <c r="V78" s="27">
        <v>0</v>
      </c>
      <c r="W78" s="27">
        <v>0</v>
      </c>
      <c r="X78" s="27">
        <v>5280778</v>
      </c>
      <c r="Y78" s="44">
        <f t="shared" si="257"/>
        <v>293</v>
      </c>
    </row>
    <row r="79" spans="1:25" s="32" customFormat="1" x14ac:dyDescent="0.2">
      <c r="A79" s="24">
        <v>294</v>
      </c>
      <c r="B79" s="24" t="s">
        <v>365</v>
      </c>
      <c r="C79" s="24"/>
      <c r="D79" s="24"/>
      <c r="E79" s="31" t="s">
        <v>472</v>
      </c>
      <c r="F79" s="27">
        <v>28854</v>
      </c>
      <c r="G79" s="42">
        <v>0.55400000000000005</v>
      </c>
      <c r="H79" s="27">
        <v>57000</v>
      </c>
      <c r="I79" s="27">
        <v>47238</v>
      </c>
      <c r="J79" s="27">
        <v>8276456</v>
      </c>
      <c r="K79" s="27">
        <v>8809</v>
      </c>
      <c r="L79" s="27">
        <v>8716</v>
      </c>
      <c r="M79" s="27">
        <v>8189078</v>
      </c>
      <c r="N79" s="27">
        <v>8760567</v>
      </c>
      <c r="O79" s="27">
        <v>3905811</v>
      </c>
      <c r="P79" s="27">
        <v>7794581</v>
      </c>
      <c r="Q79" s="27">
        <v>4319445</v>
      </c>
      <c r="R79" s="27">
        <v>4775583</v>
      </c>
      <c r="S79" s="27">
        <v>8728632</v>
      </c>
      <c r="T79" s="43">
        <v>1.3420000000000001E-3</v>
      </c>
      <c r="U79" s="27">
        <v>0</v>
      </c>
      <c r="V79" s="27">
        <v>0</v>
      </c>
      <c r="W79" s="27">
        <v>0</v>
      </c>
      <c r="X79" s="27">
        <v>8728632</v>
      </c>
      <c r="Y79" s="44">
        <f t="shared" si="257"/>
        <v>294</v>
      </c>
    </row>
    <row r="80" spans="1:25" s="32" customFormat="1" x14ac:dyDescent="0.2">
      <c r="A80" s="24">
        <v>296</v>
      </c>
      <c r="B80" s="24" t="s">
        <v>361</v>
      </c>
      <c r="C80" s="24"/>
      <c r="D80" s="24"/>
      <c r="E80" s="31" t="s">
        <v>473</v>
      </c>
      <c r="F80" s="27">
        <v>41110</v>
      </c>
      <c r="G80" s="42">
        <v>1</v>
      </c>
      <c r="H80" s="27">
        <v>104000</v>
      </c>
      <c r="I80" s="27">
        <v>155531</v>
      </c>
      <c r="J80" s="27">
        <v>10313960</v>
      </c>
      <c r="K80" s="27">
        <v>12459</v>
      </c>
      <c r="L80" s="27">
        <v>12433</v>
      </c>
      <c r="M80" s="27">
        <v>10292436</v>
      </c>
      <c r="N80" s="27">
        <v>11010711</v>
      </c>
      <c r="O80" s="27">
        <v>0</v>
      </c>
      <c r="P80" s="27">
        <v>9752593</v>
      </c>
      <c r="Q80" s="27">
        <v>9752593</v>
      </c>
      <c r="R80" s="27">
        <v>10782477</v>
      </c>
      <c r="S80" s="27">
        <v>10938007</v>
      </c>
      <c r="T80" s="43">
        <v>1.6819999999999999E-3</v>
      </c>
      <c r="U80" s="27">
        <v>0</v>
      </c>
      <c r="V80" s="27">
        <v>0</v>
      </c>
      <c r="W80" s="27">
        <v>0</v>
      </c>
      <c r="X80" s="27">
        <v>10938007</v>
      </c>
      <c r="Y80" s="44">
        <f t="shared" si="257"/>
        <v>296</v>
      </c>
    </row>
    <row r="81" spans="1:25" s="32" customFormat="1" x14ac:dyDescent="0.2">
      <c r="A81" s="24">
        <v>297</v>
      </c>
      <c r="B81" s="24" t="s">
        <v>372</v>
      </c>
      <c r="C81" s="24"/>
      <c r="D81" s="24"/>
      <c r="E81" s="31" t="s">
        <v>472</v>
      </c>
      <c r="F81" s="27">
        <v>28881</v>
      </c>
      <c r="G81" s="42">
        <v>0.55500000000000005</v>
      </c>
      <c r="H81" s="27">
        <v>19000</v>
      </c>
      <c r="I81" s="27">
        <v>15777</v>
      </c>
      <c r="J81" s="27">
        <v>4337697</v>
      </c>
      <c r="K81" s="27">
        <v>8557</v>
      </c>
      <c r="L81" s="27">
        <v>8717</v>
      </c>
      <c r="M81" s="27">
        <v>4418804</v>
      </c>
      <c r="N81" s="27">
        <v>4727177</v>
      </c>
      <c r="O81" s="27">
        <v>2102459</v>
      </c>
      <c r="P81" s="27">
        <v>4625242</v>
      </c>
      <c r="Q81" s="27">
        <v>2568119</v>
      </c>
      <c r="R81" s="27">
        <v>2839315</v>
      </c>
      <c r="S81" s="27">
        <v>4957551</v>
      </c>
      <c r="T81" s="43">
        <v>7.6199999999999998E-4</v>
      </c>
      <c r="U81" s="27">
        <v>0</v>
      </c>
      <c r="V81" s="27">
        <v>0</v>
      </c>
      <c r="W81" s="27">
        <v>0</v>
      </c>
      <c r="X81" s="27">
        <v>4957551</v>
      </c>
      <c r="Y81" s="44">
        <f t="shared" si="257"/>
        <v>297</v>
      </c>
    </row>
    <row r="82" spans="1:25" s="32" customFormat="1" x14ac:dyDescent="0.2">
      <c r="A82" s="24">
        <v>299</v>
      </c>
      <c r="B82" s="24" t="s">
        <v>1</v>
      </c>
      <c r="C82" s="24"/>
      <c r="D82" s="24"/>
      <c r="E82" s="31" t="s">
        <v>473</v>
      </c>
      <c r="F82" s="27">
        <v>43750</v>
      </c>
      <c r="G82" s="42">
        <v>1</v>
      </c>
      <c r="H82" s="27">
        <v>26000</v>
      </c>
      <c r="I82" s="27">
        <v>38883</v>
      </c>
      <c r="J82" s="27">
        <v>12409936</v>
      </c>
      <c r="K82" s="27">
        <v>13272</v>
      </c>
      <c r="L82" s="27">
        <v>13356</v>
      </c>
      <c r="M82" s="27">
        <v>12488480</v>
      </c>
      <c r="N82" s="27">
        <v>13360009</v>
      </c>
      <c r="O82" s="27">
        <v>0</v>
      </c>
      <c r="P82" s="27">
        <v>10390196</v>
      </c>
      <c r="Q82" s="27">
        <v>10390196</v>
      </c>
      <c r="R82" s="27">
        <v>11487411</v>
      </c>
      <c r="S82" s="27">
        <v>11526294</v>
      </c>
      <c r="T82" s="43">
        <v>1.7719999999999999E-3</v>
      </c>
      <c r="U82" s="27">
        <v>0</v>
      </c>
      <c r="V82" s="27">
        <v>0</v>
      </c>
      <c r="W82" s="27">
        <v>0</v>
      </c>
      <c r="X82" s="27">
        <v>11526294</v>
      </c>
      <c r="Y82" s="44">
        <f t="shared" si="257"/>
        <v>299</v>
      </c>
    </row>
    <row r="83" spans="1:25" s="32" customFormat="1" x14ac:dyDescent="0.2">
      <c r="A83" s="24">
        <v>301</v>
      </c>
      <c r="B83" s="24" t="s">
        <v>382</v>
      </c>
      <c r="C83" s="24"/>
      <c r="D83" s="24"/>
      <c r="E83" s="31" t="s">
        <v>473</v>
      </c>
      <c r="F83" s="27">
        <v>47934</v>
      </c>
      <c r="G83" s="42">
        <v>1</v>
      </c>
      <c r="H83" s="27">
        <v>430000</v>
      </c>
      <c r="I83" s="27">
        <v>643059</v>
      </c>
      <c r="J83" s="27">
        <v>22517630</v>
      </c>
      <c r="K83" s="27">
        <v>15702</v>
      </c>
      <c r="L83" s="27">
        <v>15444</v>
      </c>
      <c r="M83" s="27">
        <v>22147642</v>
      </c>
      <c r="N83" s="27">
        <v>23693252</v>
      </c>
      <c r="O83" s="27">
        <v>0</v>
      </c>
      <c r="P83" s="27">
        <v>17587014</v>
      </c>
      <c r="Q83" s="27">
        <v>17587014</v>
      </c>
      <c r="R83" s="27">
        <v>19444220</v>
      </c>
      <c r="S83" s="27">
        <v>20087279</v>
      </c>
      <c r="T83" s="43">
        <v>3.088E-3</v>
      </c>
      <c r="U83" s="27">
        <v>310722</v>
      </c>
      <c r="V83" s="27">
        <v>0</v>
      </c>
      <c r="W83" s="27">
        <v>38840</v>
      </c>
      <c r="X83" s="27">
        <v>20048439</v>
      </c>
      <c r="Y83" s="44">
        <f t="shared" si="257"/>
        <v>301</v>
      </c>
    </row>
    <row r="84" spans="1:25" s="32" customFormat="1" x14ac:dyDescent="0.2">
      <c r="A84" s="24">
        <v>302</v>
      </c>
      <c r="B84" s="24" t="s">
        <v>235</v>
      </c>
      <c r="C84" s="24"/>
      <c r="D84" s="24"/>
      <c r="E84" s="31" t="s">
        <v>472</v>
      </c>
      <c r="F84" s="27">
        <v>27851</v>
      </c>
      <c r="G84" s="42">
        <v>0.51400000000000001</v>
      </c>
      <c r="H84" s="27">
        <v>52000</v>
      </c>
      <c r="I84" s="27">
        <v>39974</v>
      </c>
      <c r="J84" s="27">
        <v>3775926</v>
      </c>
      <c r="K84" s="27">
        <v>7458</v>
      </c>
      <c r="L84" s="27">
        <v>7554</v>
      </c>
      <c r="M84" s="27">
        <v>3824530</v>
      </c>
      <c r="N84" s="27">
        <v>4091431</v>
      </c>
      <c r="O84" s="27">
        <v>1988272</v>
      </c>
      <c r="P84" s="27">
        <v>3769812</v>
      </c>
      <c r="Q84" s="27">
        <v>1937834</v>
      </c>
      <c r="R84" s="27">
        <v>2142472</v>
      </c>
      <c r="S84" s="27">
        <v>4170718</v>
      </c>
      <c r="T84" s="43">
        <v>6.4099999999999997E-4</v>
      </c>
      <c r="U84" s="27">
        <v>0</v>
      </c>
      <c r="V84" s="27">
        <v>0</v>
      </c>
      <c r="W84" s="27">
        <v>0</v>
      </c>
      <c r="X84" s="27">
        <v>4170718</v>
      </c>
      <c r="Y84" s="44">
        <f t="shared" si="257"/>
        <v>302</v>
      </c>
    </row>
    <row r="85" spans="1:25" s="32" customFormat="1" x14ac:dyDescent="0.2">
      <c r="A85" s="24">
        <v>303</v>
      </c>
      <c r="B85" s="24" t="s">
        <v>93</v>
      </c>
      <c r="C85" s="24"/>
      <c r="D85" s="24"/>
      <c r="E85" s="31" t="s">
        <v>473</v>
      </c>
      <c r="F85" s="27">
        <v>41555</v>
      </c>
      <c r="G85" s="42">
        <v>1</v>
      </c>
      <c r="H85" s="27">
        <v>58000</v>
      </c>
      <c r="I85" s="27">
        <v>86738</v>
      </c>
      <c r="J85" s="27">
        <v>9099784</v>
      </c>
      <c r="K85" s="27">
        <v>12918</v>
      </c>
      <c r="L85" s="27">
        <v>12945</v>
      </c>
      <c r="M85" s="27">
        <v>9118804</v>
      </c>
      <c r="N85" s="27">
        <v>9755174</v>
      </c>
      <c r="O85" s="27">
        <v>0</v>
      </c>
      <c r="P85" s="27">
        <v>9515081</v>
      </c>
      <c r="Q85" s="27">
        <v>9515081</v>
      </c>
      <c r="R85" s="27">
        <v>10519883</v>
      </c>
      <c r="S85" s="27">
        <v>10606621</v>
      </c>
      <c r="T85" s="43">
        <v>1.6310000000000001E-3</v>
      </c>
      <c r="U85" s="27">
        <v>0</v>
      </c>
      <c r="V85" s="27">
        <v>0</v>
      </c>
      <c r="W85" s="27">
        <v>0</v>
      </c>
      <c r="X85" s="27">
        <v>10606621</v>
      </c>
      <c r="Y85" s="44">
        <f t="shared" si="257"/>
        <v>303</v>
      </c>
    </row>
    <row r="86" spans="1:25" s="32" customFormat="1" x14ac:dyDescent="0.2">
      <c r="A86" s="24">
        <v>307</v>
      </c>
      <c r="B86" s="24" t="s">
        <v>17</v>
      </c>
      <c r="C86" s="24"/>
      <c r="D86" s="24"/>
      <c r="E86" s="31" t="s">
        <v>473</v>
      </c>
      <c r="F86" s="27">
        <v>157276</v>
      </c>
      <c r="G86" s="42">
        <v>1</v>
      </c>
      <c r="H86" s="27">
        <v>1403000</v>
      </c>
      <c r="I86" s="27">
        <v>2098167</v>
      </c>
      <c r="J86" s="27">
        <v>48373840</v>
      </c>
      <c r="K86" s="27">
        <v>54024</v>
      </c>
      <c r="L86" s="27">
        <v>54331</v>
      </c>
      <c r="M86" s="27">
        <v>48648732</v>
      </c>
      <c r="N86" s="27">
        <v>52043765</v>
      </c>
      <c r="O86" s="27">
        <v>0</v>
      </c>
      <c r="P86" s="27">
        <v>42211344</v>
      </c>
      <c r="Q86" s="27">
        <v>42211344</v>
      </c>
      <c r="R86" s="27">
        <v>46668904</v>
      </c>
      <c r="S86" s="27">
        <v>48767071</v>
      </c>
      <c r="T86" s="43">
        <v>7.4980000000000003E-3</v>
      </c>
      <c r="U86" s="27">
        <v>808456</v>
      </c>
      <c r="V86" s="27">
        <v>840811</v>
      </c>
      <c r="W86" s="27">
        <v>206158</v>
      </c>
      <c r="X86" s="27">
        <v>48560913</v>
      </c>
      <c r="Y86" s="44">
        <f t="shared" si="257"/>
        <v>307</v>
      </c>
    </row>
    <row r="87" spans="1:25" s="32" customFormat="1" x14ac:dyDescent="0.2">
      <c r="A87" s="24">
        <v>308</v>
      </c>
      <c r="B87" s="24" t="s">
        <v>29</v>
      </c>
      <c r="C87" s="24"/>
      <c r="D87" s="24"/>
      <c r="E87" s="31" t="s">
        <v>472</v>
      </c>
      <c r="F87" s="27">
        <v>24868</v>
      </c>
      <c r="G87" s="42">
        <v>0.39500000000000002</v>
      </c>
      <c r="H87" s="27">
        <v>83000</v>
      </c>
      <c r="I87" s="27">
        <v>48995</v>
      </c>
      <c r="J87" s="27">
        <v>5266026</v>
      </c>
      <c r="K87" s="27">
        <v>7489</v>
      </c>
      <c r="L87" s="27">
        <v>7441</v>
      </c>
      <c r="M87" s="27">
        <v>5232274</v>
      </c>
      <c r="N87" s="27">
        <v>5597417</v>
      </c>
      <c r="O87" s="27">
        <v>3388004</v>
      </c>
      <c r="P87" s="27">
        <v>5129315</v>
      </c>
      <c r="Q87" s="27">
        <v>2024643</v>
      </c>
      <c r="R87" s="27">
        <v>2238447</v>
      </c>
      <c r="S87" s="27">
        <v>5675447</v>
      </c>
      <c r="T87" s="43">
        <v>8.7299999999999997E-4</v>
      </c>
      <c r="U87" s="27">
        <v>0</v>
      </c>
      <c r="V87" s="27">
        <v>0</v>
      </c>
      <c r="W87" s="27">
        <v>0</v>
      </c>
      <c r="X87" s="27">
        <v>5675447</v>
      </c>
      <c r="Y87" s="44">
        <f t="shared" si="257"/>
        <v>308</v>
      </c>
    </row>
    <row r="88" spans="1:25" s="32" customFormat="1" x14ac:dyDescent="0.2">
      <c r="A88" s="24">
        <v>310</v>
      </c>
      <c r="B88" s="24" t="s">
        <v>74</v>
      </c>
      <c r="C88" s="24"/>
      <c r="D88" s="24"/>
      <c r="E88" s="31" t="s">
        <v>473</v>
      </c>
      <c r="F88" s="27">
        <v>43137</v>
      </c>
      <c r="G88" s="42">
        <v>1</v>
      </c>
      <c r="H88" s="27">
        <v>33000</v>
      </c>
      <c r="I88" s="27">
        <v>49351</v>
      </c>
      <c r="J88" s="27">
        <v>8598056</v>
      </c>
      <c r="K88" s="27">
        <v>12792</v>
      </c>
      <c r="L88" s="27">
        <v>12754</v>
      </c>
      <c r="M88" s="27">
        <v>8572515</v>
      </c>
      <c r="N88" s="27">
        <v>9170762</v>
      </c>
      <c r="O88" s="27">
        <v>0</v>
      </c>
      <c r="P88" s="27">
        <v>8537217</v>
      </c>
      <c r="Q88" s="27">
        <v>8537217</v>
      </c>
      <c r="R88" s="27">
        <v>9438756</v>
      </c>
      <c r="S88" s="27">
        <v>9488107</v>
      </c>
      <c r="T88" s="43">
        <v>1.459E-3</v>
      </c>
      <c r="U88" s="27">
        <v>194970</v>
      </c>
      <c r="V88" s="27">
        <v>0</v>
      </c>
      <c r="W88" s="27">
        <v>24371</v>
      </c>
      <c r="X88" s="27">
        <v>9463736</v>
      </c>
      <c r="Y88" s="44">
        <f t="shared" si="257"/>
        <v>310</v>
      </c>
    </row>
    <row r="89" spans="1:25" s="32" customFormat="1" x14ac:dyDescent="0.2">
      <c r="A89" s="24">
        <v>312</v>
      </c>
      <c r="B89" s="24" t="s">
        <v>62</v>
      </c>
      <c r="C89" s="24"/>
      <c r="D89" s="24"/>
      <c r="E89" s="31" t="s">
        <v>472</v>
      </c>
      <c r="F89" s="27">
        <v>15191</v>
      </c>
      <c r="G89" s="42">
        <v>8.0000000000000002E-3</v>
      </c>
      <c r="H89" s="27">
        <v>32000</v>
      </c>
      <c r="I89" s="27">
        <v>366</v>
      </c>
      <c r="J89" s="27">
        <v>1844548</v>
      </c>
      <c r="K89" s="27">
        <v>4402</v>
      </c>
      <c r="L89" s="27">
        <v>4357</v>
      </c>
      <c r="M89" s="27">
        <v>1825692</v>
      </c>
      <c r="N89" s="27">
        <v>1953101</v>
      </c>
      <c r="O89" s="27">
        <v>1938179</v>
      </c>
      <c r="P89" s="27">
        <v>1579218</v>
      </c>
      <c r="Q89" s="27">
        <v>12065</v>
      </c>
      <c r="R89" s="27">
        <v>13339</v>
      </c>
      <c r="S89" s="27">
        <v>1951884</v>
      </c>
      <c r="T89" s="43">
        <v>2.9999999999999997E-4</v>
      </c>
      <c r="U89" s="27">
        <v>0</v>
      </c>
      <c r="V89" s="27">
        <v>0</v>
      </c>
      <c r="W89" s="27">
        <v>0</v>
      </c>
      <c r="X89" s="27">
        <v>1951884</v>
      </c>
      <c r="Y89" s="44">
        <f t="shared" si="257"/>
        <v>312</v>
      </c>
    </row>
    <row r="90" spans="1:25" s="32" customFormat="1" x14ac:dyDescent="0.2">
      <c r="A90" s="24">
        <v>313</v>
      </c>
      <c r="B90" s="24" t="s">
        <v>63</v>
      </c>
      <c r="C90" s="24"/>
      <c r="D90" s="24"/>
      <c r="E90" s="31" t="s">
        <v>472</v>
      </c>
      <c r="F90" s="27">
        <v>21866</v>
      </c>
      <c r="G90" s="42">
        <v>0.27500000000000002</v>
      </c>
      <c r="H90" s="27">
        <v>22000</v>
      </c>
      <c r="I90" s="27">
        <v>9036</v>
      </c>
      <c r="J90" s="27">
        <v>2624993</v>
      </c>
      <c r="K90" s="27">
        <v>6175</v>
      </c>
      <c r="L90" s="27">
        <v>6249</v>
      </c>
      <c r="M90" s="27">
        <v>2656450</v>
      </c>
      <c r="N90" s="27">
        <v>2841835</v>
      </c>
      <c r="O90" s="27">
        <v>2061354</v>
      </c>
      <c r="P90" s="27">
        <v>2306899</v>
      </c>
      <c r="Q90" s="27">
        <v>633567</v>
      </c>
      <c r="R90" s="27">
        <v>700472</v>
      </c>
      <c r="S90" s="27">
        <v>2770861</v>
      </c>
      <c r="T90" s="43">
        <v>4.26E-4</v>
      </c>
      <c r="U90" s="27">
        <v>0</v>
      </c>
      <c r="V90" s="27">
        <v>0</v>
      </c>
      <c r="W90" s="27">
        <v>0</v>
      </c>
      <c r="X90" s="27">
        <v>2770861</v>
      </c>
      <c r="Y90" s="44">
        <f t="shared" si="257"/>
        <v>313</v>
      </c>
    </row>
    <row r="91" spans="1:25" s="32" customFormat="1" x14ac:dyDescent="0.2">
      <c r="A91" s="24">
        <v>317</v>
      </c>
      <c r="B91" s="24" t="s">
        <v>99</v>
      </c>
      <c r="C91" s="24"/>
      <c r="D91" s="24"/>
      <c r="E91" s="31" t="s">
        <v>471</v>
      </c>
      <c r="F91" s="27">
        <v>9247</v>
      </c>
      <c r="G91" s="42">
        <v>0</v>
      </c>
      <c r="H91" s="27">
        <v>2000</v>
      </c>
      <c r="I91" s="27">
        <v>0</v>
      </c>
      <c r="J91" s="27">
        <v>1109219</v>
      </c>
      <c r="K91" s="27">
        <v>2692</v>
      </c>
      <c r="L91" s="27">
        <v>2749</v>
      </c>
      <c r="M91" s="27">
        <v>1132705</v>
      </c>
      <c r="N91" s="27">
        <v>1211753</v>
      </c>
      <c r="O91" s="27">
        <v>1211753</v>
      </c>
      <c r="P91" s="27">
        <v>1281424</v>
      </c>
      <c r="Q91" s="27">
        <v>0</v>
      </c>
      <c r="R91" s="27">
        <v>0</v>
      </c>
      <c r="S91" s="27">
        <v>1211753</v>
      </c>
      <c r="T91" s="43">
        <v>1.8599999999999999E-4</v>
      </c>
      <c r="U91" s="27">
        <v>0</v>
      </c>
      <c r="V91" s="27">
        <v>0</v>
      </c>
      <c r="W91" s="27">
        <v>0</v>
      </c>
      <c r="X91" s="27">
        <v>1211753</v>
      </c>
      <c r="Y91" s="44">
        <f t="shared" si="257"/>
        <v>317</v>
      </c>
    </row>
    <row r="92" spans="1:25" s="32" customFormat="1" x14ac:dyDescent="0.2">
      <c r="A92" s="24">
        <v>321</v>
      </c>
      <c r="B92" s="24" t="s">
        <v>164</v>
      </c>
      <c r="C92" s="24"/>
      <c r="D92" s="24"/>
      <c r="E92" s="31" t="s">
        <v>473</v>
      </c>
      <c r="F92" s="27">
        <v>50146</v>
      </c>
      <c r="G92" s="42">
        <v>1</v>
      </c>
      <c r="H92" s="27">
        <v>35000</v>
      </c>
      <c r="I92" s="27">
        <v>52342</v>
      </c>
      <c r="J92" s="27">
        <v>7667076</v>
      </c>
      <c r="K92" s="27">
        <v>15876</v>
      </c>
      <c r="L92" s="27">
        <v>15734</v>
      </c>
      <c r="M92" s="27">
        <v>7598499</v>
      </c>
      <c r="N92" s="27">
        <v>8128773</v>
      </c>
      <c r="O92" s="27">
        <v>0</v>
      </c>
      <c r="P92" s="27">
        <v>7258502</v>
      </c>
      <c r="Q92" s="27">
        <v>7258502</v>
      </c>
      <c r="R92" s="27">
        <v>8025007</v>
      </c>
      <c r="S92" s="27">
        <v>8077349</v>
      </c>
      <c r="T92" s="43">
        <v>1.242E-3</v>
      </c>
      <c r="U92" s="27">
        <v>0</v>
      </c>
      <c r="V92" s="27">
        <v>0</v>
      </c>
      <c r="W92" s="27">
        <v>0</v>
      </c>
      <c r="X92" s="27">
        <v>8077349</v>
      </c>
      <c r="Y92" s="44">
        <f t="shared" si="257"/>
        <v>321</v>
      </c>
    </row>
    <row r="93" spans="1:25" s="32" customFormat="1" x14ac:dyDescent="0.2">
      <c r="A93" s="24">
        <v>327</v>
      </c>
      <c r="B93" s="24" t="s">
        <v>193</v>
      </c>
      <c r="C93" s="24"/>
      <c r="D93" s="24"/>
      <c r="E93" s="31" t="s">
        <v>472</v>
      </c>
      <c r="F93" s="27">
        <v>30401</v>
      </c>
      <c r="G93" s="42">
        <v>0.61599999999999999</v>
      </c>
      <c r="H93" s="27">
        <v>33000</v>
      </c>
      <c r="I93" s="27">
        <v>30402</v>
      </c>
      <c r="J93" s="27">
        <v>4268598</v>
      </c>
      <c r="K93" s="27">
        <v>8960</v>
      </c>
      <c r="L93" s="27">
        <v>8978</v>
      </c>
      <c r="M93" s="27">
        <v>4277173</v>
      </c>
      <c r="N93" s="27">
        <v>4575662</v>
      </c>
      <c r="O93" s="27">
        <v>1756871</v>
      </c>
      <c r="P93" s="27">
        <v>4220801</v>
      </c>
      <c r="Q93" s="27">
        <v>2600182</v>
      </c>
      <c r="R93" s="27">
        <v>2874764</v>
      </c>
      <c r="S93" s="27">
        <v>4662038</v>
      </c>
      <c r="T93" s="43">
        <v>7.1699999999999997E-4</v>
      </c>
      <c r="U93" s="27">
        <v>0</v>
      </c>
      <c r="V93" s="27">
        <v>0</v>
      </c>
      <c r="W93" s="27">
        <v>0</v>
      </c>
      <c r="X93" s="27">
        <v>4662038</v>
      </c>
      <c r="Y93" s="44">
        <f t="shared" si="257"/>
        <v>327</v>
      </c>
    </row>
    <row r="94" spans="1:25" s="32" customFormat="1" x14ac:dyDescent="0.2">
      <c r="A94" s="24">
        <v>331</v>
      </c>
      <c r="B94" s="24" t="s">
        <v>199</v>
      </c>
      <c r="C94" s="24"/>
      <c r="D94" s="24"/>
      <c r="E94" s="31" t="s">
        <v>471</v>
      </c>
      <c r="F94" s="27">
        <v>14467</v>
      </c>
      <c r="G94" s="42">
        <v>0</v>
      </c>
      <c r="H94" s="27">
        <v>36000</v>
      </c>
      <c r="I94" s="27">
        <v>0</v>
      </c>
      <c r="J94" s="27">
        <v>1978576</v>
      </c>
      <c r="K94" s="27">
        <v>4136</v>
      </c>
      <c r="L94" s="27">
        <v>4111</v>
      </c>
      <c r="M94" s="27">
        <v>1966617</v>
      </c>
      <c r="N94" s="27">
        <v>2103860</v>
      </c>
      <c r="O94" s="27">
        <v>2103860</v>
      </c>
      <c r="P94" s="27">
        <v>1698782</v>
      </c>
      <c r="Q94" s="27">
        <v>0</v>
      </c>
      <c r="R94" s="27">
        <v>0</v>
      </c>
      <c r="S94" s="27">
        <v>2103860</v>
      </c>
      <c r="T94" s="43">
        <v>3.2299999999999999E-4</v>
      </c>
      <c r="U94" s="27">
        <v>0</v>
      </c>
      <c r="V94" s="27">
        <v>0</v>
      </c>
      <c r="W94" s="27">
        <v>0</v>
      </c>
      <c r="X94" s="27">
        <v>2103860</v>
      </c>
      <c r="Y94" s="44">
        <f t="shared" si="257"/>
        <v>331</v>
      </c>
    </row>
    <row r="95" spans="1:25" s="32" customFormat="1" x14ac:dyDescent="0.2">
      <c r="A95" s="24">
        <v>335</v>
      </c>
      <c r="B95" s="24" t="s">
        <v>219</v>
      </c>
      <c r="C95" s="24"/>
      <c r="D95" s="24"/>
      <c r="E95" s="31" t="s">
        <v>471</v>
      </c>
      <c r="F95" s="27">
        <v>13917</v>
      </c>
      <c r="G95" s="42">
        <v>0</v>
      </c>
      <c r="H95" s="27">
        <v>4000</v>
      </c>
      <c r="I95" s="27">
        <v>0</v>
      </c>
      <c r="J95" s="27">
        <v>1445364</v>
      </c>
      <c r="K95" s="27">
        <v>4015</v>
      </c>
      <c r="L95" s="27">
        <v>3969</v>
      </c>
      <c r="M95" s="27">
        <v>1428804</v>
      </c>
      <c r="N95" s="27">
        <v>1528516</v>
      </c>
      <c r="O95" s="27">
        <v>1528516</v>
      </c>
      <c r="P95" s="27">
        <v>1484817</v>
      </c>
      <c r="Q95" s="27">
        <v>0</v>
      </c>
      <c r="R95" s="27">
        <v>0</v>
      </c>
      <c r="S95" s="27">
        <v>1528516</v>
      </c>
      <c r="T95" s="43">
        <v>2.3499999999999999E-4</v>
      </c>
      <c r="U95" s="27">
        <v>0</v>
      </c>
      <c r="V95" s="27">
        <v>0</v>
      </c>
      <c r="W95" s="27">
        <v>0</v>
      </c>
      <c r="X95" s="27">
        <v>1528516</v>
      </c>
      <c r="Y95" s="44">
        <f t="shared" si="257"/>
        <v>335</v>
      </c>
    </row>
    <row r="96" spans="1:25" s="32" customFormat="1" x14ac:dyDescent="0.2">
      <c r="A96" s="24">
        <v>339</v>
      </c>
      <c r="B96" s="24" t="s">
        <v>267</v>
      </c>
      <c r="C96" s="24"/>
      <c r="D96" s="24"/>
      <c r="E96" s="31" t="s">
        <v>471</v>
      </c>
      <c r="F96" s="27">
        <v>5444</v>
      </c>
      <c r="G96" s="42">
        <v>0</v>
      </c>
      <c r="H96" s="27">
        <v>0</v>
      </c>
      <c r="I96" s="27">
        <v>0</v>
      </c>
      <c r="J96" s="27">
        <v>403736</v>
      </c>
      <c r="K96" s="27">
        <v>1503</v>
      </c>
      <c r="L96" s="27">
        <v>1591</v>
      </c>
      <c r="M96" s="27">
        <v>427375</v>
      </c>
      <c r="N96" s="27">
        <v>457200</v>
      </c>
      <c r="O96" s="27">
        <v>457200</v>
      </c>
      <c r="P96" s="27">
        <v>266721</v>
      </c>
      <c r="Q96" s="27">
        <v>0</v>
      </c>
      <c r="R96" s="27">
        <v>0</v>
      </c>
      <c r="S96" s="27">
        <v>457200</v>
      </c>
      <c r="T96" s="43">
        <v>6.9999999999999994E-5</v>
      </c>
      <c r="U96" s="27">
        <v>0</v>
      </c>
      <c r="V96" s="27">
        <v>0</v>
      </c>
      <c r="W96" s="27">
        <v>0</v>
      </c>
      <c r="X96" s="27">
        <v>457200</v>
      </c>
      <c r="Y96" s="44">
        <f t="shared" si="257"/>
        <v>339</v>
      </c>
    </row>
    <row r="97" spans="1:25" s="32" customFormat="1" x14ac:dyDescent="0.2">
      <c r="A97" s="24">
        <v>340</v>
      </c>
      <c r="B97" s="24" t="s">
        <v>270</v>
      </c>
      <c r="C97" s="24"/>
      <c r="D97" s="24"/>
      <c r="E97" s="31" t="s">
        <v>472</v>
      </c>
      <c r="F97" s="27">
        <v>20119</v>
      </c>
      <c r="G97" s="42">
        <v>0.20499999999999999</v>
      </c>
      <c r="H97" s="27">
        <v>6000</v>
      </c>
      <c r="I97" s="27">
        <v>1837</v>
      </c>
      <c r="J97" s="27">
        <v>3453516</v>
      </c>
      <c r="K97" s="27">
        <v>5684</v>
      </c>
      <c r="L97" s="27">
        <v>5680</v>
      </c>
      <c r="M97" s="27">
        <v>3451086</v>
      </c>
      <c r="N97" s="27">
        <v>3691925</v>
      </c>
      <c r="O97" s="27">
        <v>2935967</v>
      </c>
      <c r="P97" s="27">
        <v>4165316</v>
      </c>
      <c r="Q97" s="27">
        <v>852890</v>
      </c>
      <c r="R97" s="27">
        <v>942956</v>
      </c>
      <c r="S97" s="27">
        <v>3880760</v>
      </c>
      <c r="T97" s="43">
        <v>5.9699999999999998E-4</v>
      </c>
      <c r="U97" s="27">
        <v>0</v>
      </c>
      <c r="V97" s="27">
        <v>0</v>
      </c>
      <c r="W97" s="27">
        <v>0</v>
      </c>
      <c r="X97" s="27">
        <v>3880760</v>
      </c>
      <c r="Y97" s="44">
        <f t="shared" si="257"/>
        <v>340</v>
      </c>
    </row>
    <row r="98" spans="1:25" s="32" customFormat="1" x14ac:dyDescent="0.2">
      <c r="A98" s="24">
        <v>342</v>
      </c>
      <c r="B98" s="24" t="s">
        <v>295</v>
      </c>
      <c r="C98" s="24"/>
      <c r="D98" s="24"/>
      <c r="E98" s="31" t="s">
        <v>473</v>
      </c>
      <c r="F98" s="27">
        <v>46606</v>
      </c>
      <c r="G98" s="42">
        <v>1</v>
      </c>
      <c r="H98" s="27">
        <v>43000</v>
      </c>
      <c r="I98" s="27">
        <v>64306</v>
      </c>
      <c r="J98" s="27">
        <v>10025440</v>
      </c>
      <c r="K98" s="27">
        <v>13799</v>
      </c>
      <c r="L98" s="27">
        <v>13994</v>
      </c>
      <c r="M98" s="27">
        <v>10167114</v>
      </c>
      <c r="N98" s="27">
        <v>10876643</v>
      </c>
      <c r="O98" s="27">
        <v>0</v>
      </c>
      <c r="P98" s="27">
        <v>10474604</v>
      </c>
      <c r="Q98" s="27">
        <v>10474604</v>
      </c>
      <c r="R98" s="27">
        <v>11580733</v>
      </c>
      <c r="S98" s="27">
        <v>11645039</v>
      </c>
      <c r="T98" s="43">
        <v>1.7899999999999999E-3</v>
      </c>
      <c r="U98" s="27">
        <v>0</v>
      </c>
      <c r="V98" s="27">
        <v>0</v>
      </c>
      <c r="W98" s="27">
        <v>0</v>
      </c>
      <c r="X98" s="27">
        <v>11645039</v>
      </c>
      <c r="Y98" s="44">
        <f t="shared" si="257"/>
        <v>342</v>
      </c>
    </row>
    <row r="99" spans="1:25" s="32" customFormat="1" x14ac:dyDescent="0.2">
      <c r="A99" s="24">
        <v>344</v>
      </c>
      <c r="B99" s="24" t="s">
        <v>323</v>
      </c>
      <c r="C99" s="24"/>
      <c r="D99" s="24"/>
      <c r="E99" s="31" t="s">
        <v>473</v>
      </c>
      <c r="F99" s="27">
        <v>357597</v>
      </c>
      <c r="G99" s="42">
        <v>1</v>
      </c>
      <c r="H99" s="27">
        <v>3681000</v>
      </c>
      <c r="I99" s="27">
        <v>5504883</v>
      </c>
      <c r="J99" s="27">
        <v>148408391</v>
      </c>
      <c r="K99" s="27">
        <v>156455</v>
      </c>
      <c r="L99" s="27">
        <v>157240</v>
      </c>
      <c r="M99" s="27">
        <v>149153018</v>
      </c>
      <c r="N99" s="27">
        <v>159561909</v>
      </c>
      <c r="O99" s="27">
        <v>0</v>
      </c>
      <c r="P99" s="27">
        <v>128929248</v>
      </c>
      <c r="Q99" s="27">
        <v>128929248</v>
      </c>
      <c r="R99" s="27">
        <v>142544306</v>
      </c>
      <c r="S99" s="27">
        <v>148049189</v>
      </c>
      <c r="T99" s="43">
        <v>2.2762000000000001E-2</v>
      </c>
      <c r="U99" s="27">
        <v>0</v>
      </c>
      <c r="V99" s="27">
        <v>0</v>
      </c>
      <c r="W99" s="27">
        <v>0</v>
      </c>
      <c r="X99" s="27">
        <v>148049189</v>
      </c>
      <c r="Y99" s="44">
        <f t="shared" si="257"/>
        <v>344</v>
      </c>
    </row>
    <row r="100" spans="1:25" s="32" customFormat="1" x14ac:dyDescent="0.2">
      <c r="A100" s="24">
        <v>345</v>
      </c>
      <c r="B100" s="24" t="s">
        <v>329</v>
      </c>
      <c r="C100" s="24"/>
      <c r="D100" s="24"/>
      <c r="E100" s="31" t="s">
        <v>473</v>
      </c>
      <c r="F100" s="27">
        <v>66493</v>
      </c>
      <c r="G100" s="42">
        <v>1</v>
      </c>
      <c r="H100" s="27">
        <v>39000</v>
      </c>
      <c r="I100" s="27">
        <v>58324</v>
      </c>
      <c r="J100" s="27">
        <v>16571722</v>
      </c>
      <c r="K100" s="27">
        <v>20399</v>
      </c>
      <c r="L100" s="27">
        <v>20713</v>
      </c>
      <c r="M100" s="27">
        <v>16826809</v>
      </c>
      <c r="N100" s="27">
        <v>18001096</v>
      </c>
      <c r="O100" s="27">
        <v>0</v>
      </c>
      <c r="P100" s="27">
        <v>17862934</v>
      </c>
      <c r="Q100" s="27">
        <v>17862934</v>
      </c>
      <c r="R100" s="27">
        <v>19749278</v>
      </c>
      <c r="S100" s="27">
        <v>19807602</v>
      </c>
      <c r="T100" s="43">
        <v>3.045E-3</v>
      </c>
      <c r="U100" s="27">
        <v>257910</v>
      </c>
      <c r="V100" s="27">
        <v>327916</v>
      </c>
      <c r="W100" s="27">
        <v>73228</v>
      </c>
      <c r="X100" s="27">
        <v>19734374</v>
      </c>
      <c r="Y100" s="44">
        <f t="shared" si="257"/>
        <v>345</v>
      </c>
    </row>
    <row r="101" spans="1:25" s="32" customFormat="1" x14ac:dyDescent="0.2">
      <c r="A101" s="24">
        <v>351</v>
      </c>
      <c r="B101" s="24" t="s">
        <v>369</v>
      </c>
      <c r="C101" s="24"/>
      <c r="D101" s="24"/>
      <c r="E101" s="31" t="s">
        <v>471</v>
      </c>
      <c r="F101" s="27">
        <v>13362</v>
      </c>
      <c r="G101" s="42">
        <v>0</v>
      </c>
      <c r="H101" s="27">
        <v>6000</v>
      </c>
      <c r="I101" s="27">
        <v>0</v>
      </c>
      <c r="J101" s="27">
        <v>1477569</v>
      </c>
      <c r="K101" s="27">
        <v>3581</v>
      </c>
      <c r="L101" s="27">
        <v>3645</v>
      </c>
      <c r="M101" s="27">
        <v>1503976</v>
      </c>
      <c r="N101" s="27">
        <v>1608934</v>
      </c>
      <c r="O101" s="27">
        <v>1608934</v>
      </c>
      <c r="P101" s="27">
        <v>1390149</v>
      </c>
      <c r="Q101" s="27">
        <v>0</v>
      </c>
      <c r="R101" s="27">
        <v>0</v>
      </c>
      <c r="S101" s="27">
        <v>1608934</v>
      </c>
      <c r="T101" s="43">
        <v>2.4699999999999999E-4</v>
      </c>
      <c r="U101" s="27">
        <v>0</v>
      </c>
      <c r="V101" s="27">
        <v>0</v>
      </c>
      <c r="W101" s="27">
        <v>0</v>
      </c>
      <c r="X101" s="27">
        <v>1608934</v>
      </c>
      <c r="Y101" s="44">
        <f t="shared" si="257"/>
        <v>351</v>
      </c>
    </row>
    <row r="102" spans="1:25" s="32" customFormat="1" x14ac:dyDescent="0.2">
      <c r="A102" s="24">
        <v>352</v>
      </c>
      <c r="B102" s="24" t="s">
        <v>363</v>
      </c>
      <c r="C102" s="24"/>
      <c r="D102" s="24"/>
      <c r="E102" s="31" t="s">
        <v>472</v>
      </c>
      <c r="F102" s="27">
        <v>23914</v>
      </c>
      <c r="G102" s="42">
        <v>0.35699999999999998</v>
      </c>
      <c r="H102" s="27">
        <v>20000</v>
      </c>
      <c r="I102" s="27">
        <v>10665</v>
      </c>
      <c r="J102" s="27">
        <v>3774911</v>
      </c>
      <c r="K102" s="27">
        <v>7227</v>
      </c>
      <c r="L102" s="27">
        <v>7212</v>
      </c>
      <c r="M102" s="27">
        <v>3767076</v>
      </c>
      <c r="N102" s="27">
        <v>4029968</v>
      </c>
      <c r="O102" s="27">
        <v>2593042</v>
      </c>
      <c r="P102" s="27">
        <v>3836105</v>
      </c>
      <c r="Q102" s="27">
        <v>1367802</v>
      </c>
      <c r="R102" s="27">
        <v>1512243</v>
      </c>
      <c r="S102" s="27">
        <v>4115950</v>
      </c>
      <c r="T102" s="43">
        <v>6.3299999999999999E-4</v>
      </c>
      <c r="U102" s="27">
        <v>102730</v>
      </c>
      <c r="V102" s="27">
        <v>0</v>
      </c>
      <c r="W102" s="27">
        <v>12841</v>
      </c>
      <c r="X102" s="27">
        <v>4103109</v>
      </c>
      <c r="Y102" s="44">
        <f t="shared" si="257"/>
        <v>352</v>
      </c>
    </row>
    <row r="103" spans="1:25" s="32" customFormat="1" x14ac:dyDescent="0.2">
      <c r="A103" s="24">
        <v>353</v>
      </c>
      <c r="B103" s="24" t="s">
        <v>167</v>
      </c>
      <c r="C103" s="24"/>
      <c r="D103" s="24"/>
      <c r="E103" s="31" t="s">
        <v>472</v>
      </c>
      <c r="F103" s="27">
        <v>34109</v>
      </c>
      <c r="G103" s="42">
        <v>0.76400000000000001</v>
      </c>
      <c r="H103" s="27">
        <v>148000</v>
      </c>
      <c r="I103" s="27">
        <v>169177</v>
      </c>
      <c r="J103" s="27">
        <v>7161991</v>
      </c>
      <c r="K103" s="27">
        <v>10735</v>
      </c>
      <c r="L103" s="27">
        <v>10650</v>
      </c>
      <c r="M103" s="27">
        <v>7105282</v>
      </c>
      <c r="N103" s="27">
        <v>7601136</v>
      </c>
      <c r="O103" s="27">
        <v>1791132</v>
      </c>
      <c r="P103" s="27">
        <v>6911797</v>
      </c>
      <c r="Q103" s="27">
        <v>5283101</v>
      </c>
      <c r="R103" s="27">
        <v>5841002</v>
      </c>
      <c r="S103" s="27">
        <v>7801311</v>
      </c>
      <c r="T103" s="43">
        <v>1.199E-3</v>
      </c>
      <c r="U103" s="27">
        <v>0</v>
      </c>
      <c r="V103" s="27">
        <v>0</v>
      </c>
      <c r="W103" s="27">
        <v>0</v>
      </c>
      <c r="X103" s="27">
        <v>7801311</v>
      </c>
      <c r="Y103" s="44">
        <f t="shared" si="257"/>
        <v>353</v>
      </c>
    </row>
    <row r="104" spans="1:25" s="32" customFormat="1" x14ac:dyDescent="0.2">
      <c r="A104" s="24">
        <v>355</v>
      </c>
      <c r="B104" s="24" t="s">
        <v>376</v>
      </c>
      <c r="C104" s="24"/>
      <c r="D104" s="24"/>
      <c r="E104" s="31" t="s">
        <v>473</v>
      </c>
      <c r="F104" s="27">
        <v>64905</v>
      </c>
      <c r="G104" s="42">
        <v>1</v>
      </c>
      <c r="H104" s="27">
        <v>330000</v>
      </c>
      <c r="I104" s="27">
        <v>493510</v>
      </c>
      <c r="J104" s="27">
        <v>18013085</v>
      </c>
      <c r="K104" s="27">
        <v>20649</v>
      </c>
      <c r="L104" s="27">
        <v>20946</v>
      </c>
      <c r="M104" s="27">
        <v>18272172</v>
      </c>
      <c r="N104" s="27">
        <v>19547326</v>
      </c>
      <c r="O104" s="27">
        <v>0</v>
      </c>
      <c r="P104" s="27">
        <v>17510086</v>
      </c>
      <c r="Q104" s="27">
        <v>17510086</v>
      </c>
      <c r="R104" s="27">
        <v>19359169</v>
      </c>
      <c r="S104" s="27">
        <v>19852679</v>
      </c>
      <c r="T104" s="43">
        <v>3.052E-3</v>
      </c>
      <c r="U104" s="27">
        <v>0</v>
      </c>
      <c r="V104" s="27">
        <v>0</v>
      </c>
      <c r="W104" s="27">
        <v>0</v>
      </c>
      <c r="X104" s="27">
        <v>19852679</v>
      </c>
      <c r="Y104" s="44">
        <f t="shared" si="257"/>
        <v>355</v>
      </c>
    </row>
    <row r="105" spans="1:25" s="32" customFormat="1" x14ac:dyDescent="0.2">
      <c r="A105" s="24">
        <v>356</v>
      </c>
      <c r="B105" s="24" t="s">
        <v>224</v>
      </c>
      <c r="C105" s="24"/>
      <c r="D105" s="24"/>
      <c r="E105" s="31" t="s">
        <v>473</v>
      </c>
      <c r="F105" s="27">
        <v>63462</v>
      </c>
      <c r="G105" s="42">
        <v>1</v>
      </c>
      <c r="H105" s="27">
        <v>112000</v>
      </c>
      <c r="I105" s="27">
        <v>167494</v>
      </c>
      <c r="J105" s="27">
        <v>18013528</v>
      </c>
      <c r="K105" s="27">
        <v>21169</v>
      </c>
      <c r="L105" s="27">
        <v>21289</v>
      </c>
      <c r="M105" s="27">
        <v>18115641</v>
      </c>
      <c r="N105" s="27">
        <v>19379871</v>
      </c>
      <c r="O105" s="27">
        <v>0</v>
      </c>
      <c r="P105" s="27">
        <v>17414558</v>
      </c>
      <c r="Q105" s="27">
        <v>17414558</v>
      </c>
      <c r="R105" s="27">
        <v>19253553</v>
      </c>
      <c r="S105" s="27">
        <v>19421047</v>
      </c>
      <c r="T105" s="43">
        <v>2.9859999999999999E-3</v>
      </c>
      <c r="U105" s="27">
        <v>0</v>
      </c>
      <c r="V105" s="27">
        <v>0</v>
      </c>
      <c r="W105" s="27">
        <v>0</v>
      </c>
      <c r="X105" s="27">
        <v>19421047</v>
      </c>
      <c r="Y105" s="44">
        <f t="shared" si="257"/>
        <v>356</v>
      </c>
    </row>
    <row r="106" spans="1:25" s="32" customFormat="1" x14ac:dyDescent="0.2">
      <c r="A106" s="24">
        <v>358</v>
      </c>
      <c r="B106" s="24" t="s">
        <v>6</v>
      </c>
      <c r="C106" s="24"/>
      <c r="D106" s="24"/>
      <c r="E106" s="31" t="s">
        <v>472</v>
      </c>
      <c r="F106" s="27">
        <v>31859</v>
      </c>
      <c r="G106" s="42">
        <v>0.67400000000000004</v>
      </c>
      <c r="H106" s="27">
        <v>23000</v>
      </c>
      <c r="I106" s="27">
        <v>23195</v>
      </c>
      <c r="J106" s="27">
        <v>3282391</v>
      </c>
      <c r="K106" s="27">
        <v>9529</v>
      </c>
      <c r="L106" s="27">
        <v>9556</v>
      </c>
      <c r="M106" s="27">
        <v>3291692</v>
      </c>
      <c r="N106" s="27">
        <v>3521408</v>
      </c>
      <c r="O106" s="27">
        <v>1146711</v>
      </c>
      <c r="P106" s="27">
        <v>4003471</v>
      </c>
      <c r="Q106" s="27">
        <v>2699781</v>
      </c>
      <c r="R106" s="27">
        <v>2984880</v>
      </c>
      <c r="S106" s="27">
        <v>4154787</v>
      </c>
      <c r="T106" s="43">
        <v>6.3900000000000003E-4</v>
      </c>
      <c r="U106" s="27">
        <v>0</v>
      </c>
      <c r="V106" s="27">
        <v>0</v>
      </c>
      <c r="W106" s="27">
        <v>0</v>
      </c>
      <c r="X106" s="27">
        <v>4154787</v>
      </c>
      <c r="Y106" s="44">
        <f t="shared" si="257"/>
        <v>358</v>
      </c>
    </row>
    <row r="107" spans="1:25" s="32" customFormat="1" x14ac:dyDescent="0.2">
      <c r="A107" s="24">
        <v>361</v>
      </c>
      <c r="B107" s="24" t="s">
        <v>13</v>
      </c>
      <c r="C107" s="24"/>
      <c r="D107" s="24"/>
      <c r="E107" s="31" t="s">
        <v>473</v>
      </c>
      <c r="F107" s="27">
        <v>109436</v>
      </c>
      <c r="G107" s="42">
        <v>1</v>
      </c>
      <c r="H107" s="27">
        <v>871000</v>
      </c>
      <c r="I107" s="27">
        <v>1302568</v>
      </c>
      <c r="J107" s="27">
        <v>34971377</v>
      </c>
      <c r="K107" s="27">
        <v>38411</v>
      </c>
      <c r="L107" s="27">
        <v>38573</v>
      </c>
      <c r="M107" s="27">
        <v>35118870</v>
      </c>
      <c r="N107" s="27">
        <v>37569699</v>
      </c>
      <c r="O107" s="27">
        <v>0</v>
      </c>
      <c r="P107" s="27">
        <v>36667000</v>
      </c>
      <c r="Q107" s="27">
        <v>36667000</v>
      </c>
      <c r="R107" s="27">
        <v>40539072</v>
      </c>
      <c r="S107" s="27">
        <v>41841640</v>
      </c>
      <c r="T107" s="43">
        <v>6.4330000000000003E-3</v>
      </c>
      <c r="U107" s="27">
        <v>0</v>
      </c>
      <c r="V107" s="27">
        <v>0</v>
      </c>
      <c r="W107" s="27">
        <v>0</v>
      </c>
      <c r="X107" s="27">
        <v>41841640</v>
      </c>
      <c r="Y107" s="44">
        <f t="shared" si="257"/>
        <v>361</v>
      </c>
    </row>
    <row r="108" spans="1:25" s="32" customFormat="1" x14ac:dyDescent="0.2">
      <c r="A108" s="24">
        <v>362</v>
      </c>
      <c r="B108" s="24" t="s">
        <v>18</v>
      </c>
      <c r="C108" s="24"/>
      <c r="D108" s="24"/>
      <c r="E108" s="31" t="s">
        <v>473</v>
      </c>
      <c r="F108" s="27">
        <v>91675</v>
      </c>
      <c r="G108" s="42">
        <v>1</v>
      </c>
      <c r="H108" s="27">
        <v>27000</v>
      </c>
      <c r="I108" s="27">
        <v>40378</v>
      </c>
      <c r="J108" s="27">
        <v>16109693</v>
      </c>
      <c r="K108" s="27">
        <v>31889</v>
      </c>
      <c r="L108" s="27">
        <v>31870</v>
      </c>
      <c r="M108" s="27">
        <v>16100095</v>
      </c>
      <c r="N108" s="27">
        <v>17223666</v>
      </c>
      <c r="O108" s="27">
        <v>0</v>
      </c>
      <c r="P108" s="27">
        <v>21347450</v>
      </c>
      <c r="Q108" s="27">
        <v>21347450</v>
      </c>
      <c r="R108" s="27">
        <v>23601762</v>
      </c>
      <c r="S108" s="27">
        <v>23642140</v>
      </c>
      <c r="T108" s="43">
        <v>3.6350000000000002E-3</v>
      </c>
      <c r="U108" s="27">
        <v>0</v>
      </c>
      <c r="V108" s="27">
        <v>0</v>
      </c>
      <c r="W108" s="27">
        <v>0</v>
      </c>
      <c r="X108" s="27">
        <v>23642140</v>
      </c>
      <c r="Y108" s="44">
        <f t="shared" si="257"/>
        <v>362</v>
      </c>
    </row>
    <row r="109" spans="1:25" s="32" customFormat="1" x14ac:dyDescent="0.2">
      <c r="A109" s="24">
        <v>363</v>
      </c>
      <c r="B109" s="24" t="s">
        <v>19</v>
      </c>
      <c r="C109" s="24"/>
      <c r="D109" s="24"/>
      <c r="E109" s="31" t="s">
        <v>473</v>
      </c>
      <c r="F109" s="27">
        <v>872757</v>
      </c>
      <c r="G109" s="42">
        <v>1</v>
      </c>
      <c r="H109" s="27">
        <v>28472000</v>
      </c>
      <c r="I109" s="27">
        <v>42579474</v>
      </c>
      <c r="J109" s="27">
        <v>603803811</v>
      </c>
      <c r="K109" s="27">
        <v>394054</v>
      </c>
      <c r="L109" s="27">
        <v>397086</v>
      </c>
      <c r="M109" s="27">
        <v>608449705</v>
      </c>
      <c r="N109" s="27">
        <v>650911381</v>
      </c>
      <c r="O109" s="27">
        <v>0</v>
      </c>
      <c r="P109" s="27">
        <v>535175232</v>
      </c>
      <c r="Q109" s="27">
        <v>535175232</v>
      </c>
      <c r="R109" s="27">
        <v>591690273</v>
      </c>
      <c r="S109" s="27">
        <v>634269747</v>
      </c>
      <c r="T109" s="43">
        <v>9.7516000000000005E-2</v>
      </c>
      <c r="U109" s="27">
        <v>0</v>
      </c>
      <c r="V109" s="27">
        <v>0</v>
      </c>
      <c r="W109" s="27">
        <v>0</v>
      </c>
      <c r="X109" s="27">
        <v>634269747</v>
      </c>
      <c r="Y109" s="44">
        <f t="shared" si="257"/>
        <v>363</v>
      </c>
    </row>
    <row r="110" spans="1:25" s="32" customFormat="1" x14ac:dyDescent="0.2">
      <c r="A110" s="24">
        <v>370</v>
      </c>
      <c r="B110" s="24" t="s">
        <v>34</v>
      </c>
      <c r="C110" s="24"/>
      <c r="D110" s="24"/>
      <c r="E110" s="31" t="s">
        <v>471</v>
      </c>
      <c r="F110" s="27">
        <v>10022</v>
      </c>
      <c r="G110" s="42">
        <v>0</v>
      </c>
      <c r="H110" s="27">
        <v>13000</v>
      </c>
      <c r="I110" s="27">
        <v>0</v>
      </c>
      <c r="J110" s="27">
        <v>977057</v>
      </c>
      <c r="K110" s="27">
        <v>2739</v>
      </c>
      <c r="L110" s="27">
        <v>2821</v>
      </c>
      <c r="M110" s="27">
        <v>1006308</v>
      </c>
      <c r="N110" s="27">
        <v>1076535</v>
      </c>
      <c r="O110" s="27">
        <v>1076535</v>
      </c>
      <c r="P110" s="27">
        <v>1177549</v>
      </c>
      <c r="Q110" s="27">
        <v>0</v>
      </c>
      <c r="R110" s="27">
        <v>0</v>
      </c>
      <c r="S110" s="27">
        <v>1076535</v>
      </c>
      <c r="T110" s="43">
        <v>1.66E-4</v>
      </c>
      <c r="U110" s="27">
        <v>0</v>
      </c>
      <c r="V110" s="27">
        <v>0</v>
      </c>
      <c r="W110" s="27">
        <v>0</v>
      </c>
      <c r="X110" s="27">
        <v>1076535</v>
      </c>
      <c r="Y110" s="44">
        <f t="shared" si="257"/>
        <v>370</v>
      </c>
    </row>
    <row r="111" spans="1:25" s="32" customFormat="1" x14ac:dyDescent="0.2">
      <c r="A111" s="24">
        <v>373</v>
      </c>
      <c r="B111" s="24" t="s">
        <v>39</v>
      </c>
      <c r="C111" s="24"/>
      <c r="D111" s="24"/>
      <c r="E111" s="31" t="s">
        <v>472</v>
      </c>
      <c r="F111" s="27">
        <v>29839</v>
      </c>
      <c r="G111" s="42">
        <v>0.59399999999999997</v>
      </c>
      <c r="H111" s="27">
        <v>64000</v>
      </c>
      <c r="I111" s="27">
        <v>56810</v>
      </c>
      <c r="J111" s="27">
        <v>4314097</v>
      </c>
      <c r="K111" s="27">
        <v>7950</v>
      </c>
      <c r="L111" s="27">
        <v>7852</v>
      </c>
      <c r="M111" s="27">
        <v>4260917</v>
      </c>
      <c r="N111" s="27">
        <v>4558272</v>
      </c>
      <c r="O111" s="27">
        <v>1852664</v>
      </c>
      <c r="P111" s="27">
        <v>4876959</v>
      </c>
      <c r="Q111" s="27">
        <v>2894767</v>
      </c>
      <c r="R111" s="27">
        <v>3200458</v>
      </c>
      <c r="S111" s="27">
        <v>5109932</v>
      </c>
      <c r="T111" s="43">
        <v>7.8600000000000002E-4</v>
      </c>
      <c r="U111" s="27">
        <v>0</v>
      </c>
      <c r="V111" s="27">
        <v>0</v>
      </c>
      <c r="W111" s="27">
        <v>0</v>
      </c>
      <c r="X111" s="27">
        <v>5109932</v>
      </c>
      <c r="Y111" s="44">
        <f t="shared" si="257"/>
        <v>373</v>
      </c>
    </row>
    <row r="112" spans="1:25" s="32" customFormat="1" x14ac:dyDescent="0.2">
      <c r="A112" s="24">
        <v>375</v>
      </c>
      <c r="B112" s="24" t="s">
        <v>45</v>
      </c>
      <c r="C112" s="24"/>
      <c r="D112" s="24"/>
      <c r="E112" s="31" t="s">
        <v>473</v>
      </c>
      <c r="F112" s="27">
        <v>41626</v>
      </c>
      <c r="G112" s="42">
        <v>1</v>
      </c>
      <c r="H112" s="27">
        <v>70000</v>
      </c>
      <c r="I112" s="27">
        <v>104684</v>
      </c>
      <c r="J112" s="27">
        <v>12572549</v>
      </c>
      <c r="K112" s="27">
        <v>14217</v>
      </c>
      <c r="L112" s="27">
        <v>14257</v>
      </c>
      <c r="M112" s="27">
        <v>12607922</v>
      </c>
      <c r="N112" s="27">
        <v>13487787</v>
      </c>
      <c r="O112" s="27">
        <v>0</v>
      </c>
      <c r="P112" s="27">
        <v>14465925</v>
      </c>
      <c r="Q112" s="27">
        <v>14465925</v>
      </c>
      <c r="R112" s="27">
        <v>15993541</v>
      </c>
      <c r="S112" s="27">
        <v>16098225</v>
      </c>
      <c r="T112" s="43">
        <v>2.4750000000000002E-3</v>
      </c>
      <c r="U112" s="27">
        <v>0</v>
      </c>
      <c r="V112" s="27">
        <v>0</v>
      </c>
      <c r="W112" s="27">
        <v>0</v>
      </c>
      <c r="X112" s="27">
        <v>16098225</v>
      </c>
      <c r="Y112" s="44">
        <f t="shared" si="257"/>
        <v>375</v>
      </c>
    </row>
    <row r="113" spans="1:25" s="32" customFormat="1" x14ac:dyDescent="0.2">
      <c r="A113" s="24">
        <v>376</v>
      </c>
      <c r="B113" s="24" t="s">
        <v>48</v>
      </c>
      <c r="C113" s="24"/>
      <c r="D113" s="24"/>
      <c r="E113" s="31" t="s">
        <v>471</v>
      </c>
      <c r="F113" s="27">
        <v>11540</v>
      </c>
      <c r="G113" s="42">
        <v>0</v>
      </c>
      <c r="H113" s="27">
        <v>0</v>
      </c>
      <c r="I113" s="27">
        <v>0</v>
      </c>
      <c r="J113" s="27">
        <v>1527873</v>
      </c>
      <c r="K113" s="27">
        <v>3053</v>
      </c>
      <c r="L113" s="27">
        <v>3112</v>
      </c>
      <c r="M113" s="27">
        <v>1557400</v>
      </c>
      <c r="N113" s="27">
        <v>1666085</v>
      </c>
      <c r="O113" s="27">
        <v>1666085</v>
      </c>
      <c r="P113" s="27">
        <v>1510994</v>
      </c>
      <c r="Q113" s="27">
        <v>0</v>
      </c>
      <c r="R113" s="27">
        <v>0</v>
      </c>
      <c r="S113" s="27">
        <v>1666085</v>
      </c>
      <c r="T113" s="43">
        <v>2.5599999999999999E-4</v>
      </c>
      <c r="U113" s="27">
        <v>0</v>
      </c>
      <c r="V113" s="27">
        <v>0</v>
      </c>
      <c r="W113" s="27">
        <v>0</v>
      </c>
      <c r="X113" s="27">
        <v>1666085</v>
      </c>
      <c r="Y113" s="44">
        <f t="shared" si="257"/>
        <v>376</v>
      </c>
    </row>
    <row r="114" spans="1:25" s="32" customFormat="1" x14ac:dyDescent="0.2">
      <c r="A114" s="24">
        <v>377</v>
      </c>
      <c r="B114" s="24" t="s">
        <v>49</v>
      </c>
      <c r="C114" s="24"/>
      <c r="D114" s="24"/>
      <c r="E114" s="31" t="s">
        <v>472</v>
      </c>
      <c r="F114" s="27">
        <v>23571</v>
      </c>
      <c r="G114" s="42">
        <v>0.34300000000000003</v>
      </c>
      <c r="H114" s="27">
        <v>106000</v>
      </c>
      <c r="I114" s="27">
        <v>54348</v>
      </c>
      <c r="J114" s="27">
        <v>2530918</v>
      </c>
      <c r="K114" s="27">
        <v>6012</v>
      </c>
      <c r="L114" s="27">
        <v>6007</v>
      </c>
      <c r="M114" s="27">
        <v>2528813</v>
      </c>
      <c r="N114" s="27">
        <v>2705291</v>
      </c>
      <c r="O114" s="27">
        <v>1777809</v>
      </c>
      <c r="P114" s="27">
        <v>2731800</v>
      </c>
      <c r="Q114" s="27">
        <v>936570</v>
      </c>
      <c r="R114" s="27">
        <v>1035473</v>
      </c>
      <c r="S114" s="27">
        <v>2867629</v>
      </c>
      <c r="T114" s="43">
        <v>4.4099999999999999E-4</v>
      </c>
      <c r="U114" s="27">
        <v>0</v>
      </c>
      <c r="V114" s="27">
        <v>0</v>
      </c>
      <c r="W114" s="27">
        <v>0</v>
      </c>
      <c r="X114" s="27">
        <v>2867629</v>
      </c>
      <c r="Y114" s="44">
        <f t="shared" si="257"/>
        <v>377</v>
      </c>
    </row>
    <row r="115" spans="1:25" s="32" customFormat="1" x14ac:dyDescent="0.2">
      <c r="A115" s="24">
        <v>383</v>
      </c>
      <c r="B115" s="24" t="s">
        <v>66</v>
      </c>
      <c r="C115" s="24"/>
      <c r="D115" s="24"/>
      <c r="E115" s="31" t="s">
        <v>472</v>
      </c>
      <c r="F115" s="27">
        <v>35986</v>
      </c>
      <c r="G115" s="42">
        <v>0.83899999999999997</v>
      </c>
      <c r="H115" s="27">
        <v>79000</v>
      </c>
      <c r="I115" s="27">
        <v>99174</v>
      </c>
      <c r="J115" s="27">
        <v>5026842</v>
      </c>
      <c r="K115" s="27">
        <v>10282</v>
      </c>
      <c r="L115" s="27">
        <v>10239</v>
      </c>
      <c r="M115" s="27">
        <v>5005819</v>
      </c>
      <c r="N115" s="27">
        <v>5355159</v>
      </c>
      <c r="O115" s="27">
        <v>859824</v>
      </c>
      <c r="P115" s="27">
        <v>4503709</v>
      </c>
      <c r="Q115" s="27">
        <v>3780593</v>
      </c>
      <c r="R115" s="27">
        <v>4179827</v>
      </c>
      <c r="S115" s="27">
        <v>5138826</v>
      </c>
      <c r="T115" s="43">
        <v>7.9000000000000001E-4</v>
      </c>
      <c r="U115" s="27">
        <v>0</v>
      </c>
      <c r="V115" s="27">
        <v>0</v>
      </c>
      <c r="W115" s="27">
        <v>0</v>
      </c>
      <c r="X115" s="27">
        <v>5138826</v>
      </c>
      <c r="Y115" s="44">
        <f t="shared" si="257"/>
        <v>383</v>
      </c>
    </row>
    <row r="116" spans="1:25" s="32" customFormat="1" x14ac:dyDescent="0.2">
      <c r="A116" s="24">
        <v>384</v>
      </c>
      <c r="B116" s="24" t="s">
        <v>84</v>
      </c>
      <c r="C116" s="24"/>
      <c r="D116" s="24"/>
      <c r="E116" s="31" t="s">
        <v>472</v>
      </c>
      <c r="F116" s="27">
        <v>30780</v>
      </c>
      <c r="G116" s="42">
        <v>0.63100000000000001</v>
      </c>
      <c r="H116" s="27">
        <v>65000</v>
      </c>
      <c r="I116" s="27">
        <v>61357</v>
      </c>
      <c r="J116" s="27">
        <v>6136086</v>
      </c>
      <c r="K116" s="27">
        <v>11759</v>
      </c>
      <c r="L116" s="27">
        <v>12647</v>
      </c>
      <c r="M116" s="27">
        <v>6599463</v>
      </c>
      <c r="N116" s="27">
        <v>7060017</v>
      </c>
      <c r="O116" s="27">
        <v>2603734</v>
      </c>
      <c r="P116" s="27">
        <v>7699607</v>
      </c>
      <c r="Q116" s="27">
        <v>4859992</v>
      </c>
      <c r="R116" s="27">
        <v>5373212</v>
      </c>
      <c r="S116" s="27">
        <v>8038303</v>
      </c>
      <c r="T116" s="43">
        <v>1.2359999999999999E-3</v>
      </c>
      <c r="U116" s="27">
        <v>0</v>
      </c>
      <c r="V116" s="27">
        <v>0</v>
      </c>
      <c r="W116" s="27">
        <v>0</v>
      </c>
      <c r="X116" s="27">
        <v>8038303</v>
      </c>
      <c r="Y116" s="44">
        <f t="shared" si="257"/>
        <v>384</v>
      </c>
    </row>
    <row r="117" spans="1:25" s="32" customFormat="1" x14ac:dyDescent="0.2">
      <c r="A117" s="24">
        <v>385</v>
      </c>
      <c r="B117" s="24" t="s">
        <v>97</v>
      </c>
      <c r="C117" s="24"/>
      <c r="D117" s="24"/>
      <c r="E117" s="31" t="s">
        <v>472</v>
      </c>
      <c r="F117" s="27">
        <v>36197</v>
      </c>
      <c r="G117" s="42">
        <v>0.84799999999999998</v>
      </c>
      <c r="H117" s="27">
        <v>13000</v>
      </c>
      <c r="I117" s="27">
        <v>16484</v>
      </c>
      <c r="J117" s="27">
        <v>4252020</v>
      </c>
      <c r="K117" s="27">
        <v>10314</v>
      </c>
      <c r="L117" s="27">
        <v>10197</v>
      </c>
      <c r="M117" s="27">
        <v>4203786</v>
      </c>
      <c r="N117" s="27">
        <v>4497154</v>
      </c>
      <c r="O117" s="27">
        <v>684107</v>
      </c>
      <c r="P117" s="27">
        <v>4058708</v>
      </c>
      <c r="Q117" s="27">
        <v>3441297</v>
      </c>
      <c r="R117" s="27">
        <v>3804702</v>
      </c>
      <c r="S117" s="27">
        <v>4505293</v>
      </c>
      <c r="T117" s="43">
        <v>6.9300000000000004E-4</v>
      </c>
      <c r="U117" s="27">
        <v>184118</v>
      </c>
      <c r="V117" s="27">
        <v>0</v>
      </c>
      <c r="W117" s="27">
        <v>23015</v>
      </c>
      <c r="X117" s="27">
        <v>4482278</v>
      </c>
      <c r="Y117" s="44">
        <f t="shared" si="257"/>
        <v>385</v>
      </c>
    </row>
    <row r="118" spans="1:25" s="32" customFormat="1" x14ac:dyDescent="0.2">
      <c r="A118" s="24">
        <v>388</v>
      </c>
      <c r="B118" s="24" t="s">
        <v>106</v>
      </c>
      <c r="C118" s="24"/>
      <c r="D118" s="24"/>
      <c r="E118" s="31" t="s">
        <v>472</v>
      </c>
      <c r="F118" s="27">
        <v>18591</v>
      </c>
      <c r="G118" s="42">
        <v>0.14399999999999999</v>
      </c>
      <c r="H118" s="27">
        <v>46000</v>
      </c>
      <c r="I118" s="27">
        <v>9881</v>
      </c>
      <c r="J118" s="27">
        <v>4723665</v>
      </c>
      <c r="K118" s="27">
        <v>6086</v>
      </c>
      <c r="L118" s="27">
        <v>6079</v>
      </c>
      <c r="M118" s="27">
        <v>4718232</v>
      </c>
      <c r="N118" s="27">
        <v>5047502</v>
      </c>
      <c r="O118" s="27">
        <v>4322478</v>
      </c>
      <c r="P118" s="27">
        <v>5510927</v>
      </c>
      <c r="Q118" s="27">
        <v>791589</v>
      </c>
      <c r="R118" s="27">
        <v>875182</v>
      </c>
      <c r="S118" s="27">
        <v>5207542</v>
      </c>
      <c r="T118" s="43">
        <v>8.0099999999999995E-4</v>
      </c>
      <c r="U118" s="27">
        <v>0</v>
      </c>
      <c r="V118" s="27">
        <v>0</v>
      </c>
      <c r="W118" s="27">
        <v>0</v>
      </c>
      <c r="X118" s="27">
        <v>5207542</v>
      </c>
      <c r="Y118" s="44">
        <f t="shared" si="257"/>
        <v>388</v>
      </c>
    </row>
    <row r="119" spans="1:25" s="32" customFormat="1" x14ac:dyDescent="0.2">
      <c r="A119" s="24">
        <v>392</v>
      </c>
      <c r="B119" s="24" t="s">
        <v>131</v>
      </c>
      <c r="C119" s="24"/>
      <c r="D119" s="24"/>
      <c r="E119" s="31" t="s">
        <v>473</v>
      </c>
      <c r="F119" s="27">
        <v>162902</v>
      </c>
      <c r="G119" s="42">
        <v>1</v>
      </c>
      <c r="H119" s="27">
        <v>2058000</v>
      </c>
      <c r="I119" s="27">
        <v>3077710</v>
      </c>
      <c r="J119" s="27">
        <v>51752588</v>
      </c>
      <c r="K119" s="27">
        <v>59816</v>
      </c>
      <c r="L119" s="27">
        <v>59964</v>
      </c>
      <c r="M119" s="27">
        <v>51880637</v>
      </c>
      <c r="N119" s="27">
        <v>55501214</v>
      </c>
      <c r="O119" s="27">
        <v>0</v>
      </c>
      <c r="P119" s="27">
        <v>51260772</v>
      </c>
      <c r="Q119" s="27">
        <v>51260772</v>
      </c>
      <c r="R119" s="27">
        <v>56673961</v>
      </c>
      <c r="S119" s="27">
        <v>59751671</v>
      </c>
      <c r="T119" s="43">
        <v>9.1870000000000007E-3</v>
      </c>
      <c r="U119" s="27">
        <v>0</v>
      </c>
      <c r="V119" s="27">
        <v>0</v>
      </c>
      <c r="W119" s="27">
        <v>0</v>
      </c>
      <c r="X119" s="27">
        <v>59751671</v>
      </c>
      <c r="Y119" s="44">
        <f t="shared" si="257"/>
        <v>392</v>
      </c>
    </row>
    <row r="120" spans="1:25" s="32" customFormat="1" x14ac:dyDescent="0.2">
      <c r="A120" s="24">
        <v>394</v>
      </c>
      <c r="B120" s="24" t="s">
        <v>133</v>
      </c>
      <c r="C120" s="24"/>
      <c r="D120" s="24"/>
      <c r="E120" s="31" t="s">
        <v>473</v>
      </c>
      <c r="F120" s="27">
        <v>156002</v>
      </c>
      <c r="G120" s="42">
        <v>1</v>
      </c>
      <c r="H120" s="27">
        <v>134000</v>
      </c>
      <c r="I120" s="27">
        <v>200395</v>
      </c>
      <c r="J120" s="27">
        <v>28508222</v>
      </c>
      <c r="K120" s="27">
        <v>48998</v>
      </c>
      <c r="L120" s="27">
        <v>49466</v>
      </c>
      <c r="M120" s="27">
        <v>28780516</v>
      </c>
      <c r="N120" s="27">
        <v>30789012</v>
      </c>
      <c r="O120" s="27">
        <v>0</v>
      </c>
      <c r="P120" s="27">
        <v>27246258</v>
      </c>
      <c r="Q120" s="27">
        <v>27246258</v>
      </c>
      <c r="R120" s="27">
        <v>30123490</v>
      </c>
      <c r="S120" s="27">
        <v>30323885</v>
      </c>
      <c r="T120" s="43">
        <v>4.6620000000000003E-3</v>
      </c>
      <c r="U120" s="27">
        <v>9043</v>
      </c>
      <c r="V120" s="27">
        <v>37636</v>
      </c>
      <c r="W120" s="27">
        <v>5835</v>
      </c>
      <c r="X120" s="27">
        <v>30318050</v>
      </c>
      <c r="Y120" s="44">
        <f t="shared" si="257"/>
        <v>394</v>
      </c>
    </row>
    <row r="121" spans="1:25" s="32" customFormat="1" x14ac:dyDescent="0.2">
      <c r="A121" s="24">
        <v>396</v>
      </c>
      <c r="B121" s="24" t="s">
        <v>141</v>
      </c>
      <c r="C121" s="24"/>
      <c r="D121" s="24"/>
      <c r="E121" s="31" t="s">
        <v>472</v>
      </c>
      <c r="F121" s="27">
        <v>39182</v>
      </c>
      <c r="G121" s="42">
        <v>0.96699999999999997</v>
      </c>
      <c r="H121" s="27">
        <v>94000</v>
      </c>
      <c r="I121" s="27">
        <v>135976</v>
      </c>
      <c r="J121" s="27">
        <v>11249943</v>
      </c>
      <c r="K121" s="27">
        <v>11973</v>
      </c>
      <c r="L121" s="27">
        <v>11955</v>
      </c>
      <c r="M121" s="27">
        <v>11233030</v>
      </c>
      <c r="N121" s="27">
        <v>12016946</v>
      </c>
      <c r="O121" s="27">
        <v>393194</v>
      </c>
      <c r="P121" s="27">
        <v>10925657</v>
      </c>
      <c r="Q121" s="27">
        <v>10568170</v>
      </c>
      <c r="R121" s="27">
        <v>11684179</v>
      </c>
      <c r="S121" s="27">
        <v>12213349</v>
      </c>
      <c r="T121" s="43">
        <v>1.8779999999999999E-3</v>
      </c>
      <c r="U121" s="27">
        <v>0</v>
      </c>
      <c r="V121" s="27">
        <v>0</v>
      </c>
      <c r="W121" s="27">
        <v>0</v>
      </c>
      <c r="X121" s="27">
        <v>12213349</v>
      </c>
      <c r="Y121" s="44">
        <f t="shared" si="257"/>
        <v>396</v>
      </c>
    </row>
    <row r="122" spans="1:25" s="32" customFormat="1" x14ac:dyDescent="0.2">
      <c r="A122" s="24">
        <v>397</v>
      </c>
      <c r="B122" s="24" t="s">
        <v>142</v>
      </c>
      <c r="C122" s="24"/>
      <c r="D122" s="24"/>
      <c r="E122" s="31" t="s">
        <v>472</v>
      </c>
      <c r="F122" s="27">
        <v>27234</v>
      </c>
      <c r="G122" s="42">
        <v>0.48899999999999999</v>
      </c>
      <c r="H122" s="27">
        <v>26000</v>
      </c>
      <c r="I122" s="27">
        <v>19028</v>
      </c>
      <c r="J122" s="27">
        <v>3392735</v>
      </c>
      <c r="K122" s="27">
        <v>7374</v>
      </c>
      <c r="L122" s="27">
        <v>7323</v>
      </c>
      <c r="M122" s="27">
        <v>3369270</v>
      </c>
      <c r="N122" s="27">
        <v>3604400</v>
      </c>
      <c r="O122" s="27">
        <v>1840551</v>
      </c>
      <c r="P122" s="27">
        <v>3468933</v>
      </c>
      <c r="Q122" s="27">
        <v>1697557</v>
      </c>
      <c r="R122" s="27">
        <v>1876821</v>
      </c>
      <c r="S122" s="27">
        <v>3736399</v>
      </c>
      <c r="T122" s="43">
        <v>5.7399999999999997E-4</v>
      </c>
      <c r="U122" s="27">
        <v>190267</v>
      </c>
      <c r="V122" s="27">
        <v>73271</v>
      </c>
      <c r="W122" s="27">
        <v>32942</v>
      </c>
      <c r="X122" s="27">
        <v>3703457</v>
      </c>
      <c r="Y122" s="44">
        <f t="shared" si="257"/>
        <v>397</v>
      </c>
    </row>
    <row r="123" spans="1:25" s="32" customFormat="1" x14ac:dyDescent="0.2">
      <c r="A123" s="24">
        <v>398</v>
      </c>
      <c r="B123" s="24" t="s">
        <v>145</v>
      </c>
      <c r="C123" s="24"/>
      <c r="D123" s="24"/>
      <c r="E123" s="31" t="s">
        <v>473</v>
      </c>
      <c r="F123" s="27">
        <v>57587</v>
      </c>
      <c r="G123" s="42">
        <v>1</v>
      </c>
      <c r="H123" s="27">
        <v>120000</v>
      </c>
      <c r="I123" s="27">
        <v>179458</v>
      </c>
      <c r="J123" s="27">
        <v>10869583</v>
      </c>
      <c r="K123" s="27">
        <v>17488</v>
      </c>
      <c r="L123" s="27">
        <v>17650</v>
      </c>
      <c r="M123" s="27">
        <v>10970273</v>
      </c>
      <c r="N123" s="27">
        <v>11735852</v>
      </c>
      <c r="O123" s="27">
        <v>0</v>
      </c>
      <c r="P123" s="27">
        <v>12670602</v>
      </c>
      <c r="Q123" s="27">
        <v>12670602</v>
      </c>
      <c r="R123" s="27">
        <v>14008630</v>
      </c>
      <c r="S123" s="27">
        <v>14188089</v>
      </c>
      <c r="T123" s="43">
        <v>2.1810000000000002E-3</v>
      </c>
      <c r="U123" s="27">
        <v>0</v>
      </c>
      <c r="V123" s="27">
        <v>0</v>
      </c>
      <c r="W123" s="27">
        <v>0</v>
      </c>
      <c r="X123" s="27">
        <v>14188089</v>
      </c>
      <c r="Y123" s="44">
        <f t="shared" si="257"/>
        <v>398</v>
      </c>
    </row>
    <row r="124" spans="1:25" s="32" customFormat="1" x14ac:dyDescent="0.2">
      <c r="A124" s="24">
        <v>399</v>
      </c>
      <c r="B124" s="24" t="s">
        <v>148</v>
      </c>
      <c r="C124" s="24"/>
      <c r="D124" s="24"/>
      <c r="E124" s="31" t="s">
        <v>472</v>
      </c>
      <c r="F124" s="27">
        <v>23968</v>
      </c>
      <c r="G124" s="42">
        <v>0.35899999999999999</v>
      </c>
      <c r="H124" s="27">
        <v>1000</v>
      </c>
      <c r="I124" s="27">
        <v>536</v>
      </c>
      <c r="J124" s="27">
        <v>3374467</v>
      </c>
      <c r="K124" s="27">
        <v>6699</v>
      </c>
      <c r="L124" s="27">
        <v>6849</v>
      </c>
      <c r="M124" s="27">
        <v>3450026</v>
      </c>
      <c r="N124" s="27">
        <v>3690792</v>
      </c>
      <c r="O124" s="27">
        <v>2366831</v>
      </c>
      <c r="P124" s="27">
        <v>3793393</v>
      </c>
      <c r="Q124" s="27">
        <v>1360766</v>
      </c>
      <c r="R124" s="27">
        <v>1504464</v>
      </c>
      <c r="S124" s="27">
        <v>3871832</v>
      </c>
      <c r="T124" s="43">
        <v>5.9500000000000004E-4</v>
      </c>
      <c r="U124" s="27">
        <v>0</v>
      </c>
      <c r="V124" s="27">
        <v>0</v>
      </c>
      <c r="W124" s="27">
        <v>0</v>
      </c>
      <c r="X124" s="27">
        <v>3871832</v>
      </c>
      <c r="Y124" s="44">
        <f t="shared" si="257"/>
        <v>399</v>
      </c>
    </row>
    <row r="125" spans="1:25" s="32" customFormat="1" x14ac:dyDescent="0.2">
      <c r="A125" s="24">
        <v>400</v>
      </c>
      <c r="B125" s="24" t="s">
        <v>81</v>
      </c>
      <c r="C125" s="24"/>
      <c r="D125" s="24"/>
      <c r="E125" s="31" t="s">
        <v>473</v>
      </c>
      <c r="F125" s="27">
        <v>56296</v>
      </c>
      <c r="G125" s="42">
        <v>1</v>
      </c>
      <c r="H125" s="27">
        <v>318000</v>
      </c>
      <c r="I125" s="27">
        <v>475565</v>
      </c>
      <c r="J125" s="27">
        <v>23033912</v>
      </c>
      <c r="K125" s="27">
        <v>19045</v>
      </c>
      <c r="L125" s="27">
        <v>19082</v>
      </c>
      <c r="M125" s="27">
        <v>23078662</v>
      </c>
      <c r="N125" s="27">
        <v>24689244</v>
      </c>
      <c r="O125" s="27">
        <v>0</v>
      </c>
      <c r="P125" s="27">
        <v>24849456</v>
      </c>
      <c r="Q125" s="27">
        <v>24849456</v>
      </c>
      <c r="R125" s="27">
        <v>27473583</v>
      </c>
      <c r="S125" s="27">
        <v>27949148</v>
      </c>
      <c r="T125" s="43">
        <v>4.2969999999999996E-3</v>
      </c>
      <c r="U125" s="27">
        <v>0</v>
      </c>
      <c r="V125" s="27">
        <v>0</v>
      </c>
      <c r="W125" s="27">
        <v>0</v>
      </c>
      <c r="X125" s="27">
        <v>27949148</v>
      </c>
      <c r="Y125" s="44">
        <f t="shared" si="257"/>
        <v>400</v>
      </c>
    </row>
    <row r="126" spans="1:25" s="32" customFormat="1" x14ac:dyDescent="0.2">
      <c r="A126" s="24">
        <v>402</v>
      </c>
      <c r="B126" s="24" t="s">
        <v>158</v>
      </c>
      <c r="C126" s="24"/>
      <c r="D126" s="24"/>
      <c r="E126" s="31" t="s">
        <v>473</v>
      </c>
      <c r="F126" s="27">
        <v>90831</v>
      </c>
      <c r="G126" s="42">
        <v>1</v>
      </c>
      <c r="H126" s="27">
        <v>1100000</v>
      </c>
      <c r="I126" s="27">
        <v>1645034</v>
      </c>
      <c r="J126" s="27">
        <v>32132857</v>
      </c>
      <c r="K126" s="27">
        <v>31566</v>
      </c>
      <c r="L126" s="27">
        <v>31691</v>
      </c>
      <c r="M126" s="27">
        <v>32260102</v>
      </c>
      <c r="N126" s="27">
        <v>34511427</v>
      </c>
      <c r="O126" s="27">
        <v>0</v>
      </c>
      <c r="P126" s="27">
        <v>27737496</v>
      </c>
      <c r="Q126" s="27">
        <v>27737496</v>
      </c>
      <c r="R126" s="27">
        <v>30666603</v>
      </c>
      <c r="S126" s="27">
        <v>32311638</v>
      </c>
      <c r="T126" s="43">
        <v>4.9680000000000002E-3</v>
      </c>
      <c r="U126" s="27">
        <v>0</v>
      </c>
      <c r="V126" s="27">
        <v>0</v>
      </c>
      <c r="W126" s="27">
        <v>0</v>
      </c>
      <c r="X126" s="27">
        <v>32311638</v>
      </c>
      <c r="Y126" s="44">
        <f t="shared" si="257"/>
        <v>402</v>
      </c>
    </row>
    <row r="127" spans="1:25" s="32" customFormat="1" x14ac:dyDescent="0.2">
      <c r="A127" s="24">
        <v>405</v>
      </c>
      <c r="B127" s="24" t="s">
        <v>162</v>
      </c>
      <c r="C127" s="24"/>
      <c r="D127" s="24"/>
      <c r="E127" s="31" t="s">
        <v>473</v>
      </c>
      <c r="F127" s="27">
        <v>73261</v>
      </c>
      <c r="G127" s="42">
        <v>1</v>
      </c>
      <c r="H127" s="27">
        <v>543000</v>
      </c>
      <c r="I127" s="27">
        <v>812049</v>
      </c>
      <c r="J127" s="27">
        <v>21961224</v>
      </c>
      <c r="K127" s="27">
        <v>24254</v>
      </c>
      <c r="L127" s="27">
        <v>24173</v>
      </c>
      <c r="M127" s="27">
        <v>21887881</v>
      </c>
      <c r="N127" s="27">
        <v>23415363</v>
      </c>
      <c r="O127" s="27">
        <v>0</v>
      </c>
      <c r="P127" s="27">
        <v>23448834</v>
      </c>
      <c r="Q127" s="27">
        <v>23448834</v>
      </c>
      <c r="R127" s="27">
        <v>25925054</v>
      </c>
      <c r="S127" s="27">
        <v>26737103</v>
      </c>
      <c r="T127" s="43">
        <v>4.1110000000000001E-3</v>
      </c>
      <c r="U127" s="27">
        <v>0</v>
      </c>
      <c r="V127" s="27">
        <v>0</v>
      </c>
      <c r="W127" s="27">
        <v>0</v>
      </c>
      <c r="X127" s="27">
        <v>26737103</v>
      </c>
      <c r="Y127" s="44">
        <f t="shared" si="257"/>
        <v>405</v>
      </c>
    </row>
    <row r="128" spans="1:25" s="32" customFormat="1" x14ac:dyDescent="0.2">
      <c r="A128" s="24">
        <v>406</v>
      </c>
      <c r="B128" s="24" t="s">
        <v>165</v>
      </c>
      <c r="C128" s="24"/>
      <c r="D128" s="24"/>
      <c r="E128" s="31" t="s">
        <v>473</v>
      </c>
      <c r="F128" s="27">
        <v>41273</v>
      </c>
      <c r="G128" s="42">
        <v>1</v>
      </c>
      <c r="H128" s="27">
        <v>49000</v>
      </c>
      <c r="I128" s="27">
        <v>73279</v>
      </c>
      <c r="J128" s="27">
        <v>10752271</v>
      </c>
      <c r="K128" s="27">
        <v>12536</v>
      </c>
      <c r="L128" s="27">
        <v>12459</v>
      </c>
      <c r="M128" s="27">
        <v>10686227</v>
      </c>
      <c r="N128" s="27">
        <v>11431983</v>
      </c>
      <c r="O128" s="27">
        <v>0</v>
      </c>
      <c r="P128" s="27">
        <v>10014173</v>
      </c>
      <c r="Q128" s="27">
        <v>10014173</v>
      </c>
      <c r="R128" s="27">
        <v>11071680</v>
      </c>
      <c r="S128" s="27">
        <v>11144959</v>
      </c>
      <c r="T128" s="43">
        <v>1.7129999999999999E-3</v>
      </c>
      <c r="U128" s="27">
        <v>0</v>
      </c>
      <c r="V128" s="27">
        <v>0</v>
      </c>
      <c r="W128" s="27">
        <v>0</v>
      </c>
      <c r="X128" s="27">
        <v>11144959</v>
      </c>
      <c r="Y128" s="44">
        <f t="shared" si="257"/>
        <v>406</v>
      </c>
    </row>
    <row r="129" spans="1:25" s="32" customFormat="1" x14ac:dyDescent="0.2">
      <c r="A129" s="24">
        <v>415</v>
      </c>
      <c r="B129" s="24" t="s">
        <v>181</v>
      </c>
      <c r="C129" s="24"/>
      <c r="D129" s="24"/>
      <c r="E129" s="31" t="s">
        <v>471</v>
      </c>
      <c r="F129" s="27">
        <v>11491</v>
      </c>
      <c r="G129" s="42">
        <v>0</v>
      </c>
      <c r="H129" s="27">
        <v>1000</v>
      </c>
      <c r="I129" s="27">
        <v>0</v>
      </c>
      <c r="J129" s="27">
        <v>1801675</v>
      </c>
      <c r="K129" s="27">
        <v>3388</v>
      </c>
      <c r="L129" s="27">
        <v>3340</v>
      </c>
      <c r="M129" s="27">
        <v>1776149</v>
      </c>
      <c r="N129" s="27">
        <v>1900101</v>
      </c>
      <c r="O129" s="27">
        <v>1900101</v>
      </c>
      <c r="P129" s="27">
        <v>1965495</v>
      </c>
      <c r="Q129" s="27">
        <v>0</v>
      </c>
      <c r="R129" s="27">
        <v>0</v>
      </c>
      <c r="S129" s="27">
        <v>1900101</v>
      </c>
      <c r="T129" s="43">
        <v>2.92E-4</v>
      </c>
      <c r="U129" s="27">
        <v>0</v>
      </c>
      <c r="V129" s="27">
        <v>0</v>
      </c>
      <c r="W129" s="27">
        <v>0</v>
      </c>
      <c r="X129" s="27">
        <v>1900101</v>
      </c>
      <c r="Y129" s="44">
        <f t="shared" si="257"/>
        <v>415</v>
      </c>
    </row>
    <row r="130" spans="1:25" s="32" customFormat="1" x14ac:dyDescent="0.2">
      <c r="A130" s="24">
        <v>416</v>
      </c>
      <c r="B130" s="24" t="s">
        <v>182</v>
      </c>
      <c r="C130" s="24"/>
      <c r="D130" s="24"/>
      <c r="E130" s="31" t="s">
        <v>472</v>
      </c>
      <c r="F130" s="27">
        <v>28163</v>
      </c>
      <c r="G130" s="42">
        <v>0.52700000000000002</v>
      </c>
      <c r="H130" s="27">
        <v>4000</v>
      </c>
      <c r="I130" s="27">
        <v>3150</v>
      </c>
      <c r="J130" s="27">
        <v>4321273</v>
      </c>
      <c r="K130" s="27">
        <v>8269</v>
      </c>
      <c r="L130" s="27">
        <v>8246</v>
      </c>
      <c r="M130" s="27">
        <v>4309253</v>
      </c>
      <c r="N130" s="27">
        <v>4609982</v>
      </c>
      <c r="O130" s="27">
        <v>2182734</v>
      </c>
      <c r="P130" s="27">
        <v>4800121</v>
      </c>
      <c r="Q130" s="27">
        <v>2527360</v>
      </c>
      <c r="R130" s="27">
        <v>2794251</v>
      </c>
      <c r="S130" s="27">
        <v>4980135</v>
      </c>
      <c r="T130" s="43">
        <v>7.6599999999999997E-4</v>
      </c>
      <c r="U130" s="27">
        <v>0</v>
      </c>
      <c r="V130" s="27">
        <v>0</v>
      </c>
      <c r="W130" s="27">
        <v>0</v>
      </c>
      <c r="X130" s="27">
        <v>4980135</v>
      </c>
      <c r="Y130" s="44">
        <f t="shared" si="257"/>
        <v>416</v>
      </c>
    </row>
    <row r="131" spans="1:25" s="32" customFormat="1" x14ac:dyDescent="0.2">
      <c r="A131" s="24">
        <v>417</v>
      </c>
      <c r="B131" s="24" t="s">
        <v>184</v>
      </c>
      <c r="C131" s="24"/>
      <c r="D131" s="24"/>
      <c r="E131" s="31" t="s">
        <v>471</v>
      </c>
      <c r="F131" s="27">
        <v>11280</v>
      </c>
      <c r="G131" s="42">
        <v>0</v>
      </c>
      <c r="H131" s="27">
        <v>29000</v>
      </c>
      <c r="I131" s="27">
        <v>0</v>
      </c>
      <c r="J131" s="27">
        <v>1667218</v>
      </c>
      <c r="K131" s="27">
        <v>2886</v>
      </c>
      <c r="L131" s="27">
        <v>2886</v>
      </c>
      <c r="M131" s="27">
        <v>1667218</v>
      </c>
      <c r="N131" s="27">
        <v>1783568</v>
      </c>
      <c r="O131" s="27">
        <v>1783568</v>
      </c>
      <c r="P131" s="27">
        <v>1616638</v>
      </c>
      <c r="Q131" s="27">
        <v>0</v>
      </c>
      <c r="R131" s="27">
        <v>0</v>
      </c>
      <c r="S131" s="27">
        <v>1783568</v>
      </c>
      <c r="T131" s="43">
        <v>2.7399999999999999E-4</v>
      </c>
      <c r="U131" s="27">
        <v>0</v>
      </c>
      <c r="V131" s="27">
        <v>0</v>
      </c>
      <c r="W131" s="27">
        <v>0</v>
      </c>
      <c r="X131" s="27">
        <v>1783568</v>
      </c>
      <c r="Y131" s="44">
        <f t="shared" si="257"/>
        <v>417</v>
      </c>
    </row>
    <row r="132" spans="1:25" s="32" customFormat="1" x14ac:dyDescent="0.2">
      <c r="A132" s="24">
        <v>420</v>
      </c>
      <c r="B132" s="24" t="s">
        <v>207</v>
      </c>
      <c r="C132" s="24"/>
      <c r="D132" s="24"/>
      <c r="E132" s="31" t="s">
        <v>473</v>
      </c>
      <c r="F132" s="27">
        <v>45101</v>
      </c>
      <c r="G132" s="42">
        <v>1</v>
      </c>
      <c r="H132" s="27">
        <v>143000</v>
      </c>
      <c r="I132" s="27">
        <v>213854</v>
      </c>
      <c r="J132" s="27">
        <v>7468148</v>
      </c>
      <c r="K132" s="27">
        <v>13375</v>
      </c>
      <c r="L132" s="27">
        <v>13430</v>
      </c>
      <c r="M132" s="27">
        <v>7498858</v>
      </c>
      <c r="N132" s="27">
        <v>8022178</v>
      </c>
      <c r="O132" s="27">
        <v>0</v>
      </c>
      <c r="P132" s="27">
        <v>8129890</v>
      </c>
      <c r="Q132" s="27">
        <v>8129890</v>
      </c>
      <c r="R132" s="27">
        <v>8988415</v>
      </c>
      <c r="S132" s="27">
        <v>9202269</v>
      </c>
      <c r="T132" s="43">
        <v>1.415E-3</v>
      </c>
      <c r="U132" s="27">
        <v>0</v>
      </c>
      <c r="V132" s="27">
        <v>0</v>
      </c>
      <c r="W132" s="27">
        <v>0</v>
      </c>
      <c r="X132" s="27">
        <v>9202269</v>
      </c>
      <c r="Y132" s="44">
        <f t="shared" ref="Y132:Y195" si="258">A132</f>
        <v>420</v>
      </c>
    </row>
    <row r="133" spans="1:25" s="32" customFormat="1" x14ac:dyDescent="0.2">
      <c r="A133" s="24">
        <v>431</v>
      </c>
      <c r="B133" s="24" t="s">
        <v>249</v>
      </c>
      <c r="C133" s="24"/>
      <c r="D133" s="24"/>
      <c r="E133" s="31" t="s">
        <v>471</v>
      </c>
      <c r="F133" s="27">
        <v>9735</v>
      </c>
      <c r="G133" s="42">
        <v>0</v>
      </c>
      <c r="H133" s="27">
        <v>1000</v>
      </c>
      <c r="I133" s="27">
        <v>0</v>
      </c>
      <c r="J133" s="27">
        <v>1423360</v>
      </c>
      <c r="K133" s="27">
        <v>2882</v>
      </c>
      <c r="L133" s="27">
        <v>2848</v>
      </c>
      <c r="M133" s="27">
        <v>1406568</v>
      </c>
      <c r="N133" s="27">
        <v>1504728</v>
      </c>
      <c r="O133" s="27">
        <v>1504728</v>
      </c>
      <c r="P133" s="27">
        <v>1486146</v>
      </c>
      <c r="Q133" s="27">
        <v>0</v>
      </c>
      <c r="R133" s="27">
        <v>0</v>
      </c>
      <c r="S133" s="27">
        <v>1504728</v>
      </c>
      <c r="T133" s="43">
        <v>2.31E-4</v>
      </c>
      <c r="U133" s="27">
        <v>0</v>
      </c>
      <c r="V133" s="27">
        <v>0</v>
      </c>
      <c r="W133" s="27">
        <v>0</v>
      </c>
      <c r="X133" s="27">
        <v>1504728</v>
      </c>
      <c r="Y133" s="44">
        <f t="shared" si="258"/>
        <v>431</v>
      </c>
    </row>
    <row r="134" spans="1:25" s="32" customFormat="1" x14ac:dyDescent="0.2">
      <c r="A134" s="24">
        <v>432</v>
      </c>
      <c r="B134" s="24" t="s">
        <v>250</v>
      </c>
      <c r="C134" s="24"/>
      <c r="D134" s="24"/>
      <c r="E134" s="31" t="s">
        <v>471</v>
      </c>
      <c r="F134" s="27">
        <v>11836</v>
      </c>
      <c r="G134" s="42">
        <v>0</v>
      </c>
      <c r="H134" s="27">
        <v>1000</v>
      </c>
      <c r="I134" s="27">
        <v>0</v>
      </c>
      <c r="J134" s="27">
        <v>1247954</v>
      </c>
      <c r="K134" s="27">
        <v>3455</v>
      </c>
      <c r="L134" s="27">
        <v>3509</v>
      </c>
      <c r="M134" s="27">
        <v>1267459</v>
      </c>
      <c r="N134" s="27">
        <v>1355911</v>
      </c>
      <c r="O134" s="27">
        <v>1355911</v>
      </c>
      <c r="P134" s="27">
        <v>1093952</v>
      </c>
      <c r="Q134" s="27">
        <v>0</v>
      </c>
      <c r="R134" s="27">
        <v>0</v>
      </c>
      <c r="S134" s="27">
        <v>1355911</v>
      </c>
      <c r="T134" s="43">
        <v>2.0799999999999999E-4</v>
      </c>
      <c r="U134" s="27">
        <v>0</v>
      </c>
      <c r="V134" s="27">
        <v>0</v>
      </c>
      <c r="W134" s="27">
        <v>0</v>
      </c>
      <c r="X134" s="27">
        <v>1355911</v>
      </c>
      <c r="Y134" s="44">
        <f t="shared" si="258"/>
        <v>432</v>
      </c>
    </row>
    <row r="135" spans="1:25" s="32" customFormat="1" x14ac:dyDescent="0.2">
      <c r="A135" s="24">
        <v>437</v>
      </c>
      <c r="B135" s="24" t="s">
        <v>255</v>
      </c>
      <c r="C135" s="24"/>
      <c r="D135" s="24"/>
      <c r="E135" s="31" t="s">
        <v>471</v>
      </c>
      <c r="F135" s="27">
        <v>14026</v>
      </c>
      <c r="G135" s="42">
        <v>0</v>
      </c>
      <c r="H135" s="27">
        <v>6000</v>
      </c>
      <c r="I135" s="27">
        <v>0</v>
      </c>
      <c r="J135" s="27">
        <v>2552664</v>
      </c>
      <c r="K135" s="27">
        <v>4426</v>
      </c>
      <c r="L135" s="27">
        <v>4430</v>
      </c>
      <c r="M135" s="27">
        <v>2554971</v>
      </c>
      <c r="N135" s="27">
        <v>2733274</v>
      </c>
      <c r="O135" s="27">
        <v>2733274</v>
      </c>
      <c r="P135" s="27">
        <v>2992023</v>
      </c>
      <c r="Q135" s="27">
        <v>0</v>
      </c>
      <c r="R135" s="27">
        <v>0</v>
      </c>
      <c r="S135" s="27">
        <v>2733274</v>
      </c>
      <c r="T135" s="43">
        <v>4.2000000000000002E-4</v>
      </c>
      <c r="U135" s="27">
        <v>35811</v>
      </c>
      <c r="V135" s="27">
        <v>0</v>
      </c>
      <c r="W135" s="27">
        <v>4476</v>
      </c>
      <c r="X135" s="27">
        <v>2728798</v>
      </c>
      <c r="Y135" s="44">
        <f t="shared" si="258"/>
        <v>437</v>
      </c>
    </row>
    <row r="136" spans="1:25" s="32" customFormat="1" x14ac:dyDescent="0.2">
      <c r="A136" s="24">
        <v>439</v>
      </c>
      <c r="B136" s="24" t="s">
        <v>262</v>
      </c>
      <c r="C136" s="24"/>
      <c r="D136" s="24"/>
      <c r="E136" s="31" t="s">
        <v>473</v>
      </c>
      <c r="F136" s="27">
        <v>81249</v>
      </c>
      <c r="G136" s="42">
        <v>1</v>
      </c>
      <c r="H136" s="27">
        <v>299000</v>
      </c>
      <c r="I136" s="27">
        <v>447150</v>
      </c>
      <c r="J136" s="27">
        <v>21459924</v>
      </c>
      <c r="K136" s="27">
        <v>25888</v>
      </c>
      <c r="L136" s="27">
        <v>26389</v>
      </c>
      <c r="M136" s="27">
        <v>21875229</v>
      </c>
      <c r="N136" s="27">
        <v>23401829</v>
      </c>
      <c r="O136" s="27">
        <v>0</v>
      </c>
      <c r="P136" s="27">
        <v>21081414</v>
      </c>
      <c r="Q136" s="27">
        <v>21081414</v>
      </c>
      <c r="R136" s="27">
        <v>23307632</v>
      </c>
      <c r="S136" s="27">
        <v>23754783</v>
      </c>
      <c r="T136" s="43">
        <v>3.6519999999999999E-3</v>
      </c>
      <c r="U136" s="27">
        <v>0</v>
      </c>
      <c r="V136" s="27">
        <v>0</v>
      </c>
      <c r="W136" s="27">
        <v>0</v>
      </c>
      <c r="X136" s="27">
        <v>23754783</v>
      </c>
      <c r="Y136" s="44">
        <f t="shared" si="258"/>
        <v>439</v>
      </c>
    </row>
    <row r="137" spans="1:25" s="32" customFormat="1" x14ac:dyDescent="0.2">
      <c r="A137" s="24">
        <v>441</v>
      </c>
      <c r="B137" s="24" t="s">
        <v>280</v>
      </c>
      <c r="C137" s="24"/>
      <c r="D137" s="24"/>
      <c r="E137" s="31" t="s">
        <v>473</v>
      </c>
      <c r="F137" s="27">
        <v>46483</v>
      </c>
      <c r="G137" s="42">
        <v>1</v>
      </c>
      <c r="H137" s="27">
        <v>51000</v>
      </c>
      <c r="I137" s="27">
        <v>76270</v>
      </c>
      <c r="J137" s="27">
        <v>7094429</v>
      </c>
      <c r="K137" s="27">
        <v>13578</v>
      </c>
      <c r="L137" s="27">
        <v>13522</v>
      </c>
      <c r="M137" s="27">
        <v>7065169</v>
      </c>
      <c r="N137" s="27">
        <v>7558224</v>
      </c>
      <c r="O137" s="27">
        <v>0</v>
      </c>
      <c r="P137" s="27">
        <v>8451958</v>
      </c>
      <c r="Q137" s="27">
        <v>8451958</v>
      </c>
      <c r="R137" s="27">
        <v>9344493</v>
      </c>
      <c r="S137" s="27">
        <v>9420763</v>
      </c>
      <c r="T137" s="43">
        <v>1.4480000000000001E-3</v>
      </c>
      <c r="U137" s="27">
        <v>0</v>
      </c>
      <c r="V137" s="27">
        <v>0</v>
      </c>
      <c r="W137" s="27">
        <v>0</v>
      </c>
      <c r="X137" s="27">
        <v>9420763</v>
      </c>
      <c r="Y137" s="44">
        <f t="shared" si="258"/>
        <v>441</v>
      </c>
    </row>
    <row r="138" spans="1:25" s="32" customFormat="1" x14ac:dyDescent="0.2">
      <c r="A138" s="24">
        <v>448</v>
      </c>
      <c r="B138" s="24" t="s">
        <v>310</v>
      </c>
      <c r="C138" s="24"/>
      <c r="D138" s="24"/>
      <c r="E138" s="31" t="s">
        <v>471</v>
      </c>
      <c r="F138" s="27">
        <v>13575</v>
      </c>
      <c r="G138" s="42">
        <v>0</v>
      </c>
      <c r="H138" s="27">
        <v>31000</v>
      </c>
      <c r="I138" s="27">
        <v>0</v>
      </c>
      <c r="J138" s="27">
        <v>1524036</v>
      </c>
      <c r="K138" s="27">
        <v>4335</v>
      </c>
      <c r="L138" s="27">
        <v>4321</v>
      </c>
      <c r="M138" s="27">
        <v>1519114</v>
      </c>
      <c r="N138" s="27">
        <v>1625128</v>
      </c>
      <c r="O138" s="27">
        <v>1625128</v>
      </c>
      <c r="P138" s="27">
        <v>3100101</v>
      </c>
      <c r="Q138" s="27">
        <v>0</v>
      </c>
      <c r="R138" s="27">
        <v>0</v>
      </c>
      <c r="S138" s="27">
        <v>1625128</v>
      </c>
      <c r="T138" s="43">
        <v>2.5000000000000001E-4</v>
      </c>
      <c r="U138" s="27">
        <v>0</v>
      </c>
      <c r="V138" s="27">
        <v>0</v>
      </c>
      <c r="W138" s="27">
        <v>0</v>
      </c>
      <c r="X138" s="27">
        <v>1625128</v>
      </c>
      <c r="Y138" s="44">
        <f t="shared" si="258"/>
        <v>448</v>
      </c>
    </row>
    <row r="139" spans="1:25" s="32" customFormat="1" x14ac:dyDescent="0.2">
      <c r="A139" s="24">
        <v>450</v>
      </c>
      <c r="B139" s="24" t="s">
        <v>320</v>
      </c>
      <c r="C139" s="24"/>
      <c r="D139" s="24"/>
      <c r="E139" s="31" t="s">
        <v>471</v>
      </c>
      <c r="F139" s="27">
        <v>13666</v>
      </c>
      <c r="G139" s="42">
        <v>0</v>
      </c>
      <c r="H139" s="27">
        <v>0</v>
      </c>
      <c r="I139" s="27">
        <v>0</v>
      </c>
      <c r="J139" s="27">
        <v>2092658</v>
      </c>
      <c r="K139" s="27">
        <v>4164</v>
      </c>
      <c r="L139" s="27">
        <v>4215</v>
      </c>
      <c r="M139" s="27">
        <v>2118289</v>
      </c>
      <c r="N139" s="27">
        <v>2266117</v>
      </c>
      <c r="O139" s="27">
        <v>2266117</v>
      </c>
      <c r="P139" s="27">
        <v>2007604</v>
      </c>
      <c r="Q139" s="27">
        <v>0</v>
      </c>
      <c r="R139" s="27">
        <v>0</v>
      </c>
      <c r="S139" s="27">
        <v>2266117</v>
      </c>
      <c r="T139" s="43">
        <v>3.48E-4</v>
      </c>
      <c r="U139" s="27">
        <v>0</v>
      </c>
      <c r="V139" s="27">
        <v>0</v>
      </c>
      <c r="W139" s="27">
        <v>0</v>
      </c>
      <c r="X139" s="27">
        <v>2266117</v>
      </c>
      <c r="Y139" s="44">
        <f t="shared" si="258"/>
        <v>450</v>
      </c>
    </row>
    <row r="140" spans="1:25" s="32" customFormat="1" x14ac:dyDescent="0.2">
      <c r="A140" s="24">
        <v>451</v>
      </c>
      <c r="B140" s="24" t="s">
        <v>321</v>
      </c>
      <c r="C140" s="24"/>
      <c r="D140" s="24"/>
      <c r="E140" s="31" t="s">
        <v>472</v>
      </c>
      <c r="F140" s="27">
        <v>29478</v>
      </c>
      <c r="G140" s="42">
        <v>0.57899999999999996</v>
      </c>
      <c r="H140" s="27">
        <v>15000</v>
      </c>
      <c r="I140" s="27">
        <v>12991</v>
      </c>
      <c r="J140" s="27">
        <v>4464667</v>
      </c>
      <c r="K140" s="27">
        <v>9311</v>
      </c>
      <c r="L140" s="27">
        <v>9280</v>
      </c>
      <c r="M140" s="27">
        <v>4449802</v>
      </c>
      <c r="N140" s="27">
        <v>4760339</v>
      </c>
      <c r="O140" s="27">
        <v>2003532</v>
      </c>
      <c r="P140" s="27">
        <v>5157518</v>
      </c>
      <c r="Q140" s="27">
        <v>2986822</v>
      </c>
      <c r="R140" s="27">
        <v>3302233</v>
      </c>
      <c r="S140" s="27">
        <v>5318755</v>
      </c>
      <c r="T140" s="43">
        <v>8.1800000000000004E-4</v>
      </c>
      <c r="U140" s="27">
        <v>0</v>
      </c>
      <c r="V140" s="27">
        <v>0</v>
      </c>
      <c r="W140" s="27">
        <v>0</v>
      </c>
      <c r="X140" s="27">
        <v>5318755</v>
      </c>
      <c r="Y140" s="44">
        <f t="shared" si="258"/>
        <v>451</v>
      </c>
    </row>
    <row r="141" spans="1:25" s="32" customFormat="1" x14ac:dyDescent="0.2">
      <c r="A141" s="24">
        <v>453</v>
      </c>
      <c r="B141" s="24" t="s">
        <v>332</v>
      </c>
      <c r="C141" s="24"/>
      <c r="D141" s="24"/>
      <c r="E141" s="31" t="s">
        <v>473</v>
      </c>
      <c r="F141" s="27">
        <v>68648</v>
      </c>
      <c r="G141" s="42">
        <v>1</v>
      </c>
      <c r="H141" s="27">
        <v>51000</v>
      </c>
      <c r="I141" s="27">
        <v>76270</v>
      </c>
      <c r="J141" s="27">
        <v>20092339</v>
      </c>
      <c r="K141" s="27">
        <v>22208</v>
      </c>
      <c r="L141" s="27">
        <v>22221</v>
      </c>
      <c r="M141" s="27">
        <v>20104101</v>
      </c>
      <c r="N141" s="27">
        <v>21507099</v>
      </c>
      <c r="O141" s="27">
        <v>0</v>
      </c>
      <c r="P141" s="27">
        <v>19861050</v>
      </c>
      <c r="Q141" s="27">
        <v>19861050</v>
      </c>
      <c r="R141" s="27">
        <v>21958397</v>
      </c>
      <c r="S141" s="27">
        <v>22034667</v>
      </c>
      <c r="T141" s="43">
        <v>3.388E-3</v>
      </c>
      <c r="U141" s="27">
        <v>289742</v>
      </c>
      <c r="V141" s="27">
        <v>0</v>
      </c>
      <c r="W141" s="27">
        <v>36218</v>
      </c>
      <c r="X141" s="27">
        <v>21998449</v>
      </c>
      <c r="Y141" s="44">
        <f t="shared" si="258"/>
        <v>453</v>
      </c>
    </row>
    <row r="142" spans="1:25" s="32" customFormat="1" x14ac:dyDescent="0.2">
      <c r="A142" s="24">
        <v>457</v>
      </c>
      <c r="B142" s="24" t="s">
        <v>351</v>
      </c>
      <c r="C142" s="24"/>
      <c r="D142" s="24"/>
      <c r="E142" s="31" t="s">
        <v>472</v>
      </c>
      <c r="F142" s="27">
        <v>19738</v>
      </c>
      <c r="G142" s="42">
        <v>0.19</v>
      </c>
      <c r="H142" s="27">
        <v>0</v>
      </c>
      <c r="I142" s="27">
        <v>0</v>
      </c>
      <c r="J142" s="27">
        <v>5364120</v>
      </c>
      <c r="K142" s="27">
        <v>6648</v>
      </c>
      <c r="L142" s="27">
        <v>6753</v>
      </c>
      <c r="M142" s="27">
        <v>5448842</v>
      </c>
      <c r="N142" s="27">
        <v>5829099</v>
      </c>
      <c r="O142" s="27">
        <v>4724368</v>
      </c>
      <c r="P142" s="27">
        <v>5220726</v>
      </c>
      <c r="Q142" s="27">
        <v>989432</v>
      </c>
      <c r="R142" s="27">
        <v>1093917</v>
      </c>
      <c r="S142" s="27">
        <v>5818285</v>
      </c>
      <c r="T142" s="43">
        <v>8.9499999999999996E-4</v>
      </c>
      <c r="U142" s="27">
        <v>79580</v>
      </c>
      <c r="V142" s="27">
        <v>68066</v>
      </c>
      <c r="W142" s="27">
        <v>18456</v>
      </c>
      <c r="X142" s="27">
        <v>5799829</v>
      </c>
      <c r="Y142" s="44">
        <f t="shared" si="258"/>
        <v>457</v>
      </c>
    </row>
    <row r="143" spans="1:25" s="32" customFormat="1" x14ac:dyDescent="0.2">
      <c r="A143" s="24">
        <v>473</v>
      </c>
      <c r="B143" s="24" t="s">
        <v>373</v>
      </c>
      <c r="C143" s="24"/>
      <c r="D143" s="24"/>
      <c r="E143" s="31" t="s">
        <v>472</v>
      </c>
      <c r="F143" s="27">
        <v>17116</v>
      </c>
      <c r="G143" s="42">
        <v>8.5000000000000006E-2</v>
      </c>
      <c r="H143" s="27">
        <v>123000</v>
      </c>
      <c r="I143" s="27">
        <v>15569</v>
      </c>
      <c r="J143" s="27">
        <v>5415192</v>
      </c>
      <c r="K143" s="27">
        <v>5566</v>
      </c>
      <c r="L143" s="27">
        <v>5611</v>
      </c>
      <c r="M143" s="27">
        <v>5458973</v>
      </c>
      <c r="N143" s="27">
        <v>5839936</v>
      </c>
      <c r="O143" s="27">
        <v>5345644</v>
      </c>
      <c r="P143" s="27">
        <v>5573667</v>
      </c>
      <c r="Q143" s="27">
        <v>471755</v>
      </c>
      <c r="R143" s="27">
        <v>521573</v>
      </c>
      <c r="S143" s="27">
        <v>5882786</v>
      </c>
      <c r="T143" s="43">
        <v>9.0399999999999996E-4</v>
      </c>
      <c r="U143" s="27">
        <v>0</v>
      </c>
      <c r="V143" s="27">
        <v>0</v>
      </c>
      <c r="W143" s="27">
        <v>0</v>
      </c>
      <c r="X143" s="27">
        <v>5882786</v>
      </c>
      <c r="Y143" s="44">
        <f t="shared" si="258"/>
        <v>473</v>
      </c>
    </row>
    <row r="144" spans="1:25" s="32" customFormat="1" x14ac:dyDescent="0.2">
      <c r="A144" s="24">
        <v>479</v>
      </c>
      <c r="B144" s="24" t="s">
        <v>371</v>
      </c>
      <c r="C144" s="24"/>
      <c r="D144" s="24"/>
      <c r="E144" s="31" t="s">
        <v>473</v>
      </c>
      <c r="F144" s="27">
        <v>156794</v>
      </c>
      <c r="G144" s="42">
        <v>1</v>
      </c>
      <c r="H144" s="27">
        <v>650000</v>
      </c>
      <c r="I144" s="27">
        <v>972066</v>
      </c>
      <c r="J144" s="27">
        <v>54019458</v>
      </c>
      <c r="K144" s="27">
        <v>52370</v>
      </c>
      <c r="L144" s="27">
        <v>52467</v>
      </c>
      <c r="M144" s="27">
        <v>54119513</v>
      </c>
      <c r="N144" s="27">
        <v>57896333</v>
      </c>
      <c r="O144" s="27">
        <v>0</v>
      </c>
      <c r="P144" s="27">
        <v>54581248</v>
      </c>
      <c r="Q144" s="27">
        <v>54581248</v>
      </c>
      <c r="R144" s="27">
        <v>60345083</v>
      </c>
      <c r="S144" s="27">
        <v>61317148</v>
      </c>
      <c r="T144" s="43">
        <v>9.4269999999999996E-3</v>
      </c>
      <c r="U144" s="27">
        <v>0</v>
      </c>
      <c r="V144" s="27">
        <v>0</v>
      </c>
      <c r="W144" s="27">
        <v>0</v>
      </c>
      <c r="X144" s="27">
        <v>61317148</v>
      </c>
      <c r="Y144" s="44">
        <f t="shared" si="258"/>
        <v>479</v>
      </c>
    </row>
    <row r="145" spans="1:25" s="32" customFormat="1" x14ac:dyDescent="0.2">
      <c r="A145" s="24">
        <v>482</v>
      </c>
      <c r="B145" s="24" t="s">
        <v>10</v>
      </c>
      <c r="C145" s="24"/>
      <c r="D145" s="24"/>
      <c r="E145" s="31" t="s">
        <v>472</v>
      </c>
      <c r="F145" s="27">
        <v>20165</v>
      </c>
      <c r="G145" s="42">
        <v>0.20699999999999999</v>
      </c>
      <c r="H145" s="27">
        <v>8000</v>
      </c>
      <c r="I145" s="27">
        <v>2472</v>
      </c>
      <c r="J145" s="27">
        <v>5236084</v>
      </c>
      <c r="K145" s="27">
        <v>5683</v>
      </c>
      <c r="L145" s="27">
        <v>5744</v>
      </c>
      <c r="M145" s="27">
        <v>5292287</v>
      </c>
      <c r="N145" s="27">
        <v>5661618</v>
      </c>
      <c r="O145" s="27">
        <v>4491928</v>
      </c>
      <c r="P145" s="27">
        <v>4608756</v>
      </c>
      <c r="Q145" s="27">
        <v>952169</v>
      </c>
      <c r="R145" s="27">
        <v>1052719</v>
      </c>
      <c r="S145" s="27">
        <v>5547118</v>
      </c>
      <c r="T145" s="43">
        <v>8.5300000000000003E-4</v>
      </c>
      <c r="U145" s="27">
        <v>0</v>
      </c>
      <c r="V145" s="27">
        <v>0</v>
      </c>
      <c r="W145" s="27">
        <v>0</v>
      </c>
      <c r="X145" s="27">
        <v>5547118</v>
      </c>
      <c r="Y145" s="44">
        <f t="shared" si="258"/>
        <v>482</v>
      </c>
    </row>
    <row r="146" spans="1:25" s="32" customFormat="1" x14ac:dyDescent="0.2">
      <c r="A146" s="24">
        <v>484</v>
      </c>
      <c r="B146" s="24" t="s">
        <v>475</v>
      </c>
      <c r="C146" s="24"/>
      <c r="D146" s="24"/>
      <c r="E146" s="31" t="s">
        <v>473</v>
      </c>
      <c r="F146" s="27">
        <v>111897</v>
      </c>
      <c r="G146" s="42">
        <v>1</v>
      </c>
      <c r="H146" s="27">
        <v>90000</v>
      </c>
      <c r="I146" s="27">
        <v>134594</v>
      </c>
      <c r="J146" s="27">
        <v>23221092</v>
      </c>
      <c r="K146" s="27">
        <v>35503</v>
      </c>
      <c r="L146" s="27">
        <v>35681</v>
      </c>
      <c r="M146" s="27">
        <v>23337515</v>
      </c>
      <c r="N146" s="27">
        <v>24966162</v>
      </c>
      <c r="O146" s="27">
        <v>0</v>
      </c>
      <c r="P146" s="27">
        <v>23129874</v>
      </c>
      <c r="Q146" s="27">
        <v>23129874</v>
      </c>
      <c r="R146" s="27">
        <v>25572412</v>
      </c>
      <c r="S146" s="27">
        <v>25707006</v>
      </c>
      <c r="T146" s="43">
        <v>3.9519999999999998E-3</v>
      </c>
      <c r="U146" s="27">
        <v>552354</v>
      </c>
      <c r="V146" s="27">
        <v>0</v>
      </c>
      <c r="W146" s="27">
        <v>69044</v>
      </c>
      <c r="X146" s="27">
        <v>25637962</v>
      </c>
      <c r="Y146" s="44">
        <f t="shared" si="258"/>
        <v>484</v>
      </c>
    </row>
    <row r="147" spans="1:25" s="32" customFormat="1" x14ac:dyDescent="0.2">
      <c r="A147" s="24">
        <v>489</v>
      </c>
      <c r="B147" s="24" t="s">
        <v>30</v>
      </c>
      <c r="C147" s="24"/>
      <c r="D147" s="24"/>
      <c r="E147" s="31" t="s">
        <v>473</v>
      </c>
      <c r="F147" s="27">
        <v>48714</v>
      </c>
      <c r="G147" s="42">
        <v>1</v>
      </c>
      <c r="H147" s="27">
        <v>67000</v>
      </c>
      <c r="I147" s="27">
        <v>100198</v>
      </c>
      <c r="J147" s="27">
        <v>7862676</v>
      </c>
      <c r="K147" s="27">
        <v>14214</v>
      </c>
      <c r="L147" s="27">
        <v>14071</v>
      </c>
      <c r="M147" s="27">
        <v>7783574</v>
      </c>
      <c r="N147" s="27">
        <v>8326763</v>
      </c>
      <c r="O147" s="27">
        <v>0</v>
      </c>
      <c r="P147" s="27">
        <v>7301248</v>
      </c>
      <c r="Q147" s="27">
        <v>7301248</v>
      </c>
      <c r="R147" s="27">
        <v>8072267</v>
      </c>
      <c r="S147" s="27">
        <v>8172465</v>
      </c>
      <c r="T147" s="43">
        <v>1.256E-3</v>
      </c>
      <c r="U147" s="27">
        <v>0</v>
      </c>
      <c r="V147" s="27">
        <v>0</v>
      </c>
      <c r="W147" s="27">
        <v>0</v>
      </c>
      <c r="X147" s="27">
        <v>8172465</v>
      </c>
      <c r="Y147" s="44">
        <f t="shared" si="258"/>
        <v>489</v>
      </c>
    </row>
    <row r="148" spans="1:25" s="32" customFormat="1" x14ac:dyDescent="0.2">
      <c r="A148" s="24">
        <v>498</v>
      </c>
      <c r="B148" s="24" t="s">
        <v>91</v>
      </c>
      <c r="C148" s="24"/>
      <c r="D148" s="24"/>
      <c r="E148" s="31" t="s">
        <v>472</v>
      </c>
      <c r="F148" s="27">
        <v>19719</v>
      </c>
      <c r="G148" s="42">
        <v>0.189</v>
      </c>
      <c r="H148" s="27">
        <v>21000</v>
      </c>
      <c r="I148" s="27">
        <v>5928</v>
      </c>
      <c r="J148" s="27">
        <v>2634452</v>
      </c>
      <c r="K148" s="27">
        <v>5682</v>
      </c>
      <c r="L148" s="27">
        <v>5686</v>
      </c>
      <c r="M148" s="27">
        <v>2636307</v>
      </c>
      <c r="N148" s="27">
        <v>2820286</v>
      </c>
      <c r="O148" s="27">
        <v>2287929</v>
      </c>
      <c r="P148" s="27">
        <v>2652089</v>
      </c>
      <c r="Q148" s="27">
        <v>500608</v>
      </c>
      <c r="R148" s="27">
        <v>553473</v>
      </c>
      <c r="S148" s="27">
        <v>2847330</v>
      </c>
      <c r="T148" s="43">
        <v>4.3800000000000002E-4</v>
      </c>
      <c r="U148" s="27">
        <v>0</v>
      </c>
      <c r="V148" s="27">
        <v>0</v>
      </c>
      <c r="W148" s="27">
        <v>0</v>
      </c>
      <c r="X148" s="27">
        <v>2847330</v>
      </c>
      <c r="Y148" s="44">
        <f t="shared" si="258"/>
        <v>498</v>
      </c>
    </row>
    <row r="149" spans="1:25" s="32" customFormat="1" x14ac:dyDescent="0.2">
      <c r="A149" s="24">
        <v>501</v>
      </c>
      <c r="B149" s="24" t="s">
        <v>58</v>
      </c>
      <c r="C149" s="24"/>
      <c r="D149" s="24"/>
      <c r="E149" s="31" t="s">
        <v>472</v>
      </c>
      <c r="F149" s="27">
        <v>17271</v>
      </c>
      <c r="G149" s="42">
        <v>9.0999999999999998E-2</v>
      </c>
      <c r="H149" s="27">
        <v>21000</v>
      </c>
      <c r="I149" s="27">
        <v>2853</v>
      </c>
      <c r="J149" s="27">
        <v>3041289</v>
      </c>
      <c r="K149" s="27">
        <v>5417</v>
      </c>
      <c r="L149" s="27">
        <v>5422</v>
      </c>
      <c r="M149" s="27">
        <v>3044096</v>
      </c>
      <c r="N149" s="27">
        <v>3256533</v>
      </c>
      <c r="O149" s="27">
        <v>2960710</v>
      </c>
      <c r="P149" s="27">
        <v>2989225</v>
      </c>
      <c r="Q149" s="27">
        <v>271541</v>
      </c>
      <c r="R149" s="27">
        <v>300216</v>
      </c>
      <c r="S149" s="27">
        <v>3263779</v>
      </c>
      <c r="T149" s="43">
        <v>5.0199999999999995E-4</v>
      </c>
      <c r="U149" s="27">
        <v>0</v>
      </c>
      <c r="V149" s="27">
        <v>0</v>
      </c>
      <c r="W149" s="27">
        <v>0</v>
      </c>
      <c r="X149" s="27">
        <v>3263779</v>
      </c>
      <c r="Y149" s="44">
        <f t="shared" si="258"/>
        <v>501</v>
      </c>
    </row>
    <row r="150" spans="1:25" s="32" customFormat="1" x14ac:dyDescent="0.2">
      <c r="A150" s="24">
        <v>502</v>
      </c>
      <c r="B150" s="24" t="s">
        <v>65</v>
      </c>
      <c r="C150" s="24"/>
      <c r="D150" s="24"/>
      <c r="E150" s="31" t="s">
        <v>473</v>
      </c>
      <c r="F150" s="27">
        <v>67122</v>
      </c>
      <c r="G150" s="42">
        <v>1</v>
      </c>
      <c r="H150" s="27">
        <v>65000</v>
      </c>
      <c r="I150" s="27">
        <v>97207</v>
      </c>
      <c r="J150" s="27">
        <v>29252823</v>
      </c>
      <c r="K150" s="27">
        <v>22391</v>
      </c>
      <c r="L150" s="27">
        <v>22536</v>
      </c>
      <c r="M150" s="27">
        <v>29442259</v>
      </c>
      <c r="N150" s="27">
        <v>31496936</v>
      </c>
      <c r="O150" s="27">
        <v>0</v>
      </c>
      <c r="P150" s="27">
        <v>30397838</v>
      </c>
      <c r="Q150" s="27">
        <v>30397838</v>
      </c>
      <c r="R150" s="27">
        <v>33607880</v>
      </c>
      <c r="S150" s="27">
        <v>33705087</v>
      </c>
      <c r="T150" s="43">
        <v>5.182E-3</v>
      </c>
      <c r="U150" s="27">
        <v>253569</v>
      </c>
      <c r="V150" s="27">
        <v>355143</v>
      </c>
      <c r="W150" s="27">
        <v>76089</v>
      </c>
      <c r="X150" s="27">
        <v>33628998</v>
      </c>
      <c r="Y150" s="44">
        <f t="shared" si="258"/>
        <v>502</v>
      </c>
    </row>
    <row r="151" spans="1:25" s="32" customFormat="1" x14ac:dyDescent="0.2">
      <c r="A151" s="24">
        <v>503</v>
      </c>
      <c r="B151" s="24" t="s">
        <v>79</v>
      </c>
      <c r="C151" s="24"/>
      <c r="D151" s="24"/>
      <c r="E151" s="31" t="s">
        <v>473</v>
      </c>
      <c r="F151" s="27">
        <v>103595</v>
      </c>
      <c r="G151" s="42">
        <v>1</v>
      </c>
      <c r="H151" s="27">
        <v>1274000</v>
      </c>
      <c r="I151" s="27">
        <v>1905249</v>
      </c>
      <c r="J151" s="27">
        <v>45283828</v>
      </c>
      <c r="K151" s="27">
        <v>48037</v>
      </c>
      <c r="L151" s="27">
        <v>47975</v>
      </c>
      <c r="M151" s="27">
        <v>45225381</v>
      </c>
      <c r="N151" s="27">
        <v>48381510</v>
      </c>
      <c r="O151" s="27">
        <v>0</v>
      </c>
      <c r="P151" s="27">
        <v>50954400</v>
      </c>
      <c r="Q151" s="27">
        <v>50954400</v>
      </c>
      <c r="R151" s="27">
        <v>56335236</v>
      </c>
      <c r="S151" s="27">
        <v>58240485</v>
      </c>
      <c r="T151" s="43">
        <v>8.9540000000000002E-3</v>
      </c>
      <c r="U151" s="27">
        <v>0</v>
      </c>
      <c r="V151" s="27">
        <v>0</v>
      </c>
      <c r="W151" s="27">
        <v>0</v>
      </c>
      <c r="X151" s="27">
        <v>58240485</v>
      </c>
      <c r="Y151" s="44">
        <f t="shared" si="258"/>
        <v>503</v>
      </c>
    </row>
    <row r="152" spans="1:25" s="32" customFormat="1" x14ac:dyDescent="0.2">
      <c r="A152" s="24">
        <v>505</v>
      </c>
      <c r="B152" s="24" t="s">
        <v>90</v>
      </c>
      <c r="C152" s="24"/>
      <c r="D152" s="24"/>
      <c r="E152" s="31" t="s">
        <v>473</v>
      </c>
      <c r="F152" s="27">
        <v>119284</v>
      </c>
      <c r="G152" s="42">
        <v>1</v>
      </c>
      <c r="H152" s="27">
        <v>1309000</v>
      </c>
      <c r="I152" s="27">
        <v>1957591</v>
      </c>
      <c r="J152" s="27">
        <v>58490203</v>
      </c>
      <c r="K152" s="27">
        <v>40408</v>
      </c>
      <c r="L152" s="27">
        <v>40508</v>
      </c>
      <c r="M152" s="27">
        <v>58634952</v>
      </c>
      <c r="N152" s="27">
        <v>62726890</v>
      </c>
      <c r="O152" s="27">
        <v>0</v>
      </c>
      <c r="P152" s="27">
        <v>50019772</v>
      </c>
      <c r="Q152" s="27">
        <v>50019772</v>
      </c>
      <c r="R152" s="27">
        <v>55301910</v>
      </c>
      <c r="S152" s="27">
        <v>57259501</v>
      </c>
      <c r="T152" s="43">
        <v>8.8030000000000001E-3</v>
      </c>
      <c r="U152" s="27">
        <v>0</v>
      </c>
      <c r="V152" s="27">
        <v>0</v>
      </c>
      <c r="W152" s="27">
        <v>0</v>
      </c>
      <c r="X152" s="27">
        <v>57259501</v>
      </c>
      <c r="Y152" s="44">
        <f t="shared" si="258"/>
        <v>505</v>
      </c>
    </row>
    <row r="153" spans="1:25" s="32" customFormat="1" x14ac:dyDescent="0.2">
      <c r="A153" s="24">
        <v>512</v>
      </c>
      <c r="B153" s="24" t="s">
        <v>123</v>
      </c>
      <c r="C153" s="24"/>
      <c r="D153" s="24"/>
      <c r="E153" s="31" t="s">
        <v>472</v>
      </c>
      <c r="F153" s="27">
        <v>37022</v>
      </c>
      <c r="G153" s="42">
        <v>0.88100000000000001</v>
      </c>
      <c r="H153" s="27">
        <v>108000</v>
      </c>
      <c r="I153" s="27">
        <v>142273</v>
      </c>
      <c r="J153" s="27">
        <v>11940155</v>
      </c>
      <c r="K153" s="27">
        <v>12270</v>
      </c>
      <c r="L153" s="27">
        <v>12361</v>
      </c>
      <c r="M153" s="27">
        <v>12028709</v>
      </c>
      <c r="N153" s="27">
        <v>12868152</v>
      </c>
      <c r="O153" s="27">
        <v>1532854</v>
      </c>
      <c r="P153" s="27">
        <v>12661498</v>
      </c>
      <c r="Q153" s="27">
        <v>11153260</v>
      </c>
      <c r="R153" s="27">
        <v>12331056</v>
      </c>
      <c r="S153" s="27">
        <v>14006183</v>
      </c>
      <c r="T153" s="43">
        <v>2.153E-3</v>
      </c>
      <c r="U153" s="27">
        <v>0</v>
      </c>
      <c r="V153" s="27">
        <v>0</v>
      </c>
      <c r="W153" s="27">
        <v>0</v>
      </c>
      <c r="X153" s="27">
        <v>14006183</v>
      </c>
      <c r="Y153" s="44">
        <f t="shared" si="258"/>
        <v>512</v>
      </c>
    </row>
    <row r="154" spans="1:25" s="32" customFormat="1" x14ac:dyDescent="0.2">
      <c r="A154" s="24">
        <v>513</v>
      </c>
      <c r="B154" s="24" t="s">
        <v>124</v>
      </c>
      <c r="C154" s="24"/>
      <c r="D154" s="24"/>
      <c r="E154" s="31" t="s">
        <v>473</v>
      </c>
      <c r="F154" s="27">
        <v>73427</v>
      </c>
      <c r="G154" s="42">
        <v>1</v>
      </c>
      <c r="H154" s="27">
        <v>514000</v>
      </c>
      <c r="I154" s="27">
        <v>768680</v>
      </c>
      <c r="J154" s="27">
        <v>24039114</v>
      </c>
      <c r="K154" s="27">
        <v>24751</v>
      </c>
      <c r="L154" s="27">
        <v>24740</v>
      </c>
      <c r="M154" s="27">
        <v>24028430</v>
      </c>
      <c r="N154" s="27">
        <v>25705294</v>
      </c>
      <c r="O154" s="27">
        <v>0</v>
      </c>
      <c r="P154" s="27">
        <v>23360232</v>
      </c>
      <c r="Q154" s="27">
        <v>23360232</v>
      </c>
      <c r="R154" s="27">
        <v>25827096</v>
      </c>
      <c r="S154" s="27">
        <v>26595776</v>
      </c>
      <c r="T154" s="43">
        <v>4.0889999999999998E-3</v>
      </c>
      <c r="U154" s="27">
        <v>0</v>
      </c>
      <c r="V154" s="27">
        <v>0</v>
      </c>
      <c r="W154" s="27">
        <v>0</v>
      </c>
      <c r="X154" s="27">
        <v>26595776</v>
      </c>
      <c r="Y154" s="44">
        <f t="shared" si="258"/>
        <v>513</v>
      </c>
    </row>
    <row r="155" spans="1:25" s="32" customFormat="1" x14ac:dyDescent="0.2">
      <c r="A155" s="24">
        <v>518</v>
      </c>
      <c r="B155" s="24" t="s">
        <v>286</v>
      </c>
      <c r="C155" s="24"/>
      <c r="D155" s="24"/>
      <c r="E155" s="31" t="s">
        <v>473</v>
      </c>
      <c r="F155" s="27">
        <v>545838</v>
      </c>
      <c r="G155" s="42">
        <v>1</v>
      </c>
      <c r="H155" s="27">
        <v>14138000</v>
      </c>
      <c r="I155" s="27">
        <v>21143179</v>
      </c>
      <c r="J155" s="27">
        <v>379960713</v>
      </c>
      <c r="K155" s="27">
        <v>211465</v>
      </c>
      <c r="L155" s="27">
        <v>215068</v>
      </c>
      <c r="M155" s="27">
        <v>386434590</v>
      </c>
      <c r="N155" s="27">
        <v>413402571</v>
      </c>
      <c r="O155" s="27">
        <v>0</v>
      </c>
      <c r="P155" s="27">
        <v>322625120</v>
      </c>
      <c r="Q155" s="27">
        <v>322625120</v>
      </c>
      <c r="R155" s="27">
        <v>356694656</v>
      </c>
      <c r="S155" s="27">
        <v>377837836</v>
      </c>
      <c r="T155" s="43">
        <v>5.8090999999999997E-2</v>
      </c>
      <c r="U155" s="27">
        <v>0</v>
      </c>
      <c r="V155" s="27">
        <v>0</v>
      </c>
      <c r="W155" s="27">
        <v>0</v>
      </c>
      <c r="X155" s="27">
        <v>377837836</v>
      </c>
      <c r="Y155" s="44">
        <f t="shared" si="258"/>
        <v>518</v>
      </c>
    </row>
    <row r="156" spans="1:25" s="32" customFormat="1" x14ac:dyDescent="0.2">
      <c r="A156" s="24">
        <v>523</v>
      </c>
      <c r="B156" s="24" t="s">
        <v>137</v>
      </c>
      <c r="C156" s="24"/>
      <c r="D156" s="24"/>
      <c r="E156" s="31" t="s">
        <v>472</v>
      </c>
      <c r="F156" s="27">
        <v>18295</v>
      </c>
      <c r="G156" s="42">
        <v>0.13200000000000001</v>
      </c>
      <c r="H156" s="27">
        <v>0</v>
      </c>
      <c r="I156" s="27">
        <v>0</v>
      </c>
      <c r="J156" s="27">
        <v>2194067</v>
      </c>
      <c r="K156" s="27">
        <v>5030</v>
      </c>
      <c r="L156" s="27">
        <v>5061</v>
      </c>
      <c r="M156" s="27">
        <v>2207589</v>
      </c>
      <c r="N156" s="27">
        <v>2361649</v>
      </c>
      <c r="O156" s="27">
        <v>2050384</v>
      </c>
      <c r="P156" s="27">
        <v>2163379</v>
      </c>
      <c r="Q156" s="27">
        <v>285133</v>
      </c>
      <c r="R156" s="27">
        <v>315244</v>
      </c>
      <c r="S156" s="27">
        <v>2365628</v>
      </c>
      <c r="T156" s="43">
        <v>3.6400000000000001E-4</v>
      </c>
      <c r="U156" s="27">
        <v>141796</v>
      </c>
      <c r="V156" s="27">
        <v>0</v>
      </c>
      <c r="W156" s="27">
        <v>17725</v>
      </c>
      <c r="X156" s="27">
        <v>2347903</v>
      </c>
      <c r="Y156" s="44">
        <f t="shared" si="258"/>
        <v>523</v>
      </c>
    </row>
    <row r="157" spans="1:25" s="32" customFormat="1" x14ac:dyDescent="0.2">
      <c r="A157" s="24">
        <v>530</v>
      </c>
      <c r="B157" s="24" t="s">
        <v>150</v>
      </c>
      <c r="C157" s="24"/>
      <c r="D157" s="24"/>
      <c r="E157" s="31" t="s">
        <v>473</v>
      </c>
      <c r="F157" s="27">
        <v>40142</v>
      </c>
      <c r="G157" s="42">
        <v>1</v>
      </c>
      <c r="H157" s="27">
        <v>134000</v>
      </c>
      <c r="I157" s="27">
        <v>200395</v>
      </c>
      <c r="J157" s="27">
        <v>10706764</v>
      </c>
      <c r="K157" s="27">
        <v>12819</v>
      </c>
      <c r="L157" s="27">
        <v>12751</v>
      </c>
      <c r="M157" s="27">
        <v>10649969</v>
      </c>
      <c r="N157" s="27">
        <v>11393194</v>
      </c>
      <c r="O157" s="27">
        <v>0</v>
      </c>
      <c r="P157" s="27">
        <v>11616929</v>
      </c>
      <c r="Q157" s="27">
        <v>11616929</v>
      </c>
      <c r="R157" s="27">
        <v>12843688</v>
      </c>
      <c r="S157" s="27">
        <v>13044083</v>
      </c>
      <c r="T157" s="43">
        <v>2.0049999999999998E-3</v>
      </c>
      <c r="U157" s="27">
        <v>0</v>
      </c>
      <c r="V157" s="27">
        <v>0</v>
      </c>
      <c r="W157" s="27">
        <v>0</v>
      </c>
      <c r="X157" s="27">
        <v>13044083</v>
      </c>
      <c r="Y157" s="44">
        <f t="shared" si="258"/>
        <v>530</v>
      </c>
    </row>
    <row r="158" spans="1:25" s="32" customFormat="1" x14ac:dyDescent="0.2">
      <c r="A158" s="24">
        <v>531</v>
      </c>
      <c r="B158" s="24" t="s">
        <v>152</v>
      </c>
      <c r="C158" s="24"/>
      <c r="D158" s="24"/>
      <c r="E158" s="31" t="s">
        <v>472</v>
      </c>
      <c r="F158" s="27">
        <v>31202</v>
      </c>
      <c r="G158" s="42">
        <v>0.64800000000000002</v>
      </c>
      <c r="H158" s="27">
        <v>51000</v>
      </c>
      <c r="I158" s="27">
        <v>49429</v>
      </c>
      <c r="J158" s="27">
        <v>4778400</v>
      </c>
      <c r="K158" s="27">
        <v>8975</v>
      </c>
      <c r="L158" s="27">
        <v>8968</v>
      </c>
      <c r="M158" s="27">
        <v>4774673</v>
      </c>
      <c r="N158" s="27">
        <v>5107882</v>
      </c>
      <c r="O158" s="27">
        <v>1797566</v>
      </c>
      <c r="P158" s="27">
        <v>4414657</v>
      </c>
      <c r="Q158" s="27">
        <v>2861051</v>
      </c>
      <c r="R158" s="27">
        <v>3163180</v>
      </c>
      <c r="S158" s="27">
        <v>5010175</v>
      </c>
      <c r="T158" s="43">
        <v>7.6999999999999996E-4</v>
      </c>
      <c r="U158" s="27">
        <v>0</v>
      </c>
      <c r="V158" s="27">
        <v>0</v>
      </c>
      <c r="W158" s="27">
        <v>0</v>
      </c>
      <c r="X158" s="27">
        <v>5010175</v>
      </c>
      <c r="Y158" s="44">
        <f t="shared" si="258"/>
        <v>531</v>
      </c>
    </row>
    <row r="159" spans="1:25" s="32" customFormat="1" x14ac:dyDescent="0.2">
      <c r="A159" s="24">
        <v>532</v>
      </c>
      <c r="B159" s="24" t="s">
        <v>300</v>
      </c>
      <c r="C159" s="24"/>
      <c r="D159" s="24"/>
      <c r="E159" s="31" t="s">
        <v>472</v>
      </c>
      <c r="F159" s="27">
        <v>21726</v>
      </c>
      <c r="G159" s="42">
        <v>0.26900000000000002</v>
      </c>
      <c r="H159" s="27">
        <v>40000</v>
      </c>
      <c r="I159" s="27">
        <v>16094</v>
      </c>
      <c r="J159" s="27">
        <v>3647219</v>
      </c>
      <c r="K159" s="27">
        <v>6386</v>
      </c>
      <c r="L159" s="27">
        <v>6358</v>
      </c>
      <c r="M159" s="27">
        <v>3631227</v>
      </c>
      <c r="N159" s="27">
        <v>3884639</v>
      </c>
      <c r="O159" s="27">
        <v>2839515</v>
      </c>
      <c r="P159" s="27">
        <v>3724667</v>
      </c>
      <c r="Q159" s="27">
        <v>1002084</v>
      </c>
      <c r="R159" s="27">
        <v>1107906</v>
      </c>
      <c r="S159" s="27">
        <v>3963515</v>
      </c>
      <c r="T159" s="43">
        <v>6.0899999999999995E-4</v>
      </c>
      <c r="U159" s="27">
        <v>0</v>
      </c>
      <c r="V159" s="27">
        <v>0</v>
      </c>
      <c r="W159" s="27">
        <v>0</v>
      </c>
      <c r="X159" s="27">
        <v>3963515</v>
      </c>
      <c r="Y159" s="44">
        <f t="shared" si="258"/>
        <v>532</v>
      </c>
    </row>
    <row r="160" spans="1:25" s="32" customFormat="1" x14ac:dyDescent="0.2">
      <c r="A160" s="24">
        <v>534</v>
      </c>
      <c r="B160" s="24" t="s">
        <v>156</v>
      </c>
      <c r="C160" s="24"/>
      <c r="D160" s="24"/>
      <c r="E160" s="31" t="s">
        <v>472</v>
      </c>
      <c r="F160" s="27">
        <v>22209</v>
      </c>
      <c r="G160" s="42">
        <v>0.28799999999999998</v>
      </c>
      <c r="H160" s="27">
        <v>21000</v>
      </c>
      <c r="I160" s="27">
        <v>9056</v>
      </c>
      <c r="J160" s="27">
        <v>3587160</v>
      </c>
      <c r="K160" s="27">
        <v>6975</v>
      </c>
      <c r="L160" s="27">
        <v>7064</v>
      </c>
      <c r="M160" s="27">
        <v>3632932</v>
      </c>
      <c r="N160" s="27">
        <v>3886462</v>
      </c>
      <c r="O160" s="27">
        <v>2765762</v>
      </c>
      <c r="P160" s="27">
        <v>4128515</v>
      </c>
      <c r="Q160" s="27">
        <v>1190499</v>
      </c>
      <c r="R160" s="27">
        <v>1316217</v>
      </c>
      <c r="S160" s="27">
        <v>4091034</v>
      </c>
      <c r="T160" s="43">
        <v>6.29E-4</v>
      </c>
      <c r="U160" s="27">
        <v>0</v>
      </c>
      <c r="V160" s="27">
        <v>0</v>
      </c>
      <c r="W160" s="27">
        <v>0</v>
      </c>
      <c r="X160" s="27">
        <v>4091034</v>
      </c>
      <c r="Y160" s="44">
        <f t="shared" si="258"/>
        <v>534</v>
      </c>
    </row>
    <row r="161" spans="1:25" s="32" customFormat="1" x14ac:dyDescent="0.2">
      <c r="A161" s="24">
        <v>537</v>
      </c>
      <c r="B161" s="24" t="s">
        <v>171</v>
      </c>
      <c r="C161" s="24"/>
      <c r="D161" s="24"/>
      <c r="E161" s="31" t="s">
        <v>473</v>
      </c>
      <c r="F161" s="27">
        <v>65753</v>
      </c>
      <c r="G161" s="42">
        <v>1</v>
      </c>
      <c r="H161" s="27">
        <v>197000</v>
      </c>
      <c r="I161" s="27">
        <v>294611</v>
      </c>
      <c r="J161" s="27">
        <v>12752351</v>
      </c>
      <c r="K161" s="27">
        <v>19183</v>
      </c>
      <c r="L161" s="27">
        <v>19334</v>
      </c>
      <c r="M161" s="27">
        <v>12852732</v>
      </c>
      <c r="N161" s="27">
        <v>13749681</v>
      </c>
      <c r="O161" s="27">
        <v>0</v>
      </c>
      <c r="P161" s="27">
        <v>12051512</v>
      </c>
      <c r="Q161" s="27">
        <v>12051512</v>
      </c>
      <c r="R161" s="27">
        <v>13324164</v>
      </c>
      <c r="S161" s="27">
        <v>13618774</v>
      </c>
      <c r="T161" s="43">
        <v>2.0939999999999999E-3</v>
      </c>
      <c r="U161" s="27">
        <v>231142</v>
      </c>
      <c r="V161" s="27">
        <v>326315</v>
      </c>
      <c r="W161" s="27">
        <v>69682</v>
      </c>
      <c r="X161" s="27">
        <v>13549092</v>
      </c>
      <c r="Y161" s="44">
        <f t="shared" si="258"/>
        <v>537</v>
      </c>
    </row>
    <row r="162" spans="1:25" s="32" customFormat="1" x14ac:dyDescent="0.2">
      <c r="A162" s="24">
        <v>542</v>
      </c>
      <c r="B162" s="24" t="s">
        <v>176</v>
      </c>
      <c r="C162" s="24"/>
      <c r="D162" s="24"/>
      <c r="E162" s="31" t="s">
        <v>472</v>
      </c>
      <c r="F162" s="27">
        <v>29526</v>
      </c>
      <c r="G162" s="42">
        <v>0.58099999999999996</v>
      </c>
      <c r="H162" s="27">
        <v>6000</v>
      </c>
      <c r="I162" s="27">
        <v>5214</v>
      </c>
      <c r="J162" s="27">
        <v>7358357</v>
      </c>
      <c r="K162" s="27">
        <v>8024</v>
      </c>
      <c r="L162" s="27">
        <v>8015</v>
      </c>
      <c r="M162" s="27">
        <v>7350104</v>
      </c>
      <c r="N162" s="27">
        <v>7863043</v>
      </c>
      <c r="O162" s="27">
        <v>3294300</v>
      </c>
      <c r="P162" s="27">
        <v>6480292</v>
      </c>
      <c r="Q162" s="27">
        <v>3765309</v>
      </c>
      <c r="R162" s="27">
        <v>4162929</v>
      </c>
      <c r="S162" s="27">
        <v>7462443</v>
      </c>
      <c r="T162" s="43">
        <v>1.147E-3</v>
      </c>
      <c r="U162" s="27">
        <v>129498</v>
      </c>
      <c r="V162" s="27">
        <v>0</v>
      </c>
      <c r="W162" s="27">
        <v>16187</v>
      </c>
      <c r="X162" s="27">
        <v>7446256</v>
      </c>
      <c r="Y162" s="44">
        <f t="shared" si="258"/>
        <v>542</v>
      </c>
    </row>
    <row r="163" spans="1:25" s="32" customFormat="1" x14ac:dyDescent="0.2">
      <c r="A163" s="24">
        <v>546</v>
      </c>
      <c r="B163" s="24" t="s">
        <v>188</v>
      </c>
      <c r="C163" s="24"/>
      <c r="D163" s="24"/>
      <c r="E163" s="31" t="s">
        <v>473</v>
      </c>
      <c r="F163" s="27">
        <v>125099</v>
      </c>
      <c r="G163" s="42">
        <v>1</v>
      </c>
      <c r="H163" s="27">
        <v>1305000</v>
      </c>
      <c r="I163" s="27">
        <v>1951609</v>
      </c>
      <c r="J163" s="27">
        <v>49566182</v>
      </c>
      <c r="K163" s="27">
        <v>56368</v>
      </c>
      <c r="L163" s="27">
        <v>56224</v>
      </c>
      <c r="M163" s="27">
        <v>49439559</v>
      </c>
      <c r="N163" s="27">
        <v>52889780</v>
      </c>
      <c r="O163" s="27">
        <v>0</v>
      </c>
      <c r="P163" s="27">
        <v>47813944</v>
      </c>
      <c r="Q163" s="27">
        <v>47813944</v>
      </c>
      <c r="R163" s="27">
        <v>52863144</v>
      </c>
      <c r="S163" s="27">
        <v>54814754</v>
      </c>
      <c r="T163" s="43">
        <v>8.4279999999999997E-3</v>
      </c>
      <c r="U163" s="27">
        <v>752750</v>
      </c>
      <c r="V163" s="27">
        <v>458442</v>
      </c>
      <c r="W163" s="27">
        <v>151399</v>
      </c>
      <c r="X163" s="27">
        <v>54663355</v>
      </c>
      <c r="Y163" s="44">
        <f t="shared" si="258"/>
        <v>546</v>
      </c>
    </row>
    <row r="164" spans="1:25" s="32" customFormat="1" x14ac:dyDescent="0.2">
      <c r="A164" s="24">
        <v>547</v>
      </c>
      <c r="B164" s="24" t="s">
        <v>189</v>
      </c>
      <c r="C164" s="24"/>
      <c r="D164" s="24"/>
      <c r="E164" s="31" t="s">
        <v>472</v>
      </c>
      <c r="F164" s="27">
        <v>27056</v>
      </c>
      <c r="G164" s="42">
        <v>0.48199999999999998</v>
      </c>
      <c r="H164" s="27">
        <v>6000</v>
      </c>
      <c r="I164" s="27">
        <v>4327</v>
      </c>
      <c r="J164" s="27">
        <v>5275886</v>
      </c>
      <c r="K164" s="27">
        <v>8256</v>
      </c>
      <c r="L164" s="27">
        <v>8166</v>
      </c>
      <c r="M164" s="27">
        <v>5218373</v>
      </c>
      <c r="N164" s="27">
        <v>5582546</v>
      </c>
      <c r="O164" s="27">
        <v>2890419</v>
      </c>
      <c r="P164" s="27">
        <v>4835578</v>
      </c>
      <c r="Q164" s="27">
        <v>2331909</v>
      </c>
      <c r="R164" s="27">
        <v>2578161</v>
      </c>
      <c r="S164" s="27">
        <v>5472907</v>
      </c>
      <c r="T164" s="43">
        <v>8.4099999999999995E-4</v>
      </c>
      <c r="U164" s="27">
        <v>132030</v>
      </c>
      <c r="V164" s="27">
        <v>147742</v>
      </c>
      <c r="W164" s="27">
        <v>34972</v>
      </c>
      <c r="X164" s="27">
        <v>5437935</v>
      </c>
      <c r="Y164" s="44">
        <f t="shared" si="258"/>
        <v>547</v>
      </c>
    </row>
    <row r="165" spans="1:25" s="32" customFormat="1" x14ac:dyDescent="0.2">
      <c r="A165" s="24">
        <v>553</v>
      </c>
      <c r="B165" s="24" t="s">
        <v>196</v>
      </c>
      <c r="C165" s="24"/>
      <c r="D165" s="24"/>
      <c r="E165" s="31" t="s">
        <v>472</v>
      </c>
      <c r="F165" s="27">
        <v>22955</v>
      </c>
      <c r="G165" s="42">
        <v>0.318</v>
      </c>
      <c r="H165" s="27">
        <v>0</v>
      </c>
      <c r="I165" s="27">
        <v>0</v>
      </c>
      <c r="J165" s="27">
        <v>3220572</v>
      </c>
      <c r="K165" s="27">
        <v>6956</v>
      </c>
      <c r="L165" s="27">
        <v>6935</v>
      </c>
      <c r="M165" s="27">
        <v>3210849</v>
      </c>
      <c r="N165" s="27">
        <v>3434924</v>
      </c>
      <c r="O165" s="27">
        <v>2341931</v>
      </c>
      <c r="P165" s="27">
        <v>4023230</v>
      </c>
      <c r="Q165" s="27">
        <v>1280192</v>
      </c>
      <c r="R165" s="27">
        <v>1415381</v>
      </c>
      <c r="S165" s="27">
        <v>3757312</v>
      </c>
      <c r="T165" s="43">
        <v>5.7799999999999995E-4</v>
      </c>
      <c r="U165" s="27">
        <v>0</v>
      </c>
      <c r="V165" s="27">
        <v>0</v>
      </c>
      <c r="W165" s="27">
        <v>0</v>
      </c>
      <c r="X165" s="27">
        <v>3757312</v>
      </c>
      <c r="Y165" s="44">
        <f t="shared" si="258"/>
        <v>553</v>
      </c>
    </row>
    <row r="166" spans="1:25" s="32" customFormat="1" x14ac:dyDescent="0.2">
      <c r="A166" s="24">
        <v>556</v>
      </c>
      <c r="B166" s="24" t="s">
        <v>204</v>
      </c>
      <c r="C166" s="24"/>
      <c r="D166" s="24"/>
      <c r="E166" s="31" t="s">
        <v>472</v>
      </c>
      <c r="F166" s="27">
        <v>33213</v>
      </c>
      <c r="G166" s="42">
        <v>0.72899999999999998</v>
      </c>
      <c r="H166" s="27">
        <v>96000</v>
      </c>
      <c r="I166" s="27">
        <v>104591</v>
      </c>
      <c r="J166" s="27">
        <v>11666887</v>
      </c>
      <c r="K166" s="27">
        <v>10083</v>
      </c>
      <c r="L166" s="27">
        <v>10228</v>
      </c>
      <c r="M166" s="27">
        <v>11834664</v>
      </c>
      <c r="N166" s="27">
        <v>12660566</v>
      </c>
      <c r="O166" s="27">
        <v>3437090</v>
      </c>
      <c r="P166" s="27">
        <v>11508938</v>
      </c>
      <c r="Q166" s="27">
        <v>8384492</v>
      </c>
      <c r="R166" s="27">
        <v>9269902</v>
      </c>
      <c r="S166" s="27">
        <v>12811584</v>
      </c>
      <c r="T166" s="43">
        <v>1.97E-3</v>
      </c>
      <c r="U166" s="27">
        <v>396089</v>
      </c>
      <c r="V166" s="27">
        <v>204998</v>
      </c>
      <c r="W166" s="27">
        <v>75136</v>
      </c>
      <c r="X166" s="27">
        <v>12736448</v>
      </c>
      <c r="Y166" s="44">
        <f t="shared" si="258"/>
        <v>556</v>
      </c>
    </row>
    <row r="167" spans="1:25" s="32" customFormat="1" x14ac:dyDescent="0.2">
      <c r="A167" s="24">
        <v>569</v>
      </c>
      <c r="B167" s="24" t="s">
        <v>225</v>
      </c>
      <c r="C167" s="24"/>
      <c r="D167" s="24"/>
      <c r="E167" s="31" t="s">
        <v>472</v>
      </c>
      <c r="F167" s="27">
        <v>28811</v>
      </c>
      <c r="G167" s="42">
        <v>0.55200000000000005</v>
      </c>
      <c r="H167" s="27">
        <v>30000</v>
      </c>
      <c r="I167" s="27">
        <v>24785</v>
      </c>
      <c r="J167" s="27">
        <v>3280602</v>
      </c>
      <c r="K167" s="27">
        <v>8255</v>
      </c>
      <c r="L167" s="27">
        <v>8294</v>
      </c>
      <c r="M167" s="27">
        <v>3296101</v>
      </c>
      <c r="N167" s="27">
        <v>3526125</v>
      </c>
      <c r="O167" s="27">
        <v>1578152</v>
      </c>
      <c r="P167" s="27">
        <v>3363509</v>
      </c>
      <c r="Q167" s="27">
        <v>1858137</v>
      </c>
      <c r="R167" s="27">
        <v>2054358</v>
      </c>
      <c r="S167" s="27">
        <v>3657295</v>
      </c>
      <c r="T167" s="43">
        <v>5.62E-4</v>
      </c>
      <c r="U167" s="27">
        <v>0</v>
      </c>
      <c r="V167" s="27">
        <v>0</v>
      </c>
      <c r="W167" s="27">
        <v>0</v>
      </c>
      <c r="X167" s="27">
        <v>3657295</v>
      </c>
      <c r="Y167" s="44">
        <f t="shared" si="258"/>
        <v>569</v>
      </c>
    </row>
    <row r="168" spans="1:25" s="32" customFormat="1" x14ac:dyDescent="0.2">
      <c r="A168" s="24">
        <v>575</v>
      </c>
      <c r="B168" s="24" t="s">
        <v>232</v>
      </c>
      <c r="C168" s="24"/>
      <c r="D168" s="24"/>
      <c r="E168" s="31" t="s">
        <v>473</v>
      </c>
      <c r="F168" s="27">
        <v>43508</v>
      </c>
      <c r="G168" s="42">
        <v>1</v>
      </c>
      <c r="H168" s="27">
        <v>78000</v>
      </c>
      <c r="I168" s="27">
        <v>116648</v>
      </c>
      <c r="J168" s="27">
        <v>6496159</v>
      </c>
      <c r="K168" s="27">
        <v>13622</v>
      </c>
      <c r="L168" s="27">
        <v>13826</v>
      </c>
      <c r="M168" s="27">
        <v>6593444</v>
      </c>
      <c r="N168" s="27">
        <v>7053578</v>
      </c>
      <c r="O168" s="27">
        <v>0</v>
      </c>
      <c r="P168" s="27">
        <v>7321906</v>
      </c>
      <c r="Q168" s="27">
        <v>7321906</v>
      </c>
      <c r="R168" s="27">
        <v>8095106</v>
      </c>
      <c r="S168" s="27">
        <v>8211754</v>
      </c>
      <c r="T168" s="43">
        <v>1.263E-3</v>
      </c>
      <c r="U168" s="27">
        <v>0</v>
      </c>
      <c r="V168" s="27">
        <v>0</v>
      </c>
      <c r="W168" s="27">
        <v>0</v>
      </c>
      <c r="X168" s="27">
        <v>8211754</v>
      </c>
      <c r="Y168" s="44">
        <f t="shared" si="258"/>
        <v>575</v>
      </c>
    </row>
    <row r="169" spans="1:25" s="32" customFormat="1" x14ac:dyDescent="0.2">
      <c r="A169" s="24">
        <v>579</v>
      </c>
      <c r="B169" s="24" t="s">
        <v>237</v>
      </c>
      <c r="C169" s="24"/>
      <c r="D169" s="24"/>
      <c r="E169" s="31" t="s">
        <v>472</v>
      </c>
      <c r="F169" s="27">
        <v>24840</v>
      </c>
      <c r="G169" s="42">
        <v>0.39400000000000002</v>
      </c>
      <c r="H169" s="27">
        <v>125000</v>
      </c>
      <c r="I169" s="27">
        <v>73578</v>
      </c>
      <c r="J169" s="27">
        <v>4633972</v>
      </c>
      <c r="K169" s="27">
        <v>7492</v>
      </c>
      <c r="L169" s="27">
        <v>7562</v>
      </c>
      <c r="M169" s="27">
        <v>4677269</v>
      </c>
      <c r="N169" s="27">
        <v>5003680</v>
      </c>
      <c r="O169" s="27">
        <v>3034231</v>
      </c>
      <c r="P169" s="27">
        <v>3843573</v>
      </c>
      <c r="Q169" s="27">
        <v>1512830</v>
      </c>
      <c r="R169" s="27">
        <v>1672587</v>
      </c>
      <c r="S169" s="27">
        <v>4780396</v>
      </c>
      <c r="T169" s="43">
        <v>7.3499999999999998E-4</v>
      </c>
      <c r="U169" s="27">
        <v>0</v>
      </c>
      <c r="V169" s="27">
        <v>0</v>
      </c>
      <c r="W169" s="27">
        <v>0</v>
      </c>
      <c r="X169" s="27">
        <v>4780396</v>
      </c>
      <c r="Y169" s="44">
        <f t="shared" si="258"/>
        <v>579</v>
      </c>
    </row>
    <row r="170" spans="1:25" s="32" customFormat="1" x14ac:dyDescent="0.2">
      <c r="A170" s="24">
        <v>589</v>
      </c>
      <c r="B170" s="24" t="s">
        <v>256</v>
      </c>
      <c r="C170" s="24"/>
      <c r="D170" s="24"/>
      <c r="E170" s="31" t="s">
        <v>471</v>
      </c>
      <c r="F170" s="27">
        <v>10230</v>
      </c>
      <c r="G170" s="42">
        <v>0</v>
      </c>
      <c r="H170" s="27">
        <v>15000</v>
      </c>
      <c r="I170" s="27">
        <v>0</v>
      </c>
      <c r="J170" s="27">
        <v>1156584</v>
      </c>
      <c r="K170" s="27">
        <v>2969</v>
      </c>
      <c r="L170" s="27">
        <v>2958</v>
      </c>
      <c r="M170" s="27">
        <v>1152299</v>
      </c>
      <c r="N170" s="27">
        <v>1232714</v>
      </c>
      <c r="O170" s="27">
        <v>1232714</v>
      </c>
      <c r="P170" s="27">
        <v>1239202</v>
      </c>
      <c r="Q170" s="27">
        <v>0</v>
      </c>
      <c r="R170" s="27">
        <v>0</v>
      </c>
      <c r="S170" s="27">
        <v>1232714</v>
      </c>
      <c r="T170" s="43">
        <v>1.9000000000000001E-4</v>
      </c>
      <c r="U170" s="27">
        <v>0</v>
      </c>
      <c r="V170" s="27">
        <v>0</v>
      </c>
      <c r="W170" s="27">
        <v>0</v>
      </c>
      <c r="X170" s="27">
        <v>1232714</v>
      </c>
      <c r="Y170" s="44">
        <f t="shared" si="258"/>
        <v>589</v>
      </c>
    </row>
    <row r="171" spans="1:25" s="32" customFormat="1" x14ac:dyDescent="0.2">
      <c r="A171" s="24">
        <v>590</v>
      </c>
      <c r="B171" s="24" t="s">
        <v>258</v>
      </c>
      <c r="C171" s="24"/>
      <c r="D171" s="24"/>
      <c r="E171" s="31" t="s">
        <v>472</v>
      </c>
      <c r="F171" s="27">
        <v>32136</v>
      </c>
      <c r="G171" s="42">
        <v>0.68500000000000005</v>
      </c>
      <c r="H171" s="27">
        <v>16000</v>
      </c>
      <c r="I171" s="27">
        <v>16401</v>
      </c>
      <c r="J171" s="27">
        <v>7441174</v>
      </c>
      <c r="K171" s="27">
        <v>9691</v>
      </c>
      <c r="L171" s="27">
        <v>9597</v>
      </c>
      <c r="M171" s="27">
        <v>7368997</v>
      </c>
      <c r="N171" s="27">
        <v>7883254</v>
      </c>
      <c r="O171" s="27">
        <v>2479757</v>
      </c>
      <c r="P171" s="27">
        <v>7062593</v>
      </c>
      <c r="Q171" s="27">
        <v>4840984</v>
      </c>
      <c r="R171" s="27">
        <v>5352196</v>
      </c>
      <c r="S171" s="27">
        <v>7848354</v>
      </c>
      <c r="T171" s="43">
        <v>1.207E-3</v>
      </c>
      <c r="U171" s="27">
        <v>0</v>
      </c>
      <c r="V171" s="27">
        <v>0</v>
      </c>
      <c r="W171" s="27">
        <v>0</v>
      </c>
      <c r="X171" s="27">
        <v>7848354</v>
      </c>
      <c r="Y171" s="44">
        <f t="shared" si="258"/>
        <v>590</v>
      </c>
    </row>
    <row r="172" spans="1:25" s="32" customFormat="1" x14ac:dyDescent="0.2">
      <c r="A172" s="24">
        <v>597</v>
      </c>
      <c r="B172" s="24" t="s">
        <v>271</v>
      </c>
      <c r="C172" s="24"/>
      <c r="D172" s="24"/>
      <c r="E172" s="31" t="s">
        <v>473</v>
      </c>
      <c r="F172" s="27">
        <v>46189</v>
      </c>
      <c r="G172" s="42">
        <v>1</v>
      </c>
      <c r="H172" s="27">
        <v>8000</v>
      </c>
      <c r="I172" s="27">
        <v>11964</v>
      </c>
      <c r="J172" s="27">
        <v>12680548</v>
      </c>
      <c r="K172" s="27">
        <v>13819</v>
      </c>
      <c r="L172" s="27">
        <v>13763</v>
      </c>
      <c r="M172" s="27">
        <v>12629161</v>
      </c>
      <c r="N172" s="27">
        <v>13510509</v>
      </c>
      <c r="O172" s="27">
        <v>0</v>
      </c>
      <c r="P172" s="27">
        <v>12386303</v>
      </c>
      <c r="Q172" s="27">
        <v>12386303</v>
      </c>
      <c r="R172" s="27">
        <v>13694309</v>
      </c>
      <c r="S172" s="27">
        <v>13706273</v>
      </c>
      <c r="T172" s="43">
        <v>2.1069999999999999E-3</v>
      </c>
      <c r="U172" s="27">
        <v>0</v>
      </c>
      <c r="V172" s="27">
        <v>0</v>
      </c>
      <c r="W172" s="27">
        <v>0</v>
      </c>
      <c r="X172" s="27">
        <v>13706273</v>
      </c>
      <c r="Y172" s="44">
        <f t="shared" si="258"/>
        <v>597</v>
      </c>
    </row>
    <row r="173" spans="1:25" s="32" customFormat="1" x14ac:dyDescent="0.2">
      <c r="A173" s="24">
        <v>599</v>
      </c>
      <c r="B173" s="24" t="s">
        <v>277</v>
      </c>
      <c r="C173" s="24"/>
      <c r="D173" s="24"/>
      <c r="E173" s="31" t="s">
        <v>473</v>
      </c>
      <c r="F173" s="27">
        <v>651157</v>
      </c>
      <c r="G173" s="42">
        <v>1</v>
      </c>
      <c r="H173" s="27">
        <v>9612000</v>
      </c>
      <c r="I173" s="27">
        <v>14374610</v>
      </c>
      <c r="J173" s="27">
        <v>530038455</v>
      </c>
      <c r="K173" s="27">
        <v>258831</v>
      </c>
      <c r="L173" s="27">
        <v>261748</v>
      </c>
      <c r="M173" s="27">
        <v>536011936</v>
      </c>
      <c r="N173" s="27">
        <v>573418422</v>
      </c>
      <c r="O173" s="27">
        <v>0</v>
      </c>
      <c r="P173" s="27">
        <v>510142368</v>
      </c>
      <c r="Q173" s="27">
        <v>510142368</v>
      </c>
      <c r="R173" s="27">
        <v>564013914</v>
      </c>
      <c r="S173" s="27">
        <v>578388524</v>
      </c>
      <c r="T173" s="43">
        <v>8.8925000000000004E-2</v>
      </c>
      <c r="U173" s="27">
        <v>0</v>
      </c>
      <c r="V173" s="27">
        <v>0</v>
      </c>
      <c r="W173" s="27">
        <v>0</v>
      </c>
      <c r="X173" s="27">
        <v>578388524</v>
      </c>
      <c r="Y173" s="44">
        <f t="shared" si="258"/>
        <v>599</v>
      </c>
    </row>
    <row r="174" spans="1:25" s="32" customFormat="1" x14ac:dyDescent="0.2">
      <c r="A174" s="24">
        <v>603</v>
      </c>
      <c r="B174" s="24" t="s">
        <v>273</v>
      </c>
      <c r="C174" s="24"/>
      <c r="D174" s="24"/>
      <c r="E174" s="31" t="s">
        <v>473</v>
      </c>
      <c r="F174" s="27">
        <v>54450</v>
      </c>
      <c r="G174" s="42">
        <v>1</v>
      </c>
      <c r="H174" s="27">
        <v>70000</v>
      </c>
      <c r="I174" s="27">
        <v>104684</v>
      </c>
      <c r="J174" s="27">
        <v>21439892</v>
      </c>
      <c r="K174" s="27">
        <v>18598</v>
      </c>
      <c r="L174" s="27">
        <v>18755</v>
      </c>
      <c r="M174" s="27">
        <v>21620883</v>
      </c>
      <c r="N174" s="27">
        <v>23129732</v>
      </c>
      <c r="O174" s="27">
        <v>0</v>
      </c>
      <c r="P174" s="27">
        <v>20268216</v>
      </c>
      <c r="Q174" s="27">
        <v>20268216</v>
      </c>
      <c r="R174" s="27">
        <v>22408560</v>
      </c>
      <c r="S174" s="27">
        <v>22513244</v>
      </c>
      <c r="T174" s="43">
        <v>3.4610000000000001E-3</v>
      </c>
      <c r="U174" s="27">
        <v>0</v>
      </c>
      <c r="V174" s="27">
        <v>0</v>
      </c>
      <c r="W174" s="27">
        <v>0</v>
      </c>
      <c r="X174" s="27">
        <v>22513244</v>
      </c>
      <c r="Y174" s="44">
        <f t="shared" si="258"/>
        <v>603</v>
      </c>
    </row>
    <row r="175" spans="1:25" s="32" customFormat="1" x14ac:dyDescent="0.2">
      <c r="A175" s="24">
        <v>606</v>
      </c>
      <c r="B175" s="24" t="s">
        <v>282</v>
      </c>
      <c r="C175" s="24"/>
      <c r="D175" s="24"/>
      <c r="E175" s="31" t="s">
        <v>473</v>
      </c>
      <c r="F175" s="27">
        <v>78730</v>
      </c>
      <c r="G175" s="42">
        <v>1</v>
      </c>
      <c r="H175" s="27">
        <v>241000</v>
      </c>
      <c r="I175" s="27">
        <v>360412</v>
      </c>
      <c r="J175" s="27">
        <v>35804416</v>
      </c>
      <c r="K175" s="27">
        <v>28349</v>
      </c>
      <c r="L175" s="27">
        <v>28821</v>
      </c>
      <c r="M175" s="27">
        <v>36400546</v>
      </c>
      <c r="N175" s="27">
        <v>38940819</v>
      </c>
      <c r="O175" s="27">
        <v>0</v>
      </c>
      <c r="P175" s="27">
        <v>36379060</v>
      </c>
      <c r="Q175" s="27">
        <v>36379060</v>
      </c>
      <c r="R175" s="27">
        <v>40220725</v>
      </c>
      <c r="S175" s="27">
        <v>40581137</v>
      </c>
      <c r="T175" s="43">
        <v>6.2389999999999998E-3</v>
      </c>
      <c r="U175" s="27">
        <v>0</v>
      </c>
      <c r="V175" s="27">
        <v>0</v>
      </c>
      <c r="W175" s="27">
        <v>0</v>
      </c>
      <c r="X175" s="27">
        <v>40581137</v>
      </c>
      <c r="Y175" s="44">
        <f t="shared" si="258"/>
        <v>606</v>
      </c>
    </row>
    <row r="176" spans="1:25" s="32" customFormat="1" x14ac:dyDescent="0.2">
      <c r="A176" s="24">
        <v>610</v>
      </c>
      <c r="B176" s="24" t="s">
        <v>292</v>
      </c>
      <c r="C176" s="24"/>
      <c r="D176" s="24"/>
      <c r="E176" s="31" t="s">
        <v>472</v>
      </c>
      <c r="F176" s="27">
        <v>25220</v>
      </c>
      <c r="G176" s="42">
        <v>0.40899999999999997</v>
      </c>
      <c r="H176" s="27">
        <v>58000</v>
      </c>
      <c r="I176" s="27">
        <v>35459</v>
      </c>
      <c r="J176" s="27">
        <v>6942728</v>
      </c>
      <c r="K176" s="27">
        <v>7303</v>
      </c>
      <c r="L176" s="27">
        <v>7349</v>
      </c>
      <c r="M176" s="27">
        <v>6986459</v>
      </c>
      <c r="N176" s="27">
        <v>7474020</v>
      </c>
      <c r="O176" s="27">
        <v>4418641</v>
      </c>
      <c r="P176" s="27">
        <v>6186180</v>
      </c>
      <c r="Q176" s="27">
        <v>2528910</v>
      </c>
      <c r="R176" s="27">
        <v>2795966</v>
      </c>
      <c r="S176" s="27">
        <v>7250065</v>
      </c>
      <c r="T176" s="43">
        <v>1.1150000000000001E-3</v>
      </c>
      <c r="U176" s="27">
        <v>0</v>
      </c>
      <c r="V176" s="27">
        <v>0</v>
      </c>
      <c r="W176" s="27">
        <v>0</v>
      </c>
      <c r="X176" s="27">
        <v>7250065</v>
      </c>
      <c r="Y176" s="44">
        <f t="shared" si="258"/>
        <v>610</v>
      </c>
    </row>
    <row r="177" spans="1:25" s="32" customFormat="1" x14ac:dyDescent="0.2">
      <c r="A177" s="24">
        <v>613</v>
      </c>
      <c r="B177" s="24" t="s">
        <v>11</v>
      </c>
      <c r="C177" s="24"/>
      <c r="D177" s="24"/>
      <c r="E177" s="31" t="s">
        <v>472</v>
      </c>
      <c r="F177" s="27">
        <v>25590</v>
      </c>
      <c r="G177" s="42">
        <v>0.42399999999999999</v>
      </c>
      <c r="H177" s="27">
        <v>117000</v>
      </c>
      <c r="I177" s="27">
        <v>74118</v>
      </c>
      <c r="J177" s="27">
        <v>4810748</v>
      </c>
      <c r="K177" s="27">
        <v>7562</v>
      </c>
      <c r="L177" s="27">
        <v>7794</v>
      </c>
      <c r="M177" s="27">
        <v>4958340</v>
      </c>
      <c r="N177" s="27">
        <v>5304366</v>
      </c>
      <c r="O177" s="27">
        <v>3057437</v>
      </c>
      <c r="P177" s="27">
        <v>4560558</v>
      </c>
      <c r="Q177" s="27">
        <v>1931852</v>
      </c>
      <c r="R177" s="27">
        <v>2135858</v>
      </c>
      <c r="S177" s="27">
        <v>5267413</v>
      </c>
      <c r="T177" s="43">
        <v>8.0999999999999996E-4</v>
      </c>
      <c r="U177" s="27">
        <v>0</v>
      </c>
      <c r="V177" s="27">
        <v>0</v>
      </c>
      <c r="W177" s="27">
        <v>0</v>
      </c>
      <c r="X177" s="27">
        <v>5267413</v>
      </c>
      <c r="Y177" s="44">
        <f t="shared" si="258"/>
        <v>613</v>
      </c>
    </row>
    <row r="178" spans="1:25" s="32" customFormat="1" x14ac:dyDescent="0.2">
      <c r="A178" s="24">
        <v>614</v>
      </c>
      <c r="B178" s="24" t="s">
        <v>359</v>
      </c>
      <c r="C178" s="24"/>
      <c r="D178" s="24"/>
      <c r="E178" s="31" t="s">
        <v>471</v>
      </c>
      <c r="F178" s="27">
        <v>14731</v>
      </c>
      <c r="G178" s="42">
        <v>0</v>
      </c>
      <c r="H178" s="27">
        <v>0</v>
      </c>
      <c r="I178" s="27">
        <v>0</v>
      </c>
      <c r="J178" s="27">
        <v>1691290</v>
      </c>
      <c r="K178" s="27">
        <v>4180</v>
      </c>
      <c r="L178" s="27">
        <v>4205</v>
      </c>
      <c r="M178" s="27">
        <v>1701405</v>
      </c>
      <c r="N178" s="27">
        <v>1820141</v>
      </c>
      <c r="O178" s="27">
        <v>1820141</v>
      </c>
      <c r="P178" s="27">
        <v>1349845</v>
      </c>
      <c r="Q178" s="27">
        <v>0</v>
      </c>
      <c r="R178" s="27">
        <v>0</v>
      </c>
      <c r="S178" s="27">
        <v>1820141</v>
      </c>
      <c r="T178" s="43">
        <v>2.7999999999999998E-4</v>
      </c>
      <c r="U178" s="27">
        <v>0</v>
      </c>
      <c r="V178" s="27">
        <v>0</v>
      </c>
      <c r="W178" s="27">
        <v>0</v>
      </c>
      <c r="X178" s="27">
        <v>1820141</v>
      </c>
      <c r="Y178" s="44">
        <f t="shared" si="258"/>
        <v>614</v>
      </c>
    </row>
    <row r="179" spans="1:25" s="32" customFormat="1" x14ac:dyDescent="0.2">
      <c r="A179" s="24">
        <v>622</v>
      </c>
      <c r="B179" s="24" t="s">
        <v>336</v>
      </c>
      <c r="C179" s="24"/>
      <c r="D179" s="24"/>
      <c r="E179" s="31" t="s">
        <v>473</v>
      </c>
      <c r="F179" s="27">
        <v>73397</v>
      </c>
      <c r="G179" s="42">
        <v>1</v>
      </c>
      <c r="H179" s="27">
        <v>873000</v>
      </c>
      <c r="I179" s="27">
        <v>1305559</v>
      </c>
      <c r="J179" s="27">
        <v>35544290</v>
      </c>
      <c r="K179" s="27">
        <v>24318</v>
      </c>
      <c r="L179" s="27">
        <v>24712</v>
      </c>
      <c r="M179" s="27">
        <v>36120178</v>
      </c>
      <c r="N179" s="27">
        <v>38640885</v>
      </c>
      <c r="O179" s="27">
        <v>0</v>
      </c>
      <c r="P179" s="27">
        <v>34567784</v>
      </c>
      <c r="Q179" s="27">
        <v>34567784</v>
      </c>
      <c r="R179" s="27">
        <v>38218177</v>
      </c>
      <c r="S179" s="27">
        <v>39523736</v>
      </c>
      <c r="T179" s="43">
        <v>6.0769999999999999E-3</v>
      </c>
      <c r="U179" s="27">
        <v>0</v>
      </c>
      <c r="V179" s="27">
        <v>0</v>
      </c>
      <c r="W179" s="27">
        <v>0</v>
      </c>
      <c r="X179" s="27">
        <v>39523736</v>
      </c>
      <c r="Y179" s="44">
        <f t="shared" si="258"/>
        <v>622</v>
      </c>
    </row>
    <row r="180" spans="1:25" s="32" customFormat="1" x14ac:dyDescent="0.2">
      <c r="A180" s="24">
        <v>626</v>
      </c>
      <c r="B180" s="24" t="s">
        <v>340</v>
      </c>
      <c r="C180" s="24"/>
      <c r="D180" s="24"/>
      <c r="E180" s="31" t="s">
        <v>472</v>
      </c>
      <c r="F180" s="27">
        <v>25596</v>
      </c>
      <c r="G180" s="42">
        <v>0.42399999999999999</v>
      </c>
      <c r="H180" s="27">
        <v>6000</v>
      </c>
      <c r="I180" s="27">
        <v>3803</v>
      </c>
      <c r="J180" s="27">
        <v>4475962</v>
      </c>
      <c r="K180" s="27">
        <v>7532</v>
      </c>
      <c r="L180" s="27">
        <v>7532</v>
      </c>
      <c r="M180" s="27">
        <v>4475962</v>
      </c>
      <c r="N180" s="27">
        <v>4788324</v>
      </c>
      <c r="O180" s="27">
        <v>2758841</v>
      </c>
      <c r="P180" s="27">
        <v>4530962</v>
      </c>
      <c r="Q180" s="27">
        <v>1920403</v>
      </c>
      <c r="R180" s="27">
        <v>2123199</v>
      </c>
      <c r="S180" s="27">
        <v>4885844</v>
      </c>
      <c r="T180" s="43">
        <v>7.5100000000000004E-4</v>
      </c>
      <c r="U180" s="27">
        <v>163862</v>
      </c>
      <c r="V180" s="27">
        <v>0</v>
      </c>
      <c r="W180" s="27">
        <v>20483</v>
      </c>
      <c r="X180" s="27">
        <v>4865361</v>
      </c>
      <c r="Y180" s="44">
        <f t="shared" si="258"/>
        <v>626</v>
      </c>
    </row>
    <row r="181" spans="1:25" s="32" customFormat="1" x14ac:dyDescent="0.2">
      <c r="A181" s="24">
        <v>627</v>
      </c>
      <c r="B181" s="24" t="s">
        <v>346</v>
      </c>
      <c r="C181" s="24"/>
      <c r="D181" s="24"/>
      <c r="E181" s="31" t="s">
        <v>472</v>
      </c>
      <c r="F181" s="27">
        <v>29291</v>
      </c>
      <c r="G181" s="42">
        <v>0.57199999999999995</v>
      </c>
      <c r="H181" s="27">
        <v>25000</v>
      </c>
      <c r="I181" s="27">
        <v>21372</v>
      </c>
      <c r="J181" s="27">
        <v>4401146</v>
      </c>
      <c r="K181" s="27">
        <v>8401</v>
      </c>
      <c r="L181" s="27">
        <v>8652</v>
      </c>
      <c r="M181" s="27">
        <v>4532641</v>
      </c>
      <c r="N181" s="27">
        <v>4848959</v>
      </c>
      <c r="O181" s="27">
        <v>2077100</v>
      </c>
      <c r="P181" s="27">
        <v>5257679</v>
      </c>
      <c r="Q181" s="27">
        <v>3005500</v>
      </c>
      <c r="R181" s="27">
        <v>3322883</v>
      </c>
      <c r="S181" s="27">
        <v>5421355</v>
      </c>
      <c r="T181" s="43">
        <v>8.34E-4</v>
      </c>
      <c r="U181" s="27">
        <v>0</v>
      </c>
      <c r="V181" s="27">
        <v>0</v>
      </c>
      <c r="W181" s="27">
        <v>0</v>
      </c>
      <c r="X181" s="27">
        <v>5421355</v>
      </c>
      <c r="Y181" s="44">
        <f t="shared" si="258"/>
        <v>627</v>
      </c>
    </row>
    <row r="182" spans="1:25" s="32" customFormat="1" x14ac:dyDescent="0.2">
      <c r="A182" s="24">
        <v>629</v>
      </c>
      <c r="B182" s="24" t="s">
        <v>348</v>
      </c>
      <c r="C182" s="24"/>
      <c r="D182" s="24"/>
      <c r="E182" s="31" t="s">
        <v>472</v>
      </c>
      <c r="F182" s="27">
        <v>26305</v>
      </c>
      <c r="G182" s="42">
        <v>0.45200000000000001</v>
      </c>
      <c r="H182" s="27">
        <v>1000</v>
      </c>
      <c r="I182" s="27">
        <v>676</v>
      </c>
      <c r="J182" s="27">
        <v>5502960</v>
      </c>
      <c r="K182" s="27">
        <v>7295</v>
      </c>
      <c r="L182" s="27">
        <v>7280</v>
      </c>
      <c r="M182" s="27">
        <v>5491645</v>
      </c>
      <c r="N182" s="27">
        <v>5874888</v>
      </c>
      <c r="O182" s="27">
        <v>3218264</v>
      </c>
      <c r="P182" s="27">
        <v>6096901</v>
      </c>
      <c r="Q182" s="27">
        <v>2757018</v>
      </c>
      <c r="R182" s="27">
        <v>3048162</v>
      </c>
      <c r="S182" s="27">
        <v>6267102</v>
      </c>
      <c r="T182" s="43">
        <v>9.6400000000000001E-4</v>
      </c>
      <c r="U182" s="27">
        <v>111411</v>
      </c>
      <c r="V182" s="27">
        <v>0</v>
      </c>
      <c r="W182" s="27">
        <v>13926</v>
      </c>
      <c r="X182" s="27">
        <v>6253176</v>
      </c>
      <c r="Y182" s="44">
        <f t="shared" si="258"/>
        <v>629</v>
      </c>
    </row>
    <row r="183" spans="1:25" s="32" customFormat="1" x14ac:dyDescent="0.2">
      <c r="A183" s="24">
        <v>632</v>
      </c>
      <c r="B183" s="24" t="s">
        <v>367</v>
      </c>
      <c r="C183" s="24"/>
      <c r="D183" s="24"/>
      <c r="E183" s="31" t="s">
        <v>473</v>
      </c>
      <c r="F183" s="27">
        <v>52299</v>
      </c>
      <c r="G183" s="42">
        <v>1</v>
      </c>
      <c r="H183" s="27">
        <v>120000</v>
      </c>
      <c r="I183" s="27">
        <v>179458</v>
      </c>
      <c r="J183" s="27">
        <v>8028772</v>
      </c>
      <c r="K183" s="27">
        <v>15949</v>
      </c>
      <c r="L183" s="27">
        <v>15811</v>
      </c>
      <c r="M183" s="27">
        <v>7959302</v>
      </c>
      <c r="N183" s="27">
        <v>8514756</v>
      </c>
      <c r="O183" s="27">
        <v>0</v>
      </c>
      <c r="P183" s="27">
        <v>8111691</v>
      </c>
      <c r="Q183" s="27">
        <v>8111691</v>
      </c>
      <c r="R183" s="27">
        <v>8968294</v>
      </c>
      <c r="S183" s="27">
        <v>9147752</v>
      </c>
      <c r="T183" s="43">
        <v>1.4059999999999999E-3</v>
      </c>
      <c r="U183" s="27">
        <v>143605</v>
      </c>
      <c r="V183" s="27">
        <v>322711</v>
      </c>
      <c r="W183" s="27">
        <v>58290</v>
      </c>
      <c r="X183" s="27">
        <v>9089462</v>
      </c>
      <c r="Y183" s="44">
        <f t="shared" si="258"/>
        <v>632</v>
      </c>
    </row>
    <row r="184" spans="1:25" s="32" customFormat="1" x14ac:dyDescent="0.2">
      <c r="A184" s="24">
        <v>637</v>
      </c>
      <c r="B184" s="24" t="s">
        <v>377</v>
      </c>
      <c r="C184" s="24"/>
      <c r="D184" s="24"/>
      <c r="E184" s="31" t="s">
        <v>473</v>
      </c>
      <c r="F184" s="27">
        <v>125285</v>
      </c>
      <c r="G184" s="42">
        <v>1</v>
      </c>
      <c r="H184" s="27">
        <v>41000</v>
      </c>
      <c r="I184" s="27">
        <v>61315</v>
      </c>
      <c r="J184" s="27">
        <v>42358841</v>
      </c>
      <c r="K184" s="27">
        <v>41428</v>
      </c>
      <c r="L184" s="27">
        <v>40982</v>
      </c>
      <c r="M184" s="27">
        <v>41902820</v>
      </c>
      <c r="N184" s="27">
        <v>44827078</v>
      </c>
      <c r="O184" s="27">
        <v>0</v>
      </c>
      <c r="P184" s="27">
        <v>42361068</v>
      </c>
      <c r="Q184" s="27">
        <v>42361068</v>
      </c>
      <c r="R184" s="27">
        <v>46834439</v>
      </c>
      <c r="S184" s="27">
        <v>46895754</v>
      </c>
      <c r="T184" s="43">
        <v>7.2100000000000003E-3</v>
      </c>
      <c r="U184" s="27">
        <v>767581</v>
      </c>
      <c r="V184" s="27">
        <v>594974</v>
      </c>
      <c r="W184" s="27">
        <v>170319</v>
      </c>
      <c r="X184" s="27">
        <v>46725435</v>
      </c>
      <c r="Y184" s="44">
        <f t="shared" si="258"/>
        <v>637</v>
      </c>
    </row>
    <row r="185" spans="1:25" s="32" customFormat="1" x14ac:dyDescent="0.2">
      <c r="A185" s="24">
        <v>638</v>
      </c>
      <c r="B185" s="24" t="s">
        <v>378</v>
      </c>
      <c r="C185" s="24"/>
      <c r="D185" s="24"/>
      <c r="E185" s="31" t="s">
        <v>471</v>
      </c>
      <c r="F185" s="27">
        <v>8605</v>
      </c>
      <c r="G185" s="42">
        <v>0</v>
      </c>
      <c r="H185" s="27">
        <v>9000</v>
      </c>
      <c r="I185" s="27">
        <v>0</v>
      </c>
      <c r="J185" s="27">
        <v>701022</v>
      </c>
      <c r="K185" s="27">
        <v>2400</v>
      </c>
      <c r="L185" s="27">
        <v>2425</v>
      </c>
      <c r="M185" s="27">
        <v>708324</v>
      </c>
      <c r="N185" s="27">
        <v>757756</v>
      </c>
      <c r="O185" s="27">
        <v>757756</v>
      </c>
      <c r="P185" s="27">
        <v>842744</v>
      </c>
      <c r="Q185" s="27">
        <v>0</v>
      </c>
      <c r="R185" s="27">
        <v>0</v>
      </c>
      <c r="S185" s="27">
        <v>757756</v>
      </c>
      <c r="T185" s="43">
        <v>1.17E-4</v>
      </c>
      <c r="U185" s="27">
        <v>0</v>
      </c>
      <c r="V185" s="27">
        <v>0</v>
      </c>
      <c r="W185" s="27">
        <v>0</v>
      </c>
      <c r="X185" s="27">
        <v>757756</v>
      </c>
      <c r="Y185" s="44">
        <f t="shared" si="258"/>
        <v>638</v>
      </c>
    </row>
    <row r="186" spans="1:25" s="32" customFormat="1" x14ac:dyDescent="0.2">
      <c r="A186" s="24">
        <v>642</v>
      </c>
      <c r="B186" s="24" t="s">
        <v>384</v>
      </c>
      <c r="C186" s="24"/>
      <c r="D186" s="24"/>
      <c r="E186" s="31" t="s">
        <v>473</v>
      </c>
      <c r="F186" s="27">
        <v>44737</v>
      </c>
      <c r="G186" s="42">
        <v>1</v>
      </c>
      <c r="H186" s="27">
        <v>36000</v>
      </c>
      <c r="I186" s="27">
        <v>53837</v>
      </c>
      <c r="J186" s="27">
        <v>16497582</v>
      </c>
      <c r="K186" s="27">
        <v>13740</v>
      </c>
      <c r="L186" s="27">
        <v>13750</v>
      </c>
      <c r="M186" s="27">
        <v>16509589</v>
      </c>
      <c r="N186" s="27">
        <v>17661738</v>
      </c>
      <c r="O186" s="27">
        <v>0</v>
      </c>
      <c r="P186" s="27">
        <v>15884745</v>
      </c>
      <c r="Q186" s="27">
        <v>15884745</v>
      </c>
      <c r="R186" s="27">
        <v>17562190</v>
      </c>
      <c r="S186" s="27">
        <v>17616027</v>
      </c>
      <c r="T186" s="43">
        <v>2.7079999999999999E-3</v>
      </c>
      <c r="U186" s="27">
        <v>0</v>
      </c>
      <c r="V186" s="27">
        <v>0</v>
      </c>
      <c r="W186" s="27">
        <v>0</v>
      </c>
      <c r="X186" s="27">
        <v>17616027</v>
      </c>
      <c r="Y186" s="44">
        <f t="shared" si="258"/>
        <v>642</v>
      </c>
    </row>
    <row r="187" spans="1:25" s="32" customFormat="1" x14ac:dyDescent="0.2">
      <c r="A187" s="24">
        <v>654</v>
      </c>
      <c r="B187" s="24" t="s">
        <v>54</v>
      </c>
      <c r="C187" s="24"/>
      <c r="D187" s="24"/>
      <c r="E187" s="31" t="s">
        <v>472</v>
      </c>
      <c r="F187" s="27">
        <v>22739</v>
      </c>
      <c r="G187" s="42">
        <v>0.31</v>
      </c>
      <c r="H187" s="27">
        <v>4000</v>
      </c>
      <c r="I187" s="27">
        <v>1852</v>
      </c>
      <c r="J187" s="27">
        <v>3224127</v>
      </c>
      <c r="K187" s="27">
        <v>6724</v>
      </c>
      <c r="L187" s="27">
        <v>6667</v>
      </c>
      <c r="M187" s="27">
        <v>3196796</v>
      </c>
      <c r="N187" s="27">
        <v>3419889</v>
      </c>
      <c r="O187" s="27">
        <v>2361228</v>
      </c>
      <c r="P187" s="27">
        <v>3204948</v>
      </c>
      <c r="Q187" s="27">
        <v>992124</v>
      </c>
      <c r="R187" s="27">
        <v>1096893</v>
      </c>
      <c r="S187" s="27">
        <v>3459973</v>
      </c>
      <c r="T187" s="43">
        <v>5.3200000000000003E-4</v>
      </c>
      <c r="U187" s="27">
        <v>0</v>
      </c>
      <c r="V187" s="27">
        <v>0</v>
      </c>
      <c r="W187" s="27">
        <v>0</v>
      </c>
      <c r="X187" s="27">
        <v>3459973</v>
      </c>
      <c r="Y187" s="44">
        <f t="shared" si="258"/>
        <v>654</v>
      </c>
    </row>
    <row r="188" spans="1:25" s="32" customFormat="1" x14ac:dyDescent="0.2">
      <c r="A188" s="24">
        <v>664</v>
      </c>
      <c r="B188" s="24" t="s">
        <v>120</v>
      </c>
      <c r="C188" s="24"/>
      <c r="D188" s="24"/>
      <c r="E188" s="31" t="s">
        <v>472</v>
      </c>
      <c r="F188" s="27">
        <v>38082</v>
      </c>
      <c r="G188" s="42">
        <v>0.92300000000000004</v>
      </c>
      <c r="H188" s="27">
        <v>85000</v>
      </c>
      <c r="I188" s="27">
        <v>117364</v>
      </c>
      <c r="J188" s="27">
        <v>10830884</v>
      </c>
      <c r="K188" s="27">
        <v>12099</v>
      </c>
      <c r="L188" s="27">
        <v>12281</v>
      </c>
      <c r="M188" s="27">
        <v>10993808</v>
      </c>
      <c r="N188" s="27">
        <v>11761029</v>
      </c>
      <c r="O188" s="27">
        <v>902306</v>
      </c>
      <c r="P188" s="27">
        <v>10905160</v>
      </c>
      <c r="Q188" s="27">
        <v>10068516</v>
      </c>
      <c r="R188" s="27">
        <v>11131762</v>
      </c>
      <c r="S188" s="27">
        <v>12151432</v>
      </c>
      <c r="T188" s="43">
        <v>1.8680000000000001E-3</v>
      </c>
      <c r="U188" s="27">
        <v>0</v>
      </c>
      <c r="V188" s="27">
        <v>0</v>
      </c>
      <c r="W188" s="27">
        <v>0</v>
      </c>
      <c r="X188" s="27">
        <v>12151432</v>
      </c>
      <c r="Y188" s="44">
        <f t="shared" si="258"/>
        <v>664</v>
      </c>
    </row>
    <row r="189" spans="1:25" s="32" customFormat="1" x14ac:dyDescent="0.2">
      <c r="A189" s="24">
        <v>668</v>
      </c>
      <c r="B189" s="24" t="s">
        <v>353</v>
      </c>
      <c r="C189" s="24"/>
      <c r="D189" s="24"/>
      <c r="E189" s="31" t="s">
        <v>472</v>
      </c>
      <c r="F189" s="27">
        <v>19324</v>
      </c>
      <c r="G189" s="42">
        <v>0.17299999999999999</v>
      </c>
      <c r="H189" s="27">
        <v>13000</v>
      </c>
      <c r="I189" s="27">
        <v>3363</v>
      </c>
      <c r="J189" s="27">
        <v>3065266</v>
      </c>
      <c r="K189" s="27">
        <v>5855</v>
      </c>
      <c r="L189" s="27">
        <v>5892</v>
      </c>
      <c r="M189" s="27">
        <v>3084637</v>
      </c>
      <c r="N189" s="27">
        <v>3299903</v>
      </c>
      <c r="O189" s="27">
        <v>2729152</v>
      </c>
      <c r="P189" s="27">
        <v>2693527</v>
      </c>
      <c r="Q189" s="27">
        <v>465872</v>
      </c>
      <c r="R189" s="27">
        <v>515069</v>
      </c>
      <c r="S189" s="27">
        <v>3247583</v>
      </c>
      <c r="T189" s="43">
        <v>4.9899999999999999E-4</v>
      </c>
      <c r="U189" s="27">
        <v>0</v>
      </c>
      <c r="V189" s="27">
        <v>0</v>
      </c>
      <c r="W189" s="27">
        <v>0</v>
      </c>
      <c r="X189" s="27">
        <v>3247583</v>
      </c>
      <c r="Y189" s="44">
        <f t="shared" si="258"/>
        <v>668</v>
      </c>
    </row>
    <row r="190" spans="1:25" s="32" customFormat="1" x14ac:dyDescent="0.2">
      <c r="A190" s="24">
        <v>677</v>
      </c>
      <c r="B190" s="24" t="s">
        <v>166</v>
      </c>
      <c r="C190" s="24"/>
      <c r="D190" s="24"/>
      <c r="E190" s="31" t="s">
        <v>472</v>
      </c>
      <c r="F190" s="27">
        <v>27556</v>
      </c>
      <c r="G190" s="42">
        <v>0.502</v>
      </c>
      <c r="H190" s="27">
        <v>65000</v>
      </c>
      <c r="I190" s="27">
        <v>48821</v>
      </c>
      <c r="J190" s="27">
        <v>4347095</v>
      </c>
      <c r="K190" s="27">
        <v>8451</v>
      </c>
      <c r="L190" s="27">
        <v>8459</v>
      </c>
      <c r="M190" s="27">
        <v>4351210</v>
      </c>
      <c r="N190" s="27">
        <v>4654867</v>
      </c>
      <c r="O190" s="27">
        <v>2317006</v>
      </c>
      <c r="P190" s="27">
        <v>5326787</v>
      </c>
      <c r="Q190" s="27">
        <v>2675326</v>
      </c>
      <c r="R190" s="27">
        <v>2957843</v>
      </c>
      <c r="S190" s="27">
        <v>5323670</v>
      </c>
      <c r="T190" s="43">
        <v>8.1800000000000004E-4</v>
      </c>
      <c r="U190" s="27">
        <v>0</v>
      </c>
      <c r="V190" s="27">
        <v>0</v>
      </c>
      <c r="W190" s="27">
        <v>0</v>
      </c>
      <c r="X190" s="27">
        <v>5323670</v>
      </c>
      <c r="Y190" s="44">
        <f t="shared" si="258"/>
        <v>677</v>
      </c>
    </row>
    <row r="191" spans="1:25" s="32" customFormat="1" x14ac:dyDescent="0.2">
      <c r="A191" s="24">
        <v>678</v>
      </c>
      <c r="B191" s="24" t="s">
        <v>170</v>
      </c>
      <c r="C191" s="24"/>
      <c r="D191" s="24"/>
      <c r="E191" s="31" t="s">
        <v>471</v>
      </c>
      <c r="F191" s="27">
        <v>12695</v>
      </c>
      <c r="G191" s="42">
        <v>0</v>
      </c>
      <c r="H191" s="27">
        <v>8000</v>
      </c>
      <c r="I191" s="27">
        <v>0</v>
      </c>
      <c r="J191" s="27">
        <v>1232827</v>
      </c>
      <c r="K191" s="27">
        <v>3676</v>
      </c>
      <c r="L191" s="27">
        <v>3660</v>
      </c>
      <c r="M191" s="27">
        <v>1227461</v>
      </c>
      <c r="N191" s="27">
        <v>1313121</v>
      </c>
      <c r="O191" s="27">
        <v>1313121</v>
      </c>
      <c r="P191" s="27">
        <v>1461883</v>
      </c>
      <c r="Q191" s="27">
        <v>0</v>
      </c>
      <c r="R191" s="27">
        <v>0</v>
      </c>
      <c r="S191" s="27">
        <v>1313121</v>
      </c>
      <c r="T191" s="43">
        <v>2.02E-4</v>
      </c>
      <c r="U191" s="27">
        <v>0</v>
      </c>
      <c r="V191" s="27">
        <v>0</v>
      </c>
      <c r="W191" s="27">
        <v>0</v>
      </c>
      <c r="X191" s="27">
        <v>1313121</v>
      </c>
      <c r="Y191" s="44">
        <f t="shared" si="258"/>
        <v>678</v>
      </c>
    </row>
    <row r="192" spans="1:25" s="32" customFormat="1" x14ac:dyDescent="0.2">
      <c r="A192" s="24">
        <v>687</v>
      </c>
      <c r="B192" s="24" t="s">
        <v>211</v>
      </c>
      <c r="C192" s="24"/>
      <c r="D192" s="24"/>
      <c r="E192" s="31" t="s">
        <v>473</v>
      </c>
      <c r="F192" s="27">
        <v>48822</v>
      </c>
      <c r="G192" s="42">
        <v>1</v>
      </c>
      <c r="H192" s="27">
        <v>38000</v>
      </c>
      <c r="I192" s="27">
        <v>56828</v>
      </c>
      <c r="J192" s="27">
        <v>18971756</v>
      </c>
      <c r="K192" s="27">
        <v>16288</v>
      </c>
      <c r="L192" s="27">
        <v>16232</v>
      </c>
      <c r="M192" s="27">
        <v>18906529</v>
      </c>
      <c r="N192" s="27">
        <v>20225953</v>
      </c>
      <c r="O192" s="27">
        <v>0</v>
      </c>
      <c r="P192" s="27">
        <v>17826578</v>
      </c>
      <c r="Q192" s="27">
        <v>17826578</v>
      </c>
      <c r="R192" s="27">
        <v>19709083</v>
      </c>
      <c r="S192" s="27">
        <v>19765911</v>
      </c>
      <c r="T192" s="43">
        <v>3.039E-3</v>
      </c>
      <c r="U192" s="27">
        <v>241994</v>
      </c>
      <c r="V192" s="27">
        <v>355943</v>
      </c>
      <c r="W192" s="27">
        <v>74742</v>
      </c>
      <c r="X192" s="27">
        <v>19691169</v>
      </c>
      <c r="Y192" s="44">
        <f t="shared" si="258"/>
        <v>687</v>
      </c>
    </row>
    <row r="193" spans="1:25" s="32" customFormat="1" x14ac:dyDescent="0.2">
      <c r="A193" s="24">
        <v>703</v>
      </c>
      <c r="B193" s="24" t="s">
        <v>265</v>
      </c>
      <c r="C193" s="24"/>
      <c r="D193" s="24"/>
      <c r="E193" s="31" t="s">
        <v>472</v>
      </c>
      <c r="F193" s="27">
        <v>22730</v>
      </c>
      <c r="G193" s="42">
        <v>0.309</v>
      </c>
      <c r="H193" s="27">
        <v>2000</v>
      </c>
      <c r="I193" s="27">
        <v>925</v>
      </c>
      <c r="J193" s="27">
        <v>3539297</v>
      </c>
      <c r="K193" s="27">
        <v>6776</v>
      </c>
      <c r="L193" s="27">
        <v>6672</v>
      </c>
      <c r="M193" s="27">
        <v>3484975</v>
      </c>
      <c r="N193" s="27">
        <v>3728180</v>
      </c>
      <c r="O193" s="27">
        <v>2575426</v>
      </c>
      <c r="P193" s="27">
        <v>4029801</v>
      </c>
      <c r="Q193" s="27">
        <v>1246014</v>
      </c>
      <c r="R193" s="27">
        <v>1377595</v>
      </c>
      <c r="S193" s="27">
        <v>3953946</v>
      </c>
      <c r="T193" s="43">
        <v>6.0800000000000003E-4</v>
      </c>
      <c r="U193" s="27">
        <v>0</v>
      </c>
      <c r="V193" s="27">
        <v>0</v>
      </c>
      <c r="W193" s="27">
        <v>0</v>
      </c>
      <c r="X193" s="27">
        <v>3953946</v>
      </c>
      <c r="Y193" s="44">
        <f t="shared" si="258"/>
        <v>703</v>
      </c>
    </row>
    <row r="194" spans="1:25" s="32" customFormat="1" x14ac:dyDescent="0.2">
      <c r="A194" s="24">
        <v>715</v>
      </c>
      <c r="B194" s="24" t="s">
        <v>308</v>
      </c>
      <c r="C194" s="24"/>
      <c r="D194" s="24"/>
      <c r="E194" s="31" t="s">
        <v>473</v>
      </c>
      <c r="F194" s="27">
        <v>54426</v>
      </c>
      <c r="G194" s="42">
        <v>1</v>
      </c>
      <c r="H194" s="27">
        <v>80000</v>
      </c>
      <c r="I194" s="27">
        <v>119639</v>
      </c>
      <c r="J194" s="27">
        <v>14703072</v>
      </c>
      <c r="K194" s="27">
        <v>17339</v>
      </c>
      <c r="L194" s="27">
        <v>17254</v>
      </c>
      <c r="M194" s="27">
        <v>14630994</v>
      </c>
      <c r="N194" s="27">
        <v>15652042</v>
      </c>
      <c r="O194" s="27">
        <v>0</v>
      </c>
      <c r="P194" s="27">
        <v>14862647</v>
      </c>
      <c r="Q194" s="27">
        <v>14862647</v>
      </c>
      <c r="R194" s="27">
        <v>16432157</v>
      </c>
      <c r="S194" s="27">
        <v>16551796</v>
      </c>
      <c r="T194" s="43">
        <v>2.545E-3</v>
      </c>
      <c r="U194" s="27">
        <v>0</v>
      </c>
      <c r="V194" s="27">
        <v>0</v>
      </c>
      <c r="W194" s="27">
        <v>0</v>
      </c>
      <c r="X194" s="27">
        <v>16551796</v>
      </c>
      <c r="Y194" s="44">
        <f t="shared" si="258"/>
        <v>715</v>
      </c>
    </row>
    <row r="195" spans="1:25" s="32" customFormat="1" x14ac:dyDescent="0.2">
      <c r="A195" s="24">
        <v>716</v>
      </c>
      <c r="B195" s="24" t="s">
        <v>312</v>
      </c>
      <c r="C195" s="24"/>
      <c r="D195" s="24"/>
      <c r="E195" s="31" t="s">
        <v>472</v>
      </c>
      <c r="F195" s="27">
        <v>25757</v>
      </c>
      <c r="G195" s="42">
        <v>0.43</v>
      </c>
      <c r="H195" s="27">
        <v>1000</v>
      </c>
      <c r="I195" s="27">
        <v>643</v>
      </c>
      <c r="J195" s="27">
        <v>4503073</v>
      </c>
      <c r="K195" s="27">
        <v>7474</v>
      </c>
      <c r="L195" s="27">
        <v>7463</v>
      </c>
      <c r="M195" s="27">
        <v>4496446</v>
      </c>
      <c r="N195" s="27">
        <v>4810237</v>
      </c>
      <c r="O195" s="27">
        <v>2740488</v>
      </c>
      <c r="P195" s="27">
        <v>4837189</v>
      </c>
      <c r="Q195" s="27">
        <v>2081345</v>
      </c>
      <c r="R195" s="27">
        <v>2301138</v>
      </c>
      <c r="S195" s="27">
        <v>5042270</v>
      </c>
      <c r="T195" s="43">
        <v>7.7499999999999997E-4</v>
      </c>
      <c r="U195" s="27">
        <v>0</v>
      </c>
      <c r="V195" s="27">
        <v>0</v>
      </c>
      <c r="W195" s="27">
        <v>0</v>
      </c>
      <c r="X195" s="27">
        <v>5042270</v>
      </c>
      <c r="Y195" s="44">
        <f t="shared" si="258"/>
        <v>716</v>
      </c>
    </row>
    <row r="196" spans="1:25" s="32" customFormat="1" x14ac:dyDescent="0.2">
      <c r="A196" s="24">
        <v>717</v>
      </c>
      <c r="B196" s="24" t="s">
        <v>330</v>
      </c>
      <c r="C196" s="24"/>
      <c r="D196" s="24"/>
      <c r="E196" s="31" t="s">
        <v>472</v>
      </c>
      <c r="F196" s="27">
        <v>21880</v>
      </c>
      <c r="G196" s="42">
        <v>0.27500000000000002</v>
      </c>
      <c r="H196" s="27">
        <v>25000</v>
      </c>
      <c r="I196" s="27">
        <v>10289</v>
      </c>
      <c r="J196" s="27">
        <v>2380193</v>
      </c>
      <c r="K196" s="27">
        <v>5933</v>
      </c>
      <c r="L196" s="27">
        <v>5906</v>
      </c>
      <c r="M196" s="27">
        <v>2369361</v>
      </c>
      <c r="N196" s="27">
        <v>2534711</v>
      </c>
      <c r="O196" s="27">
        <v>1837159</v>
      </c>
      <c r="P196" s="27">
        <v>2518939</v>
      </c>
      <c r="Q196" s="27">
        <v>693212</v>
      </c>
      <c r="R196" s="27">
        <v>766416</v>
      </c>
      <c r="S196" s="27">
        <v>2613863</v>
      </c>
      <c r="T196" s="43">
        <v>4.0200000000000001E-4</v>
      </c>
      <c r="U196" s="27">
        <v>62217</v>
      </c>
      <c r="V196" s="27">
        <v>112509</v>
      </c>
      <c r="W196" s="27">
        <v>21841</v>
      </c>
      <c r="X196" s="27">
        <v>2592022</v>
      </c>
      <c r="Y196" s="44">
        <f t="shared" ref="Y196:Y259" si="259">A196</f>
        <v>717</v>
      </c>
    </row>
    <row r="197" spans="1:25" s="32" customFormat="1" x14ac:dyDescent="0.2">
      <c r="A197" s="24">
        <v>718</v>
      </c>
      <c r="B197" s="24" t="s">
        <v>338</v>
      </c>
      <c r="C197" s="24"/>
      <c r="D197" s="24"/>
      <c r="E197" s="31" t="s">
        <v>473</v>
      </c>
      <c r="F197" s="27">
        <v>44360</v>
      </c>
      <c r="G197" s="42">
        <v>1</v>
      </c>
      <c r="H197" s="27">
        <v>496000</v>
      </c>
      <c r="I197" s="27">
        <v>741761</v>
      </c>
      <c r="J197" s="27">
        <v>25026835</v>
      </c>
      <c r="K197" s="27">
        <v>15809</v>
      </c>
      <c r="L197" s="27">
        <v>15620</v>
      </c>
      <c r="M197" s="27">
        <v>24727634</v>
      </c>
      <c r="N197" s="27">
        <v>26453293</v>
      </c>
      <c r="O197" s="27">
        <v>0</v>
      </c>
      <c r="P197" s="27">
        <v>22780024</v>
      </c>
      <c r="Q197" s="27">
        <v>22780024</v>
      </c>
      <c r="R197" s="27">
        <v>25185617</v>
      </c>
      <c r="S197" s="27">
        <v>25927378</v>
      </c>
      <c r="T197" s="43">
        <v>3.986E-3</v>
      </c>
      <c r="U197" s="27">
        <v>250676</v>
      </c>
      <c r="V197" s="27">
        <v>237429</v>
      </c>
      <c r="W197" s="27">
        <v>61013</v>
      </c>
      <c r="X197" s="27">
        <v>25866365</v>
      </c>
      <c r="Y197" s="44">
        <f t="shared" si="259"/>
        <v>718</v>
      </c>
    </row>
    <row r="198" spans="1:25" s="32" customFormat="1" x14ac:dyDescent="0.2">
      <c r="A198" s="24">
        <v>736</v>
      </c>
      <c r="B198" s="24" t="s">
        <v>77</v>
      </c>
      <c r="C198" s="24"/>
      <c r="D198" s="24"/>
      <c r="E198" s="31" t="s">
        <v>473</v>
      </c>
      <c r="F198" s="27">
        <v>44456</v>
      </c>
      <c r="G198" s="42">
        <v>1</v>
      </c>
      <c r="H198" s="27">
        <v>39000</v>
      </c>
      <c r="I198" s="27">
        <v>58324</v>
      </c>
      <c r="J198" s="27">
        <v>6115611</v>
      </c>
      <c r="K198" s="27">
        <v>13328</v>
      </c>
      <c r="L198" s="27">
        <v>13405</v>
      </c>
      <c r="M198" s="27">
        <v>6150943</v>
      </c>
      <c r="N198" s="27">
        <v>6580197</v>
      </c>
      <c r="O198" s="27">
        <v>0</v>
      </c>
      <c r="P198" s="27">
        <v>6788884</v>
      </c>
      <c r="Q198" s="27">
        <v>6788884</v>
      </c>
      <c r="R198" s="27">
        <v>7505796</v>
      </c>
      <c r="S198" s="27">
        <v>7564120</v>
      </c>
      <c r="T198" s="43">
        <v>1.163E-3</v>
      </c>
      <c r="U198" s="27">
        <v>0</v>
      </c>
      <c r="V198" s="27">
        <v>0</v>
      </c>
      <c r="W198" s="27">
        <v>0</v>
      </c>
      <c r="X198" s="27">
        <v>7564120</v>
      </c>
      <c r="Y198" s="44">
        <f t="shared" si="259"/>
        <v>736</v>
      </c>
    </row>
    <row r="199" spans="1:25" s="32" customFormat="1" x14ac:dyDescent="0.2">
      <c r="A199" s="24">
        <v>737</v>
      </c>
      <c r="B199" s="24" t="s">
        <v>318</v>
      </c>
      <c r="C199" s="24"/>
      <c r="D199" s="24"/>
      <c r="E199" s="31" t="s">
        <v>472</v>
      </c>
      <c r="F199" s="27">
        <v>32052</v>
      </c>
      <c r="G199" s="42">
        <v>0.68200000000000005</v>
      </c>
      <c r="H199" s="27">
        <v>445000</v>
      </c>
      <c r="I199" s="27">
        <v>453918</v>
      </c>
      <c r="J199" s="27">
        <v>8018929</v>
      </c>
      <c r="K199" s="27">
        <v>9026</v>
      </c>
      <c r="L199" s="27">
        <v>9117</v>
      </c>
      <c r="M199" s="27">
        <v>8099776</v>
      </c>
      <c r="N199" s="27">
        <v>8665032</v>
      </c>
      <c r="O199" s="27">
        <v>2754787</v>
      </c>
      <c r="P199" s="27">
        <v>7723799</v>
      </c>
      <c r="Q199" s="27">
        <v>5268249</v>
      </c>
      <c r="R199" s="27">
        <v>5824581</v>
      </c>
      <c r="S199" s="27">
        <v>9033286</v>
      </c>
      <c r="T199" s="43">
        <v>1.389E-3</v>
      </c>
      <c r="U199" s="27">
        <v>0</v>
      </c>
      <c r="V199" s="27">
        <v>0</v>
      </c>
      <c r="W199" s="27">
        <v>0</v>
      </c>
      <c r="X199" s="27">
        <v>9033286</v>
      </c>
      <c r="Y199" s="44">
        <f t="shared" si="259"/>
        <v>737</v>
      </c>
    </row>
    <row r="200" spans="1:25" s="32" customFormat="1" x14ac:dyDescent="0.2">
      <c r="A200" s="24">
        <v>743</v>
      </c>
      <c r="B200" s="24" t="s">
        <v>27</v>
      </c>
      <c r="C200" s="24"/>
      <c r="D200" s="24"/>
      <c r="E200" s="31" t="s">
        <v>472</v>
      </c>
      <c r="F200" s="27">
        <v>16721</v>
      </c>
      <c r="G200" s="42">
        <v>6.9000000000000006E-2</v>
      </c>
      <c r="H200" s="27">
        <v>0</v>
      </c>
      <c r="I200" s="27">
        <v>0</v>
      </c>
      <c r="J200" s="27">
        <v>2971569</v>
      </c>
      <c r="K200" s="27">
        <v>4960</v>
      </c>
      <c r="L200" s="27">
        <v>4931</v>
      </c>
      <c r="M200" s="27">
        <v>2954195</v>
      </c>
      <c r="N200" s="27">
        <v>3160358</v>
      </c>
      <c r="O200" s="27">
        <v>2942799</v>
      </c>
      <c r="P200" s="27">
        <v>2835141</v>
      </c>
      <c r="Q200" s="27">
        <v>195171</v>
      </c>
      <c r="R200" s="27">
        <v>215781</v>
      </c>
      <c r="S200" s="27">
        <v>3158581</v>
      </c>
      <c r="T200" s="43">
        <v>4.86E-4</v>
      </c>
      <c r="U200" s="27">
        <v>95857</v>
      </c>
      <c r="V200" s="27">
        <v>92489</v>
      </c>
      <c r="W200" s="27">
        <v>23543</v>
      </c>
      <c r="X200" s="27">
        <v>3135038</v>
      </c>
      <c r="Y200" s="44">
        <f t="shared" si="259"/>
        <v>743</v>
      </c>
    </row>
    <row r="201" spans="1:25" s="32" customFormat="1" x14ac:dyDescent="0.2">
      <c r="A201" s="24">
        <v>744</v>
      </c>
      <c r="B201" s="24" t="s">
        <v>28</v>
      </c>
      <c r="C201" s="24"/>
      <c r="D201" s="24"/>
      <c r="E201" s="31" t="s">
        <v>471</v>
      </c>
      <c r="F201" s="27">
        <v>6859</v>
      </c>
      <c r="G201" s="42">
        <v>0</v>
      </c>
      <c r="H201" s="27">
        <v>9000</v>
      </c>
      <c r="I201" s="27">
        <v>0</v>
      </c>
      <c r="J201" s="27">
        <v>952829</v>
      </c>
      <c r="K201" s="27">
        <v>1964</v>
      </c>
      <c r="L201" s="27">
        <v>1971</v>
      </c>
      <c r="M201" s="27">
        <v>956225</v>
      </c>
      <c r="N201" s="27">
        <v>1022957</v>
      </c>
      <c r="O201" s="27">
        <v>1022957</v>
      </c>
      <c r="P201" s="27">
        <v>1151268</v>
      </c>
      <c r="Q201" s="27">
        <v>0</v>
      </c>
      <c r="R201" s="27">
        <v>0</v>
      </c>
      <c r="S201" s="27">
        <v>1022957</v>
      </c>
      <c r="T201" s="43">
        <v>1.5699999999999999E-4</v>
      </c>
      <c r="U201" s="27">
        <v>0</v>
      </c>
      <c r="V201" s="27">
        <v>0</v>
      </c>
      <c r="W201" s="27">
        <v>0</v>
      </c>
      <c r="X201" s="27">
        <v>1022957</v>
      </c>
      <c r="Y201" s="44">
        <f t="shared" si="259"/>
        <v>744</v>
      </c>
    </row>
    <row r="202" spans="1:25" s="32" customFormat="1" x14ac:dyDescent="0.2">
      <c r="A202" s="24">
        <v>748</v>
      </c>
      <c r="B202" s="24" t="s">
        <v>40</v>
      </c>
      <c r="C202" s="24"/>
      <c r="D202" s="24"/>
      <c r="E202" s="31" t="s">
        <v>473</v>
      </c>
      <c r="F202" s="27">
        <v>67496</v>
      </c>
      <c r="G202" s="42">
        <v>1</v>
      </c>
      <c r="H202" s="27">
        <v>898000</v>
      </c>
      <c r="I202" s="27">
        <v>1342946</v>
      </c>
      <c r="J202" s="27">
        <v>26737275</v>
      </c>
      <c r="K202" s="27">
        <v>21326</v>
      </c>
      <c r="L202" s="27">
        <v>21560</v>
      </c>
      <c r="M202" s="27">
        <v>27030650</v>
      </c>
      <c r="N202" s="27">
        <v>28917029</v>
      </c>
      <c r="O202" s="27">
        <v>0</v>
      </c>
      <c r="P202" s="27">
        <v>27207458</v>
      </c>
      <c r="Q202" s="27">
        <v>27207458</v>
      </c>
      <c r="R202" s="27">
        <v>30080593</v>
      </c>
      <c r="S202" s="27">
        <v>31423539</v>
      </c>
      <c r="T202" s="43">
        <v>4.8310000000000002E-3</v>
      </c>
      <c r="U202" s="27">
        <v>0</v>
      </c>
      <c r="V202" s="27">
        <v>0</v>
      </c>
      <c r="W202" s="27">
        <v>0</v>
      </c>
      <c r="X202" s="27">
        <v>31423539</v>
      </c>
      <c r="Y202" s="44">
        <f t="shared" si="259"/>
        <v>748</v>
      </c>
    </row>
    <row r="203" spans="1:25" s="32" customFormat="1" x14ac:dyDescent="0.2">
      <c r="A203" s="24">
        <v>753</v>
      </c>
      <c r="B203" s="24" t="s">
        <v>43</v>
      </c>
      <c r="C203" s="24"/>
      <c r="D203" s="24"/>
      <c r="E203" s="31" t="s">
        <v>472</v>
      </c>
      <c r="F203" s="27">
        <v>29988</v>
      </c>
      <c r="G203" s="42">
        <v>0.6</v>
      </c>
      <c r="H203" s="27">
        <v>0</v>
      </c>
      <c r="I203" s="27">
        <v>0</v>
      </c>
      <c r="J203" s="27">
        <v>6379284</v>
      </c>
      <c r="K203" s="27">
        <v>9183</v>
      </c>
      <c r="L203" s="27">
        <v>9267</v>
      </c>
      <c r="M203" s="27">
        <v>6437637</v>
      </c>
      <c r="N203" s="27">
        <v>6886899</v>
      </c>
      <c r="O203" s="27">
        <v>2758065</v>
      </c>
      <c r="P203" s="27">
        <v>5442521</v>
      </c>
      <c r="Q203" s="27">
        <v>3262900</v>
      </c>
      <c r="R203" s="27">
        <v>3607466</v>
      </c>
      <c r="S203" s="27">
        <v>6365531</v>
      </c>
      <c r="T203" s="43">
        <v>9.7900000000000005E-4</v>
      </c>
      <c r="U203" s="27">
        <v>0</v>
      </c>
      <c r="V203" s="27">
        <v>0</v>
      </c>
      <c r="W203" s="27">
        <v>0</v>
      </c>
      <c r="X203" s="27">
        <v>6365531</v>
      </c>
      <c r="Y203" s="44">
        <f t="shared" si="259"/>
        <v>753</v>
      </c>
    </row>
    <row r="204" spans="1:25" s="32" customFormat="1" x14ac:dyDescent="0.2">
      <c r="A204" s="24">
        <v>755</v>
      </c>
      <c r="B204" s="24" t="s">
        <v>51</v>
      </c>
      <c r="C204" s="24"/>
      <c r="D204" s="24"/>
      <c r="E204" s="31" t="s">
        <v>471</v>
      </c>
      <c r="F204" s="27">
        <v>10785</v>
      </c>
      <c r="G204" s="42">
        <v>0</v>
      </c>
      <c r="H204" s="27">
        <v>98000</v>
      </c>
      <c r="I204" s="27">
        <v>0</v>
      </c>
      <c r="J204" s="27">
        <v>1202061</v>
      </c>
      <c r="K204" s="27">
        <v>2935</v>
      </c>
      <c r="L204" s="27">
        <v>3015</v>
      </c>
      <c r="M204" s="27">
        <v>1234826</v>
      </c>
      <c r="N204" s="27">
        <v>1321000</v>
      </c>
      <c r="O204" s="27">
        <v>1321000</v>
      </c>
      <c r="P204" s="27">
        <v>1254221</v>
      </c>
      <c r="Q204" s="27">
        <v>0</v>
      </c>
      <c r="R204" s="27">
        <v>0</v>
      </c>
      <c r="S204" s="27">
        <v>1321000</v>
      </c>
      <c r="T204" s="43">
        <v>2.03E-4</v>
      </c>
      <c r="U204" s="27">
        <v>0</v>
      </c>
      <c r="V204" s="27">
        <v>0</v>
      </c>
      <c r="W204" s="27">
        <v>0</v>
      </c>
      <c r="X204" s="27">
        <v>1321000</v>
      </c>
      <c r="Y204" s="44">
        <f t="shared" si="259"/>
        <v>755</v>
      </c>
    </row>
    <row r="205" spans="1:25" s="32" customFormat="1" x14ac:dyDescent="0.2">
      <c r="A205" s="24">
        <v>756</v>
      </c>
      <c r="B205" s="24" t="s">
        <v>55</v>
      </c>
      <c r="C205" s="24"/>
      <c r="D205" s="24"/>
      <c r="E205" s="31" t="s">
        <v>472</v>
      </c>
      <c r="F205" s="27">
        <v>29365</v>
      </c>
      <c r="G205" s="42">
        <v>0.57499999999999996</v>
      </c>
      <c r="H205" s="27">
        <v>23000</v>
      </c>
      <c r="I205" s="27">
        <v>19764</v>
      </c>
      <c r="J205" s="27">
        <v>4333641</v>
      </c>
      <c r="K205" s="27">
        <v>8538</v>
      </c>
      <c r="L205" s="27">
        <v>8577</v>
      </c>
      <c r="M205" s="27">
        <v>4353436</v>
      </c>
      <c r="N205" s="27">
        <v>4657248</v>
      </c>
      <c r="O205" s="27">
        <v>1981193</v>
      </c>
      <c r="P205" s="27">
        <v>5049541</v>
      </c>
      <c r="Q205" s="27">
        <v>2901466</v>
      </c>
      <c r="R205" s="27">
        <v>3207864</v>
      </c>
      <c r="S205" s="27">
        <v>5208821</v>
      </c>
      <c r="T205" s="43">
        <v>8.0099999999999995E-4</v>
      </c>
      <c r="U205" s="27">
        <v>0</v>
      </c>
      <c r="V205" s="27">
        <v>0</v>
      </c>
      <c r="W205" s="27">
        <v>0</v>
      </c>
      <c r="X205" s="27">
        <v>5208821</v>
      </c>
      <c r="Y205" s="44">
        <f t="shared" si="259"/>
        <v>756</v>
      </c>
    </row>
    <row r="206" spans="1:25" s="32" customFormat="1" x14ac:dyDescent="0.2">
      <c r="A206" s="24">
        <v>757</v>
      </c>
      <c r="B206" s="24" t="s">
        <v>56</v>
      </c>
      <c r="C206" s="24"/>
      <c r="D206" s="24"/>
      <c r="E206" s="31" t="s">
        <v>472</v>
      </c>
      <c r="F206" s="27">
        <v>32870</v>
      </c>
      <c r="G206" s="42">
        <v>0.71499999999999997</v>
      </c>
      <c r="H206" s="27">
        <v>20736</v>
      </c>
      <c r="I206" s="27">
        <v>22167</v>
      </c>
      <c r="J206" s="27">
        <v>6741788</v>
      </c>
      <c r="K206" s="27">
        <v>10189</v>
      </c>
      <c r="L206" s="27">
        <v>10132</v>
      </c>
      <c r="M206" s="27">
        <v>6704279</v>
      </c>
      <c r="N206" s="27">
        <v>7172149</v>
      </c>
      <c r="O206" s="27">
        <v>2045416</v>
      </c>
      <c r="P206" s="27">
        <v>6675662</v>
      </c>
      <c r="Q206" s="27">
        <v>4771838</v>
      </c>
      <c r="R206" s="27">
        <v>5275749</v>
      </c>
      <c r="S206" s="27">
        <v>7343332</v>
      </c>
      <c r="T206" s="43">
        <v>1.129E-3</v>
      </c>
      <c r="U206" s="27">
        <v>0</v>
      </c>
      <c r="V206" s="27">
        <v>0</v>
      </c>
      <c r="W206" s="27">
        <v>0</v>
      </c>
      <c r="X206" s="27">
        <v>7343332</v>
      </c>
      <c r="Y206" s="44">
        <f t="shared" si="259"/>
        <v>757</v>
      </c>
    </row>
    <row r="207" spans="1:25" s="32" customFormat="1" x14ac:dyDescent="0.2">
      <c r="A207" s="24">
        <v>758</v>
      </c>
      <c r="B207" s="24" t="s">
        <v>57</v>
      </c>
      <c r="C207" s="24"/>
      <c r="D207" s="24"/>
      <c r="E207" s="31" t="s">
        <v>473</v>
      </c>
      <c r="F207" s="27">
        <v>184069</v>
      </c>
      <c r="G207" s="42">
        <v>1</v>
      </c>
      <c r="H207" s="27">
        <v>1110000</v>
      </c>
      <c r="I207" s="27">
        <v>1659989</v>
      </c>
      <c r="J207" s="27">
        <v>67691883</v>
      </c>
      <c r="K207" s="27">
        <v>67279</v>
      </c>
      <c r="L207" s="27">
        <v>66959</v>
      </c>
      <c r="M207" s="27">
        <v>67369919</v>
      </c>
      <c r="N207" s="27">
        <v>72071441</v>
      </c>
      <c r="O207" s="27">
        <v>0</v>
      </c>
      <c r="P207" s="27">
        <v>63980104</v>
      </c>
      <c r="Q207" s="27">
        <v>63980104</v>
      </c>
      <c r="R207" s="27">
        <v>70736467</v>
      </c>
      <c r="S207" s="27">
        <v>72396456</v>
      </c>
      <c r="T207" s="43">
        <v>1.1131E-2</v>
      </c>
      <c r="U207" s="27">
        <v>0</v>
      </c>
      <c r="V207" s="27">
        <v>0</v>
      </c>
      <c r="W207" s="27">
        <v>0</v>
      </c>
      <c r="X207" s="27">
        <v>72396456</v>
      </c>
      <c r="Y207" s="44">
        <f t="shared" si="259"/>
        <v>758</v>
      </c>
    </row>
    <row r="208" spans="1:25" s="32" customFormat="1" x14ac:dyDescent="0.2">
      <c r="A208" s="24">
        <v>762</v>
      </c>
      <c r="B208" s="24" t="s">
        <v>82</v>
      </c>
      <c r="C208" s="24"/>
      <c r="D208" s="24"/>
      <c r="E208" s="31" t="s">
        <v>472</v>
      </c>
      <c r="F208" s="27">
        <v>32471</v>
      </c>
      <c r="G208" s="42">
        <v>0.69899999999999995</v>
      </c>
      <c r="H208" s="27">
        <v>31000</v>
      </c>
      <c r="I208" s="27">
        <v>32398</v>
      </c>
      <c r="J208" s="27">
        <v>5983263</v>
      </c>
      <c r="K208" s="27">
        <v>9559</v>
      </c>
      <c r="L208" s="27">
        <v>9513</v>
      </c>
      <c r="M208" s="27">
        <v>5954470</v>
      </c>
      <c r="N208" s="27">
        <v>6370013</v>
      </c>
      <c r="O208" s="27">
        <v>1918393</v>
      </c>
      <c r="P208" s="27">
        <v>5821499</v>
      </c>
      <c r="Q208" s="27">
        <v>4068296</v>
      </c>
      <c r="R208" s="27">
        <v>4497912</v>
      </c>
      <c r="S208" s="27">
        <v>6448703</v>
      </c>
      <c r="T208" s="43">
        <v>9.9099999999999991E-4</v>
      </c>
      <c r="U208" s="27">
        <v>117199</v>
      </c>
      <c r="V208" s="27">
        <v>242634</v>
      </c>
      <c r="W208" s="27">
        <v>44979</v>
      </c>
      <c r="X208" s="27">
        <v>6403724</v>
      </c>
      <c r="Y208" s="44">
        <f t="shared" si="259"/>
        <v>762</v>
      </c>
    </row>
    <row r="209" spans="1:25" s="32" customFormat="1" x14ac:dyDescent="0.2">
      <c r="A209" s="24">
        <v>765</v>
      </c>
      <c r="B209" s="24" t="s">
        <v>260</v>
      </c>
      <c r="C209" s="24"/>
      <c r="D209" s="24"/>
      <c r="E209" s="31" t="s">
        <v>471</v>
      </c>
      <c r="F209" s="27">
        <v>12196</v>
      </c>
      <c r="G209" s="42">
        <v>0</v>
      </c>
      <c r="H209" s="27">
        <v>9000</v>
      </c>
      <c r="I209" s="27">
        <v>0</v>
      </c>
      <c r="J209" s="27">
        <v>6654164</v>
      </c>
      <c r="K209" s="27">
        <v>3856</v>
      </c>
      <c r="L209" s="27">
        <v>3813</v>
      </c>
      <c r="M209" s="27">
        <v>6579960</v>
      </c>
      <c r="N209" s="27">
        <v>7039154</v>
      </c>
      <c r="O209" s="27">
        <v>7039154</v>
      </c>
      <c r="P209" s="27">
        <v>5255244</v>
      </c>
      <c r="Q209" s="27">
        <v>0</v>
      </c>
      <c r="R209" s="27">
        <v>0</v>
      </c>
      <c r="S209" s="27">
        <v>7039154</v>
      </c>
      <c r="T209" s="43">
        <v>1.0820000000000001E-3</v>
      </c>
      <c r="U209" s="27">
        <v>0</v>
      </c>
      <c r="V209" s="27">
        <v>0</v>
      </c>
      <c r="W209" s="27">
        <v>0</v>
      </c>
      <c r="X209" s="27">
        <v>7039154</v>
      </c>
      <c r="Y209" s="44">
        <f t="shared" si="259"/>
        <v>765</v>
      </c>
    </row>
    <row r="210" spans="1:25" s="32" customFormat="1" x14ac:dyDescent="0.2">
      <c r="A210" s="24">
        <v>766</v>
      </c>
      <c r="B210" s="24" t="s">
        <v>88</v>
      </c>
      <c r="C210" s="24"/>
      <c r="D210" s="24"/>
      <c r="E210" s="31" t="s">
        <v>472</v>
      </c>
      <c r="F210" s="27">
        <v>26222</v>
      </c>
      <c r="G210" s="42">
        <v>0.44900000000000001</v>
      </c>
      <c r="H210" s="27">
        <v>122000</v>
      </c>
      <c r="I210" s="27">
        <v>81898</v>
      </c>
      <c r="J210" s="27">
        <v>4423249</v>
      </c>
      <c r="K210" s="27">
        <v>7808</v>
      </c>
      <c r="L210" s="27">
        <v>7841</v>
      </c>
      <c r="M210" s="27">
        <v>4441944</v>
      </c>
      <c r="N210" s="27">
        <v>4751932</v>
      </c>
      <c r="O210" s="27">
        <v>2618885</v>
      </c>
      <c r="P210" s="27">
        <v>4144870</v>
      </c>
      <c r="Q210" s="27">
        <v>1860549</v>
      </c>
      <c r="R210" s="27">
        <v>2057025</v>
      </c>
      <c r="S210" s="27">
        <v>4757808</v>
      </c>
      <c r="T210" s="43">
        <v>7.3099999999999999E-4</v>
      </c>
      <c r="U210" s="27">
        <v>0</v>
      </c>
      <c r="V210" s="27">
        <v>0</v>
      </c>
      <c r="W210" s="27">
        <v>0</v>
      </c>
      <c r="X210" s="27">
        <v>4757808</v>
      </c>
      <c r="Y210" s="44">
        <f t="shared" si="259"/>
        <v>766</v>
      </c>
    </row>
    <row r="211" spans="1:25" s="32" customFormat="1" x14ac:dyDescent="0.2">
      <c r="A211" s="24">
        <v>770</v>
      </c>
      <c r="B211" s="24" t="s">
        <v>101</v>
      </c>
      <c r="C211" s="24"/>
      <c r="D211" s="24"/>
      <c r="E211" s="31" t="s">
        <v>472</v>
      </c>
      <c r="F211" s="27">
        <v>19313</v>
      </c>
      <c r="G211" s="42">
        <v>0.17299999999999999</v>
      </c>
      <c r="H211" s="27">
        <v>6000</v>
      </c>
      <c r="I211" s="27">
        <v>1548</v>
      </c>
      <c r="J211" s="27">
        <v>2025792</v>
      </c>
      <c r="K211" s="27">
        <v>5498</v>
      </c>
      <c r="L211" s="27">
        <v>5541</v>
      </c>
      <c r="M211" s="27">
        <v>2041636</v>
      </c>
      <c r="N211" s="27">
        <v>2184115</v>
      </c>
      <c r="O211" s="27">
        <v>1807311</v>
      </c>
      <c r="P211" s="27">
        <v>2197243</v>
      </c>
      <c r="Q211" s="27">
        <v>379068</v>
      </c>
      <c r="R211" s="27">
        <v>419098</v>
      </c>
      <c r="S211" s="27">
        <v>2227958</v>
      </c>
      <c r="T211" s="43">
        <v>3.4299999999999999E-4</v>
      </c>
      <c r="U211" s="27">
        <v>0</v>
      </c>
      <c r="V211" s="27">
        <v>0</v>
      </c>
      <c r="W211" s="27">
        <v>0</v>
      </c>
      <c r="X211" s="27">
        <v>2227958</v>
      </c>
      <c r="Y211" s="44">
        <f t="shared" si="259"/>
        <v>770</v>
      </c>
    </row>
    <row r="212" spans="1:25" s="32" customFormat="1" x14ac:dyDescent="0.2">
      <c r="A212" s="24">
        <v>772</v>
      </c>
      <c r="B212" s="24" t="s">
        <v>103</v>
      </c>
      <c r="C212" s="24"/>
      <c r="D212" s="24"/>
      <c r="E212" s="31" t="s">
        <v>473</v>
      </c>
      <c r="F212" s="27">
        <v>234394</v>
      </c>
      <c r="G212" s="42">
        <v>1</v>
      </c>
      <c r="H212" s="27">
        <v>2046000</v>
      </c>
      <c r="I212" s="27">
        <v>3059764</v>
      </c>
      <c r="J212" s="27">
        <v>99195870</v>
      </c>
      <c r="K212" s="27">
        <v>94455</v>
      </c>
      <c r="L212" s="27">
        <v>95747</v>
      </c>
      <c r="M212" s="27">
        <v>100552718</v>
      </c>
      <c r="N212" s="27">
        <v>107569957</v>
      </c>
      <c r="O212" s="27">
        <v>0</v>
      </c>
      <c r="P212" s="27">
        <v>102931760</v>
      </c>
      <c r="Q212" s="27">
        <v>102931760</v>
      </c>
      <c r="R212" s="27">
        <v>113801457</v>
      </c>
      <c r="S212" s="27">
        <v>116861221</v>
      </c>
      <c r="T212" s="43">
        <v>1.7967E-2</v>
      </c>
      <c r="U212" s="27">
        <v>1165117</v>
      </c>
      <c r="V212" s="27">
        <v>926894</v>
      </c>
      <c r="W212" s="27">
        <v>261501</v>
      </c>
      <c r="X212" s="27">
        <v>116599720</v>
      </c>
      <c r="Y212" s="44">
        <f t="shared" si="259"/>
        <v>772</v>
      </c>
    </row>
    <row r="213" spans="1:25" s="32" customFormat="1" x14ac:dyDescent="0.2">
      <c r="A213" s="24">
        <v>777</v>
      </c>
      <c r="B213" s="24" t="s">
        <v>110</v>
      </c>
      <c r="C213" s="24"/>
      <c r="D213" s="24"/>
      <c r="E213" s="31" t="s">
        <v>473</v>
      </c>
      <c r="F213" s="27">
        <v>43878</v>
      </c>
      <c r="G213" s="42">
        <v>1</v>
      </c>
      <c r="H213" s="27">
        <v>59000</v>
      </c>
      <c r="I213" s="27">
        <v>88234</v>
      </c>
      <c r="J213" s="27">
        <v>10030848</v>
      </c>
      <c r="K213" s="27">
        <v>13476</v>
      </c>
      <c r="L213" s="27">
        <v>13476</v>
      </c>
      <c r="M213" s="27">
        <v>10030848</v>
      </c>
      <c r="N213" s="27">
        <v>10730867</v>
      </c>
      <c r="O213" s="27">
        <v>0</v>
      </c>
      <c r="P213" s="27">
        <v>10150061</v>
      </c>
      <c r="Q213" s="27">
        <v>10150061</v>
      </c>
      <c r="R213" s="27">
        <v>11221918</v>
      </c>
      <c r="S213" s="27">
        <v>11310151</v>
      </c>
      <c r="T213" s="43">
        <v>1.7390000000000001E-3</v>
      </c>
      <c r="U213" s="27">
        <v>0</v>
      </c>
      <c r="V213" s="27">
        <v>0</v>
      </c>
      <c r="W213" s="27">
        <v>0</v>
      </c>
      <c r="X213" s="27">
        <v>11310151</v>
      </c>
      <c r="Y213" s="44">
        <f t="shared" si="259"/>
        <v>777</v>
      </c>
    </row>
    <row r="214" spans="1:25" s="32" customFormat="1" x14ac:dyDescent="0.2">
      <c r="A214" s="24">
        <v>779</v>
      </c>
      <c r="B214" s="24" t="s">
        <v>112</v>
      </c>
      <c r="C214" s="24"/>
      <c r="D214" s="24"/>
      <c r="E214" s="31" t="s">
        <v>472</v>
      </c>
      <c r="F214" s="27">
        <v>21544</v>
      </c>
      <c r="G214" s="42">
        <v>0.26200000000000001</v>
      </c>
      <c r="H214" s="27">
        <v>51000</v>
      </c>
      <c r="I214" s="27">
        <v>19964</v>
      </c>
      <c r="J214" s="27">
        <v>4705517</v>
      </c>
      <c r="K214" s="27">
        <v>6684</v>
      </c>
      <c r="L214" s="27">
        <v>6657</v>
      </c>
      <c r="M214" s="27">
        <v>4686509</v>
      </c>
      <c r="N214" s="27">
        <v>5013565</v>
      </c>
      <c r="O214" s="27">
        <v>3701214</v>
      </c>
      <c r="P214" s="27">
        <v>4333066</v>
      </c>
      <c r="Q214" s="27">
        <v>1134223</v>
      </c>
      <c r="R214" s="27">
        <v>1253998</v>
      </c>
      <c r="S214" s="27">
        <v>4975177</v>
      </c>
      <c r="T214" s="43">
        <v>7.6499999999999995E-4</v>
      </c>
      <c r="U214" s="27">
        <v>0</v>
      </c>
      <c r="V214" s="27">
        <v>0</v>
      </c>
      <c r="W214" s="27">
        <v>0</v>
      </c>
      <c r="X214" s="27">
        <v>4975177</v>
      </c>
      <c r="Y214" s="44">
        <f t="shared" si="259"/>
        <v>779</v>
      </c>
    </row>
    <row r="215" spans="1:25" s="32" customFormat="1" x14ac:dyDescent="0.2">
      <c r="A215" s="24">
        <v>784</v>
      </c>
      <c r="B215" s="24" t="s">
        <v>118</v>
      </c>
      <c r="C215" s="24"/>
      <c r="D215" s="24"/>
      <c r="E215" s="31" t="s">
        <v>472</v>
      </c>
      <c r="F215" s="27">
        <v>26431</v>
      </c>
      <c r="G215" s="42">
        <v>0.45700000000000002</v>
      </c>
      <c r="H215" s="27">
        <v>38000</v>
      </c>
      <c r="I215" s="27">
        <v>25984</v>
      </c>
      <c r="J215" s="27">
        <v>6308565</v>
      </c>
      <c r="K215" s="27">
        <v>7941</v>
      </c>
      <c r="L215" s="27">
        <v>7879</v>
      </c>
      <c r="M215" s="27">
        <v>6259310</v>
      </c>
      <c r="N215" s="27">
        <v>6696127</v>
      </c>
      <c r="O215" s="27">
        <v>3634390</v>
      </c>
      <c r="P215" s="27">
        <v>5550930</v>
      </c>
      <c r="Q215" s="27">
        <v>2538107</v>
      </c>
      <c r="R215" s="27">
        <v>2806134</v>
      </c>
      <c r="S215" s="27">
        <v>6466508</v>
      </c>
      <c r="T215" s="43">
        <v>9.9400000000000009E-4</v>
      </c>
      <c r="U215" s="27">
        <v>0</v>
      </c>
      <c r="V215" s="27">
        <v>0</v>
      </c>
      <c r="W215" s="27">
        <v>0</v>
      </c>
      <c r="X215" s="27">
        <v>6466508</v>
      </c>
      <c r="Y215" s="44">
        <f t="shared" si="259"/>
        <v>784</v>
      </c>
    </row>
    <row r="216" spans="1:25" s="32" customFormat="1" x14ac:dyDescent="0.2">
      <c r="A216" s="24">
        <v>785</v>
      </c>
      <c r="B216" s="24" t="s">
        <v>121</v>
      </c>
      <c r="C216" s="24"/>
      <c r="D216" s="24"/>
      <c r="E216" s="31" t="s">
        <v>472</v>
      </c>
      <c r="F216" s="27">
        <v>23904</v>
      </c>
      <c r="G216" s="42">
        <v>0.35599999999999998</v>
      </c>
      <c r="H216" s="27">
        <v>52000</v>
      </c>
      <c r="I216" s="27">
        <v>27697</v>
      </c>
      <c r="J216" s="27">
        <v>4145385</v>
      </c>
      <c r="K216" s="27">
        <v>6912</v>
      </c>
      <c r="L216" s="27">
        <v>6890</v>
      </c>
      <c r="M216" s="27">
        <v>4132191</v>
      </c>
      <c r="N216" s="27">
        <v>4420563</v>
      </c>
      <c r="O216" s="27">
        <v>2846135</v>
      </c>
      <c r="P216" s="27">
        <v>3648874</v>
      </c>
      <c r="Q216" s="27">
        <v>1299583</v>
      </c>
      <c r="R216" s="27">
        <v>1436820</v>
      </c>
      <c r="S216" s="27">
        <v>4310652</v>
      </c>
      <c r="T216" s="43">
        <v>6.6299999999999996E-4</v>
      </c>
      <c r="U216" s="27">
        <v>0</v>
      </c>
      <c r="V216" s="27">
        <v>0</v>
      </c>
      <c r="W216" s="27">
        <v>0</v>
      </c>
      <c r="X216" s="27">
        <v>4310652</v>
      </c>
      <c r="Y216" s="44">
        <f t="shared" si="259"/>
        <v>785</v>
      </c>
    </row>
    <row r="217" spans="1:25" s="32" customFormat="1" x14ac:dyDescent="0.2">
      <c r="A217" s="24">
        <v>786</v>
      </c>
      <c r="B217" s="24" t="s">
        <v>125</v>
      </c>
      <c r="C217" s="24"/>
      <c r="D217" s="24"/>
      <c r="E217" s="31" t="s">
        <v>471</v>
      </c>
      <c r="F217" s="27">
        <v>12436</v>
      </c>
      <c r="G217" s="42">
        <v>0</v>
      </c>
      <c r="H217" s="27">
        <v>23000</v>
      </c>
      <c r="I217" s="27">
        <v>0</v>
      </c>
      <c r="J217" s="27">
        <v>2151266</v>
      </c>
      <c r="K217" s="27">
        <v>3711</v>
      </c>
      <c r="L217" s="27">
        <v>3688</v>
      </c>
      <c r="M217" s="27">
        <v>2137933</v>
      </c>
      <c r="N217" s="27">
        <v>2287132</v>
      </c>
      <c r="O217" s="27">
        <v>2287132</v>
      </c>
      <c r="P217" s="27">
        <v>2185170</v>
      </c>
      <c r="Q217" s="27">
        <v>0</v>
      </c>
      <c r="R217" s="27">
        <v>0</v>
      </c>
      <c r="S217" s="27">
        <v>2287132</v>
      </c>
      <c r="T217" s="43">
        <v>3.5199999999999999E-4</v>
      </c>
      <c r="U217" s="27">
        <v>0</v>
      </c>
      <c r="V217" s="27">
        <v>0</v>
      </c>
      <c r="W217" s="27">
        <v>0</v>
      </c>
      <c r="X217" s="27">
        <v>2287132</v>
      </c>
      <c r="Y217" s="44">
        <f t="shared" si="259"/>
        <v>786</v>
      </c>
    </row>
    <row r="218" spans="1:25" s="32" customFormat="1" x14ac:dyDescent="0.2">
      <c r="A218" s="24">
        <v>794</v>
      </c>
      <c r="B218" s="24" t="s">
        <v>151</v>
      </c>
      <c r="C218" s="24"/>
      <c r="D218" s="24"/>
      <c r="E218" s="31" t="s">
        <v>473</v>
      </c>
      <c r="F218" s="27">
        <v>92423</v>
      </c>
      <c r="G218" s="42">
        <v>1</v>
      </c>
      <c r="H218" s="27">
        <v>320000</v>
      </c>
      <c r="I218" s="27">
        <v>478555</v>
      </c>
      <c r="J218" s="27">
        <v>37483595</v>
      </c>
      <c r="K218" s="27">
        <v>30711</v>
      </c>
      <c r="L218" s="27">
        <v>31027</v>
      </c>
      <c r="M218" s="27">
        <v>37869281</v>
      </c>
      <c r="N218" s="27">
        <v>40512052</v>
      </c>
      <c r="O218" s="27">
        <v>0</v>
      </c>
      <c r="P218" s="27">
        <v>37019572</v>
      </c>
      <c r="Q218" s="27">
        <v>37019572</v>
      </c>
      <c r="R218" s="27">
        <v>40928876</v>
      </c>
      <c r="S218" s="27">
        <v>41407431</v>
      </c>
      <c r="T218" s="43">
        <v>6.3660000000000001E-3</v>
      </c>
      <c r="U218" s="27">
        <v>375471</v>
      </c>
      <c r="V218" s="27">
        <v>437222</v>
      </c>
      <c r="W218" s="27">
        <v>101587</v>
      </c>
      <c r="X218" s="27">
        <v>41305844</v>
      </c>
      <c r="Y218" s="44">
        <f t="shared" si="259"/>
        <v>794</v>
      </c>
    </row>
    <row r="219" spans="1:25" s="32" customFormat="1" x14ac:dyDescent="0.2">
      <c r="A219" s="24">
        <v>796</v>
      </c>
      <c r="B219" s="24" t="s">
        <v>287</v>
      </c>
      <c r="C219" s="24"/>
      <c r="D219" s="24"/>
      <c r="E219" s="31" t="s">
        <v>473</v>
      </c>
      <c r="F219" s="27">
        <v>155111</v>
      </c>
      <c r="G219" s="42">
        <v>1</v>
      </c>
      <c r="H219" s="27">
        <v>1063000</v>
      </c>
      <c r="I219" s="27">
        <v>1589701</v>
      </c>
      <c r="J219" s="27">
        <v>50876829</v>
      </c>
      <c r="K219" s="27">
        <v>55483</v>
      </c>
      <c r="L219" s="27">
        <v>55683</v>
      </c>
      <c r="M219" s="27">
        <v>51060225</v>
      </c>
      <c r="N219" s="27">
        <v>54623548</v>
      </c>
      <c r="O219" s="27">
        <v>0</v>
      </c>
      <c r="P219" s="27">
        <v>53511788</v>
      </c>
      <c r="Q219" s="27">
        <v>53511788</v>
      </c>
      <c r="R219" s="27">
        <v>59162686</v>
      </c>
      <c r="S219" s="27">
        <v>60752388</v>
      </c>
      <c r="T219" s="43">
        <v>9.3399999999999993E-3</v>
      </c>
      <c r="U219" s="27">
        <v>0</v>
      </c>
      <c r="V219" s="27">
        <v>0</v>
      </c>
      <c r="W219" s="27">
        <v>0</v>
      </c>
      <c r="X219" s="27">
        <v>60752388</v>
      </c>
      <c r="Y219" s="44">
        <f t="shared" si="259"/>
        <v>796</v>
      </c>
    </row>
    <row r="220" spans="1:25" s="32" customFormat="1" x14ac:dyDescent="0.2">
      <c r="A220" s="24">
        <v>797</v>
      </c>
      <c r="B220" s="24" t="s">
        <v>155</v>
      </c>
      <c r="C220" s="24"/>
      <c r="D220" s="24"/>
      <c r="E220" s="31" t="s">
        <v>473</v>
      </c>
      <c r="F220" s="27">
        <v>44692</v>
      </c>
      <c r="G220" s="42">
        <v>1</v>
      </c>
      <c r="H220" s="27">
        <v>38000</v>
      </c>
      <c r="I220" s="27">
        <v>56828</v>
      </c>
      <c r="J220" s="27">
        <v>7109387</v>
      </c>
      <c r="K220" s="27">
        <v>13308</v>
      </c>
      <c r="L220" s="27">
        <v>13566</v>
      </c>
      <c r="M220" s="27">
        <v>7247216</v>
      </c>
      <c r="N220" s="27">
        <v>7752975</v>
      </c>
      <c r="O220" s="27">
        <v>0</v>
      </c>
      <c r="P220" s="27">
        <v>8126193</v>
      </c>
      <c r="Q220" s="27">
        <v>8126193</v>
      </c>
      <c r="R220" s="27">
        <v>8984327</v>
      </c>
      <c r="S220" s="27">
        <v>9041155</v>
      </c>
      <c r="T220" s="43">
        <v>1.39E-3</v>
      </c>
      <c r="U220" s="27">
        <v>0</v>
      </c>
      <c r="V220" s="27">
        <v>0</v>
      </c>
      <c r="W220" s="27">
        <v>0</v>
      </c>
      <c r="X220" s="27">
        <v>9041155</v>
      </c>
      <c r="Y220" s="44">
        <f t="shared" si="259"/>
        <v>797</v>
      </c>
    </row>
    <row r="221" spans="1:25" s="32" customFormat="1" x14ac:dyDescent="0.2">
      <c r="A221" s="24">
        <v>798</v>
      </c>
      <c r="B221" s="24" t="s">
        <v>157</v>
      </c>
      <c r="C221" s="24"/>
      <c r="D221" s="24"/>
      <c r="E221" s="31" t="s">
        <v>472</v>
      </c>
      <c r="F221" s="27">
        <v>15518</v>
      </c>
      <c r="G221" s="42">
        <v>2.1000000000000001E-2</v>
      </c>
      <c r="H221" s="27">
        <v>17000</v>
      </c>
      <c r="I221" s="27">
        <v>527</v>
      </c>
      <c r="J221" s="27">
        <v>1569603</v>
      </c>
      <c r="K221" s="27">
        <v>4379</v>
      </c>
      <c r="L221" s="27">
        <v>4447</v>
      </c>
      <c r="M221" s="27">
        <v>1593977</v>
      </c>
      <c r="N221" s="27">
        <v>1705215</v>
      </c>
      <c r="O221" s="27">
        <v>1669883</v>
      </c>
      <c r="P221" s="27">
        <v>1557966</v>
      </c>
      <c r="Q221" s="27">
        <v>32281</v>
      </c>
      <c r="R221" s="27">
        <v>35690</v>
      </c>
      <c r="S221" s="27">
        <v>1706100</v>
      </c>
      <c r="T221" s="43">
        <v>2.6200000000000003E-4</v>
      </c>
      <c r="U221" s="27">
        <v>0</v>
      </c>
      <c r="V221" s="27">
        <v>0</v>
      </c>
      <c r="W221" s="27">
        <v>0</v>
      </c>
      <c r="X221" s="27">
        <v>1706100</v>
      </c>
      <c r="Y221" s="44">
        <f t="shared" si="259"/>
        <v>798</v>
      </c>
    </row>
    <row r="222" spans="1:25" s="32" customFormat="1" x14ac:dyDescent="0.2">
      <c r="A222" s="24">
        <v>809</v>
      </c>
      <c r="B222" s="24" t="s">
        <v>198</v>
      </c>
      <c r="C222" s="24"/>
      <c r="D222" s="24"/>
      <c r="E222" s="31" t="s">
        <v>472</v>
      </c>
      <c r="F222" s="27">
        <v>23408</v>
      </c>
      <c r="G222" s="42">
        <v>0.33600000000000002</v>
      </c>
      <c r="H222" s="27">
        <v>8000</v>
      </c>
      <c r="I222" s="27">
        <v>4024</v>
      </c>
      <c r="J222" s="27">
        <v>3243419</v>
      </c>
      <c r="K222" s="27">
        <v>7000</v>
      </c>
      <c r="L222" s="27">
        <v>6963</v>
      </c>
      <c r="M222" s="27">
        <v>3226275</v>
      </c>
      <c r="N222" s="27">
        <v>3451426</v>
      </c>
      <c r="O222" s="27">
        <v>2290643</v>
      </c>
      <c r="P222" s="27">
        <v>3701258</v>
      </c>
      <c r="Q222" s="27">
        <v>1244807</v>
      </c>
      <c r="R222" s="27">
        <v>1376260</v>
      </c>
      <c r="S222" s="27">
        <v>3670926</v>
      </c>
      <c r="T222" s="43">
        <v>5.6400000000000005E-4</v>
      </c>
      <c r="U222" s="27">
        <v>0</v>
      </c>
      <c r="V222" s="27">
        <v>0</v>
      </c>
      <c r="W222" s="27">
        <v>0</v>
      </c>
      <c r="X222" s="27">
        <v>3670926</v>
      </c>
      <c r="Y222" s="44">
        <f t="shared" si="259"/>
        <v>809</v>
      </c>
    </row>
    <row r="223" spans="1:25" s="32" customFormat="1" x14ac:dyDescent="0.2">
      <c r="A223" s="24">
        <v>815</v>
      </c>
      <c r="B223" s="24" t="s">
        <v>215</v>
      </c>
      <c r="C223" s="24"/>
      <c r="D223" s="24"/>
      <c r="E223" s="31" t="s">
        <v>471</v>
      </c>
      <c r="F223" s="27">
        <v>10939</v>
      </c>
      <c r="G223" s="42">
        <v>0</v>
      </c>
      <c r="H223" s="27">
        <v>58000</v>
      </c>
      <c r="I223" s="27">
        <v>0</v>
      </c>
      <c r="J223" s="27">
        <v>1463926</v>
      </c>
      <c r="K223" s="27">
        <v>3186</v>
      </c>
      <c r="L223" s="27">
        <v>3171</v>
      </c>
      <c r="M223" s="27">
        <v>1457034</v>
      </c>
      <c r="N223" s="27">
        <v>1558715</v>
      </c>
      <c r="O223" s="27">
        <v>1558715</v>
      </c>
      <c r="P223" s="27">
        <v>1491965</v>
      </c>
      <c r="Q223" s="27">
        <v>0</v>
      </c>
      <c r="R223" s="27">
        <v>0</v>
      </c>
      <c r="S223" s="27">
        <v>1558715</v>
      </c>
      <c r="T223" s="43">
        <v>2.4000000000000001E-4</v>
      </c>
      <c r="U223" s="27">
        <v>0</v>
      </c>
      <c r="V223" s="27">
        <v>0</v>
      </c>
      <c r="W223" s="27">
        <v>0</v>
      </c>
      <c r="X223" s="27">
        <v>1558715</v>
      </c>
      <c r="Y223" s="44">
        <f t="shared" si="259"/>
        <v>815</v>
      </c>
    </row>
    <row r="224" spans="1:25" s="32" customFormat="1" x14ac:dyDescent="0.2">
      <c r="A224" s="24">
        <v>820</v>
      </c>
      <c r="B224" s="24" t="s">
        <v>234</v>
      </c>
      <c r="C224" s="24"/>
      <c r="D224" s="24"/>
      <c r="E224" s="31" t="s">
        <v>472</v>
      </c>
      <c r="F224" s="27">
        <v>23383</v>
      </c>
      <c r="G224" s="42">
        <v>0.33500000000000002</v>
      </c>
      <c r="H224" s="27">
        <v>1000</v>
      </c>
      <c r="I224" s="27">
        <v>501</v>
      </c>
      <c r="J224" s="27">
        <v>4958756</v>
      </c>
      <c r="K224" s="27">
        <v>6503</v>
      </c>
      <c r="L224" s="27">
        <v>6496</v>
      </c>
      <c r="M224" s="27">
        <v>4953418</v>
      </c>
      <c r="N224" s="27">
        <v>5299101</v>
      </c>
      <c r="O224" s="27">
        <v>3522206</v>
      </c>
      <c r="P224" s="27">
        <v>3536350</v>
      </c>
      <c r="Q224" s="27">
        <v>1185809</v>
      </c>
      <c r="R224" s="27">
        <v>1311031</v>
      </c>
      <c r="S224" s="27">
        <v>4833739</v>
      </c>
      <c r="T224" s="43">
        <v>7.4299999999999995E-4</v>
      </c>
      <c r="U224" s="27">
        <v>79941</v>
      </c>
      <c r="V224" s="27">
        <v>134129</v>
      </c>
      <c r="W224" s="27">
        <v>26759</v>
      </c>
      <c r="X224" s="27">
        <v>4806980</v>
      </c>
      <c r="Y224" s="44">
        <f t="shared" si="259"/>
        <v>820</v>
      </c>
    </row>
    <row r="225" spans="1:25" s="32" customFormat="1" x14ac:dyDescent="0.2">
      <c r="A225" s="24">
        <v>823</v>
      </c>
      <c r="B225" s="24" t="s">
        <v>238</v>
      </c>
      <c r="C225" s="24"/>
      <c r="D225" s="24"/>
      <c r="E225" s="31" t="s">
        <v>472</v>
      </c>
      <c r="F225" s="27">
        <v>18714</v>
      </c>
      <c r="G225" s="42">
        <v>0.14899999999999999</v>
      </c>
      <c r="H225" s="27">
        <v>4000</v>
      </c>
      <c r="I225" s="27">
        <v>889</v>
      </c>
      <c r="J225" s="27">
        <v>1953837</v>
      </c>
      <c r="K225" s="27">
        <v>5345</v>
      </c>
      <c r="L225" s="27">
        <v>5390</v>
      </c>
      <c r="M225" s="27">
        <v>1970287</v>
      </c>
      <c r="N225" s="27">
        <v>2107786</v>
      </c>
      <c r="O225" s="27">
        <v>1794654</v>
      </c>
      <c r="P225" s="27">
        <v>1982697</v>
      </c>
      <c r="Q225" s="27">
        <v>294550</v>
      </c>
      <c r="R225" s="27">
        <v>325654</v>
      </c>
      <c r="S225" s="27">
        <v>2121196</v>
      </c>
      <c r="T225" s="43">
        <v>3.2600000000000001E-4</v>
      </c>
      <c r="U225" s="27">
        <v>0</v>
      </c>
      <c r="V225" s="27">
        <v>0</v>
      </c>
      <c r="W225" s="27">
        <v>0</v>
      </c>
      <c r="X225" s="27">
        <v>2121196</v>
      </c>
      <c r="Y225" s="44">
        <f t="shared" si="259"/>
        <v>823</v>
      </c>
    </row>
    <row r="226" spans="1:25" s="32" customFormat="1" x14ac:dyDescent="0.2">
      <c r="A226" s="24">
        <v>824</v>
      </c>
      <c r="B226" s="24" t="s">
        <v>239</v>
      </c>
      <c r="C226" s="24"/>
      <c r="D226" s="24"/>
      <c r="E226" s="31" t="s">
        <v>472</v>
      </c>
      <c r="F226" s="27">
        <v>33588</v>
      </c>
      <c r="G226" s="42">
        <v>0.74399999999999999</v>
      </c>
      <c r="H226" s="27">
        <v>72709</v>
      </c>
      <c r="I226" s="27">
        <v>80847</v>
      </c>
      <c r="J226" s="27">
        <v>4556475</v>
      </c>
      <c r="K226" s="27">
        <v>9498</v>
      </c>
      <c r="L226" s="27">
        <v>9508</v>
      </c>
      <c r="M226" s="27">
        <v>4561154</v>
      </c>
      <c r="N226" s="27">
        <v>4879462</v>
      </c>
      <c r="O226" s="27">
        <v>1251471</v>
      </c>
      <c r="P226" s="27">
        <v>4725131</v>
      </c>
      <c r="Q226" s="27">
        <v>3513243</v>
      </c>
      <c r="R226" s="27">
        <v>3884245</v>
      </c>
      <c r="S226" s="27">
        <v>5216562</v>
      </c>
      <c r="T226" s="43">
        <v>8.0199999999999998E-4</v>
      </c>
      <c r="U226" s="27">
        <v>0</v>
      </c>
      <c r="V226" s="27">
        <v>0</v>
      </c>
      <c r="W226" s="27">
        <v>0</v>
      </c>
      <c r="X226" s="27">
        <v>5216562</v>
      </c>
      <c r="Y226" s="44">
        <f t="shared" si="259"/>
        <v>824</v>
      </c>
    </row>
    <row r="227" spans="1:25" s="32" customFormat="1" x14ac:dyDescent="0.2">
      <c r="A227" s="24">
        <v>826</v>
      </c>
      <c r="B227" s="24" t="s">
        <v>247</v>
      </c>
      <c r="C227" s="24"/>
      <c r="D227" s="24"/>
      <c r="E227" s="31" t="s">
        <v>473</v>
      </c>
      <c r="F227" s="27">
        <v>55982</v>
      </c>
      <c r="G227" s="42">
        <v>1</v>
      </c>
      <c r="H227" s="27">
        <v>67000</v>
      </c>
      <c r="I227" s="27">
        <v>100198</v>
      </c>
      <c r="J227" s="27">
        <v>13576280</v>
      </c>
      <c r="K227" s="27">
        <v>17327</v>
      </c>
      <c r="L227" s="27">
        <v>17339</v>
      </c>
      <c r="M227" s="27">
        <v>13585682</v>
      </c>
      <c r="N227" s="27">
        <v>14533782</v>
      </c>
      <c r="O227" s="27">
        <v>0</v>
      </c>
      <c r="P227" s="27">
        <v>15433762</v>
      </c>
      <c r="Q227" s="27">
        <v>15433762</v>
      </c>
      <c r="R227" s="27">
        <v>17063583</v>
      </c>
      <c r="S227" s="27">
        <v>17163780</v>
      </c>
      <c r="T227" s="43">
        <v>2.6389999999999999E-3</v>
      </c>
      <c r="U227" s="27">
        <v>0</v>
      </c>
      <c r="V227" s="27">
        <v>0</v>
      </c>
      <c r="W227" s="27">
        <v>0</v>
      </c>
      <c r="X227" s="27">
        <v>17163780</v>
      </c>
      <c r="Y227" s="44">
        <f t="shared" si="259"/>
        <v>826</v>
      </c>
    </row>
    <row r="228" spans="1:25" s="32" customFormat="1" x14ac:dyDescent="0.2">
      <c r="A228" s="24">
        <v>828</v>
      </c>
      <c r="B228" s="24" t="s">
        <v>252</v>
      </c>
      <c r="C228" s="24"/>
      <c r="D228" s="24"/>
      <c r="E228" s="31" t="s">
        <v>473</v>
      </c>
      <c r="F228" s="27">
        <v>91915</v>
      </c>
      <c r="G228" s="42">
        <v>1</v>
      </c>
      <c r="H228" s="27">
        <v>410000</v>
      </c>
      <c r="I228" s="27">
        <v>613149</v>
      </c>
      <c r="J228" s="27">
        <v>24492482</v>
      </c>
      <c r="K228" s="27">
        <v>29048</v>
      </c>
      <c r="L228" s="27">
        <v>29277</v>
      </c>
      <c r="M228" s="27">
        <v>24685569</v>
      </c>
      <c r="N228" s="27">
        <v>26408292</v>
      </c>
      <c r="O228" s="27">
        <v>0</v>
      </c>
      <c r="P228" s="27">
        <v>23336396</v>
      </c>
      <c r="Q228" s="27">
        <v>23336396</v>
      </c>
      <c r="R228" s="27">
        <v>25800743</v>
      </c>
      <c r="S228" s="27">
        <v>26413892</v>
      </c>
      <c r="T228" s="43">
        <v>4.0610000000000004E-3</v>
      </c>
      <c r="U228" s="27">
        <v>0</v>
      </c>
      <c r="V228" s="27">
        <v>0</v>
      </c>
      <c r="W228" s="27">
        <v>0</v>
      </c>
      <c r="X228" s="27">
        <v>26413892</v>
      </c>
      <c r="Y228" s="44">
        <f t="shared" si="259"/>
        <v>828</v>
      </c>
    </row>
    <row r="229" spans="1:25" s="32" customFormat="1" x14ac:dyDescent="0.2">
      <c r="A229" s="24">
        <v>840</v>
      </c>
      <c r="B229" s="24" t="s">
        <v>279</v>
      </c>
      <c r="C229" s="24"/>
      <c r="D229" s="24"/>
      <c r="E229" s="31" t="s">
        <v>472</v>
      </c>
      <c r="F229" s="27">
        <v>22878</v>
      </c>
      <c r="G229" s="42">
        <v>0.315</v>
      </c>
      <c r="H229" s="27">
        <v>10000</v>
      </c>
      <c r="I229" s="27">
        <v>4713</v>
      </c>
      <c r="J229" s="27">
        <v>4454959</v>
      </c>
      <c r="K229" s="27">
        <v>6869</v>
      </c>
      <c r="L229" s="27">
        <v>6956</v>
      </c>
      <c r="M229" s="27">
        <v>4511384</v>
      </c>
      <c r="N229" s="27">
        <v>4826218</v>
      </c>
      <c r="O229" s="27">
        <v>3305380</v>
      </c>
      <c r="P229" s="27">
        <v>4845842</v>
      </c>
      <c r="Q229" s="27">
        <v>1527022</v>
      </c>
      <c r="R229" s="27">
        <v>1688277</v>
      </c>
      <c r="S229" s="27">
        <v>4998370</v>
      </c>
      <c r="T229" s="43">
        <v>7.6800000000000002E-4</v>
      </c>
      <c r="U229" s="27">
        <v>0</v>
      </c>
      <c r="V229" s="27">
        <v>0</v>
      </c>
      <c r="W229" s="27">
        <v>0</v>
      </c>
      <c r="X229" s="27">
        <v>4998370</v>
      </c>
      <c r="Y229" s="44">
        <f t="shared" si="259"/>
        <v>840</v>
      </c>
    </row>
    <row r="230" spans="1:25" s="32" customFormat="1" x14ac:dyDescent="0.2">
      <c r="A230" s="24">
        <v>845</v>
      </c>
      <c r="B230" s="24" t="s">
        <v>290</v>
      </c>
      <c r="C230" s="24"/>
      <c r="D230" s="24"/>
      <c r="E230" s="31" t="s">
        <v>472</v>
      </c>
      <c r="F230" s="27">
        <v>29208</v>
      </c>
      <c r="G230" s="42">
        <v>0.56799999999999995</v>
      </c>
      <c r="H230" s="27">
        <v>0</v>
      </c>
      <c r="I230" s="27">
        <v>0</v>
      </c>
      <c r="J230" s="27">
        <v>3680504</v>
      </c>
      <c r="K230" s="27">
        <v>8224</v>
      </c>
      <c r="L230" s="27">
        <v>8235</v>
      </c>
      <c r="M230" s="27">
        <v>3685427</v>
      </c>
      <c r="N230" s="27">
        <v>3942621</v>
      </c>
      <c r="O230" s="27">
        <v>1701950</v>
      </c>
      <c r="P230" s="27">
        <v>3309796</v>
      </c>
      <c r="Q230" s="27">
        <v>1881023</v>
      </c>
      <c r="R230" s="27">
        <v>2079661</v>
      </c>
      <c r="S230" s="27">
        <v>3781612</v>
      </c>
      <c r="T230" s="43">
        <v>5.8100000000000003E-4</v>
      </c>
      <c r="U230" s="27">
        <v>0</v>
      </c>
      <c r="V230" s="27">
        <v>0</v>
      </c>
      <c r="W230" s="27">
        <v>0</v>
      </c>
      <c r="X230" s="27">
        <v>3781612</v>
      </c>
      <c r="Y230" s="44">
        <f t="shared" si="259"/>
        <v>845</v>
      </c>
    </row>
    <row r="231" spans="1:25" s="32" customFormat="1" x14ac:dyDescent="0.2">
      <c r="A231" s="24">
        <v>847</v>
      </c>
      <c r="B231" s="24" t="s">
        <v>296</v>
      </c>
      <c r="C231" s="24"/>
      <c r="D231" s="24"/>
      <c r="E231" s="31" t="s">
        <v>472</v>
      </c>
      <c r="F231" s="27">
        <v>19368</v>
      </c>
      <c r="G231" s="42">
        <v>0.17499999999999999</v>
      </c>
      <c r="H231" s="27">
        <v>23000</v>
      </c>
      <c r="I231" s="27">
        <v>6010</v>
      </c>
      <c r="J231" s="27">
        <v>2788922</v>
      </c>
      <c r="K231" s="27">
        <v>5881</v>
      </c>
      <c r="L231" s="27">
        <v>5865</v>
      </c>
      <c r="M231" s="27">
        <v>2781334</v>
      </c>
      <c r="N231" s="27">
        <v>2975434</v>
      </c>
      <c r="O231" s="27">
        <v>2455567</v>
      </c>
      <c r="P231" s="27">
        <v>2656337</v>
      </c>
      <c r="Q231" s="27">
        <v>464115</v>
      </c>
      <c r="R231" s="27">
        <v>513126</v>
      </c>
      <c r="S231" s="27">
        <v>2974702</v>
      </c>
      <c r="T231" s="43">
        <v>4.57E-4</v>
      </c>
      <c r="U231" s="27">
        <v>122263</v>
      </c>
      <c r="V231" s="27">
        <v>133729</v>
      </c>
      <c r="W231" s="27">
        <v>31999</v>
      </c>
      <c r="X231" s="27">
        <v>2942703</v>
      </c>
      <c r="Y231" s="44">
        <f t="shared" si="259"/>
        <v>847</v>
      </c>
    </row>
    <row r="232" spans="1:25" s="32" customFormat="1" x14ac:dyDescent="0.2">
      <c r="A232" s="24">
        <v>848</v>
      </c>
      <c r="B232" s="24" t="s">
        <v>297</v>
      </c>
      <c r="C232" s="24"/>
      <c r="D232" s="24"/>
      <c r="E232" s="31" t="s">
        <v>472</v>
      </c>
      <c r="F232" s="27">
        <v>17322</v>
      </c>
      <c r="G232" s="42">
        <v>9.2999999999999999E-2</v>
      </c>
      <c r="H232" s="27">
        <v>0</v>
      </c>
      <c r="I232" s="27">
        <v>0</v>
      </c>
      <c r="J232" s="27">
        <v>3041009</v>
      </c>
      <c r="K232" s="27">
        <v>4694</v>
      </c>
      <c r="L232" s="27">
        <v>4853</v>
      </c>
      <c r="M232" s="27">
        <v>3144017</v>
      </c>
      <c r="N232" s="27">
        <v>3363428</v>
      </c>
      <c r="O232" s="27">
        <v>3051033</v>
      </c>
      <c r="P232" s="27">
        <v>2359348</v>
      </c>
      <c r="Q232" s="27">
        <v>219136</v>
      </c>
      <c r="R232" s="27">
        <v>242277</v>
      </c>
      <c r="S232" s="27">
        <v>3293310</v>
      </c>
      <c r="T232" s="43">
        <v>5.0600000000000005E-4</v>
      </c>
      <c r="U232" s="27">
        <v>34726</v>
      </c>
      <c r="V232" s="27">
        <v>83280</v>
      </c>
      <c r="W232" s="27">
        <v>14751</v>
      </c>
      <c r="X232" s="27">
        <v>3278559</v>
      </c>
      <c r="Y232" s="44">
        <f t="shared" si="259"/>
        <v>848</v>
      </c>
    </row>
    <row r="233" spans="1:25" s="32" customFormat="1" x14ac:dyDescent="0.2">
      <c r="A233" s="24">
        <v>851</v>
      </c>
      <c r="B233" s="24" t="s">
        <v>301</v>
      </c>
      <c r="C233" s="24"/>
      <c r="D233" s="24"/>
      <c r="E233" s="31" t="s">
        <v>472</v>
      </c>
      <c r="F233" s="27">
        <v>24416</v>
      </c>
      <c r="G233" s="42">
        <v>0.377</v>
      </c>
      <c r="H233" s="27">
        <v>33000</v>
      </c>
      <c r="I233" s="27">
        <v>18588</v>
      </c>
      <c r="J233" s="27">
        <v>4707980</v>
      </c>
      <c r="K233" s="27">
        <v>8840</v>
      </c>
      <c r="L233" s="27">
        <v>8096</v>
      </c>
      <c r="M233" s="27">
        <v>4311743</v>
      </c>
      <c r="N233" s="27">
        <v>4612645</v>
      </c>
      <c r="O233" s="27">
        <v>2875338</v>
      </c>
      <c r="P233" s="27">
        <v>5311715</v>
      </c>
      <c r="Q233" s="27">
        <v>2000604</v>
      </c>
      <c r="R233" s="27">
        <v>2211870</v>
      </c>
      <c r="S233" s="27">
        <v>5105796</v>
      </c>
      <c r="T233" s="43">
        <v>7.85E-4</v>
      </c>
      <c r="U233" s="27">
        <v>0</v>
      </c>
      <c r="V233" s="27">
        <v>0</v>
      </c>
      <c r="W233" s="27">
        <v>0</v>
      </c>
      <c r="X233" s="27">
        <v>5105796</v>
      </c>
      <c r="Y233" s="44">
        <f t="shared" si="259"/>
        <v>851</v>
      </c>
    </row>
    <row r="234" spans="1:25" s="32" customFormat="1" x14ac:dyDescent="0.2">
      <c r="A234" s="24">
        <v>852</v>
      </c>
      <c r="B234" s="24" t="s">
        <v>349</v>
      </c>
      <c r="C234" s="24"/>
      <c r="D234" s="24"/>
      <c r="E234" s="31" t="s">
        <v>472</v>
      </c>
      <c r="F234" s="27">
        <v>17424</v>
      </c>
      <c r="G234" s="42">
        <v>9.7000000000000003E-2</v>
      </c>
      <c r="H234" s="27">
        <v>0</v>
      </c>
      <c r="I234" s="27">
        <v>0</v>
      </c>
      <c r="J234" s="27">
        <v>2431453</v>
      </c>
      <c r="K234" s="27">
        <v>4900</v>
      </c>
      <c r="L234" s="27">
        <v>4912</v>
      </c>
      <c r="M234" s="27">
        <v>2437408</v>
      </c>
      <c r="N234" s="27">
        <v>2607506</v>
      </c>
      <c r="O234" s="27">
        <v>2354682</v>
      </c>
      <c r="P234" s="27">
        <v>2413931</v>
      </c>
      <c r="Q234" s="27">
        <v>234055</v>
      </c>
      <c r="R234" s="27">
        <v>258771</v>
      </c>
      <c r="S234" s="27">
        <v>2613454</v>
      </c>
      <c r="T234" s="43">
        <v>4.0200000000000001E-4</v>
      </c>
      <c r="U234" s="27">
        <v>0</v>
      </c>
      <c r="V234" s="27">
        <v>0</v>
      </c>
      <c r="W234" s="27">
        <v>0</v>
      </c>
      <c r="X234" s="27">
        <v>2613454</v>
      </c>
      <c r="Y234" s="44">
        <f t="shared" si="259"/>
        <v>852</v>
      </c>
    </row>
    <row r="235" spans="1:25" s="32" customFormat="1" x14ac:dyDescent="0.2">
      <c r="A235" s="24">
        <v>855</v>
      </c>
      <c r="B235" s="24" t="s">
        <v>314</v>
      </c>
      <c r="C235" s="24"/>
      <c r="D235" s="24"/>
      <c r="E235" s="31" t="s">
        <v>473</v>
      </c>
      <c r="F235" s="27">
        <v>220594</v>
      </c>
      <c r="G235" s="42">
        <v>1</v>
      </c>
      <c r="H235" s="27">
        <v>1827064</v>
      </c>
      <c r="I235" s="27">
        <v>2732348</v>
      </c>
      <c r="J235" s="27">
        <v>104865959</v>
      </c>
      <c r="K235" s="27">
        <v>85073</v>
      </c>
      <c r="L235" s="27">
        <v>85997</v>
      </c>
      <c r="M235" s="27">
        <v>106005290</v>
      </c>
      <c r="N235" s="27">
        <v>113403046</v>
      </c>
      <c r="O235" s="27">
        <v>0</v>
      </c>
      <c r="P235" s="27">
        <v>97299355</v>
      </c>
      <c r="Q235" s="27">
        <v>97299355</v>
      </c>
      <c r="R235" s="27">
        <v>107574265</v>
      </c>
      <c r="S235" s="27">
        <v>110306613</v>
      </c>
      <c r="T235" s="43">
        <v>1.6958999999999998E-2</v>
      </c>
      <c r="U235" s="27">
        <v>0</v>
      </c>
      <c r="V235" s="27">
        <v>0</v>
      </c>
      <c r="W235" s="27">
        <v>0</v>
      </c>
      <c r="X235" s="27">
        <v>110306613</v>
      </c>
      <c r="Y235" s="44">
        <f t="shared" si="259"/>
        <v>855</v>
      </c>
    </row>
    <row r="236" spans="1:25" s="32" customFormat="1" x14ac:dyDescent="0.2">
      <c r="A236" s="24">
        <v>856</v>
      </c>
      <c r="B236" s="24" t="s">
        <v>319</v>
      </c>
      <c r="C236" s="24"/>
      <c r="D236" s="24"/>
      <c r="E236" s="31" t="s">
        <v>473</v>
      </c>
      <c r="F236" s="27">
        <v>42119</v>
      </c>
      <c r="G236" s="42">
        <v>1</v>
      </c>
      <c r="H236" s="27">
        <v>24000</v>
      </c>
      <c r="I236" s="27">
        <v>35892</v>
      </c>
      <c r="J236" s="27">
        <v>9033331</v>
      </c>
      <c r="K236" s="27">
        <v>13148</v>
      </c>
      <c r="L236" s="27">
        <v>13250</v>
      </c>
      <c r="M236" s="27">
        <v>9103410</v>
      </c>
      <c r="N236" s="27">
        <v>9738707</v>
      </c>
      <c r="O236" s="27">
        <v>0</v>
      </c>
      <c r="P236" s="27">
        <v>9468563</v>
      </c>
      <c r="Q236" s="27">
        <v>9468563</v>
      </c>
      <c r="R236" s="27">
        <v>10468453</v>
      </c>
      <c r="S236" s="27">
        <v>10504344</v>
      </c>
      <c r="T236" s="43">
        <v>1.6149999999999999E-3</v>
      </c>
      <c r="U236" s="27">
        <v>0</v>
      </c>
      <c r="V236" s="27">
        <v>0</v>
      </c>
      <c r="W236" s="27">
        <v>0</v>
      </c>
      <c r="X236" s="27">
        <v>10504344</v>
      </c>
      <c r="Y236" s="44">
        <f t="shared" si="259"/>
        <v>856</v>
      </c>
    </row>
    <row r="237" spans="1:25" s="32" customFormat="1" x14ac:dyDescent="0.2">
      <c r="A237" s="24">
        <v>858</v>
      </c>
      <c r="B237" s="24" t="s">
        <v>327</v>
      </c>
      <c r="C237" s="24"/>
      <c r="D237" s="24"/>
      <c r="E237" s="31" t="s">
        <v>472</v>
      </c>
      <c r="F237" s="27">
        <v>31193</v>
      </c>
      <c r="G237" s="42">
        <v>0.64800000000000002</v>
      </c>
      <c r="H237" s="27">
        <v>38000</v>
      </c>
      <c r="I237" s="27">
        <v>36809</v>
      </c>
      <c r="J237" s="27">
        <v>7652740</v>
      </c>
      <c r="K237" s="27">
        <v>9575</v>
      </c>
      <c r="L237" s="27">
        <v>9670</v>
      </c>
      <c r="M237" s="27">
        <v>7728668</v>
      </c>
      <c r="N237" s="27">
        <v>8268026</v>
      </c>
      <c r="O237" s="27">
        <v>2912660</v>
      </c>
      <c r="P237" s="27">
        <v>6905051</v>
      </c>
      <c r="Q237" s="27">
        <v>4472539</v>
      </c>
      <c r="R237" s="27">
        <v>4944844</v>
      </c>
      <c r="S237" s="27">
        <v>7894313</v>
      </c>
      <c r="T237" s="43">
        <v>1.214E-3</v>
      </c>
      <c r="U237" s="27">
        <v>0</v>
      </c>
      <c r="V237" s="27">
        <v>0</v>
      </c>
      <c r="W237" s="27">
        <v>0</v>
      </c>
      <c r="X237" s="27">
        <v>7894313</v>
      </c>
      <c r="Y237" s="44">
        <f t="shared" si="259"/>
        <v>858</v>
      </c>
    </row>
    <row r="238" spans="1:25" s="32" customFormat="1" x14ac:dyDescent="0.2">
      <c r="A238" s="24">
        <v>861</v>
      </c>
      <c r="B238" s="24" t="s">
        <v>331</v>
      </c>
      <c r="C238" s="24"/>
      <c r="D238" s="24"/>
      <c r="E238" s="31" t="s">
        <v>473</v>
      </c>
      <c r="F238" s="27">
        <v>45466</v>
      </c>
      <c r="G238" s="42">
        <v>1</v>
      </c>
      <c r="H238" s="27">
        <v>31000</v>
      </c>
      <c r="I238" s="27">
        <v>46360</v>
      </c>
      <c r="J238" s="27">
        <v>7554613</v>
      </c>
      <c r="K238" s="27">
        <v>13955</v>
      </c>
      <c r="L238" s="27">
        <v>13971</v>
      </c>
      <c r="M238" s="27">
        <v>7563275</v>
      </c>
      <c r="N238" s="27">
        <v>8091090</v>
      </c>
      <c r="O238" s="27">
        <v>0</v>
      </c>
      <c r="P238" s="27">
        <v>7503502</v>
      </c>
      <c r="Q238" s="27">
        <v>7503502</v>
      </c>
      <c r="R238" s="27">
        <v>8295879</v>
      </c>
      <c r="S238" s="27">
        <v>8342239</v>
      </c>
      <c r="T238" s="43">
        <v>1.2830000000000001E-3</v>
      </c>
      <c r="U238" s="27">
        <v>235121</v>
      </c>
      <c r="V238" s="27">
        <v>0</v>
      </c>
      <c r="W238" s="27">
        <v>29390</v>
      </c>
      <c r="X238" s="27">
        <v>8312849</v>
      </c>
      <c r="Y238" s="44">
        <f t="shared" si="259"/>
        <v>861</v>
      </c>
    </row>
    <row r="239" spans="1:25" s="32" customFormat="1" x14ac:dyDescent="0.2">
      <c r="A239" s="24">
        <v>865</v>
      </c>
      <c r="B239" s="24" t="s">
        <v>342</v>
      </c>
      <c r="C239" s="24"/>
      <c r="D239" s="24"/>
      <c r="E239" s="31" t="s">
        <v>472</v>
      </c>
      <c r="F239" s="27">
        <v>30711</v>
      </c>
      <c r="G239" s="42">
        <v>0.628</v>
      </c>
      <c r="H239" s="27">
        <v>101491</v>
      </c>
      <c r="I239" s="27">
        <v>95383</v>
      </c>
      <c r="J239" s="27">
        <v>4347620</v>
      </c>
      <c r="K239" s="27">
        <v>9063</v>
      </c>
      <c r="L239" s="27">
        <v>9063</v>
      </c>
      <c r="M239" s="27">
        <v>4347451</v>
      </c>
      <c r="N239" s="27">
        <v>4650845</v>
      </c>
      <c r="O239" s="27">
        <v>1728081</v>
      </c>
      <c r="P239" s="27">
        <v>4759177</v>
      </c>
      <c r="Q239" s="27">
        <v>2990844</v>
      </c>
      <c r="R239" s="27">
        <v>3306680</v>
      </c>
      <c r="S239" s="27">
        <v>5130144</v>
      </c>
      <c r="T239" s="43">
        <v>7.8899999999999999E-4</v>
      </c>
      <c r="U239" s="27">
        <v>0</v>
      </c>
      <c r="V239" s="27">
        <v>0</v>
      </c>
      <c r="W239" s="27">
        <v>0</v>
      </c>
      <c r="X239" s="27">
        <v>5130144</v>
      </c>
      <c r="Y239" s="44">
        <f t="shared" si="259"/>
        <v>865</v>
      </c>
    </row>
    <row r="240" spans="1:25" s="32" customFormat="1" x14ac:dyDescent="0.2">
      <c r="A240" s="24">
        <v>866</v>
      </c>
      <c r="B240" s="24" t="s">
        <v>344</v>
      </c>
      <c r="C240" s="24"/>
      <c r="D240" s="24"/>
      <c r="E240" s="31" t="s">
        <v>472</v>
      </c>
      <c r="F240" s="27">
        <v>17456</v>
      </c>
      <c r="G240" s="42">
        <v>9.8000000000000004E-2</v>
      </c>
      <c r="H240" s="27">
        <v>11000</v>
      </c>
      <c r="I240" s="27">
        <v>1616</v>
      </c>
      <c r="J240" s="27">
        <v>2855637</v>
      </c>
      <c r="K240" s="27">
        <v>4915</v>
      </c>
      <c r="L240" s="27">
        <v>4972</v>
      </c>
      <c r="M240" s="27">
        <v>2888754</v>
      </c>
      <c r="N240" s="27">
        <v>3090351</v>
      </c>
      <c r="O240" s="27">
        <v>2786755</v>
      </c>
      <c r="P240" s="27">
        <v>2616992</v>
      </c>
      <c r="Q240" s="27">
        <v>257093</v>
      </c>
      <c r="R240" s="27">
        <v>284243</v>
      </c>
      <c r="S240" s="27">
        <v>3072613</v>
      </c>
      <c r="T240" s="43">
        <v>4.7199999999999998E-4</v>
      </c>
      <c r="U240" s="27">
        <v>0</v>
      </c>
      <c r="V240" s="27">
        <v>0</v>
      </c>
      <c r="W240" s="27">
        <v>0</v>
      </c>
      <c r="X240" s="27">
        <v>3072613</v>
      </c>
      <c r="Y240" s="44">
        <f t="shared" si="259"/>
        <v>866</v>
      </c>
    </row>
    <row r="241" spans="1:25" s="32" customFormat="1" x14ac:dyDescent="0.2">
      <c r="A241" s="24">
        <v>867</v>
      </c>
      <c r="B241" s="24" t="s">
        <v>345</v>
      </c>
      <c r="C241" s="24"/>
      <c r="D241" s="24"/>
      <c r="E241" s="31" t="s">
        <v>473</v>
      </c>
      <c r="F241" s="27">
        <v>48637</v>
      </c>
      <c r="G241" s="42">
        <v>1</v>
      </c>
      <c r="H241" s="27">
        <v>19000</v>
      </c>
      <c r="I241" s="27">
        <v>28414</v>
      </c>
      <c r="J241" s="27">
        <v>10506651</v>
      </c>
      <c r="K241" s="27">
        <v>15474</v>
      </c>
      <c r="L241" s="27">
        <v>15589</v>
      </c>
      <c r="M241" s="27">
        <v>10584735</v>
      </c>
      <c r="N241" s="27">
        <v>11323408</v>
      </c>
      <c r="O241" s="27">
        <v>0</v>
      </c>
      <c r="P241" s="27">
        <v>12161574</v>
      </c>
      <c r="Q241" s="27">
        <v>12161574</v>
      </c>
      <c r="R241" s="27">
        <v>13445848</v>
      </c>
      <c r="S241" s="27">
        <v>13474263</v>
      </c>
      <c r="T241" s="43">
        <v>2.0720000000000001E-3</v>
      </c>
      <c r="U241" s="27">
        <v>0</v>
      </c>
      <c r="V241" s="27">
        <v>0</v>
      </c>
      <c r="W241" s="27">
        <v>0</v>
      </c>
      <c r="X241" s="27">
        <v>13474263</v>
      </c>
      <c r="Y241" s="44">
        <f t="shared" si="259"/>
        <v>867</v>
      </c>
    </row>
    <row r="242" spans="1:25" s="32" customFormat="1" x14ac:dyDescent="0.2">
      <c r="A242" s="24">
        <v>873</v>
      </c>
      <c r="B242" s="24" t="s">
        <v>366</v>
      </c>
      <c r="C242" s="24"/>
      <c r="D242" s="24"/>
      <c r="E242" s="31" t="s">
        <v>472</v>
      </c>
      <c r="F242" s="27">
        <v>21876</v>
      </c>
      <c r="G242" s="42">
        <v>0.27500000000000002</v>
      </c>
      <c r="H242" s="27">
        <v>39000</v>
      </c>
      <c r="I242" s="27">
        <v>16041</v>
      </c>
      <c r="J242" s="27">
        <v>3830364</v>
      </c>
      <c r="K242" s="27">
        <v>6437</v>
      </c>
      <c r="L242" s="27">
        <v>6439</v>
      </c>
      <c r="M242" s="27">
        <v>3831554</v>
      </c>
      <c r="N242" s="27">
        <v>4098945</v>
      </c>
      <c r="O242" s="27">
        <v>2971572</v>
      </c>
      <c r="P242" s="27">
        <v>4177194</v>
      </c>
      <c r="Q242" s="27">
        <v>1148896</v>
      </c>
      <c r="R242" s="27">
        <v>1270220</v>
      </c>
      <c r="S242" s="27">
        <v>4257833</v>
      </c>
      <c r="T242" s="43">
        <v>6.5499999999999998E-4</v>
      </c>
      <c r="U242" s="27">
        <v>0</v>
      </c>
      <c r="V242" s="27">
        <v>0</v>
      </c>
      <c r="W242" s="27">
        <v>0</v>
      </c>
      <c r="X242" s="27">
        <v>4257833</v>
      </c>
      <c r="Y242" s="44">
        <f t="shared" si="259"/>
        <v>873</v>
      </c>
    </row>
    <row r="243" spans="1:25" s="32" customFormat="1" x14ac:dyDescent="0.2">
      <c r="A243" s="24">
        <v>879</v>
      </c>
      <c r="B243" s="24" t="s">
        <v>381</v>
      </c>
      <c r="C243" s="24"/>
      <c r="D243" s="24"/>
      <c r="E243" s="31" t="s">
        <v>472</v>
      </c>
      <c r="F243" s="27">
        <v>21829</v>
      </c>
      <c r="G243" s="42">
        <v>0.27300000000000002</v>
      </c>
      <c r="H243" s="27">
        <v>16000</v>
      </c>
      <c r="I243" s="27">
        <v>6536</v>
      </c>
      <c r="J243" s="27">
        <v>2931232</v>
      </c>
      <c r="K243" s="27">
        <v>6650</v>
      </c>
      <c r="L243" s="27">
        <v>6654</v>
      </c>
      <c r="M243" s="27">
        <v>2932995</v>
      </c>
      <c r="N243" s="27">
        <v>3137679</v>
      </c>
      <c r="O243" s="27">
        <v>2280591</v>
      </c>
      <c r="P243" s="27">
        <v>3135560</v>
      </c>
      <c r="Q243" s="27">
        <v>856510</v>
      </c>
      <c r="R243" s="27">
        <v>946958</v>
      </c>
      <c r="S243" s="27">
        <v>3234085</v>
      </c>
      <c r="T243" s="43">
        <v>4.9700000000000005E-4</v>
      </c>
      <c r="U243" s="27">
        <v>0</v>
      </c>
      <c r="V243" s="27">
        <v>0</v>
      </c>
      <c r="W243" s="27">
        <v>0</v>
      </c>
      <c r="X243" s="27">
        <v>3234085</v>
      </c>
      <c r="Y243" s="44">
        <f t="shared" si="259"/>
        <v>879</v>
      </c>
    </row>
    <row r="244" spans="1:25" s="32" customFormat="1" x14ac:dyDescent="0.2">
      <c r="A244" s="24">
        <v>880</v>
      </c>
      <c r="B244" s="24" t="s">
        <v>368</v>
      </c>
      <c r="C244" s="24"/>
      <c r="D244" s="24"/>
      <c r="E244" s="31" t="s">
        <v>472</v>
      </c>
      <c r="F244" s="27">
        <v>16270</v>
      </c>
      <c r="G244" s="42">
        <v>5.0999999999999997E-2</v>
      </c>
      <c r="H244" s="27">
        <v>5000</v>
      </c>
      <c r="I244" s="27">
        <v>380</v>
      </c>
      <c r="J244" s="27">
        <v>3090788</v>
      </c>
      <c r="K244" s="27">
        <v>4841</v>
      </c>
      <c r="L244" s="27">
        <v>4747</v>
      </c>
      <c r="M244" s="27">
        <v>3030773</v>
      </c>
      <c r="N244" s="27">
        <v>3242280</v>
      </c>
      <c r="O244" s="27">
        <v>3077572</v>
      </c>
      <c r="P244" s="27">
        <v>3000682</v>
      </c>
      <c r="Q244" s="27">
        <v>152435</v>
      </c>
      <c r="R244" s="27">
        <v>168532</v>
      </c>
      <c r="S244" s="27">
        <v>3246484</v>
      </c>
      <c r="T244" s="43">
        <v>4.9899999999999999E-4</v>
      </c>
      <c r="U244" s="27">
        <v>0</v>
      </c>
      <c r="V244" s="27">
        <v>0</v>
      </c>
      <c r="W244" s="27">
        <v>0</v>
      </c>
      <c r="X244" s="27">
        <v>3246484</v>
      </c>
      <c r="Y244" s="44">
        <f t="shared" si="259"/>
        <v>880</v>
      </c>
    </row>
    <row r="245" spans="1:25" s="32" customFormat="1" x14ac:dyDescent="0.2">
      <c r="A245" s="24">
        <v>882</v>
      </c>
      <c r="B245" s="24" t="s">
        <v>180</v>
      </c>
      <c r="C245" s="24"/>
      <c r="D245" s="24"/>
      <c r="E245" s="31" t="s">
        <v>472</v>
      </c>
      <c r="F245" s="27">
        <v>37445</v>
      </c>
      <c r="G245" s="42">
        <v>0.89800000000000002</v>
      </c>
      <c r="H245" s="27">
        <v>198000</v>
      </c>
      <c r="I245" s="27">
        <v>265844</v>
      </c>
      <c r="J245" s="27">
        <v>15132014</v>
      </c>
      <c r="K245" s="27">
        <v>12009</v>
      </c>
      <c r="L245" s="27">
        <v>11910</v>
      </c>
      <c r="M245" s="27">
        <v>15007268</v>
      </c>
      <c r="N245" s="27">
        <v>16054576</v>
      </c>
      <c r="O245" s="27">
        <v>1640778</v>
      </c>
      <c r="P245" s="27">
        <v>13807557</v>
      </c>
      <c r="Q245" s="27">
        <v>12396425</v>
      </c>
      <c r="R245" s="27">
        <v>13705500</v>
      </c>
      <c r="S245" s="27">
        <v>15612121</v>
      </c>
      <c r="T245" s="43">
        <v>2.3999999999999998E-3</v>
      </c>
      <c r="U245" s="27">
        <v>0</v>
      </c>
      <c r="V245" s="27">
        <v>0</v>
      </c>
      <c r="W245" s="27">
        <v>0</v>
      </c>
      <c r="X245" s="27">
        <v>15612121</v>
      </c>
      <c r="Y245" s="44">
        <f t="shared" si="259"/>
        <v>882</v>
      </c>
    </row>
    <row r="246" spans="1:25" s="32" customFormat="1" x14ac:dyDescent="0.2">
      <c r="A246" s="24">
        <v>888</v>
      </c>
      <c r="B246" s="24" t="s">
        <v>33</v>
      </c>
      <c r="C246" s="24"/>
      <c r="D246" s="24"/>
      <c r="E246" s="31" t="s">
        <v>472</v>
      </c>
      <c r="F246" s="27">
        <v>15865</v>
      </c>
      <c r="G246" s="42">
        <v>3.5000000000000003E-2</v>
      </c>
      <c r="H246" s="27">
        <v>2000</v>
      </c>
      <c r="I246" s="27">
        <v>103</v>
      </c>
      <c r="J246" s="27">
        <v>3415736</v>
      </c>
      <c r="K246" s="27">
        <v>4813</v>
      </c>
      <c r="L246" s="27">
        <v>4803</v>
      </c>
      <c r="M246" s="27">
        <v>3408639</v>
      </c>
      <c r="N246" s="27">
        <v>3646517</v>
      </c>
      <c r="O246" s="27">
        <v>3520347</v>
      </c>
      <c r="P246" s="27">
        <v>3626688</v>
      </c>
      <c r="Q246" s="27">
        <v>125483</v>
      </c>
      <c r="R246" s="27">
        <v>138735</v>
      </c>
      <c r="S246" s="27">
        <v>3659185</v>
      </c>
      <c r="T246" s="43">
        <v>5.6300000000000002E-4</v>
      </c>
      <c r="U246" s="27">
        <v>0</v>
      </c>
      <c r="V246" s="27">
        <v>0</v>
      </c>
      <c r="W246" s="27">
        <v>0</v>
      </c>
      <c r="X246" s="27">
        <v>3659185</v>
      </c>
      <c r="Y246" s="44">
        <f t="shared" si="259"/>
        <v>888</v>
      </c>
    </row>
    <row r="247" spans="1:25" s="32" customFormat="1" x14ac:dyDescent="0.2">
      <c r="A247" s="24">
        <v>889</v>
      </c>
      <c r="B247" s="24" t="s">
        <v>35</v>
      </c>
      <c r="C247" s="24"/>
      <c r="D247" s="24"/>
      <c r="E247" s="31" t="s">
        <v>471</v>
      </c>
      <c r="F247" s="27">
        <v>13482</v>
      </c>
      <c r="G247" s="42">
        <v>0</v>
      </c>
      <c r="H247" s="27">
        <v>5000</v>
      </c>
      <c r="I247" s="27">
        <v>0</v>
      </c>
      <c r="J247" s="27">
        <v>2695408</v>
      </c>
      <c r="K247" s="27">
        <v>4008</v>
      </c>
      <c r="L247" s="27">
        <v>3953</v>
      </c>
      <c r="M247" s="27">
        <v>2658420</v>
      </c>
      <c r="N247" s="27">
        <v>2843942</v>
      </c>
      <c r="O247" s="27">
        <v>2843942</v>
      </c>
      <c r="P247" s="27">
        <v>2789260</v>
      </c>
      <c r="Q247" s="27">
        <v>0</v>
      </c>
      <c r="R247" s="27">
        <v>0</v>
      </c>
      <c r="S247" s="27">
        <v>2843942</v>
      </c>
      <c r="T247" s="43">
        <v>4.37E-4</v>
      </c>
      <c r="U247" s="27">
        <v>0</v>
      </c>
      <c r="V247" s="27">
        <v>0</v>
      </c>
      <c r="W247" s="27">
        <v>0</v>
      </c>
      <c r="X247" s="27">
        <v>2843942</v>
      </c>
      <c r="Y247" s="44">
        <f t="shared" si="259"/>
        <v>889</v>
      </c>
    </row>
    <row r="248" spans="1:25" s="32" customFormat="1" x14ac:dyDescent="0.2">
      <c r="A248" s="24">
        <v>893</v>
      </c>
      <c r="B248" s="24" t="s">
        <v>38</v>
      </c>
      <c r="C248" s="24"/>
      <c r="D248" s="24"/>
      <c r="E248" s="31" t="s">
        <v>471</v>
      </c>
      <c r="F248" s="27">
        <v>13085</v>
      </c>
      <c r="G248" s="42">
        <v>0</v>
      </c>
      <c r="H248" s="27">
        <v>11000</v>
      </c>
      <c r="I248" s="27">
        <v>0</v>
      </c>
      <c r="J248" s="27">
        <v>2304296</v>
      </c>
      <c r="K248" s="27">
        <v>3781</v>
      </c>
      <c r="L248" s="27">
        <v>3765</v>
      </c>
      <c r="M248" s="27">
        <v>2294545</v>
      </c>
      <c r="N248" s="27">
        <v>2454674</v>
      </c>
      <c r="O248" s="27">
        <v>2454674</v>
      </c>
      <c r="P248" s="27">
        <v>2352099</v>
      </c>
      <c r="Q248" s="27">
        <v>0</v>
      </c>
      <c r="R248" s="27">
        <v>0</v>
      </c>
      <c r="S248" s="27">
        <v>2454674</v>
      </c>
      <c r="T248" s="43">
        <v>3.77E-4</v>
      </c>
      <c r="U248" s="27">
        <v>0</v>
      </c>
      <c r="V248" s="27">
        <v>0</v>
      </c>
      <c r="W248" s="27">
        <v>0</v>
      </c>
      <c r="X248" s="27">
        <v>2454674</v>
      </c>
      <c r="Y248" s="44">
        <f t="shared" si="259"/>
        <v>893</v>
      </c>
    </row>
    <row r="249" spans="1:25" s="32" customFormat="1" x14ac:dyDescent="0.2">
      <c r="A249" s="24">
        <v>899</v>
      </c>
      <c r="B249" s="24" t="s">
        <v>61</v>
      </c>
      <c r="C249" s="24"/>
      <c r="D249" s="24"/>
      <c r="E249" s="31" t="s">
        <v>472</v>
      </c>
      <c r="F249" s="27">
        <v>27821</v>
      </c>
      <c r="G249" s="42">
        <v>0.51300000000000001</v>
      </c>
      <c r="H249" s="27">
        <v>25000</v>
      </c>
      <c r="I249" s="27">
        <v>19174</v>
      </c>
      <c r="J249" s="27">
        <v>11407394</v>
      </c>
      <c r="K249" s="27">
        <v>9392</v>
      </c>
      <c r="L249" s="27">
        <v>9244</v>
      </c>
      <c r="M249" s="27">
        <v>11227635</v>
      </c>
      <c r="N249" s="27">
        <v>12011174</v>
      </c>
      <c r="O249" s="27">
        <v>5851364</v>
      </c>
      <c r="P249" s="27">
        <v>11093793</v>
      </c>
      <c r="Q249" s="27">
        <v>5689341</v>
      </c>
      <c r="R249" s="27">
        <v>6290141</v>
      </c>
      <c r="S249" s="27">
        <v>12160678</v>
      </c>
      <c r="T249" s="43">
        <v>1.8699999999999999E-3</v>
      </c>
      <c r="U249" s="27">
        <v>0</v>
      </c>
      <c r="V249" s="27">
        <v>0</v>
      </c>
      <c r="W249" s="27">
        <v>0</v>
      </c>
      <c r="X249" s="27">
        <v>12160678</v>
      </c>
      <c r="Y249" s="44">
        <f t="shared" si="259"/>
        <v>899</v>
      </c>
    </row>
    <row r="250" spans="1:25" s="32" customFormat="1" x14ac:dyDescent="0.2">
      <c r="A250" s="24">
        <v>907</v>
      </c>
      <c r="B250" s="24" t="s">
        <v>116</v>
      </c>
      <c r="C250" s="24"/>
      <c r="D250" s="24"/>
      <c r="E250" s="31" t="s">
        <v>472</v>
      </c>
      <c r="F250" s="27">
        <v>16921</v>
      </c>
      <c r="G250" s="42">
        <v>7.6999999999999999E-2</v>
      </c>
      <c r="H250" s="27">
        <v>29000</v>
      </c>
      <c r="I250" s="27">
        <v>3332</v>
      </c>
      <c r="J250" s="27">
        <v>3733364</v>
      </c>
      <c r="K250" s="27">
        <v>4955</v>
      </c>
      <c r="L250" s="27">
        <v>4888</v>
      </c>
      <c r="M250" s="27">
        <v>3682883</v>
      </c>
      <c r="N250" s="27">
        <v>3939899</v>
      </c>
      <c r="O250" s="27">
        <v>3637157</v>
      </c>
      <c r="P250" s="27">
        <v>3482111</v>
      </c>
      <c r="Q250" s="27">
        <v>267565</v>
      </c>
      <c r="R250" s="27">
        <v>295821</v>
      </c>
      <c r="S250" s="27">
        <v>3936310</v>
      </c>
      <c r="T250" s="43">
        <v>6.0499999999999996E-4</v>
      </c>
      <c r="U250" s="27">
        <v>119008</v>
      </c>
      <c r="V250" s="27">
        <v>0</v>
      </c>
      <c r="W250" s="27">
        <v>14876</v>
      </c>
      <c r="X250" s="27">
        <v>3921434</v>
      </c>
      <c r="Y250" s="44">
        <f t="shared" si="259"/>
        <v>907</v>
      </c>
    </row>
    <row r="251" spans="1:25" s="32" customFormat="1" x14ac:dyDescent="0.2">
      <c r="A251" s="24">
        <v>917</v>
      </c>
      <c r="B251" s="24" t="s">
        <v>146</v>
      </c>
      <c r="C251" s="24"/>
      <c r="D251" s="24"/>
      <c r="E251" s="31" t="s">
        <v>473</v>
      </c>
      <c r="F251" s="27">
        <v>87086</v>
      </c>
      <c r="G251" s="42">
        <v>1</v>
      </c>
      <c r="H251" s="27">
        <v>617000</v>
      </c>
      <c r="I251" s="27">
        <v>922715</v>
      </c>
      <c r="J251" s="27">
        <v>59372177</v>
      </c>
      <c r="K251" s="27">
        <v>32261</v>
      </c>
      <c r="L251" s="27">
        <v>32217</v>
      </c>
      <c r="M251" s="27">
        <v>59291201</v>
      </c>
      <c r="N251" s="27">
        <v>63428936</v>
      </c>
      <c r="O251" s="27">
        <v>0</v>
      </c>
      <c r="P251" s="27">
        <v>60714520</v>
      </c>
      <c r="Q251" s="27">
        <v>60714520</v>
      </c>
      <c r="R251" s="27">
        <v>67126034</v>
      </c>
      <c r="S251" s="27">
        <v>68048749</v>
      </c>
      <c r="T251" s="43">
        <v>1.0462000000000001E-2</v>
      </c>
      <c r="U251" s="27">
        <v>0</v>
      </c>
      <c r="V251" s="27">
        <v>0</v>
      </c>
      <c r="W251" s="27">
        <v>0</v>
      </c>
      <c r="X251" s="27">
        <v>68048749</v>
      </c>
      <c r="Y251" s="44">
        <f t="shared" si="259"/>
        <v>917</v>
      </c>
    </row>
    <row r="252" spans="1:25" s="32" customFormat="1" x14ac:dyDescent="0.2">
      <c r="A252" s="24">
        <v>928</v>
      </c>
      <c r="B252" s="24" t="s">
        <v>172</v>
      </c>
      <c r="C252" s="24"/>
      <c r="D252" s="24"/>
      <c r="E252" s="31" t="s">
        <v>473</v>
      </c>
      <c r="F252" s="27">
        <v>45749</v>
      </c>
      <c r="G252" s="42">
        <v>1</v>
      </c>
      <c r="H252" s="27">
        <v>165000</v>
      </c>
      <c r="I252" s="27">
        <v>246755</v>
      </c>
      <c r="J252" s="27">
        <v>24302276</v>
      </c>
      <c r="K252" s="27">
        <v>15727</v>
      </c>
      <c r="L252" s="27">
        <v>15720</v>
      </c>
      <c r="M252" s="27">
        <v>24291459</v>
      </c>
      <c r="N252" s="27">
        <v>25986679</v>
      </c>
      <c r="O252" s="27">
        <v>0</v>
      </c>
      <c r="P252" s="27">
        <v>27311726</v>
      </c>
      <c r="Q252" s="27">
        <v>27311726</v>
      </c>
      <c r="R252" s="27">
        <v>30195872</v>
      </c>
      <c r="S252" s="27">
        <v>30442627</v>
      </c>
      <c r="T252" s="43">
        <v>4.6800000000000001E-3</v>
      </c>
      <c r="U252" s="27">
        <v>0</v>
      </c>
      <c r="V252" s="27">
        <v>211004</v>
      </c>
      <c r="W252" s="27">
        <v>26376</v>
      </c>
      <c r="X252" s="27">
        <v>30416251</v>
      </c>
      <c r="Y252" s="44">
        <f t="shared" si="259"/>
        <v>928</v>
      </c>
    </row>
    <row r="253" spans="1:25" s="32" customFormat="1" x14ac:dyDescent="0.2">
      <c r="A253" s="24">
        <v>935</v>
      </c>
      <c r="B253" s="24" t="s">
        <v>205</v>
      </c>
      <c r="C253" s="24"/>
      <c r="D253" s="24"/>
      <c r="E253" s="31" t="s">
        <v>473</v>
      </c>
      <c r="F253" s="27">
        <v>121575</v>
      </c>
      <c r="G253" s="42">
        <v>1</v>
      </c>
      <c r="H253" s="27">
        <v>737000</v>
      </c>
      <c r="I253" s="27">
        <v>1102173</v>
      </c>
      <c r="J253" s="27">
        <v>52788985</v>
      </c>
      <c r="K253" s="27">
        <v>51996</v>
      </c>
      <c r="L253" s="27">
        <v>52085</v>
      </c>
      <c r="M253" s="27">
        <v>52879342</v>
      </c>
      <c r="N253" s="27">
        <v>56569615</v>
      </c>
      <c r="O253" s="27">
        <v>0</v>
      </c>
      <c r="P253" s="27">
        <v>60669096</v>
      </c>
      <c r="Q253" s="27">
        <v>60669096</v>
      </c>
      <c r="R253" s="27">
        <v>67075813</v>
      </c>
      <c r="S253" s="27">
        <v>68177986</v>
      </c>
      <c r="T253" s="43">
        <v>1.0482E-2</v>
      </c>
      <c r="U253" s="27">
        <v>0</v>
      </c>
      <c r="V253" s="27">
        <v>0</v>
      </c>
      <c r="W253" s="27">
        <v>0</v>
      </c>
      <c r="X253" s="27">
        <v>68177986</v>
      </c>
      <c r="Y253" s="44">
        <f t="shared" si="259"/>
        <v>935</v>
      </c>
    </row>
    <row r="254" spans="1:25" s="32" customFormat="1" x14ac:dyDescent="0.2">
      <c r="A254" s="24">
        <v>938</v>
      </c>
      <c r="B254" s="24" t="s">
        <v>208</v>
      </c>
      <c r="C254" s="24"/>
      <c r="D254" s="24"/>
      <c r="E254" s="31" t="s">
        <v>472</v>
      </c>
      <c r="F254" s="27">
        <v>18828</v>
      </c>
      <c r="G254" s="42">
        <v>0.153</v>
      </c>
      <c r="H254" s="27">
        <v>19000</v>
      </c>
      <c r="I254" s="27">
        <v>4351</v>
      </c>
      <c r="J254" s="27">
        <v>3147434</v>
      </c>
      <c r="K254" s="27">
        <v>5515</v>
      </c>
      <c r="L254" s="27">
        <v>5463</v>
      </c>
      <c r="M254" s="27">
        <v>3117757</v>
      </c>
      <c r="N254" s="27">
        <v>3335335</v>
      </c>
      <c r="O254" s="27">
        <v>2824629</v>
      </c>
      <c r="P254" s="27">
        <v>3241725</v>
      </c>
      <c r="Q254" s="27">
        <v>496373</v>
      </c>
      <c r="R254" s="27">
        <v>548790</v>
      </c>
      <c r="S254" s="27">
        <v>3377770</v>
      </c>
      <c r="T254" s="43">
        <v>5.1900000000000004E-4</v>
      </c>
      <c r="U254" s="27">
        <v>0</v>
      </c>
      <c r="V254" s="27">
        <v>0</v>
      </c>
      <c r="W254" s="27">
        <v>0</v>
      </c>
      <c r="X254" s="27">
        <v>3377770</v>
      </c>
      <c r="Y254" s="44">
        <f t="shared" si="259"/>
        <v>938</v>
      </c>
    </row>
    <row r="255" spans="1:25" s="32" customFormat="1" x14ac:dyDescent="0.2">
      <c r="A255" s="24">
        <v>944</v>
      </c>
      <c r="B255" s="24" t="s">
        <v>220</v>
      </c>
      <c r="C255" s="24"/>
      <c r="D255" s="24"/>
      <c r="E255" s="31" t="s">
        <v>471</v>
      </c>
      <c r="F255" s="27">
        <v>7847</v>
      </c>
      <c r="G255" s="42">
        <v>0</v>
      </c>
      <c r="H255" s="27">
        <v>24000</v>
      </c>
      <c r="I255" s="27">
        <v>0</v>
      </c>
      <c r="J255" s="27">
        <v>1398032</v>
      </c>
      <c r="K255" s="27">
        <v>2260</v>
      </c>
      <c r="L255" s="27">
        <v>2243</v>
      </c>
      <c r="M255" s="27">
        <v>1387516</v>
      </c>
      <c r="N255" s="27">
        <v>1484346</v>
      </c>
      <c r="O255" s="27">
        <v>1484346</v>
      </c>
      <c r="P255" s="27">
        <v>1476735</v>
      </c>
      <c r="Q255" s="27">
        <v>0</v>
      </c>
      <c r="R255" s="27">
        <v>0</v>
      </c>
      <c r="S255" s="27">
        <v>1484346</v>
      </c>
      <c r="T255" s="43">
        <v>2.2800000000000001E-4</v>
      </c>
      <c r="U255" s="27">
        <v>0</v>
      </c>
      <c r="V255" s="27">
        <v>0</v>
      </c>
      <c r="W255" s="27">
        <v>0</v>
      </c>
      <c r="X255" s="27">
        <v>1484346</v>
      </c>
      <c r="Y255" s="44">
        <f t="shared" si="259"/>
        <v>944</v>
      </c>
    </row>
    <row r="256" spans="1:25" s="32" customFormat="1" x14ac:dyDescent="0.2">
      <c r="A256" s="24">
        <v>946</v>
      </c>
      <c r="B256" s="24" t="s">
        <v>222</v>
      </c>
      <c r="C256" s="24"/>
      <c r="D256" s="24"/>
      <c r="E256" s="31" t="s">
        <v>472</v>
      </c>
      <c r="F256" s="27">
        <v>17019</v>
      </c>
      <c r="G256" s="42">
        <v>8.1000000000000003E-2</v>
      </c>
      <c r="H256" s="27">
        <v>12000</v>
      </c>
      <c r="I256" s="27">
        <v>1449</v>
      </c>
      <c r="J256" s="27">
        <v>1916461</v>
      </c>
      <c r="K256" s="27">
        <v>4951</v>
      </c>
      <c r="L256" s="27">
        <v>4936</v>
      </c>
      <c r="M256" s="27">
        <v>1910655</v>
      </c>
      <c r="N256" s="27">
        <v>2043993</v>
      </c>
      <c r="O256" s="27">
        <v>1878920</v>
      </c>
      <c r="P256" s="27">
        <v>1969513</v>
      </c>
      <c r="Q256" s="27">
        <v>159058</v>
      </c>
      <c r="R256" s="27">
        <v>175855</v>
      </c>
      <c r="S256" s="27">
        <v>2056224</v>
      </c>
      <c r="T256" s="43">
        <v>3.1599999999999998E-4</v>
      </c>
      <c r="U256" s="27">
        <v>0</v>
      </c>
      <c r="V256" s="27">
        <v>0</v>
      </c>
      <c r="W256" s="27">
        <v>0</v>
      </c>
      <c r="X256" s="27">
        <v>2056224</v>
      </c>
      <c r="Y256" s="44">
        <f t="shared" si="259"/>
        <v>946</v>
      </c>
    </row>
    <row r="257" spans="1:25" s="32" customFormat="1" x14ac:dyDescent="0.2">
      <c r="A257" s="24">
        <v>957</v>
      </c>
      <c r="B257" s="24" t="s">
        <v>275</v>
      </c>
      <c r="C257" s="24"/>
      <c r="D257" s="24"/>
      <c r="E257" s="31" t="s">
        <v>473</v>
      </c>
      <c r="F257" s="27">
        <v>58260</v>
      </c>
      <c r="G257" s="42">
        <v>1</v>
      </c>
      <c r="H257" s="27">
        <v>332000</v>
      </c>
      <c r="I257" s="27">
        <v>496501</v>
      </c>
      <c r="J257" s="27">
        <v>24404858</v>
      </c>
      <c r="K257" s="27">
        <v>20266</v>
      </c>
      <c r="L257" s="27">
        <v>20102</v>
      </c>
      <c r="M257" s="27">
        <v>24207365</v>
      </c>
      <c r="N257" s="27">
        <v>25896716</v>
      </c>
      <c r="O257" s="27">
        <v>0</v>
      </c>
      <c r="P257" s="27">
        <v>25256830</v>
      </c>
      <c r="Q257" s="27">
        <v>25256830</v>
      </c>
      <c r="R257" s="27">
        <v>27923977</v>
      </c>
      <c r="S257" s="27">
        <v>28420478</v>
      </c>
      <c r="T257" s="43">
        <v>4.3699999999999998E-3</v>
      </c>
      <c r="U257" s="27">
        <v>0</v>
      </c>
      <c r="V257" s="27">
        <v>0</v>
      </c>
      <c r="W257" s="27">
        <v>0</v>
      </c>
      <c r="X257" s="27">
        <v>28420478</v>
      </c>
      <c r="Y257" s="44">
        <f t="shared" si="259"/>
        <v>957</v>
      </c>
    </row>
    <row r="258" spans="1:25" s="32" customFormat="1" x14ac:dyDescent="0.2">
      <c r="A258" s="24">
        <v>965</v>
      </c>
      <c r="B258" s="24" t="s">
        <v>288</v>
      </c>
      <c r="C258" s="24"/>
      <c r="D258" s="24"/>
      <c r="E258" s="31" t="s">
        <v>471</v>
      </c>
      <c r="F258" s="27">
        <v>10555</v>
      </c>
      <c r="G258" s="42">
        <v>0</v>
      </c>
      <c r="H258" s="27">
        <v>1000</v>
      </c>
      <c r="I258" s="27">
        <v>0</v>
      </c>
      <c r="J258" s="27">
        <v>1702848</v>
      </c>
      <c r="K258" s="27">
        <v>3188</v>
      </c>
      <c r="L258" s="27">
        <v>3202</v>
      </c>
      <c r="M258" s="27">
        <v>1710326</v>
      </c>
      <c r="N258" s="27">
        <v>1829684</v>
      </c>
      <c r="O258" s="27">
        <v>1829684</v>
      </c>
      <c r="P258" s="27">
        <v>2355646</v>
      </c>
      <c r="Q258" s="27">
        <v>0</v>
      </c>
      <c r="R258" s="27">
        <v>0</v>
      </c>
      <c r="S258" s="27">
        <v>1829684</v>
      </c>
      <c r="T258" s="43">
        <v>2.81E-4</v>
      </c>
      <c r="U258" s="27">
        <v>0</v>
      </c>
      <c r="V258" s="27">
        <v>0</v>
      </c>
      <c r="W258" s="27">
        <v>0</v>
      </c>
      <c r="X258" s="27">
        <v>1829684</v>
      </c>
      <c r="Y258" s="44">
        <f t="shared" si="259"/>
        <v>965</v>
      </c>
    </row>
    <row r="259" spans="1:25" s="32" customFormat="1" x14ac:dyDescent="0.2">
      <c r="A259" s="24">
        <v>971</v>
      </c>
      <c r="B259" s="24" t="s">
        <v>303</v>
      </c>
      <c r="C259" s="24"/>
      <c r="D259" s="24"/>
      <c r="E259" s="31" t="s">
        <v>472</v>
      </c>
      <c r="F259" s="27">
        <v>25007</v>
      </c>
      <c r="G259" s="42">
        <v>0.4</v>
      </c>
      <c r="H259" s="27">
        <v>0</v>
      </c>
      <c r="I259" s="27">
        <v>0</v>
      </c>
      <c r="J259" s="27">
        <v>4079082</v>
      </c>
      <c r="K259" s="27">
        <v>7510</v>
      </c>
      <c r="L259" s="27">
        <v>7481</v>
      </c>
      <c r="M259" s="27">
        <v>4063331</v>
      </c>
      <c r="N259" s="27">
        <v>4346897</v>
      </c>
      <c r="O259" s="27">
        <v>2606921</v>
      </c>
      <c r="P259" s="27">
        <v>4786284</v>
      </c>
      <c r="Q259" s="27">
        <v>1915854</v>
      </c>
      <c r="R259" s="27">
        <v>2118170</v>
      </c>
      <c r="S259" s="27">
        <v>4725091</v>
      </c>
      <c r="T259" s="43">
        <v>7.2599999999999997E-4</v>
      </c>
      <c r="U259" s="27">
        <v>119369</v>
      </c>
      <c r="V259" s="27">
        <v>0</v>
      </c>
      <c r="W259" s="27">
        <v>14921</v>
      </c>
      <c r="X259" s="27">
        <v>4710170</v>
      </c>
      <c r="Y259" s="44">
        <f t="shared" si="259"/>
        <v>971</v>
      </c>
    </row>
    <row r="260" spans="1:25" s="32" customFormat="1" x14ac:dyDescent="0.2">
      <c r="A260" s="24">
        <v>981</v>
      </c>
      <c r="B260" s="24" t="s">
        <v>325</v>
      </c>
      <c r="C260" s="24"/>
      <c r="D260" s="24"/>
      <c r="E260" s="31" t="s">
        <v>471</v>
      </c>
      <c r="F260" s="27">
        <v>10105</v>
      </c>
      <c r="G260" s="42">
        <v>0</v>
      </c>
      <c r="H260" s="27">
        <v>5000</v>
      </c>
      <c r="I260" s="27">
        <v>0</v>
      </c>
      <c r="J260" s="27">
        <v>4138652</v>
      </c>
      <c r="K260" s="27">
        <v>3744</v>
      </c>
      <c r="L260" s="27">
        <v>3724</v>
      </c>
      <c r="M260" s="27">
        <v>4116544</v>
      </c>
      <c r="N260" s="27">
        <v>4403824</v>
      </c>
      <c r="O260" s="27">
        <v>4403824</v>
      </c>
      <c r="P260" s="27">
        <v>6265030</v>
      </c>
      <c r="Q260" s="27">
        <v>0</v>
      </c>
      <c r="R260" s="27">
        <v>0</v>
      </c>
      <c r="S260" s="27">
        <v>4403824</v>
      </c>
      <c r="T260" s="43">
        <v>6.7699999999999998E-4</v>
      </c>
      <c r="U260" s="27">
        <v>0</v>
      </c>
      <c r="V260" s="27">
        <v>0</v>
      </c>
      <c r="W260" s="27">
        <v>0</v>
      </c>
      <c r="X260" s="27">
        <v>4403824</v>
      </c>
      <c r="Y260" s="44">
        <f t="shared" ref="Y260:Y323" si="260">A260</f>
        <v>981</v>
      </c>
    </row>
    <row r="261" spans="1:25" s="32" customFormat="1" x14ac:dyDescent="0.2">
      <c r="A261" s="24">
        <v>983</v>
      </c>
      <c r="B261" s="24" t="s">
        <v>333</v>
      </c>
      <c r="C261" s="24"/>
      <c r="D261" s="24"/>
      <c r="E261" s="31" t="s">
        <v>473</v>
      </c>
      <c r="F261" s="27">
        <v>101802</v>
      </c>
      <c r="G261" s="42">
        <v>1</v>
      </c>
      <c r="H261" s="27">
        <v>558000</v>
      </c>
      <c r="I261" s="27">
        <v>834481</v>
      </c>
      <c r="J261" s="27">
        <v>43499337</v>
      </c>
      <c r="K261" s="27">
        <v>34287</v>
      </c>
      <c r="L261" s="27">
        <v>34219</v>
      </c>
      <c r="M261" s="27">
        <v>43413067</v>
      </c>
      <c r="N261" s="27">
        <v>46442720</v>
      </c>
      <c r="O261" s="27">
        <v>0</v>
      </c>
      <c r="P261" s="27">
        <v>41864332</v>
      </c>
      <c r="Q261" s="27">
        <v>41864332</v>
      </c>
      <c r="R261" s="27">
        <v>46285247</v>
      </c>
      <c r="S261" s="27">
        <v>47119729</v>
      </c>
      <c r="T261" s="43">
        <v>7.2439999999999996E-3</v>
      </c>
      <c r="U261" s="27">
        <v>0</v>
      </c>
      <c r="V261" s="27">
        <v>610989</v>
      </c>
      <c r="W261" s="27">
        <v>76374</v>
      </c>
      <c r="X261" s="27">
        <v>47043355</v>
      </c>
      <c r="Y261" s="44">
        <f t="shared" si="260"/>
        <v>983</v>
      </c>
    </row>
    <row r="262" spans="1:25" s="32" customFormat="1" x14ac:dyDescent="0.2">
      <c r="A262" s="24">
        <v>984</v>
      </c>
      <c r="B262" s="24" t="s">
        <v>334</v>
      </c>
      <c r="C262" s="24"/>
      <c r="D262" s="24"/>
      <c r="E262" s="31" t="s">
        <v>473</v>
      </c>
      <c r="F262" s="27">
        <v>43614</v>
      </c>
      <c r="G262" s="42">
        <v>1</v>
      </c>
      <c r="H262" s="27">
        <v>350000</v>
      </c>
      <c r="I262" s="27">
        <v>523420</v>
      </c>
      <c r="J262" s="27">
        <v>11161787</v>
      </c>
      <c r="K262" s="27">
        <v>13299</v>
      </c>
      <c r="L262" s="27">
        <v>13383</v>
      </c>
      <c r="M262" s="27">
        <v>11232288</v>
      </c>
      <c r="N262" s="27">
        <v>12016152</v>
      </c>
      <c r="O262" s="27">
        <v>0</v>
      </c>
      <c r="P262" s="27">
        <v>12556499</v>
      </c>
      <c r="Q262" s="27">
        <v>12556499</v>
      </c>
      <c r="R262" s="27">
        <v>13882478</v>
      </c>
      <c r="S262" s="27">
        <v>14405898</v>
      </c>
      <c r="T262" s="43">
        <v>2.215E-3</v>
      </c>
      <c r="U262" s="27">
        <v>226802</v>
      </c>
      <c r="V262" s="27">
        <v>0</v>
      </c>
      <c r="W262" s="27">
        <v>28350</v>
      </c>
      <c r="X262" s="27">
        <v>14377548</v>
      </c>
      <c r="Y262" s="44">
        <f t="shared" si="260"/>
        <v>984</v>
      </c>
    </row>
    <row r="263" spans="1:25" s="32" customFormat="1" x14ac:dyDescent="0.2">
      <c r="A263" s="24">
        <v>986</v>
      </c>
      <c r="B263" s="24" t="s">
        <v>339</v>
      </c>
      <c r="C263" s="24"/>
      <c r="D263" s="24"/>
      <c r="E263" s="31" t="s">
        <v>471</v>
      </c>
      <c r="F263" s="27">
        <v>12475</v>
      </c>
      <c r="G263" s="42">
        <v>0</v>
      </c>
      <c r="H263" s="27">
        <v>0</v>
      </c>
      <c r="I263" s="27">
        <v>0</v>
      </c>
      <c r="J263" s="27">
        <v>1667730</v>
      </c>
      <c r="K263" s="27">
        <v>3591</v>
      </c>
      <c r="L263" s="27">
        <v>3571</v>
      </c>
      <c r="M263" s="27">
        <v>1658442</v>
      </c>
      <c r="N263" s="27">
        <v>1774179</v>
      </c>
      <c r="O263" s="27">
        <v>1774179</v>
      </c>
      <c r="P263" s="27">
        <v>2111882</v>
      </c>
      <c r="Q263" s="27">
        <v>0</v>
      </c>
      <c r="R263" s="27">
        <v>0</v>
      </c>
      <c r="S263" s="27">
        <v>1774179</v>
      </c>
      <c r="T263" s="43">
        <v>2.7300000000000002E-4</v>
      </c>
      <c r="U263" s="27">
        <v>0</v>
      </c>
      <c r="V263" s="27">
        <v>0</v>
      </c>
      <c r="W263" s="27">
        <v>0</v>
      </c>
      <c r="X263" s="27">
        <v>1774179</v>
      </c>
      <c r="Y263" s="44">
        <f t="shared" si="260"/>
        <v>986</v>
      </c>
    </row>
    <row r="264" spans="1:25" s="32" customFormat="1" x14ac:dyDescent="0.2">
      <c r="A264" s="24">
        <v>988</v>
      </c>
      <c r="B264" s="24" t="s">
        <v>350</v>
      </c>
      <c r="C264" s="24"/>
      <c r="D264" s="24"/>
      <c r="E264" s="31" t="s">
        <v>473</v>
      </c>
      <c r="F264" s="27">
        <v>50105</v>
      </c>
      <c r="G264" s="42">
        <v>1</v>
      </c>
      <c r="H264" s="27">
        <v>119000</v>
      </c>
      <c r="I264" s="27">
        <v>177963</v>
      </c>
      <c r="J264" s="27">
        <v>13344064</v>
      </c>
      <c r="K264" s="27">
        <v>15391</v>
      </c>
      <c r="L264" s="27">
        <v>15519</v>
      </c>
      <c r="M264" s="27">
        <v>13455041</v>
      </c>
      <c r="N264" s="27">
        <v>14394023</v>
      </c>
      <c r="O264" s="27">
        <v>0</v>
      </c>
      <c r="P264" s="27">
        <v>12640098</v>
      </c>
      <c r="Q264" s="27">
        <v>12640098</v>
      </c>
      <c r="R264" s="27">
        <v>13974905</v>
      </c>
      <c r="S264" s="27">
        <v>14152868</v>
      </c>
      <c r="T264" s="43">
        <v>2.176E-3</v>
      </c>
      <c r="U264" s="27">
        <v>337490</v>
      </c>
      <c r="V264" s="27">
        <v>0</v>
      </c>
      <c r="W264" s="27">
        <v>42186</v>
      </c>
      <c r="X264" s="27">
        <v>14110682</v>
      </c>
      <c r="Y264" s="44">
        <f t="shared" si="260"/>
        <v>988</v>
      </c>
    </row>
    <row r="265" spans="1:25" s="32" customFormat="1" x14ac:dyDescent="0.2">
      <c r="A265" s="24">
        <v>994</v>
      </c>
      <c r="B265" s="24" t="s">
        <v>326</v>
      </c>
      <c r="C265" s="24"/>
      <c r="D265" s="24"/>
      <c r="E265" s="31" t="s">
        <v>472</v>
      </c>
      <c r="F265" s="27">
        <v>16367</v>
      </c>
      <c r="G265" s="42">
        <v>5.5E-2</v>
      </c>
      <c r="H265" s="27">
        <v>9000</v>
      </c>
      <c r="I265" s="27">
        <v>736</v>
      </c>
      <c r="J265" s="27">
        <v>4379898</v>
      </c>
      <c r="K265" s="27">
        <v>5062</v>
      </c>
      <c r="L265" s="27">
        <v>5002</v>
      </c>
      <c r="M265" s="27">
        <v>4327983</v>
      </c>
      <c r="N265" s="27">
        <v>4630018</v>
      </c>
      <c r="O265" s="27">
        <v>4376849</v>
      </c>
      <c r="P265" s="27">
        <v>4154089</v>
      </c>
      <c r="Q265" s="27">
        <v>227146</v>
      </c>
      <c r="R265" s="27">
        <v>251132</v>
      </c>
      <c r="S265" s="27">
        <v>4628717</v>
      </c>
      <c r="T265" s="43">
        <v>7.1199999999999996E-4</v>
      </c>
      <c r="U265" s="27">
        <v>0</v>
      </c>
      <c r="V265" s="27">
        <v>0</v>
      </c>
      <c r="W265" s="27">
        <v>0</v>
      </c>
      <c r="X265" s="27">
        <v>4628717</v>
      </c>
      <c r="Y265" s="44">
        <f t="shared" si="260"/>
        <v>994</v>
      </c>
    </row>
    <row r="266" spans="1:25" s="32" customFormat="1" x14ac:dyDescent="0.2">
      <c r="A266" s="24">
        <v>995</v>
      </c>
      <c r="B266" s="24" t="s">
        <v>191</v>
      </c>
      <c r="C266" s="24"/>
      <c r="D266" s="24"/>
      <c r="E266" s="31" t="s">
        <v>473</v>
      </c>
      <c r="F266" s="27">
        <v>78598</v>
      </c>
      <c r="G266" s="42">
        <v>1</v>
      </c>
      <c r="H266" s="27">
        <v>497000</v>
      </c>
      <c r="I266" s="27">
        <v>743256</v>
      </c>
      <c r="J266" s="27">
        <v>31420980</v>
      </c>
      <c r="K266" s="27">
        <v>25738</v>
      </c>
      <c r="L266" s="27">
        <v>25834</v>
      </c>
      <c r="M266" s="27">
        <v>31538177</v>
      </c>
      <c r="N266" s="27">
        <v>33739121</v>
      </c>
      <c r="O266" s="27">
        <v>0</v>
      </c>
      <c r="P266" s="27">
        <v>30413566</v>
      </c>
      <c r="Q266" s="27">
        <v>30413566</v>
      </c>
      <c r="R266" s="27">
        <v>33625269</v>
      </c>
      <c r="S266" s="27">
        <v>34368526</v>
      </c>
      <c r="T266" s="43">
        <v>5.2839999999999996E-3</v>
      </c>
      <c r="U266" s="27">
        <v>0</v>
      </c>
      <c r="V266" s="27">
        <v>0</v>
      </c>
      <c r="W266" s="27">
        <v>0</v>
      </c>
      <c r="X266" s="27">
        <v>34368526</v>
      </c>
      <c r="Y266" s="44">
        <f t="shared" si="260"/>
        <v>995</v>
      </c>
    </row>
    <row r="267" spans="1:25" s="32" customFormat="1" x14ac:dyDescent="0.2">
      <c r="A267" s="24">
        <v>1507</v>
      </c>
      <c r="B267" s="24" t="s">
        <v>163</v>
      </c>
      <c r="C267" s="24"/>
      <c r="D267" s="24"/>
      <c r="E267" s="31" t="s">
        <v>473</v>
      </c>
      <c r="F267" s="27">
        <v>42429</v>
      </c>
      <c r="G267" s="42">
        <v>1</v>
      </c>
      <c r="H267" s="27">
        <v>31000</v>
      </c>
      <c r="I267" s="27">
        <v>46360</v>
      </c>
      <c r="J267" s="27">
        <v>5072754</v>
      </c>
      <c r="K267" s="27">
        <v>12590</v>
      </c>
      <c r="L267" s="27">
        <v>12673</v>
      </c>
      <c r="M267" s="27">
        <v>5106196</v>
      </c>
      <c r="N267" s="27">
        <v>5462541</v>
      </c>
      <c r="O267" s="27">
        <v>0</v>
      </c>
      <c r="P267" s="27">
        <v>5611539</v>
      </c>
      <c r="Q267" s="27">
        <v>5611539</v>
      </c>
      <c r="R267" s="27">
        <v>6204123</v>
      </c>
      <c r="S267" s="27">
        <v>6250483</v>
      </c>
      <c r="T267" s="43">
        <v>9.6100000000000005E-4</v>
      </c>
      <c r="U267" s="27">
        <v>0</v>
      </c>
      <c r="V267" s="27">
        <v>0</v>
      </c>
      <c r="W267" s="27">
        <v>0</v>
      </c>
      <c r="X267" s="27">
        <v>6250483</v>
      </c>
      <c r="Y267" s="44">
        <f t="shared" si="260"/>
        <v>1507</v>
      </c>
    </row>
    <row r="268" spans="1:25" s="32" customFormat="1" x14ac:dyDescent="0.2">
      <c r="A268" s="24">
        <v>1509</v>
      </c>
      <c r="B268" s="24" t="s">
        <v>254</v>
      </c>
      <c r="C268" s="24"/>
      <c r="D268" s="24"/>
      <c r="E268" s="31" t="s">
        <v>472</v>
      </c>
      <c r="F268" s="27">
        <v>39388</v>
      </c>
      <c r="G268" s="42">
        <v>0.97599999999999998</v>
      </c>
      <c r="H268" s="27">
        <v>65000</v>
      </c>
      <c r="I268" s="27">
        <v>94827</v>
      </c>
      <c r="J268" s="27">
        <v>9189812</v>
      </c>
      <c r="K268" s="27">
        <v>11601</v>
      </c>
      <c r="L268" s="27">
        <v>11522</v>
      </c>
      <c r="M268" s="27">
        <v>9127232</v>
      </c>
      <c r="N268" s="27">
        <v>9764191</v>
      </c>
      <c r="O268" s="27">
        <v>239027</v>
      </c>
      <c r="P268" s="27">
        <v>7829775</v>
      </c>
      <c r="Q268" s="27">
        <v>7638102</v>
      </c>
      <c r="R268" s="27">
        <v>8444693</v>
      </c>
      <c r="S268" s="27">
        <v>8778547</v>
      </c>
      <c r="T268" s="43">
        <v>1.3500000000000001E-3</v>
      </c>
      <c r="U268" s="27">
        <v>0</v>
      </c>
      <c r="V268" s="27">
        <v>0</v>
      </c>
      <c r="W268" s="27">
        <v>0</v>
      </c>
      <c r="X268" s="27">
        <v>8778547</v>
      </c>
      <c r="Y268" s="44">
        <f t="shared" si="260"/>
        <v>1509</v>
      </c>
    </row>
    <row r="269" spans="1:25" s="32" customFormat="1" x14ac:dyDescent="0.2">
      <c r="A269" s="24">
        <v>1525</v>
      </c>
      <c r="B269" s="24" t="s">
        <v>311</v>
      </c>
      <c r="C269" s="24"/>
      <c r="D269" s="24"/>
      <c r="E269" s="31" t="s">
        <v>472</v>
      </c>
      <c r="F269" s="27">
        <v>37440</v>
      </c>
      <c r="G269" s="42">
        <v>0.89800000000000002</v>
      </c>
      <c r="H269" s="27">
        <v>49000</v>
      </c>
      <c r="I269" s="27">
        <v>65775</v>
      </c>
      <c r="J269" s="27">
        <v>4446259</v>
      </c>
      <c r="K269" s="27">
        <v>11433</v>
      </c>
      <c r="L269" s="27">
        <v>11547</v>
      </c>
      <c r="M269" s="27">
        <v>4490593</v>
      </c>
      <c r="N269" s="27">
        <v>4803977</v>
      </c>
      <c r="O269" s="27">
        <v>491927</v>
      </c>
      <c r="P269" s="27">
        <v>5181994</v>
      </c>
      <c r="Q269" s="27">
        <v>4651358</v>
      </c>
      <c r="R269" s="27">
        <v>5142546</v>
      </c>
      <c r="S269" s="27">
        <v>5700248</v>
      </c>
      <c r="T269" s="43">
        <v>8.7600000000000004E-4</v>
      </c>
      <c r="U269" s="27">
        <v>0</v>
      </c>
      <c r="V269" s="27">
        <v>0</v>
      </c>
      <c r="W269" s="27">
        <v>0</v>
      </c>
      <c r="X269" s="27">
        <v>5700248</v>
      </c>
      <c r="Y269" s="44">
        <f t="shared" si="260"/>
        <v>1525</v>
      </c>
    </row>
    <row r="270" spans="1:25" s="32" customFormat="1" x14ac:dyDescent="0.2">
      <c r="A270" s="24">
        <v>1581</v>
      </c>
      <c r="B270" s="24" t="s">
        <v>324</v>
      </c>
      <c r="C270" s="24"/>
      <c r="D270" s="24"/>
      <c r="E270" s="31" t="s">
        <v>473</v>
      </c>
      <c r="F270" s="27">
        <v>49580</v>
      </c>
      <c r="G270" s="42">
        <v>1</v>
      </c>
      <c r="H270" s="27">
        <v>195000</v>
      </c>
      <c r="I270" s="27">
        <v>291620</v>
      </c>
      <c r="J270" s="27">
        <v>9965629</v>
      </c>
      <c r="K270" s="27">
        <v>14168</v>
      </c>
      <c r="L270" s="27">
        <v>14160</v>
      </c>
      <c r="M270" s="27">
        <v>9960002</v>
      </c>
      <c r="N270" s="27">
        <v>10655077</v>
      </c>
      <c r="O270" s="27">
        <v>0</v>
      </c>
      <c r="P270" s="27">
        <v>8514173</v>
      </c>
      <c r="Q270" s="27">
        <v>8514173</v>
      </c>
      <c r="R270" s="27">
        <v>9413278</v>
      </c>
      <c r="S270" s="27">
        <v>9704898</v>
      </c>
      <c r="T270" s="43">
        <v>1.4920000000000001E-3</v>
      </c>
      <c r="U270" s="27">
        <v>0</v>
      </c>
      <c r="V270" s="27">
        <v>0</v>
      </c>
      <c r="W270" s="27">
        <v>0</v>
      </c>
      <c r="X270" s="27">
        <v>9704898</v>
      </c>
      <c r="Y270" s="44">
        <f t="shared" si="260"/>
        <v>1581</v>
      </c>
    </row>
    <row r="271" spans="1:25" s="32" customFormat="1" x14ac:dyDescent="0.2">
      <c r="A271" s="24">
        <v>1586</v>
      </c>
      <c r="B271" s="24" t="s">
        <v>246</v>
      </c>
      <c r="C271" s="24"/>
      <c r="D271" s="24"/>
      <c r="E271" s="31" t="s">
        <v>472</v>
      </c>
      <c r="F271" s="27">
        <v>29627</v>
      </c>
      <c r="G271" s="42">
        <v>0.58499999999999996</v>
      </c>
      <c r="H271" s="27">
        <v>34000</v>
      </c>
      <c r="I271" s="27">
        <v>29749</v>
      </c>
      <c r="J271" s="27">
        <v>4376507</v>
      </c>
      <c r="K271" s="27">
        <v>8652</v>
      </c>
      <c r="L271" s="27">
        <v>8580</v>
      </c>
      <c r="M271" s="27">
        <v>4340087</v>
      </c>
      <c r="N271" s="27">
        <v>4642967</v>
      </c>
      <c r="O271" s="27">
        <v>1926460</v>
      </c>
      <c r="P271" s="27">
        <v>3599183</v>
      </c>
      <c r="Q271" s="27">
        <v>2105810</v>
      </c>
      <c r="R271" s="27">
        <v>2328186</v>
      </c>
      <c r="S271" s="27">
        <v>4284395</v>
      </c>
      <c r="T271" s="43">
        <v>6.5899999999999997E-4</v>
      </c>
      <c r="U271" s="27">
        <v>0</v>
      </c>
      <c r="V271" s="27">
        <v>0</v>
      </c>
      <c r="W271" s="27">
        <v>0</v>
      </c>
      <c r="X271" s="27">
        <v>4284395</v>
      </c>
      <c r="Y271" s="44">
        <f t="shared" si="260"/>
        <v>1586</v>
      </c>
    </row>
    <row r="272" spans="1:25" s="32" customFormat="1" x14ac:dyDescent="0.2">
      <c r="A272" s="24">
        <v>1598</v>
      </c>
      <c r="B272" s="24" t="s">
        <v>173</v>
      </c>
      <c r="C272" s="24"/>
      <c r="D272" s="24"/>
      <c r="E272" s="31" t="s">
        <v>472</v>
      </c>
      <c r="F272" s="27">
        <v>22749</v>
      </c>
      <c r="G272" s="42">
        <v>0.31</v>
      </c>
      <c r="H272" s="27">
        <v>54000</v>
      </c>
      <c r="I272" s="27">
        <v>25031</v>
      </c>
      <c r="J272" s="27">
        <v>2742222</v>
      </c>
      <c r="K272" s="27">
        <v>6543</v>
      </c>
      <c r="L272" s="27">
        <v>6533</v>
      </c>
      <c r="M272" s="27">
        <v>2738031</v>
      </c>
      <c r="N272" s="27">
        <v>2929109</v>
      </c>
      <c r="O272" s="27">
        <v>2021202</v>
      </c>
      <c r="P272" s="27">
        <v>2149202</v>
      </c>
      <c r="Q272" s="27">
        <v>666167</v>
      </c>
      <c r="R272" s="27">
        <v>736514</v>
      </c>
      <c r="S272" s="27">
        <v>2782748</v>
      </c>
      <c r="T272" s="43">
        <v>4.28E-4</v>
      </c>
      <c r="U272" s="27">
        <v>0</v>
      </c>
      <c r="V272" s="27">
        <v>0</v>
      </c>
      <c r="W272" s="27">
        <v>0</v>
      </c>
      <c r="X272" s="27">
        <v>2782748</v>
      </c>
      <c r="Y272" s="44">
        <f t="shared" si="260"/>
        <v>1598</v>
      </c>
    </row>
    <row r="273" spans="1:25" s="32" customFormat="1" x14ac:dyDescent="0.2">
      <c r="A273" s="24">
        <v>1621</v>
      </c>
      <c r="B273" s="24" t="s">
        <v>183</v>
      </c>
      <c r="C273" s="24"/>
      <c r="D273" s="24"/>
      <c r="E273" s="31" t="s">
        <v>473</v>
      </c>
      <c r="F273" s="27">
        <v>62384</v>
      </c>
      <c r="G273" s="42">
        <v>1</v>
      </c>
      <c r="H273" s="27">
        <v>53000</v>
      </c>
      <c r="I273" s="27">
        <v>79261</v>
      </c>
      <c r="J273" s="27">
        <v>8813132</v>
      </c>
      <c r="K273" s="27">
        <v>18001</v>
      </c>
      <c r="L273" s="27">
        <v>18113</v>
      </c>
      <c r="M273" s="27">
        <v>8867966</v>
      </c>
      <c r="N273" s="27">
        <v>9486832</v>
      </c>
      <c r="O273" s="27">
        <v>0</v>
      </c>
      <c r="P273" s="27">
        <v>8155855</v>
      </c>
      <c r="Q273" s="27">
        <v>8155855</v>
      </c>
      <c r="R273" s="27">
        <v>9017121</v>
      </c>
      <c r="S273" s="27">
        <v>9096382</v>
      </c>
      <c r="T273" s="43">
        <v>1.3990000000000001E-3</v>
      </c>
      <c r="U273" s="27">
        <v>0</v>
      </c>
      <c r="V273" s="27">
        <v>0</v>
      </c>
      <c r="W273" s="27">
        <v>0</v>
      </c>
      <c r="X273" s="27">
        <v>9096382</v>
      </c>
      <c r="Y273" s="44">
        <f t="shared" si="260"/>
        <v>1621</v>
      </c>
    </row>
    <row r="274" spans="1:25" s="32" customFormat="1" x14ac:dyDescent="0.2">
      <c r="A274" s="24">
        <v>1640</v>
      </c>
      <c r="B274" s="24" t="s">
        <v>192</v>
      </c>
      <c r="C274" s="24"/>
      <c r="D274" s="24"/>
      <c r="E274" s="31" t="s">
        <v>472</v>
      </c>
      <c r="F274" s="27">
        <v>35879</v>
      </c>
      <c r="G274" s="42">
        <v>0.83499999999999996</v>
      </c>
      <c r="H274" s="27">
        <v>40000</v>
      </c>
      <c r="I274" s="27">
        <v>49959</v>
      </c>
      <c r="J274" s="27">
        <v>4711499</v>
      </c>
      <c r="K274" s="27">
        <v>10481</v>
      </c>
      <c r="L274" s="27">
        <v>10591</v>
      </c>
      <c r="M274" s="27">
        <v>4760947</v>
      </c>
      <c r="N274" s="27">
        <v>5093198</v>
      </c>
      <c r="O274" s="27">
        <v>839563</v>
      </c>
      <c r="P274" s="27">
        <v>5068609</v>
      </c>
      <c r="Q274" s="27">
        <v>4233099</v>
      </c>
      <c r="R274" s="27">
        <v>4680119</v>
      </c>
      <c r="S274" s="27">
        <v>5569641</v>
      </c>
      <c r="T274" s="43">
        <v>8.5599999999999999E-4</v>
      </c>
      <c r="U274" s="27">
        <v>0</v>
      </c>
      <c r="V274" s="27">
        <v>0</v>
      </c>
      <c r="W274" s="27">
        <v>0</v>
      </c>
      <c r="X274" s="27">
        <v>5569641</v>
      </c>
      <c r="Y274" s="44">
        <f t="shared" si="260"/>
        <v>1640</v>
      </c>
    </row>
    <row r="275" spans="1:25" s="32" customFormat="1" x14ac:dyDescent="0.2">
      <c r="A275" s="24">
        <v>1641</v>
      </c>
      <c r="B275" s="24" t="s">
        <v>203</v>
      </c>
      <c r="C275" s="24"/>
      <c r="D275" s="24"/>
      <c r="E275" s="31" t="s">
        <v>472</v>
      </c>
      <c r="F275" s="27">
        <v>23965</v>
      </c>
      <c r="G275" s="42">
        <v>0.35899999999999999</v>
      </c>
      <c r="H275" s="27">
        <v>46000</v>
      </c>
      <c r="I275" s="27">
        <v>24669</v>
      </c>
      <c r="J275" s="27">
        <v>3805258</v>
      </c>
      <c r="K275" s="27">
        <v>6843</v>
      </c>
      <c r="L275" s="27">
        <v>6884</v>
      </c>
      <c r="M275" s="27">
        <v>3828057</v>
      </c>
      <c r="N275" s="27">
        <v>4095205</v>
      </c>
      <c r="O275" s="27">
        <v>2626664</v>
      </c>
      <c r="P275" s="27">
        <v>3557594</v>
      </c>
      <c r="Q275" s="27">
        <v>1275753</v>
      </c>
      <c r="R275" s="27">
        <v>1410474</v>
      </c>
      <c r="S275" s="27">
        <v>4061807</v>
      </c>
      <c r="T275" s="43">
        <v>6.2399999999999999E-4</v>
      </c>
      <c r="U275" s="27">
        <v>0</v>
      </c>
      <c r="V275" s="27">
        <v>0</v>
      </c>
      <c r="W275" s="27">
        <v>0</v>
      </c>
      <c r="X275" s="27">
        <v>4061807</v>
      </c>
      <c r="Y275" s="44">
        <f t="shared" si="260"/>
        <v>1641</v>
      </c>
    </row>
    <row r="276" spans="1:25" s="32" customFormat="1" x14ac:dyDescent="0.2">
      <c r="A276" s="24">
        <v>1652</v>
      </c>
      <c r="B276" s="24" t="s">
        <v>115</v>
      </c>
      <c r="C276" s="24"/>
      <c r="D276" s="24"/>
      <c r="E276" s="31" t="s">
        <v>472</v>
      </c>
      <c r="F276" s="27">
        <v>30723</v>
      </c>
      <c r="G276" s="42">
        <v>0.629</v>
      </c>
      <c r="H276" s="27">
        <v>38000</v>
      </c>
      <c r="I276" s="27">
        <v>35741</v>
      </c>
      <c r="J276" s="27">
        <v>5568814</v>
      </c>
      <c r="K276" s="27">
        <v>9291</v>
      </c>
      <c r="L276" s="27">
        <v>9361</v>
      </c>
      <c r="M276" s="27">
        <v>5610770</v>
      </c>
      <c r="N276" s="27">
        <v>6002327</v>
      </c>
      <c r="O276" s="27">
        <v>2227344</v>
      </c>
      <c r="P276" s="27">
        <v>5225273</v>
      </c>
      <c r="Q276" s="27">
        <v>3286279</v>
      </c>
      <c r="R276" s="27">
        <v>3633313</v>
      </c>
      <c r="S276" s="27">
        <v>5896397</v>
      </c>
      <c r="T276" s="43">
        <v>9.0700000000000004E-4</v>
      </c>
      <c r="U276" s="27">
        <v>128412</v>
      </c>
      <c r="V276" s="27">
        <v>168963</v>
      </c>
      <c r="W276" s="27">
        <v>37172</v>
      </c>
      <c r="X276" s="27">
        <v>5859225</v>
      </c>
      <c r="Y276" s="44">
        <f t="shared" si="260"/>
        <v>1652</v>
      </c>
    </row>
    <row r="277" spans="1:25" s="32" customFormat="1" x14ac:dyDescent="0.2">
      <c r="A277" s="24">
        <v>1655</v>
      </c>
      <c r="B277" s="24" t="s">
        <v>134</v>
      </c>
      <c r="C277" s="24"/>
      <c r="D277" s="24"/>
      <c r="E277" s="31" t="s">
        <v>472</v>
      </c>
      <c r="F277" s="27">
        <v>30284</v>
      </c>
      <c r="G277" s="42">
        <v>0.61099999999999999</v>
      </c>
      <c r="H277" s="27">
        <v>1000</v>
      </c>
      <c r="I277" s="27">
        <v>914</v>
      </c>
      <c r="J277" s="27">
        <v>6265299</v>
      </c>
      <c r="K277" s="27">
        <v>9124</v>
      </c>
      <c r="L277" s="27">
        <v>8959</v>
      </c>
      <c r="M277" s="27">
        <v>6151996</v>
      </c>
      <c r="N277" s="27">
        <v>6581324</v>
      </c>
      <c r="O277" s="27">
        <v>2557766</v>
      </c>
      <c r="P277" s="27">
        <v>6697035</v>
      </c>
      <c r="Q277" s="27">
        <v>4094299</v>
      </c>
      <c r="R277" s="27">
        <v>4526661</v>
      </c>
      <c r="S277" s="27">
        <v>7085341</v>
      </c>
      <c r="T277" s="43">
        <v>1.0889999999999999E-3</v>
      </c>
      <c r="U277" s="27">
        <v>0</v>
      </c>
      <c r="V277" s="27">
        <v>0</v>
      </c>
      <c r="W277" s="27">
        <v>0</v>
      </c>
      <c r="X277" s="27">
        <v>7085341</v>
      </c>
      <c r="Y277" s="44">
        <f t="shared" si="260"/>
        <v>1655</v>
      </c>
    </row>
    <row r="278" spans="1:25" s="32" customFormat="1" x14ac:dyDescent="0.2">
      <c r="A278" s="24">
        <v>1658</v>
      </c>
      <c r="B278" s="24" t="s">
        <v>147</v>
      </c>
      <c r="C278" s="24"/>
      <c r="D278" s="24"/>
      <c r="E278" s="31" t="s">
        <v>472</v>
      </c>
      <c r="F278" s="27">
        <v>16152</v>
      </c>
      <c r="G278" s="42">
        <v>4.5999999999999999E-2</v>
      </c>
      <c r="H278" s="27">
        <v>18000</v>
      </c>
      <c r="I278" s="27">
        <v>1240</v>
      </c>
      <c r="J278" s="27">
        <v>1877126</v>
      </c>
      <c r="K278" s="27">
        <v>4428</v>
      </c>
      <c r="L278" s="27">
        <v>4466</v>
      </c>
      <c r="M278" s="27">
        <v>1893235</v>
      </c>
      <c r="N278" s="27">
        <v>2025358</v>
      </c>
      <c r="O278" s="27">
        <v>1932029</v>
      </c>
      <c r="P278" s="27">
        <v>1855372</v>
      </c>
      <c r="Q278" s="27">
        <v>85496</v>
      </c>
      <c r="R278" s="27">
        <v>94524</v>
      </c>
      <c r="S278" s="27">
        <v>2027793</v>
      </c>
      <c r="T278" s="43">
        <v>3.1199999999999999E-4</v>
      </c>
      <c r="U278" s="27">
        <v>0</v>
      </c>
      <c r="V278" s="27">
        <v>0</v>
      </c>
      <c r="W278" s="27">
        <v>0</v>
      </c>
      <c r="X278" s="27">
        <v>2027793</v>
      </c>
      <c r="Y278" s="44">
        <f t="shared" si="260"/>
        <v>1658</v>
      </c>
    </row>
    <row r="279" spans="1:25" s="32" customFormat="1" x14ac:dyDescent="0.2">
      <c r="A279" s="24">
        <v>1659</v>
      </c>
      <c r="B279" s="24" t="s">
        <v>178</v>
      </c>
      <c r="C279" s="24"/>
      <c r="D279" s="24"/>
      <c r="E279" s="31" t="s">
        <v>472</v>
      </c>
      <c r="F279" s="27">
        <v>22523</v>
      </c>
      <c r="G279" s="42">
        <v>0.30099999999999999</v>
      </c>
      <c r="H279" s="27">
        <v>4000</v>
      </c>
      <c r="I279" s="27">
        <v>1800</v>
      </c>
      <c r="J279" s="27">
        <v>3209335</v>
      </c>
      <c r="K279" s="27">
        <v>6482</v>
      </c>
      <c r="L279" s="27">
        <v>6525</v>
      </c>
      <c r="M279" s="27">
        <v>3230625</v>
      </c>
      <c r="N279" s="27">
        <v>3456079</v>
      </c>
      <c r="O279" s="27">
        <v>2416076</v>
      </c>
      <c r="P279" s="27">
        <v>3398565</v>
      </c>
      <c r="Q279" s="27">
        <v>1022696</v>
      </c>
      <c r="R279" s="27">
        <v>1130694</v>
      </c>
      <c r="S279" s="27">
        <v>3548570</v>
      </c>
      <c r="T279" s="43">
        <v>5.4600000000000004E-4</v>
      </c>
      <c r="U279" s="27">
        <v>84644</v>
      </c>
      <c r="V279" s="27">
        <v>142537</v>
      </c>
      <c r="W279" s="27">
        <v>28398</v>
      </c>
      <c r="X279" s="27">
        <v>3520172</v>
      </c>
      <c r="Y279" s="44">
        <f t="shared" si="260"/>
        <v>1659</v>
      </c>
    </row>
    <row r="280" spans="1:25" s="32" customFormat="1" x14ac:dyDescent="0.2">
      <c r="A280" s="24">
        <v>1667</v>
      </c>
      <c r="B280" s="24" t="s">
        <v>268</v>
      </c>
      <c r="C280" s="24"/>
      <c r="D280" s="24"/>
      <c r="E280" s="31" t="s">
        <v>471</v>
      </c>
      <c r="F280" s="27">
        <v>13112</v>
      </c>
      <c r="G280" s="42">
        <v>0</v>
      </c>
      <c r="H280" s="27">
        <v>7000</v>
      </c>
      <c r="I280" s="27">
        <v>0</v>
      </c>
      <c r="J280" s="27">
        <v>1405192</v>
      </c>
      <c r="K280" s="27">
        <v>3963</v>
      </c>
      <c r="L280" s="27">
        <v>3921</v>
      </c>
      <c r="M280" s="27">
        <v>1390300</v>
      </c>
      <c r="N280" s="27">
        <v>1487324</v>
      </c>
      <c r="O280" s="27">
        <v>1487324</v>
      </c>
      <c r="P280" s="27">
        <v>1482599</v>
      </c>
      <c r="Q280" s="27">
        <v>0</v>
      </c>
      <c r="R280" s="27">
        <v>0</v>
      </c>
      <c r="S280" s="27">
        <v>1487324</v>
      </c>
      <c r="T280" s="43">
        <v>2.2900000000000001E-4</v>
      </c>
      <c r="U280" s="27">
        <v>0</v>
      </c>
      <c r="V280" s="27">
        <v>0</v>
      </c>
      <c r="W280" s="27">
        <v>0</v>
      </c>
      <c r="X280" s="27">
        <v>1487324</v>
      </c>
      <c r="Y280" s="44">
        <f t="shared" si="260"/>
        <v>1667</v>
      </c>
    </row>
    <row r="281" spans="1:25" s="32" customFormat="1" x14ac:dyDescent="0.2">
      <c r="A281" s="24">
        <v>1669</v>
      </c>
      <c r="B281" s="24" t="s">
        <v>274</v>
      </c>
      <c r="C281" s="24"/>
      <c r="D281" s="24"/>
      <c r="E281" s="31" t="s">
        <v>472</v>
      </c>
      <c r="F281" s="27">
        <v>20574</v>
      </c>
      <c r="G281" s="42">
        <v>0.223</v>
      </c>
      <c r="H281" s="27">
        <v>29000</v>
      </c>
      <c r="I281" s="27">
        <v>9670</v>
      </c>
      <c r="J281" s="27">
        <v>3803516</v>
      </c>
      <c r="K281" s="27">
        <v>6169</v>
      </c>
      <c r="L281" s="27">
        <v>6059</v>
      </c>
      <c r="M281" s="27">
        <v>3735695</v>
      </c>
      <c r="N281" s="27">
        <v>3996397</v>
      </c>
      <c r="O281" s="27">
        <v>3105360</v>
      </c>
      <c r="P281" s="27">
        <v>3384078</v>
      </c>
      <c r="Q281" s="27">
        <v>754514</v>
      </c>
      <c r="R281" s="27">
        <v>834191</v>
      </c>
      <c r="S281" s="27">
        <v>3949221</v>
      </c>
      <c r="T281" s="43">
        <v>6.0700000000000001E-4</v>
      </c>
      <c r="U281" s="27">
        <v>0</v>
      </c>
      <c r="V281" s="27">
        <v>0</v>
      </c>
      <c r="W281" s="27">
        <v>0</v>
      </c>
      <c r="X281" s="27">
        <v>3949221</v>
      </c>
      <c r="Y281" s="44">
        <f t="shared" si="260"/>
        <v>1669</v>
      </c>
    </row>
    <row r="282" spans="1:25" s="32" customFormat="1" x14ac:dyDescent="0.2">
      <c r="A282" s="24">
        <v>1674</v>
      </c>
      <c r="B282" s="24" t="s">
        <v>276</v>
      </c>
      <c r="C282" s="24"/>
      <c r="D282" s="24"/>
      <c r="E282" s="31" t="s">
        <v>473</v>
      </c>
      <c r="F282" s="27">
        <v>77251</v>
      </c>
      <c r="G282" s="42">
        <v>1</v>
      </c>
      <c r="H282" s="27">
        <v>99000</v>
      </c>
      <c r="I282" s="27">
        <v>148053</v>
      </c>
      <c r="J282" s="27">
        <v>26641963</v>
      </c>
      <c r="K282" s="27">
        <v>25019</v>
      </c>
      <c r="L282" s="27">
        <v>25197</v>
      </c>
      <c r="M282" s="27">
        <v>26831510</v>
      </c>
      <c r="N282" s="27">
        <v>28703991</v>
      </c>
      <c r="O282" s="27">
        <v>0</v>
      </c>
      <c r="P282" s="27">
        <v>29547492</v>
      </c>
      <c r="Q282" s="27">
        <v>29547492</v>
      </c>
      <c r="R282" s="27">
        <v>32667737</v>
      </c>
      <c r="S282" s="27">
        <v>32815790</v>
      </c>
      <c r="T282" s="43">
        <v>5.045E-3</v>
      </c>
      <c r="U282" s="27">
        <v>0</v>
      </c>
      <c r="V282" s="27">
        <v>0</v>
      </c>
      <c r="W282" s="27">
        <v>0</v>
      </c>
      <c r="X282" s="27">
        <v>32815790</v>
      </c>
      <c r="Y282" s="44">
        <f t="shared" si="260"/>
        <v>1674</v>
      </c>
    </row>
    <row r="283" spans="1:25" s="32" customFormat="1" x14ac:dyDescent="0.2">
      <c r="A283" s="24">
        <v>1676</v>
      </c>
      <c r="B283" s="24" t="s">
        <v>285</v>
      </c>
      <c r="C283" s="24"/>
      <c r="D283" s="24"/>
      <c r="E283" s="31" t="s">
        <v>472</v>
      </c>
      <c r="F283" s="27">
        <v>33839</v>
      </c>
      <c r="G283" s="42">
        <v>0.754</v>
      </c>
      <c r="H283" s="27">
        <v>31000</v>
      </c>
      <c r="I283" s="27">
        <v>34935</v>
      </c>
      <c r="J283" s="27">
        <v>6279481</v>
      </c>
      <c r="K283" s="27">
        <v>9849</v>
      </c>
      <c r="L283" s="27">
        <v>9852</v>
      </c>
      <c r="M283" s="27">
        <v>6281394</v>
      </c>
      <c r="N283" s="27">
        <v>6719751</v>
      </c>
      <c r="O283" s="27">
        <v>1656015</v>
      </c>
      <c r="P283" s="27">
        <v>6566547</v>
      </c>
      <c r="Q283" s="27">
        <v>4948287</v>
      </c>
      <c r="R283" s="27">
        <v>5470831</v>
      </c>
      <c r="S283" s="27">
        <v>7161782</v>
      </c>
      <c r="T283" s="43">
        <v>1.101E-3</v>
      </c>
      <c r="U283" s="27">
        <v>0</v>
      </c>
      <c r="V283" s="27">
        <v>0</v>
      </c>
      <c r="W283" s="27">
        <v>0</v>
      </c>
      <c r="X283" s="27">
        <v>7161782</v>
      </c>
      <c r="Y283" s="44">
        <f t="shared" si="260"/>
        <v>1676</v>
      </c>
    </row>
    <row r="284" spans="1:25" s="32" customFormat="1" x14ac:dyDescent="0.2">
      <c r="A284" s="24">
        <v>1680</v>
      </c>
      <c r="B284" s="24" t="s">
        <v>2</v>
      </c>
      <c r="C284" s="24"/>
      <c r="D284" s="24"/>
      <c r="E284" s="31" t="s">
        <v>472</v>
      </c>
      <c r="F284" s="27">
        <v>25445</v>
      </c>
      <c r="G284" s="42">
        <v>0.41799999999999998</v>
      </c>
      <c r="H284" s="27">
        <v>27000</v>
      </c>
      <c r="I284" s="27">
        <v>16870</v>
      </c>
      <c r="J284" s="27">
        <v>5155759</v>
      </c>
      <c r="K284" s="27">
        <v>7242</v>
      </c>
      <c r="L284" s="27">
        <v>7184</v>
      </c>
      <c r="M284" s="27">
        <v>5114467</v>
      </c>
      <c r="N284" s="27">
        <v>5471389</v>
      </c>
      <c r="O284" s="27">
        <v>3185443</v>
      </c>
      <c r="P284" s="27">
        <v>5229252</v>
      </c>
      <c r="Q284" s="27">
        <v>2184781</v>
      </c>
      <c r="R284" s="27">
        <v>2415497</v>
      </c>
      <c r="S284" s="27">
        <v>5617809</v>
      </c>
      <c r="T284" s="43">
        <v>8.6399999999999997E-4</v>
      </c>
      <c r="U284" s="27">
        <v>113943</v>
      </c>
      <c r="V284" s="27">
        <v>0</v>
      </c>
      <c r="W284" s="27">
        <v>14243</v>
      </c>
      <c r="X284" s="27">
        <v>5603566</v>
      </c>
      <c r="Y284" s="44">
        <f t="shared" si="260"/>
        <v>1680</v>
      </c>
    </row>
    <row r="285" spans="1:25" s="32" customFormat="1" x14ac:dyDescent="0.2">
      <c r="A285" s="24">
        <v>1681</v>
      </c>
      <c r="B285" s="24" t="s">
        <v>52</v>
      </c>
      <c r="C285" s="24"/>
      <c r="D285" s="24"/>
      <c r="E285" s="31" t="s">
        <v>472</v>
      </c>
      <c r="F285" s="27">
        <v>25559</v>
      </c>
      <c r="G285" s="42">
        <v>0.42199999999999999</v>
      </c>
      <c r="H285" s="27">
        <v>58000</v>
      </c>
      <c r="I285" s="27">
        <v>36635</v>
      </c>
      <c r="J285" s="27">
        <v>7028791</v>
      </c>
      <c r="K285" s="27">
        <v>7450</v>
      </c>
      <c r="L285" s="27">
        <v>7485</v>
      </c>
      <c r="M285" s="27">
        <v>7061812</v>
      </c>
      <c r="N285" s="27">
        <v>7554632</v>
      </c>
      <c r="O285" s="27">
        <v>4363858</v>
      </c>
      <c r="P285" s="27">
        <v>6866639</v>
      </c>
      <c r="Q285" s="27">
        <v>2900194</v>
      </c>
      <c r="R285" s="27">
        <v>3206457</v>
      </c>
      <c r="S285" s="27">
        <v>7606950</v>
      </c>
      <c r="T285" s="43">
        <v>1.17E-3</v>
      </c>
      <c r="U285" s="27">
        <v>0</v>
      </c>
      <c r="V285" s="27">
        <v>0</v>
      </c>
      <c r="W285" s="27">
        <v>0</v>
      </c>
      <c r="X285" s="27">
        <v>7606950</v>
      </c>
      <c r="Y285" s="44">
        <f t="shared" si="260"/>
        <v>1681</v>
      </c>
    </row>
    <row r="286" spans="1:25" s="32" customFormat="1" x14ac:dyDescent="0.2">
      <c r="A286" s="24">
        <v>1684</v>
      </c>
      <c r="B286" s="24" t="s">
        <v>70</v>
      </c>
      <c r="C286" s="24"/>
      <c r="D286" s="24"/>
      <c r="E286" s="31" t="s">
        <v>472</v>
      </c>
      <c r="F286" s="27">
        <v>25130</v>
      </c>
      <c r="G286" s="42">
        <v>0.40500000000000003</v>
      </c>
      <c r="H286" s="27">
        <v>30000</v>
      </c>
      <c r="I286" s="27">
        <v>18179</v>
      </c>
      <c r="J286" s="27">
        <v>5613028</v>
      </c>
      <c r="K286" s="27">
        <v>7717</v>
      </c>
      <c r="L286" s="27">
        <v>7773</v>
      </c>
      <c r="M286" s="27">
        <v>5653760</v>
      </c>
      <c r="N286" s="27">
        <v>6048317</v>
      </c>
      <c r="O286" s="27">
        <v>3597539</v>
      </c>
      <c r="P286" s="27">
        <v>6245711</v>
      </c>
      <c r="Q286" s="27">
        <v>2530762</v>
      </c>
      <c r="R286" s="27">
        <v>2798013</v>
      </c>
      <c r="S286" s="27">
        <v>6413731</v>
      </c>
      <c r="T286" s="43">
        <v>9.859999999999999E-4</v>
      </c>
      <c r="U286" s="27">
        <v>0</v>
      </c>
      <c r="V286" s="27">
        <v>0</v>
      </c>
      <c r="W286" s="27">
        <v>0</v>
      </c>
      <c r="X286" s="27">
        <v>6413731</v>
      </c>
      <c r="Y286" s="44">
        <f t="shared" si="260"/>
        <v>1684</v>
      </c>
    </row>
    <row r="287" spans="1:25" s="32" customFormat="1" x14ac:dyDescent="0.2">
      <c r="A287" s="24">
        <v>1685</v>
      </c>
      <c r="B287" s="24" t="s">
        <v>179</v>
      </c>
      <c r="C287" s="24"/>
      <c r="D287" s="24"/>
      <c r="E287" s="31" t="s">
        <v>472</v>
      </c>
      <c r="F287" s="27">
        <v>15730</v>
      </c>
      <c r="G287" s="42">
        <v>2.9000000000000001E-2</v>
      </c>
      <c r="H287" s="27">
        <v>27000</v>
      </c>
      <c r="I287" s="27">
        <v>1179</v>
      </c>
      <c r="J287" s="27">
        <v>2074046</v>
      </c>
      <c r="K287" s="27">
        <v>4356</v>
      </c>
      <c r="L287" s="27">
        <v>4400</v>
      </c>
      <c r="M287" s="27">
        <v>2094996</v>
      </c>
      <c r="N287" s="27">
        <v>2241199</v>
      </c>
      <c r="O287" s="27">
        <v>2175756</v>
      </c>
      <c r="P287" s="27">
        <v>2212827</v>
      </c>
      <c r="Q287" s="27">
        <v>64615</v>
      </c>
      <c r="R287" s="27">
        <v>71438</v>
      </c>
      <c r="S287" s="27">
        <v>2248373</v>
      </c>
      <c r="T287" s="43">
        <v>3.4600000000000001E-4</v>
      </c>
      <c r="U287" s="27">
        <v>0</v>
      </c>
      <c r="V287" s="27">
        <v>0</v>
      </c>
      <c r="W287" s="27">
        <v>0</v>
      </c>
      <c r="X287" s="27">
        <v>2248373</v>
      </c>
      <c r="Y287" s="44">
        <f t="shared" si="260"/>
        <v>1685</v>
      </c>
    </row>
    <row r="288" spans="1:25" s="32" customFormat="1" x14ac:dyDescent="0.2">
      <c r="A288" s="24">
        <v>1690</v>
      </c>
      <c r="B288" s="24" t="s">
        <v>78</v>
      </c>
      <c r="C288" s="24"/>
      <c r="D288" s="24"/>
      <c r="E288" s="31" t="s">
        <v>472</v>
      </c>
      <c r="F288" s="27">
        <v>24330</v>
      </c>
      <c r="G288" s="42">
        <v>0.373</v>
      </c>
      <c r="H288" s="27">
        <v>45000</v>
      </c>
      <c r="I288" s="27">
        <v>25115</v>
      </c>
      <c r="J288" s="27">
        <v>3430385</v>
      </c>
      <c r="K288" s="27">
        <v>6787</v>
      </c>
      <c r="L288" s="27">
        <v>6734</v>
      </c>
      <c r="M288" s="27">
        <v>3403597</v>
      </c>
      <c r="N288" s="27">
        <v>3641123</v>
      </c>
      <c r="O288" s="27">
        <v>2282256</v>
      </c>
      <c r="P288" s="27">
        <v>3370662</v>
      </c>
      <c r="Q288" s="27">
        <v>1257931</v>
      </c>
      <c r="R288" s="27">
        <v>1390770</v>
      </c>
      <c r="S288" s="27">
        <v>3698141</v>
      </c>
      <c r="T288" s="43">
        <v>5.6899999999999995E-4</v>
      </c>
      <c r="U288" s="27">
        <v>115752</v>
      </c>
      <c r="V288" s="27">
        <v>180574</v>
      </c>
      <c r="W288" s="27">
        <v>37041</v>
      </c>
      <c r="X288" s="27">
        <v>3661100</v>
      </c>
      <c r="Y288" s="44">
        <f t="shared" si="260"/>
        <v>1690</v>
      </c>
    </row>
    <row r="289" spans="1:25" s="32" customFormat="1" x14ac:dyDescent="0.2">
      <c r="A289" s="24">
        <v>1695</v>
      </c>
      <c r="B289" s="24" t="s">
        <v>229</v>
      </c>
      <c r="C289" s="24"/>
      <c r="D289" s="24"/>
      <c r="E289" s="31" t="s">
        <v>471</v>
      </c>
      <c r="F289" s="27">
        <v>7392</v>
      </c>
      <c r="G289" s="42">
        <v>0</v>
      </c>
      <c r="H289" s="27">
        <v>0</v>
      </c>
      <c r="I289" s="27">
        <v>0</v>
      </c>
      <c r="J289" s="27">
        <v>1355663</v>
      </c>
      <c r="K289" s="27">
        <v>2296</v>
      </c>
      <c r="L289" s="27">
        <v>2334</v>
      </c>
      <c r="M289" s="27">
        <v>1378100</v>
      </c>
      <c r="N289" s="27">
        <v>1474273</v>
      </c>
      <c r="O289" s="27">
        <v>1474273</v>
      </c>
      <c r="P289" s="27">
        <v>1487050</v>
      </c>
      <c r="Q289" s="27">
        <v>0</v>
      </c>
      <c r="R289" s="27">
        <v>0</v>
      </c>
      <c r="S289" s="27">
        <v>1474273</v>
      </c>
      <c r="T289" s="43">
        <v>2.2699999999999999E-4</v>
      </c>
      <c r="U289" s="27">
        <v>0</v>
      </c>
      <c r="V289" s="27">
        <v>0</v>
      </c>
      <c r="W289" s="27">
        <v>0</v>
      </c>
      <c r="X289" s="27">
        <v>1474273</v>
      </c>
      <c r="Y289" s="44">
        <f t="shared" si="260"/>
        <v>1695</v>
      </c>
    </row>
    <row r="290" spans="1:25" s="32" customFormat="1" x14ac:dyDescent="0.2">
      <c r="A290" s="24">
        <v>1696</v>
      </c>
      <c r="B290" s="24" t="s">
        <v>362</v>
      </c>
      <c r="C290" s="24"/>
      <c r="D290" s="24"/>
      <c r="E290" s="31" t="s">
        <v>472</v>
      </c>
      <c r="F290" s="27">
        <v>24358</v>
      </c>
      <c r="G290" s="42">
        <v>0.374</v>
      </c>
      <c r="H290" s="27">
        <v>16000</v>
      </c>
      <c r="I290" s="27">
        <v>8957</v>
      </c>
      <c r="J290" s="27">
        <v>3014589</v>
      </c>
      <c r="K290" s="27">
        <v>6999</v>
      </c>
      <c r="L290" s="27">
        <v>7073</v>
      </c>
      <c r="M290" s="27">
        <v>3046462</v>
      </c>
      <c r="N290" s="27">
        <v>3259064</v>
      </c>
      <c r="O290" s="27">
        <v>2039131</v>
      </c>
      <c r="P290" s="27">
        <v>3184346</v>
      </c>
      <c r="Q290" s="27">
        <v>1191964</v>
      </c>
      <c r="R290" s="27">
        <v>1317837</v>
      </c>
      <c r="S290" s="27">
        <v>3365925</v>
      </c>
      <c r="T290" s="43">
        <v>5.1699999999999999E-4</v>
      </c>
      <c r="U290" s="27">
        <v>102007</v>
      </c>
      <c r="V290" s="27">
        <v>0</v>
      </c>
      <c r="W290" s="27">
        <v>12751</v>
      </c>
      <c r="X290" s="27">
        <v>3353174</v>
      </c>
      <c r="Y290" s="44">
        <f t="shared" si="260"/>
        <v>1696</v>
      </c>
    </row>
    <row r="291" spans="1:25" s="32" customFormat="1" x14ac:dyDescent="0.2">
      <c r="A291" s="24">
        <v>1699</v>
      </c>
      <c r="B291" s="24" t="s">
        <v>230</v>
      </c>
      <c r="C291" s="24"/>
      <c r="D291" s="24"/>
      <c r="E291" s="31" t="s">
        <v>472</v>
      </c>
      <c r="F291" s="27">
        <v>31253</v>
      </c>
      <c r="G291" s="42">
        <v>0.65</v>
      </c>
      <c r="H291" s="27">
        <v>46000</v>
      </c>
      <c r="I291" s="27">
        <v>44723</v>
      </c>
      <c r="J291" s="27">
        <v>7819218</v>
      </c>
      <c r="K291" s="27">
        <v>8794</v>
      </c>
      <c r="L291" s="27">
        <v>8788</v>
      </c>
      <c r="M291" s="27">
        <v>7813883</v>
      </c>
      <c r="N291" s="27">
        <v>8359188</v>
      </c>
      <c r="O291" s="27">
        <v>2924713</v>
      </c>
      <c r="P291" s="27">
        <v>7339186</v>
      </c>
      <c r="Q291" s="27">
        <v>4771352</v>
      </c>
      <c r="R291" s="27">
        <v>5275211</v>
      </c>
      <c r="S291" s="27">
        <v>8244647</v>
      </c>
      <c r="T291" s="43">
        <v>1.268E-3</v>
      </c>
      <c r="U291" s="27">
        <v>0</v>
      </c>
      <c r="V291" s="27">
        <v>0</v>
      </c>
      <c r="W291" s="27">
        <v>0</v>
      </c>
      <c r="X291" s="27">
        <v>8244647</v>
      </c>
      <c r="Y291" s="44">
        <f t="shared" si="260"/>
        <v>1699</v>
      </c>
    </row>
    <row r="292" spans="1:25" s="32" customFormat="1" x14ac:dyDescent="0.2">
      <c r="A292" s="24">
        <v>1700</v>
      </c>
      <c r="B292" s="24" t="s">
        <v>316</v>
      </c>
      <c r="C292" s="24"/>
      <c r="D292" s="24"/>
      <c r="E292" s="31" t="s">
        <v>472</v>
      </c>
      <c r="F292" s="27">
        <v>33743</v>
      </c>
      <c r="G292" s="42">
        <v>0.75</v>
      </c>
      <c r="H292" s="27">
        <v>60000</v>
      </c>
      <c r="I292" s="27">
        <v>67272</v>
      </c>
      <c r="J292" s="27">
        <v>7066211</v>
      </c>
      <c r="K292" s="27">
        <v>9413</v>
      </c>
      <c r="L292" s="27">
        <v>9390</v>
      </c>
      <c r="M292" s="27">
        <v>7048945</v>
      </c>
      <c r="N292" s="27">
        <v>7540868</v>
      </c>
      <c r="O292" s="27">
        <v>1887328</v>
      </c>
      <c r="P292" s="27">
        <v>6576822</v>
      </c>
      <c r="Q292" s="27">
        <v>4930775</v>
      </c>
      <c r="R292" s="27">
        <v>5451469</v>
      </c>
      <c r="S292" s="27">
        <v>7406069</v>
      </c>
      <c r="T292" s="43">
        <v>1.139E-3</v>
      </c>
      <c r="U292" s="27">
        <v>208715</v>
      </c>
      <c r="V292" s="27">
        <v>0</v>
      </c>
      <c r="W292" s="27">
        <v>26089</v>
      </c>
      <c r="X292" s="27">
        <v>7379980</v>
      </c>
      <c r="Y292" s="44">
        <f t="shared" si="260"/>
        <v>1700</v>
      </c>
    </row>
    <row r="293" spans="1:25" s="32" customFormat="1" x14ac:dyDescent="0.2">
      <c r="A293" s="24">
        <v>1701</v>
      </c>
      <c r="B293" s="24" t="s">
        <v>354</v>
      </c>
      <c r="C293" s="24"/>
      <c r="D293" s="24"/>
      <c r="E293" s="31" t="s">
        <v>472</v>
      </c>
      <c r="F293" s="27">
        <v>19460</v>
      </c>
      <c r="G293" s="42">
        <v>0.17799999999999999</v>
      </c>
      <c r="H293" s="27">
        <v>164000</v>
      </c>
      <c r="I293" s="27">
        <v>43754</v>
      </c>
      <c r="J293" s="27">
        <v>3782468</v>
      </c>
      <c r="K293" s="27">
        <v>5404</v>
      </c>
      <c r="L293" s="27">
        <v>5357</v>
      </c>
      <c r="M293" s="27">
        <v>3749571</v>
      </c>
      <c r="N293" s="27">
        <v>4011241</v>
      </c>
      <c r="O293" s="27">
        <v>3295636</v>
      </c>
      <c r="P293" s="27">
        <v>3187085</v>
      </c>
      <c r="Q293" s="27">
        <v>568576</v>
      </c>
      <c r="R293" s="27">
        <v>628618</v>
      </c>
      <c r="S293" s="27">
        <v>3968008</v>
      </c>
      <c r="T293" s="43">
        <v>6.0999999999999997E-4</v>
      </c>
      <c r="U293" s="27">
        <v>0</v>
      </c>
      <c r="V293" s="27">
        <v>0</v>
      </c>
      <c r="W293" s="27">
        <v>0</v>
      </c>
      <c r="X293" s="27">
        <v>3968008</v>
      </c>
      <c r="Y293" s="44">
        <f t="shared" si="260"/>
        <v>1701</v>
      </c>
    </row>
    <row r="294" spans="1:25" s="32" customFormat="1" x14ac:dyDescent="0.2">
      <c r="A294" s="24">
        <v>1702</v>
      </c>
      <c r="B294" s="24" t="s">
        <v>289</v>
      </c>
      <c r="C294" s="24"/>
      <c r="D294" s="24"/>
      <c r="E294" s="31" t="s">
        <v>471</v>
      </c>
      <c r="F294" s="27">
        <v>11664</v>
      </c>
      <c r="G294" s="42">
        <v>0</v>
      </c>
      <c r="H294" s="27">
        <v>18000</v>
      </c>
      <c r="I294" s="27">
        <v>0</v>
      </c>
      <c r="J294" s="27">
        <v>1056901</v>
      </c>
      <c r="K294" s="27">
        <v>3233</v>
      </c>
      <c r="L294" s="27">
        <v>3230</v>
      </c>
      <c r="M294" s="27">
        <v>1055920</v>
      </c>
      <c r="N294" s="27">
        <v>1129609</v>
      </c>
      <c r="O294" s="27">
        <v>1129609</v>
      </c>
      <c r="P294" s="27">
        <v>1392142</v>
      </c>
      <c r="Q294" s="27">
        <v>0</v>
      </c>
      <c r="R294" s="27">
        <v>0</v>
      </c>
      <c r="S294" s="27">
        <v>1129609</v>
      </c>
      <c r="T294" s="43">
        <v>1.74E-4</v>
      </c>
      <c r="U294" s="27">
        <v>0</v>
      </c>
      <c r="V294" s="27">
        <v>0</v>
      </c>
      <c r="W294" s="27">
        <v>0</v>
      </c>
      <c r="X294" s="27">
        <v>1129609</v>
      </c>
      <c r="Y294" s="44">
        <f t="shared" si="260"/>
        <v>1702</v>
      </c>
    </row>
    <row r="295" spans="1:25" s="32" customFormat="1" x14ac:dyDescent="0.2">
      <c r="A295" s="24">
        <v>1705</v>
      </c>
      <c r="B295" s="24" t="s">
        <v>195</v>
      </c>
      <c r="C295" s="24"/>
      <c r="D295" s="24"/>
      <c r="E295" s="31" t="s">
        <v>473</v>
      </c>
      <c r="F295" s="27">
        <v>46601</v>
      </c>
      <c r="G295" s="42">
        <v>1</v>
      </c>
      <c r="H295" s="27">
        <v>58000</v>
      </c>
      <c r="I295" s="27">
        <v>86738</v>
      </c>
      <c r="J295" s="27">
        <v>7690982</v>
      </c>
      <c r="K295" s="27">
        <v>13756</v>
      </c>
      <c r="L295" s="27">
        <v>13598</v>
      </c>
      <c r="M295" s="27">
        <v>7602644</v>
      </c>
      <c r="N295" s="27">
        <v>8133207</v>
      </c>
      <c r="O295" s="27">
        <v>0</v>
      </c>
      <c r="P295" s="27">
        <v>7391522</v>
      </c>
      <c r="Q295" s="27">
        <v>7391522</v>
      </c>
      <c r="R295" s="27">
        <v>8172074</v>
      </c>
      <c r="S295" s="27">
        <v>8258812</v>
      </c>
      <c r="T295" s="43">
        <v>1.2700000000000001E-3</v>
      </c>
      <c r="U295" s="27">
        <v>0</v>
      </c>
      <c r="V295" s="27">
        <v>229021</v>
      </c>
      <c r="W295" s="27">
        <v>28628</v>
      </c>
      <c r="X295" s="27">
        <v>8230184</v>
      </c>
      <c r="Y295" s="44">
        <f t="shared" si="260"/>
        <v>1705</v>
      </c>
    </row>
    <row r="296" spans="1:25" s="32" customFormat="1" x14ac:dyDescent="0.2">
      <c r="A296" s="24">
        <v>1706</v>
      </c>
      <c r="B296" s="24" t="s">
        <v>68</v>
      </c>
      <c r="C296" s="24"/>
      <c r="D296" s="24"/>
      <c r="E296" s="31" t="s">
        <v>472</v>
      </c>
      <c r="F296" s="27">
        <v>21138</v>
      </c>
      <c r="G296" s="42">
        <v>0.246</v>
      </c>
      <c r="H296" s="27">
        <v>16000</v>
      </c>
      <c r="I296" s="27">
        <v>5875</v>
      </c>
      <c r="J296" s="27">
        <v>3735208</v>
      </c>
      <c r="K296" s="27">
        <v>5947</v>
      </c>
      <c r="L296" s="27">
        <v>5940</v>
      </c>
      <c r="M296" s="27">
        <v>3730811</v>
      </c>
      <c r="N296" s="27">
        <v>3991172</v>
      </c>
      <c r="O296" s="27">
        <v>3011260</v>
      </c>
      <c r="P296" s="27">
        <v>3193773</v>
      </c>
      <c r="Q296" s="27">
        <v>784135</v>
      </c>
      <c r="R296" s="27">
        <v>866941</v>
      </c>
      <c r="S296" s="27">
        <v>3884075</v>
      </c>
      <c r="T296" s="43">
        <v>5.9699999999999998E-4</v>
      </c>
      <c r="U296" s="27">
        <v>0</v>
      </c>
      <c r="V296" s="27">
        <v>0</v>
      </c>
      <c r="W296" s="27">
        <v>0</v>
      </c>
      <c r="X296" s="27">
        <v>3884075</v>
      </c>
      <c r="Y296" s="44">
        <f t="shared" si="260"/>
        <v>1706</v>
      </c>
    </row>
    <row r="297" spans="1:25" s="32" customFormat="1" x14ac:dyDescent="0.2">
      <c r="A297" s="24">
        <v>1708</v>
      </c>
      <c r="B297" s="24" t="s">
        <v>302</v>
      </c>
      <c r="C297" s="24"/>
      <c r="D297" s="24"/>
      <c r="E297" s="31" t="s">
        <v>473</v>
      </c>
      <c r="F297" s="27">
        <v>44126</v>
      </c>
      <c r="G297" s="42">
        <v>1</v>
      </c>
      <c r="H297" s="27">
        <v>55000</v>
      </c>
      <c r="I297" s="27">
        <v>82252</v>
      </c>
      <c r="J297" s="27">
        <v>11497712</v>
      </c>
      <c r="K297" s="27">
        <v>13391</v>
      </c>
      <c r="L297" s="27">
        <v>13376</v>
      </c>
      <c r="M297" s="27">
        <v>11484833</v>
      </c>
      <c r="N297" s="27">
        <v>12286321</v>
      </c>
      <c r="O297" s="27">
        <v>0</v>
      </c>
      <c r="P297" s="27">
        <v>11720152</v>
      </c>
      <c r="Q297" s="27">
        <v>11720152</v>
      </c>
      <c r="R297" s="27">
        <v>12957812</v>
      </c>
      <c r="S297" s="27">
        <v>13040064</v>
      </c>
      <c r="T297" s="43">
        <v>2.0049999999999998E-3</v>
      </c>
      <c r="U297" s="27">
        <v>0</v>
      </c>
      <c r="V297" s="27">
        <v>0</v>
      </c>
      <c r="W297" s="27">
        <v>0</v>
      </c>
      <c r="X297" s="27">
        <v>13040064</v>
      </c>
      <c r="Y297" s="44">
        <f t="shared" si="260"/>
        <v>1708</v>
      </c>
    </row>
    <row r="298" spans="1:25" s="32" customFormat="1" x14ac:dyDescent="0.2">
      <c r="A298" s="24">
        <v>1709</v>
      </c>
      <c r="B298" s="24" t="s">
        <v>216</v>
      </c>
      <c r="C298" s="24"/>
      <c r="D298" s="24"/>
      <c r="E298" s="31" t="s">
        <v>472</v>
      </c>
      <c r="F298" s="27">
        <v>37129</v>
      </c>
      <c r="G298" s="42">
        <v>0.88500000000000001</v>
      </c>
      <c r="H298" s="27">
        <v>31000</v>
      </c>
      <c r="I298" s="27">
        <v>41036</v>
      </c>
      <c r="J298" s="27">
        <v>6719918</v>
      </c>
      <c r="K298" s="27">
        <v>11271</v>
      </c>
      <c r="L298" s="27">
        <v>11400</v>
      </c>
      <c r="M298" s="27">
        <v>6796829</v>
      </c>
      <c r="N298" s="27">
        <v>7271158</v>
      </c>
      <c r="O298" s="27">
        <v>835020</v>
      </c>
      <c r="P298" s="27">
        <v>7292145</v>
      </c>
      <c r="Q298" s="27">
        <v>6454715</v>
      </c>
      <c r="R298" s="27">
        <v>7136339</v>
      </c>
      <c r="S298" s="27">
        <v>8012395</v>
      </c>
      <c r="T298" s="43">
        <v>1.232E-3</v>
      </c>
      <c r="U298" s="27">
        <v>0</v>
      </c>
      <c r="V298" s="27">
        <v>0</v>
      </c>
      <c r="W298" s="27">
        <v>0</v>
      </c>
      <c r="X298" s="27">
        <v>8012395</v>
      </c>
      <c r="Y298" s="44">
        <f t="shared" si="260"/>
        <v>1709</v>
      </c>
    </row>
    <row r="299" spans="1:25" s="32" customFormat="1" x14ac:dyDescent="0.2">
      <c r="A299" s="24">
        <v>1711</v>
      </c>
      <c r="B299" s="24" t="s">
        <v>96</v>
      </c>
      <c r="C299" s="24"/>
      <c r="D299" s="24"/>
      <c r="E299" s="31" t="s">
        <v>472</v>
      </c>
      <c r="F299" s="27">
        <v>31610</v>
      </c>
      <c r="G299" s="42">
        <v>0.66400000000000003</v>
      </c>
      <c r="H299" s="27">
        <v>26000</v>
      </c>
      <c r="I299" s="27">
        <v>25834</v>
      </c>
      <c r="J299" s="27">
        <v>6696495</v>
      </c>
      <c r="K299" s="27">
        <v>9477</v>
      </c>
      <c r="L299" s="27">
        <v>9370</v>
      </c>
      <c r="M299" s="27">
        <v>6620888</v>
      </c>
      <c r="N299" s="27">
        <v>7082938</v>
      </c>
      <c r="O299" s="27">
        <v>2377034</v>
      </c>
      <c r="P299" s="27">
        <v>6229221</v>
      </c>
      <c r="Q299" s="27">
        <v>4138694</v>
      </c>
      <c r="R299" s="27">
        <v>4575744</v>
      </c>
      <c r="S299" s="27">
        <v>6978612</v>
      </c>
      <c r="T299" s="43">
        <v>1.073E-3</v>
      </c>
      <c r="U299" s="27">
        <v>0</v>
      </c>
      <c r="V299" s="27">
        <v>0</v>
      </c>
      <c r="W299" s="27">
        <v>0</v>
      </c>
      <c r="X299" s="27">
        <v>6978612</v>
      </c>
      <c r="Y299" s="44">
        <f t="shared" si="260"/>
        <v>1711</v>
      </c>
    </row>
    <row r="300" spans="1:25" s="32" customFormat="1" x14ac:dyDescent="0.2">
      <c r="A300" s="24">
        <v>1714</v>
      </c>
      <c r="B300" s="24" t="s">
        <v>293</v>
      </c>
      <c r="C300" s="24"/>
      <c r="D300" s="24"/>
      <c r="E300" s="31" t="s">
        <v>472</v>
      </c>
      <c r="F300" s="27">
        <v>23210</v>
      </c>
      <c r="G300" s="42">
        <v>0.32800000000000001</v>
      </c>
      <c r="H300" s="27">
        <v>8000</v>
      </c>
      <c r="I300" s="27">
        <v>3929</v>
      </c>
      <c r="J300" s="27">
        <v>3833972</v>
      </c>
      <c r="K300" s="27">
        <v>7149</v>
      </c>
      <c r="L300" s="27">
        <v>7061</v>
      </c>
      <c r="M300" s="27">
        <v>3786778</v>
      </c>
      <c r="N300" s="27">
        <v>4051045</v>
      </c>
      <c r="O300" s="27">
        <v>2720682</v>
      </c>
      <c r="P300" s="27">
        <v>4907688</v>
      </c>
      <c r="Q300" s="27">
        <v>1611685</v>
      </c>
      <c r="R300" s="27">
        <v>1781880</v>
      </c>
      <c r="S300" s="27">
        <v>4506491</v>
      </c>
      <c r="T300" s="43">
        <v>6.9300000000000004E-4</v>
      </c>
      <c r="U300" s="27">
        <v>0</v>
      </c>
      <c r="V300" s="27">
        <v>0</v>
      </c>
      <c r="W300" s="27">
        <v>0</v>
      </c>
      <c r="X300" s="27">
        <v>4506491</v>
      </c>
      <c r="Y300" s="44">
        <f t="shared" si="260"/>
        <v>1714</v>
      </c>
    </row>
    <row r="301" spans="1:25" s="32" customFormat="1" x14ac:dyDescent="0.2">
      <c r="A301" s="24">
        <v>1719</v>
      </c>
      <c r="B301" s="24" t="s">
        <v>92</v>
      </c>
      <c r="C301" s="24"/>
      <c r="D301" s="24"/>
      <c r="E301" s="31" t="s">
        <v>472</v>
      </c>
      <c r="F301" s="27">
        <v>27272</v>
      </c>
      <c r="G301" s="42">
        <v>0.49099999999999999</v>
      </c>
      <c r="H301" s="27">
        <v>23000</v>
      </c>
      <c r="I301" s="27">
        <v>16884</v>
      </c>
      <c r="J301" s="27">
        <v>2571966</v>
      </c>
      <c r="K301" s="27">
        <v>7956</v>
      </c>
      <c r="L301" s="27">
        <v>7969</v>
      </c>
      <c r="M301" s="27">
        <v>2576169</v>
      </c>
      <c r="N301" s="27">
        <v>2755951</v>
      </c>
      <c r="O301" s="27">
        <v>1403110</v>
      </c>
      <c r="P301" s="27">
        <v>3324640</v>
      </c>
      <c r="Q301" s="27">
        <v>1631999</v>
      </c>
      <c r="R301" s="27">
        <v>1804340</v>
      </c>
      <c r="S301" s="27">
        <v>3224334</v>
      </c>
      <c r="T301" s="43">
        <v>4.9600000000000002E-4</v>
      </c>
      <c r="U301" s="27">
        <v>0</v>
      </c>
      <c r="V301" s="27">
        <v>0</v>
      </c>
      <c r="W301" s="27">
        <v>0</v>
      </c>
      <c r="X301" s="27">
        <v>3224334</v>
      </c>
      <c r="Y301" s="44">
        <f t="shared" si="260"/>
        <v>1719</v>
      </c>
    </row>
    <row r="302" spans="1:25" s="32" customFormat="1" x14ac:dyDescent="0.2">
      <c r="A302" s="24">
        <v>1721</v>
      </c>
      <c r="B302" s="24" t="s">
        <v>42</v>
      </c>
      <c r="C302" s="24"/>
      <c r="D302" s="24"/>
      <c r="E302" s="31" t="s">
        <v>472</v>
      </c>
      <c r="F302" s="27">
        <v>31240</v>
      </c>
      <c r="G302" s="42">
        <v>0.65</v>
      </c>
      <c r="H302" s="27">
        <v>98000</v>
      </c>
      <c r="I302" s="27">
        <v>95204</v>
      </c>
      <c r="J302" s="27">
        <v>4241218</v>
      </c>
      <c r="K302" s="27">
        <v>8773</v>
      </c>
      <c r="L302" s="27">
        <v>8939</v>
      </c>
      <c r="M302" s="27">
        <v>4321469</v>
      </c>
      <c r="N302" s="27">
        <v>4623050</v>
      </c>
      <c r="O302" s="27">
        <v>1619917</v>
      </c>
      <c r="P302" s="27">
        <v>3780072</v>
      </c>
      <c r="Q302" s="27">
        <v>2455535</v>
      </c>
      <c r="R302" s="27">
        <v>2714842</v>
      </c>
      <c r="S302" s="27">
        <v>4429962</v>
      </c>
      <c r="T302" s="43">
        <v>6.8099999999999996E-4</v>
      </c>
      <c r="U302" s="27">
        <v>0</v>
      </c>
      <c r="V302" s="27">
        <v>0</v>
      </c>
      <c r="W302" s="27">
        <v>0</v>
      </c>
      <c r="X302" s="27">
        <v>4429962</v>
      </c>
      <c r="Y302" s="44">
        <f t="shared" si="260"/>
        <v>1721</v>
      </c>
    </row>
    <row r="303" spans="1:25" s="32" customFormat="1" x14ac:dyDescent="0.2">
      <c r="A303" s="24">
        <v>1723</v>
      </c>
      <c r="B303" s="24" t="s">
        <v>15</v>
      </c>
      <c r="C303" s="24"/>
      <c r="D303" s="24"/>
      <c r="E303" s="31" t="s">
        <v>471</v>
      </c>
      <c r="F303" s="27">
        <v>10203</v>
      </c>
      <c r="G303" s="42">
        <v>0</v>
      </c>
      <c r="H303" s="27">
        <v>7000</v>
      </c>
      <c r="I303" s="27">
        <v>0</v>
      </c>
      <c r="J303" s="27">
        <v>1204678</v>
      </c>
      <c r="K303" s="27">
        <v>2888</v>
      </c>
      <c r="L303" s="27">
        <v>2890</v>
      </c>
      <c r="M303" s="27">
        <v>1205512</v>
      </c>
      <c r="N303" s="27">
        <v>1289641</v>
      </c>
      <c r="O303" s="27">
        <v>1289641</v>
      </c>
      <c r="P303" s="27">
        <v>1109241</v>
      </c>
      <c r="Q303" s="27">
        <v>0</v>
      </c>
      <c r="R303" s="27">
        <v>0</v>
      </c>
      <c r="S303" s="27">
        <v>1289641</v>
      </c>
      <c r="T303" s="43">
        <v>1.9799999999999999E-4</v>
      </c>
      <c r="U303" s="27">
        <v>0</v>
      </c>
      <c r="V303" s="27">
        <v>0</v>
      </c>
      <c r="W303" s="27">
        <v>0</v>
      </c>
      <c r="X303" s="27">
        <v>1289641</v>
      </c>
      <c r="Y303" s="44">
        <f t="shared" si="260"/>
        <v>1723</v>
      </c>
    </row>
    <row r="304" spans="1:25" s="32" customFormat="1" x14ac:dyDescent="0.2">
      <c r="A304" s="24">
        <v>1724</v>
      </c>
      <c r="B304" s="24" t="s">
        <v>37</v>
      </c>
      <c r="C304" s="24"/>
      <c r="D304" s="24"/>
      <c r="E304" s="31" t="s">
        <v>472</v>
      </c>
      <c r="F304" s="27">
        <v>18635</v>
      </c>
      <c r="G304" s="42">
        <v>0.14499999999999999</v>
      </c>
      <c r="H304" s="27">
        <v>2000</v>
      </c>
      <c r="I304" s="27">
        <v>435</v>
      </c>
      <c r="J304" s="27">
        <v>1943050</v>
      </c>
      <c r="K304" s="27">
        <v>5346</v>
      </c>
      <c r="L304" s="27">
        <v>5369</v>
      </c>
      <c r="M304" s="27">
        <v>1951410</v>
      </c>
      <c r="N304" s="27">
        <v>2087592</v>
      </c>
      <c r="O304" s="27">
        <v>1784056</v>
      </c>
      <c r="P304" s="27">
        <v>1969951</v>
      </c>
      <c r="Q304" s="27">
        <v>286431</v>
      </c>
      <c r="R304" s="27">
        <v>316678</v>
      </c>
      <c r="S304" s="27">
        <v>2101169</v>
      </c>
      <c r="T304" s="43">
        <v>3.2299999999999999E-4</v>
      </c>
      <c r="U304" s="27">
        <v>0</v>
      </c>
      <c r="V304" s="27">
        <v>0</v>
      </c>
      <c r="W304" s="27">
        <v>0</v>
      </c>
      <c r="X304" s="27">
        <v>2101169</v>
      </c>
      <c r="Y304" s="44">
        <f t="shared" si="260"/>
        <v>1724</v>
      </c>
    </row>
    <row r="305" spans="1:25" s="32" customFormat="1" x14ac:dyDescent="0.2">
      <c r="A305" s="24">
        <v>1728</v>
      </c>
      <c r="B305" s="24" t="s">
        <v>47</v>
      </c>
      <c r="C305" s="24"/>
      <c r="D305" s="24"/>
      <c r="E305" s="31" t="s">
        <v>472</v>
      </c>
      <c r="F305" s="27">
        <v>20390</v>
      </c>
      <c r="G305" s="42">
        <v>0.216</v>
      </c>
      <c r="H305" s="27">
        <v>10000</v>
      </c>
      <c r="I305" s="27">
        <v>3224</v>
      </c>
      <c r="J305" s="27">
        <v>2075675</v>
      </c>
      <c r="K305" s="27">
        <v>5963</v>
      </c>
      <c r="L305" s="27">
        <v>6039</v>
      </c>
      <c r="M305" s="27">
        <v>2102130</v>
      </c>
      <c r="N305" s="27">
        <v>2248831</v>
      </c>
      <c r="O305" s="27">
        <v>1763983</v>
      </c>
      <c r="P305" s="27">
        <v>2375423</v>
      </c>
      <c r="Q305" s="27">
        <v>512141</v>
      </c>
      <c r="R305" s="27">
        <v>566224</v>
      </c>
      <c r="S305" s="27">
        <v>2333431</v>
      </c>
      <c r="T305" s="43">
        <v>3.59E-4</v>
      </c>
      <c r="U305" s="27">
        <v>0</v>
      </c>
      <c r="V305" s="27">
        <v>0</v>
      </c>
      <c r="W305" s="27">
        <v>0</v>
      </c>
      <c r="X305" s="27">
        <v>2333431</v>
      </c>
      <c r="Y305" s="44">
        <f t="shared" si="260"/>
        <v>1728</v>
      </c>
    </row>
    <row r="306" spans="1:25" s="32" customFormat="1" x14ac:dyDescent="0.2">
      <c r="A306" s="24">
        <v>1729</v>
      </c>
      <c r="B306" s="24" t="s">
        <v>128</v>
      </c>
      <c r="C306" s="24"/>
      <c r="D306" s="24"/>
      <c r="E306" s="31" t="s">
        <v>471</v>
      </c>
      <c r="F306" s="27">
        <v>14171</v>
      </c>
      <c r="G306" s="42">
        <v>0</v>
      </c>
      <c r="H306" s="27">
        <v>28000</v>
      </c>
      <c r="I306" s="27">
        <v>0</v>
      </c>
      <c r="J306" s="27">
        <v>2289348</v>
      </c>
      <c r="K306" s="27">
        <v>4223</v>
      </c>
      <c r="L306" s="27">
        <v>4144</v>
      </c>
      <c r="M306" s="27">
        <v>2246521</v>
      </c>
      <c r="N306" s="27">
        <v>2403298</v>
      </c>
      <c r="O306" s="27">
        <v>2403298</v>
      </c>
      <c r="P306" s="27">
        <v>2549376</v>
      </c>
      <c r="Q306" s="27">
        <v>0</v>
      </c>
      <c r="R306" s="27">
        <v>0</v>
      </c>
      <c r="S306" s="27">
        <v>2403298</v>
      </c>
      <c r="T306" s="43">
        <v>3.6900000000000002E-4</v>
      </c>
      <c r="U306" s="27">
        <v>0</v>
      </c>
      <c r="V306" s="27">
        <v>0</v>
      </c>
      <c r="W306" s="27">
        <v>0</v>
      </c>
      <c r="X306" s="27">
        <v>2403298</v>
      </c>
      <c r="Y306" s="44">
        <f t="shared" si="260"/>
        <v>1729</v>
      </c>
    </row>
    <row r="307" spans="1:25" s="32" customFormat="1" x14ac:dyDescent="0.2">
      <c r="A307" s="24">
        <v>1730</v>
      </c>
      <c r="B307" s="24" t="s">
        <v>317</v>
      </c>
      <c r="C307" s="24"/>
      <c r="D307" s="24"/>
      <c r="E307" s="31" t="s">
        <v>472</v>
      </c>
      <c r="F307" s="27">
        <v>33887</v>
      </c>
      <c r="G307" s="42">
        <v>0.755</v>
      </c>
      <c r="H307" s="27">
        <v>325000</v>
      </c>
      <c r="I307" s="27">
        <v>367188</v>
      </c>
      <c r="J307" s="27">
        <v>6400672</v>
      </c>
      <c r="K307" s="27">
        <v>9423</v>
      </c>
      <c r="L307" s="27">
        <v>9418</v>
      </c>
      <c r="M307" s="27">
        <v>6397276</v>
      </c>
      <c r="N307" s="27">
        <v>6843720</v>
      </c>
      <c r="O307" s="27">
        <v>1673426</v>
      </c>
      <c r="P307" s="27">
        <v>6165460</v>
      </c>
      <c r="Q307" s="27">
        <v>4657881</v>
      </c>
      <c r="R307" s="27">
        <v>5149758</v>
      </c>
      <c r="S307" s="27">
        <v>7190373</v>
      </c>
      <c r="T307" s="43">
        <v>1.1050000000000001E-3</v>
      </c>
      <c r="U307" s="27">
        <v>0</v>
      </c>
      <c r="V307" s="27">
        <v>0</v>
      </c>
      <c r="W307" s="27">
        <v>0</v>
      </c>
      <c r="X307" s="27">
        <v>7190373</v>
      </c>
      <c r="Y307" s="44">
        <f t="shared" si="260"/>
        <v>1730</v>
      </c>
    </row>
    <row r="308" spans="1:25" s="32" customFormat="1" x14ac:dyDescent="0.2">
      <c r="A308" s="24">
        <v>1731</v>
      </c>
      <c r="B308" s="24" t="s">
        <v>213</v>
      </c>
      <c r="C308" s="24"/>
      <c r="D308" s="24"/>
      <c r="E308" s="31" t="s">
        <v>472</v>
      </c>
      <c r="F308" s="27">
        <v>33185</v>
      </c>
      <c r="G308" s="42">
        <v>0.72699999999999998</v>
      </c>
      <c r="H308" s="27">
        <v>338000</v>
      </c>
      <c r="I308" s="27">
        <v>367682</v>
      </c>
      <c r="J308" s="27">
        <v>6650198</v>
      </c>
      <c r="K308" s="27">
        <v>9784</v>
      </c>
      <c r="L308" s="27">
        <v>9753</v>
      </c>
      <c r="M308" s="27">
        <v>6629127</v>
      </c>
      <c r="N308" s="27">
        <v>7091752</v>
      </c>
      <c r="O308" s="27">
        <v>1933212</v>
      </c>
      <c r="P308" s="27">
        <v>6375476</v>
      </c>
      <c r="Q308" s="27">
        <v>4637521</v>
      </c>
      <c r="R308" s="27">
        <v>5127248</v>
      </c>
      <c r="S308" s="27">
        <v>7428141</v>
      </c>
      <c r="T308" s="43">
        <v>1.142E-3</v>
      </c>
      <c r="U308" s="27">
        <v>210162</v>
      </c>
      <c r="V308" s="27">
        <v>0</v>
      </c>
      <c r="W308" s="27">
        <v>26270</v>
      </c>
      <c r="X308" s="27">
        <v>7401871</v>
      </c>
      <c r="Y308" s="44">
        <f t="shared" si="260"/>
        <v>1731</v>
      </c>
    </row>
    <row r="309" spans="1:25" s="32" customFormat="1" x14ac:dyDescent="0.2">
      <c r="A309" s="24">
        <v>1734</v>
      </c>
      <c r="B309" s="24" t="s">
        <v>257</v>
      </c>
      <c r="C309" s="24"/>
      <c r="D309" s="24"/>
      <c r="E309" s="31" t="s">
        <v>473</v>
      </c>
      <c r="F309" s="27">
        <v>47906</v>
      </c>
      <c r="G309" s="42">
        <v>1</v>
      </c>
      <c r="H309" s="27">
        <v>27000</v>
      </c>
      <c r="I309" s="27">
        <v>40378</v>
      </c>
      <c r="J309" s="27">
        <v>8717223</v>
      </c>
      <c r="K309" s="27">
        <v>14111</v>
      </c>
      <c r="L309" s="27">
        <v>14185</v>
      </c>
      <c r="M309" s="27">
        <v>8762937</v>
      </c>
      <c r="N309" s="27">
        <v>9374473</v>
      </c>
      <c r="O309" s="27">
        <v>0</v>
      </c>
      <c r="P309" s="27">
        <v>8358007</v>
      </c>
      <c r="Q309" s="27">
        <v>8358007</v>
      </c>
      <c r="R309" s="27">
        <v>9240621</v>
      </c>
      <c r="S309" s="27">
        <v>9280999</v>
      </c>
      <c r="T309" s="43">
        <v>1.4270000000000001E-3</v>
      </c>
      <c r="U309" s="27">
        <v>0</v>
      </c>
      <c r="V309" s="27">
        <v>0</v>
      </c>
      <c r="W309" s="27">
        <v>0</v>
      </c>
      <c r="X309" s="27">
        <v>9280999</v>
      </c>
      <c r="Y309" s="44">
        <f t="shared" si="260"/>
        <v>1734</v>
      </c>
    </row>
    <row r="310" spans="1:25" s="32" customFormat="1" x14ac:dyDescent="0.2">
      <c r="A310" s="24">
        <v>1735</v>
      </c>
      <c r="B310" s="24" t="s">
        <v>159</v>
      </c>
      <c r="C310" s="24"/>
      <c r="D310" s="24"/>
      <c r="E310" s="31" t="s">
        <v>472</v>
      </c>
      <c r="F310" s="27">
        <v>35017</v>
      </c>
      <c r="G310" s="42">
        <v>0.80100000000000005</v>
      </c>
      <c r="H310" s="27">
        <v>18000</v>
      </c>
      <c r="I310" s="27">
        <v>21553</v>
      </c>
      <c r="J310" s="27">
        <v>6332622</v>
      </c>
      <c r="K310" s="27">
        <v>9648</v>
      </c>
      <c r="L310" s="27">
        <v>9665</v>
      </c>
      <c r="M310" s="27">
        <v>6343780</v>
      </c>
      <c r="N310" s="27">
        <v>6786491</v>
      </c>
      <c r="O310" s="27">
        <v>1352683</v>
      </c>
      <c r="P310" s="27">
        <v>5314249</v>
      </c>
      <c r="Q310" s="27">
        <v>4255013</v>
      </c>
      <c r="R310" s="27">
        <v>4704347</v>
      </c>
      <c r="S310" s="27">
        <v>6078583</v>
      </c>
      <c r="T310" s="43">
        <v>9.3499999999999996E-4</v>
      </c>
      <c r="U310" s="27">
        <v>0</v>
      </c>
      <c r="V310" s="27">
        <v>0</v>
      </c>
      <c r="W310" s="27">
        <v>0</v>
      </c>
      <c r="X310" s="27">
        <v>6078583</v>
      </c>
      <c r="Y310" s="44">
        <f t="shared" si="260"/>
        <v>1735</v>
      </c>
    </row>
    <row r="311" spans="1:25" s="32" customFormat="1" x14ac:dyDescent="0.2">
      <c r="A311" s="24">
        <v>1740</v>
      </c>
      <c r="B311" s="24" t="s">
        <v>221</v>
      </c>
      <c r="C311" s="24"/>
      <c r="D311" s="24"/>
      <c r="E311" s="31" t="s">
        <v>472</v>
      </c>
      <c r="F311" s="27">
        <v>24339</v>
      </c>
      <c r="G311" s="42">
        <v>0.374</v>
      </c>
      <c r="H311" s="27">
        <v>8000</v>
      </c>
      <c r="I311" s="27">
        <v>4469</v>
      </c>
      <c r="J311" s="27">
        <v>3661676</v>
      </c>
      <c r="K311" s="27">
        <v>6571</v>
      </c>
      <c r="L311" s="27">
        <v>6687</v>
      </c>
      <c r="M311" s="27">
        <v>3726317</v>
      </c>
      <c r="N311" s="27">
        <v>3986364</v>
      </c>
      <c r="O311" s="27">
        <v>2497218</v>
      </c>
      <c r="P311" s="27">
        <v>4116103</v>
      </c>
      <c r="Q311" s="27">
        <v>1537611</v>
      </c>
      <c r="R311" s="27">
        <v>1699985</v>
      </c>
      <c r="S311" s="27">
        <v>4201672</v>
      </c>
      <c r="T311" s="43">
        <v>6.4599999999999998E-4</v>
      </c>
      <c r="U311" s="27">
        <v>0</v>
      </c>
      <c r="V311" s="27">
        <v>0</v>
      </c>
      <c r="W311" s="27">
        <v>0</v>
      </c>
      <c r="X311" s="27">
        <v>4201672</v>
      </c>
      <c r="Y311" s="44">
        <f t="shared" si="260"/>
        <v>1740</v>
      </c>
    </row>
    <row r="312" spans="1:25" s="32" customFormat="1" x14ac:dyDescent="0.2">
      <c r="A312" s="24">
        <v>1742</v>
      </c>
      <c r="B312" s="24" t="s">
        <v>272</v>
      </c>
      <c r="C312" s="24"/>
      <c r="D312" s="24"/>
      <c r="E312" s="31" t="s">
        <v>472</v>
      </c>
      <c r="F312" s="27">
        <v>38177</v>
      </c>
      <c r="G312" s="42">
        <v>0.92700000000000005</v>
      </c>
      <c r="H312" s="27">
        <v>36000</v>
      </c>
      <c r="I312" s="27">
        <v>49912</v>
      </c>
      <c r="J312" s="27">
        <v>5540645</v>
      </c>
      <c r="K312" s="27">
        <v>10100</v>
      </c>
      <c r="L312" s="27">
        <v>10055</v>
      </c>
      <c r="M312" s="27">
        <v>5515959</v>
      </c>
      <c r="N312" s="27">
        <v>5900899</v>
      </c>
      <c r="O312" s="27">
        <v>430294</v>
      </c>
      <c r="P312" s="27">
        <v>5605684</v>
      </c>
      <c r="Q312" s="27">
        <v>5196917</v>
      </c>
      <c r="R312" s="27">
        <v>5745717</v>
      </c>
      <c r="S312" s="27">
        <v>6225922</v>
      </c>
      <c r="T312" s="43">
        <v>9.5699999999999995E-4</v>
      </c>
      <c r="U312" s="27">
        <v>0</v>
      </c>
      <c r="V312" s="27">
        <v>0</v>
      </c>
      <c r="W312" s="27">
        <v>0</v>
      </c>
      <c r="X312" s="27">
        <v>6225922</v>
      </c>
      <c r="Y312" s="44">
        <f t="shared" si="260"/>
        <v>1742</v>
      </c>
    </row>
    <row r="313" spans="1:25" s="32" customFormat="1" x14ac:dyDescent="0.2">
      <c r="A313" s="24">
        <v>1771</v>
      </c>
      <c r="B313" s="24" t="s">
        <v>114</v>
      </c>
      <c r="C313" s="24"/>
      <c r="D313" s="24"/>
      <c r="E313" s="31" t="s">
        <v>472</v>
      </c>
      <c r="F313" s="27">
        <v>39726</v>
      </c>
      <c r="G313" s="42">
        <v>0.98899999999999999</v>
      </c>
      <c r="H313" s="27">
        <v>5000</v>
      </c>
      <c r="I313" s="27">
        <v>7395</v>
      </c>
      <c r="J313" s="27">
        <v>10634861</v>
      </c>
      <c r="K313" s="27">
        <v>12330</v>
      </c>
      <c r="L313" s="27">
        <v>12313</v>
      </c>
      <c r="M313" s="27">
        <v>10620198</v>
      </c>
      <c r="N313" s="27">
        <v>11361346</v>
      </c>
      <c r="O313" s="27">
        <v>124520</v>
      </c>
      <c r="P313" s="27">
        <v>9875294</v>
      </c>
      <c r="Q313" s="27">
        <v>9767061</v>
      </c>
      <c r="R313" s="27">
        <v>10798472</v>
      </c>
      <c r="S313" s="27">
        <v>10930388</v>
      </c>
      <c r="T313" s="43">
        <v>1.681E-3</v>
      </c>
      <c r="U313" s="27">
        <v>207630</v>
      </c>
      <c r="V313" s="27">
        <v>208201</v>
      </c>
      <c r="W313" s="27">
        <v>51979</v>
      </c>
      <c r="X313" s="27">
        <v>10878409</v>
      </c>
      <c r="Y313" s="44">
        <f t="shared" si="260"/>
        <v>1771</v>
      </c>
    </row>
    <row r="314" spans="1:25" s="32" customFormat="1" x14ac:dyDescent="0.2">
      <c r="A314" s="24">
        <v>1773</v>
      </c>
      <c r="B314" s="24" t="s">
        <v>243</v>
      </c>
      <c r="C314" s="24"/>
      <c r="D314" s="24"/>
      <c r="E314" s="31" t="s">
        <v>472</v>
      </c>
      <c r="F314" s="27">
        <v>18252</v>
      </c>
      <c r="G314" s="42">
        <v>0.13</v>
      </c>
      <c r="H314" s="27">
        <v>15000</v>
      </c>
      <c r="I314" s="27">
        <v>2918</v>
      </c>
      <c r="J314" s="27">
        <v>2790925</v>
      </c>
      <c r="K314" s="27">
        <v>5265</v>
      </c>
      <c r="L314" s="27">
        <v>5278</v>
      </c>
      <c r="M314" s="27">
        <v>2797816</v>
      </c>
      <c r="N314" s="27">
        <v>2993066</v>
      </c>
      <c r="O314" s="27">
        <v>2603728</v>
      </c>
      <c r="P314" s="27">
        <v>2714241</v>
      </c>
      <c r="Q314" s="27">
        <v>353069</v>
      </c>
      <c r="R314" s="27">
        <v>390353</v>
      </c>
      <c r="S314" s="27">
        <v>2996999</v>
      </c>
      <c r="T314" s="43">
        <v>4.6099999999999998E-4</v>
      </c>
      <c r="U314" s="27">
        <v>0</v>
      </c>
      <c r="V314" s="27">
        <v>0</v>
      </c>
      <c r="W314" s="27">
        <v>0</v>
      </c>
      <c r="X314" s="27">
        <v>2996999</v>
      </c>
      <c r="Y314" s="44">
        <f t="shared" si="260"/>
        <v>1773</v>
      </c>
    </row>
    <row r="315" spans="1:25" s="32" customFormat="1" x14ac:dyDescent="0.2">
      <c r="A315" s="24">
        <v>1774</v>
      </c>
      <c r="B315" s="24" t="s">
        <v>85</v>
      </c>
      <c r="C315" s="24"/>
      <c r="D315" s="24"/>
      <c r="E315" s="31" t="s">
        <v>472</v>
      </c>
      <c r="F315" s="27">
        <v>26461</v>
      </c>
      <c r="G315" s="42">
        <v>0.45800000000000002</v>
      </c>
      <c r="H315" s="27">
        <v>9000</v>
      </c>
      <c r="I315" s="27">
        <v>6170</v>
      </c>
      <c r="J315" s="27">
        <v>3217459</v>
      </c>
      <c r="K315" s="27">
        <v>7077</v>
      </c>
      <c r="L315" s="27">
        <v>7075</v>
      </c>
      <c r="M315" s="27">
        <v>3216550</v>
      </c>
      <c r="N315" s="27">
        <v>3441022</v>
      </c>
      <c r="O315" s="27">
        <v>1863520</v>
      </c>
      <c r="P315" s="27">
        <v>2804993</v>
      </c>
      <c r="Q315" s="27">
        <v>1285921</v>
      </c>
      <c r="R315" s="27">
        <v>1421715</v>
      </c>
      <c r="S315" s="27">
        <v>3291406</v>
      </c>
      <c r="T315" s="43">
        <v>5.0600000000000005E-4</v>
      </c>
      <c r="U315" s="27">
        <v>100560</v>
      </c>
      <c r="V315" s="27">
        <v>0</v>
      </c>
      <c r="W315" s="27">
        <v>12570</v>
      </c>
      <c r="X315" s="27">
        <v>3278836</v>
      </c>
      <c r="Y315" s="44">
        <f t="shared" si="260"/>
        <v>1774</v>
      </c>
    </row>
    <row r="316" spans="1:25" s="32" customFormat="1" x14ac:dyDescent="0.2">
      <c r="A316" s="24">
        <v>1783</v>
      </c>
      <c r="B316" s="24" t="s">
        <v>357</v>
      </c>
      <c r="C316" s="24"/>
      <c r="D316" s="24"/>
      <c r="E316" s="31" t="s">
        <v>473</v>
      </c>
      <c r="F316" s="27">
        <v>110375</v>
      </c>
      <c r="G316" s="42">
        <v>1</v>
      </c>
      <c r="H316" s="27">
        <v>80000</v>
      </c>
      <c r="I316" s="27">
        <v>119639</v>
      </c>
      <c r="J316" s="27">
        <v>18062569</v>
      </c>
      <c r="K316" s="27">
        <v>33355</v>
      </c>
      <c r="L316" s="27">
        <v>33724</v>
      </c>
      <c r="M316" s="27">
        <v>18262392</v>
      </c>
      <c r="N316" s="27">
        <v>19536863</v>
      </c>
      <c r="O316" s="27">
        <v>0</v>
      </c>
      <c r="P316" s="27">
        <v>17274152</v>
      </c>
      <c r="Q316" s="27">
        <v>17274152</v>
      </c>
      <c r="R316" s="27">
        <v>19098320</v>
      </c>
      <c r="S316" s="27">
        <v>19217959</v>
      </c>
      <c r="T316" s="43">
        <v>2.9550000000000002E-3</v>
      </c>
      <c r="U316" s="27">
        <v>0</v>
      </c>
      <c r="V316" s="27">
        <v>0</v>
      </c>
      <c r="W316" s="27">
        <v>0</v>
      </c>
      <c r="X316" s="27">
        <v>19217959</v>
      </c>
      <c r="Y316" s="44">
        <f t="shared" si="260"/>
        <v>1783</v>
      </c>
    </row>
    <row r="317" spans="1:25" s="32" customFormat="1" x14ac:dyDescent="0.2">
      <c r="A317" s="24">
        <v>1842</v>
      </c>
      <c r="B317" s="24" t="s">
        <v>212</v>
      </c>
      <c r="C317" s="24"/>
      <c r="D317" s="24"/>
      <c r="E317" s="31" t="s">
        <v>472</v>
      </c>
      <c r="F317" s="27">
        <v>19341</v>
      </c>
      <c r="G317" s="42">
        <v>0.17399999999999999</v>
      </c>
      <c r="H317" s="27">
        <v>0</v>
      </c>
      <c r="I317" s="27">
        <v>0</v>
      </c>
      <c r="J317" s="27">
        <v>2035286</v>
      </c>
      <c r="K317" s="27">
        <v>5667</v>
      </c>
      <c r="L317" s="27">
        <v>5614</v>
      </c>
      <c r="M317" s="27">
        <v>2016251</v>
      </c>
      <c r="N317" s="27">
        <v>2156959</v>
      </c>
      <c r="O317" s="27">
        <v>1782424</v>
      </c>
      <c r="P317" s="27">
        <v>2062894</v>
      </c>
      <c r="Q317" s="27">
        <v>358201</v>
      </c>
      <c r="R317" s="27">
        <v>396027</v>
      </c>
      <c r="S317" s="27">
        <v>2178452</v>
      </c>
      <c r="T317" s="43">
        <v>3.3500000000000001E-4</v>
      </c>
      <c r="U317" s="27">
        <v>0</v>
      </c>
      <c r="V317" s="27">
        <v>0</v>
      </c>
      <c r="W317" s="27">
        <v>0</v>
      </c>
      <c r="X317" s="27">
        <v>2178452</v>
      </c>
      <c r="Y317" s="44">
        <f t="shared" si="260"/>
        <v>1842</v>
      </c>
    </row>
    <row r="318" spans="1:25" s="32" customFormat="1" x14ac:dyDescent="0.2">
      <c r="A318" s="24">
        <v>1859</v>
      </c>
      <c r="B318" s="24" t="s">
        <v>41</v>
      </c>
      <c r="C318" s="24"/>
      <c r="D318" s="24"/>
      <c r="E318" s="31" t="s">
        <v>473</v>
      </c>
      <c r="F318" s="27">
        <v>43747</v>
      </c>
      <c r="G318" s="42">
        <v>1</v>
      </c>
      <c r="H318" s="27">
        <v>71000</v>
      </c>
      <c r="I318" s="27">
        <v>106179</v>
      </c>
      <c r="J318" s="27">
        <v>8109806</v>
      </c>
      <c r="K318" s="27">
        <v>12364</v>
      </c>
      <c r="L318" s="27">
        <v>12283</v>
      </c>
      <c r="M318" s="27">
        <v>8056676</v>
      </c>
      <c r="N318" s="27">
        <v>8618925</v>
      </c>
      <c r="O318" s="27">
        <v>0</v>
      </c>
      <c r="P318" s="27">
        <v>6875537</v>
      </c>
      <c r="Q318" s="27">
        <v>6875537</v>
      </c>
      <c r="R318" s="27">
        <v>7601601</v>
      </c>
      <c r="S318" s="27">
        <v>7707780</v>
      </c>
      <c r="T318" s="43">
        <v>1.1850000000000001E-3</v>
      </c>
      <c r="U318" s="27">
        <v>0</v>
      </c>
      <c r="V318" s="27">
        <v>0</v>
      </c>
      <c r="W318" s="27">
        <v>0</v>
      </c>
      <c r="X318" s="27">
        <v>7707780</v>
      </c>
      <c r="Y318" s="44">
        <f t="shared" si="260"/>
        <v>1859</v>
      </c>
    </row>
    <row r="319" spans="1:25" s="32" customFormat="1" x14ac:dyDescent="0.2">
      <c r="A319" s="24">
        <v>1876</v>
      </c>
      <c r="B319" s="24" t="s">
        <v>59</v>
      </c>
      <c r="C319" s="24"/>
      <c r="D319" s="24"/>
      <c r="E319" s="31" t="s">
        <v>472</v>
      </c>
      <c r="F319" s="27">
        <v>36055</v>
      </c>
      <c r="G319" s="42">
        <v>0.84199999999999997</v>
      </c>
      <c r="H319" s="27">
        <v>98000</v>
      </c>
      <c r="I319" s="27">
        <v>123431</v>
      </c>
      <c r="J319" s="27">
        <v>4548774</v>
      </c>
      <c r="K319" s="27">
        <v>9944</v>
      </c>
      <c r="L319" s="27">
        <v>9785</v>
      </c>
      <c r="M319" s="27">
        <v>4476041</v>
      </c>
      <c r="N319" s="27">
        <v>4788409</v>
      </c>
      <c r="O319" s="27">
        <v>755611</v>
      </c>
      <c r="P319" s="27">
        <v>4164703</v>
      </c>
      <c r="Q319" s="27">
        <v>3507512</v>
      </c>
      <c r="R319" s="27">
        <v>3877909</v>
      </c>
      <c r="S319" s="27">
        <v>4756951</v>
      </c>
      <c r="T319" s="43">
        <v>7.3099999999999999E-4</v>
      </c>
      <c r="U319" s="27">
        <v>248143</v>
      </c>
      <c r="V319" s="27">
        <v>0</v>
      </c>
      <c r="W319" s="27">
        <v>31018</v>
      </c>
      <c r="X319" s="27">
        <v>4725933</v>
      </c>
      <c r="Y319" s="44">
        <f t="shared" si="260"/>
        <v>1876</v>
      </c>
    </row>
    <row r="320" spans="1:25" s="32" customFormat="1" x14ac:dyDescent="0.2">
      <c r="A320" s="24">
        <v>1883</v>
      </c>
      <c r="B320" s="24" t="s">
        <v>291</v>
      </c>
      <c r="C320" s="24"/>
      <c r="D320" s="24"/>
      <c r="E320" s="31" t="s">
        <v>473</v>
      </c>
      <c r="F320" s="27">
        <v>92429</v>
      </c>
      <c r="G320" s="42">
        <v>1</v>
      </c>
      <c r="H320" s="27">
        <v>346000</v>
      </c>
      <c r="I320" s="27">
        <v>517438</v>
      </c>
      <c r="J320" s="27">
        <v>38990939</v>
      </c>
      <c r="K320" s="27">
        <v>31618</v>
      </c>
      <c r="L320" s="27">
        <v>31375</v>
      </c>
      <c r="M320" s="27">
        <v>38691274</v>
      </c>
      <c r="N320" s="27">
        <v>41391409</v>
      </c>
      <c r="O320" s="27">
        <v>0</v>
      </c>
      <c r="P320" s="27">
        <v>38545984</v>
      </c>
      <c r="Q320" s="27">
        <v>38545984</v>
      </c>
      <c r="R320" s="27">
        <v>42616479</v>
      </c>
      <c r="S320" s="27">
        <v>43133917</v>
      </c>
      <c r="T320" s="43">
        <v>6.6319999999999999E-3</v>
      </c>
      <c r="U320" s="27">
        <v>510394</v>
      </c>
      <c r="V320" s="27">
        <v>0</v>
      </c>
      <c r="W320" s="27">
        <v>63799</v>
      </c>
      <c r="X320" s="27">
        <v>43070118</v>
      </c>
      <c r="Y320" s="44">
        <f t="shared" si="260"/>
        <v>1883</v>
      </c>
    </row>
    <row r="321" spans="1:25" s="32" customFormat="1" x14ac:dyDescent="0.2">
      <c r="A321" s="24">
        <v>1884</v>
      </c>
      <c r="B321" s="24" t="s">
        <v>168</v>
      </c>
      <c r="C321" s="24"/>
      <c r="D321" s="24"/>
      <c r="E321" s="31" t="s">
        <v>472</v>
      </c>
      <c r="F321" s="27">
        <v>27297</v>
      </c>
      <c r="G321" s="42">
        <v>0.49199999999999999</v>
      </c>
      <c r="H321" s="27">
        <v>9000</v>
      </c>
      <c r="I321" s="27">
        <v>6620</v>
      </c>
      <c r="J321" s="27">
        <v>3354137</v>
      </c>
      <c r="K321" s="27">
        <v>8160</v>
      </c>
      <c r="L321" s="27">
        <v>8305</v>
      </c>
      <c r="M321" s="27">
        <v>3413739</v>
      </c>
      <c r="N321" s="27">
        <v>3651972</v>
      </c>
      <c r="O321" s="27">
        <v>1855640</v>
      </c>
      <c r="P321" s="27">
        <v>3958378</v>
      </c>
      <c r="Q321" s="27">
        <v>1947047</v>
      </c>
      <c r="R321" s="27">
        <v>2152657</v>
      </c>
      <c r="S321" s="27">
        <v>4014918</v>
      </c>
      <c r="T321" s="43">
        <v>6.1700000000000004E-4</v>
      </c>
      <c r="U321" s="27">
        <v>0</v>
      </c>
      <c r="V321" s="27">
        <v>0</v>
      </c>
      <c r="W321" s="27">
        <v>0</v>
      </c>
      <c r="X321" s="27">
        <v>4014918</v>
      </c>
      <c r="Y321" s="44">
        <f t="shared" si="260"/>
        <v>1884</v>
      </c>
    </row>
    <row r="322" spans="1:25" s="32" customFormat="1" x14ac:dyDescent="0.2">
      <c r="A322" s="24">
        <v>1891</v>
      </c>
      <c r="B322" s="24" t="s">
        <v>73</v>
      </c>
      <c r="C322" s="24"/>
      <c r="D322" s="24"/>
      <c r="E322" s="31" t="s">
        <v>472</v>
      </c>
      <c r="F322" s="27">
        <v>18922</v>
      </c>
      <c r="G322" s="42">
        <v>0.157</v>
      </c>
      <c r="H322" s="27">
        <v>24000</v>
      </c>
      <c r="I322" s="27">
        <v>5631</v>
      </c>
      <c r="J322" s="27">
        <v>6944233</v>
      </c>
      <c r="K322" s="27">
        <v>5311</v>
      </c>
      <c r="L322" s="27">
        <v>5290</v>
      </c>
      <c r="M322" s="27">
        <v>6916775</v>
      </c>
      <c r="N322" s="27">
        <v>7399474</v>
      </c>
      <c r="O322" s="27">
        <v>6238644</v>
      </c>
      <c r="P322" s="27">
        <v>6569628</v>
      </c>
      <c r="Q322" s="27">
        <v>1030643</v>
      </c>
      <c r="R322" s="27">
        <v>1139480</v>
      </c>
      <c r="S322" s="27">
        <v>7383755</v>
      </c>
      <c r="T322" s="43">
        <v>1.1349999999999999E-3</v>
      </c>
      <c r="U322" s="27">
        <v>137817</v>
      </c>
      <c r="V322" s="27">
        <v>0</v>
      </c>
      <c r="W322" s="27">
        <v>17227</v>
      </c>
      <c r="X322" s="27">
        <v>7366528</v>
      </c>
      <c r="Y322" s="44">
        <f t="shared" si="260"/>
        <v>1891</v>
      </c>
    </row>
    <row r="323" spans="1:25" s="32" customFormat="1" x14ac:dyDescent="0.2">
      <c r="A323" s="24">
        <v>1892</v>
      </c>
      <c r="B323" s="24" t="s">
        <v>380</v>
      </c>
      <c r="C323" s="24"/>
      <c r="D323" s="24"/>
      <c r="E323" s="31" t="s">
        <v>473</v>
      </c>
      <c r="F323" s="27">
        <v>43885</v>
      </c>
      <c r="G323" s="42">
        <v>1</v>
      </c>
      <c r="H323" s="27">
        <v>9000</v>
      </c>
      <c r="I323" s="27">
        <v>13459</v>
      </c>
      <c r="J323" s="27">
        <v>7582928</v>
      </c>
      <c r="K323" s="27">
        <v>12654</v>
      </c>
      <c r="L323" s="27">
        <v>12981</v>
      </c>
      <c r="M323" s="27">
        <v>7778883</v>
      </c>
      <c r="N323" s="27">
        <v>8321746</v>
      </c>
      <c r="O323" s="27">
        <v>0</v>
      </c>
      <c r="P323" s="27">
        <v>7556397</v>
      </c>
      <c r="Q323" s="27">
        <v>7556397</v>
      </c>
      <c r="R323" s="27">
        <v>8354360</v>
      </c>
      <c r="S323" s="27">
        <v>8367819</v>
      </c>
      <c r="T323" s="43">
        <v>1.2869999999999999E-3</v>
      </c>
      <c r="U323" s="27">
        <v>209801</v>
      </c>
      <c r="V323" s="27">
        <v>0</v>
      </c>
      <c r="W323" s="27">
        <v>26225</v>
      </c>
      <c r="X323" s="27">
        <v>8341594</v>
      </c>
      <c r="Y323" s="44">
        <f t="shared" si="260"/>
        <v>1892</v>
      </c>
    </row>
    <row r="324" spans="1:25" s="32" customFormat="1" x14ac:dyDescent="0.2">
      <c r="A324" s="24">
        <v>1894</v>
      </c>
      <c r="B324" s="24" t="s">
        <v>259</v>
      </c>
      <c r="C324" s="24"/>
      <c r="D324" s="24"/>
      <c r="E324" s="31" t="s">
        <v>473</v>
      </c>
      <c r="F324" s="27">
        <v>43425</v>
      </c>
      <c r="G324" s="42">
        <v>1</v>
      </c>
      <c r="H324" s="27">
        <v>42000</v>
      </c>
      <c r="I324" s="27">
        <v>62810</v>
      </c>
      <c r="J324" s="27">
        <v>5534555</v>
      </c>
      <c r="K324" s="27">
        <v>12577</v>
      </c>
      <c r="L324" s="27">
        <v>12593</v>
      </c>
      <c r="M324" s="27">
        <v>5541596</v>
      </c>
      <c r="N324" s="27">
        <v>5928325</v>
      </c>
      <c r="O324" s="27">
        <v>0</v>
      </c>
      <c r="P324" s="27">
        <v>5715932</v>
      </c>
      <c r="Q324" s="27">
        <v>5715932</v>
      </c>
      <c r="R324" s="27">
        <v>6319540</v>
      </c>
      <c r="S324" s="27">
        <v>6382350</v>
      </c>
      <c r="T324" s="43">
        <v>9.810000000000001E-4</v>
      </c>
      <c r="U324" s="27">
        <v>0</v>
      </c>
      <c r="V324" s="27">
        <v>0</v>
      </c>
      <c r="W324" s="27">
        <v>0</v>
      </c>
      <c r="X324" s="27">
        <v>6382350</v>
      </c>
      <c r="Y324" s="44">
        <f t="shared" ref="Y324:Y354" si="261">A324</f>
        <v>1894</v>
      </c>
    </row>
    <row r="325" spans="1:25" s="32" customFormat="1" x14ac:dyDescent="0.2">
      <c r="A325" s="24">
        <v>1895</v>
      </c>
      <c r="B325" s="24" t="s">
        <v>240</v>
      </c>
      <c r="C325" s="24"/>
      <c r="D325" s="24"/>
      <c r="E325" s="31" t="s">
        <v>472</v>
      </c>
      <c r="F325" s="27">
        <v>38209</v>
      </c>
      <c r="G325" s="42">
        <v>0.92800000000000005</v>
      </c>
      <c r="H325" s="27">
        <v>276000</v>
      </c>
      <c r="I325" s="27">
        <v>383184</v>
      </c>
      <c r="J325" s="27">
        <v>20638375</v>
      </c>
      <c r="K325" s="27">
        <v>12326</v>
      </c>
      <c r="L325" s="27">
        <v>12268</v>
      </c>
      <c r="M325" s="27">
        <v>20541261</v>
      </c>
      <c r="N325" s="27">
        <v>21974767</v>
      </c>
      <c r="O325" s="27">
        <v>1574272</v>
      </c>
      <c r="P325" s="27">
        <v>17169450</v>
      </c>
      <c r="Q325" s="27">
        <v>15939431</v>
      </c>
      <c r="R325" s="27">
        <v>17622650</v>
      </c>
      <c r="S325" s="27">
        <v>19580107</v>
      </c>
      <c r="T325" s="43">
        <v>3.0100000000000001E-3</v>
      </c>
      <c r="U325" s="27">
        <v>0</v>
      </c>
      <c r="V325" s="27">
        <v>0</v>
      </c>
      <c r="W325" s="27">
        <v>0</v>
      </c>
      <c r="X325" s="27">
        <v>19580107</v>
      </c>
      <c r="Y325" s="44">
        <f t="shared" si="261"/>
        <v>1895</v>
      </c>
    </row>
    <row r="326" spans="1:25" s="32" customFormat="1" x14ac:dyDescent="0.2">
      <c r="A326" s="24">
        <v>1896</v>
      </c>
      <c r="B326" s="24" t="s">
        <v>383</v>
      </c>
      <c r="C326" s="24"/>
      <c r="D326" s="24"/>
      <c r="E326" s="31" t="s">
        <v>472</v>
      </c>
      <c r="F326" s="27">
        <v>22685</v>
      </c>
      <c r="G326" s="42">
        <v>0.307</v>
      </c>
      <c r="H326" s="27">
        <v>13000</v>
      </c>
      <c r="I326" s="27">
        <v>5976</v>
      </c>
      <c r="J326" s="27">
        <v>3130321</v>
      </c>
      <c r="K326" s="27">
        <v>6225</v>
      </c>
      <c r="L326" s="27">
        <v>6240</v>
      </c>
      <c r="M326" s="27">
        <v>3137864</v>
      </c>
      <c r="N326" s="27">
        <v>3356845</v>
      </c>
      <c r="O326" s="27">
        <v>2324951</v>
      </c>
      <c r="P326" s="27">
        <v>2848961</v>
      </c>
      <c r="Q326" s="27">
        <v>875771</v>
      </c>
      <c r="R326" s="27">
        <v>968253</v>
      </c>
      <c r="S326" s="27">
        <v>3299180</v>
      </c>
      <c r="T326" s="43">
        <v>5.0699999999999996E-4</v>
      </c>
      <c r="U326" s="27">
        <v>0</v>
      </c>
      <c r="V326" s="27">
        <v>199392</v>
      </c>
      <c r="W326" s="27">
        <v>24924</v>
      </c>
      <c r="X326" s="27">
        <v>3274256</v>
      </c>
      <c r="Y326" s="44">
        <f t="shared" si="261"/>
        <v>1896</v>
      </c>
    </row>
    <row r="327" spans="1:25" s="32" customFormat="1" x14ac:dyDescent="0.2">
      <c r="A327" s="24">
        <v>1900</v>
      </c>
      <c r="B327" s="24" t="s">
        <v>306</v>
      </c>
      <c r="C327" s="24"/>
      <c r="D327" s="24"/>
      <c r="E327" s="31" t="s">
        <v>473</v>
      </c>
      <c r="F327" s="27">
        <v>89987</v>
      </c>
      <c r="G327" s="42">
        <v>1</v>
      </c>
      <c r="H327" s="27">
        <v>244000</v>
      </c>
      <c r="I327" s="27">
        <v>364899</v>
      </c>
      <c r="J327" s="27">
        <v>33956719</v>
      </c>
      <c r="K327" s="27">
        <v>27653</v>
      </c>
      <c r="L327" s="27">
        <v>27518</v>
      </c>
      <c r="M327" s="27">
        <v>33790945</v>
      </c>
      <c r="N327" s="27">
        <v>36149102</v>
      </c>
      <c r="O327" s="27">
        <v>0</v>
      </c>
      <c r="P327" s="27">
        <v>31110134</v>
      </c>
      <c r="Q327" s="27">
        <v>31110134</v>
      </c>
      <c r="R327" s="27">
        <v>34395395</v>
      </c>
      <c r="S327" s="27">
        <v>34760294</v>
      </c>
      <c r="T327" s="43">
        <v>5.3439999999999998E-3</v>
      </c>
      <c r="U327" s="27">
        <v>0</v>
      </c>
      <c r="V327" s="27">
        <v>0</v>
      </c>
      <c r="W327" s="27">
        <v>0</v>
      </c>
      <c r="X327" s="27">
        <v>34760294</v>
      </c>
      <c r="Y327" s="44">
        <f t="shared" si="261"/>
        <v>1900</v>
      </c>
    </row>
    <row r="328" spans="1:25" s="32" customFormat="1" x14ac:dyDescent="0.2">
      <c r="A328" s="24">
        <v>1901</v>
      </c>
      <c r="B328" s="24" t="s">
        <v>50</v>
      </c>
      <c r="C328" s="24"/>
      <c r="D328" s="24"/>
      <c r="E328" s="31" t="s">
        <v>472</v>
      </c>
      <c r="F328" s="27">
        <v>34872</v>
      </c>
      <c r="G328" s="42">
        <v>0.79500000000000004</v>
      </c>
      <c r="H328" s="27">
        <v>1000</v>
      </c>
      <c r="I328" s="27">
        <v>1189</v>
      </c>
      <c r="J328" s="27">
        <v>4321322</v>
      </c>
      <c r="K328" s="27">
        <v>9950</v>
      </c>
      <c r="L328" s="27">
        <v>10056</v>
      </c>
      <c r="M328" s="27">
        <v>4367358</v>
      </c>
      <c r="N328" s="27">
        <v>4672142</v>
      </c>
      <c r="O328" s="27">
        <v>958350</v>
      </c>
      <c r="P328" s="27">
        <v>4731767</v>
      </c>
      <c r="Q328" s="27">
        <v>3761187</v>
      </c>
      <c r="R328" s="27">
        <v>4158372</v>
      </c>
      <c r="S328" s="27">
        <v>5117910</v>
      </c>
      <c r="T328" s="43">
        <v>7.8700000000000005E-4</v>
      </c>
      <c r="U328" s="27">
        <v>0</v>
      </c>
      <c r="V328" s="27">
        <v>0</v>
      </c>
      <c r="W328" s="27">
        <v>0</v>
      </c>
      <c r="X328" s="27">
        <v>5117910</v>
      </c>
      <c r="Y328" s="44">
        <f t="shared" si="261"/>
        <v>1901</v>
      </c>
    </row>
    <row r="329" spans="1:25" s="32" customFormat="1" x14ac:dyDescent="0.2">
      <c r="A329" s="24">
        <v>1903</v>
      </c>
      <c r="B329" s="24" t="s">
        <v>102</v>
      </c>
      <c r="C329" s="24"/>
      <c r="D329" s="24"/>
      <c r="E329" s="31" t="s">
        <v>472</v>
      </c>
      <c r="F329" s="27">
        <v>25768</v>
      </c>
      <c r="G329" s="42">
        <v>0.43099999999999999</v>
      </c>
      <c r="H329" s="27">
        <v>12000</v>
      </c>
      <c r="I329" s="27">
        <v>7730</v>
      </c>
      <c r="J329" s="27">
        <v>3218597</v>
      </c>
      <c r="K329" s="27">
        <v>7272</v>
      </c>
      <c r="L329" s="27">
        <v>7281</v>
      </c>
      <c r="M329" s="27">
        <v>3222580</v>
      </c>
      <c r="N329" s="27">
        <v>3447474</v>
      </c>
      <c r="O329" s="27">
        <v>1962578</v>
      </c>
      <c r="P329" s="27">
        <v>3029173</v>
      </c>
      <c r="Q329" s="27">
        <v>1304725</v>
      </c>
      <c r="R329" s="27">
        <v>1442506</v>
      </c>
      <c r="S329" s="27">
        <v>3412813</v>
      </c>
      <c r="T329" s="43">
        <v>5.2499999999999997E-4</v>
      </c>
      <c r="U329" s="27">
        <v>0</v>
      </c>
      <c r="V329" s="27">
        <v>0</v>
      </c>
      <c r="W329" s="27">
        <v>0</v>
      </c>
      <c r="X329" s="27">
        <v>3412813</v>
      </c>
      <c r="Y329" s="44">
        <f t="shared" si="261"/>
        <v>1903</v>
      </c>
    </row>
    <row r="330" spans="1:25" s="32" customFormat="1" x14ac:dyDescent="0.2">
      <c r="A330" s="24">
        <v>1904</v>
      </c>
      <c r="B330" s="24" t="s">
        <v>304</v>
      </c>
      <c r="C330" s="24"/>
      <c r="D330" s="24"/>
      <c r="E330" s="31" t="s">
        <v>473</v>
      </c>
      <c r="F330" s="27">
        <v>64931</v>
      </c>
      <c r="G330" s="42">
        <v>1</v>
      </c>
      <c r="H330" s="27">
        <v>24000</v>
      </c>
      <c r="I330" s="27">
        <v>35892</v>
      </c>
      <c r="J330" s="27">
        <v>11168895</v>
      </c>
      <c r="K330" s="27">
        <v>19843</v>
      </c>
      <c r="L330" s="27">
        <v>19995</v>
      </c>
      <c r="M330" s="27">
        <v>11254450</v>
      </c>
      <c r="N330" s="27">
        <v>12039861</v>
      </c>
      <c r="O330" s="27">
        <v>0</v>
      </c>
      <c r="P330" s="27">
        <v>10588844</v>
      </c>
      <c r="Q330" s="27">
        <v>10588844</v>
      </c>
      <c r="R330" s="27">
        <v>11707037</v>
      </c>
      <c r="S330" s="27">
        <v>11742928</v>
      </c>
      <c r="T330" s="43">
        <v>1.805E-3</v>
      </c>
      <c r="U330" s="27">
        <v>370407</v>
      </c>
      <c r="V330" s="27">
        <v>0</v>
      </c>
      <c r="W330" s="27">
        <v>46301</v>
      </c>
      <c r="X330" s="27">
        <v>11696627</v>
      </c>
      <c r="Y330" s="44">
        <f t="shared" si="261"/>
        <v>1904</v>
      </c>
    </row>
    <row r="331" spans="1:25" s="32" customFormat="1" x14ac:dyDescent="0.2">
      <c r="A331" s="24">
        <v>1911</v>
      </c>
      <c r="B331" s="24" t="s">
        <v>160</v>
      </c>
      <c r="C331" s="24"/>
      <c r="D331" s="24"/>
      <c r="E331" s="31" t="s">
        <v>473</v>
      </c>
      <c r="F331" s="27">
        <v>48432</v>
      </c>
      <c r="G331" s="42">
        <v>1</v>
      </c>
      <c r="H331" s="27">
        <v>46000</v>
      </c>
      <c r="I331" s="27">
        <v>68792</v>
      </c>
      <c r="J331" s="27">
        <v>6611126</v>
      </c>
      <c r="K331" s="27">
        <v>14546</v>
      </c>
      <c r="L331" s="27">
        <v>14973</v>
      </c>
      <c r="M331" s="27">
        <v>6805197</v>
      </c>
      <c r="N331" s="27">
        <v>7280109</v>
      </c>
      <c r="O331" s="27">
        <v>0</v>
      </c>
      <c r="P331" s="27">
        <v>9172487</v>
      </c>
      <c r="Q331" s="27">
        <v>9172487</v>
      </c>
      <c r="R331" s="27">
        <v>10141111</v>
      </c>
      <c r="S331" s="27">
        <v>10209903</v>
      </c>
      <c r="T331" s="43">
        <v>1.57E-3</v>
      </c>
      <c r="U331" s="27">
        <v>0</v>
      </c>
      <c r="V331" s="27">
        <v>0</v>
      </c>
      <c r="W331" s="27">
        <v>0</v>
      </c>
      <c r="X331" s="27">
        <v>10209903</v>
      </c>
      <c r="Y331" s="44">
        <f t="shared" si="261"/>
        <v>1911</v>
      </c>
    </row>
    <row r="332" spans="1:25" s="32" customFormat="1" x14ac:dyDescent="0.2">
      <c r="A332" s="24">
        <v>1916</v>
      </c>
      <c r="B332" s="24" t="s">
        <v>190</v>
      </c>
      <c r="C332" s="24"/>
      <c r="D332" s="24"/>
      <c r="E332" s="31" t="s">
        <v>473</v>
      </c>
      <c r="F332" s="27">
        <v>76534</v>
      </c>
      <c r="G332" s="42">
        <v>1</v>
      </c>
      <c r="H332" s="27">
        <v>70000</v>
      </c>
      <c r="I332" s="27">
        <v>104684</v>
      </c>
      <c r="J332" s="27">
        <v>27167034</v>
      </c>
      <c r="K332" s="27">
        <v>24976</v>
      </c>
      <c r="L332" s="27">
        <v>25202</v>
      </c>
      <c r="M332" s="27">
        <v>27412860</v>
      </c>
      <c r="N332" s="27">
        <v>29325912</v>
      </c>
      <c r="O332" s="27">
        <v>0</v>
      </c>
      <c r="P332" s="27">
        <v>24842880</v>
      </c>
      <c r="Q332" s="27">
        <v>24842880</v>
      </c>
      <c r="R332" s="27">
        <v>27466313</v>
      </c>
      <c r="S332" s="27">
        <v>27570997</v>
      </c>
      <c r="T332" s="43">
        <v>4.2389999999999997E-3</v>
      </c>
      <c r="U332" s="27">
        <v>347618</v>
      </c>
      <c r="V332" s="27">
        <v>399585</v>
      </c>
      <c r="W332" s="27">
        <v>93400</v>
      </c>
      <c r="X332" s="27">
        <v>27477597</v>
      </c>
      <c r="Y332" s="44">
        <f t="shared" si="261"/>
        <v>1916</v>
      </c>
    </row>
    <row r="333" spans="1:25" s="32" customFormat="1" x14ac:dyDescent="0.2">
      <c r="A333" s="24">
        <v>1924</v>
      </c>
      <c r="B333" s="24" t="s">
        <v>119</v>
      </c>
      <c r="C333" s="24"/>
      <c r="D333" s="24"/>
      <c r="E333" s="31" t="s">
        <v>473</v>
      </c>
      <c r="F333" s="27">
        <v>50049</v>
      </c>
      <c r="G333" s="42">
        <v>1</v>
      </c>
      <c r="H333" s="27">
        <v>98000</v>
      </c>
      <c r="I333" s="27">
        <v>146558</v>
      </c>
      <c r="J333" s="27">
        <v>7200274</v>
      </c>
      <c r="K333" s="27">
        <v>14580</v>
      </c>
      <c r="L333" s="27">
        <v>14643</v>
      </c>
      <c r="M333" s="27">
        <v>7231386</v>
      </c>
      <c r="N333" s="27">
        <v>7736041</v>
      </c>
      <c r="O333" s="27">
        <v>0</v>
      </c>
      <c r="P333" s="27">
        <v>7666267</v>
      </c>
      <c r="Q333" s="27">
        <v>7666267</v>
      </c>
      <c r="R333" s="27">
        <v>8475832</v>
      </c>
      <c r="S333" s="27">
        <v>8622390</v>
      </c>
      <c r="T333" s="43">
        <v>1.3259999999999999E-3</v>
      </c>
      <c r="U333" s="27">
        <v>98028</v>
      </c>
      <c r="V333" s="27">
        <v>0</v>
      </c>
      <c r="W333" s="27">
        <v>12254</v>
      </c>
      <c r="X333" s="27">
        <v>8610136</v>
      </c>
      <c r="Y333" s="44">
        <f t="shared" si="261"/>
        <v>1924</v>
      </c>
    </row>
    <row r="334" spans="1:25" s="32" customFormat="1" x14ac:dyDescent="0.2">
      <c r="A334" s="24">
        <v>1926</v>
      </c>
      <c r="B334" s="24" t="s">
        <v>261</v>
      </c>
      <c r="C334" s="24"/>
      <c r="D334" s="24"/>
      <c r="E334" s="31" t="s">
        <v>473</v>
      </c>
      <c r="F334" s="27">
        <v>55308</v>
      </c>
      <c r="G334" s="42">
        <v>1</v>
      </c>
      <c r="H334" s="27">
        <v>43000</v>
      </c>
      <c r="I334" s="27">
        <v>64306</v>
      </c>
      <c r="J334" s="27">
        <v>6976500</v>
      </c>
      <c r="K334" s="27">
        <v>16223</v>
      </c>
      <c r="L334" s="27">
        <v>16539</v>
      </c>
      <c r="M334" s="27">
        <v>7112392</v>
      </c>
      <c r="N334" s="27">
        <v>7608742</v>
      </c>
      <c r="O334" s="27">
        <v>0</v>
      </c>
      <c r="P334" s="27">
        <v>6790126</v>
      </c>
      <c r="Q334" s="27">
        <v>6790126</v>
      </c>
      <c r="R334" s="27">
        <v>7507170</v>
      </c>
      <c r="S334" s="27">
        <v>7571475</v>
      </c>
      <c r="T334" s="43">
        <v>1.1640000000000001E-3</v>
      </c>
      <c r="U334" s="27">
        <v>0</v>
      </c>
      <c r="V334" s="27">
        <v>0</v>
      </c>
      <c r="W334" s="27">
        <v>0</v>
      </c>
      <c r="X334" s="27">
        <v>7571475</v>
      </c>
      <c r="Y334" s="44">
        <f t="shared" si="261"/>
        <v>1926</v>
      </c>
    </row>
    <row r="335" spans="1:25" s="32" customFormat="1" x14ac:dyDescent="0.2">
      <c r="A335" s="24">
        <v>1930</v>
      </c>
      <c r="B335" s="24" t="s">
        <v>228</v>
      </c>
      <c r="C335" s="24"/>
      <c r="D335" s="24"/>
      <c r="E335" s="31" t="s">
        <v>473</v>
      </c>
      <c r="F335" s="27">
        <v>85219</v>
      </c>
      <c r="G335" s="42">
        <v>1</v>
      </c>
      <c r="H335" s="27">
        <v>794000</v>
      </c>
      <c r="I335" s="27">
        <v>1187416</v>
      </c>
      <c r="J335" s="27">
        <v>34472266</v>
      </c>
      <c r="K335" s="27">
        <v>28317</v>
      </c>
      <c r="L335" s="27">
        <v>28009</v>
      </c>
      <c r="M335" s="27">
        <v>34097316</v>
      </c>
      <c r="N335" s="27">
        <v>36476854</v>
      </c>
      <c r="O335" s="27">
        <v>0</v>
      </c>
      <c r="P335" s="27">
        <v>31360492</v>
      </c>
      <c r="Q335" s="27">
        <v>31360492</v>
      </c>
      <c r="R335" s="27">
        <v>34672191</v>
      </c>
      <c r="S335" s="27">
        <v>35859607</v>
      </c>
      <c r="T335" s="43">
        <v>5.5129999999999997E-3</v>
      </c>
      <c r="U335" s="27">
        <v>0</v>
      </c>
      <c r="V335" s="27">
        <v>0</v>
      </c>
      <c r="W335" s="27">
        <v>0</v>
      </c>
      <c r="X335" s="27">
        <v>35859607</v>
      </c>
      <c r="Y335" s="44">
        <f t="shared" si="261"/>
        <v>1930</v>
      </c>
    </row>
    <row r="336" spans="1:25" s="32" customFormat="1" x14ac:dyDescent="0.2">
      <c r="A336" s="24">
        <v>1931</v>
      </c>
      <c r="B336" s="24" t="s">
        <v>177</v>
      </c>
      <c r="C336" s="24"/>
      <c r="D336" s="24"/>
      <c r="E336" s="31" t="s">
        <v>473</v>
      </c>
      <c r="F336" s="27">
        <v>56319</v>
      </c>
      <c r="G336" s="42">
        <v>1</v>
      </c>
      <c r="H336" s="27">
        <v>43000</v>
      </c>
      <c r="I336" s="27">
        <v>64306</v>
      </c>
      <c r="J336" s="27">
        <v>10170842</v>
      </c>
      <c r="K336" s="27">
        <v>16508</v>
      </c>
      <c r="L336" s="27">
        <v>16480</v>
      </c>
      <c r="M336" s="27">
        <v>10153591</v>
      </c>
      <c r="N336" s="27">
        <v>10862176</v>
      </c>
      <c r="O336" s="27">
        <v>0</v>
      </c>
      <c r="P336" s="27">
        <v>8950545</v>
      </c>
      <c r="Q336" s="27">
        <v>8950545</v>
      </c>
      <c r="R336" s="27">
        <v>9895732</v>
      </c>
      <c r="S336" s="27">
        <v>9960037</v>
      </c>
      <c r="T336" s="43">
        <v>1.531E-3</v>
      </c>
      <c r="U336" s="27">
        <v>0</v>
      </c>
      <c r="V336" s="27">
        <v>0</v>
      </c>
      <c r="W336" s="27">
        <v>0</v>
      </c>
      <c r="X336" s="27">
        <v>9960037</v>
      </c>
      <c r="Y336" s="44">
        <f t="shared" si="261"/>
        <v>1931</v>
      </c>
    </row>
    <row r="337" spans="1:25" s="32" customFormat="1" x14ac:dyDescent="0.2">
      <c r="A337" s="24">
        <v>1940</v>
      </c>
      <c r="B337" s="24" t="s">
        <v>75</v>
      </c>
      <c r="C337" s="24"/>
      <c r="D337" s="24"/>
      <c r="E337" s="31" t="s">
        <v>473</v>
      </c>
      <c r="F337" s="27">
        <v>51564</v>
      </c>
      <c r="G337" s="42">
        <v>1</v>
      </c>
      <c r="H337" s="27">
        <v>33000</v>
      </c>
      <c r="I337" s="27">
        <v>49351</v>
      </c>
      <c r="J337" s="27">
        <v>11949349</v>
      </c>
      <c r="K337" s="27">
        <v>15100</v>
      </c>
      <c r="L337" s="27">
        <v>14985</v>
      </c>
      <c r="M337" s="27">
        <v>11858344</v>
      </c>
      <c r="N337" s="27">
        <v>12685898</v>
      </c>
      <c r="O337" s="27">
        <v>0</v>
      </c>
      <c r="P337" s="27">
        <v>12414187</v>
      </c>
      <c r="Q337" s="27">
        <v>12414187</v>
      </c>
      <c r="R337" s="27">
        <v>13725138</v>
      </c>
      <c r="S337" s="27">
        <v>13774489</v>
      </c>
      <c r="T337" s="43">
        <v>2.1180000000000001E-3</v>
      </c>
      <c r="U337" s="27">
        <v>0</v>
      </c>
      <c r="V337" s="27">
        <v>0</v>
      </c>
      <c r="W337" s="27">
        <v>0</v>
      </c>
      <c r="X337" s="27">
        <v>13774489</v>
      </c>
      <c r="Y337" s="44">
        <f t="shared" si="261"/>
        <v>1940</v>
      </c>
    </row>
    <row r="338" spans="1:25" s="32" customFormat="1" x14ac:dyDescent="0.2">
      <c r="A338" s="24">
        <v>1942</v>
      </c>
      <c r="B338" s="24" t="s">
        <v>122</v>
      </c>
      <c r="C338" s="24"/>
      <c r="D338" s="24"/>
      <c r="E338" s="31" t="s">
        <v>473</v>
      </c>
      <c r="F338" s="27">
        <v>58055</v>
      </c>
      <c r="G338" s="42">
        <v>1</v>
      </c>
      <c r="H338" s="27">
        <v>70000</v>
      </c>
      <c r="I338" s="27">
        <v>104684</v>
      </c>
      <c r="J338" s="27">
        <v>12530734</v>
      </c>
      <c r="K338" s="27">
        <v>17848</v>
      </c>
      <c r="L338" s="27">
        <v>17891</v>
      </c>
      <c r="M338" s="27">
        <v>12560923</v>
      </c>
      <c r="N338" s="27">
        <v>13437508</v>
      </c>
      <c r="O338" s="27">
        <v>0</v>
      </c>
      <c r="P338" s="27">
        <v>11719980</v>
      </c>
      <c r="Q338" s="27">
        <v>11719980</v>
      </c>
      <c r="R338" s="27">
        <v>12957622</v>
      </c>
      <c r="S338" s="27">
        <v>13062306</v>
      </c>
      <c r="T338" s="43">
        <v>2.0079999999999998E-3</v>
      </c>
      <c r="U338" s="27">
        <v>0</v>
      </c>
      <c r="V338" s="27">
        <v>279470</v>
      </c>
      <c r="W338" s="27">
        <v>0</v>
      </c>
      <c r="X338" s="27">
        <v>13062306</v>
      </c>
      <c r="Y338" s="44">
        <f t="shared" si="261"/>
        <v>1942</v>
      </c>
    </row>
    <row r="339" spans="1:25" s="32" customFormat="1" x14ac:dyDescent="0.2">
      <c r="A339" s="24">
        <v>1945</v>
      </c>
      <c r="B339" s="24" t="s">
        <v>36</v>
      </c>
      <c r="C339" s="24"/>
      <c r="D339" s="24"/>
      <c r="E339" s="31" t="s">
        <v>472</v>
      </c>
      <c r="F339" s="27">
        <v>34992</v>
      </c>
      <c r="G339" s="42">
        <v>0.8</v>
      </c>
      <c r="H339" s="27">
        <v>145000</v>
      </c>
      <c r="I339" s="27">
        <v>173407</v>
      </c>
      <c r="J339" s="27">
        <v>11026798</v>
      </c>
      <c r="K339" s="27">
        <v>10608</v>
      </c>
      <c r="L339" s="27">
        <v>10600</v>
      </c>
      <c r="M339" s="27">
        <v>11018482</v>
      </c>
      <c r="N339" s="27">
        <v>11787425</v>
      </c>
      <c r="O339" s="27">
        <v>2361257</v>
      </c>
      <c r="P339" s="27">
        <v>9514896</v>
      </c>
      <c r="Q339" s="27">
        <v>7608872</v>
      </c>
      <c r="R339" s="27">
        <v>8412377</v>
      </c>
      <c r="S339" s="27">
        <v>10947041</v>
      </c>
      <c r="T339" s="43">
        <v>1.683E-3</v>
      </c>
      <c r="U339" s="27">
        <v>0</v>
      </c>
      <c r="V339" s="27">
        <v>0</v>
      </c>
      <c r="W339" s="27">
        <v>0</v>
      </c>
      <c r="X339" s="27">
        <v>10947041</v>
      </c>
      <c r="Y339" s="44">
        <f t="shared" si="261"/>
        <v>1945</v>
      </c>
    </row>
    <row r="340" spans="1:25" s="32" customFormat="1" x14ac:dyDescent="0.2">
      <c r="A340" s="24">
        <v>1948</v>
      </c>
      <c r="B340" s="24" t="s">
        <v>209</v>
      </c>
      <c r="C340" s="24"/>
      <c r="D340" s="24"/>
      <c r="E340" s="31" t="s">
        <v>473</v>
      </c>
      <c r="F340" s="27">
        <v>81194</v>
      </c>
      <c r="G340" s="42">
        <v>1</v>
      </c>
      <c r="H340" s="27">
        <v>81000</v>
      </c>
      <c r="I340" s="27">
        <v>121134</v>
      </c>
      <c r="J340" s="27">
        <v>12458899</v>
      </c>
      <c r="K340" s="27">
        <v>24548</v>
      </c>
      <c r="L340" s="27">
        <v>24573</v>
      </c>
      <c r="M340" s="27">
        <v>12471587</v>
      </c>
      <c r="N340" s="27">
        <v>13341938</v>
      </c>
      <c r="O340" s="27">
        <v>0</v>
      </c>
      <c r="P340" s="27">
        <v>11944781</v>
      </c>
      <c r="Q340" s="27">
        <v>11944781</v>
      </c>
      <c r="R340" s="27">
        <v>13206162</v>
      </c>
      <c r="S340" s="27">
        <v>13327296</v>
      </c>
      <c r="T340" s="43">
        <v>2.049E-3</v>
      </c>
      <c r="U340" s="27">
        <v>0</v>
      </c>
      <c r="V340" s="27">
        <v>0</v>
      </c>
      <c r="W340" s="27">
        <v>0</v>
      </c>
      <c r="X340" s="27">
        <v>13327296</v>
      </c>
      <c r="Y340" s="44">
        <f t="shared" si="261"/>
        <v>1948</v>
      </c>
    </row>
    <row r="341" spans="1:25" s="32" customFormat="1" x14ac:dyDescent="0.2">
      <c r="A341" s="24">
        <v>1949</v>
      </c>
      <c r="B341" s="24" t="s">
        <v>343</v>
      </c>
      <c r="C341" s="24"/>
      <c r="D341" s="24"/>
      <c r="E341" s="31" t="s">
        <v>473</v>
      </c>
      <c r="F341" s="27">
        <v>46090</v>
      </c>
      <c r="G341" s="42">
        <v>1</v>
      </c>
      <c r="H341" s="27">
        <v>144000</v>
      </c>
      <c r="I341" s="27">
        <v>215350</v>
      </c>
      <c r="J341" s="27">
        <v>15596898</v>
      </c>
      <c r="K341" s="27">
        <v>14221</v>
      </c>
      <c r="L341" s="27">
        <v>14209</v>
      </c>
      <c r="M341" s="27">
        <v>15583737</v>
      </c>
      <c r="N341" s="27">
        <v>16671274</v>
      </c>
      <c r="O341" s="27">
        <v>0</v>
      </c>
      <c r="P341" s="27">
        <v>14393754</v>
      </c>
      <c r="Q341" s="27">
        <v>14393754</v>
      </c>
      <c r="R341" s="27">
        <v>15913749</v>
      </c>
      <c r="S341" s="27">
        <v>16129099</v>
      </c>
      <c r="T341" s="43">
        <v>2.48E-3</v>
      </c>
      <c r="U341" s="27">
        <v>0</v>
      </c>
      <c r="V341" s="27">
        <v>0</v>
      </c>
      <c r="W341" s="27">
        <v>0</v>
      </c>
      <c r="X341" s="27">
        <v>16129099</v>
      </c>
      <c r="Y341" s="44">
        <f t="shared" si="261"/>
        <v>1949</v>
      </c>
    </row>
    <row r="342" spans="1:25" s="32" customFormat="1" x14ac:dyDescent="0.2">
      <c r="A342" s="24">
        <v>1950</v>
      </c>
      <c r="B342" s="24" t="s">
        <v>356</v>
      </c>
      <c r="C342" s="24"/>
      <c r="D342" s="24"/>
      <c r="E342" s="31" t="s">
        <v>472</v>
      </c>
      <c r="F342" s="27">
        <v>25733</v>
      </c>
      <c r="G342" s="42">
        <v>0.42899999999999999</v>
      </c>
      <c r="H342" s="27">
        <v>55000</v>
      </c>
      <c r="I342" s="27">
        <v>35312</v>
      </c>
      <c r="J342" s="27">
        <v>7587587</v>
      </c>
      <c r="K342" s="27">
        <v>7123</v>
      </c>
      <c r="L342" s="27">
        <v>7088</v>
      </c>
      <c r="M342" s="27">
        <v>7550304</v>
      </c>
      <c r="N342" s="27">
        <v>8077215</v>
      </c>
      <c r="O342" s="27">
        <v>4609505</v>
      </c>
      <c r="P342" s="27">
        <v>7343511</v>
      </c>
      <c r="Q342" s="27">
        <v>3152716</v>
      </c>
      <c r="R342" s="27">
        <v>3485646</v>
      </c>
      <c r="S342" s="27">
        <v>8130463</v>
      </c>
      <c r="T342" s="43">
        <v>1.25E-3</v>
      </c>
      <c r="U342" s="27">
        <v>0</v>
      </c>
      <c r="V342" s="27">
        <v>0</v>
      </c>
      <c r="W342" s="27">
        <v>0</v>
      </c>
      <c r="X342" s="27">
        <v>8130463</v>
      </c>
      <c r="Y342" s="44">
        <f t="shared" si="261"/>
        <v>1950</v>
      </c>
    </row>
    <row r="343" spans="1:25" s="32" customFormat="1" x14ac:dyDescent="0.2">
      <c r="A343" s="24">
        <v>1952</v>
      </c>
      <c r="B343" s="24" t="s">
        <v>214</v>
      </c>
      <c r="C343" s="24"/>
      <c r="D343" s="24"/>
      <c r="E343" s="31" t="s">
        <v>473</v>
      </c>
      <c r="F343" s="27">
        <v>60797</v>
      </c>
      <c r="G343" s="42">
        <v>1</v>
      </c>
      <c r="H343" s="27">
        <v>113000</v>
      </c>
      <c r="I343" s="27">
        <v>168990</v>
      </c>
      <c r="J343" s="27">
        <v>27070538</v>
      </c>
      <c r="K343" s="27">
        <v>19513</v>
      </c>
      <c r="L343" s="27">
        <v>19428</v>
      </c>
      <c r="M343" s="27">
        <v>26952617</v>
      </c>
      <c r="N343" s="27">
        <v>28833550</v>
      </c>
      <c r="O343" s="27">
        <v>0</v>
      </c>
      <c r="P343" s="27">
        <v>26589594</v>
      </c>
      <c r="Q343" s="27">
        <v>26589594</v>
      </c>
      <c r="R343" s="27">
        <v>29397482</v>
      </c>
      <c r="S343" s="27">
        <v>29566472</v>
      </c>
      <c r="T343" s="43">
        <v>4.5459999999999997E-3</v>
      </c>
      <c r="U343" s="27">
        <v>0</v>
      </c>
      <c r="V343" s="27">
        <v>0</v>
      </c>
      <c r="W343" s="27">
        <v>0</v>
      </c>
      <c r="X343" s="27">
        <v>29566472</v>
      </c>
      <c r="Y343" s="44">
        <f t="shared" si="261"/>
        <v>1952</v>
      </c>
    </row>
    <row r="344" spans="1:25" s="32" customFormat="1" x14ac:dyDescent="0.2">
      <c r="A344" s="24">
        <v>1954</v>
      </c>
      <c r="B344" s="24" t="s">
        <v>476</v>
      </c>
      <c r="C344" s="24"/>
      <c r="D344" s="24"/>
      <c r="E344" s="31" t="s">
        <v>472</v>
      </c>
      <c r="F344" s="27">
        <v>35938</v>
      </c>
      <c r="G344" s="42">
        <v>0.83799999999999997</v>
      </c>
      <c r="H344" s="27">
        <v>10000</v>
      </c>
      <c r="I344" s="27">
        <v>12525</v>
      </c>
      <c r="J344" s="27">
        <v>6495394</v>
      </c>
      <c r="K344" s="27">
        <v>10637</v>
      </c>
      <c r="L344" s="27">
        <v>10613</v>
      </c>
      <c r="M344" s="27">
        <v>6480739</v>
      </c>
      <c r="N344" s="27">
        <v>6933008</v>
      </c>
      <c r="O344" s="27">
        <v>1126475</v>
      </c>
      <c r="P344" s="27">
        <v>7026734</v>
      </c>
      <c r="Q344" s="27">
        <v>5885030</v>
      </c>
      <c r="R344" s="27">
        <v>6506495</v>
      </c>
      <c r="S344" s="27">
        <v>7645495</v>
      </c>
      <c r="T344" s="43">
        <v>1.175E-3</v>
      </c>
      <c r="U344" s="27">
        <v>0</v>
      </c>
      <c r="V344" s="27">
        <v>0</v>
      </c>
      <c r="W344" s="27">
        <v>0</v>
      </c>
      <c r="X344" s="27">
        <v>7645495</v>
      </c>
      <c r="Y344" s="44">
        <f t="shared" si="261"/>
        <v>1954</v>
      </c>
    </row>
    <row r="345" spans="1:25" s="32" customFormat="1" x14ac:dyDescent="0.2">
      <c r="A345" s="24">
        <v>1955</v>
      </c>
      <c r="B345" s="24" t="s">
        <v>218</v>
      </c>
      <c r="C345" s="24"/>
      <c r="D345" s="24"/>
      <c r="E345" s="31" t="s">
        <v>472</v>
      </c>
      <c r="F345" s="27">
        <v>36011</v>
      </c>
      <c r="G345" s="42">
        <v>0.84</v>
      </c>
      <c r="H345" s="27">
        <v>33000</v>
      </c>
      <c r="I345" s="27">
        <v>41477</v>
      </c>
      <c r="J345" s="27">
        <v>5485663</v>
      </c>
      <c r="K345" s="27">
        <v>10555</v>
      </c>
      <c r="L345" s="27">
        <v>10567</v>
      </c>
      <c r="M345" s="27">
        <v>5491899</v>
      </c>
      <c r="N345" s="27">
        <v>5875161</v>
      </c>
      <c r="O345" s="27">
        <v>937441</v>
      </c>
      <c r="P345" s="27">
        <v>5874125</v>
      </c>
      <c r="Q345" s="27">
        <v>4936849</v>
      </c>
      <c r="R345" s="27">
        <v>5458185</v>
      </c>
      <c r="S345" s="27">
        <v>6437103</v>
      </c>
      <c r="T345" s="43">
        <v>9.8999999999999999E-4</v>
      </c>
      <c r="U345" s="27">
        <v>0</v>
      </c>
      <c r="V345" s="27">
        <v>0</v>
      </c>
      <c r="W345" s="27">
        <v>0</v>
      </c>
      <c r="X345" s="27">
        <v>6437103</v>
      </c>
      <c r="Y345" s="44">
        <f t="shared" si="261"/>
        <v>1955</v>
      </c>
    </row>
    <row r="346" spans="1:25" s="32" customFormat="1" x14ac:dyDescent="0.2">
      <c r="A346" s="24">
        <v>1959</v>
      </c>
      <c r="B346" s="24" t="s">
        <v>477</v>
      </c>
      <c r="C346" s="24"/>
      <c r="D346" s="24"/>
      <c r="E346" s="31" t="s">
        <v>473</v>
      </c>
      <c r="F346" s="27">
        <v>55967</v>
      </c>
      <c r="G346" s="42">
        <v>1</v>
      </c>
      <c r="H346" s="27">
        <v>34000</v>
      </c>
      <c r="I346" s="27">
        <v>50847</v>
      </c>
      <c r="J346" s="27">
        <v>7540213</v>
      </c>
      <c r="K346" s="27">
        <v>15682</v>
      </c>
      <c r="L346" s="27">
        <v>15805</v>
      </c>
      <c r="M346" s="27">
        <v>7599354</v>
      </c>
      <c r="N346" s="27">
        <v>8129687</v>
      </c>
      <c r="O346" s="27">
        <v>0</v>
      </c>
      <c r="P346" s="27">
        <v>7241741</v>
      </c>
      <c r="Q346" s="27">
        <v>7241741</v>
      </c>
      <c r="R346" s="27">
        <v>8006476</v>
      </c>
      <c r="S346" s="27">
        <v>8057323</v>
      </c>
      <c r="T346" s="43">
        <v>1.2390000000000001E-3</v>
      </c>
      <c r="U346" s="27">
        <v>47386</v>
      </c>
      <c r="V346" s="27">
        <v>0</v>
      </c>
      <c r="W346" s="27">
        <v>5923</v>
      </c>
      <c r="X346" s="27">
        <v>8051400</v>
      </c>
      <c r="Y346" s="44">
        <f t="shared" si="261"/>
        <v>1959</v>
      </c>
    </row>
    <row r="347" spans="1:25" s="32" customFormat="1" x14ac:dyDescent="0.2">
      <c r="A347" s="24">
        <v>1960</v>
      </c>
      <c r="B347" s="24" t="s">
        <v>478</v>
      </c>
      <c r="C347" s="24"/>
      <c r="D347" s="24"/>
      <c r="E347" s="31" t="s">
        <v>473</v>
      </c>
      <c r="F347" s="27">
        <v>51128</v>
      </c>
      <c r="G347" s="42">
        <v>1</v>
      </c>
      <c r="H347" s="27">
        <v>22000</v>
      </c>
      <c r="I347" s="27">
        <v>32901</v>
      </c>
      <c r="J347" s="27">
        <v>6711799</v>
      </c>
      <c r="K347" s="27">
        <v>14607</v>
      </c>
      <c r="L347" s="27">
        <v>14635</v>
      </c>
      <c r="M347" s="27">
        <v>6724665</v>
      </c>
      <c r="N347" s="27">
        <v>7193957</v>
      </c>
      <c r="O347" s="27">
        <v>0</v>
      </c>
      <c r="P347" s="27">
        <v>7034370</v>
      </c>
      <c r="Q347" s="27">
        <v>7034370</v>
      </c>
      <c r="R347" s="27">
        <v>7777206</v>
      </c>
      <c r="S347" s="27">
        <v>7810107</v>
      </c>
      <c r="T347" s="43">
        <v>1.201E-3</v>
      </c>
      <c r="U347" s="27">
        <v>0</v>
      </c>
      <c r="V347" s="27">
        <v>0</v>
      </c>
      <c r="W347" s="27">
        <v>0</v>
      </c>
      <c r="X347" s="27">
        <v>7810107</v>
      </c>
      <c r="Y347" s="44">
        <f t="shared" si="261"/>
        <v>1960</v>
      </c>
    </row>
    <row r="348" spans="1:25" s="32" customFormat="1" x14ac:dyDescent="0.2">
      <c r="A348" s="24">
        <v>1961</v>
      </c>
      <c r="B348" s="24" t="s">
        <v>479</v>
      </c>
      <c r="C348" s="24"/>
      <c r="D348" s="24"/>
      <c r="E348" s="31" t="s">
        <v>473</v>
      </c>
      <c r="F348" s="27">
        <v>56811</v>
      </c>
      <c r="G348" s="42">
        <v>1</v>
      </c>
      <c r="H348" s="27">
        <v>35000</v>
      </c>
      <c r="I348" s="27">
        <v>52342</v>
      </c>
      <c r="J348" s="27">
        <v>10168029</v>
      </c>
      <c r="K348" s="27">
        <v>16200</v>
      </c>
      <c r="L348" s="27">
        <v>16523</v>
      </c>
      <c r="M348" s="27">
        <v>10370762</v>
      </c>
      <c r="N348" s="27">
        <v>11094503</v>
      </c>
      <c r="O348" s="27">
        <v>0</v>
      </c>
      <c r="P348" s="27">
        <v>9952825</v>
      </c>
      <c r="Q348" s="27">
        <v>9952825</v>
      </c>
      <c r="R348" s="27">
        <v>11003853</v>
      </c>
      <c r="S348" s="27">
        <v>11056195</v>
      </c>
      <c r="T348" s="43">
        <v>1.6999999999999999E-3</v>
      </c>
      <c r="U348" s="27">
        <v>0</v>
      </c>
      <c r="V348" s="27">
        <v>0</v>
      </c>
      <c r="W348" s="27">
        <v>0</v>
      </c>
      <c r="X348" s="27">
        <v>11056195</v>
      </c>
      <c r="Y348" s="44">
        <f t="shared" si="261"/>
        <v>1961</v>
      </c>
    </row>
    <row r="349" spans="1:25" s="32" customFormat="1" x14ac:dyDescent="0.2">
      <c r="A349" s="24">
        <v>1963</v>
      </c>
      <c r="B349" s="24" t="s">
        <v>480</v>
      </c>
      <c r="C349" s="24"/>
      <c r="D349" s="24"/>
      <c r="E349" s="31" t="s">
        <v>473</v>
      </c>
      <c r="F349" s="27">
        <v>87401</v>
      </c>
      <c r="G349" s="42">
        <v>1</v>
      </c>
      <c r="H349" s="27">
        <v>149000</v>
      </c>
      <c r="I349" s="27">
        <v>222827</v>
      </c>
      <c r="J349" s="27">
        <v>12028779</v>
      </c>
      <c r="K349" s="27">
        <v>25216</v>
      </c>
      <c r="L349" s="27">
        <v>25265</v>
      </c>
      <c r="M349" s="27">
        <v>12052153</v>
      </c>
      <c r="N349" s="27">
        <v>12893233</v>
      </c>
      <c r="O349" s="27">
        <v>0</v>
      </c>
      <c r="P349" s="27">
        <v>12291727</v>
      </c>
      <c r="Q349" s="27">
        <v>12291727</v>
      </c>
      <c r="R349" s="27">
        <v>13589746</v>
      </c>
      <c r="S349" s="27">
        <v>13812573</v>
      </c>
      <c r="T349" s="43">
        <v>2.124E-3</v>
      </c>
      <c r="U349" s="27">
        <v>216672</v>
      </c>
      <c r="V349" s="27">
        <v>0</v>
      </c>
      <c r="W349" s="27">
        <v>27084</v>
      </c>
      <c r="X349" s="27">
        <v>13785489</v>
      </c>
      <c r="Y349" s="44">
        <f t="shared" si="261"/>
        <v>1963</v>
      </c>
    </row>
    <row r="350" spans="1:25" s="32" customFormat="1" x14ac:dyDescent="0.2">
      <c r="A350" s="24">
        <v>1966</v>
      </c>
      <c r="B350" s="24" t="s">
        <v>481</v>
      </c>
      <c r="C350" s="24"/>
      <c r="D350" s="24"/>
      <c r="E350" s="31" t="s">
        <v>473</v>
      </c>
      <c r="F350" s="27">
        <v>47801</v>
      </c>
      <c r="G350" s="42">
        <v>1</v>
      </c>
      <c r="H350" s="27">
        <v>76000</v>
      </c>
      <c r="I350" s="27">
        <v>113657</v>
      </c>
      <c r="J350" s="27">
        <v>16080826</v>
      </c>
      <c r="K350" s="27">
        <v>14610</v>
      </c>
      <c r="L350" s="27">
        <v>14479</v>
      </c>
      <c r="M350" s="27">
        <v>15936638</v>
      </c>
      <c r="N350" s="27">
        <v>17048803</v>
      </c>
      <c r="O350" s="27">
        <v>0</v>
      </c>
      <c r="P350" s="27">
        <v>15242051</v>
      </c>
      <c r="Q350" s="27">
        <v>15242051</v>
      </c>
      <c r="R350" s="27">
        <v>16851627</v>
      </c>
      <c r="S350" s="27">
        <v>16965284</v>
      </c>
      <c r="T350" s="43">
        <v>2.6080000000000001E-3</v>
      </c>
      <c r="U350" s="27">
        <v>0</v>
      </c>
      <c r="V350" s="27">
        <v>0</v>
      </c>
      <c r="W350" s="27">
        <v>0</v>
      </c>
      <c r="X350" s="27">
        <v>16965284</v>
      </c>
      <c r="Y350" s="44">
        <f t="shared" si="261"/>
        <v>1966</v>
      </c>
    </row>
    <row r="351" spans="1:25" s="32" customFormat="1" x14ac:dyDescent="0.2">
      <c r="A351" s="24">
        <v>1969</v>
      </c>
      <c r="B351" s="24" t="s">
        <v>482</v>
      </c>
      <c r="C351" s="24"/>
      <c r="D351" s="24"/>
      <c r="E351" s="31" t="s">
        <v>473</v>
      </c>
      <c r="F351" s="27">
        <v>63329</v>
      </c>
      <c r="G351" s="42">
        <v>1</v>
      </c>
      <c r="H351" s="27">
        <v>164000</v>
      </c>
      <c r="I351" s="27">
        <v>245260</v>
      </c>
      <c r="J351" s="27">
        <v>14383601</v>
      </c>
      <c r="K351" s="27">
        <v>18624</v>
      </c>
      <c r="L351" s="27">
        <v>18522</v>
      </c>
      <c r="M351" s="27">
        <v>14304825</v>
      </c>
      <c r="N351" s="27">
        <v>15303111</v>
      </c>
      <c r="O351" s="27">
        <v>0</v>
      </c>
      <c r="P351" s="27">
        <v>13895193</v>
      </c>
      <c r="Q351" s="27">
        <v>13895193</v>
      </c>
      <c r="R351" s="27">
        <v>15362539</v>
      </c>
      <c r="S351" s="27">
        <v>15607799</v>
      </c>
      <c r="T351" s="43">
        <v>2.3999999999999998E-3</v>
      </c>
      <c r="U351" s="27">
        <v>0</v>
      </c>
      <c r="V351" s="27">
        <v>0</v>
      </c>
      <c r="W351" s="27">
        <v>0</v>
      </c>
      <c r="X351" s="27">
        <v>15607799</v>
      </c>
      <c r="Y351" s="44">
        <f t="shared" si="261"/>
        <v>1969</v>
      </c>
    </row>
    <row r="352" spans="1:25" s="32" customFormat="1" x14ac:dyDescent="0.2">
      <c r="A352" s="24">
        <v>1970</v>
      </c>
      <c r="B352" s="24" t="s">
        <v>483</v>
      </c>
      <c r="C352" s="24"/>
      <c r="D352" s="24"/>
      <c r="E352" s="31" t="s">
        <v>473</v>
      </c>
      <c r="F352" s="27">
        <v>45228</v>
      </c>
      <c r="G352" s="42">
        <v>1</v>
      </c>
      <c r="H352" s="27">
        <v>26000</v>
      </c>
      <c r="I352" s="27">
        <v>38883</v>
      </c>
      <c r="J352" s="27">
        <v>15095065</v>
      </c>
      <c r="K352" s="27">
        <v>13599</v>
      </c>
      <c r="L352" s="27">
        <v>13619</v>
      </c>
      <c r="M352" s="27">
        <v>15117265</v>
      </c>
      <c r="N352" s="27">
        <v>16172249</v>
      </c>
      <c r="O352" s="27">
        <v>0</v>
      </c>
      <c r="P352" s="27">
        <v>15290742</v>
      </c>
      <c r="Q352" s="27">
        <v>15290742</v>
      </c>
      <c r="R352" s="27">
        <v>16905460</v>
      </c>
      <c r="S352" s="27">
        <v>16944342</v>
      </c>
      <c r="T352" s="43">
        <v>2.6050000000000001E-3</v>
      </c>
      <c r="U352" s="27">
        <v>304211</v>
      </c>
      <c r="V352" s="27">
        <v>0</v>
      </c>
      <c r="W352" s="27">
        <v>38026</v>
      </c>
      <c r="X352" s="27">
        <v>16906316</v>
      </c>
      <c r="Y352" s="44">
        <f t="shared" si="261"/>
        <v>1970</v>
      </c>
    </row>
    <row r="353" spans="1:25" s="32" customFormat="1" x14ac:dyDescent="0.2">
      <c r="A353" s="24">
        <v>1978</v>
      </c>
      <c r="B353" s="24" t="s">
        <v>484</v>
      </c>
      <c r="C353" s="24"/>
      <c r="D353" s="24"/>
      <c r="E353" s="31" t="s">
        <v>473</v>
      </c>
      <c r="F353" s="27">
        <v>43909</v>
      </c>
      <c r="G353" s="42">
        <v>1</v>
      </c>
      <c r="H353" s="27">
        <v>32000</v>
      </c>
      <c r="I353" s="27">
        <v>47856</v>
      </c>
      <c r="J353" s="27">
        <v>4735087</v>
      </c>
      <c r="K353" s="27">
        <v>11918</v>
      </c>
      <c r="L353" s="27">
        <v>11835</v>
      </c>
      <c r="M353" s="27">
        <v>4702111</v>
      </c>
      <c r="N353" s="27">
        <v>5030255</v>
      </c>
      <c r="O353" s="27">
        <v>0</v>
      </c>
      <c r="P353" s="27">
        <v>4837811</v>
      </c>
      <c r="Q353" s="27">
        <v>4837811</v>
      </c>
      <c r="R353" s="27">
        <v>5348689</v>
      </c>
      <c r="S353" s="27">
        <v>5396544</v>
      </c>
      <c r="T353" s="43">
        <v>8.3000000000000001E-4</v>
      </c>
      <c r="U353" s="27">
        <v>0</v>
      </c>
      <c r="V353" s="27">
        <v>0</v>
      </c>
      <c r="W353" s="27">
        <v>0</v>
      </c>
      <c r="X353" s="27">
        <v>5396544</v>
      </c>
      <c r="Y353" s="44">
        <f t="shared" si="261"/>
        <v>1978</v>
      </c>
    </row>
    <row r="354" spans="1:25" s="32" customFormat="1" x14ac:dyDescent="0.2">
      <c r="A354" s="254">
        <v>1979</v>
      </c>
      <c r="B354" s="254" t="s">
        <v>608</v>
      </c>
      <c r="C354" s="24"/>
      <c r="D354" s="24"/>
      <c r="E354" s="31" t="s">
        <v>473</v>
      </c>
      <c r="F354" s="27">
        <v>45857</v>
      </c>
      <c r="G354" s="42">
        <v>1</v>
      </c>
      <c r="H354" s="27">
        <v>95000</v>
      </c>
      <c r="I354" s="27">
        <v>142071</v>
      </c>
      <c r="J354" s="27">
        <v>23164895</v>
      </c>
      <c r="K354" s="27">
        <v>14466</v>
      </c>
      <c r="L354" s="27">
        <v>14368</v>
      </c>
      <c r="M354" s="27">
        <v>23007964</v>
      </c>
      <c r="N354" s="27">
        <v>24613613</v>
      </c>
      <c r="O354" s="27">
        <v>0</v>
      </c>
      <c r="P354" s="27">
        <v>21967381</v>
      </c>
      <c r="Q354" s="27">
        <v>21967381</v>
      </c>
      <c r="R354" s="27">
        <v>24287158</v>
      </c>
      <c r="S354" s="27">
        <v>24429229</v>
      </c>
      <c r="T354" s="43">
        <v>3.7559999999999998E-3</v>
      </c>
      <c r="U354" s="27">
        <v>103815</v>
      </c>
      <c r="V354" s="27">
        <v>112108</v>
      </c>
      <c r="W354" s="27">
        <v>26991</v>
      </c>
      <c r="X354" s="27">
        <v>24402238</v>
      </c>
      <c r="Y354" s="44">
        <f t="shared" si="261"/>
        <v>1979</v>
      </c>
    </row>
    <row r="355" spans="1:25" s="32" customFormat="1" ht="14.5" x14ac:dyDescent="0.35">
      <c r="A355"/>
      <c r="B355"/>
      <c r="C355"/>
      <c r="D355"/>
      <c r="E355"/>
      <c r="F355"/>
      <c r="G355"/>
      <c r="H355"/>
      <c r="I355"/>
      <c r="J355" s="339">
        <f>SUM(J3:J354)</f>
        <v>6048412776</v>
      </c>
      <c r="K355"/>
      <c r="L355"/>
      <c r="M355"/>
      <c r="N355"/>
      <c r="O355"/>
      <c r="P355"/>
      <c r="Q355"/>
      <c r="R355"/>
      <c r="S355"/>
      <c r="T355"/>
      <c r="U355"/>
      <c r="V355"/>
      <c r="W355"/>
      <c r="X355"/>
      <c r="Y355"/>
    </row>
    <row r="356" spans="1:25" s="32" customFormat="1" ht="14.5" x14ac:dyDescent="0.35">
      <c r="A356"/>
      <c r="B356"/>
      <c r="C356"/>
      <c r="D356"/>
      <c r="E356"/>
      <c r="F356"/>
      <c r="G356"/>
      <c r="H356"/>
      <c r="I356"/>
      <c r="J356"/>
      <c r="K356"/>
      <c r="L356"/>
      <c r="M356"/>
      <c r="N356"/>
      <c r="O356"/>
      <c r="P356"/>
      <c r="Q356"/>
      <c r="R356"/>
      <c r="S356"/>
      <c r="T356"/>
      <c r="U356"/>
      <c r="V356"/>
      <c r="W356"/>
      <c r="X356"/>
      <c r="Y356"/>
    </row>
    <row r="357" spans="1:25" s="32" customFormat="1" ht="14.5" x14ac:dyDescent="0.35">
      <c r="A357"/>
      <c r="B357"/>
      <c r="C357"/>
      <c r="D357"/>
      <c r="E357"/>
      <c r="F357"/>
      <c r="G357"/>
      <c r="H357"/>
      <c r="I357"/>
      <c r="J357"/>
      <c r="K357"/>
      <c r="L357"/>
      <c r="M357"/>
      <c r="N357"/>
      <c r="O357"/>
      <c r="P357"/>
      <c r="Q357"/>
      <c r="R357"/>
      <c r="S357"/>
      <c r="T357"/>
      <c r="U357"/>
      <c r="V357"/>
      <c r="W357"/>
      <c r="X357"/>
      <c r="Y357"/>
    </row>
    <row r="358" spans="1:25" s="32" customFormat="1" ht="14.5" x14ac:dyDescent="0.35">
      <c r="A358"/>
      <c r="B358"/>
      <c r="C358"/>
      <c r="D358"/>
      <c r="E358"/>
      <c r="F358"/>
      <c r="G358"/>
      <c r="H358"/>
      <c r="I358"/>
      <c r="J358"/>
      <c r="K358"/>
      <c r="L358"/>
      <c r="M358"/>
      <c r="N358"/>
      <c r="O358"/>
      <c r="P358"/>
      <c r="Q358"/>
      <c r="R358"/>
      <c r="S358"/>
      <c r="T358"/>
      <c r="U358"/>
      <c r="V358"/>
      <c r="W358"/>
      <c r="X358"/>
      <c r="Y358"/>
    </row>
    <row r="359" spans="1:25" s="32" customFormat="1" ht="14.5" x14ac:dyDescent="0.35">
      <c r="A359"/>
      <c r="B359"/>
      <c r="C359"/>
      <c r="D359"/>
      <c r="E359"/>
      <c r="F359"/>
      <c r="G359"/>
      <c r="H359"/>
      <c r="I359"/>
      <c r="J359"/>
      <c r="K359"/>
      <c r="L359"/>
      <c r="M359"/>
      <c r="N359"/>
      <c r="O359"/>
      <c r="P359"/>
      <c r="Q359"/>
      <c r="R359"/>
      <c r="S359"/>
      <c r="T359"/>
      <c r="U359"/>
      <c r="V359"/>
      <c r="W359"/>
      <c r="X359"/>
      <c r="Y359"/>
    </row>
    <row r="360" spans="1:25" s="32" customFormat="1" ht="14.5" x14ac:dyDescent="0.35">
      <c r="A360"/>
      <c r="B360"/>
      <c r="C360"/>
      <c r="D360"/>
      <c r="E360"/>
      <c r="F360"/>
      <c r="G360"/>
      <c r="H360"/>
      <c r="I360"/>
      <c r="J360"/>
      <c r="K360"/>
      <c r="L360"/>
      <c r="M360"/>
      <c r="N360"/>
      <c r="O360"/>
      <c r="P360"/>
      <c r="Q360"/>
      <c r="R360"/>
      <c r="S360"/>
      <c r="T360"/>
      <c r="U360"/>
      <c r="V360"/>
      <c r="W360"/>
      <c r="X360"/>
      <c r="Y360"/>
    </row>
    <row r="361" spans="1:25" s="32" customFormat="1" ht="14.5" x14ac:dyDescent="0.35">
      <c r="A361"/>
      <c r="B361"/>
      <c r="C361"/>
      <c r="D361"/>
      <c r="E361"/>
      <c r="F361"/>
      <c r="G361"/>
      <c r="H361"/>
      <c r="I361"/>
      <c r="J361"/>
      <c r="K361"/>
      <c r="L361"/>
      <c r="M361"/>
      <c r="N361"/>
      <c r="O361"/>
      <c r="P361"/>
      <c r="Q361"/>
      <c r="R361"/>
      <c r="S361"/>
      <c r="T361"/>
      <c r="U361"/>
      <c r="V361"/>
      <c r="W361"/>
      <c r="X361"/>
      <c r="Y361"/>
    </row>
    <row r="362" spans="1:25" ht="14.5" x14ac:dyDescent="0.35">
      <c r="B362"/>
      <c r="C362"/>
      <c r="D362"/>
      <c r="E362"/>
      <c r="F362"/>
      <c r="G362"/>
      <c r="H362"/>
      <c r="I362"/>
      <c r="J362"/>
      <c r="K362"/>
      <c r="L362"/>
      <c r="M362"/>
      <c r="N362"/>
      <c r="O362"/>
      <c r="P362"/>
      <c r="Q362"/>
      <c r="R362"/>
      <c r="S362"/>
      <c r="T362"/>
      <c r="U362"/>
      <c r="V362"/>
      <c r="W362"/>
      <c r="X362"/>
    </row>
    <row r="363" spans="1:25" ht="14.5" x14ac:dyDescent="0.35">
      <c r="B363"/>
      <c r="C363"/>
      <c r="D363"/>
      <c r="E363"/>
      <c r="F363"/>
      <c r="G363"/>
      <c r="H363"/>
      <c r="I363"/>
      <c r="J363"/>
      <c r="K363"/>
      <c r="L363"/>
      <c r="M363"/>
      <c r="N363"/>
      <c r="O363"/>
      <c r="P363"/>
      <c r="Q363"/>
      <c r="R363"/>
      <c r="S363"/>
      <c r="T363"/>
      <c r="U363"/>
      <c r="V363"/>
      <c r="W363"/>
      <c r="X363"/>
    </row>
    <row r="364" spans="1:25" ht="14.5" x14ac:dyDescent="0.35">
      <c r="B364"/>
      <c r="C364"/>
      <c r="D364"/>
      <c r="E364"/>
      <c r="F364"/>
      <c r="G364"/>
      <c r="H364"/>
      <c r="I364"/>
      <c r="J364"/>
      <c r="K364"/>
      <c r="L364"/>
      <c r="M364"/>
      <c r="N364"/>
      <c r="O364"/>
      <c r="P364"/>
      <c r="Q364"/>
      <c r="R364"/>
      <c r="S364"/>
      <c r="T364"/>
      <c r="U364"/>
      <c r="V364"/>
      <c r="W364"/>
      <c r="X364"/>
    </row>
    <row r="365" spans="1:25" ht="14.5" x14ac:dyDescent="0.35">
      <c r="B365"/>
      <c r="C365"/>
      <c r="D365"/>
      <c r="E365"/>
      <c r="F365"/>
      <c r="G365"/>
      <c r="H365"/>
      <c r="I365"/>
      <c r="J365"/>
      <c r="K365"/>
      <c r="L365"/>
      <c r="M365"/>
      <c r="N365"/>
      <c r="O365"/>
      <c r="P365"/>
      <c r="Q365"/>
      <c r="R365"/>
      <c r="S365"/>
      <c r="T365"/>
      <c r="U365"/>
      <c r="V365"/>
      <c r="W365"/>
      <c r="X365"/>
    </row>
    <row r="366" spans="1:25" ht="14.5" x14ac:dyDescent="0.35">
      <c r="B366"/>
      <c r="C366"/>
      <c r="D366"/>
      <c r="E366"/>
      <c r="F366"/>
      <c r="G366"/>
      <c r="H366"/>
      <c r="I366"/>
      <c r="J366"/>
      <c r="K366"/>
      <c r="L366"/>
      <c r="M366"/>
      <c r="N366"/>
      <c r="O366"/>
      <c r="P366"/>
      <c r="Q366"/>
      <c r="R366"/>
      <c r="S366"/>
      <c r="T366"/>
      <c r="U366"/>
      <c r="V366"/>
      <c r="W366"/>
      <c r="X366"/>
    </row>
    <row r="367" spans="1:25" ht="14.5" x14ac:dyDescent="0.35">
      <c r="B367"/>
      <c r="C367"/>
      <c r="D367"/>
      <c r="E367"/>
      <c r="F367"/>
      <c r="G367"/>
      <c r="H367"/>
      <c r="I367"/>
      <c r="J367"/>
      <c r="K367"/>
      <c r="L367"/>
      <c r="M367"/>
      <c r="N367"/>
      <c r="O367"/>
      <c r="P367"/>
      <c r="Q367"/>
      <c r="R367"/>
      <c r="S367"/>
      <c r="T367"/>
      <c r="U367"/>
      <c r="V367"/>
      <c r="W367"/>
      <c r="X367"/>
    </row>
    <row r="368" spans="1:25" ht="14.5" x14ac:dyDescent="0.35">
      <c r="B368"/>
      <c r="C368"/>
      <c r="D368"/>
      <c r="E368"/>
      <c r="F368"/>
      <c r="G368"/>
      <c r="H368"/>
      <c r="I368"/>
      <c r="J368"/>
      <c r="K368"/>
      <c r="L368"/>
      <c r="M368"/>
      <c r="N368"/>
      <c r="O368"/>
      <c r="P368"/>
      <c r="Q368"/>
      <c r="R368"/>
      <c r="S368"/>
      <c r="T368"/>
      <c r="U368"/>
      <c r="V368"/>
      <c r="W368"/>
      <c r="X368"/>
    </row>
    <row r="369" spans="2:24" ht="14.5" x14ac:dyDescent="0.35">
      <c r="B369"/>
      <c r="C369"/>
      <c r="D369"/>
      <c r="E369"/>
      <c r="F369"/>
      <c r="G369"/>
      <c r="H369"/>
      <c r="I369"/>
      <c r="J369"/>
      <c r="K369"/>
      <c r="L369"/>
      <c r="M369"/>
      <c r="N369"/>
      <c r="O369"/>
      <c r="P369"/>
      <c r="Q369"/>
      <c r="R369"/>
      <c r="S369"/>
      <c r="T369"/>
      <c r="U369"/>
      <c r="V369"/>
      <c r="W369"/>
      <c r="X369"/>
    </row>
    <row r="370" spans="2:24" ht="14.5" x14ac:dyDescent="0.35">
      <c r="B370"/>
      <c r="C370"/>
      <c r="D370"/>
      <c r="E370"/>
      <c r="F370"/>
      <c r="G370"/>
      <c r="H370"/>
      <c r="I370"/>
      <c r="J370"/>
      <c r="K370"/>
      <c r="L370"/>
      <c r="M370"/>
      <c r="N370"/>
      <c r="O370"/>
      <c r="P370"/>
      <c r="Q370"/>
      <c r="R370"/>
      <c r="S370"/>
      <c r="T370"/>
      <c r="U370"/>
      <c r="V370"/>
      <c r="W370"/>
      <c r="X370"/>
    </row>
    <row r="371" spans="2:24" ht="14.5" x14ac:dyDescent="0.35">
      <c r="B371"/>
      <c r="C371"/>
      <c r="D371"/>
      <c r="E371"/>
      <c r="F371"/>
      <c r="G371"/>
      <c r="H371"/>
      <c r="I371"/>
      <c r="J371"/>
      <c r="K371"/>
      <c r="L371"/>
      <c r="M371"/>
      <c r="N371"/>
      <c r="O371"/>
      <c r="P371"/>
      <c r="Q371"/>
      <c r="R371"/>
      <c r="S371"/>
      <c r="T371"/>
      <c r="U371"/>
      <c r="V371"/>
      <c r="W371"/>
      <c r="X371"/>
    </row>
    <row r="372" spans="2:24" ht="14.5" x14ac:dyDescent="0.35">
      <c r="B372"/>
      <c r="C372"/>
      <c r="D372"/>
      <c r="E372"/>
      <c r="F372"/>
      <c r="G372"/>
      <c r="H372"/>
      <c r="I372"/>
      <c r="J372"/>
      <c r="K372"/>
      <c r="L372"/>
      <c r="M372"/>
      <c r="N372"/>
      <c r="O372"/>
      <c r="P372"/>
      <c r="Q372"/>
      <c r="R372"/>
      <c r="S372"/>
      <c r="T372"/>
      <c r="U372"/>
      <c r="V372"/>
      <c r="W372"/>
      <c r="X372"/>
    </row>
    <row r="373" spans="2:24" ht="14.5" x14ac:dyDescent="0.35">
      <c r="B373"/>
      <c r="C373"/>
      <c r="D373"/>
      <c r="E373"/>
      <c r="F373"/>
      <c r="G373"/>
      <c r="H373"/>
      <c r="I373"/>
      <c r="J373"/>
      <c r="K373"/>
      <c r="L373"/>
      <c r="M373"/>
      <c r="N373"/>
      <c r="O373"/>
      <c r="P373"/>
      <c r="Q373"/>
      <c r="R373"/>
      <c r="S373"/>
      <c r="T373"/>
      <c r="U373"/>
      <c r="V373"/>
      <c r="W373"/>
      <c r="X373"/>
    </row>
    <row r="374" spans="2:24" ht="14.5" x14ac:dyDescent="0.35">
      <c r="B374"/>
      <c r="C374"/>
      <c r="D374"/>
      <c r="E374"/>
      <c r="F374"/>
      <c r="G374"/>
      <c r="H374"/>
      <c r="I374"/>
      <c r="J374"/>
      <c r="K374"/>
      <c r="L374"/>
      <c r="M374"/>
      <c r="N374"/>
      <c r="O374"/>
      <c r="P374"/>
      <c r="Q374"/>
      <c r="R374"/>
      <c r="S374"/>
      <c r="T374"/>
      <c r="U374"/>
      <c r="V374"/>
      <c r="W374"/>
      <c r="X374"/>
    </row>
    <row r="375" spans="2:24" ht="14.5" x14ac:dyDescent="0.35">
      <c r="B375"/>
      <c r="C375"/>
      <c r="D375"/>
      <c r="E375"/>
      <c r="F375"/>
      <c r="G375"/>
      <c r="H375"/>
      <c r="I375"/>
      <c r="J375"/>
      <c r="K375"/>
      <c r="L375"/>
      <c r="M375"/>
      <c r="N375"/>
      <c r="O375"/>
      <c r="P375"/>
      <c r="Q375"/>
      <c r="R375"/>
      <c r="S375"/>
      <c r="T375"/>
      <c r="U375"/>
      <c r="V375"/>
      <c r="W375"/>
      <c r="X375"/>
    </row>
    <row r="376" spans="2:24" ht="14.5" x14ac:dyDescent="0.35">
      <c r="B376"/>
      <c r="C376"/>
      <c r="D376"/>
      <c r="E376"/>
      <c r="F376"/>
      <c r="G376"/>
      <c r="H376"/>
      <c r="I376"/>
      <c r="J376"/>
      <c r="K376"/>
      <c r="L376"/>
      <c r="M376"/>
      <c r="N376"/>
      <c r="O376"/>
      <c r="P376"/>
      <c r="Q376"/>
      <c r="R376"/>
      <c r="S376"/>
      <c r="T376"/>
      <c r="U376"/>
      <c r="V376"/>
      <c r="W376"/>
      <c r="X376"/>
    </row>
    <row r="377" spans="2:24" ht="14.5" x14ac:dyDescent="0.35">
      <c r="B377"/>
      <c r="C377"/>
      <c r="D377"/>
      <c r="E377"/>
      <c r="F377"/>
      <c r="G377"/>
      <c r="H377"/>
      <c r="I377"/>
      <c r="J377"/>
      <c r="K377"/>
      <c r="L377"/>
      <c r="M377"/>
      <c r="N377"/>
      <c r="O377"/>
      <c r="P377"/>
      <c r="Q377"/>
      <c r="R377"/>
      <c r="S377"/>
      <c r="T377"/>
      <c r="U377"/>
      <c r="V377"/>
      <c r="W377"/>
      <c r="X377"/>
    </row>
    <row r="378" spans="2:24" ht="14.5" x14ac:dyDescent="0.35">
      <c r="B378"/>
      <c r="C378"/>
      <c r="D378"/>
      <c r="E378"/>
      <c r="F378"/>
      <c r="G378"/>
      <c r="H378"/>
      <c r="I378"/>
      <c r="J378"/>
      <c r="K378"/>
      <c r="L378"/>
      <c r="M378"/>
      <c r="N378"/>
      <c r="O378"/>
      <c r="P378"/>
      <c r="Q378"/>
      <c r="R378"/>
      <c r="S378"/>
      <c r="T378"/>
      <c r="U378"/>
      <c r="V378"/>
      <c r="W378"/>
      <c r="X378"/>
    </row>
    <row r="379" spans="2:24" ht="14.5" x14ac:dyDescent="0.35">
      <c r="B379"/>
      <c r="C379"/>
      <c r="D379"/>
      <c r="E379"/>
      <c r="F379"/>
      <c r="G379"/>
      <c r="H379"/>
      <c r="I379"/>
      <c r="J379"/>
      <c r="K379"/>
      <c r="L379"/>
      <c r="M379"/>
      <c r="N379"/>
      <c r="O379"/>
      <c r="P379"/>
      <c r="Q379"/>
      <c r="R379"/>
      <c r="S379"/>
      <c r="T379"/>
      <c r="U379"/>
      <c r="V379"/>
      <c r="W379"/>
      <c r="X379"/>
    </row>
    <row r="380" spans="2:24" ht="14.5" x14ac:dyDescent="0.35">
      <c r="B380"/>
      <c r="C380"/>
      <c r="D380"/>
      <c r="E380"/>
      <c r="F380"/>
      <c r="G380"/>
      <c r="H380"/>
      <c r="I380"/>
      <c r="J380"/>
      <c r="K380"/>
      <c r="L380"/>
      <c r="M380"/>
      <c r="N380"/>
      <c r="O380"/>
      <c r="P380"/>
      <c r="Q380"/>
      <c r="R380"/>
      <c r="S380"/>
      <c r="T380"/>
      <c r="U380"/>
      <c r="V380"/>
      <c r="W380"/>
      <c r="X380"/>
    </row>
    <row r="381" spans="2:24" ht="14.5" x14ac:dyDescent="0.35">
      <c r="B381"/>
      <c r="C381"/>
      <c r="D381"/>
      <c r="E381"/>
      <c r="F381"/>
      <c r="G381"/>
      <c r="H381"/>
      <c r="I381"/>
      <c r="J381"/>
      <c r="K381"/>
      <c r="L381"/>
      <c r="M381"/>
      <c r="N381"/>
      <c r="O381"/>
      <c r="P381"/>
      <c r="Q381"/>
      <c r="R381"/>
      <c r="S381"/>
      <c r="T381"/>
      <c r="U381"/>
      <c r="V381"/>
      <c r="W381"/>
      <c r="X381"/>
    </row>
    <row r="382" spans="2:24" ht="14.5" x14ac:dyDescent="0.35">
      <c r="B382"/>
      <c r="C382"/>
      <c r="D382"/>
      <c r="E382"/>
      <c r="F382"/>
      <c r="G382"/>
      <c r="H382"/>
      <c r="I382"/>
      <c r="J382"/>
      <c r="K382"/>
      <c r="L382"/>
      <c r="M382"/>
      <c r="N382"/>
      <c r="O382"/>
      <c r="P382"/>
      <c r="Q382"/>
      <c r="R382"/>
      <c r="S382"/>
      <c r="T382"/>
      <c r="U382"/>
      <c r="V382"/>
      <c r="W382"/>
      <c r="X382"/>
    </row>
    <row r="383" spans="2:24" ht="14.5" x14ac:dyDescent="0.35">
      <c r="B383"/>
      <c r="C383"/>
      <c r="D383"/>
      <c r="E383"/>
      <c r="F383"/>
      <c r="G383"/>
      <c r="H383"/>
      <c r="I383"/>
      <c r="J383"/>
      <c r="K383"/>
      <c r="L383"/>
      <c r="M383"/>
      <c r="N383"/>
      <c r="O383"/>
      <c r="P383"/>
      <c r="Q383"/>
      <c r="R383"/>
      <c r="S383"/>
      <c r="T383"/>
      <c r="U383"/>
      <c r="V383"/>
      <c r="W383"/>
      <c r="X383"/>
    </row>
    <row r="384" spans="2:24" ht="14.5" x14ac:dyDescent="0.35">
      <c r="B384"/>
      <c r="C384"/>
      <c r="D384"/>
      <c r="E384"/>
      <c r="F384"/>
      <c r="G384"/>
      <c r="H384"/>
      <c r="I384"/>
      <c r="J384"/>
      <c r="K384"/>
      <c r="L384"/>
      <c r="M384"/>
      <c r="N384"/>
      <c r="O384"/>
      <c r="P384"/>
      <c r="Q384"/>
      <c r="R384"/>
      <c r="S384"/>
      <c r="T384"/>
      <c r="U384"/>
      <c r="V384"/>
      <c r="W384"/>
      <c r="X384"/>
    </row>
    <row r="385" spans="2:24" ht="14.5" x14ac:dyDescent="0.35">
      <c r="B385"/>
      <c r="C385"/>
      <c r="D385"/>
      <c r="E385"/>
      <c r="F385"/>
      <c r="G385"/>
      <c r="H385"/>
      <c r="I385"/>
      <c r="J385"/>
      <c r="K385"/>
      <c r="L385"/>
      <c r="M385"/>
      <c r="N385"/>
      <c r="O385"/>
      <c r="P385"/>
      <c r="Q385"/>
      <c r="R385"/>
      <c r="S385"/>
      <c r="T385"/>
      <c r="U385"/>
      <c r="V385"/>
      <c r="W385"/>
      <c r="X385"/>
    </row>
    <row r="386" spans="2:24" ht="14.5" x14ac:dyDescent="0.35">
      <c r="B386"/>
      <c r="C386"/>
      <c r="D386"/>
      <c r="E386"/>
      <c r="F386"/>
      <c r="G386"/>
      <c r="H386"/>
      <c r="I386"/>
      <c r="J386"/>
      <c r="K386"/>
      <c r="L386"/>
      <c r="M386"/>
      <c r="N386"/>
      <c r="O386"/>
      <c r="P386"/>
      <c r="Q386"/>
      <c r="R386"/>
      <c r="S386"/>
      <c r="T386"/>
      <c r="U386"/>
      <c r="V386"/>
      <c r="W386"/>
      <c r="X386"/>
    </row>
    <row r="387" spans="2:24" ht="14.5" x14ac:dyDescent="0.35">
      <c r="B387"/>
      <c r="C387"/>
      <c r="D387"/>
      <c r="E387"/>
      <c r="F387"/>
      <c r="G387"/>
      <c r="H387"/>
      <c r="I387"/>
      <c r="J387"/>
      <c r="K387"/>
      <c r="L387"/>
      <c r="M387"/>
      <c r="N387"/>
      <c r="O387"/>
      <c r="P387"/>
      <c r="Q387"/>
      <c r="R387"/>
      <c r="S387"/>
      <c r="T387"/>
      <c r="U387"/>
      <c r="V387"/>
      <c r="W387"/>
      <c r="X387"/>
    </row>
    <row r="388" spans="2:24" ht="14.5" x14ac:dyDescent="0.35">
      <c r="B388"/>
      <c r="C388"/>
      <c r="D388"/>
      <c r="E388"/>
      <c r="F388"/>
      <c r="G388"/>
      <c r="H388"/>
      <c r="I388"/>
      <c r="J388"/>
      <c r="K388"/>
      <c r="L388"/>
      <c r="M388"/>
      <c r="N388"/>
      <c r="O388"/>
      <c r="P388"/>
      <c r="Q388"/>
      <c r="R388"/>
      <c r="S388"/>
      <c r="T388"/>
      <c r="U388"/>
      <c r="V388"/>
      <c r="W388"/>
      <c r="X388"/>
    </row>
    <row r="389" spans="2:24" ht="14.5" x14ac:dyDescent="0.35">
      <c r="B389"/>
      <c r="C389"/>
      <c r="D389"/>
      <c r="E389"/>
      <c r="F389"/>
      <c r="G389"/>
      <c r="H389"/>
      <c r="I389"/>
      <c r="J389"/>
      <c r="K389"/>
      <c r="L389"/>
      <c r="M389"/>
      <c r="N389"/>
      <c r="O389"/>
      <c r="P389"/>
      <c r="Q389"/>
      <c r="R389"/>
      <c r="S389"/>
      <c r="T389"/>
      <c r="U389"/>
      <c r="V389"/>
      <c r="W389"/>
      <c r="X389"/>
    </row>
    <row r="390" spans="2:24" ht="14.5" x14ac:dyDescent="0.35">
      <c r="B390"/>
      <c r="C390"/>
      <c r="D390"/>
      <c r="E390"/>
      <c r="F390"/>
      <c r="G390"/>
      <c r="H390"/>
      <c r="I390"/>
      <c r="J390"/>
      <c r="K390"/>
      <c r="L390"/>
      <c r="M390"/>
      <c r="N390"/>
      <c r="O390"/>
      <c r="P390"/>
      <c r="Q390"/>
      <c r="R390"/>
      <c r="S390"/>
      <c r="T390"/>
      <c r="U390"/>
      <c r="V390"/>
      <c r="W390"/>
      <c r="X390"/>
    </row>
    <row r="391" spans="2:24" ht="14.5" x14ac:dyDescent="0.35">
      <c r="B391"/>
      <c r="C391"/>
      <c r="D391"/>
      <c r="E391"/>
      <c r="F391"/>
      <c r="G391"/>
      <c r="H391"/>
      <c r="I391"/>
      <c r="J391"/>
      <c r="K391"/>
      <c r="L391"/>
      <c r="M391"/>
      <c r="N391"/>
      <c r="O391"/>
      <c r="P391"/>
      <c r="Q391"/>
      <c r="R391"/>
      <c r="S391"/>
      <c r="T391"/>
      <c r="U391"/>
      <c r="V391"/>
      <c r="W391"/>
      <c r="X391"/>
    </row>
    <row r="392" spans="2:24" ht="14.5" x14ac:dyDescent="0.35">
      <c r="B392"/>
      <c r="C392"/>
      <c r="D392"/>
      <c r="E392"/>
      <c r="F392"/>
      <c r="G392"/>
      <c r="H392"/>
      <c r="I392"/>
      <c r="J392"/>
      <c r="K392"/>
      <c r="L392"/>
      <c r="M392"/>
      <c r="N392"/>
      <c r="O392"/>
      <c r="P392"/>
      <c r="Q392"/>
      <c r="R392"/>
      <c r="S392"/>
      <c r="T392"/>
      <c r="U392"/>
      <c r="V392"/>
      <c r="W392"/>
      <c r="X392"/>
    </row>
    <row r="393" spans="2:24" ht="14.5" x14ac:dyDescent="0.35">
      <c r="B393"/>
      <c r="C393"/>
      <c r="D393"/>
      <c r="E393"/>
      <c r="F393"/>
      <c r="G393"/>
      <c r="H393"/>
      <c r="I393"/>
      <c r="J393"/>
      <c r="K393"/>
      <c r="L393"/>
      <c r="M393"/>
      <c r="N393"/>
      <c r="O393"/>
      <c r="P393"/>
      <c r="Q393"/>
      <c r="R393"/>
      <c r="S393"/>
      <c r="T393"/>
      <c r="U393"/>
      <c r="V393"/>
      <c r="W393"/>
      <c r="X393"/>
    </row>
    <row r="394" spans="2:24" ht="14.5" x14ac:dyDescent="0.35">
      <c r="B394"/>
      <c r="C394"/>
      <c r="D394"/>
      <c r="E394"/>
      <c r="F394"/>
      <c r="G394"/>
      <c r="H394"/>
      <c r="I394"/>
      <c r="J394"/>
      <c r="K394"/>
      <c r="L394"/>
      <c r="M394"/>
      <c r="N394"/>
      <c r="O394"/>
      <c r="P394"/>
      <c r="Q394"/>
      <c r="R394"/>
      <c r="S394"/>
      <c r="T394"/>
      <c r="U394"/>
      <c r="V394"/>
      <c r="W394"/>
      <c r="X394"/>
    </row>
    <row r="395" spans="2:24" ht="14.5" x14ac:dyDescent="0.35">
      <c r="B395"/>
      <c r="C395"/>
      <c r="D395"/>
      <c r="E395"/>
      <c r="F395"/>
      <c r="G395"/>
      <c r="H395"/>
      <c r="I395"/>
      <c r="J395"/>
      <c r="K395"/>
      <c r="L395"/>
      <c r="M395"/>
      <c r="N395"/>
      <c r="O395"/>
      <c r="P395"/>
      <c r="Q395"/>
      <c r="R395"/>
      <c r="S395"/>
      <c r="T395"/>
      <c r="U395"/>
      <c r="V395"/>
      <c r="W395"/>
      <c r="X395"/>
    </row>
    <row r="396" spans="2:24" ht="14.5" x14ac:dyDescent="0.35">
      <c r="B396"/>
      <c r="C396"/>
      <c r="D396"/>
      <c r="E396"/>
      <c r="F396"/>
      <c r="G396"/>
      <c r="H396"/>
      <c r="I396"/>
      <c r="J396"/>
      <c r="K396"/>
      <c r="L396"/>
      <c r="M396"/>
      <c r="N396"/>
      <c r="O396"/>
      <c r="P396"/>
      <c r="Q396"/>
      <c r="R396"/>
      <c r="S396"/>
      <c r="T396"/>
      <c r="U396"/>
      <c r="V396"/>
      <c r="W396"/>
      <c r="X396"/>
    </row>
    <row r="397" spans="2:24" ht="14.5" x14ac:dyDescent="0.35">
      <c r="B397"/>
      <c r="C397"/>
      <c r="D397"/>
      <c r="E397"/>
      <c r="F397"/>
      <c r="G397"/>
      <c r="H397"/>
      <c r="I397"/>
      <c r="J397"/>
      <c r="K397"/>
      <c r="L397"/>
      <c r="M397"/>
      <c r="N397"/>
      <c r="O397"/>
      <c r="P397"/>
      <c r="Q397"/>
      <c r="R397"/>
      <c r="S397"/>
      <c r="T397"/>
      <c r="U397"/>
      <c r="V397"/>
      <c r="W397"/>
      <c r="X397"/>
    </row>
    <row r="398" spans="2:24" ht="14.5" x14ac:dyDescent="0.35">
      <c r="B398"/>
      <c r="C398"/>
      <c r="D398"/>
      <c r="E398"/>
      <c r="F398"/>
      <c r="G398"/>
      <c r="H398"/>
      <c r="I398"/>
      <c r="J398"/>
      <c r="K398"/>
      <c r="L398"/>
      <c r="M398"/>
      <c r="N398"/>
      <c r="O398"/>
      <c r="P398"/>
      <c r="Q398"/>
      <c r="R398"/>
      <c r="S398"/>
      <c r="T398"/>
      <c r="U398"/>
      <c r="V398"/>
      <c r="W398"/>
      <c r="X398"/>
    </row>
    <row r="399" spans="2:24" ht="14.5" x14ac:dyDescent="0.35">
      <c r="B399"/>
      <c r="C399"/>
      <c r="D399"/>
      <c r="E399"/>
      <c r="F399"/>
      <c r="G399"/>
      <c r="H399"/>
      <c r="I399"/>
      <c r="J399"/>
      <c r="K399"/>
      <c r="L399"/>
      <c r="M399"/>
      <c r="N399"/>
      <c r="O399"/>
      <c r="P399"/>
      <c r="Q399"/>
      <c r="R399"/>
      <c r="S399"/>
      <c r="T399"/>
      <c r="U399"/>
      <c r="V399"/>
      <c r="W399"/>
      <c r="X399"/>
    </row>
    <row r="400" spans="2:24" ht="14.5" x14ac:dyDescent="0.35">
      <c r="B400"/>
      <c r="C400"/>
      <c r="D400"/>
      <c r="E400"/>
      <c r="F400"/>
      <c r="G400"/>
      <c r="H400"/>
      <c r="I400"/>
      <c r="J400"/>
      <c r="K400"/>
      <c r="L400"/>
      <c r="M400"/>
      <c r="N400"/>
      <c r="O400"/>
      <c r="P400"/>
      <c r="Q400"/>
      <c r="R400"/>
      <c r="S400"/>
      <c r="T400"/>
      <c r="U400"/>
      <c r="V400"/>
      <c r="W400"/>
      <c r="X400"/>
    </row>
    <row r="401" spans="2:24" ht="14.5" x14ac:dyDescent="0.35">
      <c r="B401"/>
      <c r="C401"/>
      <c r="D401"/>
      <c r="E401"/>
      <c r="F401"/>
      <c r="G401"/>
      <c r="H401"/>
      <c r="I401"/>
      <c r="J401"/>
      <c r="K401"/>
      <c r="L401"/>
      <c r="M401"/>
      <c r="N401"/>
      <c r="O401"/>
      <c r="P401"/>
      <c r="Q401"/>
      <c r="R401"/>
      <c r="S401"/>
      <c r="T401"/>
      <c r="U401"/>
      <c r="V401"/>
      <c r="W401"/>
      <c r="X401"/>
    </row>
    <row r="402" spans="2:24" ht="14.5" x14ac:dyDescent="0.35">
      <c r="B402"/>
      <c r="C402"/>
      <c r="D402"/>
      <c r="E402"/>
      <c r="F402"/>
      <c r="G402"/>
      <c r="H402"/>
      <c r="I402"/>
      <c r="J402"/>
      <c r="K402"/>
      <c r="L402"/>
      <c r="M402"/>
      <c r="N402"/>
      <c r="O402"/>
      <c r="P402"/>
      <c r="Q402"/>
      <c r="R402"/>
      <c r="S402"/>
      <c r="T402"/>
      <c r="U402"/>
      <c r="V402"/>
      <c r="W402"/>
      <c r="X402"/>
    </row>
    <row r="403" spans="2:24" ht="14.5" x14ac:dyDescent="0.35">
      <c r="B403"/>
      <c r="C403"/>
      <c r="D403"/>
      <c r="E403"/>
      <c r="F403"/>
      <c r="G403"/>
      <c r="H403"/>
      <c r="I403"/>
      <c r="J403"/>
      <c r="K403"/>
      <c r="L403"/>
      <c r="M403"/>
      <c r="N403"/>
      <c r="O403"/>
      <c r="P403"/>
      <c r="Q403"/>
      <c r="R403"/>
      <c r="S403"/>
      <c r="T403"/>
      <c r="U403"/>
      <c r="V403"/>
      <c r="W403"/>
      <c r="X403"/>
    </row>
    <row r="404" spans="2:24" ht="14.5" x14ac:dyDescent="0.35">
      <c r="B404"/>
      <c r="C404"/>
      <c r="D404"/>
      <c r="E404"/>
      <c r="F404"/>
      <c r="G404"/>
      <c r="H404"/>
      <c r="I404"/>
      <c r="J404"/>
      <c r="K404"/>
      <c r="L404"/>
      <c r="M404"/>
      <c r="N404"/>
      <c r="O404"/>
      <c r="P404"/>
      <c r="Q404"/>
      <c r="R404"/>
      <c r="S404"/>
      <c r="T404"/>
      <c r="U404"/>
      <c r="V404"/>
      <c r="W404"/>
      <c r="X404"/>
    </row>
    <row r="405" spans="2:24" ht="14.5" x14ac:dyDescent="0.35">
      <c r="B405"/>
      <c r="C405"/>
      <c r="D405"/>
      <c r="E405"/>
      <c r="F405"/>
      <c r="G405"/>
      <c r="H405"/>
      <c r="I405"/>
      <c r="J405"/>
      <c r="K405"/>
      <c r="L405"/>
      <c r="M405"/>
      <c r="N405"/>
      <c r="O405"/>
      <c r="P405"/>
      <c r="Q405"/>
      <c r="R405"/>
      <c r="S405"/>
      <c r="T405"/>
      <c r="U405"/>
      <c r="V405"/>
      <c r="W405"/>
      <c r="X405"/>
    </row>
    <row r="406" spans="2:24" ht="14.5" x14ac:dyDescent="0.35">
      <c r="B406"/>
      <c r="C406"/>
      <c r="D406"/>
      <c r="E406"/>
      <c r="F406"/>
      <c r="G406"/>
      <c r="H406"/>
      <c r="I406"/>
      <c r="J406"/>
      <c r="K406"/>
      <c r="L406"/>
      <c r="M406"/>
      <c r="N406"/>
      <c r="O406"/>
      <c r="P406"/>
      <c r="Q406"/>
      <c r="R406"/>
      <c r="S406"/>
      <c r="T406"/>
      <c r="U406"/>
      <c r="V406"/>
      <c r="W406"/>
      <c r="X406"/>
    </row>
    <row r="407" spans="2:24" ht="14.5" x14ac:dyDescent="0.35">
      <c r="B407"/>
      <c r="C407"/>
      <c r="D407"/>
      <c r="E407"/>
      <c r="F407"/>
      <c r="G407"/>
      <c r="H407"/>
      <c r="I407"/>
      <c r="J407"/>
      <c r="K407"/>
      <c r="L407"/>
      <c r="M407"/>
      <c r="N407"/>
      <c r="O407"/>
      <c r="P407"/>
      <c r="Q407"/>
      <c r="R407"/>
      <c r="S407"/>
      <c r="T407"/>
      <c r="U407"/>
      <c r="V407"/>
      <c r="W407"/>
      <c r="X407"/>
    </row>
    <row r="408" spans="2:24" ht="14.5" x14ac:dyDescent="0.35">
      <c r="B408"/>
      <c r="C408"/>
      <c r="D408"/>
      <c r="E408"/>
      <c r="F408"/>
      <c r="G408"/>
      <c r="H408"/>
      <c r="I408"/>
      <c r="J408"/>
      <c r="K408"/>
      <c r="L408"/>
      <c r="M408"/>
      <c r="N408"/>
      <c r="O408"/>
      <c r="P408"/>
      <c r="Q408"/>
      <c r="R408"/>
      <c r="S408"/>
      <c r="T408"/>
      <c r="U408"/>
      <c r="V408"/>
      <c r="W408"/>
      <c r="X408"/>
    </row>
    <row r="409" spans="2:24" ht="14.5" x14ac:dyDescent="0.35">
      <c r="B409"/>
      <c r="C409"/>
      <c r="D409"/>
      <c r="E409"/>
      <c r="F409"/>
      <c r="G409"/>
      <c r="H409"/>
      <c r="I409"/>
      <c r="J409"/>
      <c r="K409"/>
      <c r="L409"/>
      <c r="M409"/>
      <c r="N409"/>
      <c r="O409"/>
      <c r="P409"/>
      <c r="Q409"/>
      <c r="R409"/>
      <c r="S409"/>
      <c r="T409"/>
      <c r="U409"/>
      <c r="V409"/>
      <c r="W409"/>
      <c r="X409"/>
    </row>
    <row r="410" spans="2:24" ht="14.5" x14ac:dyDescent="0.35">
      <c r="B410"/>
      <c r="C410"/>
      <c r="D410"/>
      <c r="E410"/>
      <c r="F410"/>
      <c r="G410"/>
      <c r="H410"/>
      <c r="I410"/>
      <c r="J410"/>
      <c r="K410"/>
      <c r="L410"/>
      <c r="M410"/>
      <c r="N410"/>
      <c r="O410"/>
      <c r="P410"/>
      <c r="Q410"/>
      <c r="R410"/>
      <c r="S410"/>
      <c r="T410"/>
      <c r="U410"/>
      <c r="V410"/>
      <c r="W410"/>
      <c r="X410"/>
    </row>
    <row r="411" spans="2:24" ht="14.5" x14ac:dyDescent="0.35">
      <c r="B411"/>
      <c r="C411"/>
      <c r="D411"/>
      <c r="E411"/>
      <c r="F411"/>
      <c r="G411"/>
      <c r="H411"/>
      <c r="I411"/>
      <c r="J411"/>
      <c r="K411"/>
      <c r="L411"/>
      <c r="M411"/>
      <c r="N411"/>
      <c r="O411"/>
      <c r="P411"/>
      <c r="Q411"/>
      <c r="R411"/>
      <c r="S411"/>
      <c r="T411"/>
      <c r="U411"/>
      <c r="V411"/>
      <c r="W411"/>
      <c r="X411"/>
    </row>
    <row r="412" spans="2:24" ht="14.5" x14ac:dyDescent="0.35">
      <c r="B412"/>
      <c r="C412"/>
      <c r="D412"/>
      <c r="E412"/>
      <c r="F412"/>
      <c r="G412"/>
      <c r="H412"/>
      <c r="I412"/>
      <c r="J412"/>
      <c r="K412"/>
      <c r="L412"/>
      <c r="M412"/>
      <c r="N412"/>
      <c r="O412"/>
      <c r="P412"/>
      <c r="Q412"/>
      <c r="R412"/>
      <c r="S412"/>
      <c r="T412"/>
      <c r="U412"/>
      <c r="V412"/>
      <c r="W412"/>
      <c r="X412"/>
    </row>
    <row r="413" spans="2:24" ht="14.5" x14ac:dyDescent="0.35">
      <c r="B413"/>
      <c r="C413"/>
      <c r="D413"/>
      <c r="E413"/>
      <c r="F413"/>
      <c r="G413"/>
      <c r="H413"/>
      <c r="I413"/>
      <c r="J413"/>
      <c r="K413"/>
      <c r="L413"/>
      <c r="M413"/>
      <c r="N413"/>
      <c r="O413"/>
      <c r="P413"/>
      <c r="Q413"/>
      <c r="R413"/>
      <c r="S413"/>
      <c r="T413"/>
      <c r="U413"/>
      <c r="V413"/>
      <c r="W413"/>
      <c r="X413"/>
    </row>
    <row r="414" spans="2:24" ht="14.5" x14ac:dyDescent="0.35">
      <c r="B414"/>
      <c r="C414"/>
      <c r="D414"/>
      <c r="E414"/>
      <c r="F414"/>
      <c r="G414"/>
      <c r="H414"/>
      <c r="I414"/>
      <c r="J414"/>
      <c r="K414"/>
      <c r="L414"/>
      <c r="M414"/>
      <c r="N414"/>
      <c r="O414"/>
      <c r="P414"/>
      <c r="Q414"/>
      <c r="R414"/>
      <c r="S414"/>
      <c r="T414"/>
      <c r="U414"/>
      <c r="V414"/>
      <c r="W414"/>
      <c r="X414"/>
    </row>
    <row r="415" spans="2:24" ht="14.5" x14ac:dyDescent="0.35">
      <c r="B415"/>
      <c r="C415"/>
      <c r="D415"/>
      <c r="E415"/>
      <c r="F415"/>
      <c r="G415"/>
      <c r="H415"/>
      <c r="I415"/>
      <c r="J415"/>
      <c r="K415"/>
      <c r="L415"/>
      <c r="M415"/>
      <c r="N415"/>
      <c r="O415"/>
      <c r="P415"/>
      <c r="Q415"/>
      <c r="R415"/>
      <c r="S415"/>
      <c r="T415"/>
      <c r="U415"/>
      <c r="V415"/>
      <c r="W415"/>
      <c r="X415"/>
    </row>
    <row r="416" spans="2:24" ht="14.5" x14ac:dyDescent="0.35">
      <c r="B416"/>
      <c r="C416"/>
      <c r="D416"/>
      <c r="E416"/>
      <c r="F416"/>
      <c r="G416"/>
      <c r="H416"/>
      <c r="I416"/>
      <c r="J416"/>
      <c r="K416"/>
      <c r="L416"/>
      <c r="M416"/>
      <c r="N416"/>
      <c r="O416"/>
      <c r="P416"/>
      <c r="Q416"/>
      <c r="R416"/>
      <c r="S416"/>
      <c r="T416"/>
      <c r="U416"/>
      <c r="V416"/>
      <c r="W416"/>
      <c r="X416"/>
    </row>
    <row r="417" spans="2:24" ht="14.5" x14ac:dyDescent="0.35">
      <c r="B417"/>
      <c r="C417"/>
      <c r="D417"/>
      <c r="E417"/>
      <c r="F417"/>
      <c r="G417"/>
      <c r="H417"/>
      <c r="I417"/>
      <c r="J417"/>
      <c r="K417"/>
      <c r="L417"/>
      <c r="M417"/>
      <c r="N417"/>
      <c r="O417"/>
      <c r="P417"/>
      <c r="Q417"/>
      <c r="R417"/>
      <c r="S417"/>
      <c r="T417"/>
      <c r="U417"/>
      <c r="V417"/>
      <c r="W417"/>
      <c r="X417"/>
    </row>
    <row r="418" spans="2:24" ht="14.5" x14ac:dyDescent="0.35">
      <c r="B418"/>
      <c r="C418"/>
      <c r="D418"/>
      <c r="E418"/>
      <c r="F418"/>
      <c r="G418"/>
      <c r="H418"/>
      <c r="I418"/>
      <c r="J418"/>
      <c r="K418"/>
      <c r="L418"/>
      <c r="M418"/>
      <c r="N418"/>
      <c r="O418"/>
      <c r="P418"/>
      <c r="Q418"/>
      <c r="R418"/>
      <c r="S418"/>
      <c r="T418"/>
      <c r="U418"/>
      <c r="V418"/>
      <c r="W418"/>
      <c r="X418"/>
    </row>
    <row r="419" spans="2:24" ht="14.5" x14ac:dyDescent="0.35">
      <c r="B419"/>
      <c r="C419"/>
      <c r="D419"/>
      <c r="E419"/>
      <c r="F419"/>
      <c r="G419"/>
      <c r="H419"/>
      <c r="I419"/>
      <c r="J419"/>
      <c r="K419"/>
      <c r="L419"/>
      <c r="M419"/>
      <c r="N419"/>
      <c r="O419"/>
      <c r="P419"/>
      <c r="Q419"/>
      <c r="R419"/>
      <c r="S419"/>
      <c r="T419"/>
      <c r="U419"/>
      <c r="V419"/>
      <c r="W419"/>
      <c r="X419"/>
    </row>
    <row r="420" spans="2:24" ht="14.5" x14ac:dyDescent="0.35">
      <c r="B420"/>
      <c r="C420"/>
      <c r="D420"/>
      <c r="E420"/>
      <c r="F420"/>
      <c r="G420"/>
      <c r="H420"/>
      <c r="I420"/>
      <c r="J420"/>
      <c r="K420"/>
      <c r="L420"/>
      <c r="M420"/>
      <c r="N420"/>
      <c r="O420"/>
      <c r="P420"/>
      <c r="Q420"/>
      <c r="R420"/>
      <c r="S420"/>
      <c r="T420"/>
      <c r="U420"/>
      <c r="V420"/>
      <c r="W420"/>
      <c r="X420"/>
    </row>
    <row r="421" spans="2:24" ht="14.5" x14ac:dyDescent="0.35">
      <c r="B421"/>
      <c r="C421"/>
      <c r="D421"/>
      <c r="E421"/>
      <c r="F421"/>
      <c r="G421"/>
      <c r="H421"/>
      <c r="I421"/>
      <c r="J421"/>
      <c r="K421"/>
      <c r="L421"/>
      <c r="M421"/>
      <c r="N421"/>
      <c r="O421"/>
      <c r="P421"/>
      <c r="Q421"/>
      <c r="R421"/>
      <c r="S421"/>
      <c r="T421"/>
      <c r="U421"/>
      <c r="V421"/>
      <c r="W421"/>
      <c r="X421"/>
    </row>
    <row r="422" spans="2:24" ht="14.5" x14ac:dyDescent="0.35">
      <c r="B422"/>
      <c r="C422"/>
      <c r="D422"/>
      <c r="E422"/>
      <c r="F422"/>
      <c r="G422"/>
      <c r="H422"/>
      <c r="I422"/>
      <c r="J422"/>
      <c r="K422"/>
      <c r="L422"/>
      <c r="M422"/>
      <c r="N422"/>
      <c r="O422"/>
      <c r="P422"/>
      <c r="Q422"/>
      <c r="R422"/>
      <c r="S422"/>
      <c r="T422"/>
      <c r="U422"/>
      <c r="V422"/>
      <c r="W422"/>
      <c r="X422"/>
    </row>
    <row r="423" spans="2:24" ht="14.5" x14ac:dyDescent="0.35">
      <c r="B423"/>
      <c r="C423"/>
      <c r="D423"/>
      <c r="E423"/>
      <c r="F423"/>
      <c r="G423"/>
      <c r="H423"/>
      <c r="I423"/>
      <c r="J423"/>
      <c r="K423"/>
      <c r="L423"/>
      <c r="M423"/>
      <c r="N423"/>
      <c r="O423"/>
      <c r="P423"/>
      <c r="Q423"/>
      <c r="R423"/>
      <c r="S423"/>
      <c r="T423"/>
      <c r="U423"/>
      <c r="V423"/>
      <c r="W423"/>
      <c r="X423"/>
    </row>
    <row r="424" spans="2:24" ht="14.5" x14ac:dyDescent="0.35">
      <c r="B424"/>
      <c r="C424"/>
      <c r="D424"/>
      <c r="E424"/>
      <c r="F424"/>
      <c r="G424"/>
      <c r="H424"/>
      <c r="I424"/>
      <c r="J424"/>
      <c r="K424"/>
      <c r="L424"/>
      <c r="M424"/>
      <c r="N424"/>
      <c r="O424"/>
      <c r="P424"/>
      <c r="Q424"/>
      <c r="R424"/>
      <c r="S424"/>
      <c r="T424"/>
      <c r="U424"/>
      <c r="V424"/>
      <c r="W424"/>
      <c r="X424"/>
    </row>
    <row r="425" spans="2:24" ht="14.5" x14ac:dyDescent="0.35">
      <c r="B425"/>
      <c r="C425"/>
      <c r="D425"/>
      <c r="E425"/>
      <c r="F425"/>
      <c r="G425"/>
      <c r="H425"/>
      <c r="I425"/>
      <c r="J425"/>
      <c r="K425"/>
      <c r="L425"/>
      <c r="M425"/>
      <c r="N425"/>
      <c r="O425"/>
      <c r="P425"/>
      <c r="Q425"/>
      <c r="R425"/>
      <c r="S425"/>
      <c r="T425"/>
      <c r="U425"/>
      <c r="V425"/>
      <c r="W425"/>
      <c r="X425"/>
    </row>
    <row r="426" spans="2:24" ht="14.5" x14ac:dyDescent="0.35">
      <c r="B426"/>
      <c r="C426"/>
      <c r="D426"/>
      <c r="E426"/>
      <c r="F426"/>
      <c r="G426"/>
      <c r="H426"/>
      <c r="I426"/>
      <c r="J426"/>
      <c r="K426"/>
      <c r="L426"/>
      <c r="M426"/>
      <c r="N426"/>
      <c r="O426"/>
      <c r="P426"/>
      <c r="Q426"/>
      <c r="R426"/>
      <c r="S426"/>
      <c r="T426"/>
      <c r="U426"/>
      <c r="V426"/>
      <c r="W426"/>
      <c r="X426"/>
    </row>
    <row r="427" spans="2:24" ht="14.5" x14ac:dyDescent="0.35">
      <c r="B427"/>
      <c r="C427"/>
      <c r="D427"/>
      <c r="E427"/>
      <c r="F427"/>
      <c r="G427"/>
      <c r="H427"/>
      <c r="I427"/>
      <c r="J427"/>
      <c r="K427"/>
      <c r="L427"/>
      <c r="M427"/>
      <c r="N427"/>
      <c r="O427"/>
      <c r="P427"/>
      <c r="Q427"/>
      <c r="R427"/>
      <c r="S427"/>
      <c r="T427"/>
      <c r="U427"/>
      <c r="V427"/>
      <c r="W427"/>
      <c r="X427"/>
    </row>
    <row r="428" spans="2:24" ht="14.5" x14ac:dyDescent="0.35">
      <c r="B428"/>
      <c r="C428"/>
      <c r="D428"/>
      <c r="E428"/>
      <c r="F428"/>
      <c r="G428"/>
      <c r="H428"/>
      <c r="I428"/>
      <c r="J428"/>
      <c r="K428"/>
      <c r="L428"/>
      <c r="M428"/>
      <c r="N428"/>
      <c r="O428"/>
      <c r="P428"/>
      <c r="Q428"/>
      <c r="R428"/>
      <c r="S428"/>
      <c r="T428"/>
      <c r="U428"/>
      <c r="V428"/>
      <c r="W428"/>
      <c r="X428"/>
    </row>
    <row r="429" spans="2:24" ht="14.5" x14ac:dyDescent="0.35">
      <c r="B429"/>
      <c r="C429"/>
      <c r="D429"/>
      <c r="E429"/>
      <c r="F429"/>
      <c r="G429"/>
      <c r="H429"/>
      <c r="I429"/>
      <c r="J429"/>
      <c r="K429"/>
      <c r="L429"/>
      <c r="M429"/>
      <c r="N429"/>
      <c r="O429"/>
      <c r="P429"/>
      <c r="Q429"/>
      <c r="R429"/>
      <c r="S429"/>
      <c r="T429"/>
      <c r="U429"/>
      <c r="V429"/>
      <c r="W429"/>
      <c r="X429"/>
    </row>
    <row r="430" spans="2:24" ht="14.5" x14ac:dyDescent="0.35">
      <c r="B430"/>
      <c r="C430"/>
      <c r="D430"/>
      <c r="E430"/>
      <c r="F430"/>
      <c r="G430"/>
      <c r="H430"/>
      <c r="I430"/>
      <c r="J430"/>
      <c r="K430"/>
      <c r="L430"/>
      <c r="M430"/>
      <c r="N430"/>
      <c r="O430"/>
      <c r="P430"/>
      <c r="Q430"/>
      <c r="R430"/>
      <c r="S430"/>
      <c r="T430"/>
      <c r="U430"/>
      <c r="V430"/>
      <c r="W430"/>
      <c r="X430"/>
    </row>
    <row r="431" spans="2:24" ht="14.5" x14ac:dyDescent="0.35">
      <c r="B431"/>
      <c r="C431"/>
      <c r="D431"/>
      <c r="E431"/>
      <c r="F431"/>
      <c r="G431"/>
      <c r="H431"/>
      <c r="I431"/>
      <c r="J431"/>
      <c r="K431"/>
      <c r="L431"/>
      <c r="M431"/>
      <c r="N431"/>
      <c r="O431"/>
      <c r="P431"/>
      <c r="Q431"/>
      <c r="R431"/>
      <c r="S431"/>
      <c r="T431"/>
      <c r="U431"/>
      <c r="V431"/>
      <c r="W431"/>
      <c r="X431"/>
    </row>
    <row r="432" spans="2:24" ht="14.5" x14ac:dyDescent="0.35">
      <c r="B432"/>
      <c r="C432"/>
      <c r="D432"/>
      <c r="E432"/>
      <c r="F432"/>
      <c r="G432"/>
      <c r="H432"/>
      <c r="I432"/>
      <c r="J432"/>
      <c r="K432"/>
      <c r="L432"/>
      <c r="M432"/>
      <c r="N432"/>
      <c r="O432"/>
      <c r="P432"/>
      <c r="Q432"/>
      <c r="R432"/>
      <c r="S432"/>
      <c r="T432"/>
      <c r="U432"/>
      <c r="V432"/>
      <c r="W432"/>
      <c r="X432"/>
    </row>
    <row r="433" spans="2:24" ht="14.5" x14ac:dyDescent="0.35">
      <c r="B433"/>
      <c r="C433"/>
      <c r="D433"/>
      <c r="E433"/>
      <c r="F433"/>
      <c r="G433"/>
      <c r="H433"/>
      <c r="I433"/>
      <c r="J433"/>
      <c r="K433"/>
      <c r="L433"/>
      <c r="M433"/>
      <c r="N433"/>
      <c r="O433"/>
      <c r="P433"/>
      <c r="Q433"/>
      <c r="R433"/>
      <c r="S433"/>
      <c r="T433"/>
      <c r="U433"/>
      <c r="V433"/>
      <c r="W433"/>
      <c r="X433"/>
    </row>
    <row r="434" spans="2:24" ht="14.5" x14ac:dyDescent="0.35">
      <c r="B434"/>
      <c r="C434"/>
      <c r="D434"/>
      <c r="E434"/>
      <c r="F434"/>
      <c r="G434"/>
      <c r="H434"/>
      <c r="I434"/>
      <c r="J434"/>
      <c r="K434"/>
      <c r="L434"/>
      <c r="M434"/>
      <c r="N434"/>
      <c r="O434"/>
      <c r="P434"/>
      <c r="Q434"/>
      <c r="R434"/>
      <c r="S434"/>
      <c r="T434"/>
      <c r="U434"/>
      <c r="V434"/>
      <c r="W434"/>
      <c r="X434"/>
    </row>
    <row r="435" spans="2:24" ht="14.5" x14ac:dyDescent="0.35">
      <c r="B435"/>
      <c r="C435"/>
      <c r="D435"/>
      <c r="E435"/>
      <c r="F435"/>
      <c r="G435"/>
      <c r="H435"/>
      <c r="I435"/>
      <c r="J435"/>
      <c r="K435"/>
      <c r="L435"/>
      <c r="M435"/>
      <c r="N435"/>
      <c r="O435"/>
      <c r="P435"/>
      <c r="Q435"/>
      <c r="R435"/>
      <c r="S435"/>
      <c r="T435"/>
      <c r="U435"/>
      <c r="V435"/>
      <c r="W435"/>
      <c r="X435"/>
    </row>
    <row r="436" spans="2:24" ht="14.5" x14ac:dyDescent="0.35">
      <c r="B436"/>
      <c r="C436"/>
      <c r="D436"/>
      <c r="E436"/>
      <c r="F436"/>
      <c r="G436"/>
      <c r="H436"/>
      <c r="I436"/>
      <c r="J436"/>
      <c r="K436"/>
      <c r="L436"/>
      <c r="M436"/>
      <c r="N436"/>
      <c r="O436"/>
      <c r="P436"/>
      <c r="Q436"/>
      <c r="R436"/>
      <c r="S436"/>
      <c r="T436"/>
      <c r="U436"/>
      <c r="V436"/>
      <c r="W436"/>
      <c r="X436"/>
    </row>
    <row r="437" spans="2:24" ht="14.5" x14ac:dyDescent="0.35">
      <c r="B437"/>
      <c r="C437"/>
      <c r="D437"/>
      <c r="E437"/>
      <c r="F437"/>
      <c r="G437"/>
      <c r="H437"/>
      <c r="I437"/>
      <c r="J437"/>
      <c r="K437"/>
      <c r="L437"/>
      <c r="M437"/>
      <c r="N437"/>
      <c r="O437"/>
      <c r="P437"/>
      <c r="Q437"/>
      <c r="R437"/>
      <c r="S437"/>
      <c r="T437"/>
      <c r="U437"/>
      <c r="V437"/>
      <c r="W437"/>
      <c r="X437"/>
    </row>
    <row r="438" spans="2:24" ht="14.5" x14ac:dyDescent="0.35">
      <c r="B438"/>
      <c r="C438"/>
      <c r="D438"/>
      <c r="E438"/>
      <c r="F438"/>
      <c r="G438"/>
      <c r="H438"/>
      <c r="I438"/>
      <c r="J438"/>
      <c r="K438"/>
      <c r="L438"/>
      <c r="M438"/>
      <c r="N438"/>
      <c r="O438"/>
      <c r="P438"/>
      <c r="Q438"/>
      <c r="R438"/>
      <c r="S438"/>
      <c r="T438"/>
      <c r="U438"/>
      <c r="V438"/>
      <c r="W438"/>
      <c r="X438"/>
    </row>
    <row r="439" spans="2:24" ht="14.5" x14ac:dyDescent="0.35">
      <c r="B439"/>
      <c r="C439"/>
      <c r="D439"/>
      <c r="E439"/>
      <c r="F439"/>
      <c r="G439"/>
      <c r="H439"/>
      <c r="I439"/>
      <c r="J439"/>
      <c r="K439"/>
      <c r="L439"/>
      <c r="M439"/>
      <c r="N439"/>
      <c r="O439"/>
      <c r="P439"/>
      <c r="Q439"/>
      <c r="R439"/>
      <c r="S439"/>
      <c r="T439"/>
      <c r="U439"/>
      <c r="V439"/>
      <c r="W439"/>
      <c r="X439"/>
    </row>
    <row r="440" spans="2:24" ht="14.5" x14ac:dyDescent="0.35">
      <c r="B440"/>
      <c r="C440"/>
      <c r="D440"/>
      <c r="E440"/>
      <c r="F440"/>
      <c r="G440"/>
      <c r="H440"/>
      <c r="I440"/>
      <c r="J440"/>
      <c r="K440"/>
      <c r="L440"/>
      <c r="M440"/>
      <c r="N440"/>
      <c r="O440"/>
      <c r="P440"/>
      <c r="Q440"/>
      <c r="R440"/>
      <c r="S440"/>
      <c r="T440"/>
      <c r="U440"/>
      <c r="V440"/>
      <c r="W440"/>
      <c r="X440"/>
    </row>
    <row r="441" spans="2:24" ht="14.5" x14ac:dyDescent="0.35">
      <c r="B441"/>
      <c r="C441"/>
      <c r="D441"/>
      <c r="E441"/>
      <c r="F441"/>
      <c r="G441"/>
      <c r="H441"/>
      <c r="I441"/>
      <c r="J441"/>
      <c r="K441"/>
      <c r="L441"/>
      <c r="M441"/>
      <c r="N441"/>
      <c r="O441"/>
      <c r="P441"/>
      <c r="Q441"/>
      <c r="R441"/>
      <c r="S441"/>
      <c r="T441"/>
      <c r="U441"/>
      <c r="V441"/>
      <c r="W441"/>
      <c r="X441"/>
    </row>
    <row r="442" spans="2:24" ht="14.5" x14ac:dyDescent="0.35">
      <c r="B442"/>
      <c r="C442"/>
      <c r="D442"/>
      <c r="E442"/>
      <c r="F442"/>
      <c r="G442"/>
      <c r="H442"/>
      <c r="I442"/>
      <c r="J442"/>
      <c r="K442"/>
      <c r="L442"/>
      <c r="M442"/>
      <c r="N442"/>
      <c r="O442"/>
      <c r="P442"/>
      <c r="Q442"/>
      <c r="R442"/>
      <c r="S442"/>
      <c r="T442"/>
      <c r="U442"/>
      <c r="V442"/>
      <c r="W442"/>
      <c r="X442"/>
    </row>
    <row r="443" spans="2:24" ht="14.5" x14ac:dyDescent="0.35">
      <c r="B443"/>
      <c r="C443"/>
      <c r="D443"/>
      <c r="E443"/>
      <c r="F443"/>
      <c r="G443"/>
      <c r="H443"/>
      <c r="I443"/>
      <c r="J443"/>
      <c r="K443"/>
      <c r="L443"/>
      <c r="M443"/>
      <c r="N443"/>
      <c r="O443"/>
      <c r="P443"/>
      <c r="Q443"/>
      <c r="R443"/>
      <c r="S443"/>
      <c r="T443"/>
      <c r="U443"/>
      <c r="V443"/>
      <c r="W443"/>
      <c r="X443"/>
    </row>
    <row r="444" spans="2:24" ht="14.5" x14ac:dyDescent="0.35">
      <c r="B444"/>
      <c r="C444"/>
      <c r="D444"/>
      <c r="E444"/>
      <c r="F444"/>
      <c r="G444"/>
      <c r="H444"/>
      <c r="I444"/>
      <c r="J444"/>
      <c r="K444"/>
      <c r="L444"/>
      <c r="M444"/>
      <c r="N444"/>
      <c r="O444"/>
      <c r="P444"/>
      <c r="Q444"/>
      <c r="R444"/>
      <c r="S444"/>
      <c r="T444"/>
      <c r="U444"/>
      <c r="V444"/>
      <c r="W444"/>
      <c r="X444"/>
    </row>
    <row r="445" spans="2:24" ht="14.5" x14ac:dyDescent="0.35">
      <c r="B445"/>
      <c r="C445"/>
      <c r="D445"/>
      <c r="E445"/>
      <c r="F445"/>
      <c r="G445"/>
      <c r="H445"/>
      <c r="I445"/>
      <c r="J445"/>
      <c r="K445"/>
      <c r="L445"/>
      <c r="M445"/>
      <c r="N445"/>
      <c r="O445"/>
      <c r="P445"/>
      <c r="Q445"/>
      <c r="R445"/>
      <c r="S445"/>
      <c r="T445"/>
      <c r="U445"/>
      <c r="V445"/>
      <c r="W445"/>
      <c r="X445"/>
    </row>
    <row r="446" spans="2:24" ht="14.5" x14ac:dyDescent="0.35">
      <c r="B446"/>
      <c r="C446"/>
      <c r="D446"/>
      <c r="E446"/>
      <c r="F446"/>
      <c r="G446"/>
      <c r="H446"/>
      <c r="I446"/>
      <c r="J446"/>
      <c r="K446"/>
      <c r="L446"/>
      <c r="M446"/>
      <c r="N446"/>
      <c r="O446"/>
      <c r="P446"/>
      <c r="Q446"/>
      <c r="R446"/>
      <c r="S446"/>
      <c r="T446"/>
      <c r="U446"/>
      <c r="V446"/>
      <c r="W446"/>
      <c r="X446"/>
    </row>
    <row r="447" spans="2:24" ht="14.5" x14ac:dyDescent="0.35">
      <c r="B447"/>
      <c r="C447"/>
      <c r="D447"/>
      <c r="E447"/>
      <c r="F447"/>
      <c r="G447"/>
      <c r="H447"/>
      <c r="I447"/>
      <c r="J447"/>
      <c r="K447"/>
      <c r="L447"/>
      <c r="M447"/>
      <c r="N447"/>
      <c r="O447"/>
      <c r="P447"/>
      <c r="Q447"/>
      <c r="R447"/>
      <c r="S447"/>
      <c r="T447"/>
      <c r="U447"/>
      <c r="V447"/>
      <c r="W447"/>
      <c r="X447"/>
    </row>
    <row r="448" spans="2:24" ht="14.5" x14ac:dyDescent="0.35">
      <c r="B448"/>
      <c r="C448"/>
      <c r="D448"/>
      <c r="E448"/>
      <c r="F448"/>
      <c r="G448"/>
      <c r="H448"/>
      <c r="I448"/>
      <c r="J448"/>
      <c r="K448"/>
      <c r="L448"/>
      <c r="M448"/>
      <c r="N448"/>
      <c r="O448"/>
      <c r="P448"/>
      <c r="Q448"/>
      <c r="R448"/>
      <c r="S448"/>
      <c r="T448"/>
      <c r="U448"/>
      <c r="V448"/>
      <c r="W448"/>
      <c r="X448"/>
    </row>
    <row r="449" spans="2:24" ht="14.5" x14ac:dyDescent="0.35">
      <c r="B449"/>
      <c r="C449"/>
      <c r="D449"/>
      <c r="E449"/>
      <c r="F449"/>
      <c r="G449"/>
      <c r="H449"/>
      <c r="I449"/>
      <c r="J449"/>
      <c r="K449"/>
      <c r="L449"/>
      <c r="M449"/>
      <c r="N449"/>
      <c r="O449"/>
      <c r="P449"/>
      <c r="Q449"/>
      <c r="R449"/>
      <c r="S449"/>
      <c r="T449"/>
      <c r="U449"/>
      <c r="V449"/>
      <c r="W449"/>
      <c r="X449"/>
    </row>
    <row r="450" spans="2:24" ht="14.5" x14ac:dyDescent="0.35">
      <c r="B450"/>
      <c r="C450"/>
      <c r="D450"/>
      <c r="E450"/>
      <c r="F450"/>
      <c r="G450"/>
      <c r="H450"/>
      <c r="I450"/>
      <c r="J450"/>
      <c r="K450"/>
      <c r="L450"/>
      <c r="M450"/>
      <c r="N450"/>
      <c r="O450"/>
      <c r="P450"/>
      <c r="Q450"/>
      <c r="R450"/>
      <c r="S450"/>
      <c r="T450"/>
      <c r="U450"/>
      <c r="V450"/>
      <c r="W450"/>
      <c r="X450"/>
    </row>
    <row r="451" spans="2:24" ht="14.5" x14ac:dyDescent="0.35">
      <c r="B451"/>
      <c r="C451"/>
      <c r="D451"/>
      <c r="E451"/>
      <c r="F451"/>
      <c r="G451"/>
      <c r="H451"/>
      <c r="I451"/>
      <c r="J451"/>
      <c r="K451"/>
      <c r="L451"/>
      <c r="M451"/>
      <c r="N451"/>
      <c r="O451"/>
      <c r="P451"/>
      <c r="Q451"/>
      <c r="R451"/>
      <c r="S451"/>
      <c r="T451"/>
      <c r="U451"/>
      <c r="V451"/>
      <c r="W451"/>
      <c r="X451"/>
    </row>
    <row r="452" spans="2:24" ht="14.5" x14ac:dyDescent="0.35">
      <c r="B452"/>
      <c r="C452"/>
      <c r="D452"/>
      <c r="E452"/>
      <c r="F452"/>
      <c r="G452"/>
      <c r="H452"/>
      <c r="I452"/>
      <c r="J452"/>
      <c r="K452"/>
      <c r="L452"/>
      <c r="M452"/>
      <c r="N452"/>
      <c r="O452"/>
      <c r="P452"/>
      <c r="Q452"/>
      <c r="R452"/>
      <c r="S452"/>
      <c r="T452"/>
      <c r="U452"/>
      <c r="V452"/>
      <c r="W452"/>
      <c r="X452"/>
    </row>
    <row r="453" spans="2:24" ht="14.5" x14ac:dyDescent="0.35">
      <c r="B453"/>
      <c r="C453"/>
      <c r="D453"/>
      <c r="E453"/>
      <c r="F453"/>
      <c r="G453"/>
      <c r="H453"/>
      <c r="I453"/>
      <c r="J453"/>
      <c r="K453"/>
      <c r="L453"/>
      <c r="M453"/>
      <c r="N453"/>
      <c r="O453"/>
      <c r="P453"/>
      <c r="Q453"/>
      <c r="R453"/>
      <c r="S453"/>
      <c r="T453"/>
      <c r="U453"/>
      <c r="V453"/>
      <c r="W453"/>
      <c r="X453"/>
    </row>
    <row r="454" spans="2:24" ht="14.5" x14ac:dyDescent="0.35">
      <c r="B454"/>
      <c r="C454"/>
      <c r="D454"/>
      <c r="E454"/>
      <c r="F454"/>
      <c r="G454"/>
      <c r="H454"/>
      <c r="I454"/>
      <c r="J454"/>
      <c r="K454"/>
      <c r="L454"/>
      <c r="M454"/>
      <c r="N454"/>
      <c r="O454"/>
      <c r="P454"/>
      <c r="Q454"/>
      <c r="R454"/>
      <c r="S454"/>
      <c r="T454"/>
      <c r="U454"/>
      <c r="V454"/>
      <c r="W454"/>
      <c r="X454"/>
    </row>
    <row r="455" spans="2:24" ht="14.5" x14ac:dyDescent="0.35">
      <c r="B455"/>
      <c r="C455"/>
      <c r="D455"/>
      <c r="E455"/>
      <c r="F455"/>
      <c r="G455"/>
      <c r="H455"/>
      <c r="I455"/>
      <c r="J455"/>
      <c r="K455"/>
      <c r="L455"/>
      <c r="M455"/>
      <c r="N455"/>
      <c r="O455"/>
      <c r="P455"/>
      <c r="Q455"/>
      <c r="R455"/>
      <c r="S455"/>
      <c r="T455"/>
      <c r="U455"/>
      <c r="V455"/>
      <c r="W455"/>
      <c r="X455"/>
    </row>
    <row r="456" spans="2:24" ht="14.5" x14ac:dyDescent="0.35">
      <c r="B456"/>
      <c r="C456"/>
      <c r="D456"/>
      <c r="E456"/>
      <c r="F456"/>
      <c r="G456"/>
      <c r="H456"/>
      <c r="I456"/>
      <c r="J456"/>
      <c r="K456"/>
      <c r="L456"/>
      <c r="M456"/>
      <c r="N456"/>
      <c r="O456"/>
      <c r="P456"/>
      <c r="Q456"/>
      <c r="R456"/>
      <c r="S456"/>
      <c r="T456"/>
      <c r="U456"/>
      <c r="V456"/>
      <c r="W456"/>
      <c r="X456"/>
    </row>
    <row r="457" spans="2:24" ht="14.5" x14ac:dyDescent="0.35">
      <c r="B457"/>
      <c r="C457"/>
      <c r="D457"/>
      <c r="E457"/>
      <c r="F457"/>
      <c r="G457"/>
      <c r="H457"/>
      <c r="I457"/>
      <c r="J457"/>
      <c r="K457"/>
      <c r="L457"/>
      <c r="M457"/>
      <c r="N457"/>
      <c r="O457"/>
      <c r="P457"/>
      <c r="Q457"/>
      <c r="R457"/>
      <c r="S457"/>
      <c r="T457"/>
      <c r="U457"/>
      <c r="V457"/>
      <c r="W457"/>
      <c r="X457"/>
    </row>
    <row r="458" spans="2:24" ht="14.5" x14ac:dyDescent="0.35">
      <c r="B458"/>
      <c r="C458"/>
      <c r="D458"/>
      <c r="E458"/>
      <c r="F458"/>
      <c r="G458"/>
      <c r="H458"/>
      <c r="I458"/>
      <c r="J458"/>
      <c r="K458"/>
      <c r="L458"/>
      <c r="M458"/>
      <c r="N458"/>
      <c r="O458"/>
      <c r="P458"/>
      <c r="Q458"/>
      <c r="R458"/>
      <c r="S458"/>
      <c r="T458"/>
      <c r="U458"/>
      <c r="V458"/>
      <c r="W458"/>
      <c r="X458"/>
    </row>
    <row r="459" spans="2:24" ht="14.5" x14ac:dyDescent="0.35">
      <c r="B459"/>
      <c r="C459"/>
      <c r="D459"/>
      <c r="E459"/>
      <c r="F459"/>
      <c r="G459"/>
      <c r="H459"/>
      <c r="I459"/>
      <c r="J459"/>
      <c r="K459"/>
      <c r="L459"/>
      <c r="M459"/>
      <c r="N459"/>
      <c r="O459"/>
      <c r="P459"/>
      <c r="Q459"/>
      <c r="R459"/>
      <c r="S459"/>
      <c r="T459"/>
      <c r="U459"/>
      <c r="V459"/>
      <c r="W459"/>
      <c r="X459"/>
    </row>
    <row r="460" spans="2:24" ht="14.5" x14ac:dyDescent="0.35">
      <c r="B460"/>
      <c r="C460"/>
      <c r="D460"/>
      <c r="E460"/>
      <c r="F460"/>
      <c r="G460"/>
      <c r="H460"/>
      <c r="I460"/>
      <c r="J460"/>
      <c r="K460"/>
      <c r="L460"/>
      <c r="M460"/>
      <c r="N460"/>
      <c r="O460"/>
      <c r="P460"/>
      <c r="Q460"/>
      <c r="R460"/>
      <c r="S460"/>
      <c r="T460"/>
      <c r="U460"/>
      <c r="V460"/>
      <c r="W460"/>
      <c r="X460"/>
    </row>
    <row r="461" spans="2:24" ht="14.5" x14ac:dyDescent="0.35">
      <c r="B461"/>
      <c r="C461"/>
      <c r="D461"/>
      <c r="E461"/>
      <c r="F461"/>
      <c r="G461"/>
      <c r="H461"/>
      <c r="I461"/>
      <c r="J461"/>
      <c r="K461"/>
      <c r="L461"/>
      <c r="M461"/>
      <c r="N461"/>
      <c r="O461"/>
      <c r="P461"/>
      <c r="Q461"/>
      <c r="R461"/>
      <c r="S461"/>
      <c r="T461"/>
      <c r="U461"/>
      <c r="V461"/>
      <c r="W461"/>
      <c r="X461"/>
    </row>
    <row r="462" spans="2:24" ht="14.5" x14ac:dyDescent="0.35">
      <c r="B462"/>
      <c r="C462"/>
      <c r="D462"/>
      <c r="E462"/>
      <c r="F462"/>
      <c r="G462"/>
      <c r="H462"/>
      <c r="I462"/>
      <c r="J462"/>
      <c r="K462"/>
      <c r="L462"/>
      <c r="M462"/>
      <c r="N462"/>
      <c r="O462"/>
      <c r="P462"/>
      <c r="Q462"/>
      <c r="R462"/>
      <c r="S462"/>
      <c r="T462"/>
      <c r="U462"/>
      <c r="V462"/>
      <c r="W462"/>
      <c r="X462"/>
    </row>
    <row r="463" spans="2:24" ht="14.5" x14ac:dyDescent="0.35">
      <c r="B463"/>
      <c r="C463"/>
      <c r="D463"/>
      <c r="E463"/>
      <c r="F463"/>
      <c r="G463"/>
      <c r="H463"/>
      <c r="I463"/>
      <c r="J463"/>
      <c r="K463"/>
      <c r="L463"/>
      <c r="M463"/>
      <c r="N463"/>
      <c r="O463"/>
      <c r="P463"/>
      <c r="Q463"/>
      <c r="R463"/>
      <c r="S463"/>
      <c r="T463"/>
      <c r="U463"/>
      <c r="V463"/>
      <c r="W463"/>
      <c r="X463"/>
    </row>
    <row r="464" spans="2:24" ht="14.5" x14ac:dyDescent="0.35">
      <c r="B464"/>
      <c r="C464"/>
      <c r="D464"/>
      <c r="E464"/>
      <c r="F464"/>
      <c r="G464"/>
      <c r="H464"/>
      <c r="I464"/>
      <c r="J464"/>
      <c r="K464"/>
      <c r="L464"/>
      <c r="M464"/>
      <c r="N464"/>
      <c r="O464"/>
      <c r="P464"/>
      <c r="Q464"/>
      <c r="R464"/>
      <c r="S464"/>
      <c r="T464"/>
      <c r="U464"/>
      <c r="V464"/>
      <c r="W464"/>
      <c r="X464"/>
    </row>
    <row r="465" spans="2:24" ht="14.5" x14ac:dyDescent="0.35">
      <c r="B465"/>
      <c r="C465"/>
      <c r="D465"/>
      <c r="E465"/>
      <c r="F465"/>
      <c r="G465"/>
      <c r="H465"/>
      <c r="I465"/>
      <c r="J465"/>
      <c r="K465"/>
      <c r="L465"/>
      <c r="M465"/>
      <c r="N465"/>
      <c r="O465"/>
      <c r="P465"/>
      <c r="Q465"/>
      <c r="R465"/>
      <c r="S465"/>
      <c r="T465"/>
      <c r="U465"/>
      <c r="V465"/>
      <c r="W465"/>
      <c r="X465"/>
    </row>
    <row r="466" spans="2:24" ht="14.5" x14ac:dyDescent="0.35">
      <c r="B466"/>
      <c r="C466"/>
      <c r="D466"/>
      <c r="E466"/>
      <c r="F466"/>
      <c r="G466"/>
      <c r="H466"/>
      <c r="I466"/>
      <c r="J466"/>
      <c r="K466"/>
      <c r="L466"/>
      <c r="M466"/>
      <c r="N466"/>
      <c r="O466"/>
      <c r="P466"/>
      <c r="Q466"/>
      <c r="R466"/>
      <c r="S466"/>
      <c r="T466"/>
      <c r="U466"/>
      <c r="V466"/>
      <c r="W466"/>
      <c r="X466"/>
    </row>
    <row r="467" spans="2:24" ht="14.5" x14ac:dyDescent="0.35">
      <c r="B467"/>
      <c r="C467"/>
      <c r="D467"/>
      <c r="E467"/>
      <c r="F467"/>
      <c r="G467"/>
      <c r="H467"/>
      <c r="I467"/>
      <c r="J467"/>
      <c r="K467"/>
      <c r="L467"/>
      <c r="M467"/>
      <c r="N467"/>
      <c r="O467"/>
      <c r="P467"/>
      <c r="Q467"/>
      <c r="R467"/>
      <c r="S467"/>
      <c r="T467"/>
      <c r="U467"/>
      <c r="V467"/>
      <c r="W467"/>
      <c r="X467"/>
    </row>
    <row r="468" spans="2:24" ht="14.5" x14ac:dyDescent="0.35">
      <c r="B468"/>
      <c r="C468"/>
      <c r="D468"/>
      <c r="E468"/>
      <c r="F468"/>
      <c r="G468"/>
      <c r="H468"/>
      <c r="I468"/>
      <c r="J468"/>
      <c r="K468"/>
      <c r="L468"/>
      <c r="M468"/>
      <c r="N468"/>
      <c r="O468"/>
      <c r="P468"/>
      <c r="Q468"/>
      <c r="R468"/>
      <c r="S468"/>
      <c r="T468"/>
      <c r="U468"/>
      <c r="V468"/>
      <c r="W468"/>
      <c r="X468"/>
    </row>
    <row r="469" spans="2:24" ht="14.5" x14ac:dyDescent="0.35">
      <c r="B469"/>
      <c r="C469"/>
      <c r="D469"/>
      <c r="E469"/>
      <c r="F469"/>
      <c r="G469"/>
      <c r="H469"/>
      <c r="I469"/>
      <c r="J469"/>
      <c r="K469"/>
      <c r="L469"/>
      <c r="M469"/>
      <c r="N469"/>
      <c r="O469"/>
      <c r="P469"/>
      <c r="Q469"/>
      <c r="R469"/>
      <c r="S469"/>
      <c r="T469"/>
      <c r="U469"/>
      <c r="V469"/>
      <c r="W469"/>
      <c r="X469"/>
    </row>
    <row r="470" spans="2:24" ht="14.5" x14ac:dyDescent="0.35">
      <c r="B470"/>
      <c r="C470"/>
      <c r="D470"/>
      <c r="E470"/>
      <c r="F470"/>
      <c r="G470"/>
      <c r="H470"/>
      <c r="I470"/>
      <c r="J470"/>
      <c r="K470"/>
      <c r="L470"/>
      <c r="M470"/>
      <c r="N470"/>
      <c r="O470"/>
      <c r="P470"/>
      <c r="Q470"/>
      <c r="R470"/>
      <c r="S470"/>
      <c r="T470"/>
      <c r="U470"/>
      <c r="V470"/>
      <c r="W470"/>
      <c r="X470"/>
    </row>
    <row r="471" spans="2:24" ht="14.5" x14ac:dyDescent="0.35">
      <c r="B471"/>
      <c r="C471"/>
      <c r="D471"/>
      <c r="E471"/>
      <c r="F471"/>
      <c r="G471"/>
      <c r="H471"/>
      <c r="I471"/>
      <c r="J471"/>
      <c r="K471"/>
      <c r="L471"/>
      <c r="M471"/>
      <c r="N471"/>
      <c r="O471"/>
      <c r="P471"/>
      <c r="Q471"/>
      <c r="R471"/>
      <c r="S471"/>
      <c r="T471"/>
      <c r="U471"/>
      <c r="V471"/>
      <c r="W471"/>
      <c r="X471"/>
    </row>
    <row r="472" spans="2:24" ht="14.5" x14ac:dyDescent="0.35">
      <c r="B472"/>
      <c r="C472"/>
      <c r="D472"/>
      <c r="E472"/>
      <c r="F472"/>
      <c r="G472"/>
      <c r="H472"/>
      <c r="I472"/>
      <c r="J472"/>
      <c r="K472"/>
      <c r="L472"/>
      <c r="M472"/>
      <c r="N472"/>
      <c r="O472"/>
      <c r="P472"/>
      <c r="Q472"/>
      <c r="R472"/>
      <c r="S472"/>
      <c r="T472"/>
      <c r="U472"/>
      <c r="V472"/>
      <c r="W472"/>
      <c r="X472"/>
    </row>
    <row r="473" spans="2:24" ht="14.5" x14ac:dyDescent="0.35">
      <c r="B473"/>
      <c r="C473"/>
      <c r="D473"/>
      <c r="E473"/>
      <c r="F473"/>
      <c r="G473"/>
      <c r="H473"/>
      <c r="I473"/>
      <c r="J473"/>
      <c r="K473"/>
      <c r="L473"/>
      <c r="M473"/>
      <c r="N473"/>
      <c r="O473"/>
      <c r="P473"/>
      <c r="Q473"/>
      <c r="R473"/>
      <c r="S473"/>
      <c r="T473"/>
      <c r="U473"/>
      <c r="V473"/>
      <c r="W473"/>
      <c r="X473"/>
    </row>
    <row r="474" spans="2:24" ht="14.5" x14ac:dyDescent="0.35">
      <c r="B474"/>
      <c r="C474"/>
      <c r="D474"/>
      <c r="E474"/>
      <c r="F474"/>
      <c r="G474"/>
      <c r="H474"/>
      <c r="I474"/>
      <c r="J474"/>
      <c r="K474"/>
      <c r="L474"/>
      <c r="M474"/>
      <c r="N474"/>
      <c r="O474"/>
      <c r="P474"/>
      <c r="Q474"/>
      <c r="R474"/>
      <c r="S474"/>
      <c r="T474"/>
      <c r="U474"/>
      <c r="V474"/>
      <c r="W474"/>
      <c r="X474"/>
    </row>
    <row r="475" spans="2:24" ht="14.5" x14ac:dyDescent="0.35">
      <c r="B475"/>
      <c r="C475"/>
      <c r="D475"/>
      <c r="E475"/>
      <c r="F475"/>
      <c r="G475"/>
      <c r="H475"/>
      <c r="I475"/>
      <c r="J475"/>
      <c r="K475"/>
      <c r="L475"/>
      <c r="M475"/>
      <c r="N475"/>
      <c r="O475"/>
      <c r="P475"/>
      <c r="Q475"/>
      <c r="R475"/>
      <c r="S475"/>
      <c r="T475"/>
      <c r="U475"/>
      <c r="V475"/>
      <c r="W475"/>
      <c r="X475"/>
    </row>
    <row r="476" spans="2:24" ht="14.5" x14ac:dyDescent="0.35">
      <c r="B476"/>
      <c r="C476"/>
      <c r="D476"/>
      <c r="E476"/>
      <c r="F476"/>
      <c r="G476"/>
      <c r="H476"/>
      <c r="I476"/>
      <c r="J476"/>
      <c r="K476"/>
      <c r="L476"/>
      <c r="M476"/>
      <c r="N476"/>
      <c r="O476"/>
      <c r="P476"/>
      <c r="Q476"/>
      <c r="R476"/>
      <c r="S476"/>
      <c r="T476"/>
      <c r="U476"/>
      <c r="V476"/>
      <c r="W476"/>
      <c r="X476"/>
    </row>
    <row r="477" spans="2:24" ht="14.5" x14ac:dyDescent="0.35">
      <c r="B477"/>
      <c r="C477"/>
      <c r="D477"/>
      <c r="E477"/>
      <c r="F477"/>
      <c r="G477"/>
      <c r="H477"/>
      <c r="I477"/>
      <c r="J477"/>
      <c r="K477"/>
      <c r="L477"/>
      <c r="M477"/>
      <c r="N477"/>
      <c r="O477"/>
      <c r="P477"/>
      <c r="Q477"/>
      <c r="R477"/>
      <c r="S477"/>
      <c r="T477"/>
      <c r="U477"/>
      <c r="V477"/>
      <c r="W477"/>
      <c r="X477"/>
    </row>
    <row r="478" spans="2:24" ht="14.5" x14ac:dyDescent="0.35">
      <c r="B478"/>
      <c r="C478"/>
      <c r="D478"/>
      <c r="E478"/>
      <c r="F478"/>
      <c r="G478"/>
      <c r="H478"/>
      <c r="I478"/>
      <c r="J478"/>
      <c r="K478"/>
      <c r="L478"/>
      <c r="M478"/>
      <c r="N478"/>
      <c r="O478"/>
      <c r="P478"/>
      <c r="Q478"/>
      <c r="R478"/>
      <c r="S478"/>
      <c r="T478"/>
      <c r="U478"/>
      <c r="V478"/>
      <c r="W478"/>
      <c r="X478"/>
    </row>
    <row r="479" spans="2:24" ht="14.5" x14ac:dyDescent="0.35">
      <c r="B479"/>
      <c r="C479"/>
      <c r="D479"/>
      <c r="E479"/>
      <c r="F479"/>
      <c r="G479"/>
      <c r="H479"/>
      <c r="I479"/>
      <c r="J479"/>
      <c r="K479"/>
      <c r="L479"/>
      <c r="M479"/>
      <c r="N479"/>
      <c r="O479"/>
      <c r="P479"/>
      <c r="Q479"/>
      <c r="R479"/>
      <c r="S479"/>
      <c r="T479"/>
      <c r="U479"/>
      <c r="V479"/>
      <c r="W479"/>
      <c r="X479"/>
    </row>
    <row r="480" spans="2:24" ht="14.5" x14ac:dyDescent="0.35">
      <c r="B480"/>
      <c r="C480"/>
      <c r="D480"/>
      <c r="E480"/>
      <c r="F480"/>
      <c r="G480"/>
      <c r="H480"/>
      <c r="I480"/>
      <c r="J480"/>
      <c r="K480"/>
      <c r="L480"/>
      <c r="M480"/>
      <c r="N480"/>
      <c r="O480"/>
      <c r="P480"/>
      <c r="Q480"/>
      <c r="R480"/>
      <c r="S480"/>
      <c r="T480"/>
      <c r="U480"/>
      <c r="V480"/>
      <c r="W480"/>
      <c r="X480"/>
    </row>
    <row r="481" spans="2:24" ht="14.5" x14ac:dyDescent="0.35">
      <c r="B481"/>
      <c r="C481"/>
      <c r="D481"/>
      <c r="E481"/>
      <c r="F481"/>
      <c r="G481"/>
      <c r="H481"/>
      <c r="I481"/>
      <c r="J481"/>
      <c r="K481"/>
      <c r="L481"/>
      <c r="M481"/>
      <c r="N481"/>
      <c r="O481"/>
      <c r="P481"/>
      <c r="Q481"/>
      <c r="R481"/>
      <c r="S481"/>
      <c r="T481"/>
      <c r="U481"/>
      <c r="V481"/>
      <c r="W481"/>
      <c r="X481"/>
    </row>
    <row r="482" spans="2:24" ht="14.5" x14ac:dyDescent="0.35">
      <c r="B482"/>
      <c r="C482"/>
      <c r="D482"/>
      <c r="E482"/>
      <c r="F482"/>
      <c r="G482"/>
      <c r="H482"/>
      <c r="I482"/>
      <c r="J482"/>
      <c r="K482"/>
      <c r="L482"/>
      <c r="M482"/>
      <c r="N482"/>
      <c r="O482"/>
      <c r="P482"/>
      <c r="Q482"/>
      <c r="R482"/>
      <c r="S482"/>
      <c r="T482"/>
      <c r="U482"/>
      <c r="V482"/>
      <c r="W482"/>
      <c r="X482"/>
    </row>
    <row r="483" spans="2:24" ht="14.5" x14ac:dyDescent="0.35">
      <c r="B483"/>
      <c r="C483"/>
      <c r="D483"/>
      <c r="E483"/>
      <c r="F483"/>
      <c r="G483"/>
      <c r="H483"/>
      <c r="I483"/>
      <c r="J483"/>
      <c r="K483"/>
      <c r="L483"/>
      <c r="M483"/>
      <c r="N483"/>
      <c r="O483"/>
      <c r="P483"/>
      <c r="Q483"/>
      <c r="R483"/>
      <c r="S483"/>
      <c r="T483"/>
      <c r="U483"/>
      <c r="V483"/>
      <c r="W483"/>
      <c r="X483"/>
    </row>
    <row r="484" spans="2:24" ht="14.5" x14ac:dyDescent="0.35">
      <c r="B484"/>
      <c r="C484"/>
      <c r="D484"/>
      <c r="E484"/>
      <c r="F484"/>
      <c r="G484"/>
      <c r="H484"/>
      <c r="I484"/>
      <c r="J484"/>
      <c r="K484"/>
      <c r="L484"/>
      <c r="M484"/>
      <c r="N484"/>
      <c r="O484"/>
      <c r="P484"/>
      <c r="Q484"/>
      <c r="R484"/>
      <c r="S484"/>
      <c r="T484"/>
      <c r="U484"/>
      <c r="V484"/>
      <c r="W484"/>
      <c r="X484"/>
    </row>
    <row r="485" spans="2:24" ht="14.5" x14ac:dyDescent="0.35">
      <c r="B485"/>
      <c r="C485"/>
      <c r="D485"/>
      <c r="E485"/>
      <c r="F485"/>
      <c r="G485"/>
      <c r="H485"/>
      <c r="I485"/>
      <c r="J485"/>
      <c r="K485"/>
      <c r="L485"/>
      <c r="M485"/>
      <c r="N485"/>
      <c r="O485"/>
      <c r="P485"/>
      <c r="Q485"/>
      <c r="R485"/>
      <c r="S485"/>
      <c r="T485"/>
      <c r="U485"/>
      <c r="V485"/>
      <c r="W485"/>
      <c r="X485"/>
    </row>
    <row r="486" spans="2:24" ht="14.5" x14ac:dyDescent="0.35">
      <c r="B486"/>
      <c r="C486"/>
      <c r="D486"/>
      <c r="E486"/>
      <c r="F486"/>
      <c r="G486"/>
      <c r="H486"/>
      <c r="I486"/>
      <c r="J486"/>
      <c r="K486"/>
      <c r="L486"/>
      <c r="M486"/>
      <c r="N486"/>
      <c r="O486"/>
      <c r="P486"/>
      <c r="Q486"/>
      <c r="R486"/>
      <c r="S486"/>
      <c r="T486"/>
      <c r="U486"/>
      <c r="V486"/>
      <c r="W486"/>
      <c r="X486"/>
    </row>
    <row r="487" spans="2:24" ht="14.5" x14ac:dyDescent="0.35">
      <c r="B487"/>
      <c r="C487"/>
      <c r="D487"/>
      <c r="E487"/>
      <c r="F487"/>
      <c r="G487"/>
      <c r="H487"/>
      <c r="I487"/>
      <c r="J487"/>
      <c r="K487"/>
      <c r="L487"/>
      <c r="M487"/>
      <c r="N487"/>
      <c r="O487"/>
      <c r="P487"/>
      <c r="Q487"/>
      <c r="R487"/>
      <c r="S487"/>
      <c r="T487"/>
      <c r="U487"/>
      <c r="V487"/>
      <c r="W487"/>
      <c r="X487"/>
    </row>
    <row r="488" spans="2:24" ht="14.5" x14ac:dyDescent="0.35">
      <c r="B488"/>
      <c r="C488"/>
      <c r="D488"/>
      <c r="E488"/>
      <c r="F488"/>
      <c r="G488"/>
      <c r="H488"/>
      <c r="I488"/>
      <c r="J488"/>
      <c r="K488"/>
      <c r="L488"/>
      <c r="M488"/>
      <c r="N488"/>
      <c r="O488"/>
      <c r="P488"/>
      <c r="Q488"/>
      <c r="R488"/>
      <c r="S488"/>
      <c r="T488"/>
      <c r="U488"/>
      <c r="V488"/>
      <c r="W488"/>
      <c r="X488"/>
    </row>
    <row r="489" spans="2:24" ht="14.5" x14ac:dyDescent="0.35">
      <c r="B489"/>
      <c r="C489"/>
      <c r="D489"/>
      <c r="E489"/>
      <c r="F489"/>
      <c r="G489"/>
      <c r="H489"/>
      <c r="I489"/>
      <c r="J489"/>
      <c r="K489"/>
      <c r="L489"/>
      <c r="M489"/>
      <c r="N489"/>
      <c r="O489"/>
      <c r="P489"/>
      <c r="Q489"/>
      <c r="R489"/>
      <c r="S489"/>
      <c r="T489"/>
      <c r="U489"/>
      <c r="V489"/>
      <c r="W489"/>
      <c r="X489"/>
    </row>
    <row r="490" spans="2:24" ht="14.5" x14ac:dyDescent="0.35">
      <c r="B490"/>
      <c r="C490"/>
      <c r="D490"/>
      <c r="E490"/>
      <c r="F490"/>
      <c r="G490"/>
      <c r="H490"/>
      <c r="I490"/>
      <c r="J490"/>
      <c r="K490"/>
      <c r="L490"/>
      <c r="M490"/>
      <c r="N490"/>
      <c r="O490"/>
      <c r="P490"/>
      <c r="Q490"/>
      <c r="R490"/>
      <c r="S490"/>
      <c r="T490"/>
      <c r="U490"/>
      <c r="V490"/>
      <c r="W490"/>
      <c r="X490"/>
    </row>
    <row r="491" spans="2:24" ht="14.5" x14ac:dyDescent="0.35">
      <c r="B491"/>
      <c r="C491"/>
      <c r="D491"/>
      <c r="E491"/>
      <c r="F491"/>
      <c r="G491"/>
      <c r="H491"/>
      <c r="I491"/>
      <c r="J491"/>
      <c r="K491"/>
      <c r="L491"/>
      <c r="M491"/>
      <c r="N491"/>
      <c r="O491"/>
      <c r="P491"/>
      <c r="Q491"/>
      <c r="R491"/>
      <c r="S491"/>
      <c r="T491"/>
      <c r="U491"/>
      <c r="V491"/>
      <c r="W491"/>
      <c r="X491"/>
    </row>
    <row r="492" spans="2:24" ht="14.5" x14ac:dyDescent="0.35">
      <c r="B492"/>
      <c r="C492"/>
      <c r="D492"/>
      <c r="E492"/>
      <c r="F492"/>
      <c r="G492"/>
      <c r="H492"/>
      <c r="I492"/>
      <c r="J492"/>
      <c r="K492"/>
      <c r="L492"/>
      <c r="M492"/>
      <c r="N492"/>
      <c r="O492"/>
      <c r="P492"/>
      <c r="Q492"/>
      <c r="R492"/>
      <c r="S492"/>
      <c r="T492"/>
      <c r="U492"/>
      <c r="V492"/>
      <c r="W492"/>
      <c r="X492"/>
    </row>
    <row r="493" spans="2:24" ht="14.5" x14ac:dyDescent="0.35">
      <c r="B493"/>
      <c r="C493"/>
      <c r="D493"/>
      <c r="E493"/>
      <c r="F493"/>
      <c r="G493"/>
      <c r="H493"/>
      <c r="I493"/>
      <c r="J493"/>
      <c r="K493"/>
      <c r="L493"/>
      <c r="M493"/>
      <c r="N493"/>
      <c r="O493"/>
      <c r="P493"/>
      <c r="Q493"/>
      <c r="R493"/>
      <c r="S493"/>
      <c r="T493"/>
      <c r="U493"/>
      <c r="V493"/>
      <c r="W493"/>
      <c r="X493"/>
    </row>
    <row r="494" spans="2:24" ht="14.5" x14ac:dyDescent="0.35">
      <c r="B494"/>
      <c r="C494"/>
      <c r="D494"/>
      <c r="E494"/>
      <c r="F494"/>
      <c r="G494"/>
      <c r="H494"/>
      <c r="I494"/>
      <c r="J494"/>
      <c r="K494"/>
      <c r="L494"/>
      <c r="M494"/>
      <c r="N494"/>
      <c r="O494"/>
      <c r="P494"/>
      <c r="Q494"/>
      <c r="R494"/>
      <c r="S494"/>
      <c r="T494"/>
      <c r="U494"/>
      <c r="V494"/>
      <c r="W494"/>
      <c r="X494"/>
    </row>
    <row r="495" spans="2:24" ht="14.5" x14ac:dyDescent="0.35">
      <c r="B495"/>
      <c r="C495"/>
      <c r="D495"/>
      <c r="E495"/>
      <c r="F495"/>
      <c r="G495"/>
      <c r="H495"/>
      <c r="I495"/>
      <c r="J495"/>
      <c r="K495"/>
      <c r="L495"/>
      <c r="M495"/>
      <c r="N495"/>
      <c r="O495"/>
      <c r="P495"/>
      <c r="Q495"/>
      <c r="R495"/>
      <c r="S495"/>
      <c r="T495"/>
      <c r="U495"/>
      <c r="V495"/>
      <c r="W495"/>
      <c r="X495"/>
    </row>
    <row r="496" spans="2:24" ht="14.5" x14ac:dyDescent="0.35">
      <c r="B496"/>
      <c r="C496"/>
      <c r="D496"/>
      <c r="E496"/>
      <c r="F496"/>
      <c r="G496"/>
      <c r="H496"/>
      <c r="I496"/>
      <c r="J496"/>
      <c r="K496"/>
      <c r="L496"/>
      <c r="M496"/>
      <c r="N496"/>
      <c r="O496"/>
      <c r="P496"/>
      <c r="Q496"/>
      <c r="R496"/>
      <c r="S496"/>
      <c r="T496"/>
      <c r="U496"/>
      <c r="V496"/>
      <c r="W496"/>
      <c r="X496"/>
    </row>
    <row r="497" spans="2:24" ht="14.5" x14ac:dyDescent="0.35">
      <c r="B497"/>
      <c r="C497"/>
      <c r="D497"/>
      <c r="E497"/>
      <c r="F497"/>
      <c r="G497"/>
      <c r="H497"/>
      <c r="I497"/>
      <c r="J497"/>
      <c r="K497"/>
      <c r="L497"/>
      <c r="M497"/>
      <c r="N497"/>
      <c r="O497"/>
      <c r="P497"/>
      <c r="Q497"/>
      <c r="R497"/>
      <c r="S497"/>
      <c r="T497"/>
      <c r="U497"/>
      <c r="V497"/>
      <c r="W497"/>
      <c r="X497"/>
    </row>
    <row r="498" spans="2:24" ht="14.5" x14ac:dyDescent="0.35">
      <c r="B498"/>
      <c r="C498"/>
      <c r="D498"/>
      <c r="E498"/>
      <c r="F498"/>
      <c r="G498"/>
      <c r="H498"/>
      <c r="I498"/>
      <c r="J498"/>
      <c r="K498"/>
      <c r="L498"/>
      <c r="M498"/>
      <c r="N498"/>
      <c r="O498"/>
      <c r="P498"/>
      <c r="Q498"/>
      <c r="R498"/>
      <c r="S498"/>
      <c r="T498"/>
      <c r="U498"/>
      <c r="V498"/>
      <c r="W498"/>
      <c r="X498"/>
    </row>
    <row r="499" spans="2:24" ht="14.5" x14ac:dyDescent="0.35">
      <c r="B499"/>
      <c r="C499"/>
      <c r="D499"/>
      <c r="E499"/>
      <c r="F499"/>
      <c r="G499"/>
      <c r="H499"/>
      <c r="I499"/>
      <c r="J499"/>
      <c r="K499"/>
      <c r="L499"/>
      <c r="M499"/>
      <c r="N499"/>
      <c r="O499"/>
      <c r="P499"/>
      <c r="Q499"/>
      <c r="R499"/>
      <c r="S499"/>
      <c r="T499"/>
      <c r="U499"/>
      <c r="V499"/>
      <c r="W499"/>
      <c r="X499"/>
    </row>
    <row r="500" spans="2:24" ht="14.5" x14ac:dyDescent="0.35">
      <c r="B500"/>
      <c r="C500"/>
      <c r="D500"/>
      <c r="E500"/>
      <c r="F500"/>
      <c r="G500"/>
      <c r="H500"/>
      <c r="I500"/>
      <c r="J500"/>
      <c r="K500"/>
      <c r="L500"/>
      <c r="M500"/>
      <c r="N500"/>
      <c r="O500"/>
      <c r="P500"/>
      <c r="Q500"/>
      <c r="R500"/>
      <c r="S500"/>
      <c r="T500"/>
      <c r="U500"/>
      <c r="V500"/>
      <c r="W500"/>
      <c r="X500"/>
    </row>
    <row r="501" spans="2:24" ht="14.5" x14ac:dyDescent="0.35">
      <c r="B501"/>
      <c r="C501"/>
      <c r="D501"/>
      <c r="E501"/>
      <c r="F501"/>
      <c r="G501"/>
      <c r="H501"/>
      <c r="I501"/>
      <c r="J501"/>
      <c r="K501"/>
      <c r="L501"/>
      <c r="M501"/>
      <c r="N501"/>
      <c r="O501"/>
      <c r="P501"/>
      <c r="Q501"/>
      <c r="R501"/>
      <c r="S501"/>
      <c r="T501"/>
      <c r="U501"/>
      <c r="V501"/>
      <c r="W501"/>
      <c r="X501"/>
    </row>
    <row r="502" spans="2:24" ht="14.5" x14ac:dyDescent="0.35">
      <c r="B502"/>
      <c r="C502"/>
      <c r="D502"/>
      <c r="E502"/>
      <c r="F502"/>
      <c r="G502"/>
      <c r="H502"/>
      <c r="I502"/>
      <c r="J502"/>
      <c r="K502"/>
      <c r="L502"/>
      <c r="M502"/>
      <c r="N502"/>
      <c r="O502"/>
      <c r="P502"/>
      <c r="Q502"/>
      <c r="R502"/>
      <c r="S502"/>
      <c r="T502"/>
      <c r="U502"/>
      <c r="V502"/>
      <c r="W502"/>
      <c r="X502"/>
    </row>
    <row r="503" spans="2:24" ht="14.5" x14ac:dyDescent="0.35">
      <c r="B503"/>
      <c r="C503"/>
      <c r="D503"/>
      <c r="E503"/>
      <c r="F503"/>
      <c r="G503"/>
      <c r="H503"/>
      <c r="I503"/>
      <c r="J503"/>
      <c r="K503"/>
      <c r="L503"/>
      <c r="M503"/>
      <c r="N503"/>
      <c r="O503"/>
      <c r="P503"/>
      <c r="Q503"/>
      <c r="R503"/>
      <c r="S503"/>
      <c r="T503"/>
      <c r="U503"/>
      <c r="V503"/>
      <c r="W503"/>
      <c r="X503"/>
    </row>
    <row r="504" spans="2:24" ht="14.5" x14ac:dyDescent="0.35">
      <c r="B504"/>
      <c r="C504"/>
      <c r="D504"/>
      <c r="E504"/>
      <c r="F504"/>
      <c r="G504"/>
      <c r="H504"/>
      <c r="I504"/>
      <c r="J504"/>
      <c r="K504"/>
      <c r="L504"/>
      <c r="M504"/>
      <c r="N504"/>
      <c r="O504"/>
      <c r="P504"/>
      <c r="Q504"/>
      <c r="R504"/>
      <c r="S504"/>
      <c r="T504"/>
      <c r="U504"/>
      <c r="V504"/>
      <c r="W504"/>
      <c r="X504"/>
    </row>
    <row r="505" spans="2:24" ht="14.5" x14ac:dyDescent="0.35">
      <c r="B505"/>
      <c r="C505"/>
      <c r="D505"/>
      <c r="E505"/>
      <c r="F505"/>
      <c r="G505"/>
      <c r="H505"/>
      <c r="I505"/>
      <c r="J505"/>
      <c r="K505"/>
      <c r="L505"/>
      <c r="M505"/>
      <c r="N505"/>
      <c r="O505"/>
      <c r="P505"/>
      <c r="Q505"/>
      <c r="R505"/>
      <c r="S505"/>
      <c r="T505"/>
      <c r="U505"/>
      <c r="V505"/>
      <c r="W505"/>
      <c r="X505"/>
    </row>
    <row r="506" spans="2:24" ht="14.5" x14ac:dyDescent="0.35">
      <c r="B506"/>
      <c r="C506"/>
      <c r="D506"/>
      <c r="E506"/>
      <c r="F506"/>
      <c r="G506"/>
      <c r="H506"/>
      <c r="I506"/>
      <c r="J506"/>
      <c r="K506"/>
      <c r="L506"/>
      <c r="M506"/>
      <c r="N506"/>
      <c r="O506"/>
      <c r="P506"/>
      <c r="Q506"/>
      <c r="R506"/>
      <c r="S506"/>
      <c r="T506"/>
      <c r="U506"/>
      <c r="V506"/>
      <c r="W506"/>
      <c r="X506"/>
    </row>
    <row r="507" spans="2:24" ht="14.5" x14ac:dyDescent="0.35">
      <c r="B507"/>
      <c r="C507"/>
      <c r="D507"/>
      <c r="E507"/>
      <c r="F507"/>
      <c r="G507"/>
      <c r="H507"/>
      <c r="I507"/>
      <c r="J507"/>
      <c r="K507"/>
      <c r="L507"/>
      <c r="M507"/>
      <c r="N507"/>
      <c r="O507"/>
      <c r="P507"/>
      <c r="Q507"/>
      <c r="R507"/>
      <c r="S507"/>
      <c r="T507"/>
      <c r="U507"/>
      <c r="V507"/>
      <c r="W507"/>
      <c r="X507"/>
    </row>
    <row r="508" spans="2:24" ht="14.5" x14ac:dyDescent="0.35">
      <c r="B508"/>
      <c r="C508"/>
      <c r="D508"/>
      <c r="E508"/>
      <c r="F508"/>
      <c r="G508"/>
      <c r="H508"/>
      <c r="I508"/>
      <c r="J508"/>
      <c r="K508"/>
      <c r="L508"/>
      <c r="M508"/>
      <c r="N508"/>
      <c r="O508"/>
      <c r="P508"/>
      <c r="Q508"/>
      <c r="R508"/>
      <c r="S508"/>
      <c r="T508"/>
      <c r="U508"/>
      <c r="V508"/>
      <c r="W508"/>
      <c r="X508"/>
    </row>
    <row r="509" spans="2:24" ht="14.5" x14ac:dyDescent="0.35">
      <c r="B509"/>
      <c r="C509"/>
      <c r="D509"/>
      <c r="E509"/>
      <c r="F509"/>
      <c r="G509"/>
      <c r="H509"/>
      <c r="I509"/>
      <c r="J509"/>
      <c r="K509"/>
      <c r="L509"/>
      <c r="M509"/>
      <c r="N509"/>
      <c r="O509"/>
      <c r="P509"/>
      <c r="Q509"/>
      <c r="R509"/>
      <c r="S509"/>
      <c r="T509"/>
      <c r="U509"/>
      <c r="V509"/>
      <c r="W509"/>
      <c r="X509"/>
    </row>
    <row r="510" spans="2:24" ht="14.5" x14ac:dyDescent="0.35">
      <c r="B510"/>
      <c r="C510"/>
      <c r="D510"/>
      <c r="E510"/>
      <c r="F510"/>
      <c r="G510"/>
      <c r="H510"/>
      <c r="I510"/>
      <c r="J510"/>
      <c r="K510"/>
      <c r="L510"/>
      <c r="M510"/>
      <c r="N510"/>
      <c r="O510"/>
      <c r="P510"/>
      <c r="Q510"/>
      <c r="R510"/>
      <c r="S510"/>
      <c r="T510"/>
      <c r="U510"/>
      <c r="V510"/>
      <c r="W510"/>
      <c r="X510"/>
    </row>
    <row r="511" spans="2:24" ht="14.5" x14ac:dyDescent="0.35">
      <c r="B511"/>
      <c r="C511"/>
      <c r="D511"/>
      <c r="E511"/>
      <c r="F511"/>
      <c r="G511"/>
      <c r="H511"/>
      <c r="I511"/>
      <c r="J511"/>
      <c r="K511"/>
      <c r="L511"/>
      <c r="M511"/>
      <c r="N511"/>
      <c r="O511"/>
      <c r="P511"/>
      <c r="Q511"/>
      <c r="R511"/>
      <c r="S511"/>
      <c r="T511"/>
      <c r="U511"/>
      <c r="V511"/>
      <c r="W511"/>
      <c r="X511"/>
    </row>
    <row r="512" spans="2:24" ht="14.5" x14ac:dyDescent="0.35">
      <c r="B512"/>
      <c r="C512"/>
      <c r="D512"/>
      <c r="E512"/>
      <c r="F512"/>
      <c r="G512"/>
      <c r="H512"/>
      <c r="I512"/>
      <c r="J512"/>
      <c r="K512"/>
      <c r="L512"/>
      <c r="M512"/>
      <c r="N512"/>
      <c r="O512"/>
      <c r="P512"/>
      <c r="Q512"/>
      <c r="R512"/>
      <c r="S512"/>
      <c r="T512"/>
      <c r="U512"/>
      <c r="V512"/>
      <c r="W512"/>
      <c r="X512"/>
    </row>
    <row r="513" spans="2:24" ht="14.5" x14ac:dyDescent="0.35">
      <c r="B513"/>
      <c r="C513"/>
      <c r="D513"/>
      <c r="E513"/>
      <c r="F513"/>
      <c r="G513"/>
      <c r="H513"/>
      <c r="I513"/>
      <c r="J513"/>
      <c r="K513"/>
      <c r="L513"/>
      <c r="M513"/>
      <c r="N513"/>
      <c r="O513"/>
      <c r="P513"/>
      <c r="Q513"/>
      <c r="R513"/>
      <c r="S513"/>
      <c r="T513"/>
      <c r="U513"/>
      <c r="V513"/>
      <c r="W513"/>
      <c r="X513"/>
    </row>
    <row r="514" spans="2:24" ht="14.5" x14ac:dyDescent="0.35">
      <c r="B514"/>
      <c r="C514"/>
      <c r="D514"/>
      <c r="E514"/>
      <c r="F514"/>
      <c r="G514"/>
      <c r="H514"/>
      <c r="I514"/>
      <c r="J514"/>
      <c r="K514"/>
      <c r="L514"/>
      <c r="M514"/>
      <c r="N514"/>
      <c r="O514"/>
      <c r="P514"/>
      <c r="Q514"/>
      <c r="R514"/>
      <c r="S514"/>
      <c r="T514"/>
      <c r="U514"/>
      <c r="V514"/>
      <c r="W514"/>
      <c r="X514"/>
    </row>
    <row r="515" spans="2:24" ht="14.5" x14ac:dyDescent="0.35">
      <c r="B515"/>
      <c r="C515"/>
      <c r="D515"/>
      <c r="E515"/>
      <c r="F515"/>
      <c r="G515"/>
      <c r="H515"/>
      <c r="I515"/>
      <c r="J515"/>
      <c r="K515"/>
      <c r="L515"/>
      <c r="M515"/>
      <c r="N515"/>
      <c r="O515"/>
      <c r="P515"/>
      <c r="Q515"/>
      <c r="R515"/>
      <c r="S515"/>
      <c r="T515"/>
      <c r="U515"/>
      <c r="V515"/>
      <c r="W515"/>
      <c r="X515"/>
    </row>
    <row r="516" spans="2:24" ht="14.5" x14ac:dyDescent="0.35">
      <c r="B516"/>
      <c r="C516"/>
      <c r="D516"/>
      <c r="E516"/>
      <c r="F516"/>
      <c r="G516"/>
      <c r="H516"/>
      <c r="I516"/>
      <c r="J516"/>
      <c r="K516"/>
      <c r="L516"/>
      <c r="M516"/>
      <c r="N516"/>
      <c r="O516"/>
      <c r="P516"/>
      <c r="Q516"/>
      <c r="R516"/>
      <c r="S516"/>
      <c r="T516"/>
      <c r="U516"/>
      <c r="V516"/>
      <c r="W516"/>
      <c r="X516"/>
    </row>
    <row r="517" spans="2:24" ht="14.5" x14ac:dyDescent="0.35">
      <c r="B517"/>
      <c r="C517"/>
      <c r="D517"/>
      <c r="E517"/>
      <c r="F517"/>
      <c r="G517"/>
      <c r="H517"/>
      <c r="I517"/>
      <c r="J517"/>
      <c r="K517"/>
      <c r="L517"/>
      <c r="M517"/>
      <c r="N517"/>
      <c r="O517"/>
      <c r="P517"/>
      <c r="Q517"/>
      <c r="R517"/>
      <c r="S517"/>
      <c r="T517"/>
      <c r="U517"/>
      <c r="V517"/>
      <c r="W517"/>
      <c r="X517"/>
    </row>
    <row r="518" spans="2:24" ht="14.5" x14ac:dyDescent="0.35">
      <c r="B518"/>
      <c r="C518"/>
      <c r="D518"/>
      <c r="E518"/>
      <c r="F518"/>
      <c r="G518"/>
      <c r="H518"/>
      <c r="I518"/>
      <c r="J518"/>
      <c r="K518"/>
      <c r="L518"/>
      <c r="M518"/>
      <c r="N518"/>
      <c r="O518"/>
      <c r="P518"/>
      <c r="Q518"/>
      <c r="R518"/>
      <c r="S518"/>
      <c r="T518"/>
      <c r="U518"/>
      <c r="V518"/>
      <c r="W518"/>
      <c r="X518"/>
    </row>
    <row r="519" spans="2:24" ht="14.5" x14ac:dyDescent="0.35">
      <c r="B519"/>
      <c r="C519"/>
      <c r="D519"/>
      <c r="E519"/>
      <c r="F519"/>
      <c r="G519"/>
      <c r="H519"/>
      <c r="I519"/>
      <c r="J519"/>
      <c r="K519"/>
      <c r="L519"/>
      <c r="M519"/>
      <c r="N519"/>
      <c r="O519"/>
      <c r="P519"/>
      <c r="Q519"/>
      <c r="R519"/>
      <c r="S519"/>
      <c r="T519"/>
      <c r="U519"/>
      <c r="V519"/>
      <c r="W519"/>
      <c r="X519"/>
    </row>
    <row r="520" spans="2:24" ht="14.5" x14ac:dyDescent="0.35">
      <c r="B520"/>
      <c r="C520"/>
      <c r="D520"/>
      <c r="E520"/>
      <c r="F520"/>
      <c r="G520"/>
      <c r="H520"/>
      <c r="I520"/>
      <c r="J520"/>
      <c r="K520"/>
      <c r="L520"/>
      <c r="M520"/>
      <c r="N520"/>
      <c r="O520"/>
      <c r="P520"/>
      <c r="Q520"/>
      <c r="R520"/>
      <c r="S520"/>
      <c r="T520"/>
      <c r="U520"/>
      <c r="V520"/>
      <c r="W520"/>
      <c r="X520"/>
    </row>
    <row r="521" spans="2:24" ht="14.5" x14ac:dyDescent="0.35">
      <c r="B521"/>
      <c r="C521"/>
      <c r="D521"/>
      <c r="E521"/>
      <c r="F521"/>
      <c r="G521"/>
      <c r="H521"/>
      <c r="I521"/>
      <c r="J521"/>
      <c r="K521"/>
      <c r="L521"/>
      <c r="M521"/>
      <c r="N521"/>
      <c r="O521"/>
      <c r="P521"/>
      <c r="Q521"/>
      <c r="R521"/>
      <c r="S521"/>
      <c r="T521"/>
      <c r="U521"/>
      <c r="V521"/>
      <c r="W521"/>
      <c r="X521"/>
    </row>
    <row r="522" spans="2:24" ht="14.5" x14ac:dyDescent="0.35">
      <c r="B522"/>
      <c r="C522"/>
      <c r="D522"/>
      <c r="E522"/>
      <c r="F522"/>
      <c r="G522"/>
      <c r="H522"/>
      <c r="I522"/>
      <c r="J522"/>
      <c r="K522"/>
      <c r="L522"/>
      <c r="M522"/>
      <c r="N522"/>
      <c r="O522"/>
      <c r="P522"/>
      <c r="Q522"/>
      <c r="R522"/>
      <c r="S522"/>
      <c r="T522"/>
      <c r="U522"/>
      <c r="V522"/>
      <c r="W522"/>
      <c r="X522"/>
    </row>
    <row r="523" spans="2:24" ht="14.5" x14ac:dyDescent="0.35">
      <c r="B523"/>
      <c r="C523"/>
      <c r="D523"/>
      <c r="E523"/>
      <c r="F523"/>
      <c r="G523"/>
      <c r="H523"/>
      <c r="I523"/>
      <c r="J523"/>
      <c r="K523"/>
      <c r="L523"/>
      <c r="M523"/>
      <c r="N523"/>
      <c r="O523"/>
      <c r="P523"/>
      <c r="Q523"/>
      <c r="R523"/>
      <c r="S523"/>
      <c r="T523"/>
      <c r="U523"/>
      <c r="V523"/>
      <c r="W523"/>
      <c r="X523"/>
    </row>
    <row r="524" spans="2:24" ht="14.5" x14ac:dyDescent="0.35">
      <c r="B524"/>
      <c r="C524"/>
      <c r="D524"/>
      <c r="E524"/>
      <c r="F524"/>
      <c r="G524"/>
      <c r="H524"/>
      <c r="I524"/>
      <c r="J524"/>
      <c r="K524"/>
      <c r="L524"/>
      <c r="M524"/>
      <c r="N524"/>
      <c r="O524"/>
      <c r="P524"/>
      <c r="Q524"/>
      <c r="R524"/>
      <c r="S524"/>
      <c r="T524"/>
      <c r="U524"/>
      <c r="V524"/>
      <c r="W524"/>
      <c r="X524"/>
    </row>
    <row r="525" spans="2:24" ht="14.5" x14ac:dyDescent="0.35">
      <c r="B525"/>
      <c r="C525"/>
      <c r="D525"/>
      <c r="E525"/>
      <c r="F525"/>
      <c r="G525"/>
      <c r="H525"/>
      <c r="I525"/>
      <c r="J525"/>
      <c r="K525"/>
      <c r="L525"/>
      <c r="M525"/>
      <c r="N525"/>
      <c r="O525"/>
      <c r="P525"/>
      <c r="Q525"/>
      <c r="R525"/>
      <c r="S525"/>
      <c r="T525"/>
      <c r="U525"/>
      <c r="V525"/>
      <c r="W525"/>
      <c r="X525"/>
    </row>
    <row r="526" spans="2:24" ht="14.5" x14ac:dyDescent="0.35">
      <c r="B526"/>
      <c r="C526"/>
      <c r="D526"/>
      <c r="E526"/>
      <c r="F526"/>
      <c r="G526"/>
      <c r="H526"/>
      <c r="I526"/>
      <c r="J526"/>
      <c r="K526"/>
      <c r="L526"/>
      <c r="M526"/>
      <c r="N526"/>
      <c r="O526"/>
      <c r="P526"/>
      <c r="Q526"/>
      <c r="R526"/>
      <c r="S526"/>
      <c r="T526"/>
      <c r="U526"/>
      <c r="V526"/>
      <c r="W526"/>
      <c r="X526"/>
    </row>
    <row r="527" spans="2:24" ht="14.5" x14ac:dyDescent="0.35">
      <c r="B527"/>
      <c r="C527"/>
      <c r="D527"/>
      <c r="E527"/>
      <c r="F527"/>
      <c r="G527"/>
      <c r="H527"/>
      <c r="I527"/>
      <c r="J527"/>
      <c r="K527"/>
      <c r="L527"/>
      <c r="M527"/>
      <c r="N527"/>
      <c r="O527"/>
      <c r="P527"/>
      <c r="Q527"/>
      <c r="R527"/>
      <c r="S527"/>
      <c r="T527"/>
      <c r="U527"/>
      <c r="V527"/>
      <c r="W527"/>
      <c r="X527"/>
    </row>
    <row r="528" spans="2:24" ht="14.5" x14ac:dyDescent="0.35">
      <c r="B528"/>
      <c r="C528"/>
      <c r="D528"/>
      <c r="E528"/>
      <c r="F528"/>
      <c r="G528"/>
      <c r="H528"/>
      <c r="I528"/>
      <c r="J528"/>
      <c r="K528"/>
      <c r="L528"/>
      <c r="M528"/>
      <c r="N528"/>
      <c r="O528"/>
      <c r="P528"/>
      <c r="Q528"/>
      <c r="R528"/>
      <c r="S528"/>
      <c r="T528"/>
      <c r="U528"/>
      <c r="V528"/>
      <c r="W528"/>
      <c r="X528"/>
    </row>
    <row r="529" spans="2:24" ht="14.5" x14ac:dyDescent="0.35">
      <c r="B529"/>
      <c r="C529"/>
      <c r="D529"/>
      <c r="E529"/>
      <c r="F529"/>
      <c r="G529"/>
      <c r="H529"/>
      <c r="I529"/>
      <c r="J529"/>
      <c r="K529"/>
      <c r="L529"/>
      <c r="M529"/>
      <c r="N529"/>
      <c r="O529"/>
      <c r="P529"/>
      <c r="Q529"/>
      <c r="R529"/>
      <c r="S529"/>
      <c r="T529"/>
      <c r="U529"/>
      <c r="V529"/>
      <c r="W529"/>
      <c r="X529"/>
    </row>
    <row r="530" spans="2:24" ht="14.5" x14ac:dyDescent="0.35">
      <c r="B530"/>
      <c r="C530"/>
      <c r="D530"/>
      <c r="E530"/>
      <c r="F530"/>
      <c r="G530"/>
      <c r="H530"/>
      <c r="I530"/>
      <c r="J530"/>
      <c r="K530"/>
      <c r="L530"/>
      <c r="M530"/>
      <c r="N530"/>
      <c r="O530"/>
      <c r="P530"/>
      <c r="Q530"/>
      <c r="R530"/>
      <c r="S530"/>
      <c r="T530"/>
      <c r="U530"/>
      <c r="V530"/>
      <c r="W530"/>
      <c r="X530"/>
    </row>
    <row r="531" spans="2:24" ht="14.5" x14ac:dyDescent="0.35">
      <c r="B531"/>
      <c r="C531"/>
      <c r="D531"/>
      <c r="E531"/>
      <c r="F531"/>
      <c r="G531"/>
      <c r="H531"/>
      <c r="I531"/>
      <c r="J531"/>
      <c r="K531"/>
      <c r="L531"/>
      <c r="M531"/>
      <c r="N531"/>
      <c r="O531"/>
      <c r="P531"/>
      <c r="Q531"/>
      <c r="R531"/>
      <c r="S531"/>
      <c r="T531"/>
      <c r="U531"/>
      <c r="V531"/>
      <c r="W531"/>
      <c r="X531"/>
    </row>
    <row r="532" spans="2:24" ht="14.5" x14ac:dyDescent="0.35">
      <c r="B532"/>
      <c r="C532"/>
      <c r="D532"/>
      <c r="E532"/>
      <c r="F532"/>
      <c r="G532"/>
      <c r="H532"/>
      <c r="I532"/>
      <c r="J532"/>
      <c r="K532"/>
      <c r="L532"/>
      <c r="M532"/>
      <c r="N532"/>
      <c r="O532"/>
      <c r="P532"/>
      <c r="Q532"/>
      <c r="R532"/>
      <c r="S532"/>
      <c r="T532"/>
      <c r="U532"/>
      <c r="V532"/>
      <c r="W532"/>
      <c r="X532"/>
    </row>
    <row r="533" spans="2:24" ht="14.5" x14ac:dyDescent="0.35">
      <c r="B533"/>
      <c r="C533"/>
      <c r="D533"/>
      <c r="E533"/>
      <c r="F533"/>
      <c r="G533"/>
      <c r="H533"/>
      <c r="I533"/>
      <c r="J533"/>
      <c r="K533"/>
      <c r="L533"/>
      <c r="M533"/>
      <c r="N533"/>
      <c r="O533"/>
      <c r="P533"/>
      <c r="Q533"/>
      <c r="R533"/>
      <c r="S533"/>
      <c r="T533"/>
      <c r="U533"/>
      <c r="V533"/>
      <c r="W533"/>
      <c r="X533"/>
    </row>
    <row r="534" spans="2:24" ht="14.5" x14ac:dyDescent="0.35">
      <c r="B534"/>
      <c r="C534"/>
      <c r="D534"/>
      <c r="E534"/>
      <c r="F534"/>
      <c r="G534"/>
      <c r="H534"/>
      <c r="I534"/>
      <c r="J534"/>
      <c r="K534"/>
      <c r="L534"/>
      <c r="M534"/>
      <c r="N534"/>
      <c r="O534"/>
      <c r="P534"/>
      <c r="Q534"/>
      <c r="R534"/>
      <c r="S534"/>
      <c r="T534"/>
      <c r="U534"/>
      <c r="V534"/>
      <c r="W534"/>
      <c r="X534"/>
    </row>
    <row r="535" spans="2:24" ht="14.5" x14ac:dyDescent="0.35">
      <c r="B535"/>
      <c r="C535"/>
      <c r="D535"/>
      <c r="E535"/>
      <c r="F535"/>
      <c r="G535"/>
      <c r="H535"/>
      <c r="I535"/>
      <c r="J535"/>
      <c r="K535"/>
      <c r="L535"/>
      <c r="M535"/>
      <c r="N535"/>
      <c r="O535"/>
      <c r="P535"/>
      <c r="Q535"/>
      <c r="R535"/>
      <c r="S535"/>
      <c r="T535"/>
      <c r="U535"/>
      <c r="V535"/>
      <c r="W535"/>
      <c r="X535"/>
    </row>
    <row r="536" spans="2:24" ht="14.5" x14ac:dyDescent="0.35">
      <c r="B536"/>
      <c r="C536"/>
      <c r="D536"/>
      <c r="E536"/>
      <c r="F536"/>
      <c r="G536"/>
      <c r="H536"/>
      <c r="I536"/>
      <c r="J536"/>
      <c r="K536"/>
      <c r="L536"/>
      <c r="M536"/>
      <c r="N536"/>
      <c r="O536"/>
      <c r="P536"/>
      <c r="Q536"/>
      <c r="R536"/>
      <c r="S536"/>
      <c r="T536"/>
      <c r="U536"/>
      <c r="V536"/>
      <c r="W536"/>
      <c r="X536"/>
    </row>
    <row r="537" spans="2:24" ht="14.5" x14ac:dyDescent="0.35">
      <c r="B537"/>
      <c r="C537"/>
      <c r="D537"/>
      <c r="E537"/>
      <c r="F537"/>
      <c r="G537"/>
      <c r="H537"/>
      <c r="I537"/>
      <c r="J537"/>
      <c r="K537"/>
      <c r="L537"/>
      <c r="M537"/>
      <c r="N537"/>
      <c r="O537"/>
      <c r="P537"/>
      <c r="Q537"/>
      <c r="R537"/>
      <c r="S537"/>
      <c r="T537"/>
      <c r="U537"/>
      <c r="V537"/>
      <c r="W537"/>
      <c r="X537"/>
    </row>
    <row r="538" spans="2:24" ht="14.5" x14ac:dyDescent="0.35">
      <c r="B538"/>
      <c r="C538"/>
      <c r="D538"/>
      <c r="E538"/>
      <c r="F538"/>
      <c r="G538"/>
      <c r="H538"/>
      <c r="I538"/>
      <c r="J538"/>
      <c r="K538"/>
      <c r="L538"/>
      <c r="M538"/>
      <c r="N538"/>
      <c r="O538"/>
      <c r="P538"/>
      <c r="Q538"/>
      <c r="R538"/>
      <c r="S538"/>
      <c r="T538"/>
      <c r="U538"/>
      <c r="V538"/>
      <c r="W538"/>
      <c r="X538"/>
    </row>
    <row r="539" spans="2:24" ht="14.5" x14ac:dyDescent="0.35">
      <c r="B539"/>
      <c r="C539"/>
      <c r="D539"/>
      <c r="E539"/>
      <c r="F539"/>
      <c r="G539"/>
      <c r="H539"/>
      <c r="I539"/>
      <c r="J539"/>
      <c r="K539"/>
      <c r="L539"/>
      <c r="M539"/>
      <c r="N539"/>
      <c r="O539"/>
      <c r="P539"/>
      <c r="Q539"/>
      <c r="R539"/>
      <c r="S539"/>
      <c r="T539"/>
      <c r="U539"/>
      <c r="V539"/>
      <c r="W539"/>
      <c r="X539"/>
    </row>
    <row r="540" spans="2:24" ht="14.5" x14ac:dyDescent="0.35">
      <c r="B540"/>
      <c r="C540"/>
      <c r="D540"/>
      <c r="E540"/>
      <c r="F540"/>
      <c r="G540"/>
      <c r="H540"/>
      <c r="I540"/>
      <c r="J540"/>
      <c r="K540"/>
      <c r="L540"/>
      <c r="M540"/>
      <c r="N540"/>
      <c r="O540"/>
      <c r="P540"/>
      <c r="Q540"/>
      <c r="R540"/>
      <c r="S540"/>
      <c r="T540"/>
      <c r="U540"/>
      <c r="V540"/>
      <c r="W540"/>
      <c r="X540"/>
    </row>
    <row r="541" spans="2:24" ht="14.5" x14ac:dyDescent="0.35">
      <c r="B541"/>
      <c r="C541"/>
      <c r="D541"/>
      <c r="E541"/>
      <c r="F541"/>
      <c r="G541"/>
      <c r="H541"/>
      <c r="I541"/>
      <c r="J541"/>
      <c r="K541"/>
      <c r="L541"/>
      <c r="M541"/>
      <c r="N541"/>
      <c r="O541"/>
      <c r="P541"/>
      <c r="Q541"/>
      <c r="R541"/>
      <c r="S541"/>
      <c r="T541"/>
      <c r="U541"/>
      <c r="V541"/>
      <c r="W541"/>
      <c r="X541"/>
    </row>
    <row r="542" spans="2:24" ht="14.5" x14ac:dyDescent="0.35">
      <c r="B542"/>
      <c r="C542"/>
      <c r="D542"/>
      <c r="E542"/>
      <c r="F542"/>
      <c r="G542"/>
      <c r="H542"/>
      <c r="I542"/>
      <c r="J542"/>
      <c r="K542"/>
      <c r="L542"/>
      <c r="M542"/>
      <c r="N542"/>
      <c r="O542"/>
      <c r="P542"/>
      <c r="Q542"/>
      <c r="R542"/>
      <c r="S542"/>
      <c r="T542"/>
      <c r="U542"/>
      <c r="V542"/>
      <c r="W542"/>
      <c r="X542"/>
    </row>
    <row r="543" spans="2:24" ht="14.5" x14ac:dyDescent="0.35">
      <c r="B543"/>
      <c r="C543"/>
      <c r="D543"/>
      <c r="E543"/>
      <c r="F543"/>
      <c r="G543"/>
      <c r="H543"/>
      <c r="I543"/>
      <c r="J543"/>
      <c r="K543"/>
      <c r="L543"/>
      <c r="M543"/>
      <c r="N543"/>
      <c r="O543"/>
      <c r="P543"/>
      <c r="Q543"/>
      <c r="R543"/>
      <c r="S543"/>
      <c r="T543"/>
      <c r="U543"/>
      <c r="V543"/>
      <c r="W543"/>
      <c r="X543"/>
    </row>
    <row r="544" spans="2:24" ht="14.5" x14ac:dyDescent="0.35">
      <c r="B544"/>
      <c r="C544"/>
      <c r="D544"/>
      <c r="E544"/>
      <c r="F544"/>
      <c r="G544"/>
      <c r="H544"/>
      <c r="I544"/>
      <c r="J544"/>
      <c r="K544"/>
      <c r="L544"/>
      <c r="M544"/>
      <c r="N544"/>
      <c r="O544"/>
      <c r="P544"/>
      <c r="Q544"/>
      <c r="R544"/>
      <c r="S544"/>
      <c r="T544"/>
      <c r="U544"/>
      <c r="V544"/>
      <c r="W544"/>
      <c r="X544"/>
    </row>
    <row r="545" spans="2:24" ht="14.5" x14ac:dyDescent="0.35">
      <c r="B545"/>
      <c r="C545"/>
      <c r="D545"/>
      <c r="E545"/>
      <c r="F545"/>
      <c r="G545"/>
      <c r="H545"/>
      <c r="I545"/>
      <c r="J545"/>
      <c r="K545"/>
      <c r="L545"/>
      <c r="M545"/>
      <c r="N545"/>
      <c r="O545"/>
      <c r="P545"/>
      <c r="Q545"/>
      <c r="R545"/>
      <c r="S545"/>
      <c r="T545"/>
      <c r="U545"/>
      <c r="V545"/>
      <c r="W545"/>
      <c r="X545"/>
    </row>
    <row r="546" spans="2:24" ht="14.5" x14ac:dyDescent="0.35">
      <c r="B546"/>
      <c r="C546"/>
      <c r="D546"/>
      <c r="E546"/>
      <c r="F546"/>
      <c r="G546"/>
      <c r="H546"/>
      <c r="I546"/>
      <c r="J546"/>
      <c r="K546"/>
      <c r="L546"/>
      <c r="M546"/>
      <c r="N546"/>
      <c r="O546"/>
      <c r="P546"/>
      <c r="Q546"/>
      <c r="R546"/>
      <c r="S546"/>
      <c r="T546"/>
      <c r="U546"/>
      <c r="V546"/>
      <c r="W546"/>
      <c r="X546"/>
    </row>
    <row r="547" spans="2:24" ht="14.5" x14ac:dyDescent="0.35">
      <c r="B547"/>
      <c r="C547"/>
      <c r="D547"/>
      <c r="E547"/>
      <c r="F547"/>
      <c r="G547"/>
      <c r="H547"/>
      <c r="I547"/>
      <c r="J547"/>
      <c r="K547"/>
      <c r="L547"/>
      <c r="M547"/>
      <c r="N547"/>
      <c r="O547"/>
      <c r="P547"/>
      <c r="Q547"/>
      <c r="R547"/>
      <c r="S547"/>
      <c r="T547"/>
      <c r="U547"/>
      <c r="V547"/>
      <c r="W547"/>
      <c r="X547"/>
    </row>
    <row r="548" spans="2:24" ht="14.5" x14ac:dyDescent="0.35">
      <c r="B548"/>
      <c r="C548"/>
      <c r="D548"/>
      <c r="E548"/>
      <c r="F548"/>
      <c r="G548"/>
      <c r="H548"/>
      <c r="I548"/>
      <c r="J548"/>
      <c r="K548"/>
      <c r="L548"/>
      <c r="M548"/>
      <c r="N548"/>
      <c r="O548"/>
      <c r="P548"/>
      <c r="Q548"/>
      <c r="R548"/>
      <c r="S548"/>
      <c r="T548"/>
      <c r="U548"/>
      <c r="V548"/>
      <c r="W548"/>
      <c r="X548"/>
    </row>
    <row r="549" spans="2:24" ht="14.5" x14ac:dyDescent="0.35">
      <c r="B549"/>
      <c r="C549"/>
      <c r="D549"/>
      <c r="E549"/>
      <c r="F549"/>
      <c r="G549"/>
      <c r="H549"/>
      <c r="I549"/>
      <c r="J549"/>
      <c r="K549"/>
      <c r="L549"/>
      <c r="M549"/>
      <c r="N549"/>
      <c r="O549"/>
      <c r="P549"/>
      <c r="Q549"/>
      <c r="R549"/>
      <c r="S549"/>
      <c r="T549"/>
      <c r="U549"/>
      <c r="V549"/>
      <c r="W549"/>
      <c r="X549"/>
    </row>
    <row r="550" spans="2:24" ht="14.5" x14ac:dyDescent="0.35">
      <c r="B550"/>
      <c r="C550"/>
      <c r="D550"/>
      <c r="E550"/>
      <c r="F550"/>
      <c r="G550"/>
      <c r="H550"/>
      <c r="I550"/>
      <c r="J550"/>
      <c r="K550"/>
      <c r="L550"/>
      <c r="M550"/>
      <c r="N550"/>
      <c r="O550"/>
      <c r="P550"/>
      <c r="Q550"/>
      <c r="R550"/>
      <c r="S550"/>
      <c r="T550"/>
      <c r="U550"/>
      <c r="V550"/>
      <c r="W550"/>
      <c r="X550"/>
    </row>
    <row r="551" spans="2:24" ht="14.5" x14ac:dyDescent="0.35">
      <c r="B551"/>
      <c r="C551"/>
      <c r="D551"/>
      <c r="E551"/>
      <c r="F551"/>
      <c r="G551"/>
      <c r="H551"/>
      <c r="I551"/>
      <c r="J551"/>
      <c r="K551"/>
      <c r="L551"/>
      <c r="M551"/>
      <c r="N551"/>
      <c r="O551"/>
      <c r="P551"/>
      <c r="Q551"/>
      <c r="R551"/>
      <c r="S551"/>
      <c r="T551"/>
      <c r="U551"/>
      <c r="V551"/>
      <c r="W551"/>
      <c r="X551"/>
    </row>
    <row r="552" spans="2:24" ht="14.5" x14ac:dyDescent="0.35">
      <c r="B552"/>
      <c r="C552"/>
      <c r="D552"/>
      <c r="E552"/>
      <c r="F552"/>
      <c r="G552"/>
      <c r="H552"/>
      <c r="I552"/>
      <c r="J552"/>
      <c r="K552"/>
      <c r="L552"/>
      <c r="M552"/>
      <c r="N552"/>
      <c r="O552"/>
      <c r="P552"/>
      <c r="Q552"/>
      <c r="R552"/>
      <c r="S552"/>
      <c r="T552"/>
      <c r="U552"/>
      <c r="V552"/>
      <c r="W552"/>
      <c r="X552"/>
    </row>
    <row r="553" spans="2:24" ht="14.5" x14ac:dyDescent="0.35">
      <c r="B553"/>
      <c r="C553"/>
      <c r="D553"/>
      <c r="E553"/>
      <c r="F553"/>
      <c r="G553"/>
      <c r="H553"/>
      <c r="I553"/>
      <c r="J553"/>
      <c r="K553"/>
      <c r="L553"/>
      <c r="M553"/>
      <c r="N553"/>
      <c r="O553"/>
      <c r="P553"/>
      <c r="Q553"/>
      <c r="R553"/>
      <c r="S553"/>
      <c r="T553"/>
      <c r="U553"/>
      <c r="V553"/>
      <c r="W553"/>
      <c r="X553"/>
    </row>
    <row r="554" spans="2:24" ht="14.5" x14ac:dyDescent="0.35">
      <c r="B554"/>
      <c r="C554"/>
      <c r="D554"/>
      <c r="E554"/>
      <c r="F554"/>
      <c r="G554"/>
      <c r="H554"/>
      <c r="I554"/>
      <c r="J554"/>
      <c r="K554"/>
      <c r="L554"/>
      <c r="M554"/>
      <c r="N554"/>
      <c r="O554"/>
      <c r="P554"/>
      <c r="Q554"/>
      <c r="R554"/>
      <c r="S554"/>
      <c r="T554"/>
      <c r="U554"/>
      <c r="V554"/>
      <c r="W554"/>
      <c r="X554"/>
    </row>
    <row r="555" spans="2:24" ht="14.5" x14ac:dyDescent="0.35">
      <c r="B555"/>
      <c r="C555"/>
      <c r="D555"/>
      <c r="E555"/>
      <c r="F555"/>
      <c r="G555"/>
      <c r="H555"/>
      <c r="I555"/>
      <c r="J555"/>
      <c r="K555"/>
      <c r="L555"/>
      <c r="M555"/>
      <c r="N555"/>
      <c r="O555"/>
      <c r="P555"/>
      <c r="Q555"/>
      <c r="R555"/>
      <c r="S555"/>
      <c r="T555"/>
      <c r="U555"/>
      <c r="V555"/>
      <c r="W555"/>
      <c r="X555"/>
    </row>
    <row r="556" spans="2:24" ht="14.5" x14ac:dyDescent="0.35">
      <c r="B556"/>
      <c r="C556"/>
      <c r="D556"/>
      <c r="E556"/>
      <c r="F556"/>
      <c r="G556"/>
      <c r="H556"/>
      <c r="I556"/>
      <c r="J556"/>
      <c r="K556"/>
      <c r="L556"/>
      <c r="M556"/>
      <c r="N556"/>
      <c r="O556"/>
      <c r="P556"/>
      <c r="Q556"/>
      <c r="R556"/>
      <c r="S556"/>
      <c r="T556"/>
      <c r="U556"/>
      <c r="V556"/>
      <c r="W556"/>
      <c r="X556"/>
    </row>
    <row r="557" spans="2:24" ht="14.5" x14ac:dyDescent="0.35">
      <c r="B557"/>
      <c r="C557"/>
      <c r="D557"/>
      <c r="E557"/>
      <c r="F557"/>
      <c r="G557"/>
      <c r="H557"/>
      <c r="I557"/>
      <c r="J557"/>
      <c r="K557"/>
      <c r="L557"/>
      <c r="M557"/>
      <c r="N557"/>
      <c r="O557"/>
      <c r="P557"/>
      <c r="Q557"/>
      <c r="R557"/>
      <c r="S557"/>
      <c r="T557"/>
      <c r="U557"/>
      <c r="V557"/>
      <c r="W557"/>
      <c r="X557"/>
    </row>
    <row r="558" spans="2:24" ht="14.5" x14ac:dyDescent="0.35">
      <c r="B558"/>
      <c r="C558"/>
      <c r="D558"/>
      <c r="E558"/>
      <c r="F558"/>
      <c r="G558"/>
      <c r="H558"/>
      <c r="I558"/>
      <c r="J558"/>
      <c r="K558"/>
      <c r="L558"/>
      <c r="M558"/>
      <c r="N558"/>
      <c r="O558"/>
      <c r="P558"/>
      <c r="Q558"/>
      <c r="R558"/>
      <c r="S558"/>
      <c r="T558"/>
      <c r="U558"/>
      <c r="V558"/>
      <c r="W558"/>
      <c r="X558"/>
    </row>
    <row r="559" spans="2:24" ht="14.5" x14ac:dyDescent="0.35">
      <c r="B559"/>
      <c r="C559"/>
      <c r="D559"/>
      <c r="E559"/>
      <c r="F559"/>
      <c r="G559"/>
      <c r="H559"/>
      <c r="I559"/>
      <c r="J559"/>
      <c r="K559"/>
      <c r="L559"/>
      <c r="M559"/>
      <c r="N559"/>
      <c r="O559"/>
      <c r="P559"/>
      <c r="Q559"/>
      <c r="R559"/>
      <c r="S559"/>
      <c r="T559"/>
      <c r="U559"/>
      <c r="V559"/>
      <c r="W559"/>
      <c r="X559"/>
    </row>
    <row r="560" spans="2:24" ht="14.5" x14ac:dyDescent="0.35">
      <c r="B560"/>
      <c r="C560"/>
      <c r="D560"/>
      <c r="E560"/>
      <c r="F560"/>
      <c r="G560"/>
      <c r="H560"/>
      <c r="I560"/>
      <c r="J560"/>
      <c r="K560"/>
      <c r="L560"/>
      <c r="M560"/>
      <c r="N560"/>
      <c r="O560"/>
      <c r="P560"/>
      <c r="Q560"/>
      <c r="R560"/>
      <c r="S560"/>
      <c r="T560"/>
      <c r="U560"/>
      <c r="V560"/>
      <c r="W560"/>
      <c r="X560"/>
    </row>
    <row r="561" spans="2:24" ht="14.5" x14ac:dyDescent="0.35">
      <c r="B561"/>
      <c r="C561"/>
      <c r="D561"/>
      <c r="E561"/>
      <c r="F561"/>
      <c r="G561"/>
      <c r="H561"/>
      <c r="I561"/>
      <c r="J561"/>
      <c r="K561"/>
      <c r="L561"/>
      <c r="M561"/>
      <c r="N561"/>
      <c r="O561"/>
      <c r="P561"/>
      <c r="Q561"/>
      <c r="R561"/>
      <c r="S561"/>
      <c r="T561"/>
      <c r="U561"/>
      <c r="V561"/>
      <c r="W561"/>
      <c r="X561"/>
    </row>
    <row r="562" spans="2:24" ht="14.5" x14ac:dyDescent="0.35">
      <c r="B562"/>
      <c r="C562"/>
      <c r="D562"/>
      <c r="E562"/>
      <c r="F562"/>
      <c r="G562"/>
      <c r="H562"/>
      <c r="I562"/>
      <c r="J562"/>
      <c r="K562"/>
      <c r="L562"/>
      <c r="M562"/>
      <c r="N562"/>
      <c r="O562"/>
      <c r="P562"/>
      <c r="Q562"/>
      <c r="R562"/>
      <c r="S562"/>
      <c r="T562"/>
      <c r="U562"/>
      <c r="V562"/>
      <c r="W562"/>
      <c r="X562"/>
    </row>
    <row r="563" spans="2:24" ht="14.5" x14ac:dyDescent="0.35">
      <c r="B563"/>
      <c r="C563"/>
      <c r="D563"/>
      <c r="E563"/>
      <c r="F563"/>
      <c r="G563"/>
      <c r="H563"/>
      <c r="I563"/>
      <c r="J563"/>
      <c r="K563"/>
      <c r="L563"/>
      <c r="M563"/>
      <c r="N563"/>
      <c r="O563"/>
      <c r="P563"/>
      <c r="Q563"/>
      <c r="R563"/>
      <c r="S563"/>
      <c r="T563"/>
      <c r="U563"/>
      <c r="V563"/>
      <c r="W563"/>
      <c r="X563"/>
    </row>
    <row r="564" spans="2:24" ht="14.5" x14ac:dyDescent="0.35">
      <c r="B564"/>
      <c r="C564"/>
      <c r="D564"/>
      <c r="E564"/>
      <c r="F564"/>
      <c r="G564"/>
      <c r="H564"/>
      <c r="I564"/>
      <c r="J564"/>
      <c r="K564"/>
      <c r="L564"/>
      <c r="M564"/>
      <c r="N564"/>
      <c r="O564"/>
      <c r="P564"/>
      <c r="Q564"/>
      <c r="R564"/>
      <c r="S564"/>
      <c r="T564"/>
      <c r="U564"/>
      <c r="V564"/>
      <c r="W564"/>
      <c r="X564"/>
    </row>
    <row r="565" spans="2:24" ht="14.5" x14ac:dyDescent="0.35">
      <c r="B565"/>
      <c r="C565"/>
      <c r="D565"/>
      <c r="E565"/>
      <c r="F565"/>
      <c r="G565"/>
      <c r="H565"/>
      <c r="I565"/>
      <c r="J565"/>
      <c r="K565"/>
      <c r="L565"/>
      <c r="M565"/>
      <c r="N565"/>
      <c r="O565"/>
      <c r="P565"/>
      <c r="Q565"/>
      <c r="R565"/>
      <c r="S565"/>
      <c r="T565"/>
      <c r="U565"/>
      <c r="V565"/>
      <c r="W565"/>
      <c r="X565"/>
    </row>
    <row r="566" spans="2:24" ht="14.5" x14ac:dyDescent="0.35">
      <c r="B566"/>
      <c r="C566"/>
      <c r="D566"/>
      <c r="E566"/>
      <c r="F566"/>
      <c r="G566"/>
      <c r="H566"/>
      <c r="I566"/>
      <c r="J566"/>
      <c r="K566"/>
      <c r="L566"/>
      <c r="M566"/>
      <c r="N566"/>
      <c r="O566"/>
      <c r="P566"/>
      <c r="Q566"/>
      <c r="R566"/>
      <c r="S566"/>
      <c r="T566"/>
      <c r="U566"/>
      <c r="V566"/>
      <c r="W566"/>
      <c r="X566"/>
    </row>
    <row r="567" spans="2:24" ht="14.5" x14ac:dyDescent="0.35">
      <c r="B567"/>
      <c r="C567"/>
      <c r="D567"/>
      <c r="E567"/>
      <c r="F567"/>
      <c r="G567"/>
      <c r="H567"/>
      <c r="I567"/>
      <c r="J567"/>
      <c r="K567"/>
      <c r="L567"/>
      <c r="M567"/>
      <c r="N567"/>
      <c r="O567"/>
      <c r="P567"/>
      <c r="Q567"/>
      <c r="R567"/>
      <c r="S567"/>
      <c r="T567"/>
      <c r="U567"/>
      <c r="V567"/>
      <c r="W567"/>
      <c r="X567"/>
    </row>
    <row r="568" spans="2:24" ht="14.5" x14ac:dyDescent="0.35">
      <c r="B568"/>
      <c r="C568"/>
      <c r="D568"/>
      <c r="E568"/>
      <c r="F568"/>
      <c r="G568"/>
      <c r="H568"/>
      <c r="I568"/>
      <c r="J568"/>
      <c r="K568"/>
      <c r="L568"/>
      <c r="M568"/>
      <c r="N568"/>
      <c r="O568"/>
      <c r="P568"/>
      <c r="Q568"/>
      <c r="R568"/>
      <c r="S568"/>
      <c r="T568"/>
      <c r="U568"/>
      <c r="V568"/>
      <c r="W568"/>
      <c r="X568"/>
    </row>
    <row r="569" spans="2:24" ht="14.5" x14ac:dyDescent="0.35">
      <c r="B569"/>
      <c r="C569"/>
      <c r="D569"/>
      <c r="E569"/>
      <c r="F569"/>
      <c r="G569"/>
      <c r="H569"/>
      <c r="I569"/>
      <c r="J569"/>
      <c r="K569"/>
      <c r="L569"/>
      <c r="M569"/>
      <c r="N569"/>
      <c r="O569"/>
      <c r="P569"/>
      <c r="Q569"/>
      <c r="R569"/>
      <c r="S569"/>
      <c r="T569"/>
      <c r="U569"/>
      <c r="V569"/>
      <c r="W569"/>
      <c r="X569"/>
    </row>
    <row r="570" spans="2:24" ht="14.5" x14ac:dyDescent="0.35">
      <c r="B570"/>
      <c r="C570"/>
      <c r="D570"/>
      <c r="E570"/>
      <c r="F570"/>
      <c r="G570"/>
      <c r="H570"/>
      <c r="I570"/>
      <c r="J570"/>
      <c r="K570"/>
      <c r="L570"/>
      <c r="M570"/>
      <c r="N570"/>
      <c r="O570"/>
      <c r="P570"/>
      <c r="Q570"/>
      <c r="R570"/>
      <c r="S570"/>
      <c r="T570"/>
      <c r="U570"/>
      <c r="V570"/>
      <c r="W570"/>
      <c r="X570"/>
    </row>
    <row r="571" spans="2:24" ht="14.5" x14ac:dyDescent="0.35">
      <c r="B571"/>
      <c r="C571"/>
      <c r="D571"/>
      <c r="E571"/>
      <c r="F571"/>
      <c r="G571"/>
      <c r="H571"/>
      <c r="I571"/>
      <c r="J571"/>
      <c r="K571"/>
      <c r="L571"/>
      <c r="M571"/>
      <c r="N571"/>
      <c r="O571"/>
      <c r="P571"/>
      <c r="Q571"/>
      <c r="R571"/>
      <c r="S571"/>
      <c r="T571"/>
      <c r="U571"/>
      <c r="V571"/>
      <c r="W571"/>
      <c r="X571"/>
    </row>
    <row r="572" spans="2:24" ht="14.5" x14ac:dyDescent="0.35">
      <c r="B572"/>
      <c r="C572"/>
      <c r="D572"/>
      <c r="E572"/>
      <c r="F572"/>
      <c r="G572"/>
      <c r="H572"/>
      <c r="I572"/>
      <c r="J572"/>
      <c r="K572"/>
      <c r="L572"/>
      <c r="M572"/>
      <c r="N572"/>
      <c r="O572"/>
      <c r="P572"/>
      <c r="Q572"/>
      <c r="R572"/>
      <c r="S572"/>
      <c r="T572"/>
      <c r="U572"/>
      <c r="V572"/>
      <c r="W572"/>
      <c r="X572"/>
    </row>
    <row r="573" spans="2:24" ht="14.5" x14ac:dyDescent="0.35">
      <c r="B573"/>
      <c r="C573"/>
      <c r="D573"/>
      <c r="E573"/>
      <c r="F573"/>
      <c r="G573"/>
      <c r="H573"/>
      <c r="I573"/>
      <c r="J573"/>
      <c r="K573"/>
      <c r="L573"/>
      <c r="M573"/>
      <c r="N573"/>
      <c r="O573"/>
      <c r="P573"/>
      <c r="Q573"/>
      <c r="R573"/>
      <c r="S573"/>
      <c r="T573"/>
      <c r="U573"/>
      <c r="V573"/>
      <c r="W573"/>
      <c r="X573"/>
    </row>
    <row r="574" spans="2:24" ht="14.5" x14ac:dyDescent="0.35">
      <c r="B574"/>
      <c r="C574"/>
      <c r="D574"/>
      <c r="E574"/>
      <c r="F574"/>
      <c r="G574"/>
      <c r="H574"/>
      <c r="I574"/>
      <c r="J574"/>
      <c r="K574"/>
      <c r="L574"/>
      <c r="M574"/>
      <c r="N574"/>
      <c r="O574"/>
      <c r="P574"/>
      <c r="Q574"/>
      <c r="R574"/>
      <c r="S574"/>
      <c r="T574"/>
      <c r="U574"/>
      <c r="V574"/>
      <c r="W574"/>
      <c r="X574"/>
    </row>
    <row r="575" spans="2:24" ht="14.5" x14ac:dyDescent="0.35">
      <c r="B575"/>
      <c r="C575"/>
      <c r="D575"/>
      <c r="E575"/>
      <c r="F575"/>
      <c r="G575"/>
      <c r="H575"/>
      <c r="I575"/>
      <c r="J575"/>
      <c r="K575"/>
      <c r="L575"/>
      <c r="M575"/>
      <c r="N575"/>
      <c r="O575"/>
      <c r="P575"/>
      <c r="Q575"/>
      <c r="R575"/>
      <c r="S575"/>
      <c r="T575"/>
      <c r="U575"/>
      <c r="V575"/>
      <c r="W575"/>
      <c r="X575"/>
    </row>
    <row r="576" spans="2:24" ht="14.5" x14ac:dyDescent="0.35">
      <c r="B576"/>
      <c r="C576"/>
      <c r="D576"/>
      <c r="E576"/>
      <c r="F576"/>
      <c r="G576"/>
      <c r="H576"/>
      <c r="I576"/>
      <c r="J576"/>
      <c r="K576"/>
      <c r="L576"/>
      <c r="M576"/>
      <c r="N576"/>
      <c r="O576"/>
      <c r="P576"/>
      <c r="Q576"/>
      <c r="R576"/>
      <c r="S576"/>
      <c r="T576"/>
      <c r="U576"/>
      <c r="V576"/>
      <c r="W576"/>
      <c r="X576"/>
    </row>
    <row r="577" spans="2:24" ht="14.5" x14ac:dyDescent="0.35">
      <c r="B577"/>
      <c r="C577"/>
      <c r="D577"/>
      <c r="E577"/>
      <c r="F577"/>
      <c r="G577"/>
      <c r="H577"/>
      <c r="I577"/>
      <c r="J577"/>
      <c r="K577"/>
      <c r="L577"/>
      <c r="M577"/>
      <c r="N577"/>
      <c r="O577"/>
      <c r="P577"/>
      <c r="Q577"/>
      <c r="R577"/>
      <c r="S577"/>
      <c r="T577"/>
      <c r="U577"/>
      <c r="V577"/>
      <c r="W577"/>
      <c r="X577"/>
    </row>
    <row r="578" spans="2:24" ht="14.5" x14ac:dyDescent="0.35">
      <c r="B578"/>
      <c r="C578"/>
      <c r="D578"/>
      <c r="E578"/>
      <c r="F578"/>
      <c r="G578"/>
      <c r="H578"/>
      <c r="I578"/>
      <c r="J578"/>
      <c r="K578"/>
      <c r="L578"/>
      <c r="M578"/>
      <c r="N578"/>
      <c r="O578"/>
      <c r="P578"/>
      <c r="Q578"/>
      <c r="R578"/>
      <c r="S578"/>
      <c r="T578"/>
      <c r="U578"/>
      <c r="V578"/>
      <c r="W578"/>
      <c r="X578"/>
    </row>
    <row r="579" spans="2:24" ht="14.5" x14ac:dyDescent="0.35">
      <c r="B579"/>
      <c r="C579"/>
      <c r="D579"/>
      <c r="E579"/>
      <c r="F579"/>
      <c r="G579"/>
      <c r="H579"/>
      <c r="I579"/>
      <c r="J579"/>
      <c r="K579"/>
      <c r="L579"/>
      <c r="M579"/>
      <c r="N579"/>
      <c r="O579"/>
      <c r="P579"/>
      <c r="Q579"/>
      <c r="R579"/>
      <c r="S579"/>
      <c r="T579"/>
      <c r="U579"/>
      <c r="V579"/>
      <c r="W579"/>
      <c r="X579"/>
    </row>
    <row r="580" spans="2:24" ht="14.5" x14ac:dyDescent="0.35">
      <c r="B580"/>
      <c r="C580"/>
      <c r="D580"/>
      <c r="E580"/>
      <c r="F580"/>
      <c r="G580"/>
      <c r="H580"/>
      <c r="I580"/>
      <c r="J580"/>
      <c r="K580"/>
      <c r="L580"/>
      <c r="M580"/>
      <c r="N580"/>
      <c r="O580"/>
      <c r="P580"/>
      <c r="Q580"/>
      <c r="R580"/>
      <c r="S580"/>
      <c r="T580"/>
      <c r="U580"/>
      <c r="V580"/>
      <c r="W580"/>
      <c r="X580"/>
    </row>
    <row r="581" spans="2:24" ht="14.5" x14ac:dyDescent="0.35">
      <c r="B581"/>
      <c r="C581"/>
      <c r="D581"/>
      <c r="E581"/>
      <c r="F581"/>
      <c r="G581"/>
      <c r="H581"/>
      <c r="I581"/>
      <c r="J581"/>
      <c r="K581"/>
      <c r="L581"/>
      <c r="M581"/>
      <c r="N581"/>
      <c r="O581"/>
      <c r="P581"/>
      <c r="Q581"/>
      <c r="R581"/>
      <c r="S581"/>
      <c r="T581"/>
      <c r="U581"/>
      <c r="V581"/>
      <c r="W581"/>
      <c r="X581"/>
    </row>
    <row r="582" spans="2:24" ht="14.5" x14ac:dyDescent="0.35">
      <c r="B582"/>
      <c r="C582"/>
      <c r="D582"/>
      <c r="E582"/>
      <c r="F582"/>
      <c r="G582"/>
      <c r="H582"/>
      <c r="I582"/>
      <c r="J582"/>
      <c r="K582"/>
      <c r="L582"/>
      <c r="M582"/>
      <c r="N582"/>
      <c r="O582"/>
      <c r="P582"/>
      <c r="Q582"/>
      <c r="R582"/>
      <c r="S582"/>
      <c r="T582"/>
      <c r="U582"/>
      <c r="V582"/>
      <c r="W582"/>
      <c r="X582"/>
    </row>
    <row r="583" spans="2:24" ht="14.5" x14ac:dyDescent="0.35">
      <c r="B583"/>
      <c r="C583"/>
      <c r="D583"/>
      <c r="E583"/>
      <c r="F583"/>
      <c r="G583"/>
      <c r="H583"/>
      <c r="I583"/>
      <c r="J583"/>
      <c r="K583"/>
      <c r="L583"/>
      <c r="M583"/>
      <c r="N583"/>
      <c r="O583"/>
      <c r="P583"/>
      <c r="Q583"/>
      <c r="R583"/>
      <c r="S583"/>
      <c r="T583"/>
      <c r="U583"/>
      <c r="V583"/>
      <c r="W583"/>
      <c r="X583"/>
    </row>
    <row r="584" spans="2:24" ht="14.5" x14ac:dyDescent="0.35">
      <c r="B584"/>
      <c r="C584"/>
      <c r="D584"/>
      <c r="E584"/>
      <c r="F584"/>
      <c r="G584"/>
      <c r="H584"/>
      <c r="I584"/>
      <c r="J584"/>
      <c r="K584"/>
      <c r="L584"/>
      <c r="M584"/>
      <c r="N584"/>
      <c r="O584"/>
      <c r="P584"/>
      <c r="Q584"/>
      <c r="R584"/>
      <c r="S584"/>
      <c r="T584"/>
      <c r="U584"/>
      <c r="V584"/>
      <c r="W584"/>
      <c r="X584"/>
    </row>
    <row r="585" spans="2:24" ht="14.5" x14ac:dyDescent="0.35">
      <c r="B585"/>
      <c r="C585"/>
      <c r="D585"/>
      <c r="E585"/>
      <c r="F585"/>
      <c r="G585"/>
      <c r="H585"/>
      <c r="I585"/>
      <c r="J585"/>
      <c r="K585"/>
      <c r="L585"/>
      <c r="M585"/>
      <c r="N585"/>
      <c r="O585"/>
      <c r="P585"/>
      <c r="Q585"/>
      <c r="R585"/>
      <c r="S585"/>
      <c r="T585"/>
      <c r="U585"/>
      <c r="V585"/>
      <c r="W585"/>
      <c r="X585"/>
    </row>
    <row r="586" spans="2:24" ht="14.5" x14ac:dyDescent="0.35">
      <c r="B586"/>
      <c r="C586"/>
      <c r="D586"/>
      <c r="E586"/>
      <c r="F586"/>
      <c r="G586"/>
      <c r="H586"/>
      <c r="I586"/>
      <c r="J586"/>
      <c r="K586"/>
      <c r="L586"/>
      <c r="M586"/>
      <c r="N586"/>
      <c r="O586"/>
      <c r="P586"/>
      <c r="Q586"/>
      <c r="R586"/>
      <c r="S586"/>
      <c r="T586"/>
      <c r="U586"/>
      <c r="V586"/>
      <c r="W586"/>
      <c r="X586"/>
    </row>
    <row r="587" spans="2:24" ht="14.5" x14ac:dyDescent="0.35">
      <c r="B587"/>
      <c r="C587"/>
      <c r="D587"/>
      <c r="E587"/>
      <c r="F587"/>
      <c r="G587"/>
      <c r="H587"/>
      <c r="I587"/>
      <c r="J587"/>
      <c r="K587"/>
      <c r="L587"/>
      <c r="M587"/>
      <c r="N587"/>
      <c r="O587"/>
      <c r="P587"/>
      <c r="Q587"/>
      <c r="R587"/>
      <c r="S587"/>
      <c r="T587"/>
      <c r="U587"/>
      <c r="V587"/>
      <c r="W587"/>
      <c r="X587"/>
    </row>
    <row r="588" spans="2:24" ht="14.5" x14ac:dyDescent="0.35">
      <c r="B588"/>
      <c r="C588"/>
      <c r="D588"/>
      <c r="E588"/>
      <c r="F588"/>
      <c r="G588"/>
      <c r="H588"/>
      <c r="I588"/>
      <c r="J588"/>
      <c r="K588"/>
      <c r="L588"/>
      <c r="M588"/>
      <c r="N588"/>
      <c r="O588"/>
      <c r="P588"/>
      <c r="Q588"/>
      <c r="R588"/>
      <c r="S588"/>
      <c r="T588"/>
      <c r="U588"/>
      <c r="V588"/>
      <c r="W588"/>
      <c r="X588"/>
    </row>
    <row r="589" spans="2:24" ht="14.5" x14ac:dyDescent="0.35">
      <c r="B589"/>
      <c r="C589"/>
      <c r="D589"/>
      <c r="E589"/>
      <c r="F589"/>
      <c r="G589"/>
      <c r="H589"/>
      <c r="I589"/>
      <c r="J589"/>
      <c r="K589"/>
      <c r="L589"/>
      <c r="M589"/>
      <c r="N589"/>
      <c r="O589"/>
      <c r="P589"/>
      <c r="Q589"/>
      <c r="R589"/>
      <c r="S589"/>
      <c r="T589"/>
      <c r="U589"/>
      <c r="V589"/>
      <c r="W589"/>
      <c r="X589"/>
    </row>
    <row r="590" spans="2:24" ht="14.5" x14ac:dyDescent="0.35">
      <c r="B590"/>
      <c r="C590"/>
      <c r="D590"/>
      <c r="E590"/>
      <c r="F590"/>
      <c r="G590"/>
      <c r="H590"/>
      <c r="I590"/>
      <c r="J590"/>
      <c r="K590"/>
      <c r="L590"/>
      <c r="M590"/>
      <c r="N590"/>
      <c r="O590"/>
      <c r="P590"/>
      <c r="Q590"/>
      <c r="R590"/>
      <c r="S590"/>
      <c r="T590"/>
      <c r="U590"/>
      <c r="V590"/>
      <c r="W590"/>
      <c r="X590"/>
    </row>
    <row r="591" spans="2:24" ht="14.5" x14ac:dyDescent="0.35">
      <c r="B591"/>
      <c r="C591"/>
      <c r="D591"/>
      <c r="E591"/>
      <c r="F591"/>
      <c r="G591"/>
      <c r="H591"/>
      <c r="I591"/>
      <c r="J591"/>
      <c r="K591"/>
      <c r="L591"/>
      <c r="M591"/>
      <c r="N591"/>
      <c r="O591"/>
      <c r="P591"/>
      <c r="Q591"/>
      <c r="R591"/>
      <c r="S591"/>
      <c r="T591"/>
      <c r="U591"/>
      <c r="V591"/>
      <c r="W591"/>
      <c r="X591"/>
    </row>
    <row r="592" spans="2:24" ht="14.5" x14ac:dyDescent="0.35">
      <c r="B592"/>
      <c r="C592"/>
      <c r="D592"/>
      <c r="E592"/>
      <c r="F592"/>
      <c r="G592"/>
      <c r="H592"/>
      <c r="I592"/>
      <c r="J592"/>
      <c r="K592"/>
      <c r="L592"/>
      <c r="M592"/>
      <c r="N592"/>
      <c r="O592"/>
      <c r="P592"/>
      <c r="Q592"/>
      <c r="R592"/>
      <c r="S592"/>
      <c r="T592"/>
      <c r="U592"/>
      <c r="V592"/>
      <c r="W592"/>
      <c r="X592"/>
    </row>
    <row r="593" spans="2:24" ht="14.5" x14ac:dyDescent="0.35">
      <c r="B593"/>
      <c r="C593"/>
      <c r="D593"/>
      <c r="E593"/>
      <c r="F593"/>
      <c r="G593"/>
      <c r="H593"/>
      <c r="I593"/>
      <c r="J593"/>
      <c r="K593"/>
      <c r="L593"/>
      <c r="M593"/>
      <c r="N593"/>
      <c r="O593"/>
      <c r="P593"/>
      <c r="Q593"/>
      <c r="R593"/>
      <c r="S593"/>
      <c r="T593"/>
      <c r="U593"/>
      <c r="V593"/>
      <c r="W593"/>
      <c r="X593"/>
    </row>
    <row r="594" spans="2:24" ht="14.5" x14ac:dyDescent="0.35">
      <c r="B594"/>
      <c r="C594"/>
      <c r="D594"/>
      <c r="E594"/>
      <c r="F594"/>
      <c r="G594"/>
      <c r="H594"/>
      <c r="I594"/>
      <c r="J594"/>
      <c r="K594"/>
      <c r="L594"/>
      <c r="M594"/>
      <c r="N594"/>
      <c r="O594"/>
      <c r="P594"/>
      <c r="Q594"/>
      <c r="R594"/>
      <c r="S594"/>
      <c r="T594"/>
      <c r="U594"/>
      <c r="V594"/>
      <c r="W594"/>
      <c r="X594"/>
    </row>
    <row r="595" spans="2:24" ht="14.5" x14ac:dyDescent="0.35">
      <c r="B595"/>
      <c r="C595"/>
      <c r="D595"/>
      <c r="E595"/>
      <c r="F595"/>
      <c r="G595"/>
      <c r="H595"/>
      <c r="I595"/>
      <c r="J595"/>
      <c r="K595"/>
      <c r="L595"/>
      <c r="M595"/>
      <c r="N595"/>
      <c r="O595"/>
      <c r="P595"/>
      <c r="Q595"/>
      <c r="R595"/>
      <c r="S595"/>
      <c r="T595"/>
      <c r="U595"/>
      <c r="V595"/>
      <c r="W595"/>
      <c r="X595"/>
    </row>
    <row r="596" spans="2:24" ht="14.5" x14ac:dyDescent="0.35">
      <c r="B596"/>
      <c r="C596"/>
      <c r="D596"/>
      <c r="E596"/>
      <c r="F596"/>
      <c r="G596"/>
      <c r="H596"/>
      <c r="I596"/>
      <c r="J596"/>
      <c r="K596"/>
      <c r="L596"/>
      <c r="M596"/>
      <c r="N596"/>
      <c r="O596"/>
      <c r="P596"/>
      <c r="Q596"/>
      <c r="R596"/>
      <c r="S596"/>
      <c r="T596"/>
      <c r="U596"/>
      <c r="V596"/>
      <c r="W596"/>
      <c r="X596"/>
    </row>
    <row r="597" spans="2:24" ht="14.5" x14ac:dyDescent="0.35">
      <c r="B597"/>
      <c r="C597"/>
      <c r="D597"/>
      <c r="E597"/>
      <c r="F597"/>
      <c r="G597"/>
      <c r="H597"/>
      <c r="I597"/>
      <c r="J597"/>
      <c r="K597"/>
      <c r="L597"/>
      <c r="M597"/>
      <c r="N597"/>
      <c r="O597"/>
      <c r="P597"/>
      <c r="Q597"/>
      <c r="R597"/>
      <c r="S597"/>
      <c r="T597"/>
      <c r="U597"/>
      <c r="V597"/>
      <c r="W597"/>
      <c r="X597"/>
    </row>
    <row r="598" spans="2:24" ht="14.5" x14ac:dyDescent="0.35">
      <c r="B598"/>
      <c r="C598"/>
      <c r="D598"/>
      <c r="E598"/>
      <c r="F598"/>
      <c r="G598"/>
      <c r="H598"/>
      <c r="I598"/>
      <c r="J598"/>
      <c r="K598"/>
      <c r="L598"/>
      <c r="M598"/>
      <c r="N598"/>
      <c r="O598"/>
      <c r="P598"/>
      <c r="Q598"/>
      <c r="R598"/>
      <c r="S598"/>
      <c r="T598"/>
      <c r="U598"/>
      <c r="V598"/>
      <c r="W598"/>
      <c r="X598"/>
    </row>
    <row r="599" spans="2:24" ht="14.5" x14ac:dyDescent="0.35">
      <c r="B599"/>
      <c r="C599"/>
      <c r="D599"/>
      <c r="E599"/>
      <c r="F599"/>
      <c r="G599"/>
      <c r="H599"/>
      <c r="I599"/>
      <c r="J599"/>
      <c r="K599"/>
      <c r="L599"/>
      <c r="M599"/>
      <c r="N599"/>
      <c r="O599"/>
      <c r="P599"/>
      <c r="Q599"/>
      <c r="R599"/>
      <c r="S599"/>
      <c r="T599"/>
      <c r="U599"/>
      <c r="V599"/>
      <c r="W599"/>
      <c r="X599"/>
    </row>
    <row r="600" spans="2:24" ht="14.5" x14ac:dyDescent="0.35">
      <c r="B600"/>
      <c r="C600"/>
      <c r="D600"/>
      <c r="E600"/>
      <c r="F600"/>
      <c r="G600"/>
      <c r="H600"/>
      <c r="I600"/>
      <c r="J600"/>
      <c r="K600"/>
      <c r="L600"/>
      <c r="M600"/>
      <c r="N600"/>
      <c r="O600"/>
      <c r="P600"/>
      <c r="Q600"/>
      <c r="R600"/>
      <c r="S600"/>
      <c r="T600"/>
      <c r="U600"/>
      <c r="V600"/>
      <c r="W600"/>
      <c r="X600"/>
    </row>
    <row r="601" spans="2:24" ht="14.5" x14ac:dyDescent="0.35">
      <c r="B601"/>
      <c r="C601"/>
      <c r="D601"/>
      <c r="E601"/>
      <c r="F601"/>
      <c r="G601"/>
      <c r="H601"/>
      <c r="I601"/>
      <c r="J601"/>
      <c r="K601"/>
      <c r="L601"/>
      <c r="M601"/>
      <c r="N601"/>
      <c r="O601"/>
      <c r="P601"/>
      <c r="Q601"/>
      <c r="R601"/>
      <c r="S601"/>
      <c r="T601"/>
      <c r="U601"/>
      <c r="V601"/>
      <c r="W601"/>
      <c r="X601"/>
    </row>
    <row r="602" spans="2:24" ht="14.5" x14ac:dyDescent="0.35">
      <c r="B602"/>
      <c r="C602"/>
      <c r="D602"/>
      <c r="E602"/>
      <c r="F602"/>
      <c r="G602"/>
      <c r="H602"/>
      <c r="I602"/>
      <c r="J602"/>
      <c r="K602"/>
      <c r="L602"/>
      <c r="M602"/>
      <c r="N602"/>
      <c r="O602"/>
      <c r="P602"/>
      <c r="Q602"/>
      <c r="R602"/>
      <c r="S602"/>
      <c r="T602"/>
      <c r="U602"/>
      <c r="V602"/>
      <c r="W602"/>
      <c r="X602"/>
    </row>
    <row r="603" spans="2:24" ht="14.5" x14ac:dyDescent="0.35">
      <c r="B603"/>
      <c r="C603"/>
      <c r="D603"/>
      <c r="E603"/>
      <c r="F603"/>
      <c r="G603"/>
      <c r="H603"/>
      <c r="I603"/>
      <c r="J603"/>
      <c r="K603"/>
      <c r="L603"/>
      <c r="M603"/>
      <c r="N603"/>
      <c r="O603"/>
      <c r="P603"/>
      <c r="Q603"/>
      <c r="R603"/>
      <c r="S603"/>
      <c r="T603"/>
      <c r="U603"/>
      <c r="V603"/>
      <c r="W603"/>
      <c r="X603"/>
    </row>
    <row r="604" spans="2:24" ht="14.5" x14ac:dyDescent="0.35">
      <c r="B604"/>
      <c r="C604"/>
      <c r="D604"/>
      <c r="E604"/>
      <c r="F604"/>
      <c r="G604"/>
      <c r="H604"/>
      <c r="I604"/>
      <c r="J604"/>
      <c r="K604"/>
      <c r="L604"/>
      <c r="M604"/>
      <c r="N604"/>
      <c r="O604"/>
      <c r="P604"/>
      <c r="Q604"/>
      <c r="R604"/>
      <c r="S604"/>
      <c r="T604"/>
      <c r="U604"/>
      <c r="V604"/>
      <c r="W604"/>
      <c r="X604"/>
    </row>
    <row r="605" spans="2:24" ht="14.5" x14ac:dyDescent="0.35">
      <c r="B605"/>
      <c r="C605"/>
      <c r="D605"/>
      <c r="E605"/>
      <c r="F605"/>
      <c r="G605"/>
      <c r="H605"/>
      <c r="I605"/>
      <c r="J605"/>
      <c r="K605"/>
      <c r="L605"/>
      <c r="M605"/>
      <c r="N605"/>
      <c r="O605"/>
      <c r="P605"/>
      <c r="Q605"/>
      <c r="R605"/>
      <c r="S605"/>
      <c r="T605"/>
      <c r="U605"/>
      <c r="V605"/>
      <c r="W605"/>
      <c r="X605"/>
    </row>
    <row r="606" spans="2:24" ht="14.5" x14ac:dyDescent="0.35">
      <c r="B606"/>
      <c r="C606"/>
      <c r="D606"/>
      <c r="E606"/>
      <c r="F606"/>
      <c r="G606"/>
      <c r="H606"/>
      <c r="I606"/>
      <c r="J606"/>
      <c r="K606"/>
      <c r="L606"/>
      <c r="M606"/>
      <c r="N606"/>
      <c r="O606"/>
      <c r="P606"/>
      <c r="Q606"/>
      <c r="R606"/>
      <c r="S606"/>
      <c r="T606"/>
      <c r="U606"/>
      <c r="V606"/>
      <c r="W606"/>
      <c r="X606"/>
    </row>
    <row r="607" spans="2:24" ht="14.5" x14ac:dyDescent="0.35">
      <c r="B607"/>
      <c r="C607"/>
      <c r="D607"/>
      <c r="E607"/>
      <c r="F607"/>
      <c r="G607"/>
      <c r="H607"/>
      <c r="I607"/>
      <c r="J607"/>
      <c r="K607"/>
      <c r="L607"/>
      <c r="M607"/>
      <c r="N607"/>
      <c r="O607"/>
      <c r="P607"/>
      <c r="Q607"/>
      <c r="R607"/>
      <c r="S607"/>
      <c r="T607"/>
      <c r="U607"/>
      <c r="V607"/>
      <c r="W607"/>
      <c r="X607"/>
    </row>
    <row r="608" spans="2:24" ht="14.5" x14ac:dyDescent="0.35">
      <c r="B608"/>
      <c r="C608"/>
      <c r="D608"/>
      <c r="E608"/>
      <c r="F608"/>
      <c r="G608"/>
      <c r="H608"/>
      <c r="I608"/>
      <c r="J608"/>
      <c r="K608"/>
      <c r="L608"/>
      <c r="M608"/>
      <c r="N608"/>
      <c r="O608"/>
      <c r="P608"/>
      <c r="Q608"/>
      <c r="R608"/>
      <c r="S608"/>
      <c r="T608"/>
      <c r="U608"/>
      <c r="V608"/>
      <c r="W608"/>
      <c r="X608"/>
    </row>
    <row r="609" spans="2:24" ht="14.5" x14ac:dyDescent="0.35">
      <c r="B609"/>
      <c r="C609"/>
      <c r="D609"/>
      <c r="E609"/>
      <c r="F609"/>
      <c r="G609"/>
      <c r="H609"/>
      <c r="I609"/>
      <c r="J609"/>
      <c r="K609"/>
      <c r="L609"/>
      <c r="M609"/>
      <c r="N609"/>
      <c r="O609"/>
      <c r="P609"/>
      <c r="Q609"/>
      <c r="R609"/>
      <c r="S609"/>
      <c r="T609"/>
      <c r="U609"/>
      <c r="V609"/>
      <c r="W609"/>
      <c r="X609"/>
    </row>
    <row r="610" spans="2:24" ht="14.5" x14ac:dyDescent="0.35">
      <c r="B610"/>
      <c r="C610"/>
      <c r="D610"/>
      <c r="E610"/>
      <c r="F610"/>
      <c r="G610"/>
      <c r="H610"/>
      <c r="I610"/>
      <c r="J610"/>
      <c r="K610"/>
      <c r="L610"/>
      <c r="M610"/>
      <c r="N610"/>
      <c r="O610"/>
      <c r="P610"/>
      <c r="Q610"/>
      <c r="R610"/>
      <c r="S610"/>
      <c r="T610"/>
      <c r="U610"/>
      <c r="V610"/>
      <c r="W610"/>
      <c r="X610"/>
    </row>
    <row r="611" spans="2:24" ht="14.5" x14ac:dyDescent="0.35">
      <c r="B611"/>
      <c r="C611"/>
      <c r="D611"/>
      <c r="E611"/>
      <c r="F611"/>
      <c r="G611"/>
      <c r="H611"/>
      <c r="I611"/>
      <c r="J611"/>
      <c r="K611"/>
      <c r="L611"/>
      <c r="M611"/>
      <c r="N611"/>
      <c r="O611"/>
      <c r="P611"/>
      <c r="Q611"/>
      <c r="R611"/>
      <c r="S611"/>
      <c r="T611"/>
      <c r="U611"/>
      <c r="V611"/>
      <c r="W611"/>
      <c r="X611"/>
    </row>
    <row r="612" spans="2:24" ht="14.5" x14ac:dyDescent="0.35">
      <c r="B612"/>
      <c r="C612"/>
      <c r="D612"/>
      <c r="E612"/>
      <c r="F612"/>
      <c r="G612"/>
      <c r="H612"/>
      <c r="I612"/>
      <c r="J612"/>
      <c r="K612"/>
      <c r="L612"/>
      <c r="M612"/>
      <c r="N612"/>
      <c r="O612"/>
      <c r="P612"/>
      <c r="Q612"/>
      <c r="R612"/>
      <c r="S612"/>
      <c r="T612"/>
      <c r="U612"/>
      <c r="V612"/>
      <c r="W612"/>
      <c r="X612"/>
    </row>
    <row r="613" spans="2:24" ht="14.5" x14ac:dyDescent="0.35">
      <c r="B613"/>
      <c r="C613"/>
      <c r="D613"/>
      <c r="E613"/>
      <c r="F613"/>
      <c r="G613"/>
      <c r="H613"/>
      <c r="I613"/>
      <c r="J613"/>
      <c r="K613"/>
      <c r="L613"/>
      <c r="M613"/>
      <c r="N613"/>
      <c r="O613"/>
      <c r="P613"/>
      <c r="Q613"/>
      <c r="R613"/>
      <c r="S613"/>
      <c r="T613"/>
      <c r="U613"/>
      <c r="V613"/>
      <c r="W613"/>
      <c r="X613"/>
    </row>
    <row r="614" spans="2:24" ht="14.5" x14ac:dyDescent="0.35">
      <c r="B614"/>
      <c r="C614"/>
      <c r="D614"/>
      <c r="E614"/>
      <c r="F614"/>
      <c r="G614"/>
      <c r="H614"/>
      <c r="I614"/>
      <c r="J614"/>
      <c r="K614"/>
      <c r="L614"/>
      <c r="M614"/>
      <c r="N614"/>
      <c r="O614"/>
      <c r="P614"/>
      <c r="Q614"/>
      <c r="R614"/>
      <c r="S614"/>
      <c r="T614"/>
      <c r="U614"/>
      <c r="V614"/>
      <c r="W614"/>
      <c r="X614"/>
    </row>
    <row r="615" spans="2:24" ht="14.5" x14ac:dyDescent="0.35">
      <c r="B615"/>
      <c r="C615"/>
      <c r="D615"/>
      <c r="E615"/>
      <c r="F615"/>
      <c r="G615"/>
      <c r="H615"/>
      <c r="I615"/>
      <c r="J615"/>
      <c r="K615"/>
      <c r="L615"/>
      <c r="M615"/>
      <c r="N615"/>
      <c r="O615"/>
      <c r="P615"/>
      <c r="Q615"/>
      <c r="R615"/>
      <c r="S615"/>
      <c r="T615"/>
      <c r="U615"/>
      <c r="V615"/>
      <c r="W615"/>
      <c r="X615"/>
    </row>
    <row r="616" spans="2:24" ht="14.5" x14ac:dyDescent="0.35">
      <c r="B616"/>
      <c r="C616"/>
      <c r="D616"/>
      <c r="E616"/>
      <c r="F616"/>
      <c r="G616"/>
      <c r="H616"/>
      <c r="I616"/>
      <c r="J616"/>
      <c r="K616"/>
      <c r="L616"/>
      <c r="M616"/>
      <c r="N616"/>
      <c r="O616"/>
      <c r="P616"/>
      <c r="Q616"/>
      <c r="R616"/>
      <c r="S616"/>
      <c r="T616"/>
      <c r="U616"/>
      <c r="V616"/>
      <c r="W616"/>
      <c r="X616"/>
    </row>
    <row r="617" spans="2:24" ht="14.5" x14ac:dyDescent="0.35">
      <c r="B617"/>
      <c r="C617"/>
      <c r="D617"/>
      <c r="E617"/>
      <c r="F617"/>
      <c r="G617"/>
      <c r="H617"/>
      <c r="I617"/>
      <c r="J617"/>
      <c r="K617"/>
      <c r="L617"/>
      <c r="M617"/>
      <c r="N617"/>
      <c r="O617"/>
      <c r="P617"/>
      <c r="Q617"/>
      <c r="R617"/>
      <c r="S617"/>
      <c r="T617"/>
      <c r="U617"/>
      <c r="V617"/>
      <c r="W617"/>
      <c r="X617"/>
    </row>
    <row r="618" spans="2:24" ht="14.5" x14ac:dyDescent="0.35">
      <c r="B618"/>
      <c r="C618"/>
      <c r="D618"/>
      <c r="E618"/>
      <c r="F618"/>
      <c r="G618"/>
      <c r="H618"/>
      <c r="I618"/>
      <c r="J618"/>
      <c r="K618"/>
      <c r="L618"/>
      <c r="M618"/>
      <c r="N618"/>
      <c r="O618"/>
      <c r="P618"/>
      <c r="Q618"/>
      <c r="R618"/>
      <c r="S618"/>
      <c r="T618"/>
      <c r="U618"/>
      <c r="V618"/>
      <c r="W618"/>
      <c r="X618"/>
    </row>
    <row r="619" spans="2:24" ht="14.5" x14ac:dyDescent="0.35">
      <c r="B619"/>
      <c r="C619"/>
      <c r="D619"/>
      <c r="E619"/>
      <c r="F619"/>
      <c r="G619"/>
      <c r="H619"/>
      <c r="I619"/>
      <c r="J619"/>
      <c r="K619"/>
      <c r="L619"/>
      <c r="M619"/>
      <c r="N619"/>
      <c r="O619"/>
      <c r="P619"/>
      <c r="Q619"/>
      <c r="R619"/>
      <c r="S619"/>
      <c r="T619"/>
      <c r="U619"/>
      <c r="V619"/>
      <c r="W619"/>
      <c r="X619"/>
    </row>
    <row r="620" spans="2:24" ht="14.5" x14ac:dyDescent="0.35">
      <c r="B620"/>
      <c r="C620"/>
      <c r="D620"/>
      <c r="E620"/>
      <c r="F620"/>
      <c r="G620"/>
      <c r="H620"/>
      <c r="I620"/>
      <c r="J620"/>
      <c r="K620"/>
      <c r="L620"/>
      <c r="M620"/>
      <c r="N620"/>
      <c r="O620"/>
      <c r="P620"/>
      <c r="Q620"/>
      <c r="R620"/>
      <c r="S620"/>
      <c r="T620"/>
      <c r="U620"/>
      <c r="V620"/>
      <c r="W620"/>
      <c r="X620"/>
    </row>
    <row r="621" spans="2:24" ht="14.5" x14ac:dyDescent="0.35">
      <c r="B621"/>
      <c r="C621"/>
      <c r="D621"/>
      <c r="E621"/>
      <c r="F621"/>
      <c r="G621"/>
      <c r="H621"/>
      <c r="I621"/>
      <c r="J621"/>
      <c r="K621"/>
      <c r="L621"/>
      <c r="M621"/>
      <c r="N621"/>
      <c r="O621"/>
      <c r="P621"/>
      <c r="Q621"/>
      <c r="R621"/>
      <c r="S621"/>
      <c r="T621"/>
      <c r="U621"/>
      <c r="V621"/>
      <c r="W621"/>
      <c r="X621"/>
    </row>
    <row r="622" spans="2:24" ht="14.5" x14ac:dyDescent="0.35">
      <c r="B622"/>
      <c r="C622"/>
      <c r="D622"/>
      <c r="E622"/>
      <c r="F622"/>
      <c r="G622"/>
      <c r="H622"/>
      <c r="I622"/>
      <c r="J622"/>
      <c r="K622"/>
      <c r="L622"/>
      <c r="M622"/>
      <c r="N622"/>
      <c r="O622"/>
      <c r="P622"/>
      <c r="Q622"/>
      <c r="R622"/>
      <c r="S622"/>
      <c r="T622"/>
      <c r="U622"/>
      <c r="V622"/>
      <c r="W622"/>
      <c r="X622"/>
    </row>
    <row r="623" spans="2:24" ht="14.5" x14ac:dyDescent="0.35">
      <c r="B623"/>
      <c r="C623"/>
      <c r="D623"/>
      <c r="E623"/>
      <c r="F623"/>
      <c r="G623"/>
      <c r="H623"/>
      <c r="I623"/>
      <c r="J623"/>
      <c r="K623"/>
      <c r="L623"/>
      <c r="M623"/>
      <c r="N623"/>
      <c r="O623"/>
      <c r="P623"/>
      <c r="Q623"/>
      <c r="R623"/>
      <c r="S623"/>
      <c r="T623"/>
      <c r="U623"/>
      <c r="V623"/>
      <c r="W623"/>
      <c r="X623"/>
    </row>
    <row r="624" spans="2:24" ht="14.5" x14ac:dyDescent="0.35">
      <c r="B624"/>
      <c r="C624"/>
      <c r="D624"/>
      <c r="E624"/>
      <c r="F624"/>
      <c r="G624"/>
      <c r="H624"/>
      <c r="I624"/>
      <c r="J624"/>
      <c r="K624"/>
      <c r="L624"/>
      <c r="M624"/>
      <c r="N624"/>
      <c r="O624"/>
      <c r="P624"/>
      <c r="Q624"/>
      <c r="R624"/>
      <c r="S624"/>
      <c r="T624"/>
      <c r="U624"/>
      <c r="V624"/>
      <c r="W624"/>
      <c r="X624"/>
    </row>
    <row r="625" spans="2:24" ht="14.5" x14ac:dyDescent="0.35">
      <c r="B625"/>
      <c r="C625"/>
      <c r="D625"/>
      <c r="E625"/>
      <c r="F625"/>
      <c r="G625"/>
      <c r="H625"/>
      <c r="I625"/>
      <c r="J625"/>
      <c r="K625"/>
      <c r="L625"/>
      <c r="M625"/>
      <c r="N625"/>
      <c r="O625"/>
      <c r="P625"/>
      <c r="Q625"/>
      <c r="R625"/>
      <c r="S625"/>
      <c r="T625"/>
      <c r="U625"/>
      <c r="V625"/>
      <c r="W625"/>
      <c r="X625"/>
    </row>
    <row r="626" spans="2:24" ht="14.5" x14ac:dyDescent="0.35">
      <c r="B626"/>
      <c r="C626"/>
      <c r="D626"/>
      <c r="E626"/>
      <c r="F626"/>
      <c r="G626"/>
      <c r="H626"/>
      <c r="I626"/>
      <c r="J626"/>
      <c r="K626"/>
      <c r="L626"/>
      <c r="M626"/>
      <c r="N626"/>
      <c r="O626"/>
      <c r="P626"/>
      <c r="Q626"/>
      <c r="R626"/>
      <c r="S626"/>
      <c r="T626"/>
      <c r="U626"/>
      <c r="V626"/>
      <c r="W626"/>
      <c r="X626"/>
    </row>
    <row r="627" spans="2:24" ht="14.5" x14ac:dyDescent="0.35">
      <c r="B627"/>
      <c r="C627"/>
      <c r="D627"/>
      <c r="E627"/>
      <c r="F627"/>
      <c r="G627"/>
      <c r="H627"/>
      <c r="I627"/>
      <c r="J627"/>
      <c r="K627"/>
      <c r="L627"/>
      <c r="M627"/>
      <c r="N627"/>
      <c r="O627"/>
      <c r="P627"/>
      <c r="Q627"/>
      <c r="R627"/>
      <c r="S627"/>
      <c r="T627"/>
      <c r="U627"/>
      <c r="V627"/>
      <c r="W627"/>
      <c r="X627"/>
    </row>
    <row r="628" spans="2:24" ht="14.5" x14ac:dyDescent="0.35">
      <c r="B628"/>
      <c r="C628"/>
      <c r="D628"/>
      <c r="E628"/>
      <c r="F628"/>
      <c r="G628"/>
      <c r="H628"/>
      <c r="I628"/>
      <c r="J628"/>
      <c r="K628"/>
      <c r="L628"/>
      <c r="M628"/>
      <c r="N628"/>
      <c r="O628"/>
      <c r="P628"/>
      <c r="Q628"/>
      <c r="R628"/>
      <c r="S628"/>
      <c r="T628"/>
      <c r="U628"/>
      <c r="V628"/>
      <c r="W628"/>
      <c r="X628"/>
    </row>
    <row r="629" spans="2:24" ht="14.5" x14ac:dyDescent="0.35">
      <c r="B629"/>
      <c r="C629"/>
      <c r="D629"/>
      <c r="E629"/>
      <c r="F629"/>
      <c r="G629"/>
      <c r="H629"/>
      <c r="I629"/>
      <c r="J629"/>
      <c r="K629"/>
      <c r="L629"/>
      <c r="M629"/>
      <c r="N629"/>
      <c r="O629"/>
      <c r="P629"/>
      <c r="Q629"/>
      <c r="R629"/>
      <c r="S629"/>
      <c r="T629"/>
      <c r="U629"/>
      <c r="V629"/>
      <c r="W629"/>
      <c r="X629"/>
    </row>
    <row r="630" spans="2:24" ht="14.5" x14ac:dyDescent="0.35">
      <c r="B630"/>
      <c r="C630"/>
      <c r="D630"/>
      <c r="E630"/>
      <c r="F630"/>
      <c r="G630"/>
      <c r="H630"/>
      <c r="I630"/>
      <c r="J630"/>
      <c r="K630"/>
      <c r="L630"/>
      <c r="M630"/>
      <c r="N630"/>
      <c r="O630"/>
      <c r="P630"/>
      <c r="Q630"/>
      <c r="R630"/>
      <c r="S630"/>
      <c r="T630"/>
      <c r="U630"/>
      <c r="V630"/>
      <c r="W630"/>
      <c r="X630"/>
    </row>
    <row r="631" spans="2:24" ht="14.5" x14ac:dyDescent="0.35">
      <c r="B631"/>
      <c r="C631"/>
      <c r="D631"/>
      <c r="E631"/>
      <c r="F631"/>
      <c r="G631"/>
      <c r="H631"/>
      <c r="I631"/>
      <c r="J631"/>
      <c r="K631"/>
      <c r="L631"/>
      <c r="M631"/>
      <c r="N631"/>
      <c r="O631"/>
      <c r="P631"/>
      <c r="Q631"/>
      <c r="R631"/>
      <c r="S631"/>
      <c r="T631"/>
      <c r="U631"/>
      <c r="V631"/>
      <c r="W631"/>
      <c r="X631"/>
    </row>
    <row r="632" spans="2:24" ht="14.5" x14ac:dyDescent="0.35">
      <c r="B632"/>
      <c r="C632"/>
      <c r="D632"/>
      <c r="E632"/>
      <c r="F632"/>
      <c r="G632"/>
      <c r="H632"/>
      <c r="I632"/>
      <c r="J632"/>
      <c r="K632"/>
      <c r="L632"/>
      <c r="M632"/>
      <c r="N632"/>
      <c r="O632"/>
      <c r="P632"/>
      <c r="Q632"/>
      <c r="R632"/>
      <c r="S632"/>
      <c r="T632"/>
      <c r="U632"/>
      <c r="V632"/>
      <c r="W632"/>
      <c r="X632"/>
    </row>
    <row r="633" spans="2:24" ht="14.5" x14ac:dyDescent="0.35">
      <c r="B633"/>
      <c r="C633"/>
      <c r="D633"/>
      <c r="E633"/>
      <c r="F633"/>
      <c r="G633"/>
      <c r="H633"/>
      <c r="I633"/>
      <c r="J633"/>
      <c r="K633"/>
      <c r="L633"/>
      <c r="M633"/>
      <c r="N633"/>
      <c r="O633"/>
      <c r="P633"/>
      <c r="Q633"/>
      <c r="R633"/>
      <c r="S633"/>
      <c r="T633"/>
      <c r="U633"/>
      <c r="V633"/>
      <c r="W633"/>
      <c r="X633"/>
    </row>
    <row r="634" spans="2:24" ht="14.5" x14ac:dyDescent="0.35">
      <c r="B634"/>
      <c r="C634"/>
      <c r="D634"/>
      <c r="E634"/>
      <c r="F634"/>
      <c r="G634"/>
      <c r="H634"/>
      <c r="I634"/>
      <c r="J634"/>
      <c r="K634"/>
      <c r="L634"/>
      <c r="M634"/>
      <c r="N634"/>
      <c r="O634"/>
      <c r="P634"/>
      <c r="Q634"/>
      <c r="R634"/>
      <c r="S634"/>
      <c r="T634"/>
      <c r="U634"/>
      <c r="V634"/>
      <c r="W634"/>
      <c r="X634"/>
    </row>
    <row r="635" spans="2:24" ht="14.5" x14ac:dyDescent="0.35">
      <c r="B635"/>
      <c r="C635"/>
      <c r="D635"/>
      <c r="E635"/>
      <c r="F635"/>
      <c r="G635"/>
      <c r="H635"/>
      <c r="I635"/>
      <c r="J635"/>
      <c r="K635"/>
      <c r="L635"/>
      <c r="M635"/>
      <c r="N635"/>
      <c r="O635"/>
      <c r="P635"/>
      <c r="Q635"/>
      <c r="R635"/>
      <c r="S635"/>
      <c r="T635"/>
      <c r="U635"/>
      <c r="V635"/>
      <c r="W635"/>
      <c r="X635"/>
    </row>
    <row r="636" spans="2:24" ht="14.5" x14ac:dyDescent="0.35">
      <c r="B636"/>
      <c r="C636"/>
      <c r="D636"/>
      <c r="E636"/>
      <c r="F636"/>
      <c r="G636"/>
      <c r="H636"/>
      <c r="I636"/>
      <c r="J636"/>
      <c r="K636"/>
      <c r="L636"/>
      <c r="M636"/>
      <c r="N636"/>
      <c r="O636"/>
      <c r="P636"/>
      <c r="Q636"/>
      <c r="R636"/>
      <c r="S636"/>
      <c r="T636"/>
      <c r="U636"/>
      <c r="V636"/>
      <c r="W636"/>
      <c r="X636"/>
    </row>
    <row r="637" spans="2:24" ht="14.5" x14ac:dyDescent="0.35">
      <c r="B637"/>
      <c r="C637"/>
      <c r="D637"/>
      <c r="E637"/>
      <c r="F637"/>
      <c r="G637"/>
      <c r="H637"/>
      <c r="I637"/>
      <c r="J637"/>
      <c r="K637"/>
      <c r="L637"/>
      <c r="M637"/>
      <c r="N637"/>
      <c r="O637"/>
      <c r="P637"/>
      <c r="Q637"/>
      <c r="R637"/>
      <c r="S637"/>
      <c r="T637"/>
      <c r="U637"/>
      <c r="V637"/>
      <c r="W637"/>
      <c r="X637"/>
    </row>
    <row r="638" spans="2:24" ht="14.5" x14ac:dyDescent="0.35">
      <c r="B638"/>
      <c r="C638"/>
      <c r="D638"/>
      <c r="E638"/>
      <c r="F638"/>
      <c r="G638"/>
      <c r="H638"/>
      <c r="I638"/>
      <c r="J638"/>
      <c r="K638"/>
      <c r="L638"/>
      <c r="M638"/>
      <c r="N638"/>
      <c r="O638"/>
      <c r="P638"/>
      <c r="Q638"/>
      <c r="R638"/>
      <c r="S638"/>
      <c r="T638"/>
      <c r="U638"/>
      <c r="V638"/>
      <c r="W638"/>
      <c r="X638"/>
    </row>
    <row r="639" spans="2:24" ht="14.5" x14ac:dyDescent="0.35">
      <c r="B639"/>
      <c r="C639"/>
      <c r="D639"/>
      <c r="E639"/>
      <c r="F639"/>
      <c r="G639"/>
      <c r="H639"/>
      <c r="I639"/>
      <c r="J639"/>
      <c r="K639"/>
      <c r="L639"/>
      <c r="M639"/>
      <c r="N639"/>
      <c r="O639"/>
      <c r="P639"/>
      <c r="Q639"/>
      <c r="R639"/>
      <c r="S639"/>
      <c r="T639"/>
      <c r="U639"/>
      <c r="V639"/>
      <c r="W639"/>
      <c r="X639"/>
    </row>
    <row r="640" spans="2:24" ht="14.5" x14ac:dyDescent="0.35">
      <c r="B640"/>
      <c r="C640"/>
      <c r="D640"/>
      <c r="E640"/>
      <c r="F640"/>
      <c r="G640"/>
      <c r="H640"/>
      <c r="I640"/>
      <c r="J640"/>
      <c r="K640"/>
      <c r="L640"/>
      <c r="M640"/>
      <c r="N640"/>
      <c r="O640"/>
      <c r="P640"/>
      <c r="Q640"/>
      <c r="R640"/>
      <c r="S640"/>
      <c r="T640"/>
      <c r="U640"/>
      <c r="V640"/>
      <c r="W640"/>
      <c r="X640"/>
    </row>
    <row r="641" spans="2:24" ht="14.5" x14ac:dyDescent="0.35">
      <c r="B641"/>
      <c r="C641"/>
      <c r="D641"/>
      <c r="E641"/>
      <c r="F641"/>
      <c r="G641"/>
      <c r="H641"/>
      <c r="I641"/>
      <c r="J641"/>
      <c r="K641"/>
      <c r="L641"/>
      <c r="M641"/>
      <c r="N641"/>
      <c r="O641"/>
      <c r="P641"/>
      <c r="Q641"/>
      <c r="R641"/>
      <c r="S641"/>
      <c r="T641"/>
      <c r="U641"/>
      <c r="V641"/>
      <c r="W641"/>
      <c r="X641"/>
    </row>
    <row r="642" spans="2:24" ht="14.5" x14ac:dyDescent="0.35">
      <c r="B642"/>
      <c r="C642"/>
      <c r="D642"/>
      <c r="E642"/>
      <c r="F642"/>
      <c r="G642"/>
      <c r="H642"/>
      <c r="I642"/>
      <c r="J642"/>
      <c r="K642"/>
      <c r="L642"/>
      <c r="M642"/>
      <c r="N642"/>
      <c r="O642"/>
      <c r="P642"/>
      <c r="Q642"/>
      <c r="R642"/>
      <c r="S642"/>
      <c r="T642"/>
      <c r="U642"/>
      <c r="V642"/>
      <c r="W642"/>
      <c r="X642"/>
    </row>
    <row r="643" spans="2:24" ht="14.5" x14ac:dyDescent="0.35">
      <c r="B643"/>
      <c r="C643"/>
      <c r="D643"/>
      <c r="E643"/>
      <c r="F643"/>
      <c r="G643"/>
      <c r="H643"/>
      <c r="I643"/>
      <c r="J643"/>
      <c r="K643"/>
      <c r="L643"/>
      <c r="M643"/>
      <c r="N643"/>
      <c r="O643"/>
      <c r="P643"/>
      <c r="Q643"/>
      <c r="R643"/>
      <c r="S643"/>
      <c r="T643"/>
      <c r="U643"/>
      <c r="V643"/>
      <c r="W643"/>
      <c r="X643"/>
    </row>
    <row r="644" spans="2:24" ht="14.5" x14ac:dyDescent="0.35">
      <c r="B644"/>
      <c r="C644"/>
      <c r="D644"/>
      <c r="E644"/>
      <c r="F644"/>
      <c r="G644"/>
      <c r="H644"/>
      <c r="I644"/>
      <c r="J644"/>
      <c r="K644"/>
      <c r="L644"/>
      <c r="M644"/>
      <c r="N644"/>
      <c r="O644"/>
      <c r="P644"/>
      <c r="Q644"/>
      <c r="R644"/>
      <c r="S644"/>
      <c r="T644"/>
      <c r="U644"/>
      <c r="V644"/>
      <c r="W644"/>
      <c r="X644"/>
    </row>
    <row r="645" spans="2:24" ht="14.5" x14ac:dyDescent="0.35">
      <c r="B645"/>
      <c r="C645"/>
      <c r="D645"/>
      <c r="E645"/>
      <c r="F645"/>
      <c r="G645"/>
      <c r="H645"/>
      <c r="I645"/>
      <c r="J645"/>
      <c r="K645"/>
      <c r="L645"/>
      <c r="M645"/>
      <c r="N645"/>
      <c r="O645"/>
      <c r="P645"/>
      <c r="Q645"/>
      <c r="R645"/>
      <c r="S645"/>
      <c r="T645"/>
      <c r="U645"/>
      <c r="V645"/>
      <c r="W645"/>
      <c r="X645"/>
    </row>
    <row r="646" spans="2:24" ht="14.5" x14ac:dyDescent="0.35">
      <c r="B646"/>
      <c r="C646"/>
      <c r="D646"/>
      <c r="E646"/>
      <c r="F646"/>
      <c r="G646"/>
      <c r="H646"/>
      <c r="I646"/>
      <c r="J646"/>
      <c r="K646"/>
      <c r="L646"/>
      <c r="M646"/>
      <c r="N646"/>
      <c r="O646"/>
      <c r="P646"/>
      <c r="Q646"/>
      <c r="R646"/>
      <c r="S646"/>
      <c r="T646"/>
      <c r="U646"/>
      <c r="V646"/>
      <c r="W646"/>
      <c r="X646"/>
    </row>
    <row r="647" spans="2:24" ht="14.5" x14ac:dyDescent="0.35">
      <c r="B647"/>
      <c r="C647"/>
      <c r="D647"/>
      <c r="E647"/>
      <c r="F647"/>
      <c r="G647"/>
      <c r="H647"/>
      <c r="I647"/>
      <c r="J647"/>
      <c r="K647"/>
      <c r="L647"/>
      <c r="M647"/>
      <c r="N647"/>
      <c r="O647"/>
      <c r="P647"/>
      <c r="Q647"/>
      <c r="R647"/>
      <c r="S647"/>
      <c r="T647"/>
      <c r="U647"/>
      <c r="V647"/>
      <c r="W647"/>
      <c r="X647"/>
    </row>
    <row r="648" spans="2:24" ht="14.5" x14ac:dyDescent="0.35">
      <c r="B648"/>
      <c r="C648"/>
      <c r="D648"/>
      <c r="E648"/>
      <c r="F648"/>
      <c r="G648"/>
      <c r="H648"/>
      <c r="I648"/>
      <c r="J648"/>
      <c r="K648"/>
      <c r="L648"/>
      <c r="M648"/>
      <c r="N648"/>
      <c r="O648"/>
      <c r="P648"/>
      <c r="Q648"/>
      <c r="R648"/>
      <c r="S648"/>
      <c r="T648"/>
      <c r="U648"/>
      <c r="V648"/>
      <c r="W648"/>
      <c r="X648"/>
    </row>
    <row r="649" spans="2:24" ht="14.5" x14ac:dyDescent="0.35">
      <c r="B649"/>
      <c r="C649"/>
      <c r="D649"/>
      <c r="E649"/>
      <c r="F649"/>
      <c r="G649"/>
      <c r="H649"/>
      <c r="I649"/>
      <c r="J649"/>
      <c r="K649"/>
      <c r="L649"/>
      <c r="M649"/>
      <c r="N649"/>
      <c r="O649"/>
      <c r="P649"/>
      <c r="Q649"/>
      <c r="R649"/>
      <c r="S649"/>
      <c r="T649"/>
      <c r="U649"/>
      <c r="V649"/>
      <c r="W649"/>
      <c r="X649"/>
    </row>
    <row r="650" spans="2:24" ht="14.5" x14ac:dyDescent="0.35">
      <c r="B650"/>
      <c r="C650"/>
      <c r="D650"/>
      <c r="E650"/>
      <c r="F650"/>
      <c r="G650"/>
      <c r="H650"/>
      <c r="I650"/>
      <c r="J650"/>
      <c r="K650"/>
      <c r="L650"/>
      <c r="M650"/>
      <c r="N650"/>
      <c r="O650"/>
      <c r="P650"/>
      <c r="Q650"/>
      <c r="R650"/>
      <c r="S650"/>
      <c r="T650"/>
      <c r="U650"/>
      <c r="V650"/>
      <c r="W650"/>
      <c r="X650"/>
    </row>
    <row r="651" spans="2:24" ht="14.5" x14ac:dyDescent="0.35">
      <c r="B651"/>
      <c r="C651"/>
      <c r="D651"/>
      <c r="E651"/>
      <c r="F651"/>
      <c r="G651"/>
      <c r="H651"/>
      <c r="I651"/>
      <c r="J651"/>
      <c r="K651"/>
      <c r="L651"/>
      <c r="M651"/>
      <c r="N651"/>
      <c r="O651"/>
      <c r="P651"/>
      <c r="Q651"/>
      <c r="R651"/>
      <c r="S651"/>
      <c r="T651"/>
      <c r="U651"/>
      <c r="V651"/>
      <c r="W651"/>
      <c r="X651"/>
    </row>
    <row r="652" spans="2:24" ht="14.5" x14ac:dyDescent="0.35">
      <c r="B652"/>
      <c r="C652"/>
      <c r="D652"/>
      <c r="E652"/>
      <c r="F652"/>
      <c r="G652"/>
      <c r="H652"/>
      <c r="I652"/>
      <c r="J652"/>
      <c r="K652"/>
      <c r="L652"/>
      <c r="M652"/>
      <c r="N652"/>
      <c r="O652"/>
      <c r="P652"/>
      <c r="Q652"/>
      <c r="R652"/>
      <c r="S652"/>
      <c r="T652"/>
      <c r="U652"/>
      <c r="V652"/>
      <c r="W652"/>
      <c r="X652"/>
    </row>
    <row r="653" spans="2:24" ht="14.5" x14ac:dyDescent="0.35">
      <c r="B653"/>
      <c r="C653"/>
      <c r="D653"/>
      <c r="E653"/>
      <c r="F653"/>
      <c r="G653"/>
      <c r="H653"/>
      <c r="I653"/>
      <c r="J653"/>
      <c r="K653"/>
      <c r="L653"/>
      <c r="M653"/>
      <c r="N653"/>
      <c r="O653"/>
      <c r="P653"/>
      <c r="Q653"/>
      <c r="R653"/>
      <c r="S653"/>
      <c r="T653"/>
      <c r="U653"/>
      <c r="V653"/>
      <c r="W653"/>
      <c r="X653"/>
    </row>
    <row r="654" spans="2:24" ht="14.5" x14ac:dyDescent="0.35">
      <c r="B654"/>
      <c r="C654"/>
      <c r="D654"/>
      <c r="E654"/>
      <c r="F654"/>
      <c r="G654"/>
      <c r="H654"/>
      <c r="I654"/>
      <c r="J654"/>
      <c r="K654"/>
      <c r="L654"/>
      <c r="M654"/>
      <c r="N654"/>
      <c r="O654"/>
      <c r="P654"/>
      <c r="Q654"/>
      <c r="R654"/>
      <c r="S654"/>
      <c r="T654"/>
      <c r="U654"/>
      <c r="V654"/>
      <c r="W654"/>
      <c r="X654"/>
    </row>
    <row r="655" spans="2:24" ht="14.5" x14ac:dyDescent="0.35">
      <c r="B655"/>
      <c r="C655"/>
      <c r="D655"/>
      <c r="E655"/>
      <c r="F655"/>
      <c r="G655"/>
      <c r="H655"/>
      <c r="I655"/>
      <c r="J655"/>
      <c r="K655"/>
      <c r="L655"/>
      <c r="M655"/>
      <c r="N655"/>
      <c r="O655"/>
      <c r="P655"/>
      <c r="Q655"/>
      <c r="R655"/>
      <c r="S655"/>
      <c r="T655"/>
      <c r="U655"/>
      <c r="V655"/>
      <c r="W655"/>
      <c r="X655"/>
    </row>
    <row r="656" spans="2:24" ht="14.5" x14ac:dyDescent="0.35">
      <c r="B656"/>
      <c r="C656"/>
      <c r="D656"/>
      <c r="E656"/>
      <c r="F656"/>
      <c r="G656"/>
      <c r="H656"/>
      <c r="I656"/>
      <c r="J656"/>
      <c r="K656"/>
      <c r="L656"/>
      <c r="M656"/>
      <c r="N656"/>
      <c r="O656"/>
      <c r="P656"/>
      <c r="Q656"/>
      <c r="R656"/>
      <c r="S656"/>
      <c r="T656"/>
      <c r="U656"/>
      <c r="V656"/>
      <c r="W656"/>
      <c r="X656"/>
    </row>
    <row r="657" spans="2:24" ht="14.5" x14ac:dyDescent="0.35">
      <c r="B657"/>
      <c r="C657"/>
      <c r="D657"/>
      <c r="E657"/>
      <c r="F657"/>
      <c r="G657"/>
      <c r="H657"/>
      <c r="I657"/>
      <c r="J657"/>
      <c r="K657"/>
      <c r="L657"/>
      <c r="M657"/>
      <c r="N657"/>
      <c r="O657"/>
      <c r="P657"/>
      <c r="Q657"/>
      <c r="R657"/>
      <c r="S657"/>
      <c r="T657"/>
      <c r="U657"/>
      <c r="V657"/>
      <c r="W657"/>
      <c r="X657"/>
    </row>
    <row r="658" spans="2:24" ht="14.5" x14ac:dyDescent="0.35">
      <c r="B658"/>
      <c r="C658"/>
      <c r="D658"/>
      <c r="E658"/>
      <c r="F658"/>
      <c r="G658"/>
      <c r="H658"/>
      <c r="I658"/>
      <c r="J658"/>
      <c r="K658"/>
      <c r="L658"/>
      <c r="M658"/>
      <c r="N658"/>
      <c r="O658"/>
      <c r="P658"/>
      <c r="Q658"/>
      <c r="R658"/>
      <c r="S658"/>
      <c r="T658"/>
      <c r="U658"/>
      <c r="V658"/>
      <c r="W658"/>
      <c r="X658"/>
    </row>
    <row r="659" spans="2:24" ht="14.5" x14ac:dyDescent="0.35">
      <c r="B659"/>
      <c r="C659"/>
      <c r="D659"/>
      <c r="E659"/>
      <c r="F659"/>
      <c r="G659"/>
      <c r="H659"/>
      <c r="I659"/>
      <c r="J659"/>
      <c r="K659"/>
      <c r="L659"/>
      <c r="M659"/>
      <c r="N659"/>
      <c r="O659"/>
      <c r="P659"/>
      <c r="Q659"/>
      <c r="R659"/>
      <c r="S659"/>
      <c r="T659"/>
      <c r="U659"/>
      <c r="V659"/>
      <c r="W659"/>
      <c r="X659"/>
    </row>
    <row r="660" spans="2:24" ht="14.5" x14ac:dyDescent="0.35">
      <c r="B660"/>
      <c r="C660"/>
      <c r="D660"/>
      <c r="E660"/>
      <c r="F660"/>
      <c r="G660"/>
      <c r="H660"/>
      <c r="I660"/>
      <c r="J660"/>
      <c r="K660"/>
      <c r="L660"/>
      <c r="M660"/>
      <c r="N660"/>
      <c r="O660"/>
      <c r="P660"/>
      <c r="Q660"/>
      <c r="R660"/>
      <c r="S660"/>
      <c r="T660"/>
      <c r="U660"/>
      <c r="V660"/>
      <c r="W660"/>
      <c r="X660"/>
    </row>
    <row r="661" spans="2:24" ht="14.5" x14ac:dyDescent="0.35">
      <c r="B661"/>
      <c r="C661"/>
      <c r="D661"/>
      <c r="E661"/>
      <c r="F661"/>
      <c r="G661"/>
      <c r="H661"/>
      <c r="I661"/>
      <c r="J661"/>
      <c r="K661"/>
      <c r="L661"/>
      <c r="M661"/>
      <c r="N661"/>
      <c r="O661"/>
      <c r="P661"/>
      <c r="Q661"/>
      <c r="R661"/>
      <c r="S661"/>
      <c r="T661"/>
      <c r="U661"/>
      <c r="V661"/>
      <c r="W661"/>
      <c r="X661"/>
    </row>
    <row r="662" spans="2:24" ht="14.5" x14ac:dyDescent="0.35">
      <c r="B662"/>
      <c r="C662"/>
      <c r="D662"/>
      <c r="E662"/>
      <c r="F662"/>
      <c r="G662"/>
      <c r="H662"/>
      <c r="I662"/>
      <c r="J662"/>
      <c r="K662"/>
      <c r="L662"/>
      <c r="M662"/>
      <c r="N662"/>
      <c r="O662"/>
      <c r="P662"/>
      <c r="Q662"/>
      <c r="R662"/>
      <c r="S662"/>
      <c r="T662"/>
      <c r="U662"/>
      <c r="V662"/>
      <c r="W662"/>
      <c r="X662"/>
    </row>
    <row r="663" spans="2:24" ht="14.5" x14ac:dyDescent="0.35">
      <c r="B663"/>
      <c r="C663"/>
      <c r="D663"/>
      <c r="E663"/>
      <c r="F663"/>
      <c r="G663"/>
      <c r="H663"/>
      <c r="I663"/>
      <c r="J663"/>
      <c r="K663"/>
      <c r="L663"/>
      <c r="M663"/>
      <c r="N663"/>
      <c r="O663"/>
      <c r="P663"/>
      <c r="Q663"/>
      <c r="R663"/>
      <c r="S663"/>
      <c r="T663"/>
      <c r="U663"/>
      <c r="V663"/>
      <c r="W663"/>
      <c r="X663"/>
    </row>
    <row r="664" spans="2:24" ht="14.5" x14ac:dyDescent="0.35">
      <c r="B664"/>
      <c r="C664"/>
      <c r="D664"/>
      <c r="E664"/>
      <c r="F664"/>
      <c r="G664"/>
      <c r="H664"/>
      <c r="I664"/>
      <c r="J664"/>
      <c r="K664"/>
      <c r="L664"/>
      <c r="M664"/>
      <c r="N664"/>
      <c r="O664"/>
      <c r="P664"/>
      <c r="Q664"/>
      <c r="R664"/>
      <c r="S664"/>
      <c r="T664"/>
      <c r="U664"/>
      <c r="V664"/>
      <c r="W664"/>
      <c r="X664"/>
    </row>
    <row r="665" spans="2:24" ht="14.5" x14ac:dyDescent="0.35">
      <c r="B665"/>
      <c r="C665"/>
      <c r="D665"/>
      <c r="E665"/>
      <c r="F665"/>
      <c r="G665"/>
      <c r="H665"/>
      <c r="I665"/>
      <c r="J665"/>
      <c r="K665"/>
      <c r="L665"/>
      <c r="M665"/>
      <c r="N665"/>
      <c r="O665"/>
      <c r="P665"/>
      <c r="Q665"/>
      <c r="R665"/>
      <c r="S665"/>
      <c r="T665"/>
      <c r="U665"/>
      <c r="V665"/>
      <c r="W665"/>
      <c r="X665"/>
    </row>
    <row r="666" spans="2:24" ht="14.5" x14ac:dyDescent="0.35">
      <c r="B666"/>
      <c r="C666"/>
      <c r="D666"/>
      <c r="E666"/>
      <c r="F666"/>
      <c r="G666"/>
      <c r="H666"/>
      <c r="I666"/>
      <c r="J666"/>
      <c r="K666"/>
      <c r="L666"/>
      <c r="M666"/>
      <c r="N666"/>
      <c r="O666"/>
      <c r="P666"/>
      <c r="Q666"/>
      <c r="R666"/>
      <c r="S666"/>
      <c r="T666"/>
      <c r="U666"/>
      <c r="V666"/>
      <c r="W666"/>
      <c r="X666"/>
    </row>
    <row r="667" spans="2:24" ht="14.5" x14ac:dyDescent="0.35">
      <c r="B667"/>
      <c r="C667"/>
      <c r="D667"/>
      <c r="E667"/>
      <c r="F667"/>
      <c r="G667"/>
      <c r="H667"/>
      <c r="I667"/>
      <c r="J667"/>
      <c r="K667"/>
      <c r="L667"/>
      <c r="M667"/>
      <c r="N667"/>
      <c r="O667"/>
      <c r="P667"/>
      <c r="Q667"/>
      <c r="R667"/>
      <c r="S667"/>
      <c r="T667"/>
      <c r="U667"/>
      <c r="V667"/>
      <c r="W667"/>
      <c r="X667"/>
    </row>
    <row r="668" spans="2:24" ht="14.5" x14ac:dyDescent="0.35">
      <c r="B668"/>
      <c r="C668"/>
      <c r="D668"/>
      <c r="E668"/>
      <c r="F668"/>
      <c r="G668"/>
      <c r="H668"/>
      <c r="I668"/>
      <c r="J668"/>
      <c r="K668"/>
      <c r="L668"/>
      <c r="M668"/>
      <c r="N668"/>
      <c r="O668"/>
      <c r="P668"/>
      <c r="Q668"/>
      <c r="R668"/>
      <c r="S668"/>
      <c r="T668"/>
      <c r="U668"/>
      <c r="V668"/>
      <c r="W668"/>
      <c r="X668"/>
    </row>
    <row r="669" spans="2:24" ht="14.5" x14ac:dyDescent="0.35">
      <c r="B669"/>
      <c r="C669"/>
      <c r="D669"/>
      <c r="E669"/>
      <c r="F669"/>
      <c r="G669"/>
      <c r="H669"/>
      <c r="I669"/>
      <c r="J669"/>
      <c r="K669"/>
      <c r="L669"/>
      <c r="M669"/>
      <c r="N669"/>
      <c r="O669"/>
      <c r="P669"/>
      <c r="Q669"/>
      <c r="R669"/>
      <c r="S669"/>
      <c r="T669"/>
      <c r="U669"/>
      <c r="V669"/>
      <c r="W669"/>
      <c r="X669"/>
    </row>
    <row r="670" spans="2:24" ht="14.5" x14ac:dyDescent="0.35">
      <c r="B670"/>
      <c r="C670"/>
      <c r="D670"/>
      <c r="E670"/>
      <c r="F670"/>
      <c r="G670"/>
      <c r="H670"/>
      <c r="I670"/>
      <c r="J670"/>
      <c r="K670"/>
      <c r="L670"/>
      <c r="M670"/>
      <c r="N670"/>
      <c r="O670"/>
      <c r="P670"/>
      <c r="Q670"/>
      <c r="R670"/>
      <c r="S670"/>
      <c r="T670"/>
      <c r="U670"/>
      <c r="V670"/>
      <c r="W670"/>
      <c r="X670"/>
    </row>
    <row r="671" spans="2:24" ht="14.5" x14ac:dyDescent="0.35">
      <c r="B671"/>
      <c r="C671"/>
      <c r="D671"/>
      <c r="E671"/>
      <c r="F671"/>
      <c r="G671"/>
      <c r="H671"/>
      <c r="I671"/>
      <c r="J671"/>
      <c r="K671"/>
      <c r="L671"/>
      <c r="M671"/>
      <c r="N671"/>
      <c r="O671"/>
      <c r="P671"/>
      <c r="Q671"/>
      <c r="R671"/>
      <c r="S671"/>
      <c r="T671"/>
      <c r="U671"/>
      <c r="V671"/>
      <c r="W671"/>
      <c r="X671"/>
    </row>
    <row r="672" spans="2:24" ht="14.5" x14ac:dyDescent="0.35">
      <c r="B672"/>
      <c r="C672"/>
      <c r="D672"/>
      <c r="E672"/>
      <c r="F672"/>
      <c r="G672"/>
      <c r="H672"/>
      <c r="I672"/>
      <c r="J672"/>
      <c r="K672"/>
      <c r="L672"/>
      <c r="M672"/>
      <c r="N672"/>
      <c r="O672"/>
      <c r="P672"/>
      <c r="Q672"/>
      <c r="R672"/>
      <c r="S672"/>
      <c r="T672"/>
      <c r="U672"/>
      <c r="V672"/>
      <c r="W672"/>
      <c r="X672"/>
    </row>
    <row r="673" spans="2:24" ht="14.5" x14ac:dyDescent="0.35">
      <c r="B673"/>
      <c r="C673"/>
      <c r="D673"/>
      <c r="E673"/>
      <c r="F673"/>
      <c r="G673"/>
      <c r="H673"/>
      <c r="I673"/>
      <c r="J673"/>
      <c r="K673"/>
      <c r="L673"/>
      <c r="M673"/>
      <c r="N673"/>
      <c r="O673"/>
      <c r="P673"/>
      <c r="Q673"/>
      <c r="R673"/>
      <c r="S673"/>
      <c r="T673"/>
      <c r="U673"/>
      <c r="V673"/>
      <c r="W673"/>
      <c r="X673"/>
    </row>
    <row r="674" spans="2:24" ht="14.5" x14ac:dyDescent="0.35">
      <c r="B674"/>
      <c r="C674"/>
      <c r="D674"/>
      <c r="E674"/>
      <c r="F674"/>
      <c r="G674"/>
      <c r="H674"/>
      <c r="I674"/>
      <c r="J674"/>
      <c r="K674"/>
      <c r="L674"/>
      <c r="M674"/>
      <c r="N674"/>
      <c r="O674"/>
      <c r="P674"/>
      <c r="Q674"/>
      <c r="R674"/>
      <c r="S674"/>
      <c r="T674"/>
      <c r="U674"/>
      <c r="V674"/>
      <c r="W674"/>
      <c r="X674"/>
    </row>
    <row r="675" spans="2:24" ht="14.5" x14ac:dyDescent="0.35">
      <c r="B675"/>
      <c r="C675"/>
      <c r="D675"/>
      <c r="E675"/>
      <c r="F675"/>
      <c r="G675"/>
      <c r="H675"/>
      <c r="I675"/>
      <c r="J675"/>
      <c r="K675"/>
      <c r="L675"/>
      <c r="M675"/>
      <c r="N675"/>
      <c r="O675"/>
      <c r="P675"/>
      <c r="Q675"/>
      <c r="R675"/>
      <c r="S675"/>
      <c r="T675"/>
      <c r="U675"/>
      <c r="V675"/>
      <c r="W675"/>
      <c r="X675"/>
    </row>
    <row r="676" spans="2:24" ht="14.5" x14ac:dyDescent="0.35">
      <c r="B676"/>
      <c r="C676"/>
      <c r="D676"/>
      <c r="E676"/>
      <c r="F676"/>
      <c r="G676"/>
      <c r="H676"/>
      <c r="I676"/>
      <c r="J676"/>
      <c r="K676"/>
      <c r="L676"/>
      <c r="M676"/>
      <c r="N676"/>
      <c r="O676"/>
      <c r="P676"/>
      <c r="Q676"/>
      <c r="R676"/>
      <c r="S676"/>
      <c r="T676"/>
      <c r="U676"/>
      <c r="V676"/>
      <c r="W676"/>
      <c r="X676"/>
    </row>
    <row r="677" spans="2:24" ht="14.5" x14ac:dyDescent="0.35">
      <c r="B677"/>
      <c r="C677"/>
      <c r="D677"/>
      <c r="E677"/>
      <c r="F677"/>
      <c r="G677"/>
      <c r="H677"/>
      <c r="I677"/>
      <c r="J677"/>
      <c r="K677"/>
      <c r="L677"/>
      <c r="M677"/>
      <c r="N677"/>
      <c r="O677"/>
      <c r="P677"/>
      <c r="Q677"/>
      <c r="R677"/>
      <c r="S677"/>
      <c r="T677"/>
      <c r="U677"/>
      <c r="V677"/>
      <c r="W677"/>
      <c r="X677"/>
    </row>
    <row r="678" spans="2:24" ht="14.5" x14ac:dyDescent="0.35">
      <c r="B678"/>
      <c r="C678"/>
      <c r="D678"/>
      <c r="E678"/>
      <c r="F678"/>
      <c r="G678"/>
      <c r="H678"/>
      <c r="I678"/>
      <c r="J678"/>
      <c r="K678"/>
      <c r="L678"/>
      <c r="M678"/>
      <c r="N678"/>
      <c r="O678"/>
      <c r="P678"/>
      <c r="Q678"/>
      <c r="R678"/>
      <c r="S678"/>
      <c r="T678"/>
      <c r="U678"/>
      <c r="V678"/>
      <c r="W678"/>
      <c r="X678"/>
    </row>
    <row r="679" spans="2:24" ht="14.5" x14ac:dyDescent="0.35">
      <c r="B679"/>
      <c r="C679"/>
      <c r="D679"/>
      <c r="E679"/>
      <c r="F679"/>
      <c r="G679"/>
      <c r="H679"/>
      <c r="I679"/>
      <c r="J679"/>
      <c r="K679"/>
      <c r="L679"/>
      <c r="M679"/>
      <c r="N679"/>
      <c r="O679"/>
      <c r="P679"/>
      <c r="Q679"/>
      <c r="R679"/>
      <c r="S679"/>
      <c r="T679"/>
      <c r="U679"/>
      <c r="V679"/>
      <c r="W679"/>
      <c r="X679"/>
    </row>
    <row r="680" spans="2:24" ht="14.5" x14ac:dyDescent="0.35">
      <c r="B680"/>
      <c r="C680"/>
      <c r="D680"/>
      <c r="E680"/>
      <c r="F680"/>
      <c r="G680"/>
      <c r="H680"/>
      <c r="I680"/>
      <c r="J680"/>
      <c r="K680"/>
      <c r="L680"/>
      <c r="M680"/>
      <c r="N680"/>
      <c r="O680"/>
      <c r="P680"/>
      <c r="Q680"/>
      <c r="R680"/>
      <c r="S680"/>
      <c r="T680"/>
      <c r="U680"/>
      <c r="V680"/>
      <c r="W680"/>
      <c r="X680"/>
    </row>
    <row r="681" spans="2:24" ht="14.5" x14ac:dyDescent="0.35">
      <c r="B681"/>
      <c r="C681"/>
      <c r="D681"/>
      <c r="E681"/>
      <c r="F681"/>
      <c r="G681"/>
      <c r="H681"/>
      <c r="I681"/>
      <c r="J681"/>
      <c r="K681"/>
      <c r="L681"/>
      <c r="M681"/>
      <c r="N681"/>
      <c r="O681"/>
      <c r="P681"/>
      <c r="Q681"/>
      <c r="R681"/>
      <c r="S681"/>
      <c r="T681"/>
      <c r="U681"/>
      <c r="V681"/>
      <c r="W681"/>
      <c r="X681"/>
    </row>
    <row r="682" spans="2:24" ht="14.5" x14ac:dyDescent="0.35">
      <c r="B682"/>
      <c r="C682"/>
      <c r="D682"/>
      <c r="E682"/>
      <c r="F682"/>
      <c r="G682"/>
      <c r="H682"/>
      <c r="I682"/>
      <c r="J682"/>
      <c r="K682"/>
      <c r="L682"/>
      <c r="M682"/>
      <c r="N682"/>
      <c r="O682"/>
      <c r="P682"/>
      <c r="Q682"/>
      <c r="R682"/>
      <c r="S682"/>
      <c r="T682"/>
      <c r="U682"/>
      <c r="V682"/>
      <c r="W682"/>
      <c r="X682"/>
    </row>
    <row r="683" spans="2:24" ht="14.5" x14ac:dyDescent="0.35">
      <c r="B683"/>
      <c r="C683"/>
      <c r="D683"/>
      <c r="E683"/>
      <c r="F683"/>
      <c r="G683"/>
      <c r="H683"/>
      <c r="I683"/>
      <c r="J683"/>
      <c r="K683"/>
      <c r="L683"/>
      <c r="M683"/>
      <c r="N683"/>
      <c r="O683"/>
      <c r="P683"/>
      <c r="Q683"/>
      <c r="R683"/>
      <c r="S683"/>
      <c r="T683"/>
      <c r="U683"/>
      <c r="V683"/>
      <c r="W683"/>
      <c r="X683"/>
    </row>
    <row r="684" spans="2:24" ht="14.5" x14ac:dyDescent="0.35">
      <c r="B684"/>
      <c r="C684"/>
      <c r="D684"/>
      <c r="E684"/>
      <c r="F684"/>
      <c r="G684"/>
      <c r="H684"/>
      <c r="I684"/>
      <c r="J684"/>
      <c r="K684"/>
      <c r="L684"/>
      <c r="M684"/>
      <c r="N684"/>
      <c r="O684"/>
      <c r="P684"/>
      <c r="Q684"/>
      <c r="R684"/>
      <c r="S684"/>
      <c r="T684"/>
      <c r="U684"/>
      <c r="V684"/>
      <c r="W684"/>
      <c r="X684"/>
    </row>
    <row r="685" spans="2:24" ht="14.5" x14ac:dyDescent="0.35">
      <c r="B685"/>
      <c r="C685"/>
      <c r="D685"/>
      <c r="E685"/>
      <c r="F685"/>
      <c r="G685"/>
      <c r="H685"/>
      <c r="I685"/>
      <c r="J685"/>
      <c r="K685"/>
      <c r="L685"/>
      <c r="M685"/>
      <c r="N685"/>
      <c r="O685"/>
      <c r="P685"/>
      <c r="Q685"/>
      <c r="R685"/>
      <c r="S685"/>
      <c r="T685"/>
      <c r="U685"/>
      <c r="V685"/>
      <c r="W685"/>
      <c r="X685"/>
    </row>
    <row r="686" spans="2:24" ht="14.5" x14ac:dyDescent="0.35">
      <c r="B686"/>
      <c r="C686"/>
      <c r="D686"/>
      <c r="E686"/>
      <c r="F686"/>
      <c r="G686"/>
      <c r="H686"/>
      <c r="I686"/>
      <c r="J686"/>
      <c r="K686"/>
      <c r="L686"/>
      <c r="M686"/>
      <c r="N686"/>
      <c r="O686"/>
      <c r="P686"/>
      <c r="Q686"/>
      <c r="R686"/>
      <c r="S686"/>
      <c r="T686"/>
      <c r="U686"/>
      <c r="V686"/>
      <c r="W686"/>
      <c r="X686"/>
    </row>
    <row r="687" spans="2:24" ht="14.5" x14ac:dyDescent="0.35">
      <c r="B687"/>
      <c r="C687"/>
      <c r="D687"/>
      <c r="E687"/>
      <c r="F687"/>
      <c r="G687"/>
      <c r="H687"/>
      <c r="I687"/>
      <c r="J687"/>
      <c r="K687"/>
      <c r="L687"/>
      <c r="M687"/>
      <c r="N687"/>
      <c r="O687"/>
      <c r="P687"/>
      <c r="Q687"/>
      <c r="R687"/>
      <c r="S687"/>
      <c r="T687"/>
      <c r="U687"/>
      <c r="V687"/>
      <c r="W687"/>
      <c r="X687"/>
    </row>
    <row r="688" spans="2:24" ht="14.5" x14ac:dyDescent="0.35">
      <c r="B688"/>
      <c r="C688"/>
      <c r="D688"/>
      <c r="E688"/>
      <c r="F688"/>
      <c r="G688"/>
      <c r="H688"/>
      <c r="I688"/>
      <c r="J688"/>
      <c r="K688"/>
      <c r="L688"/>
      <c r="M688"/>
      <c r="N688"/>
      <c r="O688"/>
      <c r="P688"/>
      <c r="Q688"/>
      <c r="R688"/>
      <c r="S688"/>
      <c r="T688"/>
      <c r="U688"/>
      <c r="V688"/>
      <c r="W688"/>
      <c r="X688"/>
    </row>
    <row r="689" spans="5:24" x14ac:dyDescent="0.2">
      <c r="E689" s="32"/>
      <c r="F689" s="27"/>
      <c r="G689" s="42"/>
      <c r="H689" s="27"/>
      <c r="I689" s="27"/>
      <c r="J689" s="27"/>
      <c r="K689" s="27"/>
      <c r="L689" s="27"/>
      <c r="M689" s="27"/>
      <c r="N689" s="27"/>
      <c r="O689" s="27"/>
      <c r="P689" s="27"/>
      <c r="Q689" s="27"/>
      <c r="R689" s="27"/>
      <c r="S689" s="27"/>
      <c r="T689" s="43"/>
      <c r="U689" s="32"/>
      <c r="V689" s="32"/>
      <c r="W689" s="32"/>
      <c r="X689" s="32"/>
    </row>
    <row r="690" spans="5:24" x14ac:dyDescent="0.2">
      <c r="E690" s="32"/>
      <c r="F690" s="27"/>
      <c r="G690" s="42"/>
      <c r="H690" s="27"/>
      <c r="I690" s="27"/>
      <c r="J690" s="27"/>
      <c r="K690" s="27"/>
      <c r="L690" s="27"/>
      <c r="M690" s="27"/>
      <c r="N690" s="27"/>
      <c r="O690" s="27"/>
      <c r="P690" s="27"/>
      <c r="Q690" s="27"/>
      <c r="R690" s="27"/>
      <c r="S690" s="27"/>
      <c r="T690" s="43"/>
      <c r="U690" s="32"/>
      <c r="V690" s="32"/>
      <c r="W690" s="32"/>
      <c r="X690" s="32"/>
    </row>
    <row r="691" spans="5:24" x14ac:dyDescent="0.2">
      <c r="E691" s="32"/>
      <c r="F691" s="27"/>
      <c r="G691" s="42"/>
      <c r="H691" s="27"/>
      <c r="I691" s="27"/>
      <c r="J691" s="27"/>
      <c r="K691" s="27"/>
      <c r="L691" s="27"/>
      <c r="M691" s="27"/>
      <c r="N691" s="27"/>
      <c r="O691" s="27"/>
      <c r="P691" s="27"/>
      <c r="Q691" s="27"/>
      <c r="R691" s="27"/>
      <c r="S691" s="27"/>
      <c r="T691" s="43"/>
      <c r="U691" s="32"/>
      <c r="V691" s="32"/>
      <c r="W691" s="32"/>
      <c r="X691" s="32"/>
    </row>
    <row r="692" spans="5:24" x14ac:dyDescent="0.2">
      <c r="E692" s="32"/>
      <c r="F692" s="27"/>
      <c r="G692" s="42"/>
      <c r="H692" s="27"/>
      <c r="I692" s="27"/>
      <c r="J692" s="27"/>
      <c r="K692" s="27"/>
      <c r="L692" s="27"/>
      <c r="M692" s="27"/>
      <c r="N692" s="27"/>
      <c r="O692" s="27"/>
      <c r="P692" s="27"/>
      <c r="Q692" s="27"/>
      <c r="R692" s="27"/>
      <c r="S692" s="27"/>
      <c r="T692" s="43"/>
      <c r="U692" s="32"/>
      <c r="V692" s="32"/>
      <c r="W692" s="32"/>
      <c r="X692" s="32"/>
    </row>
    <row r="693" spans="5:24" x14ac:dyDescent="0.2">
      <c r="E693" s="32"/>
      <c r="F693" s="27"/>
      <c r="G693" s="42"/>
      <c r="H693" s="27"/>
      <c r="I693" s="27"/>
      <c r="J693" s="27"/>
      <c r="K693" s="27"/>
      <c r="L693" s="27"/>
      <c r="M693" s="27"/>
      <c r="N693" s="27"/>
      <c r="O693" s="27"/>
      <c r="P693" s="27"/>
      <c r="Q693" s="27"/>
      <c r="R693" s="27"/>
      <c r="S693" s="27"/>
      <c r="T693" s="43"/>
      <c r="U693" s="32"/>
      <c r="V693" s="32"/>
      <c r="W693" s="32"/>
      <c r="X693" s="32"/>
    </row>
    <row r="694" spans="5:24" x14ac:dyDescent="0.2">
      <c r="E694" s="32"/>
      <c r="F694" s="27"/>
      <c r="G694" s="42"/>
      <c r="H694" s="27"/>
      <c r="I694" s="27"/>
      <c r="J694" s="27"/>
      <c r="K694" s="27"/>
      <c r="L694" s="27"/>
      <c r="M694" s="27"/>
      <c r="N694" s="27"/>
      <c r="O694" s="27"/>
      <c r="P694" s="27"/>
      <c r="Q694" s="27"/>
      <c r="R694" s="27"/>
      <c r="S694" s="27"/>
      <c r="T694" s="43"/>
      <c r="U694" s="32"/>
      <c r="V694" s="32"/>
      <c r="W694" s="32"/>
      <c r="X694" s="32"/>
    </row>
    <row r="695" spans="5:24" x14ac:dyDescent="0.2">
      <c r="E695" s="32"/>
      <c r="F695" s="27"/>
      <c r="G695" s="42"/>
      <c r="H695" s="27"/>
      <c r="I695" s="27"/>
      <c r="J695" s="27"/>
      <c r="K695" s="27"/>
      <c r="L695" s="27"/>
      <c r="M695" s="27"/>
      <c r="N695" s="27"/>
      <c r="O695" s="27"/>
      <c r="P695" s="27"/>
      <c r="Q695" s="27"/>
      <c r="R695" s="27"/>
      <c r="S695" s="27"/>
      <c r="T695" s="43"/>
      <c r="U695" s="32"/>
      <c r="V695" s="32"/>
      <c r="W695" s="32"/>
      <c r="X695" s="32"/>
    </row>
    <row r="696" spans="5:24" x14ac:dyDescent="0.2">
      <c r="E696" s="32"/>
      <c r="F696" s="27"/>
      <c r="G696" s="42"/>
      <c r="H696" s="27"/>
      <c r="I696" s="27"/>
      <c r="J696" s="27"/>
      <c r="K696" s="27"/>
      <c r="L696" s="27"/>
      <c r="M696" s="27"/>
      <c r="N696" s="27"/>
      <c r="O696" s="27"/>
      <c r="P696" s="27"/>
      <c r="Q696" s="27"/>
      <c r="R696" s="27"/>
      <c r="S696" s="27"/>
      <c r="T696" s="43"/>
      <c r="U696" s="32"/>
      <c r="V696" s="32"/>
      <c r="W696" s="32"/>
      <c r="X696" s="32"/>
    </row>
    <row r="697" spans="5:24" x14ac:dyDescent="0.2">
      <c r="E697" s="32"/>
      <c r="F697" s="27"/>
      <c r="G697" s="42"/>
      <c r="H697" s="27"/>
      <c r="I697" s="27"/>
      <c r="J697" s="27"/>
      <c r="K697" s="27"/>
      <c r="L697" s="27"/>
      <c r="M697" s="27"/>
      <c r="N697" s="27"/>
      <c r="O697" s="27"/>
      <c r="P697" s="27"/>
      <c r="Q697" s="27"/>
      <c r="R697" s="27"/>
      <c r="S697" s="27"/>
      <c r="T697" s="43"/>
      <c r="U697" s="32"/>
      <c r="V697" s="32"/>
      <c r="W697" s="32"/>
      <c r="X697" s="32"/>
    </row>
    <row r="698" spans="5:24" x14ac:dyDescent="0.2">
      <c r="E698" s="32"/>
      <c r="F698" s="27"/>
      <c r="G698" s="42"/>
      <c r="H698" s="27"/>
      <c r="I698" s="27"/>
      <c r="J698" s="27"/>
      <c r="K698" s="27"/>
      <c r="L698" s="27"/>
      <c r="M698" s="27"/>
      <c r="N698" s="27"/>
      <c r="O698" s="27"/>
      <c r="P698" s="27"/>
      <c r="Q698" s="27"/>
      <c r="R698" s="27"/>
      <c r="S698" s="27"/>
      <c r="T698" s="43"/>
      <c r="U698" s="32"/>
      <c r="V698" s="32"/>
      <c r="W698" s="32"/>
      <c r="X698" s="32"/>
    </row>
    <row r="699" spans="5:24" x14ac:dyDescent="0.2">
      <c r="E699" s="32"/>
      <c r="F699" s="27"/>
      <c r="G699" s="42"/>
      <c r="H699" s="27"/>
      <c r="I699" s="27"/>
      <c r="J699" s="27"/>
      <c r="K699" s="27"/>
      <c r="L699" s="27"/>
      <c r="M699" s="27"/>
      <c r="N699" s="27"/>
      <c r="O699" s="27"/>
      <c r="P699" s="27"/>
      <c r="Q699" s="27"/>
      <c r="R699" s="27"/>
      <c r="S699" s="27"/>
      <c r="T699" s="43"/>
      <c r="U699" s="32"/>
      <c r="V699" s="32"/>
      <c r="W699" s="32"/>
      <c r="X699" s="32"/>
    </row>
    <row r="700" spans="5:24" x14ac:dyDescent="0.2">
      <c r="E700" s="32"/>
      <c r="F700" s="27"/>
      <c r="G700" s="42"/>
      <c r="H700" s="27"/>
      <c r="I700" s="27"/>
      <c r="J700" s="27"/>
      <c r="K700" s="27"/>
      <c r="L700" s="27"/>
      <c r="M700" s="27"/>
      <c r="N700" s="27"/>
      <c r="O700" s="27"/>
      <c r="P700" s="27"/>
      <c r="Q700" s="27"/>
      <c r="R700" s="27"/>
      <c r="S700" s="27"/>
      <c r="T700" s="43"/>
      <c r="U700" s="32"/>
      <c r="V700" s="32"/>
      <c r="W700" s="32"/>
      <c r="X700" s="32"/>
    </row>
    <row r="701" spans="5:24" x14ac:dyDescent="0.2">
      <c r="E701" s="32"/>
      <c r="F701" s="27"/>
      <c r="G701" s="42"/>
      <c r="H701" s="27"/>
      <c r="I701" s="27"/>
      <c r="J701" s="27"/>
      <c r="K701" s="27"/>
      <c r="L701" s="27"/>
      <c r="M701" s="27"/>
      <c r="N701" s="27"/>
      <c r="O701" s="27"/>
      <c r="P701" s="27"/>
      <c r="Q701" s="27"/>
      <c r="R701" s="27"/>
      <c r="S701" s="27"/>
      <c r="T701" s="43"/>
      <c r="U701" s="32"/>
      <c r="V701" s="32"/>
      <c r="W701" s="32"/>
      <c r="X701" s="32"/>
    </row>
    <row r="702" spans="5:24" x14ac:dyDescent="0.2">
      <c r="E702" s="32"/>
      <c r="F702" s="27"/>
      <c r="G702" s="42"/>
      <c r="H702" s="27"/>
      <c r="I702" s="27"/>
      <c r="J702" s="27"/>
      <c r="K702" s="27"/>
      <c r="L702" s="27"/>
      <c r="M702" s="27"/>
      <c r="N702" s="27"/>
      <c r="O702" s="27"/>
      <c r="P702" s="27"/>
      <c r="Q702" s="27"/>
      <c r="R702" s="27"/>
      <c r="S702" s="27"/>
      <c r="T702" s="43"/>
      <c r="U702" s="32"/>
      <c r="V702" s="32"/>
      <c r="W702" s="32"/>
      <c r="X702" s="32"/>
    </row>
    <row r="703" spans="5:24" x14ac:dyDescent="0.2">
      <c r="E703" s="32"/>
      <c r="F703" s="27"/>
      <c r="G703" s="42"/>
      <c r="H703" s="27"/>
      <c r="I703" s="27"/>
      <c r="J703" s="27"/>
      <c r="K703" s="27"/>
      <c r="L703" s="27"/>
      <c r="M703" s="27"/>
      <c r="N703" s="27"/>
      <c r="O703" s="27"/>
      <c r="P703" s="27"/>
      <c r="Q703" s="27"/>
      <c r="R703" s="27"/>
      <c r="S703" s="27"/>
      <c r="T703" s="43"/>
      <c r="U703" s="32"/>
      <c r="V703" s="32"/>
      <c r="W703" s="32"/>
      <c r="X703" s="32"/>
    </row>
    <row r="704" spans="5:24" x14ac:dyDescent="0.2">
      <c r="E704" s="32"/>
      <c r="F704" s="27"/>
      <c r="G704" s="42"/>
      <c r="H704" s="27"/>
      <c r="I704" s="27"/>
      <c r="J704" s="27"/>
      <c r="K704" s="27"/>
      <c r="L704" s="27"/>
      <c r="M704" s="27"/>
      <c r="N704" s="27"/>
      <c r="O704" s="27"/>
      <c r="P704" s="27"/>
      <c r="Q704" s="27"/>
      <c r="R704" s="27"/>
      <c r="S704" s="27"/>
      <c r="T704" s="43"/>
      <c r="U704" s="32"/>
      <c r="V704" s="32"/>
      <c r="W704" s="32"/>
      <c r="X704" s="32"/>
    </row>
    <row r="705" spans="5:24" x14ac:dyDescent="0.2">
      <c r="E705" s="32"/>
      <c r="F705" s="27"/>
      <c r="G705" s="42"/>
      <c r="H705" s="27"/>
      <c r="I705" s="27"/>
      <c r="J705" s="27"/>
      <c r="K705" s="27"/>
      <c r="L705" s="27"/>
      <c r="M705" s="27"/>
      <c r="N705" s="27"/>
      <c r="O705" s="27"/>
      <c r="P705" s="27"/>
      <c r="Q705" s="27"/>
      <c r="R705" s="27"/>
      <c r="S705" s="27"/>
      <c r="T705" s="43"/>
      <c r="U705" s="32"/>
      <c r="V705" s="32"/>
      <c r="W705" s="32"/>
      <c r="X705" s="32"/>
    </row>
    <row r="706" spans="5:24" x14ac:dyDescent="0.2">
      <c r="E706" s="32"/>
      <c r="F706" s="27"/>
      <c r="G706" s="42"/>
      <c r="H706" s="27"/>
      <c r="I706" s="27"/>
      <c r="J706" s="27"/>
      <c r="K706" s="27"/>
      <c r="L706" s="27"/>
      <c r="M706" s="27"/>
      <c r="N706" s="27"/>
      <c r="O706" s="27"/>
      <c r="P706" s="27"/>
      <c r="Q706" s="27"/>
      <c r="R706" s="27"/>
      <c r="S706" s="27"/>
      <c r="T706" s="43"/>
      <c r="U706" s="32"/>
      <c r="V706" s="32"/>
      <c r="W706" s="32"/>
      <c r="X706" s="32"/>
    </row>
    <row r="707" spans="5:24" x14ac:dyDescent="0.2">
      <c r="E707" s="32"/>
      <c r="F707" s="27"/>
      <c r="G707" s="42"/>
      <c r="H707" s="27"/>
      <c r="I707" s="27"/>
      <c r="J707" s="27"/>
      <c r="K707" s="27"/>
      <c r="L707" s="27"/>
      <c r="M707" s="27"/>
      <c r="N707" s="27"/>
      <c r="O707" s="27"/>
      <c r="P707" s="27"/>
      <c r="Q707" s="27"/>
      <c r="R707" s="27"/>
      <c r="S707" s="27"/>
      <c r="T707" s="43"/>
      <c r="U707" s="32"/>
      <c r="V707" s="32"/>
      <c r="W707" s="32"/>
      <c r="X707" s="32"/>
    </row>
    <row r="708" spans="5:24" x14ac:dyDescent="0.2">
      <c r="E708" s="32"/>
      <c r="F708" s="27"/>
      <c r="G708" s="42"/>
      <c r="H708" s="27"/>
      <c r="I708" s="27"/>
      <c r="J708" s="27"/>
      <c r="K708" s="27"/>
      <c r="L708" s="27"/>
      <c r="M708" s="27"/>
      <c r="N708" s="27"/>
      <c r="O708" s="27"/>
      <c r="P708" s="27"/>
      <c r="Q708" s="27"/>
      <c r="R708" s="27"/>
      <c r="S708" s="27"/>
      <c r="T708" s="43"/>
      <c r="U708" s="32"/>
      <c r="V708" s="32"/>
      <c r="W708" s="32"/>
      <c r="X708" s="32"/>
    </row>
    <row r="709" spans="5:24" x14ac:dyDescent="0.2">
      <c r="E709" s="32"/>
      <c r="F709" s="27"/>
      <c r="G709" s="42"/>
      <c r="H709" s="27"/>
      <c r="I709" s="27"/>
      <c r="J709" s="27"/>
      <c r="K709" s="27"/>
      <c r="L709" s="27"/>
      <c r="M709" s="27"/>
      <c r="N709" s="27"/>
      <c r="O709" s="27"/>
      <c r="P709" s="27"/>
      <c r="Q709" s="27"/>
      <c r="R709" s="27"/>
      <c r="S709" s="27"/>
      <c r="T709" s="43"/>
      <c r="U709" s="32"/>
      <c r="V709" s="32"/>
      <c r="W709" s="32"/>
      <c r="X709" s="32"/>
    </row>
    <row r="710" spans="5:24" x14ac:dyDescent="0.2">
      <c r="E710" s="32"/>
      <c r="F710" s="27"/>
      <c r="G710" s="42"/>
      <c r="H710" s="27"/>
      <c r="I710" s="27"/>
      <c r="J710" s="27"/>
      <c r="K710" s="27"/>
      <c r="L710" s="27"/>
      <c r="M710" s="27"/>
      <c r="N710" s="27"/>
      <c r="O710" s="27"/>
      <c r="P710" s="27"/>
      <c r="Q710" s="27"/>
      <c r="R710" s="27"/>
      <c r="S710" s="27"/>
      <c r="T710" s="43"/>
      <c r="U710" s="32"/>
      <c r="V710" s="32"/>
      <c r="W710" s="32"/>
      <c r="X710" s="32"/>
    </row>
    <row r="711" spans="5:24" x14ac:dyDescent="0.2">
      <c r="E711" s="32"/>
      <c r="F711" s="27"/>
      <c r="G711" s="42"/>
      <c r="H711" s="27"/>
      <c r="I711" s="27"/>
      <c r="J711" s="27"/>
      <c r="K711" s="27"/>
      <c r="L711" s="27"/>
      <c r="M711" s="27"/>
      <c r="N711" s="27"/>
      <c r="O711" s="27"/>
      <c r="P711" s="27"/>
      <c r="Q711" s="27"/>
      <c r="R711" s="27"/>
      <c r="S711" s="27"/>
      <c r="T711" s="43"/>
      <c r="U711" s="32"/>
      <c r="V711" s="32"/>
      <c r="W711" s="32"/>
      <c r="X711" s="32"/>
    </row>
    <row r="712" spans="5:24" x14ac:dyDescent="0.2">
      <c r="E712" s="32"/>
      <c r="F712" s="27"/>
      <c r="G712" s="42"/>
      <c r="H712" s="27"/>
      <c r="I712" s="27"/>
      <c r="J712" s="27"/>
      <c r="K712" s="27"/>
      <c r="L712" s="27"/>
      <c r="M712" s="27"/>
      <c r="N712" s="27"/>
      <c r="O712" s="27"/>
      <c r="P712" s="27"/>
      <c r="Q712" s="27"/>
      <c r="R712" s="27"/>
      <c r="S712" s="27"/>
      <c r="T712" s="43"/>
      <c r="U712" s="32"/>
      <c r="V712" s="32"/>
      <c r="W712" s="32"/>
      <c r="X712" s="32"/>
    </row>
    <row r="713" spans="5:24" x14ac:dyDescent="0.2">
      <c r="E713" s="32"/>
      <c r="F713" s="27"/>
      <c r="G713" s="42"/>
      <c r="H713" s="27"/>
      <c r="I713" s="27"/>
      <c r="J713" s="27"/>
      <c r="K713" s="27"/>
      <c r="L713" s="27"/>
      <c r="M713" s="27"/>
      <c r="N713" s="27"/>
      <c r="O713" s="27"/>
      <c r="P713" s="27"/>
      <c r="Q713" s="27"/>
      <c r="R713" s="27"/>
      <c r="S713" s="27"/>
      <c r="T713" s="43"/>
      <c r="U713" s="32"/>
      <c r="V713" s="32"/>
      <c r="W713" s="32"/>
      <c r="X713" s="32"/>
    </row>
    <row r="714" spans="5:24" x14ac:dyDescent="0.2">
      <c r="E714" s="32"/>
      <c r="F714" s="27"/>
      <c r="G714" s="42"/>
      <c r="H714" s="27"/>
      <c r="I714" s="27"/>
      <c r="J714" s="27"/>
      <c r="K714" s="27"/>
      <c r="L714" s="27"/>
      <c r="M714" s="27"/>
      <c r="N714" s="27"/>
      <c r="O714" s="27"/>
      <c r="P714" s="27"/>
      <c r="Q714" s="27"/>
      <c r="R714" s="27"/>
      <c r="S714" s="27"/>
      <c r="T714" s="43"/>
      <c r="U714" s="32"/>
      <c r="V714" s="32"/>
      <c r="W714" s="32"/>
      <c r="X714" s="32"/>
    </row>
    <row r="715" spans="5:24" x14ac:dyDescent="0.2">
      <c r="E715" s="32"/>
      <c r="F715" s="27"/>
      <c r="G715" s="42"/>
      <c r="H715" s="27"/>
      <c r="I715" s="27"/>
      <c r="J715" s="27"/>
      <c r="K715" s="27"/>
      <c r="L715" s="27"/>
      <c r="M715" s="27"/>
      <c r="N715" s="27"/>
      <c r="O715" s="27"/>
      <c r="P715" s="27"/>
      <c r="Q715" s="27"/>
      <c r="R715" s="27"/>
      <c r="S715" s="27"/>
      <c r="T715" s="43"/>
      <c r="U715" s="32"/>
      <c r="V715" s="32"/>
      <c r="W715" s="32"/>
      <c r="X715" s="32"/>
    </row>
    <row r="716" spans="5:24" x14ac:dyDescent="0.2">
      <c r="E716" s="32"/>
      <c r="F716" s="27"/>
      <c r="G716" s="42"/>
      <c r="H716" s="27"/>
      <c r="I716" s="27"/>
      <c r="J716" s="27"/>
      <c r="K716" s="27"/>
      <c r="L716" s="27"/>
      <c r="M716" s="27"/>
      <c r="N716" s="27"/>
      <c r="O716" s="27"/>
      <c r="P716" s="27"/>
      <c r="Q716" s="27"/>
      <c r="R716" s="27"/>
      <c r="S716" s="27"/>
      <c r="T716" s="43"/>
      <c r="U716" s="32"/>
      <c r="V716" s="32"/>
      <c r="W716" s="32"/>
      <c r="X716" s="32"/>
    </row>
    <row r="717" spans="5:24" x14ac:dyDescent="0.2">
      <c r="E717" s="32"/>
      <c r="F717" s="27"/>
      <c r="G717" s="42"/>
      <c r="H717" s="27"/>
      <c r="I717" s="27"/>
      <c r="J717" s="27"/>
      <c r="K717" s="27"/>
      <c r="L717" s="27"/>
      <c r="M717" s="27"/>
      <c r="N717" s="27"/>
      <c r="O717" s="27"/>
      <c r="P717" s="27"/>
      <c r="Q717" s="27"/>
      <c r="R717" s="27"/>
      <c r="S717" s="27"/>
      <c r="T717" s="43"/>
      <c r="U717" s="32"/>
      <c r="V717" s="32"/>
      <c r="W717" s="32"/>
      <c r="X717" s="32"/>
    </row>
    <row r="718" spans="5:24" x14ac:dyDescent="0.2">
      <c r="E718" s="32"/>
      <c r="F718" s="27"/>
      <c r="G718" s="42"/>
      <c r="H718" s="27"/>
      <c r="I718" s="27"/>
      <c r="J718" s="27"/>
      <c r="K718" s="27"/>
      <c r="L718" s="27"/>
      <c r="M718" s="27"/>
      <c r="N718" s="27"/>
      <c r="O718" s="27"/>
      <c r="P718" s="27"/>
      <c r="Q718" s="27"/>
      <c r="R718" s="27"/>
      <c r="S718" s="27"/>
      <c r="T718" s="43"/>
      <c r="U718" s="32"/>
      <c r="V718" s="32"/>
      <c r="W718" s="32"/>
      <c r="X718" s="32"/>
    </row>
    <row r="719" spans="5:24" x14ac:dyDescent="0.2">
      <c r="E719" s="32"/>
      <c r="F719" s="27"/>
      <c r="G719" s="42"/>
      <c r="H719" s="27"/>
      <c r="I719" s="27"/>
      <c r="J719" s="27"/>
      <c r="K719" s="27"/>
      <c r="L719" s="27"/>
      <c r="M719" s="27"/>
      <c r="N719" s="27"/>
      <c r="O719" s="27"/>
      <c r="P719" s="27"/>
      <c r="Q719" s="27"/>
      <c r="R719" s="27"/>
      <c r="S719" s="27"/>
      <c r="T719" s="43"/>
      <c r="U719" s="32"/>
      <c r="V719" s="32"/>
      <c r="W719" s="32"/>
      <c r="X719" s="32"/>
    </row>
    <row r="720" spans="5:24" x14ac:dyDescent="0.2">
      <c r="E720" s="32"/>
      <c r="F720" s="27"/>
      <c r="G720" s="42"/>
      <c r="H720" s="27"/>
      <c r="I720" s="27"/>
      <c r="J720" s="27"/>
      <c r="K720" s="27"/>
      <c r="L720" s="27"/>
      <c r="M720" s="27"/>
      <c r="N720" s="27"/>
      <c r="O720" s="27"/>
      <c r="P720" s="27"/>
      <c r="Q720" s="27"/>
      <c r="R720" s="27"/>
      <c r="S720" s="27"/>
      <c r="T720" s="43"/>
      <c r="U720" s="32"/>
      <c r="V720" s="32"/>
      <c r="W720" s="32"/>
      <c r="X720" s="32"/>
    </row>
    <row r="721" spans="5:24" x14ac:dyDescent="0.2">
      <c r="E721" s="32"/>
      <c r="F721" s="27"/>
      <c r="G721" s="42"/>
      <c r="H721" s="27"/>
      <c r="I721" s="27"/>
      <c r="J721" s="27"/>
      <c r="K721" s="27"/>
      <c r="L721" s="27"/>
      <c r="M721" s="27"/>
      <c r="N721" s="27"/>
      <c r="O721" s="27"/>
      <c r="P721" s="27"/>
      <c r="Q721" s="27"/>
      <c r="R721" s="27"/>
      <c r="S721" s="27"/>
      <c r="T721" s="43"/>
      <c r="U721" s="32"/>
      <c r="V721" s="32"/>
      <c r="W721" s="32"/>
      <c r="X721" s="32"/>
    </row>
    <row r="722" spans="5:24" x14ac:dyDescent="0.2">
      <c r="E722" s="32"/>
      <c r="F722" s="27"/>
      <c r="G722" s="42"/>
      <c r="H722" s="27"/>
      <c r="I722" s="27"/>
      <c r="J722" s="27"/>
      <c r="K722" s="27"/>
      <c r="L722" s="27"/>
      <c r="M722" s="27"/>
      <c r="N722" s="27"/>
      <c r="O722" s="27"/>
      <c r="P722" s="27"/>
      <c r="Q722" s="27"/>
      <c r="R722" s="27"/>
      <c r="S722" s="27"/>
      <c r="T722" s="43"/>
      <c r="U722" s="32"/>
      <c r="V722" s="32"/>
      <c r="W722" s="32"/>
      <c r="X722" s="32"/>
    </row>
    <row r="723" spans="5:24" x14ac:dyDescent="0.2">
      <c r="E723" s="32"/>
      <c r="F723" s="27"/>
      <c r="G723" s="42"/>
      <c r="H723" s="27"/>
      <c r="I723" s="27"/>
      <c r="J723" s="27"/>
      <c r="K723" s="27"/>
      <c r="L723" s="27"/>
      <c r="M723" s="27"/>
      <c r="N723" s="27"/>
      <c r="O723" s="27"/>
      <c r="P723" s="27"/>
      <c r="Q723" s="27"/>
      <c r="R723" s="27"/>
      <c r="S723" s="27"/>
      <c r="T723" s="43"/>
      <c r="U723" s="32"/>
      <c r="V723" s="32"/>
      <c r="W723" s="32"/>
      <c r="X723" s="32"/>
    </row>
    <row r="724" spans="5:24" x14ac:dyDescent="0.2">
      <c r="E724" s="32"/>
      <c r="F724" s="27"/>
      <c r="G724" s="42"/>
      <c r="H724" s="27"/>
      <c r="I724" s="27"/>
      <c r="J724" s="27"/>
      <c r="K724" s="27"/>
      <c r="L724" s="27"/>
      <c r="M724" s="27"/>
      <c r="N724" s="27"/>
      <c r="O724" s="27"/>
      <c r="P724" s="27"/>
      <c r="Q724" s="27"/>
      <c r="R724" s="27"/>
      <c r="S724" s="27"/>
      <c r="T724" s="43"/>
      <c r="U724" s="32"/>
      <c r="V724" s="32"/>
      <c r="W724" s="32"/>
      <c r="X724" s="32"/>
    </row>
    <row r="725" spans="5:24" x14ac:dyDescent="0.2">
      <c r="E725" s="32"/>
      <c r="F725" s="27"/>
      <c r="G725" s="42"/>
      <c r="H725" s="27"/>
      <c r="I725" s="27"/>
      <c r="J725" s="27"/>
      <c r="K725" s="27"/>
      <c r="L725" s="27"/>
      <c r="M725" s="27"/>
      <c r="N725" s="27"/>
      <c r="O725" s="27"/>
      <c r="P725" s="27"/>
      <c r="Q725" s="27"/>
      <c r="R725" s="27"/>
      <c r="S725" s="27"/>
      <c r="T725" s="43"/>
      <c r="U725" s="32"/>
      <c r="V725" s="32"/>
      <c r="W725" s="32"/>
      <c r="X725" s="32"/>
    </row>
    <row r="726" spans="5:24" x14ac:dyDescent="0.2">
      <c r="E726" s="32"/>
      <c r="F726" s="27"/>
      <c r="G726" s="42"/>
      <c r="H726" s="27"/>
      <c r="I726" s="27"/>
      <c r="J726" s="27"/>
      <c r="K726" s="27"/>
      <c r="L726" s="27"/>
      <c r="M726" s="27"/>
      <c r="N726" s="27"/>
      <c r="O726" s="27"/>
      <c r="P726" s="27"/>
      <c r="Q726" s="27"/>
      <c r="R726" s="27"/>
      <c r="S726" s="27"/>
      <c r="T726" s="43"/>
      <c r="U726" s="32"/>
      <c r="V726" s="32"/>
      <c r="W726" s="32"/>
      <c r="X726" s="32"/>
    </row>
    <row r="727" spans="5:24" x14ac:dyDescent="0.2">
      <c r="E727" s="32"/>
      <c r="F727" s="27"/>
      <c r="G727" s="42"/>
      <c r="H727" s="27"/>
      <c r="I727" s="27"/>
      <c r="J727" s="27"/>
      <c r="K727" s="27"/>
      <c r="L727" s="27"/>
      <c r="M727" s="27"/>
      <c r="N727" s="27"/>
      <c r="O727" s="27"/>
      <c r="P727" s="27"/>
      <c r="Q727" s="27"/>
      <c r="R727" s="27"/>
      <c r="S727" s="27"/>
      <c r="T727" s="43"/>
      <c r="U727" s="32"/>
      <c r="V727" s="32"/>
      <c r="W727" s="32"/>
      <c r="X727" s="32"/>
    </row>
    <row r="728" spans="5:24" x14ac:dyDescent="0.2">
      <c r="E728" s="32"/>
      <c r="F728" s="27"/>
      <c r="G728" s="42"/>
      <c r="H728" s="27"/>
      <c r="I728" s="27"/>
      <c r="J728" s="27"/>
      <c r="K728" s="27"/>
      <c r="L728" s="27"/>
      <c r="M728" s="27"/>
      <c r="N728" s="27"/>
      <c r="O728" s="27"/>
      <c r="P728" s="27"/>
      <c r="Q728" s="27"/>
      <c r="R728" s="27"/>
      <c r="S728" s="27"/>
      <c r="T728" s="43"/>
      <c r="U728" s="32"/>
      <c r="V728" s="32"/>
      <c r="W728" s="32"/>
      <c r="X728" s="32"/>
    </row>
    <row r="729" spans="5:24" x14ac:dyDescent="0.2">
      <c r="E729" s="32"/>
      <c r="F729" s="27"/>
      <c r="G729" s="42"/>
      <c r="H729" s="27"/>
      <c r="I729" s="27"/>
      <c r="J729" s="27"/>
      <c r="K729" s="27"/>
      <c r="L729" s="27"/>
      <c r="M729" s="27"/>
      <c r="N729" s="27"/>
      <c r="O729" s="27"/>
      <c r="P729" s="27"/>
      <c r="Q729" s="27"/>
      <c r="R729" s="27"/>
      <c r="S729" s="27"/>
      <c r="T729" s="43"/>
      <c r="U729" s="32"/>
      <c r="V729" s="32"/>
      <c r="W729" s="32"/>
      <c r="X729" s="32"/>
    </row>
    <row r="730" spans="5:24" x14ac:dyDescent="0.2">
      <c r="E730" s="32"/>
      <c r="F730" s="27"/>
      <c r="G730" s="42"/>
      <c r="H730" s="27"/>
      <c r="I730" s="27"/>
      <c r="J730" s="27"/>
      <c r="K730" s="27"/>
      <c r="L730" s="27"/>
      <c r="M730" s="27"/>
      <c r="N730" s="27"/>
      <c r="O730" s="27"/>
      <c r="P730" s="27"/>
      <c r="Q730" s="27"/>
      <c r="R730" s="27"/>
      <c r="S730" s="27"/>
      <c r="T730" s="43"/>
      <c r="U730" s="32"/>
      <c r="V730" s="32"/>
      <c r="W730" s="32"/>
      <c r="X730" s="32"/>
    </row>
    <row r="731" spans="5:24" x14ac:dyDescent="0.2">
      <c r="E731" s="32"/>
      <c r="F731" s="27"/>
      <c r="G731" s="42"/>
      <c r="H731" s="27"/>
      <c r="I731" s="27"/>
      <c r="J731" s="27"/>
      <c r="K731" s="27"/>
      <c r="L731" s="27"/>
      <c r="M731" s="27"/>
      <c r="N731" s="27"/>
      <c r="O731" s="27"/>
      <c r="P731" s="27"/>
      <c r="Q731" s="27"/>
      <c r="R731" s="27"/>
      <c r="S731" s="27"/>
      <c r="T731" s="43"/>
      <c r="U731" s="32"/>
      <c r="V731" s="32"/>
      <c r="W731" s="32"/>
      <c r="X731" s="32"/>
    </row>
    <row r="732" spans="5:24" x14ac:dyDescent="0.2">
      <c r="E732" s="32"/>
      <c r="F732" s="27"/>
      <c r="G732" s="42"/>
      <c r="H732" s="27"/>
      <c r="I732" s="27"/>
      <c r="J732" s="27"/>
      <c r="K732" s="27"/>
      <c r="L732" s="27"/>
      <c r="M732" s="27"/>
      <c r="N732" s="27"/>
      <c r="O732" s="27"/>
      <c r="P732" s="27"/>
      <c r="Q732" s="27"/>
      <c r="R732" s="27"/>
      <c r="S732" s="27"/>
      <c r="T732" s="43"/>
      <c r="U732" s="32"/>
      <c r="V732" s="32"/>
      <c r="W732" s="32"/>
      <c r="X732" s="32"/>
    </row>
    <row r="733" spans="5:24" x14ac:dyDescent="0.2">
      <c r="E733" s="32"/>
      <c r="F733" s="27"/>
      <c r="G733" s="42"/>
      <c r="H733" s="27"/>
      <c r="I733" s="27"/>
      <c r="J733" s="27"/>
      <c r="K733" s="27"/>
      <c r="L733" s="27"/>
      <c r="M733" s="27"/>
      <c r="N733" s="27"/>
      <c r="O733" s="27"/>
      <c r="P733" s="27"/>
      <c r="Q733" s="27"/>
      <c r="R733" s="27"/>
      <c r="S733" s="27"/>
      <c r="T733" s="43"/>
      <c r="U733" s="32"/>
      <c r="V733" s="32"/>
      <c r="W733" s="32"/>
      <c r="X733" s="32"/>
    </row>
    <row r="734" spans="5:24" x14ac:dyDescent="0.2">
      <c r="E734" s="32"/>
      <c r="F734" s="27"/>
      <c r="G734" s="42"/>
      <c r="H734" s="27"/>
      <c r="I734" s="27"/>
      <c r="J734" s="27"/>
      <c r="K734" s="27"/>
      <c r="L734" s="27"/>
      <c r="M734" s="27"/>
      <c r="N734" s="27"/>
      <c r="O734" s="27"/>
      <c r="P734" s="27"/>
      <c r="Q734" s="27"/>
      <c r="R734" s="27"/>
      <c r="S734" s="27"/>
      <c r="T734" s="43"/>
      <c r="U734" s="32"/>
      <c r="V734" s="32"/>
      <c r="W734" s="32"/>
      <c r="X734" s="32"/>
    </row>
    <row r="735" spans="5:24" x14ac:dyDescent="0.2">
      <c r="E735" s="32"/>
      <c r="F735" s="27"/>
      <c r="G735" s="42"/>
      <c r="H735" s="27"/>
      <c r="I735" s="27"/>
      <c r="J735" s="27"/>
      <c r="K735" s="27"/>
      <c r="L735" s="27"/>
      <c r="M735" s="27"/>
      <c r="N735" s="27"/>
      <c r="O735" s="27"/>
      <c r="P735" s="27"/>
      <c r="Q735" s="27"/>
      <c r="R735" s="27"/>
      <c r="S735" s="27"/>
      <c r="T735" s="43"/>
      <c r="U735" s="32"/>
      <c r="V735" s="32"/>
      <c r="W735" s="32"/>
      <c r="X735" s="32"/>
    </row>
    <row r="736" spans="5:24" x14ac:dyDescent="0.2">
      <c r="E736" s="32"/>
      <c r="F736" s="27"/>
      <c r="G736" s="42"/>
      <c r="H736" s="27"/>
      <c r="I736" s="27"/>
      <c r="J736" s="27"/>
      <c r="K736" s="27"/>
      <c r="L736" s="27"/>
      <c r="M736" s="27"/>
      <c r="N736" s="27"/>
      <c r="O736" s="27"/>
      <c r="P736" s="27"/>
      <c r="Q736" s="27"/>
      <c r="R736" s="27"/>
      <c r="S736" s="27"/>
      <c r="T736" s="43"/>
      <c r="U736" s="32"/>
      <c r="V736" s="32"/>
      <c r="W736" s="32"/>
      <c r="X736" s="32"/>
    </row>
    <row r="737" spans="5:24" x14ac:dyDescent="0.2">
      <c r="E737" s="32"/>
      <c r="F737" s="27"/>
      <c r="G737" s="42"/>
      <c r="H737" s="27"/>
      <c r="I737" s="27"/>
      <c r="J737" s="27"/>
      <c r="K737" s="27"/>
      <c r="L737" s="27"/>
      <c r="M737" s="27"/>
      <c r="N737" s="27"/>
      <c r="O737" s="27"/>
      <c r="P737" s="27"/>
      <c r="Q737" s="27"/>
      <c r="R737" s="27"/>
      <c r="S737" s="27"/>
      <c r="T737" s="43"/>
      <c r="U737" s="32"/>
      <c r="V737" s="32"/>
      <c r="W737" s="32"/>
      <c r="X737" s="32"/>
    </row>
    <row r="738" spans="5:24" x14ac:dyDescent="0.2">
      <c r="E738" s="32"/>
      <c r="F738" s="27"/>
      <c r="G738" s="42"/>
      <c r="H738" s="27"/>
      <c r="I738" s="27"/>
      <c r="J738" s="27"/>
      <c r="K738" s="27"/>
      <c r="L738" s="27"/>
      <c r="M738" s="27"/>
      <c r="N738" s="27"/>
      <c r="O738" s="27"/>
      <c r="P738" s="27"/>
      <c r="Q738" s="27"/>
      <c r="R738" s="27"/>
      <c r="S738" s="27"/>
      <c r="T738" s="43"/>
      <c r="U738" s="32"/>
      <c r="V738" s="32"/>
      <c r="W738" s="32"/>
      <c r="X738" s="32"/>
    </row>
    <row r="739" spans="5:24" x14ac:dyDescent="0.2">
      <c r="E739" s="32"/>
      <c r="F739" s="27"/>
      <c r="G739" s="42"/>
      <c r="H739" s="27"/>
      <c r="I739" s="27"/>
      <c r="J739" s="27"/>
      <c r="K739" s="27"/>
      <c r="L739" s="27"/>
      <c r="M739" s="27"/>
      <c r="N739" s="27"/>
      <c r="O739" s="27"/>
      <c r="P739" s="27"/>
      <c r="Q739" s="27"/>
      <c r="R739" s="27"/>
      <c r="S739" s="27"/>
      <c r="T739" s="43"/>
      <c r="U739" s="32"/>
      <c r="V739" s="32"/>
      <c r="W739" s="32"/>
      <c r="X739" s="32"/>
    </row>
    <row r="740" spans="5:24" x14ac:dyDescent="0.2">
      <c r="E740" s="32"/>
      <c r="F740" s="27"/>
      <c r="G740" s="42"/>
      <c r="H740" s="27"/>
      <c r="I740" s="27"/>
      <c r="J740" s="27"/>
      <c r="K740" s="27"/>
      <c r="L740" s="27"/>
      <c r="M740" s="27"/>
      <c r="N740" s="27"/>
      <c r="O740" s="27"/>
      <c r="P740" s="27"/>
      <c r="Q740" s="27"/>
      <c r="R740" s="27"/>
      <c r="S740" s="27"/>
      <c r="T740" s="43"/>
      <c r="U740" s="32"/>
      <c r="V740" s="32"/>
      <c r="W740" s="32"/>
      <c r="X740" s="32"/>
    </row>
    <row r="741" spans="5:24" x14ac:dyDescent="0.2">
      <c r="E741" s="32"/>
      <c r="F741" s="27"/>
      <c r="G741" s="42"/>
      <c r="H741" s="27"/>
      <c r="I741" s="27"/>
      <c r="J741" s="27"/>
      <c r="K741" s="27"/>
      <c r="L741" s="27"/>
      <c r="M741" s="27"/>
      <c r="N741" s="27"/>
      <c r="O741" s="27"/>
      <c r="P741" s="27"/>
      <c r="Q741" s="27"/>
      <c r="R741" s="27"/>
      <c r="S741" s="27"/>
      <c r="T741" s="43"/>
      <c r="U741" s="32"/>
      <c r="V741" s="32"/>
      <c r="W741" s="32"/>
      <c r="X741" s="32"/>
    </row>
    <row r="742" spans="5:24" x14ac:dyDescent="0.2">
      <c r="E742" s="32"/>
      <c r="F742" s="27"/>
      <c r="G742" s="42"/>
      <c r="H742" s="27"/>
      <c r="I742" s="27"/>
      <c r="J742" s="27"/>
      <c r="K742" s="27"/>
      <c r="L742" s="27"/>
      <c r="M742" s="27"/>
      <c r="N742" s="27"/>
      <c r="O742" s="27"/>
      <c r="P742" s="27"/>
      <c r="Q742" s="27"/>
      <c r="R742" s="27"/>
      <c r="S742" s="27"/>
      <c r="T742" s="43"/>
      <c r="U742" s="32"/>
      <c r="V742" s="32"/>
      <c r="W742" s="32"/>
      <c r="X742" s="32"/>
    </row>
    <row r="743" spans="5:24" x14ac:dyDescent="0.2">
      <c r="E743" s="32"/>
      <c r="F743" s="27"/>
      <c r="G743" s="42"/>
      <c r="H743" s="27"/>
      <c r="I743" s="27"/>
      <c r="J743" s="27"/>
      <c r="K743" s="27"/>
      <c r="L743" s="27"/>
      <c r="M743" s="27"/>
      <c r="N743" s="27"/>
      <c r="O743" s="27"/>
      <c r="P743" s="27"/>
      <c r="Q743" s="27"/>
      <c r="R743" s="27"/>
      <c r="S743" s="27"/>
      <c r="T743" s="43"/>
      <c r="U743" s="32"/>
      <c r="V743" s="32"/>
      <c r="W743" s="32"/>
      <c r="X743" s="32"/>
    </row>
    <row r="744" spans="5:24" x14ac:dyDescent="0.2">
      <c r="E744" s="32"/>
      <c r="F744" s="27"/>
      <c r="G744" s="42"/>
      <c r="H744" s="27"/>
      <c r="I744" s="27"/>
      <c r="J744" s="27"/>
      <c r="K744" s="27"/>
      <c r="L744" s="27"/>
      <c r="M744" s="27"/>
      <c r="N744" s="27"/>
      <c r="O744" s="27"/>
      <c r="P744" s="27"/>
      <c r="Q744" s="27"/>
      <c r="R744" s="27"/>
      <c r="S744" s="27"/>
      <c r="T744" s="43"/>
      <c r="U744" s="32"/>
      <c r="V744" s="32"/>
      <c r="W744" s="32"/>
      <c r="X744" s="32"/>
    </row>
    <row r="745" spans="5:24" x14ac:dyDescent="0.2">
      <c r="E745" s="32"/>
      <c r="F745" s="27"/>
      <c r="G745" s="42"/>
      <c r="H745" s="27"/>
      <c r="I745" s="27"/>
      <c r="J745" s="27"/>
      <c r="K745" s="27"/>
      <c r="L745" s="27"/>
      <c r="M745" s="27"/>
      <c r="N745" s="27"/>
      <c r="O745" s="27"/>
      <c r="P745" s="27"/>
      <c r="Q745" s="27"/>
      <c r="R745" s="27"/>
      <c r="S745" s="27"/>
      <c r="T745" s="43"/>
      <c r="U745" s="32"/>
      <c r="V745" s="32"/>
      <c r="W745" s="32"/>
      <c r="X745" s="32"/>
    </row>
    <row r="746" spans="5:24" x14ac:dyDescent="0.2">
      <c r="E746" s="32"/>
      <c r="F746" s="27"/>
      <c r="G746" s="42"/>
      <c r="H746" s="27"/>
      <c r="I746" s="27"/>
      <c r="J746" s="27"/>
      <c r="K746" s="27"/>
      <c r="L746" s="27"/>
      <c r="M746" s="27"/>
      <c r="N746" s="27"/>
      <c r="O746" s="27"/>
      <c r="P746" s="27"/>
      <c r="Q746" s="27"/>
      <c r="R746" s="27"/>
      <c r="S746" s="27"/>
      <c r="T746" s="43"/>
      <c r="U746" s="32"/>
      <c r="V746" s="32"/>
      <c r="W746" s="32"/>
      <c r="X746" s="32"/>
    </row>
    <row r="747" spans="5:24" x14ac:dyDescent="0.2">
      <c r="E747" s="32"/>
      <c r="F747" s="27"/>
      <c r="G747" s="42"/>
      <c r="H747" s="27"/>
      <c r="I747" s="27"/>
      <c r="J747" s="27"/>
      <c r="K747" s="27"/>
      <c r="L747" s="27"/>
      <c r="M747" s="27"/>
      <c r="N747" s="27"/>
      <c r="O747" s="27"/>
      <c r="P747" s="27"/>
      <c r="Q747" s="27"/>
      <c r="R747" s="27"/>
      <c r="S747" s="27"/>
      <c r="T747" s="43"/>
      <c r="U747" s="32"/>
      <c r="V747" s="32"/>
      <c r="W747" s="32"/>
      <c r="X747" s="32"/>
    </row>
    <row r="748" spans="5:24" x14ac:dyDescent="0.2">
      <c r="E748" s="32"/>
      <c r="F748" s="27"/>
      <c r="G748" s="42"/>
      <c r="H748" s="27"/>
      <c r="I748" s="27"/>
      <c r="J748" s="27"/>
      <c r="K748" s="27"/>
      <c r="L748" s="27"/>
      <c r="M748" s="27"/>
      <c r="N748" s="27"/>
      <c r="O748" s="27"/>
      <c r="P748" s="27"/>
      <c r="Q748" s="27"/>
      <c r="R748" s="27"/>
      <c r="S748" s="27"/>
      <c r="T748" s="43"/>
      <c r="U748" s="32"/>
      <c r="V748" s="32"/>
      <c r="W748" s="32"/>
      <c r="X748" s="32"/>
    </row>
    <row r="749" spans="5:24" x14ac:dyDescent="0.2">
      <c r="E749" s="32"/>
      <c r="F749" s="27"/>
      <c r="G749" s="42"/>
      <c r="H749" s="27"/>
      <c r="I749" s="27"/>
      <c r="J749" s="27"/>
      <c r="K749" s="27"/>
      <c r="L749" s="27"/>
      <c r="M749" s="27"/>
      <c r="N749" s="27"/>
      <c r="O749" s="27"/>
      <c r="P749" s="27"/>
      <c r="Q749" s="27"/>
      <c r="R749" s="27"/>
      <c r="S749" s="27"/>
      <c r="T749" s="43"/>
      <c r="U749" s="32"/>
      <c r="V749" s="32"/>
      <c r="W749" s="32"/>
      <c r="X749" s="32"/>
    </row>
    <row r="750" spans="5:24" x14ac:dyDescent="0.2">
      <c r="E750" s="32"/>
      <c r="F750" s="27"/>
      <c r="G750" s="42"/>
      <c r="H750" s="27"/>
      <c r="I750" s="27"/>
      <c r="J750" s="27"/>
      <c r="K750" s="27"/>
      <c r="L750" s="27"/>
      <c r="M750" s="27"/>
      <c r="N750" s="27"/>
      <c r="O750" s="27"/>
      <c r="P750" s="27"/>
      <c r="Q750" s="27"/>
      <c r="R750" s="27"/>
      <c r="S750" s="27"/>
      <c r="T750" s="43"/>
      <c r="U750" s="32"/>
      <c r="V750" s="32"/>
      <c r="W750" s="32"/>
      <c r="X750" s="32"/>
    </row>
    <row r="751" spans="5:24" x14ac:dyDescent="0.2">
      <c r="E751" s="32"/>
      <c r="F751" s="27"/>
      <c r="G751" s="42"/>
      <c r="H751" s="27"/>
      <c r="I751" s="27"/>
      <c r="J751" s="27"/>
      <c r="K751" s="27"/>
      <c r="L751" s="27"/>
      <c r="M751" s="27"/>
      <c r="N751" s="27"/>
      <c r="O751" s="27"/>
      <c r="P751" s="27"/>
      <c r="Q751" s="27"/>
      <c r="R751" s="27"/>
      <c r="S751" s="27"/>
      <c r="T751" s="43"/>
      <c r="U751" s="32"/>
      <c r="V751" s="32"/>
      <c r="W751" s="32"/>
      <c r="X751" s="32"/>
    </row>
    <row r="752" spans="5:24" x14ac:dyDescent="0.2">
      <c r="E752" s="32"/>
      <c r="F752" s="27"/>
      <c r="G752" s="42"/>
      <c r="H752" s="27"/>
      <c r="I752" s="27"/>
      <c r="J752" s="27"/>
      <c r="K752" s="27"/>
      <c r="L752" s="27"/>
      <c r="M752" s="27"/>
      <c r="N752" s="27"/>
      <c r="O752" s="27"/>
      <c r="P752" s="27"/>
      <c r="Q752" s="27"/>
      <c r="R752" s="27"/>
      <c r="S752" s="27"/>
      <c r="T752" s="43"/>
      <c r="U752" s="32"/>
      <c r="V752" s="32"/>
      <c r="W752" s="32"/>
      <c r="X752" s="32"/>
    </row>
    <row r="753" spans="5:24" x14ac:dyDescent="0.2">
      <c r="E753" s="32"/>
      <c r="F753" s="27"/>
      <c r="G753" s="42"/>
      <c r="H753" s="27"/>
      <c r="I753" s="27"/>
      <c r="J753" s="27"/>
      <c r="K753" s="27"/>
      <c r="L753" s="27"/>
      <c r="M753" s="27"/>
      <c r="N753" s="27"/>
      <c r="O753" s="27"/>
      <c r="P753" s="27"/>
      <c r="Q753" s="27"/>
      <c r="R753" s="27"/>
      <c r="S753" s="27"/>
      <c r="T753" s="43"/>
      <c r="U753" s="32"/>
      <c r="V753" s="32"/>
      <c r="W753" s="32"/>
      <c r="X753" s="32"/>
    </row>
    <row r="754" spans="5:24" x14ac:dyDescent="0.2">
      <c r="E754" s="32"/>
      <c r="F754" s="27"/>
      <c r="G754" s="42"/>
      <c r="H754" s="27"/>
      <c r="I754" s="27"/>
      <c r="J754" s="27"/>
      <c r="K754" s="27"/>
      <c r="L754" s="27"/>
      <c r="M754" s="27"/>
      <c r="N754" s="27"/>
      <c r="O754" s="27"/>
      <c r="P754" s="27"/>
      <c r="Q754" s="27"/>
      <c r="R754" s="27"/>
      <c r="S754" s="27"/>
      <c r="T754" s="43"/>
      <c r="U754" s="32"/>
      <c r="V754" s="32"/>
      <c r="W754" s="32"/>
      <c r="X754" s="32"/>
    </row>
    <row r="755" spans="5:24" x14ac:dyDescent="0.2">
      <c r="E755" s="32"/>
      <c r="F755" s="27"/>
      <c r="G755" s="42"/>
      <c r="H755" s="27"/>
      <c r="I755" s="27"/>
      <c r="J755" s="27"/>
      <c r="K755" s="27"/>
      <c r="L755" s="27"/>
      <c r="M755" s="27"/>
      <c r="N755" s="27"/>
      <c r="O755" s="27"/>
      <c r="P755" s="27"/>
      <c r="Q755" s="27"/>
      <c r="R755" s="27"/>
      <c r="S755" s="27"/>
      <c r="T755" s="43"/>
      <c r="U755" s="32"/>
      <c r="V755" s="32"/>
      <c r="W755" s="32"/>
      <c r="X755" s="32"/>
    </row>
    <row r="756" spans="5:24" x14ac:dyDescent="0.2">
      <c r="E756" s="32"/>
      <c r="F756" s="27"/>
      <c r="G756" s="42"/>
      <c r="H756" s="27"/>
      <c r="I756" s="27"/>
      <c r="J756" s="27"/>
      <c r="K756" s="27"/>
      <c r="L756" s="27"/>
      <c r="M756" s="27"/>
      <c r="N756" s="27"/>
      <c r="O756" s="27"/>
      <c r="P756" s="27"/>
      <c r="Q756" s="27"/>
      <c r="R756" s="27"/>
      <c r="S756" s="27"/>
      <c r="T756" s="43"/>
      <c r="U756" s="32"/>
      <c r="V756" s="32"/>
      <c r="W756" s="32"/>
      <c r="X756" s="32"/>
    </row>
    <row r="757" spans="5:24" x14ac:dyDescent="0.2">
      <c r="E757" s="32"/>
      <c r="F757" s="27"/>
      <c r="G757" s="42"/>
      <c r="H757" s="27"/>
      <c r="I757" s="27"/>
      <c r="J757" s="27"/>
      <c r="K757" s="27"/>
      <c r="L757" s="27"/>
      <c r="M757" s="27"/>
      <c r="N757" s="27"/>
      <c r="O757" s="27"/>
      <c r="P757" s="27"/>
      <c r="Q757" s="27"/>
      <c r="R757" s="27"/>
      <c r="S757" s="27"/>
      <c r="T757" s="43"/>
      <c r="U757" s="32"/>
      <c r="V757" s="32"/>
      <c r="W757" s="32"/>
      <c r="X757" s="32"/>
    </row>
    <row r="758" spans="5:24" x14ac:dyDescent="0.2">
      <c r="E758" s="32"/>
      <c r="F758" s="27"/>
      <c r="G758" s="42"/>
      <c r="H758" s="27"/>
      <c r="I758" s="27"/>
      <c r="J758" s="27"/>
      <c r="K758" s="27"/>
      <c r="L758" s="27"/>
      <c r="M758" s="27"/>
      <c r="N758" s="27"/>
      <c r="O758" s="27"/>
      <c r="P758" s="27"/>
      <c r="Q758" s="27"/>
      <c r="R758" s="27"/>
      <c r="S758" s="27"/>
      <c r="T758" s="43"/>
      <c r="U758" s="32"/>
      <c r="V758" s="32"/>
      <c r="W758" s="32"/>
      <c r="X758" s="32"/>
    </row>
    <row r="759" spans="5:24" x14ac:dyDescent="0.2">
      <c r="E759" s="32"/>
      <c r="F759" s="27"/>
      <c r="G759" s="42"/>
      <c r="H759" s="27"/>
      <c r="I759" s="27"/>
      <c r="J759" s="27"/>
      <c r="K759" s="27"/>
      <c r="L759" s="27"/>
      <c r="M759" s="27"/>
      <c r="N759" s="27"/>
      <c r="O759" s="27"/>
      <c r="P759" s="27"/>
      <c r="Q759" s="27"/>
      <c r="R759" s="27"/>
      <c r="S759" s="27"/>
      <c r="T759" s="43"/>
      <c r="U759" s="32"/>
      <c r="V759" s="32"/>
      <c r="W759" s="32"/>
      <c r="X759" s="32"/>
    </row>
    <row r="760" spans="5:24" x14ac:dyDescent="0.2">
      <c r="E760" s="32"/>
      <c r="F760" s="27"/>
      <c r="G760" s="42"/>
      <c r="H760" s="27"/>
      <c r="I760" s="27"/>
      <c r="J760" s="27"/>
      <c r="K760" s="27"/>
      <c r="L760" s="27"/>
      <c r="M760" s="27"/>
      <c r="N760" s="27"/>
      <c r="O760" s="27"/>
      <c r="P760" s="27"/>
      <c r="Q760" s="27"/>
      <c r="R760" s="27"/>
      <c r="S760" s="27"/>
      <c r="T760" s="43"/>
      <c r="U760" s="32"/>
      <c r="V760" s="32"/>
      <c r="W760" s="32"/>
      <c r="X760" s="32"/>
    </row>
    <row r="761" spans="5:24" x14ac:dyDescent="0.2">
      <c r="E761" s="32"/>
      <c r="F761" s="27"/>
      <c r="G761" s="42"/>
      <c r="H761" s="27"/>
      <c r="I761" s="27"/>
      <c r="J761" s="27"/>
      <c r="K761" s="27"/>
      <c r="L761" s="27"/>
      <c r="M761" s="27"/>
      <c r="N761" s="27"/>
      <c r="O761" s="27"/>
      <c r="P761" s="27"/>
      <c r="Q761" s="27"/>
      <c r="R761" s="27"/>
      <c r="S761" s="27"/>
      <c r="T761" s="43"/>
      <c r="U761" s="32"/>
      <c r="V761" s="32"/>
      <c r="W761" s="32"/>
      <c r="X761" s="32"/>
    </row>
    <row r="762" spans="5:24" x14ac:dyDescent="0.2">
      <c r="E762" s="32"/>
      <c r="F762" s="27"/>
      <c r="G762" s="42"/>
      <c r="H762" s="27"/>
      <c r="I762" s="27"/>
      <c r="J762" s="27"/>
      <c r="K762" s="27"/>
      <c r="L762" s="27"/>
      <c r="M762" s="27"/>
      <c r="N762" s="27"/>
      <c r="O762" s="27"/>
      <c r="P762" s="27"/>
      <c r="Q762" s="27"/>
      <c r="R762" s="27"/>
      <c r="S762" s="27"/>
      <c r="T762" s="43"/>
      <c r="U762" s="32"/>
      <c r="V762" s="32"/>
      <c r="W762" s="32"/>
      <c r="X762" s="32"/>
    </row>
    <row r="763" spans="5:24" x14ac:dyDescent="0.2">
      <c r="E763" s="32"/>
      <c r="F763" s="27"/>
      <c r="G763" s="42"/>
      <c r="H763" s="27"/>
      <c r="I763" s="27"/>
      <c r="J763" s="27"/>
      <c r="K763" s="27"/>
      <c r="L763" s="27"/>
      <c r="M763" s="27"/>
      <c r="N763" s="27"/>
      <c r="O763" s="27"/>
      <c r="P763" s="27"/>
      <c r="Q763" s="27"/>
      <c r="R763" s="27"/>
      <c r="S763" s="27"/>
      <c r="T763" s="43"/>
      <c r="U763" s="32"/>
      <c r="V763" s="32"/>
      <c r="W763" s="32"/>
      <c r="X763" s="32"/>
    </row>
    <row r="764" spans="5:24" x14ac:dyDescent="0.2">
      <c r="E764" s="32"/>
      <c r="F764" s="27"/>
      <c r="G764" s="42"/>
      <c r="H764" s="27"/>
      <c r="I764" s="27"/>
      <c r="J764" s="27"/>
      <c r="K764" s="27"/>
      <c r="L764" s="27"/>
      <c r="M764" s="27"/>
      <c r="N764" s="27"/>
      <c r="O764" s="27"/>
      <c r="P764" s="27"/>
      <c r="Q764" s="27"/>
      <c r="R764" s="27"/>
      <c r="S764" s="27"/>
      <c r="T764" s="43"/>
      <c r="U764" s="32"/>
      <c r="V764" s="32"/>
      <c r="W764" s="32"/>
      <c r="X764" s="32"/>
    </row>
    <row r="765" spans="5:24" x14ac:dyDescent="0.2">
      <c r="E765" s="32"/>
      <c r="F765" s="27"/>
      <c r="G765" s="42"/>
      <c r="H765" s="27"/>
      <c r="I765" s="27"/>
      <c r="J765" s="27"/>
      <c r="K765" s="27"/>
      <c r="L765" s="27"/>
      <c r="M765" s="27"/>
      <c r="N765" s="27"/>
      <c r="O765" s="27"/>
      <c r="P765" s="27"/>
      <c r="Q765" s="27"/>
      <c r="R765" s="27"/>
      <c r="S765" s="27"/>
      <c r="T765" s="43"/>
      <c r="U765" s="32"/>
      <c r="V765" s="32"/>
      <c r="W765" s="32"/>
      <c r="X765" s="32"/>
    </row>
    <row r="766" spans="5:24" x14ac:dyDescent="0.2">
      <c r="E766" s="32"/>
      <c r="F766" s="27"/>
      <c r="G766" s="42"/>
      <c r="H766" s="27"/>
      <c r="I766" s="27"/>
      <c r="J766" s="27"/>
      <c r="K766" s="27"/>
      <c r="L766" s="27"/>
      <c r="M766" s="27"/>
      <c r="N766" s="27"/>
      <c r="O766" s="27"/>
      <c r="P766" s="27"/>
      <c r="Q766" s="27"/>
      <c r="R766" s="27"/>
      <c r="S766" s="27"/>
      <c r="T766" s="43"/>
      <c r="U766" s="32"/>
      <c r="V766" s="32"/>
      <c r="W766" s="32"/>
      <c r="X766" s="32"/>
    </row>
    <row r="767" spans="5:24" x14ac:dyDescent="0.2">
      <c r="E767" s="32"/>
      <c r="F767" s="27"/>
      <c r="G767" s="42"/>
      <c r="H767" s="27"/>
      <c r="I767" s="27"/>
      <c r="J767" s="27"/>
      <c r="K767" s="27"/>
      <c r="L767" s="27"/>
      <c r="M767" s="27"/>
      <c r="N767" s="27"/>
      <c r="O767" s="27"/>
      <c r="P767" s="27"/>
      <c r="Q767" s="27"/>
      <c r="R767" s="27"/>
      <c r="S767" s="27"/>
      <c r="T767" s="43"/>
      <c r="U767" s="32"/>
      <c r="V767" s="32"/>
      <c r="W767" s="32"/>
      <c r="X767" s="32"/>
    </row>
    <row r="768" spans="5:24" x14ac:dyDescent="0.2">
      <c r="E768" s="32"/>
      <c r="F768" s="27"/>
      <c r="G768" s="42"/>
      <c r="H768" s="27"/>
      <c r="I768" s="27"/>
      <c r="J768" s="27"/>
      <c r="K768" s="27"/>
      <c r="L768" s="27"/>
      <c r="M768" s="27"/>
      <c r="N768" s="27"/>
      <c r="O768" s="27"/>
      <c r="P768" s="27"/>
      <c r="Q768" s="27"/>
      <c r="R768" s="27"/>
      <c r="S768" s="27"/>
      <c r="T768" s="43"/>
      <c r="U768" s="32"/>
      <c r="V768" s="32"/>
      <c r="W768" s="32"/>
      <c r="X768" s="32"/>
    </row>
    <row r="769" spans="5:24" x14ac:dyDescent="0.2">
      <c r="E769" s="32"/>
      <c r="F769" s="27"/>
      <c r="G769" s="42"/>
      <c r="H769" s="27"/>
      <c r="I769" s="27"/>
      <c r="J769" s="27"/>
      <c r="K769" s="27"/>
      <c r="L769" s="27"/>
      <c r="M769" s="27"/>
      <c r="N769" s="27"/>
      <c r="O769" s="27"/>
      <c r="P769" s="27"/>
      <c r="Q769" s="27"/>
      <c r="R769" s="27"/>
      <c r="S769" s="27"/>
      <c r="T769" s="43"/>
      <c r="U769" s="32"/>
      <c r="V769" s="32"/>
      <c r="W769" s="32"/>
      <c r="X769" s="32"/>
    </row>
    <row r="770" spans="5:24" x14ac:dyDescent="0.2">
      <c r="E770" s="32"/>
      <c r="F770" s="27"/>
      <c r="G770" s="42"/>
      <c r="H770" s="27"/>
      <c r="I770" s="27"/>
      <c r="J770" s="27"/>
      <c r="K770" s="27"/>
      <c r="L770" s="27"/>
      <c r="M770" s="27"/>
      <c r="N770" s="27"/>
      <c r="O770" s="27"/>
      <c r="P770" s="27"/>
      <c r="Q770" s="27"/>
      <c r="R770" s="27"/>
      <c r="S770" s="27"/>
      <c r="T770" s="43"/>
      <c r="U770" s="32"/>
      <c r="V770" s="32"/>
      <c r="W770" s="32"/>
      <c r="X770" s="32"/>
    </row>
    <row r="771" spans="5:24" x14ac:dyDescent="0.2">
      <c r="E771" s="32"/>
      <c r="F771" s="27"/>
      <c r="G771" s="42"/>
      <c r="H771" s="27"/>
      <c r="I771" s="27"/>
      <c r="J771" s="27"/>
      <c r="K771" s="27"/>
      <c r="L771" s="27"/>
      <c r="M771" s="27"/>
      <c r="N771" s="27"/>
      <c r="O771" s="27"/>
      <c r="P771" s="27"/>
      <c r="Q771" s="27"/>
      <c r="R771" s="27"/>
      <c r="S771" s="27"/>
      <c r="T771" s="43"/>
      <c r="U771" s="32"/>
      <c r="V771" s="32"/>
      <c r="W771" s="32"/>
      <c r="X771" s="32"/>
    </row>
    <row r="772" spans="5:24" x14ac:dyDescent="0.2">
      <c r="E772" s="32"/>
      <c r="F772" s="27"/>
      <c r="G772" s="42"/>
      <c r="H772" s="27"/>
      <c r="I772" s="27"/>
      <c r="J772" s="27"/>
      <c r="K772" s="27"/>
      <c r="L772" s="27"/>
      <c r="M772" s="27"/>
      <c r="N772" s="27"/>
      <c r="O772" s="27"/>
      <c r="P772" s="27"/>
      <c r="Q772" s="27"/>
      <c r="R772" s="27"/>
      <c r="S772" s="27"/>
      <c r="T772" s="43"/>
      <c r="U772" s="32"/>
      <c r="V772" s="32"/>
      <c r="W772" s="32"/>
      <c r="X772" s="32"/>
    </row>
    <row r="773" spans="5:24" x14ac:dyDescent="0.2">
      <c r="E773" s="32"/>
      <c r="F773" s="27"/>
      <c r="G773" s="42"/>
      <c r="H773" s="27"/>
      <c r="I773" s="27"/>
      <c r="J773" s="27"/>
      <c r="K773" s="27"/>
      <c r="L773" s="27"/>
      <c r="M773" s="27"/>
      <c r="N773" s="27"/>
      <c r="O773" s="27"/>
      <c r="P773" s="27"/>
      <c r="Q773" s="27"/>
      <c r="R773" s="27"/>
      <c r="S773" s="27"/>
      <c r="T773" s="43"/>
      <c r="U773" s="32"/>
      <c r="V773" s="32"/>
      <c r="W773" s="32"/>
      <c r="X773" s="32"/>
    </row>
    <row r="774" spans="5:24" x14ac:dyDescent="0.2">
      <c r="E774" s="32"/>
      <c r="F774" s="27"/>
      <c r="G774" s="42"/>
      <c r="H774" s="27"/>
      <c r="I774" s="27"/>
      <c r="J774" s="27"/>
      <c r="K774" s="27"/>
      <c r="L774" s="27"/>
      <c r="M774" s="27"/>
      <c r="N774" s="27"/>
      <c r="O774" s="27"/>
      <c r="P774" s="27"/>
      <c r="Q774" s="27"/>
      <c r="R774" s="27"/>
      <c r="S774" s="27"/>
      <c r="T774" s="43"/>
      <c r="U774" s="32"/>
      <c r="V774" s="32"/>
      <c r="W774" s="32"/>
      <c r="X774" s="32"/>
    </row>
    <row r="775" spans="5:24" x14ac:dyDescent="0.2">
      <c r="E775" s="32"/>
      <c r="F775" s="27"/>
      <c r="G775" s="42"/>
      <c r="H775" s="27"/>
      <c r="I775" s="27"/>
      <c r="J775" s="27"/>
      <c r="K775" s="27"/>
      <c r="L775" s="27"/>
      <c r="M775" s="27"/>
      <c r="N775" s="27"/>
      <c r="O775" s="27"/>
      <c r="P775" s="27"/>
      <c r="Q775" s="27"/>
      <c r="R775" s="27"/>
      <c r="S775" s="27"/>
      <c r="T775" s="43"/>
      <c r="U775" s="32"/>
      <c r="V775" s="32"/>
      <c r="W775" s="32"/>
      <c r="X775" s="32"/>
    </row>
    <row r="776" spans="5:24" x14ac:dyDescent="0.2">
      <c r="E776" s="32"/>
      <c r="F776" s="27"/>
      <c r="G776" s="42"/>
      <c r="H776" s="27"/>
      <c r="I776" s="27"/>
      <c r="J776" s="27"/>
      <c r="K776" s="27"/>
      <c r="L776" s="27"/>
      <c r="M776" s="27"/>
      <c r="N776" s="27"/>
      <c r="O776" s="27"/>
      <c r="P776" s="27"/>
      <c r="Q776" s="27"/>
      <c r="R776" s="27"/>
      <c r="S776" s="27"/>
      <c r="T776" s="43"/>
      <c r="U776" s="32"/>
      <c r="V776" s="32"/>
      <c r="W776" s="32"/>
      <c r="X776" s="32"/>
    </row>
    <row r="777" spans="5:24" x14ac:dyDescent="0.2">
      <c r="E777" s="32"/>
      <c r="F777" s="27"/>
      <c r="G777" s="42"/>
      <c r="H777" s="27"/>
      <c r="I777" s="27"/>
      <c r="J777" s="27"/>
      <c r="K777" s="27"/>
      <c r="L777" s="27"/>
      <c r="M777" s="27"/>
      <c r="N777" s="27"/>
      <c r="O777" s="27"/>
      <c r="P777" s="27"/>
      <c r="Q777" s="27"/>
      <c r="R777" s="27"/>
      <c r="S777" s="27"/>
      <c r="T777" s="43"/>
      <c r="U777" s="32"/>
      <c r="V777" s="32"/>
      <c r="W777" s="32"/>
      <c r="X777" s="32"/>
    </row>
    <row r="778" spans="5:24" x14ac:dyDescent="0.2">
      <c r="E778" s="32"/>
      <c r="F778" s="27"/>
      <c r="G778" s="42"/>
      <c r="H778" s="27"/>
      <c r="I778" s="27"/>
      <c r="J778" s="27"/>
      <c r="K778" s="27"/>
      <c r="L778" s="27"/>
      <c r="M778" s="27"/>
      <c r="N778" s="27"/>
      <c r="O778" s="27"/>
      <c r="P778" s="27"/>
      <c r="Q778" s="27"/>
      <c r="R778" s="27"/>
      <c r="S778" s="27"/>
      <c r="T778" s="43"/>
      <c r="U778" s="32"/>
      <c r="V778" s="32"/>
      <c r="W778" s="32"/>
      <c r="X778" s="32"/>
    </row>
    <row r="779" spans="5:24" x14ac:dyDescent="0.2">
      <c r="E779" s="32"/>
      <c r="F779" s="27"/>
      <c r="G779" s="42"/>
      <c r="H779" s="27"/>
      <c r="I779" s="27"/>
      <c r="J779" s="27"/>
      <c r="K779" s="27"/>
      <c r="L779" s="27"/>
      <c r="M779" s="27"/>
      <c r="N779" s="27"/>
      <c r="O779" s="27"/>
      <c r="P779" s="27"/>
      <c r="Q779" s="27"/>
      <c r="R779" s="27"/>
      <c r="S779" s="27"/>
      <c r="T779" s="43"/>
      <c r="U779" s="32"/>
      <c r="V779" s="32"/>
      <c r="W779" s="32"/>
      <c r="X779" s="32"/>
    </row>
    <row r="780" spans="5:24" x14ac:dyDescent="0.2">
      <c r="E780" s="32"/>
      <c r="F780" s="27"/>
      <c r="G780" s="42"/>
      <c r="H780" s="27"/>
      <c r="I780" s="27"/>
      <c r="J780" s="27"/>
      <c r="K780" s="27"/>
      <c r="L780" s="27"/>
      <c r="M780" s="27"/>
      <c r="N780" s="27"/>
      <c r="O780" s="27"/>
      <c r="P780" s="27"/>
      <c r="Q780" s="27"/>
      <c r="R780" s="27"/>
      <c r="S780" s="27"/>
      <c r="T780" s="43"/>
      <c r="U780" s="32"/>
      <c r="V780" s="32"/>
      <c r="W780" s="32"/>
      <c r="X780" s="32"/>
    </row>
    <row r="781" spans="5:24" x14ac:dyDescent="0.2">
      <c r="E781" s="32"/>
      <c r="F781" s="27"/>
      <c r="G781" s="42"/>
      <c r="H781" s="27"/>
      <c r="I781" s="27"/>
      <c r="J781" s="27"/>
      <c r="K781" s="27"/>
      <c r="L781" s="27"/>
      <c r="M781" s="27"/>
      <c r="N781" s="27"/>
      <c r="O781" s="27"/>
      <c r="P781" s="27"/>
      <c r="Q781" s="27"/>
      <c r="R781" s="27"/>
      <c r="S781" s="27"/>
      <c r="T781" s="43"/>
      <c r="U781" s="32"/>
      <c r="V781" s="32"/>
      <c r="W781" s="32"/>
      <c r="X781" s="32"/>
    </row>
    <row r="782" spans="5:24" x14ac:dyDescent="0.2">
      <c r="E782" s="32"/>
      <c r="F782" s="27"/>
      <c r="G782" s="42"/>
      <c r="H782" s="27"/>
      <c r="I782" s="27"/>
      <c r="J782" s="27"/>
      <c r="K782" s="27"/>
      <c r="L782" s="27"/>
      <c r="M782" s="27"/>
      <c r="N782" s="27"/>
      <c r="O782" s="27"/>
      <c r="P782" s="27"/>
      <c r="Q782" s="27"/>
      <c r="R782" s="27"/>
      <c r="S782" s="27"/>
      <c r="T782" s="43"/>
      <c r="U782" s="32"/>
      <c r="V782" s="32"/>
      <c r="W782" s="32"/>
      <c r="X782" s="32"/>
    </row>
    <row r="783" spans="5:24" x14ac:dyDescent="0.2">
      <c r="E783" s="32"/>
      <c r="F783" s="27"/>
      <c r="G783" s="42"/>
      <c r="H783" s="27"/>
      <c r="I783" s="27"/>
      <c r="J783" s="27"/>
      <c r="K783" s="27"/>
      <c r="L783" s="27"/>
      <c r="M783" s="27"/>
      <c r="N783" s="27"/>
      <c r="O783" s="27"/>
      <c r="P783" s="27"/>
      <c r="Q783" s="27"/>
      <c r="R783" s="27"/>
      <c r="S783" s="27"/>
      <c r="T783" s="43"/>
      <c r="U783" s="32"/>
      <c r="V783" s="32"/>
      <c r="W783" s="32"/>
      <c r="X783" s="32"/>
    </row>
    <row r="784" spans="5:24" x14ac:dyDescent="0.2">
      <c r="E784" s="32"/>
      <c r="F784" s="27"/>
      <c r="G784" s="42"/>
      <c r="H784" s="27"/>
      <c r="I784" s="27"/>
      <c r="J784" s="27"/>
      <c r="K784" s="27"/>
      <c r="L784" s="27"/>
      <c r="M784" s="27"/>
      <c r="N784" s="27"/>
      <c r="O784" s="27"/>
      <c r="P784" s="27"/>
      <c r="Q784" s="27"/>
      <c r="R784" s="27"/>
      <c r="S784" s="27"/>
      <c r="T784" s="43"/>
      <c r="U784" s="32"/>
      <c r="V784" s="32"/>
      <c r="W784" s="32"/>
      <c r="X784" s="32"/>
    </row>
    <row r="785" spans="5:24" x14ac:dyDescent="0.2">
      <c r="E785" s="32"/>
      <c r="F785" s="27"/>
      <c r="G785" s="42"/>
      <c r="H785" s="27"/>
      <c r="I785" s="27"/>
      <c r="J785" s="27"/>
      <c r="K785" s="27"/>
      <c r="L785" s="27"/>
      <c r="M785" s="27"/>
      <c r="N785" s="27"/>
      <c r="O785" s="27"/>
      <c r="P785" s="27"/>
      <c r="Q785" s="27"/>
      <c r="R785" s="27"/>
      <c r="S785" s="27"/>
      <c r="T785" s="43"/>
      <c r="U785" s="32"/>
      <c r="V785" s="32"/>
      <c r="W785" s="32"/>
      <c r="X785" s="32"/>
    </row>
    <row r="786" spans="5:24" x14ac:dyDescent="0.2">
      <c r="E786" s="32"/>
      <c r="F786" s="27"/>
      <c r="G786" s="42"/>
      <c r="H786" s="27"/>
      <c r="I786" s="27"/>
      <c r="J786" s="27"/>
      <c r="K786" s="27"/>
      <c r="L786" s="27"/>
      <c r="M786" s="27"/>
      <c r="N786" s="27"/>
      <c r="O786" s="27"/>
      <c r="P786" s="27"/>
      <c r="Q786" s="27"/>
      <c r="R786" s="27"/>
      <c r="S786" s="27"/>
      <c r="T786" s="43"/>
      <c r="U786" s="32"/>
      <c r="V786" s="32"/>
      <c r="W786" s="32"/>
      <c r="X786" s="32"/>
    </row>
    <row r="787" spans="5:24" x14ac:dyDescent="0.2">
      <c r="E787" s="32"/>
      <c r="F787" s="27"/>
      <c r="G787" s="42"/>
      <c r="H787" s="27"/>
      <c r="I787" s="27"/>
      <c r="J787" s="27"/>
      <c r="K787" s="27"/>
      <c r="L787" s="27"/>
      <c r="M787" s="27"/>
      <c r="N787" s="27"/>
      <c r="O787" s="27"/>
      <c r="P787" s="27"/>
      <c r="Q787" s="27"/>
      <c r="R787" s="27"/>
      <c r="S787" s="27"/>
      <c r="T787" s="43"/>
      <c r="U787" s="32"/>
      <c r="V787" s="32"/>
      <c r="W787" s="32"/>
      <c r="X787" s="32"/>
    </row>
    <row r="788" spans="5:24" x14ac:dyDescent="0.2">
      <c r="E788" s="32"/>
      <c r="F788" s="27"/>
      <c r="G788" s="42"/>
      <c r="H788" s="27"/>
      <c r="I788" s="27"/>
      <c r="J788" s="27"/>
      <c r="K788" s="27"/>
      <c r="L788" s="27"/>
      <c r="M788" s="27"/>
      <c r="N788" s="27"/>
      <c r="O788" s="27"/>
      <c r="P788" s="27"/>
      <c r="Q788" s="27"/>
      <c r="R788" s="27"/>
      <c r="S788" s="27"/>
      <c r="T788" s="43"/>
      <c r="U788" s="32"/>
      <c r="V788" s="32"/>
      <c r="W788" s="32"/>
      <c r="X788" s="32"/>
    </row>
    <row r="789" spans="5:24" x14ac:dyDescent="0.2">
      <c r="E789" s="32"/>
      <c r="F789" s="27"/>
      <c r="G789" s="42"/>
      <c r="H789" s="27"/>
      <c r="I789" s="27"/>
      <c r="J789" s="27"/>
      <c r="K789" s="27"/>
      <c r="L789" s="27"/>
      <c r="M789" s="27"/>
      <c r="N789" s="27"/>
      <c r="O789" s="27"/>
      <c r="P789" s="27"/>
      <c r="Q789" s="27"/>
      <c r="R789" s="27"/>
      <c r="S789" s="27"/>
      <c r="T789" s="43"/>
      <c r="U789" s="32"/>
      <c r="V789" s="32"/>
      <c r="W789" s="32"/>
      <c r="X789" s="32"/>
    </row>
    <row r="790" spans="5:24" x14ac:dyDescent="0.2">
      <c r="E790" s="32"/>
      <c r="F790" s="27"/>
      <c r="G790" s="42"/>
      <c r="H790" s="27"/>
      <c r="I790" s="27"/>
      <c r="J790" s="27"/>
      <c r="K790" s="27"/>
      <c r="L790" s="27"/>
      <c r="M790" s="27"/>
      <c r="N790" s="27"/>
      <c r="O790" s="27"/>
      <c r="P790" s="27"/>
      <c r="Q790" s="27"/>
      <c r="R790" s="27"/>
      <c r="S790" s="27"/>
      <c r="T790" s="43"/>
      <c r="U790" s="32"/>
      <c r="V790" s="32"/>
      <c r="W790" s="32"/>
      <c r="X790" s="32"/>
    </row>
    <row r="791" spans="5:24" x14ac:dyDescent="0.2">
      <c r="E791" s="32"/>
      <c r="F791" s="27"/>
      <c r="G791" s="42"/>
      <c r="H791" s="27"/>
      <c r="I791" s="27"/>
      <c r="J791" s="27"/>
      <c r="K791" s="27"/>
      <c r="L791" s="27"/>
      <c r="M791" s="27"/>
      <c r="N791" s="27"/>
      <c r="O791" s="27"/>
      <c r="P791" s="27"/>
      <c r="Q791" s="27"/>
      <c r="R791" s="27"/>
      <c r="S791" s="27"/>
      <c r="T791" s="43"/>
      <c r="U791" s="32"/>
      <c r="V791" s="32"/>
      <c r="W791" s="32"/>
      <c r="X791" s="32"/>
    </row>
    <row r="792" spans="5:24" x14ac:dyDescent="0.2">
      <c r="E792" s="32"/>
      <c r="F792" s="27"/>
      <c r="G792" s="42"/>
      <c r="H792" s="27"/>
      <c r="I792" s="27"/>
      <c r="J792" s="27"/>
      <c r="K792" s="27"/>
      <c r="L792" s="27"/>
      <c r="M792" s="27"/>
      <c r="N792" s="27"/>
      <c r="O792" s="27"/>
      <c r="P792" s="27"/>
      <c r="Q792" s="27"/>
      <c r="R792" s="27"/>
      <c r="S792" s="27"/>
      <c r="T792" s="43"/>
      <c r="U792" s="32"/>
      <c r="V792" s="32"/>
      <c r="W792" s="32"/>
      <c r="X792" s="32"/>
    </row>
    <row r="793" spans="5:24" x14ac:dyDescent="0.2">
      <c r="E793" s="32"/>
      <c r="F793" s="27"/>
      <c r="G793" s="42"/>
      <c r="H793" s="27"/>
      <c r="I793" s="27"/>
      <c r="J793" s="27"/>
      <c r="K793" s="27"/>
      <c r="L793" s="27"/>
      <c r="M793" s="27"/>
      <c r="N793" s="27"/>
      <c r="O793" s="27"/>
      <c r="P793" s="27"/>
      <c r="Q793" s="27"/>
      <c r="R793" s="27"/>
      <c r="S793" s="27"/>
      <c r="T793" s="43"/>
      <c r="U793" s="32"/>
      <c r="V793" s="32"/>
      <c r="W793" s="32"/>
      <c r="X793" s="32"/>
    </row>
    <row r="794" spans="5:24" x14ac:dyDescent="0.2">
      <c r="E794" s="32"/>
      <c r="F794" s="27"/>
      <c r="G794" s="42"/>
      <c r="H794" s="27"/>
      <c r="I794" s="27"/>
      <c r="J794" s="27"/>
      <c r="K794" s="27"/>
      <c r="L794" s="27"/>
      <c r="M794" s="27"/>
      <c r="N794" s="27"/>
      <c r="O794" s="27"/>
      <c r="P794" s="27"/>
      <c r="Q794" s="27"/>
      <c r="R794" s="27"/>
      <c r="S794" s="27"/>
      <c r="T794" s="43"/>
      <c r="U794" s="32"/>
      <c r="V794" s="32"/>
      <c r="W794" s="32"/>
      <c r="X794" s="32"/>
    </row>
    <row r="795" spans="5:24" x14ac:dyDescent="0.2">
      <c r="E795" s="32"/>
      <c r="F795" s="27"/>
      <c r="G795" s="42"/>
      <c r="H795" s="27"/>
      <c r="I795" s="27"/>
      <c r="J795" s="27"/>
      <c r="K795" s="27"/>
      <c r="L795" s="27"/>
      <c r="M795" s="27"/>
      <c r="N795" s="27"/>
      <c r="O795" s="27"/>
      <c r="P795" s="27"/>
      <c r="Q795" s="27"/>
      <c r="R795" s="27"/>
      <c r="S795" s="27"/>
      <c r="T795" s="43"/>
      <c r="U795" s="32"/>
      <c r="V795" s="32"/>
      <c r="W795" s="32"/>
      <c r="X795" s="32"/>
    </row>
    <row r="796" spans="5:24" x14ac:dyDescent="0.2">
      <c r="E796" s="32"/>
      <c r="F796" s="27"/>
      <c r="G796" s="42"/>
      <c r="H796" s="27"/>
      <c r="I796" s="27"/>
      <c r="J796" s="27"/>
      <c r="K796" s="27"/>
      <c r="L796" s="27"/>
      <c r="M796" s="27"/>
      <c r="N796" s="27"/>
      <c r="O796" s="27"/>
      <c r="P796" s="27"/>
      <c r="Q796" s="27"/>
      <c r="R796" s="27"/>
      <c r="S796" s="27"/>
      <c r="T796" s="43"/>
      <c r="U796" s="32"/>
      <c r="V796" s="32"/>
      <c r="W796" s="32"/>
      <c r="X796" s="32"/>
    </row>
    <row r="797" spans="5:24" x14ac:dyDescent="0.2">
      <c r="E797" s="32"/>
      <c r="F797" s="27"/>
      <c r="G797" s="42"/>
      <c r="H797" s="27"/>
      <c r="I797" s="27"/>
      <c r="J797" s="27"/>
      <c r="K797" s="27"/>
      <c r="L797" s="27"/>
      <c r="M797" s="27"/>
      <c r="N797" s="27"/>
      <c r="O797" s="27"/>
      <c r="P797" s="27"/>
      <c r="Q797" s="27"/>
      <c r="R797" s="27"/>
      <c r="S797" s="27"/>
      <c r="T797" s="43"/>
      <c r="U797" s="32"/>
      <c r="V797" s="32"/>
      <c r="W797" s="32"/>
      <c r="X797" s="32"/>
    </row>
    <row r="798" spans="5:24" x14ac:dyDescent="0.2">
      <c r="E798" s="32"/>
      <c r="F798" s="27"/>
      <c r="G798" s="42"/>
      <c r="H798" s="27"/>
      <c r="I798" s="27"/>
      <c r="J798" s="27"/>
      <c r="K798" s="27"/>
      <c r="L798" s="27"/>
      <c r="M798" s="27"/>
      <c r="N798" s="27"/>
      <c r="O798" s="27"/>
      <c r="P798" s="27"/>
      <c r="Q798" s="27"/>
      <c r="R798" s="27"/>
      <c r="S798" s="27"/>
      <c r="T798" s="43"/>
      <c r="U798" s="32"/>
      <c r="V798" s="32"/>
      <c r="W798" s="32"/>
      <c r="X798" s="32"/>
    </row>
    <row r="799" spans="5:24" x14ac:dyDescent="0.2">
      <c r="E799" s="32"/>
      <c r="F799" s="27"/>
      <c r="G799" s="42"/>
      <c r="H799" s="27"/>
      <c r="I799" s="27"/>
      <c r="J799" s="27"/>
      <c r="K799" s="27"/>
      <c r="L799" s="27"/>
      <c r="M799" s="27"/>
      <c r="N799" s="27"/>
      <c r="O799" s="27"/>
      <c r="P799" s="27"/>
      <c r="Q799" s="27"/>
      <c r="R799" s="27"/>
      <c r="S799" s="27"/>
      <c r="T799" s="43"/>
      <c r="U799" s="32"/>
      <c r="V799" s="32"/>
      <c r="W799" s="32"/>
      <c r="X799" s="32"/>
    </row>
    <row r="800" spans="5:24" x14ac:dyDescent="0.2">
      <c r="E800" s="32"/>
      <c r="F800" s="27"/>
      <c r="G800" s="42"/>
      <c r="H800" s="27"/>
      <c r="I800" s="27"/>
      <c r="J800" s="27"/>
      <c r="K800" s="27"/>
      <c r="L800" s="27"/>
      <c r="M800" s="27"/>
      <c r="N800" s="27"/>
      <c r="O800" s="27"/>
      <c r="P800" s="27"/>
      <c r="Q800" s="27"/>
      <c r="R800" s="27"/>
      <c r="S800" s="27"/>
      <c r="T800" s="43"/>
      <c r="U800" s="32"/>
      <c r="V800" s="32"/>
      <c r="W800" s="32"/>
      <c r="X800" s="32"/>
    </row>
    <row r="801" spans="5:24" x14ac:dyDescent="0.2">
      <c r="E801" s="32"/>
      <c r="F801" s="27"/>
      <c r="G801" s="42"/>
      <c r="H801" s="27"/>
      <c r="I801" s="27"/>
      <c r="J801" s="27"/>
      <c r="K801" s="27"/>
      <c r="L801" s="27"/>
      <c r="M801" s="27"/>
      <c r="N801" s="27"/>
      <c r="O801" s="27"/>
      <c r="P801" s="27"/>
      <c r="Q801" s="27"/>
      <c r="R801" s="27"/>
      <c r="S801" s="27"/>
      <c r="T801" s="43"/>
      <c r="U801" s="32"/>
      <c r="V801" s="32"/>
      <c r="W801" s="32"/>
      <c r="X801" s="32"/>
    </row>
    <row r="802" spans="5:24" x14ac:dyDescent="0.2">
      <c r="E802" s="32"/>
      <c r="F802" s="27"/>
      <c r="G802" s="42"/>
      <c r="H802" s="27"/>
      <c r="I802" s="27"/>
      <c r="J802" s="27"/>
      <c r="K802" s="27"/>
      <c r="L802" s="27"/>
      <c r="M802" s="27"/>
      <c r="N802" s="27"/>
      <c r="O802" s="27"/>
      <c r="P802" s="27"/>
      <c r="Q802" s="27"/>
      <c r="R802" s="27"/>
      <c r="S802" s="27"/>
      <c r="T802" s="43"/>
      <c r="U802" s="32"/>
      <c r="V802" s="32"/>
      <c r="W802" s="32"/>
      <c r="X802" s="32"/>
    </row>
    <row r="803" spans="5:24" x14ac:dyDescent="0.2">
      <c r="E803" s="32"/>
      <c r="F803" s="27"/>
      <c r="G803" s="42"/>
      <c r="H803" s="27"/>
      <c r="I803" s="27"/>
      <c r="J803" s="27"/>
      <c r="K803" s="27"/>
      <c r="L803" s="27"/>
      <c r="M803" s="27"/>
      <c r="N803" s="27"/>
      <c r="O803" s="27"/>
      <c r="P803" s="27"/>
      <c r="Q803" s="27"/>
      <c r="R803" s="27"/>
      <c r="S803" s="27"/>
      <c r="T803" s="43"/>
      <c r="U803" s="32"/>
      <c r="V803" s="32"/>
      <c r="W803" s="32"/>
      <c r="X803" s="32"/>
    </row>
    <row r="804" spans="5:24" x14ac:dyDescent="0.2">
      <c r="E804" s="32"/>
      <c r="F804" s="27"/>
      <c r="G804" s="42"/>
      <c r="H804" s="27"/>
      <c r="I804" s="27"/>
      <c r="J804" s="27"/>
      <c r="K804" s="27"/>
      <c r="L804" s="27"/>
      <c r="M804" s="27"/>
      <c r="N804" s="27"/>
      <c r="O804" s="27"/>
      <c r="P804" s="27"/>
      <c r="Q804" s="27"/>
      <c r="R804" s="27"/>
      <c r="S804" s="27"/>
      <c r="T804" s="43"/>
      <c r="U804" s="32"/>
      <c r="V804" s="32"/>
      <c r="W804" s="32"/>
      <c r="X804" s="32"/>
    </row>
    <row r="805" spans="5:24" x14ac:dyDescent="0.2">
      <c r="E805" s="32"/>
      <c r="F805" s="27"/>
      <c r="G805" s="42"/>
      <c r="H805" s="27"/>
      <c r="I805" s="27"/>
      <c r="J805" s="27"/>
      <c r="K805" s="27"/>
      <c r="L805" s="27"/>
      <c r="M805" s="27"/>
      <c r="N805" s="27"/>
      <c r="O805" s="27"/>
      <c r="P805" s="27"/>
      <c r="Q805" s="27"/>
      <c r="R805" s="27"/>
      <c r="S805" s="27"/>
      <c r="T805" s="43"/>
      <c r="U805" s="32"/>
      <c r="V805" s="32"/>
      <c r="W805" s="32"/>
      <c r="X805" s="32"/>
    </row>
    <row r="806" spans="5:24" x14ac:dyDescent="0.2">
      <c r="E806" s="32"/>
      <c r="F806" s="27"/>
      <c r="G806" s="42"/>
      <c r="H806" s="27"/>
      <c r="I806" s="27"/>
      <c r="J806" s="27"/>
      <c r="K806" s="27"/>
      <c r="L806" s="27"/>
      <c r="M806" s="27"/>
      <c r="N806" s="27"/>
      <c r="O806" s="27"/>
      <c r="P806" s="27"/>
      <c r="Q806" s="27"/>
      <c r="R806" s="27"/>
      <c r="S806" s="27"/>
      <c r="T806" s="43"/>
      <c r="U806" s="32"/>
      <c r="V806" s="32"/>
      <c r="W806" s="32"/>
      <c r="X806" s="32"/>
    </row>
    <row r="807" spans="5:24" x14ac:dyDescent="0.2">
      <c r="E807" s="32"/>
      <c r="F807" s="27"/>
      <c r="G807" s="42"/>
      <c r="H807" s="27"/>
      <c r="I807" s="27"/>
      <c r="J807" s="27"/>
      <c r="K807" s="27"/>
      <c r="L807" s="27"/>
      <c r="M807" s="27"/>
      <c r="N807" s="27"/>
      <c r="O807" s="27"/>
      <c r="P807" s="27"/>
      <c r="Q807" s="27"/>
      <c r="R807" s="27"/>
      <c r="S807" s="27"/>
      <c r="T807" s="43"/>
      <c r="U807" s="32"/>
      <c r="V807" s="32"/>
      <c r="W807" s="32"/>
      <c r="X807" s="32"/>
    </row>
    <row r="808" spans="5:24" x14ac:dyDescent="0.2">
      <c r="E808" s="32"/>
      <c r="F808" s="27"/>
      <c r="G808" s="42"/>
      <c r="H808" s="27"/>
      <c r="I808" s="27"/>
      <c r="J808" s="27"/>
      <c r="K808" s="27"/>
      <c r="L808" s="27"/>
      <c r="M808" s="27"/>
      <c r="N808" s="27"/>
      <c r="O808" s="27"/>
      <c r="P808" s="27"/>
      <c r="Q808" s="27"/>
      <c r="R808" s="27"/>
      <c r="S808" s="27"/>
      <c r="T808" s="43"/>
      <c r="U808" s="32"/>
      <c r="V808" s="32"/>
      <c r="W808" s="32"/>
      <c r="X808" s="32"/>
    </row>
    <row r="809" spans="5:24" x14ac:dyDescent="0.2">
      <c r="E809" s="32"/>
      <c r="F809" s="27"/>
      <c r="G809" s="42"/>
      <c r="H809" s="27"/>
      <c r="I809" s="27"/>
      <c r="J809" s="27"/>
      <c r="K809" s="27"/>
      <c r="L809" s="27"/>
      <c r="M809" s="27"/>
      <c r="N809" s="27"/>
      <c r="O809" s="27"/>
      <c r="P809" s="27"/>
      <c r="Q809" s="27"/>
      <c r="R809" s="27"/>
      <c r="S809" s="27"/>
      <c r="T809" s="43"/>
      <c r="U809" s="32"/>
      <c r="V809" s="32"/>
      <c r="W809" s="32"/>
      <c r="X809" s="32"/>
    </row>
    <row r="810" spans="5:24" x14ac:dyDescent="0.2">
      <c r="E810" s="32"/>
      <c r="F810" s="27"/>
      <c r="G810" s="42"/>
      <c r="H810" s="27"/>
      <c r="I810" s="27"/>
      <c r="J810" s="27"/>
      <c r="K810" s="27"/>
      <c r="L810" s="27"/>
      <c r="M810" s="27"/>
      <c r="N810" s="27"/>
      <c r="O810" s="27"/>
      <c r="P810" s="27"/>
      <c r="Q810" s="27"/>
      <c r="R810" s="27"/>
      <c r="S810" s="27"/>
      <c r="T810" s="43"/>
      <c r="U810" s="32"/>
      <c r="V810" s="32"/>
      <c r="W810" s="32"/>
      <c r="X810" s="32"/>
    </row>
    <row r="811" spans="5:24" x14ac:dyDescent="0.2">
      <c r="E811" s="32"/>
      <c r="F811" s="27"/>
      <c r="G811" s="42"/>
      <c r="H811" s="27"/>
      <c r="I811" s="27"/>
      <c r="J811" s="27"/>
      <c r="K811" s="27"/>
      <c r="L811" s="27"/>
      <c r="M811" s="27"/>
      <c r="N811" s="27"/>
      <c r="O811" s="27"/>
      <c r="P811" s="27"/>
      <c r="Q811" s="27"/>
      <c r="R811" s="27"/>
      <c r="S811" s="27"/>
      <c r="T811" s="43"/>
      <c r="U811" s="32"/>
      <c r="V811" s="32"/>
      <c r="W811" s="32"/>
      <c r="X811" s="32"/>
    </row>
    <row r="812" spans="5:24" x14ac:dyDescent="0.2">
      <c r="E812" s="32"/>
      <c r="F812" s="27"/>
      <c r="G812" s="42"/>
      <c r="H812" s="27"/>
      <c r="I812" s="27"/>
      <c r="J812" s="27"/>
      <c r="K812" s="27"/>
      <c r="L812" s="27"/>
      <c r="M812" s="27"/>
      <c r="N812" s="27"/>
      <c r="O812" s="27"/>
      <c r="P812" s="27"/>
      <c r="Q812" s="27"/>
      <c r="R812" s="27"/>
      <c r="S812" s="27"/>
      <c r="T812" s="43"/>
      <c r="U812" s="32"/>
      <c r="V812" s="32"/>
      <c r="W812" s="32"/>
      <c r="X812" s="32"/>
    </row>
    <row r="813" spans="5:24" x14ac:dyDescent="0.2">
      <c r="E813" s="32"/>
      <c r="F813" s="27"/>
      <c r="G813" s="42"/>
      <c r="H813" s="27"/>
      <c r="I813" s="27"/>
      <c r="J813" s="27"/>
      <c r="K813" s="27"/>
      <c r="L813" s="27"/>
      <c r="M813" s="27"/>
      <c r="N813" s="27"/>
      <c r="O813" s="27"/>
      <c r="P813" s="27"/>
      <c r="Q813" s="27"/>
      <c r="R813" s="27"/>
      <c r="S813" s="27"/>
      <c r="T813" s="43"/>
      <c r="U813" s="32"/>
      <c r="V813" s="32"/>
      <c r="W813" s="32"/>
      <c r="X813" s="32"/>
    </row>
    <row r="814" spans="5:24" x14ac:dyDescent="0.2">
      <c r="E814" s="32"/>
      <c r="F814" s="27"/>
      <c r="G814" s="42"/>
      <c r="H814" s="27"/>
      <c r="I814" s="27"/>
      <c r="J814" s="27"/>
      <c r="K814" s="27"/>
      <c r="L814" s="27"/>
      <c r="M814" s="27"/>
      <c r="N814" s="27"/>
      <c r="O814" s="27"/>
      <c r="P814" s="27"/>
      <c r="Q814" s="27"/>
      <c r="R814" s="27"/>
      <c r="S814" s="27"/>
      <c r="T814" s="43"/>
      <c r="U814" s="32"/>
      <c r="V814" s="32"/>
      <c r="W814" s="32"/>
      <c r="X814" s="32"/>
    </row>
    <row r="815" spans="5:24" x14ac:dyDescent="0.2">
      <c r="E815" s="32"/>
      <c r="F815" s="27"/>
      <c r="G815" s="42"/>
      <c r="H815" s="27"/>
      <c r="I815" s="27"/>
      <c r="J815" s="27"/>
      <c r="K815" s="27"/>
      <c r="L815" s="27"/>
      <c r="M815" s="27"/>
      <c r="N815" s="27"/>
      <c r="O815" s="27"/>
      <c r="P815" s="27"/>
      <c r="Q815" s="27"/>
      <c r="R815" s="27"/>
      <c r="S815" s="27"/>
      <c r="T815" s="43"/>
      <c r="U815" s="32"/>
      <c r="V815" s="32"/>
      <c r="W815" s="32"/>
      <c r="X815" s="32"/>
    </row>
    <row r="816" spans="5:24" x14ac:dyDescent="0.2">
      <c r="E816" s="32"/>
      <c r="F816" s="27"/>
      <c r="G816" s="42"/>
      <c r="H816" s="27"/>
      <c r="I816" s="27"/>
      <c r="J816" s="27"/>
      <c r="K816" s="27"/>
      <c r="L816" s="27"/>
      <c r="M816" s="27"/>
      <c r="N816" s="27"/>
      <c r="O816" s="27"/>
      <c r="P816" s="27"/>
      <c r="Q816" s="27"/>
      <c r="R816" s="27"/>
      <c r="S816" s="27"/>
      <c r="T816" s="43"/>
      <c r="U816" s="32"/>
      <c r="V816" s="32"/>
      <c r="W816" s="32"/>
      <c r="X816" s="32"/>
    </row>
    <row r="817" spans="5:24" x14ac:dyDescent="0.2">
      <c r="E817" s="32"/>
      <c r="F817" s="27"/>
      <c r="G817" s="42"/>
      <c r="H817" s="27"/>
      <c r="I817" s="27"/>
      <c r="J817" s="27"/>
      <c r="K817" s="27"/>
      <c r="L817" s="27"/>
      <c r="M817" s="27"/>
      <c r="N817" s="27"/>
      <c r="O817" s="27"/>
      <c r="P817" s="27"/>
      <c r="Q817" s="27"/>
      <c r="R817" s="27"/>
      <c r="S817" s="27"/>
      <c r="T817" s="43"/>
      <c r="U817" s="32"/>
      <c r="V817" s="32"/>
      <c r="W817" s="32"/>
      <c r="X817" s="32"/>
    </row>
    <row r="818" spans="5:24" x14ac:dyDescent="0.2">
      <c r="E818" s="32"/>
      <c r="F818" s="27"/>
      <c r="G818" s="42"/>
      <c r="H818" s="27"/>
      <c r="I818" s="27"/>
      <c r="J818" s="27"/>
      <c r="K818" s="27"/>
      <c r="L818" s="27"/>
      <c r="M818" s="27"/>
      <c r="N818" s="27"/>
      <c r="O818" s="27"/>
      <c r="P818" s="27"/>
      <c r="Q818" s="27"/>
      <c r="R818" s="27"/>
      <c r="S818" s="27"/>
      <c r="T818" s="43"/>
      <c r="U818" s="32"/>
      <c r="V818" s="32"/>
      <c r="W818" s="32"/>
      <c r="X818" s="32"/>
    </row>
    <row r="819" spans="5:24" x14ac:dyDescent="0.2">
      <c r="E819" s="32"/>
      <c r="F819" s="27"/>
      <c r="G819" s="42"/>
      <c r="H819" s="27"/>
      <c r="I819" s="27"/>
      <c r="J819" s="27"/>
      <c r="K819" s="27"/>
      <c r="L819" s="27"/>
      <c r="M819" s="27"/>
      <c r="N819" s="27"/>
      <c r="O819" s="27"/>
      <c r="P819" s="27"/>
      <c r="Q819" s="27"/>
      <c r="R819" s="27"/>
      <c r="S819" s="27"/>
      <c r="T819" s="43"/>
      <c r="U819" s="32"/>
      <c r="V819" s="32"/>
      <c r="W819" s="32"/>
      <c r="X819" s="32"/>
    </row>
    <row r="820" spans="5:24" x14ac:dyDescent="0.2">
      <c r="E820" s="32"/>
      <c r="F820" s="27"/>
      <c r="G820" s="42"/>
      <c r="H820" s="27"/>
      <c r="I820" s="27"/>
      <c r="J820" s="27"/>
      <c r="K820" s="27"/>
      <c r="L820" s="27"/>
      <c r="M820" s="27"/>
      <c r="N820" s="27"/>
      <c r="O820" s="27"/>
      <c r="P820" s="27"/>
      <c r="Q820" s="27"/>
      <c r="R820" s="27"/>
      <c r="S820" s="27"/>
      <c r="T820" s="43"/>
      <c r="U820" s="32"/>
      <c r="V820" s="32"/>
      <c r="W820" s="32"/>
      <c r="X820" s="32"/>
    </row>
    <row r="821" spans="5:24" x14ac:dyDescent="0.2">
      <c r="E821" s="32"/>
      <c r="F821" s="27"/>
      <c r="G821" s="42"/>
      <c r="H821" s="27"/>
      <c r="I821" s="27"/>
      <c r="J821" s="27"/>
      <c r="K821" s="27"/>
      <c r="L821" s="27"/>
      <c r="M821" s="27"/>
      <c r="N821" s="27"/>
      <c r="O821" s="27"/>
      <c r="P821" s="27"/>
      <c r="Q821" s="27"/>
      <c r="R821" s="27"/>
      <c r="S821" s="27"/>
      <c r="T821" s="43"/>
      <c r="U821" s="32"/>
      <c r="V821" s="32"/>
      <c r="W821" s="32"/>
      <c r="X821" s="32"/>
    </row>
    <row r="822" spans="5:24" x14ac:dyDescent="0.2">
      <c r="E822" s="32"/>
      <c r="F822" s="27"/>
      <c r="G822" s="42"/>
      <c r="H822" s="27"/>
      <c r="I822" s="27"/>
      <c r="J822" s="27"/>
      <c r="K822" s="27"/>
      <c r="L822" s="27"/>
      <c r="M822" s="27"/>
      <c r="N822" s="27"/>
      <c r="O822" s="27"/>
      <c r="P822" s="27"/>
      <c r="Q822" s="27"/>
      <c r="R822" s="27"/>
      <c r="S822" s="27"/>
      <c r="T822" s="43"/>
      <c r="U822" s="32"/>
      <c r="V822" s="32"/>
      <c r="W822" s="32"/>
      <c r="X822" s="32"/>
    </row>
    <row r="823" spans="5:24" x14ac:dyDescent="0.2">
      <c r="E823" s="32"/>
      <c r="F823" s="27"/>
      <c r="G823" s="42"/>
      <c r="H823" s="27"/>
      <c r="I823" s="27"/>
      <c r="J823" s="27"/>
      <c r="K823" s="27"/>
      <c r="L823" s="27"/>
      <c r="M823" s="27"/>
      <c r="N823" s="27"/>
      <c r="O823" s="27"/>
      <c r="P823" s="27"/>
      <c r="Q823" s="27"/>
      <c r="R823" s="27"/>
      <c r="S823" s="27"/>
      <c r="T823" s="43"/>
      <c r="U823" s="32"/>
      <c r="V823" s="32"/>
      <c r="W823" s="32"/>
      <c r="X823" s="32"/>
    </row>
    <row r="824" spans="5:24" x14ac:dyDescent="0.2">
      <c r="E824" s="32"/>
      <c r="F824" s="27"/>
      <c r="G824" s="42"/>
      <c r="H824" s="27"/>
      <c r="I824" s="27"/>
      <c r="J824" s="27"/>
      <c r="K824" s="27"/>
      <c r="L824" s="27"/>
      <c r="M824" s="27"/>
      <c r="N824" s="27"/>
      <c r="O824" s="27"/>
      <c r="P824" s="27"/>
      <c r="Q824" s="27"/>
      <c r="R824" s="27"/>
      <c r="S824" s="27"/>
      <c r="T824" s="43"/>
      <c r="U824" s="32"/>
      <c r="V824" s="32"/>
      <c r="W824" s="32"/>
      <c r="X824" s="32"/>
    </row>
    <row r="825" spans="5:24" x14ac:dyDescent="0.2">
      <c r="E825" s="32"/>
      <c r="F825" s="27"/>
      <c r="G825" s="42"/>
      <c r="H825" s="27"/>
      <c r="I825" s="27"/>
      <c r="J825" s="27"/>
      <c r="K825" s="27"/>
      <c r="L825" s="27"/>
      <c r="M825" s="27"/>
      <c r="N825" s="27"/>
      <c r="O825" s="27"/>
      <c r="P825" s="27"/>
      <c r="Q825" s="27"/>
      <c r="R825" s="27"/>
      <c r="S825" s="27"/>
      <c r="T825" s="43"/>
      <c r="U825" s="32"/>
      <c r="V825" s="32"/>
      <c r="W825" s="32"/>
      <c r="X825" s="32"/>
    </row>
    <row r="826" spans="5:24" x14ac:dyDescent="0.2">
      <c r="E826" s="32"/>
      <c r="F826" s="27"/>
      <c r="G826" s="42"/>
      <c r="H826" s="27"/>
      <c r="I826" s="27"/>
      <c r="J826" s="27"/>
      <c r="K826" s="27"/>
      <c r="L826" s="27"/>
      <c r="M826" s="27"/>
      <c r="N826" s="27"/>
      <c r="O826" s="27"/>
      <c r="P826" s="27"/>
      <c r="Q826" s="27"/>
      <c r="R826" s="27"/>
      <c r="S826" s="27"/>
      <c r="T826" s="43"/>
      <c r="U826" s="32"/>
      <c r="V826" s="32"/>
      <c r="W826" s="32"/>
      <c r="X826" s="32"/>
    </row>
    <row r="827" spans="5:24" x14ac:dyDescent="0.2">
      <c r="E827" s="32"/>
      <c r="F827" s="27"/>
      <c r="G827" s="42"/>
      <c r="H827" s="27"/>
      <c r="I827" s="27"/>
      <c r="J827" s="27"/>
      <c r="K827" s="27"/>
      <c r="L827" s="27"/>
      <c r="M827" s="27"/>
      <c r="N827" s="27"/>
      <c r="O827" s="27"/>
      <c r="P827" s="27"/>
      <c r="Q827" s="27"/>
      <c r="R827" s="27"/>
      <c r="S827" s="27"/>
      <c r="T827" s="43"/>
      <c r="U827" s="32"/>
      <c r="V827" s="32"/>
      <c r="W827" s="32"/>
      <c r="X827" s="32"/>
    </row>
    <row r="828" spans="5:24" x14ac:dyDescent="0.2">
      <c r="E828" s="32"/>
      <c r="F828" s="27"/>
      <c r="G828" s="42"/>
      <c r="H828" s="27"/>
      <c r="I828" s="27"/>
      <c r="J828" s="27"/>
      <c r="K828" s="27"/>
      <c r="L828" s="27"/>
      <c r="M828" s="27"/>
      <c r="N828" s="27"/>
      <c r="O828" s="27"/>
      <c r="P828" s="27"/>
      <c r="Q828" s="27"/>
      <c r="R828" s="27"/>
      <c r="S828" s="27"/>
      <c r="T828" s="43"/>
      <c r="U828" s="32"/>
      <c r="V828" s="32"/>
      <c r="W828" s="32"/>
      <c r="X828" s="32"/>
    </row>
    <row r="829" spans="5:24" x14ac:dyDescent="0.2">
      <c r="E829" s="32"/>
      <c r="F829" s="27"/>
      <c r="G829" s="42"/>
      <c r="H829" s="27"/>
      <c r="I829" s="27"/>
      <c r="J829" s="27"/>
      <c r="K829" s="27"/>
      <c r="L829" s="27"/>
      <c r="M829" s="27"/>
      <c r="N829" s="27"/>
      <c r="O829" s="27"/>
      <c r="P829" s="27"/>
      <c r="Q829" s="27"/>
      <c r="R829" s="27"/>
      <c r="S829" s="27"/>
      <c r="T829" s="43"/>
      <c r="U829" s="32"/>
      <c r="V829" s="32"/>
      <c r="W829" s="32"/>
      <c r="X829" s="32"/>
    </row>
    <row r="830" spans="5:24" x14ac:dyDescent="0.2">
      <c r="E830" s="32"/>
      <c r="F830" s="27"/>
      <c r="G830" s="42"/>
      <c r="H830" s="27"/>
      <c r="I830" s="27"/>
      <c r="J830" s="27"/>
      <c r="K830" s="27"/>
      <c r="L830" s="27"/>
      <c r="M830" s="27"/>
      <c r="N830" s="27"/>
      <c r="O830" s="27"/>
      <c r="P830" s="27"/>
      <c r="Q830" s="27"/>
      <c r="R830" s="27"/>
      <c r="S830" s="27"/>
      <c r="T830" s="43"/>
      <c r="U830" s="32"/>
      <c r="V830" s="32"/>
      <c r="W830" s="32"/>
      <c r="X830" s="32"/>
    </row>
    <row r="831" spans="5:24" x14ac:dyDescent="0.2">
      <c r="E831" s="32"/>
      <c r="F831" s="27"/>
      <c r="G831" s="42"/>
      <c r="H831" s="27"/>
      <c r="I831" s="27"/>
      <c r="J831" s="27"/>
      <c r="K831" s="27"/>
      <c r="L831" s="27"/>
      <c r="M831" s="27"/>
      <c r="N831" s="27"/>
      <c r="O831" s="27"/>
      <c r="P831" s="27"/>
      <c r="Q831" s="27"/>
      <c r="R831" s="27"/>
      <c r="S831" s="27"/>
      <c r="T831" s="43"/>
      <c r="U831" s="32"/>
      <c r="V831" s="32"/>
      <c r="W831" s="32"/>
      <c r="X831" s="32"/>
    </row>
    <row r="832" spans="5:24" x14ac:dyDescent="0.2">
      <c r="E832" s="32"/>
      <c r="F832" s="27"/>
      <c r="G832" s="42"/>
      <c r="H832" s="27"/>
      <c r="I832" s="27"/>
      <c r="J832" s="27"/>
      <c r="K832" s="27"/>
      <c r="L832" s="27"/>
      <c r="M832" s="27"/>
      <c r="N832" s="27"/>
      <c r="O832" s="27"/>
      <c r="P832" s="27"/>
      <c r="Q832" s="27"/>
      <c r="R832" s="27"/>
      <c r="S832" s="27"/>
      <c r="T832" s="43"/>
      <c r="U832" s="32"/>
      <c r="V832" s="32"/>
      <c r="W832" s="32"/>
      <c r="X832" s="32"/>
    </row>
    <row r="833" spans="5:24" x14ac:dyDescent="0.2">
      <c r="E833" s="32"/>
      <c r="F833" s="27"/>
      <c r="G833" s="42"/>
      <c r="H833" s="27"/>
      <c r="I833" s="27"/>
      <c r="J833" s="27"/>
      <c r="K833" s="27"/>
      <c r="L833" s="27"/>
      <c r="M833" s="27"/>
      <c r="N833" s="27"/>
      <c r="O833" s="27"/>
      <c r="P833" s="27"/>
      <c r="Q833" s="27"/>
      <c r="R833" s="27"/>
      <c r="S833" s="27"/>
      <c r="T833" s="43"/>
      <c r="U833" s="32"/>
      <c r="V833" s="32"/>
      <c r="W833" s="32"/>
      <c r="X833" s="32"/>
    </row>
    <row r="834" spans="5:24" x14ac:dyDescent="0.2">
      <c r="E834" s="32"/>
      <c r="F834" s="27"/>
      <c r="G834" s="42"/>
      <c r="H834" s="27"/>
      <c r="I834" s="27"/>
      <c r="J834" s="27"/>
      <c r="K834" s="27"/>
      <c r="L834" s="27"/>
      <c r="M834" s="27"/>
      <c r="N834" s="27"/>
      <c r="O834" s="27"/>
      <c r="P834" s="27"/>
      <c r="Q834" s="27"/>
      <c r="R834" s="27"/>
      <c r="S834" s="27"/>
      <c r="T834" s="43"/>
      <c r="U834" s="32"/>
      <c r="V834" s="32"/>
      <c r="W834" s="32"/>
      <c r="X834" s="32"/>
    </row>
    <row r="835" spans="5:24" x14ac:dyDescent="0.2">
      <c r="E835" s="32"/>
      <c r="F835" s="27"/>
      <c r="G835" s="42"/>
      <c r="H835" s="27"/>
      <c r="I835" s="27"/>
      <c r="J835" s="27"/>
      <c r="K835" s="27"/>
      <c r="L835" s="27"/>
      <c r="M835" s="27"/>
      <c r="N835" s="27"/>
      <c r="O835" s="27"/>
      <c r="P835" s="27"/>
      <c r="Q835" s="27"/>
      <c r="R835" s="27"/>
      <c r="S835" s="27"/>
      <c r="T835" s="43"/>
      <c r="U835" s="32"/>
      <c r="V835" s="32"/>
      <c r="W835" s="32"/>
      <c r="X835" s="32"/>
    </row>
    <row r="836" spans="5:24" x14ac:dyDescent="0.2">
      <c r="E836" s="32"/>
      <c r="F836" s="27"/>
      <c r="G836" s="42"/>
      <c r="H836" s="27"/>
      <c r="I836" s="27"/>
      <c r="J836" s="27"/>
      <c r="K836" s="27"/>
      <c r="L836" s="27"/>
      <c r="M836" s="27"/>
      <c r="N836" s="27"/>
      <c r="O836" s="27"/>
      <c r="P836" s="27"/>
      <c r="Q836" s="27"/>
      <c r="R836" s="27"/>
      <c r="S836" s="27"/>
      <c r="T836" s="43"/>
      <c r="U836" s="32"/>
      <c r="V836" s="32"/>
      <c r="W836" s="32"/>
      <c r="X836" s="32"/>
    </row>
    <row r="837" spans="5:24" x14ac:dyDescent="0.2">
      <c r="E837" s="32"/>
      <c r="F837" s="27"/>
      <c r="G837" s="42"/>
      <c r="H837" s="27"/>
      <c r="I837" s="27"/>
      <c r="J837" s="27"/>
      <c r="K837" s="27"/>
      <c r="L837" s="27"/>
      <c r="M837" s="27"/>
      <c r="N837" s="27"/>
      <c r="O837" s="27"/>
      <c r="P837" s="27"/>
      <c r="Q837" s="27"/>
      <c r="R837" s="27"/>
      <c r="S837" s="27"/>
      <c r="T837" s="43"/>
      <c r="U837" s="32"/>
      <c r="V837" s="32"/>
      <c r="W837" s="32"/>
      <c r="X837" s="32"/>
    </row>
    <row r="838" spans="5:24" x14ac:dyDescent="0.2">
      <c r="E838" s="32"/>
      <c r="F838" s="27"/>
      <c r="G838" s="42"/>
      <c r="H838" s="27"/>
      <c r="I838" s="27"/>
      <c r="J838" s="27"/>
      <c r="K838" s="27"/>
      <c r="L838" s="27"/>
      <c r="M838" s="27"/>
      <c r="N838" s="27"/>
      <c r="O838" s="27"/>
      <c r="P838" s="27"/>
      <c r="Q838" s="27"/>
      <c r="R838" s="27"/>
      <c r="S838" s="27"/>
      <c r="T838" s="43"/>
      <c r="U838" s="32"/>
      <c r="V838" s="32"/>
      <c r="W838" s="32"/>
      <c r="X838" s="32"/>
    </row>
    <row r="839" spans="5:24" x14ac:dyDescent="0.2">
      <c r="E839" s="32"/>
      <c r="F839" s="27"/>
      <c r="G839" s="42"/>
      <c r="H839" s="27"/>
      <c r="I839" s="27"/>
      <c r="J839" s="27"/>
      <c r="K839" s="27"/>
      <c r="L839" s="27"/>
      <c r="M839" s="27"/>
      <c r="N839" s="27"/>
      <c r="O839" s="27"/>
      <c r="P839" s="27"/>
      <c r="Q839" s="27"/>
      <c r="R839" s="27"/>
      <c r="S839" s="27"/>
      <c r="T839" s="43"/>
      <c r="U839" s="32"/>
      <c r="V839" s="32"/>
      <c r="W839" s="32"/>
      <c r="X839" s="32"/>
    </row>
    <row r="840" spans="5:24" x14ac:dyDescent="0.2">
      <c r="E840" s="32"/>
      <c r="F840" s="27"/>
      <c r="G840" s="42"/>
      <c r="H840" s="27"/>
      <c r="I840" s="27"/>
      <c r="J840" s="27"/>
      <c r="K840" s="27"/>
      <c r="L840" s="27"/>
      <c r="M840" s="27"/>
      <c r="N840" s="27"/>
      <c r="O840" s="27"/>
      <c r="P840" s="27"/>
      <c r="Q840" s="27"/>
      <c r="R840" s="27"/>
      <c r="S840" s="27"/>
      <c r="T840" s="43"/>
      <c r="U840" s="32"/>
      <c r="V840" s="32"/>
      <c r="W840" s="32"/>
      <c r="X840" s="32"/>
    </row>
    <row r="841" spans="5:24" x14ac:dyDescent="0.2">
      <c r="E841" s="32"/>
      <c r="F841" s="27"/>
      <c r="G841" s="42"/>
      <c r="H841" s="27"/>
      <c r="I841" s="27"/>
      <c r="J841" s="27"/>
      <c r="K841" s="27"/>
      <c r="L841" s="27"/>
      <c r="M841" s="27"/>
      <c r="N841" s="27"/>
      <c r="O841" s="27"/>
      <c r="P841" s="27"/>
      <c r="Q841" s="27"/>
      <c r="R841" s="27"/>
      <c r="S841" s="27"/>
      <c r="T841" s="43"/>
      <c r="U841" s="32"/>
      <c r="V841" s="32"/>
      <c r="W841" s="32"/>
      <c r="X841" s="32"/>
    </row>
    <row r="842" spans="5:24" x14ac:dyDescent="0.2">
      <c r="E842" s="32"/>
      <c r="F842" s="27"/>
      <c r="G842" s="42"/>
      <c r="H842" s="27"/>
      <c r="I842" s="27"/>
      <c r="J842" s="27"/>
      <c r="K842" s="27"/>
      <c r="L842" s="27"/>
      <c r="M842" s="27"/>
      <c r="N842" s="27"/>
      <c r="O842" s="27"/>
      <c r="P842" s="27"/>
      <c r="Q842" s="27"/>
      <c r="R842" s="27"/>
      <c r="S842" s="27"/>
      <c r="T842" s="43"/>
      <c r="U842" s="32"/>
      <c r="V842" s="32"/>
      <c r="W842" s="32"/>
      <c r="X842" s="32"/>
    </row>
    <row r="843" spans="5:24" x14ac:dyDescent="0.2">
      <c r="E843" s="32"/>
      <c r="F843" s="27"/>
      <c r="G843" s="42"/>
      <c r="H843" s="27"/>
      <c r="I843" s="27"/>
      <c r="J843" s="27"/>
      <c r="K843" s="27"/>
      <c r="L843" s="27"/>
      <c r="M843" s="27"/>
      <c r="N843" s="27"/>
      <c r="O843" s="27"/>
      <c r="P843" s="27"/>
      <c r="Q843" s="27"/>
      <c r="R843" s="27"/>
      <c r="S843" s="27"/>
      <c r="T843" s="43"/>
      <c r="U843" s="32"/>
      <c r="V843" s="32"/>
      <c r="W843" s="32"/>
      <c r="X843" s="32"/>
    </row>
    <row r="844" spans="5:24" x14ac:dyDescent="0.2">
      <c r="E844" s="32"/>
      <c r="F844" s="27"/>
      <c r="G844" s="42"/>
      <c r="H844" s="27"/>
      <c r="I844" s="27"/>
      <c r="J844" s="27"/>
      <c r="K844" s="27"/>
      <c r="L844" s="27"/>
      <c r="M844" s="27"/>
      <c r="N844" s="27"/>
      <c r="O844" s="27"/>
      <c r="P844" s="27"/>
      <c r="Q844" s="27"/>
      <c r="R844" s="27"/>
      <c r="S844" s="27"/>
      <c r="T844" s="43"/>
      <c r="U844" s="32"/>
      <c r="V844" s="32"/>
      <c r="W844" s="32"/>
      <c r="X844" s="32"/>
    </row>
    <row r="845" spans="5:24" x14ac:dyDescent="0.2">
      <c r="E845" s="32"/>
      <c r="F845" s="27"/>
      <c r="G845" s="42"/>
      <c r="H845" s="27"/>
      <c r="I845" s="27"/>
      <c r="J845" s="27"/>
      <c r="K845" s="27"/>
      <c r="L845" s="27"/>
      <c r="M845" s="27"/>
      <c r="N845" s="27"/>
      <c r="O845" s="27"/>
      <c r="P845" s="27"/>
      <c r="Q845" s="27"/>
      <c r="R845" s="27"/>
      <c r="S845" s="27"/>
      <c r="T845" s="43"/>
      <c r="U845" s="32"/>
      <c r="V845" s="32"/>
      <c r="W845" s="32"/>
      <c r="X845" s="32"/>
    </row>
    <row r="846" spans="5:24" x14ac:dyDescent="0.2">
      <c r="E846" s="32"/>
      <c r="F846" s="27"/>
      <c r="G846" s="42"/>
      <c r="H846" s="27"/>
      <c r="I846" s="27"/>
      <c r="J846" s="27"/>
      <c r="K846" s="27"/>
      <c r="L846" s="27"/>
      <c r="M846" s="27"/>
      <c r="N846" s="27"/>
      <c r="O846" s="27"/>
      <c r="P846" s="27"/>
      <c r="Q846" s="27"/>
      <c r="R846" s="27"/>
      <c r="S846" s="27"/>
      <c r="T846" s="43"/>
      <c r="U846" s="32"/>
      <c r="V846" s="32"/>
      <c r="W846" s="32"/>
      <c r="X846" s="32"/>
    </row>
    <row r="847" spans="5:24" x14ac:dyDescent="0.2">
      <c r="E847" s="32"/>
      <c r="F847" s="27"/>
      <c r="G847" s="42"/>
      <c r="H847" s="27"/>
      <c r="I847" s="27"/>
      <c r="J847" s="27"/>
      <c r="K847" s="27"/>
      <c r="L847" s="27"/>
      <c r="M847" s="27"/>
      <c r="N847" s="27"/>
      <c r="O847" s="27"/>
      <c r="P847" s="27"/>
      <c r="Q847" s="27"/>
      <c r="R847" s="27"/>
      <c r="S847" s="27"/>
      <c r="T847" s="43"/>
      <c r="U847" s="32"/>
      <c r="V847" s="32"/>
      <c r="W847" s="32"/>
      <c r="X847" s="32"/>
    </row>
    <row r="848" spans="5:24" x14ac:dyDescent="0.2">
      <c r="E848" s="32"/>
      <c r="F848" s="27"/>
      <c r="G848" s="42"/>
      <c r="H848" s="27"/>
      <c r="I848" s="27"/>
      <c r="J848" s="27"/>
      <c r="K848" s="27"/>
      <c r="L848" s="27"/>
      <c r="M848" s="27"/>
      <c r="N848" s="27"/>
      <c r="O848" s="27"/>
      <c r="P848" s="27"/>
      <c r="Q848" s="27"/>
      <c r="R848" s="27"/>
      <c r="S848" s="27"/>
      <c r="T848" s="43"/>
      <c r="U848" s="32"/>
      <c r="V848" s="32"/>
      <c r="W848" s="32"/>
      <c r="X848" s="32"/>
    </row>
    <row r="849" spans="5:24" x14ac:dyDescent="0.2">
      <c r="E849" s="32"/>
      <c r="F849" s="27"/>
      <c r="G849" s="42"/>
      <c r="H849" s="27"/>
      <c r="I849" s="27"/>
      <c r="J849" s="27"/>
      <c r="K849" s="27"/>
      <c r="L849" s="27"/>
      <c r="M849" s="27"/>
      <c r="N849" s="27"/>
      <c r="O849" s="27"/>
      <c r="P849" s="27"/>
      <c r="Q849" s="27"/>
      <c r="R849" s="27"/>
      <c r="S849" s="27"/>
      <c r="T849" s="43"/>
      <c r="U849" s="32"/>
      <c r="V849" s="32"/>
      <c r="W849" s="32"/>
      <c r="X849" s="32"/>
    </row>
    <row r="850" spans="5:24" x14ac:dyDescent="0.2">
      <c r="E850" s="32"/>
      <c r="F850" s="27"/>
      <c r="G850" s="42"/>
      <c r="H850" s="27"/>
      <c r="I850" s="27"/>
      <c r="J850" s="27"/>
      <c r="K850" s="27"/>
      <c r="L850" s="27"/>
      <c r="M850" s="27"/>
      <c r="N850" s="27"/>
      <c r="O850" s="27"/>
      <c r="P850" s="27"/>
      <c r="Q850" s="27"/>
      <c r="R850" s="27"/>
      <c r="S850" s="27"/>
      <c r="T850" s="43"/>
      <c r="U850" s="32"/>
      <c r="V850" s="32"/>
      <c r="W850" s="32"/>
      <c r="X850" s="32"/>
    </row>
    <row r="851" spans="5:24" x14ac:dyDescent="0.2">
      <c r="E851" s="32"/>
      <c r="F851" s="27"/>
      <c r="G851" s="42"/>
      <c r="H851" s="27"/>
      <c r="I851" s="27"/>
      <c r="J851" s="27"/>
      <c r="K851" s="27"/>
      <c r="L851" s="27"/>
      <c r="M851" s="27"/>
      <c r="N851" s="27"/>
      <c r="O851" s="27"/>
      <c r="P851" s="27"/>
      <c r="Q851" s="27"/>
      <c r="R851" s="27"/>
      <c r="S851" s="27"/>
      <c r="T851" s="43"/>
      <c r="U851" s="32"/>
      <c r="V851" s="32"/>
      <c r="W851" s="32"/>
      <c r="X851" s="32"/>
    </row>
    <row r="852" spans="5:24" x14ac:dyDescent="0.2">
      <c r="E852" s="32"/>
      <c r="F852" s="27"/>
      <c r="G852" s="42"/>
      <c r="H852" s="27"/>
      <c r="I852" s="27"/>
      <c r="J852" s="27"/>
      <c r="K852" s="27"/>
      <c r="L852" s="27"/>
      <c r="M852" s="27"/>
      <c r="N852" s="27"/>
      <c r="O852" s="27"/>
      <c r="P852" s="27"/>
      <c r="Q852" s="27"/>
      <c r="R852" s="27"/>
      <c r="S852" s="27"/>
      <c r="T852" s="43"/>
      <c r="U852" s="32"/>
      <c r="V852" s="32"/>
      <c r="W852" s="32"/>
      <c r="X852" s="32"/>
    </row>
    <row r="853" spans="5:24" x14ac:dyDescent="0.2">
      <c r="E853" s="32"/>
      <c r="F853" s="27"/>
      <c r="G853" s="42"/>
      <c r="H853" s="27"/>
      <c r="I853" s="27"/>
      <c r="J853" s="27"/>
      <c r="K853" s="27"/>
      <c r="L853" s="27"/>
      <c r="M853" s="27"/>
      <c r="N853" s="27"/>
      <c r="O853" s="27"/>
      <c r="P853" s="27"/>
      <c r="Q853" s="27"/>
      <c r="R853" s="27"/>
      <c r="S853" s="27"/>
      <c r="T853" s="43"/>
      <c r="U853" s="32"/>
      <c r="V853" s="32"/>
      <c r="W853" s="32"/>
      <c r="X853" s="32"/>
    </row>
    <row r="854" spans="5:24" x14ac:dyDescent="0.2">
      <c r="E854" s="32"/>
      <c r="F854" s="27"/>
      <c r="G854" s="42"/>
      <c r="H854" s="27"/>
      <c r="I854" s="27"/>
      <c r="J854" s="27"/>
      <c r="K854" s="27"/>
      <c r="L854" s="27"/>
      <c r="M854" s="27"/>
      <c r="N854" s="27"/>
      <c r="O854" s="27"/>
      <c r="P854" s="27"/>
      <c r="Q854" s="27"/>
      <c r="R854" s="27"/>
      <c r="S854" s="27"/>
      <c r="T854" s="43"/>
      <c r="U854" s="32"/>
      <c r="V854" s="32"/>
      <c r="W854" s="32"/>
      <c r="X854" s="32"/>
    </row>
    <row r="855" spans="5:24" x14ac:dyDescent="0.2">
      <c r="E855" s="32"/>
      <c r="F855" s="27"/>
      <c r="G855" s="42"/>
      <c r="H855" s="27"/>
      <c r="I855" s="27"/>
      <c r="J855" s="27"/>
      <c r="K855" s="27"/>
      <c r="L855" s="27"/>
      <c r="M855" s="27"/>
      <c r="N855" s="27"/>
      <c r="O855" s="27"/>
      <c r="P855" s="27"/>
      <c r="Q855" s="27"/>
      <c r="R855" s="27"/>
      <c r="S855" s="27"/>
      <c r="T855" s="43"/>
      <c r="U855" s="32"/>
      <c r="V855" s="32"/>
      <c r="W855" s="32"/>
      <c r="X855" s="32"/>
    </row>
    <row r="856" spans="5:24" x14ac:dyDescent="0.2">
      <c r="E856" s="32"/>
      <c r="F856" s="27"/>
      <c r="G856" s="42"/>
      <c r="H856" s="27"/>
      <c r="I856" s="27"/>
      <c r="J856" s="27"/>
      <c r="K856" s="27"/>
      <c r="L856" s="27"/>
      <c r="M856" s="27"/>
      <c r="N856" s="27"/>
      <c r="O856" s="27"/>
      <c r="P856" s="27"/>
      <c r="Q856" s="27"/>
      <c r="R856" s="27"/>
      <c r="S856" s="27"/>
      <c r="T856" s="43"/>
      <c r="U856" s="32"/>
      <c r="V856" s="32"/>
      <c r="W856" s="32"/>
      <c r="X856" s="32"/>
    </row>
    <row r="857" spans="5:24" x14ac:dyDescent="0.2">
      <c r="E857" s="32"/>
      <c r="F857" s="27"/>
      <c r="G857" s="42"/>
      <c r="H857" s="27"/>
      <c r="I857" s="27"/>
      <c r="J857" s="27"/>
      <c r="K857" s="27"/>
      <c r="L857" s="27"/>
      <c r="M857" s="27"/>
      <c r="N857" s="27"/>
      <c r="O857" s="27"/>
      <c r="P857" s="27"/>
      <c r="Q857" s="27"/>
      <c r="R857" s="27"/>
      <c r="S857" s="27"/>
      <c r="T857" s="43"/>
      <c r="U857" s="32"/>
      <c r="V857" s="32"/>
      <c r="W857" s="32"/>
      <c r="X857" s="32"/>
    </row>
    <row r="858" spans="5:24" x14ac:dyDescent="0.2">
      <c r="E858" s="32"/>
      <c r="F858" s="27"/>
      <c r="G858" s="42"/>
      <c r="H858" s="27"/>
      <c r="I858" s="27"/>
      <c r="J858" s="27"/>
      <c r="K858" s="27"/>
      <c r="L858" s="27"/>
      <c r="M858" s="27"/>
      <c r="N858" s="27"/>
      <c r="O858" s="27"/>
      <c r="P858" s="27"/>
      <c r="Q858" s="27"/>
      <c r="R858" s="27"/>
      <c r="S858" s="27"/>
      <c r="T858" s="43"/>
      <c r="U858" s="32"/>
      <c r="V858" s="32"/>
      <c r="W858" s="32"/>
      <c r="X858" s="32"/>
    </row>
    <row r="859" spans="5:24" x14ac:dyDescent="0.2">
      <c r="E859" s="32"/>
      <c r="F859" s="27"/>
      <c r="G859" s="42"/>
      <c r="H859" s="27"/>
      <c r="I859" s="27"/>
      <c r="J859" s="27"/>
      <c r="K859" s="27"/>
      <c r="L859" s="27"/>
      <c r="M859" s="27"/>
      <c r="N859" s="27"/>
      <c r="O859" s="27"/>
      <c r="P859" s="27"/>
      <c r="Q859" s="27"/>
      <c r="R859" s="27"/>
      <c r="S859" s="27"/>
      <c r="T859" s="43"/>
      <c r="U859" s="32"/>
      <c r="V859" s="32"/>
      <c r="W859" s="32"/>
      <c r="X859" s="32"/>
    </row>
    <row r="860" spans="5:24" x14ac:dyDescent="0.2">
      <c r="E860" s="32"/>
      <c r="F860" s="27"/>
      <c r="G860" s="42"/>
      <c r="H860" s="27"/>
      <c r="I860" s="27"/>
      <c r="J860" s="27"/>
      <c r="K860" s="27"/>
      <c r="L860" s="27"/>
      <c r="M860" s="27"/>
      <c r="N860" s="27"/>
      <c r="O860" s="27"/>
      <c r="P860" s="27"/>
      <c r="Q860" s="27"/>
      <c r="R860" s="27"/>
      <c r="S860" s="27"/>
      <c r="T860" s="43"/>
      <c r="U860" s="32"/>
      <c r="V860" s="32"/>
      <c r="W860" s="32"/>
      <c r="X860" s="32"/>
    </row>
    <row r="861" spans="5:24" x14ac:dyDescent="0.2">
      <c r="E861" s="32"/>
      <c r="F861" s="27"/>
      <c r="G861" s="42"/>
      <c r="H861" s="27"/>
      <c r="I861" s="27"/>
      <c r="J861" s="27"/>
      <c r="K861" s="27"/>
      <c r="L861" s="27"/>
      <c r="M861" s="27"/>
      <c r="N861" s="27"/>
      <c r="O861" s="27"/>
      <c r="P861" s="27"/>
      <c r="Q861" s="27"/>
      <c r="R861" s="27"/>
      <c r="S861" s="27"/>
      <c r="T861" s="43"/>
      <c r="U861" s="32"/>
      <c r="V861" s="32"/>
      <c r="W861" s="32"/>
      <c r="X861" s="32"/>
    </row>
    <row r="862" spans="5:24" x14ac:dyDescent="0.2">
      <c r="E862" s="32"/>
      <c r="F862" s="27"/>
      <c r="G862" s="42"/>
      <c r="H862" s="27"/>
      <c r="I862" s="27"/>
      <c r="J862" s="27"/>
      <c r="K862" s="27"/>
      <c r="L862" s="27"/>
      <c r="M862" s="27"/>
      <c r="N862" s="27"/>
      <c r="O862" s="27"/>
      <c r="P862" s="27"/>
      <c r="Q862" s="27"/>
      <c r="R862" s="27"/>
      <c r="S862" s="27"/>
      <c r="T862" s="43"/>
      <c r="U862" s="32"/>
      <c r="V862" s="32"/>
      <c r="W862" s="32"/>
      <c r="X862" s="32"/>
    </row>
    <row r="863" spans="5:24" x14ac:dyDescent="0.2">
      <c r="E863" s="32"/>
      <c r="F863" s="27"/>
      <c r="G863" s="42"/>
      <c r="H863" s="27"/>
      <c r="I863" s="27"/>
      <c r="J863" s="27"/>
      <c r="K863" s="27"/>
      <c r="L863" s="27"/>
      <c r="M863" s="27"/>
      <c r="N863" s="27"/>
      <c r="O863" s="27"/>
      <c r="P863" s="27"/>
      <c r="Q863" s="27"/>
      <c r="R863" s="27"/>
      <c r="S863" s="27"/>
      <c r="T863" s="43"/>
      <c r="U863" s="32"/>
      <c r="V863" s="32"/>
      <c r="W863" s="32"/>
      <c r="X863" s="32"/>
    </row>
    <row r="864" spans="5:24" x14ac:dyDescent="0.2">
      <c r="E864" s="32"/>
      <c r="F864" s="27"/>
      <c r="G864" s="42"/>
      <c r="H864" s="27"/>
      <c r="I864" s="27"/>
      <c r="J864" s="27"/>
      <c r="K864" s="27"/>
      <c r="L864" s="27"/>
      <c r="M864" s="27"/>
      <c r="N864" s="27"/>
      <c r="O864" s="27"/>
      <c r="P864" s="27"/>
      <c r="Q864" s="27"/>
      <c r="R864" s="27"/>
      <c r="S864" s="27"/>
      <c r="T864" s="43"/>
      <c r="U864" s="32"/>
      <c r="V864" s="32"/>
      <c r="W864" s="32"/>
      <c r="X864" s="32"/>
    </row>
    <row r="865" spans="5:24" x14ac:dyDescent="0.2">
      <c r="E865" s="32"/>
      <c r="F865" s="27"/>
      <c r="G865" s="42"/>
      <c r="H865" s="27"/>
      <c r="I865" s="27"/>
      <c r="J865" s="27"/>
      <c r="K865" s="27"/>
      <c r="L865" s="27"/>
      <c r="M865" s="27"/>
      <c r="N865" s="27"/>
      <c r="O865" s="27"/>
      <c r="P865" s="27"/>
      <c r="Q865" s="27"/>
      <c r="R865" s="27"/>
      <c r="S865" s="27"/>
      <c r="T865" s="43"/>
      <c r="U865" s="32"/>
      <c r="V865" s="32"/>
      <c r="W865" s="32"/>
      <c r="X865" s="32"/>
    </row>
    <row r="866" spans="5:24" x14ac:dyDescent="0.2">
      <c r="E866" s="32"/>
      <c r="F866" s="27"/>
      <c r="G866" s="42"/>
      <c r="H866" s="27"/>
      <c r="I866" s="27"/>
      <c r="J866" s="27"/>
      <c r="K866" s="27"/>
      <c r="L866" s="27"/>
      <c r="M866" s="27"/>
      <c r="N866" s="27"/>
      <c r="O866" s="27"/>
      <c r="P866" s="27"/>
      <c r="Q866" s="27"/>
      <c r="R866" s="27"/>
      <c r="S866" s="27"/>
      <c r="T866" s="43"/>
      <c r="U866" s="32"/>
      <c r="V866" s="32"/>
      <c r="W866" s="32"/>
      <c r="X866" s="32"/>
    </row>
    <row r="867" spans="5:24" x14ac:dyDescent="0.2">
      <c r="E867" s="32"/>
      <c r="F867" s="27"/>
      <c r="G867" s="42"/>
      <c r="H867" s="27"/>
      <c r="I867" s="27"/>
      <c r="J867" s="27"/>
      <c r="K867" s="27"/>
      <c r="L867" s="27"/>
      <c r="M867" s="27"/>
      <c r="N867" s="27"/>
      <c r="O867" s="27"/>
      <c r="P867" s="27"/>
      <c r="Q867" s="27"/>
      <c r="R867" s="27"/>
      <c r="S867" s="27"/>
      <c r="T867" s="43"/>
      <c r="U867" s="32"/>
      <c r="V867" s="32"/>
      <c r="W867" s="32"/>
      <c r="X867" s="32"/>
    </row>
    <row r="868" spans="5:24" x14ac:dyDescent="0.2">
      <c r="E868" s="32"/>
      <c r="F868" s="27"/>
      <c r="G868" s="42"/>
      <c r="H868" s="27"/>
      <c r="I868" s="27"/>
      <c r="J868" s="27"/>
      <c r="K868" s="27"/>
      <c r="L868" s="27"/>
      <c r="M868" s="27"/>
      <c r="N868" s="27"/>
      <c r="O868" s="27"/>
      <c r="P868" s="27"/>
      <c r="Q868" s="27"/>
      <c r="R868" s="27"/>
      <c r="S868" s="27"/>
      <c r="T868" s="43"/>
      <c r="U868" s="32"/>
      <c r="V868" s="32"/>
      <c r="W868" s="32"/>
      <c r="X868" s="32"/>
    </row>
    <row r="869" spans="5:24" x14ac:dyDescent="0.2">
      <c r="E869" s="32"/>
      <c r="F869" s="27"/>
      <c r="G869" s="42"/>
      <c r="H869" s="27"/>
      <c r="I869" s="27"/>
      <c r="J869" s="27"/>
      <c r="K869" s="27"/>
      <c r="L869" s="27"/>
      <c r="M869" s="27"/>
      <c r="N869" s="27"/>
      <c r="O869" s="27"/>
      <c r="P869" s="27"/>
      <c r="Q869" s="27"/>
      <c r="R869" s="27"/>
      <c r="S869" s="27"/>
      <c r="T869" s="43"/>
      <c r="U869" s="32"/>
      <c r="V869" s="32"/>
      <c r="W869" s="32"/>
      <c r="X869" s="32"/>
    </row>
    <row r="870" spans="5:24" x14ac:dyDescent="0.2">
      <c r="E870" s="32"/>
      <c r="F870" s="27"/>
      <c r="G870" s="42"/>
      <c r="H870" s="27"/>
      <c r="I870" s="27"/>
      <c r="J870" s="27"/>
      <c r="K870" s="27"/>
      <c r="L870" s="27"/>
      <c r="M870" s="27"/>
      <c r="N870" s="27"/>
      <c r="O870" s="27"/>
      <c r="P870" s="27"/>
      <c r="Q870" s="27"/>
      <c r="R870" s="27"/>
      <c r="S870" s="27"/>
      <c r="T870" s="43"/>
      <c r="U870" s="32"/>
      <c r="V870" s="32"/>
      <c r="W870" s="32"/>
      <c r="X870" s="32"/>
    </row>
    <row r="871" spans="5:24" x14ac:dyDescent="0.2">
      <c r="E871" s="32"/>
      <c r="F871" s="27"/>
      <c r="G871" s="42"/>
      <c r="H871" s="27"/>
      <c r="I871" s="27"/>
      <c r="J871" s="27"/>
      <c r="K871" s="27"/>
      <c r="L871" s="27"/>
      <c r="M871" s="27"/>
      <c r="N871" s="27"/>
      <c r="O871" s="27"/>
      <c r="P871" s="27"/>
      <c r="Q871" s="27"/>
      <c r="R871" s="27"/>
      <c r="S871" s="27"/>
      <c r="T871" s="43"/>
      <c r="U871" s="32"/>
      <c r="V871" s="32"/>
      <c r="W871" s="32"/>
      <c r="X871" s="32"/>
    </row>
    <row r="872" spans="5:24" x14ac:dyDescent="0.2">
      <c r="E872" s="32"/>
      <c r="F872" s="27"/>
      <c r="G872" s="42"/>
      <c r="H872" s="27"/>
      <c r="I872" s="27"/>
      <c r="J872" s="27"/>
      <c r="K872" s="27"/>
      <c r="L872" s="27"/>
      <c r="M872" s="27"/>
      <c r="N872" s="27"/>
      <c r="O872" s="27"/>
      <c r="P872" s="27"/>
      <c r="Q872" s="27"/>
      <c r="R872" s="27"/>
      <c r="S872" s="27"/>
      <c r="T872" s="43"/>
      <c r="U872" s="32"/>
      <c r="V872" s="32"/>
      <c r="W872" s="32"/>
      <c r="X872" s="32"/>
    </row>
    <row r="873" spans="5:24" x14ac:dyDescent="0.2">
      <c r="E873" s="32"/>
      <c r="F873" s="27"/>
      <c r="G873" s="42"/>
      <c r="H873" s="27"/>
      <c r="I873" s="27"/>
      <c r="J873" s="27"/>
      <c r="K873" s="27"/>
      <c r="L873" s="27"/>
      <c r="M873" s="27"/>
      <c r="N873" s="27"/>
      <c r="O873" s="27"/>
      <c r="P873" s="27"/>
      <c r="Q873" s="27"/>
      <c r="R873" s="27"/>
      <c r="S873" s="27"/>
      <c r="T873" s="43"/>
      <c r="U873" s="32"/>
      <c r="V873" s="32"/>
      <c r="W873" s="32"/>
      <c r="X873" s="32"/>
    </row>
    <row r="874" spans="5:24" x14ac:dyDescent="0.2">
      <c r="E874" s="32"/>
      <c r="F874" s="27"/>
      <c r="G874" s="42"/>
      <c r="H874" s="27"/>
      <c r="I874" s="27"/>
      <c r="J874" s="27"/>
      <c r="K874" s="27"/>
      <c r="L874" s="27"/>
      <c r="M874" s="27"/>
      <c r="N874" s="27"/>
      <c r="O874" s="27"/>
      <c r="P874" s="27"/>
      <c r="Q874" s="27"/>
      <c r="R874" s="27"/>
      <c r="S874" s="27"/>
      <c r="T874" s="43"/>
      <c r="U874" s="32"/>
      <c r="V874" s="32"/>
      <c r="W874" s="32"/>
      <c r="X874" s="32"/>
    </row>
    <row r="875" spans="5:24" x14ac:dyDescent="0.2">
      <c r="E875" s="32"/>
      <c r="F875" s="27"/>
      <c r="G875" s="42"/>
      <c r="H875" s="27"/>
      <c r="I875" s="27"/>
      <c r="J875" s="27"/>
      <c r="K875" s="27"/>
      <c r="L875" s="27"/>
      <c r="M875" s="27"/>
      <c r="N875" s="27"/>
      <c r="O875" s="27"/>
      <c r="P875" s="27"/>
      <c r="Q875" s="27"/>
      <c r="R875" s="27"/>
      <c r="S875" s="27"/>
      <c r="T875" s="43"/>
      <c r="U875" s="32"/>
      <c r="V875" s="32"/>
      <c r="W875" s="32"/>
      <c r="X875" s="32"/>
    </row>
    <row r="876" spans="5:24" x14ac:dyDescent="0.2">
      <c r="E876" s="32"/>
      <c r="F876" s="27"/>
      <c r="G876" s="42"/>
      <c r="H876" s="27"/>
      <c r="I876" s="27"/>
      <c r="J876" s="27"/>
      <c r="K876" s="27"/>
      <c r="L876" s="27"/>
      <c r="M876" s="27"/>
      <c r="N876" s="27"/>
      <c r="O876" s="27"/>
      <c r="P876" s="27"/>
      <c r="Q876" s="27"/>
      <c r="R876" s="27"/>
      <c r="S876" s="27"/>
      <c r="T876" s="43"/>
      <c r="U876" s="32"/>
      <c r="V876" s="32"/>
      <c r="W876" s="32"/>
      <c r="X876" s="32"/>
    </row>
    <row r="877" spans="5:24" x14ac:dyDescent="0.2">
      <c r="E877" s="32"/>
      <c r="F877" s="27"/>
      <c r="G877" s="42"/>
      <c r="H877" s="27"/>
      <c r="I877" s="27"/>
      <c r="J877" s="27"/>
      <c r="K877" s="27"/>
      <c r="L877" s="27"/>
      <c r="M877" s="27"/>
      <c r="N877" s="27"/>
      <c r="O877" s="27"/>
      <c r="P877" s="27"/>
      <c r="Q877" s="27"/>
      <c r="R877" s="27"/>
      <c r="S877" s="27"/>
      <c r="T877" s="43"/>
      <c r="U877" s="32"/>
      <c r="V877" s="32"/>
      <c r="W877" s="32"/>
      <c r="X877" s="32"/>
    </row>
    <row r="878" spans="5:24" x14ac:dyDescent="0.2">
      <c r="E878" s="32"/>
      <c r="F878" s="27"/>
      <c r="G878" s="42"/>
      <c r="H878" s="27"/>
      <c r="I878" s="27"/>
      <c r="J878" s="27"/>
      <c r="K878" s="27"/>
      <c r="L878" s="27"/>
      <c r="M878" s="27"/>
      <c r="N878" s="27"/>
      <c r="O878" s="27"/>
      <c r="P878" s="27"/>
      <c r="Q878" s="27"/>
      <c r="R878" s="27"/>
      <c r="S878" s="27"/>
      <c r="T878" s="43"/>
      <c r="U878" s="32"/>
      <c r="V878" s="32"/>
      <c r="W878" s="32"/>
      <c r="X878" s="32"/>
    </row>
    <row r="879" spans="5:24" x14ac:dyDescent="0.2">
      <c r="E879" s="32"/>
      <c r="F879" s="27"/>
      <c r="G879" s="42"/>
      <c r="H879" s="27"/>
      <c r="I879" s="27"/>
      <c r="J879" s="27"/>
      <c r="K879" s="27"/>
      <c r="L879" s="27"/>
      <c r="M879" s="27"/>
      <c r="N879" s="27"/>
      <c r="O879" s="27"/>
      <c r="P879" s="27"/>
      <c r="Q879" s="27"/>
      <c r="R879" s="27"/>
      <c r="S879" s="27"/>
      <c r="T879" s="43"/>
      <c r="U879" s="32"/>
      <c r="V879" s="32"/>
      <c r="W879" s="32"/>
      <c r="X879" s="32"/>
    </row>
    <row r="880" spans="5:24" x14ac:dyDescent="0.2">
      <c r="E880" s="32"/>
      <c r="F880" s="27"/>
      <c r="G880" s="42"/>
      <c r="H880" s="27"/>
      <c r="I880" s="27"/>
      <c r="J880" s="27"/>
      <c r="K880" s="27"/>
      <c r="L880" s="27"/>
      <c r="M880" s="27"/>
      <c r="N880" s="27"/>
      <c r="O880" s="27"/>
      <c r="P880" s="27"/>
      <c r="Q880" s="27"/>
      <c r="R880" s="27"/>
      <c r="S880" s="27"/>
      <c r="T880" s="43"/>
      <c r="U880" s="32"/>
      <c r="V880" s="32"/>
      <c r="W880" s="32"/>
      <c r="X880" s="32"/>
    </row>
    <row r="881" spans="5:24" x14ac:dyDescent="0.2">
      <c r="E881" s="32"/>
      <c r="F881" s="27"/>
      <c r="G881" s="42"/>
      <c r="H881" s="27"/>
      <c r="I881" s="27"/>
      <c r="J881" s="27"/>
      <c r="K881" s="27"/>
      <c r="L881" s="27"/>
      <c r="M881" s="27"/>
      <c r="N881" s="27"/>
      <c r="O881" s="27"/>
      <c r="P881" s="27"/>
      <c r="Q881" s="27"/>
      <c r="R881" s="27"/>
      <c r="S881" s="27"/>
      <c r="T881" s="43"/>
      <c r="U881" s="32"/>
      <c r="V881" s="32"/>
      <c r="W881" s="32"/>
      <c r="X881" s="32"/>
    </row>
    <row r="882" spans="5:24" x14ac:dyDescent="0.2">
      <c r="E882" s="32"/>
      <c r="F882" s="27"/>
      <c r="G882" s="42"/>
      <c r="H882" s="27"/>
      <c r="I882" s="27"/>
      <c r="J882" s="27"/>
      <c r="K882" s="27"/>
      <c r="L882" s="27"/>
      <c r="M882" s="27"/>
      <c r="N882" s="27"/>
      <c r="O882" s="27"/>
      <c r="P882" s="27"/>
      <c r="Q882" s="27"/>
      <c r="R882" s="27"/>
      <c r="S882" s="27"/>
      <c r="T882" s="43"/>
      <c r="U882" s="32"/>
      <c r="V882" s="32"/>
      <c r="W882" s="32"/>
      <c r="X882" s="32"/>
    </row>
    <row r="883" spans="5:24" x14ac:dyDescent="0.2">
      <c r="E883" s="32"/>
      <c r="F883" s="27"/>
      <c r="G883" s="42"/>
      <c r="H883" s="27"/>
      <c r="I883" s="27"/>
      <c r="J883" s="27"/>
      <c r="K883" s="27"/>
      <c r="L883" s="27"/>
      <c r="M883" s="27"/>
      <c r="N883" s="27"/>
      <c r="O883" s="27"/>
      <c r="P883" s="27"/>
      <c r="Q883" s="27"/>
      <c r="R883" s="27"/>
      <c r="S883" s="27"/>
      <c r="T883" s="43"/>
      <c r="U883" s="32"/>
      <c r="V883" s="32"/>
      <c r="W883" s="32"/>
      <c r="X883" s="32"/>
    </row>
    <row r="884" spans="5:24" x14ac:dyDescent="0.2">
      <c r="E884" s="32"/>
      <c r="F884" s="27"/>
      <c r="G884" s="42"/>
      <c r="H884" s="27"/>
      <c r="I884" s="27"/>
      <c r="J884" s="27"/>
      <c r="K884" s="27"/>
      <c r="L884" s="27"/>
      <c r="M884" s="27"/>
      <c r="N884" s="27"/>
      <c r="O884" s="27"/>
      <c r="P884" s="27"/>
      <c r="Q884" s="27"/>
      <c r="R884" s="27"/>
      <c r="S884" s="27"/>
      <c r="T884" s="43"/>
      <c r="U884" s="32"/>
      <c r="V884" s="32"/>
      <c r="W884" s="32"/>
      <c r="X884" s="32"/>
    </row>
    <row r="885" spans="5:24" x14ac:dyDescent="0.2">
      <c r="E885" s="32"/>
      <c r="F885" s="27"/>
      <c r="G885" s="42"/>
      <c r="H885" s="27"/>
      <c r="I885" s="27"/>
      <c r="J885" s="27"/>
      <c r="K885" s="27"/>
      <c r="L885" s="27"/>
      <c r="M885" s="27"/>
      <c r="N885" s="27"/>
      <c r="O885" s="27"/>
      <c r="P885" s="27"/>
      <c r="Q885" s="27"/>
      <c r="R885" s="27"/>
      <c r="S885" s="27"/>
      <c r="T885" s="43"/>
      <c r="U885" s="32"/>
      <c r="V885" s="32"/>
      <c r="W885" s="32"/>
      <c r="X885" s="32"/>
    </row>
    <row r="886" spans="5:24" x14ac:dyDescent="0.2">
      <c r="E886" s="32"/>
      <c r="F886" s="27"/>
      <c r="G886" s="42"/>
      <c r="H886" s="27"/>
      <c r="I886" s="27"/>
      <c r="J886" s="27"/>
      <c r="K886" s="27"/>
      <c r="L886" s="27"/>
      <c r="M886" s="27"/>
      <c r="N886" s="27"/>
      <c r="O886" s="27"/>
      <c r="P886" s="27"/>
      <c r="Q886" s="27"/>
      <c r="R886" s="27"/>
      <c r="S886" s="27"/>
      <c r="T886" s="43"/>
      <c r="U886" s="32"/>
      <c r="V886" s="32"/>
      <c r="W886" s="32"/>
      <c r="X886" s="32"/>
    </row>
    <row r="887" spans="5:24" x14ac:dyDescent="0.2">
      <c r="E887" s="32"/>
      <c r="F887" s="27"/>
      <c r="G887" s="42"/>
      <c r="H887" s="27"/>
      <c r="I887" s="27"/>
      <c r="J887" s="27"/>
      <c r="K887" s="27"/>
      <c r="L887" s="27"/>
      <c r="M887" s="27"/>
      <c r="N887" s="27"/>
      <c r="O887" s="27"/>
      <c r="P887" s="27"/>
      <c r="Q887" s="27"/>
      <c r="R887" s="27"/>
      <c r="S887" s="27"/>
      <c r="T887" s="43"/>
      <c r="U887" s="32"/>
      <c r="V887" s="32"/>
      <c r="W887" s="32"/>
      <c r="X887" s="32"/>
    </row>
    <row r="888" spans="5:24" x14ac:dyDescent="0.2">
      <c r="E888" s="32"/>
      <c r="F888" s="27"/>
      <c r="G888" s="42"/>
      <c r="H888" s="27"/>
      <c r="I888" s="27"/>
      <c r="J888" s="27"/>
      <c r="K888" s="27"/>
      <c r="L888" s="27"/>
      <c r="M888" s="27"/>
      <c r="N888" s="27"/>
      <c r="O888" s="27"/>
      <c r="P888" s="27"/>
      <c r="Q888" s="27"/>
      <c r="R888" s="27"/>
      <c r="S888" s="27"/>
      <c r="T888" s="43"/>
      <c r="U888" s="32"/>
      <c r="V888" s="32"/>
      <c r="W888" s="32"/>
      <c r="X888" s="32"/>
    </row>
    <row r="889" spans="5:24" x14ac:dyDescent="0.2">
      <c r="E889" s="32"/>
      <c r="F889" s="27"/>
      <c r="G889" s="42"/>
      <c r="H889" s="27"/>
      <c r="I889" s="27"/>
      <c r="J889" s="27"/>
      <c r="K889" s="27"/>
      <c r="L889" s="27"/>
      <c r="M889" s="27"/>
      <c r="N889" s="27"/>
      <c r="O889" s="27"/>
      <c r="P889" s="27"/>
      <c r="Q889" s="27"/>
      <c r="R889" s="27"/>
      <c r="S889" s="27"/>
      <c r="T889" s="43"/>
      <c r="U889" s="32"/>
      <c r="V889" s="32"/>
      <c r="W889" s="32"/>
      <c r="X889" s="32"/>
    </row>
    <row r="890" spans="5:24" x14ac:dyDescent="0.2">
      <c r="E890" s="32"/>
      <c r="F890" s="27"/>
      <c r="G890" s="42"/>
      <c r="H890" s="27"/>
      <c r="I890" s="27"/>
      <c r="J890" s="27"/>
      <c r="K890" s="27"/>
      <c r="L890" s="27"/>
      <c r="M890" s="27"/>
      <c r="N890" s="27"/>
      <c r="O890" s="27"/>
      <c r="P890" s="27"/>
      <c r="Q890" s="27"/>
      <c r="R890" s="27"/>
      <c r="S890" s="27"/>
      <c r="T890" s="43"/>
      <c r="U890" s="32"/>
      <c r="V890" s="32"/>
      <c r="W890" s="32"/>
      <c r="X890" s="32"/>
    </row>
    <row r="891" spans="5:24" x14ac:dyDescent="0.2">
      <c r="E891" s="32"/>
      <c r="F891" s="27"/>
      <c r="G891" s="42"/>
      <c r="H891" s="27"/>
      <c r="I891" s="27"/>
      <c r="J891" s="27"/>
      <c r="K891" s="27"/>
      <c r="L891" s="27"/>
      <c r="M891" s="27"/>
      <c r="N891" s="27"/>
      <c r="O891" s="27"/>
      <c r="P891" s="27"/>
      <c r="Q891" s="27"/>
      <c r="R891" s="27"/>
      <c r="S891" s="27"/>
      <c r="T891" s="43"/>
      <c r="U891" s="32"/>
      <c r="V891" s="32"/>
      <c r="W891" s="32"/>
      <c r="X891" s="32"/>
    </row>
    <row r="892" spans="5:24" x14ac:dyDescent="0.2">
      <c r="E892" s="32"/>
      <c r="F892" s="27"/>
      <c r="G892" s="42"/>
      <c r="H892" s="27"/>
      <c r="I892" s="27"/>
      <c r="J892" s="27"/>
      <c r="K892" s="27"/>
      <c r="L892" s="27"/>
      <c r="M892" s="27"/>
      <c r="N892" s="27"/>
      <c r="O892" s="27"/>
      <c r="P892" s="27"/>
      <c r="Q892" s="27"/>
      <c r="R892" s="27"/>
      <c r="S892" s="27"/>
      <c r="T892" s="43"/>
      <c r="U892" s="32"/>
      <c r="V892" s="32"/>
      <c r="W892" s="32"/>
      <c r="X892" s="32"/>
    </row>
    <row r="893" spans="5:24" x14ac:dyDescent="0.2">
      <c r="E893" s="32"/>
      <c r="F893" s="27"/>
      <c r="G893" s="42"/>
      <c r="H893" s="27"/>
      <c r="I893" s="27"/>
      <c r="J893" s="27"/>
      <c r="K893" s="27"/>
      <c r="L893" s="27"/>
      <c r="M893" s="27"/>
      <c r="N893" s="27"/>
      <c r="O893" s="27"/>
      <c r="P893" s="27"/>
      <c r="Q893" s="27"/>
      <c r="R893" s="27"/>
      <c r="S893" s="27"/>
      <c r="T893" s="43"/>
      <c r="U893" s="32"/>
      <c r="V893" s="32"/>
      <c r="W893" s="32"/>
      <c r="X893" s="32"/>
    </row>
    <row r="894" spans="5:24" x14ac:dyDescent="0.2">
      <c r="E894" s="32"/>
      <c r="F894" s="27"/>
      <c r="G894" s="42"/>
      <c r="H894" s="27"/>
      <c r="I894" s="27"/>
      <c r="J894" s="27"/>
      <c r="K894" s="27"/>
      <c r="L894" s="27"/>
      <c r="M894" s="27"/>
      <c r="N894" s="27"/>
      <c r="O894" s="27"/>
      <c r="P894" s="27"/>
      <c r="Q894" s="27"/>
      <c r="R894" s="27"/>
      <c r="S894" s="27"/>
      <c r="T894" s="43"/>
      <c r="U894" s="32"/>
      <c r="V894" s="32"/>
      <c r="W894" s="32"/>
      <c r="X894" s="32"/>
    </row>
    <row r="895" spans="5:24" x14ac:dyDescent="0.2">
      <c r="E895" s="32"/>
      <c r="F895" s="27"/>
      <c r="G895" s="42"/>
      <c r="H895" s="27"/>
      <c r="I895" s="27"/>
      <c r="J895" s="27"/>
      <c r="K895" s="27"/>
      <c r="L895" s="27"/>
      <c r="M895" s="27"/>
      <c r="N895" s="27"/>
      <c r="O895" s="27"/>
      <c r="P895" s="27"/>
      <c r="Q895" s="27"/>
      <c r="R895" s="27"/>
      <c r="S895" s="27"/>
      <c r="T895" s="43"/>
      <c r="U895" s="32"/>
      <c r="V895" s="32"/>
      <c r="W895" s="32"/>
      <c r="X895" s="32"/>
    </row>
    <row r="896" spans="5:24" x14ac:dyDescent="0.2">
      <c r="E896" s="32"/>
      <c r="F896" s="27"/>
      <c r="G896" s="42"/>
      <c r="H896" s="27"/>
      <c r="I896" s="27"/>
      <c r="J896" s="27"/>
      <c r="K896" s="27"/>
      <c r="L896" s="27"/>
      <c r="M896" s="27"/>
      <c r="N896" s="27"/>
      <c r="O896" s="27"/>
      <c r="P896" s="27"/>
      <c r="Q896" s="27"/>
      <c r="R896" s="27"/>
      <c r="S896" s="27"/>
      <c r="T896" s="43"/>
      <c r="U896" s="32"/>
      <c r="V896" s="32"/>
      <c r="W896" s="32"/>
      <c r="X896" s="32"/>
    </row>
    <row r="897" spans="5:24" x14ac:dyDescent="0.2">
      <c r="E897" s="32"/>
      <c r="F897" s="27"/>
      <c r="G897" s="42"/>
      <c r="H897" s="27"/>
      <c r="I897" s="27"/>
      <c r="J897" s="27"/>
      <c r="K897" s="27"/>
      <c r="L897" s="27"/>
      <c r="M897" s="27"/>
      <c r="N897" s="27"/>
      <c r="O897" s="27"/>
      <c r="P897" s="27"/>
      <c r="Q897" s="27"/>
      <c r="R897" s="27"/>
      <c r="S897" s="27"/>
      <c r="T897" s="43"/>
      <c r="U897" s="32"/>
      <c r="V897" s="32"/>
      <c r="W897" s="32"/>
      <c r="X897" s="32"/>
    </row>
    <row r="898" spans="5:24" x14ac:dyDescent="0.2">
      <c r="E898" s="32"/>
      <c r="F898" s="27"/>
      <c r="G898" s="42"/>
      <c r="H898" s="27"/>
      <c r="I898" s="27"/>
      <c r="J898" s="27"/>
      <c r="K898" s="27"/>
      <c r="L898" s="27"/>
      <c r="M898" s="27"/>
      <c r="N898" s="27"/>
      <c r="O898" s="27"/>
      <c r="P898" s="27"/>
      <c r="Q898" s="27"/>
      <c r="R898" s="27"/>
      <c r="S898" s="27"/>
      <c r="T898" s="43"/>
      <c r="U898" s="32"/>
      <c r="V898" s="32"/>
      <c r="W898" s="32"/>
      <c r="X898" s="32"/>
    </row>
    <row r="899" spans="5:24" x14ac:dyDescent="0.2">
      <c r="E899" s="32"/>
      <c r="F899" s="27"/>
      <c r="G899" s="42"/>
      <c r="H899" s="27"/>
      <c r="I899" s="27"/>
      <c r="J899" s="27"/>
      <c r="K899" s="27"/>
      <c r="L899" s="27"/>
      <c r="M899" s="27"/>
      <c r="N899" s="27"/>
      <c r="O899" s="27"/>
      <c r="P899" s="27"/>
      <c r="Q899" s="27"/>
      <c r="R899" s="27"/>
      <c r="S899" s="27"/>
      <c r="T899" s="43"/>
      <c r="U899" s="32"/>
      <c r="V899" s="32"/>
      <c r="W899" s="32"/>
      <c r="X899" s="32"/>
    </row>
    <row r="900" spans="5:24" x14ac:dyDescent="0.2">
      <c r="E900" s="32"/>
      <c r="F900" s="27"/>
      <c r="G900" s="42"/>
      <c r="H900" s="27"/>
      <c r="I900" s="27"/>
      <c r="J900" s="27"/>
      <c r="K900" s="27"/>
      <c r="L900" s="27"/>
      <c r="M900" s="27"/>
      <c r="N900" s="27"/>
      <c r="O900" s="27"/>
      <c r="P900" s="27"/>
      <c r="Q900" s="27"/>
      <c r="R900" s="27"/>
      <c r="S900" s="27"/>
      <c r="T900" s="43"/>
      <c r="U900" s="32"/>
      <c r="V900" s="32"/>
      <c r="W900" s="32"/>
      <c r="X900" s="32"/>
    </row>
    <row r="901" spans="5:24" x14ac:dyDescent="0.2">
      <c r="E901" s="32"/>
      <c r="F901" s="27"/>
      <c r="G901" s="42"/>
      <c r="H901" s="27"/>
      <c r="I901" s="27"/>
      <c r="J901" s="27"/>
      <c r="K901" s="27"/>
      <c r="L901" s="27"/>
      <c r="M901" s="27"/>
      <c r="N901" s="27"/>
      <c r="O901" s="27"/>
      <c r="P901" s="27"/>
      <c r="Q901" s="27"/>
      <c r="R901" s="27"/>
      <c r="S901" s="27"/>
      <c r="T901" s="43"/>
      <c r="U901" s="32"/>
      <c r="V901" s="32"/>
      <c r="W901" s="32"/>
      <c r="X901" s="32"/>
    </row>
    <row r="902" spans="5:24" x14ac:dyDescent="0.2">
      <c r="E902" s="32"/>
      <c r="F902" s="27"/>
      <c r="G902" s="42"/>
      <c r="H902" s="27"/>
      <c r="I902" s="27"/>
      <c r="J902" s="27"/>
      <c r="K902" s="27"/>
      <c r="L902" s="27"/>
      <c r="M902" s="27"/>
      <c r="N902" s="27"/>
      <c r="O902" s="27"/>
      <c r="P902" s="27"/>
      <c r="Q902" s="27"/>
      <c r="R902" s="27"/>
      <c r="S902" s="27"/>
      <c r="T902" s="43"/>
      <c r="U902" s="32"/>
      <c r="V902" s="32"/>
      <c r="W902" s="32"/>
      <c r="X902" s="32"/>
    </row>
    <row r="903" spans="5:24" x14ac:dyDescent="0.2">
      <c r="E903" s="32"/>
      <c r="F903" s="27"/>
      <c r="G903" s="42"/>
      <c r="H903" s="27"/>
      <c r="I903" s="27"/>
      <c r="J903" s="27"/>
      <c r="K903" s="27"/>
      <c r="L903" s="27"/>
      <c r="M903" s="27"/>
      <c r="N903" s="27"/>
      <c r="O903" s="27"/>
      <c r="P903" s="27"/>
      <c r="Q903" s="27"/>
      <c r="R903" s="27"/>
      <c r="S903" s="27"/>
      <c r="T903" s="43"/>
      <c r="U903" s="32"/>
      <c r="V903" s="32"/>
      <c r="W903" s="32"/>
      <c r="X903" s="32"/>
    </row>
    <row r="904" spans="5:24" x14ac:dyDescent="0.2">
      <c r="E904" s="32"/>
      <c r="F904" s="27"/>
      <c r="G904" s="42"/>
      <c r="H904" s="27"/>
      <c r="I904" s="27"/>
      <c r="J904" s="27"/>
      <c r="K904" s="27"/>
      <c r="L904" s="27"/>
      <c r="M904" s="27"/>
      <c r="N904" s="27"/>
      <c r="O904" s="27"/>
      <c r="P904" s="27"/>
      <c r="Q904" s="27"/>
      <c r="R904" s="27"/>
      <c r="S904" s="27"/>
      <c r="T904" s="43"/>
      <c r="U904" s="32"/>
      <c r="V904" s="32"/>
      <c r="W904" s="32"/>
      <c r="X904" s="32"/>
    </row>
    <row r="905" spans="5:24" x14ac:dyDescent="0.2">
      <c r="E905" s="32"/>
      <c r="F905" s="27"/>
      <c r="G905" s="42"/>
      <c r="H905" s="27"/>
      <c r="I905" s="27"/>
      <c r="J905" s="27"/>
      <c r="K905" s="27"/>
      <c r="L905" s="27"/>
      <c r="M905" s="27"/>
      <c r="N905" s="27"/>
      <c r="O905" s="27"/>
      <c r="P905" s="27"/>
      <c r="Q905" s="27"/>
      <c r="R905" s="27"/>
      <c r="S905" s="27"/>
      <c r="T905" s="43"/>
      <c r="U905" s="32"/>
      <c r="V905" s="32"/>
      <c r="W905" s="32"/>
      <c r="X905" s="32"/>
    </row>
    <row r="906" spans="5:24" x14ac:dyDescent="0.2">
      <c r="E906" s="32"/>
      <c r="F906" s="27"/>
      <c r="G906" s="42"/>
      <c r="H906" s="27"/>
      <c r="I906" s="27"/>
      <c r="J906" s="27"/>
      <c r="K906" s="27"/>
      <c r="L906" s="27"/>
      <c r="M906" s="27"/>
      <c r="N906" s="27"/>
      <c r="O906" s="27"/>
      <c r="P906" s="27"/>
      <c r="Q906" s="27"/>
      <c r="R906" s="27"/>
      <c r="S906" s="27"/>
      <c r="T906" s="43"/>
      <c r="U906" s="32"/>
      <c r="V906" s="32"/>
      <c r="W906" s="32"/>
      <c r="X906" s="32"/>
    </row>
    <row r="907" spans="5:24" x14ac:dyDescent="0.2">
      <c r="E907" s="32"/>
      <c r="F907" s="27"/>
      <c r="G907" s="42"/>
      <c r="H907" s="27"/>
      <c r="I907" s="27"/>
      <c r="J907" s="27"/>
      <c r="K907" s="27"/>
      <c r="L907" s="27"/>
      <c r="M907" s="27"/>
      <c r="N907" s="27"/>
      <c r="O907" s="27"/>
      <c r="P907" s="27"/>
      <c r="Q907" s="27"/>
      <c r="R907" s="27"/>
      <c r="S907" s="27"/>
      <c r="T907" s="43"/>
      <c r="U907" s="32"/>
      <c r="V907" s="32"/>
      <c r="W907" s="32"/>
      <c r="X907" s="32"/>
    </row>
    <row r="908" spans="5:24" x14ac:dyDescent="0.2">
      <c r="E908" s="32"/>
      <c r="F908" s="27"/>
      <c r="G908" s="42"/>
      <c r="H908" s="27"/>
      <c r="I908" s="27"/>
      <c r="J908" s="27"/>
      <c r="K908" s="27"/>
      <c r="L908" s="27"/>
      <c r="M908" s="27"/>
      <c r="N908" s="27"/>
      <c r="O908" s="27"/>
      <c r="P908" s="27"/>
      <c r="Q908" s="27"/>
      <c r="R908" s="27"/>
      <c r="S908" s="27"/>
      <c r="T908" s="43"/>
      <c r="U908" s="32"/>
      <c r="V908" s="32"/>
      <c r="W908" s="32"/>
      <c r="X908" s="32"/>
    </row>
    <row r="909" spans="5:24" x14ac:dyDescent="0.2">
      <c r="E909" s="32"/>
      <c r="F909" s="27"/>
      <c r="G909" s="42"/>
      <c r="H909" s="27"/>
      <c r="I909" s="27"/>
      <c r="J909" s="27"/>
      <c r="K909" s="27"/>
      <c r="L909" s="27"/>
      <c r="M909" s="27"/>
      <c r="N909" s="27"/>
      <c r="O909" s="27"/>
      <c r="P909" s="27"/>
      <c r="Q909" s="27"/>
      <c r="R909" s="27"/>
      <c r="S909" s="27"/>
      <c r="T909" s="43"/>
      <c r="U909" s="32"/>
      <c r="V909" s="32"/>
      <c r="W909" s="32"/>
      <c r="X909" s="32"/>
    </row>
    <row r="910" spans="5:24" x14ac:dyDescent="0.2">
      <c r="E910" s="32"/>
      <c r="F910" s="27"/>
      <c r="G910" s="42"/>
      <c r="H910" s="27"/>
      <c r="I910" s="27"/>
      <c r="J910" s="27"/>
      <c r="K910" s="27"/>
      <c r="L910" s="27"/>
      <c r="M910" s="27"/>
      <c r="N910" s="27"/>
      <c r="O910" s="27"/>
      <c r="P910" s="27"/>
      <c r="Q910" s="27"/>
      <c r="R910" s="27"/>
      <c r="S910" s="27"/>
      <c r="T910" s="43"/>
      <c r="U910" s="32"/>
      <c r="V910" s="32"/>
      <c r="W910" s="32"/>
      <c r="X910" s="32"/>
    </row>
    <row r="911" spans="5:24" x14ac:dyDescent="0.2">
      <c r="E911" s="32"/>
      <c r="F911" s="27"/>
      <c r="G911" s="42"/>
      <c r="H911" s="27"/>
      <c r="I911" s="27"/>
      <c r="J911" s="27"/>
      <c r="K911" s="27"/>
      <c r="L911" s="27"/>
      <c r="M911" s="27"/>
      <c r="N911" s="27"/>
      <c r="O911" s="27"/>
      <c r="P911" s="27"/>
      <c r="Q911" s="27"/>
      <c r="R911" s="27"/>
      <c r="S911" s="27"/>
      <c r="T911" s="43"/>
      <c r="U911" s="32"/>
      <c r="V911" s="32"/>
      <c r="W911" s="32"/>
      <c r="X911" s="32"/>
    </row>
    <row r="912" spans="5:24" x14ac:dyDescent="0.2">
      <c r="E912" s="32"/>
      <c r="F912" s="27"/>
      <c r="G912" s="42"/>
      <c r="H912" s="27"/>
      <c r="I912" s="27"/>
      <c r="J912" s="27"/>
      <c r="K912" s="27"/>
      <c r="L912" s="27"/>
      <c r="M912" s="27"/>
      <c r="N912" s="27"/>
      <c r="O912" s="27"/>
      <c r="P912" s="27"/>
      <c r="Q912" s="27"/>
      <c r="R912" s="27"/>
      <c r="S912" s="27"/>
      <c r="T912" s="43"/>
      <c r="U912" s="32"/>
      <c r="V912" s="32"/>
      <c r="W912" s="32"/>
      <c r="X912" s="32"/>
    </row>
    <row r="913" spans="5:24" x14ac:dyDescent="0.2">
      <c r="E913" s="32"/>
      <c r="F913" s="27"/>
      <c r="G913" s="42"/>
      <c r="H913" s="27"/>
      <c r="I913" s="27"/>
      <c r="J913" s="27"/>
      <c r="K913" s="27"/>
      <c r="L913" s="27"/>
      <c r="M913" s="27"/>
      <c r="N913" s="27"/>
      <c r="O913" s="27"/>
      <c r="P913" s="27"/>
      <c r="Q913" s="27"/>
      <c r="R913" s="27"/>
      <c r="S913" s="27"/>
      <c r="T913" s="43"/>
      <c r="U913" s="32"/>
      <c r="V913" s="32"/>
      <c r="W913" s="32"/>
      <c r="X913" s="32"/>
    </row>
    <row r="914" spans="5:24" x14ac:dyDescent="0.2">
      <c r="E914" s="32"/>
      <c r="F914" s="27"/>
      <c r="G914" s="42"/>
      <c r="H914" s="27"/>
      <c r="I914" s="27"/>
      <c r="J914" s="27"/>
      <c r="K914" s="27"/>
      <c r="L914" s="27"/>
      <c r="M914" s="27"/>
      <c r="N914" s="27"/>
      <c r="O914" s="27"/>
      <c r="P914" s="27"/>
      <c r="Q914" s="27"/>
      <c r="R914" s="27"/>
      <c r="S914" s="27"/>
      <c r="T914" s="43"/>
      <c r="U914" s="32"/>
      <c r="V914" s="32"/>
      <c r="W914" s="32"/>
      <c r="X914" s="32"/>
    </row>
    <row r="915" spans="5:24" x14ac:dyDescent="0.2">
      <c r="E915" s="32"/>
      <c r="F915" s="27"/>
      <c r="G915" s="42"/>
      <c r="H915" s="27"/>
      <c r="I915" s="27"/>
      <c r="J915" s="27"/>
      <c r="K915" s="27"/>
      <c r="L915" s="27"/>
      <c r="M915" s="27"/>
      <c r="N915" s="27"/>
      <c r="O915" s="27"/>
      <c r="P915" s="27"/>
      <c r="Q915" s="27"/>
      <c r="R915" s="27"/>
      <c r="S915" s="27"/>
      <c r="T915" s="43"/>
      <c r="U915" s="32"/>
      <c r="V915" s="32"/>
      <c r="W915" s="32"/>
      <c r="X915" s="32"/>
    </row>
    <row r="916" spans="5:24" x14ac:dyDescent="0.2">
      <c r="E916" s="32"/>
      <c r="F916" s="27"/>
      <c r="G916" s="42"/>
      <c r="H916" s="27"/>
      <c r="I916" s="27"/>
      <c r="J916" s="27"/>
      <c r="K916" s="27"/>
      <c r="L916" s="27"/>
      <c r="M916" s="27"/>
      <c r="N916" s="27"/>
      <c r="O916" s="27"/>
      <c r="P916" s="27"/>
      <c r="Q916" s="27"/>
      <c r="R916" s="27"/>
      <c r="S916" s="27"/>
      <c r="T916" s="43"/>
      <c r="U916" s="32"/>
      <c r="V916" s="32"/>
      <c r="W916" s="32"/>
      <c r="X916" s="32"/>
    </row>
    <row r="917" spans="5:24" x14ac:dyDescent="0.2">
      <c r="E917" s="32"/>
      <c r="F917" s="27"/>
      <c r="G917" s="42"/>
      <c r="H917" s="27"/>
      <c r="I917" s="27"/>
      <c r="J917" s="27"/>
      <c r="K917" s="27"/>
      <c r="L917" s="27"/>
      <c r="M917" s="27"/>
      <c r="N917" s="27"/>
      <c r="O917" s="27"/>
      <c r="P917" s="27"/>
      <c r="Q917" s="27"/>
      <c r="R917" s="27"/>
      <c r="S917" s="27"/>
      <c r="T917" s="43"/>
      <c r="U917" s="32"/>
      <c r="V917" s="32"/>
      <c r="W917" s="32"/>
      <c r="X917" s="32"/>
    </row>
    <row r="918" spans="5:24" x14ac:dyDescent="0.2">
      <c r="E918" s="32"/>
      <c r="F918" s="27"/>
      <c r="G918" s="42"/>
      <c r="H918" s="27"/>
      <c r="I918" s="27"/>
      <c r="J918" s="27"/>
      <c r="K918" s="27"/>
      <c r="L918" s="27"/>
      <c r="M918" s="27"/>
      <c r="N918" s="27"/>
      <c r="O918" s="27"/>
      <c r="P918" s="27"/>
      <c r="Q918" s="27"/>
      <c r="R918" s="27"/>
      <c r="S918" s="27"/>
      <c r="T918" s="43"/>
      <c r="U918" s="32"/>
      <c r="V918" s="32"/>
      <c r="W918" s="32"/>
      <c r="X918" s="32"/>
    </row>
    <row r="919" spans="5:24" x14ac:dyDescent="0.2">
      <c r="E919" s="32"/>
      <c r="F919" s="27"/>
      <c r="G919" s="42"/>
      <c r="H919" s="27"/>
      <c r="I919" s="27"/>
      <c r="J919" s="27"/>
      <c r="K919" s="27"/>
      <c r="L919" s="27"/>
      <c r="M919" s="27"/>
      <c r="N919" s="27"/>
      <c r="O919" s="27"/>
      <c r="P919" s="27"/>
      <c r="Q919" s="27"/>
      <c r="R919" s="27"/>
      <c r="S919" s="27"/>
      <c r="T919" s="43"/>
      <c r="U919" s="32"/>
      <c r="V919" s="32"/>
      <c r="W919" s="32"/>
      <c r="X919" s="32"/>
    </row>
    <row r="920" spans="5:24" x14ac:dyDescent="0.2">
      <c r="E920" s="32"/>
      <c r="F920" s="27"/>
      <c r="G920" s="42"/>
      <c r="H920" s="27"/>
      <c r="I920" s="27"/>
      <c r="J920" s="27"/>
      <c r="K920" s="27"/>
      <c r="L920" s="27"/>
      <c r="M920" s="27"/>
      <c r="N920" s="27"/>
      <c r="O920" s="27"/>
      <c r="P920" s="27"/>
      <c r="Q920" s="27"/>
      <c r="R920" s="27"/>
      <c r="S920" s="27"/>
      <c r="T920" s="43"/>
      <c r="U920" s="32"/>
      <c r="V920" s="32"/>
      <c r="W920" s="32"/>
      <c r="X920" s="32"/>
    </row>
    <row r="921" spans="5:24" x14ac:dyDescent="0.2">
      <c r="E921" s="32"/>
      <c r="F921" s="27"/>
      <c r="G921" s="42"/>
      <c r="H921" s="27"/>
      <c r="I921" s="27"/>
      <c r="J921" s="27"/>
      <c r="K921" s="27"/>
      <c r="L921" s="27"/>
      <c r="M921" s="27"/>
      <c r="N921" s="27"/>
      <c r="O921" s="27"/>
      <c r="P921" s="27"/>
      <c r="Q921" s="27"/>
      <c r="R921" s="27"/>
      <c r="S921" s="27"/>
      <c r="T921" s="43"/>
      <c r="U921" s="32"/>
      <c r="V921" s="32"/>
      <c r="W921" s="32"/>
      <c r="X921" s="32"/>
    </row>
    <row r="922" spans="5:24" x14ac:dyDescent="0.2">
      <c r="E922" s="32"/>
      <c r="F922" s="27"/>
      <c r="G922" s="42"/>
      <c r="H922" s="27"/>
      <c r="I922" s="27"/>
      <c r="J922" s="27"/>
      <c r="K922" s="27"/>
      <c r="L922" s="27"/>
      <c r="M922" s="27"/>
      <c r="N922" s="27"/>
      <c r="O922" s="27"/>
      <c r="P922" s="27"/>
      <c r="Q922" s="27"/>
      <c r="R922" s="27"/>
      <c r="S922" s="27"/>
      <c r="T922" s="43"/>
      <c r="U922" s="32"/>
      <c r="V922" s="32"/>
      <c r="W922" s="32"/>
      <c r="X922" s="32"/>
    </row>
    <row r="923" spans="5:24" x14ac:dyDescent="0.2">
      <c r="E923" s="32"/>
      <c r="F923" s="27"/>
      <c r="G923" s="42"/>
      <c r="H923" s="27"/>
      <c r="I923" s="27"/>
      <c r="J923" s="27"/>
      <c r="K923" s="27"/>
      <c r="L923" s="27"/>
      <c r="M923" s="27"/>
      <c r="N923" s="27"/>
      <c r="O923" s="27"/>
      <c r="P923" s="27"/>
      <c r="Q923" s="27"/>
      <c r="R923" s="27"/>
      <c r="S923" s="27"/>
      <c r="T923" s="43"/>
      <c r="U923" s="32"/>
      <c r="V923" s="32"/>
      <c r="W923" s="32"/>
      <c r="X923" s="32"/>
    </row>
    <row r="924" spans="5:24" x14ac:dyDescent="0.2">
      <c r="E924" s="32"/>
      <c r="F924" s="27"/>
      <c r="G924" s="42"/>
      <c r="H924" s="27"/>
      <c r="I924" s="27"/>
      <c r="J924" s="27"/>
      <c r="K924" s="27"/>
      <c r="L924" s="27"/>
      <c r="M924" s="27"/>
      <c r="N924" s="27"/>
      <c r="O924" s="27"/>
      <c r="P924" s="27"/>
      <c r="Q924" s="27"/>
      <c r="R924" s="27"/>
      <c r="S924" s="27"/>
      <c r="T924" s="43"/>
      <c r="U924" s="32"/>
      <c r="V924" s="32"/>
      <c r="W924" s="32"/>
      <c r="X924" s="32"/>
    </row>
    <row r="925" spans="5:24" x14ac:dyDescent="0.2">
      <c r="E925" s="32"/>
      <c r="F925" s="27"/>
      <c r="G925" s="42"/>
      <c r="H925" s="27"/>
      <c r="I925" s="27"/>
      <c r="J925" s="27"/>
      <c r="K925" s="27"/>
      <c r="L925" s="27"/>
      <c r="M925" s="27"/>
      <c r="N925" s="27"/>
      <c r="O925" s="27"/>
      <c r="P925" s="27"/>
      <c r="Q925" s="27"/>
      <c r="R925" s="27"/>
      <c r="S925" s="27"/>
      <c r="T925" s="43"/>
      <c r="U925" s="32"/>
      <c r="V925" s="32"/>
      <c r="W925" s="32"/>
      <c r="X925" s="32"/>
    </row>
    <row r="926" spans="5:24" x14ac:dyDescent="0.2">
      <c r="E926" s="32"/>
      <c r="F926" s="27"/>
      <c r="G926" s="42"/>
      <c r="H926" s="27"/>
      <c r="I926" s="27"/>
      <c r="J926" s="27"/>
      <c r="K926" s="27"/>
      <c r="L926" s="27"/>
      <c r="M926" s="27"/>
      <c r="N926" s="27"/>
      <c r="O926" s="27"/>
      <c r="P926" s="27"/>
      <c r="Q926" s="27"/>
      <c r="R926" s="27"/>
      <c r="S926" s="27"/>
      <c r="T926" s="43"/>
      <c r="U926" s="32"/>
      <c r="V926" s="32"/>
      <c r="W926" s="32"/>
      <c r="X926" s="32"/>
    </row>
    <row r="927" spans="5:24" x14ac:dyDescent="0.2">
      <c r="E927" s="32"/>
      <c r="F927" s="27"/>
      <c r="G927" s="42"/>
      <c r="H927" s="27"/>
      <c r="I927" s="27"/>
      <c r="J927" s="27"/>
      <c r="K927" s="27"/>
      <c r="L927" s="27"/>
      <c r="M927" s="27"/>
      <c r="N927" s="27"/>
      <c r="O927" s="27"/>
      <c r="P927" s="27"/>
      <c r="Q927" s="27"/>
      <c r="R927" s="27"/>
      <c r="S927" s="27"/>
      <c r="T927" s="43"/>
      <c r="U927" s="32"/>
      <c r="V927" s="32"/>
      <c r="W927" s="32"/>
      <c r="X927" s="32"/>
    </row>
    <row r="928" spans="5:24" x14ac:dyDescent="0.2">
      <c r="E928" s="32"/>
      <c r="F928" s="27"/>
      <c r="G928" s="42"/>
      <c r="H928" s="27"/>
      <c r="I928" s="27"/>
      <c r="J928" s="27"/>
      <c r="K928" s="27"/>
      <c r="L928" s="27"/>
      <c r="M928" s="27"/>
      <c r="N928" s="27"/>
      <c r="O928" s="27"/>
      <c r="P928" s="27"/>
      <c r="Q928" s="27"/>
      <c r="R928" s="27"/>
      <c r="S928" s="27"/>
      <c r="T928" s="43"/>
      <c r="U928" s="32"/>
      <c r="V928" s="32"/>
      <c r="W928" s="32"/>
      <c r="X928" s="32"/>
    </row>
    <row r="929" spans="5:24" x14ac:dyDescent="0.2">
      <c r="E929" s="32"/>
      <c r="F929" s="27"/>
      <c r="G929" s="42"/>
      <c r="H929" s="27"/>
      <c r="I929" s="27"/>
      <c r="J929" s="27"/>
      <c r="K929" s="27"/>
      <c r="L929" s="27"/>
      <c r="M929" s="27"/>
      <c r="N929" s="27"/>
      <c r="O929" s="27"/>
      <c r="P929" s="27"/>
      <c r="Q929" s="27"/>
      <c r="R929" s="27"/>
      <c r="S929" s="27"/>
      <c r="T929" s="43"/>
      <c r="U929" s="32"/>
      <c r="V929" s="32"/>
      <c r="W929" s="32"/>
      <c r="X929" s="32"/>
    </row>
    <row r="930" spans="5:24" x14ac:dyDescent="0.2">
      <c r="E930" s="32"/>
      <c r="F930" s="27"/>
      <c r="G930" s="42"/>
      <c r="H930" s="27"/>
      <c r="I930" s="27"/>
      <c r="J930" s="27"/>
      <c r="K930" s="27"/>
      <c r="L930" s="27"/>
      <c r="M930" s="27"/>
      <c r="N930" s="27"/>
      <c r="O930" s="27"/>
      <c r="P930" s="27"/>
      <c r="Q930" s="27"/>
      <c r="R930" s="27"/>
      <c r="S930" s="27"/>
      <c r="T930" s="43"/>
      <c r="U930" s="32"/>
      <c r="V930" s="32"/>
      <c r="W930" s="32"/>
      <c r="X930" s="32"/>
    </row>
    <row r="931" spans="5:24" x14ac:dyDescent="0.2">
      <c r="E931" s="32"/>
      <c r="F931" s="27"/>
      <c r="G931" s="42"/>
      <c r="H931" s="27"/>
      <c r="I931" s="27"/>
      <c r="J931" s="27"/>
      <c r="K931" s="27"/>
      <c r="L931" s="27"/>
      <c r="M931" s="27"/>
      <c r="N931" s="27"/>
      <c r="O931" s="27"/>
      <c r="P931" s="27"/>
      <c r="Q931" s="27"/>
      <c r="R931" s="27"/>
      <c r="S931" s="27"/>
      <c r="T931" s="43"/>
      <c r="U931" s="32"/>
      <c r="V931" s="32"/>
      <c r="W931" s="32"/>
      <c r="X931" s="32"/>
    </row>
    <row r="932" spans="5:24" x14ac:dyDescent="0.2">
      <c r="E932" s="32"/>
      <c r="F932" s="27"/>
      <c r="G932" s="42"/>
      <c r="H932" s="27"/>
      <c r="I932" s="27"/>
      <c r="J932" s="27"/>
      <c r="K932" s="27"/>
      <c r="L932" s="27"/>
      <c r="M932" s="27"/>
      <c r="N932" s="27"/>
      <c r="O932" s="27"/>
      <c r="P932" s="27"/>
      <c r="Q932" s="27"/>
      <c r="R932" s="27"/>
      <c r="S932" s="27"/>
      <c r="T932" s="43"/>
      <c r="U932" s="32"/>
      <c r="V932" s="32"/>
      <c r="W932" s="32"/>
      <c r="X932" s="32"/>
    </row>
    <row r="933" spans="5:24" x14ac:dyDescent="0.2">
      <c r="E933" s="32"/>
      <c r="F933" s="27"/>
      <c r="G933" s="42"/>
      <c r="H933" s="27"/>
      <c r="I933" s="27"/>
      <c r="J933" s="27"/>
      <c r="K933" s="27"/>
      <c r="L933" s="27"/>
      <c r="M933" s="27"/>
      <c r="N933" s="27"/>
      <c r="O933" s="27"/>
      <c r="P933" s="27"/>
      <c r="Q933" s="27"/>
      <c r="R933" s="27"/>
      <c r="S933" s="27"/>
      <c r="T933" s="43"/>
      <c r="U933" s="32"/>
      <c r="V933" s="32"/>
      <c r="W933" s="32"/>
      <c r="X933" s="32"/>
    </row>
    <row r="934" spans="5:24" x14ac:dyDescent="0.2">
      <c r="E934" s="32"/>
      <c r="F934" s="27"/>
      <c r="G934" s="42"/>
      <c r="H934" s="27"/>
      <c r="I934" s="27"/>
      <c r="J934" s="27"/>
      <c r="K934" s="27"/>
      <c r="L934" s="27"/>
      <c r="M934" s="27"/>
      <c r="N934" s="27"/>
      <c r="O934" s="27"/>
      <c r="P934" s="27"/>
      <c r="Q934" s="27"/>
      <c r="R934" s="27"/>
      <c r="S934" s="27"/>
      <c r="T934" s="43"/>
      <c r="U934" s="32"/>
      <c r="V934" s="32"/>
      <c r="W934" s="32"/>
      <c r="X934" s="32"/>
    </row>
    <row r="935" spans="5:24" x14ac:dyDescent="0.2">
      <c r="E935" s="32"/>
      <c r="F935" s="27"/>
      <c r="G935" s="42"/>
      <c r="H935" s="27"/>
      <c r="I935" s="27"/>
      <c r="J935" s="27"/>
      <c r="K935" s="27"/>
      <c r="L935" s="27"/>
      <c r="M935" s="27"/>
      <c r="N935" s="27"/>
      <c r="O935" s="27"/>
      <c r="P935" s="27"/>
      <c r="Q935" s="27"/>
      <c r="R935" s="27"/>
      <c r="S935" s="27"/>
      <c r="T935" s="43"/>
      <c r="U935" s="32"/>
      <c r="V935" s="32"/>
      <c r="W935" s="32"/>
      <c r="X935" s="32"/>
    </row>
    <row r="936" spans="5:24" x14ac:dyDescent="0.2">
      <c r="E936" s="32"/>
      <c r="F936" s="27"/>
      <c r="G936" s="42"/>
      <c r="H936" s="27"/>
      <c r="I936" s="27"/>
      <c r="J936" s="27"/>
      <c r="K936" s="27"/>
      <c r="L936" s="27"/>
      <c r="M936" s="27"/>
      <c r="N936" s="27"/>
      <c r="O936" s="27"/>
      <c r="P936" s="27"/>
      <c r="Q936" s="27"/>
      <c r="R936" s="27"/>
      <c r="S936" s="27"/>
      <c r="T936" s="43"/>
      <c r="U936" s="32"/>
      <c r="V936" s="32"/>
      <c r="W936" s="32"/>
      <c r="X936" s="32"/>
    </row>
    <row r="937" spans="5:24" x14ac:dyDescent="0.2">
      <c r="E937" s="32"/>
      <c r="F937" s="27"/>
      <c r="G937" s="42"/>
      <c r="H937" s="27"/>
      <c r="I937" s="27"/>
      <c r="J937" s="27"/>
      <c r="K937" s="27"/>
      <c r="L937" s="27"/>
      <c r="M937" s="27"/>
      <c r="N937" s="27"/>
      <c r="O937" s="27"/>
      <c r="P937" s="27"/>
      <c r="Q937" s="27"/>
      <c r="R937" s="27"/>
      <c r="S937" s="27"/>
      <c r="T937" s="43"/>
      <c r="U937" s="32"/>
      <c r="V937" s="32"/>
      <c r="W937" s="32"/>
      <c r="X937" s="32"/>
    </row>
    <row r="938" spans="5:24" x14ac:dyDescent="0.2">
      <c r="E938" s="32"/>
      <c r="F938" s="27"/>
      <c r="G938" s="42"/>
      <c r="H938" s="27"/>
      <c r="I938" s="27"/>
      <c r="J938" s="27"/>
      <c r="K938" s="27"/>
      <c r="L938" s="27"/>
      <c r="M938" s="27"/>
      <c r="N938" s="27"/>
      <c r="O938" s="27"/>
      <c r="P938" s="27"/>
      <c r="Q938" s="27"/>
      <c r="R938" s="27"/>
      <c r="S938" s="27"/>
      <c r="T938" s="43"/>
      <c r="U938" s="32"/>
      <c r="V938" s="32"/>
      <c r="W938" s="32"/>
      <c r="X938" s="32"/>
    </row>
    <row r="939" spans="5:24" x14ac:dyDescent="0.2">
      <c r="E939" s="32"/>
      <c r="F939" s="27"/>
      <c r="G939" s="42"/>
      <c r="H939" s="27"/>
      <c r="I939" s="27"/>
      <c r="J939" s="27"/>
      <c r="K939" s="27"/>
      <c r="L939" s="27"/>
      <c r="M939" s="27"/>
      <c r="N939" s="27"/>
      <c r="O939" s="27"/>
      <c r="P939" s="27"/>
      <c r="Q939" s="27"/>
      <c r="R939" s="27"/>
      <c r="S939" s="27"/>
      <c r="T939" s="43"/>
      <c r="U939" s="32"/>
      <c r="V939" s="32"/>
      <c r="W939" s="32"/>
      <c r="X939" s="32"/>
    </row>
    <row r="940" spans="5:24" x14ac:dyDescent="0.2">
      <c r="E940" s="32"/>
      <c r="F940" s="27"/>
      <c r="G940" s="42"/>
      <c r="H940" s="27"/>
      <c r="I940" s="27"/>
      <c r="J940" s="27"/>
      <c r="K940" s="27"/>
      <c r="L940" s="27"/>
      <c r="M940" s="27"/>
      <c r="N940" s="27"/>
      <c r="O940" s="27"/>
      <c r="P940" s="27"/>
      <c r="Q940" s="27"/>
      <c r="R940" s="27"/>
      <c r="S940" s="27"/>
      <c r="T940" s="43"/>
      <c r="U940" s="32"/>
      <c r="V940" s="32"/>
      <c r="W940" s="32"/>
      <c r="X940" s="32"/>
    </row>
    <row r="941" spans="5:24" x14ac:dyDescent="0.2">
      <c r="E941" s="32"/>
      <c r="F941" s="27"/>
      <c r="G941" s="42"/>
      <c r="H941" s="27"/>
      <c r="I941" s="27"/>
      <c r="J941" s="27"/>
      <c r="K941" s="27"/>
      <c r="L941" s="27"/>
      <c r="M941" s="27"/>
      <c r="N941" s="27"/>
      <c r="O941" s="27"/>
      <c r="P941" s="27"/>
      <c r="Q941" s="27"/>
      <c r="R941" s="27"/>
      <c r="S941" s="27"/>
      <c r="T941" s="43"/>
      <c r="U941" s="32"/>
      <c r="V941" s="32"/>
      <c r="W941" s="32"/>
      <c r="X941" s="32"/>
    </row>
    <row r="942" spans="5:24" x14ac:dyDescent="0.2">
      <c r="E942" s="32"/>
      <c r="F942" s="27"/>
      <c r="G942" s="42"/>
      <c r="H942" s="27"/>
      <c r="I942" s="27"/>
      <c r="J942" s="27"/>
      <c r="K942" s="27"/>
      <c r="L942" s="27"/>
      <c r="M942" s="27"/>
      <c r="N942" s="27"/>
      <c r="O942" s="27"/>
      <c r="P942" s="27"/>
      <c r="Q942" s="27"/>
      <c r="R942" s="27"/>
      <c r="S942" s="27"/>
      <c r="T942" s="43"/>
      <c r="U942" s="32"/>
      <c r="V942" s="32"/>
      <c r="W942" s="32"/>
      <c r="X942" s="32"/>
    </row>
    <row r="943" spans="5:24" x14ac:dyDescent="0.2">
      <c r="E943" s="32"/>
      <c r="F943" s="27"/>
      <c r="G943" s="42"/>
      <c r="H943" s="27"/>
      <c r="I943" s="27"/>
      <c r="J943" s="27"/>
      <c r="K943" s="27"/>
      <c r="L943" s="27"/>
      <c r="M943" s="27"/>
      <c r="N943" s="27"/>
      <c r="O943" s="27"/>
      <c r="P943" s="27"/>
      <c r="Q943" s="27"/>
      <c r="R943" s="27"/>
      <c r="S943" s="27"/>
      <c r="T943" s="43"/>
      <c r="U943" s="32"/>
      <c r="V943" s="32"/>
      <c r="W943" s="32"/>
      <c r="X943" s="32"/>
    </row>
    <row r="944" spans="5:24" x14ac:dyDescent="0.2">
      <c r="E944" s="32"/>
      <c r="F944" s="27"/>
      <c r="G944" s="42"/>
      <c r="H944" s="27"/>
      <c r="I944" s="27"/>
      <c r="J944" s="27"/>
      <c r="K944" s="27"/>
      <c r="L944" s="27"/>
      <c r="M944" s="27"/>
      <c r="N944" s="27"/>
      <c r="O944" s="27"/>
      <c r="P944" s="27"/>
      <c r="Q944" s="27"/>
      <c r="R944" s="27"/>
      <c r="S944" s="27"/>
      <c r="T944" s="43"/>
      <c r="U944" s="32"/>
      <c r="V944" s="32"/>
      <c r="W944" s="32"/>
      <c r="X944" s="32"/>
    </row>
    <row r="945" spans="5:24" x14ac:dyDescent="0.2">
      <c r="E945" s="32"/>
      <c r="F945" s="27"/>
      <c r="G945" s="42"/>
      <c r="H945" s="27"/>
      <c r="I945" s="27"/>
      <c r="J945" s="27"/>
      <c r="K945" s="27"/>
      <c r="L945" s="27"/>
      <c r="M945" s="27"/>
      <c r="N945" s="27"/>
      <c r="O945" s="27"/>
      <c r="P945" s="27"/>
      <c r="Q945" s="27"/>
      <c r="R945" s="27"/>
      <c r="S945" s="27"/>
      <c r="T945" s="43"/>
      <c r="U945" s="32"/>
      <c r="V945" s="32"/>
      <c r="W945" s="32"/>
      <c r="X945" s="32"/>
    </row>
    <row r="946" spans="5:24" x14ac:dyDescent="0.2">
      <c r="E946" s="32"/>
      <c r="F946" s="27"/>
      <c r="G946" s="42"/>
      <c r="H946" s="27"/>
      <c r="I946" s="27"/>
      <c r="J946" s="27"/>
      <c r="K946" s="27"/>
      <c r="L946" s="27"/>
      <c r="M946" s="27"/>
      <c r="N946" s="27"/>
      <c r="O946" s="27"/>
      <c r="P946" s="27"/>
      <c r="Q946" s="27"/>
      <c r="R946" s="27"/>
      <c r="S946" s="27"/>
      <c r="T946" s="43"/>
      <c r="U946" s="32"/>
      <c r="V946" s="32"/>
      <c r="W946" s="32"/>
      <c r="X946" s="32"/>
    </row>
    <row r="947" spans="5:24" x14ac:dyDescent="0.2">
      <c r="E947" s="32"/>
      <c r="F947" s="27"/>
      <c r="G947" s="42"/>
      <c r="H947" s="27"/>
      <c r="I947" s="27"/>
      <c r="J947" s="27"/>
      <c r="K947" s="27"/>
      <c r="L947" s="27"/>
      <c r="M947" s="27"/>
      <c r="N947" s="27"/>
      <c r="O947" s="27"/>
      <c r="P947" s="27"/>
      <c r="Q947" s="27"/>
      <c r="R947" s="27"/>
      <c r="S947" s="27"/>
      <c r="T947" s="43"/>
      <c r="U947" s="32"/>
      <c r="V947" s="32"/>
      <c r="W947" s="32"/>
      <c r="X947" s="32"/>
    </row>
    <row r="948" spans="5:24" x14ac:dyDescent="0.2">
      <c r="E948" s="32"/>
      <c r="F948" s="27"/>
      <c r="G948" s="42"/>
      <c r="H948" s="27"/>
      <c r="I948" s="27"/>
      <c r="J948" s="27"/>
      <c r="K948" s="27"/>
      <c r="L948" s="27"/>
      <c r="M948" s="27"/>
      <c r="N948" s="27"/>
      <c r="O948" s="27"/>
      <c r="P948" s="27"/>
      <c r="Q948" s="27"/>
      <c r="R948" s="27"/>
      <c r="S948" s="27"/>
      <c r="T948" s="43"/>
      <c r="U948" s="32"/>
      <c r="V948" s="32"/>
      <c r="W948" s="32"/>
      <c r="X948" s="32"/>
    </row>
    <row r="949" spans="5:24" x14ac:dyDescent="0.2">
      <c r="E949" s="32"/>
      <c r="F949" s="27"/>
      <c r="G949" s="42"/>
      <c r="H949" s="27"/>
      <c r="I949" s="27"/>
      <c r="J949" s="27"/>
      <c r="K949" s="27"/>
      <c r="L949" s="27"/>
      <c r="M949" s="27"/>
      <c r="N949" s="27"/>
      <c r="O949" s="27"/>
      <c r="P949" s="27"/>
      <c r="Q949" s="27"/>
      <c r="R949" s="27"/>
      <c r="S949" s="27"/>
      <c r="T949" s="43"/>
      <c r="U949" s="32"/>
      <c r="V949" s="32"/>
      <c r="W949" s="32"/>
      <c r="X949" s="32"/>
    </row>
    <row r="950" spans="5:24" x14ac:dyDescent="0.2">
      <c r="E950" s="32"/>
      <c r="F950" s="27"/>
      <c r="G950" s="42"/>
      <c r="H950" s="27"/>
      <c r="I950" s="27"/>
      <c r="J950" s="27"/>
      <c r="K950" s="27"/>
      <c r="L950" s="27"/>
      <c r="M950" s="27"/>
      <c r="N950" s="27"/>
      <c r="O950" s="27"/>
      <c r="P950" s="27"/>
      <c r="Q950" s="27"/>
      <c r="R950" s="27"/>
      <c r="S950" s="27"/>
      <c r="T950" s="43"/>
      <c r="U950" s="32"/>
      <c r="V950" s="32"/>
      <c r="W950" s="32"/>
      <c r="X950" s="32"/>
    </row>
    <row r="951" spans="5:24" x14ac:dyDescent="0.2">
      <c r="E951" s="32"/>
      <c r="F951" s="27"/>
      <c r="G951" s="42"/>
      <c r="H951" s="27"/>
      <c r="I951" s="27"/>
      <c r="J951" s="27"/>
      <c r="K951" s="27"/>
      <c r="L951" s="27"/>
      <c r="M951" s="27"/>
      <c r="N951" s="27"/>
      <c r="O951" s="27"/>
      <c r="P951" s="27"/>
      <c r="Q951" s="27"/>
      <c r="R951" s="27"/>
      <c r="S951" s="27"/>
      <c r="T951" s="43"/>
      <c r="U951" s="32"/>
      <c r="V951" s="32"/>
      <c r="W951" s="32"/>
      <c r="X951" s="32"/>
    </row>
    <row r="952" spans="5:24" x14ac:dyDescent="0.2">
      <c r="E952" s="32"/>
      <c r="F952" s="27"/>
      <c r="G952" s="42"/>
      <c r="H952" s="27"/>
      <c r="I952" s="27"/>
      <c r="J952" s="27"/>
      <c r="K952" s="27"/>
      <c r="L952" s="27"/>
      <c r="M952" s="27"/>
      <c r="N952" s="27"/>
      <c r="O952" s="27"/>
      <c r="P952" s="27"/>
      <c r="Q952" s="27"/>
      <c r="R952" s="27"/>
      <c r="S952" s="27"/>
      <c r="T952" s="43"/>
      <c r="U952" s="32"/>
      <c r="V952" s="32"/>
      <c r="W952" s="32"/>
      <c r="X952" s="32"/>
    </row>
    <row r="953" spans="5:24" x14ac:dyDescent="0.2">
      <c r="E953" s="32"/>
      <c r="F953" s="27"/>
      <c r="G953" s="42"/>
      <c r="H953" s="27"/>
      <c r="I953" s="27"/>
      <c r="J953" s="27"/>
      <c r="K953" s="27"/>
      <c r="L953" s="27"/>
      <c r="M953" s="27"/>
      <c r="N953" s="27"/>
      <c r="O953" s="27"/>
      <c r="P953" s="27"/>
      <c r="Q953" s="27"/>
      <c r="R953" s="27"/>
      <c r="S953" s="27"/>
      <c r="T953" s="43"/>
      <c r="U953" s="32"/>
      <c r="V953" s="32"/>
      <c r="W953" s="32"/>
      <c r="X953" s="32"/>
    </row>
    <row r="954" spans="5:24" x14ac:dyDescent="0.2">
      <c r="E954" s="32"/>
      <c r="F954" s="27"/>
      <c r="G954" s="42"/>
      <c r="H954" s="27"/>
      <c r="I954" s="27"/>
      <c r="J954" s="27"/>
      <c r="K954" s="27"/>
      <c r="L954" s="27"/>
      <c r="M954" s="27"/>
      <c r="N954" s="27"/>
      <c r="O954" s="27"/>
      <c r="P954" s="27"/>
      <c r="Q954" s="27"/>
      <c r="R954" s="27"/>
      <c r="S954" s="27"/>
      <c r="T954" s="43"/>
      <c r="U954" s="32"/>
      <c r="V954" s="32"/>
      <c r="W954" s="32"/>
      <c r="X954" s="32"/>
    </row>
    <row r="955" spans="5:24" x14ac:dyDescent="0.2">
      <c r="E955" s="32"/>
      <c r="F955" s="27"/>
      <c r="G955" s="42"/>
      <c r="H955" s="27"/>
      <c r="I955" s="27"/>
      <c r="J955" s="27"/>
      <c r="K955" s="27"/>
      <c r="L955" s="27"/>
      <c r="M955" s="27"/>
      <c r="N955" s="27"/>
      <c r="O955" s="27"/>
      <c r="P955" s="27"/>
      <c r="Q955" s="27"/>
      <c r="R955" s="27"/>
      <c r="S955" s="27"/>
      <c r="T955" s="43"/>
      <c r="U955" s="32"/>
      <c r="V955" s="32"/>
      <c r="W955" s="32"/>
      <c r="X955" s="32"/>
    </row>
    <row r="956" spans="5:24" x14ac:dyDescent="0.2">
      <c r="E956" s="32"/>
      <c r="F956" s="27"/>
      <c r="G956" s="42"/>
      <c r="H956" s="27"/>
      <c r="I956" s="27"/>
      <c r="J956" s="27"/>
      <c r="K956" s="27"/>
      <c r="L956" s="27"/>
      <c r="M956" s="27"/>
      <c r="N956" s="27"/>
      <c r="O956" s="27"/>
      <c r="P956" s="27"/>
      <c r="Q956" s="27"/>
      <c r="R956" s="27"/>
      <c r="S956" s="27"/>
      <c r="T956" s="43"/>
      <c r="U956" s="32"/>
      <c r="V956" s="32"/>
      <c r="W956" s="32"/>
      <c r="X956" s="32"/>
    </row>
    <row r="957" spans="5:24" x14ac:dyDescent="0.2">
      <c r="E957" s="32"/>
      <c r="F957" s="27"/>
      <c r="G957" s="42"/>
      <c r="H957" s="27"/>
      <c r="I957" s="27"/>
      <c r="J957" s="27"/>
      <c r="K957" s="27"/>
      <c r="L957" s="27"/>
      <c r="M957" s="27"/>
      <c r="N957" s="27"/>
      <c r="O957" s="27"/>
      <c r="P957" s="27"/>
      <c r="Q957" s="27"/>
      <c r="R957" s="27"/>
      <c r="S957" s="27"/>
      <c r="T957" s="43"/>
      <c r="U957" s="32"/>
      <c r="V957" s="32"/>
      <c r="W957" s="32"/>
      <c r="X957" s="32"/>
    </row>
    <row r="958" spans="5:24" x14ac:dyDescent="0.2">
      <c r="E958" s="32"/>
      <c r="F958" s="27"/>
      <c r="G958" s="42"/>
      <c r="H958" s="27"/>
      <c r="I958" s="27"/>
      <c r="J958" s="27"/>
      <c r="K958" s="27"/>
      <c r="L958" s="27"/>
      <c r="M958" s="27"/>
      <c r="N958" s="27"/>
      <c r="O958" s="27"/>
      <c r="P958" s="27"/>
      <c r="Q958" s="27"/>
      <c r="R958" s="27"/>
      <c r="S958" s="27"/>
      <c r="T958" s="43"/>
      <c r="U958" s="32"/>
      <c r="V958" s="32"/>
      <c r="W958" s="32"/>
      <c r="X958" s="32"/>
    </row>
    <row r="959" spans="5:24" x14ac:dyDescent="0.2">
      <c r="E959" s="32"/>
      <c r="F959" s="27"/>
      <c r="G959" s="42"/>
      <c r="H959" s="27"/>
      <c r="I959" s="27"/>
      <c r="J959" s="27"/>
      <c r="K959" s="27"/>
      <c r="L959" s="27"/>
      <c r="M959" s="27"/>
      <c r="N959" s="27"/>
      <c r="O959" s="27"/>
      <c r="P959" s="27"/>
      <c r="Q959" s="27"/>
      <c r="R959" s="27"/>
      <c r="S959" s="27"/>
      <c r="T959" s="43"/>
      <c r="U959" s="32"/>
      <c r="V959" s="32"/>
      <c r="W959" s="32"/>
      <c r="X959" s="32"/>
    </row>
    <row r="960" spans="5:24" x14ac:dyDescent="0.2">
      <c r="E960" s="32"/>
      <c r="F960" s="27"/>
      <c r="G960" s="42"/>
      <c r="H960" s="27"/>
      <c r="I960" s="27"/>
      <c r="J960" s="27"/>
      <c r="K960" s="27"/>
      <c r="L960" s="27"/>
      <c r="M960" s="27"/>
      <c r="N960" s="27"/>
      <c r="O960" s="27"/>
      <c r="P960" s="27"/>
      <c r="Q960" s="27"/>
      <c r="R960" s="27"/>
      <c r="S960" s="27"/>
      <c r="T960" s="43"/>
      <c r="U960" s="32"/>
      <c r="V960" s="32"/>
      <c r="W960" s="32"/>
      <c r="X960" s="32"/>
    </row>
    <row r="961" spans="5:24" x14ac:dyDescent="0.2">
      <c r="E961" s="32"/>
      <c r="F961" s="27"/>
      <c r="G961" s="42"/>
      <c r="H961" s="27"/>
      <c r="I961" s="27"/>
      <c r="J961" s="27"/>
      <c r="K961" s="27"/>
      <c r="L961" s="27"/>
      <c r="M961" s="27"/>
      <c r="N961" s="27"/>
      <c r="O961" s="27"/>
      <c r="P961" s="27"/>
      <c r="Q961" s="27"/>
      <c r="R961" s="27"/>
      <c r="S961" s="27"/>
      <c r="T961" s="43"/>
      <c r="U961" s="32"/>
      <c r="V961" s="32"/>
      <c r="W961" s="32"/>
      <c r="X961" s="32"/>
    </row>
    <row r="962" spans="5:24" x14ac:dyDescent="0.2">
      <c r="E962" s="32"/>
      <c r="F962" s="27"/>
      <c r="G962" s="42"/>
      <c r="H962" s="27"/>
      <c r="I962" s="27"/>
      <c r="J962" s="27"/>
      <c r="K962" s="27"/>
      <c r="L962" s="27"/>
      <c r="M962" s="27"/>
      <c r="N962" s="27"/>
      <c r="O962" s="27"/>
      <c r="P962" s="27"/>
      <c r="Q962" s="27"/>
      <c r="R962" s="27"/>
      <c r="S962" s="27"/>
      <c r="T962" s="43"/>
      <c r="U962" s="32"/>
      <c r="V962" s="32"/>
      <c r="W962" s="32"/>
      <c r="X962" s="32"/>
    </row>
    <row r="963" spans="5:24" x14ac:dyDescent="0.2">
      <c r="E963" s="32"/>
      <c r="F963" s="27"/>
      <c r="G963" s="42"/>
      <c r="H963" s="27"/>
      <c r="I963" s="27"/>
      <c r="J963" s="27"/>
      <c r="K963" s="27"/>
      <c r="L963" s="27"/>
      <c r="M963" s="27"/>
      <c r="N963" s="27"/>
      <c r="O963" s="27"/>
      <c r="P963" s="27"/>
      <c r="Q963" s="27"/>
      <c r="R963" s="27"/>
      <c r="S963" s="27"/>
      <c r="T963" s="43"/>
      <c r="U963" s="32"/>
      <c r="V963" s="32"/>
      <c r="W963" s="32"/>
      <c r="X963" s="32"/>
    </row>
    <row r="964" spans="5:24" x14ac:dyDescent="0.2">
      <c r="E964" s="32"/>
      <c r="F964" s="27"/>
      <c r="G964" s="42"/>
      <c r="H964" s="27"/>
      <c r="I964" s="27"/>
      <c r="J964" s="27"/>
      <c r="K964" s="27"/>
      <c r="L964" s="27"/>
      <c r="M964" s="27"/>
      <c r="N964" s="27"/>
      <c r="O964" s="27"/>
      <c r="P964" s="27"/>
      <c r="Q964" s="27"/>
      <c r="R964" s="27"/>
      <c r="S964" s="27"/>
      <c r="T964" s="43"/>
      <c r="U964" s="32"/>
      <c r="V964" s="32"/>
      <c r="W964" s="32"/>
      <c r="X964" s="32"/>
    </row>
    <row r="965" spans="5:24" x14ac:dyDescent="0.2">
      <c r="E965" s="32"/>
      <c r="F965" s="27"/>
      <c r="G965" s="42"/>
      <c r="H965" s="27"/>
      <c r="I965" s="27"/>
      <c r="J965" s="27"/>
      <c r="K965" s="27"/>
      <c r="L965" s="27"/>
      <c r="M965" s="27"/>
      <c r="N965" s="27"/>
      <c r="O965" s="27"/>
      <c r="P965" s="27"/>
      <c r="Q965" s="27"/>
      <c r="R965" s="27"/>
      <c r="S965" s="27"/>
      <c r="T965" s="43"/>
      <c r="U965" s="32"/>
      <c r="V965" s="32"/>
      <c r="W965" s="32"/>
      <c r="X965" s="32"/>
    </row>
    <row r="966" spans="5:24" x14ac:dyDescent="0.2">
      <c r="E966" s="32"/>
      <c r="F966" s="27"/>
      <c r="G966" s="42"/>
      <c r="H966" s="27"/>
      <c r="I966" s="27"/>
      <c r="J966" s="27"/>
      <c r="K966" s="27"/>
      <c r="L966" s="27"/>
      <c r="M966" s="27"/>
      <c r="N966" s="27"/>
      <c r="O966" s="27"/>
      <c r="P966" s="27"/>
      <c r="Q966" s="27"/>
      <c r="R966" s="27"/>
      <c r="S966" s="27"/>
      <c r="T966" s="43"/>
      <c r="U966" s="32"/>
      <c r="V966" s="32"/>
      <c r="W966" s="32"/>
      <c r="X966" s="32"/>
    </row>
    <row r="967" spans="5:24" x14ac:dyDescent="0.2">
      <c r="E967" s="32"/>
      <c r="F967" s="27"/>
      <c r="G967" s="42"/>
      <c r="H967" s="27"/>
      <c r="I967" s="27"/>
      <c r="J967" s="27"/>
      <c r="K967" s="27"/>
      <c r="L967" s="27"/>
      <c r="M967" s="27"/>
      <c r="N967" s="27"/>
      <c r="O967" s="27"/>
      <c r="P967" s="27"/>
      <c r="Q967" s="27"/>
      <c r="R967" s="27"/>
      <c r="S967" s="27"/>
      <c r="T967" s="43"/>
      <c r="U967" s="32"/>
      <c r="V967" s="32"/>
      <c r="W967" s="32"/>
      <c r="X967" s="32"/>
    </row>
    <row r="968" spans="5:24" x14ac:dyDescent="0.2">
      <c r="E968" s="32"/>
      <c r="F968" s="27"/>
      <c r="G968" s="42"/>
      <c r="H968" s="27"/>
      <c r="I968" s="27"/>
      <c r="J968" s="27"/>
      <c r="K968" s="27"/>
      <c r="L968" s="27"/>
      <c r="M968" s="27"/>
      <c r="N968" s="27"/>
      <c r="O968" s="27"/>
      <c r="P968" s="27"/>
      <c r="Q968" s="27"/>
      <c r="R968" s="27"/>
      <c r="S968" s="27"/>
      <c r="T968" s="43"/>
      <c r="U968" s="32"/>
      <c r="V968" s="32"/>
      <c r="W968" s="32"/>
      <c r="X968" s="32"/>
    </row>
    <row r="969" spans="5:24" x14ac:dyDescent="0.2">
      <c r="E969" s="32"/>
      <c r="F969" s="27"/>
      <c r="G969" s="42"/>
      <c r="H969" s="27"/>
      <c r="I969" s="27"/>
      <c r="J969" s="27"/>
      <c r="K969" s="27"/>
      <c r="L969" s="27"/>
      <c r="M969" s="27"/>
      <c r="N969" s="27"/>
      <c r="O969" s="27"/>
      <c r="P969" s="27"/>
      <c r="Q969" s="27"/>
      <c r="R969" s="27"/>
      <c r="S969" s="27"/>
      <c r="T969" s="43"/>
      <c r="U969" s="32"/>
      <c r="V969" s="32"/>
      <c r="W969" s="32"/>
      <c r="X969" s="32"/>
    </row>
    <row r="970" spans="5:24" x14ac:dyDescent="0.2">
      <c r="E970" s="32"/>
      <c r="F970" s="27"/>
      <c r="G970" s="42"/>
      <c r="H970" s="27"/>
      <c r="I970" s="27"/>
      <c r="J970" s="27"/>
      <c r="K970" s="27"/>
      <c r="L970" s="27"/>
      <c r="M970" s="27"/>
      <c r="N970" s="27"/>
      <c r="O970" s="27"/>
      <c r="P970" s="27"/>
      <c r="Q970" s="27"/>
      <c r="R970" s="27"/>
      <c r="S970" s="27"/>
      <c r="T970" s="43"/>
      <c r="U970" s="32"/>
      <c r="V970" s="32"/>
      <c r="W970" s="32"/>
      <c r="X970" s="32"/>
    </row>
    <row r="971" spans="5:24" x14ac:dyDescent="0.2">
      <c r="E971" s="32"/>
      <c r="F971" s="27"/>
      <c r="G971" s="42"/>
      <c r="H971" s="27"/>
      <c r="I971" s="27"/>
      <c r="J971" s="27"/>
      <c r="K971" s="27"/>
      <c r="L971" s="27"/>
      <c r="M971" s="27"/>
      <c r="N971" s="27"/>
      <c r="O971" s="27"/>
      <c r="P971" s="27"/>
      <c r="Q971" s="27"/>
      <c r="R971" s="27"/>
      <c r="S971" s="27"/>
      <c r="T971" s="43"/>
      <c r="U971" s="32"/>
      <c r="V971" s="32"/>
      <c r="W971" s="32"/>
      <c r="X971" s="32"/>
    </row>
    <row r="972" spans="5:24" x14ac:dyDescent="0.2">
      <c r="E972" s="32"/>
      <c r="F972" s="27"/>
      <c r="G972" s="42"/>
      <c r="H972" s="27"/>
      <c r="I972" s="27"/>
      <c r="J972" s="27"/>
      <c r="K972" s="27"/>
      <c r="L972" s="27"/>
      <c r="M972" s="27"/>
      <c r="N972" s="27"/>
      <c r="O972" s="27"/>
      <c r="P972" s="27"/>
      <c r="Q972" s="27"/>
      <c r="R972" s="27"/>
      <c r="S972" s="27"/>
      <c r="T972" s="43"/>
      <c r="U972" s="32"/>
      <c r="V972" s="32"/>
      <c r="W972" s="32"/>
      <c r="X972" s="32"/>
    </row>
    <row r="973" spans="5:24" x14ac:dyDescent="0.2">
      <c r="E973" s="32"/>
      <c r="F973" s="27"/>
      <c r="G973" s="42"/>
      <c r="H973" s="27"/>
      <c r="I973" s="27"/>
      <c r="J973" s="27"/>
      <c r="K973" s="27"/>
      <c r="L973" s="27"/>
      <c r="M973" s="27"/>
      <c r="N973" s="27"/>
      <c r="O973" s="27"/>
      <c r="P973" s="27"/>
      <c r="Q973" s="27"/>
      <c r="R973" s="27"/>
      <c r="S973" s="27"/>
      <c r="T973" s="43"/>
      <c r="U973" s="32"/>
      <c r="V973" s="32"/>
      <c r="W973" s="32"/>
      <c r="X973" s="32"/>
    </row>
    <row r="974" spans="5:24" x14ac:dyDescent="0.2">
      <c r="E974" s="32"/>
      <c r="F974" s="27"/>
      <c r="G974" s="42"/>
      <c r="H974" s="27"/>
      <c r="I974" s="27"/>
      <c r="J974" s="27"/>
      <c r="K974" s="27"/>
      <c r="L974" s="27"/>
      <c r="M974" s="27"/>
      <c r="N974" s="27"/>
      <c r="O974" s="27"/>
      <c r="P974" s="27"/>
      <c r="Q974" s="27"/>
      <c r="R974" s="27"/>
      <c r="S974" s="27"/>
      <c r="T974" s="43"/>
      <c r="U974" s="32"/>
      <c r="V974" s="32"/>
      <c r="W974" s="32"/>
      <c r="X974" s="32"/>
    </row>
    <row r="975" spans="5:24" x14ac:dyDescent="0.2">
      <c r="E975" s="32"/>
      <c r="F975" s="27"/>
      <c r="G975" s="42"/>
      <c r="H975" s="27"/>
      <c r="I975" s="27"/>
      <c r="J975" s="27"/>
      <c r="K975" s="27"/>
      <c r="L975" s="27"/>
      <c r="M975" s="27"/>
      <c r="N975" s="27"/>
      <c r="O975" s="27"/>
      <c r="P975" s="27"/>
      <c r="Q975" s="27"/>
      <c r="R975" s="27"/>
      <c r="S975" s="27"/>
      <c r="T975" s="43"/>
      <c r="U975" s="32"/>
      <c r="V975" s="32"/>
      <c r="W975" s="32"/>
      <c r="X975" s="32"/>
    </row>
    <row r="976" spans="5:24" x14ac:dyDescent="0.2">
      <c r="E976" s="32"/>
      <c r="F976" s="27"/>
      <c r="G976" s="42"/>
      <c r="H976" s="27"/>
      <c r="I976" s="27"/>
      <c r="J976" s="27"/>
      <c r="K976" s="27"/>
      <c r="L976" s="27"/>
      <c r="M976" s="27"/>
      <c r="N976" s="27"/>
      <c r="O976" s="27"/>
      <c r="P976" s="27"/>
      <c r="Q976" s="27"/>
      <c r="R976" s="27"/>
      <c r="S976" s="27"/>
      <c r="T976" s="43"/>
      <c r="U976" s="32"/>
      <c r="V976" s="32"/>
      <c r="W976" s="32"/>
      <c r="X976" s="32"/>
    </row>
    <row r="977" spans="5:24" x14ac:dyDescent="0.2">
      <c r="E977" s="32"/>
      <c r="F977" s="27"/>
      <c r="G977" s="42"/>
      <c r="H977" s="27"/>
      <c r="I977" s="27"/>
      <c r="J977" s="27"/>
      <c r="K977" s="27"/>
      <c r="L977" s="27"/>
      <c r="M977" s="27"/>
      <c r="N977" s="27"/>
      <c r="O977" s="27"/>
      <c r="P977" s="27"/>
      <c r="Q977" s="27"/>
      <c r="R977" s="27"/>
      <c r="S977" s="27"/>
      <c r="T977" s="43"/>
      <c r="U977" s="32"/>
      <c r="V977" s="32"/>
      <c r="W977" s="32"/>
      <c r="X977" s="32"/>
    </row>
    <row r="978" spans="5:24" x14ac:dyDescent="0.2">
      <c r="E978" s="32"/>
      <c r="F978" s="27"/>
      <c r="G978" s="42"/>
      <c r="H978" s="27"/>
      <c r="I978" s="27"/>
      <c r="J978" s="27"/>
      <c r="K978" s="27"/>
      <c r="L978" s="27"/>
      <c r="M978" s="27"/>
      <c r="N978" s="27"/>
      <c r="O978" s="27"/>
      <c r="P978" s="27"/>
      <c r="Q978" s="27"/>
      <c r="R978" s="27"/>
      <c r="S978" s="27"/>
      <c r="T978" s="43"/>
      <c r="U978" s="32"/>
      <c r="V978" s="32"/>
      <c r="W978" s="32"/>
      <c r="X978" s="32"/>
    </row>
    <row r="979" spans="5:24" x14ac:dyDescent="0.2">
      <c r="E979" s="32"/>
      <c r="F979" s="27"/>
      <c r="G979" s="42"/>
      <c r="H979" s="27"/>
      <c r="I979" s="27"/>
      <c r="J979" s="27"/>
      <c r="K979" s="27"/>
      <c r="L979" s="27"/>
      <c r="M979" s="27"/>
      <c r="N979" s="27"/>
      <c r="O979" s="27"/>
      <c r="P979" s="27"/>
      <c r="Q979" s="27"/>
      <c r="R979" s="27"/>
      <c r="S979" s="27"/>
      <c r="T979" s="43"/>
      <c r="U979" s="32"/>
      <c r="V979" s="32"/>
      <c r="W979" s="32"/>
      <c r="X979" s="32"/>
    </row>
    <row r="980" spans="5:24" x14ac:dyDescent="0.2">
      <c r="E980" s="32"/>
      <c r="F980" s="27"/>
      <c r="G980" s="42"/>
      <c r="H980" s="27"/>
      <c r="I980" s="27"/>
      <c r="J980" s="27"/>
      <c r="K980" s="27"/>
      <c r="L980" s="27"/>
      <c r="M980" s="27"/>
      <c r="N980" s="27"/>
      <c r="O980" s="27"/>
      <c r="P980" s="27"/>
      <c r="Q980" s="27"/>
      <c r="R980" s="27"/>
      <c r="S980" s="27"/>
      <c r="T980" s="43"/>
      <c r="U980" s="32"/>
      <c r="V980" s="32"/>
      <c r="W980" s="32"/>
      <c r="X980" s="32"/>
    </row>
    <row r="981" spans="5:24" x14ac:dyDescent="0.2">
      <c r="E981" s="32"/>
      <c r="F981" s="27"/>
      <c r="G981" s="42"/>
      <c r="H981" s="27"/>
      <c r="I981" s="27"/>
      <c r="J981" s="27"/>
      <c r="K981" s="27"/>
      <c r="L981" s="27"/>
      <c r="M981" s="27"/>
      <c r="N981" s="27"/>
      <c r="O981" s="27"/>
      <c r="P981" s="27"/>
      <c r="Q981" s="27"/>
      <c r="R981" s="27"/>
      <c r="S981" s="27"/>
      <c r="T981" s="43"/>
      <c r="U981" s="32"/>
      <c r="V981" s="32"/>
      <c r="W981" s="32"/>
      <c r="X981" s="32"/>
    </row>
    <row r="982" spans="5:24" x14ac:dyDescent="0.2">
      <c r="E982" s="32"/>
      <c r="F982" s="27"/>
      <c r="G982" s="42"/>
      <c r="H982" s="27"/>
      <c r="I982" s="27"/>
      <c r="J982" s="27"/>
      <c r="K982" s="27"/>
      <c r="L982" s="27"/>
      <c r="M982" s="27"/>
      <c r="N982" s="27"/>
      <c r="O982" s="27"/>
      <c r="P982" s="27"/>
      <c r="Q982" s="27"/>
      <c r="R982" s="27"/>
      <c r="S982" s="27"/>
      <c r="T982" s="43"/>
      <c r="U982" s="32"/>
      <c r="V982" s="32"/>
      <c r="W982" s="32"/>
      <c r="X982" s="32"/>
    </row>
  </sheetData>
  <pageMargins left="0.7" right="0.7" top="0.75" bottom="0.75" header="0.3" footer="0.3"/>
  <legacy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E88666-9259-43BD-B5B7-D189572CD360}">
  <sheetPr codeName="Blad16">
    <tabColor rgb="FF00B0F0"/>
  </sheetPr>
  <dimension ref="A1:XFD986"/>
  <sheetViews>
    <sheetView workbookViewId="0">
      <pane xSplit="5" ySplit="2" topLeftCell="F318" activePane="bottomRight" state="frozen"/>
      <selection pane="topRight" activeCell="F1" sqref="F1"/>
      <selection pane="bottomLeft" activeCell="A3" sqref="A3"/>
      <selection pane="bottomRight" activeCell="J360" sqref="J360"/>
    </sheetView>
  </sheetViews>
  <sheetFormatPr defaultColWidth="0" defaultRowHeight="10" x14ac:dyDescent="0.2"/>
  <cols>
    <col min="1" max="1" width="4.453125" style="22" customWidth="1"/>
    <col min="2" max="2" width="18.453125" style="60" customWidth="1"/>
    <col min="3" max="3" width="8.7265625" style="22" hidden="1"/>
    <col min="4" max="4" width="6.81640625" style="22" hidden="1"/>
    <col min="5" max="5" width="0" style="61" hidden="1"/>
    <col min="6" max="6" width="9.7265625" style="30" bestFit="1" customWidth="1"/>
    <col min="7" max="7" width="6" style="64" customWidth="1"/>
    <col min="8" max="8" width="9.7265625" style="30" customWidth="1"/>
    <col min="9" max="9" width="9.26953125" style="30" customWidth="1"/>
    <col min="10" max="10" width="11.1796875" style="30" bestFit="1" customWidth="1"/>
    <col min="11" max="12" width="7.26953125" style="30" customWidth="1"/>
    <col min="13" max="13" width="11.453125" style="30" customWidth="1"/>
    <col min="14" max="14" width="10.54296875" style="30" customWidth="1"/>
    <col min="15" max="15" width="9.26953125" style="30" customWidth="1"/>
    <col min="16" max="16" width="10.7265625" style="30" customWidth="1"/>
    <col min="17" max="17" width="9.81640625" style="30" customWidth="1"/>
    <col min="18" max="18" width="9.7265625" style="30" customWidth="1"/>
    <col min="19" max="19" width="9.7265625" style="30" bestFit="1" customWidth="1"/>
    <col min="20" max="20" width="9" style="65" customWidth="1"/>
    <col min="21" max="22" width="10.7265625" style="61" customWidth="1"/>
    <col min="23" max="23" width="8.81640625" style="61" customWidth="1"/>
    <col min="24" max="24" width="11.1796875" style="61" bestFit="1" customWidth="1"/>
    <col min="25" max="25" width="8.453125" style="22" customWidth="1"/>
    <col min="26" max="16384" width="0" style="61" hidden="1"/>
  </cols>
  <sheetData>
    <row r="1" spans="1:16384" s="22" customFormat="1" x14ac:dyDescent="0.2">
      <c r="A1" s="22">
        <v>1</v>
      </c>
      <c r="B1" s="26">
        <f>A1+1</f>
        <v>2</v>
      </c>
      <c r="C1" s="26">
        <f t="shared" ref="C1:BN1" si="0">B1+1</f>
        <v>3</v>
      </c>
      <c r="D1" s="26">
        <f t="shared" si="0"/>
        <v>4</v>
      </c>
      <c r="E1" s="26">
        <f t="shared" si="0"/>
        <v>5</v>
      </c>
      <c r="F1" s="26">
        <f t="shared" si="0"/>
        <v>6</v>
      </c>
      <c r="G1" s="26">
        <f t="shared" si="0"/>
        <v>7</v>
      </c>
      <c r="H1" s="26">
        <f t="shared" si="0"/>
        <v>8</v>
      </c>
      <c r="I1" s="26">
        <f t="shared" si="0"/>
        <v>9</v>
      </c>
      <c r="J1" s="26">
        <f t="shared" si="0"/>
        <v>10</v>
      </c>
      <c r="K1" s="26">
        <f t="shared" si="0"/>
        <v>11</v>
      </c>
      <c r="L1" s="26">
        <f t="shared" si="0"/>
        <v>12</v>
      </c>
      <c r="M1" s="26">
        <f t="shared" si="0"/>
        <v>13</v>
      </c>
      <c r="N1" s="26">
        <f t="shared" si="0"/>
        <v>14</v>
      </c>
      <c r="O1" s="26">
        <f t="shared" si="0"/>
        <v>15</v>
      </c>
      <c r="P1" s="26">
        <f t="shared" si="0"/>
        <v>16</v>
      </c>
      <c r="Q1" s="26">
        <f t="shared" si="0"/>
        <v>17</v>
      </c>
      <c r="R1" s="26">
        <f t="shared" si="0"/>
        <v>18</v>
      </c>
      <c r="S1" s="26">
        <f t="shared" si="0"/>
        <v>19</v>
      </c>
      <c r="T1" s="26">
        <f t="shared" si="0"/>
        <v>20</v>
      </c>
      <c r="U1" s="26">
        <f t="shared" si="0"/>
        <v>21</v>
      </c>
      <c r="V1" s="35">
        <f t="shared" si="0"/>
        <v>22</v>
      </c>
      <c r="W1" s="26">
        <f t="shared" si="0"/>
        <v>23</v>
      </c>
      <c r="X1" s="26">
        <f t="shared" si="0"/>
        <v>24</v>
      </c>
      <c r="Y1" s="26">
        <f t="shared" si="0"/>
        <v>25</v>
      </c>
      <c r="Z1" s="26">
        <f t="shared" si="0"/>
        <v>26</v>
      </c>
      <c r="AA1" s="26">
        <f t="shared" si="0"/>
        <v>27</v>
      </c>
      <c r="AB1" s="26">
        <f t="shared" si="0"/>
        <v>28</v>
      </c>
      <c r="AC1" s="26">
        <f t="shared" si="0"/>
        <v>29</v>
      </c>
      <c r="AD1" s="26">
        <f t="shared" si="0"/>
        <v>30</v>
      </c>
      <c r="AE1" s="26">
        <f t="shared" si="0"/>
        <v>31</v>
      </c>
      <c r="AF1" s="26">
        <f t="shared" si="0"/>
        <v>32</v>
      </c>
      <c r="AG1" s="26">
        <f t="shared" si="0"/>
        <v>33</v>
      </c>
      <c r="AH1" s="26">
        <f t="shared" si="0"/>
        <v>34</v>
      </c>
      <c r="AI1" s="26">
        <f t="shared" si="0"/>
        <v>35</v>
      </c>
      <c r="AJ1" s="26">
        <f t="shared" si="0"/>
        <v>36</v>
      </c>
      <c r="AK1" s="26">
        <f t="shared" si="0"/>
        <v>37</v>
      </c>
      <c r="AL1" s="26">
        <f t="shared" si="0"/>
        <v>38</v>
      </c>
      <c r="AM1" s="26">
        <f t="shared" si="0"/>
        <v>39</v>
      </c>
      <c r="AN1" s="26">
        <f t="shared" si="0"/>
        <v>40</v>
      </c>
      <c r="AO1" s="26">
        <f t="shared" si="0"/>
        <v>41</v>
      </c>
      <c r="AP1" s="26">
        <f t="shared" si="0"/>
        <v>42</v>
      </c>
      <c r="AQ1" s="26">
        <f t="shared" si="0"/>
        <v>43</v>
      </c>
      <c r="AR1" s="26">
        <f t="shared" si="0"/>
        <v>44</v>
      </c>
      <c r="AS1" s="26">
        <f t="shared" si="0"/>
        <v>45</v>
      </c>
      <c r="AT1" s="26">
        <f t="shared" si="0"/>
        <v>46</v>
      </c>
      <c r="AU1" s="26">
        <f t="shared" si="0"/>
        <v>47</v>
      </c>
      <c r="AV1" s="26">
        <f t="shared" si="0"/>
        <v>48</v>
      </c>
      <c r="AW1" s="26">
        <f t="shared" si="0"/>
        <v>49</v>
      </c>
      <c r="AX1" s="26">
        <f t="shared" si="0"/>
        <v>50</v>
      </c>
      <c r="AY1" s="26">
        <f t="shared" si="0"/>
        <v>51</v>
      </c>
      <c r="AZ1" s="26">
        <f t="shared" si="0"/>
        <v>52</v>
      </c>
      <c r="BA1" s="26">
        <f t="shared" si="0"/>
        <v>53</v>
      </c>
      <c r="BB1" s="26">
        <f t="shared" si="0"/>
        <v>54</v>
      </c>
      <c r="BC1" s="26">
        <f t="shared" si="0"/>
        <v>55</v>
      </c>
      <c r="BD1" s="26">
        <f t="shared" si="0"/>
        <v>56</v>
      </c>
      <c r="BE1" s="26">
        <f t="shared" si="0"/>
        <v>57</v>
      </c>
      <c r="BF1" s="26">
        <f t="shared" si="0"/>
        <v>58</v>
      </c>
      <c r="BG1" s="26">
        <f t="shared" si="0"/>
        <v>59</v>
      </c>
      <c r="BH1" s="26">
        <f t="shared" si="0"/>
        <v>60</v>
      </c>
      <c r="BI1" s="26">
        <f t="shared" si="0"/>
        <v>61</v>
      </c>
      <c r="BJ1" s="26">
        <f t="shared" si="0"/>
        <v>62</v>
      </c>
      <c r="BK1" s="26">
        <f t="shared" si="0"/>
        <v>63</v>
      </c>
      <c r="BL1" s="26">
        <f t="shared" si="0"/>
        <v>64</v>
      </c>
      <c r="BM1" s="26">
        <f t="shared" si="0"/>
        <v>65</v>
      </c>
      <c r="BN1" s="26">
        <f t="shared" si="0"/>
        <v>66</v>
      </c>
      <c r="BO1" s="26">
        <f t="shared" ref="BO1:DZ1" si="1">BN1+1</f>
        <v>67</v>
      </c>
      <c r="BP1" s="26">
        <f t="shared" si="1"/>
        <v>68</v>
      </c>
      <c r="BQ1" s="26">
        <f t="shared" si="1"/>
        <v>69</v>
      </c>
      <c r="BR1" s="26">
        <f t="shared" si="1"/>
        <v>70</v>
      </c>
      <c r="BS1" s="26">
        <f t="shared" si="1"/>
        <v>71</v>
      </c>
      <c r="BT1" s="26">
        <f t="shared" si="1"/>
        <v>72</v>
      </c>
      <c r="BU1" s="26">
        <f t="shared" si="1"/>
        <v>73</v>
      </c>
      <c r="BV1" s="26">
        <f t="shared" si="1"/>
        <v>74</v>
      </c>
      <c r="BW1" s="26">
        <f t="shared" si="1"/>
        <v>75</v>
      </c>
      <c r="BX1" s="26">
        <f t="shared" si="1"/>
        <v>76</v>
      </c>
      <c r="BY1" s="26">
        <f t="shared" si="1"/>
        <v>77</v>
      </c>
      <c r="BZ1" s="26">
        <f t="shared" si="1"/>
        <v>78</v>
      </c>
      <c r="CA1" s="26">
        <f t="shared" si="1"/>
        <v>79</v>
      </c>
      <c r="CB1" s="26">
        <f t="shared" si="1"/>
        <v>80</v>
      </c>
      <c r="CC1" s="26">
        <f t="shared" si="1"/>
        <v>81</v>
      </c>
      <c r="CD1" s="26">
        <f t="shared" si="1"/>
        <v>82</v>
      </c>
      <c r="CE1" s="26">
        <f t="shared" si="1"/>
        <v>83</v>
      </c>
      <c r="CF1" s="26">
        <f t="shared" si="1"/>
        <v>84</v>
      </c>
      <c r="CG1" s="26">
        <f t="shared" si="1"/>
        <v>85</v>
      </c>
      <c r="CH1" s="26">
        <f t="shared" si="1"/>
        <v>86</v>
      </c>
      <c r="CI1" s="26">
        <f t="shared" si="1"/>
        <v>87</v>
      </c>
      <c r="CJ1" s="26">
        <f t="shared" si="1"/>
        <v>88</v>
      </c>
      <c r="CK1" s="26">
        <f t="shared" si="1"/>
        <v>89</v>
      </c>
      <c r="CL1" s="26">
        <f t="shared" si="1"/>
        <v>90</v>
      </c>
      <c r="CM1" s="26">
        <f t="shared" si="1"/>
        <v>91</v>
      </c>
      <c r="CN1" s="26">
        <f t="shared" si="1"/>
        <v>92</v>
      </c>
      <c r="CO1" s="26">
        <f t="shared" si="1"/>
        <v>93</v>
      </c>
      <c r="CP1" s="26">
        <f t="shared" si="1"/>
        <v>94</v>
      </c>
      <c r="CQ1" s="26">
        <f t="shared" si="1"/>
        <v>95</v>
      </c>
      <c r="CR1" s="26">
        <f t="shared" si="1"/>
        <v>96</v>
      </c>
      <c r="CS1" s="26">
        <f t="shared" si="1"/>
        <v>97</v>
      </c>
      <c r="CT1" s="26">
        <f t="shared" si="1"/>
        <v>98</v>
      </c>
      <c r="CU1" s="26">
        <f t="shared" si="1"/>
        <v>99</v>
      </c>
      <c r="CV1" s="26">
        <f t="shared" si="1"/>
        <v>100</v>
      </c>
      <c r="CW1" s="26">
        <f t="shared" si="1"/>
        <v>101</v>
      </c>
      <c r="CX1" s="26">
        <f t="shared" si="1"/>
        <v>102</v>
      </c>
      <c r="CY1" s="26">
        <f t="shared" si="1"/>
        <v>103</v>
      </c>
      <c r="CZ1" s="26">
        <f t="shared" si="1"/>
        <v>104</v>
      </c>
      <c r="DA1" s="26">
        <f t="shared" si="1"/>
        <v>105</v>
      </c>
      <c r="DB1" s="26">
        <f t="shared" si="1"/>
        <v>106</v>
      </c>
      <c r="DC1" s="26">
        <f t="shared" si="1"/>
        <v>107</v>
      </c>
      <c r="DD1" s="26">
        <f t="shared" si="1"/>
        <v>108</v>
      </c>
      <c r="DE1" s="26">
        <f t="shared" si="1"/>
        <v>109</v>
      </c>
      <c r="DF1" s="26">
        <f t="shared" si="1"/>
        <v>110</v>
      </c>
      <c r="DG1" s="26">
        <f t="shared" si="1"/>
        <v>111</v>
      </c>
      <c r="DH1" s="26">
        <f t="shared" si="1"/>
        <v>112</v>
      </c>
      <c r="DI1" s="26">
        <f t="shared" si="1"/>
        <v>113</v>
      </c>
      <c r="DJ1" s="26">
        <f t="shared" si="1"/>
        <v>114</v>
      </c>
      <c r="DK1" s="26">
        <f t="shared" si="1"/>
        <v>115</v>
      </c>
      <c r="DL1" s="26">
        <f t="shared" si="1"/>
        <v>116</v>
      </c>
      <c r="DM1" s="26">
        <f t="shared" si="1"/>
        <v>117</v>
      </c>
      <c r="DN1" s="26">
        <f t="shared" si="1"/>
        <v>118</v>
      </c>
      <c r="DO1" s="26">
        <f t="shared" si="1"/>
        <v>119</v>
      </c>
      <c r="DP1" s="26">
        <f t="shared" si="1"/>
        <v>120</v>
      </c>
      <c r="DQ1" s="26">
        <f t="shared" si="1"/>
        <v>121</v>
      </c>
      <c r="DR1" s="26">
        <f t="shared" si="1"/>
        <v>122</v>
      </c>
      <c r="DS1" s="26">
        <f t="shared" si="1"/>
        <v>123</v>
      </c>
      <c r="DT1" s="26">
        <f t="shared" si="1"/>
        <v>124</v>
      </c>
      <c r="DU1" s="26">
        <f t="shared" si="1"/>
        <v>125</v>
      </c>
      <c r="DV1" s="26">
        <f t="shared" si="1"/>
        <v>126</v>
      </c>
      <c r="DW1" s="26">
        <f t="shared" si="1"/>
        <v>127</v>
      </c>
      <c r="DX1" s="26">
        <f t="shared" si="1"/>
        <v>128</v>
      </c>
      <c r="DY1" s="26">
        <f t="shared" si="1"/>
        <v>129</v>
      </c>
      <c r="DZ1" s="26">
        <f t="shared" si="1"/>
        <v>130</v>
      </c>
      <c r="EA1" s="26">
        <f t="shared" ref="EA1:GL1" si="2">DZ1+1</f>
        <v>131</v>
      </c>
      <c r="EB1" s="26">
        <f t="shared" si="2"/>
        <v>132</v>
      </c>
      <c r="EC1" s="26">
        <f t="shared" si="2"/>
        <v>133</v>
      </c>
      <c r="ED1" s="26">
        <f t="shared" si="2"/>
        <v>134</v>
      </c>
      <c r="EE1" s="26">
        <f t="shared" si="2"/>
        <v>135</v>
      </c>
      <c r="EF1" s="26">
        <f t="shared" si="2"/>
        <v>136</v>
      </c>
      <c r="EG1" s="26">
        <f t="shared" si="2"/>
        <v>137</v>
      </c>
      <c r="EH1" s="26">
        <f t="shared" si="2"/>
        <v>138</v>
      </c>
      <c r="EI1" s="26">
        <f t="shared" si="2"/>
        <v>139</v>
      </c>
      <c r="EJ1" s="26">
        <f t="shared" si="2"/>
        <v>140</v>
      </c>
      <c r="EK1" s="26">
        <f t="shared" si="2"/>
        <v>141</v>
      </c>
      <c r="EL1" s="26">
        <f t="shared" si="2"/>
        <v>142</v>
      </c>
      <c r="EM1" s="26">
        <f t="shared" si="2"/>
        <v>143</v>
      </c>
      <c r="EN1" s="26">
        <f t="shared" si="2"/>
        <v>144</v>
      </c>
      <c r="EO1" s="26">
        <f t="shared" si="2"/>
        <v>145</v>
      </c>
      <c r="EP1" s="26">
        <f t="shared" si="2"/>
        <v>146</v>
      </c>
      <c r="EQ1" s="26">
        <f t="shared" si="2"/>
        <v>147</v>
      </c>
      <c r="ER1" s="26">
        <f t="shared" si="2"/>
        <v>148</v>
      </c>
      <c r="ES1" s="26">
        <f t="shared" si="2"/>
        <v>149</v>
      </c>
      <c r="ET1" s="26">
        <f t="shared" si="2"/>
        <v>150</v>
      </c>
      <c r="EU1" s="26">
        <f t="shared" si="2"/>
        <v>151</v>
      </c>
      <c r="EV1" s="26">
        <f t="shared" si="2"/>
        <v>152</v>
      </c>
      <c r="EW1" s="26">
        <f t="shared" si="2"/>
        <v>153</v>
      </c>
      <c r="EX1" s="26">
        <f t="shared" si="2"/>
        <v>154</v>
      </c>
      <c r="EY1" s="26">
        <f t="shared" si="2"/>
        <v>155</v>
      </c>
      <c r="EZ1" s="26">
        <f t="shared" si="2"/>
        <v>156</v>
      </c>
      <c r="FA1" s="26">
        <f t="shared" si="2"/>
        <v>157</v>
      </c>
      <c r="FB1" s="26">
        <f t="shared" si="2"/>
        <v>158</v>
      </c>
      <c r="FC1" s="26">
        <f t="shared" si="2"/>
        <v>159</v>
      </c>
      <c r="FD1" s="26">
        <f t="shared" si="2"/>
        <v>160</v>
      </c>
      <c r="FE1" s="26">
        <f t="shared" si="2"/>
        <v>161</v>
      </c>
      <c r="FF1" s="26">
        <f t="shared" si="2"/>
        <v>162</v>
      </c>
      <c r="FG1" s="26">
        <f t="shared" si="2"/>
        <v>163</v>
      </c>
      <c r="FH1" s="26">
        <f t="shared" si="2"/>
        <v>164</v>
      </c>
      <c r="FI1" s="26">
        <f t="shared" si="2"/>
        <v>165</v>
      </c>
      <c r="FJ1" s="26">
        <f t="shared" si="2"/>
        <v>166</v>
      </c>
      <c r="FK1" s="26">
        <f t="shared" si="2"/>
        <v>167</v>
      </c>
      <c r="FL1" s="26">
        <f t="shared" si="2"/>
        <v>168</v>
      </c>
      <c r="FM1" s="26">
        <f t="shared" si="2"/>
        <v>169</v>
      </c>
      <c r="FN1" s="26">
        <f t="shared" si="2"/>
        <v>170</v>
      </c>
      <c r="FO1" s="26">
        <f t="shared" si="2"/>
        <v>171</v>
      </c>
      <c r="FP1" s="26">
        <f t="shared" si="2"/>
        <v>172</v>
      </c>
      <c r="FQ1" s="26">
        <f t="shared" si="2"/>
        <v>173</v>
      </c>
      <c r="FR1" s="26">
        <f t="shared" si="2"/>
        <v>174</v>
      </c>
      <c r="FS1" s="26">
        <f t="shared" si="2"/>
        <v>175</v>
      </c>
      <c r="FT1" s="26">
        <f t="shared" si="2"/>
        <v>176</v>
      </c>
      <c r="FU1" s="26">
        <f t="shared" si="2"/>
        <v>177</v>
      </c>
      <c r="FV1" s="26">
        <f t="shared" si="2"/>
        <v>178</v>
      </c>
      <c r="FW1" s="26">
        <f t="shared" si="2"/>
        <v>179</v>
      </c>
      <c r="FX1" s="26">
        <f t="shared" si="2"/>
        <v>180</v>
      </c>
      <c r="FY1" s="26">
        <f t="shared" si="2"/>
        <v>181</v>
      </c>
      <c r="FZ1" s="26">
        <f t="shared" si="2"/>
        <v>182</v>
      </c>
      <c r="GA1" s="26">
        <f t="shared" si="2"/>
        <v>183</v>
      </c>
      <c r="GB1" s="26">
        <f t="shared" si="2"/>
        <v>184</v>
      </c>
      <c r="GC1" s="26">
        <f t="shared" si="2"/>
        <v>185</v>
      </c>
      <c r="GD1" s="26">
        <f t="shared" si="2"/>
        <v>186</v>
      </c>
      <c r="GE1" s="26">
        <f t="shared" si="2"/>
        <v>187</v>
      </c>
      <c r="GF1" s="26">
        <f t="shared" si="2"/>
        <v>188</v>
      </c>
      <c r="GG1" s="26">
        <f t="shared" si="2"/>
        <v>189</v>
      </c>
      <c r="GH1" s="26">
        <f t="shared" si="2"/>
        <v>190</v>
      </c>
      <c r="GI1" s="26">
        <f t="shared" si="2"/>
        <v>191</v>
      </c>
      <c r="GJ1" s="26">
        <f t="shared" si="2"/>
        <v>192</v>
      </c>
      <c r="GK1" s="26">
        <f t="shared" si="2"/>
        <v>193</v>
      </c>
      <c r="GL1" s="26">
        <f t="shared" si="2"/>
        <v>194</v>
      </c>
      <c r="GM1" s="26">
        <f t="shared" ref="GM1:IX1" si="3">GL1+1</f>
        <v>195</v>
      </c>
      <c r="GN1" s="26">
        <f t="shared" si="3"/>
        <v>196</v>
      </c>
      <c r="GO1" s="26">
        <f t="shared" si="3"/>
        <v>197</v>
      </c>
      <c r="GP1" s="26">
        <f t="shared" si="3"/>
        <v>198</v>
      </c>
      <c r="GQ1" s="26">
        <f t="shared" si="3"/>
        <v>199</v>
      </c>
      <c r="GR1" s="26">
        <f t="shared" si="3"/>
        <v>200</v>
      </c>
      <c r="GS1" s="26">
        <f t="shared" si="3"/>
        <v>201</v>
      </c>
      <c r="GT1" s="26">
        <f t="shared" si="3"/>
        <v>202</v>
      </c>
      <c r="GU1" s="26">
        <f t="shared" si="3"/>
        <v>203</v>
      </c>
      <c r="GV1" s="26">
        <f t="shared" si="3"/>
        <v>204</v>
      </c>
      <c r="GW1" s="26">
        <f t="shared" si="3"/>
        <v>205</v>
      </c>
      <c r="GX1" s="26">
        <f t="shared" si="3"/>
        <v>206</v>
      </c>
      <c r="GY1" s="26">
        <f t="shared" si="3"/>
        <v>207</v>
      </c>
      <c r="GZ1" s="26">
        <f t="shared" si="3"/>
        <v>208</v>
      </c>
      <c r="HA1" s="26">
        <f t="shared" si="3"/>
        <v>209</v>
      </c>
      <c r="HB1" s="26">
        <f t="shared" si="3"/>
        <v>210</v>
      </c>
      <c r="HC1" s="26">
        <f t="shared" si="3"/>
        <v>211</v>
      </c>
      <c r="HD1" s="26">
        <f t="shared" si="3"/>
        <v>212</v>
      </c>
      <c r="HE1" s="26">
        <f t="shared" si="3"/>
        <v>213</v>
      </c>
      <c r="HF1" s="26">
        <f t="shared" si="3"/>
        <v>214</v>
      </c>
      <c r="HG1" s="26">
        <f t="shared" si="3"/>
        <v>215</v>
      </c>
      <c r="HH1" s="26">
        <f t="shared" si="3"/>
        <v>216</v>
      </c>
      <c r="HI1" s="26">
        <f t="shared" si="3"/>
        <v>217</v>
      </c>
      <c r="HJ1" s="26">
        <f t="shared" si="3"/>
        <v>218</v>
      </c>
      <c r="HK1" s="26">
        <f t="shared" si="3"/>
        <v>219</v>
      </c>
      <c r="HL1" s="26">
        <f t="shared" si="3"/>
        <v>220</v>
      </c>
      <c r="HM1" s="26">
        <f t="shared" si="3"/>
        <v>221</v>
      </c>
      <c r="HN1" s="26">
        <f t="shared" si="3"/>
        <v>222</v>
      </c>
      <c r="HO1" s="26">
        <f t="shared" si="3"/>
        <v>223</v>
      </c>
      <c r="HP1" s="26">
        <f t="shared" si="3"/>
        <v>224</v>
      </c>
      <c r="HQ1" s="26">
        <f t="shared" si="3"/>
        <v>225</v>
      </c>
      <c r="HR1" s="26">
        <f t="shared" si="3"/>
        <v>226</v>
      </c>
      <c r="HS1" s="26">
        <f t="shared" si="3"/>
        <v>227</v>
      </c>
      <c r="HT1" s="26">
        <f t="shared" si="3"/>
        <v>228</v>
      </c>
      <c r="HU1" s="26">
        <f t="shared" si="3"/>
        <v>229</v>
      </c>
      <c r="HV1" s="26">
        <f t="shared" si="3"/>
        <v>230</v>
      </c>
      <c r="HW1" s="26">
        <f t="shared" si="3"/>
        <v>231</v>
      </c>
      <c r="HX1" s="26">
        <f t="shared" si="3"/>
        <v>232</v>
      </c>
      <c r="HY1" s="26">
        <f t="shared" si="3"/>
        <v>233</v>
      </c>
      <c r="HZ1" s="26">
        <f t="shared" si="3"/>
        <v>234</v>
      </c>
      <c r="IA1" s="26">
        <f t="shared" si="3"/>
        <v>235</v>
      </c>
      <c r="IB1" s="26">
        <f t="shared" si="3"/>
        <v>236</v>
      </c>
      <c r="IC1" s="26">
        <f t="shared" si="3"/>
        <v>237</v>
      </c>
      <c r="ID1" s="26">
        <f t="shared" si="3"/>
        <v>238</v>
      </c>
      <c r="IE1" s="26">
        <f t="shared" si="3"/>
        <v>239</v>
      </c>
      <c r="IF1" s="26">
        <f t="shared" si="3"/>
        <v>240</v>
      </c>
      <c r="IG1" s="26">
        <f t="shared" si="3"/>
        <v>241</v>
      </c>
      <c r="IH1" s="26">
        <f t="shared" si="3"/>
        <v>242</v>
      </c>
      <c r="II1" s="26">
        <f t="shared" si="3"/>
        <v>243</v>
      </c>
      <c r="IJ1" s="26">
        <f t="shared" si="3"/>
        <v>244</v>
      </c>
      <c r="IK1" s="26">
        <f t="shared" si="3"/>
        <v>245</v>
      </c>
      <c r="IL1" s="26">
        <f t="shared" si="3"/>
        <v>246</v>
      </c>
      <c r="IM1" s="26">
        <f t="shared" si="3"/>
        <v>247</v>
      </c>
      <c r="IN1" s="26">
        <f t="shared" si="3"/>
        <v>248</v>
      </c>
      <c r="IO1" s="26">
        <f t="shared" si="3"/>
        <v>249</v>
      </c>
      <c r="IP1" s="26">
        <f t="shared" si="3"/>
        <v>250</v>
      </c>
      <c r="IQ1" s="26">
        <f t="shared" si="3"/>
        <v>251</v>
      </c>
      <c r="IR1" s="26">
        <f t="shared" si="3"/>
        <v>252</v>
      </c>
      <c r="IS1" s="26">
        <f t="shared" si="3"/>
        <v>253</v>
      </c>
      <c r="IT1" s="26">
        <f t="shared" si="3"/>
        <v>254</v>
      </c>
      <c r="IU1" s="26">
        <f t="shared" si="3"/>
        <v>255</v>
      </c>
      <c r="IV1" s="26">
        <f t="shared" si="3"/>
        <v>256</v>
      </c>
      <c r="IW1" s="26">
        <f t="shared" si="3"/>
        <v>257</v>
      </c>
      <c r="IX1" s="26">
        <f t="shared" si="3"/>
        <v>258</v>
      </c>
      <c r="IY1" s="26">
        <f t="shared" ref="IY1:LJ1" si="4">IX1+1</f>
        <v>259</v>
      </c>
      <c r="IZ1" s="26">
        <f t="shared" si="4"/>
        <v>260</v>
      </c>
      <c r="JA1" s="26">
        <f t="shared" si="4"/>
        <v>261</v>
      </c>
      <c r="JB1" s="26">
        <f t="shared" si="4"/>
        <v>262</v>
      </c>
      <c r="JC1" s="26">
        <f t="shared" si="4"/>
        <v>263</v>
      </c>
      <c r="JD1" s="26">
        <f t="shared" si="4"/>
        <v>264</v>
      </c>
      <c r="JE1" s="26">
        <f t="shared" si="4"/>
        <v>265</v>
      </c>
      <c r="JF1" s="26">
        <f t="shared" si="4"/>
        <v>266</v>
      </c>
      <c r="JG1" s="26">
        <f t="shared" si="4"/>
        <v>267</v>
      </c>
      <c r="JH1" s="26">
        <f t="shared" si="4"/>
        <v>268</v>
      </c>
      <c r="JI1" s="26">
        <f t="shared" si="4"/>
        <v>269</v>
      </c>
      <c r="JJ1" s="26">
        <f t="shared" si="4"/>
        <v>270</v>
      </c>
      <c r="JK1" s="26">
        <f t="shared" si="4"/>
        <v>271</v>
      </c>
      <c r="JL1" s="26">
        <f t="shared" si="4"/>
        <v>272</v>
      </c>
      <c r="JM1" s="26">
        <f t="shared" si="4"/>
        <v>273</v>
      </c>
      <c r="JN1" s="26">
        <f t="shared" si="4"/>
        <v>274</v>
      </c>
      <c r="JO1" s="26">
        <f t="shared" si="4"/>
        <v>275</v>
      </c>
      <c r="JP1" s="26">
        <f t="shared" si="4"/>
        <v>276</v>
      </c>
      <c r="JQ1" s="26">
        <f t="shared" si="4"/>
        <v>277</v>
      </c>
      <c r="JR1" s="26">
        <f t="shared" si="4"/>
        <v>278</v>
      </c>
      <c r="JS1" s="26">
        <f t="shared" si="4"/>
        <v>279</v>
      </c>
      <c r="JT1" s="26">
        <f t="shared" si="4"/>
        <v>280</v>
      </c>
      <c r="JU1" s="26">
        <f t="shared" si="4"/>
        <v>281</v>
      </c>
      <c r="JV1" s="26">
        <f t="shared" si="4"/>
        <v>282</v>
      </c>
      <c r="JW1" s="26">
        <f t="shared" si="4"/>
        <v>283</v>
      </c>
      <c r="JX1" s="26">
        <f t="shared" si="4"/>
        <v>284</v>
      </c>
      <c r="JY1" s="26">
        <f t="shared" si="4"/>
        <v>285</v>
      </c>
      <c r="JZ1" s="26">
        <f t="shared" si="4"/>
        <v>286</v>
      </c>
      <c r="KA1" s="26">
        <f t="shared" si="4"/>
        <v>287</v>
      </c>
      <c r="KB1" s="26">
        <f t="shared" si="4"/>
        <v>288</v>
      </c>
      <c r="KC1" s="26">
        <f t="shared" si="4"/>
        <v>289</v>
      </c>
      <c r="KD1" s="26">
        <f t="shared" si="4"/>
        <v>290</v>
      </c>
      <c r="KE1" s="26">
        <f t="shared" si="4"/>
        <v>291</v>
      </c>
      <c r="KF1" s="26">
        <f t="shared" si="4"/>
        <v>292</v>
      </c>
      <c r="KG1" s="26">
        <f t="shared" si="4"/>
        <v>293</v>
      </c>
      <c r="KH1" s="26">
        <f t="shared" si="4"/>
        <v>294</v>
      </c>
      <c r="KI1" s="26">
        <f t="shared" si="4"/>
        <v>295</v>
      </c>
      <c r="KJ1" s="26">
        <f t="shared" si="4"/>
        <v>296</v>
      </c>
      <c r="KK1" s="26">
        <f t="shared" si="4"/>
        <v>297</v>
      </c>
      <c r="KL1" s="26">
        <f t="shared" si="4"/>
        <v>298</v>
      </c>
      <c r="KM1" s="26">
        <f t="shared" si="4"/>
        <v>299</v>
      </c>
      <c r="KN1" s="26">
        <f t="shared" si="4"/>
        <v>300</v>
      </c>
      <c r="KO1" s="26">
        <f t="shared" si="4"/>
        <v>301</v>
      </c>
      <c r="KP1" s="26">
        <f t="shared" si="4"/>
        <v>302</v>
      </c>
      <c r="KQ1" s="26">
        <f t="shared" si="4"/>
        <v>303</v>
      </c>
      <c r="KR1" s="26">
        <f t="shared" si="4"/>
        <v>304</v>
      </c>
      <c r="KS1" s="26">
        <f t="shared" si="4"/>
        <v>305</v>
      </c>
      <c r="KT1" s="26">
        <f t="shared" si="4"/>
        <v>306</v>
      </c>
      <c r="KU1" s="26">
        <f t="shared" si="4"/>
        <v>307</v>
      </c>
      <c r="KV1" s="26">
        <f t="shared" si="4"/>
        <v>308</v>
      </c>
      <c r="KW1" s="26">
        <f t="shared" si="4"/>
        <v>309</v>
      </c>
      <c r="KX1" s="26">
        <f t="shared" si="4"/>
        <v>310</v>
      </c>
      <c r="KY1" s="26">
        <f t="shared" si="4"/>
        <v>311</v>
      </c>
      <c r="KZ1" s="26">
        <f t="shared" si="4"/>
        <v>312</v>
      </c>
      <c r="LA1" s="26">
        <f t="shared" si="4"/>
        <v>313</v>
      </c>
      <c r="LB1" s="26">
        <f t="shared" si="4"/>
        <v>314</v>
      </c>
      <c r="LC1" s="26">
        <f t="shared" si="4"/>
        <v>315</v>
      </c>
      <c r="LD1" s="26">
        <f t="shared" si="4"/>
        <v>316</v>
      </c>
      <c r="LE1" s="26">
        <f t="shared" si="4"/>
        <v>317</v>
      </c>
      <c r="LF1" s="26">
        <f t="shared" si="4"/>
        <v>318</v>
      </c>
      <c r="LG1" s="26">
        <f t="shared" si="4"/>
        <v>319</v>
      </c>
      <c r="LH1" s="26">
        <f t="shared" si="4"/>
        <v>320</v>
      </c>
      <c r="LI1" s="26">
        <f t="shared" si="4"/>
        <v>321</v>
      </c>
      <c r="LJ1" s="26">
        <f t="shared" si="4"/>
        <v>322</v>
      </c>
      <c r="LK1" s="26">
        <f t="shared" ref="LK1:NV1" si="5">LJ1+1</f>
        <v>323</v>
      </c>
      <c r="LL1" s="26">
        <f t="shared" si="5"/>
        <v>324</v>
      </c>
      <c r="LM1" s="26">
        <f t="shared" si="5"/>
        <v>325</v>
      </c>
      <c r="LN1" s="26">
        <f t="shared" si="5"/>
        <v>326</v>
      </c>
      <c r="LO1" s="26">
        <f t="shared" si="5"/>
        <v>327</v>
      </c>
      <c r="LP1" s="26">
        <f t="shared" si="5"/>
        <v>328</v>
      </c>
      <c r="LQ1" s="26">
        <f t="shared" si="5"/>
        <v>329</v>
      </c>
      <c r="LR1" s="26">
        <f t="shared" si="5"/>
        <v>330</v>
      </c>
      <c r="LS1" s="26">
        <f t="shared" si="5"/>
        <v>331</v>
      </c>
      <c r="LT1" s="26">
        <f t="shared" si="5"/>
        <v>332</v>
      </c>
      <c r="LU1" s="26">
        <f t="shared" si="5"/>
        <v>333</v>
      </c>
      <c r="LV1" s="26">
        <f t="shared" si="5"/>
        <v>334</v>
      </c>
      <c r="LW1" s="26">
        <f t="shared" si="5"/>
        <v>335</v>
      </c>
      <c r="LX1" s="26">
        <f t="shared" si="5"/>
        <v>336</v>
      </c>
      <c r="LY1" s="26">
        <f t="shared" si="5"/>
        <v>337</v>
      </c>
      <c r="LZ1" s="26">
        <f t="shared" si="5"/>
        <v>338</v>
      </c>
      <c r="MA1" s="26">
        <f t="shared" si="5"/>
        <v>339</v>
      </c>
      <c r="MB1" s="26">
        <f t="shared" si="5"/>
        <v>340</v>
      </c>
      <c r="MC1" s="26">
        <f t="shared" si="5"/>
        <v>341</v>
      </c>
      <c r="MD1" s="26">
        <f t="shared" si="5"/>
        <v>342</v>
      </c>
      <c r="ME1" s="26">
        <f t="shared" si="5"/>
        <v>343</v>
      </c>
      <c r="MF1" s="26">
        <f t="shared" si="5"/>
        <v>344</v>
      </c>
      <c r="MG1" s="26">
        <f t="shared" si="5"/>
        <v>345</v>
      </c>
      <c r="MH1" s="26">
        <f t="shared" si="5"/>
        <v>346</v>
      </c>
      <c r="MI1" s="26">
        <f t="shared" si="5"/>
        <v>347</v>
      </c>
      <c r="MJ1" s="26">
        <f t="shared" si="5"/>
        <v>348</v>
      </c>
      <c r="MK1" s="26">
        <f t="shared" si="5"/>
        <v>349</v>
      </c>
      <c r="ML1" s="26">
        <f t="shared" si="5"/>
        <v>350</v>
      </c>
      <c r="MM1" s="26">
        <f t="shared" si="5"/>
        <v>351</v>
      </c>
      <c r="MN1" s="26">
        <f t="shared" si="5"/>
        <v>352</v>
      </c>
      <c r="MO1" s="26">
        <f t="shared" si="5"/>
        <v>353</v>
      </c>
      <c r="MP1" s="26">
        <f t="shared" si="5"/>
        <v>354</v>
      </c>
      <c r="MQ1" s="26">
        <f t="shared" si="5"/>
        <v>355</v>
      </c>
      <c r="MR1" s="26">
        <f t="shared" si="5"/>
        <v>356</v>
      </c>
      <c r="MS1" s="26">
        <f t="shared" si="5"/>
        <v>357</v>
      </c>
      <c r="MT1" s="26">
        <f t="shared" si="5"/>
        <v>358</v>
      </c>
      <c r="MU1" s="26">
        <f t="shared" si="5"/>
        <v>359</v>
      </c>
      <c r="MV1" s="26">
        <f t="shared" si="5"/>
        <v>360</v>
      </c>
      <c r="MW1" s="26">
        <f t="shared" si="5"/>
        <v>361</v>
      </c>
      <c r="MX1" s="26">
        <f t="shared" si="5"/>
        <v>362</v>
      </c>
      <c r="MY1" s="26">
        <f t="shared" si="5"/>
        <v>363</v>
      </c>
      <c r="MZ1" s="26">
        <f t="shared" si="5"/>
        <v>364</v>
      </c>
      <c r="NA1" s="26">
        <f t="shared" si="5"/>
        <v>365</v>
      </c>
      <c r="NB1" s="26">
        <f t="shared" si="5"/>
        <v>366</v>
      </c>
      <c r="NC1" s="26">
        <f t="shared" si="5"/>
        <v>367</v>
      </c>
      <c r="ND1" s="26">
        <f t="shared" si="5"/>
        <v>368</v>
      </c>
      <c r="NE1" s="26">
        <f t="shared" si="5"/>
        <v>369</v>
      </c>
      <c r="NF1" s="26">
        <f t="shared" si="5"/>
        <v>370</v>
      </c>
      <c r="NG1" s="26">
        <f t="shared" si="5"/>
        <v>371</v>
      </c>
      <c r="NH1" s="26">
        <f t="shared" si="5"/>
        <v>372</v>
      </c>
      <c r="NI1" s="26">
        <f t="shared" si="5"/>
        <v>373</v>
      </c>
      <c r="NJ1" s="26">
        <f t="shared" si="5"/>
        <v>374</v>
      </c>
      <c r="NK1" s="26">
        <f t="shared" si="5"/>
        <v>375</v>
      </c>
      <c r="NL1" s="26">
        <f t="shared" si="5"/>
        <v>376</v>
      </c>
      <c r="NM1" s="26">
        <f t="shared" si="5"/>
        <v>377</v>
      </c>
      <c r="NN1" s="26">
        <f t="shared" si="5"/>
        <v>378</v>
      </c>
      <c r="NO1" s="26">
        <f t="shared" si="5"/>
        <v>379</v>
      </c>
      <c r="NP1" s="26">
        <f t="shared" si="5"/>
        <v>380</v>
      </c>
      <c r="NQ1" s="26">
        <f t="shared" si="5"/>
        <v>381</v>
      </c>
      <c r="NR1" s="26">
        <f t="shared" si="5"/>
        <v>382</v>
      </c>
      <c r="NS1" s="26">
        <f t="shared" si="5"/>
        <v>383</v>
      </c>
      <c r="NT1" s="26">
        <f t="shared" si="5"/>
        <v>384</v>
      </c>
      <c r="NU1" s="26">
        <f t="shared" si="5"/>
        <v>385</v>
      </c>
      <c r="NV1" s="26">
        <f t="shared" si="5"/>
        <v>386</v>
      </c>
      <c r="NW1" s="26">
        <f t="shared" ref="NW1:QH1" si="6">NV1+1</f>
        <v>387</v>
      </c>
      <c r="NX1" s="26">
        <f t="shared" si="6"/>
        <v>388</v>
      </c>
      <c r="NY1" s="26">
        <f t="shared" si="6"/>
        <v>389</v>
      </c>
      <c r="NZ1" s="26">
        <f t="shared" si="6"/>
        <v>390</v>
      </c>
      <c r="OA1" s="26">
        <f t="shared" si="6"/>
        <v>391</v>
      </c>
      <c r="OB1" s="26">
        <f t="shared" si="6"/>
        <v>392</v>
      </c>
      <c r="OC1" s="26">
        <f t="shared" si="6"/>
        <v>393</v>
      </c>
      <c r="OD1" s="26">
        <f t="shared" si="6"/>
        <v>394</v>
      </c>
      <c r="OE1" s="26">
        <f t="shared" si="6"/>
        <v>395</v>
      </c>
      <c r="OF1" s="26">
        <f t="shared" si="6"/>
        <v>396</v>
      </c>
      <c r="OG1" s="26">
        <f t="shared" si="6"/>
        <v>397</v>
      </c>
      <c r="OH1" s="26">
        <f t="shared" si="6"/>
        <v>398</v>
      </c>
      <c r="OI1" s="26">
        <f t="shared" si="6"/>
        <v>399</v>
      </c>
      <c r="OJ1" s="26">
        <f t="shared" si="6"/>
        <v>400</v>
      </c>
      <c r="OK1" s="26">
        <f t="shared" si="6"/>
        <v>401</v>
      </c>
      <c r="OL1" s="26">
        <f t="shared" si="6"/>
        <v>402</v>
      </c>
      <c r="OM1" s="26">
        <f t="shared" si="6"/>
        <v>403</v>
      </c>
      <c r="ON1" s="26">
        <f t="shared" si="6"/>
        <v>404</v>
      </c>
      <c r="OO1" s="26">
        <f t="shared" si="6"/>
        <v>405</v>
      </c>
      <c r="OP1" s="26">
        <f t="shared" si="6"/>
        <v>406</v>
      </c>
      <c r="OQ1" s="26">
        <f t="shared" si="6"/>
        <v>407</v>
      </c>
      <c r="OR1" s="26">
        <f t="shared" si="6"/>
        <v>408</v>
      </c>
      <c r="OS1" s="26">
        <f t="shared" si="6"/>
        <v>409</v>
      </c>
      <c r="OT1" s="26">
        <f t="shared" si="6"/>
        <v>410</v>
      </c>
      <c r="OU1" s="26">
        <f t="shared" si="6"/>
        <v>411</v>
      </c>
      <c r="OV1" s="26">
        <f t="shared" si="6"/>
        <v>412</v>
      </c>
      <c r="OW1" s="26">
        <f t="shared" si="6"/>
        <v>413</v>
      </c>
      <c r="OX1" s="26">
        <f t="shared" si="6"/>
        <v>414</v>
      </c>
      <c r="OY1" s="26">
        <f t="shared" si="6"/>
        <v>415</v>
      </c>
      <c r="OZ1" s="26">
        <f t="shared" si="6"/>
        <v>416</v>
      </c>
      <c r="PA1" s="26">
        <f t="shared" si="6"/>
        <v>417</v>
      </c>
      <c r="PB1" s="26">
        <f t="shared" si="6"/>
        <v>418</v>
      </c>
      <c r="PC1" s="26">
        <f t="shared" si="6"/>
        <v>419</v>
      </c>
      <c r="PD1" s="26">
        <f t="shared" si="6"/>
        <v>420</v>
      </c>
      <c r="PE1" s="26">
        <f t="shared" si="6"/>
        <v>421</v>
      </c>
      <c r="PF1" s="26">
        <f t="shared" si="6"/>
        <v>422</v>
      </c>
      <c r="PG1" s="26">
        <f t="shared" si="6"/>
        <v>423</v>
      </c>
      <c r="PH1" s="26">
        <f t="shared" si="6"/>
        <v>424</v>
      </c>
      <c r="PI1" s="26">
        <f t="shared" si="6"/>
        <v>425</v>
      </c>
      <c r="PJ1" s="26">
        <f t="shared" si="6"/>
        <v>426</v>
      </c>
      <c r="PK1" s="26">
        <f t="shared" si="6"/>
        <v>427</v>
      </c>
      <c r="PL1" s="26">
        <f t="shared" si="6"/>
        <v>428</v>
      </c>
      <c r="PM1" s="26">
        <f t="shared" si="6"/>
        <v>429</v>
      </c>
      <c r="PN1" s="26">
        <f t="shared" si="6"/>
        <v>430</v>
      </c>
      <c r="PO1" s="26">
        <f t="shared" si="6"/>
        <v>431</v>
      </c>
      <c r="PP1" s="26">
        <f t="shared" si="6"/>
        <v>432</v>
      </c>
      <c r="PQ1" s="26">
        <f t="shared" si="6"/>
        <v>433</v>
      </c>
      <c r="PR1" s="26">
        <f t="shared" si="6"/>
        <v>434</v>
      </c>
      <c r="PS1" s="26">
        <f t="shared" si="6"/>
        <v>435</v>
      </c>
      <c r="PT1" s="26">
        <f t="shared" si="6"/>
        <v>436</v>
      </c>
      <c r="PU1" s="26">
        <f t="shared" si="6"/>
        <v>437</v>
      </c>
      <c r="PV1" s="26">
        <f t="shared" si="6"/>
        <v>438</v>
      </c>
      <c r="PW1" s="26">
        <f t="shared" si="6"/>
        <v>439</v>
      </c>
      <c r="PX1" s="26">
        <f t="shared" si="6"/>
        <v>440</v>
      </c>
      <c r="PY1" s="26">
        <f t="shared" si="6"/>
        <v>441</v>
      </c>
      <c r="PZ1" s="26">
        <f t="shared" si="6"/>
        <v>442</v>
      </c>
      <c r="QA1" s="26">
        <f t="shared" si="6"/>
        <v>443</v>
      </c>
      <c r="QB1" s="26">
        <f t="shared" si="6"/>
        <v>444</v>
      </c>
      <c r="QC1" s="26">
        <f t="shared" si="6"/>
        <v>445</v>
      </c>
      <c r="QD1" s="26">
        <f t="shared" si="6"/>
        <v>446</v>
      </c>
      <c r="QE1" s="26">
        <f t="shared" si="6"/>
        <v>447</v>
      </c>
      <c r="QF1" s="26">
        <f t="shared" si="6"/>
        <v>448</v>
      </c>
      <c r="QG1" s="26">
        <f t="shared" si="6"/>
        <v>449</v>
      </c>
      <c r="QH1" s="26">
        <f t="shared" si="6"/>
        <v>450</v>
      </c>
      <c r="QI1" s="26">
        <f t="shared" ref="QI1:ST1" si="7">QH1+1</f>
        <v>451</v>
      </c>
      <c r="QJ1" s="26">
        <f t="shared" si="7"/>
        <v>452</v>
      </c>
      <c r="QK1" s="26">
        <f t="shared" si="7"/>
        <v>453</v>
      </c>
      <c r="QL1" s="26">
        <f t="shared" si="7"/>
        <v>454</v>
      </c>
      <c r="QM1" s="26">
        <f t="shared" si="7"/>
        <v>455</v>
      </c>
      <c r="QN1" s="26">
        <f t="shared" si="7"/>
        <v>456</v>
      </c>
      <c r="QO1" s="26">
        <f t="shared" si="7"/>
        <v>457</v>
      </c>
      <c r="QP1" s="26">
        <f t="shared" si="7"/>
        <v>458</v>
      </c>
      <c r="QQ1" s="26">
        <f t="shared" si="7"/>
        <v>459</v>
      </c>
      <c r="QR1" s="26">
        <f t="shared" si="7"/>
        <v>460</v>
      </c>
      <c r="QS1" s="26">
        <f t="shared" si="7"/>
        <v>461</v>
      </c>
      <c r="QT1" s="26">
        <f t="shared" si="7"/>
        <v>462</v>
      </c>
      <c r="QU1" s="26">
        <f t="shared" si="7"/>
        <v>463</v>
      </c>
      <c r="QV1" s="26">
        <f t="shared" si="7"/>
        <v>464</v>
      </c>
      <c r="QW1" s="26">
        <f t="shared" si="7"/>
        <v>465</v>
      </c>
      <c r="QX1" s="26">
        <f t="shared" si="7"/>
        <v>466</v>
      </c>
      <c r="QY1" s="26">
        <f t="shared" si="7"/>
        <v>467</v>
      </c>
      <c r="QZ1" s="26">
        <f t="shared" si="7"/>
        <v>468</v>
      </c>
      <c r="RA1" s="26">
        <f t="shared" si="7"/>
        <v>469</v>
      </c>
      <c r="RB1" s="26">
        <f t="shared" si="7"/>
        <v>470</v>
      </c>
      <c r="RC1" s="26">
        <f t="shared" si="7"/>
        <v>471</v>
      </c>
      <c r="RD1" s="26">
        <f t="shared" si="7"/>
        <v>472</v>
      </c>
      <c r="RE1" s="26">
        <f t="shared" si="7"/>
        <v>473</v>
      </c>
      <c r="RF1" s="26">
        <f t="shared" si="7"/>
        <v>474</v>
      </c>
      <c r="RG1" s="26">
        <f t="shared" si="7"/>
        <v>475</v>
      </c>
      <c r="RH1" s="26">
        <f t="shared" si="7"/>
        <v>476</v>
      </c>
      <c r="RI1" s="26">
        <f t="shared" si="7"/>
        <v>477</v>
      </c>
      <c r="RJ1" s="26">
        <f t="shared" si="7"/>
        <v>478</v>
      </c>
      <c r="RK1" s="26">
        <f t="shared" si="7"/>
        <v>479</v>
      </c>
      <c r="RL1" s="26">
        <f t="shared" si="7"/>
        <v>480</v>
      </c>
      <c r="RM1" s="26">
        <f t="shared" si="7"/>
        <v>481</v>
      </c>
      <c r="RN1" s="26">
        <f t="shared" si="7"/>
        <v>482</v>
      </c>
      <c r="RO1" s="26">
        <f t="shared" si="7"/>
        <v>483</v>
      </c>
      <c r="RP1" s="26">
        <f t="shared" si="7"/>
        <v>484</v>
      </c>
      <c r="RQ1" s="26">
        <f t="shared" si="7"/>
        <v>485</v>
      </c>
      <c r="RR1" s="26">
        <f t="shared" si="7"/>
        <v>486</v>
      </c>
      <c r="RS1" s="26">
        <f t="shared" si="7"/>
        <v>487</v>
      </c>
      <c r="RT1" s="26">
        <f t="shared" si="7"/>
        <v>488</v>
      </c>
      <c r="RU1" s="26">
        <f t="shared" si="7"/>
        <v>489</v>
      </c>
      <c r="RV1" s="26">
        <f t="shared" si="7"/>
        <v>490</v>
      </c>
      <c r="RW1" s="26">
        <f t="shared" si="7"/>
        <v>491</v>
      </c>
      <c r="RX1" s="26">
        <f t="shared" si="7"/>
        <v>492</v>
      </c>
      <c r="RY1" s="26">
        <f t="shared" si="7"/>
        <v>493</v>
      </c>
      <c r="RZ1" s="26">
        <f t="shared" si="7"/>
        <v>494</v>
      </c>
      <c r="SA1" s="26">
        <f t="shared" si="7"/>
        <v>495</v>
      </c>
      <c r="SB1" s="26">
        <f t="shared" si="7"/>
        <v>496</v>
      </c>
      <c r="SC1" s="26">
        <f t="shared" si="7"/>
        <v>497</v>
      </c>
      <c r="SD1" s="26">
        <f t="shared" si="7"/>
        <v>498</v>
      </c>
      <c r="SE1" s="26">
        <f t="shared" si="7"/>
        <v>499</v>
      </c>
      <c r="SF1" s="26">
        <f t="shared" si="7"/>
        <v>500</v>
      </c>
      <c r="SG1" s="26">
        <f t="shared" si="7"/>
        <v>501</v>
      </c>
      <c r="SH1" s="26">
        <f t="shared" si="7"/>
        <v>502</v>
      </c>
      <c r="SI1" s="26">
        <f t="shared" si="7"/>
        <v>503</v>
      </c>
      <c r="SJ1" s="26">
        <f t="shared" si="7"/>
        <v>504</v>
      </c>
      <c r="SK1" s="26">
        <f t="shared" si="7"/>
        <v>505</v>
      </c>
      <c r="SL1" s="26">
        <f t="shared" si="7"/>
        <v>506</v>
      </c>
      <c r="SM1" s="26">
        <f t="shared" si="7"/>
        <v>507</v>
      </c>
      <c r="SN1" s="26">
        <f t="shared" si="7"/>
        <v>508</v>
      </c>
      <c r="SO1" s="26">
        <f t="shared" si="7"/>
        <v>509</v>
      </c>
      <c r="SP1" s="26">
        <f t="shared" si="7"/>
        <v>510</v>
      </c>
      <c r="SQ1" s="26">
        <f t="shared" si="7"/>
        <v>511</v>
      </c>
      <c r="SR1" s="26">
        <f t="shared" si="7"/>
        <v>512</v>
      </c>
      <c r="SS1" s="26">
        <f t="shared" si="7"/>
        <v>513</v>
      </c>
      <c r="ST1" s="26">
        <f t="shared" si="7"/>
        <v>514</v>
      </c>
      <c r="SU1" s="26">
        <f t="shared" ref="SU1:VF1" si="8">ST1+1</f>
        <v>515</v>
      </c>
      <c r="SV1" s="26">
        <f t="shared" si="8"/>
        <v>516</v>
      </c>
      <c r="SW1" s="26">
        <f t="shared" si="8"/>
        <v>517</v>
      </c>
      <c r="SX1" s="26">
        <f t="shared" si="8"/>
        <v>518</v>
      </c>
      <c r="SY1" s="26">
        <f t="shared" si="8"/>
        <v>519</v>
      </c>
      <c r="SZ1" s="26">
        <f t="shared" si="8"/>
        <v>520</v>
      </c>
      <c r="TA1" s="26">
        <f t="shared" si="8"/>
        <v>521</v>
      </c>
      <c r="TB1" s="26">
        <f t="shared" si="8"/>
        <v>522</v>
      </c>
      <c r="TC1" s="26">
        <f t="shared" si="8"/>
        <v>523</v>
      </c>
      <c r="TD1" s="26">
        <f t="shared" si="8"/>
        <v>524</v>
      </c>
      <c r="TE1" s="26">
        <f t="shared" si="8"/>
        <v>525</v>
      </c>
      <c r="TF1" s="26">
        <f t="shared" si="8"/>
        <v>526</v>
      </c>
      <c r="TG1" s="26">
        <f t="shared" si="8"/>
        <v>527</v>
      </c>
      <c r="TH1" s="26">
        <f t="shared" si="8"/>
        <v>528</v>
      </c>
      <c r="TI1" s="26">
        <f t="shared" si="8"/>
        <v>529</v>
      </c>
      <c r="TJ1" s="26">
        <f t="shared" si="8"/>
        <v>530</v>
      </c>
      <c r="TK1" s="26">
        <f t="shared" si="8"/>
        <v>531</v>
      </c>
      <c r="TL1" s="26">
        <f t="shared" si="8"/>
        <v>532</v>
      </c>
      <c r="TM1" s="26">
        <f t="shared" si="8"/>
        <v>533</v>
      </c>
      <c r="TN1" s="26">
        <f t="shared" si="8"/>
        <v>534</v>
      </c>
      <c r="TO1" s="26">
        <f t="shared" si="8"/>
        <v>535</v>
      </c>
      <c r="TP1" s="26">
        <f t="shared" si="8"/>
        <v>536</v>
      </c>
      <c r="TQ1" s="26">
        <f t="shared" si="8"/>
        <v>537</v>
      </c>
      <c r="TR1" s="26">
        <f t="shared" si="8"/>
        <v>538</v>
      </c>
      <c r="TS1" s="26">
        <f t="shared" si="8"/>
        <v>539</v>
      </c>
      <c r="TT1" s="26">
        <f t="shared" si="8"/>
        <v>540</v>
      </c>
      <c r="TU1" s="26">
        <f t="shared" si="8"/>
        <v>541</v>
      </c>
      <c r="TV1" s="26">
        <f t="shared" si="8"/>
        <v>542</v>
      </c>
      <c r="TW1" s="26">
        <f t="shared" si="8"/>
        <v>543</v>
      </c>
      <c r="TX1" s="26">
        <f t="shared" si="8"/>
        <v>544</v>
      </c>
      <c r="TY1" s="26">
        <f t="shared" si="8"/>
        <v>545</v>
      </c>
      <c r="TZ1" s="26">
        <f t="shared" si="8"/>
        <v>546</v>
      </c>
      <c r="UA1" s="26">
        <f t="shared" si="8"/>
        <v>547</v>
      </c>
      <c r="UB1" s="26">
        <f t="shared" si="8"/>
        <v>548</v>
      </c>
      <c r="UC1" s="26">
        <f t="shared" si="8"/>
        <v>549</v>
      </c>
      <c r="UD1" s="26">
        <f t="shared" si="8"/>
        <v>550</v>
      </c>
      <c r="UE1" s="26">
        <f t="shared" si="8"/>
        <v>551</v>
      </c>
      <c r="UF1" s="26">
        <f t="shared" si="8"/>
        <v>552</v>
      </c>
      <c r="UG1" s="26">
        <f t="shared" si="8"/>
        <v>553</v>
      </c>
      <c r="UH1" s="26">
        <f t="shared" si="8"/>
        <v>554</v>
      </c>
      <c r="UI1" s="26">
        <f t="shared" si="8"/>
        <v>555</v>
      </c>
      <c r="UJ1" s="26">
        <f t="shared" si="8"/>
        <v>556</v>
      </c>
      <c r="UK1" s="26">
        <f t="shared" si="8"/>
        <v>557</v>
      </c>
      <c r="UL1" s="26">
        <f t="shared" si="8"/>
        <v>558</v>
      </c>
      <c r="UM1" s="26">
        <f t="shared" si="8"/>
        <v>559</v>
      </c>
      <c r="UN1" s="26">
        <f t="shared" si="8"/>
        <v>560</v>
      </c>
      <c r="UO1" s="26">
        <f t="shared" si="8"/>
        <v>561</v>
      </c>
      <c r="UP1" s="26">
        <f t="shared" si="8"/>
        <v>562</v>
      </c>
      <c r="UQ1" s="26">
        <f t="shared" si="8"/>
        <v>563</v>
      </c>
      <c r="UR1" s="26">
        <f t="shared" si="8"/>
        <v>564</v>
      </c>
      <c r="US1" s="26">
        <f t="shared" si="8"/>
        <v>565</v>
      </c>
      <c r="UT1" s="26">
        <f t="shared" si="8"/>
        <v>566</v>
      </c>
      <c r="UU1" s="26">
        <f t="shared" si="8"/>
        <v>567</v>
      </c>
      <c r="UV1" s="26">
        <f t="shared" si="8"/>
        <v>568</v>
      </c>
      <c r="UW1" s="26">
        <f t="shared" si="8"/>
        <v>569</v>
      </c>
      <c r="UX1" s="26">
        <f t="shared" si="8"/>
        <v>570</v>
      </c>
      <c r="UY1" s="26">
        <f t="shared" si="8"/>
        <v>571</v>
      </c>
      <c r="UZ1" s="26">
        <f t="shared" si="8"/>
        <v>572</v>
      </c>
      <c r="VA1" s="26">
        <f t="shared" si="8"/>
        <v>573</v>
      </c>
      <c r="VB1" s="26">
        <f t="shared" si="8"/>
        <v>574</v>
      </c>
      <c r="VC1" s="26">
        <f t="shared" si="8"/>
        <v>575</v>
      </c>
      <c r="VD1" s="26">
        <f t="shared" si="8"/>
        <v>576</v>
      </c>
      <c r="VE1" s="26">
        <f t="shared" si="8"/>
        <v>577</v>
      </c>
      <c r="VF1" s="26">
        <f t="shared" si="8"/>
        <v>578</v>
      </c>
      <c r="VG1" s="26">
        <f t="shared" ref="VG1:XR1" si="9">VF1+1</f>
        <v>579</v>
      </c>
      <c r="VH1" s="26">
        <f t="shared" si="9"/>
        <v>580</v>
      </c>
      <c r="VI1" s="26">
        <f t="shared" si="9"/>
        <v>581</v>
      </c>
      <c r="VJ1" s="26">
        <f t="shared" si="9"/>
        <v>582</v>
      </c>
      <c r="VK1" s="26">
        <f t="shared" si="9"/>
        <v>583</v>
      </c>
      <c r="VL1" s="26">
        <f t="shared" si="9"/>
        <v>584</v>
      </c>
      <c r="VM1" s="26">
        <f t="shared" si="9"/>
        <v>585</v>
      </c>
      <c r="VN1" s="26">
        <f t="shared" si="9"/>
        <v>586</v>
      </c>
      <c r="VO1" s="26">
        <f t="shared" si="9"/>
        <v>587</v>
      </c>
      <c r="VP1" s="26">
        <f t="shared" si="9"/>
        <v>588</v>
      </c>
      <c r="VQ1" s="26">
        <f t="shared" si="9"/>
        <v>589</v>
      </c>
      <c r="VR1" s="26">
        <f t="shared" si="9"/>
        <v>590</v>
      </c>
      <c r="VS1" s="26">
        <f t="shared" si="9"/>
        <v>591</v>
      </c>
      <c r="VT1" s="26">
        <f t="shared" si="9"/>
        <v>592</v>
      </c>
      <c r="VU1" s="26">
        <f t="shared" si="9"/>
        <v>593</v>
      </c>
      <c r="VV1" s="26">
        <f t="shared" si="9"/>
        <v>594</v>
      </c>
      <c r="VW1" s="26">
        <f t="shared" si="9"/>
        <v>595</v>
      </c>
      <c r="VX1" s="26">
        <f t="shared" si="9"/>
        <v>596</v>
      </c>
      <c r="VY1" s="26">
        <f t="shared" si="9"/>
        <v>597</v>
      </c>
      <c r="VZ1" s="26">
        <f t="shared" si="9"/>
        <v>598</v>
      </c>
      <c r="WA1" s="26">
        <f t="shared" si="9"/>
        <v>599</v>
      </c>
      <c r="WB1" s="26">
        <f t="shared" si="9"/>
        <v>600</v>
      </c>
      <c r="WC1" s="26">
        <f t="shared" si="9"/>
        <v>601</v>
      </c>
      <c r="WD1" s="26">
        <f t="shared" si="9"/>
        <v>602</v>
      </c>
      <c r="WE1" s="26">
        <f t="shared" si="9"/>
        <v>603</v>
      </c>
      <c r="WF1" s="26">
        <f t="shared" si="9"/>
        <v>604</v>
      </c>
      <c r="WG1" s="26">
        <f t="shared" si="9"/>
        <v>605</v>
      </c>
      <c r="WH1" s="26">
        <f t="shared" si="9"/>
        <v>606</v>
      </c>
      <c r="WI1" s="26">
        <f t="shared" si="9"/>
        <v>607</v>
      </c>
      <c r="WJ1" s="26">
        <f t="shared" si="9"/>
        <v>608</v>
      </c>
      <c r="WK1" s="26">
        <f t="shared" si="9"/>
        <v>609</v>
      </c>
      <c r="WL1" s="26">
        <f t="shared" si="9"/>
        <v>610</v>
      </c>
      <c r="WM1" s="26">
        <f t="shared" si="9"/>
        <v>611</v>
      </c>
      <c r="WN1" s="26">
        <f t="shared" si="9"/>
        <v>612</v>
      </c>
      <c r="WO1" s="26">
        <f t="shared" si="9"/>
        <v>613</v>
      </c>
      <c r="WP1" s="26">
        <f t="shared" si="9"/>
        <v>614</v>
      </c>
      <c r="WQ1" s="26">
        <f t="shared" si="9"/>
        <v>615</v>
      </c>
      <c r="WR1" s="26">
        <f t="shared" si="9"/>
        <v>616</v>
      </c>
      <c r="WS1" s="26">
        <f t="shared" si="9"/>
        <v>617</v>
      </c>
      <c r="WT1" s="26">
        <f t="shared" si="9"/>
        <v>618</v>
      </c>
      <c r="WU1" s="26">
        <f t="shared" si="9"/>
        <v>619</v>
      </c>
      <c r="WV1" s="26">
        <f t="shared" si="9"/>
        <v>620</v>
      </c>
      <c r="WW1" s="26">
        <f t="shared" si="9"/>
        <v>621</v>
      </c>
      <c r="WX1" s="26">
        <f t="shared" si="9"/>
        <v>622</v>
      </c>
      <c r="WY1" s="26">
        <f t="shared" si="9"/>
        <v>623</v>
      </c>
      <c r="WZ1" s="26">
        <f t="shared" si="9"/>
        <v>624</v>
      </c>
      <c r="XA1" s="26">
        <f t="shared" si="9"/>
        <v>625</v>
      </c>
      <c r="XB1" s="26">
        <f t="shared" si="9"/>
        <v>626</v>
      </c>
      <c r="XC1" s="26">
        <f t="shared" si="9"/>
        <v>627</v>
      </c>
      <c r="XD1" s="26">
        <f t="shared" si="9"/>
        <v>628</v>
      </c>
      <c r="XE1" s="26">
        <f t="shared" si="9"/>
        <v>629</v>
      </c>
      <c r="XF1" s="26">
        <f t="shared" si="9"/>
        <v>630</v>
      </c>
      <c r="XG1" s="26">
        <f t="shared" si="9"/>
        <v>631</v>
      </c>
      <c r="XH1" s="26">
        <f t="shared" si="9"/>
        <v>632</v>
      </c>
      <c r="XI1" s="26">
        <f t="shared" si="9"/>
        <v>633</v>
      </c>
      <c r="XJ1" s="26">
        <f t="shared" si="9"/>
        <v>634</v>
      </c>
      <c r="XK1" s="26">
        <f t="shared" si="9"/>
        <v>635</v>
      </c>
      <c r="XL1" s="26">
        <f t="shared" si="9"/>
        <v>636</v>
      </c>
      <c r="XM1" s="26">
        <f t="shared" si="9"/>
        <v>637</v>
      </c>
      <c r="XN1" s="26">
        <f t="shared" si="9"/>
        <v>638</v>
      </c>
      <c r="XO1" s="26">
        <f t="shared" si="9"/>
        <v>639</v>
      </c>
      <c r="XP1" s="26">
        <f t="shared" si="9"/>
        <v>640</v>
      </c>
      <c r="XQ1" s="26">
        <f t="shared" si="9"/>
        <v>641</v>
      </c>
      <c r="XR1" s="26">
        <f t="shared" si="9"/>
        <v>642</v>
      </c>
      <c r="XS1" s="26">
        <f t="shared" ref="XS1:AAD1" si="10">XR1+1</f>
        <v>643</v>
      </c>
      <c r="XT1" s="26">
        <f t="shared" si="10"/>
        <v>644</v>
      </c>
      <c r="XU1" s="26">
        <f t="shared" si="10"/>
        <v>645</v>
      </c>
      <c r="XV1" s="26">
        <f t="shared" si="10"/>
        <v>646</v>
      </c>
      <c r="XW1" s="26">
        <f t="shared" si="10"/>
        <v>647</v>
      </c>
      <c r="XX1" s="26">
        <f t="shared" si="10"/>
        <v>648</v>
      </c>
      <c r="XY1" s="26">
        <f t="shared" si="10"/>
        <v>649</v>
      </c>
      <c r="XZ1" s="26">
        <f t="shared" si="10"/>
        <v>650</v>
      </c>
      <c r="YA1" s="26">
        <f t="shared" si="10"/>
        <v>651</v>
      </c>
      <c r="YB1" s="26">
        <f t="shared" si="10"/>
        <v>652</v>
      </c>
      <c r="YC1" s="26">
        <f t="shared" si="10"/>
        <v>653</v>
      </c>
      <c r="YD1" s="26">
        <f t="shared" si="10"/>
        <v>654</v>
      </c>
      <c r="YE1" s="26">
        <f t="shared" si="10"/>
        <v>655</v>
      </c>
      <c r="YF1" s="26">
        <f t="shared" si="10"/>
        <v>656</v>
      </c>
      <c r="YG1" s="26">
        <f t="shared" si="10"/>
        <v>657</v>
      </c>
      <c r="YH1" s="26">
        <f t="shared" si="10"/>
        <v>658</v>
      </c>
      <c r="YI1" s="26">
        <f t="shared" si="10"/>
        <v>659</v>
      </c>
      <c r="YJ1" s="26">
        <f t="shared" si="10"/>
        <v>660</v>
      </c>
      <c r="YK1" s="26">
        <f t="shared" si="10"/>
        <v>661</v>
      </c>
      <c r="YL1" s="26">
        <f t="shared" si="10"/>
        <v>662</v>
      </c>
      <c r="YM1" s="26">
        <f t="shared" si="10"/>
        <v>663</v>
      </c>
      <c r="YN1" s="26">
        <f t="shared" si="10"/>
        <v>664</v>
      </c>
      <c r="YO1" s="26">
        <f t="shared" si="10"/>
        <v>665</v>
      </c>
      <c r="YP1" s="26">
        <f t="shared" si="10"/>
        <v>666</v>
      </c>
      <c r="YQ1" s="26">
        <f t="shared" si="10"/>
        <v>667</v>
      </c>
      <c r="YR1" s="26">
        <f t="shared" si="10"/>
        <v>668</v>
      </c>
      <c r="YS1" s="26">
        <f t="shared" si="10"/>
        <v>669</v>
      </c>
      <c r="YT1" s="26">
        <f t="shared" si="10"/>
        <v>670</v>
      </c>
      <c r="YU1" s="26">
        <f t="shared" si="10"/>
        <v>671</v>
      </c>
      <c r="YV1" s="26">
        <f t="shared" si="10"/>
        <v>672</v>
      </c>
      <c r="YW1" s="26">
        <f t="shared" si="10"/>
        <v>673</v>
      </c>
      <c r="YX1" s="26">
        <f t="shared" si="10"/>
        <v>674</v>
      </c>
      <c r="YY1" s="26">
        <f t="shared" si="10"/>
        <v>675</v>
      </c>
      <c r="YZ1" s="26">
        <f t="shared" si="10"/>
        <v>676</v>
      </c>
      <c r="ZA1" s="26">
        <f t="shared" si="10"/>
        <v>677</v>
      </c>
      <c r="ZB1" s="26">
        <f t="shared" si="10"/>
        <v>678</v>
      </c>
      <c r="ZC1" s="26">
        <f t="shared" si="10"/>
        <v>679</v>
      </c>
      <c r="ZD1" s="26">
        <f t="shared" si="10"/>
        <v>680</v>
      </c>
      <c r="ZE1" s="26">
        <f t="shared" si="10"/>
        <v>681</v>
      </c>
      <c r="ZF1" s="26">
        <f t="shared" si="10"/>
        <v>682</v>
      </c>
      <c r="ZG1" s="26">
        <f t="shared" si="10"/>
        <v>683</v>
      </c>
      <c r="ZH1" s="26">
        <f t="shared" si="10"/>
        <v>684</v>
      </c>
      <c r="ZI1" s="26">
        <f t="shared" si="10"/>
        <v>685</v>
      </c>
      <c r="ZJ1" s="26">
        <f t="shared" si="10"/>
        <v>686</v>
      </c>
      <c r="ZK1" s="26">
        <f t="shared" si="10"/>
        <v>687</v>
      </c>
      <c r="ZL1" s="26">
        <f t="shared" si="10"/>
        <v>688</v>
      </c>
      <c r="ZM1" s="26">
        <f t="shared" si="10"/>
        <v>689</v>
      </c>
      <c r="ZN1" s="26">
        <f t="shared" si="10"/>
        <v>690</v>
      </c>
      <c r="ZO1" s="26">
        <f t="shared" si="10"/>
        <v>691</v>
      </c>
      <c r="ZP1" s="26">
        <f t="shared" si="10"/>
        <v>692</v>
      </c>
      <c r="ZQ1" s="26">
        <f t="shared" si="10"/>
        <v>693</v>
      </c>
      <c r="ZR1" s="26">
        <f t="shared" si="10"/>
        <v>694</v>
      </c>
      <c r="ZS1" s="26">
        <f t="shared" si="10"/>
        <v>695</v>
      </c>
      <c r="ZT1" s="26">
        <f t="shared" si="10"/>
        <v>696</v>
      </c>
      <c r="ZU1" s="26">
        <f t="shared" si="10"/>
        <v>697</v>
      </c>
      <c r="ZV1" s="26">
        <f t="shared" si="10"/>
        <v>698</v>
      </c>
      <c r="ZW1" s="26">
        <f t="shared" si="10"/>
        <v>699</v>
      </c>
      <c r="ZX1" s="26">
        <f t="shared" si="10"/>
        <v>700</v>
      </c>
      <c r="ZY1" s="26">
        <f t="shared" si="10"/>
        <v>701</v>
      </c>
      <c r="ZZ1" s="26">
        <f t="shared" si="10"/>
        <v>702</v>
      </c>
      <c r="AAA1" s="26">
        <f t="shared" si="10"/>
        <v>703</v>
      </c>
      <c r="AAB1" s="26">
        <f t="shared" si="10"/>
        <v>704</v>
      </c>
      <c r="AAC1" s="26">
        <f t="shared" si="10"/>
        <v>705</v>
      </c>
      <c r="AAD1" s="26">
        <f t="shared" si="10"/>
        <v>706</v>
      </c>
      <c r="AAE1" s="26">
        <f t="shared" ref="AAE1:ACP1" si="11">AAD1+1</f>
        <v>707</v>
      </c>
      <c r="AAF1" s="26">
        <f t="shared" si="11"/>
        <v>708</v>
      </c>
      <c r="AAG1" s="26">
        <f t="shared" si="11"/>
        <v>709</v>
      </c>
      <c r="AAH1" s="26">
        <f t="shared" si="11"/>
        <v>710</v>
      </c>
      <c r="AAI1" s="26">
        <f t="shared" si="11"/>
        <v>711</v>
      </c>
      <c r="AAJ1" s="26">
        <f t="shared" si="11"/>
        <v>712</v>
      </c>
      <c r="AAK1" s="26">
        <f t="shared" si="11"/>
        <v>713</v>
      </c>
      <c r="AAL1" s="26">
        <f t="shared" si="11"/>
        <v>714</v>
      </c>
      <c r="AAM1" s="26">
        <f t="shared" si="11"/>
        <v>715</v>
      </c>
      <c r="AAN1" s="26">
        <f t="shared" si="11"/>
        <v>716</v>
      </c>
      <c r="AAO1" s="26">
        <f t="shared" si="11"/>
        <v>717</v>
      </c>
      <c r="AAP1" s="26">
        <f t="shared" si="11"/>
        <v>718</v>
      </c>
      <c r="AAQ1" s="26">
        <f t="shared" si="11"/>
        <v>719</v>
      </c>
      <c r="AAR1" s="26">
        <f t="shared" si="11"/>
        <v>720</v>
      </c>
      <c r="AAS1" s="26">
        <f t="shared" si="11"/>
        <v>721</v>
      </c>
      <c r="AAT1" s="26">
        <f t="shared" si="11"/>
        <v>722</v>
      </c>
      <c r="AAU1" s="26">
        <f t="shared" si="11"/>
        <v>723</v>
      </c>
      <c r="AAV1" s="26">
        <f t="shared" si="11"/>
        <v>724</v>
      </c>
      <c r="AAW1" s="26">
        <f t="shared" si="11"/>
        <v>725</v>
      </c>
      <c r="AAX1" s="26">
        <f t="shared" si="11"/>
        <v>726</v>
      </c>
      <c r="AAY1" s="26">
        <f t="shared" si="11"/>
        <v>727</v>
      </c>
      <c r="AAZ1" s="26">
        <f t="shared" si="11"/>
        <v>728</v>
      </c>
      <c r="ABA1" s="26">
        <f t="shared" si="11"/>
        <v>729</v>
      </c>
      <c r="ABB1" s="26">
        <f t="shared" si="11"/>
        <v>730</v>
      </c>
      <c r="ABC1" s="26">
        <f t="shared" si="11"/>
        <v>731</v>
      </c>
      <c r="ABD1" s="26">
        <f t="shared" si="11"/>
        <v>732</v>
      </c>
      <c r="ABE1" s="26">
        <f t="shared" si="11"/>
        <v>733</v>
      </c>
      <c r="ABF1" s="26">
        <f t="shared" si="11"/>
        <v>734</v>
      </c>
      <c r="ABG1" s="26">
        <f t="shared" si="11"/>
        <v>735</v>
      </c>
      <c r="ABH1" s="26">
        <f t="shared" si="11"/>
        <v>736</v>
      </c>
      <c r="ABI1" s="26">
        <f t="shared" si="11"/>
        <v>737</v>
      </c>
      <c r="ABJ1" s="26">
        <f t="shared" si="11"/>
        <v>738</v>
      </c>
      <c r="ABK1" s="26">
        <f t="shared" si="11"/>
        <v>739</v>
      </c>
      <c r="ABL1" s="26">
        <f t="shared" si="11"/>
        <v>740</v>
      </c>
      <c r="ABM1" s="26">
        <f t="shared" si="11"/>
        <v>741</v>
      </c>
      <c r="ABN1" s="26">
        <f t="shared" si="11"/>
        <v>742</v>
      </c>
      <c r="ABO1" s="26">
        <f t="shared" si="11"/>
        <v>743</v>
      </c>
      <c r="ABP1" s="26">
        <f t="shared" si="11"/>
        <v>744</v>
      </c>
      <c r="ABQ1" s="26">
        <f t="shared" si="11"/>
        <v>745</v>
      </c>
      <c r="ABR1" s="26">
        <f t="shared" si="11"/>
        <v>746</v>
      </c>
      <c r="ABS1" s="26">
        <f t="shared" si="11"/>
        <v>747</v>
      </c>
      <c r="ABT1" s="26">
        <f t="shared" si="11"/>
        <v>748</v>
      </c>
      <c r="ABU1" s="26">
        <f t="shared" si="11"/>
        <v>749</v>
      </c>
      <c r="ABV1" s="26">
        <f t="shared" si="11"/>
        <v>750</v>
      </c>
      <c r="ABW1" s="26">
        <f t="shared" si="11"/>
        <v>751</v>
      </c>
      <c r="ABX1" s="26">
        <f t="shared" si="11"/>
        <v>752</v>
      </c>
      <c r="ABY1" s="26">
        <f t="shared" si="11"/>
        <v>753</v>
      </c>
      <c r="ABZ1" s="26">
        <f t="shared" si="11"/>
        <v>754</v>
      </c>
      <c r="ACA1" s="26">
        <f t="shared" si="11"/>
        <v>755</v>
      </c>
      <c r="ACB1" s="26">
        <f t="shared" si="11"/>
        <v>756</v>
      </c>
      <c r="ACC1" s="26">
        <f t="shared" si="11"/>
        <v>757</v>
      </c>
      <c r="ACD1" s="26">
        <f t="shared" si="11"/>
        <v>758</v>
      </c>
      <c r="ACE1" s="26">
        <f t="shared" si="11"/>
        <v>759</v>
      </c>
      <c r="ACF1" s="26">
        <f t="shared" si="11"/>
        <v>760</v>
      </c>
      <c r="ACG1" s="26">
        <f t="shared" si="11"/>
        <v>761</v>
      </c>
      <c r="ACH1" s="26">
        <f t="shared" si="11"/>
        <v>762</v>
      </c>
      <c r="ACI1" s="26">
        <f t="shared" si="11"/>
        <v>763</v>
      </c>
      <c r="ACJ1" s="26">
        <f t="shared" si="11"/>
        <v>764</v>
      </c>
      <c r="ACK1" s="26">
        <f t="shared" si="11"/>
        <v>765</v>
      </c>
      <c r="ACL1" s="26">
        <f t="shared" si="11"/>
        <v>766</v>
      </c>
      <c r="ACM1" s="26">
        <f t="shared" si="11"/>
        <v>767</v>
      </c>
      <c r="ACN1" s="26">
        <f t="shared" si="11"/>
        <v>768</v>
      </c>
      <c r="ACO1" s="26">
        <f t="shared" si="11"/>
        <v>769</v>
      </c>
      <c r="ACP1" s="26">
        <f t="shared" si="11"/>
        <v>770</v>
      </c>
      <c r="ACQ1" s="26">
        <f t="shared" ref="ACQ1:AFB1" si="12">ACP1+1</f>
        <v>771</v>
      </c>
      <c r="ACR1" s="26">
        <f t="shared" si="12"/>
        <v>772</v>
      </c>
      <c r="ACS1" s="26">
        <f t="shared" si="12"/>
        <v>773</v>
      </c>
      <c r="ACT1" s="26">
        <f t="shared" si="12"/>
        <v>774</v>
      </c>
      <c r="ACU1" s="26">
        <f t="shared" si="12"/>
        <v>775</v>
      </c>
      <c r="ACV1" s="26">
        <f t="shared" si="12"/>
        <v>776</v>
      </c>
      <c r="ACW1" s="26">
        <f t="shared" si="12"/>
        <v>777</v>
      </c>
      <c r="ACX1" s="26">
        <f t="shared" si="12"/>
        <v>778</v>
      </c>
      <c r="ACY1" s="26">
        <f t="shared" si="12"/>
        <v>779</v>
      </c>
      <c r="ACZ1" s="26">
        <f t="shared" si="12"/>
        <v>780</v>
      </c>
      <c r="ADA1" s="26">
        <f t="shared" si="12"/>
        <v>781</v>
      </c>
      <c r="ADB1" s="26">
        <f t="shared" si="12"/>
        <v>782</v>
      </c>
      <c r="ADC1" s="26">
        <f t="shared" si="12"/>
        <v>783</v>
      </c>
      <c r="ADD1" s="26">
        <f t="shared" si="12"/>
        <v>784</v>
      </c>
      <c r="ADE1" s="26">
        <f t="shared" si="12"/>
        <v>785</v>
      </c>
      <c r="ADF1" s="26">
        <f t="shared" si="12"/>
        <v>786</v>
      </c>
      <c r="ADG1" s="26">
        <f t="shared" si="12"/>
        <v>787</v>
      </c>
      <c r="ADH1" s="26">
        <f t="shared" si="12"/>
        <v>788</v>
      </c>
      <c r="ADI1" s="26">
        <f t="shared" si="12"/>
        <v>789</v>
      </c>
      <c r="ADJ1" s="26">
        <f t="shared" si="12"/>
        <v>790</v>
      </c>
      <c r="ADK1" s="26">
        <f t="shared" si="12"/>
        <v>791</v>
      </c>
      <c r="ADL1" s="26">
        <f t="shared" si="12"/>
        <v>792</v>
      </c>
      <c r="ADM1" s="26">
        <f t="shared" si="12"/>
        <v>793</v>
      </c>
      <c r="ADN1" s="26">
        <f t="shared" si="12"/>
        <v>794</v>
      </c>
      <c r="ADO1" s="26">
        <f t="shared" si="12"/>
        <v>795</v>
      </c>
      <c r="ADP1" s="26">
        <f t="shared" si="12"/>
        <v>796</v>
      </c>
      <c r="ADQ1" s="26">
        <f t="shared" si="12"/>
        <v>797</v>
      </c>
      <c r="ADR1" s="26">
        <f t="shared" si="12"/>
        <v>798</v>
      </c>
      <c r="ADS1" s="26">
        <f t="shared" si="12"/>
        <v>799</v>
      </c>
      <c r="ADT1" s="26">
        <f t="shared" si="12"/>
        <v>800</v>
      </c>
      <c r="ADU1" s="26">
        <f t="shared" si="12"/>
        <v>801</v>
      </c>
      <c r="ADV1" s="26">
        <f t="shared" si="12"/>
        <v>802</v>
      </c>
      <c r="ADW1" s="26">
        <f t="shared" si="12"/>
        <v>803</v>
      </c>
      <c r="ADX1" s="26">
        <f t="shared" si="12"/>
        <v>804</v>
      </c>
      <c r="ADY1" s="26">
        <f t="shared" si="12"/>
        <v>805</v>
      </c>
      <c r="ADZ1" s="26">
        <f t="shared" si="12"/>
        <v>806</v>
      </c>
      <c r="AEA1" s="26">
        <f t="shared" si="12"/>
        <v>807</v>
      </c>
      <c r="AEB1" s="26">
        <f t="shared" si="12"/>
        <v>808</v>
      </c>
      <c r="AEC1" s="26">
        <f t="shared" si="12"/>
        <v>809</v>
      </c>
      <c r="AED1" s="26">
        <f t="shared" si="12"/>
        <v>810</v>
      </c>
      <c r="AEE1" s="26">
        <f t="shared" si="12"/>
        <v>811</v>
      </c>
      <c r="AEF1" s="26">
        <f t="shared" si="12"/>
        <v>812</v>
      </c>
      <c r="AEG1" s="26">
        <f t="shared" si="12"/>
        <v>813</v>
      </c>
      <c r="AEH1" s="26">
        <f t="shared" si="12"/>
        <v>814</v>
      </c>
      <c r="AEI1" s="26">
        <f t="shared" si="12"/>
        <v>815</v>
      </c>
      <c r="AEJ1" s="26">
        <f t="shared" si="12"/>
        <v>816</v>
      </c>
      <c r="AEK1" s="26">
        <f t="shared" si="12"/>
        <v>817</v>
      </c>
      <c r="AEL1" s="26">
        <f t="shared" si="12"/>
        <v>818</v>
      </c>
      <c r="AEM1" s="26">
        <f t="shared" si="12"/>
        <v>819</v>
      </c>
      <c r="AEN1" s="26">
        <f t="shared" si="12"/>
        <v>820</v>
      </c>
      <c r="AEO1" s="26">
        <f t="shared" si="12"/>
        <v>821</v>
      </c>
      <c r="AEP1" s="26">
        <f t="shared" si="12"/>
        <v>822</v>
      </c>
      <c r="AEQ1" s="26">
        <f t="shared" si="12"/>
        <v>823</v>
      </c>
      <c r="AER1" s="26">
        <f t="shared" si="12"/>
        <v>824</v>
      </c>
      <c r="AES1" s="26">
        <f t="shared" si="12"/>
        <v>825</v>
      </c>
      <c r="AET1" s="26">
        <f t="shared" si="12"/>
        <v>826</v>
      </c>
      <c r="AEU1" s="26">
        <f t="shared" si="12"/>
        <v>827</v>
      </c>
      <c r="AEV1" s="26">
        <f t="shared" si="12"/>
        <v>828</v>
      </c>
      <c r="AEW1" s="26">
        <f t="shared" si="12"/>
        <v>829</v>
      </c>
      <c r="AEX1" s="26">
        <f t="shared" si="12"/>
        <v>830</v>
      </c>
      <c r="AEY1" s="26">
        <f t="shared" si="12"/>
        <v>831</v>
      </c>
      <c r="AEZ1" s="26">
        <f t="shared" si="12"/>
        <v>832</v>
      </c>
      <c r="AFA1" s="26">
        <f t="shared" si="12"/>
        <v>833</v>
      </c>
      <c r="AFB1" s="26">
        <f t="shared" si="12"/>
        <v>834</v>
      </c>
      <c r="AFC1" s="26">
        <f t="shared" ref="AFC1:AHN1" si="13">AFB1+1</f>
        <v>835</v>
      </c>
      <c r="AFD1" s="26">
        <f t="shared" si="13"/>
        <v>836</v>
      </c>
      <c r="AFE1" s="26">
        <f t="shared" si="13"/>
        <v>837</v>
      </c>
      <c r="AFF1" s="26">
        <f t="shared" si="13"/>
        <v>838</v>
      </c>
      <c r="AFG1" s="26">
        <f t="shared" si="13"/>
        <v>839</v>
      </c>
      <c r="AFH1" s="26">
        <f t="shared" si="13"/>
        <v>840</v>
      </c>
      <c r="AFI1" s="26">
        <f t="shared" si="13"/>
        <v>841</v>
      </c>
      <c r="AFJ1" s="26">
        <f t="shared" si="13"/>
        <v>842</v>
      </c>
      <c r="AFK1" s="26">
        <f t="shared" si="13"/>
        <v>843</v>
      </c>
      <c r="AFL1" s="26">
        <f t="shared" si="13"/>
        <v>844</v>
      </c>
      <c r="AFM1" s="26">
        <f t="shared" si="13"/>
        <v>845</v>
      </c>
      <c r="AFN1" s="26">
        <f t="shared" si="13"/>
        <v>846</v>
      </c>
      <c r="AFO1" s="26">
        <f t="shared" si="13"/>
        <v>847</v>
      </c>
      <c r="AFP1" s="26">
        <f t="shared" si="13"/>
        <v>848</v>
      </c>
      <c r="AFQ1" s="26">
        <f t="shared" si="13"/>
        <v>849</v>
      </c>
      <c r="AFR1" s="26">
        <f t="shared" si="13"/>
        <v>850</v>
      </c>
      <c r="AFS1" s="26">
        <f t="shared" si="13"/>
        <v>851</v>
      </c>
      <c r="AFT1" s="26">
        <f t="shared" si="13"/>
        <v>852</v>
      </c>
      <c r="AFU1" s="26">
        <f t="shared" si="13"/>
        <v>853</v>
      </c>
      <c r="AFV1" s="26">
        <f t="shared" si="13"/>
        <v>854</v>
      </c>
      <c r="AFW1" s="26">
        <f t="shared" si="13"/>
        <v>855</v>
      </c>
      <c r="AFX1" s="26">
        <f t="shared" si="13"/>
        <v>856</v>
      </c>
      <c r="AFY1" s="26">
        <f t="shared" si="13"/>
        <v>857</v>
      </c>
      <c r="AFZ1" s="26">
        <f t="shared" si="13"/>
        <v>858</v>
      </c>
      <c r="AGA1" s="26">
        <f t="shared" si="13"/>
        <v>859</v>
      </c>
      <c r="AGB1" s="26">
        <f t="shared" si="13"/>
        <v>860</v>
      </c>
      <c r="AGC1" s="26">
        <f t="shared" si="13"/>
        <v>861</v>
      </c>
      <c r="AGD1" s="26">
        <f t="shared" si="13"/>
        <v>862</v>
      </c>
      <c r="AGE1" s="26">
        <f t="shared" si="13"/>
        <v>863</v>
      </c>
      <c r="AGF1" s="26">
        <f t="shared" si="13"/>
        <v>864</v>
      </c>
      <c r="AGG1" s="26">
        <f t="shared" si="13"/>
        <v>865</v>
      </c>
      <c r="AGH1" s="26">
        <f t="shared" si="13"/>
        <v>866</v>
      </c>
      <c r="AGI1" s="26">
        <f t="shared" si="13"/>
        <v>867</v>
      </c>
      <c r="AGJ1" s="26">
        <f t="shared" si="13"/>
        <v>868</v>
      </c>
      <c r="AGK1" s="26">
        <f t="shared" si="13"/>
        <v>869</v>
      </c>
      <c r="AGL1" s="26">
        <f t="shared" si="13"/>
        <v>870</v>
      </c>
      <c r="AGM1" s="26">
        <f t="shared" si="13"/>
        <v>871</v>
      </c>
      <c r="AGN1" s="26">
        <f t="shared" si="13"/>
        <v>872</v>
      </c>
      <c r="AGO1" s="26">
        <f t="shared" si="13"/>
        <v>873</v>
      </c>
      <c r="AGP1" s="26">
        <f t="shared" si="13"/>
        <v>874</v>
      </c>
      <c r="AGQ1" s="26">
        <f t="shared" si="13"/>
        <v>875</v>
      </c>
      <c r="AGR1" s="26">
        <f t="shared" si="13"/>
        <v>876</v>
      </c>
      <c r="AGS1" s="26">
        <f t="shared" si="13"/>
        <v>877</v>
      </c>
      <c r="AGT1" s="26">
        <f t="shared" si="13"/>
        <v>878</v>
      </c>
      <c r="AGU1" s="26">
        <f t="shared" si="13"/>
        <v>879</v>
      </c>
      <c r="AGV1" s="26">
        <f t="shared" si="13"/>
        <v>880</v>
      </c>
      <c r="AGW1" s="26">
        <f t="shared" si="13"/>
        <v>881</v>
      </c>
      <c r="AGX1" s="26">
        <f t="shared" si="13"/>
        <v>882</v>
      </c>
      <c r="AGY1" s="26">
        <f t="shared" si="13"/>
        <v>883</v>
      </c>
      <c r="AGZ1" s="26">
        <f t="shared" si="13"/>
        <v>884</v>
      </c>
      <c r="AHA1" s="26">
        <f t="shared" si="13"/>
        <v>885</v>
      </c>
      <c r="AHB1" s="26">
        <f t="shared" si="13"/>
        <v>886</v>
      </c>
      <c r="AHC1" s="26">
        <f t="shared" si="13"/>
        <v>887</v>
      </c>
      <c r="AHD1" s="26">
        <f t="shared" si="13"/>
        <v>888</v>
      </c>
      <c r="AHE1" s="26">
        <f t="shared" si="13"/>
        <v>889</v>
      </c>
      <c r="AHF1" s="26">
        <f t="shared" si="13"/>
        <v>890</v>
      </c>
      <c r="AHG1" s="26">
        <f t="shared" si="13"/>
        <v>891</v>
      </c>
      <c r="AHH1" s="26">
        <f t="shared" si="13"/>
        <v>892</v>
      </c>
      <c r="AHI1" s="26">
        <f t="shared" si="13"/>
        <v>893</v>
      </c>
      <c r="AHJ1" s="26">
        <f t="shared" si="13"/>
        <v>894</v>
      </c>
      <c r="AHK1" s="26">
        <f t="shared" si="13"/>
        <v>895</v>
      </c>
      <c r="AHL1" s="26">
        <f t="shared" si="13"/>
        <v>896</v>
      </c>
      <c r="AHM1" s="26">
        <f t="shared" si="13"/>
        <v>897</v>
      </c>
      <c r="AHN1" s="26">
        <f t="shared" si="13"/>
        <v>898</v>
      </c>
      <c r="AHO1" s="26">
        <f t="shared" ref="AHO1:AJZ1" si="14">AHN1+1</f>
        <v>899</v>
      </c>
      <c r="AHP1" s="26">
        <f t="shared" si="14"/>
        <v>900</v>
      </c>
      <c r="AHQ1" s="26">
        <f t="shared" si="14"/>
        <v>901</v>
      </c>
      <c r="AHR1" s="26">
        <f t="shared" si="14"/>
        <v>902</v>
      </c>
      <c r="AHS1" s="26">
        <f t="shared" si="14"/>
        <v>903</v>
      </c>
      <c r="AHT1" s="26">
        <f t="shared" si="14"/>
        <v>904</v>
      </c>
      <c r="AHU1" s="26">
        <f t="shared" si="14"/>
        <v>905</v>
      </c>
      <c r="AHV1" s="26">
        <f t="shared" si="14"/>
        <v>906</v>
      </c>
      <c r="AHW1" s="26">
        <f t="shared" si="14"/>
        <v>907</v>
      </c>
      <c r="AHX1" s="26">
        <f t="shared" si="14"/>
        <v>908</v>
      </c>
      <c r="AHY1" s="26">
        <f t="shared" si="14"/>
        <v>909</v>
      </c>
      <c r="AHZ1" s="26">
        <f t="shared" si="14"/>
        <v>910</v>
      </c>
      <c r="AIA1" s="26">
        <f t="shared" si="14"/>
        <v>911</v>
      </c>
      <c r="AIB1" s="26">
        <f t="shared" si="14"/>
        <v>912</v>
      </c>
      <c r="AIC1" s="26">
        <f t="shared" si="14"/>
        <v>913</v>
      </c>
      <c r="AID1" s="26">
        <f t="shared" si="14"/>
        <v>914</v>
      </c>
      <c r="AIE1" s="26">
        <f t="shared" si="14"/>
        <v>915</v>
      </c>
      <c r="AIF1" s="26">
        <f t="shared" si="14"/>
        <v>916</v>
      </c>
      <c r="AIG1" s="26">
        <f t="shared" si="14"/>
        <v>917</v>
      </c>
      <c r="AIH1" s="26">
        <f t="shared" si="14"/>
        <v>918</v>
      </c>
      <c r="AII1" s="26">
        <f t="shared" si="14"/>
        <v>919</v>
      </c>
      <c r="AIJ1" s="26">
        <f t="shared" si="14"/>
        <v>920</v>
      </c>
      <c r="AIK1" s="26">
        <f t="shared" si="14"/>
        <v>921</v>
      </c>
      <c r="AIL1" s="26">
        <f t="shared" si="14"/>
        <v>922</v>
      </c>
      <c r="AIM1" s="26">
        <f t="shared" si="14"/>
        <v>923</v>
      </c>
      <c r="AIN1" s="26">
        <f t="shared" si="14"/>
        <v>924</v>
      </c>
      <c r="AIO1" s="26">
        <f t="shared" si="14"/>
        <v>925</v>
      </c>
      <c r="AIP1" s="26">
        <f t="shared" si="14"/>
        <v>926</v>
      </c>
      <c r="AIQ1" s="26">
        <f t="shared" si="14"/>
        <v>927</v>
      </c>
      <c r="AIR1" s="26">
        <f t="shared" si="14"/>
        <v>928</v>
      </c>
      <c r="AIS1" s="26">
        <f t="shared" si="14"/>
        <v>929</v>
      </c>
      <c r="AIT1" s="26">
        <f t="shared" si="14"/>
        <v>930</v>
      </c>
      <c r="AIU1" s="26">
        <f t="shared" si="14"/>
        <v>931</v>
      </c>
      <c r="AIV1" s="26">
        <f t="shared" si="14"/>
        <v>932</v>
      </c>
      <c r="AIW1" s="26">
        <f t="shared" si="14"/>
        <v>933</v>
      </c>
      <c r="AIX1" s="26">
        <f t="shared" si="14"/>
        <v>934</v>
      </c>
      <c r="AIY1" s="26">
        <f t="shared" si="14"/>
        <v>935</v>
      </c>
      <c r="AIZ1" s="26">
        <f t="shared" si="14"/>
        <v>936</v>
      </c>
      <c r="AJA1" s="26">
        <f t="shared" si="14"/>
        <v>937</v>
      </c>
      <c r="AJB1" s="26">
        <f t="shared" si="14"/>
        <v>938</v>
      </c>
      <c r="AJC1" s="26">
        <f t="shared" si="14"/>
        <v>939</v>
      </c>
      <c r="AJD1" s="26">
        <f t="shared" si="14"/>
        <v>940</v>
      </c>
      <c r="AJE1" s="26">
        <f t="shared" si="14"/>
        <v>941</v>
      </c>
      <c r="AJF1" s="26">
        <f t="shared" si="14"/>
        <v>942</v>
      </c>
      <c r="AJG1" s="26">
        <f t="shared" si="14"/>
        <v>943</v>
      </c>
      <c r="AJH1" s="26">
        <f t="shared" si="14"/>
        <v>944</v>
      </c>
      <c r="AJI1" s="26">
        <f t="shared" si="14"/>
        <v>945</v>
      </c>
      <c r="AJJ1" s="26">
        <f t="shared" si="14"/>
        <v>946</v>
      </c>
      <c r="AJK1" s="26">
        <f t="shared" si="14"/>
        <v>947</v>
      </c>
      <c r="AJL1" s="26">
        <f t="shared" si="14"/>
        <v>948</v>
      </c>
      <c r="AJM1" s="26">
        <f t="shared" si="14"/>
        <v>949</v>
      </c>
      <c r="AJN1" s="26">
        <f t="shared" si="14"/>
        <v>950</v>
      </c>
      <c r="AJO1" s="26">
        <f t="shared" si="14"/>
        <v>951</v>
      </c>
      <c r="AJP1" s="26">
        <f t="shared" si="14"/>
        <v>952</v>
      </c>
      <c r="AJQ1" s="26">
        <f t="shared" si="14"/>
        <v>953</v>
      </c>
      <c r="AJR1" s="26">
        <f t="shared" si="14"/>
        <v>954</v>
      </c>
      <c r="AJS1" s="26">
        <f t="shared" si="14"/>
        <v>955</v>
      </c>
      <c r="AJT1" s="26">
        <f t="shared" si="14"/>
        <v>956</v>
      </c>
      <c r="AJU1" s="26">
        <f t="shared" si="14"/>
        <v>957</v>
      </c>
      <c r="AJV1" s="26">
        <f t="shared" si="14"/>
        <v>958</v>
      </c>
      <c r="AJW1" s="26">
        <f t="shared" si="14"/>
        <v>959</v>
      </c>
      <c r="AJX1" s="26">
        <f t="shared" si="14"/>
        <v>960</v>
      </c>
      <c r="AJY1" s="26">
        <f t="shared" si="14"/>
        <v>961</v>
      </c>
      <c r="AJZ1" s="26">
        <f t="shared" si="14"/>
        <v>962</v>
      </c>
      <c r="AKA1" s="26">
        <f t="shared" ref="AKA1:AML1" si="15">AJZ1+1</f>
        <v>963</v>
      </c>
      <c r="AKB1" s="26">
        <f t="shared" si="15"/>
        <v>964</v>
      </c>
      <c r="AKC1" s="26">
        <f t="shared" si="15"/>
        <v>965</v>
      </c>
      <c r="AKD1" s="26">
        <f t="shared" si="15"/>
        <v>966</v>
      </c>
      <c r="AKE1" s="26">
        <f t="shared" si="15"/>
        <v>967</v>
      </c>
      <c r="AKF1" s="26">
        <f t="shared" si="15"/>
        <v>968</v>
      </c>
      <c r="AKG1" s="26">
        <f t="shared" si="15"/>
        <v>969</v>
      </c>
      <c r="AKH1" s="26">
        <f t="shared" si="15"/>
        <v>970</v>
      </c>
      <c r="AKI1" s="26">
        <f t="shared" si="15"/>
        <v>971</v>
      </c>
      <c r="AKJ1" s="26">
        <f t="shared" si="15"/>
        <v>972</v>
      </c>
      <c r="AKK1" s="26">
        <f t="shared" si="15"/>
        <v>973</v>
      </c>
      <c r="AKL1" s="26">
        <f t="shared" si="15"/>
        <v>974</v>
      </c>
      <c r="AKM1" s="26">
        <f t="shared" si="15"/>
        <v>975</v>
      </c>
      <c r="AKN1" s="26">
        <f t="shared" si="15"/>
        <v>976</v>
      </c>
      <c r="AKO1" s="26">
        <f t="shared" si="15"/>
        <v>977</v>
      </c>
      <c r="AKP1" s="26">
        <f t="shared" si="15"/>
        <v>978</v>
      </c>
      <c r="AKQ1" s="26">
        <f t="shared" si="15"/>
        <v>979</v>
      </c>
      <c r="AKR1" s="26">
        <f t="shared" si="15"/>
        <v>980</v>
      </c>
      <c r="AKS1" s="26">
        <f t="shared" si="15"/>
        <v>981</v>
      </c>
      <c r="AKT1" s="26">
        <f t="shared" si="15"/>
        <v>982</v>
      </c>
      <c r="AKU1" s="26">
        <f t="shared" si="15"/>
        <v>983</v>
      </c>
      <c r="AKV1" s="26">
        <f t="shared" si="15"/>
        <v>984</v>
      </c>
      <c r="AKW1" s="26">
        <f t="shared" si="15"/>
        <v>985</v>
      </c>
      <c r="AKX1" s="26">
        <f t="shared" si="15"/>
        <v>986</v>
      </c>
      <c r="AKY1" s="26">
        <f t="shared" si="15"/>
        <v>987</v>
      </c>
      <c r="AKZ1" s="26">
        <f t="shared" si="15"/>
        <v>988</v>
      </c>
      <c r="ALA1" s="26">
        <f t="shared" si="15"/>
        <v>989</v>
      </c>
      <c r="ALB1" s="26">
        <f t="shared" si="15"/>
        <v>990</v>
      </c>
      <c r="ALC1" s="26">
        <f t="shared" si="15"/>
        <v>991</v>
      </c>
      <c r="ALD1" s="26">
        <f t="shared" si="15"/>
        <v>992</v>
      </c>
      <c r="ALE1" s="26">
        <f t="shared" si="15"/>
        <v>993</v>
      </c>
      <c r="ALF1" s="26">
        <f t="shared" si="15"/>
        <v>994</v>
      </c>
      <c r="ALG1" s="26">
        <f t="shared" si="15"/>
        <v>995</v>
      </c>
      <c r="ALH1" s="26">
        <f t="shared" si="15"/>
        <v>996</v>
      </c>
      <c r="ALI1" s="26">
        <f t="shared" si="15"/>
        <v>997</v>
      </c>
      <c r="ALJ1" s="26">
        <f t="shared" si="15"/>
        <v>998</v>
      </c>
      <c r="ALK1" s="26">
        <f t="shared" si="15"/>
        <v>999</v>
      </c>
      <c r="ALL1" s="26">
        <f t="shared" si="15"/>
        <v>1000</v>
      </c>
      <c r="ALM1" s="26">
        <f t="shared" si="15"/>
        <v>1001</v>
      </c>
      <c r="ALN1" s="26">
        <f t="shared" si="15"/>
        <v>1002</v>
      </c>
      <c r="ALO1" s="26">
        <f t="shared" si="15"/>
        <v>1003</v>
      </c>
      <c r="ALP1" s="26">
        <f t="shared" si="15"/>
        <v>1004</v>
      </c>
      <c r="ALQ1" s="26">
        <f t="shared" si="15"/>
        <v>1005</v>
      </c>
      <c r="ALR1" s="26">
        <f t="shared" si="15"/>
        <v>1006</v>
      </c>
      <c r="ALS1" s="26">
        <f t="shared" si="15"/>
        <v>1007</v>
      </c>
      <c r="ALT1" s="26">
        <f t="shared" si="15"/>
        <v>1008</v>
      </c>
      <c r="ALU1" s="26">
        <f t="shared" si="15"/>
        <v>1009</v>
      </c>
      <c r="ALV1" s="26">
        <f t="shared" si="15"/>
        <v>1010</v>
      </c>
      <c r="ALW1" s="26">
        <f t="shared" si="15"/>
        <v>1011</v>
      </c>
      <c r="ALX1" s="26">
        <f t="shared" si="15"/>
        <v>1012</v>
      </c>
      <c r="ALY1" s="26">
        <f t="shared" si="15"/>
        <v>1013</v>
      </c>
      <c r="ALZ1" s="26">
        <f t="shared" si="15"/>
        <v>1014</v>
      </c>
      <c r="AMA1" s="26">
        <f t="shared" si="15"/>
        <v>1015</v>
      </c>
      <c r="AMB1" s="26">
        <f t="shared" si="15"/>
        <v>1016</v>
      </c>
      <c r="AMC1" s="26">
        <f t="shared" si="15"/>
        <v>1017</v>
      </c>
      <c r="AMD1" s="26">
        <f t="shared" si="15"/>
        <v>1018</v>
      </c>
      <c r="AME1" s="26">
        <f t="shared" si="15"/>
        <v>1019</v>
      </c>
      <c r="AMF1" s="26">
        <f t="shared" si="15"/>
        <v>1020</v>
      </c>
      <c r="AMG1" s="26">
        <f t="shared" si="15"/>
        <v>1021</v>
      </c>
      <c r="AMH1" s="26">
        <f t="shared" si="15"/>
        <v>1022</v>
      </c>
      <c r="AMI1" s="26">
        <f t="shared" si="15"/>
        <v>1023</v>
      </c>
      <c r="AMJ1" s="26">
        <f t="shared" si="15"/>
        <v>1024</v>
      </c>
      <c r="AMK1" s="26">
        <f t="shared" si="15"/>
        <v>1025</v>
      </c>
      <c r="AML1" s="26">
        <f t="shared" si="15"/>
        <v>1026</v>
      </c>
      <c r="AMM1" s="26">
        <f t="shared" ref="AMM1:AOX1" si="16">AML1+1</f>
        <v>1027</v>
      </c>
      <c r="AMN1" s="26">
        <f t="shared" si="16"/>
        <v>1028</v>
      </c>
      <c r="AMO1" s="26">
        <f t="shared" si="16"/>
        <v>1029</v>
      </c>
      <c r="AMP1" s="26">
        <f t="shared" si="16"/>
        <v>1030</v>
      </c>
      <c r="AMQ1" s="26">
        <f t="shared" si="16"/>
        <v>1031</v>
      </c>
      <c r="AMR1" s="26">
        <f t="shared" si="16"/>
        <v>1032</v>
      </c>
      <c r="AMS1" s="26">
        <f t="shared" si="16"/>
        <v>1033</v>
      </c>
      <c r="AMT1" s="26">
        <f t="shared" si="16"/>
        <v>1034</v>
      </c>
      <c r="AMU1" s="26">
        <f t="shared" si="16"/>
        <v>1035</v>
      </c>
      <c r="AMV1" s="26">
        <f t="shared" si="16"/>
        <v>1036</v>
      </c>
      <c r="AMW1" s="26">
        <f t="shared" si="16"/>
        <v>1037</v>
      </c>
      <c r="AMX1" s="26">
        <f t="shared" si="16"/>
        <v>1038</v>
      </c>
      <c r="AMY1" s="26">
        <f t="shared" si="16"/>
        <v>1039</v>
      </c>
      <c r="AMZ1" s="26">
        <f t="shared" si="16"/>
        <v>1040</v>
      </c>
      <c r="ANA1" s="26">
        <f t="shared" si="16"/>
        <v>1041</v>
      </c>
      <c r="ANB1" s="26">
        <f t="shared" si="16"/>
        <v>1042</v>
      </c>
      <c r="ANC1" s="26">
        <f t="shared" si="16"/>
        <v>1043</v>
      </c>
      <c r="AND1" s="26">
        <f t="shared" si="16"/>
        <v>1044</v>
      </c>
      <c r="ANE1" s="26">
        <f t="shared" si="16"/>
        <v>1045</v>
      </c>
      <c r="ANF1" s="26">
        <f t="shared" si="16"/>
        <v>1046</v>
      </c>
      <c r="ANG1" s="26">
        <f t="shared" si="16"/>
        <v>1047</v>
      </c>
      <c r="ANH1" s="26">
        <f t="shared" si="16"/>
        <v>1048</v>
      </c>
      <c r="ANI1" s="26">
        <f t="shared" si="16"/>
        <v>1049</v>
      </c>
      <c r="ANJ1" s="26">
        <f t="shared" si="16"/>
        <v>1050</v>
      </c>
      <c r="ANK1" s="26">
        <f t="shared" si="16"/>
        <v>1051</v>
      </c>
      <c r="ANL1" s="26">
        <f t="shared" si="16"/>
        <v>1052</v>
      </c>
      <c r="ANM1" s="26">
        <f t="shared" si="16"/>
        <v>1053</v>
      </c>
      <c r="ANN1" s="26">
        <f t="shared" si="16"/>
        <v>1054</v>
      </c>
      <c r="ANO1" s="26">
        <f t="shared" si="16"/>
        <v>1055</v>
      </c>
      <c r="ANP1" s="26">
        <f t="shared" si="16"/>
        <v>1056</v>
      </c>
      <c r="ANQ1" s="26">
        <f t="shared" si="16"/>
        <v>1057</v>
      </c>
      <c r="ANR1" s="26">
        <f t="shared" si="16"/>
        <v>1058</v>
      </c>
      <c r="ANS1" s="26">
        <f t="shared" si="16"/>
        <v>1059</v>
      </c>
      <c r="ANT1" s="26">
        <f t="shared" si="16"/>
        <v>1060</v>
      </c>
      <c r="ANU1" s="26">
        <f t="shared" si="16"/>
        <v>1061</v>
      </c>
      <c r="ANV1" s="26">
        <f t="shared" si="16"/>
        <v>1062</v>
      </c>
      <c r="ANW1" s="26">
        <f t="shared" si="16"/>
        <v>1063</v>
      </c>
      <c r="ANX1" s="26">
        <f t="shared" si="16"/>
        <v>1064</v>
      </c>
      <c r="ANY1" s="26">
        <f t="shared" si="16"/>
        <v>1065</v>
      </c>
      <c r="ANZ1" s="26">
        <f t="shared" si="16"/>
        <v>1066</v>
      </c>
      <c r="AOA1" s="26">
        <f t="shared" si="16"/>
        <v>1067</v>
      </c>
      <c r="AOB1" s="26">
        <f t="shared" si="16"/>
        <v>1068</v>
      </c>
      <c r="AOC1" s="26">
        <f t="shared" si="16"/>
        <v>1069</v>
      </c>
      <c r="AOD1" s="26">
        <f t="shared" si="16"/>
        <v>1070</v>
      </c>
      <c r="AOE1" s="26">
        <f t="shared" si="16"/>
        <v>1071</v>
      </c>
      <c r="AOF1" s="26">
        <f t="shared" si="16"/>
        <v>1072</v>
      </c>
      <c r="AOG1" s="26">
        <f t="shared" si="16"/>
        <v>1073</v>
      </c>
      <c r="AOH1" s="26">
        <f t="shared" si="16"/>
        <v>1074</v>
      </c>
      <c r="AOI1" s="26">
        <f t="shared" si="16"/>
        <v>1075</v>
      </c>
      <c r="AOJ1" s="26">
        <f t="shared" si="16"/>
        <v>1076</v>
      </c>
      <c r="AOK1" s="26">
        <f t="shared" si="16"/>
        <v>1077</v>
      </c>
      <c r="AOL1" s="26">
        <f t="shared" si="16"/>
        <v>1078</v>
      </c>
      <c r="AOM1" s="26">
        <f t="shared" si="16"/>
        <v>1079</v>
      </c>
      <c r="AON1" s="26">
        <f t="shared" si="16"/>
        <v>1080</v>
      </c>
      <c r="AOO1" s="26">
        <f t="shared" si="16"/>
        <v>1081</v>
      </c>
      <c r="AOP1" s="26">
        <f t="shared" si="16"/>
        <v>1082</v>
      </c>
      <c r="AOQ1" s="26">
        <f t="shared" si="16"/>
        <v>1083</v>
      </c>
      <c r="AOR1" s="26">
        <f t="shared" si="16"/>
        <v>1084</v>
      </c>
      <c r="AOS1" s="26">
        <f t="shared" si="16"/>
        <v>1085</v>
      </c>
      <c r="AOT1" s="26">
        <f t="shared" si="16"/>
        <v>1086</v>
      </c>
      <c r="AOU1" s="26">
        <f t="shared" si="16"/>
        <v>1087</v>
      </c>
      <c r="AOV1" s="26">
        <f t="shared" si="16"/>
        <v>1088</v>
      </c>
      <c r="AOW1" s="26">
        <f t="shared" si="16"/>
        <v>1089</v>
      </c>
      <c r="AOX1" s="26">
        <f t="shared" si="16"/>
        <v>1090</v>
      </c>
      <c r="AOY1" s="26">
        <f t="shared" ref="AOY1:ARJ1" si="17">AOX1+1</f>
        <v>1091</v>
      </c>
      <c r="AOZ1" s="26">
        <f t="shared" si="17"/>
        <v>1092</v>
      </c>
      <c r="APA1" s="26">
        <f t="shared" si="17"/>
        <v>1093</v>
      </c>
      <c r="APB1" s="26">
        <f t="shared" si="17"/>
        <v>1094</v>
      </c>
      <c r="APC1" s="26">
        <f t="shared" si="17"/>
        <v>1095</v>
      </c>
      <c r="APD1" s="26">
        <f t="shared" si="17"/>
        <v>1096</v>
      </c>
      <c r="APE1" s="26">
        <f t="shared" si="17"/>
        <v>1097</v>
      </c>
      <c r="APF1" s="26">
        <f t="shared" si="17"/>
        <v>1098</v>
      </c>
      <c r="APG1" s="26">
        <f t="shared" si="17"/>
        <v>1099</v>
      </c>
      <c r="APH1" s="26">
        <f t="shared" si="17"/>
        <v>1100</v>
      </c>
      <c r="API1" s="26">
        <f t="shared" si="17"/>
        <v>1101</v>
      </c>
      <c r="APJ1" s="26">
        <f t="shared" si="17"/>
        <v>1102</v>
      </c>
      <c r="APK1" s="26">
        <f t="shared" si="17"/>
        <v>1103</v>
      </c>
      <c r="APL1" s="26">
        <f t="shared" si="17"/>
        <v>1104</v>
      </c>
      <c r="APM1" s="26">
        <f t="shared" si="17"/>
        <v>1105</v>
      </c>
      <c r="APN1" s="26">
        <f t="shared" si="17"/>
        <v>1106</v>
      </c>
      <c r="APO1" s="26">
        <f t="shared" si="17"/>
        <v>1107</v>
      </c>
      <c r="APP1" s="26">
        <f t="shared" si="17"/>
        <v>1108</v>
      </c>
      <c r="APQ1" s="26">
        <f t="shared" si="17"/>
        <v>1109</v>
      </c>
      <c r="APR1" s="26">
        <f t="shared" si="17"/>
        <v>1110</v>
      </c>
      <c r="APS1" s="26">
        <f t="shared" si="17"/>
        <v>1111</v>
      </c>
      <c r="APT1" s="26">
        <f t="shared" si="17"/>
        <v>1112</v>
      </c>
      <c r="APU1" s="26">
        <f t="shared" si="17"/>
        <v>1113</v>
      </c>
      <c r="APV1" s="26">
        <f t="shared" si="17"/>
        <v>1114</v>
      </c>
      <c r="APW1" s="26">
        <f t="shared" si="17"/>
        <v>1115</v>
      </c>
      <c r="APX1" s="26">
        <f t="shared" si="17"/>
        <v>1116</v>
      </c>
      <c r="APY1" s="26">
        <f t="shared" si="17"/>
        <v>1117</v>
      </c>
      <c r="APZ1" s="26">
        <f t="shared" si="17"/>
        <v>1118</v>
      </c>
      <c r="AQA1" s="26">
        <f t="shared" si="17"/>
        <v>1119</v>
      </c>
      <c r="AQB1" s="26">
        <f t="shared" si="17"/>
        <v>1120</v>
      </c>
      <c r="AQC1" s="26">
        <f t="shared" si="17"/>
        <v>1121</v>
      </c>
      <c r="AQD1" s="26">
        <f t="shared" si="17"/>
        <v>1122</v>
      </c>
      <c r="AQE1" s="26">
        <f t="shared" si="17"/>
        <v>1123</v>
      </c>
      <c r="AQF1" s="26">
        <f t="shared" si="17"/>
        <v>1124</v>
      </c>
      <c r="AQG1" s="26">
        <f t="shared" si="17"/>
        <v>1125</v>
      </c>
      <c r="AQH1" s="26">
        <f t="shared" si="17"/>
        <v>1126</v>
      </c>
      <c r="AQI1" s="26">
        <f t="shared" si="17"/>
        <v>1127</v>
      </c>
      <c r="AQJ1" s="26">
        <f t="shared" si="17"/>
        <v>1128</v>
      </c>
      <c r="AQK1" s="26">
        <f t="shared" si="17"/>
        <v>1129</v>
      </c>
      <c r="AQL1" s="26">
        <f t="shared" si="17"/>
        <v>1130</v>
      </c>
      <c r="AQM1" s="26">
        <f t="shared" si="17"/>
        <v>1131</v>
      </c>
      <c r="AQN1" s="26">
        <f t="shared" si="17"/>
        <v>1132</v>
      </c>
      <c r="AQO1" s="26">
        <f t="shared" si="17"/>
        <v>1133</v>
      </c>
      <c r="AQP1" s="26">
        <f t="shared" si="17"/>
        <v>1134</v>
      </c>
      <c r="AQQ1" s="26">
        <f t="shared" si="17"/>
        <v>1135</v>
      </c>
      <c r="AQR1" s="26">
        <f t="shared" si="17"/>
        <v>1136</v>
      </c>
      <c r="AQS1" s="26">
        <f t="shared" si="17"/>
        <v>1137</v>
      </c>
      <c r="AQT1" s="26">
        <f t="shared" si="17"/>
        <v>1138</v>
      </c>
      <c r="AQU1" s="26">
        <f t="shared" si="17"/>
        <v>1139</v>
      </c>
      <c r="AQV1" s="26">
        <f t="shared" si="17"/>
        <v>1140</v>
      </c>
      <c r="AQW1" s="26">
        <f t="shared" si="17"/>
        <v>1141</v>
      </c>
      <c r="AQX1" s="26">
        <f t="shared" si="17"/>
        <v>1142</v>
      </c>
      <c r="AQY1" s="26">
        <f t="shared" si="17"/>
        <v>1143</v>
      </c>
      <c r="AQZ1" s="26">
        <f t="shared" si="17"/>
        <v>1144</v>
      </c>
      <c r="ARA1" s="26">
        <f t="shared" si="17"/>
        <v>1145</v>
      </c>
      <c r="ARB1" s="26">
        <f t="shared" si="17"/>
        <v>1146</v>
      </c>
      <c r="ARC1" s="26">
        <f t="shared" si="17"/>
        <v>1147</v>
      </c>
      <c r="ARD1" s="26">
        <f t="shared" si="17"/>
        <v>1148</v>
      </c>
      <c r="ARE1" s="26">
        <f t="shared" si="17"/>
        <v>1149</v>
      </c>
      <c r="ARF1" s="26">
        <f t="shared" si="17"/>
        <v>1150</v>
      </c>
      <c r="ARG1" s="26">
        <f t="shared" si="17"/>
        <v>1151</v>
      </c>
      <c r="ARH1" s="26">
        <f t="shared" si="17"/>
        <v>1152</v>
      </c>
      <c r="ARI1" s="26">
        <f t="shared" si="17"/>
        <v>1153</v>
      </c>
      <c r="ARJ1" s="26">
        <f t="shared" si="17"/>
        <v>1154</v>
      </c>
      <c r="ARK1" s="26">
        <f t="shared" ref="ARK1:ATV1" si="18">ARJ1+1</f>
        <v>1155</v>
      </c>
      <c r="ARL1" s="26">
        <f t="shared" si="18"/>
        <v>1156</v>
      </c>
      <c r="ARM1" s="26">
        <f t="shared" si="18"/>
        <v>1157</v>
      </c>
      <c r="ARN1" s="26">
        <f t="shared" si="18"/>
        <v>1158</v>
      </c>
      <c r="ARO1" s="26">
        <f t="shared" si="18"/>
        <v>1159</v>
      </c>
      <c r="ARP1" s="26">
        <f t="shared" si="18"/>
        <v>1160</v>
      </c>
      <c r="ARQ1" s="26">
        <f t="shared" si="18"/>
        <v>1161</v>
      </c>
      <c r="ARR1" s="26">
        <f t="shared" si="18"/>
        <v>1162</v>
      </c>
      <c r="ARS1" s="26">
        <f t="shared" si="18"/>
        <v>1163</v>
      </c>
      <c r="ART1" s="26">
        <f t="shared" si="18"/>
        <v>1164</v>
      </c>
      <c r="ARU1" s="26">
        <f t="shared" si="18"/>
        <v>1165</v>
      </c>
      <c r="ARV1" s="26">
        <f t="shared" si="18"/>
        <v>1166</v>
      </c>
      <c r="ARW1" s="26">
        <f t="shared" si="18"/>
        <v>1167</v>
      </c>
      <c r="ARX1" s="26">
        <f t="shared" si="18"/>
        <v>1168</v>
      </c>
      <c r="ARY1" s="26">
        <f t="shared" si="18"/>
        <v>1169</v>
      </c>
      <c r="ARZ1" s="26">
        <f t="shared" si="18"/>
        <v>1170</v>
      </c>
      <c r="ASA1" s="26">
        <f t="shared" si="18"/>
        <v>1171</v>
      </c>
      <c r="ASB1" s="26">
        <f t="shared" si="18"/>
        <v>1172</v>
      </c>
      <c r="ASC1" s="26">
        <f t="shared" si="18"/>
        <v>1173</v>
      </c>
      <c r="ASD1" s="26">
        <f t="shared" si="18"/>
        <v>1174</v>
      </c>
      <c r="ASE1" s="26">
        <f t="shared" si="18"/>
        <v>1175</v>
      </c>
      <c r="ASF1" s="26">
        <f t="shared" si="18"/>
        <v>1176</v>
      </c>
      <c r="ASG1" s="26">
        <f t="shared" si="18"/>
        <v>1177</v>
      </c>
      <c r="ASH1" s="26">
        <f t="shared" si="18"/>
        <v>1178</v>
      </c>
      <c r="ASI1" s="26">
        <f t="shared" si="18"/>
        <v>1179</v>
      </c>
      <c r="ASJ1" s="26">
        <f t="shared" si="18"/>
        <v>1180</v>
      </c>
      <c r="ASK1" s="26">
        <f t="shared" si="18"/>
        <v>1181</v>
      </c>
      <c r="ASL1" s="26">
        <f t="shared" si="18"/>
        <v>1182</v>
      </c>
      <c r="ASM1" s="26">
        <f t="shared" si="18"/>
        <v>1183</v>
      </c>
      <c r="ASN1" s="26">
        <f t="shared" si="18"/>
        <v>1184</v>
      </c>
      <c r="ASO1" s="26">
        <f t="shared" si="18"/>
        <v>1185</v>
      </c>
      <c r="ASP1" s="26">
        <f t="shared" si="18"/>
        <v>1186</v>
      </c>
      <c r="ASQ1" s="26">
        <f t="shared" si="18"/>
        <v>1187</v>
      </c>
      <c r="ASR1" s="26">
        <f t="shared" si="18"/>
        <v>1188</v>
      </c>
      <c r="ASS1" s="26">
        <f t="shared" si="18"/>
        <v>1189</v>
      </c>
      <c r="AST1" s="26">
        <f t="shared" si="18"/>
        <v>1190</v>
      </c>
      <c r="ASU1" s="26">
        <f t="shared" si="18"/>
        <v>1191</v>
      </c>
      <c r="ASV1" s="26">
        <f t="shared" si="18"/>
        <v>1192</v>
      </c>
      <c r="ASW1" s="26">
        <f t="shared" si="18"/>
        <v>1193</v>
      </c>
      <c r="ASX1" s="26">
        <f t="shared" si="18"/>
        <v>1194</v>
      </c>
      <c r="ASY1" s="26">
        <f t="shared" si="18"/>
        <v>1195</v>
      </c>
      <c r="ASZ1" s="26">
        <f t="shared" si="18"/>
        <v>1196</v>
      </c>
      <c r="ATA1" s="26">
        <f t="shared" si="18"/>
        <v>1197</v>
      </c>
      <c r="ATB1" s="26">
        <f t="shared" si="18"/>
        <v>1198</v>
      </c>
      <c r="ATC1" s="26">
        <f t="shared" si="18"/>
        <v>1199</v>
      </c>
      <c r="ATD1" s="26">
        <f t="shared" si="18"/>
        <v>1200</v>
      </c>
      <c r="ATE1" s="26">
        <f t="shared" si="18"/>
        <v>1201</v>
      </c>
      <c r="ATF1" s="26">
        <f t="shared" si="18"/>
        <v>1202</v>
      </c>
      <c r="ATG1" s="26">
        <f t="shared" si="18"/>
        <v>1203</v>
      </c>
      <c r="ATH1" s="26">
        <f t="shared" si="18"/>
        <v>1204</v>
      </c>
      <c r="ATI1" s="26">
        <f t="shared" si="18"/>
        <v>1205</v>
      </c>
      <c r="ATJ1" s="26">
        <f t="shared" si="18"/>
        <v>1206</v>
      </c>
      <c r="ATK1" s="26">
        <f t="shared" si="18"/>
        <v>1207</v>
      </c>
      <c r="ATL1" s="26">
        <f t="shared" si="18"/>
        <v>1208</v>
      </c>
      <c r="ATM1" s="26">
        <f t="shared" si="18"/>
        <v>1209</v>
      </c>
      <c r="ATN1" s="26">
        <f t="shared" si="18"/>
        <v>1210</v>
      </c>
      <c r="ATO1" s="26">
        <f t="shared" si="18"/>
        <v>1211</v>
      </c>
      <c r="ATP1" s="26">
        <f t="shared" si="18"/>
        <v>1212</v>
      </c>
      <c r="ATQ1" s="26">
        <f t="shared" si="18"/>
        <v>1213</v>
      </c>
      <c r="ATR1" s="26">
        <f t="shared" si="18"/>
        <v>1214</v>
      </c>
      <c r="ATS1" s="26">
        <f t="shared" si="18"/>
        <v>1215</v>
      </c>
      <c r="ATT1" s="26">
        <f t="shared" si="18"/>
        <v>1216</v>
      </c>
      <c r="ATU1" s="26">
        <f t="shared" si="18"/>
        <v>1217</v>
      </c>
      <c r="ATV1" s="26">
        <f t="shared" si="18"/>
        <v>1218</v>
      </c>
      <c r="ATW1" s="26">
        <f t="shared" ref="ATW1:AWH1" si="19">ATV1+1</f>
        <v>1219</v>
      </c>
      <c r="ATX1" s="26">
        <f t="shared" si="19"/>
        <v>1220</v>
      </c>
      <c r="ATY1" s="26">
        <f t="shared" si="19"/>
        <v>1221</v>
      </c>
      <c r="ATZ1" s="26">
        <f t="shared" si="19"/>
        <v>1222</v>
      </c>
      <c r="AUA1" s="26">
        <f t="shared" si="19"/>
        <v>1223</v>
      </c>
      <c r="AUB1" s="26">
        <f t="shared" si="19"/>
        <v>1224</v>
      </c>
      <c r="AUC1" s="26">
        <f t="shared" si="19"/>
        <v>1225</v>
      </c>
      <c r="AUD1" s="26">
        <f t="shared" si="19"/>
        <v>1226</v>
      </c>
      <c r="AUE1" s="26">
        <f t="shared" si="19"/>
        <v>1227</v>
      </c>
      <c r="AUF1" s="26">
        <f t="shared" si="19"/>
        <v>1228</v>
      </c>
      <c r="AUG1" s="26">
        <f t="shared" si="19"/>
        <v>1229</v>
      </c>
      <c r="AUH1" s="26">
        <f t="shared" si="19"/>
        <v>1230</v>
      </c>
      <c r="AUI1" s="26">
        <f t="shared" si="19"/>
        <v>1231</v>
      </c>
      <c r="AUJ1" s="26">
        <f t="shared" si="19"/>
        <v>1232</v>
      </c>
      <c r="AUK1" s="26">
        <f t="shared" si="19"/>
        <v>1233</v>
      </c>
      <c r="AUL1" s="26">
        <f t="shared" si="19"/>
        <v>1234</v>
      </c>
      <c r="AUM1" s="26">
        <f t="shared" si="19"/>
        <v>1235</v>
      </c>
      <c r="AUN1" s="26">
        <f t="shared" si="19"/>
        <v>1236</v>
      </c>
      <c r="AUO1" s="26">
        <f t="shared" si="19"/>
        <v>1237</v>
      </c>
      <c r="AUP1" s="26">
        <f t="shared" si="19"/>
        <v>1238</v>
      </c>
      <c r="AUQ1" s="26">
        <f t="shared" si="19"/>
        <v>1239</v>
      </c>
      <c r="AUR1" s="26">
        <f t="shared" si="19"/>
        <v>1240</v>
      </c>
      <c r="AUS1" s="26">
        <f t="shared" si="19"/>
        <v>1241</v>
      </c>
      <c r="AUT1" s="26">
        <f t="shared" si="19"/>
        <v>1242</v>
      </c>
      <c r="AUU1" s="26">
        <f t="shared" si="19"/>
        <v>1243</v>
      </c>
      <c r="AUV1" s="26">
        <f t="shared" si="19"/>
        <v>1244</v>
      </c>
      <c r="AUW1" s="26">
        <f t="shared" si="19"/>
        <v>1245</v>
      </c>
      <c r="AUX1" s="26">
        <f t="shared" si="19"/>
        <v>1246</v>
      </c>
      <c r="AUY1" s="26">
        <f t="shared" si="19"/>
        <v>1247</v>
      </c>
      <c r="AUZ1" s="26">
        <f t="shared" si="19"/>
        <v>1248</v>
      </c>
      <c r="AVA1" s="26">
        <f t="shared" si="19"/>
        <v>1249</v>
      </c>
      <c r="AVB1" s="26">
        <f t="shared" si="19"/>
        <v>1250</v>
      </c>
      <c r="AVC1" s="26">
        <f t="shared" si="19"/>
        <v>1251</v>
      </c>
      <c r="AVD1" s="26">
        <f t="shared" si="19"/>
        <v>1252</v>
      </c>
      <c r="AVE1" s="26">
        <f t="shared" si="19"/>
        <v>1253</v>
      </c>
      <c r="AVF1" s="26">
        <f t="shared" si="19"/>
        <v>1254</v>
      </c>
      <c r="AVG1" s="26">
        <f t="shared" si="19"/>
        <v>1255</v>
      </c>
      <c r="AVH1" s="26">
        <f t="shared" si="19"/>
        <v>1256</v>
      </c>
      <c r="AVI1" s="26">
        <f t="shared" si="19"/>
        <v>1257</v>
      </c>
      <c r="AVJ1" s="26">
        <f t="shared" si="19"/>
        <v>1258</v>
      </c>
      <c r="AVK1" s="26">
        <f t="shared" si="19"/>
        <v>1259</v>
      </c>
      <c r="AVL1" s="26">
        <f t="shared" si="19"/>
        <v>1260</v>
      </c>
      <c r="AVM1" s="26">
        <f t="shared" si="19"/>
        <v>1261</v>
      </c>
      <c r="AVN1" s="26">
        <f t="shared" si="19"/>
        <v>1262</v>
      </c>
      <c r="AVO1" s="26">
        <f t="shared" si="19"/>
        <v>1263</v>
      </c>
      <c r="AVP1" s="26">
        <f t="shared" si="19"/>
        <v>1264</v>
      </c>
      <c r="AVQ1" s="26">
        <f t="shared" si="19"/>
        <v>1265</v>
      </c>
      <c r="AVR1" s="26">
        <f t="shared" si="19"/>
        <v>1266</v>
      </c>
      <c r="AVS1" s="26">
        <f t="shared" si="19"/>
        <v>1267</v>
      </c>
      <c r="AVT1" s="26">
        <f t="shared" si="19"/>
        <v>1268</v>
      </c>
      <c r="AVU1" s="26">
        <f t="shared" si="19"/>
        <v>1269</v>
      </c>
      <c r="AVV1" s="26">
        <f t="shared" si="19"/>
        <v>1270</v>
      </c>
      <c r="AVW1" s="26">
        <f t="shared" si="19"/>
        <v>1271</v>
      </c>
      <c r="AVX1" s="26">
        <f t="shared" si="19"/>
        <v>1272</v>
      </c>
      <c r="AVY1" s="26">
        <f t="shared" si="19"/>
        <v>1273</v>
      </c>
      <c r="AVZ1" s="26">
        <f t="shared" si="19"/>
        <v>1274</v>
      </c>
      <c r="AWA1" s="26">
        <f t="shared" si="19"/>
        <v>1275</v>
      </c>
      <c r="AWB1" s="26">
        <f t="shared" si="19"/>
        <v>1276</v>
      </c>
      <c r="AWC1" s="26">
        <f t="shared" si="19"/>
        <v>1277</v>
      </c>
      <c r="AWD1" s="26">
        <f t="shared" si="19"/>
        <v>1278</v>
      </c>
      <c r="AWE1" s="26">
        <f t="shared" si="19"/>
        <v>1279</v>
      </c>
      <c r="AWF1" s="26">
        <f t="shared" si="19"/>
        <v>1280</v>
      </c>
      <c r="AWG1" s="26">
        <f t="shared" si="19"/>
        <v>1281</v>
      </c>
      <c r="AWH1" s="26">
        <f t="shared" si="19"/>
        <v>1282</v>
      </c>
      <c r="AWI1" s="26">
        <f t="shared" ref="AWI1:AYT1" si="20">AWH1+1</f>
        <v>1283</v>
      </c>
      <c r="AWJ1" s="26">
        <f t="shared" si="20"/>
        <v>1284</v>
      </c>
      <c r="AWK1" s="26">
        <f t="shared" si="20"/>
        <v>1285</v>
      </c>
      <c r="AWL1" s="26">
        <f t="shared" si="20"/>
        <v>1286</v>
      </c>
      <c r="AWM1" s="26">
        <f t="shared" si="20"/>
        <v>1287</v>
      </c>
      <c r="AWN1" s="26">
        <f t="shared" si="20"/>
        <v>1288</v>
      </c>
      <c r="AWO1" s="26">
        <f t="shared" si="20"/>
        <v>1289</v>
      </c>
      <c r="AWP1" s="26">
        <f t="shared" si="20"/>
        <v>1290</v>
      </c>
      <c r="AWQ1" s="26">
        <f t="shared" si="20"/>
        <v>1291</v>
      </c>
      <c r="AWR1" s="26">
        <f t="shared" si="20"/>
        <v>1292</v>
      </c>
      <c r="AWS1" s="26">
        <f t="shared" si="20"/>
        <v>1293</v>
      </c>
      <c r="AWT1" s="26">
        <f t="shared" si="20"/>
        <v>1294</v>
      </c>
      <c r="AWU1" s="26">
        <f t="shared" si="20"/>
        <v>1295</v>
      </c>
      <c r="AWV1" s="26">
        <f t="shared" si="20"/>
        <v>1296</v>
      </c>
      <c r="AWW1" s="26">
        <f t="shared" si="20"/>
        <v>1297</v>
      </c>
      <c r="AWX1" s="26">
        <f t="shared" si="20"/>
        <v>1298</v>
      </c>
      <c r="AWY1" s="26">
        <f t="shared" si="20"/>
        <v>1299</v>
      </c>
      <c r="AWZ1" s="26">
        <f t="shared" si="20"/>
        <v>1300</v>
      </c>
      <c r="AXA1" s="26">
        <f t="shared" si="20"/>
        <v>1301</v>
      </c>
      <c r="AXB1" s="26">
        <f t="shared" si="20"/>
        <v>1302</v>
      </c>
      <c r="AXC1" s="26">
        <f t="shared" si="20"/>
        <v>1303</v>
      </c>
      <c r="AXD1" s="26">
        <f t="shared" si="20"/>
        <v>1304</v>
      </c>
      <c r="AXE1" s="26">
        <f t="shared" si="20"/>
        <v>1305</v>
      </c>
      <c r="AXF1" s="26">
        <f t="shared" si="20"/>
        <v>1306</v>
      </c>
      <c r="AXG1" s="26">
        <f t="shared" si="20"/>
        <v>1307</v>
      </c>
      <c r="AXH1" s="26">
        <f t="shared" si="20"/>
        <v>1308</v>
      </c>
      <c r="AXI1" s="26">
        <f t="shared" si="20"/>
        <v>1309</v>
      </c>
      <c r="AXJ1" s="26">
        <f t="shared" si="20"/>
        <v>1310</v>
      </c>
      <c r="AXK1" s="26">
        <f t="shared" si="20"/>
        <v>1311</v>
      </c>
      <c r="AXL1" s="26">
        <f t="shared" si="20"/>
        <v>1312</v>
      </c>
      <c r="AXM1" s="26">
        <f t="shared" si="20"/>
        <v>1313</v>
      </c>
      <c r="AXN1" s="26">
        <f t="shared" si="20"/>
        <v>1314</v>
      </c>
      <c r="AXO1" s="26">
        <f t="shared" si="20"/>
        <v>1315</v>
      </c>
      <c r="AXP1" s="26">
        <f t="shared" si="20"/>
        <v>1316</v>
      </c>
      <c r="AXQ1" s="26">
        <f t="shared" si="20"/>
        <v>1317</v>
      </c>
      <c r="AXR1" s="26">
        <f t="shared" si="20"/>
        <v>1318</v>
      </c>
      <c r="AXS1" s="26">
        <f t="shared" si="20"/>
        <v>1319</v>
      </c>
      <c r="AXT1" s="26">
        <f t="shared" si="20"/>
        <v>1320</v>
      </c>
      <c r="AXU1" s="26">
        <f t="shared" si="20"/>
        <v>1321</v>
      </c>
      <c r="AXV1" s="26">
        <f t="shared" si="20"/>
        <v>1322</v>
      </c>
      <c r="AXW1" s="26">
        <f t="shared" si="20"/>
        <v>1323</v>
      </c>
      <c r="AXX1" s="26">
        <f t="shared" si="20"/>
        <v>1324</v>
      </c>
      <c r="AXY1" s="26">
        <f t="shared" si="20"/>
        <v>1325</v>
      </c>
      <c r="AXZ1" s="26">
        <f t="shared" si="20"/>
        <v>1326</v>
      </c>
      <c r="AYA1" s="26">
        <f t="shared" si="20"/>
        <v>1327</v>
      </c>
      <c r="AYB1" s="26">
        <f t="shared" si="20"/>
        <v>1328</v>
      </c>
      <c r="AYC1" s="26">
        <f t="shared" si="20"/>
        <v>1329</v>
      </c>
      <c r="AYD1" s="26">
        <f t="shared" si="20"/>
        <v>1330</v>
      </c>
      <c r="AYE1" s="26">
        <f t="shared" si="20"/>
        <v>1331</v>
      </c>
      <c r="AYF1" s="26">
        <f t="shared" si="20"/>
        <v>1332</v>
      </c>
      <c r="AYG1" s="26">
        <f t="shared" si="20"/>
        <v>1333</v>
      </c>
      <c r="AYH1" s="26">
        <f t="shared" si="20"/>
        <v>1334</v>
      </c>
      <c r="AYI1" s="26">
        <f t="shared" si="20"/>
        <v>1335</v>
      </c>
      <c r="AYJ1" s="26">
        <f t="shared" si="20"/>
        <v>1336</v>
      </c>
      <c r="AYK1" s="26">
        <f t="shared" si="20"/>
        <v>1337</v>
      </c>
      <c r="AYL1" s="26">
        <f t="shared" si="20"/>
        <v>1338</v>
      </c>
      <c r="AYM1" s="26">
        <f t="shared" si="20"/>
        <v>1339</v>
      </c>
      <c r="AYN1" s="26">
        <f t="shared" si="20"/>
        <v>1340</v>
      </c>
      <c r="AYO1" s="26">
        <f t="shared" si="20"/>
        <v>1341</v>
      </c>
      <c r="AYP1" s="26">
        <f t="shared" si="20"/>
        <v>1342</v>
      </c>
      <c r="AYQ1" s="26">
        <f t="shared" si="20"/>
        <v>1343</v>
      </c>
      <c r="AYR1" s="26">
        <f t="shared" si="20"/>
        <v>1344</v>
      </c>
      <c r="AYS1" s="26">
        <f t="shared" si="20"/>
        <v>1345</v>
      </c>
      <c r="AYT1" s="26">
        <f t="shared" si="20"/>
        <v>1346</v>
      </c>
      <c r="AYU1" s="26">
        <f t="shared" ref="AYU1:BBF1" si="21">AYT1+1</f>
        <v>1347</v>
      </c>
      <c r="AYV1" s="26">
        <f t="shared" si="21"/>
        <v>1348</v>
      </c>
      <c r="AYW1" s="26">
        <f t="shared" si="21"/>
        <v>1349</v>
      </c>
      <c r="AYX1" s="26">
        <f t="shared" si="21"/>
        <v>1350</v>
      </c>
      <c r="AYY1" s="26">
        <f t="shared" si="21"/>
        <v>1351</v>
      </c>
      <c r="AYZ1" s="26">
        <f t="shared" si="21"/>
        <v>1352</v>
      </c>
      <c r="AZA1" s="26">
        <f t="shared" si="21"/>
        <v>1353</v>
      </c>
      <c r="AZB1" s="26">
        <f t="shared" si="21"/>
        <v>1354</v>
      </c>
      <c r="AZC1" s="26">
        <f t="shared" si="21"/>
        <v>1355</v>
      </c>
      <c r="AZD1" s="26">
        <f t="shared" si="21"/>
        <v>1356</v>
      </c>
      <c r="AZE1" s="26">
        <f t="shared" si="21"/>
        <v>1357</v>
      </c>
      <c r="AZF1" s="26">
        <f t="shared" si="21"/>
        <v>1358</v>
      </c>
      <c r="AZG1" s="26">
        <f t="shared" si="21"/>
        <v>1359</v>
      </c>
      <c r="AZH1" s="26">
        <f t="shared" si="21"/>
        <v>1360</v>
      </c>
      <c r="AZI1" s="26">
        <f t="shared" si="21"/>
        <v>1361</v>
      </c>
      <c r="AZJ1" s="26">
        <f t="shared" si="21"/>
        <v>1362</v>
      </c>
      <c r="AZK1" s="26">
        <f t="shared" si="21"/>
        <v>1363</v>
      </c>
      <c r="AZL1" s="26">
        <f t="shared" si="21"/>
        <v>1364</v>
      </c>
      <c r="AZM1" s="26">
        <f t="shared" si="21"/>
        <v>1365</v>
      </c>
      <c r="AZN1" s="26">
        <f t="shared" si="21"/>
        <v>1366</v>
      </c>
      <c r="AZO1" s="26">
        <f t="shared" si="21"/>
        <v>1367</v>
      </c>
      <c r="AZP1" s="26">
        <f t="shared" si="21"/>
        <v>1368</v>
      </c>
      <c r="AZQ1" s="26">
        <f t="shared" si="21"/>
        <v>1369</v>
      </c>
      <c r="AZR1" s="26">
        <f t="shared" si="21"/>
        <v>1370</v>
      </c>
      <c r="AZS1" s="26">
        <f t="shared" si="21"/>
        <v>1371</v>
      </c>
      <c r="AZT1" s="26">
        <f t="shared" si="21"/>
        <v>1372</v>
      </c>
      <c r="AZU1" s="26">
        <f t="shared" si="21"/>
        <v>1373</v>
      </c>
      <c r="AZV1" s="26">
        <f t="shared" si="21"/>
        <v>1374</v>
      </c>
      <c r="AZW1" s="26">
        <f t="shared" si="21"/>
        <v>1375</v>
      </c>
      <c r="AZX1" s="26">
        <f t="shared" si="21"/>
        <v>1376</v>
      </c>
      <c r="AZY1" s="26">
        <f t="shared" si="21"/>
        <v>1377</v>
      </c>
      <c r="AZZ1" s="26">
        <f t="shared" si="21"/>
        <v>1378</v>
      </c>
      <c r="BAA1" s="26">
        <f t="shared" si="21"/>
        <v>1379</v>
      </c>
      <c r="BAB1" s="26">
        <f t="shared" si="21"/>
        <v>1380</v>
      </c>
      <c r="BAC1" s="26">
        <f t="shared" si="21"/>
        <v>1381</v>
      </c>
      <c r="BAD1" s="26">
        <f t="shared" si="21"/>
        <v>1382</v>
      </c>
      <c r="BAE1" s="26">
        <f t="shared" si="21"/>
        <v>1383</v>
      </c>
      <c r="BAF1" s="26">
        <f t="shared" si="21"/>
        <v>1384</v>
      </c>
      <c r="BAG1" s="26">
        <f t="shared" si="21"/>
        <v>1385</v>
      </c>
      <c r="BAH1" s="26">
        <f t="shared" si="21"/>
        <v>1386</v>
      </c>
      <c r="BAI1" s="26">
        <f t="shared" si="21"/>
        <v>1387</v>
      </c>
      <c r="BAJ1" s="26">
        <f t="shared" si="21"/>
        <v>1388</v>
      </c>
      <c r="BAK1" s="26">
        <f t="shared" si="21"/>
        <v>1389</v>
      </c>
      <c r="BAL1" s="26">
        <f t="shared" si="21"/>
        <v>1390</v>
      </c>
      <c r="BAM1" s="26">
        <f t="shared" si="21"/>
        <v>1391</v>
      </c>
      <c r="BAN1" s="26">
        <f t="shared" si="21"/>
        <v>1392</v>
      </c>
      <c r="BAO1" s="26">
        <f t="shared" si="21"/>
        <v>1393</v>
      </c>
      <c r="BAP1" s="26">
        <f t="shared" si="21"/>
        <v>1394</v>
      </c>
      <c r="BAQ1" s="26">
        <f t="shared" si="21"/>
        <v>1395</v>
      </c>
      <c r="BAR1" s="26">
        <f t="shared" si="21"/>
        <v>1396</v>
      </c>
      <c r="BAS1" s="26">
        <f t="shared" si="21"/>
        <v>1397</v>
      </c>
      <c r="BAT1" s="26">
        <f t="shared" si="21"/>
        <v>1398</v>
      </c>
      <c r="BAU1" s="26">
        <f t="shared" si="21"/>
        <v>1399</v>
      </c>
      <c r="BAV1" s="26">
        <f t="shared" si="21"/>
        <v>1400</v>
      </c>
      <c r="BAW1" s="26">
        <f t="shared" si="21"/>
        <v>1401</v>
      </c>
      <c r="BAX1" s="26">
        <f t="shared" si="21"/>
        <v>1402</v>
      </c>
      <c r="BAY1" s="26">
        <f t="shared" si="21"/>
        <v>1403</v>
      </c>
      <c r="BAZ1" s="26">
        <f t="shared" si="21"/>
        <v>1404</v>
      </c>
      <c r="BBA1" s="26">
        <f t="shared" si="21"/>
        <v>1405</v>
      </c>
      <c r="BBB1" s="26">
        <f t="shared" si="21"/>
        <v>1406</v>
      </c>
      <c r="BBC1" s="26">
        <f t="shared" si="21"/>
        <v>1407</v>
      </c>
      <c r="BBD1" s="26">
        <f t="shared" si="21"/>
        <v>1408</v>
      </c>
      <c r="BBE1" s="26">
        <f t="shared" si="21"/>
        <v>1409</v>
      </c>
      <c r="BBF1" s="26">
        <f t="shared" si="21"/>
        <v>1410</v>
      </c>
      <c r="BBG1" s="26">
        <f t="shared" ref="BBG1:BDR1" si="22">BBF1+1</f>
        <v>1411</v>
      </c>
      <c r="BBH1" s="26">
        <f t="shared" si="22"/>
        <v>1412</v>
      </c>
      <c r="BBI1" s="26">
        <f t="shared" si="22"/>
        <v>1413</v>
      </c>
      <c r="BBJ1" s="26">
        <f t="shared" si="22"/>
        <v>1414</v>
      </c>
      <c r="BBK1" s="26">
        <f t="shared" si="22"/>
        <v>1415</v>
      </c>
      <c r="BBL1" s="26">
        <f t="shared" si="22"/>
        <v>1416</v>
      </c>
      <c r="BBM1" s="26">
        <f t="shared" si="22"/>
        <v>1417</v>
      </c>
      <c r="BBN1" s="26">
        <f t="shared" si="22"/>
        <v>1418</v>
      </c>
      <c r="BBO1" s="26">
        <f t="shared" si="22"/>
        <v>1419</v>
      </c>
      <c r="BBP1" s="26">
        <f t="shared" si="22"/>
        <v>1420</v>
      </c>
      <c r="BBQ1" s="26">
        <f t="shared" si="22"/>
        <v>1421</v>
      </c>
      <c r="BBR1" s="26">
        <f t="shared" si="22"/>
        <v>1422</v>
      </c>
      <c r="BBS1" s="26">
        <f t="shared" si="22"/>
        <v>1423</v>
      </c>
      <c r="BBT1" s="26">
        <f t="shared" si="22"/>
        <v>1424</v>
      </c>
      <c r="BBU1" s="26">
        <f t="shared" si="22"/>
        <v>1425</v>
      </c>
      <c r="BBV1" s="26">
        <f t="shared" si="22"/>
        <v>1426</v>
      </c>
      <c r="BBW1" s="26">
        <f t="shared" si="22"/>
        <v>1427</v>
      </c>
      <c r="BBX1" s="26">
        <f t="shared" si="22"/>
        <v>1428</v>
      </c>
      <c r="BBY1" s="26">
        <f t="shared" si="22"/>
        <v>1429</v>
      </c>
      <c r="BBZ1" s="26">
        <f t="shared" si="22"/>
        <v>1430</v>
      </c>
      <c r="BCA1" s="26">
        <f t="shared" si="22"/>
        <v>1431</v>
      </c>
      <c r="BCB1" s="26">
        <f t="shared" si="22"/>
        <v>1432</v>
      </c>
      <c r="BCC1" s="26">
        <f t="shared" si="22"/>
        <v>1433</v>
      </c>
      <c r="BCD1" s="26">
        <f t="shared" si="22"/>
        <v>1434</v>
      </c>
      <c r="BCE1" s="26">
        <f t="shared" si="22"/>
        <v>1435</v>
      </c>
      <c r="BCF1" s="26">
        <f t="shared" si="22"/>
        <v>1436</v>
      </c>
      <c r="BCG1" s="26">
        <f t="shared" si="22"/>
        <v>1437</v>
      </c>
      <c r="BCH1" s="26">
        <f t="shared" si="22"/>
        <v>1438</v>
      </c>
      <c r="BCI1" s="26">
        <f t="shared" si="22"/>
        <v>1439</v>
      </c>
      <c r="BCJ1" s="26">
        <f t="shared" si="22"/>
        <v>1440</v>
      </c>
      <c r="BCK1" s="26">
        <f t="shared" si="22"/>
        <v>1441</v>
      </c>
      <c r="BCL1" s="26">
        <f t="shared" si="22"/>
        <v>1442</v>
      </c>
      <c r="BCM1" s="26">
        <f t="shared" si="22"/>
        <v>1443</v>
      </c>
      <c r="BCN1" s="26">
        <f t="shared" si="22"/>
        <v>1444</v>
      </c>
      <c r="BCO1" s="26">
        <f t="shared" si="22"/>
        <v>1445</v>
      </c>
      <c r="BCP1" s="26">
        <f t="shared" si="22"/>
        <v>1446</v>
      </c>
      <c r="BCQ1" s="26">
        <f t="shared" si="22"/>
        <v>1447</v>
      </c>
      <c r="BCR1" s="26">
        <f t="shared" si="22"/>
        <v>1448</v>
      </c>
      <c r="BCS1" s="26">
        <f t="shared" si="22"/>
        <v>1449</v>
      </c>
      <c r="BCT1" s="26">
        <f t="shared" si="22"/>
        <v>1450</v>
      </c>
      <c r="BCU1" s="26">
        <f t="shared" si="22"/>
        <v>1451</v>
      </c>
      <c r="BCV1" s="26">
        <f t="shared" si="22"/>
        <v>1452</v>
      </c>
      <c r="BCW1" s="26">
        <f t="shared" si="22"/>
        <v>1453</v>
      </c>
      <c r="BCX1" s="26">
        <f t="shared" si="22"/>
        <v>1454</v>
      </c>
      <c r="BCY1" s="26">
        <f t="shared" si="22"/>
        <v>1455</v>
      </c>
      <c r="BCZ1" s="26">
        <f t="shared" si="22"/>
        <v>1456</v>
      </c>
      <c r="BDA1" s="26">
        <f t="shared" si="22"/>
        <v>1457</v>
      </c>
      <c r="BDB1" s="26">
        <f t="shared" si="22"/>
        <v>1458</v>
      </c>
      <c r="BDC1" s="26">
        <f t="shared" si="22"/>
        <v>1459</v>
      </c>
      <c r="BDD1" s="26">
        <f t="shared" si="22"/>
        <v>1460</v>
      </c>
      <c r="BDE1" s="26">
        <f t="shared" si="22"/>
        <v>1461</v>
      </c>
      <c r="BDF1" s="26">
        <f t="shared" si="22"/>
        <v>1462</v>
      </c>
      <c r="BDG1" s="26">
        <f t="shared" si="22"/>
        <v>1463</v>
      </c>
      <c r="BDH1" s="26">
        <f t="shared" si="22"/>
        <v>1464</v>
      </c>
      <c r="BDI1" s="26">
        <f t="shared" si="22"/>
        <v>1465</v>
      </c>
      <c r="BDJ1" s="26">
        <f t="shared" si="22"/>
        <v>1466</v>
      </c>
      <c r="BDK1" s="26">
        <f t="shared" si="22"/>
        <v>1467</v>
      </c>
      <c r="BDL1" s="26">
        <f t="shared" si="22"/>
        <v>1468</v>
      </c>
      <c r="BDM1" s="26">
        <f t="shared" si="22"/>
        <v>1469</v>
      </c>
      <c r="BDN1" s="26">
        <f t="shared" si="22"/>
        <v>1470</v>
      </c>
      <c r="BDO1" s="26">
        <f t="shared" si="22"/>
        <v>1471</v>
      </c>
      <c r="BDP1" s="26">
        <f t="shared" si="22"/>
        <v>1472</v>
      </c>
      <c r="BDQ1" s="26">
        <f t="shared" si="22"/>
        <v>1473</v>
      </c>
      <c r="BDR1" s="26">
        <f t="shared" si="22"/>
        <v>1474</v>
      </c>
      <c r="BDS1" s="26">
        <f t="shared" ref="BDS1:BGD1" si="23">BDR1+1</f>
        <v>1475</v>
      </c>
      <c r="BDT1" s="26">
        <f t="shared" si="23"/>
        <v>1476</v>
      </c>
      <c r="BDU1" s="26">
        <f t="shared" si="23"/>
        <v>1477</v>
      </c>
      <c r="BDV1" s="26">
        <f t="shared" si="23"/>
        <v>1478</v>
      </c>
      <c r="BDW1" s="26">
        <f t="shared" si="23"/>
        <v>1479</v>
      </c>
      <c r="BDX1" s="26">
        <f t="shared" si="23"/>
        <v>1480</v>
      </c>
      <c r="BDY1" s="26">
        <f t="shared" si="23"/>
        <v>1481</v>
      </c>
      <c r="BDZ1" s="26">
        <f t="shared" si="23"/>
        <v>1482</v>
      </c>
      <c r="BEA1" s="26">
        <f t="shared" si="23"/>
        <v>1483</v>
      </c>
      <c r="BEB1" s="26">
        <f t="shared" si="23"/>
        <v>1484</v>
      </c>
      <c r="BEC1" s="26">
        <f t="shared" si="23"/>
        <v>1485</v>
      </c>
      <c r="BED1" s="26">
        <f t="shared" si="23"/>
        <v>1486</v>
      </c>
      <c r="BEE1" s="26">
        <f t="shared" si="23"/>
        <v>1487</v>
      </c>
      <c r="BEF1" s="26">
        <f t="shared" si="23"/>
        <v>1488</v>
      </c>
      <c r="BEG1" s="26">
        <f t="shared" si="23"/>
        <v>1489</v>
      </c>
      <c r="BEH1" s="26">
        <f t="shared" si="23"/>
        <v>1490</v>
      </c>
      <c r="BEI1" s="26">
        <f t="shared" si="23"/>
        <v>1491</v>
      </c>
      <c r="BEJ1" s="26">
        <f t="shared" si="23"/>
        <v>1492</v>
      </c>
      <c r="BEK1" s="26">
        <f t="shared" si="23"/>
        <v>1493</v>
      </c>
      <c r="BEL1" s="26">
        <f t="shared" si="23"/>
        <v>1494</v>
      </c>
      <c r="BEM1" s="26">
        <f t="shared" si="23"/>
        <v>1495</v>
      </c>
      <c r="BEN1" s="26">
        <f t="shared" si="23"/>
        <v>1496</v>
      </c>
      <c r="BEO1" s="26">
        <f t="shared" si="23"/>
        <v>1497</v>
      </c>
      <c r="BEP1" s="26">
        <f t="shared" si="23"/>
        <v>1498</v>
      </c>
      <c r="BEQ1" s="26">
        <f t="shared" si="23"/>
        <v>1499</v>
      </c>
      <c r="BER1" s="26">
        <f t="shared" si="23"/>
        <v>1500</v>
      </c>
      <c r="BES1" s="26">
        <f t="shared" si="23"/>
        <v>1501</v>
      </c>
      <c r="BET1" s="26">
        <f t="shared" si="23"/>
        <v>1502</v>
      </c>
      <c r="BEU1" s="26">
        <f t="shared" si="23"/>
        <v>1503</v>
      </c>
      <c r="BEV1" s="26">
        <f t="shared" si="23"/>
        <v>1504</v>
      </c>
      <c r="BEW1" s="26">
        <f t="shared" si="23"/>
        <v>1505</v>
      </c>
      <c r="BEX1" s="26">
        <f t="shared" si="23"/>
        <v>1506</v>
      </c>
      <c r="BEY1" s="26">
        <f t="shared" si="23"/>
        <v>1507</v>
      </c>
      <c r="BEZ1" s="26">
        <f t="shared" si="23"/>
        <v>1508</v>
      </c>
      <c r="BFA1" s="26">
        <f t="shared" si="23"/>
        <v>1509</v>
      </c>
      <c r="BFB1" s="26">
        <f t="shared" si="23"/>
        <v>1510</v>
      </c>
      <c r="BFC1" s="26">
        <f t="shared" si="23"/>
        <v>1511</v>
      </c>
      <c r="BFD1" s="26">
        <f t="shared" si="23"/>
        <v>1512</v>
      </c>
      <c r="BFE1" s="26">
        <f t="shared" si="23"/>
        <v>1513</v>
      </c>
      <c r="BFF1" s="26">
        <f t="shared" si="23"/>
        <v>1514</v>
      </c>
      <c r="BFG1" s="26">
        <f t="shared" si="23"/>
        <v>1515</v>
      </c>
      <c r="BFH1" s="26">
        <f t="shared" si="23"/>
        <v>1516</v>
      </c>
      <c r="BFI1" s="26">
        <f t="shared" si="23"/>
        <v>1517</v>
      </c>
      <c r="BFJ1" s="26">
        <f t="shared" si="23"/>
        <v>1518</v>
      </c>
      <c r="BFK1" s="26">
        <f t="shared" si="23"/>
        <v>1519</v>
      </c>
      <c r="BFL1" s="26">
        <f t="shared" si="23"/>
        <v>1520</v>
      </c>
      <c r="BFM1" s="26">
        <f t="shared" si="23"/>
        <v>1521</v>
      </c>
      <c r="BFN1" s="26">
        <f t="shared" si="23"/>
        <v>1522</v>
      </c>
      <c r="BFO1" s="26">
        <f t="shared" si="23"/>
        <v>1523</v>
      </c>
      <c r="BFP1" s="26">
        <f t="shared" si="23"/>
        <v>1524</v>
      </c>
      <c r="BFQ1" s="26">
        <f t="shared" si="23"/>
        <v>1525</v>
      </c>
      <c r="BFR1" s="26">
        <f t="shared" si="23"/>
        <v>1526</v>
      </c>
      <c r="BFS1" s="26">
        <f t="shared" si="23"/>
        <v>1527</v>
      </c>
      <c r="BFT1" s="26">
        <f t="shared" si="23"/>
        <v>1528</v>
      </c>
      <c r="BFU1" s="26">
        <f t="shared" si="23"/>
        <v>1529</v>
      </c>
      <c r="BFV1" s="26">
        <f t="shared" si="23"/>
        <v>1530</v>
      </c>
      <c r="BFW1" s="26">
        <f t="shared" si="23"/>
        <v>1531</v>
      </c>
      <c r="BFX1" s="26">
        <f t="shared" si="23"/>
        <v>1532</v>
      </c>
      <c r="BFY1" s="26">
        <f t="shared" si="23"/>
        <v>1533</v>
      </c>
      <c r="BFZ1" s="26">
        <f t="shared" si="23"/>
        <v>1534</v>
      </c>
      <c r="BGA1" s="26">
        <f t="shared" si="23"/>
        <v>1535</v>
      </c>
      <c r="BGB1" s="26">
        <f t="shared" si="23"/>
        <v>1536</v>
      </c>
      <c r="BGC1" s="26">
        <f t="shared" si="23"/>
        <v>1537</v>
      </c>
      <c r="BGD1" s="26">
        <f t="shared" si="23"/>
        <v>1538</v>
      </c>
      <c r="BGE1" s="26">
        <f t="shared" ref="BGE1:BIP1" si="24">BGD1+1</f>
        <v>1539</v>
      </c>
      <c r="BGF1" s="26">
        <f t="shared" si="24"/>
        <v>1540</v>
      </c>
      <c r="BGG1" s="26">
        <f t="shared" si="24"/>
        <v>1541</v>
      </c>
      <c r="BGH1" s="26">
        <f t="shared" si="24"/>
        <v>1542</v>
      </c>
      <c r="BGI1" s="26">
        <f t="shared" si="24"/>
        <v>1543</v>
      </c>
      <c r="BGJ1" s="26">
        <f t="shared" si="24"/>
        <v>1544</v>
      </c>
      <c r="BGK1" s="26">
        <f t="shared" si="24"/>
        <v>1545</v>
      </c>
      <c r="BGL1" s="26">
        <f t="shared" si="24"/>
        <v>1546</v>
      </c>
      <c r="BGM1" s="26">
        <f t="shared" si="24"/>
        <v>1547</v>
      </c>
      <c r="BGN1" s="26">
        <f t="shared" si="24"/>
        <v>1548</v>
      </c>
      <c r="BGO1" s="26">
        <f t="shared" si="24"/>
        <v>1549</v>
      </c>
      <c r="BGP1" s="26">
        <f t="shared" si="24"/>
        <v>1550</v>
      </c>
      <c r="BGQ1" s="26">
        <f t="shared" si="24"/>
        <v>1551</v>
      </c>
      <c r="BGR1" s="26">
        <f t="shared" si="24"/>
        <v>1552</v>
      </c>
      <c r="BGS1" s="26">
        <f t="shared" si="24"/>
        <v>1553</v>
      </c>
      <c r="BGT1" s="26">
        <f t="shared" si="24"/>
        <v>1554</v>
      </c>
      <c r="BGU1" s="26">
        <f t="shared" si="24"/>
        <v>1555</v>
      </c>
      <c r="BGV1" s="26">
        <f t="shared" si="24"/>
        <v>1556</v>
      </c>
      <c r="BGW1" s="26">
        <f t="shared" si="24"/>
        <v>1557</v>
      </c>
      <c r="BGX1" s="26">
        <f t="shared" si="24"/>
        <v>1558</v>
      </c>
      <c r="BGY1" s="26">
        <f t="shared" si="24"/>
        <v>1559</v>
      </c>
      <c r="BGZ1" s="26">
        <f t="shared" si="24"/>
        <v>1560</v>
      </c>
      <c r="BHA1" s="26">
        <f t="shared" si="24"/>
        <v>1561</v>
      </c>
      <c r="BHB1" s="26">
        <f t="shared" si="24"/>
        <v>1562</v>
      </c>
      <c r="BHC1" s="26">
        <f t="shared" si="24"/>
        <v>1563</v>
      </c>
      <c r="BHD1" s="26">
        <f t="shared" si="24"/>
        <v>1564</v>
      </c>
      <c r="BHE1" s="26">
        <f t="shared" si="24"/>
        <v>1565</v>
      </c>
      <c r="BHF1" s="26">
        <f t="shared" si="24"/>
        <v>1566</v>
      </c>
      <c r="BHG1" s="26">
        <f t="shared" si="24"/>
        <v>1567</v>
      </c>
      <c r="BHH1" s="26">
        <f t="shared" si="24"/>
        <v>1568</v>
      </c>
      <c r="BHI1" s="26">
        <f t="shared" si="24"/>
        <v>1569</v>
      </c>
      <c r="BHJ1" s="26">
        <f t="shared" si="24"/>
        <v>1570</v>
      </c>
      <c r="BHK1" s="26">
        <f t="shared" si="24"/>
        <v>1571</v>
      </c>
      <c r="BHL1" s="26">
        <f t="shared" si="24"/>
        <v>1572</v>
      </c>
      <c r="BHM1" s="26">
        <f t="shared" si="24"/>
        <v>1573</v>
      </c>
      <c r="BHN1" s="26">
        <f t="shared" si="24"/>
        <v>1574</v>
      </c>
      <c r="BHO1" s="26">
        <f t="shared" si="24"/>
        <v>1575</v>
      </c>
      <c r="BHP1" s="26">
        <f t="shared" si="24"/>
        <v>1576</v>
      </c>
      <c r="BHQ1" s="26">
        <f t="shared" si="24"/>
        <v>1577</v>
      </c>
      <c r="BHR1" s="26">
        <f t="shared" si="24"/>
        <v>1578</v>
      </c>
      <c r="BHS1" s="26">
        <f t="shared" si="24"/>
        <v>1579</v>
      </c>
      <c r="BHT1" s="26">
        <f t="shared" si="24"/>
        <v>1580</v>
      </c>
      <c r="BHU1" s="26">
        <f t="shared" si="24"/>
        <v>1581</v>
      </c>
      <c r="BHV1" s="26">
        <f t="shared" si="24"/>
        <v>1582</v>
      </c>
      <c r="BHW1" s="26">
        <f t="shared" si="24"/>
        <v>1583</v>
      </c>
      <c r="BHX1" s="26">
        <f t="shared" si="24"/>
        <v>1584</v>
      </c>
      <c r="BHY1" s="26">
        <f t="shared" si="24"/>
        <v>1585</v>
      </c>
      <c r="BHZ1" s="26">
        <f t="shared" si="24"/>
        <v>1586</v>
      </c>
      <c r="BIA1" s="26">
        <f t="shared" si="24"/>
        <v>1587</v>
      </c>
      <c r="BIB1" s="26">
        <f t="shared" si="24"/>
        <v>1588</v>
      </c>
      <c r="BIC1" s="26">
        <f t="shared" si="24"/>
        <v>1589</v>
      </c>
      <c r="BID1" s="26">
        <f t="shared" si="24"/>
        <v>1590</v>
      </c>
      <c r="BIE1" s="26">
        <f t="shared" si="24"/>
        <v>1591</v>
      </c>
      <c r="BIF1" s="26">
        <f t="shared" si="24"/>
        <v>1592</v>
      </c>
      <c r="BIG1" s="26">
        <f t="shared" si="24"/>
        <v>1593</v>
      </c>
      <c r="BIH1" s="26">
        <f t="shared" si="24"/>
        <v>1594</v>
      </c>
      <c r="BII1" s="26">
        <f t="shared" si="24"/>
        <v>1595</v>
      </c>
      <c r="BIJ1" s="26">
        <f t="shared" si="24"/>
        <v>1596</v>
      </c>
      <c r="BIK1" s="26">
        <f t="shared" si="24"/>
        <v>1597</v>
      </c>
      <c r="BIL1" s="26">
        <f t="shared" si="24"/>
        <v>1598</v>
      </c>
      <c r="BIM1" s="26">
        <f t="shared" si="24"/>
        <v>1599</v>
      </c>
      <c r="BIN1" s="26">
        <f t="shared" si="24"/>
        <v>1600</v>
      </c>
      <c r="BIO1" s="26">
        <f t="shared" si="24"/>
        <v>1601</v>
      </c>
      <c r="BIP1" s="26">
        <f t="shared" si="24"/>
        <v>1602</v>
      </c>
      <c r="BIQ1" s="26">
        <f t="shared" ref="BIQ1:BLB1" si="25">BIP1+1</f>
        <v>1603</v>
      </c>
      <c r="BIR1" s="26">
        <f t="shared" si="25"/>
        <v>1604</v>
      </c>
      <c r="BIS1" s="26">
        <f t="shared" si="25"/>
        <v>1605</v>
      </c>
      <c r="BIT1" s="26">
        <f t="shared" si="25"/>
        <v>1606</v>
      </c>
      <c r="BIU1" s="26">
        <f t="shared" si="25"/>
        <v>1607</v>
      </c>
      <c r="BIV1" s="26">
        <f t="shared" si="25"/>
        <v>1608</v>
      </c>
      <c r="BIW1" s="26">
        <f t="shared" si="25"/>
        <v>1609</v>
      </c>
      <c r="BIX1" s="26">
        <f t="shared" si="25"/>
        <v>1610</v>
      </c>
      <c r="BIY1" s="26">
        <f t="shared" si="25"/>
        <v>1611</v>
      </c>
      <c r="BIZ1" s="26">
        <f t="shared" si="25"/>
        <v>1612</v>
      </c>
      <c r="BJA1" s="26">
        <f t="shared" si="25"/>
        <v>1613</v>
      </c>
      <c r="BJB1" s="26">
        <f t="shared" si="25"/>
        <v>1614</v>
      </c>
      <c r="BJC1" s="26">
        <f t="shared" si="25"/>
        <v>1615</v>
      </c>
      <c r="BJD1" s="26">
        <f t="shared" si="25"/>
        <v>1616</v>
      </c>
      <c r="BJE1" s="26">
        <f t="shared" si="25"/>
        <v>1617</v>
      </c>
      <c r="BJF1" s="26">
        <f t="shared" si="25"/>
        <v>1618</v>
      </c>
      <c r="BJG1" s="26">
        <f t="shared" si="25"/>
        <v>1619</v>
      </c>
      <c r="BJH1" s="26">
        <f t="shared" si="25"/>
        <v>1620</v>
      </c>
      <c r="BJI1" s="26">
        <f t="shared" si="25"/>
        <v>1621</v>
      </c>
      <c r="BJJ1" s="26">
        <f t="shared" si="25"/>
        <v>1622</v>
      </c>
      <c r="BJK1" s="26">
        <f t="shared" si="25"/>
        <v>1623</v>
      </c>
      <c r="BJL1" s="26">
        <f t="shared" si="25"/>
        <v>1624</v>
      </c>
      <c r="BJM1" s="26">
        <f t="shared" si="25"/>
        <v>1625</v>
      </c>
      <c r="BJN1" s="26">
        <f t="shared" si="25"/>
        <v>1626</v>
      </c>
      <c r="BJO1" s="26">
        <f t="shared" si="25"/>
        <v>1627</v>
      </c>
      <c r="BJP1" s="26">
        <f t="shared" si="25"/>
        <v>1628</v>
      </c>
      <c r="BJQ1" s="26">
        <f t="shared" si="25"/>
        <v>1629</v>
      </c>
      <c r="BJR1" s="26">
        <f t="shared" si="25"/>
        <v>1630</v>
      </c>
      <c r="BJS1" s="26">
        <f t="shared" si="25"/>
        <v>1631</v>
      </c>
      <c r="BJT1" s="26">
        <f t="shared" si="25"/>
        <v>1632</v>
      </c>
      <c r="BJU1" s="26">
        <f t="shared" si="25"/>
        <v>1633</v>
      </c>
      <c r="BJV1" s="26">
        <f t="shared" si="25"/>
        <v>1634</v>
      </c>
      <c r="BJW1" s="26">
        <f t="shared" si="25"/>
        <v>1635</v>
      </c>
      <c r="BJX1" s="26">
        <f t="shared" si="25"/>
        <v>1636</v>
      </c>
      <c r="BJY1" s="26">
        <f t="shared" si="25"/>
        <v>1637</v>
      </c>
      <c r="BJZ1" s="26">
        <f t="shared" si="25"/>
        <v>1638</v>
      </c>
      <c r="BKA1" s="26">
        <f t="shared" si="25"/>
        <v>1639</v>
      </c>
      <c r="BKB1" s="26">
        <f t="shared" si="25"/>
        <v>1640</v>
      </c>
      <c r="BKC1" s="26">
        <f t="shared" si="25"/>
        <v>1641</v>
      </c>
      <c r="BKD1" s="26">
        <f t="shared" si="25"/>
        <v>1642</v>
      </c>
      <c r="BKE1" s="26">
        <f t="shared" si="25"/>
        <v>1643</v>
      </c>
      <c r="BKF1" s="26">
        <f t="shared" si="25"/>
        <v>1644</v>
      </c>
      <c r="BKG1" s="26">
        <f t="shared" si="25"/>
        <v>1645</v>
      </c>
      <c r="BKH1" s="26">
        <f t="shared" si="25"/>
        <v>1646</v>
      </c>
      <c r="BKI1" s="26">
        <f t="shared" si="25"/>
        <v>1647</v>
      </c>
      <c r="BKJ1" s="26">
        <f t="shared" si="25"/>
        <v>1648</v>
      </c>
      <c r="BKK1" s="26">
        <f t="shared" si="25"/>
        <v>1649</v>
      </c>
      <c r="BKL1" s="26">
        <f t="shared" si="25"/>
        <v>1650</v>
      </c>
      <c r="BKM1" s="26">
        <f t="shared" si="25"/>
        <v>1651</v>
      </c>
      <c r="BKN1" s="26">
        <f t="shared" si="25"/>
        <v>1652</v>
      </c>
      <c r="BKO1" s="26">
        <f t="shared" si="25"/>
        <v>1653</v>
      </c>
      <c r="BKP1" s="26">
        <f t="shared" si="25"/>
        <v>1654</v>
      </c>
      <c r="BKQ1" s="26">
        <f t="shared" si="25"/>
        <v>1655</v>
      </c>
      <c r="BKR1" s="26">
        <f t="shared" si="25"/>
        <v>1656</v>
      </c>
      <c r="BKS1" s="26">
        <f t="shared" si="25"/>
        <v>1657</v>
      </c>
      <c r="BKT1" s="26">
        <f t="shared" si="25"/>
        <v>1658</v>
      </c>
      <c r="BKU1" s="26">
        <f t="shared" si="25"/>
        <v>1659</v>
      </c>
      <c r="BKV1" s="26">
        <f t="shared" si="25"/>
        <v>1660</v>
      </c>
      <c r="BKW1" s="26">
        <f t="shared" si="25"/>
        <v>1661</v>
      </c>
      <c r="BKX1" s="26">
        <f t="shared" si="25"/>
        <v>1662</v>
      </c>
      <c r="BKY1" s="26">
        <f t="shared" si="25"/>
        <v>1663</v>
      </c>
      <c r="BKZ1" s="26">
        <f t="shared" si="25"/>
        <v>1664</v>
      </c>
      <c r="BLA1" s="26">
        <f t="shared" si="25"/>
        <v>1665</v>
      </c>
      <c r="BLB1" s="26">
        <f t="shared" si="25"/>
        <v>1666</v>
      </c>
      <c r="BLC1" s="26">
        <f t="shared" ref="BLC1:BNN1" si="26">BLB1+1</f>
        <v>1667</v>
      </c>
      <c r="BLD1" s="26">
        <f t="shared" si="26"/>
        <v>1668</v>
      </c>
      <c r="BLE1" s="26">
        <f t="shared" si="26"/>
        <v>1669</v>
      </c>
      <c r="BLF1" s="26">
        <f t="shared" si="26"/>
        <v>1670</v>
      </c>
      <c r="BLG1" s="26">
        <f t="shared" si="26"/>
        <v>1671</v>
      </c>
      <c r="BLH1" s="26">
        <f t="shared" si="26"/>
        <v>1672</v>
      </c>
      <c r="BLI1" s="26">
        <f t="shared" si="26"/>
        <v>1673</v>
      </c>
      <c r="BLJ1" s="26">
        <f t="shared" si="26"/>
        <v>1674</v>
      </c>
      <c r="BLK1" s="26">
        <f t="shared" si="26"/>
        <v>1675</v>
      </c>
      <c r="BLL1" s="26">
        <f t="shared" si="26"/>
        <v>1676</v>
      </c>
      <c r="BLM1" s="26">
        <f t="shared" si="26"/>
        <v>1677</v>
      </c>
      <c r="BLN1" s="26">
        <f t="shared" si="26"/>
        <v>1678</v>
      </c>
      <c r="BLO1" s="26">
        <f t="shared" si="26"/>
        <v>1679</v>
      </c>
      <c r="BLP1" s="26">
        <f t="shared" si="26"/>
        <v>1680</v>
      </c>
      <c r="BLQ1" s="26">
        <f t="shared" si="26"/>
        <v>1681</v>
      </c>
      <c r="BLR1" s="26">
        <f t="shared" si="26"/>
        <v>1682</v>
      </c>
      <c r="BLS1" s="26">
        <f t="shared" si="26"/>
        <v>1683</v>
      </c>
      <c r="BLT1" s="26">
        <f t="shared" si="26"/>
        <v>1684</v>
      </c>
      <c r="BLU1" s="26">
        <f t="shared" si="26"/>
        <v>1685</v>
      </c>
      <c r="BLV1" s="26">
        <f t="shared" si="26"/>
        <v>1686</v>
      </c>
      <c r="BLW1" s="26">
        <f t="shared" si="26"/>
        <v>1687</v>
      </c>
      <c r="BLX1" s="26">
        <f t="shared" si="26"/>
        <v>1688</v>
      </c>
      <c r="BLY1" s="26">
        <f t="shared" si="26"/>
        <v>1689</v>
      </c>
      <c r="BLZ1" s="26">
        <f t="shared" si="26"/>
        <v>1690</v>
      </c>
      <c r="BMA1" s="26">
        <f t="shared" si="26"/>
        <v>1691</v>
      </c>
      <c r="BMB1" s="26">
        <f t="shared" si="26"/>
        <v>1692</v>
      </c>
      <c r="BMC1" s="26">
        <f t="shared" si="26"/>
        <v>1693</v>
      </c>
      <c r="BMD1" s="26">
        <f t="shared" si="26"/>
        <v>1694</v>
      </c>
      <c r="BME1" s="26">
        <f t="shared" si="26"/>
        <v>1695</v>
      </c>
      <c r="BMF1" s="26">
        <f t="shared" si="26"/>
        <v>1696</v>
      </c>
      <c r="BMG1" s="26">
        <f t="shared" si="26"/>
        <v>1697</v>
      </c>
      <c r="BMH1" s="26">
        <f t="shared" si="26"/>
        <v>1698</v>
      </c>
      <c r="BMI1" s="26">
        <f t="shared" si="26"/>
        <v>1699</v>
      </c>
      <c r="BMJ1" s="26">
        <f t="shared" si="26"/>
        <v>1700</v>
      </c>
      <c r="BMK1" s="26">
        <f t="shared" si="26"/>
        <v>1701</v>
      </c>
      <c r="BML1" s="26">
        <f t="shared" si="26"/>
        <v>1702</v>
      </c>
      <c r="BMM1" s="26">
        <f t="shared" si="26"/>
        <v>1703</v>
      </c>
      <c r="BMN1" s="26">
        <f t="shared" si="26"/>
        <v>1704</v>
      </c>
      <c r="BMO1" s="26">
        <f t="shared" si="26"/>
        <v>1705</v>
      </c>
      <c r="BMP1" s="26">
        <f t="shared" si="26"/>
        <v>1706</v>
      </c>
      <c r="BMQ1" s="26">
        <f t="shared" si="26"/>
        <v>1707</v>
      </c>
      <c r="BMR1" s="26">
        <f t="shared" si="26"/>
        <v>1708</v>
      </c>
      <c r="BMS1" s="26">
        <f t="shared" si="26"/>
        <v>1709</v>
      </c>
      <c r="BMT1" s="26">
        <f t="shared" si="26"/>
        <v>1710</v>
      </c>
      <c r="BMU1" s="26">
        <f t="shared" si="26"/>
        <v>1711</v>
      </c>
      <c r="BMV1" s="26">
        <f t="shared" si="26"/>
        <v>1712</v>
      </c>
      <c r="BMW1" s="26">
        <f t="shared" si="26"/>
        <v>1713</v>
      </c>
      <c r="BMX1" s="26">
        <f t="shared" si="26"/>
        <v>1714</v>
      </c>
      <c r="BMY1" s="26">
        <f t="shared" si="26"/>
        <v>1715</v>
      </c>
      <c r="BMZ1" s="26">
        <f t="shared" si="26"/>
        <v>1716</v>
      </c>
      <c r="BNA1" s="26">
        <f t="shared" si="26"/>
        <v>1717</v>
      </c>
      <c r="BNB1" s="26">
        <f t="shared" si="26"/>
        <v>1718</v>
      </c>
      <c r="BNC1" s="26">
        <f t="shared" si="26"/>
        <v>1719</v>
      </c>
      <c r="BND1" s="26">
        <f t="shared" si="26"/>
        <v>1720</v>
      </c>
      <c r="BNE1" s="26">
        <f t="shared" si="26"/>
        <v>1721</v>
      </c>
      <c r="BNF1" s="26">
        <f t="shared" si="26"/>
        <v>1722</v>
      </c>
      <c r="BNG1" s="26">
        <f t="shared" si="26"/>
        <v>1723</v>
      </c>
      <c r="BNH1" s="26">
        <f t="shared" si="26"/>
        <v>1724</v>
      </c>
      <c r="BNI1" s="26">
        <f t="shared" si="26"/>
        <v>1725</v>
      </c>
      <c r="BNJ1" s="26">
        <f t="shared" si="26"/>
        <v>1726</v>
      </c>
      <c r="BNK1" s="26">
        <f t="shared" si="26"/>
        <v>1727</v>
      </c>
      <c r="BNL1" s="26">
        <f t="shared" si="26"/>
        <v>1728</v>
      </c>
      <c r="BNM1" s="26">
        <f t="shared" si="26"/>
        <v>1729</v>
      </c>
      <c r="BNN1" s="26">
        <f t="shared" si="26"/>
        <v>1730</v>
      </c>
      <c r="BNO1" s="26">
        <f t="shared" ref="BNO1:BPZ1" si="27">BNN1+1</f>
        <v>1731</v>
      </c>
      <c r="BNP1" s="26">
        <f t="shared" si="27"/>
        <v>1732</v>
      </c>
      <c r="BNQ1" s="26">
        <f t="shared" si="27"/>
        <v>1733</v>
      </c>
      <c r="BNR1" s="26">
        <f t="shared" si="27"/>
        <v>1734</v>
      </c>
      <c r="BNS1" s="26">
        <f t="shared" si="27"/>
        <v>1735</v>
      </c>
      <c r="BNT1" s="26">
        <f t="shared" si="27"/>
        <v>1736</v>
      </c>
      <c r="BNU1" s="26">
        <f t="shared" si="27"/>
        <v>1737</v>
      </c>
      <c r="BNV1" s="26">
        <f t="shared" si="27"/>
        <v>1738</v>
      </c>
      <c r="BNW1" s="26">
        <f t="shared" si="27"/>
        <v>1739</v>
      </c>
      <c r="BNX1" s="26">
        <f t="shared" si="27"/>
        <v>1740</v>
      </c>
      <c r="BNY1" s="26">
        <f t="shared" si="27"/>
        <v>1741</v>
      </c>
      <c r="BNZ1" s="26">
        <f t="shared" si="27"/>
        <v>1742</v>
      </c>
      <c r="BOA1" s="26">
        <f t="shared" si="27"/>
        <v>1743</v>
      </c>
      <c r="BOB1" s="26">
        <f t="shared" si="27"/>
        <v>1744</v>
      </c>
      <c r="BOC1" s="26">
        <f t="shared" si="27"/>
        <v>1745</v>
      </c>
      <c r="BOD1" s="26">
        <f t="shared" si="27"/>
        <v>1746</v>
      </c>
      <c r="BOE1" s="26">
        <f t="shared" si="27"/>
        <v>1747</v>
      </c>
      <c r="BOF1" s="26">
        <f t="shared" si="27"/>
        <v>1748</v>
      </c>
      <c r="BOG1" s="26">
        <f t="shared" si="27"/>
        <v>1749</v>
      </c>
      <c r="BOH1" s="26">
        <f t="shared" si="27"/>
        <v>1750</v>
      </c>
      <c r="BOI1" s="26">
        <f t="shared" si="27"/>
        <v>1751</v>
      </c>
      <c r="BOJ1" s="26">
        <f t="shared" si="27"/>
        <v>1752</v>
      </c>
      <c r="BOK1" s="26">
        <f t="shared" si="27"/>
        <v>1753</v>
      </c>
      <c r="BOL1" s="26">
        <f t="shared" si="27"/>
        <v>1754</v>
      </c>
      <c r="BOM1" s="26">
        <f t="shared" si="27"/>
        <v>1755</v>
      </c>
      <c r="BON1" s="26">
        <f t="shared" si="27"/>
        <v>1756</v>
      </c>
      <c r="BOO1" s="26">
        <f t="shared" si="27"/>
        <v>1757</v>
      </c>
      <c r="BOP1" s="26">
        <f t="shared" si="27"/>
        <v>1758</v>
      </c>
      <c r="BOQ1" s="26">
        <f t="shared" si="27"/>
        <v>1759</v>
      </c>
      <c r="BOR1" s="26">
        <f t="shared" si="27"/>
        <v>1760</v>
      </c>
      <c r="BOS1" s="26">
        <f t="shared" si="27"/>
        <v>1761</v>
      </c>
      <c r="BOT1" s="26">
        <f t="shared" si="27"/>
        <v>1762</v>
      </c>
      <c r="BOU1" s="26">
        <f t="shared" si="27"/>
        <v>1763</v>
      </c>
      <c r="BOV1" s="26">
        <f t="shared" si="27"/>
        <v>1764</v>
      </c>
      <c r="BOW1" s="26">
        <f t="shared" si="27"/>
        <v>1765</v>
      </c>
      <c r="BOX1" s="26">
        <f t="shared" si="27"/>
        <v>1766</v>
      </c>
      <c r="BOY1" s="26">
        <f t="shared" si="27"/>
        <v>1767</v>
      </c>
      <c r="BOZ1" s="26">
        <f t="shared" si="27"/>
        <v>1768</v>
      </c>
      <c r="BPA1" s="26">
        <f t="shared" si="27"/>
        <v>1769</v>
      </c>
      <c r="BPB1" s="26">
        <f t="shared" si="27"/>
        <v>1770</v>
      </c>
      <c r="BPC1" s="26">
        <f t="shared" si="27"/>
        <v>1771</v>
      </c>
      <c r="BPD1" s="26">
        <f t="shared" si="27"/>
        <v>1772</v>
      </c>
      <c r="BPE1" s="26">
        <f t="shared" si="27"/>
        <v>1773</v>
      </c>
      <c r="BPF1" s="26">
        <f t="shared" si="27"/>
        <v>1774</v>
      </c>
      <c r="BPG1" s="26">
        <f t="shared" si="27"/>
        <v>1775</v>
      </c>
      <c r="BPH1" s="26">
        <f t="shared" si="27"/>
        <v>1776</v>
      </c>
      <c r="BPI1" s="26">
        <f t="shared" si="27"/>
        <v>1777</v>
      </c>
      <c r="BPJ1" s="26">
        <f t="shared" si="27"/>
        <v>1778</v>
      </c>
      <c r="BPK1" s="26">
        <f t="shared" si="27"/>
        <v>1779</v>
      </c>
      <c r="BPL1" s="26">
        <f t="shared" si="27"/>
        <v>1780</v>
      </c>
      <c r="BPM1" s="26">
        <f t="shared" si="27"/>
        <v>1781</v>
      </c>
      <c r="BPN1" s="26">
        <f t="shared" si="27"/>
        <v>1782</v>
      </c>
      <c r="BPO1" s="26">
        <f t="shared" si="27"/>
        <v>1783</v>
      </c>
      <c r="BPP1" s="26">
        <f t="shared" si="27"/>
        <v>1784</v>
      </c>
      <c r="BPQ1" s="26">
        <f t="shared" si="27"/>
        <v>1785</v>
      </c>
      <c r="BPR1" s="26">
        <f t="shared" si="27"/>
        <v>1786</v>
      </c>
      <c r="BPS1" s="26">
        <f t="shared" si="27"/>
        <v>1787</v>
      </c>
      <c r="BPT1" s="26">
        <f t="shared" si="27"/>
        <v>1788</v>
      </c>
      <c r="BPU1" s="26">
        <f t="shared" si="27"/>
        <v>1789</v>
      </c>
      <c r="BPV1" s="26">
        <f t="shared" si="27"/>
        <v>1790</v>
      </c>
      <c r="BPW1" s="26">
        <f t="shared" si="27"/>
        <v>1791</v>
      </c>
      <c r="BPX1" s="26">
        <f t="shared" si="27"/>
        <v>1792</v>
      </c>
      <c r="BPY1" s="26">
        <f t="shared" si="27"/>
        <v>1793</v>
      </c>
      <c r="BPZ1" s="26">
        <f t="shared" si="27"/>
        <v>1794</v>
      </c>
      <c r="BQA1" s="26">
        <f t="shared" ref="BQA1:BSL1" si="28">BPZ1+1</f>
        <v>1795</v>
      </c>
      <c r="BQB1" s="26">
        <f t="shared" si="28"/>
        <v>1796</v>
      </c>
      <c r="BQC1" s="26">
        <f t="shared" si="28"/>
        <v>1797</v>
      </c>
      <c r="BQD1" s="26">
        <f t="shared" si="28"/>
        <v>1798</v>
      </c>
      <c r="BQE1" s="26">
        <f t="shared" si="28"/>
        <v>1799</v>
      </c>
      <c r="BQF1" s="26">
        <f t="shared" si="28"/>
        <v>1800</v>
      </c>
      <c r="BQG1" s="26">
        <f t="shared" si="28"/>
        <v>1801</v>
      </c>
      <c r="BQH1" s="26">
        <f t="shared" si="28"/>
        <v>1802</v>
      </c>
      <c r="BQI1" s="26">
        <f t="shared" si="28"/>
        <v>1803</v>
      </c>
      <c r="BQJ1" s="26">
        <f t="shared" si="28"/>
        <v>1804</v>
      </c>
      <c r="BQK1" s="26">
        <f t="shared" si="28"/>
        <v>1805</v>
      </c>
      <c r="BQL1" s="26">
        <f t="shared" si="28"/>
        <v>1806</v>
      </c>
      <c r="BQM1" s="26">
        <f t="shared" si="28"/>
        <v>1807</v>
      </c>
      <c r="BQN1" s="26">
        <f t="shared" si="28"/>
        <v>1808</v>
      </c>
      <c r="BQO1" s="26">
        <f t="shared" si="28"/>
        <v>1809</v>
      </c>
      <c r="BQP1" s="26">
        <f t="shared" si="28"/>
        <v>1810</v>
      </c>
      <c r="BQQ1" s="26">
        <f t="shared" si="28"/>
        <v>1811</v>
      </c>
      <c r="BQR1" s="26">
        <f t="shared" si="28"/>
        <v>1812</v>
      </c>
      <c r="BQS1" s="26">
        <f t="shared" si="28"/>
        <v>1813</v>
      </c>
      <c r="BQT1" s="26">
        <f t="shared" si="28"/>
        <v>1814</v>
      </c>
      <c r="BQU1" s="26">
        <f t="shared" si="28"/>
        <v>1815</v>
      </c>
      <c r="BQV1" s="26">
        <f t="shared" si="28"/>
        <v>1816</v>
      </c>
      <c r="BQW1" s="26">
        <f t="shared" si="28"/>
        <v>1817</v>
      </c>
      <c r="BQX1" s="26">
        <f t="shared" si="28"/>
        <v>1818</v>
      </c>
      <c r="BQY1" s="26">
        <f t="shared" si="28"/>
        <v>1819</v>
      </c>
      <c r="BQZ1" s="26">
        <f t="shared" si="28"/>
        <v>1820</v>
      </c>
      <c r="BRA1" s="26">
        <f t="shared" si="28"/>
        <v>1821</v>
      </c>
      <c r="BRB1" s="26">
        <f t="shared" si="28"/>
        <v>1822</v>
      </c>
      <c r="BRC1" s="26">
        <f t="shared" si="28"/>
        <v>1823</v>
      </c>
      <c r="BRD1" s="26">
        <f t="shared" si="28"/>
        <v>1824</v>
      </c>
      <c r="BRE1" s="26">
        <f t="shared" si="28"/>
        <v>1825</v>
      </c>
      <c r="BRF1" s="26">
        <f t="shared" si="28"/>
        <v>1826</v>
      </c>
      <c r="BRG1" s="26">
        <f t="shared" si="28"/>
        <v>1827</v>
      </c>
      <c r="BRH1" s="26">
        <f t="shared" si="28"/>
        <v>1828</v>
      </c>
      <c r="BRI1" s="26">
        <f t="shared" si="28"/>
        <v>1829</v>
      </c>
      <c r="BRJ1" s="26">
        <f t="shared" si="28"/>
        <v>1830</v>
      </c>
      <c r="BRK1" s="26">
        <f t="shared" si="28"/>
        <v>1831</v>
      </c>
      <c r="BRL1" s="26">
        <f t="shared" si="28"/>
        <v>1832</v>
      </c>
      <c r="BRM1" s="26">
        <f t="shared" si="28"/>
        <v>1833</v>
      </c>
      <c r="BRN1" s="26">
        <f t="shared" si="28"/>
        <v>1834</v>
      </c>
      <c r="BRO1" s="26">
        <f t="shared" si="28"/>
        <v>1835</v>
      </c>
      <c r="BRP1" s="26">
        <f t="shared" si="28"/>
        <v>1836</v>
      </c>
      <c r="BRQ1" s="26">
        <f t="shared" si="28"/>
        <v>1837</v>
      </c>
      <c r="BRR1" s="26">
        <f t="shared" si="28"/>
        <v>1838</v>
      </c>
      <c r="BRS1" s="26">
        <f t="shared" si="28"/>
        <v>1839</v>
      </c>
      <c r="BRT1" s="26">
        <f t="shared" si="28"/>
        <v>1840</v>
      </c>
      <c r="BRU1" s="26">
        <f t="shared" si="28"/>
        <v>1841</v>
      </c>
      <c r="BRV1" s="26">
        <f t="shared" si="28"/>
        <v>1842</v>
      </c>
      <c r="BRW1" s="26">
        <f t="shared" si="28"/>
        <v>1843</v>
      </c>
      <c r="BRX1" s="26">
        <f t="shared" si="28"/>
        <v>1844</v>
      </c>
      <c r="BRY1" s="26">
        <f t="shared" si="28"/>
        <v>1845</v>
      </c>
      <c r="BRZ1" s="26">
        <f t="shared" si="28"/>
        <v>1846</v>
      </c>
      <c r="BSA1" s="26">
        <f t="shared" si="28"/>
        <v>1847</v>
      </c>
      <c r="BSB1" s="26">
        <f t="shared" si="28"/>
        <v>1848</v>
      </c>
      <c r="BSC1" s="26">
        <f t="shared" si="28"/>
        <v>1849</v>
      </c>
      <c r="BSD1" s="26">
        <f t="shared" si="28"/>
        <v>1850</v>
      </c>
      <c r="BSE1" s="26">
        <f t="shared" si="28"/>
        <v>1851</v>
      </c>
      <c r="BSF1" s="26">
        <f t="shared" si="28"/>
        <v>1852</v>
      </c>
      <c r="BSG1" s="26">
        <f t="shared" si="28"/>
        <v>1853</v>
      </c>
      <c r="BSH1" s="26">
        <f t="shared" si="28"/>
        <v>1854</v>
      </c>
      <c r="BSI1" s="26">
        <f t="shared" si="28"/>
        <v>1855</v>
      </c>
      <c r="BSJ1" s="26">
        <f t="shared" si="28"/>
        <v>1856</v>
      </c>
      <c r="BSK1" s="26">
        <f t="shared" si="28"/>
        <v>1857</v>
      </c>
      <c r="BSL1" s="26">
        <f t="shared" si="28"/>
        <v>1858</v>
      </c>
      <c r="BSM1" s="26">
        <f t="shared" ref="BSM1:BUX1" si="29">BSL1+1</f>
        <v>1859</v>
      </c>
      <c r="BSN1" s="26">
        <f t="shared" si="29"/>
        <v>1860</v>
      </c>
      <c r="BSO1" s="26">
        <f t="shared" si="29"/>
        <v>1861</v>
      </c>
      <c r="BSP1" s="26">
        <f t="shared" si="29"/>
        <v>1862</v>
      </c>
      <c r="BSQ1" s="26">
        <f t="shared" si="29"/>
        <v>1863</v>
      </c>
      <c r="BSR1" s="26">
        <f t="shared" si="29"/>
        <v>1864</v>
      </c>
      <c r="BSS1" s="26">
        <f t="shared" si="29"/>
        <v>1865</v>
      </c>
      <c r="BST1" s="26">
        <f t="shared" si="29"/>
        <v>1866</v>
      </c>
      <c r="BSU1" s="26">
        <f t="shared" si="29"/>
        <v>1867</v>
      </c>
      <c r="BSV1" s="26">
        <f t="shared" si="29"/>
        <v>1868</v>
      </c>
      <c r="BSW1" s="26">
        <f t="shared" si="29"/>
        <v>1869</v>
      </c>
      <c r="BSX1" s="26">
        <f t="shared" si="29"/>
        <v>1870</v>
      </c>
      <c r="BSY1" s="26">
        <f t="shared" si="29"/>
        <v>1871</v>
      </c>
      <c r="BSZ1" s="26">
        <f t="shared" si="29"/>
        <v>1872</v>
      </c>
      <c r="BTA1" s="26">
        <f t="shared" si="29"/>
        <v>1873</v>
      </c>
      <c r="BTB1" s="26">
        <f t="shared" si="29"/>
        <v>1874</v>
      </c>
      <c r="BTC1" s="26">
        <f t="shared" si="29"/>
        <v>1875</v>
      </c>
      <c r="BTD1" s="26">
        <f t="shared" si="29"/>
        <v>1876</v>
      </c>
      <c r="BTE1" s="26">
        <f t="shared" si="29"/>
        <v>1877</v>
      </c>
      <c r="BTF1" s="26">
        <f t="shared" si="29"/>
        <v>1878</v>
      </c>
      <c r="BTG1" s="26">
        <f t="shared" si="29"/>
        <v>1879</v>
      </c>
      <c r="BTH1" s="26">
        <f t="shared" si="29"/>
        <v>1880</v>
      </c>
      <c r="BTI1" s="26">
        <f t="shared" si="29"/>
        <v>1881</v>
      </c>
      <c r="BTJ1" s="26">
        <f t="shared" si="29"/>
        <v>1882</v>
      </c>
      <c r="BTK1" s="26">
        <f t="shared" si="29"/>
        <v>1883</v>
      </c>
      <c r="BTL1" s="26">
        <f t="shared" si="29"/>
        <v>1884</v>
      </c>
      <c r="BTM1" s="26">
        <f t="shared" si="29"/>
        <v>1885</v>
      </c>
      <c r="BTN1" s="26">
        <f t="shared" si="29"/>
        <v>1886</v>
      </c>
      <c r="BTO1" s="26">
        <f t="shared" si="29"/>
        <v>1887</v>
      </c>
      <c r="BTP1" s="26">
        <f t="shared" si="29"/>
        <v>1888</v>
      </c>
      <c r="BTQ1" s="26">
        <f t="shared" si="29"/>
        <v>1889</v>
      </c>
      <c r="BTR1" s="26">
        <f t="shared" si="29"/>
        <v>1890</v>
      </c>
      <c r="BTS1" s="26">
        <f t="shared" si="29"/>
        <v>1891</v>
      </c>
      <c r="BTT1" s="26">
        <f t="shared" si="29"/>
        <v>1892</v>
      </c>
      <c r="BTU1" s="26">
        <f t="shared" si="29"/>
        <v>1893</v>
      </c>
      <c r="BTV1" s="26">
        <f t="shared" si="29"/>
        <v>1894</v>
      </c>
      <c r="BTW1" s="26">
        <f t="shared" si="29"/>
        <v>1895</v>
      </c>
      <c r="BTX1" s="26">
        <f t="shared" si="29"/>
        <v>1896</v>
      </c>
      <c r="BTY1" s="26">
        <f t="shared" si="29"/>
        <v>1897</v>
      </c>
      <c r="BTZ1" s="26">
        <f t="shared" si="29"/>
        <v>1898</v>
      </c>
      <c r="BUA1" s="26">
        <f t="shared" si="29"/>
        <v>1899</v>
      </c>
      <c r="BUB1" s="26">
        <f t="shared" si="29"/>
        <v>1900</v>
      </c>
      <c r="BUC1" s="26">
        <f t="shared" si="29"/>
        <v>1901</v>
      </c>
      <c r="BUD1" s="26">
        <f t="shared" si="29"/>
        <v>1902</v>
      </c>
      <c r="BUE1" s="26">
        <f t="shared" si="29"/>
        <v>1903</v>
      </c>
      <c r="BUF1" s="26">
        <f t="shared" si="29"/>
        <v>1904</v>
      </c>
      <c r="BUG1" s="26">
        <f t="shared" si="29"/>
        <v>1905</v>
      </c>
      <c r="BUH1" s="26">
        <f t="shared" si="29"/>
        <v>1906</v>
      </c>
      <c r="BUI1" s="26">
        <f t="shared" si="29"/>
        <v>1907</v>
      </c>
      <c r="BUJ1" s="26">
        <f t="shared" si="29"/>
        <v>1908</v>
      </c>
      <c r="BUK1" s="26">
        <f t="shared" si="29"/>
        <v>1909</v>
      </c>
      <c r="BUL1" s="26">
        <f t="shared" si="29"/>
        <v>1910</v>
      </c>
      <c r="BUM1" s="26">
        <f t="shared" si="29"/>
        <v>1911</v>
      </c>
      <c r="BUN1" s="26">
        <f t="shared" si="29"/>
        <v>1912</v>
      </c>
      <c r="BUO1" s="26">
        <f t="shared" si="29"/>
        <v>1913</v>
      </c>
      <c r="BUP1" s="26">
        <f t="shared" si="29"/>
        <v>1914</v>
      </c>
      <c r="BUQ1" s="26">
        <f t="shared" si="29"/>
        <v>1915</v>
      </c>
      <c r="BUR1" s="26">
        <f t="shared" si="29"/>
        <v>1916</v>
      </c>
      <c r="BUS1" s="26">
        <f t="shared" si="29"/>
        <v>1917</v>
      </c>
      <c r="BUT1" s="26">
        <f t="shared" si="29"/>
        <v>1918</v>
      </c>
      <c r="BUU1" s="26">
        <f t="shared" si="29"/>
        <v>1919</v>
      </c>
      <c r="BUV1" s="26">
        <f t="shared" si="29"/>
        <v>1920</v>
      </c>
      <c r="BUW1" s="26">
        <f t="shared" si="29"/>
        <v>1921</v>
      </c>
      <c r="BUX1" s="26">
        <f t="shared" si="29"/>
        <v>1922</v>
      </c>
      <c r="BUY1" s="26">
        <f t="shared" ref="BUY1:BXJ1" si="30">BUX1+1</f>
        <v>1923</v>
      </c>
      <c r="BUZ1" s="26">
        <f t="shared" si="30"/>
        <v>1924</v>
      </c>
      <c r="BVA1" s="26">
        <f t="shared" si="30"/>
        <v>1925</v>
      </c>
      <c r="BVB1" s="26">
        <f t="shared" si="30"/>
        <v>1926</v>
      </c>
      <c r="BVC1" s="26">
        <f t="shared" si="30"/>
        <v>1927</v>
      </c>
      <c r="BVD1" s="26">
        <f t="shared" si="30"/>
        <v>1928</v>
      </c>
      <c r="BVE1" s="26">
        <f t="shared" si="30"/>
        <v>1929</v>
      </c>
      <c r="BVF1" s="26">
        <f t="shared" si="30"/>
        <v>1930</v>
      </c>
      <c r="BVG1" s="26">
        <f t="shared" si="30"/>
        <v>1931</v>
      </c>
      <c r="BVH1" s="26">
        <f t="shared" si="30"/>
        <v>1932</v>
      </c>
      <c r="BVI1" s="26">
        <f t="shared" si="30"/>
        <v>1933</v>
      </c>
      <c r="BVJ1" s="26">
        <f t="shared" si="30"/>
        <v>1934</v>
      </c>
      <c r="BVK1" s="26">
        <f t="shared" si="30"/>
        <v>1935</v>
      </c>
      <c r="BVL1" s="26">
        <f t="shared" si="30"/>
        <v>1936</v>
      </c>
      <c r="BVM1" s="26">
        <f t="shared" si="30"/>
        <v>1937</v>
      </c>
      <c r="BVN1" s="26">
        <f t="shared" si="30"/>
        <v>1938</v>
      </c>
      <c r="BVO1" s="26">
        <f t="shared" si="30"/>
        <v>1939</v>
      </c>
      <c r="BVP1" s="26">
        <f t="shared" si="30"/>
        <v>1940</v>
      </c>
      <c r="BVQ1" s="26">
        <f t="shared" si="30"/>
        <v>1941</v>
      </c>
      <c r="BVR1" s="26">
        <f t="shared" si="30"/>
        <v>1942</v>
      </c>
      <c r="BVS1" s="26">
        <f t="shared" si="30"/>
        <v>1943</v>
      </c>
      <c r="BVT1" s="26">
        <f t="shared" si="30"/>
        <v>1944</v>
      </c>
      <c r="BVU1" s="26">
        <f t="shared" si="30"/>
        <v>1945</v>
      </c>
      <c r="BVV1" s="26">
        <f t="shared" si="30"/>
        <v>1946</v>
      </c>
      <c r="BVW1" s="26">
        <f t="shared" si="30"/>
        <v>1947</v>
      </c>
      <c r="BVX1" s="26">
        <f t="shared" si="30"/>
        <v>1948</v>
      </c>
      <c r="BVY1" s="26">
        <f t="shared" si="30"/>
        <v>1949</v>
      </c>
      <c r="BVZ1" s="26">
        <f t="shared" si="30"/>
        <v>1950</v>
      </c>
      <c r="BWA1" s="26">
        <f t="shared" si="30"/>
        <v>1951</v>
      </c>
      <c r="BWB1" s="26">
        <f t="shared" si="30"/>
        <v>1952</v>
      </c>
      <c r="BWC1" s="26">
        <f t="shared" si="30"/>
        <v>1953</v>
      </c>
      <c r="BWD1" s="26">
        <f t="shared" si="30"/>
        <v>1954</v>
      </c>
      <c r="BWE1" s="26">
        <f t="shared" si="30"/>
        <v>1955</v>
      </c>
      <c r="BWF1" s="26">
        <f t="shared" si="30"/>
        <v>1956</v>
      </c>
      <c r="BWG1" s="26">
        <f t="shared" si="30"/>
        <v>1957</v>
      </c>
      <c r="BWH1" s="26">
        <f t="shared" si="30"/>
        <v>1958</v>
      </c>
      <c r="BWI1" s="26">
        <f t="shared" si="30"/>
        <v>1959</v>
      </c>
      <c r="BWJ1" s="26">
        <f t="shared" si="30"/>
        <v>1960</v>
      </c>
      <c r="BWK1" s="26">
        <f t="shared" si="30"/>
        <v>1961</v>
      </c>
      <c r="BWL1" s="26">
        <f t="shared" si="30"/>
        <v>1962</v>
      </c>
      <c r="BWM1" s="26">
        <f t="shared" si="30"/>
        <v>1963</v>
      </c>
      <c r="BWN1" s="26">
        <f t="shared" si="30"/>
        <v>1964</v>
      </c>
      <c r="BWO1" s="26">
        <f t="shared" si="30"/>
        <v>1965</v>
      </c>
      <c r="BWP1" s="26">
        <f t="shared" si="30"/>
        <v>1966</v>
      </c>
      <c r="BWQ1" s="26">
        <f t="shared" si="30"/>
        <v>1967</v>
      </c>
      <c r="BWR1" s="26">
        <f t="shared" si="30"/>
        <v>1968</v>
      </c>
      <c r="BWS1" s="26">
        <f t="shared" si="30"/>
        <v>1969</v>
      </c>
      <c r="BWT1" s="26">
        <f t="shared" si="30"/>
        <v>1970</v>
      </c>
      <c r="BWU1" s="26">
        <f t="shared" si="30"/>
        <v>1971</v>
      </c>
      <c r="BWV1" s="26">
        <f t="shared" si="30"/>
        <v>1972</v>
      </c>
      <c r="BWW1" s="26">
        <f t="shared" si="30"/>
        <v>1973</v>
      </c>
      <c r="BWX1" s="26">
        <f t="shared" si="30"/>
        <v>1974</v>
      </c>
      <c r="BWY1" s="26">
        <f t="shared" si="30"/>
        <v>1975</v>
      </c>
      <c r="BWZ1" s="26">
        <f t="shared" si="30"/>
        <v>1976</v>
      </c>
      <c r="BXA1" s="26">
        <f t="shared" si="30"/>
        <v>1977</v>
      </c>
      <c r="BXB1" s="26">
        <f t="shared" si="30"/>
        <v>1978</v>
      </c>
      <c r="BXC1" s="26">
        <f t="shared" si="30"/>
        <v>1979</v>
      </c>
      <c r="BXD1" s="26">
        <f t="shared" si="30"/>
        <v>1980</v>
      </c>
      <c r="BXE1" s="26">
        <f t="shared" si="30"/>
        <v>1981</v>
      </c>
      <c r="BXF1" s="26">
        <f t="shared" si="30"/>
        <v>1982</v>
      </c>
      <c r="BXG1" s="26">
        <f t="shared" si="30"/>
        <v>1983</v>
      </c>
      <c r="BXH1" s="26">
        <f t="shared" si="30"/>
        <v>1984</v>
      </c>
      <c r="BXI1" s="26">
        <f t="shared" si="30"/>
        <v>1985</v>
      </c>
      <c r="BXJ1" s="26">
        <f t="shared" si="30"/>
        <v>1986</v>
      </c>
      <c r="BXK1" s="26">
        <f t="shared" ref="BXK1:BZV1" si="31">BXJ1+1</f>
        <v>1987</v>
      </c>
      <c r="BXL1" s="26">
        <f t="shared" si="31"/>
        <v>1988</v>
      </c>
      <c r="BXM1" s="26">
        <f t="shared" si="31"/>
        <v>1989</v>
      </c>
      <c r="BXN1" s="26">
        <f t="shared" si="31"/>
        <v>1990</v>
      </c>
      <c r="BXO1" s="26">
        <f t="shared" si="31"/>
        <v>1991</v>
      </c>
      <c r="BXP1" s="26">
        <f t="shared" si="31"/>
        <v>1992</v>
      </c>
      <c r="BXQ1" s="26">
        <f t="shared" si="31"/>
        <v>1993</v>
      </c>
      <c r="BXR1" s="26">
        <f t="shared" si="31"/>
        <v>1994</v>
      </c>
      <c r="BXS1" s="26">
        <f t="shared" si="31"/>
        <v>1995</v>
      </c>
      <c r="BXT1" s="26">
        <f t="shared" si="31"/>
        <v>1996</v>
      </c>
      <c r="BXU1" s="26">
        <f t="shared" si="31"/>
        <v>1997</v>
      </c>
      <c r="BXV1" s="26">
        <f t="shared" si="31"/>
        <v>1998</v>
      </c>
      <c r="BXW1" s="26">
        <f t="shared" si="31"/>
        <v>1999</v>
      </c>
      <c r="BXX1" s="26">
        <f t="shared" si="31"/>
        <v>2000</v>
      </c>
      <c r="BXY1" s="26">
        <f t="shared" si="31"/>
        <v>2001</v>
      </c>
      <c r="BXZ1" s="26">
        <f t="shared" si="31"/>
        <v>2002</v>
      </c>
      <c r="BYA1" s="26">
        <f t="shared" si="31"/>
        <v>2003</v>
      </c>
      <c r="BYB1" s="26">
        <f t="shared" si="31"/>
        <v>2004</v>
      </c>
      <c r="BYC1" s="26">
        <f t="shared" si="31"/>
        <v>2005</v>
      </c>
      <c r="BYD1" s="26">
        <f t="shared" si="31"/>
        <v>2006</v>
      </c>
      <c r="BYE1" s="26">
        <f t="shared" si="31"/>
        <v>2007</v>
      </c>
      <c r="BYF1" s="26">
        <f t="shared" si="31"/>
        <v>2008</v>
      </c>
      <c r="BYG1" s="26">
        <f t="shared" si="31"/>
        <v>2009</v>
      </c>
      <c r="BYH1" s="26">
        <f t="shared" si="31"/>
        <v>2010</v>
      </c>
      <c r="BYI1" s="26">
        <f t="shared" si="31"/>
        <v>2011</v>
      </c>
      <c r="BYJ1" s="26">
        <f t="shared" si="31"/>
        <v>2012</v>
      </c>
      <c r="BYK1" s="26">
        <f t="shared" si="31"/>
        <v>2013</v>
      </c>
      <c r="BYL1" s="26">
        <f t="shared" si="31"/>
        <v>2014</v>
      </c>
      <c r="BYM1" s="26">
        <f t="shared" si="31"/>
        <v>2015</v>
      </c>
      <c r="BYN1" s="26">
        <f t="shared" si="31"/>
        <v>2016</v>
      </c>
      <c r="BYO1" s="26">
        <f t="shared" si="31"/>
        <v>2017</v>
      </c>
      <c r="BYP1" s="26">
        <f t="shared" si="31"/>
        <v>2018</v>
      </c>
      <c r="BYQ1" s="26">
        <f t="shared" si="31"/>
        <v>2019</v>
      </c>
      <c r="BYR1" s="26">
        <f t="shared" si="31"/>
        <v>2020</v>
      </c>
      <c r="BYS1" s="26">
        <f t="shared" si="31"/>
        <v>2021</v>
      </c>
      <c r="BYT1" s="26">
        <f t="shared" si="31"/>
        <v>2022</v>
      </c>
      <c r="BYU1" s="26">
        <f t="shared" si="31"/>
        <v>2023</v>
      </c>
      <c r="BYV1" s="26">
        <f t="shared" si="31"/>
        <v>2024</v>
      </c>
      <c r="BYW1" s="26">
        <f t="shared" si="31"/>
        <v>2025</v>
      </c>
      <c r="BYX1" s="26">
        <f t="shared" si="31"/>
        <v>2026</v>
      </c>
      <c r="BYY1" s="26">
        <f t="shared" si="31"/>
        <v>2027</v>
      </c>
      <c r="BYZ1" s="26">
        <f t="shared" si="31"/>
        <v>2028</v>
      </c>
      <c r="BZA1" s="26">
        <f t="shared" si="31"/>
        <v>2029</v>
      </c>
      <c r="BZB1" s="26">
        <f t="shared" si="31"/>
        <v>2030</v>
      </c>
      <c r="BZC1" s="26">
        <f t="shared" si="31"/>
        <v>2031</v>
      </c>
      <c r="BZD1" s="26">
        <f t="shared" si="31"/>
        <v>2032</v>
      </c>
      <c r="BZE1" s="26">
        <f t="shared" si="31"/>
        <v>2033</v>
      </c>
      <c r="BZF1" s="26">
        <f t="shared" si="31"/>
        <v>2034</v>
      </c>
      <c r="BZG1" s="26">
        <f t="shared" si="31"/>
        <v>2035</v>
      </c>
      <c r="BZH1" s="26">
        <f t="shared" si="31"/>
        <v>2036</v>
      </c>
      <c r="BZI1" s="26">
        <f t="shared" si="31"/>
        <v>2037</v>
      </c>
      <c r="BZJ1" s="26">
        <f t="shared" si="31"/>
        <v>2038</v>
      </c>
      <c r="BZK1" s="26">
        <f t="shared" si="31"/>
        <v>2039</v>
      </c>
      <c r="BZL1" s="26">
        <f t="shared" si="31"/>
        <v>2040</v>
      </c>
      <c r="BZM1" s="26">
        <f t="shared" si="31"/>
        <v>2041</v>
      </c>
      <c r="BZN1" s="26">
        <f t="shared" si="31"/>
        <v>2042</v>
      </c>
      <c r="BZO1" s="26">
        <f t="shared" si="31"/>
        <v>2043</v>
      </c>
      <c r="BZP1" s="26">
        <f t="shared" si="31"/>
        <v>2044</v>
      </c>
      <c r="BZQ1" s="26">
        <f t="shared" si="31"/>
        <v>2045</v>
      </c>
      <c r="BZR1" s="26">
        <f t="shared" si="31"/>
        <v>2046</v>
      </c>
      <c r="BZS1" s="26">
        <f t="shared" si="31"/>
        <v>2047</v>
      </c>
      <c r="BZT1" s="26">
        <f t="shared" si="31"/>
        <v>2048</v>
      </c>
      <c r="BZU1" s="26">
        <f t="shared" si="31"/>
        <v>2049</v>
      </c>
      <c r="BZV1" s="26">
        <f t="shared" si="31"/>
        <v>2050</v>
      </c>
      <c r="BZW1" s="26">
        <f t="shared" ref="BZW1:CCH1" si="32">BZV1+1</f>
        <v>2051</v>
      </c>
      <c r="BZX1" s="26">
        <f t="shared" si="32"/>
        <v>2052</v>
      </c>
      <c r="BZY1" s="26">
        <f t="shared" si="32"/>
        <v>2053</v>
      </c>
      <c r="BZZ1" s="26">
        <f t="shared" si="32"/>
        <v>2054</v>
      </c>
      <c r="CAA1" s="26">
        <f t="shared" si="32"/>
        <v>2055</v>
      </c>
      <c r="CAB1" s="26">
        <f t="shared" si="32"/>
        <v>2056</v>
      </c>
      <c r="CAC1" s="26">
        <f t="shared" si="32"/>
        <v>2057</v>
      </c>
      <c r="CAD1" s="26">
        <f t="shared" si="32"/>
        <v>2058</v>
      </c>
      <c r="CAE1" s="26">
        <f t="shared" si="32"/>
        <v>2059</v>
      </c>
      <c r="CAF1" s="26">
        <f t="shared" si="32"/>
        <v>2060</v>
      </c>
      <c r="CAG1" s="26">
        <f t="shared" si="32"/>
        <v>2061</v>
      </c>
      <c r="CAH1" s="26">
        <f t="shared" si="32"/>
        <v>2062</v>
      </c>
      <c r="CAI1" s="26">
        <f t="shared" si="32"/>
        <v>2063</v>
      </c>
      <c r="CAJ1" s="26">
        <f t="shared" si="32"/>
        <v>2064</v>
      </c>
      <c r="CAK1" s="26">
        <f t="shared" si="32"/>
        <v>2065</v>
      </c>
      <c r="CAL1" s="26">
        <f t="shared" si="32"/>
        <v>2066</v>
      </c>
      <c r="CAM1" s="26">
        <f t="shared" si="32"/>
        <v>2067</v>
      </c>
      <c r="CAN1" s="26">
        <f t="shared" si="32"/>
        <v>2068</v>
      </c>
      <c r="CAO1" s="26">
        <f t="shared" si="32"/>
        <v>2069</v>
      </c>
      <c r="CAP1" s="26">
        <f t="shared" si="32"/>
        <v>2070</v>
      </c>
      <c r="CAQ1" s="26">
        <f t="shared" si="32"/>
        <v>2071</v>
      </c>
      <c r="CAR1" s="26">
        <f t="shared" si="32"/>
        <v>2072</v>
      </c>
      <c r="CAS1" s="26">
        <f t="shared" si="32"/>
        <v>2073</v>
      </c>
      <c r="CAT1" s="26">
        <f t="shared" si="32"/>
        <v>2074</v>
      </c>
      <c r="CAU1" s="26">
        <f t="shared" si="32"/>
        <v>2075</v>
      </c>
      <c r="CAV1" s="26">
        <f t="shared" si="32"/>
        <v>2076</v>
      </c>
      <c r="CAW1" s="26">
        <f t="shared" si="32"/>
        <v>2077</v>
      </c>
      <c r="CAX1" s="26">
        <f t="shared" si="32"/>
        <v>2078</v>
      </c>
      <c r="CAY1" s="26">
        <f t="shared" si="32"/>
        <v>2079</v>
      </c>
      <c r="CAZ1" s="26">
        <f t="shared" si="32"/>
        <v>2080</v>
      </c>
      <c r="CBA1" s="26">
        <f t="shared" si="32"/>
        <v>2081</v>
      </c>
      <c r="CBB1" s="26">
        <f t="shared" si="32"/>
        <v>2082</v>
      </c>
      <c r="CBC1" s="26">
        <f t="shared" si="32"/>
        <v>2083</v>
      </c>
      <c r="CBD1" s="26">
        <f t="shared" si="32"/>
        <v>2084</v>
      </c>
      <c r="CBE1" s="26">
        <f t="shared" si="32"/>
        <v>2085</v>
      </c>
      <c r="CBF1" s="26">
        <f t="shared" si="32"/>
        <v>2086</v>
      </c>
      <c r="CBG1" s="26">
        <f t="shared" si="32"/>
        <v>2087</v>
      </c>
      <c r="CBH1" s="26">
        <f t="shared" si="32"/>
        <v>2088</v>
      </c>
      <c r="CBI1" s="26">
        <f t="shared" si="32"/>
        <v>2089</v>
      </c>
      <c r="CBJ1" s="26">
        <f t="shared" si="32"/>
        <v>2090</v>
      </c>
      <c r="CBK1" s="26">
        <f t="shared" si="32"/>
        <v>2091</v>
      </c>
      <c r="CBL1" s="26">
        <f t="shared" si="32"/>
        <v>2092</v>
      </c>
      <c r="CBM1" s="26">
        <f t="shared" si="32"/>
        <v>2093</v>
      </c>
      <c r="CBN1" s="26">
        <f t="shared" si="32"/>
        <v>2094</v>
      </c>
      <c r="CBO1" s="26">
        <f t="shared" si="32"/>
        <v>2095</v>
      </c>
      <c r="CBP1" s="26">
        <f t="shared" si="32"/>
        <v>2096</v>
      </c>
      <c r="CBQ1" s="26">
        <f t="shared" si="32"/>
        <v>2097</v>
      </c>
      <c r="CBR1" s="26">
        <f t="shared" si="32"/>
        <v>2098</v>
      </c>
      <c r="CBS1" s="26">
        <f t="shared" si="32"/>
        <v>2099</v>
      </c>
      <c r="CBT1" s="26">
        <f t="shared" si="32"/>
        <v>2100</v>
      </c>
      <c r="CBU1" s="26">
        <f t="shared" si="32"/>
        <v>2101</v>
      </c>
      <c r="CBV1" s="26">
        <f t="shared" si="32"/>
        <v>2102</v>
      </c>
      <c r="CBW1" s="26">
        <f t="shared" si="32"/>
        <v>2103</v>
      </c>
      <c r="CBX1" s="26">
        <f t="shared" si="32"/>
        <v>2104</v>
      </c>
      <c r="CBY1" s="26">
        <f t="shared" si="32"/>
        <v>2105</v>
      </c>
      <c r="CBZ1" s="26">
        <f t="shared" si="32"/>
        <v>2106</v>
      </c>
      <c r="CCA1" s="26">
        <f t="shared" si="32"/>
        <v>2107</v>
      </c>
      <c r="CCB1" s="26">
        <f t="shared" si="32"/>
        <v>2108</v>
      </c>
      <c r="CCC1" s="26">
        <f t="shared" si="32"/>
        <v>2109</v>
      </c>
      <c r="CCD1" s="26">
        <f t="shared" si="32"/>
        <v>2110</v>
      </c>
      <c r="CCE1" s="26">
        <f t="shared" si="32"/>
        <v>2111</v>
      </c>
      <c r="CCF1" s="26">
        <f t="shared" si="32"/>
        <v>2112</v>
      </c>
      <c r="CCG1" s="26">
        <f t="shared" si="32"/>
        <v>2113</v>
      </c>
      <c r="CCH1" s="26">
        <f t="shared" si="32"/>
        <v>2114</v>
      </c>
      <c r="CCI1" s="26">
        <f t="shared" ref="CCI1:CET1" si="33">CCH1+1</f>
        <v>2115</v>
      </c>
      <c r="CCJ1" s="26">
        <f t="shared" si="33"/>
        <v>2116</v>
      </c>
      <c r="CCK1" s="26">
        <f t="shared" si="33"/>
        <v>2117</v>
      </c>
      <c r="CCL1" s="26">
        <f t="shared" si="33"/>
        <v>2118</v>
      </c>
      <c r="CCM1" s="26">
        <f t="shared" si="33"/>
        <v>2119</v>
      </c>
      <c r="CCN1" s="26">
        <f t="shared" si="33"/>
        <v>2120</v>
      </c>
      <c r="CCO1" s="26">
        <f t="shared" si="33"/>
        <v>2121</v>
      </c>
      <c r="CCP1" s="26">
        <f t="shared" si="33"/>
        <v>2122</v>
      </c>
      <c r="CCQ1" s="26">
        <f t="shared" si="33"/>
        <v>2123</v>
      </c>
      <c r="CCR1" s="26">
        <f t="shared" si="33"/>
        <v>2124</v>
      </c>
      <c r="CCS1" s="26">
        <f t="shared" si="33"/>
        <v>2125</v>
      </c>
      <c r="CCT1" s="26">
        <f t="shared" si="33"/>
        <v>2126</v>
      </c>
      <c r="CCU1" s="26">
        <f t="shared" si="33"/>
        <v>2127</v>
      </c>
      <c r="CCV1" s="26">
        <f t="shared" si="33"/>
        <v>2128</v>
      </c>
      <c r="CCW1" s="26">
        <f t="shared" si="33"/>
        <v>2129</v>
      </c>
      <c r="CCX1" s="26">
        <f t="shared" si="33"/>
        <v>2130</v>
      </c>
      <c r="CCY1" s="26">
        <f t="shared" si="33"/>
        <v>2131</v>
      </c>
      <c r="CCZ1" s="26">
        <f t="shared" si="33"/>
        <v>2132</v>
      </c>
      <c r="CDA1" s="26">
        <f t="shared" si="33"/>
        <v>2133</v>
      </c>
      <c r="CDB1" s="26">
        <f t="shared" si="33"/>
        <v>2134</v>
      </c>
      <c r="CDC1" s="26">
        <f t="shared" si="33"/>
        <v>2135</v>
      </c>
      <c r="CDD1" s="26">
        <f t="shared" si="33"/>
        <v>2136</v>
      </c>
      <c r="CDE1" s="26">
        <f t="shared" si="33"/>
        <v>2137</v>
      </c>
      <c r="CDF1" s="26">
        <f t="shared" si="33"/>
        <v>2138</v>
      </c>
      <c r="CDG1" s="26">
        <f t="shared" si="33"/>
        <v>2139</v>
      </c>
      <c r="CDH1" s="26">
        <f t="shared" si="33"/>
        <v>2140</v>
      </c>
      <c r="CDI1" s="26">
        <f t="shared" si="33"/>
        <v>2141</v>
      </c>
      <c r="CDJ1" s="26">
        <f t="shared" si="33"/>
        <v>2142</v>
      </c>
      <c r="CDK1" s="26">
        <f t="shared" si="33"/>
        <v>2143</v>
      </c>
      <c r="CDL1" s="26">
        <f t="shared" si="33"/>
        <v>2144</v>
      </c>
      <c r="CDM1" s="26">
        <f t="shared" si="33"/>
        <v>2145</v>
      </c>
      <c r="CDN1" s="26">
        <f t="shared" si="33"/>
        <v>2146</v>
      </c>
      <c r="CDO1" s="26">
        <f t="shared" si="33"/>
        <v>2147</v>
      </c>
      <c r="CDP1" s="26">
        <f t="shared" si="33"/>
        <v>2148</v>
      </c>
      <c r="CDQ1" s="26">
        <f t="shared" si="33"/>
        <v>2149</v>
      </c>
      <c r="CDR1" s="26">
        <f t="shared" si="33"/>
        <v>2150</v>
      </c>
      <c r="CDS1" s="26">
        <f t="shared" si="33"/>
        <v>2151</v>
      </c>
      <c r="CDT1" s="26">
        <f t="shared" si="33"/>
        <v>2152</v>
      </c>
      <c r="CDU1" s="26">
        <f t="shared" si="33"/>
        <v>2153</v>
      </c>
      <c r="CDV1" s="26">
        <f t="shared" si="33"/>
        <v>2154</v>
      </c>
      <c r="CDW1" s="26">
        <f t="shared" si="33"/>
        <v>2155</v>
      </c>
      <c r="CDX1" s="26">
        <f t="shared" si="33"/>
        <v>2156</v>
      </c>
      <c r="CDY1" s="26">
        <f t="shared" si="33"/>
        <v>2157</v>
      </c>
      <c r="CDZ1" s="26">
        <f t="shared" si="33"/>
        <v>2158</v>
      </c>
      <c r="CEA1" s="26">
        <f t="shared" si="33"/>
        <v>2159</v>
      </c>
      <c r="CEB1" s="26">
        <f t="shared" si="33"/>
        <v>2160</v>
      </c>
      <c r="CEC1" s="26">
        <f t="shared" si="33"/>
        <v>2161</v>
      </c>
      <c r="CED1" s="26">
        <f t="shared" si="33"/>
        <v>2162</v>
      </c>
      <c r="CEE1" s="26">
        <f t="shared" si="33"/>
        <v>2163</v>
      </c>
      <c r="CEF1" s="26">
        <f t="shared" si="33"/>
        <v>2164</v>
      </c>
      <c r="CEG1" s="26">
        <f t="shared" si="33"/>
        <v>2165</v>
      </c>
      <c r="CEH1" s="26">
        <f t="shared" si="33"/>
        <v>2166</v>
      </c>
      <c r="CEI1" s="26">
        <f t="shared" si="33"/>
        <v>2167</v>
      </c>
      <c r="CEJ1" s="26">
        <f t="shared" si="33"/>
        <v>2168</v>
      </c>
      <c r="CEK1" s="26">
        <f t="shared" si="33"/>
        <v>2169</v>
      </c>
      <c r="CEL1" s="26">
        <f t="shared" si="33"/>
        <v>2170</v>
      </c>
      <c r="CEM1" s="26">
        <f t="shared" si="33"/>
        <v>2171</v>
      </c>
      <c r="CEN1" s="26">
        <f t="shared" si="33"/>
        <v>2172</v>
      </c>
      <c r="CEO1" s="26">
        <f t="shared" si="33"/>
        <v>2173</v>
      </c>
      <c r="CEP1" s="26">
        <f t="shared" si="33"/>
        <v>2174</v>
      </c>
      <c r="CEQ1" s="26">
        <f t="shared" si="33"/>
        <v>2175</v>
      </c>
      <c r="CER1" s="26">
        <f t="shared" si="33"/>
        <v>2176</v>
      </c>
      <c r="CES1" s="26">
        <f t="shared" si="33"/>
        <v>2177</v>
      </c>
      <c r="CET1" s="26">
        <f t="shared" si="33"/>
        <v>2178</v>
      </c>
      <c r="CEU1" s="26">
        <f t="shared" ref="CEU1:CHF1" si="34">CET1+1</f>
        <v>2179</v>
      </c>
      <c r="CEV1" s="26">
        <f t="shared" si="34"/>
        <v>2180</v>
      </c>
      <c r="CEW1" s="26">
        <f t="shared" si="34"/>
        <v>2181</v>
      </c>
      <c r="CEX1" s="26">
        <f t="shared" si="34"/>
        <v>2182</v>
      </c>
      <c r="CEY1" s="26">
        <f t="shared" si="34"/>
        <v>2183</v>
      </c>
      <c r="CEZ1" s="26">
        <f t="shared" si="34"/>
        <v>2184</v>
      </c>
      <c r="CFA1" s="26">
        <f t="shared" si="34"/>
        <v>2185</v>
      </c>
      <c r="CFB1" s="26">
        <f t="shared" si="34"/>
        <v>2186</v>
      </c>
      <c r="CFC1" s="26">
        <f t="shared" si="34"/>
        <v>2187</v>
      </c>
      <c r="CFD1" s="26">
        <f t="shared" si="34"/>
        <v>2188</v>
      </c>
      <c r="CFE1" s="26">
        <f t="shared" si="34"/>
        <v>2189</v>
      </c>
      <c r="CFF1" s="26">
        <f t="shared" si="34"/>
        <v>2190</v>
      </c>
      <c r="CFG1" s="26">
        <f t="shared" si="34"/>
        <v>2191</v>
      </c>
      <c r="CFH1" s="26">
        <f t="shared" si="34"/>
        <v>2192</v>
      </c>
      <c r="CFI1" s="26">
        <f t="shared" si="34"/>
        <v>2193</v>
      </c>
      <c r="CFJ1" s="26">
        <f t="shared" si="34"/>
        <v>2194</v>
      </c>
      <c r="CFK1" s="26">
        <f t="shared" si="34"/>
        <v>2195</v>
      </c>
      <c r="CFL1" s="26">
        <f t="shared" si="34"/>
        <v>2196</v>
      </c>
      <c r="CFM1" s="26">
        <f t="shared" si="34"/>
        <v>2197</v>
      </c>
      <c r="CFN1" s="26">
        <f t="shared" si="34"/>
        <v>2198</v>
      </c>
      <c r="CFO1" s="26">
        <f t="shared" si="34"/>
        <v>2199</v>
      </c>
      <c r="CFP1" s="26">
        <f t="shared" si="34"/>
        <v>2200</v>
      </c>
      <c r="CFQ1" s="26">
        <f t="shared" si="34"/>
        <v>2201</v>
      </c>
      <c r="CFR1" s="26">
        <f t="shared" si="34"/>
        <v>2202</v>
      </c>
      <c r="CFS1" s="26">
        <f t="shared" si="34"/>
        <v>2203</v>
      </c>
      <c r="CFT1" s="26">
        <f t="shared" si="34"/>
        <v>2204</v>
      </c>
      <c r="CFU1" s="26">
        <f t="shared" si="34"/>
        <v>2205</v>
      </c>
      <c r="CFV1" s="26">
        <f t="shared" si="34"/>
        <v>2206</v>
      </c>
      <c r="CFW1" s="26">
        <f t="shared" si="34"/>
        <v>2207</v>
      </c>
      <c r="CFX1" s="26">
        <f t="shared" si="34"/>
        <v>2208</v>
      </c>
      <c r="CFY1" s="26">
        <f t="shared" si="34"/>
        <v>2209</v>
      </c>
      <c r="CFZ1" s="26">
        <f t="shared" si="34"/>
        <v>2210</v>
      </c>
      <c r="CGA1" s="26">
        <f t="shared" si="34"/>
        <v>2211</v>
      </c>
      <c r="CGB1" s="26">
        <f t="shared" si="34"/>
        <v>2212</v>
      </c>
      <c r="CGC1" s="26">
        <f t="shared" si="34"/>
        <v>2213</v>
      </c>
      <c r="CGD1" s="26">
        <f t="shared" si="34"/>
        <v>2214</v>
      </c>
      <c r="CGE1" s="26">
        <f t="shared" si="34"/>
        <v>2215</v>
      </c>
      <c r="CGF1" s="26">
        <f t="shared" si="34"/>
        <v>2216</v>
      </c>
      <c r="CGG1" s="26">
        <f t="shared" si="34"/>
        <v>2217</v>
      </c>
      <c r="CGH1" s="26">
        <f t="shared" si="34"/>
        <v>2218</v>
      </c>
      <c r="CGI1" s="26">
        <f t="shared" si="34"/>
        <v>2219</v>
      </c>
      <c r="CGJ1" s="26">
        <f t="shared" si="34"/>
        <v>2220</v>
      </c>
      <c r="CGK1" s="26">
        <f t="shared" si="34"/>
        <v>2221</v>
      </c>
      <c r="CGL1" s="26">
        <f t="shared" si="34"/>
        <v>2222</v>
      </c>
      <c r="CGM1" s="26">
        <f t="shared" si="34"/>
        <v>2223</v>
      </c>
      <c r="CGN1" s="26">
        <f t="shared" si="34"/>
        <v>2224</v>
      </c>
      <c r="CGO1" s="26">
        <f t="shared" si="34"/>
        <v>2225</v>
      </c>
      <c r="CGP1" s="26">
        <f t="shared" si="34"/>
        <v>2226</v>
      </c>
      <c r="CGQ1" s="26">
        <f t="shared" si="34"/>
        <v>2227</v>
      </c>
      <c r="CGR1" s="26">
        <f t="shared" si="34"/>
        <v>2228</v>
      </c>
      <c r="CGS1" s="26">
        <f t="shared" si="34"/>
        <v>2229</v>
      </c>
      <c r="CGT1" s="26">
        <f t="shared" si="34"/>
        <v>2230</v>
      </c>
      <c r="CGU1" s="26">
        <f t="shared" si="34"/>
        <v>2231</v>
      </c>
      <c r="CGV1" s="26">
        <f t="shared" si="34"/>
        <v>2232</v>
      </c>
      <c r="CGW1" s="26">
        <f t="shared" si="34"/>
        <v>2233</v>
      </c>
      <c r="CGX1" s="26">
        <f t="shared" si="34"/>
        <v>2234</v>
      </c>
      <c r="CGY1" s="26">
        <f t="shared" si="34"/>
        <v>2235</v>
      </c>
      <c r="CGZ1" s="26">
        <f t="shared" si="34"/>
        <v>2236</v>
      </c>
      <c r="CHA1" s="26">
        <f t="shared" si="34"/>
        <v>2237</v>
      </c>
      <c r="CHB1" s="26">
        <f t="shared" si="34"/>
        <v>2238</v>
      </c>
      <c r="CHC1" s="26">
        <f t="shared" si="34"/>
        <v>2239</v>
      </c>
      <c r="CHD1" s="26">
        <f t="shared" si="34"/>
        <v>2240</v>
      </c>
      <c r="CHE1" s="26">
        <f t="shared" si="34"/>
        <v>2241</v>
      </c>
      <c r="CHF1" s="26">
        <f t="shared" si="34"/>
        <v>2242</v>
      </c>
      <c r="CHG1" s="26">
        <f t="shared" ref="CHG1:CJR1" si="35">CHF1+1</f>
        <v>2243</v>
      </c>
      <c r="CHH1" s="26">
        <f t="shared" si="35"/>
        <v>2244</v>
      </c>
      <c r="CHI1" s="26">
        <f t="shared" si="35"/>
        <v>2245</v>
      </c>
      <c r="CHJ1" s="26">
        <f t="shared" si="35"/>
        <v>2246</v>
      </c>
      <c r="CHK1" s="26">
        <f t="shared" si="35"/>
        <v>2247</v>
      </c>
      <c r="CHL1" s="26">
        <f t="shared" si="35"/>
        <v>2248</v>
      </c>
      <c r="CHM1" s="26">
        <f t="shared" si="35"/>
        <v>2249</v>
      </c>
      <c r="CHN1" s="26">
        <f t="shared" si="35"/>
        <v>2250</v>
      </c>
      <c r="CHO1" s="26">
        <f t="shared" si="35"/>
        <v>2251</v>
      </c>
      <c r="CHP1" s="26">
        <f t="shared" si="35"/>
        <v>2252</v>
      </c>
      <c r="CHQ1" s="26">
        <f t="shared" si="35"/>
        <v>2253</v>
      </c>
      <c r="CHR1" s="26">
        <f t="shared" si="35"/>
        <v>2254</v>
      </c>
      <c r="CHS1" s="26">
        <f t="shared" si="35"/>
        <v>2255</v>
      </c>
      <c r="CHT1" s="26">
        <f t="shared" si="35"/>
        <v>2256</v>
      </c>
      <c r="CHU1" s="26">
        <f t="shared" si="35"/>
        <v>2257</v>
      </c>
      <c r="CHV1" s="26">
        <f t="shared" si="35"/>
        <v>2258</v>
      </c>
      <c r="CHW1" s="26">
        <f t="shared" si="35"/>
        <v>2259</v>
      </c>
      <c r="CHX1" s="26">
        <f t="shared" si="35"/>
        <v>2260</v>
      </c>
      <c r="CHY1" s="26">
        <f t="shared" si="35"/>
        <v>2261</v>
      </c>
      <c r="CHZ1" s="26">
        <f t="shared" si="35"/>
        <v>2262</v>
      </c>
      <c r="CIA1" s="26">
        <f t="shared" si="35"/>
        <v>2263</v>
      </c>
      <c r="CIB1" s="26">
        <f t="shared" si="35"/>
        <v>2264</v>
      </c>
      <c r="CIC1" s="26">
        <f t="shared" si="35"/>
        <v>2265</v>
      </c>
      <c r="CID1" s="26">
        <f t="shared" si="35"/>
        <v>2266</v>
      </c>
      <c r="CIE1" s="26">
        <f t="shared" si="35"/>
        <v>2267</v>
      </c>
      <c r="CIF1" s="26">
        <f t="shared" si="35"/>
        <v>2268</v>
      </c>
      <c r="CIG1" s="26">
        <f t="shared" si="35"/>
        <v>2269</v>
      </c>
      <c r="CIH1" s="26">
        <f t="shared" si="35"/>
        <v>2270</v>
      </c>
      <c r="CII1" s="26">
        <f t="shared" si="35"/>
        <v>2271</v>
      </c>
      <c r="CIJ1" s="26">
        <f t="shared" si="35"/>
        <v>2272</v>
      </c>
      <c r="CIK1" s="26">
        <f t="shared" si="35"/>
        <v>2273</v>
      </c>
      <c r="CIL1" s="26">
        <f t="shared" si="35"/>
        <v>2274</v>
      </c>
      <c r="CIM1" s="26">
        <f t="shared" si="35"/>
        <v>2275</v>
      </c>
      <c r="CIN1" s="26">
        <f t="shared" si="35"/>
        <v>2276</v>
      </c>
      <c r="CIO1" s="26">
        <f t="shared" si="35"/>
        <v>2277</v>
      </c>
      <c r="CIP1" s="26">
        <f t="shared" si="35"/>
        <v>2278</v>
      </c>
      <c r="CIQ1" s="26">
        <f t="shared" si="35"/>
        <v>2279</v>
      </c>
      <c r="CIR1" s="26">
        <f t="shared" si="35"/>
        <v>2280</v>
      </c>
      <c r="CIS1" s="26">
        <f t="shared" si="35"/>
        <v>2281</v>
      </c>
      <c r="CIT1" s="26">
        <f t="shared" si="35"/>
        <v>2282</v>
      </c>
      <c r="CIU1" s="26">
        <f t="shared" si="35"/>
        <v>2283</v>
      </c>
      <c r="CIV1" s="26">
        <f t="shared" si="35"/>
        <v>2284</v>
      </c>
      <c r="CIW1" s="26">
        <f t="shared" si="35"/>
        <v>2285</v>
      </c>
      <c r="CIX1" s="26">
        <f t="shared" si="35"/>
        <v>2286</v>
      </c>
      <c r="CIY1" s="26">
        <f t="shared" si="35"/>
        <v>2287</v>
      </c>
      <c r="CIZ1" s="26">
        <f t="shared" si="35"/>
        <v>2288</v>
      </c>
      <c r="CJA1" s="26">
        <f t="shared" si="35"/>
        <v>2289</v>
      </c>
      <c r="CJB1" s="26">
        <f t="shared" si="35"/>
        <v>2290</v>
      </c>
      <c r="CJC1" s="26">
        <f t="shared" si="35"/>
        <v>2291</v>
      </c>
      <c r="CJD1" s="26">
        <f t="shared" si="35"/>
        <v>2292</v>
      </c>
      <c r="CJE1" s="26">
        <f t="shared" si="35"/>
        <v>2293</v>
      </c>
      <c r="CJF1" s="26">
        <f t="shared" si="35"/>
        <v>2294</v>
      </c>
      <c r="CJG1" s="26">
        <f t="shared" si="35"/>
        <v>2295</v>
      </c>
      <c r="CJH1" s="26">
        <f t="shared" si="35"/>
        <v>2296</v>
      </c>
      <c r="CJI1" s="26">
        <f t="shared" si="35"/>
        <v>2297</v>
      </c>
      <c r="CJJ1" s="26">
        <f t="shared" si="35"/>
        <v>2298</v>
      </c>
      <c r="CJK1" s="26">
        <f t="shared" si="35"/>
        <v>2299</v>
      </c>
      <c r="CJL1" s="26">
        <f t="shared" si="35"/>
        <v>2300</v>
      </c>
      <c r="CJM1" s="26">
        <f t="shared" si="35"/>
        <v>2301</v>
      </c>
      <c r="CJN1" s="26">
        <f t="shared" si="35"/>
        <v>2302</v>
      </c>
      <c r="CJO1" s="26">
        <f t="shared" si="35"/>
        <v>2303</v>
      </c>
      <c r="CJP1" s="26">
        <f t="shared" si="35"/>
        <v>2304</v>
      </c>
      <c r="CJQ1" s="26">
        <f t="shared" si="35"/>
        <v>2305</v>
      </c>
      <c r="CJR1" s="26">
        <f t="shared" si="35"/>
        <v>2306</v>
      </c>
      <c r="CJS1" s="26">
        <f t="shared" ref="CJS1:CMD1" si="36">CJR1+1</f>
        <v>2307</v>
      </c>
      <c r="CJT1" s="26">
        <f t="shared" si="36"/>
        <v>2308</v>
      </c>
      <c r="CJU1" s="26">
        <f t="shared" si="36"/>
        <v>2309</v>
      </c>
      <c r="CJV1" s="26">
        <f t="shared" si="36"/>
        <v>2310</v>
      </c>
      <c r="CJW1" s="26">
        <f t="shared" si="36"/>
        <v>2311</v>
      </c>
      <c r="CJX1" s="26">
        <f t="shared" si="36"/>
        <v>2312</v>
      </c>
      <c r="CJY1" s="26">
        <f t="shared" si="36"/>
        <v>2313</v>
      </c>
      <c r="CJZ1" s="26">
        <f t="shared" si="36"/>
        <v>2314</v>
      </c>
      <c r="CKA1" s="26">
        <f t="shared" si="36"/>
        <v>2315</v>
      </c>
      <c r="CKB1" s="26">
        <f t="shared" si="36"/>
        <v>2316</v>
      </c>
      <c r="CKC1" s="26">
        <f t="shared" si="36"/>
        <v>2317</v>
      </c>
      <c r="CKD1" s="26">
        <f t="shared" si="36"/>
        <v>2318</v>
      </c>
      <c r="CKE1" s="26">
        <f t="shared" si="36"/>
        <v>2319</v>
      </c>
      <c r="CKF1" s="26">
        <f t="shared" si="36"/>
        <v>2320</v>
      </c>
      <c r="CKG1" s="26">
        <f t="shared" si="36"/>
        <v>2321</v>
      </c>
      <c r="CKH1" s="26">
        <f t="shared" si="36"/>
        <v>2322</v>
      </c>
      <c r="CKI1" s="26">
        <f t="shared" si="36"/>
        <v>2323</v>
      </c>
      <c r="CKJ1" s="26">
        <f t="shared" si="36"/>
        <v>2324</v>
      </c>
      <c r="CKK1" s="26">
        <f t="shared" si="36"/>
        <v>2325</v>
      </c>
      <c r="CKL1" s="26">
        <f t="shared" si="36"/>
        <v>2326</v>
      </c>
      <c r="CKM1" s="26">
        <f t="shared" si="36"/>
        <v>2327</v>
      </c>
      <c r="CKN1" s="26">
        <f t="shared" si="36"/>
        <v>2328</v>
      </c>
      <c r="CKO1" s="26">
        <f t="shared" si="36"/>
        <v>2329</v>
      </c>
      <c r="CKP1" s="26">
        <f t="shared" si="36"/>
        <v>2330</v>
      </c>
      <c r="CKQ1" s="26">
        <f t="shared" si="36"/>
        <v>2331</v>
      </c>
      <c r="CKR1" s="26">
        <f t="shared" si="36"/>
        <v>2332</v>
      </c>
      <c r="CKS1" s="26">
        <f t="shared" si="36"/>
        <v>2333</v>
      </c>
      <c r="CKT1" s="26">
        <f t="shared" si="36"/>
        <v>2334</v>
      </c>
      <c r="CKU1" s="26">
        <f t="shared" si="36"/>
        <v>2335</v>
      </c>
      <c r="CKV1" s="26">
        <f t="shared" si="36"/>
        <v>2336</v>
      </c>
      <c r="CKW1" s="26">
        <f t="shared" si="36"/>
        <v>2337</v>
      </c>
      <c r="CKX1" s="26">
        <f t="shared" si="36"/>
        <v>2338</v>
      </c>
      <c r="CKY1" s="26">
        <f t="shared" si="36"/>
        <v>2339</v>
      </c>
      <c r="CKZ1" s="26">
        <f t="shared" si="36"/>
        <v>2340</v>
      </c>
      <c r="CLA1" s="26">
        <f t="shared" si="36"/>
        <v>2341</v>
      </c>
      <c r="CLB1" s="26">
        <f t="shared" si="36"/>
        <v>2342</v>
      </c>
      <c r="CLC1" s="26">
        <f t="shared" si="36"/>
        <v>2343</v>
      </c>
      <c r="CLD1" s="26">
        <f t="shared" si="36"/>
        <v>2344</v>
      </c>
      <c r="CLE1" s="26">
        <f t="shared" si="36"/>
        <v>2345</v>
      </c>
      <c r="CLF1" s="26">
        <f t="shared" si="36"/>
        <v>2346</v>
      </c>
      <c r="CLG1" s="26">
        <f t="shared" si="36"/>
        <v>2347</v>
      </c>
      <c r="CLH1" s="26">
        <f t="shared" si="36"/>
        <v>2348</v>
      </c>
      <c r="CLI1" s="26">
        <f t="shared" si="36"/>
        <v>2349</v>
      </c>
      <c r="CLJ1" s="26">
        <f t="shared" si="36"/>
        <v>2350</v>
      </c>
      <c r="CLK1" s="26">
        <f t="shared" si="36"/>
        <v>2351</v>
      </c>
      <c r="CLL1" s="26">
        <f t="shared" si="36"/>
        <v>2352</v>
      </c>
      <c r="CLM1" s="26">
        <f t="shared" si="36"/>
        <v>2353</v>
      </c>
      <c r="CLN1" s="26">
        <f t="shared" si="36"/>
        <v>2354</v>
      </c>
      <c r="CLO1" s="26">
        <f t="shared" si="36"/>
        <v>2355</v>
      </c>
      <c r="CLP1" s="26">
        <f t="shared" si="36"/>
        <v>2356</v>
      </c>
      <c r="CLQ1" s="26">
        <f t="shared" si="36"/>
        <v>2357</v>
      </c>
      <c r="CLR1" s="26">
        <f t="shared" si="36"/>
        <v>2358</v>
      </c>
      <c r="CLS1" s="26">
        <f t="shared" si="36"/>
        <v>2359</v>
      </c>
      <c r="CLT1" s="26">
        <f t="shared" si="36"/>
        <v>2360</v>
      </c>
      <c r="CLU1" s="26">
        <f t="shared" si="36"/>
        <v>2361</v>
      </c>
      <c r="CLV1" s="26">
        <f t="shared" si="36"/>
        <v>2362</v>
      </c>
      <c r="CLW1" s="26">
        <f t="shared" si="36"/>
        <v>2363</v>
      </c>
      <c r="CLX1" s="26">
        <f t="shared" si="36"/>
        <v>2364</v>
      </c>
      <c r="CLY1" s="26">
        <f t="shared" si="36"/>
        <v>2365</v>
      </c>
      <c r="CLZ1" s="26">
        <f t="shared" si="36"/>
        <v>2366</v>
      </c>
      <c r="CMA1" s="26">
        <f t="shared" si="36"/>
        <v>2367</v>
      </c>
      <c r="CMB1" s="26">
        <f t="shared" si="36"/>
        <v>2368</v>
      </c>
      <c r="CMC1" s="26">
        <f t="shared" si="36"/>
        <v>2369</v>
      </c>
      <c r="CMD1" s="26">
        <f t="shared" si="36"/>
        <v>2370</v>
      </c>
      <c r="CME1" s="26">
        <f t="shared" ref="CME1:COP1" si="37">CMD1+1</f>
        <v>2371</v>
      </c>
      <c r="CMF1" s="26">
        <f t="shared" si="37"/>
        <v>2372</v>
      </c>
      <c r="CMG1" s="26">
        <f t="shared" si="37"/>
        <v>2373</v>
      </c>
      <c r="CMH1" s="26">
        <f t="shared" si="37"/>
        <v>2374</v>
      </c>
      <c r="CMI1" s="26">
        <f t="shared" si="37"/>
        <v>2375</v>
      </c>
      <c r="CMJ1" s="26">
        <f t="shared" si="37"/>
        <v>2376</v>
      </c>
      <c r="CMK1" s="26">
        <f t="shared" si="37"/>
        <v>2377</v>
      </c>
      <c r="CML1" s="26">
        <f t="shared" si="37"/>
        <v>2378</v>
      </c>
      <c r="CMM1" s="26">
        <f t="shared" si="37"/>
        <v>2379</v>
      </c>
      <c r="CMN1" s="26">
        <f t="shared" si="37"/>
        <v>2380</v>
      </c>
      <c r="CMO1" s="26">
        <f t="shared" si="37"/>
        <v>2381</v>
      </c>
      <c r="CMP1" s="26">
        <f t="shared" si="37"/>
        <v>2382</v>
      </c>
      <c r="CMQ1" s="26">
        <f t="shared" si="37"/>
        <v>2383</v>
      </c>
      <c r="CMR1" s="26">
        <f t="shared" si="37"/>
        <v>2384</v>
      </c>
      <c r="CMS1" s="26">
        <f t="shared" si="37"/>
        <v>2385</v>
      </c>
      <c r="CMT1" s="26">
        <f t="shared" si="37"/>
        <v>2386</v>
      </c>
      <c r="CMU1" s="26">
        <f t="shared" si="37"/>
        <v>2387</v>
      </c>
      <c r="CMV1" s="26">
        <f t="shared" si="37"/>
        <v>2388</v>
      </c>
      <c r="CMW1" s="26">
        <f t="shared" si="37"/>
        <v>2389</v>
      </c>
      <c r="CMX1" s="26">
        <f t="shared" si="37"/>
        <v>2390</v>
      </c>
      <c r="CMY1" s="26">
        <f t="shared" si="37"/>
        <v>2391</v>
      </c>
      <c r="CMZ1" s="26">
        <f t="shared" si="37"/>
        <v>2392</v>
      </c>
      <c r="CNA1" s="26">
        <f t="shared" si="37"/>
        <v>2393</v>
      </c>
      <c r="CNB1" s="26">
        <f t="shared" si="37"/>
        <v>2394</v>
      </c>
      <c r="CNC1" s="26">
        <f t="shared" si="37"/>
        <v>2395</v>
      </c>
      <c r="CND1" s="26">
        <f t="shared" si="37"/>
        <v>2396</v>
      </c>
      <c r="CNE1" s="26">
        <f t="shared" si="37"/>
        <v>2397</v>
      </c>
      <c r="CNF1" s="26">
        <f t="shared" si="37"/>
        <v>2398</v>
      </c>
      <c r="CNG1" s="26">
        <f t="shared" si="37"/>
        <v>2399</v>
      </c>
      <c r="CNH1" s="26">
        <f t="shared" si="37"/>
        <v>2400</v>
      </c>
      <c r="CNI1" s="26">
        <f t="shared" si="37"/>
        <v>2401</v>
      </c>
      <c r="CNJ1" s="26">
        <f t="shared" si="37"/>
        <v>2402</v>
      </c>
      <c r="CNK1" s="26">
        <f t="shared" si="37"/>
        <v>2403</v>
      </c>
      <c r="CNL1" s="26">
        <f t="shared" si="37"/>
        <v>2404</v>
      </c>
      <c r="CNM1" s="26">
        <f t="shared" si="37"/>
        <v>2405</v>
      </c>
      <c r="CNN1" s="26">
        <f t="shared" si="37"/>
        <v>2406</v>
      </c>
      <c r="CNO1" s="26">
        <f t="shared" si="37"/>
        <v>2407</v>
      </c>
      <c r="CNP1" s="26">
        <f t="shared" si="37"/>
        <v>2408</v>
      </c>
      <c r="CNQ1" s="26">
        <f t="shared" si="37"/>
        <v>2409</v>
      </c>
      <c r="CNR1" s="26">
        <f t="shared" si="37"/>
        <v>2410</v>
      </c>
      <c r="CNS1" s="26">
        <f t="shared" si="37"/>
        <v>2411</v>
      </c>
      <c r="CNT1" s="26">
        <f t="shared" si="37"/>
        <v>2412</v>
      </c>
      <c r="CNU1" s="26">
        <f t="shared" si="37"/>
        <v>2413</v>
      </c>
      <c r="CNV1" s="26">
        <f t="shared" si="37"/>
        <v>2414</v>
      </c>
      <c r="CNW1" s="26">
        <f t="shared" si="37"/>
        <v>2415</v>
      </c>
      <c r="CNX1" s="26">
        <f t="shared" si="37"/>
        <v>2416</v>
      </c>
      <c r="CNY1" s="26">
        <f t="shared" si="37"/>
        <v>2417</v>
      </c>
      <c r="CNZ1" s="26">
        <f t="shared" si="37"/>
        <v>2418</v>
      </c>
      <c r="COA1" s="26">
        <f t="shared" si="37"/>
        <v>2419</v>
      </c>
      <c r="COB1" s="26">
        <f t="shared" si="37"/>
        <v>2420</v>
      </c>
      <c r="COC1" s="26">
        <f t="shared" si="37"/>
        <v>2421</v>
      </c>
      <c r="COD1" s="26">
        <f t="shared" si="37"/>
        <v>2422</v>
      </c>
      <c r="COE1" s="26">
        <f t="shared" si="37"/>
        <v>2423</v>
      </c>
      <c r="COF1" s="26">
        <f t="shared" si="37"/>
        <v>2424</v>
      </c>
      <c r="COG1" s="26">
        <f t="shared" si="37"/>
        <v>2425</v>
      </c>
      <c r="COH1" s="26">
        <f t="shared" si="37"/>
        <v>2426</v>
      </c>
      <c r="COI1" s="26">
        <f t="shared" si="37"/>
        <v>2427</v>
      </c>
      <c r="COJ1" s="26">
        <f t="shared" si="37"/>
        <v>2428</v>
      </c>
      <c r="COK1" s="26">
        <f t="shared" si="37"/>
        <v>2429</v>
      </c>
      <c r="COL1" s="26">
        <f t="shared" si="37"/>
        <v>2430</v>
      </c>
      <c r="COM1" s="26">
        <f t="shared" si="37"/>
        <v>2431</v>
      </c>
      <c r="CON1" s="26">
        <f t="shared" si="37"/>
        <v>2432</v>
      </c>
      <c r="COO1" s="26">
        <f t="shared" si="37"/>
        <v>2433</v>
      </c>
      <c r="COP1" s="26">
        <f t="shared" si="37"/>
        <v>2434</v>
      </c>
      <c r="COQ1" s="26">
        <f t="shared" ref="COQ1:CRB1" si="38">COP1+1</f>
        <v>2435</v>
      </c>
      <c r="COR1" s="26">
        <f t="shared" si="38"/>
        <v>2436</v>
      </c>
      <c r="COS1" s="26">
        <f t="shared" si="38"/>
        <v>2437</v>
      </c>
      <c r="COT1" s="26">
        <f t="shared" si="38"/>
        <v>2438</v>
      </c>
      <c r="COU1" s="26">
        <f t="shared" si="38"/>
        <v>2439</v>
      </c>
      <c r="COV1" s="26">
        <f t="shared" si="38"/>
        <v>2440</v>
      </c>
      <c r="COW1" s="26">
        <f t="shared" si="38"/>
        <v>2441</v>
      </c>
      <c r="COX1" s="26">
        <f t="shared" si="38"/>
        <v>2442</v>
      </c>
      <c r="COY1" s="26">
        <f t="shared" si="38"/>
        <v>2443</v>
      </c>
      <c r="COZ1" s="26">
        <f t="shared" si="38"/>
        <v>2444</v>
      </c>
      <c r="CPA1" s="26">
        <f t="shared" si="38"/>
        <v>2445</v>
      </c>
      <c r="CPB1" s="26">
        <f t="shared" si="38"/>
        <v>2446</v>
      </c>
      <c r="CPC1" s="26">
        <f t="shared" si="38"/>
        <v>2447</v>
      </c>
      <c r="CPD1" s="26">
        <f t="shared" si="38"/>
        <v>2448</v>
      </c>
      <c r="CPE1" s="26">
        <f t="shared" si="38"/>
        <v>2449</v>
      </c>
      <c r="CPF1" s="26">
        <f t="shared" si="38"/>
        <v>2450</v>
      </c>
      <c r="CPG1" s="26">
        <f t="shared" si="38"/>
        <v>2451</v>
      </c>
      <c r="CPH1" s="26">
        <f t="shared" si="38"/>
        <v>2452</v>
      </c>
      <c r="CPI1" s="26">
        <f t="shared" si="38"/>
        <v>2453</v>
      </c>
      <c r="CPJ1" s="26">
        <f t="shared" si="38"/>
        <v>2454</v>
      </c>
      <c r="CPK1" s="26">
        <f t="shared" si="38"/>
        <v>2455</v>
      </c>
      <c r="CPL1" s="26">
        <f t="shared" si="38"/>
        <v>2456</v>
      </c>
      <c r="CPM1" s="26">
        <f t="shared" si="38"/>
        <v>2457</v>
      </c>
      <c r="CPN1" s="26">
        <f t="shared" si="38"/>
        <v>2458</v>
      </c>
      <c r="CPO1" s="26">
        <f t="shared" si="38"/>
        <v>2459</v>
      </c>
      <c r="CPP1" s="26">
        <f t="shared" si="38"/>
        <v>2460</v>
      </c>
      <c r="CPQ1" s="26">
        <f t="shared" si="38"/>
        <v>2461</v>
      </c>
      <c r="CPR1" s="26">
        <f t="shared" si="38"/>
        <v>2462</v>
      </c>
      <c r="CPS1" s="26">
        <f t="shared" si="38"/>
        <v>2463</v>
      </c>
      <c r="CPT1" s="26">
        <f t="shared" si="38"/>
        <v>2464</v>
      </c>
      <c r="CPU1" s="26">
        <f t="shared" si="38"/>
        <v>2465</v>
      </c>
      <c r="CPV1" s="26">
        <f t="shared" si="38"/>
        <v>2466</v>
      </c>
      <c r="CPW1" s="26">
        <f t="shared" si="38"/>
        <v>2467</v>
      </c>
      <c r="CPX1" s="26">
        <f t="shared" si="38"/>
        <v>2468</v>
      </c>
      <c r="CPY1" s="26">
        <f t="shared" si="38"/>
        <v>2469</v>
      </c>
      <c r="CPZ1" s="26">
        <f t="shared" si="38"/>
        <v>2470</v>
      </c>
      <c r="CQA1" s="26">
        <f t="shared" si="38"/>
        <v>2471</v>
      </c>
      <c r="CQB1" s="26">
        <f t="shared" si="38"/>
        <v>2472</v>
      </c>
      <c r="CQC1" s="26">
        <f t="shared" si="38"/>
        <v>2473</v>
      </c>
      <c r="CQD1" s="26">
        <f t="shared" si="38"/>
        <v>2474</v>
      </c>
      <c r="CQE1" s="26">
        <f t="shared" si="38"/>
        <v>2475</v>
      </c>
      <c r="CQF1" s="26">
        <f t="shared" si="38"/>
        <v>2476</v>
      </c>
      <c r="CQG1" s="26">
        <f t="shared" si="38"/>
        <v>2477</v>
      </c>
      <c r="CQH1" s="26">
        <f t="shared" si="38"/>
        <v>2478</v>
      </c>
      <c r="CQI1" s="26">
        <f t="shared" si="38"/>
        <v>2479</v>
      </c>
      <c r="CQJ1" s="26">
        <f t="shared" si="38"/>
        <v>2480</v>
      </c>
      <c r="CQK1" s="26">
        <f t="shared" si="38"/>
        <v>2481</v>
      </c>
      <c r="CQL1" s="26">
        <f t="shared" si="38"/>
        <v>2482</v>
      </c>
      <c r="CQM1" s="26">
        <f t="shared" si="38"/>
        <v>2483</v>
      </c>
      <c r="CQN1" s="26">
        <f t="shared" si="38"/>
        <v>2484</v>
      </c>
      <c r="CQO1" s="26">
        <f t="shared" si="38"/>
        <v>2485</v>
      </c>
      <c r="CQP1" s="26">
        <f t="shared" si="38"/>
        <v>2486</v>
      </c>
      <c r="CQQ1" s="26">
        <f t="shared" si="38"/>
        <v>2487</v>
      </c>
      <c r="CQR1" s="26">
        <f t="shared" si="38"/>
        <v>2488</v>
      </c>
      <c r="CQS1" s="26">
        <f t="shared" si="38"/>
        <v>2489</v>
      </c>
      <c r="CQT1" s="26">
        <f t="shared" si="38"/>
        <v>2490</v>
      </c>
      <c r="CQU1" s="26">
        <f t="shared" si="38"/>
        <v>2491</v>
      </c>
      <c r="CQV1" s="26">
        <f t="shared" si="38"/>
        <v>2492</v>
      </c>
      <c r="CQW1" s="26">
        <f t="shared" si="38"/>
        <v>2493</v>
      </c>
      <c r="CQX1" s="26">
        <f t="shared" si="38"/>
        <v>2494</v>
      </c>
      <c r="CQY1" s="26">
        <f t="shared" si="38"/>
        <v>2495</v>
      </c>
      <c r="CQZ1" s="26">
        <f t="shared" si="38"/>
        <v>2496</v>
      </c>
      <c r="CRA1" s="26">
        <f t="shared" si="38"/>
        <v>2497</v>
      </c>
      <c r="CRB1" s="26">
        <f t="shared" si="38"/>
        <v>2498</v>
      </c>
      <c r="CRC1" s="26">
        <f t="shared" ref="CRC1:CTN1" si="39">CRB1+1</f>
        <v>2499</v>
      </c>
      <c r="CRD1" s="26">
        <f t="shared" si="39"/>
        <v>2500</v>
      </c>
      <c r="CRE1" s="26">
        <f t="shared" si="39"/>
        <v>2501</v>
      </c>
      <c r="CRF1" s="26">
        <f t="shared" si="39"/>
        <v>2502</v>
      </c>
      <c r="CRG1" s="26">
        <f t="shared" si="39"/>
        <v>2503</v>
      </c>
      <c r="CRH1" s="26">
        <f t="shared" si="39"/>
        <v>2504</v>
      </c>
      <c r="CRI1" s="26">
        <f t="shared" si="39"/>
        <v>2505</v>
      </c>
      <c r="CRJ1" s="26">
        <f t="shared" si="39"/>
        <v>2506</v>
      </c>
      <c r="CRK1" s="26">
        <f t="shared" si="39"/>
        <v>2507</v>
      </c>
      <c r="CRL1" s="26">
        <f t="shared" si="39"/>
        <v>2508</v>
      </c>
      <c r="CRM1" s="26">
        <f t="shared" si="39"/>
        <v>2509</v>
      </c>
      <c r="CRN1" s="26">
        <f t="shared" si="39"/>
        <v>2510</v>
      </c>
      <c r="CRO1" s="26">
        <f t="shared" si="39"/>
        <v>2511</v>
      </c>
      <c r="CRP1" s="26">
        <f t="shared" si="39"/>
        <v>2512</v>
      </c>
      <c r="CRQ1" s="26">
        <f t="shared" si="39"/>
        <v>2513</v>
      </c>
      <c r="CRR1" s="26">
        <f t="shared" si="39"/>
        <v>2514</v>
      </c>
      <c r="CRS1" s="26">
        <f t="shared" si="39"/>
        <v>2515</v>
      </c>
      <c r="CRT1" s="26">
        <f t="shared" si="39"/>
        <v>2516</v>
      </c>
      <c r="CRU1" s="26">
        <f t="shared" si="39"/>
        <v>2517</v>
      </c>
      <c r="CRV1" s="26">
        <f t="shared" si="39"/>
        <v>2518</v>
      </c>
      <c r="CRW1" s="26">
        <f t="shared" si="39"/>
        <v>2519</v>
      </c>
      <c r="CRX1" s="26">
        <f t="shared" si="39"/>
        <v>2520</v>
      </c>
      <c r="CRY1" s="26">
        <f t="shared" si="39"/>
        <v>2521</v>
      </c>
      <c r="CRZ1" s="26">
        <f t="shared" si="39"/>
        <v>2522</v>
      </c>
      <c r="CSA1" s="26">
        <f t="shared" si="39"/>
        <v>2523</v>
      </c>
      <c r="CSB1" s="26">
        <f t="shared" si="39"/>
        <v>2524</v>
      </c>
      <c r="CSC1" s="26">
        <f t="shared" si="39"/>
        <v>2525</v>
      </c>
      <c r="CSD1" s="26">
        <f t="shared" si="39"/>
        <v>2526</v>
      </c>
      <c r="CSE1" s="26">
        <f t="shared" si="39"/>
        <v>2527</v>
      </c>
      <c r="CSF1" s="26">
        <f t="shared" si="39"/>
        <v>2528</v>
      </c>
      <c r="CSG1" s="26">
        <f t="shared" si="39"/>
        <v>2529</v>
      </c>
      <c r="CSH1" s="26">
        <f t="shared" si="39"/>
        <v>2530</v>
      </c>
      <c r="CSI1" s="26">
        <f t="shared" si="39"/>
        <v>2531</v>
      </c>
      <c r="CSJ1" s="26">
        <f t="shared" si="39"/>
        <v>2532</v>
      </c>
      <c r="CSK1" s="26">
        <f t="shared" si="39"/>
        <v>2533</v>
      </c>
      <c r="CSL1" s="26">
        <f t="shared" si="39"/>
        <v>2534</v>
      </c>
      <c r="CSM1" s="26">
        <f t="shared" si="39"/>
        <v>2535</v>
      </c>
      <c r="CSN1" s="26">
        <f t="shared" si="39"/>
        <v>2536</v>
      </c>
      <c r="CSO1" s="26">
        <f t="shared" si="39"/>
        <v>2537</v>
      </c>
      <c r="CSP1" s="26">
        <f t="shared" si="39"/>
        <v>2538</v>
      </c>
      <c r="CSQ1" s="26">
        <f t="shared" si="39"/>
        <v>2539</v>
      </c>
      <c r="CSR1" s="26">
        <f t="shared" si="39"/>
        <v>2540</v>
      </c>
      <c r="CSS1" s="26">
        <f t="shared" si="39"/>
        <v>2541</v>
      </c>
      <c r="CST1" s="26">
        <f t="shared" si="39"/>
        <v>2542</v>
      </c>
      <c r="CSU1" s="26">
        <f t="shared" si="39"/>
        <v>2543</v>
      </c>
      <c r="CSV1" s="26">
        <f t="shared" si="39"/>
        <v>2544</v>
      </c>
      <c r="CSW1" s="26">
        <f t="shared" si="39"/>
        <v>2545</v>
      </c>
      <c r="CSX1" s="26">
        <f t="shared" si="39"/>
        <v>2546</v>
      </c>
      <c r="CSY1" s="26">
        <f t="shared" si="39"/>
        <v>2547</v>
      </c>
      <c r="CSZ1" s="26">
        <f t="shared" si="39"/>
        <v>2548</v>
      </c>
      <c r="CTA1" s="26">
        <f t="shared" si="39"/>
        <v>2549</v>
      </c>
      <c r="CTB1" s="26">
        <f t="shared" si="39"/>
        <v>2550</v>
      </c>
      <c r="CTC1" s="26">
        <f t="shared" si="39"/>
        <v>2551</v>
      </c>
      <c r="CTD1" s="26">
        <f t="shared" si="39"/>
        <v>2552</v>
      </c>
      <c r="CTE1" s="26">
        <f t="shared" si="39"/>
        <v>2553</v>
      </c>
      <c r="CTF1" s="26">
        <f t="shared" si="39"/>
        <v>2554</v>
      </c>
      <c r="CTG1" s="26">
        <f t="shared" si="39"/>
        <v>2555</v>
      </c>
      <c r="CTH1" s="26">
        <f t="shared" si="39"/>
        <v>2556</v>
      </c>
      <c r="CTI1" s="26">
        <f t="shared" si="39"/>
        <v>2557</v>
      </c>
      <c r="CTJ1" s="26">
        <f t="shared" si="39"/>
        <v>2558</v>
      </c>
      <c r="CTK1" s="26">
        <f t="shared" si="39"/>
        <v>2559</v>
      </c>
      <c r="CTL1" s="26">
        <f t="shared" si="39"/>
        <v>2560</v>
      </c>
      <c r="CTM1" s="26">
        <f t="shared" si="39"/>
        <v>2561</v>
      </c>
      <c r="CTN1" s="26">
        <f t="shared" si="39"/>
        <v>2562</v>
      </c>
      <c r="CTO1" s="26">
        <f t="shared" ref="CTO1:CVZ1" si="40">CTN1+1</f>
        <v>2563</v>
      </c>
      <c r="CTP1" s="26">
        <f t="shared" si="40"/>
        <v>2564</v>
      </c>
      <c r="CTQ1" s="26">
        <f t="shared" si="40"/>
        <v>2565</v>
      </c>
      <c r="CTR1" s="26">
        <f t="shared" si="40"/>
        <v>2566</v>
      </c>
      <c r="CTS1" s="26">
        <f t="shared" si="40"/>
        <v>2567</v>
      </c>
      <c r="CTT1" s="26">
        <f t="shared" si="40"/>
        <v>2568</v>
      </c>
      <c r="CTU1" s="26">
        <f t="shared" si="40"/>
        <v>2569</v>
      </c>
      <c r="CTV1" s="26">
        <f t="shared" si="40"/>
        <v>2570</v>
      </c>
      <c r="CTW1" s="26">
        <f t="shared" si="40"/>
        <v>2571</v>
      </c>
      <c r="CTX1" s="26">
        <f t="shared" si="40"/>
        <v>2572</v>
      </c>
      <c r="CTY1" s="26">
        <f t="shared" si="40"/>
        <v>2573</v>
      </c>
      <c r="CTZ1" s="26">
        <f t="shared" si="40"/>
        <v>2574</v>
      </c>
      <c r="CUA1" s="26">
        <f t="shared" si="40"/>
        <v>2575</v>
      </c>
      <c r="CUB1" s="26">
        <f t="shared" si="40"/>
        <v>2576</v>
      </c>
      <c r="CUC1" s="26">
        <f t="shared" si="40"/>
        <v>2577</v>
      </c>
      <c r="CUD1" s="26">
        <f t="shared" si="40"/>
        <v>2578</v>
      </c>
      <c r="CUE1" s="26">
        <f t="shared" si="40"/>
        <v>2579</v>
      </c>
      <c r="CUF1" s="26">
        <f t="shared" si="40"/>
        <v>2580</v>
      </c>
      <c r="CUG1" s="26">
        <f t="shared" si="40"/>
        <v>2581</v>
      </c>
      <c r="CUH1" s="26">
        <f t="shared" si="40"/>
        <v>2582</v>
      </c>
      <c r="CUI1" s="26">
        <f t="shared" si="40"/>
        <v>2583</v>
      </c>
      <c r="CUJ1" s="26">
        <f t="shared" si="40"/>
        <v>2584</v>
      </c>
      <c r="CUK1" s="26">
        <f t="shared" si="40"/>
        <v>2585</v>
      </c>
      <c r="CUL1" s="26">
        <f t="shared" si="40"/>
        <v>2586</v>
      </c>
      <c r="CUM1" s="26">
        <f t="shared" si="40"/>
        <v>2587</v>
      </c>
      <c r="CUN1" s="26">
        <f t="shared" si="40"/>
        <v>2588</v>
      </c>
      <c r="CUO1" s="26">
        <f t="shared" si="40"/>
        <v>2589</v>
      </c>
      <c r="CUP1" s="26">
        <f t="shared" si="40"/>
        <v>2590</v>
      </c>
      <c r="CUQ1" s="26">
        <f t="shared" si="40"/>
        <v>2591</v>
      </c>
      <c r="CUR1" s="26">
        <f t="shared" si="40"/>
        <v>2592</v>
      </c>
      <c r="CUS1" s="26">
        <f t="shared" si="40"/>
        <v>2593</v>
      </c>
      <c r="CUT1" s="26">
        <f t="shared" si="40"/>
        <v>2594</v>
      </c>
      <c r="CUU1" s="26">
        <f t="shared" si="40"/>
        <v>2595</v>
      </c>
      <c r="CUV1" s="26">
        <f t="shared" si="40"/>
        <v>2596</v>
      </c>
      <c r="CUW1" s="26">
        <f t="shared" si="40"/>
        <v>2597</v>
      </c>
      <c r="CUX1" s="26">
        <f t="shared" si="40"/>
        <v>2598</v>
      </c>
      <c r="CUY1" s="26">
        <f t="shared" si="40"/>
        <v>2599</v>
      </c>
      <c r="CUZ1" s="26">
        <f t="shared" si="40"/>
        <v>2600</v>
      </c>
      <c r="CVA1" s="26">
        <f t="shared" si="40"/>
        <v>2601</v>
      </c>
      <c r="CVB1" s="26">
        <f t="shared" si="40"/>
        <v>2602</v>
      </c>
      <c r="CVC1" s="26">
        <f t="shared" si="40"/>
        <v>2603</v>
      </c>
      <c r="CVD1" s="26">
        <f t="shared" si="40"/>
        <v>2604</v>
      </c>
      <c r="CVE1" s="26">
        <f t="shared" si="40"/>
        <v>2605</v>
      </c>
      <c r="CVF1" s="26">
        <f t="shared" si="40"/>
        <v>2606</v>
      </c>
      <c r="CVG1" s="26">
        <f t="shared" si="40"/>
        <v>2607</v>
      </c>
      <c r="CVH1" s="26">
        <f t="shared" si="40"/>
        <v>2608</v>
      </c>
      <c r="CVI1" s="26">
        <f t="shared" si="40"/>
        <v>2609</v>
      </c>
      <c r="CVJ1" s="26">
        <f t="shared" si="40"/>
        <v>2610</v>
      </c>
      <c r="CVK1" s="26">
        <f t="shared" si="40"/>
        <v>2611</v>
      </c>
      <c r="CVL1" s="26">
        <f t="shared" si="40"/>
        <v>2612</v>
      </c>
      <c r="CVM1" s="26">
        <f t="shared" si="40"/>
        <v>2613</v>
      </c>
      <c r="CVN1" s="26">
        <f t="shared" si="40"/>
        <v>2614</v>
      </c>
      <c r="CVO1" s="26">
        <f t="shared" si="40"/>
        <v>2615</v>
      </c>
      <c r="CVP1" s="26">
        <f t="shared" si="40"/>
        <v>2616</v>
      </c>
      <c r="CVQ1" s="26">
        <f t="shared" si="40"/>
        <v>2617</v>
      </c>
      <c r="CVR1" s="26">
        <f t="shared" si="40"/>
        <v>2618</v>
      </c>
      <c r="CVS1" s="26">
        <f t="shared" si="40"/>
        <v>2619</v>
      </c>
      <c r="CVT1" s="26">
        <f t="shared" si="40"/>
        <v>2620</v>
      </c>
      <c r="CVU1" s="26">
        <f t="shared" si="40"/>
        <v>2621</v>
      </c>
      <c r="CVV1" s="26">
        <f t="shared" si="40"/>
        <v>2622</v>
      </c>
      <c r="CVW1" s="26">
        <f t="shared" si="40"/>
        <v>2623</v>
      </c>
      <c r="CVX1" s="26">
        <f t="shared" si="40"/>
        <v>2624</v>
      </c>
      <c r="CVY1" s="26">
        <f t="shared" si="40"/>
        <v>2625</v>
      </c>
      <c r="CVZ1" s="26">
        <f t="shared" si="40"/>
        <v>2626</v>
      </c>
      <c r="CWA1" s="26">
        <f t="shared" ref="CWA1:CYL1" si="41">CVZ1+1</f>
        <v>2627</v>
      </c>
      <c r="CWB1" s="26">
        <f t="shared" si="41"/>
        <v>2628</v>
      </c>
      <c r="CWC1" s="26">
        <f t="shared" si="41"/>
        <v>2629</v>
      </c>
      <c r="CWD1" s="26">
        <f t="shared" si="41"/>
        <v>2630</v>
      </c>
      <c r="CWE1" s="26">
        <f t="shared" si="41"/>
        <v>2631</v>
      </c>
      <c r="CWF1" s="26">
        <f t="shared" si="41"/>
        <v>2632</v>
      </c>
      <c r="CWG1" s="26">
        <f t="shared" si="41"/>
        <v>2633</v>
      </c>
      <c r="CWH1" s="26">
        <f t="shared" si="41"/>
        <v>2634</v>
      </c>
      <c r="CWI1" s="26">
        <f t="shared" si="41"/>
        <v>2635</v>
      </c>
      <c r="CWJ1" s="26">
        <f t="shared" si="41"/>
        <v>2636</v>
      </c>
      <c r="CWK1" s="26">
        <f t="shared" si="41"/>
        <v>2637</v>
      </c>
      <c r="CWL1" s="26">
        <f t="shared" si="41"/>
        <v>2638</v>
      </c>
      <c r="CWM1" s="26">
        <f t="shared" si="41"/>
        <v>2639</v>
      </c>
      <c r="CWN1" s="26">
        <f t="shared" si="41"/>
        <v>2640</v>
      </c>
      <c r="CWO1" s="26">
        <f t="shared" si="41"/>
        <v>2641</v>
      </c>
      <c r="CWP1" s="26">
        <f t="shared" si="41"/>
        <v>2642</v>
      </c>
      <c r="CWQ1" s="26">
        <f t="shared" si="41"/>
        <v>2643</v>
      </c>
      <c r="CWR1" s="26">
        <f t="shared" si="41"/>
        <v>2644</v>
      </c>
      <c r="CWS1" s="26">
        <f t="shared" si="41"/>
        <v>2645</v>
      </c>
      <c r="CWT1" s="26">
        <f t="shared" si="41"/>
        <v>2646</v>
      </c>
      <c r="CWU1" s="26">
        <f t="shared" si="41"/>
        <v>2647</v>
      </c>
      <c r="CWV1" s="26">
        <f t="shared" si="41"/>
        <v>2648</v>
      </c>
      <c r="CWW1" s="26">
        <f t="shared" si="41"/>
        <v>2649</v>
      </c>
      <c r="CWX1" s="26">
        <f t="shared" si="41"/>
        <v>2650</v>
      </c>
      <c r="CWY1" s="26">
        <f t="shared" si="41"/>
        <v>2651</v>
      </c>
      <c r="CWZ1" s="26">
        <f t="shared" si="41"/>
        <v>2652</v>
      </c>
      <c r="CXA1" s="26">
        <f t="shared" si="41"/>
        <v>2653</v>
      </c>
      <c r="CXB1" s="26">
        <f t="shared" si="41"/>
        <v>2654</v>
      </c>
      <c r="CXC1" s="26">
        <f t="shared" si="41"/>
        <v>2655</v>
      </c>
      <c r="CXD1" s="26">
        <f t="shared" si="41"/>
        <v>2656</v>
      </c>
      <c r="CXE1" s="26">
        <f t="shared" si="41"/>
        <v>2657</v>
      </c>
      <c r="CXF1" s="26">
        <f t="shared" si="41"/>
        <v>2658</v>
      </c>
      <c r="CXG1" s="26">
        <f t="shared" si="41"/>
        <v>2659</v>
      </c>
      <c r="CXH1" s="26">
        <f t="shared" si="41"/>
        <v>2660</v>
      </c>
      <c r="CXI1" s="26">
        <f t="shared" si="41"/>
        <v>2661</v>
      </c>
      <c r="CXJ1" s="26">
        <f t="shared" si="41"/>
        <v>2662</v>
      </c>
      <c r="CXK1" s="26">
        <f t="shared" si="41"/>
        <v>2663</v>
      </c>
      <c r="CXL1" s="26">
        <f t="shared" si="41"/>
        <v>2664</v>
      </c>
      <c r="CXM1" s="26">
        <f t="shared" si="41"/>
        <v>2665</v>
      </c>
      <c r="CXN1" s="26">
        <f t="shared" si="41"/>
        <v>2666</v>
      </c>
      <c r="CXO1" s="26">
        <f t="shared" si="41"/>
        <v>2667</v>
      </c>
      <c r="CXP1" s="26">
        <f t="shared" si="41"/>
        <v>2668</v>
      </c>
      <c r="CXQ1" s="26">
        <f t="shared" si="41"/>
        <v>2669</v>
      </c>
      <c r="CXR1" s="26">
        <f t="shared" si="41"/>
        <v>2670</v>
      </c>
      <c r="CXS1" s="26">
        <f t="shared" si="41"/>
        <v>2671</v>
      </c>
      <c r="CXT1" s="26">
        <f t="shared" si="41"/>
        <v>2672</v>
      </c>
      <c r="CXU1" s="26">
        <f t="shared" si="41"/>
        <v>2673</v>
      </c>
      <c r="CXV1" s="26">
        <f t="shared" si="41"/>
        <v>2674</v>
      </c>
      <c r="CXW1" s="26">
        <f t="shared" si="41"/>
        <v>2675</v>
      </c>
      <c r="CXX1" s="26">
        <f t="shared" si="41"/>
        <v>2676</v>
      </c>
      <c r="CXY1" s="26">
        <f t="shared" si="41"/>
        <v>2677</v>
      </c>
      <c r="CXZ1" s="26">
        <f t="shared" si="41"/>
        <v>2678</v>
      </c>
      <c r="CYA1" s="26">
        <f t="shared" si="41"/>
        <v>2679</v>
      </c>
      <c r="CYB1" s="26">
        <f t="shared" si="41"/>
        <v>2680</v>
      </c>
      <c r="CYC1" s="26">
        <f t="shared" si="41"/>
        <v>2681</v>
      </c>
      <c r="CYD1" s="26">
        <f t="shared" si="41"/>
        <v>2682</v>
      </c>
      <c r="CYE1" s="26">
        <f t="shared" si="41"/>
        <v>2683</v>
      </c>
      <c r="CYF1" s="26">
        <f t="shared" si="41"/>
        <v>2684</v>
      </c>
      <c r="CYG1" s="26">
        <f t="shared" si="41"/>
        <v>2685</v>
      </c>
      <c r="CYH1" s="26">
        <f t="shared" si="41"/>
        <v>2686</v>
      </c>
      <c r="CYI1" s="26">
        <f t="shared" si="41"/>
        <v>2687</v>
      </c>
      <c r="CYJ1" s="26">
        <f t="shared" si="41"/>
        <v>2688</v>
      </c>
      <c r="CYK1" s="26">
        <f t="shared" si="41"/>
        <v>2689</v>
      </c>
      <c r="CYL1" s="26">
        <f t="shared" si="41"/>
        <v>2690</v>
      </c>
      <c r="CYM1" s="26">
        <f t="shared" ref="CYM1:DAX1" si="42">CYL1+1</f>
        <v>2691</v>
      </c>
      <c r="CYN1" s="26">
        <f t="shared" si="42"/>
        <v>2692</v>
      </c>
      <c r="CYO1" s="26">
        <f t="shared" si="42"/>
        <v>2693</v>
      </c>
      <c r="CYP1" s="26">
        <f t="shared" si="42"/>
        <v>2694</v>
      </c>
      <c r="CYQ1" s="26">
        <f t="shared" si="42"/>
        <v>2695</v>
      </c>
      <c r="CYR1" s="26">
        <f t="shared" si="42"/>
        <v>2696</v>
      </c>
      <c r="CYS1" s="26">
        <f t="shared" si="42"/>
        <v>2697</v>
      </c>
      <c r="CYT1" s="26">
        <f t="shared" si="42"/>
        <v>2698</v>
      </c>
      <c r="CYU1" s="26">
        <f t="shared" si="42"/>
        <v>2699</v>
      </c>
      <c r="CYV1" s="26">
        <f t="shared" si="42"/>
        <v>2700</v>
      </c>
      <c r="CYW1" s="26">
        <f t="shared" si="42"/>
        <v>2701</v>
      </c>
      <c r="CYX1" s="26">
        <f t="shared" si="42"/>
        <v>2702</v>
      </c>
      <c r="CYY1" s="26">
        <f t="shared" si="42"/>
        <v>2703</v>
      </c>
      <c r="CYZ1" s="26">
        <f t="shared" si="42"/>
        <v>2704</v>
      </c>
      <c r="CZA1" s="26">
        <f t="shared" si="42"/>
        <v>2705</v>
      </c>
      <c r="CZB1" s="26">
        <f t="shared" si="42"/>
        <v>2706</v>
      </c>
      <c r="CZC1" s="26">
        <f t="shared" si="42"/>
        <v>2707</v>
      </c>
      <c r="CZD1" s="26">
        <f t="shared" si="42"/>
        <v>2708</v>
      </c>
      <c r="CZE1" s="26">
        <f t="shared" si="42"/>
        <v>2709</v>
      </c>
      <c r="CZF1" s="26">
        <f t="shared" si="42"/>
        <v>2710</v>
      </c>
      <c r="CZG1" s="26">
        <f t="shared" si="42"/>
        <v>2711</v>
      </c>
      <c r="CZH1" s="26">
        <f t="shared" si="42"/>
        <v>2712</v>
      </c>
      <c r="CZI1" s="26">
        <f t="shared" si="42"/>
        <v>2713</v>
      </c>
      <c r="CZJ1" s="26">
        <f t="shared" si="42"/>
        <v>2714</v>
      </c>
      <c r="CZK1" s="26">
        <f t="shared" si="42"/>
        <v>2715</v>
      </c>
      <c r="CZL1" s="26">
        <f t="shared" si="42"/>
        <v>2716</v>
      </c>
      <c r="CZM1" s="26">
        <f t="shared" si="42"/>
        <v>2717</v>
      </c>
      <c r="CZN1" s="26">
        <f t="shared" si="42"/>
        <v>2718</v>
      </c>
      <c r="CZO1" s="26">
        <f t="shared" si="42"/>
        <v>2719</v>
      </c>
      <c r="CZP1" s="26">
        <f t="shared" si="42"/>
        <v>2720</v>
      </c>
      <c r="CZQ1" s="26">
        <f t="shared" si="42"/>
        <v>2721</v>
      </c>
      <c r="CZR1" s="26">
        <f t="shared" si="42"/>
        <v>2722</v>
      </c>
      <c r="CZS1" s="26">
        <f t="shared" si="42"/>
        <v>2723</v>
      </c>
      <c r="CZT1" s="26">
        <f t="shared" si="42"/>
        <v>2724</v>
      </c>
      <c r="CZU1" s="26">
        <f t="shared" si="42"/>
        <v>2725</v>
      </c>
      <c r="CZV1" s="26">
        <f t="shared" si="42"/>
        <v>2726</v>
      </c>
      <c r="CZW1" s="26">
        <f t="shared" si="42"/>
        <v>2727</v>
      </c>
      <c r="CZX1" s="26">
        <f t="shared" si="42"/>
        <v>2728</v>
      </c>
      <c r="CZY1" s="26">
        <f t="shared" si="42"/>
        <v>2729</v>
      </c>
      <c r="CZZ1" s="26">
        <f t="shared" si="42"/>
        <v>2730</v>
      </c>
      <c r="DAA1" s="26">
        <f t="shared" si="42"/>
        <v>2731</v>
      </c>
      <c r="DAB1" s="26">
        <f t="shared" si="42"/>
        <v>2732</v>
      </c>
      <c r="DAC1" s="26">
        <f t="shared" si="42"/>
        <v>2733</v>
      </c>
      <c r="DAD1" s="26">
        <f t="shared" si="42"/>
        <v>2734</v>
      </c>
      <c r="DAE1" s="26">
        <f t="shared" si="42"/>
        <v>2735</v>
      </c>
      <c r="DAF1" s="26">
        <f t="shared" si="42"/>
        <v>2736</v>
      </c>
      <c r="DAG1" s="26">
        <f t="shared" si="42"/>
        <v>2737</v>
      </c>
      <c r="DAH1" s="26">
        <f t="shared" si="42"/>
        <v>2738</v>
      </c>
      <c r="DAI1" s="26">
        <f t="shared" si="42"/>
        <v>2739</v>
      </c>
      <c r="DAJ1" s="26">
        <f t="shared" si="42"/>
        <v>2740</v>
      </c>
      <c r="DAK1" s="26">
        <f t="shared" si="42"/>
        <v>2741</v>
      </c>
      <c r="DAL1" s="26">
        <f t="shared" si="42"/>
        <v>2742</v>
      </c>
      <c r="DAM1" s="26">
        <f t="shared" si="42"/>
        <v>2743</v>
      </c>
      <c r="DAN1" s="26">
        <f t="shared" si="42"/>
        <v>2744</v>
      </c>
      <c r="DAO1" s="26">
        <f t="shared" si="42"/>
        <v>2745</v>
      </c>
      <c r="DAP1" s="26">
        <f t="shared" si="42"/>
        <v>2746</v>
      </c>
      <c r="DAQ1" s="26">
        <f t="shared" si="42"/>
        <v>2747</v>
      </c>
      <c r="DAR1" s="26">
        <f t="shared" si="42"/>
        <v>2748</v>
      </c>
      <c r="DAS1" s="26">
        <f t="shared" si="42"/>
        <v>2749</v>
      </c>
      <c r="DAT1" s="26">
        <f t="shared" si="42"/>
        <v>2750</v>
      </c>
      <c r="DAU1" s="26">
        <f t="shared" si="42"/>
        <v>2751</v>
      </c>
      <c r="DAV1" s="26">
        <f t="shared" si="42"/>
        <v>2752</v>
      </c>
      <c r="DAW1" s="26">
        <f t="shared" si="42"/>
        <v>2753</v>
      </c>
      <c r="DAX1" s="26">
        <f t="shared" si="42"/>
        <v>2754</v>
      </c>
      <c r="DAY1" s="26">
        <f t="shared" ref="DAY1:DDJ1" si="43">DAX1+1</f>
        <v>2755</v>
      </c>
      <c r="DAZ1" s="26">
        <f t="shared" si="43"/>
        <v>2756</v>
      </c>
      <c r="DBA1" s="26">
        <f t="shared" si="43"/>
        <v>2757</v>
      </c>
      <c r="DBB1" s="26">
        <f t="shared" si="43"/>
        <v>2758</v>
      </c>
      <c r="DBC1" s="26">
        <f t="shared" si="43"/>
        <v>2759</v>
      </c>
      <c r="DBD1" s="26">
        <f t="shared" si="43"/>
        <v>2760</v>
      </c>
      <c r="DBE1" s="26">
        <f t="shared" si="43"/>
        <v>2761</v>
      </c>
      <c r="DBF1" s="26">
        <f t="shared" si="43"/>
        <v>2762</v>
      </c>
      <c r="DBG1" s="26">
        <f t="shared" si="43"/>
        <v>2763</v>
      </c>
      <c r="DBH1" s="26">
        <f t="shared" si="43"/>
        <v>2764</v>
      </c>
      <c r="DBI1" s="26">
        <f t="shared" si="43"/>
        <v>2765</v>
      </c>
      <c r="DBJ1" s="26">
        <f t="shared" si="43"/>
        <v>2766</v>
      </c>
      <c r="DBK1" s="26">
        <f t="shared" si="43"/>
        <v>2767</v>
      </c>
      <c r="DBL1" s="26">
        <f t="shared" si="43"/>
        <v>2768</v>
      </c>
      <c r="DBM1" s="26">
        <f t="shared" si="43"/>
        <v>2769</v>
      </c>
      <c r="DBN1" s="26">
        <f t="shared" si="43"/>
        <v>2770</v>
      </c>
      <c r="DBO1" s="26">
        <f t="shared" si="43"/>
        <v>2771</v>
      </c>
      <c r="DBP1" s="26">
        <f t="shared" si="43"/>
        <v>2772</v>
      </c>
      <c r="DBQ1" s="26">
        <f t="shared" si="43"/>
        <v>2773</v>
      </c>
      <c r="DBR1" s="26">
        <f t="shared" si="43"/>
        <v>2774</v>
      </c>
      <c r="DBS1" s="26">
        <f t="shared" si="43"/>
        <v>2775</v>
      </c>
      <c r="DBT1" s="26">
        <f t="shared" si="43"/>
        <v>2776</v>
      </c>
      <c r="DBU1" s="26">
        <f t="shared" si="43"/>
        <v>2777</v>
      </c>
      <c r="DBV1" s="26">
        <f t="shared" si="43"/>
        <v>2778</v>
      </c>
      <c r="DBW1" s="26">
        <f t="shared" si="43"/>
        <v>2779</v>
      </c>
      <c r="DBX1" s="26">
        <f t="shared" si="43"/>
        <v>2780</v>
      </c>
      <c r="DBY1" s="26">
        <f t="shared" si="43"/>
        <v>2781</v>
      </c>
      <c r="DBZ1" s="26">
        <f t="shared" si="43"/>
        <v>2782</v>
      </c>
      <c r="DCA1" s="26">
        <f t="shared" si="43"/>
        <v>2783</v>
      </c>
      <c r="DCB1" s="26">
        <f t="shared" si="43"/>
        <v>2784</v>
      </c>
      <c r="DCC1" s="26">
        <f t="shared" si="43"/>
        <v>2785</v>
      </c>
      <c r="DCD1" s="26">
        <f t="shared" si="43"/>
        <v>2786</v>
      </c>
      <c r="DCE1" s="26">
        <f t="shared" si="43"/>
        <v>2787</v>
      </c>
      <c r="DCF1" s="26">
        <f t="shared" si="43"/>
        <v>2788</v>
      </c>
      <c r="DCG1" s="26">
        <f t="shared" si="43"/>
        <v>2789</v>
      </c>
      <c r="DCH1" s="26">
        <f t="shared" si="43"/>
        <v>2790</v>
      </c>
      <c r="DCI1" s="26">
        <f t="shared" si="43"/>
        <v>2791</v>
      </c>
      <c r="DCJ1" s="26">
        <f t="shared" si="43"/>
        <v>2792</v>
      </c>
      <c r="DCK1" s="26">
        <f t="shared" si="43"/>
        <v>2793</v>
      </c>
      <c r="DCL1" s="26">
        <f t="shared" si="43"/>
        <v>2794</v>
      </c>
      <c r="DCM1" s="26">
        <f t="shared" si="43"/>
        <v>2795</v>
      </c>
      <c r="DCN1" s="26">
        <f t="shared" si="43"/>
        <v>2796</v>
      </c>
      <c r="DCO1" s="26">
        <f t="shared" si="43"/>
        <v>2797</v>
      </c>
      <c r="DCP1" s="26">
        <f t="shared" si="43"/>
        <v>2798</v>
      </c>
      <c r="DCQ1" s="26">
        <f t="shared" si="43"/>
        <v>2799</v>
      </c>
      <c r="DCR1" s="26">
        <f t="shared" si="43"/>
        <v>2800</v>
      </c>
      <c r="DCS1" s="26">
        <f t="shared" si="43"/>
        <v>2801</v>
      </c>
      <c r="DCT1" s="26">
        <f t="shared" si="43"/>
        <v>2802</v>
      </c>
      <c r="DCU1" s="26">
        <f t="shared" si="43"/>
        <v>2803</v>
      </c>
      <c r="DCV1" s="26">
        <f t="shared" si="43"/>
        <v>2804</v>
      </c>
      <c r="DCW1" s="26">
        <f t="shared" si="43"/>
        <v>2805</v>
      </c>
      <c r="DCX1" s="26">
        <f t="shared" si="43"/>
        <v>2806</v>
      </c>
      <c r="DCY1" s="26">
        <f t="shared" si="43"/>
        <v>2807</v>
      </c>
      <c r="DCZ1" s="26">
        <f t="shared" si="43"/>
        <v>2808</v>
      </c>
      <c r="DDA1" s="26">
        <f t="shared" si="43"/>
        <v>2809</v>
      </c>
      <c r="DDB1" s="26">
        <f t="shared" si="43"/>
        <v>2810</v>
      </c>
      <c r="DDC1" s="26">
        <f t="shared" si="43"/>
        <v>2811</v>
      </c>
      <c r="DDD1" s="26">
        <f t="shared" si="43"/>
        <v>2812</v>
      </c>
      <c r="DDE1" s="26">
        <f t="shared" si="43"/>
        <v>2813</v>
      </c>
      <c r="DDF1" s="26">
        <f t="shared" si="43"/>
        <v>2814</v>
      </c>
      <c r="DDG1" s="26">
        <f t="shared" si="43"/>
        <v>2815</v>
      </c>
      <c r="DDH1" s="26">
        <f t="shared" si="43"/>
        <v>2816</v>
      </c>
      <c r="DDI1" s="26">
        <f t="shared" si="43"/>
        <v>2817</v>
      </c>
      <c r="DDJ1" s="26">
        <f t="shared" si="43"/>
        <v>2818</v>
      </c>
      <c r="DDK1" s="26">
        <f t="shared" ref="DDK1:DFV1" si="44">DDJ1+1</f>
        <v>2819</v>
      </c>
      <c r="DDL1" s="26">
        <f t="shared" si="44"/>
        <v>2820</v>
      </c>
      <c r="DDM1" s="26">
        <f t="shared" si="44"/>
        <v>2821</v>
      </c>
      <c r="DDN1" s="26">
        <f t="shared" si="44"/>
        <v>2822</v>
      </c>
      <c r="DDO1" s="26">
        <f t="shared" si="44"/>
        <v>2823</v>
      </c>
      <c r="DDP1" s="26">
        <f t="shared" si="44"/>
        <v>2824</v>
      </c>
      <c r="DDQ1" s="26">
        <f t="shared" si="44"/>
        <v>2825</v>
      </c>
      <c r="DDR1" s="26">
        <f t="shared" si="44"/>
        <v>2826</v>
      </c>
      <c r="DDS1" s="26">
        <f t="shared" si="44"/>
        <v>2827</v>
      </c>
      <c r="DDT1" s="26">
        <f t="shared" si="44"/>
        <v>2828</v>
      </c>
      <c r="DDU1" s="26">
        <f t="shared" si="44"/>
        <v>2829</v>
      </c>
      <c r="DDV1" s="26">
        <f t="shared" si="44"/>
        <v>2830</v>
      </c>
      <c r="DDW1" s="26">
        <f t="shared" si="44"/>
        <v>2831</v>
      </c>
      <c r="DDX1" s="26">
        <f t="shared" si="44"/>
        <v>2832</v>
      </c>
      <c r="DDY1" s="26">
        <f t="shared" si="44"/>
        <v>2833</v>
      </c>
      <c r="DDZ1" s="26">
        <f t="shared" si="44"/>
        <v>2834</v>
      </c>
      <c r="DEA1" s="26">
        <f t="shared" si="44"/>
        <v>2835</v>
      </c>
      <c r="DEB1" s="26">
        <f t="shared" si="44"/>
        <v>2836</v>
      </c>
      <c r="DEC1" s="26">
        <f t="shared" si="44"/>
        <v>2837</v>
      </c>
      <c r="DED1" s="26">
        <f t="shared" si="44"/>
        <v>2838</v>
      </c>
      <c r="DEE1" s="26">
        <f t="shared" si="44"/>
        <v>2839</v>
      </c>
      <c r="DEF1" s="26">
        <f t="shared" si="44"/>
        <v>2840</v>
      </c>
      <c r="DEG1" s="26">
        <f t="shared" si="44"/>
        <v>2841</v>
      </c>
      <c r="DEH1" s="26">
        <f t="shared" si="44"/>
        <v>2842</v>
      </c>
      <c r="DEI1" s="26">
        <f t="shared" si="44"/>
        <v>2843</v>
      </c>
      <c r="DEJ1" s="26">
        <f t="shared" si="44"/>
        <v>2844</v>
      </c>
      <c r="DEK1" s="26">
        <f t="shared" si="44"/>
        <v>2845</v>
      </c>
      <c r="DEL1" s="26">
        <f t="shared" si="44"/>
        <v>2846</v>
      </c>
      <c r="DEM1" s="26">
        <f t="shared" si="44"/>
        <v>2847</v>
      </c>
      <c r="DEN1" s="26">
        <f t="shared" si="44"/>
        <v>2848</v>
      </c>
      <c r="DEO1" s="26">
        <f t="shared" si="44"/>
        <v>2849</v>
      </c>
      <c r="DEP1" s="26">
        <f t="shared" si="44"/>
        <v>2850</v>
      </c>
      <c r="DEQ1" s="26">
        <f t="shared" si="44"/>
        <v>2851</v>
      </c>
      <c r="DER1" s="26">
        <f t="shared" si="44"/>
        <v>2852</v>
      </c>
      <c r="DES1" s="26">
        <f t="shared" si="44"/>
        <v>2853</v>
      </c>
      <c r="DET1" s="26">
        <f t="shared" si="44"/>
        <v>2854</v>
      </c>
      <c r="DEU1" s="26">
        <f t="shared" si="44"/>
        <v>2855</v>
      </c>
      <c r="DEV1" s="26">
        <f t="shared" si="44"/>
        <v>2856</v>
      </c>
      <c r="DEW1" s="26">
        <f t="shared" si="44"/>
        <v>2857</v>
      </c>
      <c r="DEX1" s="26">
        <f t="shared" si="44"/>
        <v>2858</v>
      </c>
      <c r="DEY1" s="26">
        <f t="shared" si="44"/>
        <v>2859</v>
      </c>
      <c r="DEZ1" s="26">
        <f t="shared" si="44"/>
        <v>2860</v>
      </c>
      <c r="DFA1" s="26">
        <f t="shared" si="44"/>
        <v>2861</v>
      </c>
      <c r="DFB1" s="26">
        <f t="shared" si="44"/>
        <v>2862</v>
      </c>
      <c r="DFC1" s="26">
        <f t="shared" si="44"/>
        <v>2863</v>
      </c>
      <c r="DFD1" s="26">
        <f t="shared" si="44"/>
        <v>2864</v>
      </c>
      <c r="DFE1" s="26">
        <f t="shared" si="44"/>
        <v>2865</v>
      </c>
      <c r="DFF1" s="26">
        <f t="shared" si="44"/>
        <v>2866</v>
      </c>
      <c r="DFG1" s="26">
        <f t="shared" si="44"/>
        <v>2867</v>
      </c>
      <c r="DFH1" s="26">
        <f t="shared" si="44"/>
        <v>2868</v>
      </c>
      <c r="DFI1" s="26">
        <f t="shared" si="44"/>
        <v>2869</v>
      </c>
      <c r="DFJ1" s="26">
        <f t="shared" si="44"/>
        <v>2870</v>
      </c>
      <c r="DFK1" s="26">
        <f t="shared" si="44"/>
        <v>2871</v>
      </c>
      <c r="DFL1" s="26">
        <f t="shared" si="44"/>
        <v>2872</v>
      </c>
      <c r="DFM1" s="26">
        <f t="shared" si="44"/>
        <v>2873</v>
      </c>
      <c r="DFN1" s="26">
        <f t="shared" si="44"/>
        <v>2874</v>
      </c>
      <c r="DFO1" s="26">
        <f t="shared" si="44"/>
        <v>2875</v>
      </c>
      <c r="DFP1" s="26">
        <f t="shared" si="44"/>
        <v>2876</v>
      </c>
      <c r="DFQ1" s="26">
        <f t="shared" si="44"/>
        <v>2877</v>
      </c>
      <c r="DFR1" s="26">
        <f t="shared" si="44"/>
        <v>2878</v>
      </c>
      <c r="DFS1" s="26">
        <f t="shared" si="44"/>
        <v>2879</v>
      </c>
      <c r="DFT1" s="26">
        <f t="shared" si="44"/>
        <v>2880</v>
      </c>
      <c r="DFU1" s="26">
        <f t="shared" si="44"/>
        <v>2881</v>
      </c>
      <c r="DFV1" s="26">
        <f t="shared" si="44"/>
        <v>2882</v>
      </c>
      <c r="DFW1" s="26">
        <f t="shared" ref="DFW1:DIH1" si="45">DFV1+1</f>
        <v>2883</v>
      </c>
      <c r="DFX1" s="26">
        <f t="shared" si="45"/>
        <v>2884</v>
      </c>
      <c r="DFY1" s="26">
        <f t="shared" si="45"/>
        <v>2885</v>
      </c>
      <c r="DFZ1" s="26">
        <f t="shared" si="45"/>
        <v>2886</v>
      </c>
      <c r="DGA1" s="26">
        <f t="shared" si="45"/>
        <v>2887</v>
      </c>
      <c r="DGB1" s="26">
        <f t="shared" si="45"/>
        <v>2888</v>
      </c>
      <c r="DGC1" s="26">
        <f t="shared" si="45"/>
        <v>2889</v>
      </c>
      <c r="DGD1" s="26">
        <f t="shared" si="45"/>
        <v>2890</v>
      </c>
      <c r="DGE1" s="26">
        <f t="shared" si="45"/>
        <v>2891</v>
      </c>
      <c r="DGF1" s="26">
        <f t="shared" si="45"/>
        <v>2892</v>
      </c>
      <c r="DGG1" s="26">
        <f t="shared" si="45"/>
        <v>2893</v>
      </c>
      <c r="DGH1" s="26">
        <f t="shared" si="45"/>
        <v>2894</v>
      </c>
      <c r="DGI1" s="26">
        <f t="shared" si="45"/>
        <v>2895</v>
      </c>
      <c r="DGJ1" s="26">
        <f t="shared" si="45"/>
        <v>2896</v>
      </c>
      <c r="DGK1" s="26">
        <f t="shared" si="45"/>
        <v>2897</v>
      </c>
      <c r="DGL1" s="26">
        <f t="shared" si="45"/>
        <v>2898</v>
      </c>
      <c r="DGM1" s="26">
        <f t="shared" si="45"/>
        <v>2899</v>
      </c>
      <c r="DGN1" s="26">
        <f t="shared" si="45"/>
        <v>2900</v>
      </c>
      <c r="DGO1" s="26">
        <f t="shared" si="45"/>
        <v>2901</v>
      </c>
      <c r="DGP1" s="26">
        <f t="shared" si="45"/>
        <v>2902</v>
      </c>
      <c r="DGQ1" s="26">
        <f t="shared" si="45"/>
        <v>2903</v>
      </c>
      <c r="DGR1" s="26">
        <f t="shared" si="45"/>
        <v>2904</v>
      </c>
      <c r="DGS1" s="26">
        <f t="shared" si="45"/>
        <v>2905</v>
      </c>
      <c r="DGT1" s="26">
        <f t="shared" si="45"/>
        <v>2906</v>
      </c>
      <c r="DGU1" s="26">
        <f t="shared" si="45"/>
        <v>2907</v>
      </c>
      <c r="DGV1" s="26">
        <f t="shared" si="45"/>
        <v>2908</v>
      </c>
      <c r="DGW1" s="26">
        <f t="shared" si="45"/>
        <v>2909</v>
      </c>
      <c r="DGX1" s="26">
        <f t="shared" si="45"/>
        <v>2910</v>
      </c>
      <c r="DGY1" s="26">
        <f t="shared" si="45"/>
        <v>2911</v>
      </c>
      <c r="DGZ1" s="26">
        <f t="shared" si="45"/>
        <v>2912</v>
      </c>
      <c r="DHA1" s="26">
        <f t="shared" si="45"/>
        <v>2913</v>
      </c>
      <c r="DHB1" s="26">
        <f t="shared" si="45"/>
        <v>2914</v>
      </c>
      <c r="DHC1" s="26">
        <f t="shared" si="45"/>
        <v>2915</v>
      </c>
      <c r="DHD1" s="26">
        <f t="shared" si="45"/>
        <v>2916</v>
      </c>
      <c r="DHE1" s="26">
        <f t="shared" si="45"/>
        <v>2917</v>
      </c>
      <c r="DHF1" s="26">
        <f t="shared" si="45"/>
        <v>2918</v>
      </c>
      <c r="DHG1" s="26">
        <f t="shared" si="45"/>
        <v>2919</v>
      </c>
      <c r="DHH1" s="26">
        <f t="shared" si="45"/>
        <v>2920</v>
      </c>
      <c r="DHI1" s="26">
        <f t="shared" si="45"/>
        <v>2921</v>
      </c>
      <c r="DHJ1" s="26">
        <f t="shared" si="45"/>
        <v>2922</v>
      </c>
      <c r="DHK1" s="26">
        <f t="shared" si="45"/>
        <v>2923</v>
      </c>
      <c r="DHL1" s="26">
        <f t="shared" si="45"/>
        <v>2924</v>
      </c>
      <c r="DHM1" s="26">
        <f t="shared" si="45"/>
        <v>2925</v>
      </c>
      <c r="DHN1" s="26">
        <f t="shared" si="45"/>
        <v>2926</v>
      </c>
      <c r="DHO1" s="26">
        <f t="shared" si="45"/>
        <v>2927</v>
      </c>
      <c r="DHP1" s="26">
        <f t="shared" si="45"/>
        <v>2928</v>
      </c>
      <c r="DHQ1" s="26">
        <f t="shared" si="45"/>
        <v>2929</v>
      </c>
      <c r="DHR1" s="26">
        <f t="shared" si="45"/>
        <v>2930</v>
      </c>
      <c r="DHS1" s="26">
        <f t="shared" si="45"/>
        <v>2931</v>
      </c>
      <c r="DHT1" s="26">
        <f t="shared" si="45"/>
        <v>2932</v>
      </c>
      <c r="DHU1" s="26">
        <f t="shared" si="45"/>
        <v>2933</v>
      </c>
      <c r="DHV1" s="26">
        <f t="shared" si="45"/>
        <v>2934</v>
      </c>
      <c r="DHW1" s="26">
        <f t="shared" si="45"/>
        <v>2935</v>
      </c>
      <c r="DHX1" s="26">
        <f t="shared" si="45"/>
        <v>2936</v>
      </c>
      <c r="DHY1" s="26">
        <f t="shared" si="45"/>
        <v>2937</v>
      </c>
      <c r="DHZ1" s="26">
        <f t="shared" si="45"/>
        <v>2938</v>
      </c>
      <c r="DIA1" s="26">
        <f t="shared" si="45"/>
        <v>2939</v>
      </c>
      <c r="DIB1" s="26">
        <f t="shared" si="45"/>
        <v>2940</v>
      </c>
      <c r="DIC1" s="26">
        <f t="shared" si="45"/>
        <v>2941</v>
      </c>
      <c r="DID1" s="26">
        <f t="shared" si="45"/>
        <v>2942</v>
      </c>
      <c r="DIE1" s="26">
        <f t="shared" si="45"/>
        <v>2943</v>
      </c>
      <c r="DIF1" s="26">
        <f t="shared" si="45"/>
        <v>2944</v>
      </c>
      <c r="DIG1" s="26">
        <f t="shared" si="45"/>
        <v>2945</v>
      </c>
      <c r="DIH1" s="26">
        <f t="shared" si="45"/>
        <v>2946</v>
      </c>
      <c r="DII1" s="26">
        <f t="shared" ref="DII1:DKT1" si="46">DIH1+1</f>
        <v>2947</v>
      </c>
      <c r="DIJ1" s="26">
        <f t="shared" si="46"/>
        <v>2948</v>
      </c>
      <c r="DIK1" s="26">
        <f t="shared" si="46"/>
        <v>2949</v>
      </c>
      <c r="DIL1" s="26">
        <f t="shared" si="46"/>
        <v>2950</v>
      </c>
      <c r="DIM1" s="26">
        <f t="shared" si="46"/>
        <v>2951</v>
      </c>
      <c r="DIN1" s="26">
        <f t="shared" si="46"/>
        <v>2952</v>
      </c>
      <c r="DIO1" s="26">
        <f t="shared" si="46"/>
        <v>2953</v>
      </c>
      <c r="DIP1" s="26">
        <f t="shared" si="46"/>
        <v>2954</v>
      </c>
      <c r="DIQ1" s="26">
        <f t="shared" si="46"/>
        <v>2955</v>
      </c>
      <c r="DIR1" s="26">
        <f t="shared" si="46"/>
        <v>2956</v>
      </c>
      <c r="DIS1" s="26">
        <f t="shared" si="46"/>
        <v>2957</v>
      </c>
      <c r="DIT1" s="26">
        <f t="shared" si="46"/>
        <v>2958</v>
      </c>
      <c r="DIU1" s="26">
        <f t="shared" si="46"/>
        <v>2959</v>
      </c>
      <c r="DIV1" s="26">
        <f t="shared" si="46"/>
        <v>2960</v>
      </c>
      <c r="DIW1" s="26">
        <f t="shared" si="46"/>
        <v>2961</v>
      </c>
      <c r="DIX1" s="26">
        <f t="shared" si="46"/>
        <v>2962</v>
      </c>
      <c r="DIY1" s="26">
        <f t="shared" si="46"/>
        <v>2963</v>
      </c>
      <c r="DIZ1" s="26">
        <f t="shared" si="46"/>
        <v>2964</v>
      </c>
      <c r="DJA1" s="26">
        <f t="shared" si="46"/>
        <v>2965</v>
      </c>
      <c r="DJB1" s="26">
        <f t="shared" si="46"/>
        <v>2966</v>
      </c>
      <c r="DJC1" s="26">
        <f t="shared" si="46"/>
        <v>2967</v>
      </c>
      <c r="DJD1" s="26">
        <f t="shared" si="46"/>
        <v>2968</v>
      </c>
      <c r="DJE1" s="26">
        <f t="shared" si="46"/>
        <v>2969</v>
      </c>
      <c r="DJF1" s="26">
        <f t="shared" si="46"/>
        <v>2970</v>
      </c>
      <c r="DJG1" s="26">
        <f t="shared" si="46"/>
        <v>2971</v>
      </c>
      <c r="DJH1" s="26">
        <f t="shared" si="46"/>
        <v>2972</v>
      </c>
      <c r="DJI1" s="26">
        <f t="shared" si="46"/>
        <v>2973</v>
      </c>
      <c r="DJJ1" s="26">
        <f t="shared" si="46"/>
        <v>2974</v>
      </c>
      <c r="DJK1" s="26">
        <f t="shared" si="46"/>
        <v>2975</v>
      </c>
      <c r="DJL1" s="26">
        <f t="shared" si="46"/>
        <v>2976</v>
      </c>
      <c r="DJM1" s="26">
        <f t="shared" si="46"/>
        <v>2977</v>
      </c>
      <c r="DJN1" s="26">
        <f t="shared" si="46"/>
        <v>2978</v>
      </c>
      <c r="DJO1" s="26">
        <f t="shared" si="46"/>
        <v>2979</v>
      </c>
      <c r="DJP1" s="26">
        <f t="shared" si="46"/>
        <v>2980</v>
      </c>
      <c r="DJQ1" s="26">
        <f t="shared" si="46"/>
        <v>2981</v>
      </c>
      <c r="DJR1" s="26">
        <f t="shared" si="46"/>
        <v>2982</v>
      </c>
      <c r="DJS1" s="26">
        <f t="shared" si="46"/>
        <v>2983</v>
      </c>
      <c r="DJT1" s="26">
        <f t="shared" si="46"/>
        <v>2984</v>
      </c>
      <c r="DJU1" s="26">
        <f t="shared" si="46"/>
        <v>2985</v>
      </c>
      <c r="DJV1" s="26">
        <f t="shared" si="46"/>
        <v>2986</v>
      </c>
      <c r="DJW1" s="26">
        <f t="shared" si="46"/>
        <v>2987</v>
      </c>
      <c r="DJX1" s="26">
        <f t="shared" si="46"/>
        <v>2988</v>
      </c>
      <c r="DJY1" s="26">
        <f t="shared" si="46"/>
        <v>2989</v>
      </c>
      <c r="DJZ1" s="26">
        <f t="shared" si="46"/>
        <v>2990</v>
      </c>
      <c r="DKA1" s="26">
        <f t="shared" si="46"/>
        <v>2991</v>
      </c>
      <c r="DKB1" s="26">
        <f t="shared" si="46"/>
        <v>2992</v>
      </c>
      <c r="DKC1" s="26">
        <f t="shared" si="46"/>
        <v>2993</v>
      </c>
      <c r="DKD1" s="26">
        <f t="shared" si="46"/>
        <v>2994</v>
      </c>
      <c r="DKE1" s="26">
        <f t="shared" si="46"/>
        <v>2995</v>
      </c>
      <c r="DKF1" s="26">
        <f t="shared" si="46"/>
        <v>2996</v>
      </c>
      <c r="DKG1" s="26">
        <f t="shared" si="46"/>
        <v>2997</v>
      </c>
      <c r="DKH1" s="26">
        <f t="shared" si="46"/>
        <v>2998</v>
      </c>
      <c r="DKI1" s="26">
        <f t="shared" si="46"/>
        <v>2999</v>
      </c>
      <c r="DKJ1" s="26">
        <f t="shared" si="46"/>
        <v>3000</v>
      </c>
      <c r="DKK1" s="26">
        <f t="shared" si="46"/>
        <v>3001</v>
      </c>
      <c r="DKL1" s="26">
        <f t="shared" si="46"/>
        <v>3002</v>
      </c>
      <c r="DKM1" s="26">
        <f t="shared" si="46"/>
        <v>3003</v>
      </c>
      <c r="DKN1" s="26">
        <f t="shared" si="46"/>
        <v>3004</v>
      </c>
      <c r="DKO1" s="26">
        <f t="shared" si="46"/>
        <v>3005</v>
      </c>
      <c r="DKP1" s="26">
        <f t="shared" si="46"/>
        <v>3006</v>
      </c>
      <c r="DKQ1" s="26">
        <f t="shared" si="46"/>
        <v>3007</v>
      </c>
      <c r="DKR1" s="26">
        <f t="shared" si="46"/>
        <v>3008</v>
      </c>
      <c r="DKS1" s="26">
        <f t="shared" si="46"/>
        <v>3009</v>
      </c>
      <c r="DKT1" s="26">
        <f t="shared" si="46"/>
        <v>3010</v>
      </c>
      <c r="DKU1" s="26">
        <f t="shared" ref="DKU1:DNF1" si="47">DKT1+1</f>
        <v>3011</v>
      </c>
      <c r="DKV1" s="26">
        <f t="shared" si="47"/>
        <v>3012</v>
      </c>
      <c r="DKW1" s="26">
        <f t="shared" si="47"/>
        <v>3013</v>
      </c>
      <c r="DKX1" s="26">
        <f t="shared" si="47"/>
        <v>3014</v>
      </c>
      <c r="DKY1" s="26">
        <f t="shared" si="47"/>
        <v>3015</v>
      </c>
      <c r="DKZ1" s="26">
        <f t="shared" si="47"/>
        <v>3016</v>
      </c>
      <c r="DLA1" s="26">
        <f t="shared" si="47"/>
        <v>3017</v>
      </c>
      <c r="DLB1" s="26">
        <f t="shared" si="47"/>
        <v>3018</v>
      </c>
      <c r="DLC1" s="26">
        <f t="shared" si="47"/>
        <v>3019</v>
      </c>
      <c r="DLD1" s="26">
        <f t="shared" si="47"/>
        <v>3020</v>
      </c>
      <c r="DLE1" s="26">
        <f t="shared" si="47"/>
        <v>3021</v>
      </c>
      <c r="DLF1" s="26">
        <f t="shared" si="47"/>
        <v>3022</v>
      </c>
      <c r="DLG1" s="26">
        <f t="shared" si="47"/>
        <v>3023</v>
      </c>
      <c r="DLH1" s="26">
        <f t="shared" si="47"/>
        <v>3024</v>
      </c>
      <c r="DLI1" s="26">
        <f t="shared" si="47"/>
        <v>3025</v>
      </c>
      <c r="DLJ1" s="26">
        <f t="shared" si="47"/>
        <v>3026</v>
      </c>
      <c r="DLK1" s="26">
        <f t="shared" si="47"/>
        <v>3027</v>
      </c>
      <c r="DLL1" s="26">
        <f t="shared" si="47"/>
        <v>3028</v>
      </c>
      <c r="DLM1" s="26">
        <f t="shared" si="47"/>
        <v>3029</v>
      </c>
      <c r="DLN1" s="26">
        <f t="shared" si="47"/>
        <v>3030</v>
      </c>
      <c r="DLO1" s="26">
        <f t="shared" si="47"/>
        <v>3031</v>
      </c>
      <c r="DLP1" s="26">
        <f t="shared" si="47"/>
        <v>3032</v>
      </c>
      <c r="DLQ1" s="26">
        <f t="shared" si="47"/>
        <v>3033</v>
      </c>
      <c r="DLR1" s="26">
        <f t="shared" si="47"/>
        <v>3034</v>
      </c>
      <c r="DLS1" s="26">
        <f t="shared" si="47"/>
        <v>3035</v>
      </c>
      <c r="DLT1" s="26">
        <f t="shared" si="47"/>
        <v>3036</v>
      </c>
      <c r="DLU1" s="26">
        <f t="shared" si="47"/>
        <v>3037</v>
      </c>
      <c r="DLV1" s="26">
        <f t="shared" si="47"/>
        <v>3038</v>
      </c>
      <c r="DLW1" s="26">
        <f t="shared" si="47"/>
        <v>3039</v>
      </c>
      <c r="DLX1" s="26">
        <f t="shared" si="47"/>
        <v>3040</v>
      </c>
      <c r="DLY1" s="26">
        <f t="shared" si="47"/>
        <v>3041</v>
      </c>
      <c r="DLZ1" s="26">
        <f t="shared" si="47"/>
        <v>3042</v>
      </c>
      <c r="DMA1" s="26">
        <f t="shared" si="47"/>
        <v>3043</v>
      </c>
      <c r="DMB1" s="26">
        <f t="shared" si="47"/>
        <v>3044</v>
      </c>
      <c r="DMC1" s="26">
        <f t="shared" si="47"/>
        <v>3045</v>
      </c>
      <c r="DMD1" s="26">
        <f t="shared" si="47"/>
        <v>3046</v>
      </c>
      <c r="DME1" s="26">
        <f t="shared" si="47"/>
        <v>3047</v>
      </c>
      <c r="DMF1" s="26">
        <f t="shared" si="47"/>
        <v>3048</v>
      </c>
      <c r="DMG1" s="26">
        <f t="shared" si="47"/>
        <v>3049</v>
      </c>
      <c r="DMH1" s="26">
        <f t="shared" si="47"/>
        <v>3050</v>
      </c>
      <c r="DMI1" s="26">
        <f t="shared" si="47"/>
        <v>3051</v>
      </c>
      <c r="DMJ1" s="26">
        <f t="shared" si="47"/>
        <v>3052</v>
      </c>
      <c r="DMK1" s="26">
        <f t="shared" si="47"/>
        <v>3053</v>
      </c>
      <c r="DML1" s="26">
        <f t="shared" si="47"/>
        <v>3054</v>
      </c>
      <c r="DMM1" s="26">
        <f t="shared" si="47"/>
        <v>3055</v>
      </c>
      <c r="DMN1" s="26">
        <f t="shared" si="47"/>
        <v>3056</v>
      </c>
      <c r="DMO1" s="26">
        <f t="shared" si="47"/>
        <v>3057</v>
      </c>
      <c r="DMP1" s="26">
        <f t="shared" si="47"/>
        <v>3058</v>
      </c>
      <c r="DMQ1" s="26">
        <f t="shared" si="47"/>
        <v>3059</v>
      </c>
      <c r="DMR1" s="26">
        <f t="shared" si="47"/>
        <v>3060</v>
      </c>
      <c r="DMS1" s="26">
        <f t="shared" si="47"/>
        <v>3061</v>
      </c>
      <c r="DMT1" s="26">
        <f t="shared" si="47"/>
        <v>3062</v>
      </c>
      <c r="DMU1" s="26">
        <f t="shared" si="47"/>
        <v>3063</v>
      </c>
      <c r="DMV1" s="26">
        <f t="shared" si="47"/>
        <v>3064</v>
      </c>
      <c r="DMW1" s="26">
        <f t="shared" si="47"/>
        <v>3065</v>
      </c>
      <c r="DMX1" s="26">
        <f t="shared" si="47"/>
        <v>3066</v>
      </c>
      <c r="DMY1" s="26">
        <f t="shared" si="47"/>
        <v>3067</v>
      </c>
      <c r="DMZ1" s="26">
        <f t="shared" si="47"/>
        <v>3068</v>
      </c>
      <c r="DNA1" s="26">
        <f t="shared" si="47"/>
        <v>3069</v>
      </c>
      <c r="DNB1" s="26">
        <f t="shared" si="47"/>
        <v>3070</v>
      </c>
      <c r="DNC1" s="26">
        <f t="shared" si="47"/>
        <v>3071</v>
      </c>
      <c r="DND1" s="26">
        <f t="shared" si="47"/>
        <v>3072</v>
      </c>
      <c r="DNE1" s="26">
        <f t="shared" si="47"/>
        <v>3073</v>
      </c>
      <c r="DNF1" s="26">
        <f t="shared" si="47"/>
        <v>3074</v>
      </c>
      <c r="DNG1" s="26">
        <f t="shared" ref="DNG1:DPR1" si="48">DNF1+1</f>
        <v>3075</v>
      </c>
      <c r="DNH1" s="26">
        <f t="shared" si="48"/>
        <v>3076</v>
      </c>
      <c r="DNI1" s="26">
        <f t="shared" si="48"/>
        <v>3077</v>
      </c>
      <c r="DNJ1" s="26">
        <f t="shared" si="48"/>
        <v>3078</v>
      </c>
      <c r="DNK1" s="26">
        <f t="shared" si="48"/>
        <v>3079</v>
      </c>
      <c r="DNL1" s="26">
        <f t="shared" si="48"/>
        <v>3080</v>
      </c>
      <c r="DNM1" s="26">
        <f t="shared" si="48"/>
        <v>3081</v>
      </c>
      <c r="DNN1" s="26">
        <f t="shared" si="48"/>
        <v>3082</v>
      </c>
      <c r="DNO1" s="26">
        <f t="shared" si="48"/>
        <v>3083</v>
      </c>
      <c r="DNP1" s="26">
        <f t="shared" si="48"/>
        <v>3084</v>
      </c>
      <c r="DNQ1" s="26">
        <f t="shared" si="48"/>
        <v>3085</v>
      </c>
      <c r="DNR1" s="26">
        <f t="shared" si="48"/>
        <v>3086</v>
      </c>
      <c r="DNS1" s="26">
        <f t="shared" si="48"/>
        <v>3087</v>
      </c>
      <c r="DNT1" s="26">
        <f t="shared" si="48"/>
        <v>3088</v>
      </c>
      <c r="DNU1" s="26">
        <f t="shared" si="48"/>
        <v>3089</v>
      </c>
      <c r="DNV1" s="26">
        <f t="shared" si="48"/>
        <v>3090</v>
      </c>
      <c r="DNW1" s="26">
        <f t="shared" si="48"/>
        <v>3091</v>
      </c>
      <c r="DNX1" s="26">
        <f t="shared" si="48"/>
        <v>3092</v>
      </c>
      <c r="DNY1" s="26">
        <f t="shared" si="48"/>
        <v>3093</v>
      </c>
      <c r="DNZ1" s="26">
        <f t="shared" si="48"/>
        <v>3094</v>
      </c>
      <c r="DOA1" s="26">
        <f t="shared" si="48"/>
        <v>3095</v>
      </c>
      <c r="DOB1" s="26">
        <f t="shared" si="48"/>
        <v>3096</v>
      </c>
      <c r="DOC1" s="26">
        <f t="shared" si="48"/>
        <v>3097</v>
      </c>
      <c r="DOD1" s="26">
        <f t="shared" si="48"/>
        <v>3098</v>
      </c>
      <c r="DOE1" s="26">
        <f t="shared" si="48"/>
        <v>3099</v>
      </c>
      <c r="DOF1" s="26">
        <f t="shared" si="48"/>
        <v>3100</v>
      </c>
      <c r="DOG1" s="26">
        <f t="shared" si="48"/>
        <v>3101</v>
      </c>
      <c r="DOH1" s="26">
        <f t="shared" si="48"/>
        <v>3102</v>
      </c>
      <c r="DOI1" s="26">
        <f t="shared" si="48"/>
        <v>3103</v>
      </c>
      <c r="DOJ1" s="26">
        <f t="shared" si="48"/>
        <v>3104</v>
      </c>
      <c r="DOK1" s="26">
        <f t="shared" si="48"/>
        <v>3105</v>
      </c>
      <c r="DOL1" s="26">
        <f t="shared" si="48"/>
        <v>3106</v>
      </c>
      <c r="DOM1" s="26">
        <f t="shared" si="48"/>
        <v>3107</v>
      </c>
      <c r="DON1" s="26">
        <f t="shared" si="48"/>
        <v>3108</v>
      </c>
      <c r="DOO1" s="26">
        <f t="shared" si="48"/>
        <v>3109</v>
      </c>
      <c r="DOP1" s="26">
        <f t="shared" si="48"/>
        <v>3110</v>
      </c>
      <c r="DOQ1" s="26">
        <f t="shared" si="48"/>
        <v>3111</v>
      </c>
      <c r="DOR1" s="26">
        <f t="shared" si="48"/>
        <v>3112</v>
      </c>
      <c r="DOS1" s="26">
        <f t="shared" si="48"/>
        <v>3113</v>
      </c>
      <c r="DOT1" s="26">
        <f t="shared" si="48"/>
        <v>3114</v>
      </c>
      <c r="DOU1" s="26">
        <f t="shared" si="48"/>
        <v>3115</v>
      </c>
      <c r="DOV1" s="26">
        <f t="shared" si="48"/>
        <v>3116</v>
      </c>
      <c r="DOW1" s="26">
        <f t="shared" si="48"/>
        <v>3117</v>
      </c>
      <c r="DOX1" s="26">
        <f t="shared" si="48"/>
        <v>3118</v>
      </c>
      <c r="DOY1" s="26">
        <f t="shared" si="48"/>
        <v>3119</v>
      </c>
      <c r="DOZ1" s="26">
        <f t="shared" si="48"/>
        <v>3120</v>
      </c>
      <c r="DPA1" s="26">
        <f t="shared" si="48"/>
        <v>3121</v>
      </c>
      <c r="DPB1" s="26">
        <f t="shared" si="48"/>
        <v>3122</v>
      </c>
      <c r="DPC1" s="26">
        <f t="shared" si="48"/>
        <v>3123</v>
      </c>
      <c r="DPD1" s="26">
        <f t="shared" si="48"/>
        <v>3124</v>
      </c>
      <c r="DPE1" s="26">
        <f t="shared" si="48"/>
        <v>3125</v>
      </c>
      <c r="DPF1" s="26">
        <f t="shared" si="48"/>
        <v>3126</v>
      </c>
      <c r="DPG1" s="26">
        <f t="shared" si="48"/>
        <v>3127</v>
      </c>
      <c r="DPH1" s="26">
        <f t="shared" si="48"/>
        <v>3128</v>
      </c>
      <c r="DPI1" s="26">
        <f t="shared" si="48"/>
        <v>3129</v>
      </c>
      <c r="DPJ1" s="26">
        <f t="shared" si="48"/>
        <v>3130</v>
      </c>
      <c r="DPK1" s="26">
        <f t="shared" si="48"/>
        <v>3131</v>
      </c>
      <c r="DPL1" s="26">
        <f t="shared" si="48"/>
        <v>3132</v>
      </c>
      <c r="DPM1" s="26">
        <f t="shared" si="48"/>
        <v>3133</v>
      </c>
      <c r="DPN1" s="26">
        <f t="shared" si="48"/>
        <v>3134</v>
      </c>
      <c r="DPO1" s="26">
        <f t="shared" si="48"/>
        <v>3135</v>
      </c>
      <c r="DPP1" s="26">
        <f t="shared" si="48"/>
        <v>3136</v>
      </c>
      <c r="DPQ1" s="26">
        <f t="shared" si="48"/>
        <v>3137</v>
      </c>
      <c r="DPR1" s="26">
        <f t="shared" si="48"/>
        <v>3138</v>
      </c>
      <c r="DPS1" s="26">
        <f t="shared" ref="DPS1:DSD1" si="49">DPR1+1</f>
        <v>3139</v>
      </c>
      <c r="DPT1" s="26">
        <f t="shared" si="49"/>
        <v>3140</v>
      </c>
      <c r="DPU1" s="26">
        <f t="shared" si="49"/>
        <v>3141</v>
      </c>
      <c r="DPV1" s="26">
        <f t="shared" si="49"/>
        <v>3142</v>
      </c>
      <c r="DPW1" s="26">
        <f t="shared" si="49"/>
        <v>3143</v>
      </c>
      <c r="DPX1" s="26">
        <f t="shared" si="49"/>
        <v>3144</v>
      </c>
      <c r="DPY1" s="26">
        <f t="shared" si="49"/>
        <v>3145</v>
      </c>
      <c r="DPZ1" s="26">
        <f t="shared" si="49"/>
        <v>3146</v>
      </c>
      <c r="DQA1" s="26">
        <f t="shared" si="49"/>
        <v>3147</v>
      </c>
      <c r="DQB1" s="26">
        <f t="shared" si="49"/>
        <v>3148</v>
      </c>
      <c r="DQC1" s="26">
        <f t="shared" si="49"/>
        <v>3149</v>
      </c>
      <c r="DQD1" s="26">
        <f t="shared" si="49"/>
        <v>3150</v>
      </c>
      <c r="DQE1" s="26">
        <f t="shared" si="49"/>
        <v>3151</v>
      </c>
      <c r="DQF1" s="26">
        <f t="shared" si="49"/>
        <v>3152</v>
      </c>
      <c r="DQG1" s="26">
        <f t="shared" si="49"/>
        <v>3153</v>
      </c>
      <c r="DQH1" s="26">
        <f t="shared" si="49"/>
        <v>3154</v>
      </c>
      <c r="DQI1" s="26">
        <f t="shared" si="49"/>
        <v>3155</v>
      </c>
      <c r="DQJ1" s="26">
        <f t="shared" si="49"/>
        <v>3156</v>
      </c>
      <c r="DQK1" s="26">
        <f t="shared" si="49"/>
        <v>3157</v>
      </c>
      <c r="DQL1" s="26">
        <f t="shared" si="49"/>
        <v>3158</v>
      </c>
      <c r="DQM1" s="26">
        <f t="shared" si="49"/>
        <v>3159</v>
      </c>
      <c r="DQN1" s="26">
        <f t="shared" si="49"/>
        <v>3160</v>
      </c>
      <c r="DQO1" s="26">
        <f t="shared" si="49"/>
        <v>3161</v>
      </c>
      <c r="DQP1" s="26">
        <f t="shared" si="49"/>
        <v>3162</v>
      </c>
      <c r="DQQ1" s="26">
        <f t="shared" si="49"/>
        <v>3163</v>
      </c>
      <c r="DQR1" s="26">
        <f t="shared" si="49"/>
        <v>3164</v>
      </c>
      <c r="DQS1" s="26">
        <f t="shared" si="49"/>
        <v>3165</v>
      </c>
      <c r="DQT1" s="26">
        <f t="shared" si="49"/>
        <v>3166</v>
      </c>
      <c r="DQU1" s="26">
        <f t="shared" si="49"/>
        <v>3167</v>
      </c>
      <c r="DQV1" s="26">
        <f t="shared" si="49"/>
        <v>3168</v>
      </c>
      <c r="DQW1" s="26">
        <f t="shared" si="49"/>
        <v>3169</v>
      </c>
      <c r="DQX1" s="26">
        <f t="shared" si="49"/>
        <v>3170</v>
      </c>
      <c r="DQY1" s="26">
        <f t="shared" si="49"/>
        <v>3171</v>
      </c>
      <c r="DQZ1" s="26">
        <f t="shared" si="49"/>
        <v>3172</v>
      </c>
      <c r="DRA1" s="26">
        <f t="shared" si="49"/>
        <v>3173</v>
      </c>
      <c r="DRB1" s="26">
        <f t="shared" si="49"/>
        <v>3174</v>
      </c>
      <c r="DRC1" s="26">
        <f t="shared" si="49"/>
        <v>3175</v>
      </c>
      <c r="DRD1" s="26">
        <f t="shared" si="49"/>
        <v>3176</v>
      </c>
      <c r="DRE1" s="26">
        <f t="shared" si="49"/>
        <v>3177</v>
      </c>
      <c r="DRF1" s="26">
        <f t="shared" si="49"/>
        <v>3178</v>
      </c>
      <c r="DRG1" s="26">
        <f t="shared" si="49"/>
        <v>3179</v>
      </c>
      <c r="DRH1" s="26">
        <f t="shared" si="49"/>
        <v>3180</v>
      </c>
      <c r="DRI1" s="26">
        <f t="shared" si="49"/>
        <v>3181</v>
      </c>
      <c r="DRJ1" s="26">
        <f t="shared" si="49"/>
        <v>3182</v>
      </c>
      <c r="DRK1" s="26">
        <f t="shared" si="49"/>
        <v>3183</v>
      </c>
      <c r="DRL1" s="26">
        <f t="shared" si="49"/>
        <v>3184</v>
      </c>
      <c r="DRM1" s="26">
        <f t="shared" si="49"/>
        <v>3185</v>
      </c>
      <c r="DRN1" s="26">
        <f t="shared" si="49"/>
        <v>3186</v>
      </c>
      <c r="DRO1" s="26">
        <f t="shared" si="49"/>
        <v>3187</v>
      </c>
      <c r="DRP1" s="26">
        <f t="shared" si="49"/>
        <v>3188</v>
      </c>
      <c r="DRQ1" s="26">
        <f t="shared" si="49"/>
        <v>3189</v>
      </c>
      <c r="DRR1" s="26">
        <f t="shared" si="49"/>
        <v>3190</v>
      </c>
      <c r="DRS1" s="26">
        <f t="shared" si="49"/>
        <v>3191</v>
      </c>
      <c r="DRT1" s="26">
        <f t="shared" si="49"/>
        <v>3192</v>
      </c>
      <c r="DRU1" s="26">
        <f t="shared" si="49"/>
        <v>3193</v>
      </c>
      <c r="DRV1" s="26">
        <f t="shared" si="49"/>
        <v>3194</v>
      </c>
      <c r="DRW1" s="26">
        <f t="shared" si="49"/>
        <v>3195</v>
      </c>
      <c r="DRX1" s="26">
        <f t="shared" si="49"/>
        <v>3196</v>
      </c>
      <c r="DRY1" s="26">
        <f t="shared" si="49"/>
        <v>3197</v>
      </c>
      <c r="DRZ1" s="26">
        <f t="shared" si="49"/>
        <v>3198</v>
      </c>
      <c r="DSA1" s="26">
        <f t="shared" si="49"/>
        <v>3199</v>
      </c>
      <c r="DSB1" s="26">
        <f t="shared" si="49"/>
        <v>3200</v>
      </c>
      <c r="DSC1" s="26">
        <f t="shared" si="49"/>
        <v>3201</v>
      </c>
      <c r="DSD1" s="26">
        <f t="shared" si="49"/>
        <v>3202</v>
      </c>
      <c r="DSE1" s="26">
        <f t="shared" ref="DSE1:DUP1" si="50">DSD1+1</f>
        <v>3203</v>
      </c>
      <c r="DSF1" s="26">
        <f t="shared" si="50"/>
        <v>3204</v>
      </c>
      <c r="DSG1" s="26">
        <f t="shared" si="50"/>
        <v>3205</v>
      </c>
      <c r="DSH1" s="26">
        <f t="shared" si="50"/>
        <v>3206</v>
      </c>
      <c r="DSI1" s="26">
        <f t="shared" si="50"/>
        <v>3207</v>
      </c>
      <c r="DSJ1" s="26">
        <f t="shared" si="50"/>
        <v>3208</v>
      </c>
      <c r="DSK1" s="26">
        <f t="shared" si="50"/>
        <v>3209</v>
      </c>
      <c r="DSL1" s="26">
        <f t="shared" si="50"/>
        <v>3210</v>
      </c>
      <c r="DSM1" s="26">
        <f t="shared" si="50"/>
        <v>3211</v>
      </c>
      <c r="DSN1" s="26">
        <f t="shared" si="50"/>
        <v>3212</v>
      </c>
      <c r="DSO1" s="26">
        <f t="shared" si="50"/>
        <v>3213</v>
      </c>
      <c r="DSP1" s="26">
        <f t="shared" si="50"/>
        <v>3214</v>
      </c>
      <c r="DSQ1" s="26">
        <f t="shared" si="50"/>
        <v>3215</v>
      </c>
      <c r="DSR1" s="26">
        <f t="shared" si="50"/>
        <v>3216</v>
      </c>
      <c r="DSS1" s="26">
        <f t="shared" si="50"/>
        <v>3217</v>
      </c>
      <c r="DST1" s="26">
        <f t="shared" si="50"/>
        <v>3218</v>
      </c>
      <c r="DSU1" s="26">
        <f t="shared" si="50"/>
        <v>3219</v>
      </c>
      <c r="DSV1" s="26">
        <f t="shared" si="50"/>
        <v>3220</v>
      </c>
      <c r="DSW1" s="26">
        <f t="shared" si="50"/>
        <v>3221</v>
      </c>
      <c r="DSX1" s="26">
        <f t="shared" si="50"/>
        <v>3222</v>
      </c>
      <c r="DSY1" s="26">
        <f t="shared" si="50"/>
        <v>3223</v>
      </c>
      <c r="DSZ1" s="26">
        <f t="shared" si="50"/>
        <v>3224</v>
      </c>
      <c r="DTA1" s="26">
        <f t="shared" si="50"/>
        <v>3225</v>
      </c>
      <c r="DTB1" s="26">
        <f t="shared" si="50"/>
        <v>3226</v>
      </c>
      <c r="DTC1" s="26">
        <f t="shared" si="50"/>
        <v>3227</v>
      </c>
      <c r="DTD1" s="26">
        <f t="shared" si="50"/>
        <v>3228</v>
      </c>
      <c r="DTE1" s="26">
        <f t="shared" si="50"/>
        <v>3229</v>
      </c>
      <c r="DTF1" s="26">
        <f t="shared" si="50"/>
        <v>3230</v>
      </c>
      <c r="DTG1" s="26">
        <f t="shared" si="50"/>
        <v>3231</v>
      </c>
      <c r="DTH1" s="26">
        <f t="shared" si="50"/>
        <v>3232</v>
      </c>
      <c r="DTI1" s="26">
        <f t="shared" si="50"/>
        <v>3233</v>
      </c>
      <c r="DTJ1" s="26">
        <f t="shared" si="50"/>
        <v>3234</v>
      </c>
      <c r="DTK1" s="26">
        <f t="shared" si="50"/>
        <v>3235</v>
      </c>
      <c r="DTL1" s="26">
        <f t="shared" si="50"/>
        <v>3236</v>
      </c>
      <c r="DTM1" s="26">
        <f t="shared" si="50"/>
        <v>3237</v>
      </c>
      <c r="DTN1" s="26">
        <f t="shared" si="50"/>
        <v>3238</v>
      </c>
      <c r="DTO1" s="26">
        <f t="shared" si="50"/>
        <v>3239</v>
      </c>
      <c r="DTP1" s="26">
        <f t="shared" si="50"/>
        <v>3240</v>
      </c>
      <c r="DTQ1" s="26">
        <f t="shared" si="50"/>
        <v>3241</v>
      </c>
      <c r="DTR1" s="26">
        <f t="shared" si="50"/>
        <v>3242</v>
      </c>
      <c r="DTS1" s="26">
        <f t="shared" si="50"/>
        <v>3243</v>
      </c>
      <c r="DTT1" s="26">
        <f t="shared" si="50"/>
        <v>3244</v>
      </c>
      <c r="DTU1" s="26">
        <f t="shared" si="50"/>
        <v>3245</v>
      </c>
      <c r="DTV1" s="26">
        <f t="shared" si="50"/>
        <v>3246</v>
      </c>
      <c r="DTW1" s="26">
        <f t="shared" si="50"/>
        <v>3247</v>
      </c>
      <c r="DTX1" s="26">
        <f t="shared" si="50"/>
        <v>3248</v>
      </c>
      <c r="DTY1" s="26">
        <f t="shared" si="50"/>
        <v>3249</v>
      </c>
      <c r="DTZ1" s="26">
        <f t="shared" si="50"/>
        <v>3250</v>
      </c>
      <c r="DUA1" s="26">
        <f t="shared" si="50"/>
        <v>3251</v>
      </c>
      <c r="DUB1" s="26">
        <f t="shared" si="50"/>
        <v>3252</v>
      </c>
      <c r="DUC1" s="26">
        <f t="shared" si="50"/>
        <v>3253</v>
      </c>
      <c r="DUD1" s="26">
        <f t="shared" si="50"/>
        <v>3254</v>
      </c>
      <c r="DUE1" s="26">
        <f t="shared" si="50"/>
        <v>3255</v>
      </c>
      <c r="DUF1" s="26">
        <f t="shared" si="50"/>
        <v>3256</v>
      </c>
      <c r="DUG1" s="26">
        <f t="shared" si="50"/>
        <v>3257</v>
      </c>
      <c r="DUH1" s="26">
        <f t="shared" si="50"/>
        <v>3258</v>
      </c>
      <c r="DUI1" s="26">
        <f t="shared" si="50"/>
        <v>3259</v>
      </c>
      <c r="DUJ1" s="26">
        <f t="shared" si="50"/>
        <v>3260</v>
      </c>
      <c r="DUK1" s="26">
        <f t="shared" si="50"/>
        <v>3261</v>
      </c>
      <c r="DUL1" s="26">
        <f t="shared" si="50"/>
        <v>3262</v>
      </c>
      <c r="DUM1" s="26">
        <f t="shared" si="50"/>
        <v>3263</v>
      </c>
      <c r="DUN1" s="26">
        <f t="shared" si="50"/>
        <v>3264</v>
      </c>
      <c r="DUO1" s="26">
        <f t="shared" si="50"/>
        <v>3265</v>
      </c>
      <c r="DUP1" s="26">
        <f t="shared" si="50"/>
        <v>3266</v>
      </c>
      <c r="DUQ1" s="26">
        <f t="shared" ref="DUQ1:DXB1" si="51">DUP1+1</f>
        <v>3267</v>
      </c>
      <c r="DUR1" s="26">
        <f t="shared" si="51"/>
        <v>3268</v>
      </c>
      <c r="DUS1" s="26">
        <f t="shared" si="51"/>
        <v>3269</v>
      </c>
      <c r="DUT1" s="26">
        <f t="shared" si="51"/>
        <v>3270</v>
      </c>
      <c r="DUU1" s="26">
        <f t="shared" si="51"/>
        <v>3271</v>
      </c>
      <c r="DUV1" s="26">
        <f t="shared" si="51"/>
        <v>3272</v>
      </c>
      <c r="DUW1" s="26">
        <f t="shared" si="51"/>
        <v>3273</v>
      </c>
      <c r="DUX1" s="26">
        <f t="shared" si="51"/>
        <v>3274</v>
      </c>
      <c r="DUY1" s="26">
        <f t="shared" si="51"/>
        <v>3275</v>
      </c>
      <c r="DUZ1" s="26">
        <f t="shared" si="51"/>
        <v>3276</v>
      </c>
      <c r="DVA1" s="26">
        <f t="shared" si="51"/>
        <v>3277</v>
      </c>
      <c r="DVB1" s="26">
        <f t="shared" si="51"/>
        <v>3278</v>
      </c>
      <c r="DVC1" s="26">
        <f t="shared" si="51"/>
        <v>3279</v>
      </c>
      <c r="DVD1" s="26">
        <f t="shared" si="51"/>
        <v>3280</v>
      </c>
      <c r="DVE1" s="26">
        <f t="shared" si="51"/>
        <v>3281</v>
      </c>
      <c r="DVF1" s="26">
        <f t="shared" si="51"/>
        <v>3282</v>
      </c>
      <c r="DVG1" s="26">
        <f t="shared" si="51"/>
        <v>3283</v>
      </c>
      <c r="DVH1" s="26">
        <f t="shared" si="51"/>
        <v>3284</v>
      </c>
      <c r="DVI1" s="26">
        <f t="shared" si="51"/>
        <v>3285</v>
      </c>
      <c r="DVJ1" s="26">
        <f t="shared" si="51"/>
        <v>3286</v>
      </c>
      <c r="DVK1" s="26">
        <f t="shared" si="51"/>
        <v>3287</v>
      </c>
      <c r="DVL1" s="26">
        <f t="shared" si="51"/>
        <v>3288</v>
      </c>
      <c r="DVM1" s="26">
        <f t="shared" si="51"/>
        <v>3289</v>
      </c>
      <c r="DVN1" s="26">
        <f t="shared" si="51"/>
        <v>3290</v>
      </c>
      <c r="DVO1" s="26">
        <f t="shared" si="51"/>
        <v>3291</v>
      </c>
      <c r="DVP1" s="26">
        <f t="shared" si="51"/>
        <v>3292</v>
      </c>
      <c r="DVQ1" s="26">
        <f t="shared" si="51"/>
        <v>3293</v>
      </c>
      <c r="DVR1" s="26">
        <f t="shared" si="51"/>
        <v>3294</v>
      </c>
      <c r="DVS1" s="26">
        <f t="shared" si="51"/>
        <v>3295</v>
      </c>
      <c r="DVT1" s="26">
        <f t="shared" si="51"/>
        <v>3296</v>
      </c>
      <c r="DVU1" s="26">
        <f t="shared" si="51"/>
        <v>3297</v>
      </c>
      <c r="DVV1" s="26">
        <f t="shared" si="51"/>
        <v>3298</v>
      </c>
      <c r="DVW1" s="26">
        <f t="shared" si="51"/>
        <v>3299</v>
      </c>
      <c r="DVX1" s="26">
        <f t="shared" si="51"/>
        <v>3300</v>
      </c>
      <c r="DVY1" s="26">
        <f t="shared" si="51"/>
        <v>3301</v>
      </c>
      <c r="DVZ1" s="26">
        <f t="shared" si="51"/>
        <v>3302</v>
      </c>
      <c r="DWA1" s="26">
        <f t="shared" si="51"/>
        <v>3303</v>
      </c>
      <c r="DWB1" s="26">
        <f t="shared" si="51"/>
        <v>3304</v>
      </c>
      <c r="DWC1" s="26">
        <f t="shared" si="51"/>
        <v>3305</v>
      </c>
      <c r="DWD1" s="26">
        <f t="shared" si="51"/>
        <v>3306</v>
      </c>
      <c r="DWE1" s="26">
        <f t="shared" si="51"/>
        <v>3307</v>
      </c>
      <c r="DWF1" s="26">
        <f t="shared" si="51"/>
        <v>3308</v>
      </c>
      <c r="DWG1" s="26">
        <f t="shared" si="51"/>
        <v>3309</v>
      </c>
      <c r="DWH1" s="26">
        <f t="shared" si="51"/>
        <v>3310</v>
      </c>
      <c r="DWI1" s="26">
        <f t="shared" si="51"/>
        <v>3311</v>
      </c>
      <c r="DWJ1" s="26">
        <f t="shared" si="51"/>
        <v>3312</v>
      </c>
      <c r="DWK1" s="26">
        <f t="shared" si="51"/>
        <v>3313</v>
      </c>
      <c r="DWL1" s="26">
        <f t="shared" si="51"/>
        <v>3314</v>
      </c>
      <c r="DWM1" s="26">
        <f t="shared" si="51"/>
        <v>3315</v>
      </c>
      <c r="DWN1" s="26">
        <f t="shared" si="51"/>
        <v>3316</v>
      </c>
      <c r="DWO1" s="26">
        <f t="shared" si="51"/>
        <v>3317</v>
      </c>
      <c r="DWP1" s="26">
        <f t="shared" si="51"/>
        <v>3318</v>
      </c>
      <c r="DWQ1" s="26">
        <f t="shared" si="51"/>
        <v>3319</v>
      </c>
      <c r="DWR1" s="26">
        <f t="shared" si="51"/>
        <v>3320</v>
      </c>
      <c r="DWS1" s="26">
        <f t="shared" si="51"/>
        <v>3321</v>
      </c>
      <c r="DWT1" s="26">
        <f t="shared" si="51"/>
        <v>3322</v>
      </c>
      <c r="DWU1" s="26">
        <f t="shared" si="51"/>
        <v>3323</v>
      </c>
      <c r="DWV1" s="26">
        <f t="shared" si="51"/>
        <v>3324</v>
      </c>
      <c r="DWW1" s="26">
        <f t="shared" si="51"/>
        <v>3325</v>
      </c>
      <c r="DWX1" s="26">
        <f t="shared" si="51"/>
        <v>3326</v>
      </c>
      <c r="DWY1" s="26">
        <f t="shared" si="51"/>
        <v>3327</v>
      </c>
      <c r="DWZ1" s="26">
        <f t="shared" si="51"/>
        <v>3328</v>
      </c>
      <c r="DXA1" s="26">
        <f t="shared" si="51"/>
        <v>3329</v>
      </c>
      <c r="DXB1" s="26">
        <f t="shared" si="51"/>
        <v>3330</v>
      </c>
      <c r="DXC1" s="26">
        <f t="shared" ref="DXC1:DZN1" si="52">DXB1+1</f>
        <v>3331</v>
      </c>
      <c r="DXD1" s="26">
        <f t="shared" si="52"/>
        <v>3332</v>
      </c>
      <c r="DXE1" s="26">
        <f t="shared" si="52"/>
        <v>3333</v>
      </c>
      <c r="DXF1" s="26">
        <f t="shared" si="52"/>
        <v>3334</v>
      </c>
      <c r="DXG1" s="26">
        <f t="shared" si="52"/>
        <v>3335</v>
      </c>
      <c r="DXH1" s="26">
        <f t="shared" si="52"/>
        <v>3336</v>
      </c>
      <c r="DXI1" s="26">
        <f t="shared" si="52"/>
        <v>3337</v>
      </c>
      <c r="DXJ1" s="26">
        <f t="shared" si="52"/>
        <v>3338</v>
      </c>
      <c r="DXK1" s="26">
        <f t="shared" si="52"/>
        <v>3339</v>
      </c>
      <c r="DXL1" s="26">
        <f t="shared" si="52"/>
        <v>3340</v>
      </c>
      <c r="DXM1" s="26">
        <f t="shared" si="52"/>
        <v>3341</v>
      </c>
      <c r="DXN1" s="26">
        <f t="shared" si="52"/>
        <v>3342</v>
      </c>
      <c r="DXO1" s="26">
        <f t="shared" si="52"/>
        <v>3343</v>
      </c>
      <c r="DXP1" s="26">
        <f t="shared" si="52"/>
        <v>3344</v>
      </c>
      <c r="DXQ1" s="26">
        <f t="shared" si="52"/>
        <v>3345</v>
      </c>
      <c r="DXR1" s="26">
        <f t="shared" si="52"/>
        <v>3346</v>
      </c>
      <c r="DXS1" s="26">
        <f t="shared" si="52"/>
        <v>3347</v>
      </c>
      <c r="DXT1" s="26">
        <f t="shared" si="52"/>
        <v>3348</v>
      </c>
      <c r="DXU1" s="26">
        <f t="shared" si="52"/>
        <v>3349</v>
      </c>
      <c r="DXV1" s="26">
        <f t="shared" si="52"/>
        <v>3350</v>
      </c>
      <c r="DXW1" s="26">
        <f t="shared" si="52"/>
        <v>3351</v>
      </c>
      <c r="DXX1" s="26">
        <f t="shared" si="52"/>
        <v>3352</v>
      </c>
      <c r="DXY1" s="26">
        <f t="shared" si="52"/>
        <v>3353</v>
      </c>
      <c r="DXZ1" s="26">
        <f t="shared" si="52"/>
        <v>3354</v>
      </c>
      <c r="DYA1" s="26">
        <f t="shared" si="52"/>
        <v>3355</v>
      </c>
      <c r="DYB1" s="26">
        <f t="shared" si="52"/>
        <v>3356</v>
      </c>
      <c r="DYC1" s="26">
        <f t="shared" si="52"/>
        <v>3357</v>
      </c>
      <c r="DYD1" s="26">
        <f t="shared" si="52"/>
        <v>3358</v>
      </c>
      <c r="DYE1" s="26">
        <f t="shared" si="52"/>
        <v>3359</v>
      </c>
      <c r="DYF1" s="26">
        <f t="shared" si="52"/>
        <v>3360</v>
      </c>
      <c r="DYG1" s="26">
        <f t="shared" si="52"/>
        <v>3361</v>
      </c>
      <c r="DYH1" s="26">
        <f t="shared" si="52"/>
        <v>3362</v>
      </c>
      <c r="DYI1" s="26">
        <f t="shared" si="52"/>
        <v>3363</v>
      </c>
      <c r="DYJ1" s="26">
        <f t="shared" si="52"/>
        <v>3364</v>
      </c>
      <c r="DYK1" s="26">
        <f t="shared" si="52"/>
        <v>3365</v>
      </c>
      <c r="DYL1" s="26">
        <f t="shared" si="52"/>
        <v>3366</v>
      </c>
      <c r="DYM1" s="26">
        <f t="shared" si="52"/>
        <v>3367</v>
      </c>
      <c r="DYN1" s="26">
        <f t="shared" si="52"/>
        <v>3368</v>
      </c>
      <c r="DYO1" s="26">
        <f t="shared" si="52"/>
        <v>3369</v>
      </c>
      <c r="DYP1" s="26">
        <f t="shared" si="52"/>
        <v>3370</v>
      </c>
      <c r="DYQ1" s="26">
        <f t="shared" si="52"/>
        <v>3371</v>
      </c>
      <c r="DYR1" s="26">
        <f t="shared" si="52"/>
        <v>3372</v>
      </c>
      <c r="DYS1" s="26">
        <f t="shared" si="52"/>
        <v>3373</v>
      </c>
      <c r="DYT1" s="26">
        <f t="shared" si="52"/>
        <v>3374</v>
      </c>
      <c r="DYU1" s="26">
        <f t="shared" si="52"/>
        <v>3375</v>
      </c>
      <c r="DYV1" s="26">
        <f t="shared" si="52"/>
        <v>3376</v>
      </c>
      <c r="DYW1" s="26">
        <f t="shared" si="52"/>
        <v>3377</v>
      </c>
      <c r="DYX1" s="26">
        <f t="shared" si="52"/>
        <v>3378</v>
      </c>
      <c r="DYY1" s="26">
        <f t="shared" si="52"/>
        <v>3379</v>
      </c>
      <c r="DYZ1" s="26">
        <f t="shared" si="52"/>
        <v>3380</v>
      </c>
      <c r="DZA1" s="26">
        <f t="shared" si="52"/>
        <v>3381</v>
      </c>
      <c r="DZB1" s="26">
        <f t="shared" si="52"/>
        <v>3382</v>
      </c>
      <c r="DZC1" s="26">
        <f t="shared" si="52"/>
        <v>3383</v>
      </c>
      <c r="DZD1" s="26">
        <f t="shared" si="52"/>
        <v>3384</v>
      </c>
      <c r="DZE1" s="26">
        <f t="shared" si="52"/>
        <v>3385</v>
      </c>
      <c r="DZF1" s="26">
        <f t="shared" si="52"/>
        <v>3386</v>
      </c>
      <c r="DZG1" s="26">
        <f t="shared" si="52"/>
        <v>3387</v>
      </c>
      <c r="DZH1" s="26">
        <f t="shared" si="52"/>
        <v>3388</v>
      </c>
      <c r="DZI1" s="26">
        <f t="shared" si="52"/>
        <v>3389</v>
      </c>
      <c r="DZJ1" s="26">
        <f t="shared" si="52"/>
        <v>3390</v>
      </c>
      <c r="DZK1" s="26">
        <f t="shared" si="52"/>
        <v>3391</v>
      </c>
      <c r="DZL1" s="26">
        <f t="shared" si="52"/>
        <v>3392</v>
      </c>
      <c r="DZM1" s="26">
        <f t="shared" si="52"/>
        <v>3393</v>
      </c>
      <c r="DZN1" s="26">
        <f t="shared" si="52"/>
        <v>3394</v>
      </c>
      <c r="DZO1" s="26">
        <f t="shared" ref="DZO1:EBZ1" si="53">DZN1+1</f>
        <v>3395</v>
      </c>
      <c r="DZP1" s="26">
        <f t="shared" si="53"/>
        <v>3396</v>
      </c>
      <c r="DZQ1" s="26">
        <f t="shared" si="53"/>
        <v>3397</v>
      </c>
      <c r="DZR1" s="26">
        <f t="shared" si="53"/>
        <v>3398</v>
      </c>
      <c r="DZS1" s="26">
        <f t="shared" si="53"/>
        <v>3399</v>
      </c>
      <c r="DZT1" s="26">
        <f t="shared" si="53"/>
        <v>3400</v>
      </c>
      <c r="DZU1" s="26">
        <f t="shared" si="53"/>
        <v>3401</v>
      </c>
      <c r="DZV1" s="26">
        <f t="shared" si="53"/>
        <v>3402</v>
      </c>
      <c r="DZW1" s="26">
        <f t="shared" si="53"/>
        <v>3403</v>
      </c>
      <c r="DZX1" s="26">
        <f t="shared" si="53"/>
        <v>3404</v>
      </c>
      <c r="DZY1" s="26">
        <f t="shared" si="53"/>
        <v>3405</v>
      </c>
      <c r="DZZ1" s="26">
        <f t="shared" si="53"/>
        <v>3406</v>
      </c>
      <c r="EAA1" s="26">
        <f t="shared" si="53"/>
        <v>3407</v>
      </c>
      <c r="EAB1" s="26">
        <f t="shared" si="53"/>
        <v>3408</v>
      </c>
      <c r="EAC1" s="26">
        <f t="shared" si="53"/>
        <v>3409</v>
      </c>
      <c r="EAD1" s="26">
        <f t="shared" si="53"/>
        <v>3410</v>
      </c>
      <c r="EAE1" s="26">
        <f t="shared" si="53"/>
        <v>3411</v>
      </c>
      <c r="EAF1" s="26">
        <f t="shared" si="53"/>
        <v>3412</v>
      </c>
      <c r="EAG1" s="26">
        <f t="shared" si="53"/>
        <v>3413</v>
      </c>
      <c r="EAH1" s="26">
        <f t="shared" si="53"/>
        <v>3414</v>
      </c>
      <c r="EAI1" s="26">
        <f t="shared" si="53"/>
        <v>3415</v>
      </c>
      <c r="EAJ1" s="26">
        <f t="shared" si="53"/>
        <v>3416</v>
      </c>
      <c r="EAK1" s="26">
        <f t="shared" si="53"/>
        <v>3417</v>
      </c>
      <c r="EAL1" s="26">
        <f t="shared" si="53"/>
        <v>3418</v>
      </c>
      <c r="EAM1" s="26">
        <f t="shared" si="53"/>
        <v>3419</v>
      </c>
      <c r="EAN1" s="26">
        <f t="shared" si="53"/>
        <v>3420</v>
      </c>
      <c r="EAO1" s="26">
        <f t="shared" si="53"/>
        <v>3421</v>
      </c>
      <c r="EAP1" s="26">
        <f t="shared" si="53"/>
        <v>3422</v>
      </c>
      <c r="EAQ1" s="26">
        <f t="shared" si="53"/>
        <v>3423</v>
      </c>
      <c r="EAR1" s="26">
        <f t="shared" si="53"/>
        <v>3424</v>
      </c>
      <c r="EAS1" s="26">
        <f t="shared" si="53"/>
        <v>3425</v>
      </c>
      <c r="EAT1" s="26">
        <f t="shared" si="53"/>
        <v>3426</v>
      </c>
      <c r="EAU1" s="26">
        <f t="shared" si="53"/>
        <v>3427</v>
      </c>
      <c r="EAV1" s="26">
        <f t="shared" si="53"/>
        <v>3428</v>
      </c>
      <c r="EAW1" s="26">
        <f t="shared" si="53"/>
        <v>3429</v>
      </c>
      <c r="EAX1" s="26">
        <f t="shared" si="53"/>
        <v>3430</v>
      </c>
      <c r="EAY1" s="26">
        <f t="shared" si="53"/>
        <v>3431</v>
      </c>
      <c r="EAZ1" s="26">
        <f t="shared" si="53"/>
        <v>3432</v>
      </c>
      <c r="EBA1" s="26">
        <f t="shared" si="53"/>
        <v>3433</v>
      </c>
      <c r="EBB1" s="26">
        <f t="shared" si="53"/>
        <v>3434</v>
      </c>
      <c r="EBC1" s="26">
        <f t="shared" si="53"/>
        <v>3435</v>
      </c>
      <c r="EBD1" s="26">
        <f t="shared" si="53"/>
        <v>3436</v>
      </c>
      <c r="EBE1" s="26">
        <f t="shared" si="53"/>
        <v>3437</v>
      </c>
      <c r="EBF1" s="26">
        <f t="shared" si="53"/>
        <v>3438</v>
      </c>
      <c r="EBG1" s="26">
        <f t="shared" si="53"/>
        <v>3439</v>
      </c>
      <c r="EBH1" s="26">
        <f t="shared" si="53"/>
        <v>3440</v>
      </c>
      <c r="EBI1" s="26">
        <f t="shared" si="53"/>
        <v>3441</v>
      </c>
      <c r="EBJ1" s="26">
        <f t="shared" si="53"/>
        <v>3442</v>
      </c>
      <c r="EBK1" s="26">
        <f t="shared" si="53"/>
        <v>3443</v>
      </c>
      <c r="EBL1" s="26">
        <f t="shared" si="53"/>
        <v>3444</v>
      </c>
      <c r="EBM1" s="26">
        <f t="shared" si="53"/>
        <v>3445</v>
      </c>
      <c r="EBN1" s="26">
        <f t="shared" si="53"/>
        <v>3446</v>
      </c>
      <c r="EBO1" s="26">
        <f t="shared" si="53"/>
        <v>3447</v>
      </c>
      <c r="EBP1" s="26">
        <f t="shared" si="53"/>
        <v>3448</v>
      </c>
      <c r="EBQ1" s="26">
        <f t="shared" si="53"/>
        <v>3449</v>
      </c>
      <c r="EBR1" s="26">
        <f t="shared" si="53"/>
        <v>3450</v>
      </c>
      <c r="EBS1" s="26">
        <f t="shared" si="53"/>
        <v>3451</v>
      </c>
      <c r="EBT1" s="26">
        <f t="shared" si="53"/>
        <v>3452</v>
      </c>
      <c r="EBU1" s="26">
        <f t="shared" si="53"/>
        <v>3453</v>
      </c>
      <c r="EBV1" s="26">
        <f t="shared" si="53"/>
        <v>3454</v>
      </c>
      <c r="EBW1" s="26">
        <f t="shared" si="53"/>
        <v>3455</v>
      </c>
      <c r="EBX1" s="26">
        <f t="shared" si="53"/>
        <v>3456</v>
      </c>
      <c r="EBY1" s="26">
        <f t="shared" si="53"/>
        <v>3457</v>
      </c>
      <c r="EBZ1" s="26">
        <f t="shared" si="53"/>
        <v>3458</v>
      </c>
      <c r="ECA1" s="26">
        <f t="shared" ref="ECA1:EEL1" si="54">EBZ1+1</f>
        <v>3459</v>
      </c>
      <c r="ECB1" s="26">
        <f t="shared" si="54"/>
        <v>3460</v>
      </c>
      <c r="ECC1" s="26">
        <f t="shared" si="54"/>
        <v>3461</v>
      </c>
      <c r="ECD1" s="26">
        <f t="shared" si="54"/>
        <v>3462</v>
      </c>
      <c r="ECE1" s="26">
        <f t="shared" si="54"/>
        <v>3463</v>
      </c>
      <c r="ECF1" s="26">
        <f t="shared" si="54"/>
        <v>3464</v>
      </c>
      <c r="ECG1" s="26">
        <f t="shared" si="54"/>
        <v>3465</v>
      </c>
      <c r="ECH1" s="26">
        <f t="shared" si="54"/>
        <v>3466</v>
      </c>
      <c r="ECI1" s="26">
        <f t="shared" si="54"/>
        <v>3467</v>
      </c>
      <c r="ECJ1" s="26">
        <f t="shared" si="54"/>
        <v>3468</v>
      </c>
      <c r="ECK1" s="26">
        <f t="shared" si="54"/>
        <v>3469</v>
      </c>
      <c r="ECL1" s="26">
        <f t="shared" si="54"/>
        <v>3470</v>
      </c>
      <c r="ECM1" s="26">
        <f t="shared" si="54"/>
        <v>3471</v>
      </c>
      <c r="ECN1" s="26">
        <f t="shared" si="54"/>
        <v>3472</v>
      </c>
      <c r="ECO1" s="26">
        <f t="shared" si="54"/>
        <v>3473</v>
      </c>
      <c r="ECP1" s="26">
        <f t="shared" si="54"/>
        <v>3474</v>
      </c>
      <c r="ECQ1" s="26">
        <f t="shared" si="54"/>
        <v>3475</v>
      </c>
      <c r="ECR1" s="26">
        <f t="shared" si="54"/>
        <v>3476</v>
      </c>
      <c r="ECS1" s="26">
        <f t="shared" si="54"/>
        <v>3477</v>
      </c>
      <c r="ECT1" s="26">
        <f t="shared" si="54"/>
        <v>3478</v>
      </c>
      <c r="ECU1" s="26">
        <f t="shared" si="54"/>
        <v>3479</v>
      </c>
      <c r="ECV1" s="26">
        <f t="shared" si="54"/>
        <v>3480</v>
      </c>
      <c r="ECW1" s="26">
        <f t="shared" si="54"/>
        <v>3481</v>
      </c>
      <c r="ECX1" s="26">
        <f t="shared" si="54"/>
        <v>3482</v>
      </c>
      <c r="ECY1" s="26">
        <f t="shared" si="54"/>
        <v>3483</v>
      </c>
      <c r="ECZ1" s="26">
        <f t="shared" si="54"/>
        <v>3484</v>
      </c>
      <c r="EDA1" s="26">
        <f t="shared" si="54"/>
        <v>3485</v>
      </c>
      <c r="EDB1" s="26">
        <f t="shared" si="54"/>
        <v>3486</v>
      </c>
      <c r="EDC1" s="26">
        <f t="shared" si="54"/>
        <v>3487</v>
      </c>
      <c r="EDD1" s="26">
        <f t="shared" si="54"/>
        <v>3488</v>
      </c>
      <c r="EDE1" s="26">
        <f t="shared" si="54"/>
        <v>3489</v>
      </c>
      <c r="EDF1" s="26">
        <f t="shared" si="54"/>
        <v>3490</v>
      </c>
      <c r="EDG1" s="26">
        <f t="shared" si="54"/>
        <v>3491</v>
      </c>
      <c r="EDH1" s="26">
        <f t="shared" si="54"/>
        <v>3492</v>
      </c>
      <c r="EDI1" s="26">
        <f t="shared" si="54"/>
        <v>3493</v>
      </c>
      <c r="EDJ1" s="26">
        <f t="shared" si="54"/>
        <v>3494</v>
      </c>
      <c r="EDK1" s="26">
        <f t="shared" si="54"/>
        <v>3495</v>
      </c>
      <c r="EDL1" s="26">
        <f t="shared" si="54"/>
        <v>3496</v>
      </c>
      <c r="EDM1" s="26">
        <f t="shared" si="54"/>
        <v>3497</v>
      </c>
      <c r="EDN1" s="26">
        <f t="shared" si="54"/>
        <v>3498</v>
      </c>
      <c r="EDO1" s="26">
        <f t="shared" si="54"/>
        <v>3499</v>
      </c>
      <c r="EDP1" s="26">
        <f t="shared" si="54"/>
        <v>3500</v>
      </c>
      <c r="EDQ1" s="26">
        <f t="shared" si="54"/>
        <v>3501</v>
      </c>
      <c r="EDR1" s="26">
        <f t="shared" si="54"/>
        <v>3502</v>
      </c>
      <c r="EDS1" s="26">
        <f t="shared" si="54"/>
        <v>3503</v>
      </c>
      <c r="EDT1" s="26">
        <f t="shared" si="54"/>
        <v>3504</v>
      </c>
      <c r="EDU1" s="26">
        <f t="shared" si="54"/>
        <v>3505</v>
      </c>
      <c r="EDV1" s="26">
        <f t="shared" si="54"/>
        <v>3506</v>
      </c>
      <c r="EDW1" s="26">
        <f t="shared" si="54"/>
        <v>3507</v>
      </c>
      <c r="EDX1" s="26">
        <f t="shared" si="54"/>
        <v>3508</v>
      </c>
      <c r="EDY1" s="26">
        <f t="shared" si="54"/>
        <v>3509</v>
      </c>
      <c r="EDZ1" s="26">
        <f t="shared" si="54"/>
        <v>3510</v>
      </c>
      <c r="EEA1" s="26">
        <f t="shared" si="54"/>
        <v>3511</v>
      </c>
      <c r="EEB1" s="26">
        <f t="shared" si="54"/>
        <v>3512</v>
      </c>
      <c r="EEC1" s="26">
        <f t="shared" si="54"/>
        <v>3513</v>
      </c>
      <c r="EED1" s="26">
        <f t="shared" si="54"/>
        <v>3514</v>
      </c>
      <c r="EEE1" s="26">
        <f t="shared" si="54"/>
        <v>3515</v>
      </c>
      <c r="EEF1" s="26">
        <f t="shared" si="54"/>
        <v>3516</v>
      </c>
      <c r="EEG1" s="26">
        <f t="shared" si="54"/>
        <v>3517</v>
      </c>
      <c r="EEH1" s="26">
        <f t="shared" si="54"/>
        <v>3518</v>
      </c>
      <c r="EEI1" s="26">
        <f t="shared" si="54"/>
        <v>3519</v>
      </c>
      <c r="EEJ1" s="26">
        <f t="shared" si="54"/>
        <v>3520</v>
      </c>
      <c r="EEK1" s="26">
        <f t="shared" si="54"/>
        <v>3521</v>
      </c>
      <c r="EEL1" s="26">
        <f t="shared" si="54"/>
        <v>3522</v>
      </c>
      <c r="EEM1" s="26">
        <f t="shared" ref="EEM1:EGX1" si="55">EEL1+1</f>
        <v>3523</v>
      </c>
      <c r="EEN1" s="26">
        <f t="shared" si="55"/>
        <v>3524</v>
      </c>
      <c r="EEO1" s="26">
        <f t="shared" si="55"/>
        <v>3525</v>
      </c>
      <c r="EEP1" s="26">
        <f t="shared" si="55"/>
        <v>3526</v>
      </c>
      <c r="EEQ1" s="26">
        <f t="shared" si="55"/>
        <v>3527</v>
      </c>
      <c r="EER1" s="26">
        <f t="shared" si="55"/>
        <v>3528</v>
      </c>
      <c r="EES1" s="26">
        <f t="shared" si="55"/>
        <v>3529</v>
      </c>
      <c r="EET1" s="26">
        <f t="shared" si="55"/>
        <v>3530</v>
      </c>
      <c r="EEU1" s="26">
        <f t="shared" si="55"/>
        <v>3531</v>
      </c>
      <c r="EEV1" s="26">
        <f t="shared" si="55"/>
        <v>3532</v>
      </c>
      <c r="EEW1" s="26">
        <f t="shared" si="55"/>
        <v>3533</v>
      </c>
      <c r="EEX1" s="26">
        <f t="shared" si="55"/>
        <v>3534</v>
      </c>
      <c r="EEY1" s="26">
        <f t="shared" si="55"/>
        <v>3535</v>
      </c>
      <c r="EEZ1" s="26">
        <f t="shared" si="55"/>
        <v>3536</v>
      </c>
      <c r="EFA1" s="26">
        <f t="shared" si="55"/>
        <v>3537</v>
      </c>
      <c r="EFB1" s="26">
        <f t="shared" si="55"/>
        <v>3538</v>
      </c>
      <c r="EFC1" s="26">
        <f t="shared" si="55"/>
        <v>3539</v>
      </c>
      <c r="EFD1" s="26">
        <f t="shared" si="55"/>
        <v>3540</v>
      </c>
      <c r="EFE1" s="26">
        <f t="shared" si="55"/>
        <v>3541</v>
      </c>
      <c r="EFF1" s="26">
        <f t="shared" si="55"/>
        <v>3542</v>
      </c>
      <c r="EFG1" s="26">
        <f t="shared" si="55"/>
        <v>3543</v>
      </c>
      <c r="EFH1" s="26">
        <f t="shared" si="55"/>
        <v>3544</v>
      </c>
      <c r="EFI1" s="26">
        <f t="shared" si="55"/>
        <v>3545</v>
      </c>
      <c r="EFJ1" s="26">
        <f t="shared" si="55"/>
        <v>3546</v>
      </c>
      <c r="EFK1" s="26">
        <f t="shared" si="55"/>
        <v>3547</v>
      </c>
      <c r="EFL1" s="26">
        <f t="shared" si="55"/>
        <v>3548</v>
      </c>
      <c r="EFM1" s="26">
        <f t="shared" si="55"/>
        <v>3549</v>
      </c>
      <c r="EFN1" s="26">
        <f t="shared" si="55"/>
        <v>3550</v>
      </c>
      <c r="EFO1" s="26">
        <f t="shared" si="55"/>
        <v>3551</v>
      </c>
      <c r="EFP1" s="26">
        <f t="shared" si="55"/>
        <v>3552</v>
      </c>
      <c r="EFQ1" s="26">
        <f t="shared" si="55"/>
        <v>3553</v>
      </c>
      <c r="EFR1" s="26">
        <f t="shared" si="55"/>
        <v>3554</v>
      </c>
      <c r="EFS1" s="26">
        <f t="shared" si="55"/>
        <v>3555</v>
      </c>
      <c r="EFT1" s="26">
        <f t="shared" si="55"/>
        <v>3556</v>
      </c>
      <c r="EFU1" s="26">
        <f t="shared" si="55"/>
        <v>3557</v>
      </c>
      <c r="EFV1" s="26">
        <f t="shared" si="55"/>
        <v>3558</v>
      </c>
      <c r="EFW1" s="26">
        <f t="shared" si="55"/>
        <v>3559</v>
      </c>
      <c r="EFX1" s="26">
        <f t="shared" si="55"/>
        <v>3560</v>
      </c>
      <c r="EFY1" s="26">
        <f t="shared" si="55"/>
        <v>3561</v>
      </c>
      <c r="EFZ1" s="26">
        <f t="shared" si="55"/>
        <v>3562</v>
      </c>
      <c r="EGA1" s="26">
        <f t="shared" si="55"/>
        <v>3563</v>
      </c>
      <c r="EGB1" s="26">
        <f t="shared" si="55"/>
        <v>3564</v>
      </c>
      <c r="EGC1" s="26">
        <f t="shared" si="55"/>
        <v>3565</v>
      </c>
      <c r="EGD1" s="26">
        <f t="shared" si="55"/>
        <v>3566</v>
      </c>
      <c r="EGE1" s="26">
        <f t="shared" si="55"/>
        <v>3567</v>
      </c>
      <c r="EGF1" s="26">
        <f t="shared" si="55"/>
        <v>3568</v>
      </c>
      <c r="EGG1" s="26">
        <f t="shared" si="55"/>
        <v>3569</v>
      </c>
      <c r="EGH1" s="26">
        <f t="shared" si="55"/>
        <v>3570</v>
      </c>
      <c r="EGI1" s="26">
        <f t="shared" si="55"/>
        <v>3571</v>
      </c>
      <c r="EGJ1" s="26">
        <f t="shared" si="55"/>
        <v>3572</v>
      </c>
      <c r="EGK1" s="26">
        <f t="shared" si="55"/>
        <v>3573</v>
      </c>
      <c r="EGL1" s="26">
        <f t="shared" si="55"/>
        <v>3574</v>
      </c>
      <c r="EGM1" s="26">
        <f t="shared" si="55"/>
        <v>3575</v>
      </c>
      <c r="EGN1" s="26">
        <f t="shared" si="55"/>
        <v>3576</v>
      </c>
      <c r="EGO1" s="26">
        <f t="shared" si="55"/>
        <v>3577</v>
      </c>
      <c r="EGP1" s="26">
        <f t="shared" si="55"/>
        <v>3578</v>
      </c>
      <c r="EGQ1" s="26">
        <f t="shared" si="55"/>
        <v>3579</v>
      </c>
      <c r="EGR1" s="26">
        <f t="shared" si="55"/>
        <v>3580</v>
      </c>
      <c r="EGS1" s="26">
        <f t="shared" si="55"/>
        <v>3581</v>
      </c>
      <c r="EGT1" s="26">
        <f t="shared" si="55"/>
        <v>3582</v>
      </c>
      <c r="EGU1" s="26">
        <f t="shared" si="55"/>
        <v>3583</v>
      </c>
      <c r="EGV1" s="26">
        <f t="shared" si="55"/>
        <v>3584</v>
      </c>
      <c r="EGW1" s="26">
        <f t="shared" si="55"/>
        <v>3585</v>
      </c>
      <c r="EGX1" s="26">
        <f t="shared" si="55"/>
        <v>3586</v>
      </c>
      <c r="EGY1" s="26">
        <f t="shared" ref="EGY1:EJJ1" si="56">EGX1+1</f>
        <v>3587</v>
      </c>
      <c r="EGZ1" s="26">
        <f t="shared" si="56"/>
        <v>3588</v>
      </c>
      <c r="EHA1" s="26">
        <f t="shared" si="56"/>
        <v>3589</v>
      </c>
      <c r="EHB1" s="26">
        <f t="shared" si="56"/>
        <v>3590</v>
      </c>
      <c r="EHC1" s="26">
        <f t="shared" si="56"/>
        <v>3591</v>
      </c>
      <c r="EHD1" s="26">
        <f t="shared" si="56"/>
        <v>3592</v>
      </c>
      <c r="EHE1" s="26">
        <f t="shared" si="56"/>
        <v>3593</v>
      </c>
      <c r="EHF1" s="26">
        <f t="shared" si="56"/>
        <v>3594</v>
      </c>
      <c r="EHG1" s="26">
        <f t="shared" si="56"/>
        <v>3595</v>
      </c>
      <c r="EHH1" s="26">
        <f t="shared" si="56"/>
        <v>3596</v>
      </c>
      <c r="EHI1" s="26">
        <f t="shared" si="56"/>
        <v>3597</v>
      </c>
      <c r="EHJ1" s="26">
        <f t="shared" si="56"/>
        <v>3598</v>
      </c>
      <c r="EHK1" s="26">
        <f t="shared" si="56"/>
        <v>3599</v>
      </c>
      <c r="EHL1" s="26">
        <f t="shared" si="56"/>
        <v>3600</v>
      </c>
      <c r="EHM1" s="26">
        <f t="shared" si="56"/>
        <v>3601</v>
      </c>
      <c r="EHN1" s="26">
        <f t="shared" si="56"/>
        <v>3602</v>
      </c>
      <c r="EHO1" s="26">
        <f t="shared" si="56"/>
        <v>3603</v>
      </c>
      <c r="EHP1" s="26">
        <f t="shared" si="56"/>
        <v>3604</v>
      </c>
      <c r="EHQ1" s="26">
        <f t="shared" si="56"/>
        <v>3605</v>
      </c>
      <c r="EHR1" s="26">
        <f t="shared" si="56"/>
        <v>3606</v>
      </c>
      <c r="EHS1" s="26">
        <f t="shared" si="56"/>
        <v>3607</v>
      </c>
      <c r="EHT1" s="26">
        <f t="shared" si="56"/>
        <v>3608</v>
      </c>
      <c r="EHU1" s="26">
        <f t="shared" si="56"/>
        <v>3609</v>
      </c>
      <c r="EHV1" s="26">
        <f t="shared" si="56"/>
        <v>3610</v>
      </c>
      <c r="EHW1" s="26">
        <f t="shared" si="56"/>
        <v>3611</v>
      </c>
      <c r="EHX1" s="26">
        <f t="shared" si="56"/>
        <v>3612</v>
      </c>
      <c r="EHY1" s="26">
        <f t="shared" si="56"/>
        <v>3613</v>
      </c>
      <c r="EHZ1" s="26">
        <f t="shared" si="56"/>
        <v>3614</v>
      </c>
      <c r="EIA1" s="26">
        <f t="shared" si="56"/>
        <v>3615</v>
      </c>
      <c r="EIB1" s="26">
        <f t="shared" si="56"/>
        <v>3616</v>
      </c>
      <c r="EIC1" s="26">
        <f t="shared" si="56"/>
        <v>3617</v>
      </c>
      <c r="EID1" s="26">
        <f t="shared" si="56"/>
        <v>3618</v>
      </c>
      <c r="EIE1" s="26">
        <f t="shared" si="56"/>
        <v>3619</v>
      </c>
      <c r="EIF1" s="26">
        <f t="shared" si="56"/>
        <v>3620</v>
      </c>
      <c r="EIG1" s="26">
        <f t="shared" si="56"/>
        <v>3621</v>
      </c>
      <c r="EIH1" s="26">
        <f t="shared" si="56"/>
        <v>3622</v>
      </c>
      <c r="EII1" s="26">
        <f t="shared" si="56"/>
        <v>3623</v>
      </c>
      <c r="EIJ1" s="26">
        <f t="shared" si="56"/>
        <v>3624</v>
      </c>
      <c r="EIK1" s="26">
        <f t="shared" si="56"/>
        <v>3625</v>
      </c>
      <c r="EIL1" s="26">
        <f t="shared" si="56"/>
        <v>3626</v>
      </c>
      <c r="EIM1" s="26">
        <f t="shared" si="56"/>
        <v>3627</v>
      </c>
      <c r="EIN1" s="26">
        <f t="shared" si="56"/>
        <v>3628</v>
      </c>
      <c r="EIO1" s="26">
        <f t="shared" si="56"/>
        <v>3629</v>
      </c>
      <c r="EIP1" s="26">
        <f t="shared" si="56"/>
        <v>3630</v>
      </c>
      <c r="EIQ1" s="26">
        <f t="shared" si="56"/>
        <v>3631</v>
      </c>
      <c r="EIR1" s="26">
        <f t="shared" si="56"/>
        <v>3632</v>
      </c>
      <c r="EIS1" s="26">
        <f t="shared" si="56"/>
        <v>3633</v>
      </c>
      <c r="EIT1" s="26">
        <f t="shared" si="56"/>
        <v>3634</v>
      </c>
      <c r="EIU1" s="26">
        <f t="shared" si="56"/>
        <v>3635</v>
      </c>
      <c r="EIV1" s="26">
        <f t="shared" si="56"/>
        <v>3636</v>
      </c>
      <c r="EIW1" s="26">
        <f t="shared" si="56"/>
        <v>3637</v>
      </c>
      <c r="EIX1" s="26">
        <f t="shared" si="56"/>
        <v>3638</v>
      </c>
      <c r="EIY1" s="26">
        <f t="shared" si="56"/>
        <v>3639</v>
      </c>
      <c r="EIZ1" s="26">
        <f t="shared" si="56"/>
        <v>3640</v>
      </c>
      <c r="EJA1" s="26">
        <f t="shared" si="56"/>
        <v>3641</v>
      </c>
      <c r="EJB1" s="26">
        <f t="shared" si="56"/>
        <v>3642</v>
      </c>
      <c r="EJC1" s="26">
        <f t="shared" si="56"/>
        <v>3643</v>
      </c>
      <c r="EJD1" s="26">
        <f t="shared" si="56"/>
        <v>3644</v>
      </c>
      <c r="EJE1" s="26">
        <f t="shared" si="56"/>
        <v>3645</v>
      </c>
      <c r="EJF1" s="26">
        <f t="shared" si="56"/>
        <v>3646</v>
      </c>
      <c r="EJG1" s="26">
        <f t="shared" si="56"/>
        <v>3647</v>
      </c>
      <c r="EJH1" s="26">
        <f t="shared" si="56"/>
        <v>3648</v>
      </c>
      <c r="EJI1" s="26">
        <f t="shared" si="56"/>
        <v>3649</v>
      </c>
      <c r="EJJ1" s="26">
        <f t="shared" si="56"/>
        <v>3650</v>
      </c>
      <c r="EJK1" s="26">
        <f t="shared" ref="EJK1:ELV1" si="57">EJJ1+1</f>
        <v>3651</v>
      </c>
      <c r="EJL1" s="26">
        <f t="shared" si="57"/>
        <v>3652</v>
      </c>
      <c r="EJM1" s="26">
        <f t="shared" si="57"/>
        <v>3653</v>
      </c>
      <c r="EJN1" s="26">
        <f t="shared" si="57"/>
        <v>3654</v>
      </c>
      <c r="EJO1" s="26">
        <f t="shared" si="57"/>
        <v>3655</v>
      </c>
      <c r="EJP1" s="26">
        <f t="shared" si="57"/>
        <v>3656</v>
      </c>
      <c r="EJQ1" s="26">
        <f t="shared" si="57"/>
        <v>3657</v>
      </c>
      <c r="EJR1" s="26">
        <f t="shared" si="57"/>
        <v>3658</v>
      </c>
      <c r="EJS1" s="26">
        <f t="shared" si="57"/>
        <v>3659</v>
      </c>
      <c r="EJT1" s="26">
        <f t="shared" si="57"/>
        <v>3660</v>
      </c>
      <c r="EJU1" s="26">
        <f t="shared" si="57"/>
        <v>3661</v>
      </c>
      <c r="EJV1" s="26">
        <f t="shared" si="57"/>
        <v>3662</v>
      </c>
      <c r="EJW1" s="26">
        <f t="shared" si="57"/>
        <v>3663</v>
      </c>
      <c r="EJX1" s="26">
        <f t="shared" si="57"/>
        <v>3664</v>
      </c>
      <c r="EJY1" s="26">
        <f t="shared" si="57"/>
        <v>3665</v>
      </c>
      <c r="EJZ1" s="26">
        <f t="shared" si="57"/>
        <v>3666</v>
      </c>
      <c r="EKA1" s="26">
        <f t="shared" si="57"/>
        <v>3667</v>
      </c>
      <c r="EKB1" s="26">
        <f t="shared" si="57"/>
        <v>3668</v>
      </c>
      <c r="EKC1" s="26">
        <f t="shared" si="57"/>
        <v>3669</v>
      </c>
      <c r="EKD1" s="26">
        <f t="shared" si="57"/>
        <v>3670</v>
      </c>
      <c r="EKE1" s="26">
        <f t="shared" si="57"/>
        <v>3671</v>
      </c>
      <c r="EKF1" s="26">
        <f t="shared" si="57"/>
        <v>3672</v>
      </c>
      <c r="EKG1" s="26">
        <f t="shared" si="57"/>
        <v>3673</v>
      </c>
      <c r="EKH1" s="26">
        <f t="shared" si="57"/>
        <v>3674</v>
      </c>
      <c r="EKI1" s="26">
        <f t="shared" si="57"/>
        <v>3675</v>
      </c>
      <c r="EKJ1" s="26">
        <f t="shared" si="57"/>
        <v>3676</v>
      </c>
      <c r="EKK1" s="26">
        <f t="shared" si="57"/>
        <v>3677</v>
      </c>
      <c r="EKL1" s="26">
        <f t="shared" si="57"/>
        <v>3678</v>
      </c>
      <c r="EKM1" s="26">
        <f t="shared" si="57"/>
        <v>3679</v>
      </c>
      <c r="EKN1" s="26">
        <f t="shared" si="57"/>
        <v>3680</v>
      </c>
      <c r="EKO1" s="26">
        <f t="shared" si="57"/>
        <v>3681</v>
      </c>
      <c r="EKP1" s="26">
        <f t="shared" si="57"/>
        <v>3682</v>
      </c>
      <c r="EKQ1" s="26">
        <f t="shared" si="57"/>
        <v>3683</v>
      </c>
      <c r="EKR1" s="26">
        <f t="shared" si="57"/>
        <v>3684</v>
      </c>
      <c r="EKS1" s="26">
        <f t="shared" si="57"/>
        <v>3685</v>
      </c>
      <c r="EKT1" s="26">
        <f t="shared" si="57"/>
        <v>3686</v>
      </c>
      <c r="EKU1" s="26">
        <f t="shared" si="57"/>
        <v>3687</v>
      </c>
      <c r="EKV1" s="26">
        <f t="shared" si="57"/>
        <v>3688</v>
      </c>
      <c r="EKW1" s="26">
        <f t="shared" si="57"/>
        <v>3689</v>
      </c>
      <c r="EKX1" s="26">
        <f t="shared" si="57"/>
        <v>3690</v>
      </c>
      <c r="EKY1" s="26">
        <f t="shared" si="57"/>
        <v>3691</v>
      </c>
      <c r="EKZ1" s="26">
        <f t="shared" si="57"/>
        <v>3692</v>
      </c>
      <c r="ELA1" s="26">
        <f t="shared" si="57"/>
        <v>3693</v>
      </c>
      <c r="ELB1" s="26">
        <f t="shared" si="57"/>
        <v>3694</v>
      </c>
      <c r="ELC1" s="26">
        <f t="shared" si="57"/>
        <v>3695</v>
      </c>
      <c r="ELD1" s="26">
        <f t="shared" si="57"/>
        <v>3696</v>
      </c>
      <c r="ELE1" s="26">
        <f t="shared" si="57"/>
        <v>3697</v>
      </c>
      <c r="ELF1" s="26">
        <f t="shared" si="57"/>
        <v>3698</v>
      </c>
      <c r="ELG1" s="26">
        <f t="shared" si="57"/>
        <v>3699</v>
      </c>
      <c r="ELH1" s="26">
        <f t="shared" si="57"/>
        <v>3700</v>
      </c>
      <c r="ELI1" s="26">
        <f t="shared" si="57"/>
        <v>3701</v>
      </c>
      <c r="ELJ1" s="26">
        <f t="shared" si="57"/>
        <v>3702</v>
      </c>
      <c r="ELK1" s="26">
        <f t="shared" si="57"/>
        <v>3703</v>
      </c>
      <c r="ELL1" s="26">
        <f t="shared" si="57"/>
        <v>3704</v>
      </c>
      <c r="ELM1" s="26">
        <f t="shared" si="57"/>
        <v>3705</v>
      </c>
      <c r="ELN1" s="26">
        <f t="shared" si="57"/>
        <v>3706</v>
      </c>
      <c r="ELO1" s="26">
        <f t="shared" si="57"/>
        <v>3707</v>
      </c>
      <c r="ELP1" s="26">
        <f t="shared" si="57"/>
        <v>3708</v>
      </c>
      <c r="ELQ1" s="26">
        <f t="shared" si="57"/>
        <v>3709</v>
      </c>
      <c r="ELR1" s="26">
        <f t="shared" si="57"/>
        <v>3710</v>
      </c>
      <c r="ELS1" s="26">
        <f t="shared" si="57"/>
        <v>3711</v>
      </c>
      <c r="ELT1" s="26">
        <f t="shared" si="57"/>
        <v>3712</v>
      </c>
      <c r="ELU1" s="26">
        <f t="shared" si="57"/>
        <v>3713</v>
      </c>
      <c r="ELV1" s="26">
        <f t="shared" si="57"/>
        <v>3714</v>
      </c>
      <c r="ELW1" s="26">
        <f t="shared" ref="ELW1:EOH1" si="58">ELV1+1</f>
        <v>3715</v>
      </c>
      <c r="ELX1" s="26">
        <f t="shared" si="58"/>
        <v>3716</v>
      </c>
      <c r="ELY1" s="26">
        <f t="shared" si="58"/>
        <v>3717</v>
      </c>
      <c r="ELZ1" s="26">
        <f t="shared" si="58"/>
        <v>3718</v>
      </c>
      <c r="EMA1" s="26">
        <f t="shared" si="58"/>
        <v>3719</v>
      </c>
      <c r="EMB1" s="26">
        <f t="shared" si="58"/>
        <v>3720</v>
      </c>
      <c r="EMC1" s="26">
        <f t="shared" si="58"/>
        <v>3721</v>
      </c>
      <c r="EMD1" s="26">
        <f t="shared" si="58"/>
        <v>3722</v>
      </c>
      <c r="EME1" s="26">
        <f t="shared" si="58"/>
        <v>3723</v>
      </c>
      <c r="EMF1" s="26">
        <f t="shared" si="58"/>
        <v>3724</v>
      </c>
      <c r="EMG1" s="26">
        <f t="shared" si="58"/>
        <v>3725</v>
      </c>
      <c r="EMH1" s="26">
        <f t="shared" si="58"/>
        <v>3726</v>
      </c>
      <c r="EMI1" s="26">
        <f t="shared" si="58"/>
        <v>3727</v>
      </c>
      <c r="EMJ1" s="26">
        <f t="shared" si="58"/>
        <v>3728</v>
      </c>
      <c r="EMK1" s="26">
        <f t="shared" si="58"/>
        <v>3729</v>
      </c>
      <c r="EML1" s="26">
        <f t="shared" si="58"/>
        <v>3730</v>
      </c>
      <c r="EMM1" s="26">
        <f t="shared" si="58"/>
        <v>3731</v>
      </c>
      <c r="EMN1" s="26">
        <f t="shared" si="58"/>
        <v>3732</v>
      </c>
      <c r="EMO1" s="26">
        <f t="shared" si="58"/>
        <v>3733</v>
      </c>
      <c r="EMP1" s="26">
        <f t="shared" si="58"/>
        <v>3734</v>
      </c>
      <c r="EMQ1" s="26">
        <f t="shared" si="58"/>
        <v>3735</v>
      </c>
      <c r="EMR1" s="26">
        <f t="shared" si="58"/>
        <v>3736</v>
      </c>
      <c r="EMS1" s="26">
        <f t="shared" si="58"/>
        <v>3737</v>
      </c>
      <c r="EMT1" s="26">
        <f t="shared" si="58"/>
        <v>3738</v>
      </c>
      <c r="EMU1" s="26">
        <f t="shared" si="58"/>
        <v>3739</v>
      </c>
      <c r="EMV1" s="26">
        <f t="shared" si="58"/>
        <v>3740</v>
      </c>
      <c r="EMW1" s="26">
        <f t="shared" si="58"/>
        <v>3741</v>
      </c>
      <c r="EMX1" s="26">
        <f t="shared" si="58"/>
        <v>3742</v>
      </c>
      <c r="EMY1" s="26">
        <f t="shared" si="58"/>
        <v>3743</v>
      </c>
      <c r="EMZ1" s="26">
        <f t="shared" si="58"/>
        <v>3744</v>
      </c>
      <c r="ENA1" s="26">
        <f t="shared" si="58"/>
        <v>3745</v>
      </c>
      <c r="ENB1" s="26">
        <f t="shared" si="58"/>
        <v>3746</v>
      </c>
      <c r="ENC1" s="26">
        <f t="shared" si="58"/>
        <v>3747</v>
      </c>
      <c r="END1" s="26">
        <f t="shared" si="58"/>
        <v>3748</v>
      </c>
      <c r="ENE1" s="26">
        <f t="shared" si="58"/>
        <v>3749</v>
      </c>
      <c r="ENF1" s="26">
        <f t="shared" si="58"/>
        <v>3750</v>
      </c>
      <c r="ENG1" s="26">
        <f t="shared" si="58"/>
        <v>3751</v>
      </c>
      <c r="ENH1" s="26">
        <f t="shared" si="58"/>
        <v>3752</v>
      </c>
      <c r="ENI1" s="26">
        <f t="shared" si="58"/>
        <v>3753</v>
      </c>
      <c r="ENJ1" s="26">
        <f t="shared" si="58"/>
        <v>3754</v>
      </c>
      <c r="ENK1" s="26">
        <f t="shared" si="58"/>
        <v>3755</v>
      </c>
      <c r="ENL1" s="26">
        <f t="shared" si="58"/>
        <v>3756</v>
      </c>
      <c r="ENM1" s="26">
        <f t="shared" si="58"/>
        <v>3757</v>
      </c>
      <c r="ENN1" s="26">
        <f t="shared" si="58"/>
        <v>3758</v>
      </c>
      <c r="ENO1" s="26">
        <f t="shared" si="58"/>
        <v>3759</v>
      </c>
      <c r="ENP1" s="26">
        <f t="shared" si="58"/>
        <v>3760</v>
      </c>
      <c r="ENQ1" s="26">
        <f t="shared" si="58"/>
        <v>3761</v>
      </c>
      <c r="ENR1" s="26">
        <f t="shared" si="58"/>
        <v>3762</v>
      </c>
      <c r="ENS1" s="26">
        <f t="shared" si="58"/>
        <v>3763</v>
      </c>
      <c r="ENT1" s="26">
        <f t="shared" si="58"/>
        <v>3764</v>
      </c>
      <c r="ENU1" s="26">
        <f t="shared" si="58"/>
        <v>3765</v>
      </c>
      <c r="ENV1" s="26">
        <f t="shared" si="58"/>
        <v>3766</v>
      </c>
      <c r="ENW1" s="26">
        <f t="shared" si="58"/>
        <v>3767</v>
      </c>
      <c r="ENX1" s="26">
        <f t="shared" si="58"/>
        <v>3768</v>
      </c>
      <c r="ENY1" s="26">
        <f t="shared" si="58"/>
        <v>3769</v>
      </c>
      <c r="ENZ1" s="26">
        <f t="shared" si="58"/>
        <v>3770</v>
      </c>
      <c r="EOA1" s="26">
        <f t="shared" si="58"/>
        <v>3771</v>
      </c>
      <c r="EOB1" s="26">
        <f t="shared" si="58"/>
        <v>3772</v>
      </c>
      <c r="EOC1" s="26">
        <f t="shared" si="58"/>
        <v>3773</v>
      </c>
      <c r="EOD1" s="26">
        <f t="shared" si="58"/>
        <v>3774</v>
      </c>
      <c r="EOE1" s="26">
        <f t="shared" si="58"/>
        <v>3775</v>
      </c>
      <c r="EOF1" s="26">
        <f t="shared" si="58"/>
        <v>3776</v>
      </c>
      <c r="EOG1" s="26">
        <f t="shared" si="58"/>
        <v>3777</v>
      </c>
      <c r="EOH1" s="26">
        <f t="shared" si="58"/>
        <v>3778</v>
      </c>
      <c r="EOI1" s="26">
        <f t="shared" ref="EOI1:EQT1" si="59">EOH1+1</f>
        <v>3779</v>
      </c>
      <c r="EOJ1" s="26">
        <f t="shared" si="59"/>
        <v>3780</v>
      </c>
      <c r="EOK1" s="26">
        <f t="shared" si="59"/>
        <v>3781</v>
      </c>
      <c r="EOL1" s="26">
        <f t="shared" si="59"/>
        <v>3782</v>
      </c>
      <c r="EOM1" s="26">
        <f t="shared" si="59"/>
        <v>3783</v>
      </c>
      <c r="EON1" s="26">
        <f t="shared" si="59"/>
        <v>3784</v>
      </c>
      <c r="EOO1" s="26">
        <f t="shared" si="59"/>
        <v>3785</v>
      </c>
      <c r="EOP1" s="26">
        <f t="shared" si="59"/>
        <v>3786</v>
      </c>
      <c r="EOQ1" s="26">
        <f t="shared" si="59"/>
        <v>3787</v>
      </c>
      <c r="EOR1" s="26">
        <f t="shared" si="59"/>
        <v>3788</v>
      </c>
      <c r="EOS1" s="26">
        <f t="shared" si="59"/>
        <v>3789</v>
      </c>
      <c r="EOT1" s="26">
        <f t="shared" si="59"/>
        <v>3790</v>
      </c>
      <c r="EOU1" s="26">
        <f t="shared" si="59"/>
        <v>3791</v>
      </c>
      <c r="EOV1" s="26">
        <f t="shared" si="59"/>
        <v>3792</v>
      </c>
      <c r="EOW1" s="26">
        <f t="shared" si="59"/>
        <v>3793</v>
      </c>
      <c r="EOX1" s="26">
        <f t="shared" si="59"/>
        <v>3794</v>
      </c>
      <c r="EOY1" s="26">
        <f t="shared" si="59"/>
        <v>3795</v>
      </c>
      <c r="EOZ1" s="26">
        <f t="shared" si="59"/>
        <v>3796</v>
      </c>
      <c r="EPA1" s="26">
        <f t="shared" si="59"/>
        <v>3797</v>
      </c>
      <c r="EPB1" s="26">
        <f t="shared" si="59"/>
        <v>3798</v>
      </c>
      <c r="EPC1" s="26">
        <f t="shared" si="59"/>
        <v>3799</v>
      </c>
      <c r="EPD1" s="26">
        <f t="shared" si="59"/>
        <v>3800</v>
      </c>
      <c r="EPE1" s="26">
        <f t="shared" si="59"/>
        <v>3801</v>
      </c>
      <c r="EPF1" s="26">
        <f t="shared" si="59"/>
        <v>3802</v>
      </c>
      <c r="EPG1" s="26">
        <f t="shared" si="59"/>
        <v>3803</v>
      </c>
      <c r="EPH1" s="26">
        <f t="shared" si="59"/>
        <v>3804</v>
      </c>
      <c r="EPI1" s="26">
        <f t="shared" si="59"/>
        <v>3805</v>
      </c>
      <c r="EPJ1" s="26">
        <f t="shared" si="59"/>
        <v>3806</v>
      </c>
      <c r="EPK1" s="26">
        <f t="shared" si="59"/>
        <v>3807</v>
      </c>
      <c r="EPL1" s="26">
        <f t="shared" si="59"/>
        <v>3808</v>
      </c>
      <c r="EPM1" s="26">
        <f t="shared" si="59"/>
        <v>3809</v>
      </c>
      <c r="EPN1" s="26">
        <f t="shared" si="59"/>
        <v>3810</v>
      </c>
      <c r="EPO1" s="26">
        <f t="shared" si="59"/>
        <v>3811</v>
      </c>
      <c r="EPP1" s="26">
        <f t="shared" si="59"/>
        <v>3812</v>
      </c>
      <c r="EPQ1" s="26">
        <f t="shared" si="59"/>
        <v>3813</v>
      </c>
      <c r="EPR1" s="26">
        <f t="shared" si="59"/>
        <v>3814</v>
      </c>
      <c r="EPS1" s="26">
        <f t="shared" si="59"/>
        <v>3815</v>
      </c>
      <c r="EPT1" s="26">
        <f t="shared" si="59"/>
        <v>3816</v>
      </c>
      <c r="EPU1" s="26">
        <f t="shared" si="59"/>
        <v>3817</v>
      </c>
      <c r="EPV1" s="26">
        <f t="shared" si="59"/>
        <v>3818</v>
      </c>
      <c r="EPW1" s="26">
        <f t="shared" si="59"/>
        <v>3819</v>
      </c>
      <c r="EPX1" s="26">
        <f t="shared" si="59"/>
        <v>3820</v>
      </c>
      <c r="EPY1" s="26">
        <f t="shared" si="59"/>
        <v>3821</v>
      </c>
      <c r="EPZ1" s="26">
        <f t="shared" si="59"/>
        <v>3822</v>
      </c>
      <c r="EQA1" s="26">
        <f t="shared" si="59"/>
        <v>3823</v>
      </c>
      <c r="EQB1" s="26">
        <f t="shared" si="59"/>
        <v>3824</v>
      </c>
      <c r="EQC1" s="26">
        <f t="shared" si="59"/>
        <v>3825</v>
      </c>
      <c r="EQD1" s="26">
        <f t="shared" si="59"/>
        <v>3826</v>
      </c>
      <c r="EQE1" s="26">
        <f t="shared" si="59"/>
        <v>3827</v>
      </c>
      <c r="EQF1" s="26">
        <f t="shared" si="59"/>
        <v>3828</v>
      </c>
      <c r="EQG1" s="26">
        <f t="shared" si="59"/>
        <v>3829</v>
      </c>
      <c r="EQH1" s="26">
        <f t="shared" si="59"/>
        <v>3830</v>
      </c>
      <c r="EQI1" s="26">
        <f t="shared" si="59"/>
        <v>3831</v>
      </c>
      <c r="EQJ1" s="26">
        <f t="shared" si="59"/>
        <v>3832</v>
      </c>
      <c r="EQK1" s="26">
        <f t="shared" si="59"/>
        <v>3833</v>
      </c>
      <c r="EQL1" s="26">
        <f t="shared" si="59"/>
        <v>3834</v>
      </c>
      <c r="EQM1" s="26">
        <f t="shared" si="59"/>
        <v>3835</v>
      </c>
      <c r="EQN1" s="26">
        <f t="shared" si="59"/>
        <v>3836</v>
      </c>
      <c r="EQO1" s="26">
        <f t="shared" si="59"/>
        <v>3837</v>
      </c>
      <c r="EQP1" s="26">
        <f t="shared" si="59"/>
        <v>3838</v>
      </c>
      <c r="EQQ1" s="26">
        <f t="shared" si="59"/>
        <v>3839</v>
      </c>
      <c r="EQR1" s="26">
        <f t="shared" si="59"/>
        <v>3840</v>
      </c>
      <c r="EQS1" s="26">
        <f t="shared" si="59"/>
        <v>3841</v>
      </c>
      <c r="EQT1" s="26">
        <f t="shared" si="59"/>
        <v>3842</v>
      </c>
      <c r="EQU1" s="26">
        <f t="shared" ref="EQU1:ETF1" si="60">EQT1+1</f>
        <v>3843</v>
      </c>
      <c r="EQV1" s="26">
        <f t="shared" si="60"/>
        <v>3844</v>
      </c>
      <c r="EQW1" s="26">
        <f t="shared" si="60"/>
        <v>3845</v>
      </c>
      <c r="EQX1" s="26">
        <f t="shared" si="60"/>
        <v>3846</v>
      </c>
      <c r="EQY1" s="26">
        <f t="shared" si="60"/>
        <v>3847</v>
      </c>
      <c r="EQZ1" s="26">
        <f t="shared" si="60"/>
        <v>3848</v>
      </c>
      <c r="ERA1" s="26">
        <f t="shared" si="60"/>
        <v>3849</v>
      </c>
      <c r="ERB1" s="26">
        <f t="shared" si="60"/>
        <v>3850</v>
      </c>
      <c r="ERC1" s="26">
        <f t="shared" si="60"/>
        <v>3851</v>
      </c>
      <c r="ERD1" s="26">
        <f t="shared" si="60"/>
        <v>3852</v>
      </c>
      <c r="ERE1" s="26">
        <f t="shared" si="60"/>
        <v>3853</v>
      </c>
      <c r="ERF1" s="26">
        <f t="shared" si="60"/>
        <v>3854</v>
      </c>
      <c r="ERG1" s="26">
        <f t="shared" si="60"/>
        <v>3855</v>
      </c>
      <c r="ERH1" s="26">
        <f t="shared" si="60"/>
        <v>3856</v>
      </c>
      <c r="ERI1" s="26">
        <f t="shared" si="60"/>
        <v>3857</v>
      </c>
      <c r="ERJ1" s="26">
        <f t="shared" si="60"/>
        <v>3858</v>
      </c>
      <c r="ERK1" s="26">
        <f t="shared" si="60"/>
        <v>3859</v>
      </c>
      <c r="ERL1" s="26">
        <f t="shared" si="60"/>
        <v>3860</v>
      </c>
      <c r="ERM1" s="26">
        <f t="shared" si="60"/>
        <v>3861</v>
      </c>
      <c r="ERN1" s="26">
        <f t="shared" si="60"/>
        <v>3862</v>
      </c>
      <c r="ERO1" s="26">
        <f t="shared" si="60"/>
        <v>3863</v>
      </c>
      <c r="ERP1" s="26">
        <f t="shared" si="60"/>
        <v>3864</v>
      </c>
      <c r="ERQ1" s="26">
        <f t="shared" si="60"/>
        <v>3865</v>
      </c>
      <c r="ERR1" s="26">
        <f t="shared" si="60"/>
        <v>3866</v>
      </c>
      <c r="ERS1" s="26">
        <f t="shared" si="60"/>
        <v>3867</v>
      </c>
      <c r="ERT1" s="26">
        <f t="shared" si="60"/>
        <v>3868</v>
      </c>
      <c r="ERU1" s="26">
        <f t="shared" si="60"/>
        <v>3869</v>
      </c>
      <c r="ERV1" s="26">
        <f t="shared" si="60"/>
        <v>3870</v>
      </c>
      <c r="ERW1" s="26">
        <f t="shared" si="60"/>
        <v>3871</v>
      </c>
      <c r="ERX1" s="26">
        <f t="shared" si="60"/>
        <v>3872</v>
      </c>
      <c r="ERY1" s="26">
        <f t="shared" si="60"/>
        <v>3873</v>
      </c>
      <c r="ERZ1" s="26">
        <f t="shared" si="60"/>
        <v>3874</v>
      </c>
      <c r="ESA1" s="26">
        <f t="shared" si="60"/>
        <v>3875</v>
      </c>
      <c r="ESB1" s="26">
        <f t="shared" si="60"/>
        <v>3876</v>
      </c>
      <c r="ESC1" s="26">
        <f t="shared" si="60"/>
        <v>3877</v>
      </c>
      <c r="ESD1" s="26">
        <f t="shared" si="60"/>
        <v>3878</v>
      </c>
      <c r="ESE1" s="26">
        <f t="shared" si="60"/>
        <v>3879</v>
      </c>
      <c r="ESF1" s="26">
        <f t="shared" si="60"/>
        <v>3880</v>
      </c>
      <c r="ESG1" s="26">
        <f t="shared" si="60"/>
        <v>3881</v>
      </c>
      <c r="ESH1" s="26">
        <f t="shared" si="60"/>
        <v>3882</v>
      </c>
      <c r="ESI1" s="26">
        <f t="shared" si="60"/>
        <v>3883</v>
      </c>
      <c r="ESJ1" s="26">
        <f t="shared" si="60"/>
        <v>3884</v>
      </c>
      <c r="ESK1" s="26">
        <f t="shared" si="60"/>
        <v>3885</v>
      </c>
      <c r="ESL1" s="26">
        <f t="shared" si="60"/>
        <v>3886</v>
      </c>
      <c r="ESM1" s="26">
        <f t="shared" si="60"/>
        <v>3887</v>
      </c>
      <c r="ESN1" s="26">
        <f t="shared" si="60"/>
        <v>3888</v>
      </c>
      <c r="ESO1" s="26">
        <f t="shared" si="60"/>
        <v>3889</v>
      </c>
      <c r="ESP1" s="26">
        <f t="shared" si="60"/>
        <v>3890</v>
      </c>
      <c r="ESQ1" s="26">
        <f t="shared" si="60"/>
        <v>3891</v>
      </c>
      <c r="ESR1" s="26">
        <f t="shared" si="60"/>
        <v>3892</v>
      </c>
      <c r="ESS1" s="26">
        <f t="shared" si="60"/>
        <v>3893</v>
      </c>
      <c r="EST1" s="26">
        <f t="shared" si="60"/>
        <v>3894</v>
      </c>
      <c r="ESU1" s="26">
        <f t="shared" si="60"/>
        <v>3895</v>
      </c>
      <c r="ESV1" s="26">
        <f t="shared" si="60"/>
        <v>3896</v>
      </c>
      <c r="ESW1" s="26">
        <f t="shared" si="60"/>
        <v>3897</v>
      </c>
      <c r="ESX1" s="26">
        <f t="shared" si="60"/>
        <v>3898</v>
      </c>
      <c r="ESY1" s="26">
        <f t="shared" si="60"/>
        <v>3899</v>
      </c>
      <c r="ESZ1" s="26">
        <f t="shared" si="60"/>
        <v>3900</v>
      </c>
      <c r="ETA1" s="26">
        <f t="shared" si="60"/>
        <v>3901</v>
      </c>
      <c r="ETB1" s="26">
        <f t="shared" si="60"/>
        <v>3902</v>
      </c>
      <c r="ETC1" s="26">
        <f t="shared" si="60"/>
        <v>3903</v>
      </c>
      <c r="ETD1" s="26">
        <f t="shared" si="60"/>
        <v>3904</v>
      </c>
      <c r="ETE1" s="26">
        <f t="shared" si="60"/>
        <v>3905</v>
      </c>
      <c r="ETF1" s="26">
        <f t="shared" si="60"/>
        <v>3906</v>
      </c>
      <c r="ETG1" s="26">
        <f t="shared" ref="ETG1:EVR1" si="61">ETF1+1</f>
        <v>3907</v>
      </c>
      <c r="ETH1" s="26">
        <f t="shared" si="61"/>
        <v>3908</v>
      </c>
      <c r="ETI1" s="26">
        <f t="shared" si="61"/>
        <v>3909</v>
      </c>
      <c r="ETJ1" s="26">
        <f t="shared" si="61"/>
        <v>3910</v>
      </c>
      <c r="ETK1" s="26">
        <f t="shared" si="61"/>
        <v>3911</v>
      </c>
      <c r="ETL1" s="26">
        <f t="shared" si="61"/>
        <v>3912</v>
      </c>
      <c r="ETM1" s="26">
        <f t="shared" si="61"/>
        <v>3913</v>
      </c>
      <c r="ETN1" s="26">
        <f t="shared" si="61"/>
        <v>3914</v>
      </c>
      <c r="ETO1" s="26">
        <f t="shared" si="61"/>
        <v>3915</v>
      </c>
      <c r="ETP1" s="26">
        <f t="shared" si="61"/>
        <v>3916</v>
      </c>
      <c r="ETQ1" s="26">
        <f t="shared" si="61"/>
        <v>3917</v>
      </c>
      <c r="ETR1" s="26">
        <f t="shared" si="61"/>
        <v>3918</v>
      </c>
      <c r="ETS1" s="26">
        <f t="shared" si="61"/>
        <v>3919</v>
      </c>
      <c r="ETT1" s="26">
        <f t="shared" si="61"/>
        <v>3920</v>
      </c>
      <c r="ETU1" s="26">
        <f t="shared" si="61"/>
        <v>3921</v>
      </c>
      <c r="ETV1" s="26">
        <f t="shared" si="61"/>
        <v>3922</v>
      </c>
      <c r="ETW1" s="26">
        <f t="shared" si="61"/>
        <v>3923</v>
      </c>
      <c r="ETX1" s="26">
        <f t="shared" si="61"/>
        <v>3924</v>
      </c>
      <c r="ETY1" s="26">
        <f t="shared" si="61"/>
        <v>3925</v>
      </c>
      <c r="ETZ1" s="26">
        <f t="shared" si="61"/>
        <v>3926</v>
      </c>
      <c r="EUA1" s="26">
        <f t="shared" si="61"/>
        <v>3927</v>
      </c>
      <c r="EUB1" s="26">
        <f t="shared" si="61"/>
        <v>3928</v>
      </c>
      <c r="EUC1" s="26">
        <f t="shared" si="61"/>
        <v>3929</v>
      </c>
      <c r="EUD1" s="26">
        <f t="shared" si="61"/>
        <v>3930</v>
      </c>
      <c r="EUE1" s="26">
        <f t="shared" si="61"/>
        <v>3931</v>
      </c>
      <c r="EUF1" s="26">
        <f t="shared" si="61"/>
        <v>3932</v>
      </c>
      <c r="EUG1" s="26">
        <f t="shared" si="61"/>
        <v>3933</v>
      </c>
      <c r="EUH1" s="26">
        <f t="shared" si="61"/>
        <v>3934</v>
      </c>
      <c r="EUI1" s="26">
        <f t="shared" si="61"/>
        <v>3935</v>
      </c>
      <c r="EUJ1" s="26">
        <f t="shared" si="61"/>
        <v>3936</v>
      </c>
      <c r="EUK1" s="26">
        <f t="shared" si="61"/>
        <v>3937</v>
      </c>
      <c r="EUL1" s="26">
        <f t="shared" si="61"/>
        <v>3938</v>
      </c>
      <c r="EUM1" s="26">
        <f t="shared" si="61"/>
        <v>3939</v>
      </c>
      <c r="EUN1" s="26">
        <f t="shared" si="61"/>
        <v>3940</v>
      </c>
      <c r="EUO1" s="26">
        <f t="shared" si="61"/>
        <v>3941</v>
      </c>
      <c r="EUP1" s="26">
        <f t="shared" si="61"/>
        <v>3942</v>
      </c>
      <c r="EUQ1" s="26">
        <f t="shared" si="61"/>
        <v>3943</v>
      </c>
      <c r="EUR1" s="26">
        <f t="shared" si="61"/>
        <v>3944</v>
      </c>
      <c r="EUS1" s="26">
        <f t="shared" si="61"/>
        <v>3945</v>
      </c>
      <c r="EUT1" s="26">
        <f t="shared" si="61"/>
        <v>3946</v>
      </c>
      <c r="EUU1" s="26">
        <f t="shared" si="61"/>
        <v>3947</v>
      </c>
      <c r="EUV1" s="26">
        <f t="shared" si="61"/>
        <v>3948</v>
      </c>
      <c r="EUW1" s="26">
        <f t="shared" si="61"/>
        <v>3949</v>
      </c>
      <c r="EUX1" s="26">
        <f t="shared" si="61"/>
        <v>3950</v>
      </c>
      <c r="EUY1" s="26">
        <f t="shared" si="61"/>
        <v>3951</v>
      </c>
      <c r="EUZ1" s="26">
        <f t="shared" si="61"/>
        <v>3952</v>
      </c>
      <c r="EVA1" s="26">
        <f t="shared" si="61"/>
        <v>3953</v>
      </c>
      <c r="EVB1" s="26">
        <f t="shared" si="61"/>
        <v>3954</v>
      </c>
      <c r="EVC1" s="26">
        <f t="shared" si="61"/>
        <v>3955</v>
      </c>
      <c r="EVD1" s="26">
        <f t="shared" si="61"/>
        <v>3956</v>
      </c>
      <c r="EVE1" s="26">
        <f t="shared" si="61"/>
        <v>3957</v>
      </c>
      <c r="EVF1" s="26">
        <f t="shared" si="61"/>
        <v>3958</v>
      </c>
      <c r="EVG1" s="26">
        <f t="shared" si="61"/>
        <v>3959</v>
      </c>
      <c r="EVH1" s="26">
        <f t="shared" si="61"/>
        <v>3960</v>
      </c>
      <c r="EVI1" s="26">
        <f t="shared" si="61"/>
        <v>3961</v>
      </c>
      <c r="EVJ1" s="26">
        <f t="shared" si="61"/>
        <v>3962</v>
      </c>
      <c r="EVK1" s="26">
        <f t="shared" si="61"/>
        <v>3963</v>
      </c>
      <c r="EVL1" s="26">
        <f t="shared" si="61"/>
        <v>3964</v>
      </c>
      <c r="EVM1" s="26">
        <f t="shared" si="61"/>
        <v>3965</v>
      </c>
      <c r="EVN1" s="26">
        <f t="shared" si="61"/>
        <v>3966</v>
      </c>
      <c r="EVO1" s="26">
        <f t="shared" si="61"/>
        <v>3967</v>
      </c>
      <c r="EVP1" s="26">
        <f t="shared" si="61"/>
        <v>3968</v>
      </c>
      <c r="EVQ1" s="26">
        <f t="shared" si="61"/>
        <v>3969</v>
      </c>
      <c r="EVR1" s="26">
        <f t="shared" si="61"/>
        <v>3970</v>
      </c>
      <c r="EVS1" s="26">
        <f t="shared" ref="EVS1:EYD1" si="62">EVR1+1</f>
        <v>3971</v>
      </c>
      <c r="EVT1" s="26">
        <f t="shared" si="62"/>
        <v>3972</v>
      </c>
      <c r="EVU1" s="26">
        <f t="shared" si="62"/>
        <v>3973</v>
      </c>
      <c r="EVV1" s="26">
        <f t="shared" si="62"/>
        <v>3974</v>
      </c>
      <c r="EVW1" s="26">
        <f t="shared" si="62"/>
        <v>3975</v>
      </c>
      <c r="EVX1" s="26">
        <f t="shared" si="62"/>
        <v>3976</v>
      </c>
      <c r="EVY1" s="26">
        <f t="shared" si="62"/>
        <v>3977</v>
      </c>
      <c r="EVZ1" s="26">
        <f t="shared" si="62"/>
        <v>3978</v>
      </c>
      <c r="EWA1" s="26">
        <f t="shared" si="62"/>
        <v>3979</v>
      </c>
      <c r="EWB1" s="26">
        <f t="shared" si="62"/>
        <v>3980</v>
      </c>
      <c r="EWC1" s="26">
        <f t="shared" si="62"/>
        <v>3981</v>
      </c>
      <c r="EWD1" s="26">
        <f t="shared" si="62"/>
        <v>3982</v>
      </c>
      <c r="EWE1" s="26">
        <f t="shared" si="62"/>
        <v>3983</v>
      </c>
      <c r="EWF1" s="26">
        <f t="shared" si="62"/>
        <v>3984</v>
      </c>
      <c r="EWG1" s="26">
        <f t="shared" si="62"/>
        <v>3985</v>
      </c>
      <c r="EWH1" s="26">
        <f t="shared" si="62"/>
        <v>3986</v>
      </c>
      <c r="EWI1" s="26">
        <f t="shared" si="62"/>
        <v>3987</v>
      </c>
      <c r="EWJ1" s="26">
        <f t="shared" si="62"/>
        <v>3988</v>
      </c>
      <c r="EWK1" s="26">
        <f t="shared" si="62"/>
        <v>3989</v>
      </c>
      <c r="EWL1" s="26">
        <f t="shared" si="62"/>
        <v>3990</v>
      </c>
      <c r="EWM1" s="26">
        <f t="shared" si="62"/>
        <v>3991</v>
      </c>
      <c r="EWN1" s="26">
        <f t="shared" si="62"/>
        <v>3992</v>
      </c>
      <c r="EWO1" s="26">
        <f t="shared" si="62"/>
        <v>3993</v>
      </c>
      <c r="EWP1" s="26">
        <f t="shared" si="62"/>
        <v>3994</v>
      </c>
      <c r="EWQ1" s="26">
        <f t="shared" si="62"/>
        <v>3995</v>
      </c>
      <c r="EWR1" s="26">
        <f t="shared" si="62"/>
        <v>3996</v>
      </c>
      <c r="EWS1" s="26">
        <f t="shared" si="62"/>
        <v>3997</v>
      </c>
      <c r="EWT1" s="26">
        <f t="shared" si="62"/>
        <v>3998</v>
      </c>
      <c r="EWU1" s="26">
        <f t="shared" si="62"/>
        <v>3999</v>
      </c>
      <c r="EWV1" s="26">
        <f t="shared" si="62"/>
        <v>4000</v>
      </c>
      <c r="EWW1" s="26">
        <f t="shared" si="62"/>
        <v>4001</v>
      </c>
      <c r="EWX1" s="26">
        <f t="shared" si="62"/>
        <v>4002</v>
      </c>
      <c r="EWY1" s="26">
        <f t="shared" si="62"/>
        <v>4003</v>
      </c>
      <c r="EWZ1" s="26">
        <f t="shared" si="62"/>
        <v>4004</v>
      </c>
      <c r="EXA1" s="26">
        <f t="shared" si="62"/>
        <v>4005</v>
      </c>
      <c r="EXB1" s="26">
        <f t="shared" si="62"/>
        <v>4006</v>
      </c>
      <c r="EXC1" s="26">
        <f t="shared" si="62"/>
        <v>4007</v>
      </c>
      <c r="EXD1" s="26">
        <f t="shared" si="62"/>
        <v>4008</v>
      </c>
      <c r="EXE1" s="26">
        <f t="shared" si="62"/>
        <v>4009</v>
      </c>
      <c r="EXF1" s="26">
        <f t="shared" si="62"/>
        <v>4010</v>
      </c>
      <c r="EXG1" s="26">
        <f t="shared" si="62"/>
        <v>4011</v>
      </c>
      <c r="EXH1" s="26">
        <f t="shared" si="62"/>
        <v>4012</v>
      </c>
      <c r="EXI1" s="26">
        <f t="shared" si="62"/>
        <v>4013</v>
      </c>
      <c r="EXJ1" s="26">
        <f t="shared" si="62"/>
        <v>4014</v>
      </c>
      <c r="EXK1" s="26">
        <f t="shared" si="62"/>
        <v>4015</v>
      </c>
      <c r="EXL1" s="26">
        <f t="shared" si="62"/>
        <v>4016</v>
      </c>
      <c r="EXM1" s="26">
        <f t="shared" si="62"/>
        <v>4017</v>
      </c>
      <c r="EXN1" s="26">
        <f t="shared" si="62"/>
        <v>4018</v>
      </c>
      <c r="EXO1" s="26">
        <f t="shared" si="62"/>
        <v>4019</v>
      </c>
      <c r="EXP1" s="26">
        <f t="shared" si="62"/>
        <v>4020</v>
      </c>
      <c r="EXQ1" s="26">
        <f t="shared" si="62"/>
        <v>4021</v>
      </c>
      <c r="EXR1" s="26">
        <f t="shared" si="62"/>
        <v>4022</v>
      </c>
      <c r="EXS1" s="26">
        <f t="shared" si="62"/>
        <v>4023</v>
      </c>
      <c r="EXT1" s="26">
        <f t="shared" si="62"/>
        <v>4024</v>
      </c>
      <c r="EXU1" s="26">
        <f t="shared" si="62"/>
        <v>4025</v>
      </c>
      <c r="EXV1" s="26">
        <f t="shared" si="62"/>
        <v>4026</v>
      </c>
      <c r="EXW1" s="26">
        <f t="shared" si="62"/>
        <v>4027</v>
      </c>
      <c r="EXX1" s="26">
        <f t="shared" si="62"/>
        <v>4028</v>
      </c>
      <c r="EXY1" s="26">
        <f t="shared" si="62"/>
        <v>4029</v>
      </c>
      <c r="EXZ1" s="26">
        <f t="shared" si="62"/>
        <v>4030</v>
      </c>
      <c r="EYA1" s="26">
        <f t="shared" si="62"/>
        <v>4031</v>
      </c>
      <c r="EYB1" s="26">
        <f t="shared" si="62"/>
        <v>4032</v>
      </c>
      <c r="EYC1" s="26">
        <f t="shared" si="62"/>
        <v>4033</v>
      </c>
      <c r="EYD1" s="26">
        <f t="shared" si="62"/>
        <v>4034</v>
      </c>
      <c r="EYE1" s="26">
        <f t="shared" ref="EYE1:FAP1" si="63">EYD1+1</f>
        <v>4035</v>
      </c>
      <c r="EYF1" s="26">
        <f t="shared" si="63"/>
        <v>4036</v>
      </c>
      <c r="EYG1" s="26">
        <f t="shared" si="63"/>
        <v>4037</v>
      </c>
      <c r="EYH1" s="26">
        <f t="shared" si="63"/>
        <v>4038</v>
      </c>
      <c r="EYI1" s="26">
        <f t="shared" si="63"/>
        <v>4039</v>
      </c>
      <c r="EYJ1" s="26">
        <f t="shared" si="63"/>
        <v>4040</v>
      </c>
      <c r="EYK1" s="26">
        <f t="shared" si="63"/>
        <v>4041</v>
      </c>
      <c r="EYL1" s="26">
        <f t="shared" si="63"/>
        <v>4042</v>
      </c>
      <c r="EYM1" s="26">
        <f t="shared" si="63"/>
        <v>4043</v>
      </c>
      <c r="EYN1" s="26">
        <f t="shared" si="63"/>
        <v>4044</v>
      </c>
      <c r="EYO1" s="26">
        <f t="shared" si="63"/>
        <v>4045</v>
      </c>
      <c r="EYP1" s="26">
        <f t="shared" si="63"/>
        <v>4046</v>
      </c>
      <c r="EYQ1" s="26">
        <f t="shared" si="63"/>
        <v>4047</v>
      </c>
      <c r="EYR1" s="26">
        <f t="shared" si="63"/>
        <v>4048</v>
      </c>
      <c r="EYS1" s="26">
        <f t="shared" si="63"/>
        <v>4049</v>
      </c>
      <c r="EYT1" s="26">
        <f t="shared" si="63"/>
        <v>4050</v>
      </c>
      <c r="EYU1" s="26">
        <f t="shared" si="63"/>
        <v>4051</v>
      </c>
      <c r="EYV1" s="26">
        <f t="shared" si="63"/>
        <v>4052</v>
      </c>
      <c r="EYW1" s="26">
        <f t="shared" si="63"/>
        <v>4053</v>
      </c>
      <c r="EYX1" s="26">
        <f t="shared" si="63"/>
        <v>4054</v>
      </c>
      <c r="EYY1" s="26">
        <f t="shared" si="63"/>
        <v>4055</v>
      </c>
      <c r="EYZ1" s="26">
        <f t="shared" si="63"/>
        <v>4056</v>
      </c>
      <c r="EZA1" s="26">
        <f t="shared" si="63"/>
        <v>4057</v>
      </c>
      <c r="EZB1" s="26">
        <f t="shared" si="63"/>
        <v>4058</v>
      </c>
      <c r="EZC1" s="26">
        <f t="shared" si="63"/>
        <v>4059</v>
      </c>
      <c r="EZD1" s="26">
        <f t="shared" si="63"/>
        <v>4060</v>
      </c>
      <c r="EZE1" s="26">
        <f t="shared" si="63"/>
        <v>4061</v>
      </c>
      <c r="EZF1" s="26">
        <f t="shared" si="63"/>
        <v>4062</v>
      </c>
      <c r="EZG1" s="26">
        <f t="shared" si="63"/>
        <v>4063</v>
      </c>
      <c r="EZH1" s="26">
        <f t="shared" si="63"/>
        <v>4064</v>
      </c>
      <c r="EZI1" s="26">
        <f t="shared" si="63"/>
        <v>4065</v>
      </c>
      <c r="EZJ1" s="26">
        <f t="shared" si="63"/>
        <v>4066</v>
      </c>
      <c r="EZK1" s="26">
        <f t="shared" si="63"/>
        <v>4067</v>
      </c>
      <c r="EZL1" s="26">
        <f t="shared" si="63"/>
        <v>4068</v>
      </c>
      <c r="EZM1" s="26">
        <f t="shared" si="63"/>
        <v>4069</v>
      </c>
      <c r="EZN1" s="26">
        <f t="shared" si="63"/>
        <v>4070</v>
      </c>
      <c r="EZO1" s="26">
        <f t="shared" si="63"/>
        <v>4071</v>
      </c>
      <c r="EZP1" s="26">
        <f t="shared" si="63"/>
        <v>4072</v>
      </c>
      <c r="EZQ1" s="26">
        <f t="shared" si="63"/>
        <v>4073</v>
      </c>
      <c r="EZR1" s="26">
        <f t="shared" si="63"/>
        <v>4074</v>
      </c>
      <c r="EZS1" s="26">
        <f t="shared" si="63"/>
        <v>4075</v>
      </c>
      <c r="EZT1" s="26">
        <f t="shared" si="63"/>
        <v>4076</v>
      </c>
      <c r="EZU1" s="26">
        <f t="shared" si="63"/>
        <v>4077</v>
      </c>
      <c r="EZV1" s="26">
        <f t="shared" si="63"/>
        <v>4078</v>
      </c>
      <c r="EZW1" s="26">
        <f t="shared" si="63"/>
        <v>4079</v>
      </c>
      <c r="EZX1" s="26">
        <f t="shared" si="63"/>
        <v>4080</v>
      </c>
      <c r="EZY1" s="26">
        <f t="shared" si="63"/>
        <v>4081</v>
      </c>
      <c r="EZZ1" s="26">
        <f t="shared" si="63"/>
        <v>4082</v>
      </c>
      <c r="FAA1" s="26">
        <f t="shared" si="63"/>
        <v>4083</v>
      </c>
      <c r="FAB1" s="26">
        <f t="shared" si="63"/>
        <v>4084</v>
      </c>
      <c r="FAC1" s="26">
        <f t="shared" si="63"/>
        <v>4085</v>
      </c>
      <c r="FAD1" s="26">
        <f t="shared" si="63"/>
        <v>4086</v>
      </c>
      <c r="FAE1" s="26">
        <f t="shared" si="63"/>
        <v>4087</v>
      </c>
      <c r="FAF1" s="26">
        <f t="shared" si="63"/>
        <v>4088</v>
      </c>
      <c r="FAG1" s="26">
        <f t="shared" si="63"/>
        <v>4089</v>
      </c>
      <c r="FAH1" s="26">
        <f t="shared" si="63"/>
        <v>4090</v>
      </c>
      <c r="FAI1" s="26">
        <f t="shared" si="63"/>
        <v>4091</v>
      </c>
      <c r="FAJ1" s="26">
        <f t="shared" si="63"/>
        <v>4092</v>
      </c>
      <c r="FAK1" s="26">
        <f t="shared" si="63"/>
        <v>4093</v>
      </c>
      <c r="FAL1" s="26">
        <f t="shared" si="63"/>
        <v>4094</v>
      </c>
      <c r="FAM1" s="26">
        <f t="shared" si="63"/>
        <v>4095</v>
      </c>
      <c r="FAN1" s="26">
        <f t="shared" si="63"/>
        <v>4096</v>
      </c>
      <c r="FAO1" s="26">
        <f t="shared" si="63"/>
        <v>4097</v>
      </c>
      <c r="FAP1" s="26">
        <f t="shared" si="63"/>
        <v>4098</v>
      </c>
      <c r="FAQ1" s="26">
        <f t="shared" ref="FAQ1:FDB1" si="64">FAP1+1</f>
        <v>4099</v>
      </c>
      <c r="FAR1" s="26">
        <f t="shared" si="64"/>
        <v>4100</v>
      </c>
      <c r="FAS1" s="26">
        <f t="shared" si="64"/>
        <v>4101</v>
      </c>
      <c r="FAT1" s="26">
        <f t="shared" si="64"/>
        <v>4102</v>
      </c>
      <c r="FAU1" s="26">
        <f t="shared" si="64"/>
        <v>4103</v>
      </c>
      <c r="FAV1" s="26">
        <f t="shared" si="64"/>
        <v>4104</v>
      </c>
      <c r="FAW1" s="26">
        <f t="shared" si="64"/>
        <v>4105</v>
      </c>
      <c r="FAX1" s="26">
        <f t="shared" si="64"/>
        <v>4106</v>
      </c>
      <c r="FAY1" s="26">
        <f t="shared" si="64"/>
        <v>4107</v>
      </c>
      <c r="FAZ1" s="26">
        <f t="shared" si="64"/>
        <v>4108</v>
      </c>
      <c r="FBA1" s="26">
        <f t="shared" si="64"/>
        <v>4109</v>
      </c>
      <c r="FBB1" s="26">
        <f t="shared" si="64"/>
        <v>4110</v>
      </c>
      <c r="FBC1" s="26">
        <f t="shared" si="64"/>
        <v>4111</v>
      </c>
      <c r="FBD1" s="26">
        <f t="shared" si="64"/>
        <v>4112</v>
      </c>
      <c r="FBE1" s="26">
        <f t="shared" si="64"/>
        <v>4113</v>
      </c>
      <c r="FBF1" s="26">
        <f t="shared" si="64"/>
        <v>4114</v>
      </c>
      <c r="FBG1" s="26">
        <f t="shared" si="64"/>
        <v>4115</v>
      </c>
      <c r="FBH1" s="26">
        <f t="shared" si="64"/>
        <v>4116</v>
      </c>
      <c r="FBI1" s="26">
        <f t="shared" si="64"/>
        <v>4117</v>
      </c>
      <c r="FBJ1" s="26">
        <f t="shared" si="64"/>
        <v>4118</v>
      </c>
      <c r="FBK1" s="26">
        <f t="shared" si="64"/>
        <v>4119</v>
      </c>
      <c r="FBL1" s="26">
        <f t="shared" si="64"/>
        <v>4120</v>
      </c>
      <c r="FBM1" s="26">
        <f t="shared" si="64"/>
        <v>4121</v>
      </c>
      <c r="FBN1" s="26">
        <f t="shared" si="64"/>
        <v>4122</v>
      </c>
      <c r="FBO1" s="26">
        <f t="shared" si="64"/>
        <v>4123</v>
      </c>
      <c r="FBP1" s="26">
        <f t="shared" si="64"/>
        <v>4124</v>
      </c>
      <c r="FBQ1" s="26">
        <f t="shared" si="64"/>
        <v>4125</v>
      </c>
      <c r="FBR1" s="26">
        <f t="shared" si="64"/>
        <v>4126</v>
      </c>
      <c r="FBS1" s="26">
        <f t="shared" si="64"/>
        <v>4127</v>
      </c>
      <c r="FBT1" s="26">
        <f t="shared" si="64"/>
        <v>4128</v>
      </c>
      <c r="FBU1" s="26">
        <f t="shared" si="64"/>
        <v>4129</v>
      </c>
      <c r="FBV1" s="26">
        <f t="shared" si="64"/>
        <v>4130</v>
      </c>
      <c r="FBW1" s="26">
        <f t="shared" si="64"/>
        <v>4131</v>
      </c>
      <c r="FBX1" s="26">
        <f t="shared" si="64"/>
        <v>4132</v>
      </c>
      <c r="FBY1" s="26">
        <f t="shared" si="64"/>
        <v>4133</v>
      </c>
      <c r="FBZ1" s="26">
        <f t="shared" si="64"/>
        <v>4134</v>
      </c>
      <c r="FCA1" s="26">
        <f t="shared" si="64"/>
        <v>4135</v>
      </c>
      <c r="FCB1" s="26">
        <f t="shared" si="64"/>
        <v>4136</v>
      </c>
      <c r="FCC1" s="26">
        <f t="shared" si="64"/>
        <v>4137</v>
      </c>
      <c r="FCD1" s="26">
        <f t="shared" si="64"/>
        <v>4138</v>
      </c>
      <c r="FCE1" s="26">
        <f t="shared" si="64"/>
        <v>4139</v>
      </c>
      <c r="FCF1" s="26">
        <f t="shared" si="64"/>
        <v>4140</v>
      </c>
      <c r="FCG1" s="26">
        <f t="shared" si="64"/>
        <v>4141</v>
      </c>
      <c r="FCH1" s="26">
        <f t="shared" si="64"/>
        <v>4142</v>
      </c>
      <c r="FCI1" s="26">
        <f t="shared" si="64"/>
        <v>4143</v>
      </c>
      <c r="FCJ1" s="26">
        <f t="shared" si="64"/>
        <v>4144</v>
      </c>
      <c r="FCK1" s="26">
        <f t="shared" si="64"/>
        <v>4145</v>
      </c>
      <c r="FCL1" s="26">
        <f t="shared" si="64"/>
        <v>4146</v>
      </c>
      <c r="FCM1" s="26">
        <f t="shared" si="64"/>
        <v>4147</v>
      </c>
      <c r="FCN1" s="26">
        <f t="shared" si="64"/>
        <v>4148</v>
      </c>
      <c r="FCO1" s="26">
        <f t="shared" si="64"/>
        <v>4149</v>
      </c>
      <c r="FCP1" s="26">
        <f t="shared" si="64"/>
        <v>4150</v>
      </c>
      <c r="FCQ1" s="26">
        <f t="shared" si="64"/>
        <v>4151</v>
      </c>
      <c r="FCR1" s="26">
        <f t="shared" si="64"/>
        <v>4152</v>
      </c>
      <c r="FCS1" s="26">
        <f t="shared" si="64"/>
        <v>4153</v>
      </c>
      <c r="FCT1" s="26">
        <f t="shared" si="64"/>
        <v>4154</v>
      </c>
      <c r="FCU1" s="26">
        <f t="shared" si="64"/>
        <v>4155</v>
      </c>
      <c r="FCV1" s="26">
        <f t="shared" si="64"/>
        <v>4156</v>
      </c>
      <c r="FCW1" s="26">
        <f t="shared" si="64"/>
        <v>4157</v>
      </c>
      <c r="FCX1" s="26">
        <f t="shared" si="64"/>
        <v>4158</v>
      </c>
      <c r="FCY1" s="26">
        <f t="shared" si="64"/>
        <v>4159</v>
      </c>
      <c r="FCZ1" s="26">
        <f t="shared" si="64"/>
        <v>4160</v>
      </c>
      <c r="FDA1" s="26">
        <f t="shared" si="64"/>
        <v>4161</v>
      </c>
      <c r="FDB1" s="26">
        <f t="shared" si="64"/>
        <v>4162</v>
      </c>
      <c r="FDC1" s="26">
        <f t="shared" ref="FDC1:FFN1" si="65">FDB1+1</f>
        <v>4163</v>
      </c>
      <c r="FDD1" s="26">
        <f t="shared" si="65"/>
        <v>4164</v>
      </c>
      <c r="FDE1" s="26">
        <f t="shared" si="65"/>
        <v>4165</v>
      </c>
      <c r="FDF1" s="26">
        <f t="shared" si="65"/>
        <v>4166</v>
      </c>
      <c r="FDG1" s="26">
        <f t="shared" si="65"/>
        <v>4167</v>
      </c>
      <c r="FDH1" s="26">
        <f t="shared" si="65"/>
        <v>4168</v>
      </c>
      <c r="FDI1" s="26">
        <f t="shared" si="65"/>
        <v>4169</v>
      </c>
      <c r="FDJ1" s="26">
        <f t="shared" si="65"/>
        <v>4170</v>
      </c>
      <c r="FDK1" s="26">
        <f t="shared" si="65"/>
        <v>4171</v>
      </c>
      <c r="FDL1" s="26">
        <f t="shared" si="65"/>
        <v>4172</v>
      </c>
      <c r="FDM1" s="26">
        <f t="shared" si="65"/>
        <v>4173</v>
      </c>
      <c r="FDN1" s="26">
        <f t="shared" si="65"/>
        <v>4174</v>
      </c>
      <c r="FDO1" s="26">
        <f t="shared" si="65"/>
        <v>4175</v>
      </c>
      <c r="FDP1" s="26">
        <f t="shared" si="65"/>
        <v>4176</v>
      </c>
      <c r="FDQ1" s="26">
        <f t="shared" si="65"/>
        <v>4177</v>
      </c>
      <c r="FDR1" s="26">
        <f t="shared" si="65"/>
        <v>4178</v>
      </c>
      <c r="FDS1" s="26">
        <f t="shared" si="65"/>
        <v>4179</v>
      </c>
      <c r="FDT1" s="26">
        <f t="shared" si="65"/>
        <v>4180</v>
      </c>
      <c r="FDU1" s="26">
        <f t="shared" si="65"/>
        <v>4181</v>
      </c>
      <c r="FDV1" s="26">
        <f t="shared" si="65"/>
        <v>4182</v>
      </c>
      <c r="FDW1" s="26">
        <f t="shared" si="65"/>
        <v>4183</v>
      </c>
      <c r="FDX1" s="26">
        <f t="shared" si="65"/>
        <v>4184</v>
      </c>
      <c r="FDY1" s="26">
        <f t="shared" si="65"/>
        <v>4185</v>
      </c>
      <c r="FDZ1" s="26">
        <f t="shared" si="65"/>
        <v>4186</v>
      </c>
      <c r="FEA1" s="26">
        <f t="shared" si="65"/>
        <v>4187</v>
      </c>
      <c r="FEB1" s="26">
        <f t="shared" si="65"/>
        <v>4188</v>
      </c>
      <c r="FEC1" s="26">
        <f t="shared" si="65"/>
        <v>4189</v>
      </c>
      <c r="FED1" s="26">
        <f t="shared" si="65"/>
        <v>4190</v>
      </c>
      <c r="FEE1" s="26">
        <f t="shared" si="65"/>
        <v>4191</v>
      </c>
      <c r="FEF1" s="26">
        <f t="shared" si="65"/>
        <v>4192</v>
      </c>
      <c r="FEG1" s="26">
        <f t="shared" si="65"/>
        <v>4193</v>
      </c>
      <c r="FEH1" s="26">
        <f t="shared" si="65"/>
        <v>4194</v>
      </c>
      <c r="FEI1" s="26">
        <f t="shared" si="65"/>
        <v>4195</v>
      </c>
      <c r="FEJ1" s="26">
        <f t="shared" si="65"/>
        <v>4196</v>
      </c>
      <c r="FEK1" s="26">
        <f t="shared" si="65"/>
        <v>4197</v>
      </c>
      <c r="FEL1" s="26">
        <f t="shared" si="65"/>
        <v>4198</v>
      </c>
      <c r="FEM1" s="26">
        <f t="shared" si="65"/>
        <v>4199</v>
      </c>
      <c r="FEN1" s="26">
        <f t="shared" si="65"/>
        <v>4200</v>
      </c>
      <c r="FEO1" s="26">
        <f t="shared" si="65"/>
        <v>4201</v>
      </c>
      <c r="FEP1" s="26">
        <f t="shared" si="65"/>
        <v>4202</v>
      </c>
      <c r="FEQ1" s="26">
        <f t="shared" si="65"/>
        <v>4203</v>
      </c>
      <c r="FER1" s="26">
        <f t="shared" si="65"/>
        <v>4204</v>
      </c>
      <c r="FES1" s="26">
        <f t="shared" si="65"/>
        <v>4205</v>
      </c>
      <c r="FET1" s="26">
        <f t="shared" si="65"/>
        <v>4206</v>
      </c>
      <c r="FEU1" s="26">
        <f t="shared" si="65"/>
        <v>4207</v>
      </c>
      <c r="FEV1" s="26">
        <f t="shared" si="65"/>
        <v>4208</v>
      </c>
      <c r="FEW1" s="26">
        <f t="shared" si="65"/>
        <v>4209</v>
      </c>
      <c r="FEX1" s="26">
        <f t="shared" si="65"/>
        <v>4210</v>
      </c>
      <c r="FEY1" s="26">
        <f t="shared" si="65"/>
        <v>4211</v>
      </c>
      <c r="FEZ1" s="26">
        <f t="shared" si="65"/>
        <v>4212</v>
      </c>
      <c r="FFA1" s="26">
        <f t="shared" si="65"/>
        <v>4213</v>
      </c>
      <c r="FFB1" s="26">
        <f t="shared" si="65"/>
        <v>4214</v>
      </c>
      <c r="FFC1" s="26">
        <f t="shared" si="65"/>
        <v>4215</v>
      </c>
      <c r="FFD1" s="26">
        <f t="shared" si="65"/>
        <v>4216</v>
      </c>
      <c r="FFE1" s="26">
        <f t="shared" si="65"/>
        <v>4217</v>
      </c>
      <c r="FFF1" s="26">
        <f t="shared" si="65"/>
        <v>4218</v>
      </c>
      <c r="FFG1" s="26">
        <f t="shared" si="65"/>
        <v>4219</v>
      </c>
      <c r="FFH1" s="26">
        <f t="shared" si="65"/>
        <v>4220</v>
      </c>
      <c r="FFI1" s="26">
        <f t="shared" si="65"/>
        <v>4221</v>
      </c>
      <c r="FFJ1" s="26">
        <f t="shared" si="65"/>
        <v>4222</v>
      </c>
      <c r="FFK1" s="26">
        <f t="shared" si="65"/>
        <v>4223</v>
      </c>
      <c r="FFL1" s="26">
        <f t="shared" si="65"/>
        <v>4224</v>
      </c>
      <c r="FFM1" s="26">
        <f t="shared" si="65"/>
        <v>4225</v>
      </c>
      <c r="FFN1" s="26">
        <f t="shared" si="65"/>
        <v>4226</v>
      </c>
      <c r="FFO1" s="26">
        <f t="shared" ref="FFO1:FHZ1" si="66">FFN1+1</f>
        <v>4227</v>
      </c>
      <c r="FFP1" s="26">
        <f t="shared" si="66"/>
        <v>4228</v>
      </c>
      <c r="FFQ1" s="26">
        <f t="shared" si="66"/>
        <v>4229</v>
      </c>
      <c r="FFR1" s="26">
        <f t="shared" si="66"/>
        <v>4230</v>
      </c>
      <c r="FFS1" s="26">
        <f t="shared" si="66"/>
        <v>4231</v>
      </c>
      <c r="FFT1" s="26">
        <f t="shared" si="66"/>
        <v>4232</v>
      </c>
      <c r="FFU1" s="26">
        <f t="shared" si="66"/>
        <v>4233</v>
      </c>
      <c r="FFV1" s="26">
        <f t="shared" si="66"/>
        <v>4234</v>
      </c>
      <c r="FFW1" s="26">
        <f t="shared" si="66"/>
        <v>4235</v>
      </c>
      <c r="FFX1" s="26">
        <f t="shared" si="66"/>
        <v>4236</v>
      </c>
      <c r="FFY1" s="26">
        <f t="shared" si="66"/>
        <v>4237</v>
      </c>
      <c r="FFZ1" s="26">
        <f t="shared" si="66"/>
        <v>4238</v>
      </c>
      <c r="FGA1" s="26">
        <f t="shared" si="66"/>
        <v>4239</v>
      </c>
      <c r="FGB1" s="26">
        <f t="shared" si="66"/>
        <v>4240</v>
      </c>
      <c r="FGC1" s="26">
        <f t="shared" si="66"/>
        <v>4241</v>
      </c>
      <c r="FGD1" s="26">
        <f t="shared" si="66"/>
        <v>4242</v>
      </c>
      <c r="FGE1" s="26">
        <f t="shared" si="66"/>
        <v>4243</v>
      </c>
      <c r="FGF1" s="26">
        <f t="shared" si="66"/>
        <v>4244</v>
      </c>
      <c r="FGG1" s="26">
        <f t="shared" si="66"/>
        <v>4245</v>
      </c>
      <c r="FGH1" s="26">
        <f t="shared" si="66"/>
        <v>4246</v>
      </c>
      <c r="FGI1" s="26">
        <f t="shared" si="66"/>
        <v>4247</v>
      </c>
      <c r="FGJ1" s="26">
        <f t="shared" si="66"/>
        <v>4248</v>
      </c>
      <c r="FGK1" s="26">
        <f t="shared" si="66"/>
        <v>4249</v>
      </c>
      <c r="FGL1" s="26">
        <f t="shared" si="66"/>
        <v>4250</v>
      </c>
      <c r="FGM1" s="26">
        <f t="shared" si="66"/>
        <v>4251</v>
      </c>
      <c r="FGN1" s="26">
        <f t="shared" si="66"/>
        <v>4252</v>
      </c>
      <c r="FGO1" s="26">
        <f t="shared" si="66"/>
        <v>4253</v>
      </c>
      <c r="FGP1" s="26">
        <f t="shared" si="66"/>
        <v>4254</v>
      </c>
      <c r="FGQ1" s="26">
        <f t="shared" si="66"/>
        <v>4255</v>
      </c>
      <c r="FGR1" s="26">
        <f t="shared" si="66"/>
        <v>4256</v>
      </c>
      <c r="FGS1" s="26">
        <f t="shared" si="66"/>
        <v>4257</v>
      </c>
      <c r="FGT1" s="26">
        <f t="shared" si="66"/>
        <v>4258</v>
      </c>
      <c r="FGU1" s="26">
        <f t="shared" si="66"/>
        <v>4259</v>
      </c>
      <c r="FGV1" s="26">
        <f t="shared" si="66"/>
        <v>4260</v>
      </c>
      <c r="FGW1" s="26">
        <f t="shared" si="66"/>
        <v>4261</v>
      </c>
      <c r="FGX1" s="26">
        <f t="shared" si="66"/>
        <v>4262</v>
      </c>
      <c r="FGY1" s="26">
        <f t="shared" si="66"/>
        <v>4263</v>
      </c>
      <c r="FGZ1" s="26">
        <f t="shared" si="66"/>
        <v>4264</v>
      </c>
      <c r="FHA1" s="26">
        <f t="shared" si="66"/>
        <v>4265</v>
      </c>
      <c r="FHB1" s="26">
        <f t="shared" si="66"/>
        <v>4266</v>
      </c>
      <c r="FHC1" s="26">
        <f t="shared" si="66"/>
        <v>4267</v>
      </c>
      <c r="FHD1" s="26">
        <f t="shared" si="66"/>
        <v>4268</v>
      </c>
      <c r="FHE1" s="26">
        <f t="shared" si="66"/>
        <v>4269</v>
      </c>
      <c r="FHF1" s="26">
        <f t="shared" si="66"/>
        <v>4270</v>
      </c>
      <c r="FHG1" s="26">
        <f t="shared" si="66"/>
        <v>4271</v>
      </c>
      <c r="FHH1" s="26">
        <f t="shared" si="66"/>
        <v>4272</v>
      </c>
      <c r="FHI1" s="26">
        <f t="shared" si="66"/>
        <v>4273</v>
      </c>
      <c r="FHJ1" s="26">
        <f t="shared" si="66"/>
        <v>4274</v>
      </c>
      <c r="FHK1" s="26">
        <f t="shared" si="66"/>
        <v>4275</v>
      </c>
      <c r="FHL1" s="26">
        <f t="shared" si="66"/>
        <v>4276</v>
      </c>
      <c r="FHM1" s="26">
        <f t="shared" si="66"/>
        <v>4277</v>
      </c>
      <c r="FHN1" s="26">
        <f t="shared" si="66"/>
        <v>4278</v>
      </c>
      <c r="FHO1" s="26">
        <f t="shared" si="66"/>
        <v>4279</v>
      </c>
      <c r="FHP1" s="26">
        <f t="shared" si="66"/>
        <v>4280</v>
      </c>
      <c r="FHQ1" s="26">
        <f t="shared" si="66"/>
        <v>4281</v>
      </c>
      <c r="FHR1" s="26">
        <f t="shared" si="66"/>
        <v>4282</v>
      </c>
      <c r="FHS1" s="26">
        <f t="shared" si="66"/>
        <v>4283</v>
      </c>
      <c r="FHT1" s="26">
        <f t="shared" si="66"/>
        <v>4284</v>
      </c>
      <c r="FHU1" s="26">
        <f t="shared" si="66"/>
        <v>4285</v>
      </c>
      <c r="FHV1" s="26">
        <f t="shared" si="66"/>
        <v>4286</v>
      </c>
      <c r="FHW1" s="26">
        <f t="shared" si="66"/>
        <v>4287</v>
      </c>
      <c r="FHX1" s="26">
        <f t="shared" si="66"/>
        <v>4288</v>
      </c>
      <c r="FHY1" s="26">
        <f t="shared" si="66"/>
        <v>4289</v>
      </c>
      <c r="FHZ1" s="26">
        <f t="shared" si="66"/>
        <v>4290</v>
      </c>
      <c r="FIA1" s="26">
        <f t="shared" ref="FIA1:FKL1" si="67">FHZ1+1</f>
        <v>4291</v>
      </c>
      <c r="FIB1" s="26">
        <f t="shared" si="67"/>
        <v>4292</v>
      </c>
      <c r="FIC1" s="26">
        <f t="shared" si="67"/>
        <v>4293</v>
      </c>
      <c r="FID1" s="26">
        <f t="shared" si="67"/>
        <v>4294</v>
      </c>
      <c r="FIE1" s="26">
        <f t="shared" si="67"/>
        <v>4295</v>
      </c>
      <c r="FIF1" s="26">
        <f t="shared" si="67"/>
        <v>4296</v>
      </c>
      <c r="FIG1" s="26">
        <f t="shared" si="67"/>
        <v>4297</v>
      </c>
      <c r="FIH1" s="26">
        <f t="shared" si="67"/>
        <v>4298</v>
      </c>
      <c r="FII1" s="26">
        <f t="shared" si="67"/>
        <v>4299</v>
      </c>
      <c r="FIJ1" s="26">
        <f t="shared" si="67"/>
        <v>4300</v>
      </c>
      <c r="FIK1" s="26">
        <f t="shared" si="67"/>
        <v>4301</v>
      </c>
      <c r="FIL1" s="26">
        <f t="shared" si="67"/>
        <v>4302</v>
      </c>
      <c r="FIM1" s="26">
        <f t="shared" si="67"/>
        <v>4303</v>
      </c>
      <c r="FIN1" s="26">
        <f t="shared" si="67"/>
        <v>4304</v>
      </c>
      <c r="FIO1" s="26">
        <f t="shared" si="67"/>
        <v>4305</v>
      </c>
      <c r="FIP1" s="26">
        <f t="shared" si="67"/>
        <v>4306</v>
      </c>
      <c r="FIQ1" s="26">
        <f t="shared" si="67"/>
        <v>4307</v>
      </c>
      <c r="FIR1" s="26">
        <f t="shared" si="67"/>
        <v>4308</v>
      </c>
      <c r="FIS1" s="26">
        <f t="shared" si="67"/>
        <v>4309</v>
      </c>
      <c r="FIT1" s="26">
        <f t="shared" si="67"/>
        <v>4310</v>
      </c>
      <c r="FIU1" s="26">
        <f t="shared" si="67"/>
        <v>4311</v>
      </c>
      <c r="FIV1" s="26">
        <f t="shared" si="67"/>
        <v>4312</v>
      </c>
      <c r="FIW1" s="26">
        <f t="shared" si="67"/>
        <v>4313</v>
      </c>
      <c r="FIX1" s="26">
        <f t="shared" si="67"/>
        <v>4314</v>
      </c>
      <c r="FIY1" s="26">
        <f t="shared" si="67"/>
        <v>4315</v>
      </c>
      <c r="FIZ1" s="26">
        <f t="shared" si="67"/>
        <v>4316</v>
      </c>
      <c r="FJA1" s="26">
        <f t="shared" si="67"/>
        <v>4317</v>
      </c>
      <c r="FJB1" s="26">
        <f t="shared" si="67"/>
        <v>4318</v>
      </c>
      <c r="FJC1" s="26">
        <f t="shared" si="67"/>
        <v>4319</v>
      </c>
      <c r="FJD1" s="26">
        <f t="shared" si="67"/>
        <v>4320</v>
      </c>
      <c r="FJE1" s="26">
        <f t="shared" si="67"/>
        <v>4321</v>
      </c>
      <c r="FJF1" s="26">
        <f t="shared" si="67"/>
        <v>4322</v>
      </c>
      <c r="FJG1" s="26">
        <f t="shared" si="67"/>
        <v>4323</v>
      </c>
      <c r="FJH1" s="26">
        <f t="shared" si="67"/>
        <v>4324</v>
      </c>
      <c r="FJI1" s="26">
        <f t="shared" si="67"/>
        <v>4325</v>
      </c>
      <c r="FJJ1" s="26">
        <f t="shared" si="67"/>
        <v>4326</v>
      </c>
      <c r="FJK1" s="26">
        <f t="shared" si="67"/>
        <v>4327</v>
      </c>
      <c r="FJL1" s="26">
        <f t="shared" si="67"/>
        <v>4328</v>
      </c>
      <c r="FJM1" s="26">
        <f t="shared" si="67"/>
        <v>4329</v>
      </c>
      <c r="FJN1" s="26">
        <f t="shared" si="67"/>
        <v>4330</v>
      </c>
      <c r="FJO1" s="26">
        <f t="shared" si="67"/>
        <v>4331</v>
      </c>
      <c r="FJP1" s="26">
        <f t="shared" si="67"/>
        <v>4332</v>
      </c>
      <c r="FJQ1" s="26">
        <f t="shared" si="67"/>
        <v>4333</v>
      </c>
      <c r="FJR1" s="26">
        <f t="shared" si="67"/>
        <v>4334</v>
      </c>
      <c r="FJS1" s="26">
        <f t="shared" si="67"/>
        <v>4335</v>
      </c>
      <c r="FJT1" s="26">
        <f t="shared" si="67"/>
        <v>4336</v>
      </c>
      <c r="FJU1" s="26">
        <f t="shared" si="67"/>
        <v>4337</v>
      </c>
      <c r="FJV1" s="26">
        <f t="shared" si="67"/>
        <v>4338</v>
      </c>
      <c r="FJW1" s="26">
        <f t="shared" si="67"/>
        <v>4339</v>
      </c>
      <c r="FJX1" s="26">
        <f t="shared" si="67"/>
        <v>4340</v>
      </c>
      <c r="FJY1" s="26">
        <f t="shared" si="67"/>
        <v>4341</v>
      </c>
      <c r="FJZ1" s="26">
        <f t="shared" si="67"/>
        <v>4342</v>
      </c>
      <c r="FKA1" s="26">
        <f t="shared" si="67"/>
        <v>4343</v>
      </c>
      <c r="FKB1" s="26">
        <f t="shared" si="67"/>
        <v>4344</v>
      </c>
      <c r="FKC1" s="26">
        <f t="shared" si="67"/>
        <v>4345</v>
      </c>
      <c r="FKD1" s="26">
        <f t="shared" si="67"/>
        <v>4346</v>
      </c>
      <c r="FKE1" s="26">
        <f t="shared" si="67"/>
        <v>4347</v>
      </c>
      <c r="FKF1" s="26">
        <f t="shared" si="67"/>
        <v>4348</v>
      </c>
      <c r="FKG1" s="26">
        <f t="shared" si="67"/>
        <v>4349</v>
      </c>
      <c r="FKH1" s="26">
        <f t="shared" si="67"/>
        <v>4350</v>
      </c>
      <c r="FKI1" s="26">
        <f t="shared" si="67"/>
        <v>4351</v>
      </c>
      <c r="FKJ1" s="26">
        <f t="shared" si="67"/>
        <v>4352</v>
      </c>
      <c r="FKK1" s="26">
        <f t="shared" si="67"/>
        <v>4353</v>
      </c>
      <c r="FKL1" s="26">
        <f t="shared" si="67"/>
        <v>4354</v>
      </c>
      <c r="FKM1" s="26">
        <f t="shared" ref="FKM1:FMX1" si="68">FKL1+1</f>
        <v>4355</v>
      </c>
      <c r="FKN1" s="26">
        <f t="shared" si="68"/>
        <v>4356</v>
      </c>
      <c r="FKO1" s="26">
        <f t="shared" si="68"/>
        <v>4357</v>
      </c>
      <c r="FKP1" s="26">
        <f t="shared" si="68"/>
        <v>4358</v>
      </c>
      <c r="FKQ1" s="26">
        <f t="shared" si="68"/>
        <v>4359</v>
      </c>
      <c r="FKR1" s="26">
        <f t="shared" si="68"/>
        <v>4360</v>
      </c>
      <c r="FKS1" s="26">
        <f t="shared" si="68"/>
        <v>4361</v>
      </c>
      <c r="FKT1" s="26">
        <f t="shared" si="68"/>
        <v>4362</v>
      </c>
      <c r="FKU1" s="26">
        <f t="shared" si="68"/>
        <v>4363</v>
      </c>
      <c r="FKV1" s="26">
        <f t="shared" si="68"/>
        <v>4364</v>
      </c>
      <c r="FKW1" s="26">
        <f t="shared" si="68"/>
        <v>4365</v>
      </c>
      <c r="FKX1" s="26">
        <f t="shared" si="68"/>
        <v>4366</v>
      </c>
      <c r="FKY1" s="26">
        <f t="shared" si="68"/>
        <v>4367</v>
      </c>
      <c r="FKZ1" s="26">
        <f t="shared" si="68"/>
        <v>4368</v>
      </c>
      <c r="FLA1" s="26">
        <f t="shared" si="68"/>
        <v>4369</v>
      </c>
      <c r="FLB1" s="26">
        <f t="shared" si="68"/>
        <v>4370</v>
      </c>
      <c r="FLC1" s="26">
        <f t="shared" si="68"/>
        <v>4371</v>
      </c>
      <c r="FLD1" s="26">
        <f t="shared" si="68"/>
        <v>4372</v>
      </c>
      <c r="FLE1" s="26">
        <f t="shared" si="68"/>
        <v>4373</v>
      </c>
      <c r="FLF1" s="26">
        <f t="shared" si="68"/>
        <v>4374</v>
      </c>
      <c r="FLG1" s="26">
        <f t="shared" si="68"/>
        <v>4375</v>
      </c>
      <c r="FLH1" s="26">
        <f t="shared" si="68"/>
        <v>4376</v>
      </c>
      <c r="FLI1" s="26">
        <f t="shared" si="68"/>
        <v>4377</v>
      </c>
      <c r="FLJ1" s="26">
        <f t="shared" si="68"/>
        <v>4378</v>
      </c>
      <c r="FLK1" s="26">
        <f t="shared" si="68"/>
        <v>4379</v>
      </c>
      <c r="FLL1" s="26">
        <f t="shared" si="68"/>
        <v>4380</v>
      </c>
      <c r="FLM1" s="26">
        <f t="shared" si="68"/>
        <v>4381</v>
      </c>
      <c r="FLN1" s="26">
        <f t="shared" si="68"/>
        <v>4382</v>
      </c>
      <c r="FLO1" s="26">
        <f t="shared" si="68"/>
        <v>4383</v>
      </c>
      <c r="FLP1" s="26">
        <f t="shared" si="68"/>
        <v>4384</v>
      </c>
      <c r="FLQ1" s="26">
        <f t="shared" si="68"/>
        <v>4385</v>
      </c>
      <c r="FLR1" s="26">
        <f t="shared" si="68"/>
        <v>4386</v>
      </c>
      <c r="FLS1" s="26">
        <f t="shared" si="68"/>
        <v>4387</v>
      </c>
      <c r="FLT1" s="26">
        <f t="shared" si="68"/>
        <v>4388</v>
      </c>
      <c r="FLU1" s="26">
        <f t="shared" si="68"/>
        <v>4389</v>
      </c>
      <c r="FLV1" s="26">
        <f t="shared" si="68"/>
        <v>4390</v>
      </c>
      <c r="FLW1" s="26">
        <f t="shared" si="68"/>
        <v>4391</v>
      </c>
      <c r="FLX1" s="26">
        <f t="shared" si="68"/>
        <v>4392</v>
      </c>
      <c r="FLY1" s="26">
        <f t="shared" si="68"/>
        <v>4393</v>
      </c>
      <c r="FLZ1" s="26">
        <f t="shared" si="68"/>
        <v>4394</v>
      </c>
      <c r="FMA1" s="26">
        <f t="shared" si="68"/>
        <v>4395</v>
      </c>
      <c r="FMB1" s="26">
        <f t="shared" si="68"/>
        <v>4396</v>
      </c>
      <c r="FMC1" s="26">
        <f t="shared" si="68"/>
        <v>4397</v>
      </c>
      <c r="FMD1" s="26">
        <f t="shared" si="68"/>
        <v>4398</v>
      </c>
      <c r="FME1" s="26">
        <f t="shared" si="68"/>
        <v>4399</v>
      </c>
      <c r="FMF1" s="26">
        <f t="shared" si="68"/>
        <v>4400</v>
      </c>
      <c r="FMG1" s="26">
        <f t="shared" si="68"/>
        <v>4401</v>
      </c>
      <c r="FMH1" s="26">
        <f t="shared" si="68"/>
        <v>4402</v>
      </c>
      <c r="FMI1" s="26">
        <f t="shared" si="68"/>
        <v>4403</v>
      </c>
      <c r="FMJ1" s="26">
        <f t="shared" si="68"/>
        <v>4404</v>
      </c>
      <c r="FMK1" s="26">
        <f t="shared" si="68"/>
        <v>4405</v>
      </c>
      <c r="FML1" s="26">
        <f t="shared" si="68"/>
        <v>4406</v>
      </c>
      <c r="FMM1" s="26">
        <f t="shared" si="68"/>
        <v>4407</v>
      </c>
      <c r="FMN1" s="26">
        <f t="shared" si="68"/>
        <v>4408</v>
      </c>
      <c r="FMO1" s="26">
        <f t="shared" si="68"/>
        <v>4409</v>
      </c>
      <c r="FMP1" s="26">
        <f t="shared" si="68"/>
        <v>4410</v>
      </c>
      <c r="FMQ1" s="26">
        <f t="shared" si="68"/>
        <v>4411</v>
      </c>
      <c r="FMR1" s="26">
        <f t="shared" si="68"/>
        <v>4412</v>
      </c>
      <c r="FMS1" s="26">
        <f t="shared" si="68"/>
        <v>4413</v>
      </c>
      <c r="FMT1" s="26">
        <f t="shared" si="68"/>
        <v>4414</v>
      </c>
      <c r="FMU1" s="26">
        <f t="shared" si="68"/>
        <v>4415</v>
      </c>
      <c r="FMV1" s="26">
        <f t="shared" si="68"/>
        <v>4416</v>
      </c>
      <c r="FMW1" s="26">
        <f t="shared" si="68"/>
        <v>4417</v>
      </c>
      <c r="FMX1" s="26">
        <f t="shared" si="68"/>
        <v>4418</v>
      </c>
      <c r="FMY1" s="26">
        <f t="shared" ref="FMY1:FPJ1" si="69">FMX1+1</f>
        <v>4419</v>
      </c>
      <c r="FMZ1" s="26">
        <f t="shared" si="69"/>
        <v>4420</v>
      </c>
      <c r="FNA1" s="26">
        <f t="shared" si="69"/>
        <v>4421</v>
      </c>
      <c r="FNB1" s="26">
        <f t="shared" si="69"/>
        <v>4422</v>
      </c>
      <c r="FNC1" s="26">
        <f t="shared" si="69"/>
        <v>4423</v>
      </c>
      <c r="FND1" s="26">
        <f t="shared" si="69"/>
        <v>4424</v>
      </c>
      <c r="FNE1" s="26">
        <f t="shared" si="69"/>
        <v>4425</v>
      </c>
      <c r="FNF1" s="26">
        <f t="shared" si="69"/>
        <v>4426</v>
      </c>
      <c r="FNG1" s="26">
        <f t="shared" si="69"/>
        <v>4427</v>
      </c>
      <c r="FNH1" s="26">
        <f t="shared" si="69"/>
        <v>4428</v>
      </c>
      <c r="FNI1" s="26">
        <f t="shared" si="69"/>
        <v>4429</v>
      </c>
      <c r="FNJ1" s="26">
        <f t="shared" si="69"/>
        <v>4430</v>
      </c>
      <c r="FNK1" s="26">
        <f t="shared" si="69"/>
        <v>4431</v>
      </c>
      <c r="FNL1" s="26">
        <f t="shared" si="69"/>
        <v>4432</v>
      </c>
      <c r="FNM1" s="26">
        <f t="shared" si="69"/>
        <v>4433</v>
      </c>
      <c r="FNN1" s="26">
        <f t="shared" si="69"/>
        <v>4434</v>
      </c>
      <c r="FNO1" s="26">
        <f t="shared" si="69"/>
        <v>4435</v>
      </c>
      <c r="FNP1" s="26">
        <f t="shared" si="69"/>
        <v>4436</v>
      </c>
      <c r="FNQ1" s="26">
        <f t="shared" si="69"/>
        <v>4437</v>
      </c>
      <c r="FNR1" s="26">
        <f t="shared" si="69"/>
        <v>4438</v>
      </c>
      <c r="FNS1" s="26">
        <f t="shared" si="69"/>
        <v>4439</v>
      </c>
      <c r="FNT1" s="26">
        <f t="shared" si="69"/>
        <v>4440</v>
      </c>
      <c r="FNU1" s="26">
        <f t="shared" si="69"/>
        <v>4441</v>
      </c>
      <c r="FNV1" s="26">
        <f t="shared" si="69"/>
        <v>4442</v>
      </c>
      <c r="FNW1" s="26">
        <f t="shared" si="69"/>
        <v>4443</v>
      </c>
      <c r="FNX1" s="26">
        <f t="shared" si="69"/>
        <v>4444</v>
      </c>
      <c r="FNY1" s="26">
        <f t="shared" si="69"/>
        <v>4445</v>
      </c>
      <c r="FNZ1" s="26">
        <f t="shared" si="69"/>
        <v>4446</v>
      </c>
      <c r="FOA1" s="26">
        <f t="shared" si="69"/>
        <v>4447</v>
      </c>
      <c r="FOB1" s="26">
        <f t="shared" si="69"/>
        <v>4448</v>
      </c>
      <c r="FOC1" s="26">
        <f t="shared" si="69"/>
        <v>4449</v>
      </c>
      <c r="FOD1" s="26">
        <f t="shared" si="69"/>
        <v>4450</v>
      </c>
      <c r="FOE1" s="26">
        <f t="shared" si="69"/>
        <v>4451</v>
      </c>
      <c r="FOF1" s="26">
        <f t="shared" si="69"/>
        <v>4452</v>
      </c>
      <c r="FOG1" s="26">
        <f t="shared" si="69"/>
        <v>4453</v>
      </c>
      <c r="FOH1" s="26">
        <f t="shared" si="69"/>
        <v>4454</v>
      </c>
      <c r="FOI1" s="26">
        <f t="shared" si="69"/>
        <v>4455</v>
      </c>
      <c r="FOJ1" s="26">
        <f t="shared" si="69"/>
        <v>4456</v>
      </c>
      <c r="FOK1" s="26">
        <f t="shared" si="69"/>
        <v>4457</v>
      </c>
      <c r="FOL1" s="26">
        <f t="shared" si="69"/>
        <v>4458</v>
      </c>
      <c r="FOM1" s="26">
        <f t="shared" si="69"/>
        <v>4459</v>
      </c>
      <c r="FON1" s="26">
        <f t="shared" si="69"/>
        <v>4460</v>
      </c>
      <c r="FOO1" s="26">
        <f t="shared" si="69"/>
        <v>4461</v>
      </c>
      <c r="FOP1" s="26">
        <f t="shared" si="69"/>
        <v>4462</v>
      </c>
      <c r="FOQ1" s="26">
        <f t="shared" si="69"/>
        <v>4463</v>
      </c>
      <c r="FOR1" s="26">
        <f t="shared" si="69"/>
        <v>4464</v>
      </c>
      <c r="FOS1" s="26">
        <f t="shared" si="69"/>
        <v>4465</v>
      </c>
      <c r="FOT1" s="26">
        <f t="shared" si="69"/>
        <v>4466</v>
      </c>
      <c r="FOU1" s="26">
        <f t="shared" si="69"/>
        <v>4467</v>
      </c>
      <c r="FOV1" s="26">
        <f t="shared" si="69"/>
        <v>4468</v>
      </c>
      <c r="FOW1" s="26">
        <f t="shared" si="69"/>
        <v>4469</v>
      </c>
      <c r="FOX1" s="26">
        <f t="shared" si="69"/>
        <v>4470</v>
      </c>
      <c r="FOY1" s="26">
        <f t="shared" si="69"/>
        <v>4471</v>
      </c>
      <c r="FOZ1" s="26">
        <f t="shared" si="69"/>
        <v>4472</v>
      </c>
      <c r="FPA1" s="26">
        <f t="shared" si="69"/>
        <v>4473</v>
      </c>
      <c r="FPB1" s="26">
        <f t="shared" si="69"/>
        <v>4474</v>
      </c>
      <c r="FPC1" s="26">
        <f t="shared" si="69"/>
        <v>4475</v>
      </c>
      <c r="FPD1" s="26">
        <f t="shared" si="69"/>
        <v>4476</v>
      </c>
      <c r="FPE1" s="26">
        <f t="shared" si="69"/>
        <v>4477</v>
      </c>
      <c r="FPF1" s="26">
        <f t="shared" si="69"/>
        <v>4478</v>
      </c>
      <c r="FPG1" s="26">
        <f t="shared" si="69"/>
        <v>4479</v>
      </c>
      <c r="FPH1" s="26">
        <f t="shared" si="69"/>
        <v>4480</v>
      </c>
      <c r="FPI1" s="26">
        <f t="shared" si="69"/>
        <v>4481</v>
      </c>
      <c r="FPJ1" s="26">
        <f t="shared" si="69"/>
        <v>4482</v>
      </c>
      <c r="FPK1" s="26">
        <f t="shared" ref="FPK1:FRV1" si="70">FPJ1+1</f>
        <v>4483</v>
      </c>
      <c r="FPL1" s="26">
        <f t="shared" si="70"/>
        <v>4484</v>
      </c>
      <c r="FPM1" s="26">
        <f t="shared" si="70"/>
        <v>4485</v>
      </c>
      <c r="FPN1" s="26">
        <f t="shared" si="70"/>
        <v>4486</v>
      </c>
      <c r="FPO1" s="26">
        <f t="shared" si="70"/>
        <v>4487</v>
      </c>
      <c r="FPP1" s="26">
        <f t="shared" si="70"/>
        <v>4488</v>
      </c>
      <c r="FPQ1" s="26">
        <f t="shared" si="70"/>
        <v>4489</v>
      </c>
      <c r="FPR1" s="26">
        <f t="shared" si="70"/>
        <v>4490</v>
      </c>
      <c r="FPS1" s="26">
        <f t="shared" si="70"/>
        <v>4491</v>
      </c>
      <c r="FPT1" s="26">
        <f t="shared" si="70"/>
        <v>4492</v>
      </c>
      <c r="FPU1" s="26">
        <f t="shared" si="70"/>
        <v>4493</v>
      </c>
      <c r="FPV1" s="26">
        <f t="shared" si="70"/>
        <v>4494</v>
      </c>
      <c r="FPW1" s="26">
        <f t="shared" si="70"/>
        <v>4495</v>
      </c>
      <c r="FPX1" s="26">
        <f t="shared" si="70"/>
        <v>4496</v>
      </c>
      <c r="FPY1" s="26">
        <f t="shared" si="70"/>
        <v>4497</v>
      </c>
      <c r="FPZ1" s="26">
        <f t="shared" si="70"/>
        <v>4498</v>
      </c>
      <c r="FQA1" s="26">
        <f t="shared" si="70"/>
        <v>4499</v>
      </c>
      <c r="FQB1" s="26">
        <f t="shared" si="70"/>
        <v>4500</v>
      </c>
      <c r="FQC1" s="26">
        <f t="shared" si="70"/>
        <v>4501</v>
      </c>
      <c r="FQD1" s="26">
        <f t="shared" si="70"/>
        <v>4502</v>
      </c>
      <c r="FQE1" s="26">
        <f t="shared" si="70"/>
        <v>4503</v>
      </c>
      <c r="FQF1" s="26">
        <f t="shared" si="70"/>
        <v>4504</v>
      </c>
      <c r="FQG1" s="26">
        <f t="shared" si="70"/>
        <v>4505</v>
      </c>
      <c r="FQH1" s="26">
        <f t="shared" si="70"/>
        <v>4506</v>
      </c>
      <c r="FQI1" s="26">
        <f t="shared" si="70"/>
        <v>4507</v>
      </c>
      <c r="FQJ1" s="26">
        <f t="shared" si="70"/>
        <v>4508</v>
      </c>
      <c r="FQK1" s="26">
        <f t="shared" si="70"/>
        <v>4509</v>
      </c>
      <c r="FQL1" s="26">
        <f t="shared" si="70"/>
        <v>4510</v>
      </c>
      <c r="FQM1" s="26">
        <f t="shared" si="70"/>
        <v>4511</v>
      </c>
      <c r="FQN1" s="26">
        <f t="shared" si="70"/>
        <v>4512</v>
      </c>
      <c r="FQO1" s="26">
        <f t="shared" si="70"/>
        <v>4513</v>
      </c>
      <c r="FQP1" s="26">
        <f t="shared" si="70"/>
        <v>4514</v>
      </c>
      <c r="FQQ1" s="26">
        <f t="shared" si="70"/>
        <v>4515</v>
      </c>
      <c r="FQR1" s="26">
        <f t="shared" si="70"/>
        <v>4516</v>
      </c>
      <c r="FQS1" s="26">
        <f t="shared" si="70"/>
        <v>4517</v>
      </c>
      <c r="FQT1" s="26">
        <f t="shared" si="70"/>
        <v>4518</v>
      </c>
      <c r="FQU1" s="26">
        <f t="shared" si="70"/>
        <v>4519</v>
      </c>
      <c r="FQV1" s="26">
        <f t="shared" si="70"/>
        <v>4520</v>
      </c>
      <c r="FQW1" s="26">
        <f t="shared" si="70"/>
        <v>4521</v>
      </c>
      <c r="FQX1" s="26">
        <f t="shared" si="70"/>
        <v>4522</v>
      </c>
      <c r="FQY1" s="26">
        <f t="shared" si="70"/>
        <v>4523</v>
      </c>
      <c r="FQZ1" s="26">
        <f t="shared" si="70"/>
        <v>4524</v>
      </c>
      <c r="FRA1" s="26">
        <f t="shared" si="70"/>
        <v>4525</v>
      </c>
      <c r="FRB1" s="26">
        <f t="shared" si="70"/>
        <v>4526</v>
      </c>
      <c r="FRC1" s="26">
        <f t="shared" si="70"/>
        <v>4527</v>
      </c>
      <c r="FRD1" s="26">
        <f t="shared" si="70"/>
        <v>4528</v>
      </c>
      <c r="FRE1" s="26">
        <f t="shared" si="70"/>
        <v>4529</v>
      </c>
      <c r="FRF1" s="26">
        <f t="shared" si="70"/>
        <v>4530</v>
      </c>
      <c r="FRG1" s="26">
        <f t="shared" si="70"/>
        <v>4531</v>
      </c>
      <c r="FRH1" s="26">
        <f t="shared" si="70"/>
        <v>4532</v>
      </c>
      <c r="FRI1" s="26">
        <f t="shared" si="70"/>
        <v>4533</v>
      </c>
      <c r="FRJ1" s="26">
        <f t="shared" si="70"/>
        <v>4534</v>
      </c>
      <c r="FRK1" s="26">
        <f t="shared" si="70"/>
        <v>4535</v>
      </c>
      <c r="FRL1" s="26">
        <f t="shared" si="70"/>
        <v>4536</v>
      </c>
      <c r="FRM1" s="26">
        <f t="shared" si="70"/>
        <v>4537</v>
      </c>
      <c r="FRN1" s="26">
        <f t="shared" si="70"/>
        <v>4538</v>
      </c>
      <c r="FRO1" s="26">
        <f t="shared" si="70"/>
        <v>4539</v>
      </c>
      <c r="FRP1" s="26">
        <f t="shared" si="70"/>
        <v>4540</v>
      </c>
      <c r="FRQ1" s="26">
        <f t="shared" si="70"/>
        <v>4541</v>
      </c>
      <c r="FRR1" s="26">
        <f t="shared" si="70"/>
        <v>4542</v>
      </c>
      <c r="FRS1" s="26">
        <f t="shared" si="70"/>
        <v>4543</v>
      </c>
      <c r="FRT1" s="26">
        <f t="shared" si="70"/>
        <v>4544</v>
      </c>
      <c r="FRU1" s="26">
        <f t="shared" si="70"/>
        <v>4545</v>
      </c>
      <c r="FRV1" s="26">
        <f t="shared" si="70"/>
        <v>4546</v>
      </c>
      <c r="FRW1" s="26">
        <f t="shared" ref="FRW1:FUH1" si="71">FRV1+1</f>
        <v>4547</v>
      </c>
      <c r="FRX1" s="26">
        <f t="shared" si="71"/>
        <v>4548</v>
      </c>
      <c r="FRY1" s="26">
        <f t="shared" si="71"/>
        <v>4549</v>
      </c>
      <c r="FRZ1" s="26">
        <f t="shared" si="71"/>
        <v>4550</v>
      </c>
      <c r="FSA1" s="26">
        <f t="shared" si="71"/>
        <v>4551</v>
      </c>
      <c r="FSB1" s="26">
        <f t="shared" si="71"/>
        <v>4552</v>
      </c>
      <c r="FSC1" s="26">
        <f t="shared" si="71"/>
        <v>4553</v>
      </c>
      <c r="FSD1" s="26">
        <f t="shared" si="71"/>
        <v>4554</v>
      </c>
      <c r="FSE1" s="26">
        <f t="shared" si="71"/>
        <v>4555</v>
      </c>
      <c r="FSF1" s="26">
        <f t="shared" si="71"/>
        <v>4556</v>
      </c>
      <c r="FSG1" s="26">
        <f t="shared" si="71"/>
        <v>4557</v>
      </c>
      <c r="FSH1" s="26">
        <f t="shared" si="71"/>
        <v>4558</v>
      </c>
      <c r="FSI1" s="26">
        <f t="shared" si="71"/>
        <v>4559</v>
      </c>
      <c r="FSJ1" s="26">
        <f t="shared" si="71"/>
        <v>4560</v>
      </c>
      <c r="FSK1" s="26">
        <f t="shared" si="71"/>
        <v>4561</v>
      </c>
      <c r="FSL1" s="26">
        <f t="shared" si="71"/>
        <v>4562</v>
      </c>
      <c r="FSM1" s="26">
        <f t="shared" si="71"/>
        <v>4563</v>
      </c>
      <c r="FSN1" s="26">
        <f t="shared" si="71"/>
        <v>4564</v>
      </c>
      <c r="FSO1" s="26">
        <f t="shared" si="71"/>
        <v>4565</v>
      </c>
      <c r="FSP1" s="26">
        <f t="shared" si="71"/>
        <v>4566</v>
      </c>
      <c r="FSQ1" s="26">
        <f t="shared" si="71"/>
        <v>4567</v>
      </c>
      <c r="FSR1" s="26">
        <f t="shared" si="71"/>
        <v>4568</v>
      </c>
      <c r="FSS1" s="26">
        <f t="shared" si="71"/>
        <v>4569</v>
      </c>
      <c r="FST1" s="26">
        <f t="shared" si="71"/>
        <v>4570</v>
      </c>
      <c r="FSU1" s="26">
        <f t="shared" si="71"/>
        <v>4571</v>
      </c>
      <c r="FSV1" s="26">
        <f t="shared" si="71"/>
        <v>4572</v>
      </c>
      <c r="FSW1" s="26">
        <f t="shared" si="71"/>
        <v>4573</v>
      </c>
      <c r="FSX1" s="26">
        <f t="shared" si="71"/>
        <v>4574</v>
      </c>
      <c r="FSY1" s="26">
        <f t="shared" si="71"/>
        <v>4575</v>
      </c>
      <c r="FSZ1" s="26">
        <f t="shared" si="71"/>
        <v>4576</v>
      </c>
      <c r="FTA1" s="26">
        <f t="shared" si="71"/>
        <v>4577</v>
      </c>
      <c r="FTB1" s="26">
        <f t="shared" si="71"/>
        <v>4578</v>
      </c>
      <c r="FTC1" s="26">
        <f t="shared" si="71"/>
        <v>4579</v>
      </c>
      <c r="FTD1" s="26">
        <f t="shared" si="71"/>
        <v>4580</v>
      </c>
      <c r="FTE1" s="26">
        <f t="shared" si="71"/>
        <v>4581</v>
      </c>
      <c r="FTF1" s="26">
        <f t="shared" si="71"/>
        <v>4582</v>
      </c>
      <c r="FTG1" s="26">
        <f t="shared" si="71"/>
        <v>4583</v>
      </c>
      <c r="FTH1" s="26">
        <f t="shared" si="71"/>
        <v>4584</v>
      </c>
      <c r="FTI1" s="26">
        <f t="shared" si="71"/>
        <v>4585</v>
      </c>
      <c r="FTJ1" s="26">
        <f t="shared" si="71"/>
        <v>4586</v>
      </c>
      <c r="FTK1" s="26">
        <f t="shared" si="71"/>
        <v>4587</v>
      </c>
      <c r="FTL1" s="26">
        <f t="shared" si="71"/>
        <v>4588</v>
      </c>
      <c r="FTM1" s="26">
        <f t="shared" si="71"/>
        <v>4589</v>
      </c>
      <c r="FTN1" s="26">
        <f t="shared" si="71"/>
        <v>4590</v>
      </c>
      <c r="FTO1" s="26">
        <f t="shared" si="71"/>
        <v>4591</v>
      </c>
      <c r="FTP1" s="26">
        <f t="shared" si="71"/>
        <v>4592</v>
      </c>
      <c r="FTQ1" s="26">
        <f t="shared" si="71"/>
        <v>4593</v>
      </c>
      <c r="FTR1" s="26">
        <f t="shared" si="71"/>
        <v>4594</v>
      </c>
      <c r="FTS1" s="26">
        <f t="shared" si="71"/>
        <v>4595</v>
      </c>
      <c r="FTT1" s="26">
        <f t="shared" si="71"/>
        <v>4596</v>
      </c>
      <c r="FTU1" s="26">
        <f t="shared" si="71"/>
        <v>4597</v>
      </c>
      <c r="FTV1" s="26">
        <f t="shared" si="71"/>
        <v>4598</v>
      </c>
      <c r="FTW1" s="26">
        <f t="shared" si="71"/>
        <v>4599</v>
      </c>
      <c r="FTX1" s="26">
        <f t="shared" si="71"/>
        <v>4600</v>
      </c>
      <c r="FTY1" s="26">
        <f t="shared" si="71"/>
        <v>4601</v>
      </c>
      <c r="FTZ1" s="26">
        <f t="shared" si="71"/>
        <v>4602</v>
      </c>
      <c r="FUA1" s="26">
        <f t="shared" si="71"/>
        <v>4603</v>
      </c>
      <c r="FUB1" s="26">
        <f t="shared" si="71"/>
        <v>4604</v>
      </c>
      <c r="FUC1" s="26">
        <f t="shared" si="71"/>
        <v>4605</v>
      </c>
      <c r="FUD1" s="26">
        <f t="shared" si="71"/>
        <v>4606</v>
      </c>
      <c r="FUE1" s="26">
        <f t="shared" si="71"/>
        <v>4607</v>
      </c>
      <c r="FUF1" s="26">
        <f t="shared" si="71"/>
        <v>4608</v>
      </c>
      <c r="FUG1" s="26">
        <f t="shared" si="71"/>
        <v>4609</v>
      </c>
      <c r="FUH1" s="26">
        <f t="shared" si="71"/>
        <v>4610</v>
      </c>
      <c r="FUI1" s="26">
        <f t="shared" ref="FUI1:FWT1" si="72">FUH1+1</f>
        <v>4611</v>
      </c>
      <c r="FUJ1" s="26">
        <f t="shared" si="72"/>
        <v>4612</v>
      </c>
      <c r="FUK1" s="26">
        <f t="shared" si="72"/>
        <v>4613</v>
      </c>
      <c r="FUL1" s="26">
        <f t="shared" si="72"/>
        <v>4614</v>
      </c>
      <c r="FUM1" s="26">
        <f t="shared" si="72"/>
        <v>4615</v>
      </c>
      <c r="FUN1" s="26">
        <f t="shared" si="72"/>
        <v>4616</v>
      </c>
      <c r="FUO1" s="26">
        <f t="shared" si="72"/>
        <v>4617</v>
      </c>
      <c r="FUP1" s="26">
        <f t="shared" si="72"/>
        <v>4618</v>
      </c>
      <c r="FUQ1" s="26">
        <f t="shared" si="72"/>
        <v>4619</v>
      </c>
      <c r="FUR1" s="26">
        <f t="shared" si="72"/>
        <v>4620</v>
      </c>
      <c r="FUS1" s="26">
        <f t="shared" si="72"/>
        <v>4621</v>
      </c>
      <c r="FUT1" s="26">
        <f t="shared" si="72"/>
        <v>4622</v>
      </c>
      <c r="FUU1" s="26">
        <f t="shared" si="72"/>
        <v>4623</v>
      </c>
      <c r="FUV1" s="26">
        <f t="shared" si="72"/>
        <v>4624</v>
      </c>
      <c r="FUW1" s="26">
        <f t="shared" si="72"/>
        <v>4625</v>
      </c>
      <c r="FUX1" s="26">
        <f t="shared" si="72"/>
        <v>4626</v>
      </c>
      <c r="FUY1" s="26">
        <f t="shared" si="72"/>
        <v>4627</v>
      </c>
      <c r="FUZ1" s="26">
        <f t="shared" si="72"/>
        <v>4628</v>
      </c>
      <c r="FVA1" s="26">
        <f t="shared" si="72"/>
        <v>4629</v>
      </c>
      <c r="FVB1" s="26">
        <f t="shared" si="72"/>
        <v>4630</v>
      </c>
      <c r="FVC1" s="26">
        <f t="shared" si="72"/>
        <v>4631</v>
      </c>
      <c r="FVD1" s="26">
        <f t="shared" si="72"/>
        <v>4632</v>
      </c>
      <c r="FVE1" s="26">
        <f t="shared" si="72"/>
        <v>4633</v>
      </c>
      <c r="FVF1" s="26">
        <f t="shared" si="72"/>
        <v>4634</v>
      </c>
      <c r="FVG1" s="26">
        <f t="shared" si="72"/>
        <v>4635</v>
      </c>
      <c r="FVH1" s="26">
        <f t="shared" si="72"/>
        <v>4636</v>
      </c>
      <c r="FVI1" s="26">
        <f t="shared" si="72"/>
        <v>4637</v>
      </c>
      <c r="FVJ1" s="26">
        <f t="shared" si="72"/>
        <v>4638</v>
      </c>
      <c r="FVK1" s="26">
        <f t="shared" si="72"/>
        <v>4639</v>
      </c>
      <c r="FVL1" s="26">
        <f t="shared" si="72"/>
        <v>4640</v>
      </c>
      <c r="FVM1" s="26">
        <f t="shared" si="72"/>
        <v>4641</v>
      </c>
      <c r="FVN1" s="26">
        <f t="shared" si="72"/>
        <v>4642</v>
      </c>
      <c r="FVO1" s="26">
        <f t="shared" si="72"/>
        <v>4643</v>
      </c>
      <c r="FVP1" s="26">
        <f t="shared" si="72"/>
        <v>4644</v>
      </c>
      <c r="FVQ1" s="26">
        <f t="shared" si="72"/>
        <v>4645</v>
      </c>
      <c r="FVR1" s="26">
        <f t="shared" si="72"/>
        <v>4646</v>
      </c>
      <c r="FVS1" s="26">
        <f t="shared" si="72"/>
        <v>4647</v>
      </c>
      <c r="FVT1" s="26">
        <f t="shared" si="72"/>
        <v>4648</v>
      </c>
      <c r="FVU1" s="26">
        <f t="shared" si="72"/>
        <v>4649</v>
      </c>
      <c r="FVV1" s="26">
        <f t="shared" si="72"/>
        <v>4650</v>
      </c>
      <c r="FVW1" s="26">
        <f t="shared" si="72"/>
        <v>4651</v>
      </c>
      <c r="FVX1" s="26">
        <f t="shared" si="72"/>
        <v>4652</v>
      </c>
      <c r="FVY1" s="26">
        <f t="shared" si="72"/>
        <v>4653</v>
      </c>
      <c r="FVZ1" s="26">
        <f t="shared" si="72"/>
        <v>4654</v>
      </c>
      <c r="FWA1" s="26">
        <f t="shared" si="72"/>
        <v>4655</v>
      </c>
      <c r="FWB1" s="26">
        <f t="shared" si="72"/>
        <v>4656</v>
      </c>
      <c r="FWC1" s="26">
        <f t="shared" si="72"/>
        <v>4657</v>
      </c>
      <c r="FWD1" s="26">
        <f t="shared" si="72"/>
        <v>4658</v>
      </c>
      <c r="FWE1" s="26">
        <f t="shared" si="72"/>
        <v>4659</v>
      </c>
      <c r="FWF1" s="26">
        <f t="shared" si="72"/>
        <v>4660</v>
      </c>
      <c r="FWG1" s="26">
        <f t="shared" si="72"/>
        <v>4661</v>
      </c>
      <c r="FWH1" s="26">
        <f t="shared" si="72"/>
        <v>4662</v>
      </c>
      <c r="FWI1" s="26">
        <f t="shared" si="72"/>
        <v>4663</v>
      </c>
      <c r="FWJ1" s="26">
        <f t="shared" si="72"/>
        <v>4664</v>
      </c>
      <c r="FWK1" s="26">
        <f t="shared" si="72"/>
        <v>4665</v>
      </c>
      <c r="FWL1" s="26">
        <f t="shared" si="72"/>
        <v>4666</v>
      </c>
      <c r="FWM1" s="26">
        <f t="shared" si="72"/>
        <v>4667</v>
      </c>
      <c r="FWN1" s="26">
        <f t="shared" si="72"/>
        <v>4668</v>
      </c>
      <c r="FWO1" s="26">
        <f t="shared" si="72"/>
        <v>4669</v>
      </c>
      <c r="FWP1" s="26">
        <f t="shared" si="72"/>
        <v>4670</v>
      </c>
      <c r="FWQ1" s="26">
        <f t="shared" si="72"/>
        <v>4671</v>
      </c>
      <c r="FWR1" s="26">
        <f t="shared" si="72"/>
        <v>4672</v>
      </c>
      <c r="FWS1" s="26">
        <f t="shared" si="72"/>
        <v>4673</v>
      </c>
      <c r="FWT1" s="26">
        <f t="shared" si="72"/>
        <v>4674</v>
      </c>
      <c r="FWU1" s="26">
        <f t="shared" ref="FWU1:FZF1" si="73">FWT1+1</f>
        <v>4675</v>
      </c>
      <c r="FWV1" s="26">
        <f t="shared" si="73"/>
        <v>4676</v>
      </c>
      <c r="FWW1" s="26">
        <f t="shared" si="73"/>
        <v>4677</v>
      </c>
      <c r="FWX1" s="26">
        <f t="shared" si="73"/>
        <v>4678</v>
      </c>
      <c r="FWY1" s="26">
        <f t="shared" si="73"/>
        <v>4679</v>
      </c>
      <c r="FWZ1" s="26">
        <f t="shared" si="73"/>
        <v>4680</v>
      </c>
      <c r="FXA1" s="26">
        <f t="shared" si="73"/>
        <v>4681</v>
      </c>
      <c r="FXB1" s="26">
        <f t="shared" si="73"/>
        <v>4682</v>
      </c>
      <c r="FXC1" s="26">
        <f t="shared" si="73"/>
        <v>4683</v>
      </c>
      <c r="FXD1" s="26">
        <f t="shared" si="73"/>
        <v>4684</v>
      </c>
      <c r="FXE1" s="26">
        <f t="shared" si="73"/>
        <v>4685</v>
      </c>
      <c r="FXF1" s="26">
        <f t="shared" si="73"/>
        <v>4686</v>
      </c>
      <c r="FXG1" s="26">
        <f t="shared" si="73"/>
        <v>4687</v>
      </c>
      <c r="FXH1" s="26">
        <f t="shared" si="73"/>
        <v>4688</v>
      </c>
      <c r="FXI1" s="26">
        <f t="shared" si="73"/>
        <v>4689</v>
      </c>
      <c r="FXJ1" s="26">
        <f t="shared" si="73"/>
        <v>4690</v>
      </c>
      <c r="FXK1" s="26">
        <f t="shared" si="73"/>
        <v>4691</v>
      </c>
      <c r="FXL1" s="26">
        <f t="shared" si="73"/>
        <v>4692</v>
      </c>
      <c r="FXM1" s="26">
        <f t="shared" si="73"/>
        <v>4693</v>
      </c>
      <c r="FXN1" s="26">
        <f t="shared" si="73"/>
        <v>4694</v>
      </c>
      <c r="FXO1" s="26">
        <f t="shared" si="73"/>
        <v>4695</v>
      </c>
      <c r="FXP1" s="26">
        <f t="shared" si="73"/>
        <v>4696</v>
      </c>
      <c r="FXQ1" s="26">
        <f t="shared" si="73"/>
        <v>4697</v>
      </c>
      <c r="FXR1" s="26">
        <f t="shared" si="73"/>
        <v>4698</v>
      </c>
      <c r="FXS1" s="26">
        <f t="shared" si="73"/>
        <v>4699</v>
      </c>
      <c r="FXT1" s="26">
        <f t="shared" si="73"/>
        <v>4700</v>
      </c>
      <c r="FXU1" s="26">
        <f t="shared" si="73"/>
        <v>4701</v>
      </c>
      <c r="FXV1" s="26">
        <f t="shared" si="73"/>
        <v>4702</v>
      </c>
      <c r="FXW1" s="26">
        <f t="shared" si="73"/>
        <v>4703</v>
      </c>
      <c r="FXX1" s="26">
        <f t="shared" si="73"/>
        <v>4704</v>
      </c>
      <c r="FXY1" s="26">
        <f t="shared" si="73"/>
        <v>4705</v>
      </c>
      <c r="FXZ1" s="26">
        <f t="shared" si="73"/>
        <v>4706</v>
      </c>
      <c r="FYA1" s="26">
        <f t="shared" si="73"/>
        <v>4707</v>
      </c>
      <c r="FYB1" s="26">
        <f t="shared" si="73"/>
        <v>4708</v>
      </c>
      <c r="FYC1" s="26">
        <f t="shared" si="73"/>
        <v>4709</v>
      </c>
      <c r="FYD1" s="26">
        <f t="shared" si="73"/>
        <v>4710</v>
      </c>
      <c r="FYE1" s="26">
        <f t="shared" si="73"/>
        <v>4711</v>
      </c>
      <c r="FYF1" s="26">
        <f t="shared" si="73"/>
        <v>4712</v>
      </c>
      <c r="FYG1" s="26">
        <f t="shared" si="73"/>
        <v>4713</v>
      </c>
      <c r="FYH1" s="26">
        <f t="shared" si="73"/>
        <v>4714</v>
      </c>
      <c r="FYI1" s="26">
        <f t="shared" si="73"/>
        <v>4715</v>
      </c>
      <c r="FYJ1" s="26">
        <f t="shared" si="73"/>
        <v>4716</v>
      </c>
      <c r="FYK1" s="26">
        <f t="shared" si="73"/>
        <v>4717</v>
      </c>
      <c r="FYL1" s="26">
        <f t="shared" si="73"/>
        <v>4718</v>
      </c>
      <c r="FYM1" s="26">
        <f t="shared" si="73"/>
        <v>4719</v>
      </c>
      <c r="FYN1" s="26">
        <f t="shared" si="73"/>
        <v>4720</v>
      </c>
      <c r="FYO1" s="26">
        <f t="shared" si="73"/>
        <v>4721</v>
      </c>
      <c r="FYP1" s="26">
        <f t="shared" si="73"/>
        <v>4722</v>
      </c>
      <c r="FYQ1" s="26">
        <f t="shared" si="73"/>
        <v>4723</v>
      </c>
      <c r="FYR1" s="26">
        <f t="shared" si="73"/>
        <v>4724</v>
      </c>
      <c r="FYS1" s="26">
        <f t="shared" si="73"/>
        <v>4725</v>
      </c>
      <c r="FYT1" s="26">
        <f t="shared" si="73"/>
        <v>4726</v>
      </c>
      <c r="FYU1" s="26">
        <f t="shared" si="73"/>
        <v>4727</v>
      </c>
      <c r="FYV1" s="26">
        <f t="shared" si="73"/>
        <v>4728</v>
      </c>
      <c r="FYW1" s="26">
        <f t="shared" si="73"/>
        <v>4729</v>
      </c>
      <c r="FYX1" s="26">
        <f t="shared" si="73"/>
        <v>4730</v>
      </c>
      <c r="FYY1" s="26">
        <f t="shared" si="73"/>
        <v>4731</v>
      </c>
      <c r="FYZ1" s="26">
        <f t="shared" si="73"/>
        <v>4732</v>
      </c>
      <c r="FZA1" s="26">
        <f t="shared" si="73"/>
        <v>4733</v>
      </c>
      <c r="FZB1" s="26">
        <f t="shared" si="73"/>
        <v>4734</v>
      </c>
      <c r="FZC1" s="26">
        <f t="shared" si="73"/>
        <v>4735</v>
      </c>
      <c r="FZD1" s="26">
        <f t="shared" si="73"/>
        <v>4736</v>
      </c>
      <c r="FZE1" s="26">
        <f t="shared" si="73"/>
        <v>4737</v>
      </c>
      <c r="FZF1" s="26">
        <f t="shared" si="73"/>
        <v>4738</v>
      </c>
      <c r="FZG1" s="26">
        <f t="shared" ref="FZG1:GBR1" si="74">FZF1+1</f>
        <v>4739</v>
      </c>
      <c r="FZH1" s="26">
        <f t="shared" si="74"/>
        <v>4740</v>
      </c>
      <c r="FZI1" s="26">
        <f t="shared" si="74"/>
        <v>4741</v>
      </c>
      <c r="FZJ1" s="26">
        <f t="shared" si="74"/>
        <v>4742</v>
      </c>
      <c r="FZK1" s="26">
        <f t="shared" si="74"/>
        <v>4743</v>
      </c>
      <c r="FZL1" s="26">
        <f t="shared" si="74"/>
        <v>4744</v>
      </c>
      <c r="FZM1" s="26">
        <f t="shared" si="74"/>
        <v>4745</v>
      </c>
      <c r="FZN1" s="26">
        <f t="shared" si="74"/>
        <v>4746</v>
      </c>
      <c r="FZO1" s="26">
        <f t="shared" si="74"/>
        <v>4747</v>
      </c>
      <c r="FZP1" s="26">
        <f t="shared" si="74"/>
        <v>4748</v>
      </c>
      <c r="FZQ1" s="26">
        <f t="shared" si="74"/>
        <v>4749</v>
      </c>
      <c r="FZR1" s="26">
        <f t="shared" si="74"/>
        <v>4750</v>
      </c>
      <c r="FZS1" s="26">
        <f t="shared" si="74"/>
        <v>4751</v>
      </c>
      <c r="FZT1" s="26">
        <f t="shared" si="74"/>
        <v>4752</v>
      </c>
      <c r="FZU1" s="26">
        <f t="shared" si="74"/>
        <v>4753</v>
      </c>
      <c r="FZV1" s="26">
        <f t="shared" si="74"/>
        <v>4754</v>
      </c>
      <c r="FZW1" s="26">
        <f t="shared" si="74"/>
        <v>4755</v>
      </c>
      <c r="FZX1" s="26">
        <f t="shared" si="74"/>
        <v>4756</v>
      </c>
      <c r="FZY1" s="26">
        <f t="shared" si="74"/>
        <v>4757</v>
      </c>
      <c r="FZZ1" s="26">
        <f t="shared" si="74"/>
        <v>4758</v>
      </c>
      <c r="GAA1" s="26">
        <f t="shared" si="74"/>
        <v>4759</v>
      </c>
      <c r="GAB1" s="26">
        <f t="shared" si="74"/>
        <v>4760</v>
      </c>
      <c r="GAC1" s="26">
        <f t="shared" si="74"/>
        <v>4761</v>
      </c>
      <c r="GAD1" s="26">
        <f t="shared" si="74"/>
        <v>4762</v>
      </c>
      <c r="GAE1" s="26">
        <f t="shared" si="74"/>
        <v>4763</v>
      </c>
      <c r="GAF1" s="26">
        <f t="shared" si="74"/>
        <v>4764</v>
      </c>
      <c r="GAG1" s="26">
        <f t="shared" si="74"/>
        <v>4765</v>
      </c>
      <c r="GAH1" s="26">
        <f t="shared" si="74"/>
        <v>4766</v>
      </c>
      <c r="GAI1" s="26">
        <f t="shared" si="74"/>
        <v>4767</v>
      </c>
      <c r="GAJ1" s="26">
        <f t="shared" si="74"/>
        <v>4768</v>
      </c>
      <c r="GAK1" s="26">
        <f t="shared" si="74"/>
        <v>4769</v>
      </c>
      <c r="GAL1" s="26">
        <f t="shared" si="74"/>
        <v>4770</v>
      </c>
      <c r="GAM1" s="26">
        <f t="shared" si="74"/>
        <v>4771</v>
      </c>
      <c r="GAN1" s="26">
        <f t="shared" si="74"/>
        <v>4772</v>
      </c>
      <c r="GAO1" s="26">
        <f t="shared" si="74"/>
        <v>4773</v>
      </c>
      <c r="GAP1" s="26">
        <f t="shared" si="74"/>
        <v>4774</v>
      </c>
      <c r="GAQ1" s="26">
        <f t="shared" si="74"/>
        <v>4775</v>
      </c>
      <c r="GAR1" s="26">
        <f t="shared" si="74"/>
        <v>4776</v>
      </c>
      <c r="GAS1" s="26">
        <f t="shared" si="74"/>
        <v>4777</v>
      </c>
      <c r="GAT1" s="26">
        <f t="shared" si="74"/>
        <v>4778</v>
      </c>
      <c r="GAU1" s="26">
        <f t="shared" si="74"/>
        <v>4779</v>
      </c>
      <c r="GAV1" s="26">
        <f t="shared" si="74"/>
        <v>4780</v>
      </c>
      <c r="GAW1" s="26">
        <f t="shared" si="74"/>
        <v>4781</v>
      </c>
      <c r="GAX1" s="26">
        <f t="shared" si="74"/>
        <v>4782</v>
      </c>
      <c r="GAY1" s="26">
        <f t="shared" si="74"/>
        <v>4783</v>
      </c>
      <c r="GAZ1" s="26">
        <f t="shared" si="74"/>
        <v>4784</v>
      </c>
      <c r="GBA1" s="26">
        <f t="shared" si="74"/>
        <v>4785</v>
      </c>
      <c r="GBB1" s="26">
        <f t="shared" si="74"/>
        <v>4786</v>
      </c>
      <c r="GBC1" s="26">
        <f t="shared" si="74"/>
        <v>4787</v>
      </c>
      <c r="GBD1" s="26">
        <f t="shared" si="74"/>
        <v>4788</v>
      </c>
      <c r="GBE1" s="26">
        <f t="shared" si="74"/>
        <v>4789</v>
      </c>
      <c r="GBF1" s="26">
        <f t="shared" si="74"/>
        <v>4790</v>
      </c>
      <c r="GBG1" s="26">
        <f t="shared" si="74"/>
        <v>4791</v>
      </c>
      <c r="GBH1" s="26">
        <f t="shared" si="74"/>
        <v>4792</v>
      </c>
      <c r="GBI1" s="26">
        <f t="shared" si="74"/>
        <v>4793</v>
      </c>
      <c r="GBJ1" s="26">
        <f t="shared" si="74"/>
        <v>4794</v>
      </c>
      <c r="GBK1" s="26">
        <f t="shared" si="74"/>
        <v>4795</v>
      </c>
      <c r="GBL1" s="26">
        <f t="shared" si="74"/>
        <v>4796</v>
      </c>
      <c r="GBM1" s="26">
        <f t="shared" si="74"/>
        <v>4797</v>
      </c>
      <c r="GBN1" s="26">
        <f t="shared" si="74"/>
        <v>4798</v>
      </c>
      <c r="GBO1" s="26">
        <f t="shared" si="74"/>
        <v>4799</v>
      </c>
      <c r="GBP1" s="26">
        <f t="shared" si="74"/>
        <v>4800</v>
      </c>
      <c r="GBQ1" s="26">
        <f t="shared" si="74"/>
        <v>4801</v>
      </c>
      <c r="GBR1" s="26">
        <f t="shared" si="74"/>
        <v>4802</v>
      </c>
      <c r="GBS1" s="26">
        <f t="shared" ref="GBS1:GED1" si="75">GBR1+1</f>
        <v>4803</v>
      </c>
      <c r="GBT1" s="26">
        <f t="shared" si="75"/>
        <v>4804</v>
      </c>
      <c r="GBU1" s="26">
        <f t="shared" si="75"/>
        <v>4805</v>
      </c>
      <c r="GBV1" s="26">
        <f t="shared" si="75"/>
        <v>4806</v>
      </c>
      <c r="GBW1" s="26">
        <f t="shared" si="75"/>
        <v>4807</v>
      </c>
      <c r="GBX1" s="26">
        <f t="shared" si="75"/>
        <v>4808</v>
      </c>
      <c r="GBY1" s="26">
        <f t="shared" si="75"/>
        <v>4809</v>
      </c>
      <c r="GBZ1" s="26">
        <f t="shared" si="75"/>
        <v>4810</v>
      </c>
      <c r="GCA1" s="26">
        <f t="shared" si="75"/>
        <v>4811</v>
      </c>
      <c r="GCB1" s="26">
        <f t="shared" si="75"/>
        <v>4812</v>
      </c>
      <c r="GCC1" s="26">
        <f t="shared" si="75"/>
        <v>4813</v>
      </c>
      <c r="GCD1" s="26">
        <f t="shared" si="75"/>
        <v>4814</v>
      </c>
      <c r="GCE1" s="26">
        <f t="shared" si="75"/>
        <v>4815</v>
      </c>
      <c r="GCF1" s="26">
        <f t="shared" si="75"/>
        <v>4816</v>
      </c>
      <c r="GCG1" s="26">
        <f t="shared" si="75"/>
        <v>4817</v>
      </c>
      <c r="GCH1" s="26">
        <f t="shared" si="75"/>
        <v>4818</v>
      </c>
      <c r="GCI1" s="26">
        <f t="shared" si="75"/>
        <v>4819</v>
      </c>
      <c r="GCJ1" s="26">
        <f t="shared" si="75"/>
        <v>4820</v>
      </c>
      <c r="GCK1" s="26">
        <f t="shared" si="75"/>
        <v>4821</v>
      </c>
      <c r="GCL1" s="26">
        <f t="shared" si="75"/>
        <v>4822</v>
      </c>
      <c r="GCM1" s="26">
        <f t="shared" si="75"/>
        <v>4823</v>
      </c>
      <c r="GCN1" s="26">
        <f t="shared" si="75"/>
        <v>4824</v>
      </c>
      <c r="GCO1" s="26">
        <f t="shared" si="75"/>
        <v>4825</v>
      </c>
      <c r="GCP1" s="26">
        <f t="shared" si="75"/>
        <v>4826</v>
      </c>
      <c r="GCQ1" s="26">
        <f t="shared" si="75"/>
        <v>4827</v>
      </c>
      <c r="GCR1" s="26">
        <f t="shared" si="75"/>
        <v>4828</v>
      </c>
      <c r="GCS1" s="26">
        <f t="shared" si="75"/>
        <v>4829</v>
      </c>
      <c r="GCT1" s="26">
        <f t="shared" si="75"/>
        <v>4830</v>
      </c>
      <c r="GCU1" s="26">
        <f t="shared" si="75"/>
        <v>4831</v>
      </c>
      <c r="GCV1" s="26">
        <f t="shared" si="75"/>
        <v>4832</v>
      </c>
      <c r="GCW1" s="26">
        <f t="shared" si="75"/>
        <v>4833</v>
      </c>
      <c r="GCX1" s="26">
        <f t="shared" si="75"/>
        <v>4834</v>
      </c>
      <c r="GCY1" s="26">
        <f t="shared" si="75"/>
        <v>4835</v>
      </c>
      <c r="GCZ1" s="26">
        <f t="shared" si="75"/>
        <v>4836</v>
      </c>
      <c r="GDA1" s="26">
        <f t="shared" si="75"/>
        <v>4837</v>
      </c>
      <c r="GDB1" s="26">
        <f t="shared" si="75"/>
        <v>4838</v>
      </c>
      <c r="GDC1" s="26">
        <f t="shared" si="75"/>
        <v>4839</v>
      </c>
      <c r="GDD1" s="26">
        <f t="shared" si="75"/>
        <v>4840</v>
      </c>
      <c r="GDE1" s="26">
        <f t="shared" si="75"/>
        <v>4841</v>
      </c>
      <c r="GDF1" s="26">
        <f t="shared" si="75"/>
        <v>4842</v>
      </c>
      <c r="GDG1" s="26">
        <f t="shared" si="75"/>
        <v>4843</v>
      </c>
      <c r="GDH1" s="26">
        <f t="shared" si="75"/>
        <v>4844</v>
      </c>
      <c r="GDI1" s="26">
        <f t="shared" si="75"/>
        <v>4845</v>
      </c>
      <c r="GDJ1" s="26">
        <f t="shared" si="75"/>
        <v>4846</v>
      </c>
      <c r="GDK1" s="26">
        <f t="shared" si="75"/>
        <v>4847</v>
      </c>
      <c r="GDL1" s="26">
        <f t="shared" si="75"/>
        <v>4848</v>
      </c>
      <c r="GDM1" s="26">
        <f t="shared" si="75"/>
        <v>4849</v>
      </c>
      <c r="GDN1" s="26">
        <f t="shared" si="75"/>
        <v>4850</v>
      </c>
      <c r="GDO1" s="26">
        <f t="shared" si="75"/>
        <v>4851</v>
      </c>
      <c r="GDP1" s="26">
        <f t="shared" si="75"/>
        <v>4852</v>
      </c>
      <c r="GDQ1" s="26">
        <f t="shared" si="75"/>
        <v>4853</v>
      </c>
      <c r="GDR1" s="26">
        <f t="shared" si="75"/>
        <v>4854</v>
      </c>
      <c r="GDS1" s="26">
        <f t="shared" si="75"/>
        <v>4855</v>
      </c>
      <c r="GDT1" s="26">
        <f t="shared" si="75"/>
        <v>4856</v>
      </c>
      <c r="GDU1" s="26">
        <f t="shared" si="75"/>
        <v>4857</v>
      </c>
      <c r="GDV1" s="26">
        <f t="shared" si="75"/>
        <v>4858</v>
      </c>
      <c r="GDW1" s="26">
        <f t="shared" si="75"/>
        <v>4859</v>
      </c>
      <c r="GDX1" s="26">
        <f t="shared" si="75"/>
        <v>4860</v>
      </c>
      <c r="GDY1" s="26">
        <f t="shared" si="75"/>
        <v>4861</v>
      </c>
      <c r="GDZ1" s="26">
        <f t="shared" si="75"/>
        <v>4862</v>
      </c>
      <c r="GEA1" s="26">
        <f t="shared" si="75"/>
        <v>4863</v>
      </c>
      <c r="GEB1" s="26">
        <f t="shared" si="75"/>
        <v>4864</v>
      </c>
      <c r="GEC1" s="26">
        <f t="shared" si="75"/>
        <v>4865</v>
      </c>
      <c r="GED1" s="26">
        <f t="shared" si="75"/>
        <v>4866</v>
      </c>
      <c r="GEE1" s="26">
        <f t="shared" ref="GEE1:GGP1" si="76">GED1+1</f>
        <v>4867</v>
      </c>
      <c r="GEF1" s="26">
        <f t="shared" si="76"/>
        <v>4868</v>
      </c>
      <c r="GEG1" s="26">
        <f t="shared" si="76"/>
        <v>4869</v>
      </c>
      <c r="GEH1" s="26">
        <f t="shared" si="76"/>
        <v>4870</v>
      </c>
      <c r="GEI1" s="26">
        <f t="shared" si="76"/>
        <v>4871</v>
      </c>
      <c r="GEJ1" s="26">
        <f t="shared" si="76"/>
        <v>4872</v>
      </c>
      <c r="GEK1" s="26">
        <f t="shared" si="76"/>
        <v>4873</v>
      </c>
      <c r="GEL1" s="26">
        <f t="shared" si="76"/>
        <v>4874</v>
      </c>
      <c r="GEM1" s="26">
        <f t="shared" si="76"/>
        <v>4875</v>
      </c>
      <c r="GEN1" s="26">
        <f t="shared" si="76"/>
        <v>4876</v>
      </c>
      <c r="GEO1" s="26">
        <f t="shared" si="76"/>
        <v>4877</v>
      </c>
      <c r="GEP1" s="26">
        <f t="shared" si="76"/>
        <v>4878</v>
      </c>
      <c r="GEQ1" s="26">
        <f t="shared" si="76"/>
        <v>4879</v>
      </c>
      <c r="GER1" s="26">
        <f t="shared" si="76"/>
        <v>4880</v>
      </c>
      <c r="GES1" s="26">
        <f t="shared" si="76"/>
        <v>4881</v>
      </c>
      <c r="GET1" s="26">
        <f t="shared" si="76"/>
        <v>4882</v>
      </c>
      <c r="GEU1" s="26">
        <f t="shared" si="76"/>
        <v>4883</v>
      </c>
      <c r="GEV1" s="26">
        <f t="shared" si="76"/>
        <v>4884</v>
      </c>
      <c r="GEW1" s="26">
        <f t="shared" si="76"/>
        <v>4885</v>
      </c>
      <c r="GEX1" s="26">
        <f t="shared" si="76"/>
        <v>4886</v>
      </c>
      <c r="GEY1" s="26">
        <f t="shared" si="76"/>
        <v>4887</v>
      </c>
      <c r="GEZ1" s="26">
        <f t="shared" si="76"/>
        <v>4888</v>
      </c>
      <c r="GFA1" s="26">
        <f t="shared" si="76"/>
        <v>4889</v>
      </c>
      <c r="GFB1" s="26">
        <f t="shared" si="76"/>
        <v>4890</v>
      </c>
      <c r="GFC1" s="26">
        <f t="shared" si="76"/>
        <v>4891</v>
      </c>
      <c r="GFD1" s="26">
        <f t="shared" si="76"/>
        <v>4892</v>
      </c>
      <c r="GFE1" s="26">
        <f t="shared" si="76"/>
        <v>4893</v>
      </c>
      <c r="GFF1" s="26">
        <f t="shared" si="76"/>
        <v>4894</v>
      </c>
      <c r="GFG1" s="26">
        <f t="shared" si="76"/>
        <v>4895</v>
      </c>
      <c r="GFH1" s="26">
        <f t="shared" si="76"/>
        <v>4896</v>
      </c>
      <c r="GFI1" s="26">
        <f t="shared" si="76"/>
        <v>4897</v>
      </c>
      <c r="GFJ1" s="26">
        <f t="shared" si="76"/>
        <v>4898</v>
      </c>
      <c r="GFK1" s="26">
        <f t="shared" si="76"/>
        <v>4899</v>
      </c>
      <c r="GFL1" s="26">
        <f t="shared" si="76"/>
        <v>4900</v>
      </c>
      <c r="GFM1" s="26">
        <f t="shared" si="76"/>
        <v>4901</v>
      </c>
      <c r="GFN1" s="26">
        <f t="shared" si="76"/>
        <v>4902</v>
      </c>
      <c r="GFO1" s="26">
        <f t="shared" si="76"/>
        <v>4903</v>
      </c>
      <c r="GFP1" s="26">
        <f t="shared" si="76"/>
        <v>4904</v>
      </c>
      <c r="GFQ1" s="26">
        <f t="shared" si="76"/>
        <v>4905</v>
      </c>
      <c r="GFR1" s="26">
        <f t="shared" si="76"/>
        <v>4906</v>
      </c>
      <c r="GFS1" s="26">
        <f t="shared" si="76"/>
        <v>4907</v>
      </c>
      <c r="GFT1" s="26">
        <f t="shared" si="76"/>
        <v>4908</v>
      </c>
      <c r="GFU1" s="26">
        <f t="shared" si="76"/>
        <v>4909</v>
      </c>
      <c r="GFV1" s="26">
        <f t="shared" si="76"/>
        <v>4910</v>
      </c>
      <c r="GFW1" s="26">
        <f t="shared" si="76"/>
        <v>4911</v>
      </c>
      <c r="GFX1" s="26">
        <f t="shared" si="76"/>
        <v>4912</v>
      </c>
      <c r="GFY1" s="26">
        <f t="shared" si="76"/>
        <v>4913</v>
      </c>
      <c r="GFZ1" s="26">
        <f t="shared" si="76"/>
        <v>4914</v>
      </c>
      <c r="GGA1" s="26">
        <f t="shared" si="76"/>
        <v>4915</v>
      </c>
      <c r="GGB1" s="26">
        <f t="shared" si="76"/>
        <v>4916</v>
      </c>
      <c r="GGC1" s="26">
        <f t="shared" si="76"/>
        <v>4917</v>
      </c>
      <c r="GGD1" s="26">
        <f t="shared" si="76"/>
        <v>4918</v>
      </c>
      <c r="GGE1" s="26">
        <f t="shared" si="76"/>
        <v>4919</v>
      </c>
      <c r="GGF1" s="26">
        <f t="shared" si="76"/>
        <v>4920</v>
      </c>
      <c r="GGG1" s="26">
        <f t="shared" si="76"/>
        <v>4921</v>
      </c>
      <c r="GGH1" s="26">
        <f t="shared" si="76"/>
        <v>4922</v>
      </c>
      <c r="GGI1" s="26">
        <f t="shared" si="76"/>
        <v>4923</v>
      </c>
      <c r="GGJ1" s="26">
        <f t="shared" si="76"/>
        <v>4924</v>
      </c>
      <c r="GGK1" s="26">
        <f t="shared" si="76"/>
        <v>4925</v>
      </c>
      <c r="GGL1" s="26">
        <f t="shared" si="76"/>
        <v>4926</v>
      </c>
      <c r="GGM1" s="26">
        <f t="shared" si="76"/>
        <v>4927</v>
      </c>
      <c r="GGN1" s="26">
        <f t="shared" si="76"/>
        <v>4928</v>
      </c>
      <c r="GGO1" s="26">
        <f t="shared" si="76"/>
        <v>4929</v>
      </c>
      <c r="GGP1" s="26">
        <f t="shared" si="76"/>
        <v>4930</v>
      </c>
      <c r="GGQ1" s="26">
        <f t="shared" ref="GGQ1:GJB1" si="77">GGP1+1</f>
        <v>4931</v>
      </c>
      <c r="GGR1" s="26">
        <f t="shared" si="77"/>
        <v>4932</v>
      </c>
      <c r="GGS1" s="26">
        <f t="shared" si="77"/>
        <v>4933</v>
      </c>
      <c r="GGT1" s="26">
        <f t="shared" si="77"/>
        <v>4934</v>
      </c>
      <c r="GGU1" s="26">
        <f t="shared" si="77"/>
        <v>4935</v>
      </c>
      <c r="GGV1" s="26">
        <f t="shared" si="77"/>
        <v>4936</v>
      </c>
      <c r="GGW1" s="26">
        <f t="shared" si="77"/>
        <v>4937</v>
      </c>
      <c r="GGX1" s="26">
        <f t="shared" si="77"/>
        <v>4938</v>
      </c>
      <c r="GGY1" s="26">
        <f t="shared" si="77"/>
        <v>4939</v>
      </c>
      <c r="GGZ1" s="26">
        <f t="shared" si="77"/>
        <v>4940</v>
      </c>
      <c r="GHA1" s="26">
        <f t="shared" si="77"/>
        <v>4941</v>
      </c>
      <c r="GHB1" s="26">
        <f t="shared" si="77"/>
        <v>4942</v>
      </c>
      <c r="GHC1" s="26">
        <f t="shared" si="77"/>
        <v>4943</v>
      </c>
      <c r="GHD1" s="26">
        <f t="shared" si="77"/>
        <v>4944</v>
      </c>
      <c r="GHE1" s="26">
        <f t="shared" si="77"/>
        <v>4945</v>
      </c>
      <c r="GHF1" s="26">
        <f t="shared" si="77"/>
        <v>4946</v>
      </c>
      <c r="GHG1" s="26">
        <f t="shared" si="77"/>
        <v>4947</v>
      </c>
      <c r="GHH1" s="26">
        <f t="shared" si="77"/>
        <v>4948</v>
      </c>
      <c r="GHI1" s="26">
        <f t="shared" si="77"/>
        <v>4949</v>
      </c>
      <c r="GHJ1" s="26">
        <f t="shared" si="77"/>
        <v>4950</v>
      </c>
      <c r="GHK1" s="26">
        <f t="shared" si="77"/>
        <v>4951</v>
      </c>
      <c r="GHL1" s="26">
        <f t="shared" si="77"/>
        <v>4952</v>
      </c>
      <c r="GHM1" s="26">
        <f t="shared" si="77"/>
        <v>4953</v>
      </c>
      <c r="GHN1" s="26">
        <f t="shared" si="77"/>
        <v>4954</v>
      </c>
      <c r="GHO1" s="26">
        <f t="shared" si="77"/>
        <v>4955</v>
      </c>
      <c r="GHP1" s="26">
        <f t="shared" si="77"/>
        <v>4956</v>
      </c>
      <c r="GHQ1" s="26">
        <f t="shared" si="77"/>
        <v>4957</v>
      </c>
      <c r="GHR1" s="26">
        <f t="shared" si="77"/>
        <v>4958</v>
      </c>
      <c r="GHS1" s="26">
        <f t="shared" si="77"/>
        <v>4959</v>
      </c>
      <c r="GHT1" s="26">
        <f t="shared" si="77"/>
        <v>4960</v>
      </c>
      <c r="GHU1" s="26">
        <f t="shared" si="77"/>
        <v>4961</v>
      </c>
      <c r="GHV1" s="26">
        <f t="shared" si="77"/>
        <v>4962</v>
      </c>
      <c r="GHW1" s="26">
        <f t="shared" si="77"/>
        <v>4963</v>
      </c>
      <c r="GHX1" s="26">
        <f t="shared" si="77"/>
        <v>4964</v>
      </c>
      <c r="GHY1" s="26">
        <f t="shared" si="77"/>
        <v>4965</v>
      </c>
      <c r="GHZ1" s="26">
        <f t="shared" si="77"/>
        <v>4966</v>
      </c>
      <c r="GIA1" s="26">
        <f t="shared" si="77"/>
        <v>4967</v>
      </c>
      <c r="GIB1" s="26">
        <f t="shared" si="77"/>
        <v>4968</v>
      </c>
      <c r="GIC1" s="26">
        <f t="shared" si="77"/>
        <v>4969</v>
      </c>
      <c r="GID1" s="26">
        <f t="shared" si="77"/>
        <v>4970</v>
      </c>
      <c r="GIE1" s="26">
        <f t="shared" si="77"/>
        <v>4971</v>
      </c>
      <c r="GIF1" s="26">
        <f t="shared" si="77"/>
        <v>4972</v>
      </c>
      <c r="GIG1" s="26">
        <f t="shared" si="77"/>
        <v>4973</v>
      </c>
      <c r="GIH1" s="26">
        <f t="shared" si="77"/>
        <v>4974</v>
      </c>
      <c r="GII1" s="26">
        <f t="shared" si="77"/>
        <v>4975</v>
      </c>
      <c r="GIJ1" s="26">
        <f t="shared" si="77"/>
        <v>4976</v>
      </c>
      <c r="GIK1" s="26">
        <f t="shared" si="77"/>
        <v>4977</v>
      </c>
      <c r="GIL1" s="26">
        <f t="shared" si="77"/>
        <v>4978</v>
      </c>
      <c r="GIM1" s="26">
        <f t="shared" si="77"/>
        <v>4979</v>
      </c>
      <c r="GIN1" s="26">
        <f t="shared" si="77"/>
        <v>4980</v>
      </c>
      <c r="GIO1" s="26">
        <f t="shared" si="77"/>
        <v>4981</v>
      </c>
      <c r="GIP1" s="26">
        <f t="shared" si="77"/>
        <v>4982</v>
      </c>
      <c r="GIQ1" s="26">
        <f t="shared" si="77"/>
        <v>4983</v>
      </c>
      <c r="GIR1" s="26">
        <f t="shared" si="77"/>
        <v>4984</v>
      </c>
      <c r="GIS1" s="26">
        <f t="shared" si="77"/>
        <v>4985</v>
      </c>
      <c r="GIT1" s="26">
        <f t="shared" si="77"/>
        <v>4986</v>
      </c>
      <c r="GIU1" s="26">
        <f t="shared" si="77"/>
        <v>4987</v>
      </c>
      <c r="GIV1" s="26">
        <f t="shared" si="77"/>
        <v>4988</v>
      </c>
      <c r="GIW1" s="26">
        <f t="shared" si="77"/>
        <v>4989</v>
      </c>
      <c r="GIX1" s="26">
        <f t="shared" si="77"/>
        <v>4990</v>
      </c>
      <c r="GIY1" s="26">
        <f t="shared" si="77"/>
        <v>4991</v>
      </c>
      <c r="GIZ1" s="26">
        <f t="shared" si="77"/>
        <v>4992</v>
      </c>
      <c r="GJA1" s="26">
        <f t="shared" si="77"/>
        <v>4993</v>
      </c>
      <c r="GJB1" s="26">
        <f t="shared" si="77"/>
        <v>4994</v>
      </c>
      <c r="GJC1" s="26">
        <f t="shared" ref="GJC1:GLN1" si="78">GJB1+1</f>
        <v>4995</v>
      </c>
      <c r="GJD1" s="26">
        <f t="shared" si="78"/>
        <v>4996</v>
      </c>
      <c r="GJE1" s="26">
        <f t="shared" si="78"/>
        <v>4997</v>
      </c>
      <c r="GJF1" s="26">
        <f t="shared" si="78"/>
        <v>4998</v>
      </c>
      <c r="GJG1" s="26">
        <f t="shared" si="78"/>
        <v>4999</v>
      </c>
      <c r="GJH1" s="26">
        <f t="shared" si="78"/>
        <v>5000</v>
      </c>
      <c r="GJI1" s="26">
        <f t="shared" si="78"/>
        <v>5001</v>
      </c>
      <c r="GJJ1" s="26">
        <f t="shared" si="78"/>
        <v>5002</v>
      </c>
      <c r="GJK1" s="26">
        <f t="shared" si="78"/>
        <v>5003</v>
      </c>
      <c r="GJL1" s="26">
        <f t="shared" si="78"/>
        <v>5004</v>
      </c>
      <c r="GJM1" s="26">
        <f t="shared" si="78"/>
        <v>5005</v>
      </c>
      <c r="GJN1" s="26">
        <f t="shared" si="78"/>
        <v>5006</v>
      </c>
      <c r="GJO1" s="26">
        <f t="shared" si="78"/>
        <v>5007</v>
      </c>
      <c r="GJP1" s="26">
        <f t="shared" si="78"/>
        <v>5008</v>
      </c>
      <c r="GJQ1" s="26">
        <f t="shared" si="78"/>
        <v>5009</v>
      </c>
      <c r="GJR1" s="26">
        <f t="shared" si="78"/>
        <v>5010</v>
      </c>
      <c r="GJS1" s="26">
        <f t="shared" si="78"/>
        <v>5011</v>
      </c>
      <c r="GJT1" s="26">
        <f t="shared" si="78"/>
        <v>5012</v>
      </c>
      <c r="GJU1" s="26">
        <f t="shared" si="78"/>
        <v>5013</v>
      </c>
      <c r="GJV1" s="26">
        <f t="shared" si="78"/>
        <v>5014</v>
      </c>
      <c r="GJW1" s="26">
        <f t="shared" si="78"/>
        <v>5015</v>
      </c>
      <c r="GJX1" s="26">
        <f t="shared" si="78"/>
        <v>5016</v>
      </c>
      <c r="GJY1" s="26">
        <f t="shared" si="78"/>
        <v>5017</v>
      </c>
      <c r="GJZ1" s="26">
        <f t="shared" si="78"/>
        <v>5018</v>
      </c>
      <c r="GKA1" s="26">
        <f t="shared" si="78"/>
        <v>5019</v>
      </c>
      <c r="GKB1" s="26">
        <f t="shared" si="78"/>
        <v>5020</v>
      </c>
      <c r="GKC1" s="26">
        <f t="shared" si="78"/>
        <v>5021</v>
      </c>
      <c r="GKD1" s="26">
        <f t="shared" si="78"/>
        <v>5022</v>
      </c>
      <c r="GKE1" s="26">
        <f t="shared" si="78"/>
        <v>5023</v>
      </c>
      <c r="GKF1" s="26">
        <f t="shared" si="78"/>
        <v>5024</v>
      </c>
      <c r="GKG1" s="26">
        <f t="shared" si="78"/>
        <v>5025</v>
      </c>
      <c r="GKH1" s="26">
        <f t="shared" si="78"/>
        <v>5026</v>
      </c>
      <c r="GKI1" s="26">
        <f t="shared" si="78"/>
        <v>5027</v>
      </c>
      <c r="GKJ1" s="26">
        <f t="shared" si="78"/>
        <v>5028</v>
      </c>
      <c r="GKK1" s="26">
        <f t="shared" si="78"/>
        <v>5029</v>
      </c>
      <c r="GKL1" s="26">
        <f t="shared" si="78"/>
        <v>5030</v>
      </c>
      <c r="GKM1" s="26">
        <f t="shared" si="78"/>
        <v>5031</v>
      </c>
      <c r="GKN1" s="26">
        <f t="shared" si="78"/>
        <v>5032</v>
      </c>
      <c r="GKO1" s="26">
        <f t="shared" si="78"/>
        <v>5033</v>
      </c>
      <c r="GKP1" s="26">
        <f t="shared" si="78"/>
        <v>5034</v>
      </c>
      <c r="GKQ1" s="26">
        <f t="shared" si="78"/>
        <v>5035</v>
      </c>
      <c r="GKR1" s="26">
        <f t="shared" si="78"/>
        <v>5036</v>
      </c>
      <c r="GKS1" s="26">
        <f t="shared" si="78"/>
        <v>5037</v>
      </c>
      <c r="GKT1" s="26">
        <f t="shared" si="78"/>
        <v>5038</v>
      </c>
      <c r="GKU1" s="26">
        <f t="shared" si="78"/>
        <v>5039</v>
      </c>
      <c r="GKV1" s="26">
        <f t="shared" si="78"/>
        <v>5040</v>
      </c>
      <c r="GKW1" s="26">
        <f t="shared" si="78"/>
        <v>5041</v>
      </c>
      <c r="GKX1" s="26">
        <f t="shared" si="78"/>
        <v>5042</v>
      </c>
      <c r="GKY1" s="26">
        <f t="shared" si="78"/>
        <v>5043</v>
      </c>
      <c r="GKZ1" s="26">
        <f t="shared" si="78"/>
        <v>5044</v>
      </c>
      <c r="GLA1" s="26">
        <f t="shared" si="78"/>
        <v>5045</v>
      </c>
      <c r="GLB1" s="26">
        <f t="shared" si="78"/>
        <v>5046</v>
      </c>
      <c r="GLC1" s="26">
        <f t="shared" si="78"/>
        <v>5047</v>
      </c>
      <c r="GLD1" s="26">
        <f t="shared" si="78"/>
        <v>5048</v>
      </c>
      <c r="GLE1" s="26">
        <f t="shared" si="78"/>
        <v>5049</v>
      </c>
      <c r="GLF1" s="26">
        <f t="shared" si="78"/>
        <v>5050</v>
      </c>
      <c r="GLG1" s="26">
        <f t="shared" si="78"/>
        <v>5051</v>
      </c>
      <c r="GLH1" s="26">
        <f t="shared" si="78"/>
        <v>5052</v>
      </c>
      <c r="GLI1" s="26">
        <f t="shared" si="78"/>
        <v>5053</v>
      </c>
      <c r="GLJ1" s="26">
        <f t="shared" si="78"/>
        <v>5054</v>
      </c>
      <c r="GLK1" s="26">
        <f t="shared" si="78"/>
        <v>5055</v>
      </c>
      <c r="GLL1" s="26">
        <f t="shared" si="78"/>
        <v>5056</v>
      </c>
      <c r="GLM1" s="26">
        <f t="shared" si="78"/>
        <v>5057</v>
      </c>
      <c r="GLN1" s="26">
        <f t="shared" si="78"/>
        <v>5058</v>
      </c>
      <c r="GLO1" s="26">
        <f t="shared" ref="GLO1:GNZ1" si="79">GLN1+1</f>
        <v>5059</v>
      </c>
      <c r="GLP1" s="26">
        <f t="shared" si="79"/>
        <v>5060</v>
      </c>
      <c r="GLQ1" s="26">
        <f t="shared" si="79"/>
        <v>5061</v>
      </c>
      <c r="GLR1" s="26">
        <f t="shared" si="79"/>
        <v>5062</v>
      </c>
      <c r="GLS1" s="26">
        <f t="shared" si="79"/>
        <v>5063</v>
      </c>
      <c r="GLT1" s="26">
        <f t="shared" si="79"/>
        <v>5064</v>
      </c>
      <c r="GLU1" s="26">
        <f t="shared" si="79"/>
        <v>5065</v>
      </c>
      <c r="GLV1" s="26">
        <f t="shared" si="79"/>
        <v>5066</v>
      </c>
      <c r="GLW1" s="26">
        <f t="shared" si="79"/>
        <v>5067</v>
      </c>
      <c r="GLX1" s="26">
        <f t="shared" si="79"/>
        <v>5068</v>
      </c>
      <c r="GLY1" s="26">
        <f t="shared" si="79"/>
        <v>5069</v>
      </c>
      <c r="GLZ1" s="26">
        <f t="shared" si="79"/>
        <v>5070</v>
      </c>
      <c r="GMA1" s="26">
        <f t="shared" si="79"/>
        <v>5071</v>
      </c>
      <c r="GMB1" s="26">
        <f t="shared" si="79"/>
        <v>5072</v>
      </c>
      <c r="GMC1" s="26">
        <f t="shared" si="79"/>
        <v>5073</v>
      </c>
      <c r="GMD1" s="26">
        <f t="shared" si="79"/>
        <v>5074</v>
      </c>
      <c r="GME1" s="26">
        <f t="shared" si="79"/>
        <v>5075</v>
      </c>
      <c r="GMF1" s="26">
        <f t="shared" si="79"/>
        <v>5076</v>
      </c>
      <c r="GMG1" s="26">
        <f t="shared" si="79"/>
        <v>5077</v>
      </c>
      <c r="GMH1" s="26">
        <f t="shared" si="79"/>
        <v>5078</v>
      </c>
      <c r="GMI1" s="26">
        <f t="shared" si="79"/>
        <v>5079</v>
      </c>
      <c r="GMJ1" s="26">
        <f t="shared" si="79"/>
        <v>5080</v>
      </c>
      <c r="GMK1" s="26">
        <f t="shared" si="79"/>
        <v>5081</v>
      </c>
      <c r="GML1" s="26">
        <f t="shared" si="79"/>
        <v>5082</v>
      </c>
      <c r="GMM1" s="26">
        <f t="shared" si="79"/>
        <v>5083</v>
      </c>
      <c r="GMN1" s="26">
        <f t="shared" si="79"/>
        <v>5084</v>
      </c>
      <c r="GMO1" s="26">
        <f t="shared" si="79"/>
        <v>5085</v>
      </c>
      <c r="GMP1" s="26">
        <f t="shared" si="79"/>
        <v>5086</v>
      </c>
      <c r="GMQ1" s="26">
        <f t="shared" si="79"/>
        <v>5087</v>
      </c>
      <c r="GMR1" s="26">
        <f t="shared" si="79"/>
        <v>5088</v>
      </c>
      <c r="GMS1" s="26">
        <f t="shared" si="79"/>
        <v>5089</v>
      </c>
      <c r="GMT1" s="26">
        <f t="shared" si="79"/>
        <v>5090</v>
      </c>
      <c r="GMU1" s="26">
        <f t="shared" si="79"/>
        <v>5091</v>
      </c>
      <c r="GMV1" s="26">
        <f t="shared" si="79"/>
        <v>5092</v>
      </c>
      <c r="GMW1" s="26">
        <f t="shared" si="79"/>
        <v>5093</v>
      </c>
      <c r="GMX1" s="26">
        <f t="shared" si="79"/>
        <v>5094</v>
      </c>
      <c r="GMY1" s="26">
        <f t="shared" si="79"/>
        <v>5095</v>
      </c>
      <c r="GMZ1" s="26">
        <f t="shared" si="79"/>
        <v>5096</v>
      </c>
      <c r="GNA1" s="26">
        <f t="shared" si="79"/>
        <v>5097</v>
      </c>
      <c r="GNB1" s="26">
        <f t="shared" si="79"/>
        <v>5098</v>
      </c>
      <c r="GNC1" s="26">
        <f t="shared" si="79"/>
        <v>5099</v>
      </c>
      <c r="GND1" s="26">
        <f t="shared" si="79"/>
        <v>5100</v>
      </c>
      <c r="GNE1" s="26">
        <f t="shared" si="79"/>
        <v>5101</v>
      </c>
      <c r="GNF1" s="26">
        <f t="shared" si="79"/>
        <v>5102</v>
      </c>
      <c r="GNG1" s="26">
        <f t="shared" si="79"/>
        <v>5103</v>
      </c>
      <c r="GNH1" s="26">
        <f t="shared" si="79"/>
        <v>5104</v>
      </c>
      <c r="GNI1" s="26">
        <f t="shared" si="79"/>
        <v>5105</v>
      </c>
      <c r="GNJ1" s="26">
        <f t="shared" si="79"/>
        <v>5106</v>
      </c>
      <c r="GNK1" s="26">
        <f t="shared" si="79"/>
        <v>5107</v>
      </c>
      <c r="GNL1" s="26">
        <f t="shared" si="79"/>
        <v>5108</v>
      </c>
      <c r="GNM1" s="26">
        <f t="shared" si="79"/>
        <v>5109</v>
      </c>
      <c r="GNN1" s="26">
        <f t="shared" si="79"/>
        <v>5110</v>
      </c>
      <c r="GNO1" s="26">
        <f t="shared" si="79"/>
        <v>5111</v>
      </c>
      <c r="GNP1" s="26">
        <f t="shared" si="79"/>
        <v>5112</v>
      </c>
      <c r="GNQ1" s="26">
        <f t="shared" si="79"/>
        <v>5113</v>
      </c>
      <c r="GNR1" s="26">
        <f t="shared" si="79"/>
        <v>5114</v>
      </c>
      <c r="GNS1" s="26">
        <f t="shared" si="79"/>
        <v>5115</v>
      </c>
      <c r="GNT1" s="26">
        <f t="shared" si="79"/>
        <v>5116</v>
      </c>
      <c r="GNU1" s="26">
        <f t="shared" si="79"/>
        <v>5117</v>
      </c>
      <c r="GNV1" s="26">
        <f t="shared" si="79"/>
        <v>5118</v>
      </c>
      <c r="GNW1" s="26">
        <f t="shared" si="79"/>
        <v>5119</v>
      </c>
      <c r="GNX1" s="26">
        <f t="shared" si="79"/>
        <v>5120</v>
      </c>
      <c r="GNY1" s="26">
        <f t="shared" si="79"/>
        <v>5121</v>
      </c>
      <c r="GNZ1" s="26">
        <f t="shared" si="79"/>
        <v>5122</v>
      </c>
      <c r="GOA1" s="26">
        <f t="shared" ref="GOA1:GQL1" si="80">GNZ1+1</f>
        <v>5123</v>
      </c>
      <c r="GOB1" s="26">
        <f t="shared" si="80"/>
        <v>5124</v>
      </c>
      <c r="GOC1" s="26">
        <f t="shared" si="80"/>
        <v>5125</v>
      </c>
      <c r="GOD1" s="26">
        <f t="shared" si="80"/>
        <v>5126</v>
      </c>
      <c r="GOE1" s="26">
        <f t="shared" si="80"/>
        <v>5127</v>
      </c>
      <c r="GOF1" s="26">
        <f t="shared" si="80"/>
        <v>5128</v>
      </c>
      <c r="GOG1" s="26">
        <f t="shared" si="80"/>
        <v>5129</v>
      </c>
      <c r="GOH1" s="26">
        <f t="shared" si="80"/>
        <v>5130</v>
      </c>
      <c r="GOI1" s="26">
        <f t="shared" si="80"/>
        <v>5131</v>
      </c>
      <c r="GOJ1" s="26">
        <f t="shared" si="80"/>
        <v>5132</v>
      </c>
      <c r="GOK1" s="26">
        <f t="shared" si="80"/>
        <v>5133</v>
      </c>
      <c r="GOL1" s="26">
        <f t="shared" si="80"/>
        <v>5134</v>
      </c>
      <c r="GOM1" s="26">
        <f t="shared" si="80"/>
        <v>5135</v>
      </c>
      <c r="GON1" s="26">
        <f t="shared" si="80"/>
        <v>5136</v>
      </c>
      <c r="GOO1" s="26">
        <f t="shared" si="80"/>
        <v>5137</v>
      </c>
      <c r="GOP1" s="26">
        <f t="shared" si="80"/>
        <v>5138</v>
      </c>
      <c r="GOQ1" s="26">
        <f t="shared" si="80"/>
        <v>5139</v>
      </c>
      <c r="GOR1" s="26">
        <f t="shared" si="80"/>
        <v>5140</v>
      </c>
      <c r="GOS1" s="26">
        <f t="shared" si="80"/>
        <v>5141</v>
      </c>
      <c r="GOT1" s="26">
        <f t="shared" si="80"/>
        <v>5142</v>
      </c>
      <c r="GOU1" s="26">
        <f t="shared" si="80"/>
        <v>5143</v>
      </c>
      <c r="GOV1" s="26">
        <f t="shared" si="80"/>
        <v>5144</v>
      </c>
      <c r="GOW1" s="26">
        <f t="shared" si="80"/>
        <v>5145</v>
      </c>
      <c r="GOX1" s="26">
        <f t="shared" si="80"/>
        <v>5146</v>
      </c>
      <c r="GOY1" s="26">
        <f t="shared" si="80"/>
        <v>5147</v>
      </c>
      <c r="GOZ1" s="26">
        <f t="shared" si="80"/>
        <v>5148</v>
      </c>
      <c r="GPA1" s="26">
        <f t="shared" si="80"/>
        <v>5149</v>
      </c>
      <c r="GPB1" s="26">
        <f t="shared" si="80"/>
        <v>5150</v>
      </c>
      <c r="GPC1" s="26">
        <f t="shared" si="80"/>
        <v>5151</v>
      </c>
      <c r="GPD1" s="26">
        <f t="shared" si="80"/>
        <v>5152</v>
      </c>
      <c r="GPE1" s="26">
        <f t="shared" si="80"/>
        <v>5153</v>
      </c>
      <c r="GPF1" s="26">
        <f t="shared" si="80"/>
        <v>5154</v>
      </c>
      <c r="GPG1" s="26">
        <f t="shared" si="80"/>
        <v>5155</v>
      </c>
      <c r="GPH1" s="26">
        <f t="shared" si="80"/>
        <v>5156</v>
      </c>
      <c r="GPI1" s="26">
        <f t="shared" si="80"/>
        <v>5157</v>
      </c>
      <c r="GPJ1" s="26">
        <f t="shared" si="80"/>
        <v>5158</v>
      </c>
      <c r="GPK1" s="26">
        <f t="shared" si="80"/>
        <v>5159</v>
      </c>
      <c r="GPL1" s="26">
        <f t="shared" si="80"/>
        <v>5160</v>
      </c>
      <c r="GPM1" s="26">
        <f t="shared" si="80"/>
        <v>5161</v>
      </c>
      <c r="GPN1" s="26">
        <f t="shared" si="80"/>
        <v>5162</v>
      </c>
      <c r="GPO1" s="26">
        <f t="shared" si="80"/>
        <v>5163</v>
      </c>
      <c r="GPP1" s="26">
        <f t="shared" si="80"/>
        <v>5164</v>
      </c>
      <c r="GPQ1" s="26">
        <f t="shared" si="80"/>
        <v>5165</v>
      </c>
      <c r="GPR1" s="26">
        <f t="shared" si="80"/>
        <v>5166</v>
      </c>
      <c r="GPS1" s="26">
        <f t="shared" si="80"/>
        <v>5167</v>
      </c>
      <c r="GPT1" s="26">
        <f t="shared" si="80"/>
        <v>5168</v>
      </c>
      <c r="GPU1" s="26">
        <f t="shared" si="80"/>
        <v>5169</v>
      </c>
      <c r="GPV1" s="26">
        <f t="shared" si="80"/>
        <v>5170</v>
      </c>
      <c r="GPW1" s="26">
        <f t="shared" si="80"/>
        <v>5171</v>
      </c>
      <c r="GPX1" s="26">
        <f t="shared" si="80"/>
        <v>5172</v>
      </c>
      <c r="GPY1" s="26">
        <f t="shared" si="80"/>
        <v>5173</v>
      </c>
      <c r="GPZ1" s="26">
        <f t="shared" si="80"/>
        <v>5174</v>
      </c>
      <c r="GQA1" s="26">
        <f t="shared" si="80"/>
        <v>5175</v>
      </c>
      <c r="GQB1" s="26">
        <f t="shared" si="80"/>
        <v>5176</v>
      </c>
      <c r="GQC1" s="26">
        <f t="shared" si="80"/>
        <v>5177</v>
      </c>
      <c r="GQD1" s="26">
        <f t="shared" si="80"/>
        <v>5178</v>
      </c>
      <c r="GQE1" s="26">
        <f t="shared" si="80"/>
        <v>5179</v>
      </c>
      <c r="GQF1" s="26">
        <f t="shared" si="80"/>
        <v>5180</v>
      </c>
      <c r="GQG1" s="26">
        <f t="shared" si="80"/>
        <v>5181</v>
      </c>
      <c r="GQH1" s="26">
        <f t="shared" si="80"/>
        <v>5182</v>
      </c>
      <c r="GQI1" s="26">
        <f t="shared" si="80"/>
        <v>5183</v>
      </c>
      <c r="GQJ1" s="26">
        <f t="shared" si="80"/>
        <v>5184</v>
      </c>
      <c r="GQK1" s="26">
        <f t="shared" si="80"/>
        <v>5185</v>
      </c>
      <c r="GQL1" s="26">
        <f t="shared" si="80"/>
        <v>5186</v>
      </c>
      <c r="GQM1" s="26">
        <f t="shared" ref="GQM1:GSX1" si="81">GQL1+1</f>
        <v>5187</v>
      </c>
      <c r="GQN1" s="26">
        <f t="shared" si="81"/>
        <v>5188</v>
      </c>
      <c r="GQO1" s="26">
        <f t="shared" si="81"/>
        <v>5189</v>
      </c>
      <c r="GQP1" s="26">
        <f t="shared" si="81"/>
        <v>5190</v>
      </c>
      <c r="GQQ1" s="26">
        <f t="shared" si="81"/>
        <v>5191</v>
      </c>
      <c r="GQR1" s="26">
        <f t="shared" si="81"/>
        <v>5192</v>
      </c>
      <c r="GQS1" s="26">
        <f t="shared" si="81"/>
        <v>5193</v>
      </c>
      <c r="GQT1" s="26">
        <f t="shared" si="81"/>
        <v>5194</v>
      </c>
      <c r="GQU1" s="26">
        <f t="shared" si="81"/>
        <v>5195</v>
      </c>
      <c r="GQV1" s="26">
        <f t="shared" si="81"/>
        <v>5196</v>
      </c>
      <c r="GQW1" s="26">
        <f t="shared" si="81"/>
        <v>5197</v>
      </c>
      <c r="GQX1" s="26">
        <f t="shared" si="81"/>
        <v>5198</v>
      </c>
      <c r="GQY1" s="26">
        <f t="shared" si="81"/>
        <v>5199</v>
      </c>
      <c r="GQZ1" s="26">
        <f t="shared" si="81"/>
        <v>5200</v>
      </c>
      <c r="GRA1" s="26">
        <f t="shared" si="81"/>
        <v>5201</v>
      </c>
      <c r="GRB1" s="26">
        <f t="shared" si="81"/>
        <v>5202</v>
      </c>
      <c r="GRC1" s="26">
        <f t="shared" si="81"/>
        <v>5203</v>
      </c>
      <c r="GRD1" s="26">
        <f t="shared" si="81"/>
        <v>5204</v>
      </c>
      <c r="GRE1" s="26">
        <f t="shared" si="81"/>
        <v>5205</v>
      </c>
      <c r="GRF1" s="26">
        <f t="shared" si="81"/>
        <v>5206</v>
      </c>
      <c r="GRG1" s="26">
        <f t="shared" si="81"/>
        <v>5207</v>
      </c>
      <c r="GRH1" s="26">
        <f t="shared" si="81"/>
        <v>5208</v>
      </c>
      <c r="GRI1" s="26">
        <f t="shared" si="81"/>
        <v>5209</v>
      </c>
      <c r="GRJ1" s="26">
        <f t="shared" si="81"/>
        <v>5210</v>
      </c>
      <c r="GRK1" s="26">
        <f t="shared" si="81"/>
        <v>5211</v>
      </c>
      <c r="GRL1" s="26">
        <f t="shared" si="81"/>
        <v>5212</v>
      </c>
      <c r="GRM1" s="26">
        <f t="shared" si="81"/>
        <v>5213</v>
      </c>
      <c r="GRN1" s="26">
        <f t="shared" si="81"/>
        <v>5214</v>
      </c>
      <c r="GRO1" s="26">
        <f t="shared" si="81"/>
        <v>5215</v>
      </c>
      <c r="GRP1" s="26">
        <f t="shared" si="81"/>
        <v>5216</v>
      </c>
      <c r="GRQ1" s="26">
        <f t="shared" si="81"/>
        <v>5217</v>
      </c>
      <c r="GRR1" s="26">
        <f t="shared" si="81"/>
        <v>5218</v>
      </c>
      <c r="GRS1" s="26">
        <f t="shared" si="81"/>
        <v>5219</v>
      </c>
      <c r="GRT1" s="26">
        <f t="shared" si="81"/>
        <v>5220</v>
      </c>
      <c r="GRU1" s="26">
        <f t="shared" si="81"/>
        <v>5221</v>
      </c>
      <c r="GRV1" s="26">
        <f t="shared" si="81"/>
        <v>5222</v>
      </c>
      <c r="GRW1" s="26">
        <f t="shared" si="81"/>
        <v>5223</v>
      </c>
      <c r="GRX1" s="26">
        <f t="shared" si="81"/>
        <v>5224</v>
      </c>
      <c r="GRY1" s="26">
        <f t="shared" si="81"/>
        <v>5225</v>
      </c>
      <c r="GRZ1" s="26">
        <f t="shared" si="81"/>
        <v>5226</v>
      </c>
      <c r="GSA1" s="26">
        <f t="shared" si="81"/>
        <v>5227</v>
      </c>
      <c r="GSB1" s="26">
        <f t="shared" si="81"/>
        <v>5228</v>
      </c>
      <c r="GSC1" s="26">
        <f t="shared" si="81"/>
        <v>5229</v>
      </c>
      <c r="GSD1" s="26">
        <f t="shared" si="81"/>
        <v>5230</v>
      </c>
      <c r="GSE1" s="26">
        <f t="shared" si="81"/>
        <v>5231</v>
      </c>
      <c r="GSF1" s="26">
        <f t="shared" si="81"/>
        <v>5232</v>
      </c>
      <c r="GSG1" s="26">
        <f t="shared" si="81"/>
        <v>5233</v>
      </c>
      <c r="GSH1" s="26">
        <f t="shared" si="81"/>
        <v>5234</v>
      </c>
      <c r="GSI1" s="26">
        <f t="shared" si="81"/>
        <v>5235</v>
      </c>
      <c r="GSJ1" s="26">
        <f t="shared" si="81"/>
        <v>5236</v>
      </c>
      <c r="GSK1" s="26">
        <f t="shared" si="81"/>
        <v>5237</v>
      </c>
      <c r="GSL1" s="26">
        <f t="shared" si="81"/>
        <v>5238</v>
      </c>
      <c r="GSM1" s="26">
        <f t="shared" si="81"/>
        <v>5239</v>
      </c>
      <c r="GSN1" s="26">
        <f t="shared" si="81"/>
        <v>5240</v>
      </c>
      <c r="GSO1" s="26">
        <f t="shared" si="81"/>
        <v>5241</v>
      </c>
      <c r="GSP1" s="26">
        <f t="shared" si="81"/>
        <v>5242</v>
      </c>
      <c r="GSQ1" s="26">
        <f t="shared" si="81"/>
        <v>5243</v>
      </c>
      <c r="GSR1" s="26">
        <f t="shared" si="81"/>
        <v>5244</v>
      </c>
      <c r="GSS1" s="26">
        <f t="shared" si="81"/>
        <v>5245</v>
      </c>
      <c r="GST1" s="26">
        <f t="shared" si="81"/>
        <v>5246</v>
      </c>
      <c r="GSU1" s="26">
        <f t="shared" si="81"/>
        <v>5247</v>
      </c>
      <c r="GSV1" s="26">
        <f t="shared" si="81"/>
        <v>5248</v>
      </c>
      <c r="GSW1" s="26">
        <f t="shared" si="81"/>
        <v>5249</v>
      </c>
      <c r="GSX1" s="26">
        <f t="shared" si="81"/>
        <v>5250</v>
      </c>
      <c r="GSY1" s="26">
        <f t="shared" ref="GSY1:GVJ1" si="82">GSX1+1</f>
        <v>5251</v>
      </c>
      <c r="GSZ1" s="26">
        <f t="shared" si="82"/>
        <v>5252</v>
      </c>
      <c r="GTA1" s="26">
        <f t="shared" si="82"/>
        <v>5253</v>
      </c>
      <c r="GTB1" s="26">
        <f t="shared" si="82"/>
        <v>5254</v>
      </c>
      <c r="GTC1" s="26">
        <f t="shared" si="82"/>
        <v>5255</v>
      </c>
      <c r="GTD1" s="26">
        <f t="shared" si="82"/>
        <v>5256</v>
      </c>
      <c r="GTE1" s="26">
        <f t="shared" si="82"/>
        <v>5257</v>
      </c>
      <c r="GTF1" s="26">
        <f t="shared" si="82"/>
        <v>5258</v>
      </c>
      <c r="GTG1" s="26">
        <f t="shared" si="82"/>
        <v>5259</v>
      </c>
      <c r="GTH1" s="26">
        <f t="shared" si="82"/>
        <v>5260</v>
      </c>
      <c r="GTI1" s="26">
        <f t="shared" si="82"/>
        <v>5261</v>
      </c>
      <c r="GTJ1" s="26">
        <f t="shared" si="82"/>
        <v>5262</v>
      </c>
      <c r="GTK1" s="26">
        <f t="shared" si="82"/>
        <v>5263</v>
      </c>
      <c r="GTL1" s="26">
        <f t="shared" si="82"/>
        <v>5264</v>
      </c>
      <c r="GTM1" s="26">
        <f t="shared" si="82"/>
        <v>5265</v>
      </c>
      <c r="GTN1" s="26">
        <f t="shared" si="82"/>
        <v>5266</v>
      </c>
      <c r="GTO1" s="26">
        <f t="shared" si="82"/>
        <v>5267</v>
      </c>
      <c r="GTP1" s="26">
        <f t="shared" si="82"/>
        <v>5268</v>
      </c>
      <c r="GTQ1" s="26">
        <f t="shared" si="82"/>
        <v>5269</v>
      </c>
      <c r="GTR1" s="26">
        <f t="shared" si="82"/>
        <v>5270</v>
      </c>
      <c r="GTS1" s="26">
        <f t="shared" si="82"/>
        <v>5271</v>
      </c>
      <c r="GTT1" s="26">
        <f t="shared" si="82"/>
        <v>5272</v>
      </c>
      <c r="GTU1" s="26">
        <f t="shared" si="82"/>
        <v>5273</v>
      </c>
      <c r="GTV1" s="26">
        <f t="shared" si="82"/>
        <v>5274</v>
      </c>
      <c r="GTW1" s="26">
        <f t="shared" si="82"/>
        <v>5275</v>
      </c>
      <c r="GTX1" s="26">
        <f t="shared" si="82"/>
        <v>5276</v>
      </c>
      <c r="GTY1" s="26">
        <f t="shared" si="82"/>
        <v>5277</v>
      </c>
      <c r="GTZ1" s="26">
        <f t="shared" si="82"/>
        <v>5278</v>
      </c>
      <c r="GUA1" s="26">
        <f t="shared" si="82"/>
        <v>5279</v>
      </c>
      <c r="GUB1" s="26">
        <f t="shared" si="82"/>
        <v>5280</v>
      </c>
      <c r="GUC1" s="26">
        <f t="shared" si="82"/>
        <v>5281</v>
      </c>
      <c r="GUD1" s="26">
        <f t="shared" si="82"/>
        <v>5282</v>
      </c>
      <c r="GUE1" s="26">
        <f t="shared" si="82"/>
        <v>5283</v>
      </c>
      <c r="GUF1" s="26">
        <f t="shared" si="82"/>
        <v>5284</v>
      </c>
      <c r="GUG1" s="26">
        <f t="shared" si="82"/>
        <v>5285</v>
      </c>
      <c r="GUH1" s="26">
        <f t="shared" si="82"/>
        <v>5286</v>
      </c>
      <c r="GUI1" s="26">
        <f t="shared" si="82"/>
        <v>5287</v>
      </c>
      <c r="GUJ1" s="26">
        <f t="shared" si="82"/>
        <v>5288</v>
      </c>
      <c r="GUK1" s="26">
        <f t="shared" si="82"/>
        <v>5289</v>
      </c>
      <c r="GUL1" s="26">
        <f t="shared" si="82"/>
        <v>5290</v>
      </c>
      <c r="GUM1" s="26">
        <f t="shared" si="82"/>
        <v>5291</v>
      </c>
      <c r="GUN1" s="26">
        <f t="shared" si="82"/>
        <v>5292</v>
      </c>
      <c r="GUO1" s="26">
        <f t="shared" si="82"/>
        <v>5293</v>
      </c>
      <c r="GUP1" s="26">
        <f t="shared" si="82"/>
        <v>5294</v>
      </c>
      <c r="GUQ1" s="26">
        <f t="shared" si="82"/>
        <v>5295</v>
      </c>
      <c r="GUR1" s="26">
        <f t="shared" si="82"/>
        <v>5296</v>
      </c>
      <c r="GUS1" s="26">
        <f t="shared" si="82"/>
        <v>5297</v>
      </c>
      <c r="GUT1" s="26">
        <f t="shared" si="82"/>
        <v>5298</v>
      </c>
      <c r="GUU1" s="26">
        <f t="shared" si="82"/>
        <v>5299</v>
      </c>
      <c r="GUV1" s="26">
        <f t="shared" si="82"/>
        <v>5300</v>
      </c>
      <c r="GUW1" s="26">
        <f t="shared" si="82"/>
        <v>5301</v>
      </c>
      <c r="GUX1" s="26">
        <f t="shared" si="82"/>
        <v>5302</v>
      </c>
      <c r="GUY1" s="26">
        <f t="shared" si="82"/>
        <v>5303</v>
      </c>
      <c r="GUZ1" s="26">
        <f t="shared" si="82"/>
        <v>5304</v>
      </c>
      <c r="GVA1" s="26">
        <f t="shared" si="82"/>
        <v>5305</v>
      </c>
      <c r="GVB1" s="26">
        <f t="shared" si="82"/>
        <v>5306</v>
      </c>
      <c r="GVC1" s="26">
        <f t="shared" si="82"/>
        <v>5307</v>
      </c>
      <c r="GVD1" s="26">
        <f t="shared" si="82"/>
        <v>5308</v>
      </c>
      <c r="GVE1" s="26">
        <f t="shared" si="82"/>
        <v>5309</v>
      </c>
      <c r="GVF1" s="26">
        <f t="shared" si="82"/>
        <v>5310</v>
      </c>
      <c r="GVG1" s="26">
        <f t="shared" si="82"/>
        <v>5311</v>
      </c>
      <c r="GVH1" s="26">
        <f t="shared" si="82"/>
        <v>5312</v>
      </c>
      <c r="GVI1" s="26">
        <f t="shared" si="82"/>
        <v>5313</v>
      </c>
      <c r="GVJ1" s="26">
        <f t="shared" si="82"/>
        <v>5314</v>
      </c>
      <c r="GVK1" s="26">
        <f t="shared" ref="GVK1:GXV1" si="83">GVJ1+1</f>
        <v>5315</v>
      </c>
      <c r="GVL1" s="26">
        <f t="shared" si="83"/>
        <v>5316</v>
      </c>
      <c r="GVM1" s="26">
        <f t="shared" si="83"/>
        <v>5317</v>
      </c>
      <c r="GVN1" s="26">
        <f t="shared" si="83"/>
        <v>5318</v>
      </c>
      <c r="GVO1" s="26">
        <f t="shared" si="83"/>
        <v>5319</v>
      </c>
      <c r="GVP1" s="26">
        <f t="shared" si="83"/>
        <v>5320</v>
      </c>
      <c r="GVQ1" s="26">
        <f t="shared" si="83"/>
        <v>5321</v>
      </c>
      <c r="GVR1" s="26">
        <f t="shared" si="83"/>
        <v>5322</v>
      </c>
      <c r="GVS1" s="26">
        <f t="shared" si="83"/>
        <v>5323</v>
      </c>
      <c r="GVT1" s="26">
        <f t="shared" si="83"/>
        <v>5324</v>
      </c>
      <c r="GVU1" s="26">
        <f t="shared" si="83"/>
        <v>5325</v>
      </c>
      <c r="GVV1" s="26">
        <f t="shared" si="83"/>
        <v>5326</v>
      </c>
      <c r="GVW1" s="26">
        <f t="shared" si="83"/>
        <v>5327</v>
      </c>
      <c r="GVX1" s="26">
        <f t="shared" si="83"/>
        <v>5328</v>
      </c>
      <c r="GVY1" s="26">
        <f t="shared" si="83"/>
        <v>5329</v>
      </c>
      <c r="GVZ1" s="26">
        <f t="shared" si="83"/>
        <v>5330</v>
      </c>
      <c r="GWA1" s="26">
        <f t="shared" si="83"/>
        <v>5331</v>
      </c>
      <c r="GWB1" s="26">
        <f t="shared" si="83"/>
        <v>5332</v>
      </c>
      <c r="GWC1" s="26">
        <f t="shared" si="83"/>
        <v>5333</v>
      </c>
      <c r="GWD1" s="26">
        <f t="shared" si="83"/>
        <v>5334</v>
      </c>
      <c r="GWE1" s="26">
        <f t="shared" si="83"/>
        <v>5335</v>
      </c>
      <c r="GWF1" s="26">
        <f t="shared" si="83"/>
        <v>5336</v>
      </c>
      <c r="GWG1" s="26">
        <f t="shared" si="83"/>
        <v>5337</v>
      </c>
      <c r="GWH1" s="26">
        <f t="shared" si="83"/>
        <v>5338</v>
      </c>
      <c r="GWI1" s="26">
        <f t="shared" si="83"/>
        <v>5339</v>
      </c>
      <c r="GWJ1" s="26">
        <f t="shared" si="83"/>
        <v>5340</v>
      </c>
      <c r="GWK1" s="26">
        <f t="shared" si="83"/>
        <v>5341</v>
      </c>
      <c r="GWL1" s="26">
        <f t="shared" si="83"/>
        <v>5342</v>
      </c>
      <c r="GWM1" s="26">
        <f t="shared" si="83"/>
        <v>5343</v>
      </c>
      <c r="GWN1" s="26">
        <f t="shared" si="83"/>
        <v>5344</v>
      </c>
      <c r="GWO1" s="26">
        <f t="shared" si="83"/>
        <v>5345</v>
      </c>
      <c r="GWP1" s="26">
        <f t="shared" si="83"/>
        <v>5346</v>
      </c>
      <c r="GWQ1" s="26">
        <f t="shared" si="83"/>
        <v>5347</v>
      </c>
      <c r="GWR1" s="26">
        <f t="shared" si="83"/>
        <v>5348</v>
      </c>
      <c r="GWS1" s="26">
        <f t="shared" si="83"/>
        <v>5349</v>
      </c>
      <c r="GWT1" s="26">
        <f t="shared" si="83"/>
        <v>5350</v>
      </c>
      <c r="GWU1" s="26">
        <f t="shared" si="83"/>
        <v>5351</v>
      </c>
      <c r="GWV1" s="26">
        <f t="shared" si="83"/>
        <v>5352</v>
      </c>
      <c r="GWW1" s="26">
        <f t="shared" si="83"/>
        <v>5353</v>
      </c>
      <c r="GWX1" s="26">
        <f t="shared" si="83"/>
        <v>5354</v>
      </c>
      <c r="GWY1" s="26">
        <f t="shared" si="83"/>
        <v>5355</v>
      </c>
      <c r="GWZ1" s="26">
        <f t="shared" si="83"/>
        <v>5356</v>
      </c>
      <c r="GXA1" s="26">
        <f t="shared" si="83"/>
        <v>5357</v>
      </c>
      <c r="GXB1" s="26">
        <f t="shared" si="83"/>
        <v>5358</v>
      </c>
      <c r="GXC1" s="26">
        <f t="shared" si="83"/>
        <v>5359</v>
      </c>
      <c r="GXD1" s="26">
        <f t="shared" si="83"/>
        <v>5360</v>
      </c>
      <c r="GXE1" s="26">
        <f t="shared" si="83"/>
        <v>5361</v>
      </c>
      <c r="GXF1" s="26">
        <f t="shared" si="83"/>
        <v>5362</v>
      </c>
      <c r="GXG1" s="26">
        <f t="shared" si="83"/>
        <v>5363</v>
      </c>
      <c r="GXH1" s="26">
        <f t="shared" si="83"/>
        <v>5364</v>
      </c>
      <c r="GXI1" s="26">
        <f t="shared" si="83"/>
        <v>5365</v>
      </c>
      <c r="GXJ1" s="26">
        <f t="shared" si="83"/>
        <v>5366</v>
      </c>
      <c r="GXK1" s="26">
        <f t="shared" si="83"/>
        <v>5367</v>
      </c>
      <c r="GXL1" s="26">
        <f t="shared" si="83"/>
        <v>5368</v>
      </c>
      <c r="GXM1" s="26">
        <f t="shared" si="83"/>
        <v>5369</v>
      </c>
      <c r="GXN1" s="26">
        <f t="shared" si="83"/>
        <v>5370</v>
      </c>
      <c r="GXO1" s="26">
        <f t="shared" si="83"/>
        <v>5371</v>
      </c>
      <c r="GXP1" s="26">
        <f t="shared" si="83"/>
        <v>5372</v>
      </c>
      <c r="GXQ1" s="26">
        <f t="shared" si="83"/>
        <v>5373</v>
      </c>
      <c r="GXR1" s="26">
        <f t="shared" si="83"/>
        <v>5374</v>
      </c>
      <c r="GXS1" s="26">
        <f t="shared" si="83"/>
        <v>5375</v>
      </c>
      <c r="GXT1" s="26">
        <f t="shared" si="83"/>
        <v>5376</v>
      </c>
      <c r="GXU1" s="26">
        <f t="shared" si="83"/>
        <v>5377</v>
      </c>
      <c r="GXV1" s="26">
        <f t="shared" si="83"/>
        <v>5378</v>
      </c>
      <c r="GXW1" s="26">
        <f t="shared" ref="GXW1:HAH1" si="84">GXV1+1</f>
        <v>5379</v>
      </c>
      <c r="GXX1" s="26">
        <f t="shared" si="84"/>
        <v>5380</v>
      </c>
      <c r="GXY1" s="26">
        <f t="shared" si="84"/>
        <v>5381</v>
      </c>
      <c r="GXZ1" s="26">
        <f t="shared" si="84"/>
        <v>5382</v>
      </c>
      <c r="GYA1" s="26">
        <f t="shared" si="84"/>
        <v>5383</v>
      </c>
      <c r="GYB1" s="26">
        <f t="shared" si="84"/>
        <v>5384</v>
      </c>
      <c r="GYC1" s="26">
        <f t="shared" si="84"/>
        <v>5385</v>
      </c>
      <c r="GYD1" s="26">
        <f t="shared" si="84"/>
        <v>5386</v>
      </c>
      <c r="GYE1" s="26">
        <f t="shared" si="84"/>
        <v>5387</v>
      </c>
      <c r="GYF1" s="26">
        <f t="shared" si="84"/>
        <v>5388</v>
      </c>
      <c r="GYG1" s="26">
        <f t="shared" si="84"/>
        <v>5389</v>
      </c>
      <c r="GYH1" s="26">
        <f t="shared" si="84"/>
        <v>5390</v>
      </c>
      <c r="GYI1" s="26">
        <f t="shared" si="84"/>
        <v>5391</v>
      </c>
      <c r="GYJ1" s="26">
        <f t="shared" si="84"/>
        <v>5392</v>
      </c>
      <c r="GYK1" s="26">
        <f t="shared" si="84"/>
        <v>5393</v>
      </c>
      <c r="GYL1" s="26">
        <f t="shared" si="84"/>
        <v>5394</v>
      </c>
      <c r="GYM1" s="26">
        <f t="shared" si="84"/>
        <v>5395</v>
      </c>
      <c r="GYN1" s="26">
        <f t="shared" si="84"/>
        <v>5396</v>
      </c>
      <c r="GYO1" s="26">
        <f t="shared" si="84"/>
        <v>5397</v>
      </c>
      <c r="GYP1" s="26">
        <f t="shared" si="84"/>
        <v>5398</v>
      </c>
      <c r="GYQ1" s="26">
        <f t="shared" si="84"/>
        <v>5399</v>
      </c>
      <c r="GYR1" s="26">
        <f t="shared" si="84"/>
        <v>5400</v>
      </c>
      <c r="GYS1" s="26">
        <f t="shared" si="84"/>
        <v>5401</v>
      </c>
      <c r="GYT1" s="26">
        <f t="shared" si="84"/>
        <v>5402</v>
      </c>
      <c r="GYU1" s="26">
        <f t="shared" si="84"/>
        <v>5403</v>
      </c>
      <c r="GYV1" s="26">
        <f t="shared" si="84"/>
        <v>5404</v>
      </c>
      <c r="GYW1" s="26">
        <f t="shared" si="84"/>
        <v>5405</v>
      </c>
      <c r="GYX1" s="26">
        <f t="shared" si="84"/>
        <v>5406</v>
      </c>
      <c r="GYY1" s="26">
        <f t="shared" si="84"/>
        <v>5407</v>
      </c>
      <c r="GYZ1" s="26">
        <f t="shared" si="84"/>
        <v>5408</v>
      </c>
      <c r="GZA1" s="26">
        <f t="shared" si="84"/>
        <v>5409</v>
      </c>
      <c r="GZB1" s="26">
        <f t="shared" si="84"/>
        <v>5410</v>
      </c>
      <c r="GZC1" s="26">
        <f t="shared" si="84"/>
        <v>5411</v>
      </c>
      <c r="GZD1" s="26">
        <f t="shared" si="84"/>
        <v>5412</v>
      </c>
      <c r="GZE1" s="26">
        <f t="shared" si="84"/>
        <v>5413</v>
      </c>
      <c r="GZF1" s="26">
        <f t="shared" si="84"/>
        <v>5414</v>
      </c>
      <c r="GZG1" s="26">
        <f t="shared" si="84"/>
        <v>5415</v>
      </c>
      <c r="GZH1" s="26">
        <f t="shared" si="84"/>
        <v>5416</v>
      </c>
      <c r="GZI1" s="26">
        <f t="shared" si="84"/>
        <v>5417</v>
      </c>
      <c r="GZJ1" s="26">
        <f t="shared" si="84"/>
        <v>5418</v>
      </c>
      <c r="GZK1" s="26">
        <f t="shared" si="84"/>
        <v>5419</v>
      </c>
      <c r="GZL1" s="26">
        <f t="shared" si="84"/>
        <v>5420</v>
      </c>
      <c r="GZM1" s="26">
        <f t="shared" si="84"/>
        <v>5421</v>
      </c>
      <c r="GZN1" s="26">
        <f t="shared" si="84"/>
        <v>5422</v>
      </c>
      <c r="GZO1" s="26">
        <f t="shared" si="84"/>
        <v>5423</v>
      </c>
      <c r="GZP1" s="26">
        <f t="shared" si="84"/>
        <v>5424</v>
      </c>
      <c r="GZQ1" s="26">
        <f t="shared" si="84"/>
        <v>5425</v>
      </c>
      <c r="GZR1" s="26">
        <f t="shared" si="84"/>
        <v>5426</v>
      </c>
      <c r="GZS1" s="26">
        <f t="shared" si="84"/>
        <v>5427</v>
      </c>
      <c r="GZT1" s="26">
        <f t="shared" si="84"/>
        <v>5428</v>
      </c>
      <c r="GZU1" s="26">
        <f t="shared" si="84"/>
        <v>5429</v>
      </c>
      <c r="GZV1" s="26">
        <f t="shared" si="84"/>
        <v>5430</v>
      </c>
      <c r="GZW1" s="26">
        <f t="shared" si="84"/>
        <v>5431</v>
      </c>
      <c r="GZX1" s="26">
        <f t="shared" si="84"/>
        <v>5432</v>
      </c>
      <c r="GZY1" s="26">
        <f t="shared" si="84"/>
        <v>5433</v>
      </c>
      <c r="GZZ1" s="26">
        <f t="shared" si="84"/>
        <v>5434</v>
      </c>
      <c r="HAA1" s="26">
        <f t="shared" si="84"/>
        <v>5435</v>
      </c>
      <c r="HAB1" s="26">
        <f t="shared" si="84"/>
        <v>5436</v>
      </c>
      <c r="HAC1" s="26">
        <f t="shared" si="84"/>
        <v>5437</v>
      </c>
      <c r="HAD1" s="26">
        <f t="shared" si="84"/>
        <v>5438</v>
      </c>
      <c r="HAE1" s="26">
        <f t="shared" si="84"/>
        <v>5439</v>
      </c>
      <c r="HAF1" s="26">
        <f t="shared" si="84"/>
        <v>5440</v>
      </c>
      <c r="HAG1" s="26">
        <f t="shared" si="84"/>
        <v>5441</v>
      </c>
      <c r="HAH1" s="26">
        <f t="shared" si="84"/>
        <v>5442</v>
      </c>
      <c r="HAI1" s="26">
        <f t="shared" ref="HAI1:HCT1" si="85">HAH1+1</f>
        <v>5443</v>
      </c>
      <c r="HAJ1" s="26">
        <f t="shared" si="85"/>
        <v>5444</v>
      </c>
      <c r="HAK1" s="26">
        <f t="shared" si="85"/>
        <v>5445</v>
      </c>
      <c r="HAL1" s="26">
        <f t="shared" si="85"/>
        <v>5446</v>
      </c>
      <c r="HAM1" s="26">
        <f t="shared" si="85"/>
        <v>5447</v>
      </c>
      <c r="HAN1" s="26">
        <f t="shared" si="85"/>
        <v>5448</v>
      </c>
      <c r="HAO1" s="26">
        <f t="shared" si="85"/>
        <v>5449</v>
      </c>
      <c r="HAP1" s="26">
        <f t="shared" si="85"/>
        <v>5450</v>
      </c>
      <c r="HAQ1" s="26">
        <f t="shared" si="85"/>
        <v>5451</v>
      </c>
      <c r="HAR1" s="26">
        <f t="shared" si="85"/>
        <v>5452</v>
      </c>
      <c r="HAS1" s="26">
        <f t="shared" si="85"/>
        <v>5453</v>
      </c>
      <c r="HAT1" s="26">
        <f t="shared" si="85"/>
        <v>5454</v>
      </c>
      <c r="HAU1" s="26">
        <f t="shared" si="85"/>
        <v>5455</v>
      </c>
      <c r="HAV1" s="26">
        <f t="shared" si="85"/>
        <v>5456</v>
      </c>
      <c r="HAW1" s="26">
        <f t="shared" si="85"/>
        <v>5457</v>
      </c>
      <c r="HAX1" s="26">
        <f t="shared" si="85"/>
        <v>5458</v>
      </c>
      <c r="HAY1" s="26">
        <f t="shared" si="85"/>
        <v>5459</v>
      </c>
      <c r="HAZ1" s="26">
        <f t="shared" si="85"/>
        <v>5460</v>
      </c>
      <c r="HBA1" s="26">
        <f t="shared" si="85"/>
        <v>5461</v>
      </c>
      <c r="HBB1" s="26">
        <f t="shared" si="85"/>
        <v>5462</v>
      </c>
      <c r="HBC1" s="26">
        <f t="shared" si="85"/>
        <v>5463</v>
      </c>
      <c r="HBD1" s="26">
        <f t="shared" si="85"/>
        <v>5464</v>
      </c>
      <c r="HBE1" s="26">
        <f t="shared" si="85"/>
        <v>5465</v>
      </c>
      <c r="HBF1" s="26">
        <f t="shared" si="85"/>
        <v>5466</v>
      </c>
      <c r="HBG1" s="26">
        <f t="shared" si="85"/>
        <v>5467</v>
      </c>
      <c r="HBH1" s="26">
        <f t="shared" si="85"/>
        <v>5468</v>
      </c>
      <c r="HBI1" s="26">
        <f t="shared" si="85"/>
        <v>5469</v>
      </c>
      <c r="HBJ1" s="26">
        <f t="shared" si="85"/>
        <v>5470</v>
      </c>
      <c r="HBK1" s="26">
        <f t="shared" si="85"/>
        <v>5471</v>
      </c>
      <c r="HBL1" s="26">
        <f t="shared" si="85"/>
        <v>5472</v>
      </c>
      <c r="HBM1" s="26">
        <f t="shared" si="85"/>
        <v>5473</v>
      </c>
      <c r="HBN1" s="26">
        <f t="shared" si="85"/>
        <v>5474</v>
      </c>
      <c r="HBO1" s="26">
        <f t="shared" si="85"/>
        <v>5475</v>
      </c>
      <c r="HBP1" s="26">
        <f t="shared" si="85"/>
        <v>5476</v>
      </c>
      <c r="HBQ1" s="26">
        <f t="shared" si="85"/>
        <v>5477</v>
      </c>
      <c r="HBR1" s="26">
        <f t="shared" si="85"/>
        <v>5478</v>
      </c>
      <c r="HBS1" s="26">
        <f t="shared" si="85"/>
        <v>5479</v>
      </c>
      <c r="HBT1" s="26">
        <f t="shared" si="85"/>
        <v>5480</v>
      </c>
      <c r="HBU1" s="26">
        <f t="shared" si="85"/>
        <v>5481</v>
      </c>
      <c r="HBV1" s="26">
        <f t="shared" si="85"/>
        <v>5482</v>
      </c>
      <c r="HBW1" s="26">
        <f t="shared" si="85"/>
        <v>5483</v>
      </c>
      <c r="HBX1" s="26">
        <f t="shared" si="85"/>
        <v>5484</v>
      </c>
      <c r="HBY1" s="26">
        <f t="shared" si="85"/>
        <v>5485</v>
      </c>
      <c r="HBZ1" s="26">
        <f t="shared" si="85"/>
        <v>5486</v>
      </c>
      <c r="HCA1" s="26">
        <f t="shared" si="85"/>
        <v>5487</v>
      </c>
      <c r="HCB1" s="26">
        <f t="shared" si="85"/>
        <v>5488</v>
      </c>
      <c r="HCC1" s="26">
        <f t="shared" si="85"/>
        <v>5489</v>
      </c>
      <c r="HCD1" s="26">
        <f t="shared" si="85"/>
        <v>5490</v>
      </c>
      <c r="HCE1" s="26">
        <f t="shared" si="85"/>
        <v>5491</v>
      </c>
      <c r="HCF1" s="26">
        <f t="shared" si="85"/>
        <v>5492</v>
      </c>
      <c r="HCG1" s="26">
        <f t="shared" si="85"/>
        <v>5493</v>
      </c>
      <c r="HCH1" s="26">
        <f t="shared" si="85"/>
        <v>5494</v>
      </c>
      <c r="HCI1" s="26">
        <f t="shared" si="85"/>
        <v>5495</v>
      </c>
      <c r="HCJ1" s="26">
        <f t="shared" si="85"/>
        <v>5496</v>
      </c>
      <c r="HCK1" s="26">
        <f t="shared" si="85"/>
        <v>5497</v>
      </c>
      <c r="HCL1" s="26">
        <f t="shared" si="85"/>
        <v>5498</v>
      </c>
      <c r="HCM1" s="26">
        <f t="shared" si="85"/>
        <v>5499</v>
      </c>
      <c r="HCN1" s="26">
        <f t="shared" si="85"/>
        <v>5500</v>
      </c>
      <c r="HCO1" s="26">
        <f t="shared" si="85"/>
        <v>5501</v>
      </c>
      <c r="HCP1" s="26">
        <f t="shared" si="85"/>
        <v>5502</v>
      </c>
      <c r="HCQ1" s="26">
        <f t="shared" si="85"/>
        <v>5503</v>
      </c>
      <c r="HCR1" s="26">
        <f t="shared" si="85"/>
        <v>5504</v>
      </c>
      <c r="HCS1" s="26">
        <f t="shared" si="85"/>
        <v>5505</v>
      </c>
      <c r="HCT1" s="26">
        <f t="shared" si="85"/>
        <v>5506</v>
      </c>
      <c r="HCU1" s="26">
        <f t="shared" ref="HCU1:HFF1" si="86">HCT1+1</f>
        <v>5507</v>
      </c>
      <c r="HCV1" s="26">
        <f t="shared" si="86"/>
        <v>5508</v>
      </c>
      <c r="HCW1" s="26">
        <f t="shared" si="86"/>
        <v>5509</v>
      </c>
      <c r="HCX1" s="26">
        <f t="shared" si="86"/>
        <v>5510</v>
      </c>
      <c r="HCY1" s="26">
        <f t="shared" si="86"/>
        <v>5511</v>
      </c>
      <c r="HCZ1" s="26">
        <f t="shared" si="86"/>
        <v>5512</v>
      </c>
      <c r="HDA1" s="26">
        <f t="shared" si="86"/>
        <v>5513</v>
      </c>
      <c r="HDB1" s="26">
        <f t="shared" si="86"/>
        <v>5514</v>
      </c>
      <c r="HDC1" s="26">
        <f t="shared" si="86"/>
        <v>5515</v>
      </c>
      <c r="HDD1" s="26">
        <f t="shared" si="86"/>
        <v>5516</v>
      </c>
      <c r="HDE1" s="26">
        <f t="shared" si="86"/>
        <v>5517</v>
      </c>
      <c r="HDF1" s="26">
        <f t="shared" si="86"/>
        <v>5518</v>
      </c>
      <c r="HDG1" s="26">
        <f t="shared" si="86"/>
        <v>5519</v>
      </c>
      <c r="HDH1" s="26">
        <f t="shared" si="86"/>
        <v>5520</v>
      </c>
      <c r="HDI1" s="26">
        <f t="shared" si="86"/>
        <v>5521</v>
      </c>
      <c r="HDJ1" s="26">
        <f t="shared" si="86"/>
        <v>5522</v>
      </c>
      <c r="HDK1" s="26">
        <f t="shared" si="86"/>
        <v>5523</v>
      </c>
      <c r="HDL1" s="26">
        <f t="shared" si="86"/>
        <v>5524</v>
      </c>
      <c r="HDM1" s="26">
        <f t="shared" si="86"/>
        <v>5525</v>
      </c>
      <c r="HDN1" s="26">
        <f t="shared" si="86"/>
        <v>5526</v>
      </c>
      <c r="HDO1" s="26">
        <f t="shared" si="86"/>
        <v>5527</v>
      </c>
      <c r="HDP1" s="26">
        <f t="shared" si="86"/>
        <v>5528</v>
      </c>
      <c r="HDQ1" s="26">
        <f t="shared" si="86"/>
        <v>5529</v>
      </c>
      <c r="HDR1" s="26">
        <f t="shared" si="86"/>
        <v>5530</v>
      </c>
      <c r="HDS1" s="26">
        <f t="shared" si="86"/>
        <v>5531</v>
      </c>
      <c r="HDT1" s="26">
        <f t="shared" si="86"/>
        <v>5532</v>
      </c>
      <c r="HDU1" s="26">
        <f t="shared" si="86"/>
        <v>5533</v>
      </c>
      <c r="HDV1" s="26">
        <f t="shared" si="86"/>
        <v>5534</v>
      </c>
      <c r="HDW1" s="26">
        <f t="shared" si="86"/>
        <v>5535</v>
      </c>
      <c r="HDX1" s="26">
        <f t="shared" si="86"/>
        <v>5536</v>
      </c>
      <c r="HDY1" s="26">
        <f t="shared" si="86"/>
        <v>5537</v>
      </c>
      <c r="HDZ1" s="26">
        <f t="shared" si="86"/>
        <v>5538</v>
      </c>
      <c r="HEA1" s="26">
        <f t="shared" si="86"/>
        <v>5539</v>
      </c>
      <c r="HEB1" s="26">
        <f t="shared" si="86"/>
        <v>5540</v>
      </c>
      <c r="HEC1" s="26">
        <f t="shared" si="86"/>
        <v>5541</v>
      </c>
      <c r="HED1" s="26">
        <f t="shared" si="86"/>
        <v>5542</v>
      </c>
      <c r="HEE1" s="26">
        <f t="shared" si="86"/>
        <v>5543</v>
      </c>
      <c r="HEF1" s="26">
        <f t="shared" si="86"/>
        <v>5544</v>
      </c>
      <c r="HEG1" s="26">
        <f t="shared" si="86"/>
        <v>5545</v>
      </c>
      <c r="HEH1" s="26">
        <f t="shared" si="86"/>
        <v>5546</v>
      </c>
      <c r="HEI1" s="26">
        <f t="shared" si="86"/>
        <v>5547</v>
      </c>
      <c r="HEJ1" s="26">
        <f t="shared" si="86"/>
        <v>5548</v>
      </c>
      <c r="HEK1" s="26">
        <f t="shared" si="86"/>
        <v>5549</v>
      </c>
      <c r="HEL1" s="26">
        <f t="shared" si="86"/>
        <v>5550</v>
      </c>
      <c r="HEM1" s="26">
        <f t="shared" si="86"/>
        <v>5551</v>
      </c>
      <c r="HEN1" s="26">
        <f t="shared" si="86"/>
        <v>5552</v>
      </c>
      <c r="HEO1" s="26">
        <f t="shared" si="86"/>
        <v>5553</v>
      </c>
      <c r="HEP1" s="26">
        <f t="shared" si="86"/>
        <v>5554</v>
      </c>
      <c r="HEQ1" s="26">
        <f t="shared" si="86"/>
        <v>5555</v>
      </c>
      <c r="HER1" s="26">
        <f t="shared" si="86"/>
        <v>5556</v>
      </c>
      <c r="HES1" s="26">
        <f t="shared" si="86"/>
        <v>5557</v>
      </c>
      <c r="HET1" s="26">
        <f t="shared" si="86"/>
        <v>5558</v>
      </c>
      <c r="HEU1" s="26">
        <f t="shared" si="86"/>
        <v>5559</v>
      </c>
      <c r="HEV1" s="26">
        <f t="shared" si="86"/>
        <v>5560</v>
      </c>
      <c r="HEW1" s="26">
        <f t="shared" si="86"/>
        <v>5561</v>
      </c>
      <c r="HEX1" s="26">
        <f t="shared" si="86"/>
        <v>5562</v>
      </c>
      <c r="HEY1" s="26">
        <f t="shared" si="86"/>
        <v>5563</v>
      </c>
      <c r="HEZ1" s="26">
        <f t="shared" si="86"/>
        <v>5564</v>
      </c>
      <c r="HFA1" s="26">
        <f t="shared" si="86"/>
        <v>5565</v>
      </c>
      <c r="HFB1" s="26">
        <f t="shared" si="86"/>
        <v>5566</v>
      </c>
      <c r="HFC1" s="26">
        <f t="shared" si="86"/>
        <v>5567</v>
      </c>
      <c r="HFD1" s="26">
        <f t="shared" si="86"/>
        <v>5568</v>
      </c>
      <c r="HFE1" s="26">
        <f t="shared" si="86"/>
        <v>5569</v>
      </c>
      <c r="HFF1" s="26">
        <f t="shared" si="86"/>
        <v>5570</v>
      </c>
      <c r="HFG1" s="26">
        <f t="shared" ref="HFG1:HHR1" si="87">HFF1+1</f>
        <v>5571</v>
      </c>
      <c r="HFH1" s="26">
        <f t="shared" si="87"/>
        <v>5572</v>
      </c>
      <c r="HFI1" s="26">
        <f t="shared" si="87"/>
        <v>5573</v>
      </c>
      <c r="HFJ1" s="26">
        <f t="shared" si="87"/>
        <v>5574</v>
      </c>
      <c r="HFK1" s="26">
        <f t="shared" si="87"/>
        <v>5575</v>
      </c>
      <c r="HFL1" s="26">
        <f t="shared" si="87"/>
        <v>5576</v>
      </c>
      <c r="HFM1" s="26">
        <f t="shared" si="87"/>
        <v>5577</v>
      </c>
      <c r="HFN1" s="26">
        <f t="shared" si="87"/>
        <v>5578</v>
      </c>
      <c r="HFO1" s="26">
        <f t="shared" si="87"/>
        <v>5579</v>
      </c>
      <c r="HFP1" s="26">
        <f t="shared" si="87"/>
        <v>5580</v>
      </c>
      <c r="HFQ1" s="26">
        <f t="shared" si="87"/>
        <v>5581</v>
      </c>
      <c r="HFR1" s="26">
        <f t="shared" si="87"/>
        <v>5582</v>
      </c>
      <c r="HFS1" s="26">
        <f t="shared" si="87"/>
        <v>5583</v>
      </c>
      <c r="HFT1" s="26">
        <f t="shared" si="87"/>
        <v>5584</v>
      </c>
      <c r="HFU1" s="26">
        <f t="shared" si="87"/>
        <v>5585</v>
      </c>
      <c r="HFV1" s="26">
        <f t="shared" si="87"/>
        <v>5586</v>
      </c>
      <c r="HFW1" s="26">
        <f t="shared" si="87"/>
        <v>5587</v>
      </c>
      <c r="HFX1" s="26">
        <f t="shared" si="87"/>
        <v>5588</v>
      </c>
      <c r="HFY1" s="26">
        <f t="shared" si="87"/>
        <v>5589</v>
      </c>
      <c r="HFZ1" s="26">
        <f t="shared" si="87"/>
        <v>5590</v>
      </c>
      <c r="HGA1" s="26">
        <f t="shared" si="87"/>
        <v>5591</v>
      </c>
      <c r="HGB1" s="26">
        <f t="shared" si="87"/>
        <v>5592</v>
      </c>
      <c r="HGC1" s="26">
        <f t="shared" si="87"/>
        <v>5593</v>
      </c>
      <c r="HGD1" s="26">
        <f t="shared" si="87"/>
        <v>5594</v>
      </c>
      <c r="HGE1" s="26">
        <f t="shared" si="87"/>
        <v>5595</v>
      </c>
      <c r="HGF1" s="26">
        <f t="shared" si="87"/>
        <v>5596</v>
      </c>
      <c r="HGG1" s="26">
        <f t="shared" si="87"/>
        <v>5597</v>
      </c>
      <c r="HGH1" s="26">
        <f t="shared" si="87"/>
        <v>5598</v>
      </c>
      <c r="HGI1" s="26">
        <f t="shared" si="87"/>
        <v>5599</v>
      </c>
      <c r="HGJ1" s="26">
        <f t="shared" si="87"/>
        <v>5600</v>
      </c>
      <c r="HGK1" s="26">
        <f t="shared" si="87"/>
        <v>5601</v>
      </c>
      <c r="HGL1" s="26">
        <f t="shared" si="87"/>
        <v>5602</v>
      </c>
      <c r="HGM1" s="26">
        <f t="shared" si="87"/>
        <v>5603</v>
      </c>
      <c r="HGN1" s="26">
        <f t="shared" si="87"/>
        <v>5604</v>
      </c>
      <c r="HGO1" s="26">
        <f t="shared" si="87"/>
        <v>5605</v>
      </c>
      <c r="HGP1" s="26">
        <f t="shared" si="87"/>
        <v>5606</v>
      </c>
      <c r="HGQ1" s="26">
        <f t="shared" si="87"/>
        <v>5607</v>
      </c>
      <c r="HGR1" s="26">
        <f t="shared" si="87"/>
        <v>5608</v>
      </c>
      <c r="HGS1" s="26">
        <f t="shared" si="87"/>
        <v>5609</v>
      </c>
      <c r="HGT1" s="26">
        <f t="shared" si="87"/>
        <v>5610</v>
      </c>
      <c r="HGU1" s="26">
        <f t="shared" si="87"/>
        <v>5611</v>
      </c>
      <c r="HGV1" s="26">
        <f t="shared" si="87"/>
        <v>5612</v>
      </c>
      <c r="HGW1" s="26">
        <f t="shared" si="87"/>
        <v>5613</v>
      </c>
      <c r="HGX1" s="26">
        <f t="shared" si="87"/>
        <v>5614</v>
      </c>
      <c r="HGY1" s="26">
        <f t="shared" si="87"/>
        <v>5615</v>
      </c>
      <c r="HGZ1" s="26">
        <f t="shared" si="87"/>
        <v>5616</v>
      </c>
      <c r="HHA1" s="26">
        <f t="shared" si="87"/>
        <v>5617</v>
      </c>
      <c r="HHB1" s="26">
        <f t="shared" si="87"/>
        <v>5618</v>
      </c>
      <c r="HHC1" s="26">
        <f t="shared" si="87"/>
        <v>5619</v>
      </c>
      <c r="HHD1" s="26">
        <f t="shared" si="87"/>
        <v>5620</v>
      </c>
      <c r="HHE1" s="26">
        <f t="shared" si="87"/>
        <v>5621</v>
      </c>
      <c r="HHF1" s="26">
        <f t="shared" si="87"/>
        <v>5622</v>
      </c>
      <c r="HHG1" s="26">
        <f t="shared" si="87"/>
        <v>5623</v>
      </c>
      <c r="HHH1" s="26">
        <f t="shared" si="87"/>
        <v>5624</v>
      </c>
      <c r="HHI1" s="26">
        <f t="shared" si="87"/>
        <v>5625</v>
      </c>
      <c r="HHJ1" s="26">
        <f t="shared" si="87"/>
        <v>5626</v>
      </c>
      <c r="HHK1" s="26">
        <f t="shared" si="87"/>
        <v>5627</v>
      </c>
      <c r="HHL1" s="26">
        <f t="shared" si="87"/>
        <v>5628</v>
      </c>
      <c r="HHM1" s="26">
        <f t="shared" si="87"/>
        <v>5629</v>
      </c>
      <c r="HHN1" s="26">
        <f t="shared" si="87"/>
        <v>5630</v>
      </c>
      <c r="HHO1" s="26">
        <f t="shared" si="87"/>
        <v>5631</v>
      </c>
      <c r="HHP1" s="26">
        <f t="shared" si="87"/>
        <v>5632</v>
      </c>
      <c r="HHQ1" s="26">
        <f t="shared" si="87"/>
        <v>5633</v>
      </c>
      <c r="HHR1" s="26">
        <f t="shared" si="87"/>
        <v>5634</v>
      </c>
      <c r="HHS1" s="26">
        <f t="shared" ref="HHS1:HKD1" si="88">HHR1+1</f>
        <v>5635</v>
      </c>
      <c r="HHT1" s="26">
        <f t="shared" si="88"/>
        <v>5636</v>
      </c>
      <c r="HHU1" s="26">
        <f t="shared" si="88"/>
        <v>5637</v>
      </c>
      <c r="HHV1" s="26">
        <f t="shared" si="88"/>
        <v>5638</v>
      </c>
      <c r="HHW1" s="26">
        <f t="shared" si="88"/>
        <v>5639</v>
      </c>
      <c r="HHX1" s="26">
        <f t="shared" si="88"/>
        <v>5640</v>
      </c>
      <c r="HHY1" s="26">
        <f t="shared" si="88"/>
        <v>5641</v>
      </c>
      <c r="HHZ1" s="26">
        <f t="shared" si="88"/>
        <v>5642</v>
      </c>
      <c r="HIA1" s="26">
        <f t="shared" si="88"/>
        <v>5643</v>
      </c>
      <c r="HIB1" s="26">
        <f t="shared" si="88"/>
        <v>5644</v>
      </c>
      <c r="HIC1" s="26">
        <f t="shared" si="88"/>
        <v>5645</v>
      </c>
      <c r="HID1" s="26">
        <f t="shared" si="88"/>
        <v>5646</v>
      </c>
      <c r="HIE1" s="26">
        <f t="shared" si="88"/>
        <v>5647</v>
      </c>
      <c r="HIF1" s="26">
        <f t="shared" si="88"/>
        <v>5648</v>
      </c>
      <c r="HIG1" s="26">
        <f t="shared" si="88"/>
        <v>5649</v>
      </c>
      <c r="HIH1" s="26">
        <f t="shared" si="88"/>
        <v>5650</v>
      </c>
      <c r="HII1" s="26">
        <f t="shared" si="88"/>
        <v>5651</v>
      </c>
      <c r="HIJ1" s="26">
        <f t="shared" si="88"/>
        <v>5652</v>
      </c>
      <c r="HIK1" s="26">
        <f t="shared" si="88"/>
        <v>5653</v>
      </c>
      <c r="HIL1" s="26">
        <f t="shared" si="88"/>
        <v>5654</v>
      </c>
      <c r="HIM1" s="26">
        <f t="shared" si="88"/>
        <v>5655</v>
      </c>
      <c r="HIN1" s="26">
        <f t="shared" si="88"/>
        <v>5656</v>
      </c>
      <c r="HIO1" s="26">
        <f t="shared" si="88"/>
        <v>5657</v>
      </c>
      <c r="HIP1" s="26">
        <f t="shared" si="88"/>
        <v>5658</v>
      </c>
      <c r="HIQ1" s="26">
        <f t="shared" si="88"/>
        <v>5659</v>
      </c>
      <c r="HIR1" s="26">
        <f t="shared" si="88"/>
        <v>5660</v>
      </c>
      <c r="HIS1" s="26">
        <f t="shared" si="88"/>
        <v>5661</v>
      </c>
      <c r="HIT1" s="26">
        <f t="shared" si="88"/>
        <v>5662</v>
      </c>
      <c r="HIU1" s="26">
        <f t="shared" si="88"/>
        <v>5663</v>
      </c>
      <c r="HIV1" s="26">
        <f t="shared" si="88"/>
        <v>5664</v>
      </c>
      <c r="HIW1" s="26">
        <f t="shared" si="88"/>
        <v>5665</v>
      </c>
      <c r="HIX1" s="26">
        <f t="shared" si="88"/>
        <v>5666</v>
      </c>
      <c r="HIY1" s="26">
        <f t="shared" si="88"/>
        <v>5667</v>
      </c>
      <c r="HIZ1" s="26">
        <f t="shared" si="88"/>
        <v>5668</v>
      </c>
      <c r="HJA1" s="26">
        <f t="shared" si="88"/>
        <v>5669</v>
      </c>
      <c r="HJB1" s="26">
        <f t="shared" si="88"/>
        <v>5670</v>
      </c>
      <c r="HJC1" s="26">
        <f t="shared" si="88"/>
        <v>5671</v>
      </c>
      <c r="HJD1" s="26">
        <f t="shared" si="88"/>
        <v>5672</v>
      </c>
      <c r="HJE1" s="26">
        <f t="shared" si="88"/>
        <v>5673</v>
      </c>
      <c r="HJF1" s="26">
        <f t="shared" si="88"/>
        <v>5674</v>
      </c>
      <c r="HJG1" s="26">
        <f t="shared" si="88"/>
        <v>5675</v>
      </c>
      <c r="HJH1" s="26">
        <f t="shared" si="88"/>
        <v>5676</v>
      </c>
      <c r="HJI1" s="26">
        <f t="shared" si="88"/>
        <v>5677</v>
      </c>
      <c r="HJJ1" s="26">
        <f t="shared" si="88"/>
        <v>5678</v>
      </c>
      <c r="HJK1" s="26">
        <f t="shared" si="88"/>
        <v>5679</v>
      </c>
      <c r="HJL1" s="26">
        <f t="shared" si="88"/>
        <v>5680</v>
      </c>
      <c r="HJM1" s="26">
        <f t="shared" si="88"/>
        <v>5681</v>
      </c>
      <c r="HJN1" s="26">
        <f t="shared" si="88"/>
        <v>5682</v>
      </c>
      <c r="HJO1" s="26">
        <f t="shared" si="88"/>
        <v>5683</v>
      </c>
      <c r="HJP1" s="26">
        <f t="shared" si="88"/>
        <v>5684</v>
      </c>
      <c r="HJQ1" s="26">
        <f t="shared" si="88"/>
        <v>5685</v>
      </c>
      <c r="HJR1" s="26">
        <f t="shared" si="88"/>
        <v>5686</v>
      </c>
      <c r="HJS1" s="26">
        <f t="shared" si="88"/>
        <v>5687</v>
      </c>
      <c r="HJT1" s="26">
        <f t="shared" si="88"/>
        <v>5688</v>
      </c>
      <c r="HJU1" s="26">
        <f t="shared" si="88"/>
        <v>5689</v>
      </c>
      <c r="HJV1" s="26">
        <f t="shared" si="88"/>
        <v>5690</v>
      </c>
      <c r="HJW1" s="26">
        <f t="shared" si="88"/>
        <v>5691</v>
      </c>
      <c r="HJX1" s="26">
        <f t="shared" si="88"/>
        <v>5692</v>
      </c>
      <c r="HJY1" s="26">
        <f t="shared" si="88"/>
        <v>5693</v>
      </c>
      <c r="HJZ1" s="26">
        <f t="shared" si="88"/>
        <v>5694</v>
      </c>
      <c r="HKA1" s="26">
        <f t="shared" si="88"/>
        <v>5695</v>
      </c>
      <c r="HKB1" s="26">
        <f t="shared" si="88"/>
        <v>5696</v>
      </c>
      <c r="HKC1" s="26">
        <f t="shared" si="88"/>
        <v>5697</v>
      </c>
      <c r="HKD1" s="26">
        <f t="shared" si="88"/>
        <v>5698</v>
      </c>
      <c r="HKE1" s="26">
        <f t="shared" ref="HKE1:HMP1" si="89">HKD1+1</f>
        <v>5699</v>
      </c>
      <c r="HKF1" s="26">
        <f t="shared" si="89"/>
        <v>5700</v>
      </c>
      <c r="HKG1" s="26">
        <f t="shared" si="89"/>
        <v>5701</v>
      </c>
      <c r="HKH1" s="26">
        <f t="shared" si="89"/>
        <v>5702</v>
      </c>
      <c r="HKI1" s="26">
        <f t="shared" si="89"/>
        <v>5703</v>
      </c>
      <c r="HKJ1" s="26">
        <f t="shared" si="89"/>
        <v>5704</v>
      </c>
      <c r="HKK1" s="26">
        <f t="shared" si="89"/>
        <v>5705</v>
      </c>
      <c r="HKL1" s="26">
        <f t="shared" si="89"/>
        <v>5706</v>
      </c>
      <c r="HKM1" s="26">
        <f t="shared" si="89"/>
        <v>5707</v>
      </c>
      <c r="HKN1" s="26">
        <f t="shared" si="89"/>
        <v>5708</v>
      </c>
      <c r="HKO1" s="26">
        <f t="shared" si="89"/>
        <v>5709</v>
      </c>
      <c r="HKP1" s="26">
        <f t="shared" si="89"/>
        <v>5710</v>
      </c>
      <c r="HKQ1" s="26">
        <f t="shared" si="89"/>
        <v>5711</v>
      </c>
      <c r="HKR1" s="26">
        <f t="shared" si="89"/>
        <v>5712</v>
      </c>
      <c r="HKS1" s="26">
        <f t="shared" si="89"/>
        <v>5713</v>
      </c>
      <c r="HKT1" s="26">
        <f t="shared" si="89"/>
        <v>5714</v>
      </c>
      <c r="HKU1" s="26">
        <f t="shared" si="89"/>
        <v>5715</v>
      </c>
      <c r="HKV1" s="26">
        <f t="shared" si="89"/>
        <v>5716</v>
      </c>
      <c r="HKW1" s="26">
        <f t="shared" si="89"/>
        <v>5717</v>
      </c>
      <c r="HKX1" s="26">
        <f t="shared" si="89"/>
        <v>5718</v>
      </c>
      <c r="HKY1" s="26">
        <f t="shared" si="89"/>
        <v>5719</v>
      </c>
      <c r="HKZ1" s="26">
        <f t="shared" si="89"/>
        <v>5720</v>
      </c>
      <c r="HLA1" s="26">
        <f t="shared" si="89"/>
        <v>5721</v>
      </c>
      <c r="HLB1" s="26">
        <f t="shared" si="89"/>
        <v>5722</v>
      </c>
      <c r="HLC1" s="26">
        <f t="shared" si="89"/>
        <v>5723</v>
      </c>
      <c r="HLD1" s="26">
        <f t="shared" si="89"/>
        <v>5724</v>
      </c>
      <c r="HLE1" s="26">
        <f t="shared" si="89"/>
        <v>5725</v>
      </c>
      <c r="HLF1" s="26">
        <f t="shared" si="89"/>
        <v>5726</v>
      </c>
      <c r="HLG1" s="26">
        <f t="shared" si="89"/>
        <v>5727</v>
      </c>
      <c r="HLH1" s="26">
        <f t="shared" si="89"/>
        <v>5728</v>
      </c>
      <c r="HLI1" s="26">
        <f t="shared" si="89"/>
        <v>5729</v>
      </c>
      <c r="HLJ1" s="26">
        <f t="shared" si="89"/>
        <v>5730</v>
      </c>
      <c r="HLK1" s="26">
        <f t="shared" si="89"/>
        <v>5731</v>
      </c>
      <c r="HLL1" s="26">
        <f t="shared" si="89"/>
        <v>5732</v>
      </c>
      <c r="HLM1" s="26">
        <f t="shared" si="89"/>
        <v>5733</v>
      </c>
      <c r="HLN1" s="26">
        <f t="shared" si="89"/>
        <v>5734</v>
      </c>
      <c r="HLO1" s="26">
        <f t="shared" si="89"/>
        <v>5735</v>
      </c>
      <c r="HLP1" s="26">
        <f t="shared" si="89"/>
        <v>5736</v>
      </c>
      <c r="HLQ1" s="26">
        <f t="shared" si="89"/>
        <v>5737</v>
      </c>
      <c r="HLR1" s="26">
        <f t="shared" si="89"/>
        <v>5738</v>
      </c>
      <c r="HLS1" s="26">
        <f t="shared" si="89"/>
        <v>5739</v>
      </c>
      <c r="HLT1" s="26">
        <f t="shared" si="89"/>
        <v>5740</v>
      </c>
      <c r="HLU1" s="26">
        <f t="shared" si="89"/>
        <v>5741</v>
      </c>
      <c r="HLV1" s="26">
        <f t="shared" si="89"/>
        <v>5742</v>
      </c>
      <c r="HLW1" s="26">
        <f t="shared" si="89"/>
        <v>5743</v>
      </c>
      <c r="HLX1" s="26">
        <f t="shared" si="89"/>
        <v>5744</v>
      </c>
      <c r="HLY1" s="26">
        <f t="shared" si="89"/>
        <v>5745</v>
      </c>
      <c r="HLZ1" s="26">
        <f t="shared" si="89"/>
        <v>5746</v>
      </c>
      <c r="HMA1" s="26">
        <f t="shared" si="89"/>
        <v>5747</v>
      </c>
      <c r="HMB1" s="26">
        <f t="shared" si="89"/>
        <v>5748</v>
      </c>
      <c r="HMC1" s="26">
        <f t="shared" si="89"/>
        <v>5749</v>
      </c>
      <c r="HMD1" s="26">
        <f t="shared" si="89"/>
        <v>5750</v>
      </c>
      <c r="HME1" s="26">
        <f t="shared" si="89"/>
        <v>5751</v>
      </c>
      <c r="HMF1" s="26">
        <f t="shared" si="89"/>
        <v>5752</v>
      </c>
      <c r="HMG1" s="26">
        <f t="shared" si="89"/>
        <v>5753</v>
      </c>
      <c r="HMH1" s="26">
        <f t="shared" si="89"/>
        <v>5754</v>
      </c>
      <c r="HMI1" s="26">
        <f t="shared" si="89"/>
        <v>5755</v>
      </c>
      <c r="HMJ1" s="26">
        <f t="shared" si="89"/>
        <v>5756</v>
      </c>
      <c r="HMK1" s="26">
        <f t="shared" si="89"/>
        <v>5757</v>
      </c>
      <c r="HML1" s="26">
        <f t="shared" si="89"/>
        <v>5758</v>
      </c>
      <c r="HMM1" s="26">
        <f t="shared" si="89"/>
        <v>5759</v>
      </c>
      <c r="HMN1" s="26">
        <f t="shared" si="89"/>
        <v>5760</v>
      </c>
      <c r="HMO1" s="26">
        <f t="shared" si="89"/>
        <v>5761</v>
      </c>
      <c r="HMP1" s="26">
        <f t="shared" si="89"/>
        <v>5762</v>
      </c>
      <c r="HMQ1" s="26">
        <f t="shared" ref="HMQ1:HPB1" si="90">HMP1+1</f>
        <v>5763</v>
      </c>
      <c r="HMR1" s="26">
        <f t="shared" si="90"/>
        <v>5764</v>
      </c>
      <c r="HMS1" s="26">
        <f t="shared" si="90"/>
        <v>5765</v>
      </c>
      <c r="HMT1" s="26">
        <f t="shared" si="90"/>
        <v>5766</v>
      </c>
      <c r="HMU1" s="26">
        <f t="shared" si="90"/>
        <v>5767</v>
      </c>
      <c r="HMV1" s="26">
        <f t="shared" si="90"/>
        <v>5768</v>
      </c>
      <c r="HMW1" s="26">
        <f t="shared" si="90"/>
        <v>5769</v>
      </c>
      <c r="HMX1" s="26">
        <f t="shared" si="90"/>
        <v>5770</v>
      </c>
      <c r="HMY1" s="26">
        <f t="shared" si="90"/>
        <v>5771</v>
      </c>
      <c r="HMZ1" s="26">
        <f t="shared" si="90"/>
        <v>5772</v>
      </c>
      <c r="HNA1" s="26">
        <f t="shared" si="90"/>
        <v>5773</v>
      </c>
      <c r="HNB1" s="26">
        <f t="shared" si="90"/>
        <v>5774</v>
      </c>
      <c r="HNC1" s="26">
        <f t="shared" si="90"/>
        <v>5775</v>
      </c>
      <c r="HND1" s="26">
        <f t="shared" si="90"/>
        <v>5776</v>
      </c>
      <c r="HNE1" s="26">
        <f t="shared" si="90"/>
        <v>5777</v>
      </c>
      <c r="HNF1" s="26">
        <f t="shared" si="90"/>
        <v>5778</v>
      </c>
      <c r="HNG1" s="26">
        <f t="shared" si="90"/>
        <v>5779</v>
      </c>
      <c r="HNH1" s="26">
        <f t="shared" si="90"/>
        <v>5780</v>
      </c>
      <c r="HNI1" s="26">
        <f t="shared" si="90"/>
        <v>5781</v>
      </c>
      <c r="HNJ1" s="26">
        <f t="shared" si="90"/>
        <v>5782</v>
      </c>
      <c r="HNK1" s="26">
        <f t="shared" si="90"/>
        <v>5783</v>
      </c>
      <c r="HNL1" s="26">
        <f t="shared" si="90"/>
        <v>5784</v>
      </c>
      <c r="HNM1" s="26">
        <f t="shared" si="90"/>
        <v>5785</v>
      </c>
      <c r="HNN1" s="26">
        <f t="shared" si="90"/>
        <v>5786</v>
      </c>
      <c r="HNO1" s="26">
        <f t="shared" si="90"/>
        <v>5787</v>
      </c>
      <c r="HNP1" s="26">
        <f t="shared" si="90"/>
        <v>5788</v>
      </c>
      <c r="HNQ1" s="26">
        <f t="shared" si="90"/>
        <v>5789</v>
      </c>
      <c r="HNR1" s="26">
        <f t="shared" si="90"/>
        <v>5790</v>
      </c>
      <c r="HNS1" s="26">
        <f t="shared" si="90"/>
        <v>5791</v>
      </c>
      <c r="HNT1" s="26">
        <f t="shared" si="90"/>
        <v>5792</v>
      </c>
      <c r="HNU1" s="26">
        <f t="shared" si="90"/>
        <v>5793</v>
      </c>
      <c r="HNV1" s="26">
        <f t="shared" si="90"/>
        <v>5794</v>
      </c>
      <c r="HNW1" s="26">
        <f t="shared" si="90"/>
        <v>5795</v>
      </c>
      <c r="HNX1" s="26">
        <f t="shared" si="90"/>
        <v>5796</v>
      </c>
      <c r="HNY1" s="26">
        <f t="shared" si="90"/>
        <v>5797</v>
      </c>
      <c r="HNZ1" s="26">
        <f t="shared" si="90"/>
        <v>5798</v>
      </c>
      <c r="HOA1" s="26">
        <f t="shared" si="90"/>
        <v>5799</v>
      </c>
      <c r="HOB1" s="26">
        <f t="shared" si="90"/>
        <v>5800</v>
      </c>
      <c r="HOC1" s="26">
        <f t="shared" si="90"/>
        <v>5801</v>
      </c>
      <c r="HOD1" s="26">
        <f t="shared" si="90"/>
        <v>5802</v>
      </c>
      <c r="HOE1" s="26">
        <f t="shared" si="90"/>
        <v>5803</v>
      </c>
      <c r="HOF1" s="26">
        <f t="shared" si="90"/>
        <v>5804</v>
      </c>
      <c r="HOG1" s="26">
        <f t="shared" si="90"/>
        <v>5805</v>
      </c>
      <c r="HOH1" s="26">
        <f t="shared" si="90"/>
        <v>5806</v>
      </c>
      <c r="HOI1" s="26">
        <f t="shared" si="90"/>
        <v>5807</v>
      </c>
      <c r="HOJ1" s="26">
        <f t="shared" si="90"/>
        <v>5808</v>
      </c>
      <c r="HOK1" s="26">
        <f t="shared" si="90"/>
        <v>5809</v>
      </c>
      <c r="HOL1" s="26">
        <f t="shared" si="90"/>
        <v>5810</v>
      </c>
      <c r="HOM1" s="26">
        <f t="shared" si="90"/>
        <v>5811</v>
      </c>
      <c r="HON1" s="26">
        <f t="shared" si="90"/>
        <v>5812</v>
      </c>
      <c r="HOO1" s="26">
        <f t="shared" si="90"/>
        <v>5813</v>
      </c>
      <c r="HOP1" s="26">
        <f t="shared" si="90"/>
        <v>5814</v>
      </c>
      <c r="HOQ1" s="26">
        <f t="shared" si="90"/>
        <v>5815</v>
      </c>
      <c r="HOR1" s="26">
        <f t="shared" si="90"/>
        <v>5816</v>
      </c>
      <c r="HOS1" s="26">
        <f t="shared" si="90"/>
        <v>5817</v>
      </c>
      <c r="HOT1" s="26">
        <f t="shared" si="90"/>
        <v>5818</v>
      </c>
      <c r="HOU1" s="26">
        <f t="shared" si="90"/>
        <v>5819</v>
      </c>
      <c r="HOV1" s="26">
        <f t="shared" si="90"/>
        <v>5820</v>
      </c>
      <c r="HOW1" s="26">
        <f t="shared" si="90"/>
        <v>5821</v>
      </c>
      <c r="HOX1" s="26">
        <f t="shared" si="90"/>
        <v>5822</v>
      </c>
      <c r="HOY1" s="26">
        <f t="shared" si="90"/>
        <v>5823</v>
      </c>
      <c r="HOZ1" s="26">
        <f t="shared" si="90"/>
        <v>5824</v>
      </c>
      <c r="HPA1" s="26">
        <f t="shared" si="90"/>
        <v>5825</v>
      </c>
      <c r="HPB1" s="26">
        <f t="shared" si="90"/>
        <v>5826</v>
      </c>
      <c r="HPC1" s="26">
        <f t="shared" ref="HPC1:HRN1" si="91">HPB1+1</f>
        <v>5827</v>
      </c>
      <c r="HPD1" s="26">
        <f t="shared" si="91"/>
        <v>5828</v>
      </c>
      <c r="HPE1" s="26">
        <f t="shared" si="91"/>
        <v>5829</v>
      </c>
      <c r="HPF1" s="26">
        <f t="shared" si="91"/>
        <v>5830</v>
      </c>
      <c r="HPG1" s="26">
        <f t="shared" si="91"/>
        <v>5831</v>
      </c>
      <c r="HPH1" s="26">
        <f t="shared" si="91"/>
        <v>5832</v>
      </c>
      <c r="HPI1" s="26">
        <f t="shared" si="91"/>
        <v>5833</v>
      </c>
      <c r="HPJ1" s="26">
        <f t="shared" si="91"/>
        <v>5834</v>
      </c>
      <c r="HPK1" s="26">
        <f t="shared" si="91"/>
        <v>5835</v>
      </c>
      <c r="HPL1" s="26">
        <f t="shared" si="91"/>
        <v>5836</v>
      </c>
      <c r="HPM1" s="26">
        <f t="shared" si="91"/>
        <v>5837</v>
      </c>
      <c r="HPN1" s="26">
        <f t="shared" si="91"/>
        <v>5838</v>
      </c>
      <c r="HPO1" s="26">
        <f t="shared" si="91"/>
        <v>5839</v>
      </c>
      <c r="HPP1" s="26">
        <f t="shared" si="91"/>
        <v>5840</v>
      </c>
      <c r="HPQ1" s="26">
        <f t="shared" si="91"/>
        <v>5841</v>
      </c>
      <c r="HPR1" s="26">
        <f t="shared" si="91"/>
        <v>5842</v>
      </c>
      <c r="HPS1" s="26">
        <f t="shared" si="91"/>
        <v>5843</v>
      </c>
      <c r="HPT1" s="26">
        <f t="shared" si="91"/>
        <v>5844</v>
      </c>
      <c r="HPU1" s="26">
        <f t="shared" si="91"/>
        <v>5845</v>
      </c>
      <c r="HPV1" s="26">
        <f t="shared" si="91"/>
        <v>5846</v>
      </c>
      <c r="HPW1" s="26">
        <f t="shared" si="91"/>
        <v>5847</v>
      </c>
      <c r="HPX1" s="26">
        <f t="shared" si="91"/>
        <v>5848</v>
      </c>
      <c r="HPY1" s="26">
        <f t="shared" si="91"/>
        <v>5849</v>
      </c>
      <c r="HPZ1" s="26">
        <f t="shared" si="91"/>
        <v>5850</v>
      </c>
      <c r="HQA1" s="26">
        <f t="shared" si="91"/>
        <v>5851</v>
      </c>
      <c r="HQB1" s="26">
        <f t="shared" si="91"/>
        <v>5852</v>
      </c>
      <c r="HQC1" s="26">
        <f t="shared" si="91"/>
        <v>5853</v>
      </c>
      <c r="HQD1" s="26">
        <f t="shared" si="91"/>
        <v>5854</v>
      </c>
      <c r="HQE1" s="26">
        <f t="shared" si="91"/>
        <v>5855</v>
      </c>
      <c r="HQF1" s="26">
        <f t="shared" si="91"/>
        <v>5856</v>
      </c>
      <c r="HQG1" s="26">
        <f t="shared" si="91"/>
        <v>5857</v>
      </c>
      <c r="HQH1" s="26">
        <f t="shared" si="91"/>
        <v>5858</v>
      </c>
      <c r="HQI1" s="26">
        <f t="shared" si="91"/>
        <v>5859</v>
      </c>
      <c r="HQJ1" s="26">
        <f t="shared" si="91"/>
        <v>5860</v>
      </c>
      <c r="HQK1" s="26">
        <f t="shared" si="91"/>
        <v>5861</v>
      </c>
      <c r="HQL1" s="26">
        <f t="shared" si="91"/>
        <v>5862</v>
      </c>
      <c r="HQM1" s="26">
        <f t="shared" si="91"/>
        <v>5863</v>
      </c>
      <c r="HQN1" s="26">
        <f t="shared" si="91"/>
        <v>5864</v>
      </c>
      <c r="HQO1" s="26">
        <f t="shared" si="91"/>
        <v>5865</v>
      </c>
      <c r="HQP1" s="26">
        <f t="shared" si="91"/>
        <v>5866</v>
      </c>
      <c r="HQQ1" s="26">
        <f t="shared" si="91"/>
        <v>5867</v>
      </c>
      <c r="HQR1" s="26">
        <f t="shared" si="91"/>
        <v>5868</v>
      </c>
      <c r="HQS1" s="26">
        <f t="shared" si="91"/>
        <v>5869</v>
      </c>
      <c r="HQT1" s="26">
        <f t="shared" si="91"/>
        <v>5870</v>
      </c>
      <c r="HQU1" s="26">
        <f t="shared" si="91"/>
        <v>5871</v>
      </c>
      <c r="HQV1" s="26">
        <f t="shared" si="91"/>
        <v>5872</v>
      </c>
      <c r="HQW1" s="26">
        <f t="shared" si="91"/>
        <v>5873</v>
      </c>
      <c r="HQX1" s="26">
        <f t="shared" si="91"/>
        <v>5874</v>
      </c>
      <c r="HQY1" s="26">
        <f t="shared" si="91"/>
        <v>5875</v>
      </c>
      <c r="HQZ1" s="26">
        <f t="shared" si="91"/>
        <v>5876</v>
      </c>
      <c r="HRA1" s="26">
        <f t="shared" si="91"/>
        <v>5877</v>
      </c>
      <c r="HRB1" s="26">
        <f t="shared" si="91"/>
        <v>5878</v>
      </c>
      <c r="HRC1" s="26">
        <f t="shared" si="91"/>
        <v>5879</v>
      </c>
      <c r="HRD1" s="26">
        <f t="shared" si="91"/>
        <v>5880</v>
      </c>
      <c r="HRE1" s="26">
        <f t="shared" si="91"/>
        <v>5881</v>
      </c>
      <c r="HRF1" s="26">
        <f t="shared" si="91"/>
        <v>5882</v>
      </c>
      <c r="HRG1" s="26">
        <f t="shared" si="91"/>
        <v>5883</v>
      </c>
      <c r="HRH1" s="26">
        <f t="shared" si="91"/>
        <v>5884</v>
      </c>
      <c r="HRI1" s="26">
        <f t="shared" si="91"/>
        <v>5885</v>
      </c>
      <c r="HRJ1" s="26">
        <f t="shared" si="91"/>
        <v>5886</v>
      </c>
      <c r="HRK1" s="26">
        <f t="shared" si="91"/>
        <v>5887</v>
      </c>
      <c r="HRL1" s="26">
        <f t="shared" si="91"/>
        <v>5888</v>
      </c>
      <c r="HRM1" s="26">
        <f t="shared" si="91"/>
        <v>5889</v>
      </c>
      <c r="HRN1" s="26">
        <f t="shared" si="91"/>
        <v>5890</v>
      </c>
      <c r="HRO1" s="26">
        <f t="shared" ref="HRO1:HTZ1" si="92">HRN1+1</f>
        <v>5891</v>
      </c>
      <c r="HRP1" s="26">
        <f t="shared" si="92"/>
        <v>5892</v>
      </c>
      <c r="HRQ1" s="26">
        <f t="shared" si="92"/>
        <v>5893</v>
      </c>
      <c r="HRR1" s="26">
        <f t="shared" si="92"/>
        <v>5894</v>
      </c>
      <c r="HRS1" s="26">
        <f t="shared" si="92"/>
        <v>5895</v>
      </c>
      <c r="HRT1" s="26">
        <f t="shared" si="92"/>
        <v>5896</v>
      </c>
      <c r="HRU1" s="26">
        <f t="shared" si="92"/>
        <v>5897</v>
      </c>
      <c r="HRV1" s="26">
        <f t="shared" si="92"/>
        <v>5898</v>
      </c>
      <c r="HRW1" s="26">
        <f t="shared" si="92"/>
        <v>5899</v>
      </c>
      <c r="HRX1" s="26">
        <f t="shared" si="92"/>
        <v>5900</v>
      </c>
      <c r="HRY1" s="26">
        <f t="shared" si="92"/>
        <v>5901</v>
      </c>
      <c r="HRZ1" s="26">
        <f t="shared" si="92"/>
        <v>5902</v>
      </c>
      <c r="HSA1" s="26">
        <f t="shared" si="92"/>
        <v>5903</v>
      </c>
      <c r="HSB1" s="26">
        <f t="shared" si="92"/>
        <v>5904</v>
      </c>
      <c r="HSC1" s="26">
        <f t="shared" si="92"/>
        <v>5905</v>
      </c>
      <c r="HSD1" s="26">
        <f t="shared" si="92"/>
        <v>5906</v>
      </c>
      <c r="HSE1" s="26">
        <f t="shared" si="92"/>
        <v>5907</v>
      </c>
      <c r="HSF1" s="26">
        <f t="shared" si="92"/>
        <v>5908</v>
      </c>
      <c r="HSG1" s="26">
        <f t="shared" si="92"/>
        <v>5909</v>
      </c>
      <c r="HSH1" s="26">
        <f t="shared" si="92"/>
        <v>5910</v>
      </c>
      <c r="HSI1" s="26">
        <f t="shared" si="92"/>
        <v>5911</v>
      </c>
      <c r="HSJ1" s="26">
        <f t="shared" si="92"/>
        <v>5912</v>
      </c>
      <c r="HSK1" s="26">
        <f t="shared" si="92"/>
        <v>5913</v>
      </c>
      <c r="HSL1" s="26">
        <f t="shared" si="92"/>
        <v>5914</v>
      </c>
      <c r="HSM1" s="26">
        <f t="shared" si="92"/>
        <v>5915</v>
      </c>
      <c r="HSN1" s="26">
        <f t="shared" si="92"/>
        <v>5916</v>
      </c>
      <c r="HSO1" s="26">
        <f t="shared" si="92"/>
        <v>5917</v>
      </c>
      <c r="HSP1" s="26">
        <f t="shared" si="92"/>
        <v>5918</v>
      </c>
      <c r="HSQ1" s="26">
        <f t="shared" si="92"/>
        <v>5919</v>
      </c>
      <c r="HSR1" s="26">
        <f t="shared" si="92"/>
        <v>5920</v>
      </c>
      <c r="HSS1" s="26">
        <f t="shared" si="92"/>
        <v>5921</v>
      </c>
      <c r="HST1" s="26">
        <f t="shared" si="92"/>
        <v>5922</v>
      </c>
      <c r="HSU1" s="26">
        <f t="shared" si="92"/>
        <v>5923</v>
      </c>
      <c r="HSV1" s="26">
        <f t="shared" si="92"/>
        <v>5924</v>
      </c>
      <c r="HSW1" s="26">
        <f t="shared" si="92"/>
        <v>5925</v>
      </c>
      <c r="HSX1" s="26">
        <f t="shared" si="92"/>
        <v>5926</v>
      </c>
      <c r="HSY1" s="26">
        <f t="shared" si="92"/>
        <v>5927</v>
      </c>
      <c r="HSZ1" s="26">
        <f t="shared" si="92"/>
        <v>5928</v>
      </c>
      <c r="HTA1" s="26">
        <f t="shared" si="92"/>
        <v>5929</v>
      </c>
      <c r="HTB1" s="26">
        <f t="shared" si="92"/>
        <v>5930</v>
      </c>
      <c r="HTC1" s="26">
        <f t="shared" si="92"/>
        <v>5931</v>
      </c>
      <c r="HTD1" s="26">
        <f t="shared" si="92"/>
        <v>5932</v>
      </c>
      <c r="HTE1" s="26">
        <f t="shared" si="92"/>
        <v>5933</v>
      </c>
      <c r="HTF1" s="26">
        <f t="shared" si="92"/>
        <v>5934</v>
      </c>
      <c r="HTG1" s="26">
        <f t="shared" si="92"/>
        <v>5935</v>
      </c>
      <c r="HTH1" s="26">
        <f t="shared" si="92"/>
        <v>5936</v>
      </c>
      <c r="HTI1" s="26">
        <f t="shared" si="92"/>
        <v>5937</v>
      </c>
      <c r="HTJ1" s="26">
        <f t="shared" si="92"/>
        <v>5938</v>
      </c>
      <c r="HTK1" s="26">
        <f t="shared" si="92"/>
        <v>5939</v>
      </c>
      <c r="HTL1" s="26">
        <f t="shared" si="92"/>
        <v>5940</v>
      </c>
      <c r="HTM1" s="26">
        <f t="shared" si="92"/>
        <v>5941</v>
      </c>
      <c r="HTN1" s="26">
        <f t="shared" si="92"/>
        <v>5942</v>
      </c>
      <c r="HTO1" s="26">
        <f t="shared" si="92"/>
        <v>5943</v>
      </c>
      <c r="HTP1" s="26">
        <f t="shared" si="92"/>
        <v>5944</v>
      </c>
      <c r="HTQ1" s="26">
        <f t="shared" si="92"/>
        <v>5945</v>
      </c>
      <c r="HTR1" s="26">
        <f t="shared" si="92"/>
        <v>5946</v>
      </c>
      <c r="HTS1" s="26">
        <f t="shared" si="92"/>
        <v>5947</v>
      </c>
      <c r="HTT1" s="26">
        <f t="shared" si="92"/>
        <v>5948</v>
      </c>
      <c r="HTU1" s="26">
        <f t="shared" si="92"/>
        <v>5949</v>
      </c>
      <c r="HTV1" s="26">
        <f t="shared" si="92"/>
        <v>5950</v>
      </c>
      <c r="HTW1" s="26">
        <f t="shared" si="92"/>
        <v>5951</v>
      </c>
      <c r="HTX1" s="26">
        <f t="shared" si="92"/>
        <v>5952</v>
      </c>
      <c r="HTY1" s="26">
        <f t="shared" si="92"/>
        <v>5953</v>
      </c>
      <c r="HTZ1" s="26">
        <f t="shared" si="92"/>
        <v>5954</v>
      </c>
      <c r="HUA1" s="26">
        <f t="shared" ref="HUA1:HWL1" si="93">HTZ1+1</f>
        <v>5955</v>
      </c>
      <c r="HUB1" s="26">
        <f t="shared" si="93"/>
        <v>5956</v>
      </c>
      <c r="HUC1" s="26">
        <f t="shared" si="93"/>
        <v>5957</v>
      </c>
      <c r="HUD1" s="26">
        <f t="shared" si="93"/>
        <v>5958</v>
      </c>
      <c r="HUE1" s="26">
        <f t="shared" si="93"/>
        <v>5959</v>
      </c>
      <c r="HUF1" s="26">
        <f t="shared" si="93"/>
        <v>5960</v>
      </c>
      <c r="HUG1" s="26">
        <f t="shared" si="93"/>
        <v>5961</v>
      </c>
      <c r="HUH1" s="26">
        <f t="shared" si="93"/>
        <v>5962</v>
      </c>
      <c r="HUI1" s="26">
        <f t="shared" si="93"/>
        <v>5963</v>
      </c>
      <c r="HUJ1" s="26">
        <f t="shared" si="93"/>
        <v>5964</v>
      </c>
      <c r="HUK1" s="26">
        <f t="shared" si="93"/>
        <v>5965</v>
      </c>
      <c r="HUL1" s="26">
        <f t="shared" si="93"/>
        <v>5966</v>
      </c>
      <c r="HUM1" s="26">
        <f t="shared" si="93"/>
        <v>5967</v>
      </c>
      <c r="HUN1" s="26">
        <f t="shared" si="93"/>
        <v>5968</v>
      </c>
      <c r="HUO1" s="26">
        <f t="shared" si="93"/>
        <v>5969</v>
      </c>
      <c r="HUP1" s="26">
        <f t="shared" si="93"/>
        <v>5970</v>
      </c>
      <c r="HUQ1" s="26">
        <f t="shared" si="93"/>
        <v>5971</v>
      </c>
      <c r="HUR1" s="26">
        <f t="shared" si="93"/>
        <v>5972</v>
      </c>
      <c r="HUS1" s="26">
        <f t="shared" si="93"/>
        <v>5973</v>
      </c>
      <c r="HUT1" s="26">
        <f t="shared" si="93"/>
        <v>5974</v>
      </c>
      <c r="HUU1" s="26">
        <f t="shared" si="93"/>
        <v>5975</v>
      </c>
      <c r="HUV1" s="26">
        <f t="shared" si="93"/>
        <v>5976</v>
      </c>
      <c r="HUW1" s="26">
        <f t="shared" si="93"/>
        <v>5977</v>
      </c>
      <c r="HUX1" s="26">
        <f t="shared" si="93"/>
        <v>5978</v>
      </c>
      <c r="HUY1" s="26">
        <f t="shared" si="93"/>
        <v>5979</v>
      </c>
      <c r="HUZ1" s="26">
        <f t="shared" si="93"/>
        <v>5980</v>
      </c>
      <c r="HVA1" s="26">
        <f t="shared" si="93"/>
        <v>5981</v>
      </c>
      <c r="HVB1" s="26">
        <f t="shared" si="93"/>
        <v>5982</v>
      </c>
      <c r="HVC1" s="26">
        <f t="shared" si="93"/>
        <v>5983</v>
      </c>
      <c r="HVD1" s="26">
        <f t="shared" si="93"/>
        <v>5984</v>
      </c>
      <c r="HVE1" s="26">
        <f t="shared" si="93"/>
        <v>5985</v>
      </c>
      <c r="HVF1" s="26">
        <f t="shared" si="93"/>
        <v>5986</v>
      </c>
      <c r="HVG1" s="26">
        <f t="shared" si="93"/>
        <v>5987</v>
      </c>
      <c r="HVH1" s="26">
        <f t="shared" si="93"/>
        <v>5988</v>
      </c>
      <c r="HVI1" s="26">
        <f t="shared" si="93"/>
        <v>5989</v>
      </c>
      <c r="HVJ1" s="26">
        <f t="shared" si="93"/>
        <v>5990</v>
      </c>
      <c r="HVK1" s="26">
        <f t="shared" si="93"/>
        <v>5991</v>
      </c>
      <c r="HVL1" s="26">
        <f t="shared" si="93"/>
        <v>5992</v>
      </c>
      <c r="HVM1" s="26">
        <f t="shared" si="93"/>
        <v>5993</v>
      </c>
      <c r="HVN1" s="26">
        <f t="shared" si="93"/>
        <v>5994</v>
      </c>
      <c r="HVO1" s="26">
        <f t="shared" si="93"/>
        <v>5995</v>
      </c>
      <c r="HVP1" s="26">
        <f t="shared" si="93"/>
        <v>5996</v>
      </c>
      <c r="HVQ1" s="26">
        <f t="shared" si="93"/>
        <v>5997</v>
      </c>
      <c r="HVR1" s="26">
        <f t="shared" si="93"/>
        <v>5998</v>
      </c>
      <c r="HVS1" s="26">
        <f t="shared" si="93"/>
        <v>5999</v>
      </c>
      <c r="HVT1" s="26">
        <f t="shared" si="93"/>
        <v>6000</v>
      </c>
      <c r="HVU1" s="26">
        <f t="shared" si="93"/>
        <v>6001</v>
      </c>
      <c r="HVV1" s="26">
        <f t="shared" si="93"/>
        <v>6002</v>
      </c>
      <c r="HVW1" s="26">
        <f t="shared" si="93"/>
        <v>6003</v>
      </c>
      <c r="HVX1" s="26">
        <f t="shared" si="93"/>
        <v>6004</v>
      </c>
      <c r="HVY1" s="26">
        <f t="shared" si="93"/>
        <v>6005</v>
      </c>
      <c r="HVZ1" s="26">
        <f t="shared" si="93"/>
        <v>6006</v>
      </c>
      <c r="HWA1" s="26">
        <f t="shared" si="93"/>
        <v>6007</v>
      </c>
      <c r="HWB1" s="26">
        <f t="shared" si="93"/>
        <v>6008</v>
      </c>
      <c r="HWC1" s="26">
        <f t="shared" si="93"/>
        <v>6009</v>
      </c>
      <c r="HWD1" s="26">
        <f t="shared" si="93"/>
        <v>6010</v>
      </c>
      <c r="HWE1" s="26">
        <f t="shared" si="93"/>
        <v>6011</v>
      </c>
      <c r="HWF1" s="26">
        <f t="shared" si="93"/>
        <v>6012</v>
      </c>
      <c r="HWG1" s="26">
        <f t="shared" si="93"/>
        <v>6013</v>
      </c>
      <c r="HWH1" s="26">
        <f t="shared" si="93"/>
        <v>6014</v>
      </c>
      <c r="HWI1" s="26">
        <f t="shared" si="93"/>
        <v>6015</v>
      </c>
      <c r="HWJ1" s="26">
        <f t="shared" si="93"/>
        <v>6016</v>
      </c>
      <c r="HWK1" s="26">
        <f t="shared" si="93"/>
        <v>6017</v>
      </c>
      <c r="HWL1" s="26">
        <f t="shared" si="93"/>
        <v>6018</v>
      </c>
      <c r="HWM1" s="26">
        <f t="shared" ref="HWM1:HYX1" si="94">HWL1+1</f>
        <v>6019</v>
      </c>
      <c r="HWN1" s="26">
        <f t="shared" si="94"/>
        <v>6020</v>
      </c>
      <c r="HWO1" s="26">
        <f t="shared" si="94"/>
        <v>6021</v>
      </c>
      <c r="HWP1" s="26">
        <f t="shared" si="94"/>
        <v>6022</v>
      </c>
      <c r="HWQ1" s="26">
        <f t="shared" si="94"/>
        <v>6023</v>
      </c>
      <c r="HWR1" s="26">
        <f t="shared" si="94"/>
        <v>6024</v>
      </c>
      <c r="HWS1" s="26">
        <f t="shared" si="94"/>
        <v>6025</v>
      </c>
      <c r="HWT1" s="26">
        <f t="shared" si="94"/>
        <v>6026</v>
      </c>
      <c r="HWU1" s="26">
        <f t="shared" si="94"/>
        <v>6027</v>
      </c>
      <c r="HWV1" s="26">
        <f t="shared" si="94"/>
        <v>6028</v>
      </c>
      <c r="HWW1" s="26">
        <f t="shared" si="94"/>
        <v>6029</v>
      </c>
      <c r="HWX1" s="26">
        <f t="shared" si="94"/>
        <v>6030</v>
      </c>
      <c r="HWY1" s="26">
        <f t="shared" si="94"/>
        <v>6031</v>
      </c>
      <c r="HWZ1" s="26">
        <f t="shared" si="94"/>
        <v>6032</v>
      </c>
      <c r="HXA1" s="26">
        <f t="shared" si="94"/>
        <v>6033</v>
      </c>
      <c r="HXB1" s="26">
        <f t="shared" si="94"/>
        <v>6034</v>
      </c>
      <c r="HXC1" s="26">
        <f t="shared" si="94"/>
        <v>6035</v>
      </c>
      <c r="HXD1" s="26">
        <f t="shared" si="94"/>
        <v>6036</v>
      </c>
      <c r="HXE1" s="26">
        <f t="shared" si="94"/>
        <v>6037</v>
      </c>
      <c r="HXF1" s="26">
        <f t="shared" si="94"/>
        <v>6038</v>
      </c>
      <c r="HXG1" s="26">
        <f t="shared" si="94"/>
        <v>6039</v>
      </c>
      <c r="HXH1" s="26">
        <f t="shared" si="94"/>
        <v>6040</v>
      </c>
      <c r="HXI1" s="26">
        <f t="shared" si="94"/>
        <v>6041</v>
      </c>
      <c r="HXJ1" s="26">
        <f t="shared" si="94"/>
        <v>6042</v>
      </c>
      <c r="HXK1" s="26">
        <f t="shared" si="94"/>
        <v>6043</v>
      </c>
      <c r="HXL1" s="26">
        <f t="shared" si="94"/>
        <v>6044</v>
      </c>
      <c r="HXM1" s="26">
        <f t="shared" si="94"/>
        <v>6045</v>
      </c>
      <c r="HXN1" s="26">
        <f t="shared" si="94"/>
        <v>6046</v>
      </c>
      <c r="HXO1" s="26">
        <f t="shared" si="94"/>
        <v>6047</v>
      </c>
      <c r="HXP1" s="26">
        <f t="shared" si="94"/>
        <v>6048</v>
      </c>
      <c r="HXQ1" s="26">
        <f t="shared" si="94"/>
        <v>6049</v>
      </c>
      <c r="HXR1" s="26">
        <f t="shared" si="94"/>
        <v>6050</v>
      </c>
      <c r="HXS1" s="26">
        <f t="shared" si="94"/>
        <v>6051</v>
      </c>
      <c r="HXT1" s="26">
        <f t="shared" si="94"/>
        <v>6052</v>
      </c>
      <c r="HXU1" s="26">
        <f t="shared" si="94"/>
        <v>6053</v>
      </c>
      <c r="HXV1" s="26">
        <f t="shared" si="94"/>
        <v>6054</v>
      </c>
      <c r="HXW1" s="26">
        <f t="shared" si="94"/>
        <v>6055</v>
      </c>
      <c r="HXX1" s="26">
        <f t="shared" si="94"/>
        <v>6056</v>
      </c>
      <c r="HXY1" s="26">
        <f t="shared" si="94"/>
        <v>6057</v>
      </c>
      <c r="HXZ1" s="26">
        <f t="shared" si="94"/>
        <v>6058</v>
      </c>
      <c r="HYA1" s="26">
        <f t="shared" si="94"/>
        <v>6059</v>
      </c>
      <c r="HYB1" s="26">
        <f t="shared" si="94"/>
        <v>6060</v>
      </c>
      <c r="HYC1" s="26">
        <f t="shared" si="94"/>
        <v>6061</v>
      </c>
      <c r="HYD1" s="26">
        <f t="shared" si="94"/>
        <v>6062</v>
      </c>
      <c r="HYE1" s="26">
        <f t="shared" si="94"/>
        <v>6063</v>
      </c>
      <c r="HYF1" s="26">
        <f t="shared" si="94"/>
        <v>6064</v>
      </c>
      <c r="HYG1" s="26">
        <f t="shared" si="94"/>
        <v>6065</v>
      </c>
      <c r="HYH1" s="26">
        <f t="shared" si="94"/>
        <v>6066</v>
      </c>
      <c r="HYI1" s="26">
        <f t="shared" si="94"/>
        <v>6067</v>
      </c>
      <c r="HYJ1" s="26">
        <f t="shared" si="94"/>
        <v>6068</v>
      </c>
      <c r="HYK1" s="26">
        <f t="shared" si="94"/>
        <v>6069</v>
      </c>
      <c r="HYL1" s="26">
        <f t="shared" si="94"/>
        <v>6070</v>
      </c>
      <c r="HYM1" s="26">
        <f t="shared" si="94"/>
        <v>6071</v>
      </c>
      <c r="HYN1" s="26">
        <f t="shared" si="94"/>
        <v>6072</v>
      </c>
      <c r="HYO1" s="26">
        <f t="shared" si="94"/>
        <v>6073</v>
      </c>
      <c r="HYP1" s="26">
        <f t="shared" si="94"/>
        <v>6074</v>
      </c>
      <c r="HYQ1" s="26">
        <f t="shared" si="94"/>
        <v>6075</v>
      </c>
      <c r="HYR1" s="26">
        <f t="shared" si="94"/>
        <v>6076</v>
      </c>
      <c r="HYS1" s="26">
        <f t="shared" si="94"/>
        <v>6077</v>
      </c>
      <c r="HYT1" s="26">
        <f t="shared" si="94"/>
        <v>6078</v>
      </c>
      <c r="HYU1" s="26">
        <f t="shared" si="94"/>
        <v>6079</v>
      </c>
      <c r="HYV1" s="26">
        <f t="shared" si="94"/>
        <v>6080</v>
      </c>
      <c r="HYW1" s="26">
        <f t="shared" si="94"/>
        <v>6081</v>
      </c>
      <c r="HYX1" s="26">
        <f t="shared" si="94"/>
        <v>6082</v>
      </c>
      <c r="HYY1" s="26">
        <f t="shared" ref="HYY1:IBJ1" si="95">HYX1+1</f>
        <v>6083</v>
      </c>
      <c r="HYZ1" s="26">
        <f t="shared" si="95"/>
        <v>6084</v>
      </c>
      <c r="HZA1" s="26">
        <f t="shared" si="95"/>
        <v>6085</v>
      </c>
      <c r="HZB1" s="26">
        <f t="shared" si="95"/>
        <v>6086</v>
      </c>
      <c r="HZC1" s="26">
        <f t="shared" si="95"/>
        <v>6087</v>
      </c>
      <c r="HZD1" s="26">
        <f t="shared" si="95"/>
        <v>6088</v>
      </c>
      <c r="HZE1" s="26">
        <f t="shared" si="95"/>
        <v>6089</v>
      </c>
      <c r="HZF1" s="26">
        <f t="shared" si="95"/>
        <v>6090</v>
      </c>
      <c r="HZG1" s="26">
        <f t="shared" si="95"/>
        <v>6091</v>
      </c>
      <c r="HZH1" s="26">
        <f t="shared" si="95"/>
        <v>6092</v>
      </c>
      <c r="HZI1" s="26">
        <f t="shared" si="95"/>
        <v>6093</v>
      </c>
      <c r="HZJ1" s="26">
        <f t="shared" si="95"/>
        <v>6094</v>
      </c>
      <c r="HZK1" s="26">
        <f t="shared" si="95"/>
        <v>6095</v>
      </c>
      <c r="HZL1" s="26">
        <f t="shared" si="95"/>
        <v>6096</v>
      </c>
      <c r="HZM1" s="26">
        <f t="shared" si="95"/>
        <v>6097</v>
      </c>
      <c r="HZN1" s="26">
        <f t="shared" si="95"/>
        <v>6098</v>
      </c>
      <c r="HZO1" s="26">
        <f t="shared" si="95"/>
        <v>6099</v>
      </c>
      <c r="HZP1" s="26">
        <f t="shared" si="95"/>
        <v>6100</v>
      </c>
      <c r="HZQ1" s="26">
        <f t="shared" si="95"/>
        <v>6101</v>
      </c>
      <c r="HZR1" s="26">
        <f t="shared" si="95"/>
        <v>6102</v>
      </c>
      <c r="HZS1" s="26">
        <f t="shared" si="95"/>
        <v>6103</v>
      </c>
      <c r="HZT1" s="26">
        <f t="shared" si="95"/>
        <v>6104</v>
      </c>
      <c r="HZU1" s="26">
        <f t="shared" si="95"/>
        <v>6105</v>
      </c>
      <c r="HZV1" s="26">
        <f t="shared" si="95"/>
        <v>6106</v>
      </c>
      <c r="HZW1" s="26">
        <f t="shared" si="95"/>
        <v>6107</v>
      </c>
      <c r="HZX1" s="26">
        <f t="shared" si="95"/>
        <v>6108</v>
      </c>
      <c r="HZY1" s="26">
        <f t="shared" si="95"/>
        <v>6109</v>
      </c>
      <c r="HZZ1" s="26">
        <f t="shared" si="95"/>
        <v>6110</v>
      </c>
      <c r="IAA1" s="26">
        <f t="shared" si="95"/>
        <v>6111</v>
      </c>
      <c r="IAB1" s="26">
        <f t="shared" si="95"/>
        <v>6112</v>
      </c>
      <c r="IAC1" s="26">
        <f t="shared" si="95"/>
        <v>6113</v>
      </c>
      <c r="IAD1" s="26">
        <f t="shared" si="95"/>
        <v>6114</v>
      </c>
      <c r="IAE1" s="26">
        <f t="shared" si="95"/>
        <v>6115</v>
      </c>
      <c r="IAF1" s="26">
        <f t="shared" si="95"/>
        <v>6116</v>
      </c>
      <c r="IAG1" s="26">
        <f t="shared" si="95"/>
        <v>6117</v>
      </c>
      <c r="IAH1" s="26">
        <f t="shared" si="95"/>
        <v>6118</v>
      </c>
      <c r="IAI1" s="26">
        <f t="shared" si="95"/>
        <v>6119</v>
      </c>
      <c r="IAJ1" s="26">
        <f t="shared" si="95"/>
        <v>6120</v>
      </c>
      <c r="IAK1" s="26">
        <f t="shared" si="95"/>
        <v>6121</v>
      </c>
      <c r="IAL1" s="26">
        <f t="shared" si="95"/>
        <v>6122</v>
      </c>
      <c r="IAM1" s="26">
        <f t="shared" si="95"/>
        <v>6123</v>
      </c>
      <c r="IAN1" s="26">
        <f t="shared" si="95"/>
        <v>6124</v>
      </c>
      <c r="IAO1" s="26">
        <f t="shared" si="95"/>
        <v>6125</v>
      </c>
      <c r="IAP1" s="26">
        <f t="shared" si="95"/>
        <v>6126</v>
      </c>
      <c r="IAQ1" s="26">
        <f t="shared" si="95"/>
        <v>6127</v>
      </c>
      <c r="IAR1" s="26">
        <f t="shared" si="95"/>
        <v>6128</v>
      </c>
      <c r="IAS1" s="26">
        <f t="shared" si="95"/>
        <v>6129</v>
      </c>
      <c r="IAT1" s="26">
        <f t="shared" si="95"/>
        <v>6130</v>
      </c>
      <c r="IAU1" s="26">
        <f t="shared" si="95"/>
        <v>6131</v>
      </c>
      <c r="IAV1" s="26">
        <f t="shared" si="95"/>
        <v>6132</v>
      </c>
      <c r="IAW1" s="26">
        <f t="shared" si="95"/>
        <v>6133</v>
      </c>
      <c r="IAX1" s="26">
        <f t="shared" si="95"/>
        <v>6134</v>
      </c>
      <c r="IAY1" s="26">
        <f t="shared" si="95"/>
        <v>6135</v>
      </c>
      <c r="IAZ1" s="26">
        <f t="shared" si="95"/>
        <v>6136</v>
      </c>
      <c r="IBA1" s="26">
        <f t="shared" si="95"/>
        <v>6137</v>
      </c>
      <c r="IBB1" s="26">
        <f t="shared" si="95"/>
        <v>6138</v>
      </c>
      <c r="IBC1" s="26">
        <f t="shared" si="95"/>
        <v>6139</v>
      </c>
      <c r="IBD1" s="26">
        <f t="shared" si="95"/>
        <v>6140</v>
      </c>
      <c r="IBE1" s="26">
        <f t="shared" si="95"/>
        <v>6141</v>
      </c>
      <c r="IBF1" s="26">
        <f t="shared" si="95"/>
        <v>6142</v>
      </c>
      <c r="IBG1" s="26">
        <f t="shared" si="95"/>
        <v>6143</v>
      </c>
      <c r="IBH1" s="26">
        <f t="shared" si="95"/>
        <v>6144</v>
      </c>
      <c r="IBI1" s="26">
        <f t="shared" si="95"/>
        <v>6145</v>
      </c>
      <c r="IBJ1" s="26">
        <f t="shared" si="95"/>
        <v>6146</v>
      </c>
      <c r="IBK1" s="26">
        <f t="shared" ref="IBK1:IDV1" si="96">IBJ1+1</f>
        <v>6147</v>
      </c>
      <c r="IBL1" s="26">
        <f t="shared" si="96"/>
        <v>6148</v>
      </c>
      <c r="IBM1" s="26">
        <f t="shared" si="96"/>
        <v>6149</v>
      </c>
      <c r="IBN1" s="26">
        <f t="shared" si="96"/>
        <v>6150</v>
      </c>
      <c r="IBO1" s="26">
        <f t="shared" si="96"/>
        <v>6151</v>
      </c>
      <c r="IBP1" s="26">
        <f t="shared" si="96"/>
        <v>6152</v>
      </c>
      <c r="IBQ1" s="26">
        <f t="shared" si="96"/>
        <v>6153</v>
      </c>
      <c r="IBR1" s="26">
        <f t="shared" si="96"/>
        <v>6154</v>
      </c>
      <c r="IBS1" s="26">
        <f t="shared" si="96"/>
        <v>6155</v>
      </c>
      <c r="IBT1" s="26">
        <f t="shared" si="96"/>
        <v>6156</v>
      </c>
      <c r="IBU1" s="26">
        <f t="shared" si="96"/>
        <v>6157</v>
      </c>
      <c r="IBV1" s="26">
        <f t="shared" si="96"/>
        <v>6158</v>
      </c>
      <c r="IBW1" s="26">
        <f t="shared" si="96"/>
        <v>6159</v>
      </c>
      <c r="IBX1" s="26">
        <f t="shared" si="96"/>
        <v>6160</v>
      </c>
      <c r="IBY1" s="26">
        <f t="shared" si="96"/>
        <v>6161</v>
      </c>
      <c r="IBZ1" s="26">
        <f t="shared" si="96"/>
        <v>6162</v>
      </c>
      <c r="ICA1" s="26">
        <f t="shared" si="96"/>
        <v>6163</v>
      </c>
      <c r="ICB1" s="26">
        <f t="shared" si="96"/>
        <v>6164</v>
      </c>
      <c r="ICC1" s="26">
        <f t="shared" si="96"/>
        <v>6165</v>
      </c>
      <c r="ICD1" s="26">
        <f t="shared" si="96"/>
        <v>6166</v>
      </c>
      <c r="ICE1" s="26">
        <f t="shared" si="96"/>
        <v>6167</v>
      </c>
      <c r="ICF1" s="26">
        <f t="shared" si="96"/>
        <v>6168</v>
      </c>
      <c r="ICG1" s="26">
        <f t="shared" si="96"/>
        <v>6169</v>
      </c>
      <c r="ICH1" s="26">
        <f t="shared" si="96"/>
        <v>6170</v>
      </c>
      <c r="ICI1" s="26">
        <f t="shared" si="96"/>
        <v>6171</v>
      </c>
      <c r="ICJ1" s="26">
        <f t="shared" si="96"/>
        <v>6172</v>
      </c>
      <c r="ICK1" s="26">
        <f t="shared" si="96"/>
        <v>6173</v>
      </c>
      <c r="ICL1" s="26">
        <f t="shared" si="96"/>
        <v>6174</v>
      </c>
      <c r="ICM1" s="26">
        <f t="shared" si="96"/>
        <v>6175</v>
      </c>
      <c r="ICN1" s="26">
        <f t="shared" si="96"/>
        <v>6176</v>
      </c>
      <c r="ICO1" s="26">
        <f t="shared" si="96"/>
        <v>6177</v>
      </c>
      <c r="ICP1" s="26">
        <f t="shared" si="96"/>
        <v>6178</v>
      </c>
      <c r="ICQ1" s="26">
        <f t="shared" si="96"/>
        <v>6179</v>
      </c>
      <c r="ICR1" s="26">
        <f t="shared" si="96"/>
        <v>6180</v>
      </c>
      <c r="ICS1" s="26">
        <f t="shared" si="96"/>
        <v>6181</v>
      </c>
      <c r="ICT1" s="26">
        <f t="shared" si="96"/>
        <v>6182</v>
      </c>
      <c r="ICU1" s="26">
        <f t="shared" si="96"/>
        <v>6183</v>
      </c>
      <c r="ICV1" s="26">
        <f t="shared" si="96"/>
        <v>6184</v>
      </c>
      <c r="ICW1" s="26">
        <f t="shared" si="96"/>
        <v>6185</v>
      </c>
      <c r="ICX1" s="26">
        <f t="shared" si="96"/>
        <v>6186</v>
      </c>
      <c r="ICY1" s="26">
        <f t="shared" si="96"/>
        <v>6187</v>
      </c>
      <c r="ICZ1" s="26">
        <f t="shared" si="96"/>
        <v>6188</v>
      </c>
      <c r="IDA1" s="26">
        <f t="shared" si="96"/>
        <v>6189</v>
      </c>
      <c r="IDB1" s="26">
        <f t="shared" si="96"/>
        <v>6190</v>
      </c>
      <c r="IDC1" s="26">
        <f t="shared" si="96"/>
        <v>6191</v>
      </c>
      <c r="IDD1" s="26">
        <f t="shared" si="96"/>
        <v>6192</v>
      </c>
      <c r="IDE1" s="26">
        <f t="shared" si="96"/>
        <v>6193</v>
      </c>
      <c r="IDF1" s="26">
        <f t="shared" si="96"/>
        <v>6194</v>
      </c>
      <c r="IDG1" s="26">
        <f t="shared" si="96"/>
        <v>6195</v>
      </c>
      <c r="IDH1" s="26">
        <f t="shared" si="96"/>
        <v>6196</v>
      </c>
      <c r="IDI1" s="26">
        <f t="shared" si="96"/>
        <v>6197</v>
      </c>
      <c r="IDJ1" s="26">
        <f t="shared" si="96"/>
        <v>6198</v>
      </c>
      <c r="IDK1" s="26">
        <f t="shared" si="96"/>
        <v>6199</v>
      </c>
      <c r="IDL1" s="26">
        <f t="shared" si="96"/>
        <v>6200</v>
      </c>
      <c r="IDM1" s="26">
        <f t="shared" si="96"/>
        <v>6201</v>
      </c>
      <c r="IDN1" s="26">
        <f t="shared" si="96"/>
        <v>6202</v>
      </c>
      <c r="IDO1" s="26">
        <f t="shared" si="96"/>
        <v>6203</v>
      </c>
      <c r="IDP1" s="26">
        <f t="shared" si="96"/>
        <v>6204</v>
      </c>
      <c r="IDQ1" s="26">
        <f t="shared" si="96"/>
        <v>6205</v>
      </c>
      <c r="IDR1" s="26">
        <f t="shared" si="96"/>
        <v>6206</v>
      </c>
      <c r="IDS1" s="26">
        <f t="shared" si="96"/>
        <v>6207</v>
      </c>
      <c r="IDT1" s="26">
        <f t="shared" si="96"/>
        <v>6208</v>
      </c>
      <c r="IDU1" s="26">
        <f t="shared" si="96"/>
        <v>6209</v>
      </c>
      <c r="IDV1" s="26">
        <f t="shared" si="96"/>
        <v>6210</v>
      </c>
      <c r="IDW1" s="26">
        <f t="shared" ref="IDW1:IGH1" si="97">IDV1+1</f>
        <v>6211</v>
      </c>
      <c r="IDX1" s="26">
        <f t="shared" si="97"/>
        <v>6212</v>
      </c>
      <c r="IDY1" s="26">
        <f t="shared" si="97"/>
        <v>6213</v>
      </c>
      <c r="IDZ1" s="26">
        <f t="shared" si="97"/>
        <v>6214</v>
      </c>
      <c r="IEA1" s="26">
        <f t="shared" si="97"/>
        <v>6215</v>
      </c>
      <c r="IEB1" s="26">
        <f t="shared" si="97"/>
        <v>6216</v>
      </c>
      <c r="IEC1" s="26">
        <f t="shared" si="97"/>
        <v>6217</v>
      </c>
      <c r="IED1" s="26">
        <f t="shared" si="97"/>
        <v>6218</v>
      </c>
      <c r="IEE1" s="26">
        <f t="shared" si="97"/>
        <v>6219</v>
      </c>
      <c r="IEF1" s="26">
        <f t="shared" si="97"/>
        <v>6220</v>
      </c>
      <c r="IEG1" s="26">
        <f t="shared" si="97"/>
        <v>6221</v>
      </c>
      <c r="IEH1" s="26">
        <f t="shared" si="97"/>
        <v>6222</v>
      </c>
      <c r="IEI1" s="26">
        <f t="shared" si="97"/>
        <v>6223</v>
      </c>
      <c r="IEJ1" s="26">
        <f t="shared" si="97"/>
        <v>6224</v>
      </c>
      <c r="IEK1" s="26">
        <f t="shared" si="97"/>
        <v>6225</v>
      </c>
      <c r="IEL1" s="26">
        <f t="shared" si="97"/>
        <v>6226</v>
      </c>
      <c r="IEM1" s="26">
        <f t="shared" si="97"/>
        <v>6227</v>
      </c>
      <c r="IEN1" s="26">
        <f t="shared" si="97"/>
        <v>6228</v>
      </c>
      <c r="IEO1" s="26">
        <f t="shared" si="97"/>
        <v>6229</v>
      </c>
      <c r="IEP1" s="26">
        <f t="shared" si="97"/>
        <v>6230</v>
      </c>
      <c r="IEQ1" s="26">
        <f t="shared" si="97"/>
        <v>6231</v>
      </c>
      <c r="IER1" s="26">
        <f t="shared" si="97"/>
        <v>6232</v>
      </c>
      <c r="IES1" s="26">
        <f t="shared" si="97"/>
        <v>6233</v>
      </c>
      <c r="IET1" s="26">
        <f t="shared" si="97"/>
        <v>6234</v>
      </c>
      <c r="IEU1" s="26">
        <f t="shared" si="97"/>
        <v>6235</v>
      </c>
      <c r="IEV1" s="26">
        <f t="shared" si="97"/>
        <v>6236</v>
      </c>
      <c r="IEW1" s="26">
        <f t="shared" si="97"/>
        <v>6237</v>
      </c>
      <c r="IEX1" s="26">
        <f t="shared" si="97"/>
        <v>6238</v>
      </c>
      <c r="IEY1" s="26">
        <f t="shared" si="97"/>
        <v>6239</v>
      </c>
      <c r="IEZ1" s="26">
        <f t="shared" si="97"/>
        <v>6240</v>
      </c>
      <c r="IFA1" s="26">
        <f t="shared" si="97"/>
        <v>6241</v>
      </c>
      <c r="IFB1" s="26">
        <f t="shared" si="97"/>
        <v>6242</v>
      </c>
      <c r="IFC1" s="26">
        <f t="shared" si="97"/>
        <v>6243</v>
      </c>
      <c r="IFD1" s="26">
        <f t="shared" si="97"/>
        <v>6244</v>
      </c>
      <c r="IFE1" s="26">
        <f t="shared" si="97"/>
        <v>6245</v>
      </c>
      <c r="IFF1" s="26">
        <f t="shared" si="97"/>
        <v>6246</v>
      </c>
      <c r="IFG1" s="26">
        <f t="shared" si="97"/>
        <v>6247</v>
      </c>
      <c r="IFH1" s="26">
        <f t="shared" si="97"/>
        <v>6248</v>
      </c>
      <c r="IFI1" s="26">
        <f t="shared" si="97"/>
        <v>6249</v>
      </c>
      <c r="IFJ1" s="26">
        <f t="shared" si="97"/>
        <v>6250</v>
      </c>
      <c r="IFK1" s="26">
        <f t="shared" si="97"/>
        <v>6251</v>
      </c>
      <c r="IFL1" s="26">
        <f t="shared" si="97"/>
        <v>6252</v>
      </c>
      <c r="IFM1" s="26">
        <f t="shared" si="97"/>
        <v>6253</v>
      </c>
      <c r="IFN1" s="26">
        <f t="shared" si="97"/>
        <v>6254</v>
      </c>
      <c r="IFO1" s="26">
        <f t="shared" si="97"/>
        <v>6255</v>
      </c>
      <c r="IFP1" s="26">
        <f t="shared" si="97"/>
        <v>6256</v>
      </c>
      <c r="IFQ1" s="26">
        <f t="shared" si="97"/>
        <v>6257</v>
      </c>
      <c r="IFR1" s="26">
        <f t="shared" si="97"/>
        <v>6258</v>
      </c>
      <c r="IFS1" s="26">
        <f t="shared" si="97"/>
        <v>6259</v>
      </c>
      <c r="IFT1" s="26">
        <f t="shared" si="97"/>
        <v>6260</v>
      </c>
      <c r="IFU1" s="26">
        <f t="shared" si="97"/>
        <v>6261</v>
      </c>
      <c r="IFV1" s="26">
        <f t="shared" si="97"/>
        <v>6262</v>
      </c>
      <c r="IFW1" s="26">
        <f t="shared" si="97"/>
        <v>6263</v>
      </c>
      <c r="IFX1" s="26">
        <f t="shared" si="97"/>
        <v>6264</v>
      </c>
      <c r="IFY1" s="26">
        <f t="shared" si="97"/>
        <v>6265</v>
      </c>
      <c r="IFZ1" s="26">
        <f t="shared" si="97"/>
        <v>6266</v>
      </c>
      <c r="IGA1" s="26">
        <f t="shared" si="97"/>
        <v>6267</v>
      </c>
      <c r="IGB1" s="26">
        <f t="shared" si="97"/>
        <v>6268</v>
      </c>
      <c r="IGC1" s="26">
        <f t="shared" si="97"/>
        <v>6269</v>
      </c>
      <c r="IGD1" s="26">
        <f t="shared" si="97"/>
        <v>6270</v>
      </c>
      <c r="IGE1" s="26">
        <f t="shared" si="97"/>
        <v>6271</v>
      </c>
      <c r="IGF1" s="26">
        <f t="shared" si="97"/>
        <v>6272</v>
      </c>
      <c r="IGG1" s="26">
        <f t="shared" si="97"/>
        <v>6273</v>
      </c>
      <c r="IGH1" s="26">
        <f t="shared" si="97"/>
        <v>6274</v>
      </c>
      <c r="IGI1" s="26">
        <f t="shared" ref="IGI1:IIT1" si="98">IGH1+1</f>
        <v>6275</v>
      </c>
      <c r="IGJ1" s="26">
        <f t="shared" si="98"/>
        <v>6276</v>
      </c>
      <c r="IGK1" s="26">
        <f t="shared" si="98"/>
        <v>6277</v>
      </c>
      <c r="IGL1" s="26">
        <f t="shared" si="98"/>
        <v>6278</v>
      </c>
      <c r="IGM1" s="26">
        <f t="shared" si="98"/>
        <v>6279</v>
      </c>
      <c r="IGN1" s="26">
        <f t="shared" si="98"/>
        <v>6280</v>
      </c>
      <c r="IGO1" s="26">
        <f t="shared" si="98"/>
        <v>6281</v>
      </c>
      <c r="IGP1" s="26">
        <f t="shared" si="98"/>
        <v>6282</v>
      </c>
      <c r="IGQ1" s="26">
        <f t="shared" si="98"/>
        <v>6283</v>
      </c>
      <c r="IGR1" s="26">
        <f t="shared" si="98"/>
        <v>6284</v>
      </c>
      <c r="IGS1" s="26">
        <f t="shared" si="98"/>
        <v>6285</v>
      </c>
      <c r="IGT1" s="26">
        <f t="shared" si="98"/>
        <v>6286</v>
      </c>
      <c r="IGU1" s="26">
        <f t="shared" si="98"/>
        <v>6287</v>
      </c>
      <c r="IGV1" s="26">
        <f t="shared" si="98"/>
        <v>6288</v>
      </c>
      <c r="IGW1" s="26">
        <f t="shared" si="98"/>
        <v>6289</v>
      </c>
      <c r="IGX1" s="26">
        <f t="shared" si="98"/>
        <v>6290</v>
      </c>
      <c r="IGY1" s="26">
        <f t="shared" si="98"/>
        <v>6291</v>
      </c>
      <c r="IGZ1" s="26">
        <f t="shared" si="98"/>
        <v>6292</v>
      </c>
      <c r="IHA1" s="26">
        <f t="shared" si="98"/>
        <v>6293</v>
      </c>
      <c r="IHB1" s="26">
        <f t="shared" si="98"/>
        <v>6294</v>
      </c>
      <c r="IHC1" s="26">
        <f t="shared" si="98"/>
        <v>6295</v>
      </c>
      <c r="IHD1" s="26">
        <f t="shared" si="98"/>
        <v>6296</v>
      </c>
      <c r="IHE1" s="26">
        <f t="shared" si="98"/>
        <v>6297</v>
      </c>
      <c r="IHF1" s="26">
        <f t="shared" si="98"/>
        <v>6298</v>
      </c>
      <c r="IHG1" s="26">
        <f t="shared" si="98"/>
        <v>6299</v>
      </c>
      <c r="IHH1" s="26">
        <f t="shared" si="98"/>
        <v>6300</v>
      </c>
      <c r="IHI1" s="26">
        <f t="shared" si="98"/>
        <v>6301</v>
      </c>
      <c r="IHJ1" s="26">
        <f t="shared" si="98"/>
        <v>6302</v>
      </c>
      <c r="IHK1" s="26">
        <f t="shared" si="98"/>
        <v>6303</v>
      </c>
      <c r="IHL1" s="26">
        <f t="shared" si="98"/>
        <v>6304</v>
      </c>
      <c r="IHM1" s="26">
        <f t="shared" si="98"/>
        <v>6305</v>
      </c>
      <c r="IHN1" s="26">
        <f t="shared" si="98"/>
        <v>6306</v>
      </c>
      <c r="IHO1" s="26">
        <f t="shared" si="98"/>
        <v>6307</v>
      </c>
      <c r="IHP1" s="26">
        <f t="shared" si="98"/>
        <v>6308</v>
      </c>
      <c r="IHQ1" s="26">
        <f t="shared" si="98"/>
        <v>6309</v>
      </c>
      <c r="IHR1" s="26">
        <f t="shared" si="98"/>
        <v>6310</v>
      </c>
      <c r="IHS1" s="26">
        <f t="shared" si="98"/>
        <v>6311</v>
      </c>
      <c r="IHT1" s="26">
        <f t="shared" si="98"/>
        <v>6312</v>
      </c>
      <c r="IHU1" s="26">
        <f t="shared" si="98"/>
        <v>6313</v>
      </c>
      <c r="IHV1" s="26">
        <f t="shared" si="98"/>
        <v>6314</v>
      </c>
      <c r="IHW1" s="26">
        <f t="shared" si="98"/>
        <v>6315</v>
      </c>
      <c r="IHX1" s="26">
        <f t="shared" si="98"/>
        <v>6316</v>
      </c>
      <c r="IHY1" s="26">
        <f t="shared" si="98"/>
        <v>6317</v>
      </c>
      <c r="IHZ1" s="26">
        <f t="shared" si="98"/>
        <v>6318</v>
      </c>
      <c r="IIA1" s="26">
        <f t="shared" si="98"/>
        <v>6319</v>
      </c>
      <c r="IIB1" s="26">
        <f t="shared" si="98"/>
        <v>6320</v>
      </c>
      <c r="IIC1" s="26">
        <f t="shared" si="98"/>
        <v>6321</v>
      </c>
      <c r="IID1" s="26">
        <f t="shared" si="98"/>
        <v>6322</v>
      </c>
      <c r="IIE1" s="26">
        <f t="shared" si="98"/>
        <v>6323</v>
      </c>
      <c r="IIF1" s="26">
        <f t="shared" si="98"/>
        <v>6324</v>
      </c>
      <c r="IIG1" s="26">
        <f t="shared" si="98"/>
        <v>6325</v>
      </c>
      <c r="IIH1" s="26">
        <f t="shared" si="98"/>
        <v>6326</v>
      </c>
      <c r="III1" s="26">
        <f t="shared" si="98"/>
        <v>6327</v>
      </c>
      <c r="IIJ1" s="26">
        <f t="shared" si="98"/>
        <v>6328</v>
      </c>
      <c r="IIK1" s="26">
        <f t="shared" si="98"/>
        <v>6329</v>
      </c>
      <c r="IIL1" s="26">
        <f t="shared" si="98"/>
        <v>6330</v>
      </c>
      <c r="IIM1" s="26">
        <f t="shared" si="98"/>
        <v>6331</v>
      </c>
      <c r="IIN1" s="26">
        <f t="shared" si="98"/>
        <v>6332</v>
      </c>
      <c r="IIO1" s="26">
        <f t="shared" si="98"/>
        <v>6333</v>
      </c>
      <c r="IIP1" s="26">
        <f t="shared" si="98"/>
        <v>6334</v>
      </c>
      <c r="IIQ1" s="26">
        <f t="shared" si="98"/>
        <v>6335</v>
      </c>
      <c r="IIR1" s="26">
        <f t="shared" si="98"/>
        <v>6336</v>
      </c>
      <c r="IIS1" s="26">
        <f t="shared" si="98"/>
        <v>6337</v>
      </c>
      <c r="IIT1" s="26">
        <f t="shared" si="98"/>
        <v>6338</v>
      </c>
      <c r="IIU1" s="26">
        <f t="shared" ref="IIU1:ILF1" si="99">IIT1+1</f>
        <v>6339</v>
      </c>
      <c r="IIV1" s="26">
        <f t="shared" si="99"/>
        <v>6340</v>
      </c>
      <c r="IIW1" s="26">
        <f t="shared" si="99"/>
        <v>6341</v>
      </c>
      <c r="IIX1" s="26">
        <f t="shared" si="99"/>
        <v>6342</v>
      </c>
      <c r="IIY1" s="26">
        <f t="shared" si="99"/>
        <v>6343</v>
      </c>
      <c r="IIZ1" s="26">
        <f t="shared" si="99"/>
        <v>6344</v>
      </c>
      <c r="IJA1" s="26">
        <f t="shared" si="99"/>
        <v>6345</v>
      </c>
      <c r="IJB1" s="26">
        <f t="shared" si="99"/>
        <v>6346</v>
      </c>
      <c r="IJC1" s="26">
        <f t="shared" si="99"/>
        <v>6347</v>
      </c>
      <c r="IJD1" s="26">
        <f t="shared" si="99"/>
        <v>6348</v>
      </c>
      <c r="IJE1" s="26">
        <f t="shared" si="99"/>
        <v>6349</v>
      </c>
      <c r="IJF1" s="26">
        <f t="shared" si="99"/>
        <v>6350</v>
      </c>
      <c r="IJG1" s="26">
        <f t="shared" si="99"/>
        <v>6351</v>
      </c>
      <c r="IJH1" s="26">
        <f t="shared" si="99"/>
        <v>6352</v>
      </c>
      <c r="IJI1" s="26">
        <f t="shared" si="99"/>
        <v>6353</v>
      </c>
      <c r="IJJ1" s="26">
        <f t="shared" si="99"/>
        <v>6354</v>
      </c>
      <c r="IJK1" s="26">
        <f t="shared" si="99"/>
        <v>6355</v>
      </c>
      <c r="IJL1" s="26">
        <f t="shared" si="99"/>
        <v>6356</v>
      </c>
      <c r="IJM1" s="26">
        <f t="shared" si="99"/>
        <v>6357</v>
      </c>
      <c r="IJN1" s="26">
        <f t="shared" si="99"/>
        <v>6358</v>
      </c>
      <c r="IJO1" s="26">
        <f t="shared" si="99"/>
        <v>6359</v>
      </c>
      <c r="IJP1" s="26">
        <f t="shared" si="99"/>
        <v>6360</v>
      </c>
      <c r="IJQ1" s="26">
        <f t="shared" si="99"/>
        <v>6361</v>
      </c>
      <c r="IJR1" s="26">
        <f t="shared" si="99"/>
        <v>6362</v>
      </c>
      <c r="IJS1" s="26">
        <f t="shared" si="99"/>
        <v>6363</v>
      </c>
      <c r="IJT1" s="26">
        <f t="shared" si="99"/>
        <v>6364</v>
      </c>
      <c r="IJU1" s="26">
        <f t="shared" si="99"/>
        <v>6365</v>
      </c>
      <c r="IJV1" s="26">
        <f t="shared" si="99"/>
        <v>6366</v>
      </c>
      <c r="IJW1" s="26">
        <f t="shared" si="99"/>
        <v>6367</v>
      </c>
      <c r="IJX1" s="26">
        <f t="shared" si="99"/>
        <v>6368</v>
      </c>
      <c r="IJY1" s="26">
        <f t="shared" si="99"/>
        <v>6369</v>
      </c>
      <c r="IJZ1" s="26">
        <f t="shared" si="99"/>
        <v>6370</v>
      </c>
      <c r="IKA1" s="26">
        <f t="shared" si="99"/>
        <v>6371</v>
      </c>
      <c r="IKB1" s="26">
        <f t="shared" si="99"/>
        <v>6372</v>
      </c>
      <c r="IKC1" s="26">
        <f t="shared" si="99"/>
        <v>6373</v>
      </c>
      <c r="IKD1" s="26">
        <f t="shared" si="99"/>
        <v>6374</v>
      </c>
      <c r="IKE1" s="26">
        <f t="shared" si="99"/>
        <v>6375</v>
      </c>
      <c r="IKF1" s="26">
        <f t="shared" si="99"/>
        <v>6376</v>
      </c>
      <c r="IKG1" s="26">
        <f t="shared" si="99"/>
        <v>6377</v>
      </c>
      <c r="IKH1" s="26">
        <f t="shared" si="99"/>
        <v>6378</v>
      </c>
      <c r="IKI1" s="26">
        <f t="shared" si="99"/>
        <v>6379</v>
      </c>
      <c r="IKJ1" s="26">
        <f t="shared" si="99"/>
        <v>6380</v>
      </c>
      <c r="IKK1" s="26">
        <f t="shared" si="99"/>
        <v>6381</v>
      </c>
      <c r="IKL1" s="26">
        <f t="shared" si="99"/>
        <v>6382</v>
      </c>
      <c r="IKM1" s="26">
        <f t="shared" si="99"/>
        <v>6383</v>
      </c>
      <c r="IKN1" s="26">
        <f t="shared" si="99"/>
        <v>6384</v>
      </c>
      <c r="IKO1" s="26">
        <f t="shared" si="99"/>
        <v>6385</v>
      </c>
      <c r="IKP1" s="26">
        <f t="shared" si="99"/>
        <v>6386</v>
      </c>
      <c r="IKQ1" s="26">
        <f t="shared" si="99"/>
        <v>6387</v>
      </c>
      <c r="IKR1" s="26">
        <f t="shared" si="99"/>
        <v>6388</v>
      </c>
      <c r="IKS1" s="26">
        <f t="shared" si="99"/>
        <v>6389</v>
      </c>
      <c r="IKT1" s="26">
        <f t="shared" si="99"/>
        <v>6390</v>
      </c>
      <c r="IKU1" s="26">
        <f t="shared" si="99"/>
        <v>6391</v>
      </c>
      <c r="IKV1" s="26">
        <f t="shared" si="99"/>
        <v>6392</v>
      </c>
      <c r="IKW1" s="26">
        <f t="shared" si="99"/>
        <v>6393</v>
      </c>
      <c r="IKX1" s="26">
        <f t="shared" si="99"/>
        <v>6394</v>
      </c>
      <c r="IKY1" s="26">
        <f t="shared" si="99"/>
        <v>6395</v>
      </c>
      <c r="IKZ1" s="26">
        <f t="shared" si="99"/>
        <v>6396</v>
      </c>
      <c r="ILA1" s="26">
        <f t="shared" si="99"/>
        <v>6397</v>
      </c>
      <c r="ILB1" s="26">
        <f t="shared" si="99"/>
        <v>6398</v>
      </c>
      <c r="ILC1" s="26">
        <f t="shared" si="99"/>
        <v>6399</v>
      </c>
      <c r="ILD1" s="26">
        <f t="shared" si="99"/>
        <v>6400</v>
      </c>
      <c r="ILE1" s="26">
        <f t="shared" si="99"/>
        <v>6401</v>
      </c>
      <c r="ILF1" s="26">
        <f t="shared" si="99"/>
        <v>6402</v>
      </c>
      <c r="ILG1" s="26">
        <f t="shared" ref="ILG1:INR1" si="100">ILF1+1</f>
        <v>6403</v>
      </c>
      <c r="ILH1" s="26">
        <f t="shared" si="100"/>
        <v>6404</v>
      </c>
      <c r="ILI1" s="26">
        <f t="shared" si="100"/>
        <v>6405</v>
      </c>
      <c r="ILJ1" s="26">
        <f t="shared" si="100"/>
        <v>6406</v>
      </c>
      <c r="ILK1" s="26">
        <f t="shared" si="100"/>
        <v>6407</v>
      </c>
      <c r="ILL1" s="26">
        <f t="shared" si="100"/>
        <v>6408</v>
      </c>
      <c r="ILM1" s="26">
        <f t="shared" si="100"/>
        <v>6409</v>
      </c>
      <c r="ILN1" s="26">
        <f t="shared" si="100"/>
        <v>6410</v>
      </c>
      <c r="ILO1" s="26">
        <f t="shared" si="100"/>
        <v>6411</v>
      </c>
      <c r="ILP1" s="26">
        <f t="shared" si="100"/>
        <v>6412</v>
      </c>
      <c r="ILQ1" s="26">
        <f t="shared" si="100"/>
        <v>6413</v>
      </c>
      <c r="ILR1" s="26">
        <f t="shared" si="100"/>
        <v>6414</v>
      </c>
      <c r="ILS1" s="26">
        <f t="shared" si="100"/>
        <v>6415</v>
      </c>
      <c r="ILT1" s="26">
        <f t="shared" si="100"/>
        <v>6416</v>
      </c>
      <c r="ILU1" s="26">
        <f t="shared" si="100"/>
        <v>6417</v>
      </c>
      <c r="ILV1" s="26">
        <f t="shared" si="100"/>
        <v>6418</v>
      </c>
      <c r="ILW1" s="26">
        <f t="shared" si="100"/>
        <v>6419</v>
      </c>
      <c r="ILX1" s="26">
        <f t="shared" si="100"/>
        <v>6420</v>
      </c>
      <c r="ILY1" s="26">
        <f t="shared" si="100"/>
        <v>6421</v>
      </c>
      <c r="ILZ1" s="26">
        <f t="shared" si="100"/>
        <v>6422</v>
      </c>
      <c r="IMA1" s="26">
        <f t="shared" si="100"/>
        <v>6423</v>
      </c>
      <c r="IMB1" s="26">
        <f t="shared" si="100"/>
        <v>6424</v>
      </c>
      <c r="IMC1" s="26">
        <f t="shared" si="100"/>
        <v>6425</v>
      </c>
      <c r="IMD1" s="26">
        <f t="shared" si="100"/>
        <v>6426</v>
      </c>
      <c r="IME1" s="26">
        <f t="shared" si="100"/>
        <v>6427</v>
      </c>
      <c r="IMF1" s="26">
        <f t="shared" si="100"/>
        <v>6428</v>
      </c>
      <c r="IMG1" s="26">
        <f t="shared" si="100"/>
        <v>6429</v>
      </c>
      <c r="IMH1" s="26">
        <f t="shared" si="100"/>
        <v>6430</v>
      </c>
      <c r="IMI1" s="26">
        <f t="shared" si="100"/>
        <v>6431</v>
      </c>
      <c r="IMJ1" s="26">
        <f t="shared" si="100"/>
        <v>6432</v>
      </c>
      <c r="IMK1" s="26">
        <f t="shared" si="100"/>
        <v>6433</v>
      </c>
      <c r="IML1" s="26">
        <f t="shared" si="100"/>
        <v>6434</v>
      </c>
      <c r="IMM1" s="26">
        <f t="shared" si="100"/>
        <v>6435</v>
      </c>
      <c r="IMN1" s="26">
        <f t="shared" si="100"/>
        <v>6436</v>
      </c>
      <c r="IMO1" s="26">
        <f t="shared" si="100"/>
        <v>6437</v>
      </c>
      <c r="IMP1" s="26">
        <f t="shared" si="100"/>
        <v>6438</v>
      </c>
      <c r="IMQ1" s="26">
        <f t="shared" si="100"/>
        <v>6439</v>
      </c>
      <c r="IMR1" s="26">
        <f t="shared" si="100"/>
        <v>6440</v>
      </c>
      <c r="IMS1" s="26">
        <f t="shared" si="100"/>
        <v>6441</v>
      </c>
      <c r="IMT1" s="26">
        <f t="shared" si="100"/>
        <v>6442</v>
      </c>
      <c r="IMU1" s="26">
        <f t="shared" si="100"/>
        <v>6443</v>
      </c>
      <c r="IMV1" s="26">
        <f t="shared" si="100"/>
        <v>6444</v>
      </c>
      <c r="IMW1" s="26">
        <f t="shared" si="100"/>
        <v>6445</v>
      </c>
      <c r="IMX1" s="26">
        <f t="shared" si="100"/>
        <v>6446</v>
      </c>
      <c r="IMY1" s="26">
        <f t="shared" si="100"/>
        <v>6447</v>
      </c>
      <c r="IMZ1" s="26">
        <f t="shared" si="100"/>
        <v>6448</v>
      </c>
      <c r="INA1" s="26">
        <f t="shared" si="100"/>
        <v>6449</v>
      </c>
      <c r="INB1" s="26">
        <f t="shared" si="100"/>
        <v>6450</v>
      </c>
      <c r="INC1" s="26">
        <f t="shared" si="100"/>
        <v>6451</v>
      </c>
      <c r="IND1" s="26">
        <f t="shared" si="100"/>
        <v>6452</v>
      </c>
      <c r="INE1" s="26">
        <f t="shared" si="100"/>
        <v>6453</v>
      </c>
      <c r="INF1" s="26">
        <f t="shared" si="100"/>
        <v>6454</v>
      </c>
      <c r="ING1" s="26">
        <f t="shared" si="100"/>
        <v>6455</v>
      </c>
      <c r="INH1" s="26">
        <f t="shared" si="100"/>
        <v>6456</v>
      </c>
      <c r="INI1" s="26">
        <f t="shared" si="100"/>
        <v>6457</v>
      </c>
      <c r="INJ1" s="26">
        <f t="shared" si="100"/>
        <v>6458</v>
      </c>
      <c r="INK1" s="26">
        <f t="shared" si="100"/>
        <v>6459</v>
      </c>
      <c r="INL1" s="26">
        <f t="shared" si="100"/>
        <v>6460</v>
      </c>
      <c r="INM1" s="26">
        <f t="shared" si="100"/>
        <v>6461</v>
      </c>
      <c r="INN1" s="26">
        <f t="shared" si="100"/>
        <v>6462</v>
      </c>
      <c r="INO1" s="26">
        <f t="shared" si="100"/>
        <v>6463</v>
      </c>
      <c r="INP1" s="26">
        <f t="shared" si="100"/>
        <v>6464</v>
      </c>
      <c r="INQ1" s="26">
        <f t="shared" si="100"/>
        <v>6465</v>
      </c>
      <c r="INR1" s="26">
        <f t="shared" si="100"/>
        <v>6466</v>
      </c>
      <c r="INS1" s="26">
        <f t="shared" ref="INS1:IQD1" si="101">INR1+1</f>
        <v>6467</v>
      </c>
      <c r="INT1" s="26">
        <f t="shared" si="101"/>
        <v>6468</v>
      </c>
      <c r="INU1" s="26">
        <f t="shared" si="101"/>
        <v>6469</v>
      </c>
      <c r="INV1" s="26">
        <f t="shared" si="101"/>
        <v>6470</v>
      </c>
      <c r="INW1" s="26">
        <f t="shared" si="101"/>
        <v>6471</v>
      </c>
      <c r="INX1" s="26">
        <f t="shared" si="101"/>
        <v>6472</v>
      </c>
      <c r="INY1" s="26">
        <f t="shared" si="101"/>
        <v>6473</v>
      </c>
      <c r="INZ1" s="26">
        <f t="shared" si="101"/>
        <v>6474</v>
      </c>
      <c r="IOA1" s="26">
        <f t="shared" si="101"/>
        <v>6475</v>
      </c>
      <c r="IOB1" s="26">
        <f t="shared" si="101"/>
        <v>6476</v>
      </c>
      <c r="IOC1" s="26">
        <f t="shared" si="101"/>
        <v>6477</v>
      </c>
      <c r="IOD1" s="26">
        <f t="shared" si="101"/>
        <v>6478</v>
      </c>
      <c r="IOE1" s="26">
        <f t="shared" si="101"/>
        <v>6479</v>
      </c>
      <c r="IOF1" s="26">
        <f t="shared" si="101"/>
        <v>6480</v>
      </c>
      <c r="IOG1" s="26">
        <f t="shared" si="101"/>
        <v>6481</v>
      </c>
      <c r="IOH1" s="26">
        <f t="shared" si="101"/>
        <v>6482</v>
      </c>
      <c r="IOI1" s="26">
        <f t="shared" si="101"/>
        <v>6483</v>
      </c>
      <c r="IOJ1" s="26">
        <f t="shared" si="101"/>
        <v>6484</v>
      </c>
      <c r="IOK1" s="26">
        <f t="shared" si="101"/>
        <v>6485</v>
      </c>
      <c r="IOL1" s="26">
        <f t="shared" si="101"/>
        <v>6486</v>
      </c>
      <c r="IOM1" s="26">
        <f t="shared" si="101"/>
        <v>6487</v>
      </c>
      <c r="ION1" s="26">
        <f t="shared" si="101"/>
        <v>6488</v>
      </c>
      <c r="IOO1" s="26">
        <f t="shared" si="101"/>
        <v>6489</v>
      </c>
      <c r="IOP1" s="26">
        <f t="shared" si="101"/>
        <v>6490</v>
      </c>
      <c r="IOQ1" s="26">
        <f t="shared" si="101"/>
        <v>6491</v>
      </c>
      <c r="IOR1" s="26">
        <f t="shared" si="101"/>
        <v>6492</v>
      </c>
      <c r="IOS1" s="26">
        <f t="shared" si="101"/>
        <v>6493</v>
      </c>
      <c r="IOT1" s="26">
        <f t="shared" si="101"/>
        <v>6494</v>
      </c>
      <c r="IOU1" s="26">
        <f t="shared" si="101"/>
        <v>6495</v>
      </c>
      <c r="IOV1" s="26">
        <f t="shared" si="101"/>
        <v>6496</v>
      </c>
      <c r="IOW1" s="26">
        <f t="shared" si="101"/>
        <v>6497</v>
      </c>
      <c r="IOX1" s="26">
        <f t="shared" si="101"/>
        <v>6498</v>
      </c>
      <c r="IOY1" s="26">
        <f t="shared" si="101"/>
        <v>6499</v>
      </c>
      <c r="IOZ1" s="26">
        <f t="shared" si="101"/>
        <v>6500</v>
      </c>
      <c r="IPA1" s="26">
        <f t="shared" si="101"/>
        <v>6501</v>
      </c>
      <c r="IPB1" s="26">
        <f t="shared" si="101"/>
        <v>6502</v>
      </c>
      <c r="IPC1" s="26">
        <f t="shared" si="101"/>
        <v>6503</v>
      </c>
      <c r="IPD1" s="26">
        <f t="shared" si="101"/>
        <v>6504</v>
      </c>
      <c r="IPE1" s="26">
        <f t="shared" si="101"/>
        <v>6505</v>
      </c>
      <c r="IPF1" s="26">
        <f t="shared" si="101"/>
        <v>6506</v>
      </c>
      <c r="IPG1" s="26">
        <f t="shared" si="101"/>
        <v>6507</v>
      </c>
      <c r="IPH1" s="26">
        <f t="shared" si="101"/>
        <v>6508</v>
      </c>
      <c r="IPI1" s="26">
        <f t="shared" si="101"/>
        <v>6509</v>
      </c>
      <c r="IPJ1" s="26">
        <f t="shared" si="101"/>
        <v>6510</v>
      </c>
      <c r="IPK1" s="26">
        <f t="shared" si="101"/>
        <v>6511</v>
      </c>
      <c r="IPL1" s="26">
        <f t="shared" si="101"/>
        <v>6512</v>
      </c>
      <c r="IPM1" s="26">
        <f t="shared" si="101"/>
        <v>6513</v>
      </c>
      <c r="IPN1" s="26">
        <f t="shared" si="101"/>
        <v>6514</v>
      </c>
      <c r="IPO1" s="26">
        <f t="shared" si="101"/>
        <v>6515</v>
      </c>
      <c r="IPP1" s="26">
        <f t="shared" si="101"/>
        <v>6516</v>
      </c>
      <c r="IPQ1" s="26">
        <f t="shared" si="101"/>
        <v>6517</v>
      </c>
      <c r="IPR1" s="26">
        <f t="shared" si="101"/>
        <v>6518</v>
      </c>
      <c r="IPS1" s="26">
        <f t="shared" si="101"/>
        <v>6519</v>
      </c>
      <c r="IPT1" s="26">
        <f t="shared" si="101"/>
        <v>6520</v>
      </c>
      <c r="IPU1" s="26">
        <f t="shared" si="101"/>
        <v>6521</v>
      </c>
      <c r="IPV1" s="26">
        <f t="shared" si="101"/>
        <v>6522</v>
      </c>
      <c r="IPW1" s="26">
        <f t="shared" si="101"/>
        <v>6523</v>
      </c>
      <c r="IPX1" s="26">
        <f t="shared" si="101"/>
        <v>6524</v>
      </c>
      <c r="IPY1" s="26">
        <f t="shared" si="101"/>
        <v>6525</v>
      </c>
      <c r="IPZ1" s="26">
        <f t="shared" si="101"/>
        <v>6526</v>
      </c>
      <c r="IQA1" s="26">
        <f t="shared" si="101"/>
        <v>6527</v>
      </c>
      <c r="IQB1" s="26">
        <f t="shared" si="101"/>
        <v>6528</v>
      </c>
      <c r="IQC1" s="26">
        <f t="shared" si="101"/>
        <v>6529</v>
      </c>
      <c r="IQD1" s="26">
        <f t="shared" si="101"/>
        <v>6530</v>
      </c>
      <c r="IQE1" s="26">
        <f t="shared" ref="IQE1:ISP1" si="102">IQD1+1</f>
        <v>6531</v>
      </c>
      <c r="IQF1" s="26">
        <f t="shared" si="102"/>
        <v>6532</v>
      </c>
      <c r="IQG1" s="26">
        <f t="shared" si="102"/>
        <v>6533</v>
      </c>
      <c r="IQH1" s="26">
        <f t="shared" si="102"/>
        <v>6534</v>
      </c>
      <c r="IQI1" s="26">
        <f t="shared" si="102"/>
        <v>6535</v>
      </c>
      <c r="IQJ1" s="26">
        <f t="shared" si="102"/>
        <v>6536</v>
      </c>
      <c r="IQK1" s="26">
        <f t="shared" si="102"/>
        <v>6537</v>
      </c>
      <c r="IQL1" s="26">
        <f t="shared" si="102"/>
        <v>6538</v>
      </c>
      <c r="IQM1" s="26">
        <f t="shared" si="102"/>
        <v>6539</v>
      </c>
      <c r="IQN1" s="26">
        <f t="shared" si="102"/>
        <v>6540</v>
      </c>
      <c r="IQO1" s="26">
        <f t="shared" si="102"/>
        <v>6541</v>
      </c>
      <c r="IQP1" s="26">
        <f t="shared" si="102"/>
        <v>6542</v>
      </c>
      <c r="IQQ1" s="26">
        <f t="shared" si="102"/>
        <v>6543</v>
      </c>
      <c r="IQR1" s="26">
        <f t="shared" si="102"/>
        <v>6544</v>
      </c>
      <c r="IQS1" s="26">
        <f t="shared" si="102"/>
        <v>6545</v>
      </c>
      <c r="IQT1" s="26">
        <f t="shared" si="102"/>
        <v>6546</v>
      </c>
      <c r="IQU1" s="26">
        <f t="shared" si="102"/>
        <v>6547</v>
      </c>
      <c r="IQV1" s="26">
        <f t="shared" si="102"/>
        <v>6548</v>
      </c>
      <c r="IQW1" s="26">
        <f t="shared" si="102"/>
        <v>6549</v>
      </c>
      <c r="IQX1" s="26">
        <f t="shared" si="102"/>
        <v>6550</v>
      </c>
      <c r="IQY1" s="26">
        <f t="shared" si="102"/>
        <v>6551</v>
      </c>
      <c r="IQZ1" s="26">
        <f t="shared" si="102"/>
        <v>6552</v>
      </c>
      <c r="IRA1" s="26">
        <f t="shared" si="102"/>
        <v>6553</v>
      </c>
      <c r="IRB1" s="26">
        <f t="shared" si="102"/>
        <v>6554</v>
      </c>
      <c r="IRC1" s="26">
        <f t="shared" si="102"/>
        <v>6555</v>
      </c>
      <c r="IRD1" s="26">
        <f t="shared" si="102"/>
        <v>6556</v>
      </c>
      <c r="IRE1" s="26">
        <f t="shared" si="102"/>
        <v>6557</v>
      </c>
      <c r="IRF1" s="26">
        <f t="shared" si="102"/>
        <v>6558</v>
      </c>
      <c r="IRG1" s="26">
        <f t="shared" si="102"/>
        <v>6559</v>
      </c>
      <c r="IRH1" s="26">
        <f t="shared" si="102"/>
        <v>6560</v>
      </c>
      <c r="IRI1" s="26">
        <f t="shared" si="102"/>
        <v>6561</v>
      </c>
      <c r="IRJ1" s="26">
        <f t="shared" si="102"/>
        <v>6562</v>
      </c>
      <c r="IRK1" s="26">
        <f t="shared" si="102"/>
        <v>6563</v>
      </c>
      <c r="IRL1" s="26">
        <f t="shared" si="102"/>
        <v>6564</v>
      </c>
      <c r="IRM1" s="26">
        <f t="shared" si="102"/>
        <v>6565</v>
      </c>
      <c r="IRN1" s="26">
        <f t="shared" si="102"/>
        <v>6566</v>
      </c>
      <c r="IRO1" s="26">
        <f t="shared" si="102"/>
        <v>6567</v>
      </c>
      <c r="IRP1" s="26">
        <f t="shared" si="102"/>
        <v>6568</v>
      </c>
      <c r="IRQ1" s="26">
        <f t="shared" si="102"/>
        <v>6569</v>
      </c>
      <c r="IRR1" s="26">
        <f t="shared" si="102"/>
        <v>6570</v>
      </c>
      <c r="IRS1" s="26">
        <f t="shared" si="102"/>
        <v>6571</v>
      </c>
      <c r="IRT1" s="26">
        <f t="shared" si="102"/>
        <v>6572</v>
      </c>
      <c r="IRU1" s="26">
        <f t="shared" si="102"/>
        <v>6573</v>
      </c>
      <c r="IRV1" s="26">
        <f t="shared" si="102"/>
        <v>6574</v>
      </c>
      <c r="IRW1" s="26">
        <f t="shared" si="102"/>
        <v>6575</v>
      </c>
      <c r="IRX1" s="26">
        <f t="shared" si="102"/>
        <v>6576</v>
      </c>
      <c r="IRY1" s="26">
        <f t="shared" si="102"/>
        <v>6577</v>
      </c>
      <c r="IRZ1" s="26">
        <f t="shared" si="102"/>
        <v>6578</v>
      </c>
      <c r="ISA1" s="26">
        <f t="shared" si="102"/>
        <v>6579</v>
      </c>
      <c r="ISB1" s="26">
        <f t="shared" si="102"/>
        <v>6580</v>
      </c>
      <c r="ISC1" s="26">
        <f t="shared" si="102"/>
        <v>6581</v>
      </c>
      <c r="ISD1" s="26">
        <f t="shared" si="102"/>
        <v>6582</v>
      </c>
      <c r="ISE1" s="26">
        <f t="shared" si="102"/>
        <v>6583</v>
      </c>
      <c r="ISF1" s="26">
        <f t="shared" si="102"/>
        <v>6584</v>
      </c>
      <c r="ISG1" s="26">
        <f t="shared" si="102"/>
        <v>6585</v>
      </c>
      <c r="ISH1" s="26">
        <f t="shared" si="102"/>
        <v>6586</v>
      </c>
      <c r="ISI1" s="26">
        <f t="shared" si="102"/>
        <v>6587</v>
      </c>
      <c r="ISJ1" s="26">
        <f t="shared" si="102"/>
        <v>6588</v>
      </c>
      <c r="ISK1" s="26">
        <f t="shared" si="102"/>
        <v>6589</v>
      </c>
      <c r="ISL1" s="26">
        <f t="shared" si="102"/>
        <v>6590</v>
      </c>
      <c r="ISM1" s="26">
        <f t="shared" si="102"/>
        <v>6591</v>
      </c>
      <c r="ISN1" s="26">
        <f t="shared" si="102"/>
        <v>6592</v>
      </c>
      <c r="ISO1" s="26">
        <f t="shared" si="102"/>
        <v>6593</v>
      </c>
      <c r="ISP1" s="26">
        <f t="shared" si="102"/>
        <v>6594</v>
      </c>
      <c r="ISQ1" s="26">
        <f t="shared" ref="ISQ1:IVB1" si="103">ISP1+1</f>
        <v>6595</v>
      </c>
      <c r="ISR1" s="26">
        <f t="shared" si="103"/>
        <v>6596</v>
      </c>
      <c r="ISS1" s="26">
        <f t="shared" si="103"/>
        <v>6597</v>
      </c>
      <c r="IST1" s="26">
        <f t="shared" si="103"/>
        <v>6598</v>
      </c>
      <c r="ISU1" s="26">
        <f t="shared" si="103"/>
        <v>6599</v>
      </c>
      <c r="ISV1" s="26">
        <f t="shared" si="103"/>
        <v>6600</v>
      </c>
      <c r="ISW1" s="26">
        <f t="shared" si="103"/>
        <v>6601</v>
      </c>
      <c r="ISX1" s="26">
        <f t="shared" si="103"/>
        <v>6602</v>
      </c>
      <c r="ISY1" s="26">
        <f t="shared" si="103"/>
        <v>6603</v>
      </c>
      <c r="ISZ1" s="26">
        <f t="shared" si="103"/>
        <v>6604</v>
      </c>
      <c r="ITA1" s="26">
        <f t="shared" si="103"/>
        <v>6605</v>
      </c>
      <c r="ITB1" s="26">
        <f t="shared" si="103"/>
        <v>6606</v>
      </c>
      <c r="ITC1" s="26">
        <f t="shared" si="103"/>
        <v>6607</v>
      </c>
      <c r="ITD1" s="26">
        <f t="shared" si="103"/>
        <v>6608</v>
      </c>
      <c r="ITE1" s="26">
        <f t="shared" si="103"/>
        <v>6609</v>
      </c>
      <c r="ITF1" s="26">
        <f t="shared" si="103"/>
        <v>6610</v>
      </c>
      <c r="ITG1" s="26">
        <f t="shared" si="103"/>
        <v>6611</v>
      </c>
      <c r="ITH1" s="26">
        <f t="shared" si="103"/>
        <v>6612</v>
      </c>
      <c r="ITI1" s="26">
        <f t="shared" si="103"/>
        <v>6613</v>
      </c>
      <c r="ITJ1" s="26">
        <f t="shared" si="103"/>
        <v>6614</v>
      </c>
      <c r="ITK1" s="26">
        <f t="shared" si="103"/>
        <v>6615</v>
      </c>
      <c r="ITL1" s="26">
        <f t="shared" si="103"/>
        <v>6616</v>
      </c>
      <c r="ITM1" s="26">
        <f t="shared" si="103"/>
        <v>6617</v>
      </c>
      <c r="ITN1" s="26">
        <f t="shared" si="103"/>
        <v>6618</v>
      </c>
      <c r="ITO1" s="26">
        <f t="shared" si="103"/>
        <v>6619</v>
      </c>
      <c r="ITP1" s="26">
        <f t="shared" si="103"/>
        <v>6620</v>
      </c>
      <c r="ITQ1" s="26">
        <f t="shared" si="103"/>
        <v>6621</v>
      </c>
      <c r="ITR1" s="26">
        <f t="shared" si="103"/>
        <v>6622</v>
      </c>
      <c r="ITS1" s="26">
        <f t="shared" si="103"/>
        <v>6623</v>
      </c>
      <c r="ITT1" s="26">
        <f t="shared" si="103"/>
        <v>6624</v>
      </c>
      <c r="ITU1" s="26">
        <f t="shared" si="103"/>
        <v>6625</v>
      </c>
      <c r="ITV1" s="26">
        <f t="shared" si="103"/>
        <v>6626</v>
      </c>
      <c r="ITW1" s="26">
        <f t="shared" si="103"/>
        <v>6627</v>
      </c>
      <c r="ITX1" s="26">
        <f t="shared" si="103"/>
        <v>6628</v>
      </c>
      <c r="ITY1" s="26">
        <f t="shared" si="103"/>
        <v>6629</v>
      </c>
      <c r="ITZ1" s="26">
        <f t="shared" si="103"/>
        <v>6630</v>
      </c>
      <c r="IUA1" s="26">
        <f t="shared" si="103"/>
        <v>6631</v>
      </c>
      <c r="IUB1" s="26">
        <f t="shared" si="103"/>
        <v>6632</v>
      </c>
      <c r="IUC1" s="26">
        <f t="shared" si="103"/>
        <v>6633</v>
      </c>
      <c r="IUD1" s="26">
        <f t="shared" si="103"/>
        <v>6634</v>
      </c>
      <c r="IUE1" s="26">
        <f t="shared" si="103"/>
        <v>6635</v>
      </c>
      <c r="IUF1" s="26">
        <f t="shared" si="103"/>
        <v>6636</v>
      </c>
      <c r="IUG1" s="26">
        <f t="shared" si="103"/>
        <v>6637</v>
      </c>
      <c r="IUH1" s="26">
        <f t="shared" si="103"/>
        <v>6638</v>
      </c>
      <c r="IUI1" s="26">
        <f t="shared" si="103"/>
        <v>6639</v>
      </c>
      <c r="IUJ1" s="26">
        <f t="shared" si="103"/>
        <v>6640</v>
      </c>
      <c r="IUK1" s="26">
        <f t="shared" si="103"/>
        <v>6641</v>
      </c>
      <c r="IUL1" s="26">
        <f t="shared" si="103"/>
        <v>6642</v>
      </c>
      <c r="IUM1" s="26">
        <f t="shared" si="103"/>
        <v>6643</v>
      </c>
      <c r="IUN1" s="26">
        <f t="shared" si="103"/>
        <v>6644</v>
      </c>
      <c r="IUO1" s="26">
        <f t="shared" si="103"/>
        <v>6645</v>
      </c>
      <c r="IUP1" s="26">
        <f t="shared" si="103"/>
        <v>6646</v>
      </c>
      <c r="IUQ1" s="26">
        <f t="shared" si="103"/>
        <v>6647</v>
      </c>
      <c r="IUR1" s="26">
        <f t="shared" si="103"/>
        <v>6648</v>
      </c>
      <c r="IUS1" s="26">
        <f t="shared" si="103"/>
        <v>6649</v>
      </c>
      <c r="IUT1" s="26">
        <f t="shared" si="103"/>
        <v>6650</v>
      </c>
      <c r="IUU1" s="26">
        <f t="shared" si="103"/>
        <v>6651</v>
      </c>
      <c r="IUV1" s="26">
        <f t="shared" si="103"/>
        <v>6652</v>
      </c>
      <c r="IUW1" s="26">
        <f t="shared" si="103"/>
        <v>6653</v>
      </c>
      <c r="IUX1" s="26">
        <f t="shared" si="103"/>
        <v>6654</v>
      </c>
      <c r="IUY1" s="26">
        <f t="shared" si="103"/>
        <v>6655</v>
      </c>
      <c r="IUZ1" s="26">
        <f t="shared" si="103"/>
        <v>6656</v>
      </c>
      <c r="IVA1" s="26">
        <f t="shared" si="103"/>
        <v>6657</v>
      </c>
      <c r="IVB1" s="26">
        <f t="shared" si="103"/>
        <v>6658</v>
      </c>
      <c r="IVC1" s="26">
        <f t="shared" ref="IVC1:IXN1" si="104">IVB1+1</f>
        <v>6659</v>
      </c>
      <c r="IVD1" s="26">
        <f t="shared" si="104"/>
        <v>6660</v>
      </c>
      <c r="IVE1" s="26">
        <f t="shared" si="104"/>
        <v>6661</v>
      </c>
      <c r="IVF1" s="26">
        <f t="shared" si="104"/>
        <v>6662</v>
      </c>
      <c r="IVG1" s="26">
        <f t="shared" si="104"/>
        <v>6663</v>
      </c>
      <c r="IVH1" s="26">
        <f t="shared" si="104"/>
        <v>6664</v>
      </c>
      <c r="IVI1" s="26">
        <f t="shared" si="104"/>
        <v>6665</v>
      </c>
      <c r="IVJ1" s="26">
        <f t="shared" si="104"/>
        <v>6666</v>
      </c>
      <c r="IVK1" s="26">
        <f t="shared" si="104"/>
        <v>6667</v>
      </c>
      <c r="IVL1" s="26">
        <f t="shared" si="104"/>
        <v>6668</v>
      </c>
      <c r="IVM1" s="26">
        <f t="shared" si="104"/>
        <v>6669</v>
      </c>
      <c r="IVN1" s="26">
        <f t="shared" si="104"/>
        <v>6670</v>
      </c>
      <c r="IVO1" s="26">
        <f t="shared" si="104"/>
        <v>6671</v>
      </c>
      <c r="IVP1" s="26">
        <f t="shared" si="104"/>
        <v>6672</v>
      </c>
      <c r="IVQ1" s="26">
        <f t="shared" si="104"/>
        <v>6673</v>
      </c>
      <c r="IVR1" s="26">
        <f t="shared" si="104"/>
        <v>6674</v>
      </c>
      <c r="IVS1" s="26">
        <f t="shared" si="104"/>
        <v>6675</v>
      </c>
      <c r="IVT1" s="26">
        <f t="shared" si="104"/>
        <v>6676</v>
      </c>
      <c r="IVU1" s="26">
        <f t="shared" si="104"/>
        <v>6677</v>
      </c>
      <c r="IVV1" s="26">
        <f t="shared" si="104"/>
        <v>6678</v>
      </c>
      <c r="IVW1" s="26">
        <f t="shared" si="104"/>
        <v>6679</v>
      </c>
      <c r="IVX1" s="26">
        <f t="shared" si="104"/>
        <v>6680</v>
      </c>
      <c r="IVY1" s="26">
        <f t="shared" si="104"/>
        <v>6681</v>
      </c>
      <c r="IVZ1" s="26">
        <f t="shared" si="104"/>
        <v>6682</v>
      </c>
      <c r="IWA1" s="26">
        <f t="shared" si="104"/>
        <v>6683</v>
      </c>
      <c r="IWB1" s="26">
        <f t="shared" si="104"/>
        <v>6684</v>
      </c>
      <c r="IWC1" s="26">
        <f t="shared" si="104"/>
        <v>6685</v>
      </c>
      <c r="IWD1" s="26">
        <f t="shared" si="104"/>
        <v>6686</v>
      </c>
      <c r="IWE1" s="26">
        <f t="shared" si="104"/>
        <v>6687</v>
      </c>
      <c r="IWF1" s="26">
        <f t="shared" si="104"/>
        <v>6688</v>
      </c>
      <c r="IWG1" s="26">
        <f t="shared" si="104"/>
        <v>6689</v>
      </c>
      <c r="IWH1" s="26">
        <f t="shared" si="104"/>
        <v>6690</v>
      </c>
      <c r="IWI1" s="26">
        <f t="shared" si="104"/>
        <v>6691</v>
      </c>
      <c r="IWJ1" s="26">
        <f t="shared" si="104"/>
        <v>6692</v>
      </c>
      <c r="IWK1" s="26">
        <f t="shared" si="104"/>
        <v>6693</v>
      </c>
      <c r="IWL1" s="26">
        <f t="shared" si="104"/>
        <v>6694</v>
      </c>
      <c r="IWM1" s="26">
        <f t="shared" si="104"/>
        <v>6695</v>
      </c>
      <c r="IWN1" s="26">
        <f t="shared" si="104"/>
        <v>6696</v>
      </c>
      <c r="IWO1" s="26">
        <f t="shared" si="104"/>
        <v>6697</v>
      </c>
      <c r="IWP1" s="26">
        <f t="shared" si="104"/>
        <v>6698</v>
      </c>
      <c r="IWQ1" s="26">
        <f t="shared" si="104"/>
        <v>6699</v>
      </c>
      <c r="IWR1" s="26">
        <f t="shared" si="104"/>
        <v>6700</v>
      </c>
      <c r="IWS1" s="26">
        <f t="shared" si="104"/>
        <v>6701</v>
      </c>
      <c r="IWT1" s="26">
        <f t="shared" si="104"/>
        <v>6702</v>
      </c>
      <c r="IWU1" s="26">
        <f t="shared" si="104"/>
        <v>6703</v>
      </c>
      <c r="IWV1" s="26">
        <f t="shared" si="104"/>
        <v>6704</v>
      </c>
      <c r="IWW1" s="26">
        <f t="shared" si="104"/>
        <v>6705</v>
      </c>
      <c r="IWX1" s="26">
        <f t="shared" si="104"/>
        <v>6706</v>
      </c>
      <c r="IWY1" s="26">
        <f t="shared" si="104"/>
        <v>6707</v>
      </c>
      <c r="IWZ1" s="26">
        <f t="shared" si="104"/>
        <v>6708</v>
      </c>
      <c r="IXA1" s="26">
        <f t="shared" si="104"/>
        <v>6709</v>
      </c>
      <c r="IXB1" s="26">
        <f t="shared" si="104"/>
        <v>6710</v>
      </c>
      <c r="IXC1" s="26">
        <f t="shared" si="104"/>
        <v>6711</v>
      </c>
      <c r="IXD1" s="26">
        <f t="shared" si="104"/>
        <v>6712</v>
      </c>
      <c r="IXE1" s="26">
        <f t="shared" si="104"/>
        <v>6713</v>
      </c>
      <c r="IXF1" s="26">
        <f t="shared" si="104"/>
        <v>6714</v>
      </c>
      <c r="IXG1" s="26">
        <f t="shared" si="104"/>
        <v>6715</v>
      </c>
      <c r="IXH1" s="26">
        <f t="shared" si="104"/>
        <v>6716</v>
      </c>
      <c r="IXI1" s="26">
        <f t="shared" si="104"/>
        <v>6717</v>
      </c>
      <c r="IXJ1" s="26">
        <f t="shared" si="104"/>
        <v>6718</v>
      </c>
      <c r="IXK1" s="26">
        <f t="shared" si="104"/>
        <v>6719</v>
      </c>
      <c r="IXL1" s="26">
        <f t="shared" si="104"/>
        <v>6720</v>
      </c>
      <c r="IXM1" s="26">
        <f t="shared" si="104"/>
        <v>6721</v>
      </c>
      <c r="IXN1" s="26">
        <f t="shared" si="104"/>
        <v>6722</v>
      </c>
      <c r="IXO1" s="26">
        <f t="shared" ref="IXO1:IZZ1" si="105">IXN1+1</f>
        <v>6723</v>
      </c>
      <c r="IXP1" s="26">
        <f t="shared" si="105"/>
        <v>6724</v>
      </c>
      <c r="IXQ1" s="26">
        <f t="shared" si="105"/>
        <v>6725</v>
      </c>
      <c r="IXR1" s="26">
        <f t="shared" si="105"/>
        <v>6726</v>
      </c>
      <c r="IXS1" s="26">
        <f t="shared" si="105"/>
        <v>6727</v>
      </c>
      <c r="IXT1" s="26">
        <f t="shared" si="105"/>
        <v>6728</v>
      </c>
      <c r="IXU1" s="26">
        <f t="shared" si="105"/>
        <v>6729</v>
      </c>
      <c r="IXV1" s="26">
        <f t="shared" si="105"/>
        <v>6730</v>
      </c>
      <c r="IXW1" s="26">
        <f t="shared" si="105"/>
        <v>6731</v>
      </c>
      <c r="IXX1" s="26">
        <f t="shared" si="105"/>
        <v>6732</v>
      </c>
      <c r="IXY1" s="26">
        <f t="shared" si="105"/>
        <v>6733</v>
      </c>
      <c r="IXZ1" s="26">
        <f t="shared" si="105"/>
        <v>6734</v>
      </c>
      <c r="IYA1" s="26">
        <f t="shared" si="105"/>
        <v>6735</v>
      </c>
      <c r="IYB1" s="26">
        <f t="shared" si="105"/>
        <v>6736</v>
      </c>
      <c r="IYC1" s="26">
        <f t="shared" si="105"/>
        <v>6737</v>
      </c>
      <c r="IYD1" s="26">
        <f t="shared" si="105"/>
        <v>6738</v>
      </c>
      <c r="IYE1" s="26">
        <f t="shared" si="105"/>
        <v>6739</v>
      </c>
      <c r="IYF1" s="26">
        <f t="shared" si="105"/>
        <v>6740</v>
      </c>
      <c r="IYG1" s="26">
        <f t="shared" si="105"/>
        <v>6741</v>
      </c>
      <c r="IYH1" s="26">
        <f t="shared" si="105"/>
        <v>6742</v>
      </c>
      <c r="IYI1" s="26">
        <f t="shared" si="105"/>
        <v>6743</v>
      </c>
      <c r="IYJ1" s="26">
        <f t="shared" si="105"/>
        <v>6744</v>
      </c>
      <c r="IYK1" s="26">
        <f t="shared" si="105"/>
        <v>6745</v>
      </c>
      <c r="IYL1" s="26">
        <f t="shared" si="105"/>
        <v>6746</v>
      </c>
      <c r="IYM1" s="26">
        <f t="shared" si="105"/>
        <v>6747</v>
      </c>
      <c r="IYN1" s="26">
        <f t="shared" si="105"/>
        <v>6748</v>
      </c>
      <c r="IYO1" s="26">
        <f t="shared" si="105"/>
        <v>6749</v>
      </c>
      <c r="IYP1" s="26">
        <f t="shared" si="105"/>
        <v>6750</v>
      </c>
      <c r="IYQ1" s="26">
        <f t="shared" si="105"/>
        <v>6751</v>
      </c>
      <c r="IYR1" s="26">
        <f t="shared" si="105"/>
        <v>6752</v>
      </c>
      <c r="IYS1" s="26">
        <f t="shared" si="105"/>
        <v>6753</v>
      </c>
      <c r="IYT1" s="26">
        <f t="shared" si="105"/>
        <v>6754</v>
      </c>
      <c r="IYU1" s="26">
        <f t="shared" si="105"/>
        <v>6755</v>
      </c>
      <c r="IYV1" s="26">
        <f t="shared" si="105"/>
        <v>6756</v>
      </c>
      <c r="IYW1" s="26">
        <f t="shared" si="105"/>
        <v>6757</v>
      </c>
      <c r="IYX1" s="26">
        <f t="shared" si="105"/>
        <v>6758</v>
      </c>
      <c r="IYY1" s="26">
        <f t="shared" si="105"/>
        <v>6759</v>
      </c>
      <c r="IYZ1" s="26">
        <f t="shared" si="105"/>
        <v>6760</v>
      </c>
      <c r="IZA1" s="26">
        <f t="shared" si="105"/>
        <v>6761</v>
      </c>
      <c r="IZB1" s="26">
        <f t="shared" si="105"/>
        <v>6762</v>
      </c>
      <c r="IZC1" s="26">
        <f t="shared" si="105"/>
        <v>6763</v>
      </c>
      <c r="IZD1" s="26">
        <f t="shared" si="105"/>
        <v>6764</v>
      </c>
      <c r="IZE1" s="26">
        <f t="shared" si="105"/>
        <v>6765</v>
      </c>
      <c r="IZF1" s="26">
        <f t="shared" si="105"/>
        <v>6766</v>
      </c>
      <c r="IZG1" s="26">
        <f t="shared" si="105"/>
        <v>6767</v>
      </c>
      <c r="IZH1" s="26">
        <f t="shared" si="105"/>
        <v>6768</v>
      </c>
      <c r="IZI1" s="26">
        <f t="shared" si="105"/>
        <v>6769</v>
      </c>
      <c r="IZJ1" s="26">
        <f t="shared" si="105"/>
        <v>6770</v>
      </c>
      <c r="IZK1" s="26">
        <f t="shared" si="105"/>
        <v>6771</v>
      </c>
      <c r="IZL1" s="26">
        <f t="shared" si="105"/>
        <v>6772</v>
      </c>
      <c r="IZM1" s="26">
        <f t="shared" si="105"/>
        <v>6773</v>
      </c>
      <c r="IZN1" s="26">
        <f t="shared" si="105"/>
        <v>6774</v>
      </c>
      <c r="IZO1" s="26">
        <f t="shared" si="105"/>
        <v>6775</v>
      </c>
      <c r="IZP1" s="26">
        <f t="shared" si="105"/>
        <v>6776</v>
      </c>
      <c r="IZQ1" s="26">
        <f t="shared" si="105"/>
        <v>6777</v>
      </c>
      <c r="IZR1" s="26">
        <f t="shared" si="105"/>
        <v>6778</v>
      </c>
      <c r="IZS1" s="26">
        <f t="shared" si="105"/>
        <v>6779</v>
      </c>
      <c r="IZT1" s="26">
        <f t="shared" si="105"/>
        <v>6780</v>
      </c>
      <c r="IZU1" s="26">
        <f t="shared" si="105"/>
        <v>6781</v>
      </c>
      <c r="IZV1" s="26">
        <f t="shared" si="105"/>
        <v>6782</v>
      </c>
      <c r="IZW1" s="26">
        <f t="shared" si="105"/>
        <v>6783</v>
      </c>
      <c r="IZX1" s="26">
        <f t="shared" si="105"/>
        <v>6784</v>
      </c>
      <c r="IZY1" s="26">
        <f t="shared" si="105"/>
        <v>6785</v>
      </c>
      <c r="IZZ1" s="26">
        <f t="shared" si="105"/>
        <v>6786</v>
      </c>
      <c r="JAA1" s="26">
        <f t="shared" ref="JAA1:JCL1" si="106">IZZ1+1</f>
        <v>6787</v>
      </c>
      <c r="JAB1" s="26">
        <f t="shared" si="106"/>
        <v>6788</v>
      </c>
      <c r="JAC1" s="26">
        <f t="shared" si="106"/>
        <v>6789</v>
      </c>
      <c r="JAD1" s="26">
        <f t="shared" si="106"/>
        <v>6790</v>
      </c>
      <c r="JAE1" s="26">
        <f t="shared" si="106"/>
        <v>6791</v>
      </c>
      <c r="JAF1" s="26">
        <f t="shared" si="106"/>
        <v>6792</v>
      </c>
      <c r="JAG1" s="26">
        <f t="shared" si="106"/>
        <v>6793</v>
      </c>
      <c r="JAH1" s="26">
        <f t="shared" si="106"/>
        <v>6794</v>
      </c>
      <c r="JAI1" s="26">
        <f t="shared" si="106"/>
        <v>6795</v>
      </c>
      <c r="JAJ1" s="26">
        <f t="shared" si="106"/>
        <v>6796</v>
      </c>
      <c r="JAK1" s="26">
        <f t="shared" si="106"/>
        <v>6797</v>
      </c>
      <c r="JAL1" s="26">
        <f t="shared" si="106"/>
        <v>6798</v>
      </c>
      <c r="JAM1" s="26">
        <f t="shared" si="106"/>
        <v>6799</v>
      </c>
      <c r="JAN1" s="26">
        <f t="shared" si="106"/>
        <v>6800</v>
      </c>
      <c r="JAO1" s="26">
        <f t="shared" si="106"/>
        <v>6801</v>
      </c>
      <c r="JAP1" s="26">
        <f t="shared" si="106"/>
        <v>6802</v>
      </c>
      <c r="JAQ1" s="26">
        <f t="shared" si="106"/>
        <v>6803</v>
      </c>
      <c r="JAR1" s="26">
        <f t="shared" si="106"/>
        <v>6804</v>
      </c>
      <c r="JAS1" s="26">
        <f t="shared" si="106"/>
        <v>6805</v>
      </c>
      <c r="JAT1" s="26">
        <f t="shared" si="106"/>
        <v>6806</v>
      </c>
      <c r="JAU1" s="26">
        <f t="shared" si="106"/>
        <v>6807</v>
      </c>
      <c r="JAV1" s="26">
        <f t="shared" si="106"/>
        <v>6808</v>
      </c>
      <c r="JAW1" s="26">
        <f t="shared" si="106"/>
        <v>6809</v>
      </c>
      <c r="JAX1" s="26">
        <f t="shared" si="106"/>
        <v>6810</v>
      </c>
      <c r="JAY1" s="26">
        <f t="shared" si="106"/>
        <v>6811</v>
      </c>
      <c r="JAZ1" s="26">
        <f t="shared" si="106"/>
        <v>6812</v>
      </c>
      <c r="JBA1" s="26">
        <f t="shared" si="106"/>
        <v>6813</v>
      </c>
      <c r="JBB1" s="26">
        <f t="shared" si="106"/>
        <v>6814</v>
      </c>
      <c r="JBC1" s="26">
        <f t="shared" si="106"/>
        <v>6815</v>
      </c>
      <c r="JBD1" s="26">
        <f t="shared" si="106"/>
        <v>6816</v>
      </c>
      <c r="JBE1" s="26">
        <f t="shared" si="106"/>
        <v>6817</v>
      </c>
      <c r="JBF1" s="26">
        <f t="shared" si="106"/>
        <v>6818</v>
      </c>
      <c r="JBG1" s="26">
        <f t="shared" si="106"/>
        <v>6819</v>
      </c>
      <c r="JBH1" s="26">
        <f t="shared" si="106"/>
        <v>6820</v>
      </c>
      <c r="JBI1" s="26">
        <f t="shared" si="106"/>
        <v>6821</v>
      </c>
      <c r="JBJ1" s="26">
        <f t="shared" si="106"/>
        <v>6822</v>
      </c>
      <c r="JBK1" s="26">
        <f t="shared" si="106"/>
        <v>6823</v>
      </c>
      <c r="JBL1" s="26">
        <f t="shared" si="106"/>
        <v>6824</v>
      </c>
      <c r="JBM1" s="26">
        <f t="shared" si="106"/>
        <v>6825</v>
      </c>
      <c r="JBN1" s="26">
        <f t="shared" si="106"/>
        <v>6826</v>
      </c>
      <c r="JBO1" s="26">
        <f t="shared" si="106"/>
        <v>6827</v>
      </c>
      <c r="JBP1" s="26">
        <f t="shared" si="106"/>
        <v>6828</v>
      </c>
      <c r="JBQ1" s="26">
        <f t="shared" si="106"/>
        <v>6829</v>
      </c>
      <c r="JBR1" s="26">
        <f t="shared" si="106"/>
        <v>6830</v>
      </c>
      <c r="JBS1" s="26">
        <f t="shared" si="106"/>
        <v>6831</v>
      </c>
      <c r="JBT1" s="26">
        <f t="shared" si="106"/>
        <v>6832</v>
      </c>
      <c r="JBU1" s="26">
        <f t="shared" si="106"/>
        <v>6833</v>
      </c>
      <c r="JBV1" s="26">
        <f t="shared" si="106"/>
        <v>6834</v>
      </c>
      <c r="JBW1" s="26">
        <f t="shared" si="106"/>
        <v>6835</v>
      </c>
      <c r="JBX1" s="26">
        <f t="shared" si="106"/>
        <v>6836</v>
      </c>
      <c r="JBY1" s="26">
        <f t="shared" si="106"/>
        <v>6837</v>
      </c>
      <c r="JBZ1" s="26">
        <f t="shared" si="106"/>
        <v>6838</v>
      </c>
      <c r="JCA1" s="26">
        <f t="shared" si="106"/>
        <v>6839</v>
      </c>
      <c r="JCB1" s="26">
        <f t="shared" si="106"/>
        <v>6840</v>
      </c>
      <c r="JCC1" s="26">
        <f t="shared" si="106"/>
        <v>6841</v>
      </c>
      <c r="JCD1" s="26">
        <f t="shared" si="106"/>
        <v>6842</v>
      </c>
      <c r="JCE1" s="26">
        <f t="shared" si="106"/>
        <v>6843</v>
      </c>
      <c r="JCF1" s="26">
        <f t="shared" si="106"/>
        <v>6844</v>
      </c>
      <c r="JCG1" s="26">
        <f t="shared" si="106"/>
        <v>6845</v>
      </c>
      <c r="JCH1" s="26">
        <f t="shared" si="106"/>
        <v>6846</v>
      </c>
      <c r="JCI1" s="26">
        <f t="shared" si="106"/>
        <v>6847</v>
      </c>
      <c r="JCJ1" s="26">
        <f t="shared" si="106"/>
        <v>6848</v>
      </c>
      <c r="JCK1" s="26">
        <f t="shared" si="106"/>
        <v>6849</v>
      </c>
      <c r="JCL1" s="26">
        <f t="shared" si="106"/>
        <v>6850</v>
      </c>
      <c r="JCM1" s="26">
        <f t="shared" ref="JCM1:JEX1" si="107">JCL1+1</f>
        <v>6851</v>
      </c>
      <c r="JCN1" s="26">
        <f t="shared" si="107"/>
        <v>6852</v>
      </c>
      <c r="JCO1" s="26">
        <f t="shared" si="107"/>
        <v>6853</v>
      </c>
      <c r="JCP1" s="26">
        <f t="shared" si="107"/>
        <v>6854</v>
      </c>
      <c r="JCQ1" s="26">
        <f t="shared" si="107"/>
        <v>6855</v>
      </c>
      <c r="JCR1" s="26">
        <f t="shared" si="107"/>
        <v>6856</v>
      </c>
      <c r="JCS1" s="26">
        <f t="shared" si="107"/>
        <v>6857</v>
      </c>
      <c r="JCT1" s="26">
        <f t="shared" si="107"/>
        <v>6858</v>
      </c>
      <c r="JCU1" s="26">
        <f t="shared" si="107"/>
        <v>6859</v>
      </c>
      <c r="JCV1" s="26">
        <f t="shared" si="107"/>
        <v>6860</v>
      </c>
      <c r="JCW1" s="26">
        <f t="shared" si="107"/>
        <v>6861</v>
      </c>
      <c r="JCX1" s="26">
        <f t="shared" si="107"/>
        <v>6862</v>
      </c>
      <c r="JCY1" s="26">
        <f t="shared" si="107"/>
        <v>6863</v>
      </c>
      <c r="JCZ1" s="26">
        <f t="shared" si="107"/>
        <v>6864</v>
      </c>
      <c r="JDA1" s="26">
        <f t="shared" si="107"/>
        <v>6865</v>
      </c>
      <c r="JDB1" s="26">
        <f t="shared" si="107"/>
        <v>6866</v>
      </c>
      <c r="JDC1" s="26">
        <f t="shared" si="107"/>
        <v>6867</v>
      </c>
      <c r="JDD1" s="26">
        <f t="shared" si="107"/>
        <v>6868</v>
      </c>
      <c r="JDE1" s="26">
        <f t="shared" si="107"/>
        <v>6869</v>
      </c>
      <c r="JDF1" s="26">
        <f t="shared" si="107"/>
        <v>6870</v>
      </c>
      <c r="JDG1" s="26">
        <f t="shared" si="107"/>
        <v>6871</v>
      </c>
      <c r="JDH1" s="26">
        <f t="shared" si="107"/>
        <v>6872</v>
      </c>
      <c r="JDI1" s="26">
        <f t="shared" si="107"/>
        <v>6873</v>
      </c>
      <c r="JDJ1" s="26">
        <f t="shared" si="107"/>
        <v>6874</v>
      </c>
      <c r="JDK1" s="26">
        <f t="shared" si="107"/>
        <v>6875</v>
      </c>
      <c r="JDL1" s="26">
        <f t="shared" si="107"/>
        <v>6876</v>
      </c>
      <c r="JDM1" s="26">
        <f t="shared" si="107"/>
        <v>6877</v>
      </c>
      <c r="JDN1" s="26">
        <f t="shared" si="107"/>
        <v>6878</v>
      </c>
      <c r="JDO1" s="26">
        <f t="shared" si="107"/>
        <v>6879</v>
      </c>
      <c r="JDP1" s="26">
        <f t="shared" si="107"/>
        <v>6880</v>
      </c>
      <c r="JDQ1" s="26">
        <f t="shared" si="107"/>
        <v>6881</v>
      </c>
      <c r="JDR1" s="26">
        <f t="shared" si="107"/>
        <v>6882</v>
      </c>
      <c r="JDS1" s="26">
        <f t="shared" si="107"/>
        <v>6883</v>
      </c>
      <c r="JDT1" s="26">
        <f t="shared" si="107"/>
        <v>6884</v>
      </c>
      <c r="JDU1" s="26">
        <f t="shared" si="107"/>
        <v>6885</v>
      </c>
      <c r="JDV1" s="26">
        <f t="shared" si="107"/>
        <v>6886</v>
      </c>
      <c r="JDW1" s="26">
        <f t="shared" si="107"/>
        <v>6887</v>
      </c>
      <c r="JDX1" s="26">
        <f t="shared" si="107"/>
        <v>6888</v>
      </c>
      <c r="JDY1" s="26">
        <f t="shared" si="107"/>
        <v>6889</v>
      </c>
      <c r="JDZ1" s="26">
        <f t="shared" si="107"/>
        <v>6890</v>
      </c>
      <c r="JEA1" s="26">
        <f t="shared" si="107"/>
        <v>6891</v>
      </c>
      <c r="JEB1" s="26">
        <f t="shared" si="107"/>
        <v>6892</v>
      </c>
      <c r="JEC1" s="26">
        <f t="shared" si="107"/>
        <v>6893</v>
      </c>
      <c r="JED1" s="26">
        <f t="shared" si="107"/>
        <v>6894</v>
      </c>
      <c r="JEE1" s="26">
        <f t="shared" si="107"/>
        <v>6895</v>
      </c>
      <c r="JEF1" s="26">
        <f t="shared" si="107"/>
        <v>6896</v>
      </c>
      <c r="JEG1" s="26">
        <f t="shared" si="107"/>
        <v>6897</v>
      </c>
      <c r="JEH1" s="26">
        <f t="shared" si="107"/>
        <v>6898</v>
      </c>
      <c r="JEI1" s="26">
        <f t="shared" si="107"/>
        <v>6899</v>
      </c>
      <c r="JEJ1" s="26">
        <f t="shared" si="107"/>
        <v>6900</v>
      </c>
      <c r="JEK1" s="26">
        <f t="shared" si="107"/>
        <v>6901</v>
      </c>
      <c r="JEL1" s="26">
        <f t="shared" si="107"/>
        <v>6902</v>
      </c>
      <c r="JEM1" s="26">
        <f t="shared" si="107"/>
        <v>6903</v>
      </c>
      <c r="JEN1" s="26">
        <f t="shared" si="107"/>
        <v>6904</v>
      </c>
      <c r="JEO1" s="26">
        <f t="shared" si="107"/>
        <v>6905</v>
      </c>
      <c r="JEP1" s="26">
        <f t="shared" si="107"/>
        <v>6906</v>
      </c>
      <c r="JEQ1" s="26">
        <f t="shared" si="107"/>
        <v>6907</v>
      </c>
      <c r="JER1" s="26">
        <f t="shared" si="107"/>
        <v>6908</v>
      </c>
      <c r="JES1" s="26">
        <f t="shared" si="107"/>
        <v>6909</v>
      </c>
      <c r="JET1" s="26">
        <f t="shared" si="107"/>
        <v>6910</v>
      </c>
      <c r="JEU1" s="26">
        <f t="shared" si="107"/>
        <v>6911</v>
      </c>
      <c r="JEV1" s="26">
        <f t="shared" si="107"/>
        <v>6912</v>
      </c>
      <c r="JEW1" s="26">
        <f t="shared" si="107"/>
        <v>6913</v>
      </c>
      <c r="JEX1" s="26">
        <f t="shared" si="107"/>
        <v>6914</v>
      </c>
      <c r="JEY1" s="26">
        <f t="shared" ref="JEY1:JHJ1" si="108">JEX1+1</f>
        <v>6915</v>
      </c>
      <c r="JEZ1" s="26">
        <f t="shared" si="108"/>
        <v>6916</v>
      </c>
      <c r="JFA1" s="26">
        <f t="shared" si="108"/>
        <v>6917</v>
      </c>
      <c r="JFB1" s="26">
        <f t="shared" si="108"/>
        <v>6918</v>
      </c>
      <c r="JFC1" s="26">
        <f t="shared" si="108"/>
        <v>6919</v>
      </c>
      <c r="JFD1" s="26">
        <f t="shared" si="108"/>
        <v>6920</v>
      </c>
      <c r="JFE1" s="26">
        <f t="shared" si="108"/>
        <v>6921</v>
      </c>
      <c r="JFF1" s="26">
        <f t="shared" si="108"/>
        <v>6922</v>
      </c>
      <c r="JFG1" s="26">
        <f t="shared" si="108"/>
        <v>6923</v>
      </c>
      <c r="JFH1" s="26">
        <f t="shared" si="108"/>
        <v>6924</v>
      </c>
      <c r="JFI1" s="26">
        <f t="shared" si="108"/>
        <v>6925</v>
      </c>
      <c r="JFJ1" s="26">
        <f t="shared" si="108"/>
        <v>6926</v>
      </c>
      <c r="JFK1" s="26">
        <f t="shared" si="108"/>
        <v>6927</v>
      </c>
      <c r="JFL1" s="26">
        <f t="shared" si="108"/>
        <v>6928</v>
      </c>
      <c r="JFM1" s="26">
        <f t="shared" si="108"/>
        <v>6929</v>
      </c>
      <c r="JFN1" s="26">
        <f t="shared" si="108"/>
        <v>6930</v>
      </c>
      <c r="JFO1" s="26">
        <f t="shared" si="108"/>
        <v>6931</v>
      </c>
      <c r="JFP1" s="26">
        <f t="shared" si="108"/>
        <v>6932</v>
      </c>
      <c r="JFQ1" s="26">
        <f t="shared" si="108"/>
        <v>6933</v>
      </c>
      <c r="JFR1" s="26">
        <f t="shared" si="108"/>
        <v>6934</v>
      </c>
      <c r="JFS1" s="26">
        <f t="shared" si="108"/>
        <v>6935</v>
      </c>
      <c r="JFT1" s="26">
        <f t="shared" si="108"/>
        <v>6936</v>
      </c>
      <c r="JFU1" s="26">
        <f t="shared" si="108"/>
        <v>6937</v>
      </c>
      <c r="JFV1" s="26">
        <f t="shared" si="108"/>
        <v>6938</v>
      </c>
      <c r="JFW1" s="26">
        <f t="shared" si="108"/>
        <v>6939</v>
      </c>
      <c r="JFX1" s="26">
        <f t="shared" si="108"/>
        <v>6940</v>
      </c>
      <c r="JFY1" s="26">
        <f t="shared" si="108"/>
        <v>6941</v>
      </c>
      <c r="JFZ1" s="26">
        <f t="shared" si="108"/>
        <v>6942</v>
      </c>
      <c r="JGA1" s="26">
        <f t="shared" si="108"/>
        <v>6943</v>
      </c>
      <c r="JGB1" s="26">
        <f t="shared" si="108"/>
        <v>6944</v>
      </c>
      <c r="JGC1" s="26">
        <f t="shared" si="108"/>
        <v>6945</v>
      </c>
      <c r="JGD1" s="26">
        <f t="shared" si="108"/>
        <v>6946</v>
      </c>
      <c r="JGE1" s="26">
        <f t="shared" si="108"/>
        <v>6947</v>
      </c>
      <c r="JGF1" s="26">
        <f t="shared" si="108"/>
        <v>6948</v>
      </c>
      <c r="JGG1" s="26">
        <f t="shared" si="108"/>
        <v>6949</v>
      </c>
      <c r="JGH1" s="26">
        <f t="shared" si="108"/>
        <v>6950</v>
      </c>
      <c r="JGI1" s="26">
        <f t="shared" si="108"/>
        <v>6951</v>
      </c>
      <c r="JGJ1" s="26">
        <f t="shared" si="108"/>
        <v>6952</v>
      </c>
      <c r="JGK1" s="26">
        <f t="shared" si="108"/>
        <v>6953</v>
      </c>
      <c r="JGL1" s="26">
        <f t="shared" si="108"/>
        <v>6954</v>
      </c>
      <c r="JGM1" s="26">
        <f t="shared" si="108"/>
        <v>6955</v>
      </c>
      <c r="JGN1" s="26">
        <f t="shared" si="108"/>
        <v>6956</v>
      </c>
      <c r="JGO1" s="26">
        <f t="shared" si="108"/>
        <v>6957</v>
      </c>
      <c r="JGP1" s="26">
        <f t="shared" si="108"/>
        <v>6958</v>
      </c>
      <c r="JGQ1" s="26">
        <f t="shared" si="108"/>
        <v>6959</v>
      </c>
      <c r="JGR1" s="26">
        <f t="shared" si="108"/>
        <v>6960</v>
      </c>
      <c r="JGS1" s="26">
        <f t="shared" si="108"/>
        <v>6961</v>
      </c>
      <c r="JGT1" s="26">
        <f t="shared" si="108"/>
        <v>6962</v>
      </c>
      <c r="JGU1" s="26">
        <f t="shared" si="108"/>
        <v>6963</v>
      </c>
      <c r="JGV1" s="26">
        <f t="shared" si="108"/>
        <v>6964</v>
      </c>
      <c r="JGW1" s="26">
        <f t="shared" si="108"/>
        <v>6965</v>
      </c>
      <c r="JGX1" s="26">
        <f t="shared" si="108"/>
        <v>6966</v>
      </c>
      <c r="JGY1" s="26">
        <f t="shared" si="108"/>
        <v>6967</v>
      </c>
      <c r="JGZ1" s="26">
        <f t="shared" si="108"/>
        <v>6968</v>
      </c>
      <c r="JHA1" s="26">
        <f t="shared" si="108"/>
        <v>6969</v>
      </c>
      <c r="JHB1" s="26">
        <f t="shared" si="108"/>
        <v>6970</v>
      </c>
      <c r="JHC1" s="26">
        <f t="shared" si="108"/>
        <v>6971</v>
      </c>
      <c r="JHD1" s="26">
        <f t="shared" si="108"/>
        <v>6972</v>
      </c>
      <c r="JHE1" s="26">
        <f t="shared" si="108"/>
        <v>6973</v>
      </c>
      <c r="JHF1" s="26">
        <f t="shared" si="108"/>
        <v>6974</v>
      </c>
      <c r="JHG1" s="26">
        <f t="shared" si="108"/>
        <v>6975</v>
      </c>
      <c r="JHH1" s="26">
        <f t="shared" si="108"/>
        <v>6976</v>
      </c>
      <c r="JHI1" s="26">
        <f t="shared" si="108"/>
        <v>6977</v>
      </c>
      <c r="JHJ1" s="26">
        <f t="shared" si="108"/>
        <v>6978</v>
      </c>
      <c r="JHK1" s="26">
        <f t="shared" ref="JHK1:JJV1" si="109">JHJ1+1</f>
        <v>6979</v>
      </c>
      <c r="JHL1" s="26">
        <f t="shared" si="109"/>
        <v>6980</v>
      </c>
      <c r="JHM1" s="26">
        <f t="shared" si="109"/>
        <v>6981</v>
      </c>
      <c r="JHN1" s="26">
        <f t="shared" si="109"/>
        <v>6982</v>
      </c>
      <c r="JHO1" s="26">
        <f t="shared" si="109"/>
        <v>6983</v>
      </c>
      <c r="JHP1" s="26">
        <f t="shared" si="109"/>
        <v>6984</v>
      </c>
      <c r="JHQ1" s="26">
        <f t="shared" si="109"/>
        <v>6985</v>
      </c>
      <c r="JHR1" s="26">
        <f t="shared" si="109"/>
        <v>6986</v>
      </c>
      <c r="JHS1" s="26">
        <f t="shared" si="109"/>
        <v>6987</v>
      </c>
      <c r="JHT1" s="26">
        <f t="shared" si="109"/>
        <v>6988</v>
      </c>
      <c r="JHU1" s="26">
        <f t="shared" si="109"/>
        <v>6989</v>
      </c>
      <c r="JHV1" s="26">
        <f t="shared" si="109"/>
        <v>6990</v>
      </c>
      <c r="JHW1" s="26">
        <f t="shared" si="109"/>
        <v>6991</v>
      </c>
      <c r="JHX1" s="26">
        <f t="shared" si="109"/>
        <v>6992</v>
      </c>
      <c r="JHY1" s="26">
        <f t="shared" si="109"/>
        <v>6993</v>
      </c>
      <c r="JHZ1" s="26">
        <f t="shared" si="109"/>
        <v>6994</v>
      </c>
      <c r="JIA1" s="26">
        <f t="shared" si="109"/>
        <v>6995</v>
      </c>
      <c r="JIB1" s="26">
        <f t="shared" si="109"/>
        <v>6996</v>
      </c>
      <c r="JIC1" s="26">
        <f t="shared" si="109"/>
        <v>6997</v>
      </c>
      <c r="JID1" s="26">
        <f t="shared" si="109"/>
        <v>6998</v>
      </c>
      <c r="JIE1" s="26">
        <f t="shared" si="109"/>
        <v>6999</v>
      </c>
      <c r="JIF1" s="26">
        <f t="shared" si="109"/>
        <v>7000</v>
      </c>
      <c r="JIG1" s="26">
        <f t="shared" si="109"/>
        <v>7001</v>
      </c>
      <c r="JIH1" s="26">
        <f t="shared" si="109"/>
        <v>7002</v>
      </c>
      <c r="JII1" s="26">
        <f t="shared" si="109"/>
        <v>7003</v>
      </c>
      <c r="JIJ1" s="26">
        <f t="shared" si="109"/>
        <v>7004</v>
      </c>
      <c r="JIK1" s="26">
        <f t="shared" si="109"/>
        <v>7005</v>
      </c>
      <c r="JIL1" s="26">
        <f t="shared" si="109"/>
        <v>7006</v>
      </c>
      <c r="JIM1" s="26">
        <f t="shared" si="109"/>
        <v>7007</v>
      </c>
      <c r="JIN1" s="26">
        <f t="shared" si="109"/>
        <v>7008</v>
      </c>
      <c r="JIO1" s="26">
        <f t="shared" si="109"/>
        <v>7009</v>
      </c>
      <c r="JIP1" s="26">
        <f t="shared" si="109"/>
        <v>7010</v>
      </c>
      <c r="JIQ1" s="26">
        <f t="shared" si="109"/>
        <v>7011</v>
      </c>
      <c r="JIR1" s="26">
        <f t="shared" si="109"/>
        <v>7012</v>
      </c>
      <c r="JIS1" s="26">
        <f t="shared" si="109"/>
        <v>7013</v>
      </c>
      <c r="JIT1" s="26">
        <f t="shared" si="109"/>
        <v>7014</v>
      </c>
      <c r="JIU1" s="26">
        <f t="shared" si="109"/>
        <v>7015</v>
      </c>
      <c r="JIV1" s="26">
        <f t="shared" si="109"/>
        <v>7016</v>
      </c>
      <c r="JIW1" s="26">
        <f t="shared" si="109"/>
        <v>7017</v>
      </c>
      <c r="JIX1" s="26">
        <f t="shared" si="109"/>
        <v>7018</v>
      </c>
      <c r="JIY1" s="26">
        <f t="shared" si="109"/>
        <v>7019</v>
      </c>
      <c r="JIZ1" s="26">
        <f t="shared" si="109"/>
        <v>7020</v>
      </c>
      <c r="JJA1" s="26">
        <f t="shared" si="109"/>
        <v>7021</v>
      </c>
      <c r="JJB1" s="26">
        <f t="shared" si="109"/>
        <v>7022</v>
      </c>
      <c r="JJC1" s="26">
        <f t="shared" si="109"/>
        <v>7023</v>
      </c>
      <c r="JJD1" s="26">
        <f t="shared" si="109"/>
        <v>7024</v>
      </c>
      <c r="JJE1" s="26">
        <f t="shared" si="109"/>
        <v>7025</v>
      </c>
      <c r="JJF1" s="26">
        <f t="shared" si="109"/>
        <v>7026</v>
      </c>
      <c r="JJG1" s="26">
        <f t="shared" si="109"/>
        <v>7027</v>
      </c>
      <c r="JJH1" s="26">
        <f t="shared" si="109"/>
        <v>7028</v>
      </c>
      <c r="JJI1" s="26">
        <f t="shared" si="109"/>
        <v>7029</v>
      </c>
      <c r="JJJ1" s="26">
        <f t="shared" si="109"/>
        <v>7030</v>
      </c>
      <c r="JJK1" s="26">
        <f t="shared" si="109"/>
        <v>7031</v>
      </c>
      <c r="JJL1" s="26">
        <f t="shared" si="109"/>
        <v>7032</v>
      </c>
      <c r="JJM1" s="26">
        <f t="shared" si="109"/>
        <v>7033</v>
      </c>
      <c r="JJN1" s="26">
        <f t="shared" si="109"/>
        <v>7034</v>
      </c>
      <c r="JJO1" s="26">
        <f t="shared" si="109"/>
        <v>7035</v>
      </c>
      <c r="JJP1" s="26">
        <f t="shared" si="109"/>
        <v>7036</v>
      </c>
      <c r="JJQ1" s="26">
        <f t="shared" si="109"/>
        <v>7037</v>
      </c>
      <c r="JJR1" s="26">
        <f t="shared" si="109"/>
        <v>7038</v>
      </c>
      <c r="JJS1" s="26">
        <f t="shared" si="109"/>
        <v>7039</v>
      </c>
      <c r="JJT1" s="26">
        <f t="shared" si="109"/>
        <v>7040</v>
      </c>
      <c r="JJU1" s="26">
        <f t="shared" si="109"/>
        <v>7041</v>
      </c>
      <c r="JJV1" s="26">
        <f t="shared" si="109"/>
        <v>7042</v>
      </c>
      <c r="JJW1" s="26">
        <f t="shared" ref="JJW1:JMH1" si="110">JJV1+1</f>
        <v>7043</v>
      </c>
      <c r="JJX1" s="26">
        <f t="shared" si="110"/>
        <v>7044</v>
      </c>
      <c r="JJY1" s="26">
        <f t="shared" si="110"/>
        <v>7045</v>
      </c>
      <c r="JJZ1" s="26">
        <f t="shared" si="110"/>
        <v>7046</v>
      </c>
      <c r="JKA1" s="26">
        <f t="shared" si="110"/>
        <v>7047</v>
      </c>
      <c r="JKB1" s="26">
        <f t="shared" si="110"/>
        <v>7048</v>
      </c>
      <c r="JKC1" s="26">
        <f t="shared" si="110"/>
        <v>7049</v>
      </c>
      <c r="JKD1" s="26">
        <f t="shared" si="110"/>
        <v>7050</v>
      </c>
      <c r="JKE1" s="26">
        <f t="shared" si="110"/>
        <v>7051</v>
      </c>
      <c r="JKF1" s="26">
        <f t="shared" si="110"/>
        <v>7052</v>
      </c>
      <c r="JKG1" s="26">
        <f t="shared" si="110"/>
        <v>7053</v>
      </c>
      <c r="JKH1" s="26">
        <f t="shared" si="110"/>
        <v>7054</v>
      </c>
      <c r="JKI1" s="26">
        <f t="shared" si="110"/>
        <v>7055</v>
      </c>
      <c r="JKJ1" s="26">
        <f t="shared" si="110"/>
        <v>7056</v>
      </c>
      <c r="JKK1" s="26">
        <f t="shared" si="110"/>
        <v>7057</v>
      </c>
      <c r="JKL1" s="26">
        <f t="shared" si="110"/>
        <v>7058</v>
      </c>
      <c r="JKM1" s="26">
        <f t="shared" si="110"/>
        <v>7059</v>
      </c>
      <c r="JKN1" s="26">
        <f t="shared" si="110"/>
        <v>7060</v>
      </c>
      <c r="JKO1" s="26">
        <f t="shared" si="110"/>
        <v>7061</v>
      </c>
      <c r="JKP1" s="26">
        <f t="shared" si="110"/>
        <v>7062</v>
      </c>
      <c r="JKQ1" s="26">
        <f t="shared" si="110"/>
        <v>7063</v>
      </c>
      <c r="JKR1" s="26">
        <f t="shared" si="110"/>
        <v>7064</v>
      </c>
      <c r="JKS1" s="26">
        <f t="shared" si="110"/>
        <v>7065</v>
      </c>
      <c r="JKT1" s="26">
        <f t="shared" si="110"/>
        <v>7066</v>
      </c>
      <c r="JKU1" s="26">
        <f t="shared" si="110"/>
        <v>7067</v>
      </c>
      <c r="JKV1" s="26">
        <f t="shared" si="110"/>
        <v>7068</v>
      </c>
      <c r="JKW1" s="26">
        <f t="shared" si="110"/>
        <v>7069</v>
      </c>
      <c r="JKX1" s="26">
        <f t="shared" si="110"/>
        <v>7070</v>
      </c>
      <c r="JKY1" s="26">
        <f t="shared" si="110"/>
        <v>7071</v>
      </c>
      <c r="JKZ1" s="26">
        <f t="shared" si="110"/>
        <v>7072</v>
      </c>
      <c r="JLA1" s="26">
        <f t="shared" si="110"/>
        <v>7073</v>
      </c>
      <c r="JLB1" s="26">
        <f t="shared" si="110"/>
        <v>7074</v>
      </c>
      <c r="JLC1" s="26">
        <f t="shared" si="110"/>
        <v>7075</v>
      </c>
      <c r="JLD1" s="26">
        <f t="shared" si="110"/>
        <v>7076</v>
      </c>
      <c r="JLE1" s="26">
        <f t="shared" si="110"/>
        <v>7077</v>
      </c>
      <c r="JLF1" s="26">
        <f t="shared" si="110"/>
        <v>7078</v>
      </c>
      <c r="JLG1" s="26">
        <f t="shared" si="110"/>
        <v>7079</v>
      </c>
      <c r="JLH1" s="26">
        <f t="shared" si="110"/>
        <v>7080</v>
      </c>
      <c r="JLI1" s="26">
        <f t="shared" si="110"/>
        <v>7081</v>
      </c>
      <c r="JLJ1" s="26">
        <f t="shared" si="110"/>
        <v>7082</v>
      </c>
      <c r="JLK1" s="26">
        <f t="shared" si="110"/>
        <v>7083</v>
      </c>
      <c r="JLL1" s="26">
        <f t="shared" si="110"/>
        <v>7084</v>
      </c>
      <c r="JLM1" s="26">
        <f t="shared" si="110"/>
        <v>7085</v>
      </c>
      <c r="JLN1" s="26">
        <f t="shared" si="110"/>
        <v>7086</v>
      </c>
      <c r="JLO1" s="26">
        <f t="shared" si="110"/>
        <v>7087</v>
      </c>
      <c r="JLP1" s="26">
        <f t="shared" si="110"/>
        <v>7088</v>
      </c>
      <c r="JLQ1" s="26">
        <f t="shared" si="110"/>
        <v>7089</v>
      </c>
      <c r="JLR1" s="26">
        <f t="shared" si="110"/>
        <v>7090</v>
      </c>
      <c r="JLS1" s="26">
        <f t="shared" si="110"/>
        <v>7091</v>
      </c>
      <c r="JLT1" s="26">
        <f t="shared" si="110"/>
        <v>7092</v>
      </c>
      <c r="JLU1" s="26">
        <f t="shared" si="110"/>
        <v>7093</v>
      </c>
      <c r="JLV1" s="26">
        <f t="shared" si="110"/>
        <v>7094</v>
      </c>
      <c r="JLW1" s="26">
        <f t="shared" si="110"/>
        <v>7095</v>
      </c>
      <c r="JLX1" s="26">
        <f t="shared" si="110"/>
        <v>7096</v>
      </c>
      <c r="JLY1" s="26">
        <f t="shared" si="110"/>
        <v>7097</v>
      </c>
      <c r="JLZ1" s="26">
        <f t="shared" si="110"/>
        <v>7098</v>
      </c>
      <c r="JMA1" s="26">
        <f t="shared" si="110"/>
        <v>7099</v>
      </c>
      <c r="JMB1" s="26">
        <f t="shared" si="110"/>
        <v>7100</v>
      </c>
      <c r="JMC1" s="26">
        <f t="shared" si="110"/>
        <v>7101</v>
      </c>
      <c r="JMD1" s="26">
        <f t="shared" si="110"/>
        <v>7102</v>
      </c>
      <c r="JME1" s="26">
        <f t="shared" si="110"/>
        <v>7103</v>
      </c>
      <c r="JMF1" s="26">
        <f t="shared" si="110"/>
        <v>7104</v>
      </c>
      <c r="JMG1" s="26">
        <f t="shared" si="110"/>
        <v>7105</v>
      </c>
      <c r="JMH1" s="26">
        <f t="shared" si="110"/>
        <v>7106</v>
      </c>
      <c r="JMI1" s="26">
        <f t="shared" ref="JMI1:JOT1" si="111">JMH1+1</f>
        <v>7107</v>
      </c>
      <c r="JMJ1" s="26">
        <f t="shared" si="111"/>
        <v>7108</v>
      </c>
      <c r="JMK1" s="26">
        <f t="shared" si="111"/>
        <v>7109</v>
      </c>
      <c r="JML1" s="26">
        <f t="shared" si="111"/>
        <v>7110</v>
      </c>
      <c r="JMM1" s="26">
        <f t="shared" si="111"/>
        <v>7111</v>
      </c>
      <c r="JMN1" s="26">
        <f t="shared" si="111"/>
        <v>7112</v>
      </c>
      <c r="JMO1" s="26">
        <f t="shared" si="111"/>
        <v>7113</v>
      </c>
      <c r="JMP1" s="26">
        <f t="shared" si="111"/>
        <v>7114</v>
      </c>
      <c r="JMQ1" s="26">
        <f t="shared" si="111"/>
        <v>7115</v>
      </c>
      <c r="JMR1" s="26">
        <f t="shared" si="111"/>
        <v>7116</v>
      </c>
      <c r="JMS1" s="26">
        <f t="shared" si="111"/>
        <v>7117</v>
      </c>
      <c r="JMT1" s="26">
        <f t="shared" si="111"/>
        <v>7118</v>
      </c>
      <c r="JMU1" s="26">
        <f t="shared" si="111"/>
        <v>7119</v>
      </c>
      <c r="JMV1" s="26">
        <f t="shared" si="111"/>
        <v>7120</v>
      </c>
      <c r="JMW1" s="26">
        <f t="shared" si="111"/>
        <v>7121</v>
      </c>
      <c r="JMX1" s="26">
        <f t="shared" si="111"/>
        <v>7122</v>
      </c>
      <c r="JMY1" s="26">
        <f t="shared" si="111"/>
        <v>7123</v>
      </c>
      <c r="JMZ1" s="26">
        <f t="shared" si="111"/>
        <v>7124</v>
      </c>
      <c r="JNA1" s="26">
        <f t="shared" si="111"/>
        <v>7125</v>
      </c>
      <c r="JNB1" s="26">
        <f t="shared" si="111"/>
        <v>7126</v>
      </c>
      <c r="JNC1" s="26">
        <f t="shared" si="111"/>
        <v>7127</v>
      </c>
      <c r="JND1" s="26">
        <f t="shared" si="111"/>
        <v>7128</v>
      </c>
      <c r="JNE1" s="26">
        <f t="shared" si="111"/>
        <v>7129</v>
      </c>
      <c r="JNF1" s="26">
        <f t="shared" si="111"/>
        <v>7130</v>
      </c>
      <c r="JNG1" s="26">
        <f t="shared" si="111"/>
        <v>7131</v>
      </c>
      <c r="JNH1" s="26">
        <f t="shared" si="111"/>
        <v>7132</v>
      </c>
      <c r="JNI1" s="26">
        <f t="shared" si="111"/>
        <v>7133</v>
      </c>
      <c r="JNJ1" s="26">
        <f t="shared" si="111"/>
        <v>7134</v>
      </c>
      <c r="JNK1" s="26">
        <f t="shared" si="111"/>
        <v>7135</v>
      </c>
      <c r="JNL1" s="26">
        <f t="shared" si="111"/>
        <v>7136</v>
      </c>
      <c r="JNM1" s="26">
        <f t="shared" si="111"/>
        <v>7137</v>
      </c>
      <c r="JNN1" s="26">
        <f t="shared" si="111"/>
        <v>7138</v>
      </c>
      <c r="JNO1" s="26">
        <f t="shared" si="111"/>
        <v>7139</v>
      </c>
      <c r="JNP1" s="26">
        <f t="shared" si="111"/>
        <v>7140</v>
      </c>
      <c r="JNQ1" s="26">
        <f t="shared" si="111"/>
        <v>7141</v>
      </c>
      <c r="JNR1" s="26">
        <f t="shared" si="111"/>
        <v>7142</v>
      </c>
      <c r="JNS1" s="26">
        <f t="shared" si="111"/>
        <v>7143</v>
      </c>
      <c r="JNT1" s="26">
        <f t="shared" si="111"/>
        <v>7144</v>
      </c>
      <c r="JNU1" s="26">
        <f t="shared" si="111"/>
        <v>7145</v>
      </c>
      <c r="JNV1" s="26">
        <f t="shared" si="111"/>
        <v>7146</v>
      </c>
      <c r="JNW1" s="26">
        <f t="shared" si="111"/>
        <v>7147</v>
      </c>
      <c r="JNX1" s="26">
        <f t="shared" si="111"/>
        <v>7148</v>
      </c>
      <c r="JNY1" s="26">
        <f t="shared" si="111"/>
        <v>7149</v>
      </c>
      <c r="JNZ1" s="26">
        <f t="shared" si="111"/>
        <v>7150</v>
      </c>
      <c r="JOA1" s="26">
        <f t="shared" si="111"/>
        <v>7151</v>
      </c>
      <c r="JOB1" s="26">
        <f t="shared" si="111"/>
        <v>7152</v>
      </c>
      <c r="JOC1" s="26">
        <f t="shared" si="111"/>
        <v>7153</v>
      </c>
      <c r="JOD1" s="26">
        <f t="shared" si="111"/>
        <v>7154</v>
      </c>
      <c r="JOE1" s="26">
        <f t="shared" si="111"/>
        <v>7155</v>
      </c>
      <c r="JOF1" s="26">
        <f t="shared" si="111"/>
        <v>7156</v>
      </c>
      <c r="JOG1" s="26">
        <f t="shared" si="111"/>
        <v>7157</v>
      </c>
      <c r="JOH1" s="26">
        <f t="shared" si="111"/>
        <v>7158</v>
      </c>
      <c r="JOI1" s="26">
        <f t="shared" si="111"/>
        <v>7159</v>
      </c>
      <c r="JOJ1" s="26">
        <f t="shared" si="111"/>
        <v>7160</v>
      </c>
      <c r="JOK1" s="26">
        <f t="shared" si="111"/>
        <v>7161</v>
      </c>
      <c r="JOL1" s="26">
        <f t="shared" si="111"/>
        <v>7162</v>
      </c>
      <c r="JOM1" s="26">
        <f t="shared" si="111"/>
        <v>7163</v>
      </c>
      <c r="JON1" s="26">
        <f t="shared" si="111"/>
        <v>7164</v>
      </c>
      <c r="JOO1" s="26">
        <f t="shared" si="111"/>
        <v>7165</v>
      </c>
      <c r="JOP1" s="26">
        <f t="shared" si="111"/>
        <v>7166</v>
      </c>
      <c r="JOQ1" s="26">
        <f t="shared" si="111"/>
        <v>7167</v>
      </c>
      <c r="JOR1" s="26">
        <f t="shared" si="111"/>
        <v>7168</v>
      </c>
      <c r="JOS1" s="26">
        <f t="shared" si="111"/>
        <v>7169</v>
      </c>
      <c r="JOT1" s="26">
        <f t="shared" si="111"/>
        <v>7170</v>
      </c>
      <c r="JOU1" s="26">
        <f t="shared" ref="JOU1:JRF1" si="112">JOT1+1</f>
        <v>7171</v>
      </c>
      <c r="JOV1" s="26">
        <f t="shared" si="112"/>
        <v>7172</v>
      </c>
      <c r="JOW1" s="26">
        <f t="shared" si="112"/>
        <v>7173</v>
      </c>
      <c r="JOX1" s="26">
        <f t="shared" si="112"/>
        <v>7174</v>
      </c>
      <c r="JOY1" s="26">
        <f t="shared" si="112"/>
        <v>7175</v>
      </c>
      <c r="JOZ1" s="26">
        <f t="shared" si="112"/>
        <v>7176</v>
      </c>
      <c r="JPA1" s="26">
        <f t="shared" si="112"/>
        <v>7177</v>
      </c>
      <c r="JPB1" s="26">
        <f t="shared" si="112"/>
        <v>7178</v>
      </c>
      <c r="JPC1" s="26">
        <f t="shared" si="112"/>
        <v>7179</v>
      </c>
      <c r="JPD1" s="26">
        <f t="shared" si="112"/>
        <v>7180</v>
      </c>
      <c r="JPE1" s="26">
        <f t="shared" si="112"/>
        <v>7181</v>
      </c>
      <c r="JPF1" s="26">
        <f t="shared" si="112"/>
        <v>7182</v>
      </c>
      <c r="JPG1" s="26">
        <f t="shared" si="112"/>
        <v>7183</v>
      </c>
      <c r="JPH1" s="26">
        <f t="shared" si="112"/>
        <v>7184</v>
      </c>
      <c r="JPI1" s="26">
        <f t="shared" si="112"/>
        <v>7185</v>
      </c>
      <c r="JPJ1" s="26">
        <f t="shared" si="112"/>
        <v>7186</v>
      </c>
      <c r="JPK1" s="26">
        <f t="shared" si="112"/>
        <v>7187</v>
      </c>
      <c r="JPL1" s="26">
        <f t="shared" si="112"/>
        <v>7188</v>
      </c>
      <c r="JPM1" s="26">
        <f t="shared" si="112"/>
        <v>7189</v>
      </c>
      <c r="JPN1" s="26">
        <f t="shared" si="112"/>
        <v>7190</v>
      </c>
      <c r="JPO1" s="26">
        <f t="shared" si="112"/>
        <v>7191</v>
      </c>
      <c r="JPP1" s="26">
        <f t="shared" si="112"/>
        <v>7192</v>
      </c>
      <c r="JPQ1" s="26">
        <f t="shared" si="112"/>
        <v>7193</v>
      </c>
      <c r="JPR1" s="26">
        <f t="shared" si="112"/>
        <v>7194</v>
      </c>
      <c r="JPS1" s="26">
        <f t="shared" si="112"/>
        <v>7195</v>
      </c>
      <c r="JPT1" s="26">
        <f t="shared" si="112"/>
        <v>7196</v>
      </c>
      <c r="JPU1" s="26">
        <f t="shared" si="112"/>
        <v>7197</v>
      </c>
      <c r="JPV1" s="26">
        <f t="shared" si="112"/>
        <v>7198</v>
      </c>
      <c r="JPW1" s="26">
        <f t="shared" si="112"/>
        <v>7199</v>
      </c>
      <c r="JPX1" s="26">
        <f t="shared" si="112"/>
        <v>7200</v>
      </c>
      <c r="JPY1" s="26">
        <f t="shared" si="112"/>
        <v>7201</v>
      </c>
      <c r="JPZ1" s="26">
        <f t="shared" si="112"/>
        <v>7202</v>
      </c>
      <c r="JQA1" s="26">
        <f t="shared" si="112"/>
        <v>7203</v>
      </c>
      <c r="JQB1" s="26">
        <f t="shared" si="112"/>
        <v>7204</v>
      </c>
      <c r="JQC1" s="26">
        <f t="shared" si="112"/>
        <v>7205</v>
      </c>
      <c r="JQD1" s="26">
        <f t="shared" si="112"/>
        <v>7206</v>
      </c>
      <c r="JQE1" s="26">
        <f t="shared" si="112"/>
        <v>7207</v>
      </c>
      <c r="JQF1" s="26">
        <f t="shared" si="112"/>
        <v>7208</v>
      </c>
      <c r="JQG1" s="26">
        <f t="shared" si="112"/>
        <v>7209</v>
      </c>
      <c r="JQH1" s="26">
        <f t="shared" si="112"/>
        <v>7210</v>
      </c>
      <c r="JQI1" s="26">
        <f t="shared" si="112"/>
        <v>7211</v>
      </c>
      <c r="JQJ1" s="26">
        <f t="shared" si="112"/>
        <v>7212</v>
      </c>
      <c r="JQK1" s="26">
        <f t="shared" si="112"/>
        <v>7213</v>
      </c>
      <c r="JQL1" s="26">
        <f t="shared" si="112"/>
        <v>7214</v>
      </c>
      <c r="JQM1" s="26">
        <f t="shared" si="112"/>
        <v>7215</v>
      </c>
      <c r="JQN1" s="26">
        <f t="shared" si="112"/>
        <v>7216</v>
      </c>
      <c r="JQO1" s="26">
        <f t="shared" si="112"/>
        <v>7217</v>
      </c>
      <c r="JQP1" s="26">
        <f t="shared" si="112"/>
        <v>7218</v>
      </c>
      <c r="JQQ1" s="26">
        <f t="shared" si="112"/>
        <v>7219</v>
      </c>
      <c r="JQR1" s="26">
        <f t="shared" si="112"/>
        <v>7220</v>
      </c>
      <c r="JQS1" s="26">
        <f t="shared" si="112"/>
        <v>7221</v>
      </c>
      <c r="JQT1" s="26">
        <f t="shared" si="112"/>
        <v>7222</v>
      </c>
      <c r="JQU1" s="26">
        <f t="shared" si="112"/>
        <v>7223</v>
      </c>
      <c r="JQV1" s="26">
        <f t="shared" si="112"/>
        <v>7224</v>
      </c>
      <c r="JQW1" s="26">
        <f t="shared" si="112"/>
        <v>7225</v>
      </c>
      <c r="JQX1" s="26">
        <f t="shared" si="112"/>
        <v>7226</v>
      </c>
      <c r="JQY1" s="26">
        <f t="shared" si="112"/>
        <v>7227</v>
      </c>
      <c r="JQZ1" s="26">
        <f t="shared" si="112"/>
        <v>7228</v>
      </c>
      <c r="JRA1" s="26">
        <f t="shared" si="112"/>
        <v>7229</v>
      </c>
      <c r="JRB1" s="26">
        <f t="shared" si="112"/>
        <v>7230</v>
      </c>
      <c r="JRC1" s="26">
        <f t="shared" si="112"/>
        <v>7231</v>
      </c>
      <c r="JRD1" s="26">
        <f t="shared" si="112"/>
        <v>7232</v>
      </c>
      <c r="JRE1" s="26">
        <f t="shared" si="112"/>
        <v>7233</v>
      </c>
      <c r="JRF1" s="26">
        <f t="shared" si="112"/>
        <v>7234</v>
      </c>
      <c r="JRG1" s="26">
        <f t="shared" ref="JRG1:JTR1" si="113">JRF1+1</f>
        <v>7235</v>
      </c>
      <c r="JRH1" s="26">
        <f t="shared" si="113"/>
        <v>7236</v>
      </c>
      <c r="JRI1" s="26">
        <f t="shared" si="113"/>
        <v>7237</v>
      </c>
      <c r="JRJ1" s="26">
        <f t="shared" si="113"/>
        <v>7238</v>
      </c>
      <c r="JRK1" s="26">
        <f t="shared" si="113"/>
        <v>7239</v>
      </c>
      <c r="JRL1" s="26">
        <f t="shared" si="113"/>
        <v>7240</v>
      </c>
      <c r="JRM1" s="26">
        <f t="shared" si="113"/>
        <v>7241</v>
      </c>
      <c r="JRN1" s="26">
        <f t="shared" si="113"/>
        <v>7242</v>
      </c>
      <c r="JRO1" s="26">
        <f t="shared" si="113"/>
        <v>7243</v>
      </c>
      <c r="JRP1" s="26">
        <f t="shared" si="113"/>
        <v>7244</v>
      </c>
      <c r="JRQ1" s="26">
        <f t="shared" si="113"/>
        <v>7245</v>
      </c>
      <c r="JRR1" s="26">
        <f t="shared" si="113"/>
        <v>7246</v>
      </c>
      <c r="JRS1" s="26">
        <f t="shared" si="113"/>
        <v>7247</v>
      </c>
      <c r="JRT1" s="26">
        <f t="shared" si="113"/>
        <v>7248</v>
      </c>
      <c r="JRU1" s="26">
        <f t="shared" si="113"/>
        <v>7249</v>
      </c>
      <c r="JRV1" s="26">
        <f t="shared" si="113"/>
        <v>7250</v>
      </c>
      <c r="JRW1" s="26">
        <f t="shared" si="113"/>
        <v>7251</v>
      </c>
      <c r="JRX1" s="26">
        <f t="shared" si="113"/>
        <v>7252</v>
      </c>
      <c r="JRY1" s="26">
        <f t="shared" si="113"/>
        <v>7253</v>
      </c>
      <c r="JRZ1" s="26">
        <f t="shared" si="113"/>
        <v>7254</v>
      </c>
      <c r="JSA1" s="26">
        <f t="shared" si="113"/>
        <v>7255</v>
      </c>
      <c r="JSB1" s="26">
        <f t="shared" si="113"/>
        <v>7256</v>
      </c>
      <c r="JSC1" s="26">
        <f t="shared" si="113"/>
        <v>7257</v>
      </c>
      <c r="JSD1" s="26">
        <f t="shared" si="113"/>
        <v>7258</v>
      </c>
      <c r="JSE1" s="26">
        <f t="shared" si="113"/>
        <v>7259</v>
      </c>
      <c r="JSF1" s="26">
        <f t="shared" si="113"/>
        <v>7260</v>
      </c>
      <c r="JSG1" s="26">
        <f t="shared" si="113"/>
        <v>7261</v>
      </c>
      <c r="JSH1" s="26">
        <f t="shared" si="113"/>
        <v>7262</v>
      </c>
      <c r="JSI1" s="26">
        <f t="shared" si="113"/>
        <v>7263</v>
      </c>
      <c r="JSJ1" s="26">
        <f t="shared" si="113"/>
        <v>7264</v>
      </c>
      <c r="JSK1" s="26">
        <f t="shared" si="113"/>
        <v>7265</v>
      </c>
      <c r="JSL1" s="26">
        <f t="shared" si="113"/>
        <v>7266</v>
      </c>
      <c r="JSM1" s="26">
        <f t="shared" si="113"/>
        <v>7267</v>
      </c>
      <c r="JSN1" s="26">
        <f t="shared" si="113"/>
        <v>7268</v>
      </c>
      <c r="JSO1" s="26">
        <f t="shared" si="113"/>
        <v>7269</v>
      </c>
      <c r="JSP1" s="26">
        <f t="shared" si="113"/>
        <v>7270</v>
      </c>
      <c r="JSQ1" s="26">
        <f t="shared" si="113"/>
        <v>7271</v>
      </c>
      <c r="JSR1" s="26">
        <f t="shared" si="113"/>
        <v>7272</v>
      </c>
      <c r="JSS1" s="26">
        <f t="shared" si="113"/>
        <v>7273</v>
      </c>
      <c r="JST1" s="26">
        <f t="shared" si="113"/>
        <v>7274</v>
      </c>
      <c r="JSU1" s="26">
        <f t="shared" si="113"/>
        <v>7275</v>
      </c>
      <c r="JSV1" s="26">
        <f t="shared" si="113"/>
        <v>7276</v>
      </c>
      <c r="JSW1" s="26">
        <f t="shared" si="113"/>
        <v>7277</v>
      </c>
      <c r="JSX1" s="26">
        <f t="shared" si="113"/>
        <v>7278</v>
      </c>
      <c r="JSY1" s="26">
        <f t="shared" si="113"/>
        <v>7279</v>
      </c>
      <c r="JSZ1" s="26">
        <f t="shared" si="113"/>
        <v>7280</v>
      </c>
      <c r="JTA1" s="26">
        <f t="shared" si="113"/>
        <v>7281</v>
      </c>
      <c r="JTB1" s="26">
        <f t="shared" si="113"/>
        <v>7282</v>
      </c>
      <c r="JTC1" s="26">
        <f t="shared" si="113"/>
        <v>7283</v>
      </c>
      <c r="JTD1" s="26">
        <f t="shared" si="113"/>
        <v>7284</v>
      </c>
      <c r="JTE1" s="26">
        <f t="shared" si="113"/>
        <v>7285</v>
      </c>
      <c r="JTF1" s="26">
        <f t="shared" si="113"/>
        <v>7286</v>
      </c>
      <c r="JTG1" s="26">
        <f t="shared" si="113"/>
        <v>7287</v>
      </c>
      <c r="JTH1" s="26">
        <f t="shared" si="113"/>
        <v>7288</v>
      </c>
      <c r="JTI1" s="26">
        <f t="shared" si="113"/>
        <v>7289</v>
      </c>
      <c r="JTJ1" s="26">
        <f t="shared" si="113"/>
        <v>7290</v>
      </c>
      <c r="JTK1" s="26">
        <f t="shared" si="113"/>
        <v>7291</v>
      </c>
      <c r="JTL1" s="26">
        <f t="shared" si="113"/>
        <v>7292</v>
      </c>
      <c r="JTM1" s="26">
        <f t="shared" si="113"/>
        <v>7293</v>
      </c>
      <c r="JTN1" s="26">
        <f t="shared" si="113"/>
        <v>7294</v>
      </c>
      <c r="JTO1" s="26">
        <f t="shared" si="113"/>
        <v>7295</v>
      </c>
      <c r="JTP1" s="26">
        <f t="shared" si="113"/>
        <v>7296</v>
      </c>
      <c r="JTQ1" s="26">
        <f t="shared" si="113"/>
        <v>7297</v>
      </c>
      <c r="JTR1" s="26">
        <f t="shared" si="113"/>
        <v>7298</v>
      </c>
      <c r="JTS1" s="26">
        <f t="shared" ref="JTS1:JWD1" si="114">JTR1+1</f>
        <v>7299</v>
      </c>
      <c r="JTT1" s="26">
        <f t="shared" si="114"/>
        <v>7300</v>
      </c>
      <c r="JTU1" s="26">
        <f t="shared" si="114"/>
        <v>7301</v>
      </c>
      <c r="JTV1" s="26">
        <f t="shared" si="114"/>
        <v>7302</v>
      </c>
      <c r="JTW1" s="26">
        <f t="shared" si="114"/>
        <v>7303</v>
      </c>
      <c r="JTX1" s="26">
        <f t="shared" si="114"/>
        <v>7304</v>
      </c>
      <c r="JTY1" s="26">
        <f t="shared" si="114"/>
        <v>7305</v>
      </c>
      <c r="JTZ1" s="26">
        <f t="shared" si="114"/>
        <v>7306</v>
      </c>
      <c r="JUA1" s="26">
        <f t="shared" si="114"/>
        <v>7307</v>
      </c>
      <c r="JUB1" s="26">
        <f t="shared" si="114"/>
        <v>7308</v>
      </c>
      <c r="JUC1" s="26">
        <f t="shared" si="114"/>
        <v>7309</v>
      </c>
      <c r="JUD1" s="26">
        <f t="shared" si="114"/>
        <v>7310</v>
      </c>
      <c r="JUE1" s="26">
        <f t="shared" si="114"/>
        <v>7311</v>
      </c>
      <c r="JUF1" s="26">
        <f t="shared" si="114"/>
        <v>7312</v>
      </c>
      <c r="JUG1" s="26">
        <f t="shared" si="114"/>
        <v>7313</v>
      </c>
      <c r="JUH1" s="26">
        <f t="shared" si="114"/>
        <v>7314</v>
      </c>
      <c r="JUI1" s="26">
        <f t="shared" si="114"/>
        <v>7315</v>
      </c>
      <c r="JUJ1" s="26">
        <f t="shared" si="114"/>
        <v>7316</v>
      </c>
      <c r="JUK1" s="26">
        <f t="shared" si="114"/>
        <v>7317</v>
      </c>
      <c r="JUL1" s="26">
        <f t="shared" si="114"/>
        <v>7318</v>
      </c>
      <c r="JUM1" s="26">
        <f t="shared" si="114"/>
        <v>7319</v>
      </c>
      <c r="JUN1" s="26">
        <f t="shared" si="114"/>
        <v>7320</v>
      </c>
      <c r="JUO1" s="26">
        <f t="shared" si="114"/>
        <v>7321</v>
      </c>
      <c r="JUP1" s="26">
        <f t="shared" si="114"/>
        <v>7322</v>
      </c>
      <c r="JUQ1" s="26">
        <f t="shared" si="114"/>
        <v>7323</v>
      </c>
      <c r="JUR1" s="26">
        <f t="shared" si="114"/>
        <v>7324</v>
      </c>
      <c r="JUS1" s="26">
        <f t="shared" si="114"/>
        <v>7325</v>
      </c>
      <c r="JUT1" s="26">
        <f t="shared" si="114"/>
        <v>7326</v>
      </c>
      <c r="JUU1" s="26">
        <f t="shared" si="114"/>
        <v>7327</v>
      </c>
      <c r="JUV1" s="26">
        <f t="shared" si="114"/>
        <v>7328</v>
      </c>
      <c r="JUW1" s="26">
        <f t="shared" si="114"/>
        <v>7329</v>
      </c>
      <c r="JUX1" s="26">
        <f t="shared" si="114"/>
        <v>7330</v>
      </c>
      <c r="JUY1" s="26">
        <f t="shared" si="114"/>
        <v>7331</v>
      </c>
      <c r="JUZ1" s="26">
        <f t="shared" si="114"/>
        <v>7332</v>
      </c>
      <c r="JVA1" s="26">
        <f t="shared" si="114"/>
        <v>7333</v>
      </c>
      <c r="JVB1" s="26">
        <f t="shared" si="114"/>
        <v>7334</v>
      </c>
      <c r="JVC1" s="26">
        <f t="shared" si="114"/>
        <v>7335</v>
      </c>
      <c r="JVD1" s="26">
        <f t="shared" si="114"/>
        <v>7336</v>
      </c>
      <c r="JVE1" s="26">
        <f t="shared" si="114"/>
        <v>7337</v>
      </c>
      <c r="JVF1" s="26">
        <f t="shared" si="114"/>
        <v>7338</v>
      </c>
      <c r="JVG1" s="26">
        <f t="shared" si="114"/>
        <v>7339</v>
      </c>
      <c r="JVH1" s="26">
        <f t="shared" si="114"/>
        <v>7340</v>
      </c>
      <c r="JVI1" s="26">
        <f t="shared" si="114"/>
        <v>7341</v>
      </c>
      <c r="JVJ1" s="26">
        <f t="shared" si="114"/>
        <v>7342</v>
      </c>
      <c r="JVK1" s="26">
        <f t="shared" si="114"/>
        <v>7343</v>
      </c>
      <c r="JVL1" s="26">
        <f t="shared" si="114"/>
        <v>7344</v>
      </c>
      <c r="JVM1" s="26">
        <f t="shared" si="114"/>
        <v>7345</v>
      </c>
      <c r="JVN1" s="26">
        <f t="shared" si="114"/>
        <v>7346</v>
      </c>
      <c r="JVO1" s="26">
        <f t="shared" si="114"/>
        <v>7347</v>
      </c>
      <c r="JVP1" s="26">
        <f t="shared" si="114"/>
        <v>7348</v>
      </c>
      <c r="JVQ1" s="26">
        <f t="shared" si="114"/>
        <v>7349</v>
      </c>
      <c r="JVR1" s="26">
        <f t="shared" si="114"/>
        <v>7350</v>
      </c>
      <c r="JVS1" s="26">
        <f t="shared" si="114"/>
        <v>7351</v>
      </c>
      <c r="JVT1" s="26">
        <f t="shared" si="114"/>
        <v>7352</v>
      </c>
      <c r="JVU1" s="26">
        <f t="shared" si="114"/>
        <v>7353</v>
      </c>
      <c r="JVV1" s="26">
        <f t="shared" si="114"/>
        <v>7354</v>
      </c>
      <c r="JVW1" s="26">
        <f t="shared" si="114"/>
        <v>7355</v>
      </c>
      <c r="JVX1" s="26">
        <f t="shared" si="114"/>
        <v>7356</v>
      </c>
      <c r="JVY1" s="26">
        <f t="shared" si="114"/>
        <v>7357</v>
      </c>
      <c r="JVZ1" s="26">
        <f t="shared" si="114"/>
        <v>7358</v>
      </c>
      <c r="JWA1" s="26">
        <f t="shared" si="114"/>
        <v>7359</v>
      </c>
      <c r="JWB1" s="26">
        <f t="shared" si="114"/>
        <v>7360</v>
      </c>
      <c r="JWC1" s="26">
        <f t="shared" si="114"/>
        <v>7361</v>
      </c>
      <c r="JWD1" s="26">
        <f t="shared" si="114"/>
        <v>7362</v>
      </c>
      <c r="JWE1" s="26">
        <f t="shared" ref="JWE1:JYP1" si="115">JWD1+1</f>
        <v>7363</v>
      </c>
      <c r="JWF1" s="26">
        <f t="shared" si="115"/>
        <v>7364</v>
      </c>
      <c r="JWG1" s="26">
        <f t="shared" si="115"/>
        <v>7365</v>
      </c>
      <c r="JWH1" s="26">
        <f t="shared" si="115"/>
        <v>7366</v>
      </c>
      <c r="JWI1" s="26">
        <f t="shared" si="115"/>
        <v>7367</v>
      </c>
      <c r="JWJ1" s="26">
        <f t="shared" si="115"/>
        <v>7368</v>
      </c>
      <c r="JWK1" s="26">
        <f t="shared" si="115"/>
        <v>7369</v>
      </c>
      <c r="JWL1" s="26">
        <f t="shared" si="115"/>
        <v>7370</v>
      </c>
      <c r="JWM1" s="26">
        <f t="shared" si="115"/>
        <v>7371</v>
      </c>
      <c r="JWN1" s="26">
        <f t="shared" si="115"/>
        <v>7372</v>
      </c>
      <c r="JWO1" s="26">
        <f t="shared" si="115"/>
        <v>7373</v>
      </c>
      <c r="JWP1" s="26">
        <f t="shared" si="115"/>
        <v>7374</v>
      </c>
      <c r="JWQ1" s="26">
        <f t="shared" si="115"/>
        <v>7375</v>
      </c>
      <c r="JWR1" s="26">
        <f t="shared" si="115"/>
        <v>7376</v>
      </c>
      <c r="JWS1" s="26">
        <f t="shared" si="115"/>
        <v>7377</v>
      </c>
      <c r="JWT1" s="26">
        <f t="shared" si="115"/>
        <v>7378</v>
      </c>
      <c r="JWU1" s="26">
        <f t="shared" si="115"/>
        <v>7379</v>
      </c>
      <c r="JWV1" s="26">
        <f t="shared" si="115"/>
        <v>7380</v>
      </c>
      <c r="JWW1" s="26">
        <f t="shared" si="115"/>
        <v>7381</v>
      </c>
      <c r="JWX1" s="26">
        <f t="shared" si="115"/>
        <v>7382</v>
      </c>
      <c r="JWY1" s="26">
        <f t="shared" si="115"/>
        <v>7383</v>
      </c>
      <c r="JWZ1" s="26">
        <f t="shared" si="115"/>
        <v>7384</v>
      </c>
      <c r="JXA1" s="26">
        <f t="shared" si="115"/>
        <v>7385</v>
      </c>
      <c r="JXB1" s="26">
        <f t="shared" si="115"/>
        <v>7386</v>
      </c>
      <c r="JXC1" s="26">
        <f t="shared" si="115"/>
        <v>7387</v>
      </c>
      <c r="JXD1" s="26">
        <f t="shared" si="115"/>
        <v>7388</v>
      </c>
      <c r="JXE1" s="26">
        <f t="shared" si="115"/>
        <v>7389</v>
      </c>
      <c r="JXF1" s="26">
        <f t="shared" si="115"/>
        <v>7390</v>
      </c>
      <c r="JXG1" s="26">
        <f t="shared" si="115"/>
        <v>7391</v>
      </c>
      <c r="JXH1" s="26">
        <f t="shared" si="115"/>
        <v>7392</v>
      </c>
      <c r="JXI1" s="26">
        <f t="shared" si="115"/>
        <v>7393</v>
      </c>
      <c r="JXJ1" s="26">
        <f t="shared" si="115"/>
        <v>7394</v>
      </c>
      <c r="JXK1" s="26">
        <f t="shared" si="115"/>
        <v>7395</v>
      </c>
      <c r="JXL1" s="26">
        <f t="shared" si="115"/>
        <v>7396</v>
      </c>
      <c r="JXM1" s="26">
        <f t="shared" si="115"/>
        <v>7397</v>
      </c>
      <c r="JXN1" s="26">
        <f t="shared" si="115"/>
        <v>7398</v>
      </c>
      <c r="JXO1" s="26">
        <f t="shared" si="115"/>
        <v>7399</v>
      </c>
      <c r="JXP1" s="26">
        <f t="shared" si="115"/>
        <v>7400</v>
      </c>
      <c r="JXQ1" s="26">
        <f t="shared" si="115"/>
        <v>7401</v>
      </c>
      <c r="JXR1" s="26">
        <f t="shared" si="115"/>
        <v>7402</v>
      </c>
      <c r="JXS1" s="26">
        <f t="shared" si="115"/>
        <v>7403</v>
      </c>
      <c r="JXT1" s="26">
        <f t="shared" si="115"/>
        <v>7404</v>
      </c>
      <c r="JXU1" s="26">
        <f t="shared" si="115"/>
        <v>7405</v>
      </c>
      <c r="JXV1" s="26">
        <f t="shared" si="115"/>
        <v>7406</v>
      </c>
      <c r="JXW1" s="26">
        <f t="shared" si="115"/>
        <v>7407</v>
      </c>
      <c r="JXX1" s="26">
        <f t="shared" si="115"/>
        <v>7408</v>
      </c>
      <c r="JXY1" s="26">
        <f t="shared" si="115"/>
        <v>7409</v>
      </c>
      <c r="JXZ1" s="26">
        <f t="shared" si="115"/>
        <v>7410</v>
      </c>
      <c r="JYA1" s="26">
        <f t="shared" si="115"/>
        <v>7411</v>
      </c>
      <c r="JYB1" s="26">
        <f t="shared" si="115"/>
        <v>7412</v>
      </c>
      <c r="JYC1" s="26">
        <f t="shared" si="115"/>
        <v>7413</v>
      </c>
      <c r="JYD1" s="26">
        <f t="shared" si="115"/>
        <v>7414</v>
      </c>
      <c r="JYE1" s="26">
        <f t="shared" si="115"/>
        <v>7415</v>
      </c>
      <c r="JYF1" s="26">
        <f t="shared" si="115"/>
        <v>7416</v>
      </c>
      <c r="JYG1" s="26">
        <f t="shared" si="115"/>
        <v>7417</v>
      </c>
      <c r="JYH1" s="26">
        <f t="shared" si="115"/>
        <v>7418</v>
      </c>
      <c r="JYI1" s="26">
        <f t="shared" si="115"/>
        <v>7419</v>
      </c>
      <c r="JYJ1" s="26">
        <f t="shared" si="115"/>
        <v>7420</v>
      </c>
      <c r="JYK1" s="26">
        <f t="shared" si="115"/>
        <v>7421</v>
      </c>
      <c r="JYL1" s="26">
        <f t="shared" si="115"/>
        <v>7422</v>
      </c>
      <c r="JYM1" s="26">
        <f t="shared" si="115"/>
        <v>7423</v>
      </c>
      <c r="JYN1" s="26">
        <f t="shared" si="115"/>
        <v>7424</v>
      </c>
      <c r="JYO1" s="26">
        <f t="shared" si="115"/>
        <v>7425</v>
      </c>
      <c r="JYP1" s="26">
        <f t="shared" si="115"/>
        <v>7426</v>
      </c>
      <c r="JYQ1" s="26">
        <f t="shared" ref="JYQ1:KBB1" si="116">JYP1+1</f>
        <v>7427</v>
      </c>
      <c r="JYR1" s="26">
        <f t="shared" si="116"/>
        <v>7428</v>
      </c>
      <c r="JYS1" s="26">
        <f t="shared" si="116"/>
        <v>7429</v>
      </c>
      <c r="JYT1" s="26">
        <f t="shared" si="116"/>
        <v>7430</v>
      </c>
      <c r="JYU1" s="26">
        <f t="shared" si="116"/>
        <v>7431</v>
      </c>
      <c r="JYV1" s="26">
        <f t="shared" si="116"/>
        <v>7432</v>
      </c>
      <c r="JYW1" s="26">
        <f t="shared" si="116"/>
        <v>7433</v>
      </c>
      <c r="JYX1" s="26">
        <f t="shared" si="116"/>
        <v>7434</v>
      </c>
      <c r="JYY1" s="26">
        <f t="shared" si="116"/>
        <v>7435</v>
      </c>
      <c r="JYZ1" s="26">
        <f t="shared" si="116"/>
        <v>7436</v>
      </c>
      <c r="JZA1" s="26">
        <f t="shared" si="116"/>
        <v>7437</v>
      </c>
      <c r="JZB1" s="26">
        <f t="shared" si="116"/>
        <v>7438</v>
      </c>
      <c r="JZC1" s="26">
        <f t="shared" si="116"/>
        <v>7439</v>
      </c>
      <c r="JZD1" s="26">
        <f t="shared" si="116"/>
        <v>7440</v>
      </c>
      <c r="JZE1" s="26">
        <f t="shared" si="116"/>
        <v>7441</v>
      </c>
      <c r="JZF1" s="26">
        <f t="shared" si="116"/>
        <v>7442</v>
      </c>
      <c r="JZG1" s="26">
        <f t="shared" si="116"/>
        <v>7443</v>
      </c>
      <c r="JZH1" s="26">
        <f t="shared" si="116"/>
        <v>7444</v>
      </c>
      <c r="JZI1" s="26">
        <f t="shared" si="116"/>
        <v>7445</v>
      </c>
      <c r="JZJ1" s="26">
        <f t="shared" si="116"/>
        <v>7446</v>
      </c>
      <c r="JZK1" s="26">
        <f t="shared" si="116"/>
        <v>7447</v>
      </c>
      <c r="JZL1" s="26">
        <f t="shared" si="116"/>
        <v>7448</v>
      </c>
      <c r="JZM1" s="26">
        <f t="shared" si="116"/>
        <v>7449</v>
      </c>
      <c r="JZN1" s="26">
        <f t="shared" si="116"/>
        <v>7450</v>
      </c>
      <c r="JZO1" s="26">
        <f t="shared" si="116"/>
        <v>7451</v>
      </c>
      <c r="JZP1" s="26">
        <f t="shared" si="116"/>
        <v>7452</v>
      </c>
      <c r="JZQ1" s="26">
        <f t="shared" si="116"/>
        <v>7453</v>
      </c>
      <c r="JZR1" s="26">
        <f t="shared" si="116"/>
        <v>7454</v>
      </c>
      <c r="JZS1" s="26">
        <f t="shared" si="116"/>
        <v>7455</v>
      </c>
      <c r="JZT1" s="26">
        <f t="shared" si="116"/>
        <v>7456</v>
      </c>
      <c r="JZU1" s="26">
        <f t="shared" si="116"/>
        <v>7457</v>
      </c>
      <c r="JZV1" s="26">
        <f t="shared" si="116"/>
        <v>7458</v>
      </c>
      <c r="JZW1" s="26">
        <f t="shared" si="116"/>
        <v>7459</v>
      </c>
      <c r="JZX1" s="26">
        <f t="shared" si="116"/>
        <v>7460</v>
      </c>
      <c r="JZY1" s="26">
        <f t="shared" si="116"/>
        <v>7461</v>
      </c>
      <c r="JZZ1" s="26">
        <f t="shared" si="116"/>
        <v>7462</v>
      </c>
      <c r="KAA1" s="26">
        <f t="shared" si="116"/>
        <v>7463</v>
      </c>
      <c r="KAB1" s="26">
        <f t="shared" si="116"/>
        <v>7464</v>
      </c>
      <c r="KAC1" s="26">
        <f t="shared" si="116"/>
        <v>7465</v>
      </c>
      <c r="KAD1" s="26">
        <f t="shared" si="116"/>
        <v>7466</v>
      </c>
      <c r="KAE1" s="26">
        <f t="shared" si="116"/>
        <v>7467</v>
      </c>
      <c r="KAF1" s="26">
        <f t="shared" si="116"/>
        <v>7468</v>
      </c>
      <c r="KAG1" s="26">
        <f t="shared" si="116"/>
        <v>7469</v>
      </c>
      <c r="KAH1" s="26">
        <f t="shared" si="116"/>
        <v>7470</v>
      </c>
      <c r="KAI1" s="26">
        <f t="shared" si="116"/>
        <v>7471</v>
      </c>
      <c r="KAJ1" s="26">
        <f t="shared" si="116"/>
        <v>7472</v>
      </c>
      <c r="KAK1" s="26">
        <f t="shared" si="116"/>
        <v>7473</v>
      </c>
      <c r="KAL1" s="26">
        <f t="shared" si="116"/>
        <v>7474</v>
      </c>
      <c r="KAM1" s="26">
        <f t="shared" si="116"/>
        <v>7475</v>
      </c>
      <c r="KAN1" s="26">
        <f t="shared" si="116"/>
        <v>7476</v>
      </c>
      <c r="KAO1" s="26">
        <f t="shared" si="116"/>
        <v>7477</v>
      </c>
      <c r="KAP1" s="26">
        <f t="shared" si="116"/>
        <v>7478</v>
      </c>
      <c r="KAQ1" s="26">
        <f t="shared" si="116"/>
        <v>7479</v>
      </c>
      <c r="KAR1" s="26">
        <f t="shared" si="116"/>
        <v>7480</v>
      </c>
      <c r="KAS1" s="26">
        <f t="shared" si="116"/>
        <v>7481</v>
      </c>
      <c r="KAT1" s="26">
        <f t="shared" si="116"/>
        <v>7482</v>
      </c>
      <c r="KAU1" s="26">
        <f t="shared" si="116"/>
        <v>7483</v>
      </c>
      <c r="KAV1" s="26">
        <f t="shared" si="116"/>
        <v>7484</v>
      </c>
      <c r="KAW1" s="26">
        <f t="shared" si="116"/>
        <v>7485</v>
      </c>
      <c r="KAX1" s="26">
        <f t="shared" si="116"/>
        <v>7486</v>
      </c>
      <c r="KAY1" s="26">
        <f t="shared" si="116"/>
        <v>7487</v>
      </c>
      <c r="KAZ1" s="26">
        <f t="shared" si="116"/>
        <v>7488</v>
      </c>
      <c r="KBA1" s="26">
        <f t="shared" si="116"/>
        <v>7489</v>
      </c>
      <c r="KBB1" s="26">
        <f t="shared" si="116"/>
        <v>7490</v>
      </c>
      <c r="KBC1" s="26">
        <f t="shared" ref="KBC1:KDN1" si="117">KBB1+1</f>
        <v>7491</v>
      </c>
      <c r="KBD1" s="26">
        <f t="shared" si="117"/>
        <v>7492</v>
      </c>
      <c r="KBE1" s="26">
        <f t="shared" si="117"/>
        <v>7493</v>
      </c>
      <c r="KBF1" s="26">
        <f t="shared" si="117"/>
        <v>7494</v>
      </c>
      <c r="KBG1" s="26">
        <f t="shared" si="117"/>
        <v>7495</v>
      </c>
      <c r="KBH1" s="26">
        <f t="shared" si="117"/>
        <v>7496</v>
      </c>
      <c r="KBI1" s="26">
        <f t="shared" si="117"/>
        <v>7497</v>
      </c>
      <c r="KBJ1" s="26">
        <f t="shared" si="117"/>
        <v>7498</v>
      </c>
      <c r="KBK1" s="26">
        <f t="shared" si="117"/>
        <v>7499</v>
      </c>
      <c r="KBL1" s="26">
        <f t="shared" si="117"/>
        <v>7500</v>
      </c>
      <c r="KBM1" s="26">
        <f t="shared" si="117"/>
        <v>7501</v>
      </c>
      <c r="KBN1" s="26">
        <f t="shared" si="117"/>
        <v>7502</v>
      </c>
      <c r="KBO1" s="26">
        <f t="shared" si="117"/>
        <v>7503</v>
      </c>
      <c r="KBP1" s="26">
        <f t="shared" si="117"/>
        <v>7504</v>
      </c>
      <c r="KBQ1" s="26">
        <f t="shared" si="117"/>
        <v>7505</v>
      </c>
      <c r="KBR1" s="26">
        <f t="shared" si="117"/>
        <v>7506</v>
      </c>
      <c r="KBS1" s="26">
        <f t="shared" si="117"/>
        <v>7507</v>
      </c>
      <c r="KBT1" s="26">
        <f t="shared" si="117"/>
        <v>7508</v>
      </c>
      <c r="KBU1" s="26">
        <f t="shared" si="117"/>
        <v>7509</v>
      </c>
      <c r="KBV1" s="26">
        <f t="shared" si="117"/>
        <v>7510</v>
      </c>
      <c r="KBW1" s="26">
        <f t="shared" si="117"/>
        <v>7511</v>
      </c>
      <c r="KBX1" s="26">
        <f t="shared" si="117"/>
        <v>7512</v>
      </c>
      <c r="KBY1" s="26">
        <f t="shared" si="117"/>
        <v>7513</v>
      </c>
      <c r="KBZ1" s="26">
        <f t="shared" si="117"/>
        <v>7514</v>
      </c>
      <c r="KCA1" s="26">
        <f t="shared" si="117"/>
        <v>7515</v>
      </c>
      <c r="KCB1" s="26">
        <f t="shared" si="117"/>
        <v>7516</v>
      </c>
      <c r="KCC1" s="26">
        <f t="shared" si="117"/>
        <v>7517</v>
      </c>
      <c r="KCD1" s="26">
        <f t="shared" si="117"/>
        <v>7518</v>
      </c>
      <c r="KCE1" s="26">
        <f t="shared" si="117"/>
        <v>7519</v>
      </c>
      <c r="KCF1" s="26">
        <f t="shared" si="117"/>
        <v>7520</v>
      </c>
      <c r="KCG1" s="26">
        <f t="shared" si="117"/>
        <v>7521</v>
      </c>
      <c r="KCH1" s="26">
        <f t="shared" si="117"/>
        <v>7522</v>
      </c>
      <c r="KCI1" s="26">
        <f t="shared" si="117"/>
        <v>7523</v>
      </c>
      <c r="KCJ1" s="26">
        <f t="shared" si="117"/>
        <v>7524</v>
      </c>
      <c r="KCK1" s="26">
        <f t="shared" si="117"/>
        <v>7525</v>
      </c>
      <c r="KCL1" s="26">
        <f t="shared" si="117"/>
        <v>7526</v>
      </c>
      <c r="KCM1" s="26">
        <f t="shared" si="117"/>
        <v>7527</v>
      </c>
      <c r="KCN1" s="26">
        <f t="shared" si="117"/>
        <v>7528</v>
      </c>
      <c r="KCO1" s="26">
        <f t="shared" si="117"/>
        <v>7529</v>
      </c>
      <c r="KCP1" s="26">
        <f t="shared" si="117"/>
        <v>7530</v>
      </c>
      <c r="KCQ1" s="26">
        <f t="shared" si="117"/>
        <v>7531</v>
      </c>
      <c r="KCR1" s="26">
        <f t="shared" si="117"/>
        <v>7532</v>
      </c>
      <c r="KCS1" s="26">
        <f t="shared" si="117"/>
        <v>7533</v>
      </c>
      <c r="KCT1" s="26">
        <f t="shared" si="117"/>
        <v>7534</v>
      </c>
      <c r="KCU1" s="26">
        <f t="shared" si="117"/>
        <v>7535</v>
      </c>
      <c r="KCV1" s="26">
        <f t="shared" si="117"/>
        <v>7536</v>
      </c>
      <c r="KCW1" s="26">
        <f t="shared" si="117"/>
        <v>7537</v>
      </c>
      <c r="KCX1" s="26">
        <f t="shared" si="117"/>
        <v>7538</v>
      </c>
      <c r="KCY1" s="26">
        <f t="shared" si="117"/>
        <v>7539</v>
      </c>
      <c r="KCZ1" s="26">
        <f t="shared" si="117"/>
        <v>7540</v>
      </c>
      <c r="KDA1" s="26">
        <f t="shared" si="117"/>
        <v>7541</v>
      </c>
      <c r="KDB1" s="26">
        <f t="shared" si="117"/>
        <v>7542</v>
      </c>
      <c r="KDC1" s="26">
        <f t="shared" si="117"/>
        <v>7543</v>
      </c>
      <c r="KDD1" s="26">
        <f t="shared" si="117"/>
        <v>7544</v>
      </c>
      <c r="KDE1" s="26">
        <f t="shared" si="117"/>
        <v>7545</v>
      </c>
      <c r="KDF1" s="26">
        <f t="shared" si="117"/>
        <v>7546</v>
      </c>
      <c r="KDG1" s="26">
        <f t="shared" si="117"/>
        <v>7547</v>
      </c>
      <c r="KDH1" s="26">
        <f t="shared" si="117"/>
        <v>7548</v>
      </c>
      <c r="KDI1" s="26">
        <f t="shared" si="117"/>
        <v>7549</v>
      </c>
      <c r="KDJ1" s="26">
        <f t="shared" si="117"/>
        <v>7550</v>
      </c>
      <c r="KDK1" s="26">
        <f t="shared" si="117"/>
        <v>7551</v>
      </c>
      <c r="KDL1" s="26">
        <f t="shared" si="117"/>
        <v>7552</v>
      </c>
      <c r="KDM1" s="26">
        <f t="shared" si="117"/>
        <v>7553</v>
      </c>
      <c r="KDN1" s="26">
        <f t="shared" si="117"/>
        <v>7554</v>
      </c>
      <c r="KDO1" s="26">
        <f t="shared" ref="KDO1:KFZ1" si="118">KDN1+1</f>
        <v>7555</v>
      </c>
      <c r="KDP1" s="26">
        <f t="shared" si="118"/>
        <v>7556</v>
      </c>
      <c r="KDQ1" s="26">
        <f t="shared" si="118"/>
        <v>7557</v>
      </c>
      <c r="KDR1" s="26">
        <f t="shared" si="118"/>
        <v>7558</v>
      </c>
      <c r="KDS1" s="26">
        <f t="shared" si="118"/>
        <v>7559</v>
      </c>
      <c r="KDT1" s="26">
        <f t="shared" si="118"/>
        <v>7560</v>
      </c>
      <c r="KDU1" s="26">
        <f t="shared" si="118"/>
        <v>7561</v>
      </c>
      <c r="KDV1" s="26">
        <f t="shared" si="118"/>
        <v>7562</v>
      </c>
      <c r="KDW1" s="26">
        <f t="shared" si="118"/>
        <v>7563</v>
      </c>
      <c r="KDX1" s="26">
        <f t="shared" si="118"/>
        <v>7564</v>
      </c>
      <c r="KDY1" s="26">
        <f t="shared" si="118"/>
        <v>7565</v>
      </c>
      <c r="KDZ1" s="26">
        <f t="shared" si="118"/>
        <v>7566</v>
      </c>
      <c r="KEA1" s="26">
        <f t="shared" si="118"/>
        <v>7567</v>
      </c>
      <c r="KEB1" s="26">
        <f t="shared" si="118"/>
        <v>7568</v>
      </c>
      <c r="KEC1" s="26">
        <f t="shared" si="118"/>
        <v>7569</v>
      </c>
      <c r="KED1" s="26">
        <f t="shared" si="118"/>
        <v>7570</v>
      </c>
      <c r="KEE1" s="26">
        <f t="shared" si="118"/>
        <v>7571</v>
      </c>
      <c r="KEF1" s="26">
        <f t="shared" si="118"/>
        <v>7572</v>
      </c>
      <c r="KEG1" s="26">
        <f t="shared" si="118"/>
        <v>7573</v>
      </c>
      <c r="KEH1" s="26">
        <f t="shared" si="118"/>
        <v>7574</v>
      </c>
      <c r="KEI1" s="26">
        <f t="shared" si="118"/>
        <v>7575</v>
      </c>
      <c r="KEJ1" s="26">
        <f t="shared" si="118"/>
        <v>7576</v>
      </c>
      <c r="KEK1" s="26">
        <f t="shared" si="118"/>
        <v>7577</v>
      </c>
      <c r="KEL1" s="26">
        <f t="shared" si="118"/>
        <v>7578</v>
      </c>
      <c r="KEM1" s="26">
        <f t="shared" si="118"/>
        <v>7579</v>
      </c>
      <c r="KEN1" s="26">
        <f t="shared" si="118"/>
        <v>7580</v>
      </c>
      <c r="KEO1" s="26">
        <f t="shared" si="118"/>
        <v>7581</v>
      </c>
      <c r="KEP1" s="26">
        <f t="shared" si="118"/>
        <v>7582</v>
      </c>
      <c r="KEQ1" s="26">
        <f t="shared" si="118"/>
        <v>7583</v>
      </c>
      <c r="KER1" s="26">
        <f t="shared" si="118"/>
        <v>7584</v>
      </c>
      <c r="KES1" s="26">
        <f t="shared" si="118"/>
        <v>7585</v>
      </c>
      <c r="KET1" s="26">
        <f t="shared" si="118"/>
        <v>7586</v>
      </c>
      <c r="KEU1" s="26">
        <f t="shared" si="118"/>
        <v>7587</v>
      </c>
      <c r="KEV1" s="26">
        <f t="shared" si="118"/>
        <v>7588</v>
      </c>
      <c r="KEW1" s="26">
        <f t="shared" si="118"/>
        <v>7589</v>
      </c>
      <c r="KEX1" s="26">
        <f t="shared" si="118"/>
        <v>7590</v>
      </c>
      <c r="KEY1" s="26">
        <f t="shared" si="118"/>
        <v>7591</v>
      </c>
      <c r="KEZ1" s="26">
        <f t="shared" si="118"/>
        <v>7592</v>
      </c>
      <c r="KFA1" s="26">
        <f t="shared" si="118"/>
        <v>7593</v>
      </c>
      <c r="KFB1" s="26">
        <f t="shared" si="118"/>
        <v>7594</v>
      </c>
      <c r="KFC1" s="26">
        <f t="shared" si="118"/>
        <v>7595</v>
      </c>
      <c r="KFD1" s="26">
        <f t="shared" si="118"/>
        <v>7596</v>
      </c>
      <c r="KFE1" s="26">
        <f t="shared" si="118"/>
        <v>7597</v>
      </c>
      <c r="KFF1" s="26">
        <f t="shared" si="118"/>
        <v>7598</v>
      </c>
      <c r="KFG1" s="26">
        <f t="shared" si="118"/>
        <v>7599</v>
      </c>
      <c r="KFH1" s="26">
        <f t="shared" si="118"/>
        <v>7600</v>
      </c>
      <c r="KFI1" s="26">
        <f t="shared" si="118"/>
        <v>7601</v>
      </c>
      <c r="KFJ1" s="26">
        <f t="shared" si="118"/>
        <v>7602</v>
      </c>
      <c r="KFK1" s="26">
        <f t="shared" si="118"/>
        <v>7603</v>
      </c>
      <c r="KFL1" s="26">
        <f t="shared" si="118"/>
        <v>7604</v>
      </c>
      <c r="KFM1" s="26">
        <f t="shared" si="118"/>
        <v>7605</v>
      </c>
      <c r="KFN1" s="26">
        <f t="shared" si="118"/>
        <v>7606</v>
      </c>
      <c r="KFO1" s="26">
        <f t="shared" si="118"/>
        <v>7607</v>
      </c>
      <c r="KFP1" s="26">
        <f t="shared" si="118"/>
        <v>7608</v>
      </c>
      <c r="KFQ1" s="26">
        <f t="shared" si="118"/>
        <v>7609</v>
      </c>
      <c r="KFR1" s="26">
        <f t="shared" si="118"/>
        <v>7610</v>
      </c>
      <c r="KFS1" s="26">
        <f t="shared" si="118"/>
        <v>7611</v>
      </c>
      <c r="KFT1" s="26">
        <f t="shared" si="118"/>
        <v>7612</v>
      </c>
      <c r="KFU1" s="26">
        <f t="shared" si="118"/>
        <v>7613</v>
      </c>
      <c r="KFV1" s="26">
        <f t="shared" si="118"/>
        <v>7614</v>
      </c>
      <c r="KFW1" s="26">
        <f t="shared" si="118"/>
        <v>7615</v>
      </c>
      <c r="KFX1" s="26">
        <f t="shared" si="118"/>
        <v>7616</v>
      </c>
      <c r="KFY1" s="26">
        <f t="shared" si="118"/>
        <v>7617</v>
      </c>
      <c r="KFZ1" s="26">
        <f t="shared" si="118"/>
        <v>7618</v>
      </c>
      <c r="KGA1" s="26">
        <f t="shared" ref="KGA1:KIL1" si="119">KFZ1+1</f>
        <v>7619</v>
      </c>
      <c r="KGB1" s="26">
        <f t="shared" si="119"/>
        <v>7620</v>
      </c>
      <c r="KGC1" s="26">
        <f t="shared" si="119"/>
        <v>7621</v>
      </c>
      <c r="KGD1" s="26">
        <f t="shared" si="119"/>
        <v>7622</v>
      </c>
      <c r="KGE1" s="26">
        <f t="shared" si="119"/>
        <v>7623</v>
      </c>
      <c r="KGF1" s="26">
        <f t="shared" si="119"/>
        <v>7624</v>
      </c>
      <c r="KGG1" s="26">
        <f t="shared" si="119"/>
        <v>7625</v>
      </c>
      <c r="KGH1" s="26">
        <f t="shared" si="119"/>
        <v>7626</v>
      </c>
      <c r="KGI1" s="26">
        <f t="shared" si="119"/>
        <v>7627</v>
      </c>
      <c r="KGJ1" s="26">
        <f t="shared" si="119"/>
        <v>7628</v>
      </c>
      <c r="KGK1" s="26">
        <f t="shared" si="119"/>
        <v>7629</v>
      </c>
      <c r="KGL1" s="26">
        <f t="shared" si="119"/>
        <v>7630</v>
      </c>
      <c r="KGM1" s="26">
        <f t="shared" si="119"/>
        <v>7631</v>
      </c>
      <c r="KGN1" s="26">
        <f t="shared" si="119"/>
        <v>7632</v>
      </c>
      <c r="KGO1" s="26">
        <f t="shared" si="119"/>
        <v>7633</v>
      </c>
      <c r="KGP1" s="26">
        <f t="shared" si="119"/>
        <v>7634</v>
      </c>
      <c r="KGQ1" s="26">
        <f t="shared" si="119"/>
        <v>7635</v>
      </c>
      <c r="KGR1" s="26">
        <f t="shared" si="119"/>
        <v>7636</v>
      </c>
      <c r="KGS1" s="26">
        <f t="shared" si="119"/>
        <v>7637</v>
      </c>
      <c r="KGT1" s="26">
        <f t="shared" si="119"/>
        <v>7638</v>
      </c>
      <c r="KGU1" s="26">
        <f t="shared" si="119"/>
        <v>7639</v>
      </c>
      <c r="KGV1" s="26">
        <f t="shared" si="119"/>
        <v>7640</v>
      </c>
      <c r="KGW1" s="26">
        <f t="shared" si="119"/>
        <v>7641</v>
      </c>
      <c r="KGX1" s="26">
        <f t="shared" si="119"/>
        <v>7642</v>
      </c>
      <c r="KGY1" s="26">
        <f t="shared" si="119"/>
        <v>7643</v>
      </c>
      <c r="KGZ1" s="26">
        <f t="shared" si="119"/>
        <v>7644</v>
      </c>
      <c r="KHA1" s="26">
        <f t="shared" si="119"/>
        <v>7645</v>
      </c>
      <c r="KHB1" s="26">
        <f t="shared" si="119"/>
        <v>7646</v>
      </c>
      <c r="KHC1" s="26">
        <f t="shared" si="119"/>
        <v>7647</v>
      </c>
      <c r="KHD1" s="26">
        <f t="shared" si="119"/>
        <v>7648</v>
      </c>
      <c r="KHE1" s="26">
        <f t="shared" si="119"/>
        <v>7649</v>
      </c>
      <c r="KHF1" s="26">
        <f t="shared" si="119"/>
        <v>7650</v>
      </c>
      <c r="KHG1" s="26">
        <f t="shared" si="119"/>
        <v>7651</v>
      </c>
      <c r="KHH1" s="26">
        <f t="shared" si="119"/>
        <v>7652</v>
      </c>
      <c r="KHI1" s="26">
        <f t="shared" si="119"/>
        <v>7653</v>
      </c>
      <c r="KHJ1" s="26">
        <f t="shared" si="119"/>
        <v>7654</v>
      </c>
      <c r="KHK1" s="26">
        <f t="shared" si="119"/>
        <v>7655</v>
      </c>
      <c r="KHL1" s="26">
        <f t="shared" si="119"/>
        <v>7656</v>
      </c>
      <c r="KHM1" s="26">
        <f t="shared" si="119"/>
        <v>7657</v>
      </c>
      <c r="KHN1" s="26">
        <f t="shared" si="119"/>
        <v>7658</v>
      </c>
      <c r="KHO1" s="26">
        <f t="shared" si="119"/>
        <v>7659</v>
      </c>
      <c r="KHP1" s="26">
        <f t="shared" si="119"/>
        <v>7660</v>
      </c>
      <c r="KHQ1" s="26">
        <f t="shared" si="119"/>
        <v>7661</v>
      </c>
      <c r="KHR1" s="26">
        <f t="shared" si="119"/>
        <v>7662</v>
      </c>
      <c r="KHS1" s="26">
        <f t="shared" si="119"/>
        <v>7663</v>
      </c>
      <c r="KHT1" s="26">
        <f t="shared" si="119"/>
        <v>7664</v>
      </c>
      <c r="KHU1" s="26">
        <f t="shared" si="119"/>
        <v>7665</v>
      </c>
      <c r="KHV1" s="26">
        <f t="shared" si="119"/>
        <v>7666</v>
      </c>
      <c r="KHW1" s="26">
        <f t="shared" si="119"/>
        <v>7667</v>
      </c>
      <c r="KHX1" s="26">
        <f t="shared" si="119"/>
        <v>7668</v>
      </c>
      <c r="KHY1" s="26">
        <f t="shared" si="119"/>
        <v>7669</v>
      </c>
      <c r="KHZ1" s="26">
        <f t="shared" si="119"/>
        <v>7670</v>
      </c>
      <c r="KIA1" s="26">
        <f t="shared" si="119"/>
        <v>7671</v>
      </c>
      <c r="KIB1" s="26">
        <f t="shared" si="119"/>
        <v>7672</v>
      </c>
      <c r="KIC1" s="26">
        <f t="shared" si="119"/>
        <v>7673</v>
      </c>
      <c r="KID1" s="26">
        <f t="shared" si="119"/>
        <v>7674</v>
      </c>
      <c r="KIE1" s="26">
        <f t="shared" si="119"/>
        <v>7675</v>
      </c>
      <c r="KIF1" s="26">
        <f t="shared" si="119"/>
        <v>7676</v>
      </c>
      <c r="KIG1" s="26">
        <f t="shared" si="119"/>
        <v>7677</v>
      </c>
      <c r="KIH1" s="26">
        <f t="shared" si="119"/>
        <v>7678</v>
      </c>
      <c r="KII1" s="26">
        <f t="shared" si="119"/>
        <v>7679</v>
      </c>
      <c r="KIJ1" s="26">
        <f t="shared" si="119"/>
        <v>7680</v>
      </c>
      <c r="KIK1" s="26">
        <f t="shared" si="119"/>
        <v>7681</v>
      </c>
      <c r="KIL1" s="26">
        <f t="shared" si="119"/>
        <v>7682</v>
      </c>
      <c r="KIM1" s="26">
        <f t="shared" ref="KIM1:KKX1" si="120">KIL1+1</f>
        <v>7683</v>
      </c>
      <c r="KIN1" s="26">
        <f t="shared" si="120"/>
        <v>7684</v>
      </c>
      <c r="KIO1" s="26">
        <f t="shared" si="120"/>
        <v>7685</v>
      </c>
      <c r="KIP1" s="26">
        <f t="shared" si="120"/>
        <v>7686</v>
      </c>
      <c r="KIQ1" s="26">
        <f t="shared" si="120"/>
        <v>7687</v>
      </c>
      <c r="KIR1" s="26">
        <f t="shared" si="120"/>
        <v>7688</v>
      </c>
      <c r="KIS1" s="26">
        <f t="shared" si="120"/>
        <v>7689</v>
      </c>
      <c r="KIT1" s="26">
        <f t="shared" si="120"/>
        <v>7690</v>
      </c>
      <c r="KIU1" s="26">
        <f t="shared" si="120"/>
        <v>7691</v>
      </c>
      <c r="KIV1" s="26">
        <f t="shared" si="120"/>
        <v>7692</v>
      </c>
      <c r="KIW1" s="26">
        <f t="shared" si="120"/>
        <v>7693</v>
      </c>
      <c r="KIX1" s="26">
        <f t="shared" si="120"/>
        <v>7694</v>
      </c>
      <c r="KIY1" s="26">
        <f t="shared" si="120"/>
        <v>7695</v>
      </c>
      <c r="KIZ1" s="26">
        <f t="shared" si="120"/>
        <v>7696</v>
      </c>
      <c r="KJA1" s="26">
        <f t="shared" si="120"/>
        <v>7697</v>
      </c>
      <c r="KJB1" s="26">
        <f t="shared" si="120"/>
        <v>7698</v>
      </c>
      <c r="KJC1" s="26">
        <f t="shared" si="120"/>
        <v>7699</v>
      </c>
      <c r="KJD1" s="26">
        <f t="shared" si="120"/>
        <v>7700</v>
      </c>
      <c r="KJE1" s="26">
        <f t="shared" si="120"/>
        <v>7701</v>
      </c>
      <c r="KJF1" s="26">
        <f t="shared" si="120"/>
        <v>7702</v>
      </c>
      <c r="KJG1" s="26">
        <f t="shared" si="120"/>
        <v>7703</v>
      </c>
      <c r="KJH1" s="26">
        <f t="shared" si="120"/>
        <v>7704</v>
      </c>
      <c r="KJI1" s="26">
        <f t="shared" si="120"/>
        <v>7705</v>
      </c>
      <c r="KJJ1" s="26">
        <f t="shared" si="120"/>
        <v>7706</v>
      </c>
      <c r="KJK1" s="26">
        <f t="shared" si="120"/>
        <v>7707</v>
      </c>
      <c r="KJL1" s="26">
        <f t="shared" si="120"/>
        <v>7708</v>
      </c>
      <c r="KJM1" s="26">
        <f t="shared" si="120"/>
        <v>7709</v>
      </c>
      <c r="KJN1" s="26">
        <f t="shared" si="120"/>
        <v>7710</v>
      </c>
      <c r="KJO1" s="26">
        <f t="shared" si="120"/>
        <v>7711</v>
      </c>
      <c r="KJP1" s="26">
        <f t="shared" si="120"/>
        <v>7712</v>
      </c>
      <c r="KJQ1" s="26">
        <f t="shared" si="120"/>
        <v>7713</v>
      </c>
      <c r="KJR1" s="26">
        <f t="shared" si="120"/>
        <v>7714</v>
      </c>
      <c r="KJS1" s="26">
        <f t="shared" si="120"/>
        <v>7715</v>
      </c>
      <c r="KJT1" s="26">
        <f t="shared" si="120"/>
        <v>7716</v>
      </c>
      <c r="KJU1" s="26">
        <f t="shared" si="120"/>
        <v>7717</v>
      </c>
      <c r="KJV1" s="26">
        <f t="shared" si="120"/>
        <v>7718</v>
      </c>
      <c r="KJW1" s="26">
        <f t="shared" si="120"/>
        <v>7719</v>
      </c>
      <c r="KJX1" s="26">
        <f t="shared" si="120"/>
        <v>7720</v>
      </c>
      <c r="KJY1" s="26">
        <f t="shared" si="120"/>
        <v>7721</v>
      </c>
      <c r="KJZ1" s="26">
        <f t="shared" si="120"/>
        <v>7722</v>
      </c>
      <c r="KKA1" s="26">
        <f t="shared" si="120"/>
        <v>7723</v>
      </c>
      <c r="KKB1" s="26">
        <f t="shared" si="120"/>
        <v>7724</v>
      </c>
      <c r="KKC1" s="26">
        <f t="shared" si="120"/>
        <v>7725</v>
      </c>
      <c r="KKD1" s="26">
        <f t="shared" si="120"/>
        <v>7726</v>
      </c>
      <c r="KKE1" s="26">
        <f t="shared" si="120"/>
        <v>7727</v>
      </c>
      <c r="KKF1" s="26">
        <f t="shared" si="120"/>
        <v>7728</v>
      </c>
      <c r="KKG1" s="26">
        <f t="shared" si="120"/>
        <v>7729</v>
      </c>
      <c r="KKH1" s="26">
        <f t="shared" si="120"/>
        <v>7730</v>
      </c>
      <c r="KKI1" s="26">
        <f t="shared" si="120"/>
        <v>7731</v>
      </c>
      <c r="KKJ1" s="26">
        <f t="shared" si="120"/>
        <v>7732</v>
      </c>
      <c r="KKK1" s="26">
        <f t="shared" si="120"/>
        <v>7733</v>
      </c>
      <c r="KKL1" s="26">
        <f t="shared" si="120"/>
        <v>7734</v>
      </c>
      <c r="KKM1" s="26">
        <f t="shared" si="120"/>
        <v>7735</v>
      </c>
      <c r="KKN1" s="26">
        <f t="shared" si="120"/>
        <v>7736</v>
      </c>
      <c r="KKO1" s="26">
        <f t="shared" si="120"/>
        <v>7737</v>
      </c>
      <c r="KKP1" s="26">
        <f t="shared" si="120"/>
        <v>7738</v>
      </c>
      <c r="KKQ1" s="26">
        <f t="shared" si="120"/>
        <v>7739</v>
      </c>
      <c r="KKR1" s="26">
        <f t="shared" si="120"/>
        <v>7740</v>
      </c>
      <c r="KKS1" s="26">
        <f t="shared" si="120"/>
        <v>7741</v>
      </c>
      <c r="KKT1" s="26">
        <f t="shared" si="120"/>
        <v>7742</v>
      </c>
      <c r="KKU1" s="26">
        <f t="shared" si="120"/>
        <v>7743</v>
      </c>
      <c r="KKV1" s="26">
        <f t="shared" si="120"/>
        <v>7744</v>
      </c>
      <c r="KKW1" s="26">
        <f t="shared" si="120"/>
        <v>7745</v>
      </c>
      <c r="KKX1" s="26">
        <f t="shared" si="120"/>
        <v>7746</v>
      </c>
      <c r="KKY1" s="26">
        <f t="shared" ref="KKY1:KNJ1" si="121">KKX1+1</f>
        <v>7747</v>
      </c>
      <c r="KKZ1" s="26">
        <f t="shared" si="121"/>
        <v>7748</v>
      </c>
      <c r="KLA1" s="26">
        <f t="shared" si="121"/>
        <v>7749</v>
      </c>
      <c r="KLB1" s="26">
        <f t="shared" si="121"/>
        <v>7750</v>
      </c>
      <c r="KLC1" s="26">
        <f t="shared" si="121"/>
        <v>7751</v>
      </c>
      <c r="KLD1" s="26">
        <f t="shared" si="121"/>
        <v>7752</v>
      </c>
      <c r="KLE1" s="26">
        <f t="shared" si="121"/>
        <v>7753</v>
      </c>
      <c r="KLF1" s="26">
        <f t="shared" si="121"/>
        <v>7754</v>
      </c>
      <c r="KLG1" s="26">
        <f t="shared" si="121"/>
        <v>7755</v>
      </c>
      <c r="KLH1" s="26">
        <f t="shared" si="121"/>
        <v>7756</v>
      </c>
      <c r="KLI1" s="26">
        <f t="shared" si="121"/>
        <v>7757</v>
      </c>
      <c r="KLJ1" s="26">
        <f t="shared" si="121"/>
        <v>7758</v>
      </c>
      <c r="KLK1" s="26">
        <f t="shared" si="121"/>
        <v>7759</v>
      </c>
      <c r="KLL1" s="26">
        <f t="shared" si="121"/>
        <v>7760</v>
      </c>
      <c r="KLM1" s="26">
        <f t="shared" si="121"/>
        <v>7761</v>
      </c>
      <c r="KLN1" s="26">
        <f t="shared" si="121"/>
        <v>7762</v>
      </c>
      <c r="KLO1" s="26">
        <f t="shared" si="121"/>
        <v>7763</v>
      </c>
      <c r="KLP1" s="26">
        <f t="shared" si="121"/>
        <v>7764</v>
      </c>
      <c r="KLQ1" s="26">
        <f t="shared" si="121"/>
        <v>7765</v>
      </c>
      <c r="KLR1" s="26">
        <f t="shared" si="121"/>
        <v>7766</v>
      </c>
      <c r="KLS1" s="26">
        <f t="shared" si="121"/>
        <v>7767</v>
      </c>
      <c r="KLT1" s="26">
        <f t="shared" si="121"/>
        <v>7768</v>
      </c>
      <c r="KLU1" s="26">
        <f t="shared" si="121"/>
        <v>7769</v>
      </c>
      <c r="KLV1" s="26">
        <f t="shared" si="121"/>
        <v>7770</v>
      </c>
      <c r="KLW1" s="26">
        <f t="shared" si="121"/>
        <v>7771</v>
      </c>
      <c r="KLX1" s="26">
        <f t="shared" si="121"/>
        <v>7772</v>
      </c>
      <c r="KLY1" s="26">
        <f t="shared" si="121"/>
        <v>7773</v>
      </c>
      <c r="KLZ1" s="26">
        <f t="shared" si="121"/>
        <v>7774</v>
      </c>
      <c r="KMA1" s="26">
        <f t="shared" si="121"/>
        <v>7775</v>
      </c>
      <c r="KMB1" s="26">
        <f t="shared" si="121"/>
        <v>7776</v>
      </c>
      <c r="KMC1" s="26">
        <f t="shared" si="121"/>
        <v>7777</v>
      </c>
      <c r="KMD1" s="26">
        <f t="shared" si="121"/>
        <v>7778</v>
      </c>
      <c r="KME1" s="26">
        <f t="shared" si="121"/>
        <v>7779</v>
      </c>
      <c r="KMF1" s="26">
        <f t="shared" si="121"/>
        <v>7780</v>
      </c>
      <c r="KMG1" s="26">
        <f t="shared" si="121"/>
        <v>7781</v>
      </c>
      <c r="KMH1" s="26">
        <f t="shared" si="121"/>
        <v>7782</v>
      </c>
      <c r="KMI1" s="26">
        <f t="shared" si="121"/>
        <v>7783</v>
      </c>
      <c r="KMJ1" s="26">
        <f t="shared" si="121"/>
        <v>7784</v>
      </c>
      <c r="KMK1" s="26">
        <f t="shared" si="121"/>
        <v>7785</v>
      </c>
      <c r="KML1" s="26">
        <f t="shared" si="121"/>
        <v>7786</v>
      </c>
      <c r="KMM1" s="26">
        <f t="shared" si="121"/>
        <v>7787</v>
      </c>
      <c r="KMN1" s="26">
        <f t="shared" si="121"/>
        <v>7788</v>
      </c>
      <c r="KMO1" s="26">
        <f t="shared" si="121"/>
        <v>7789</v>
      </c>
      <c r="KMP1" s="26">
        <f t="shared" si="121"/>
        <v>7790</v>
      </c>
      <c r="KMQ1" s="26">
        <f t="shared" si="121"/>
        <v>7791</v>
      </c>
      <c r="KMR1" s="26">
        <f t="shared" si="121"/>
        <v>7792</v>
      </c>
      <c r="KMS1" s="26">
        <f t="shared" si="121"/>
        <v>7793</v>
      </c>
      <c r="KMT1" s="26">
        <f t="shared" si="121"/>
        <v>7794</v>
      </c>
      <c r="KMU1" s="26">
        <f t="shared" si="121"/>
        <v>7795</v>
      </c>
      <c r="KMV1" s="26">
        <f t="shared" si="121"/>
        <v>7796</v>
      </c>
      <c r="KMW1" s="26">
        <f t="shared" si="121"/>
        <v>7797</v>
      </c>
      <c r="KMX1" s="26">
        <f t="shared" si="121"/>
        <v>7798</v>
      </c>
      <c r="KMY1" s="26">
        <f t="shared" si="121"/>
        <v>7799</v>
      </c>
      <c r="KMZ1" s="26">
        <f t="shared" si="121"/>
        <v>7800</v>
      </c>
      <c r="KNA1" s="26">
        <f t="shared" si="121"/>
        <v>7801</v>
      </c>
      <c r="KNB1" s="26">
        <f t="shared" si="121"/>
        <v>7802</v>
      </c>
      <c r="KNC1" s="26">
        <f t="shared" si="121"/>
        <v>7803</v>
      </c>
      <c r="KND1" s="26">
        <f t="shared" si="121"/>
        <v>7804</v>
      </c>
      <c r="KNE1" s="26">
        <f t="shared" si="121"/>
        <v>7805</v>
      </c>
      <c r="KNF1" s="26">
        <f t="shared" si="121"/>
        <v>7806</v>
      </c>
      <c r="KNG1" s="26">
        <f t="shared" si="121"/>
        <v>7807</v>
      </c>
      <c r="KNH1" s="26">
        <f t="shared" si="121"/>
        <v>7808</v>
      </c>
      <c r="KNI1" s="26">
        <f t="shared" si="121"/>
        <v>7809</v>
      </c>
      <c r="KNJ1" s="26">
        <f t="shared" si="121"/>
        <v>7810</v>
      </c>
      <c r="KNK1" s="26">
        <f t="shared" ref="KNK1:KPV1" si="122">KNJ1+1</f>
        <v>7811</v>
      </c>
      <c r="KNL1" s="26">
        <f t="shared" si="122"/>
        <v>7812</v>
      </c>
      <c r="KNM1" s="26">
        <f t="shared" si="122"/>
        <v>7813</v>
      </c>
      <c r="KNN1" s="26">
        <f t="shared" si="122"/>
        <v>7814</v>
      </c>
      <c r="KNO1" s="26">
        <f t="shared" si="122"/>
        <v>7815</v>
      </c>
      <c r="KNP1" s="26">
        <f t="shared" si="122"/>
        <v>7816</v>
      </c>
      <c r="KNQ1" s="26">
        <f t="shared" si="122"/>
        <v>7817</v>
      </c>
      <c r="KNR1" s="26">
        <f t="shared" si="122"/>
        <v>7818</v>
      </c>
      <c r="KNS1" s="26">
        <f t="shared" si="122"/>
        <v>7819</v>
      </c>
      <c r="KNT1" s="26">
        <f t="shared" si="122"/>
        <v>7820</v>
      </c>
      <c r="KNU1" s="26">
        <f t="shared" si="122"/>
        <v>7821</v>
      </c>
      <c r="KNV1" s="26">
        <f t="shared" si="122"/>
        <v>7822</v>
      </c>
      <c r="KNW1" s="26">
        <f t="shared" si="122"/>
        <v>7823</v>
      </c>
      <c r="KNX1" s="26">
        <f t="shared" si="122"/>
        <v>7824</v>
      </c>
      <c r="KNY1" s="26">
        <f t="shared" si="122"/>
        <v>7825</v>
      </c>
      <c r="KNZ1" s="26">
        <f t="shared" si="122"/>
        <v>7826</v>
      </c>
      <c r="KOA1" s="26">
        <f t="shared" si="122"/>
        <v>7827</v>
      </c>
      <c r="KOB1" s="26">
        <f t="shared" si="122"/>
        <v>7828</v>
      </c>
      <c r="KOC1" s="26">
        <f t="shared" si="122"/>
        <v>7829</v>
      </c>
      <c r="KOD1" s="26">
        <f t="shared" si="122"/>
        <v>7830</v>
      </c>
      <c r="KOE1" s="26">
        <f t="shared" si="122"/>
        <v>7831</v>
      </c>
      <c r="KOF1" s="26">
        <f t="shared" si="122"/>
        <v>7832</v>
      </c>
      <c r="KOG1" s="26">
        <f t="shared" si="122"/>
        <v>7833</v>
      </c>
      <c r="KOH1" s="26">
        <f t="shared" si="122"/>
        <v>7834</v>
      </c>
      <c r="KOI1" s="26">
        <f t="shared" si="122"/>
        <v>7835</v>
      </c>
      <c r="KOJ1" s="26">
        <f t="shared" si="122"/>
        <v>7836</v>
      </c>
      <c r="KOK1" s="26">
        <f t="shared" si="122"/>
        <v>7837</v>
      </c>
      <c r="KOL1" s="26">
        <f t="shared" si="122"/>
        <v>7838</v>
      </c>
      <c r="KOM1" s="26">
        <f t="shared" si="122"/>
        <v>7839</v>
      </c>
      <c r="KON1" s="26">
        <f t="shared" si="122"/>
        <v>7840</v>
      </c>
      <c r="KOO1" s="26">
        <f t="shared" si="122"/>
        <v>7841</v>
      </c>
      <c r="KOP1" s="26">
        <f t="shared" si="122"/>
        <v>7842</v>
      </c>
      <c r="KOQ1" s="26">
        <f t="shared" si="122"/>
        <v>7843</v>
      </c>
      <c r="KOR1" s="26">
        <f t="shared" si="122"/>
        <v>7844</v>
      </c>
      <c r="KOS1" s="26">
        <f t="shared" si="122"/>
        <v>7845</v>
      </c>
      <c r="KOT1" s="26">
        <f t="shared" si="122"/>
        <v>7846</v>
      </c>
      <c r="KOU1" s="26">
        <f t="shared" si="122"/>
        <v>7847</v>
      </c>
      <c r="KOV1" s="26">
        <f t="shared" si="122"/>
        <v>7848</v>
      </c>
      <c r="KOW1" s="26">
        <f t="shared" si="122"/>
        <v>7849</v>
      </c>
      <c r="KOX1" s="26">
        <f t="shared" si="122"/>
        <v>7850</v>
      </c>
      <c r="KOY1" s="26">
        <f t="shared" si="122"/>
        <v>7851</v>
      </c>
      <c r="KOZ1" s="26">
        <f t="shared" si="122"/>
        <v>7852</v>
      </c>
      <c r="KPA1" s="26">
        <f t="shared" si="122"/>
        <v>7853</v>
      </c>
      <c r="KPB1" s="26">
        <f t="shared" si="122"/>
        <v>7854</v>
      </c>
      <c r="KPC1" s="26">
        <f t="shared" si="122"/>
        <v>7855</v>
      </c>
      <c r="KPD1" s="26">
        <f t="shared" si="122"/>
        <v>7856</v>
      </c>
      <c r="KPE1" s="26">
        <f t="shared" si="122"/>
        <v>7857</v>
      </c>
      <c r="KPF1" s="26">
        <f t="shared" si="122"/>
        <v>7858</v>
      </c>
      <c r="KPG1" s="26">
        <f t="shared" si="122"/>
        <v>7859</v>
      </c>
      <c r="KPH1" s="26">
        <f t="shared" si="122"/>
        <v>7860</v>
      </c>
      <c r="KPI1" s="26">
        <f t="shared" si="122"/>
        <v>7861</v>
      </c>
      <c r="KPJ1" s="26">
        <f t="shared" si="122"/>
        <v>7862</v>
      </c>
      <c r="KPK1" s="26">
        <f t="shared" si="122"/>
        <v>7863</v>
      </c>
      <c r="KPL1" s="26">
        <f t="shared" si="122"/>
        <v>7864</v>
      </c>
      <c r="KPM1" s="26">
        <f t="shared" si="122"/>
        <v>7865</v>
      </c>
      <c r="KPN1" s="26">
        <f t="shared" si="122"/>
        <v>7866</v>
      </c>
      <c r="KPO1" s="26">
        <f t="shared" si="122"/>
        <v>7867</v>
      </c>
      <c r="KPP1" s="26">
        <f t="shared" si="122"/>
        <v>7868</v>
      </c>
      <c r="KPQ1" s="26">
        <f t="shared" si="122"/>
        <v>7869</v>
      </c>
      <c r="KPR1" s="26">
        <f t="shared" si="122"/>
        <v>7870</v>
      </c>
      <c r="KPS1" s="26">
        <f t="shared" si="122"/>
        <v>7871</v>
      </c>
      <c r="KPT1" s="26">
        <f t="shared" si="122"/>
        <v>7872</v>
      </c>
      <c r="KPU1" s="26">
        <f t="shared" si="122"/>
        <v>7873</v>
      </c>
      <c r="KPV1" s="26">
        <f t="shared" si="122"/>
        <v>7874</v>
      </c>
      <c r="KPW1" s="26">
        <f t="shared" ref="KPW1:KSH1" si="123">KPV1+1</f>
        <v>7875</v>
      </c>
      <c r="KPX1" s="26">
        <f t="shared" si="123"/>
        <v>7876</v>
      </c>
      <c r="KPY1" s="26">
        <f t="shared" si="123"/>
        <v>7877</v>
      </c>
      <c r="KPZ1" s="26">
        <f t="shared" si="123"/>
        <v>7878</v>
      </c>
      <c r="KQA1" s="26">
        <f t="shared" si="123"/>
        <v>7879</v>
      </c>
      <c r="KQB1" s="26">
        <f t="shared" si="123"/>
        <v>7880</v>
      </c>
      <c r="KQC1" s="26">
        <f t="shared" si="123"/>
        <v>7881</v>
      </c>
      <c r="KQD1" s="26">
        <f t="shared" si="123"/>
        <v>7882</v>
      </c>
      <c r="KQE1" s="26">
        <f t="shared" si="123"/>
        <v>7883</v>
      </c>
      <c r="KQF1" s="26">
        <f t="shared" si="123"/>
        <v>7884</v>
      </c>
      <c r="KQG1" s="26">
        <f t="shared" si="123"/>
        <v>7885</v>
      </c>
      <c r="KQH1" s="26">
        <f t="shared" si="123"/>
        <v>7886</v>
      </c>
      <c r="KQI1" s="26">
        <f t="shared" si="123"/>
        <v>7887</v>
      </c>
      <c r="KQJ1" s="26">
        <f t="shared" si="123"/>
        <v>7888</v>
      </c>
      <c r="KQK1" s="26">
        <f t="shared" si="123"/>
        <v>7889</v>
      </c>
      <c r="KQL1" s="26">
        <f t="shared" si="123"/>
        <v>7890</v>
      </c>
      <c r="KQM1" s="26">
        <f t="shared" si="123"/>
        <v>7891</v>
      </c>
      <c r="KQN1" s="26">
        <f t="shared" si="123"/>
        <v>7892</v>
      </c>
      <c r="KQO1" s="26">
        <f t="shared" si="123"/>
        <v>7893</v>
      </c>
      <c r="KQP1" s="26">
        <f t="shared" si="123"/>
        <v>7894</v>
      </c>
      <c r="KQQ1" s="26">
        <f t="shared" si="123"/>
        <v>7895</v>
      </c>
      <c r="KQR1" s="26">
        <f t="shared" si="123"/>
        <v>7896</v>
      </c>
      <c r="KQS1" s="26">
        <f t="shared" si="123"/>
        <v>7897</v>
      </c>
      <c r="KQT1" s="26">
        <f t="shared" si="123"/>
        <v>7898</v>
      </c>
      <c r="KQU1" s="26">
        <f t="shared" si="123"/>
        <v>7899</v>
      </c>
      <c r="KQV1" s="26">
        <f t="shared" si="123"/>
        <v>7900</v>
      </c>
      <c r="KQW1" s="26">
        <f t="shared" si="123"/>
        <v>7901</v>
      </c>
      <c r="KQX1" s="26">
        <f t="shared" si="123"/>
        <v>7902</v>
      </c>
      <c r="KQY1" s="26">
        <f t="shared" si="123"/>
        <v>7903</v>
      </c>
      <c r="KQZ1" s="26">
        <f t="shared" si="123"/>
        <v>7904</v>
      </c>
      <c r="KRA1" s="26">
        <f t="shared" si="123"/>
        <v>7905</v>
      </c>
      <c r="KRB1" s="26">
        <f t="shared" si="123"/>
        <v>7906</v>
      </c>
      <c r="KRC1" s="26">
        <f t="shared" si="123"/>
        <v>7907</v>
      </c>
      <c r="KRD1" s="26">
        <f t="shared" si="123"/>
        <v>7908</v>
      </c>
      <c r="KRE1" s="26">
        <f t="shared" si="123"/>
        <v>7909</v>
      </c>
      <c r="KRF1" s="26">
        <f t="shared" si="123"/>
        <v>7910</v>
      </c>
      <c r="KRG1" s="26">
        <f t="shared" si="123"/>
        <v>7911</v>
      </c>
      <c r="KRH1" s="26">
        <f t="shared" si="123"/>
        <v>7912</v>
      </c>
      <c r="KRI1" s="26">
        <f t="shared" si="123"/>
        <v>7913</v>
      </c>
      <c r="KRJ1" s="26">
        <f t="shared" si="123"/>
        <v>7914</v>
      </c>
      <c r="KRK1" s="26">
        <f t="shared" si="123"/>
        <v>7915</v>
      </c>
      <c r="KRL1" s="26">
        <f t="shared" si="123"/>
        <v>7916</v>
      </c>
      <c r="KRM1" s="26">
        <f t="shared" si="123"/>
        <v>7917</v>
      </c>
      <c r="KRN1" s="26">
        <f t="shared" si="123"/>
        <v>7918</v>
      </c>
      <c r="KRO1" s="26">
        <f t="shared" si="123"/>
        <v>7919</v>
      </c>
      <c r="KRP1" s="26">
        <f t="shared" si="123"/>
        <v>7920</v>
      </c>
      <c r="KRQ1" s="26">
        <f t="shared" si="123"/>
        <v>7921</v>
      </c>
      <c r="KRR1" s="26">
        <f t="shared" si="123"/>
        <v>7922</v>
      </c>
      <c r="KRS1" s="26">
        <f t="shared" si="123"/>
        <v>7923</v>
      </c>
      <c r="KRT1" s="26">
        <f t="shared" si="123"/>
        <v>7924</v>
      </c>
      <c r="KRU1" s="26">
        <f t="shared" si="123"/>
        <v>7925</v>
      </c>
      <c r="KRV1" s="26">
        <f t="shared" si="123"/>
        <v>7926</v>
      </c>
      <c r="KRW1" s="26">
        <f t="shared" si="123"/>
        <v>7927</v>
      </c>
      <c r="KRX1" s="26">
        <f t="shared" si="123"/>
        <v>7928</v>
      </c>
      <c r="KRY1" s="26">
        <f t="shared" si="123"/>
        <v>7929</v>
      </c>
      <c r="KRZ1" s="26">
        <f t="shared" si="123"/>
        <v>7930</v>
      </c>
      <c r="KSA1" s="26">
        <f t="shared" si="123"/>
        <v>7931</v>
      </c>
      <c r="KSB1" s="26">
        <f t="shared" si="123"/>
        <v>7932</v>
      </c>
      <c r="KSC1" s="26">
        <f t="shared" si="123"/>
        <v>7933</v>
      </c>
      <c r="KSD1" s="26">
        <f t="shared" si="123"/>
        <v>7934</v>
      </c>
      <c r="KSE1" s="26">
        <f t="shared" si="123"/>
        <v>7935</v>
      </c>
      <c r="KSF1" s="26">
        <f t="shared" si="123"/>
        <v>7936</v>
      </c>
      <c r="KSG1" s="26">
        <f t="shared" si="123"/>
        <v>7937</v>
      </c>
      <c r="KSH1" s="26">
        <f t="shared" si="123"/>
        <v>7938</v>
      </c>
      <c r="KSI1" s="26">
        <f t="shared" ref="KSI1:KUT1" si="124">KSH1+1</f>
        <v>7939</v>
      </c>
      <c r="KSJ1" s="26">
        <f t="shared" si="124"/>
        <v>7940</v>
      </c>
      <c r="KSK1" s="26">
        <f t="shared" si="124"/>
        <v>7941</v>
      </c>
      <c r="KSL1" s="26">
        <f t="shared" si="124"/>
        <v>7942</v>
      </c>
      <c r="KSM1" s="26">
        <f t="shared" si="124"/>
        <v>7943</v>
      </c>
      <c r="KSN1" s="26">
        <f t="shared" si="124"/>
        <v>7944</v>
      </c>
      <c r="KSO1" s="26">
        <f t="shared" si="124"/>
        <v>7945</v>
      </c>
      <c r="KSP1" s="26">
        <f t="shared" si="124"/>
        <v>7946</v>
      </c>
      <c r="KSQ1" s="26">
        <f t="shared" si="124"/>
        <v>7947</v>
      </c>
      <c r="KSR1" s="26">
        <f t="shared" si="124"/>
        <v>7948</v>
      </c>
      <c r="KSS1" s="26">
        <f t="shared" si="124"/>
        <v>7949</v>
      </c>
      <c r="KST1" s="26">
        <f t="shared" si="124"/>
        <v>7950</v>
      </c>
      <c r="KSU1" s="26">
        <f t="shared" si="124"/>
        <v>7951</v>
      </c>
      <c r="KSV1" s="26">
        <f t="shared" si="124"/>
        <v>7952</v>
      </c>
      <c r="KSW1" s="26">
        <f t="shared" si="124"/>
        <v>7953</v>
      </c>
      <c r="KSX1" s="26">
        <f t="shared" si="124"/>
        <v>7954</v>
      </c>
      <c r="KSY1" s="26">
        <f t="shared" si="124"/>
        <v>7955</v>
      </c>
      <c r="KSZ1" s="26">
        <f t="shared" si="124"/>
        <v>7956</v>
      </c>
      <c r="KTA1" s="26">
        <f t="shared" si="124"/>
        <v>7957</v>
      </c>
      <c r="KTB1" s="26">
        <f t="shared" si="124"/>
        <v>7958</v>
      </c>
      <c r="KTC1" s="26">
        <f t="shared" si="124"/>
        <v>7959</v>
      </c>
      <c r="KTD1" s="26">
        <f t="shared" si="124"/>
        <v>7960</v>
      </c>
      <c r="KTE1" s="26">
        <f t="shared" si="124"/>
        <v>7961</v>
      </c>
      <c r="KTF1" s="26">
        <f t="shared" si="124"/>
        <v>7962</v>
      </c>
      <c r="KTG1" s="26">
        <f t="shared" si="124"/>
        <v>7963</v>
      </c>
      <c r="KTH1" s="26">
        <f t="shared" si="124"/>
        <v>7964</v>
      </c>
      <c r="KTI1" s="26">
        <f t="shared" si="124"/>
        <v>7965</v>
      </c>
      <c r="KTJ1" s="26">
        <f t="shared" si="124"/>
        <v>7966</v>
      </c>
      <c r="KTK1" s="26">
        <f t="shared" si="124"/>
        <v>7967</v>
      </c>
      <c r="KTL1" s="26">
        <f t="shared" si="124"/>
        <v>7968</v>
      </c>
      <c r="KTM1" s="26">
        <f t="shared" si="124"/>
        <v>7969</v>
      </c>
      <c r="KTN1" s="26">
        <f t="shared" si="124"/>
        <v>7970</v>
      </c>
      <c r="KTO1" s="26">
        <f t="shared" si="124"/>
        <v>7971</v>
      </c>
      <c r="KTP1" s="26">
        <f t="shared" si="124"/>
        <v>7972</v>
      </c>
      <c r="KTQ1" s="26">
        <f t="shared" si="124"/>
        <v>7973</v>
      </c>
      <c r="KTR1" s="26">
        <f t="shared" si="124"/>
        <v>7974</v>
      </c>
      <c r="KTS1" s="26">
        <f t="shared" si="124"/>
        <v>7975</v>
      </c>
      <c r="KTT1" s="26">
        <f t="shared" si="124"/>
        <v>7976</v>
      </c>
      <c r="KTU1" s="26">
        <f t="shared" si="124"/>
        <v>7977</v>
      </c>
      <c r="KTV1" s="26">
        <f t="shared" si="124"/>
        <v>7978</v>
      </c>
      <c r="KTW1" s="26">
        <f t="shared" si="124"/>
        <v>7979</v>
      </c>
      <c r="KTX1" s="26">
        <f t="shared" si="124"/>
        <v>7980</v>
      </c>
      <c r="KTY1" s="26">
        <f t="shared" si="124"/>
        <v>7981</v>
      </c>
      <c r="KTZ1" s="26">
        <f t="shared" si="124"/>
        <v>7982</v>
      </c>
      <c r="KUA1" s="26">
        <f t="shared" si="124"/>
        <v>7983</v>
      </c>
      <c r="KUB1" s="26">
        <f t="shared" si="124"/>
        <v>7984</v>
      </c>
      <c r="KUC1" s="26">
        <f t="shared" si="124"/>
        <v>7985</v>
      </c>
      <c r="KUD1" s="26">
        <f t="shared" si="124"/>
        <v>7986</v>
      </c>
      <c r="KUE1" s="26">
        <f t="shared" si="124"/>
        <v>7987</v>
      </c>
      <c r="KUF1" s="26">
        <f t="shared" si="124"/>
        <v>7988</v>
      </c>
      <c r="KUG1" s="26">
        <f t="shared" si="124"/>
        <v>7989</v>
      </c>
      <c r="KUH1" s="26">
        <f t="shared" si="124"/>
        <v>7990</v>
      </c>
      <c r="KUI1" s="26">
        <f t="shared" si="124"/>
        <v>7991</v>
      </c>
      <c r="KUJ1" s="26">
        <f t="shared" si="124"/>
        <v>7992</v>
      </c>
      <c r="KUK1" s="26">
        <f t="shared" si="124"/>
        <v>7993</v>
      </c>
      <c r="KUL1" s="26">
        <f t="shared" si="124"/>
        <v>7994</v>
      </c>
      <c r="KUM1" s="26">
        <f t="shared" si="124"/>
        <v>7995</v>
      </c>
      <c r="KUN1" s="26">
        <f t="shared" si="124"/>
        <v>7996</v>
      </c>
      <c r="KUO1" s="26">
        <f t="shared" si="124"/>
        <v>7997</v>
      </c>
      <c r="KUP1" s="26">
        <f t="shared" si="124"/>
        <v>7998</v>
      </c>
      <c r="KUQ1" s="26">
        <f t="shared" si="124"/>
        <v>7999</v>
      </c>
      <c r="KUR1" s="26">
        <f t="shared" si="124"/>
        <v>8000</v>
      </c>
      <c r="KUS1" s="26">
        <f t="shared" si="124"/>
        <v>8001</v>
      </c>
      <c r="KUT1" s="26">
        <f t="shared" si="124"/>
        <v>8002</v>
      </c>
      <c r="KUU1" s="26">
        <f t="shared" ref="KUU1:KXF1" si="125">KUT1+1</f>
        <v>8003</v>
      </c>
      <c r="KUV1" s="26">
        <f t="shared" si="125"/>
        <v>8004</v>
      </c>
      <c r="KUW1" s="26">
        <f t="shared" si="125"/>
        <v>8005</v>
      </c>
      <c r="KUX1" s="26">
        <f t="shared" si="125"/>
        <v>8006</v>
      </c>
      <c r="KUY1" s="26">
        <f t="shared" si="125"/>
        <v>8007</v>
      </c>
      <c r="KUZ1" s="26">
        <f t="shared" si="125"/>
        <v>8008</v>
      </c>
      <c r="KVA1" s="26">
        <f t="shared" si="125"/>
        <v>8009</v>
      </c>
      <c r="KVB1" s="26">
        <f t="shared" si="125"/>
        <v>8010</v>
      </c>
      <c r="KVC1" s="26">
        <f t="shared" si="125"/>
        <v>8011</v>
      </c>
      <c r="KVD1" s="26">
        <f t="shared" si="125"/>
        <v>8012</v>
      </c>
      <c r="KVE1" s="26">
        <f t="shared" si="125"/>
        <v>8013</v>
      </c>
      <c r="KVF1" s="26">
        <f t="shared" si="125"/>
        <v>8014</v>
      </c>
      <c r="KVG1" s="26">
        <f t="shared" si="125"/>
        <v>8015</v>
      </c>
      <c r="KVH1" s="26">
        <f t="shared" si="125"/>
        <v>8016</v>
      </c>
      <c r="KVI1" s="26">
        <f t="shared" si="125"/>
        <v>8017</v>
      </c>
      <c r="KVJ1" s="26">
        <f t="shared" si="125"/>
        <v>8018</v>
      </c>
      <c r="KVK1" s="26">
        <f t="shared" si="125"/>
        <v>8019</v>
      </c>
      <c r="KVL1" s="26">
        <f t="shared" si="125"/>
        <v>8020</v>
      </c>
      <c r="KVM1" s="26">
        <f t="shared" si="125"/>
        <v>8021</v>
      </c>
      <c r="KVN1" s="26">
        <f t="shared" si="125"/>
        <v>8022</v>
      </c>
      <c r="KVO1" s="26">
        <f t="shared" si="125"/>
        <v>8023</v>
      </c>
      <c r="KVP1" s="26">
        <f t="shared" si="125"/>
        <v>8024</v>
      </c>
      <c r="KVQ1" s="26">
        <f t="shared" si="125"/>
        <v>8025</v>
      </c>
      <c r="KVR1" s="26">
        <f t="shared" si="125"/>
        <v>8026</v>
      </c>
      <c r="KVS1" s="26">
        <f t="shared" si="125"/>
        <v>8027</v>
      </c>
      <c r="KVT1" s="26">
        <f t="shared" si="125"/>
        <v>8028</v>
      </c>
      <c r="KVU1" s="26">
        <f t="shared" si="125"/>
        <v>8029</v>
      </c>
      <c r="KVV1" s="26">
        <f t="shared" si="125"/>
        <v>8030</v>
      </c>
      <c r="KVW1" s="26">
        <f t="shared" si="125"/>
        <v>8031</v>
      </c>
      <c r="KVX1" s="26">
        <f t="shared" si="125"/>
        <v>8032</v>
      </c>
      <c r="KVY1" s="26">
        <f t="shared" si="125"/>
        <v>8033</v>
      </c>
      <c r="KVZ1" s="26">
        <f t="shared" si="125"/>
        <v>8034</v>
      </c>
      <c r="KWA1" s="26">
        <f t="shared" si="125"/>
        <v>8035</v>
      </c>
      <c r="KWB1" s="26">
        <f t="shared" si="125"/>
        <v>8036</v>
      </c>
      <c r="KWC1" s="26">
        <f t="shared" si="125"/>
        <v>8037</v>
      </c>
      <c r="KWD1" s="26">
        <f t="shared" si="125"/>
        <v>8038</v>
      </c>
      <c r="KWE1" s="26">
        <f t="shared" si="125"/>
        <v>8039</v>
      </c>
      <c r="KWF1" s="26">
        <f t="shared" si="125"/>
        <v>8040</v>
      </c>
      <c r="KWG1" s="26">
        <f t="shared" si="125"/>
        <v>8041</v>
      </c>
      <c r="KWH1" s="26">
        <f t="shared" si="125"/>
        <v>8042</v>
      </c>
      <c r="KWI1" s="26">
        <f t="shared" si="125"/>
        <v>8043</v>
      </c>
      <c r="KWJ1" s="26">
        <f t="shared" si="125"/>
        <v>8044</v>
      </c>
      <c r="KWK1" s="26">
        <f t="shared" si="125"/>
        <v>8045</v>
      </c>
      <c r="KWL1" s="26">
        <f t="shared" si="125"/>
        <v>8046</v>
      </c>
      <c r="KWM1" s="26">
        <f t="shared" si="125"/>
        <v>8047</v>
      </c>
      <c r="KWN1" s="26">
        <f t="shared" si="125"/>
        <v>8048</v>
      </c>
      <c r="KWO1" s="26">
        <f t="shared" si="125"/>
        <v>8049</v>
      </c>
      <c r="KWP1" s="26">
        <f t="shared" si="125"/>
        <v>8050</v>
      </c>
      <c r="KWQ1" s="26">
        <f t="shared" si="125"/>
        <v>8051</v>
      </c>
      <c r="KWR1" s="26">
        <f t="shared" si="125"/>
        <v>8052</v>
      </c>
      <c r="KWS1" s="26">
        <f t="shared" si="125"/>
        <v>8053</v>
      </c>
      <c r="KWT1" s="26">
        <f t="shared" si="125"/>
        <v>8054</v>
      </c>
      <c r="KWU1" s="26">
        <f t="shared" si="125"/>
        <v>8055</v>
      </c>
      <c r="KWV1" s="26">
        <f t="shared" si="125"/>
        <v>8056</v>
      </c>
      <c r="KWW1" s="26">
        <f t="shared" si="125"/>
        <v>8057</v>
      </c>
      <c r="KWX1" s="26">
        <f t="shared" si="125"/>
        <v>8058</v>
      </c>
      <c r="KWY1" s="26">
        <f t="shared" si="125"/>
        <v>8059</v>
      </c>
      <c r="KWZ1" s="26">
        <f t="shared" si="125"/>
        <v>8060</v>
      </c>
      <c r="KXA1" s="26">
        <f t="shared" si="125"/>
        <v>8061</v>
      </c>
      <c r="KXB1" s="26">
        <f t="shared" si="125"/>
        <v>8062</v>
      </c>
      <c r="KXC1" s="26">
        <f t="shared" si="125"/>
        <v>8063</v>
      </c>
      <c r="KXD1" s="26">
        <f t="shared" si="125"/>
        <v>8064</v>
      </c>
      <c r="KXE1" s="26">
        <f t="shared" si="125"/>
        <v>8065</v>
      </c>
      <c r="KXF1" s="26">
        <f t="shared" si="125"/>
        <v>8066</v>
      </c>
      <c r="KXG1" s="26">
        <f t="shared" ref="KXG1:KZR1" si="126">KXF1+1</f>
        <v>8067</v>
      </c>
      <c r="KXH1" s="26">
        <f t="shared" si="126"/>
        <v>8068</v>
      </c>
      <c r="KXI1" s="26">
        <f t="shared" si="126"/>
        <v>8069</v>
      </c>
      <c r="KXJ1" s="26">
        <f t="shared" si="126"/>
        <v>8070</v>
      </c>
      <c r="KXK1" s="26">
        <f t="shared" si="126"/>
        <v>8071</v>
      </c>
      <c r="KXL1" s="26">
        <f t="shared" si="126"/>
        <v>8072</v>
      </c>
      <c r="KXM1" s="26">
        <f t="shared" si="126"/>
        <v>8073</v>
      </c>
      <c r="KXN1" s="26">
        <f t="shared" si="126"/>
        <v>8074</v>
      </c>
      <c r="KXO1" s="26">
        <f t="shared" si="126"/>
        <v>8075</v>
      </c>
      <c r="KXP1" s="26">
        <f t="shared" si="126"/>
        <v>8076</v>
      </c>
      <c r="KXQ1" s="26">
        <f t="shared" si="126"/>
        <v>8077</v>
      </c>
      <c r="KXR1" s="26">
        <f t="shared" si="126"/>
        <v>8078</v>
      </c>
      <c r="KXS1" s="26">
        <f t="shared" si="126"/>
        <v>8079</v>
      </c>
      <c r="KXT1" s="26">
        <f t="shared" si="126"/>
        <v>8080</v>
      </c>
      <c r="KXU1" s="26">
        <f t="shared" si="126"/>
        <v>8081</v>
      </c>
      <c r="KXV1" s="26">
        <f t="shared" si="126"/>
        <v>8082</v>
      </c>
      <c r="KXW1" s="26">
        <f t="shared" si="126"/>
        <v>8083</v>
      </c>
      <c r="KXX1" s="26">
        <f t="shared" si="126"/>
        <v>8084</v>
      </c>
      <c r="KXY1" s="26">
        <f t="shared" si="126"/>
        <v>8085</v>
      </c>
      <c r="KXZ1" s="26">
        <f t="shared" si="126"/>
        <v>8086</v>
      </c>
      <c r="KYA1" s="26">
        <f t="shared" si="126"/>
        <v>8087</v>
      </c>
      <c r="KYB1" s="26">
        <f t="shared" si="126"/>
        <v>8088</v>
      </c>
      <c r="KYC1" s="26">
        <f t="shared" si="126"/>
        <v>8089</v>
      </c>
      <c r="KYD1" s="26">
        <f t="shared" si="126"/>
        <v>8090</v>
      </c>
      <c r="KYE1" s="26">
        <f t="shared" si="126"/>
        <v>8091</v>
      </c>
      <c r="KYF1" s="26">
        <f t="shared" si="126"/>
        <v>8092</v>
      </c>
      <c r="KYG1" s="26">
        <f t="shared" si="126"/>
        <v>8093</v>
      </c>
      <c r="KYH1" s="26">
        <f t="shared" si="126"/>
        <v>8094</v>
      </c>
      <c r="KYI1" s="26">
        <f t="shared" si="126"/>
        <v>8095</v>
      </c>
      <c r="KYJ1" s="26">
        <f t="shared" si="126"/>
        <v>8096</v>
      </c>
      <c r="KYK1" s="26">
        <f t="shared" si="126"/>
        <v>8097</v>
      </c>
      <c r="KYL1" s="26">
        <f t="shared" si="126"/>
        <v>8098</v>
      </c>
      <c r="KYM1" s="26">
        <f t="shared" si="126"/>
        <v>8099</v>
      </c>
      <c r="KYN1" s="26">
        <f t="shared" si="126"/>
        <v>8100</v>
      </c>
      <c r="KYO1" s="26">
        <f t="shared" si="126"/>
        <v>8101</v>
      </c>
      <c r="KYP1" s="26">
        <f t="shared" si="126"/>
        <v>8102</v>
      </c>
      <c r="KYQ1" s="26">
        <f t="shared" si="126"/>
        <v>8103</v>
      </c>
      <c r="KYR1" s="26">
        <f t="shared" si="126"/>
        <v>8104</v>
      </c>
      <c r="KYS1" s="26">
        <f t="shared" si="126"/>
        <v>8105</v>
      </c>
      <c r="KYT1" s="26">
        <f t="shared" si="126"/>
        <v>8106</v>
      </c>
      <c r="KYU1" s="26">
        <f t="shared" si="126"/>
        <v>8107</v>
      </c>
      <c r="KYV1" s="26">
        <f t="shared" si="126"/>
        <v>8108</v>
      </c>
      <c r="KYW1" s="26">
        <f t="shared" si="126"/>
        <v>8109</v>
      </c>
      <c r="KYX1" s="26">
        <f t="shared" si="126"/>
        <v>8110</v>
      </c>
      <c r="KYY1" s="26">
        <f t="shared" si="126"/>
        <v>8111</v>
      </c>
      <c r="KYZ1" s="26">
        <f t="shared" si="126"/>
        <v>8112</v>
      </c>
      <c r="KZA1" s="26">
        <f t="shared" si="126"/>
        <v>8113</v>
      </c>
      <c r="KZB1" s="26">
        <f t="shared" si="126"/>
        <v>8114</v>
      </c>
      <c r="KZC1" s="26">
        <f t="shared" si="126"/>
        <v>8115</v>
      </c>
      <c r="KZD1" s="26">
        <f t="shared" si="126"/>
        <v>8116</v>
      </c>
      <c r="KZE1" s="26">
        <f t="shared" si="126"/>
        <v>8117</v>
      </c>
      <c r="KZF1" s="26">
        <f t="shared" si="126"/>
        <v>8118</v>
      </c>
      <c r="KZG1" s="26">
        <f t="shared" si="126"/>
        <v>8119</v>
      </c>
      <c r="KZH1" s="26">
        <f t="shared" si="126"/>
        <v>8120</v>
      </c>
      <c r="KZI1" s="26">
        <f t="shared" si="126"/>
        <v>8121</v>
      </c>
      <c r="KZJ1" s="26">
        <f t="shared" si="126"/>
        <v>8122</v>
      </c>
      <c r="KZK1" s="26">
        <f t="shared" si="126"/>
        <v>8123</v>
      </c>
      <c r="KZL1" s="26">
        <f t="shared" si="126"/>
        <v>8124</v>
      </c>
      <c r="KZM1" s="26">
        <f t="shared" si="126"/>
        <v>8125</v>
      </c>
      <c r="KZN1" s="26">
        <f t="shared" si="126"/>
        <v>8126</v>
      </c>
      <c r="KZO1" s="26">
        <f t="shared" si="126"/>
        <v>8127</v>
      </c>
      <c r="KZP1" s="26">
        <f t="shared" si="126"/>
        <v>8128</v>
      </c>
      <c r="KZQ1" s="26">
        <f t="shared" si="126"/>
        <v>8129</v>
      </c>
      <c r="KZR1" s="26">
        <f t="shared" si="126"/>
        <v>8130</v>
      </c>
      <c r="KZS1" s="26">
        <f t="shared" ref="KZS1:LCD1" si="127">KZR1+1</f>
        <v>8131</v>
      </c>
      <c r="KZT1" s="26">
        <f t="shared" si="127"/>
        <v>8132</v>
      </c>
      <c r="KZU1" s="26">
        <f t="shared" si="127"/>
        <v>8133</v>
      </c>
      <c r="KZV1" s="26">
        <f t="shared" si="127"/>
        <v>8134</v>
      </c>
      <c r="KZW1" s="26">
        <f t="shared" si="127"/>
        <v>8135</v>
      </c>
      <c r="KZX1" s="26">
        <f t="shared" si="127"/>
        <v>8136</v>
      </c>
      <c r="KZY1" s="26">
        <f t="shared" si="127"/>
        <v>8137</v>
      </c>
      <c r="KZZ1" s="26">
        <f t="shared" si="127"/>
        <v>8138</v>
      </c>
      <c r="LAA1" s="26">
        <f t="shared" si="127"/>
        <v>8139</v>
      </c>
      <c r="LAB1" s="26">
        <f t="shared" si="127"/>
        <v>8140</v>
      </c>
      <c r="LAC1" s="26">
        <f t="shared" si="127"/>
        <v>8141</v>
      </c>
      <c r="LAD1" s="26">
        <f t="shared" si="127"/>
        <v>8142</v>
      </c>
      <c r="LAE1" s="26">
        <f t="shared" si="127"/>
        <v>8143</v>
      </c>
      <c r="LAF1" s="26">
        <f t="shared" si="127"/>
        <v>8144</v>
      </c>
      <c r="LAG1" s="26">
        <f t="shared" si="127"/>
        <v>8145</v>
      </c>
      <c r="LAH1" s="26">
        <f t="shared" si="127"/>
        <v>8146</v>
      </c>
      <c r="LAI1" s="26">
        <f t="shared" si="127"/>
        <v>8147</v>
      </c>
      <c r="LAJ1" s="26">
        <f t="shared" si="127"/>
        <v>8148</v>
      </c>
      <c r="LAK1" s="26">
        <f t="shared" si="127"/>
        <v>8149</v>
      </c>
      <c r="LAL1" s="26">
        <f t="shared" si="127"/>
        <v>8150</v>
      </c>
      <c r="LAM1" s="26">
        <f t="shared" si="127"/>
        <v>8151</v>
      </c>
      <c r="LAN1" s="26">
        <f t="shared" si="127"/>
        <v>8152</v>
      </c>
      <c r="LAO1" s="26">
        <f t="shared" si="127"/>
        <v>8153</v>
      </c>
      <c r="LAP1" s="26">
        <f t="shared" si="127"/>
        <v>8154</v>
      </c>
      <c r="LAQ1" s="26">
        <f t="shared" si="127"/>
        <v>8155</v>
      </c>
      <c r="LAR1" s="26">
        <f t="shared" si="127"/>
        <v>8156</v>
      </c>
      <c r="LAS1" s="26">
        <f t="shared" si="127"/>
        <v>8157</v>
      </c>
      <c r="LAT1" s="26">
        <f t="shared" si="127"/>
        <v>8158</v>
      </c>
      <c r="LAU1" s="26">
        <f t="shared" si="127"/>
        <v>8159</v>
      </c>
      <c r="LAV1" s="26">
        <f t="shared" si="127"/>
        <v>8160</v>
      </c>
      <c r="LAW1" s="26">
        <f t="shared" si="127"/>
        <v>8161</v>
      </c>
      <c r="LAX1" s="26">
        <f t="shared" si="127"/>
        <v>8162</v>
      </c>
      <c r="LAY1" s="26">
        <f t="shared" si="127"/>
        <v>8163</v>
      </c>
      <c r="LAZ1" s="26">
        <f t="shared" si="127"/>
        <v>8164</v>
      </c>
      <c r="LBA1" s="26">
        <f t="shared" si="127"/>
        <v>8165</v>
      </c>
      <c r="LBB1" s="26">
        <f t="shared" si="127"/>
        <v>8166</v>
      </c>
      <c r="LBC1" s="26">
        <f t="shared" si="127"/>
        <v>8167</v>
      </c>
      <c r="LBD1" s="26">
        <f t="shared" si="127"/>
        <v>8168</v>
      </c>
      <c r="LBE1" s="26">
        <f t="shared" si="127"/>
        <v>8169</v>
      </c>
      <c r="LBF1" s="26">
        <f t="shared" si="127"/>
        <v>8170</v>
      </c>
      <c r="LBG1" s="26">
        <f t="shared" si="127"/>
        <v>8171</v>
      </c>
      <c r="LBH1" s="26">
        <f t="shared" si="127"/>
        <v>8172</v>
      </c>
      <c r="LBI1" s="26">
        <f t="shared" si="127"/>
        <v>8173</v>
      </c>
      <c r="LBJ1" s="26">
        <f t="shared" si="127"/>
        <v>8174</v>
      </c>
      <c r="LBK1" s="26">
        <f t="shared" si="127"/>
        <v>8175</v>
      </c>
      <c r="LBL1" s="26">
        <f t="shared" si="127"/>
        <v>8176</v>
      </c>
      <c r="LBM1" s="26">
        <f t="shared" si="127"/>
        <v>8177</v>
      </c>
      <c r="LBN1" s="26">
        <f t="shared" si="127"/>
        <v>8178</v>
      </c>
      <c r="LBO1" s="26">
        <f t="shared" si="127"/>
        <v>8179</v>
      </c>
      <c r="LBP1" s="26">
        <f t="shared" si="127"/>
        <v>8180</v>
      </c>
      <c r="LBQ1" s="26">
        <f t="shared" si="127"/>
        <v>8181</v>
      </c>
      <c r="LBR1" s="26">
        <f t="shared" si="127"/>
        <v>8182</v>
      </c>
      <c r="LBS1" s="26">
        <f t="shared" si="127"/>
        <v>8183</v>
      </c>
      <c r="LBT1" s="26">
        <f t="shared" si="127"/>
        <v>8184</v>
      </c>
      <c r="LBU1" s="26">
        <f t="shared" si="127"/>
        <v>8185</v>
      </c>
      <c r="LBV1" s="26">
        <f t="shared" si="127"/>
        <v>8186</v>
      </c>
      <c r="LBW1" s="26">
        <f t="shared" si="127"/>
        <v>8187</v>
      </c>
      <c r="LBX1" s="26">
        <f t="shared" si="127"/>
        <v>8188</v>
      </c>
      <c r="LBY1" s="26">
        <f t="shared" si="127"/>
        <v>8189</v>
      </c>
      <c r="LBZ1" s="26">
        <f t="shared" si="127"/>
        <v>8190</v>
      </c>
      <c r="LCA1" s="26">
        <f t="shared" si="127"/>
        <v>8191</v>
      </c>
      <c r="LCB1" s="26">
        <f t="shared" si="127"/>
        <v>8192</v>
      </c>
      <c r="LCC1" s="26">
        <f t="shared" si="127"/>
        <v>8193</v>
      </c>
      <c r="LCD1" s="26">
        <f t="shared" si="127"/>
        <v>8194</v>
      </c>
      <c r="LCE1" s="26">
        <f t="shared" ref="LCE1:LEP1" si="128">LCD1+1</f>
        <v>8195</v>
      </c>
      <c r="LCF1" s="26">
        <f t="shared" si="128"/>
        <v>8196</v>
      </c>
      <c r="LCG1" s="26">
        <f t="shared" si="128"/>
        <v>8197</v>
      </c>
      <c r="LCH1" s="26">
        <f t="shared" si="128"/>
        <v>8198</v>
      </c>
      <c r="LCI1" s="26">
        <f t="shared" si="128"/>
        <v>8199</v>
      </c>
      <c r="LCJ1" s="26">
        <f t="shared" si="128"/>
        <v>8200</v>
      </c>
      <c r="LCK1" s="26">
        <f t="shared" si="128"/>
        <v>8201</v>
      </c>
      <c r="LCL1" s="26">
        <f t="shared" si="128"/>
        <v>8202</v>
      </c>
      <c r="LCM1" s="26">
        <f t="shared" si="128"/>
        <v>8203</v>
      </c>
      <c r="LCN1" s="26">
        <f t="shared" si="128"/>
        <v>8204</v>
      </c>
      <c r="LCO1" s="26">
        <f t="shared" si="128"/>
        <v>8205</v>
      </c>
      <c r="LCP1" s="26">
        <f t="shared" si="128"/>
        <v>8206</v>
      </c>
      <c r="LCQ1" s="26">
        <f t="shared" si="128"/>
        <v>8207</v>
      </c>
      <c r="LCR1" s="26">
        <f t="shared" si="128"/>
        <v>8208</v>
      </c>
      <c r="LCS1" s="26">
        <f t="shared" si="128"/>
        <v>8209</v>
      </c>
      <c r="LCT1" s="26">
        <f t="shared" si="128"/>
        <v>8210</v>
      </c>
      <c r="LCU1" s="26">
        <f t="shared" si="128"/>
        <v>8211</v>
      </c>
      <c r="LCV1" s="26">
        <f t="shared" si="128"/>
        <v>8212</v>
      </c>
      <c r="LCW1" s="26">
        <f t="shared" si="128"/>
        <v>8213</v>
      </c>
      <c r="LCX1" s="26">
        <f t="shared" si="128"/>
        <v>8214</v>
      </c>
      <c r="LCY1" s="26">
        <f t="shared" si="128"/>
        <v>8215</v>
      </c>
      <c r="LCZ1" s="26">
        <f t="shared" si="128"/>
        <v>8216</v>
      </c>
      <c r="LDA1" s="26">
        <f t="shared" si="128"/>
        <v>8217</v>
      </c>
      <c r="LDB1" s="26">
        <f t="shared" si="128"/>
        <v>8218</v>
      </c>
      <c r="LDC1" s="26">
        <f t="shared" si="128"/>
        <v>8219</v>
      </c>
      <c r="LDD1" s="26">
        <f t="shared" si="128"/>
        <v>8220</v>
      </c>
      <c r="LDE1" s="26">
        <f t="shared" si="128"/>
        <v>8221</v>
      </c>
      <c r="LDF1" s="26">
        <f t="shared" si="128"/>
        <v>8222</v>
      </c>
      <c r="LDG1" s="26">
        <f t="shared" si="128"/>
        <v>8223</v>
      </c>
      <c r="LDH1" s="26">
        <f t="shared" si="128"/>
        <v>8224</v>
      </c>
      <c r="LDI1" s="26">
        <f t="shared" si="128"/>
        <v>8225</v>
      </c>
      <c r="LDJ1" s="26">
        <f t="shared" si="128"/>
        <v>8226</v>
      </c>
      <c r="LDK1" s="26">
        <f t="shared" si="128"/>
        <v>8227</v>
      </c>
      <c r="LDL1" s="26">
        <f t="shared" si="128"/>
        <v>8228</v>
      </c>
      <c r="LDM1" s="26">
        <f t="shared" si="128"/>
        <v>8229</v>
      </c>
      <c r="LDN1" s="26">
        <f t="shared" si="128"/>
        <v>8230</v>
      </c>
      <c r="LDO1" s="26">
        <f t="shared" si="128"/>
        <v>8231</v>
      </c>
      <c r="LDP1" s="26">
        <f t="shared" si="128"/>
        <v>8232</v>
      </c>
      <c r="LDQ1" s="26">
        <f t="shared" si="128"/>
        <v>8233</v>
      </c>
      <c r="LDR1" s="26">
        <f t="shared" si="128"/>
        <v>8234</v>
      </c>
      <c r="LDS1" s="26">
        <f t="shared" si="128"/>
        <v>8235</v>
      </c>
      <c r="LDT1" s="26">
        <f t="shared" si="128"/>
        <v>8236</v>
      </c>
      <c r="LDU1" s="26">
        <f t="shared" si="128"/>
        <v>8237</v>
      </c>
      <c r="LDV1" s="26">
        <f t="shared" si="128"/>
        <v>8238</v>
      </c>
      <c r="LDW1" s="26">
        <f t="shared" si="128"/>
        <v>8239</v>
      </c>
      <c r="LDX1" s="26">
        <f t="shared" si="128"/>
        <v>8240</v>
      </c>
      <c r="LDY1" s="26">
        <f t="shared" si="128"/>
        <v>8241</v>
      </c>
      <c r="LDZ1" s="26">
        <f t="shared" si="128"/>
        <v>8242</v>
      </c>
      <c r="LEA1" s="26">
        <f t="shared" si="128"/>
        <v>8243</v>
      </c>
      <c r="LEB1" s="26">
        <f t="shared" si="128"/>
        <v>8244</v>
      </c>
      <c r="LEC1" s="26">
        <f t="shared" si="128"/>
        <v>8245</v>
      </c>
      <c r="LED1" s="26">
        <f t="shared" si="128"/>
        <v>8246</v>
      </c>
      <c r="LEE1" s="26">
        <f t="shared" si="128"/>
        <v>8247</v>
      </c>
      <c r="LEF1" s="26">
        <f t="shared" si="128"/>
        <v>8248</v>
      </c>
      <c r="LEG1" s="26">
        <f t="shared" si="128"/>
        <v>8249</v>
      </c>
      <c r="LEH1" s="26">
        <f t="shared" si="128"/>
        <v>8250</v>
      </c>
      <c r="LEI1" s="26">
        <f t="shared" si="128"/>
        <v>8251</v>
      </c>
      <c r="LEJ1" s="26">
        <f t="shared" si="128"/>
        <v>8252</v>
      </c>
      <c r="LEK1" s="26">
        <f t="shared" si="128"/>
        <v>8253</v>
      </c>
      <c r="LEL1" s="26">
        <f t="shared" si="128"/>
        <v>8254</v>
      </c>
      <c r="LEM1" s="26">
        <f t="shared" si="128"/>
        <v>8255</v>
      </c>
      <c r="LEN1" s="26">
        <f t="shared" si="128"/>
        <v>8256</v>
      </c>
      <c r="LEO1" s="26">
        <f t="shared" si="128"/>
        <v>8257</v>
      </c>
      <c r="LEP1" s="26">
        <f t="shared" si="128"/>
        <v>8258</v>
      </c>
      <c r="LEQ1" s="26">
        <f t="shared" ref="LEQ1:LHB1" si="129">LEP1+1</f>
        <v>8259</v>
      </c>
      <c r="LER1" s="26">
        <f t="shared" si="129"/>
        <v>8260</v>
      </c>
      <c r="LES1" s="26">
        <f t="shared" si="129"/>
        <v>8261</v>
      </c>
      <c r="LET1" s="26">
        <f t="shared" si="129"/>
        <v>8262</v>
      </c>
      <c r="LEU1" s="26">
        <f t="shared" si="129"/>
        <v>8263</v>
      </c>
      <c r="LEV1" s="26">
        <f t="shared" si="129"/>
        <v>8264</v>
      </c>
      <c r="LEW1" s="26">
        <f t="shared" si="129"/>
        <v>8265</v>
      </c>
      <c r="LEX1" s="26">
        <f t="shared" si="129"/>
        <v>8266</v>
      </c>
      <c r="LEY1" s="26">
        <f t="shared" si="129"/>
        <v>8267</v>
      </c>
      <c r="LEZ1" s="26">
        <f t="shared" si="129"/>
        <v>8268</v>
      </c>
      <c r="LFA1" s="26">
        <f t="shared" si="129"/>
        <v>8269</v>
      </c>
      <c r="LFB1" s="26">
        <f t="shared" si="129"/>
        <v>8270</v>
      </c>
      <c r="LFC1" s="26">
        <f t="shared" si="129"/>
        <v>8271</v>
      </c>
      <c r="LFD1" s="26">
        <f t="shared" si="129"/>
        <v>8272</v>
      </c>
      <c r="LFE1" s="26">
        <f t="shared" si="129"/>
        <v>8273</v>
      </c>
      <c r="LFF1" s="26">
        <f t="shared" si="129"/>
        <v>8274</v>
      </c>
      <c r="LFG1" s="26">
        <f t="shared" si="129"/>
        <v>8275</v>
      </c>
      <c r="LFH1" s="26">
        <f t="shared" si="129"/>
        <v>8276</v>
      </c>
      <c r="LFI1" s="26">
        <f t="shared" si="129"/>
        <v>8277</v>
      </c>
      <c r="LFJ1" s="26">
        <f t="shared" si="129"/>
        <v>8278</v>
      </c>
      <c r="LFK1" s="26">
        <f t="shared" si="129"/>
        <v>8279</v>
      </c>
      <c r="LFL1" s="26">
        <f t="shared" si="129"/>
        <v>8280</v>
      </c>
      <c r="LFM1" s="26">
        <f t="shared" si="129"/>
        <v>8281</v>
      </c>
      <c r="LFN1" s="26">
        <f t="shared" si="129"/>
        <v>8282</v>
      </c>
      <c r="LFO1" s="26">
        <f t="shared" si="129"/>
        <v>8283</v>
      </c>
      <c r="LFP1" s="26">
        <f t="shared" si="129"/>
        <v>8284</v>
      </c>
      <c r="LFQ1" s="26">
        <f t="shared" si="129"/>
        <v>8285</v>
      </c>
      <c r="LFR1" s="26">
        <f t="shared" si="129"/>
        <v>8286</v>
      </c>
      <c r="LFS1" s="26">
        <f t="shared" si="129"/>
        <v>8287</v>
      </c>
      <c r="LFT1" s="26">
        <f t="shared" si="129"/>
        <v>8288</v>
      </c>
      <c r="LFU1" s="26">
        <f t="shared" si="129"/>
        <v>8289</v>
      </c>
      <c r="LFV1" s="26">
        <f t="shared" si="129"/>
        <v>8290</v>
      </c>
      <c r="LFW1" s="26">
        <f t="shared" si="129"/>
        <v>8291</v>
      </c>
      <c r="LFX1" s="26">
        <f t="shared" si="129"/>
        <v>8292</v>
      </c>
      <c r="LFY1" s="26">
        <f t="shared" si="129"/>
        <v>8293</v>
      </c>
      <c r="LFZ1" s="26">
        <f t="shared" si="129"/>
        <v>8294</v>
      </c>
      <c r="LGA1" s="26">
        <f t="shared" si="129"/>
        <v>8295</v>
      </c>
      <c r="LGB1" s="26">
        <f t="shared" si="129"/>
        <v>8296</v>
      </c>
      <c r="LGC1" s="26">
        <f t="shared" si="129"/>
        <v>8297</v>
      </c>
      <c r="LGD1" s="26">
        <f t="shared" si="129"/>
        <v>8298</v>
      </c>
      <c r="LGE1" s="26">
        <f t="shared" si="129"/>
        <v>8299</v>
      </c>
      <c r="LGF1" s="26">
        <f t="shared" si="129"/>
        <v>8300</v>
      </c>
      <c r="LGG1" s="26">
        <f t="shared" si="129"/>
        <v>8301</v>
      </c>
      <c r="LGH1" s="26">
        <f t="shared" si="129"/>
        <v>8302</v>
      </c>
      <c r="LGI1" s="26">
        <f t="shared" si="129"/>
        <v>8303</v>
      </c>
      <c r="LGJ1" s="26">
        <f t="shared" si="129"/>
        <v>8304</v>
      </c>
      <c r="LGK1" s="26">
        <f t="shared" si="129"/>
        <v>8305</v>
      </c>
      <c r="LGL1" s="26">
        <f t="shared" si="129"/>
        <v>8306</v>
      </c>
      <c r="LGM1" s="26">
        <f t="shared" si="129"/>
        <v>8307</v>
      </c>
      <c r="LGN1" s="26">
        <f t="shared" si="129"/>
        <v>8308</v>
      </c>
      <c r="LGO1" s="26">
        <f t="shared" si="129"/>
        <v>8309</v>
      </c>
      <c r="LGP1" s="26">
        <f t="shared" si="129"/>
        <v>8310</v>
      </c>
      <c r="LGQ1" s="26">
        <f t="shared" si="129"/>
        <v>8311</v>
      </c>
      <c r="LGR1" s="26">
        <f t="shared" si="129"/>
        <v>8312</v>
      </c>
      <c r="LGS1" s="26">
        <f t="shared" si="129"/>
        <v>8313</v>
      </c>
      <c r="LGT1" s="26">
        <f t="shared" si="129"/>
        <v>8314</v>
      </c>
      <c r="LGU1" s="26">
        <f t="shared" si="129"/>
        <v>8315</v>
      </c>
      <c r="LGV1" s="26">
        <f t="shared" si="129"/>
        <v>8316</v>
      </c>
      <c r="LGW1" s="26">
        <f t="shared" si="129"/>
        <v>8317</v>
      </c>
      <c r="LGX1" s="26">
        <f t="shared" si="129"/>
        <v>8318</v>
      </c>
      <c r="LGY1" s="26">
        <f t="shared" si="129"/>
        <v>8319</v>
      </c>
      <c r="LGZ1" s="26">
        <f t="shared" si="129"/>
        <v>8320</v>
      </c>
      <c r="LHA1" s="26">
        <f t="shared" si="129"/>
        <v>8321</v>
      </c>
      <c r="LHB1" s="26">
        <f t="shared" si="129"/>
        <v>8322</v>
      </c>
      <c r="LHC1" s="26">
        <f t="shared" ref="LHC1:LJN1" si="130">LHB1+1</f>
        <v>8323</v>
      </c>
      <c r="LHD1" s="26">
        <f t="shared" si="130"/>
        <v>8324</v>
      </c>
      <c r="LHE1" s="26">
        <f t="shared" si="130"/>
        <v>8325</v>
      </c>
      <c r="LHF1" s="26">
        <f t="shared" si="130"/>
        <v>8326</v>
      </c>
      <c r="LHG1" s="26">
        <f t="shared" si="130"/>
        <v>8327</v>
      </c>
      <c r="LHH1" s="26">
        <f t="shared" si="130"/>
        <v>8328</v>
      </c>
      <c r="LHI1" s="26">
        <f t="shared" si="130"/>
        <v>8329</v>
      </c>
      <c r="LHJ1" s="26">
        <f t="shared" si="130"/>
        <v>8330</v>
      </c>
      <c r="LHK1" s="26">
        <f t="shared" si="130"/>
        <v>8331</v>
      </c>
      <c r="LHL1" s="26">
        <f t="shared" si="130"/>
        <v>8332</v>
      </c>
      <c r="LHM1" s="26">
        <f t="shared" si="130"/>
        <v>8333</v>
      </c>
      <c r="LHN1" s="26">
        <f t="shared" si="130"/>
        <v>8334</v>
      </c>
      <c r="LHO1" s="26">
        <f t="shared" si="130"/>
        <v>8335</v>
      </c>
      <c r="LHP1" s="26">
        <f t="shared" si="130"/>
        <v>8336</v>
      </c>
      <c r="LHQ1" s="26">
        <f t="shared" si="130"/>
        <v>8337</v>
      </c>
      <c r="LHR1" s="26">
        <f t="shared" si="130"/>
        <v>8338</v>
      </c>
      <c r="LHS1" s="26">
        <f t="shared" si="130"/>
        <v>8339</v>
      </c>
      <c r="LHT1" s="26">
        <f t="shared" si="130"/>
        <v>8340</v>
      </c>
      <c r="LHU1" s="26">
        <f t="shared" si="130"/>
        <v>8341</v>
      </c>
      <c r="LHV1" s="26">
        <f t="shared" si="130"/>
        <v>8342</v>
      </c>
      <c r="LHW1" s="26">
        <f t="shared" si="130"/>
        <v>8343</v>
      </c>
      <c r="LHX1" s="26">
        <f t="shared" si="130"/>
        <v>8344</v>
      </c>
      <c r="LHY1" s="26">
        <f t="shared" si="130"/>
        <v>8345</v>
      </c>
      <c r="LHZ1" s="26">
        <f t="shared" si="130"/>
        <v>8346</v>
      </c>
      <c r="LIA1" s="26">
        <f t="shared" si="130"/>
        <v>8347</v>
      </c>
      <c r="LIB1" s="26">
        <f t="shared" si="130"/>
        <v>8348</v>
      </c>
      <c r="LIC1" s="26">
        <f t="shared" si="130"/>
        <v>8349</v>
      </c>
      <c r="LID1" s="26">
        <f t="shared" si="130"/>
        <v>8350</v>
      </c>
      <c r="LIE1" s="26">
        <f t="shared" si="130"/>
        <v>8351</v>
      </c>
      <c r="LIF1" s="26">
        <f t="shared" si="130"/>
        <v>8352</v>
      </c>
      <c r="LIG1" s="26">
        <f t="shared" si="130"/>
        <v>8353</v>
      </c>
      <c r="LIH1" s="26">
        <f t="shared" si="130"/>
        <v>8354</v>
      </c>
      <c r="LII1" s="26">
        <f t="shared" si="130"/>
        <v>8355</v>
      </c>
      <c r="LIJ1" s="26">
        <f t="shared" si="130"/>
        <v>8356</v>
      </c>
      <c r="LIK1" s="26">
        <f t="shared" si="130"/>
        <v>8357</v>
      </c>
      <c r="LIL1" s="26">
        <f t="shared" si="130"/>
        <v>8358</v>
      </c>
      <c r="LIM1" s="26">
        <f t="shared" si="130"/>
        <v>8359</v>
      </c>
      <c r="LIN1" s="26">
        <f t="shared" si="130"/>
        <v>8360</v>
      </c>
      <c r="LIO1" s="26">
        <f t="shared" si="130"/>
        <v>8361</v>
      </c>
      <c r="LIP1" s="26">
        <f t="shared" si="130"/>
        <v>8362</v>
      </c>
      <c r="LIQ1" s="26">
        <f t="shared" si="130"/>
        <v>8363</v>
      </c>
      <c r="LIR1" s="26">
        <f t="shared" si="130"/>
        <v>8364</v>
      </c>
      <c r="LIS1" s="26">
        <f t="shared" si="130"/>
        <v>8365</v>
      </c>
      <c r="LIT1" s="26">
        <f t="shared" si="130"/>
        <v>8366</v>
      </c>
      <c r="LIU1" s="26">
        <f t="shared" si="130"/>
        <v>8367</v>
      </c>
      <c r="LIV1" s="26">
        <f t="shared" si="130"/>
        <v>8368</v>
      </c>
      <c r="LIW1" s="26">
        <f t="shared" si="130"/>
        <v>8369</v>
      </c>
      <c r="LIX1" s="26">
        <f t="shared" si="130"/>
        <v>8370</v>
      </c>
      <c r="LIY1" s="26">
        <f t="shared" si="130"/>
        <v>8371</v>
      </c>
      <c r="LIZ1" s="26">
        <f t="shared" si="130"/>
        <v>8372</v>
      </c>
      <c r="LJA1" s="26">
        <f t="shared" si="130"/>
        <v>8373</v>
      </c>
      <c r="LJB1" s="26">
        <f t="shared" si="130"/>
        <v>8374</v>
      </c>
      <c r="LJC1" s="26">
        <f t="shared" si="130"/>
        <v>8375</v>
      </c>
      <c r="LJD1" s="26">
        <f t="shared" si="130"/>
        <v>8376</v>
      </c>
      <c r="LJE1" s="26">
        <f t="shared" si="130"/>
        <v>8377</v>
      </c>
      <c r="LJF1" s="26">
        <f t="shared" si="130"/>
        <v>8378</v>
      </c>
      <c r="LJG1" s="26">
        <f t="shared" si="130"/>
        <v>8379</v>
      </c>
      <c r="LJH1" s="26">
        <f t="shared" si="130"/>
        <v>8380</v>
      </c>
      <c r="LJI1" s="26">
        <f t="shared" si="130"/>
        <v>8381</v>
      </c>
      <c r="LJJ1" s="26">
        <f t="shared" si="130"/>
        <v>8382</v>
      </c>
      <c r="LJK1" s="26">
        <f t="shared" si="130"/>
        <v>8383</v>
      </c>
      <c r="LJL1" s="26">
        <f t="shared" si="130"/>
        <v>8384</v>
      </c>
      <c r="LJM1" s="26">
        <f t="shared" si="130"/>
        <v>8385</v>
      </c>
      <c r="LJN1" s="26">
        <f t="shared" si="130"/>
        <v>8386</v>
      </c>
      <c r="LJO1" s="26">
        <f t="shared" ref="LJO1:LLZ1" si="131">LJN1+1</f>
        <v>8387</v>
      </c>
      <c r="LJP1" s="26">
        <f t="shared" si="131"/>
        <v>8388</v>
      </c>
      <c r="LJQ1" s="26">
        <f t="shared" si="131"/>
        <v>8389</v>
      </c>
      <c r="LJR1" s="26">
        <f t="shared" si="131"/>
        <v>8390</v>
      </c>
      <c r="LJS1" s="26">
        <f t="shared" si="131"/>
        <v>8391</v>
      </c>
      <c r="LJT1" s="26">
        <f t="shared" si="131"/>
        <v>8392</v>
      </c>
      <c r="LJU1" s="26">
        <f t="shared" si="131"/>
        <v>8393</v>
      </c>
      <c r="LJV1" s="26">
        <f t="shared" si="131"/>
        <v>8394</v>
      </c>
      <c r="LJW1" s="26">
        <f t="shared" si="131"/>
        <v>8395</v>
      </c>
      <c r="LJX1" s="26">
        <f t="shared" si="131"/>
        <v>8396</v>
      </c>
      <c r="LJY1" s="26">
        <f t="shared" si="131"/>
        <v>8397</v>
      </c>
      <c r="LJZ1" s="26">
        <f t="shared" si="131"/>
        <v>8398</v>
      </c>
      <c r="LKA1" s="26">
        <f t="shared" si="131"/>
        <v>8399</v>
      </c>
      <c r="LKB1" s="26">
        <f t="shared" si="131"/>
        <v>8400</v>
      </c>
      <c r="LKC1" s="26">
        <f t="shared" si="131"/>
        <v>8401</v>
      </c>
      <c r="LKD1" s="26">
        <f t="shared" si="131"/>
        <v>8402</v>
      </c>
      <c r="LKE1" s="26">
        <f t="shared" si="131"/>
        <v>8403</v>
      </c>
      <c r="LKF1" s="26">
        <f t="shared" si="131"/>
        <v>8404</v>
      </c>
      <c r="LKG1" s="26">
        <f t="shared" si="131"/>
        <v>8405</v>
      </c>
      <c r="LKH1" s="26">
        <f t="shared" si="131"/>
        <v>8406</v>
      </c>
      <c r="LKI1" s="26">
        <f t="shared" si="131"/>
        <v>8407</v>
      </c>
      <c r="LKJ1" s="26">
        <f t="shared" si="131"/>
        <v>8408</v>
      </c>
      <c r="LKK1" s="26">
        <f t="shared" si="131"/>
        <v>8409</v>
      </c>
      <c r="LKL1" s="26">
        <f t="shared" si="131"/>
        <v>8410</v>
      </c>
      <c r="LKM1" s="26">
        <f t="shared" si="131"/>
        <v>8411</v>
      </c>
      <c r="LKN1" s="26">
        <f t="shared" si="131"/>
        <v>8412</v>
      </c>
      <c r="LKO1" s="26">
        <f t="shared" si="131"/>
        <v>8413</v>
      </c>
      <c r="LKP1" s="26">
        <f t="shared" si="131"/>
        <v>8414</v>
      </c>
      <c r="LKQ1" s="26">
        <f t="shared" si="131"/>
        <v>8415</v>
      </c>
      <c r="LKR1" s="26">
        <f t="shared" si="131"/>
        <v>8416</v>
      </c>
      <c r="LKS1" s="26">
        <f t="shared" si="131"/>
        <v>8417</v>
      </c>
      <c r="LKT1" s="26">
        <f t="shared" si="131"/>
        <v>8418</v>
      </c>
      <c r="LKU1" s="26">
        <f t="shared" si="131"/>
        <v>8419</v>
      </c>
      <c r="LKV1" s="26">
        <f t="shared" si="131"/>
        <v>8420</v>
      </c>
      <c r="LKW1" s="26">
        <f t="shared" si="131"/>
        <v>8421</v>
      </c>
      <c r="LKX1" s="26">
        <f t="shared" si="131"/>
        <v>8422</v>
      </c>
      <c r="LKY1" s="26">
        <f t="shared" si="131"/>
        <v>8423</v>
      </c>
      <c r="LKZ1" s="26">
        <f t="shared" si="131"/>
        <v>8424</v>
      </c>
      <c r="LLA1" s="26">
        <f t="shared" si="131"/>
        <v>8425</v>
      </c>
      <c r="LLB1" s="26">
        <f t="shared" si="131"/>
        <v>8426</v>
      </c>
      <c r="LLC1" s="26">
        <f t="shared" si="131"/>
        <v>8427</v>
      </c>
      <c r="LLD1" s="26">
        <f t="shared" si="131"/>
        <v>8428</v>
      </c>
      <c r="LLE1" s="26">
        <f t="shared" si="131"/>
        <v>8429</v>
      </c>
      <c r="LLF1" s="26">
        <f t="shared" si="131"/>
        <v>8430</v>
      </c>
      <c r="LLG1" s="26">
        <f t="shared" si="131"/>
        <v>8431</v>
      </c>
      <c r="LLH1" s="26">
        <f t="shared" si="131"/>
        <v>8432</v>
      </c>
      <c r="LLI1" s="26">
        <f t="shared" si="131"/>
        <v>8433</v>
      </c>
      <c r="LLJ1" s="26">
        <f t="shared" si="131"/>
        <v>8434</v>
      </c>
      <c r="LLK1" s="26">
        <f t="shared" si="131"/>
        <v>8435</v>
      </c>
      <c r="LLL1" s="26">
        <f t="shared" si="131"/>
        <v>8436</v>
      </c>
      <c r="LLM1" s="26">
        <f t="shared" si="131"/>
        <v>8437</v>
      </c>
      <c r="LLN1" s="26">
        <f t="shared" si="131"/>
        <v>8438</v>
      </c>
      <c r="LLO1" s="26">
        <f t="shared" si="131"/>
        <v>8439</v>
      </c>
      <c r="LLP1" s="26">
        <f t="shared" si="131"/>
        <v>8440</v>
      </c>
      <c r="LLQ1" s="26">
        <f t="shared" si="131"/>
        <v>8441</v>
      </c>
      <c r="LLR1" s="26">
        <f t="shared" si="131"/>
        <v>8442</v>
      </c>
      <c r="LLS1" s="26">
        <f t="shared" si="131"/>
        <v>8443</v>
      </c>
      <c r="LLT1" s="26">
        <f t="shared" si="131"/>
        <v>8444</v>
      </c>
      <c r="LLU1" s="26">
        <f t="shared" si="131"/>
        <v>8445</v>
      </c>
      <c r="LLV1" s="26">
        <f t="shared" si="131"/>
        <v>8446</v>
      </c>
      <c r="LLW1" s="26">
        <f t="shared" si="131"/>
        <v>8447</v>
      </c>
      <c r="LLX1" s="26">
        <f t="shared" si="131"/>
        <v>8448</v>
      </c>
      <c r="LLY1" s="26">
        <f t="shared" si="131"/>
        <v>8449</v>
      </c>
      <c r="LLZ1" s="26">
        <f t="shared" si="131"/>
        <v>8450</v>
      </c>
      <c r="LMA1" s="26">
        <f t="shared" ref="LMA1:LOL1" si="132">LLZ1+1</f>
        <v>8451</v>
      </c>
      <c r="LMB1" s="26">
        <f t="shared" si="132"/>
        <v>8452</v>
      </c>
      <c r="LMC1" s="26">
        <f t="shared" si="132"/>
        <v>8453</v>
      </c>
      <c r="LMD1" s="26">
        <f t="shared" si="132"/>
        <v>8454</v>
      </c>
      <c r="LME1" s="26">
        <f t="shared" si="132"/>
        <v>8455</v>
      </c>
      <c r="LMF1" s="26">
        <f t="shared" si="132"/>
        <v>8456</v>
      </c>
      <c r="LMG1" s="26">
        <f t="shared" si="132"/>
        <v>8457</v>
      </c>
      <c r="LMH1" s="26">
        <f t="shared" si="132"/>
        <v>8458</v>
      </c>
      <c r="LMI1" s="26">
        <f t="shared" si="132"/>
        <v>8459</v>
      </c>
      <c r="LMJ1" s="26">
        <f t="shared" si="132"/>
        <v>8460</v>
      </c>
      <c r="LMK1" s="26">
        <f t="shared" si="132"/>
        <v>8461</v>
      </c>
      <c r="LML1" s="26">
        <f t="shared" si="132"/>
        <v>8462</v>
      </c>
      <c r="LMM1" s="26">
        <f t="shared" si="132"/>
        <v>8463</v>
      </c>
      <c r="LMN1" s="26">
        <f t="shared" si="132"/>
        <v>8464</v>
      </c>
      <c r="LMO1" s="26">
        <f t="shared" si="132"/>
        <v>8465</v>
      </c>
      <c r="LMP1" s="26">
        <f t="shared" si="132"/>
        <v>8466</v>
      </c>
      <c r="LMQ1" s="26">
        <f t="shared" si="132"/>
        <v>8467</v>
      </c>
      <c r="LMR1" s="26">
        <f t="shared" si="132"/>
        <v>8468</v>
      </c>
      <c r="LMS1" s="26">
        <f t="shared" si="132"/>
        <v>8469</v>
      </c>
      <c r="LMT1" s="26">
        <f t="shared" si="132"/>
        <v>8470</v>
      </c>
      <c r="LMU1" s="26">
        <f t="shared" si="132"/>
        <v>8471</v>
      </c>
      <c r="LMV1" s="26">
        <f t="shared" si="132"/>
        <v>8472</v>
      </c>
      <c r="LMW1" s="26">
        <f t="shared" si="132"/>
        <v>8473</v>
      </c>
      <c r="LMX1" s="26">
        <f t="shared" si="132"/>
        <v>8474</v>
      </c>
      <c r="LMY1" s="26">
        <f t="shared" si="132"/>
        <v>8475</v>
      </c>
      <c r="LMZ1" s="26">
        <f t="shared" si="132"/>
        <v>8476</v>
      </c>
      <c r="LNA1" s="26">
        <f t="shared" si="132"/>
        <v>8477</v>
      </c>
      <c r="LNB1" s="26">
        <f t="shared" si="132"/>
        <v>8478</v>
      </c>
      <c r="LNC1" s="26">
        <f t="shared" si="132"/>
        <v>8479</v>
      </c>
      <c r="LND1" s="26">
        <f t="shared" si="132"/>
        <v>8480</v>
      </c>
      <c r="LNE1" s="26">
        <f t="shared" si="132"/>
        <v>8481</v>
      </c>
      <c r="LNF1" s="26">
        <f t="shared" si="132"/>
        <v>8482</v>
      </c>
      <c r="LNG1" s="26">
        <f t="shared" si="132"/>
        <v>8483</v>
      </c>
      <c r="LNH1" s="26">
        <f t="shared" si="132"/>
        <v>8484</v>
      </c>
      <c r="LNI1" s="26">
        <f t="shared" si="132"/>
        <v>8485</v>
      </c>
      <c r="LNJ1" s="26">
        <f t="shared" si="132"/>
        <v>8486</v>
      </c>
      <c r="LNK1" s="26">
        <f t="shared" si="132"/>
        <v>8487</v>
      </c>
      <c r="LNL1" s="26">
        <f t="shared" si="132"/>
        <v>8488</v>
      </c>
      <c r="LNM1" s="26">
        <f t="shared" si="132"/>
        <v>8489</v>
      </c>
      <c r="LNN1" s="26">
        <f t="shared" si="132"/>
        <v>8490</v>
      </c>
      <c r="LNO1" s="26">
        <f t="shared" si="132"/>
        <v>8491</v>
      </c>
      <c r="LNP1" s="26">
        <f t="shared" si="132"/>
        <v>8492</v>
      </c>
      <c r="LNQ1" s="26">
        <f t="shared" si="132"/>
        <v>8493</v>
      </c>
      <c r="LNR1" s="26">
        <f t="shared" si="132"/>
        <v>8494</v>
      </c>
      <c r="LNS1" s="26">
        <f t="shared" si="132"/>
        <v>8495</v>
      </c>
      <c r="LNT1" s="26">
        <f t="shared" si="132"/>
        <v>8496</v>
      </c>
      <c r="LNU1" s="26">
        <f t="shared" si="132"/>
        <v>8497</v>
      </c>
      <c r="LNV1" s="26">
        <f t="shared" si="132"/>
        <v>8498</v>
      </c>
      <c r="LNW1" s="26">
        <f t="shared" si="132"/>
        <v>8499</v>
      </c>
      <c r="LNX1" s="26">
        <f t="shared" si="132"/>
        <v>8500</v>
      </c>
      <c r="LNY1" s="26">
        <f t="shared" si="132"/>
        <v>8501</v>
      </c>
      <c r="LNZ1" s="26">
        <f t="shared" si="132"/>
        <v>8502</v>
      </c>
      <c r="LOA1" s="26">
        <f t="shared" si="132"/>
        <v>8503</v>
      </c>
      <c r="LOB1" s="26">
        <f t="shared" si="132"/>
        <v>8504</v>
      </c>
      <c r="LOC1" s="26">
        <f t="shared" si="132"/>
        <v>8505</v>
      </c>
      <c r="LOD1" s="26">
        <f t="shared" si="132"/>
        <v>8506</v>
      </c>
      <c r="LOE1" s="26">
        <f t="shared" si="132"/>
        <v>8507</v>
      </c>
      <c r="LOF1" s="26">
        <f t="shared" si="132"/>
        <v>8508</v>
      </c>
      <c r="LOG1" s="26">
        <f t="shared" si="132"/>
        <v>8509</v>
      </c>
      <c r="LOH1" s="26">
        <f t="shared" si="132"/>
        <v>8510</v>
      </c>
      <c r="LOI1" s="26">
        <f t="shared" si="132"/>
        <v>8511</v>
      </c>
      <c r="LOJ1" s="26">
        <f t="shared" si="132"/>
        <v>8512</v>
      </c>
      <c r="LOK1" s="26">
        <f t="shared" si="132"/>
        <v>8513</v>
      </c>
      <c r="LOL1" s="26">
        <f t="shared" si="132"/>
        <v>8514</v>
      </c>
      <c r="LOM1" s="26">
        <f t="shared" ref="LOM1:LQX1" si="133">LOL1+1</f>
        <v>8515</v>
      </c>
      <c r="LON1" s="26">
        <f t="shared" si="133"/>
        <v>8516</v>
      </c>
      <c r="LOO1" s="26">
        <f t="shared" si="133"/>
        <v>8517</v>
      </c>
      <c r="LOP1" s="26">
        <f t="shared" si="133"/>
        <v>8518</v>
      </c>
      <c r="LOQ1" s="26">
        <f t="shared" si="133"/>
        <v>8519</v>
      </c>
      <c r="LOR1" s="26">
        <f t="shared" si="133"/>
        <v>8520</v>
      </c>
      <c r="LOS1" s="26">
        <f t="shared" si="133"/>
        <v>8521</v>
      </c>
      <c r="LOT1" s="26">
        <f t="shared" si="133"/>
        <v>8522</v>
      </c>
      <c r="LOU1" s="26">
        <f t="shared" si="133"/>
        <v>8523</v>
      </c>
      <c r="LOV1" s="26">
        <f t="shared" si="133"/>
        <v>8524</v>
      </c>
      <c r="LOW1" s="26">
        <f t="shared" si="133"/>
        <v>8525</v>
      </c>
      <c r="LOX1" s="26">
        <f t="shared" si="133"/>
        <v>8526</v>
      </c>
      <c r="LOY1" s="26">
        <f t="shared" si="133"/>
        <v>8527</v>
      </c>
      <c r="LOZ1" s="26">
        <f t="shared" si="133"/>
        <v>8528</v>
      </c>
      <c r="LPA1" s="26">
        <f t="shared" si="133"/>
        <v>8529</v>
      </c>
      <c r="LPB1" s="26">
        <f t="shared" si="133"/>
        <v>8530</v>
      </c>
      <c r="LPC1" s="26">
        <f t="shared" si="133"/>
        <v>8531</v>
      </c>
      <c r="LPD1" s="26">
        <f t="shared" si="133"/>
        <v>8532</v>
      </c>
      <c r="LPE1" s="26">
        <f t="shared" si="133"/>
        <v>8533</v>
      </c>
      <c r="LPF1" s="26">
        <f t="shared" si="133"/>
        <v>8534</v>
      </c>
      <c r="LPG1" s="26">
        <f t="shared" si="133"/>
        <v>8535</v>
      </c>
      <c r="LPH1" s="26">
        <f t="shared" si="133"/>
        <v>8536</v>
      </c>
      <c r="LPI1" s="26">
        <f t="shared" si="133"/>
        <v>8537</v>
      </c>
      <c r="LPJ1" s="26">
        <f t="shared" si="133"/>
        <v>8538</v>
      </c>
      <c r="LPK1" s="26">
        <f t="shared" si="133"/>
        <v>8539</v>
      </c>
      <c r="LPL1" s="26">
        <f t="shared" si="133"/>
        <v>8540</v>
      </c>
      <c r="LPM1" s="26">
        <f t="shared" si="133"/>
        <v>8541</v>
      </c>
      <c r="LPN1" s="26">
        <f t="shared" si="133"/>
        <v>8542</v>
      </c>
      <c r="LPO1" s="26">
        <f t="shared" si="133"/>
        <v>8543</v>
      </c>
      <c r="LPP1" s="26">
        <f t="shared" si="133"/>
        <v>8544</v>
      </c>
      <c r="LPQ1" s="26">
        <f t="shared" si="133"/>
        <v>8545</v>
      </c>
      <c r="LPR1" s="26">
        <f t="shared" si="133"/>
        <v>8546</v>
      </c>
      <c r="LPS1" s="26">
        <f t="shared" si="133"/>
        <v>8547</v>
      </c>
      <c r="LPT1" s="26">
        <f t="shared" si="133"/>
        <v>8548</v>
      </c>
      <c r="LPU1" s="26">
        <f t="shared" si="133"/>
        <v>8549</v>
      </c>
      <c r="LPV1" s="26">
        <f t="shared" si="133"/>
        <v>8550</v>
      </c>
      <c r="LPW1" s="26">
        <f t="shared" si="133"/>
        <v>8551</v>
      </c>
      <c r="LPX1" s="26">
        <f t="shared" si="133"/>
        <v>8552</v>
      </c>
      <c r="LPY1" s="26">
        <f t="shared" si="133"/>
        <v>8553</v>
      </c>
      <c r="LPZ1" s="26">
        <f t="shared" si="133"/>
        <v>8554</v>
      </c>
      <c r="LQA1" s="26">
        <f t="shared" si="133"/>
        <v>8555</v>
      </c>
      <c r="LQB1" s="26">
        <f t="shared" si="133"/>
        <v>8556</v>
      </c>
      <c r="LQC1" s="26">
        <f t="shared" si="133"/>
        <v>8557</v>
      </c>
      <c r="LQD1" s="26">
        <f t="shared" si="133"/>
        <v>8558</v>
      </c>
      <c r="LQE1" s="26">
        <f t="shared" si="133"/>
        <v>8559</v>
      </c>
      <c r="LQF1" s="26">
        <f t="shared" si="133"/>
        <v>8560</v>
      </c>
      <c r="LQG1" s="26">
        <f t="shared" si="133"/>
        <v>8561</v>
      </c>
      <c r="LQH1" s="26">
        <f t="shared" si="133"/>
        <v>8562</v>
      </c>
      <c r="LQI1" s="26">
        <f t="shared" si="133"/>
        <v>8563</v>
      </c>
      <c r="LQJ1" s="26">
        <f t="shared" si="133"/>
        <v>8564</v>
      </c>
      <c r="LQK1" s="26">
        <f t="shared" si="133"/>
        <v>8565</v>
      </c>
      <c r="LQL1" s="26">
        <f t="shared" si="133"/>
        <v>8566</v>
      </c>
      <c r="LQM1" s="26">
        <f t="shared" si="133"/>
        <v>8567</v>
      </c>
      <c r="LQN1" s="26">
        <f t="shared" si="133"/>
        <v>8568</v>
      </c>
      <c r="LQO1" s="26">
        <f t="shared" si="133"/>
        <v>8569</v>
      </c>
      <c r="LQP1" s="26">
        <f t="shared" si="133"/>
        <v>8570</v>
      </c>
      <c r="LQQ1" s="26">
        <f t="shared" si="133"/>
        <v>8571</v>
      </c>
      <c r="LQR1" s="26">
        <f t="shared" si="133"/>
        <v>8572</v>
      </c>
      <c r="LQS1" s="26">
        <f t="shared" si="133"/>
        <v>8573</v>
      </c>
      <c r="LQT1" s="26">
        <f t="shared" si="133"/>
        <v>8574</v>
      </c>
      <c r="LQU1" s="26">
        <f t="shared" si="133"/>
        <v>8575</v>
      </c>
      <c r="LQV1" s="26">
        <f t="shared" si="133"/>
        <v>8576</v>
      </c>
      <c r="LQW1" s="26">
        <f t="shared" si="133"/>
        <v>8577</v>
      </c>
      <c r="LQX1" s="26">
        <f t="shared" si="133"/>
        <v>8578</v>
      </c>
      <c r="LQY1" s="26">
        <f t="shared" ref="LQY1:LTJ1" si="134">LQX1+1</f>
        <v>8579</v>
      </c>
      <c r="LQZ1" s="26">
        <f t="shared" si="134"/>
        <v>8580</v>
      </c>
      <c r="LRA1" s="26">
        <f t="shared" si="134"/>
        <v>8581</v>
      </c>
      <c r="LRB1" s="26">
        <f t="shared" si="134"/>
        <v>8582</v>
      </c>
      <c r="LRC1" s="26">
        <f t="shared" si="134"/>
        <v>8583</v>
      </c>
      <c r="LRD1" s="26">
        <f t="shared" si="134"/>
        <v>8584</v>
      </c>
      <c r="LRE1" s="26">
        <f t="shared" si="134"/>
        <v>8585</v>
      </c>
      <c r="LRF1" s="26">
        <f t="shared" si="134"/>
        <v>8586</v>
      </c>
      <c r="LRG1" s="26">
        <f t="shared" si="134"/>
        <v>8587</v>
      </c>
      <c r="LRH1" s="26">
        <f t="shared" si="134"/>
        <v>8588</v>
      </c>
      <c r="LRI1" s="26">
        <f t="shared" si="134"/>
        <v>8589</v>
      </c>
      <c r="LRJ1" s="26">
        <f t="shared" si="134"/>
        <v>8590</v>
      </c>
      <c r="LRK1" s="26">
        <f t="shared" si="134"/>
        <v>8591</v>
      </c>
      <c r="LRL1" s="26">
        <f t="shared" si="134"/>
        <v>8592</v>
      </c>
      <c r="LRM1" s="26">
        <f t="shared" si="134"/>
        <v>8593</v>
      </c>
      <c r="LRN1" s="26">
        <f t="shared" si="134"/>
        <v>8594</v>
      </c>
      <c r="LRO1" s="26">
        <f t="shared" si="134"/>
        <v>8595</v>
      </c>
      <c r="LRP1" s="26">
        <f t="shared" si="134"/>
        <v>8596</v>
      </c>
      <c r="LRQ1" s="26">
        <f t="shared" si="134"/>
        <v>8597</v>
      </c>
      <c r="LRR1" s="26">
        <f t="shared" si="134"/>
        <v>8598</v>
      </c>
      <c r="LRS1" s="26">
        <f t="shared" si="134"/>
        <v>8599</v>
      </c>
      <c r="LRT1" s="26">
        <f t="shared" si="134"/>
        <v>8600</v>
      </c>
      <c r="LRU1" s="26">
        <f t="shared" si="134"/>
        <v>8601</v>
      </c>
      <c r="LRV1" s="26">
        <f t="shared" si="134"/>
        <v>8602</v>
      </c>
      <c r="LRW1" s="26">
        <f t="shared" si="134"/>
        <v>8603</v>
      </c>
      <c r="LRX1" s="26">
        <f t="shared" si="134"/>
        <v>8604</v>
      </c>
      <c r="LRY1" s="26">
        <f t="shared" si="134"/>
        <v>8605</v>
      </c>
      <c r="LRZ1" s="26">
        <f t="shared" si="134"/>
        <v>8606</v>
      </c>
      <c r="LSA1" s="26">
        <f t="shared" si="134"/>
        <v>8607</v>
      </c>
      <c r="LSB1" s="26">
        <f t="shared" si="134"/>
        <v>8608</v>
      </c>
      <c r="LSC1" s="26">
        <f t="shared" si="134"/>
        <v>8609</v>
      </c>
      <c r="LSD1" s="26">
        <f t="shared" si="134"/>
        <v>8610</v>
      </c>
      <c r="LSE1" s="26">
        <f t="shared" si="134"/>
        <v>8611</v>
      </c>
      <c r="LSF1" s="26">
        <f t="shared" si="134"/>
        <v>8612</v>
      </c>
      <c r="LSG1" s="26">
        <f t="shared" si="134"/>
        <v>8613</v>
      </c>
      <c r="LSH1" s="26">
        <f t="shared" si="134"/>
        <v>8614</v>
      </c>
      <c r="LSI1" s="26">
        <f t="shared" si="134"/>
        <v>8615</v>
      </c>
      <c r="LSJ1" s="26">
        <f t="shared" si="134"/>
        <v>8616</v>
      </c>
      <c r="LSK1" s="26">
        <f t="shared" si="134"/>
        <v>8617</v>
      </c>
      <c r="LSL1" s="26">
        <f t="shared" si="134"/>
        <v>8618</v>
      </c>
      <c r="LSM1" s="26">
        <f t="shared" si="134"/>
        <v>8619</v>
      </c>
      <c r="LSN1" s="26">
        <f t="shared" si="134"/>
        <v>8620</v>
      </c>
      <c r="LSO1" s="26">
        <f t="shared" si="134"/>
        <v>8621</v>
      </c>
      <c r="LSP1" s="26">
        <f t="shared" si="134"/>
        <v>8622</v>
      </c>
      <c r="LSQ1" s="26">
        <f t="shared" si="134"/>
        <v>8623</v>
      </c>
      <c r="LSR1" s="26">
        <f t="shared" si="134"/>
        <v>8624</v>
      </c>
      <c r="LSS1" s="26">
        <f t="shared" si="134"/>
        <v>8625</v>
      </c>
      <c r="LST1" s="26">
        <f t="shared" si="134"/>
        <v>8626</v>
      </c>
      <c r="LSU1" s="26">
        <f t="shared" si="134"/>
        <v>8627</v>
      </c>
      <c r="LSV1" s="26">
        <f t="shared" si="134"/>
        <v>8628</v>
      </c>
      <c r="LSW1" s="26">
        <f t="shared" si="134"/>
        <v>8629</v>
      </c>
      <c r="LSX1" s="26">
        <f t="shared" si="134"/>
        <v>8630</v>
      </c>
      <c r="LSY1" s="26">
        <f t="shared" si="134"/>
        <v>8631</v>
      </c>
      <c r="LSZ1" s="26">
        <f t="shared" si="134"/>
        <v>8632</v>
      </c>
      <c r="LTA1" s="26">
        <f t="shared" si="134"/>
        <v>8633</v>
      </c>
      <c r="LTB1" s="26">
        <f t="shared" si="134"/>
        <v>8634</v>
      </c>
      <c r="LTC1" s="26">
        <f t="shared" si="134"/>
        <v>8635</v>
      </c>
      <c r="LTD1" s="26">
        <f t="shared" si="134"/>
        <v>8636</v>
      </c>
      <c r="LTE1" s="26">
        <f t="shared" si="134"/>
        <v>8637</v>
      </c>
      <c r="LTF1" s="26">
        <f t="shared" si="134"/>
        <v>8638</v>
      </c>
      <c r="LTG1" s="26">
        <f t="shared" si="134"/>
        <v>8639</v>
      </c>
      <c r="LTH1" s="26">
        <f t="shared" si="134"/>
        <v>8640</v>
      </c>
      <c r="LTI1" s="26">
        <f t="shared" si="134"/>
        <v>8641</v>
      </c>
      <c r="LTJ1" s="26">
        <f t="shared" si="134"/>
        <v>8642</v>
      </c>
      <c r="LTK1" s="26">
        <f t="shared" ref="LTK1:LVV1" si="135">LTJ1+1</f>
        <v>8643</v>
      </c>
      <c r="LTL1" s="26">
        <f t="shared" si="135"/>
        <v>8644</v>
      </c>
      <c r="LTM1" s="26">
        <f t="shared" si="135"/>
        <v>8645</v>
      </c>
      <c r="LTN1" s="26">
        <f t="shared" si="135"/>
        <v>8646</v>
      </c>
      <c r="LTO1" s="26">
        <f t="shared" si="135"/>
        <v>8647</v>
      </c>
      <c r="LTP1" s="26">
        <f t="shared" si="135"/>
        <v>8648</v>
      </c>
      <c r="LTQ1" s="26">
        <f t="shared" si="135"/>
        <v>8649</v>
      </c>
      <c r="LTR1" s="26">
        <f t="shared" si="135"/>
        <v>8650</v>
      </c>
      <c r="LTS1" s="26">
        <f t="shared" si="135"/>
        <v>8651</v>
      </c>
      <c r="LTT1" s="26">
        <f t="shared" si="135"/>
        <v>8652</v>
      </c>
      <c r="LTU1" s="26">
        <f t="shared" si="135"/>
        <v>8653</v>
      </c>
      <c r="LTV1" s="26">
        <f t="shared" si="135"/>
        <v>8654</v>
      </c>
      <c r="LTW1" s="26">
        <f t="shared" si="135"/>
        <v>8655</v>
      </c>
      <c r="LTX1" s="26">
        <f t="shared" si="135"/>
        <v>8656</v>
      </c>
      <c r="LTY1" s="26">
        <f t="shared" si="135"/>
        <v>8657</v>
      </c>
      <c r="LTZ1" s="26">
        <f t="shared" si="135"/>
        <v>8658</v>
      </c>
      <c r="LUA1" s="26">
        <f t="shared" si="135"/>
        <v>8659</v>
      </c>
      <c r="LUB1" s="26">
        <f t="shared" si="135"/>
        <v>8660</v>
      </c>
      <c r="LUC1" s="26">
        <f t="shared" si="135"/>
        <v>8661</v>
      </c>
      <c r="LUD1" s="26">
        <f t="shared" si="135"/>
        <v>8662</v>
      </c>
      <c r="LUE1" s="26">
        <f t="shared" si="135"/>
        <v>8663</v>
      </c>
      <c r="LUF1" s="26">
        <f t="shared" si="135"/>
        <v>8664</v>
      </c>
      <c r="LUG1" s="26">
        <f t="shared" si="135"/>
        <v>8665</v>
      </c>
      <c r="LUH1" s="26">
        <f t="shared" si="135"/>
        <v>8666</v>
      </c>
      <c r="LUI1" s="26">
        <f t="shared" si="135"/>
        <v>8667</v>
      </c>
      <c r="LUJ1" s="26">
        <f t="shared" si="135"/>
        <v>8668</v>
      </c>
      <c r="LUK1" s="26">
        <f t="shared" si="135"/>
        <v>8669</v>
      </c>
      <c r="LUL1" s="26">
        <f t="shared" si="135"/>
        <v>8670</v>
      </c>
      <c r="LUM1" s="26">
        <f t="shared" si="135"/>
        <v>8671</v>
      </c>
      <c r="LUN1" s="26">
        <f t="shared" si="135"/>
        <v>8672</v>
      </c>
      <c r="LUO1" s="26">
        <f t="shared" si="135"/>
        <v>8673</v>
      </c>
      <c r="LUP1" s="26">
        <f t="shared" si="135"/>
        <v>8674</v>
      </c>
      <c r="LUQ1" s="26">
        <f t="shared" si="135"/>
        <v>8675</v>
      </c>
      <c r="LUR1" s="26">
        <f t="shared" si="135"/>
        <v>8676</v>
      </c>
      <c r="LUS1" s="26">
        <f t="shared" si="135"/>
        <v>8677</v>
      </c>
      <c r="LUT1" s="26">
        <f t="shared" si="135"/>
        <v>8678</v>
      </c>
      <c r="LUU1" s="26">
        <f t="shared" si="135"/>
        <v>8679</v>
      </c>
      <c r="LUV1" s="26">
        <f t="shared" si="135"/>
        <v>8680</v>
      </c>
      <c r="LUW1" s="26">
        <f t="shared" si="135"/>
        <v>8681</v>
      </c>
      <c r="LUX1" s="26">
        <f t="shared" si="135"/>
        <v>8682</v>
      </c>
      <c r="LUY1" s="26">
        <f t="shared" si="135"/>
        <v>8683</v>
      </c>
      <c r="LUZ1" s="26">
        <f t="shared" si="135"/>
        <v>8684</v>
      </c>
      <c r="LVA1" s="26">
        <f t="shared" si="135"/>
        <v>8685</v>
      </c>
      <c r="LVB1" s="26">
        <f t="shared" si="135"/>
        <v>8686</v>
      </c>
      <c r="LVC1" s="26">
        <f t="shared" si="135"/>
        <v>8687</v>
      </c>
      <c r="LVD1" s="26">
        <f t="shared" si="135"/>
        <v>8688</v>
      </c>
      <c r="LVE1" s="26">
        <f t="shared" si="135"/>
        <v>8689</v>
      </c>
      <c r="LVF1" s="26">
        <f t="shared" si="135"/>
        <v>8690</v>
      </c>
      <c r="LVG1" s="26">
        <f t="shared" si="135"/>
        <v>8691</v>
      </c>
      <c r="LVH1" s="26">
        <f t="shared" si="135"/>
        <v>8692</v>
      </c>
      <c r="LVI1" s="26">
        <f t="shared" si="135"/>
        <v>8693</v>
      </c>
      <c r="LVJ1" s="26">
        <f t="shared" si="135"/>
        <v>8694</v>
      </c>
      <c r="LVK1" s="26">
        <f t="shared" si="135"/>
        <v>8695</v>
      </c>
      <c r="LVL1" s="26">
        <f t="shared" si="135"/>
        <v>8696</v>
      </c>
      <c r="LVM1" s="26">
        <f t="shared" si="135"/>
        <v>8697</v>
      </c>
      <c r="LVN1" s="26">
        <f t="shared" si="135"/>
        <v>8698</v>
      </c>
      <c r="LVO1" s="26">
        <f t="shared" si="135"/>
        <v>8699</v>
      </c>
      <c r="LVP1" s="26">
        <f t="shared" si="135"/>
        <v>8700</v>
      </c>
      <c r="LVQ1" s="26">
        <f t="shared" si="135"/>
        <v>8701</v>
      </c>
      <c r="LVR1" s="26">
        <f t="shared" si="135"/>
        <v>8702</v>
      </c>
      <c r="LVS1" s="26">
        <f t="shared" si="135"/>
        <v>8703</v>
      </c>
      <c r="LVT1" s="26">
        <f t="shared" si="135"/>
        <v>8704</v>
      </c>
      <c r="LVU1" s="26">
        <f t="shared" si="135"/>
        <v>8705</v>
      </c>
      <c r="LVV1" s="26">
        <f t="shared" si="135"/>
        <v>8706</v>
      </c>
      <c r="LVW1" s="26">
        <f t="shared" ref="LVW1:LYH1" si="136">LVV1+1</f>
        <v>8707</v>
      </c>
      <c r="LVX1" s="26">
        <f t="shared" si="136"/>
        <v>8708</v>
      </c>
      <c r="LVY1" s="26">
        <f t="shared" si="136"/>
        <v>8709</v>
      </c>
      <c r="LVZ1" s="26">
        <f t="shared" si="136"/>
        <v>8710</v>
      </c>
      <c r="LWA1" s="26">
        <f t="shared" si="136"/>
        <v>8711</v>
      </c>
      <c r="LWB1" s="26">
        <f t="shared" si="136"/>
        <v>8712</v>
      </c>
      <c r="LWC1" s="26">
        <f t="shared" si="136"/>
        <v>8713</v>
      </c>
      <c r="LWD1" s="26">
        <f t="shared" si="136"/>
        <v>8714</v>
      </c>
      <c r="LWE1" s="26">
        <f t="shared" si="136"/>
        <v>8715</v>
      </c>
      <c r="LWF1" s="26">
        <f t="shared" si="136"/>
        <v>8716</v>
      </c>
      <c r="LWG1" s="26">
        <f t="shared" si="136"/>
        <v>8717</v>
      </c>
      <c r="LWH1" s="26">
        <f t="shared" si="136"/>
        <v>8718</v>
      </c>
      <c r="LWI1" s="26">
        <f t="shared" si="136"/>
        <v>8719</v>
      </c>
      <c r="LWJ1" s="26">
        <f t="shared" si="136"/>
        <v>8720</v>
      </c>
      <c r="LWK1" s="26">
        <f t="shared" si="136"/>
        <v>8721</v>
      </c>
      <c r="LWL1" s="26">
        <f t="shared" si="136"/>
        <v>8722</v>
      </c>
      <c r="LWM1" s="26">
        <f t="shared" si="136"/>
        <v>8723</v>
      </c>
      <c r="LWN1" s="26">
        <f t="shared" si="136"/>
        <v>8724</v>
      </c>
      <c r="LWO1" s="26">
        <f t="shared" si="136"/>
        <v>8725</v>
      </c>
      <c r="LWP1" s="26">
        <f t="shared" si="136"/>
        <v>8726</v>
      </c>
      <c r="LWQ1" s="26">
        <f t="shared" si="136"/>
        <v>8727</v>
      </c>
      <c r="LWR1" s="26">
        <f t="shared" si="136"/>
        <v>8728</v>
      </c>
      <c r="LWS1" s="26">
        <f t="shared" si="136"/>
        <v>8729</v>
      </c>
      <c r="LWT1" s="26">
        <f t="shared" si="136"/>
        <v>8730</v>
      </c>
      <c r="LWU1" s="26">
        <f t="shared" si="136"/>
        <v>8731</v>
      </c>
      <c r="LWV1" s="26">
        <f t="shared" si="136"/>
        <v>8732</v>
      </c>
      <c r="LWW1" s="26">
        <f t="shared" si="136"/>
        <v>8733</v>
      </c>
      <c r="LWX1" s="26">
        <f t="shared" si="136"/>
        <v>8734</v>
      </c>
      <c r="LWY1" s="26">
        <f t="shared" si="136"/>
        <v>8735</v>
      </c>
      <c r="LWZ1" s="26">
        <f t="shared" si="136"/>
        <v>8736</v>
      </c>
      <c r="LXA1" s="26">
        <f t="shared" si="136"/>
        <v>8737</v>
      </c>
      <c r="LXB1" s="26">
        <f t="shared" si="136"/>
        <v>8738</v>
      </c>
      <c r="LXC1" s="26">
        <f t="shared" si="136"/>
        <v>8739</v>
      </c>
      <c r="LXD1" s="26">
        <f t="shared" si="136"/>
        <v>8740</v>
      </c>
      <c r="LXE1" s="26">
        <f t="shared" si="136"/>
        <v>8741</v>
      </c>
      <c r="LXF1" s="26">
        <f t="shared" si="136"/>
        <v>8742</v>
      </c>
      <c r="LXG1" s="26">
        <f t="shared" si="136"/>
        <v>8743</v>
      </c>
      <c r="LXH1" s="26">
        <f t="shared" si="136"/>
        <v>8744</v>
      </c>
      <c r="LXI1" s="26">
        <f t="shared" si="136"/>
        <v>8745</v>
      </c>
      <c r="LXJ1" s="26">
        <f t="shared" si="136"/>
        <v>8746</v>
      </c>
      <c r="LXK1" s="26">
        <f t="shared" si="136"/>
        <v>8747</v>
      </c>
      <c r="LXL1" s="26">
        <f t="shared" si="136"/>
        <v>8748</v>
      </c>
      <c r="LXM1" s="26">
        <f t="shared" si="136"/>
        <v>8749</v>
      </c>
      <c r="LXN1" s="26">
        <f t="shared" si="136"/>
        <v>8750</v>
      </c>
      <c r="LXO1" s="26">
        <f t="shared" si="136"/>
        <v>8751</v>
      </c>
      <c r="LXP1" s="26">
        <f t="shared" si="136"/>
        <v>8752</v>
      </c>
      <c r="LXQ1" s="26">
        <f t="shared" si="136"/>
        <v>8753</v>
      </c>
      <c r="LXR1" s="26">
        <f t="shared" si="136"/>
        <v>8754</v>
      </c>
      <c r="LXS1" s="26">
        <f t="shared" si="136"/>
        <v>8755</v>
      </c>
      <c r="LXT1" s="26">
        <f t="shared" si="136"/>
        <v>8756</v>
      </c>
      <c r="LXU1" s="26">
        <f t="shared" si="136"/>
        <v>8757</v>
      </c>
      <c r="LXV1" s="26">
        <f t="shared" si="136"/>
        <v>8758</v>
      </c>
      <c r="LXW1" s="26">
        <f t="shared" si="136"/>
        <v>8759</v>
      </c>
      <c r="LXX1" s="26">
        <f t="shared" si="136"/>
        <v>8760</v>
      </c>
      <c r="LXY1" s="26">
        <f t="shared" si="136"/>
        <v>8761</v>
      </c>
      <c r="LXZ1" s="26">
        <f t="shared" si="136"/>
        <v>8762</v>
      </c>
      <c r="LYA1" s="26">
        <f t="shared" si="136"/>
        <v>8763</v>
      </c>
      <c r="LYB1" s="26">
        <f t="shared" si="136"/>
        <v>8764</v>
      </c>
      <c r="LYC1" s="26">
        <f t="shared" si="136"/>
        <v>8765</v>
      </c>
      <c r="LYD1" s="26">
        <f t="shared" si="136"/>
        <v>8766</v>
      </c>
      <c r="LYE1" s="26">
        <f t="shared" si="136"/>
        <v>8767</v>
      </c>
      <c r="LYF1" s="26">
        <f t="shared" si="136"/>
        <v>8768</v>
      </c>
      <c r="LYG1" s="26">
        <f t="shared" si="136"/>
        <v>8769</v>
      </c>
      <c r="LYH1" s="26">
        <f t="shared" si="136"/>
        <v>8770</v>
      </c>
      <c r="LYI1" s="26">
        <f t="shared" ref="LYI1:MAT1" si="137">LYH1+1</f>
        <v>8771</v>
      </c>
      <c r="LYJ1" s="26">
        <f t="shared" si="137"/>
        <v>8772</v>
      </c>
      <c r="LYK1" s="26">
        <f t="shared" si="137"/>
        <v>8773</v>
      </c>
      <c r="LYL1" s="26">
        <f t="shared" si="137"/>
        <v>8774</v>
      </c>
      <c r="LYM1" s="26">
        <f t="shared" si="137"/>
        <v>8775</v>
      </c>
      <c r="LYN1" s="26">
        <f t="shared" si="137"/>
        <v>8776</v>
      </c>
      <c r="LYO1" s="26">
        <f t="shared" si="137"/>
        <v>8777</v>
      </c>
      <c r="LYP1" s="26">
        <f t="shared" si="137"/>
        <v>8778</v>
      </c>
      <c r="LYQ1" s="26">
        <f t="shared" si="137"/>
        <v>8779</v>
      </c>
      <c r="LYR1" s="26">
        <f t="shared" si="137"/>
        <v>8780</v>
      </c>
      <c r="LYS1" s="26">
        <f t="shared" si="137"/>
        <v>8781</v>
      </c>
      <c r="LYT1" s="26">
        <f t="shared" si="137"/>
        <v>8782</v>
      </c>
      <c r="LYU1" s="26">
        <f t="shared" si="137"/>
        <v>8783</v>
      </c>
      <c r="LYV1" s="26">
        <f t="shared" si="137"/>
        <v>8784</v>
      </c>
      <c r="LYW1" s="26">
        <f t="shared" si="137"/>
        <v>8785</v>
      </c>
      <c r="LYX1" s="26">
        <f t="shared" si="137"/>
        <v>8786</v>
      </c>
      <c r="LYY1" s="26">
        <f t="shared" si="137"/>
        <v>8787</v>
      </c>
      <c r="LYZ1" s="26">
        <f t="shared" si="137"/>
        <v>8788</v>
      </c>
      <c r="LZA1" s="26">
        <f t="shared" si="137"/>
        <v>8789</v>
      </c>
      <c r="LZB1" s="26">
        <f t="shared" si="137"/>
        <v>8790</v>
      </c>
      <c r="LZC1" s="26">
        <f t="shared" si="137"/>
        <v>8791</v>
      </c>
      <c r="LZD1" s="26">
        <f t="shared" si="137"/>
        <v>8792</v>
      </c>
      <c r="LZE1" s="26">
        <f t="shared" si="137"/>
        <v>8793</v>
      </c>
      <c r="LZF1" s="26">
        <f t="shared" si="137"/>
        <v>8794</v>
      </c>
      <c r="LZG1" s="26">
        <f t="shared" si="137"/>
        <v>8795</v>
      </c>
      <c r="LZH1" s="26">
        <f t="shared" si="137"/>
        <v>8796</v>
      </c>
      <c r="LZI1" s="26">
        <f t="shared" si="137"/>
        <v>8797</v>
      </c>
      <c r="LZJ1" s="26">
        <f t="shared" si="137"/>
        <v>8798</v>
      </c>
      <c r="LZK1" s="26">
        <f t="shared" si="137"/>
        <v>8799</v>
      </c>
      <c r="LZL1" s="26">
        <f t="shared" si="137"/>
        <v>8800</v>
      </c>
      <c r="LZM1" s="26">
        <f t="shared" si="137"/>
        <v>8801</v>
      </c>
      <c r="LZN1" s="26">
        <f t="shared" si="137"/>
        <v>8802</v>
      </c>
      <c r="LZO1" s="26">
        <f t="shared" si="137"/>
        <v>8803</v>
      </c>
      <c r="LZP1" s="26">
        <f t="shared" si="137"/>
        <v>8804</v>
      </c>
      <c r="LZQ1" s="26">
        <f t="shared" si="137"/>
        <v>8805</v>
      </c>
      <c r="LZR1" s="26">
        <f t="shared" si="137"/>
        <v>8806</v>
      </c>
      <c r="LZS1" s="26">
        <f t="shared" si="137"/>
        <v>8807</v>
      </c>
      <c r="LZT1" s="26">
        <f t="shared" si="137"/>
        <v>8808</v>
      </c>
      <c r="LZU1" s="26">
        <f t="shared" si="137"/>
        <v>8809</v>
      </c>
      <c r="LZV1" s="26">
        <f t="shared" si="137"/>
        <v>8810</v>
      </c>
      <c r="LZW1" s="26">
        <f t="shared" si="137"/>
        <v>8811</v>
      </c>
      <c r="LZX1" s="26">
        <f t="shared" si="137"/>
        <v>8812</v>
      </c>
      <c r="LZY1" s="26">
        <f t="shared" si="137"/>
        <v>8813</v>
      </c>
      <c r="LZZ1" s="26">
        <f t="shared" si="137"/>
        <v>8814</v>
      </c>
      <c r="MAA1" s="26">
        <f t="shared" si="137"/>
        <v>8815</v>
      </c>
      <c r="MAB1" s="26">
        <f t="shared" si="137"/>
        <v>8816</v>
      </c>
      <c r="MAC1" s="26">
        <f t="shared" si="137"/>
        <v>8817</v>
      </c>
      <c r="MAD1" s="26">
        <f t="shared" si="137"/>
        <v>8818</v>
      </c>
      <c r="MAE1" s="26">
        <f t="shared" si="137"/>
        <v>8819</v>
      </c>
      <c r="MAF1" s="26">
        <f t="shared" si="137"/>
        <v>8820</v>
      </c>
      <c r="MAG1" s="26">
        <f t="shared" si="137"/>
        <v>8821</v>
      </c>
      <c r="MAH1" s="26">
        <f t="shared" si="137"/>
        <v>8822</v>
      </c>
      <c r="MAI1" s="26">
        <f t="shared" si="137"/>
        <v>8823</v>
      </c>
      <c r="MAJ1" s="26">
        <f t="shared" si="137"/>
        <v>8824</v>
      </c>
      <c r="MAK1" s="26">
        <f t="shared" si="137"/>
        <v>8825</v>
      </c>
      <c r="MAL1" s="26">
        <f t="shared" si="137"/>
        <v>8826</v>
      </c>
      <c r="MAM1" s="26">
        <f t="shared" si="137"/>
        <v>8827</v>
      </c>
      <c r="MAN1" s="26">
        <f t="shared" si="137"/>
        <v>8828</v>
      </c>
      <c r="MAO1" s="26">
        <f t="shared" si="137"/>
        <v>8829</v>
      </c>
      <c r="MAP1" s="26">
        <f t="shared" si="137"/>
        <v>8830</v>
      </c>
      <c r="MAQ1" s="26">
        <f t="shared" si="137"/>
        <v>8831</v>
      </c>
      <c r="MAR1" s="26">
        <f t="shared" si="137"/>
        <v>8832</v>
      </c>
      <c r="MAS1" s="26">
        <f t="shared" si="137"/>
        <v>8833</v>
      </c>
      <c r="MAT1" s="26">
        <f t="shared" si="137"/>
        <v>8834</v>
      </c>
      <c r="MAU1" s="26">
        <f t="shared" ref="MAU1:MDF1" si="138">MAT1+1</f>
        <v>8835</v>
      </c>
      <c r="MAV1" s="26">
        <f t="shared" si="138"/>
        <v>8836</v>
      </c>
      <c r="MAW1" s="26">
        <f t="shared" si="138"/>
        <v>8837</v>
      </c>
      <c r="MAX1" s="26">
        <f t="shared" si="138"/>
        <v>8838</v>
      </c>
      <c r="MAY1" s="26">
        <f t="shared" si="138"/>
        <v>8839</v>
      </c>
      <c r="MAZ1" s="26">
        <f t="shared" si="138"/>
        <v>8840</v>
      </c>
      <c r="MBA1" s="26">
        <f t="shared" si="138"/>
        <v>8841</v>
      </c>
      <c r="MBB1" s="26">
        <f t="shared" si="138"/>
        <v>8842</v>
      </c>
      <c r="MBC1" s="26">
        <f t="shared" si="138"/>
        <v>8843</v>
      </c>
      <c r="MBD1" s="26">
        <f t="shared" si="138"/>
        <v>8844</v>
      </c>
      <c r="MBE1" s="26">
        <f t="shared" si="138"/>
        <v>8845</v>
      </c>
      <c r="MBF1" s="26">
        <f t="shared" si="138"/>
        <v>8846</v>
      </c>
      <c r="MBG1" s="26">
        <f t="shared" si="138"/>
        <v>8847</v>
      </c>
      <c r="MBH1" s="26">
        <f t="shared" si="138"/>
        <v>8848</v>
      </c>
      <c r="MBI1" s="26">
        <f t="shared" si="138"/>
        <v>8849</v>
      </c>
      <c r="MBJ1" s="26">
        <f t="shared" si="138"/>
        <v>8850</v>
      </c>
      <c r="MBK1" s="26">
        <f t="shared" si="138"/>
        <v>8851</v>
      </c>
      <c r="MBL1" s="26">
        <f t="shared" si="138"/>
        <v>8852</v>
      </c>
      <c r="MBM1" s="26">
        <f t="shared" si="138"/>
        <v>8853</v>
      </c>
      <c r="MBN1" s="26">
        <f t="shared" si="138"/>
        <v>8854</v>
      </c>
      <c r="MBO1" s="26">
        <f t="shared" si="138"/>
        <v>8855</v>
      </c>
      <c r="MBP1" s="26">
        <f t="shared" si="138"/>
        <v>8856</v>
      </c>
      <c r="MBQ1" s="26">
        <f t="shared" si="138"/>
        <v>8857</v>
      </c>
      <c r="MBR1" s="26">
        <f t="shared" si="138"/>
        <v>8858</v>
      </c>
      <c r="MBS1" s="26">
        <f t="shared" si="138"/>
        <v>8859</v>
      </c>
      <c r="MBT1" s="26">
        <f t="shared" si="138"/>
        <v>8860</v>
      </c>
      <c r="MBU1" s="26">
        <f t="shared" si="138"/>
        <v>8861</v>
      </c>
      <c r="MBV1" s="26">
        <f t="shared" si="138"/>
        <v>8862</v>
      </c>
      <c r="MBW1" s="26">
        <f t="shared" si="138"/>
        <v>8863</v>
      </c>
      <c r="MBX1" s="26">
        <f t="shared" si="138"/>
        <v>8864</v>
      </c>
      <c r="MBY1" s="26">
        <f t="shared" si="138"/>
        <v>8865</v>
      </c>
      <c r="MBZ1" s="26">
        <f t="shared" si="138"/>
        <v>8866</v>
      </c>
      <c r="MCA1" s="26">
        <f t="shared" si="138"/>
        <v>8867</v>
      </c>
      <c r="MCB1" s="26">
        <f t="shared" si="138"/>
        <v>8868</v>
      </c>
      <c r="MCC1" s="26">
        <f t="shared" si="138"/>
        <v>8869</v>
      </c>
      <c r="MCD1" s="26">
        <f t="shared" si="138"/>
        <v>8870</v>
      </c>
      <c r="MCE1" s="26">
        <f t="shared" si="138"/>
        <v>8871</v>
      </c>
      <c r="MCF1" s="26">
        <f t="shared" si="138"/>
        <v>8872</v>
      </c>
      <c r="MCG1" s="26">
        <f t="shared" si="138"/>
        <v>8873</v>
      </c>
      <c r="MCH1" s="26">
        <f t="shared" si="138"/>
        <v>8874</v>
      </c>
      <c r="MCI1" s="26">
        <f t="shared" si="138"/>
        <v>8875</v>
      </c>
      <c r="MCJ1" s="26">
        <f t="shared" si="138"/>
        <v>8876</v>
      </c>
      <c r="MCK1" s="26">
        <f t="shared" si="138"/>
        <v>8877</v>
      </c>
      <c r="MCL1" s="26">
        <f t="shared" si="138"/>
        <v>8878</v>
      </c>
      <c r="MCM1" s="26">
        <f t="shared" si="138"/>
        <v>8879</v>
      </c>
      <c r="MCN1" s="26">
        <f t="shared" si="138"/>
        <v>8880</v>
      </c>
      <c r="MCO1" s="26">
        <f t="shared" si="138"/>
        <v>8881</v>
      </c>
      <c r="MCP1" s="26">
        <f t="shared" si="138"/>
        <v>8882</v>
      </c>
      <c r="MCQ1" s="26">
        <f t="shared" si="138"/>
        <v>8883</v>
      </c>
      <c r="MCR1" s="26">
        <f t="shared" si="138"/>
        <v>8884</v>
      </c>
      <c r="MCS1" s="26">
        <f t="shared" si="138"/>
        <v>8885</v>
      </c>
      <c r="MCT1" s="26">
        <f t="shared" si="138"/>
        <v>8886</v>
      </c>
      <c r="MCU1" s="26">
        <f t="shared" si="138"/>
        <v>8887</v>
      </c>
      <c r="MCV1" s="26">
        <f t="shared" si="138"/>
        <v>8888</v>
      </c>
      <c r="MCW1" s="26">
        <f t="shared" si="138"/>
        <v>8889</v>
      </c>
      <c r="MCX1" s="26">
        <f t="shared" si="138"/>
        <v>8890</v>
      </c>
      <c r="MCY1" s="26">
        <f t="shared" si="138"/>
        <v>8891</v>
      </c>
      <c r="MCZ1" s="26">
        <f t="shared" si="138"/>
        <v>8892</v>
      </c>
      <c r="MDA1" s="26">
        <f t="shared" si="138"/>
        <v>8893</v>
      </c>
      <c r="MDB1" s="26">
        <f t="shared" si="138"/>
        <v>8894</v>
      </c>
      <c r="MDC1" s="26">
        <f t="shared" si="138"/>
        <v>8895</v>
      </c>
      <c r="MDD1" s="26">
        <f t="shared" si="138"/>
        <v>8896</v>
      </c>
      <c r="MDE1" s="26">
        <f t="shared" si="138"/>
        <v>8897</v>
      </c>
      <c r="MDF1" s="26">
        <f t="shared" si="138"/>
        <v>8898</v>
      </c>
      <c r="MDG1" s="26">
        <f t="shared" ref="MDG1:MFR1" si="139">MDF1+1</f>
        <v>8899</v>
      </c>
      <c r="MDH1" s="26">
        <f t="shared" si="139"/>
        <v>8900</v>
      </c>
      <c r="MDI1" s="26">
        <f t="shared" si="139"/>
        <v>8901</v>
      </c>
      <c r="MDJ1" s="26">
        <f t="shared" si="139"/>
        <v>8902</v>
      </c>
      <c r="MDK1" s="26">
        <f t="shared" si="139"/>
        <v>8903</v>
      </c>
      <c r="MDL1" s="26">
        <f t="shared" si="139"/>
        <v>8904</v>
      </c>
      <c r="MDM1" s="26">
        <f t="shared" si="139"/>
        <v>8905</v>
      </c>
      <c r="MDN1" s="26">
        <f t="shared" si="139"/>
        <v>8906</v>
      </c>
      <c r="MDO1" s="26">
        <f t="shared" si="139"/>
        <v>8907</v>
      </c>
      <c r="MDP1" s="26">
        <f t="shared" si="139"/>
        <v>8908</v>
      </c>
      <c r="MDQ1" s="26">
        <f t="shared" si="139"/>
        <v>8909</v>
      </c>
      <c r="MDR1" s="26">
        <f t="shared" si="139"/>
        <v>8910</v>
      </c>
      <c r="MDS1" s="26">
        <f t="shared" si="139"/>
        <v>8911</v>
      </c>
      <c r="MDT1" s="26">
        <f t="shared" si="139"/>
        <v>8912</v>
      </c>
      <c r="MDU1" s="26">
        <f t="shared" si="139"/>
        <v>8913</v>
      </c>
      <c r="MDV1" s="26">
        <f t="shared" si="139"/>
        <v>8914</v>
      </c>
      <c r="MDW1" s="26">
        <f t="shared" si="139"/>
        <v>8915</v>
      </c>
      <c r="MDX1" s="26">
        <f t="shared" si="139"/>
        <v>8916</v>
      </c>
      <c r="MDY1" s="26">
        <f t="shared" si="139"/>
        <v>8917</v>
      </c>
      <c r="MDZ1" s="26">
        <f t="shared" si="139"/>
        <v>8918</v>
      </c>
      <c r="MEA1" s="26">
        <f t="shared" si="139"/>
        <v>8919</v>
      </c>
      <c r="MEB1" s="26">
        <f t="shared" si="139"/>
        <v>8920</v>
      </c>
      <c r="MEC1" s="26">
        <f t="shared" si="139"/>
        <v>8921</v>
      </c>
      <c r="MED1" s="26">
        <f t="shared" si="139"/>
        <v>8922</v>
      </c>
      <c r="MEE1" s="26">
        <f t="shared" si="139"/>
        <v>8923</v>
      </c>
      <c r="MEF1" s="26">
        <f t="shared" si="139"/>
        <v>8924</v>
      </c>
      <c r="MEG1" s="26">
        <f t="shared" si="139"/>
        <v>8925</v>
      </c>
      <c r="MEH1" s="26">
        <f t="shared" si="139"/>
        <v>8926</v>
      </c>
      <c r="MEI1" s="26">
        <f t="shared" si="139"/>
        <v>8927</v>
      </c>
      <c r="MEJ1" s="26">
        <f t="shared" si="139"/>
        <v>8928</v>
      </c>
      <c r="MEK1" s="26">
        <f t="shared" si="139"/>
        <v>8929</v>
      </c>
      <c r="MEL1" s="26">
        <f t="shared" si="139"/>
        <v>8930</v>
      </c>
      <c r="MEM1" s="26">
        <f t="shared" si="139"/>
        <v>8931</v>
      </c>
      <c r="MEN1" s="26">
        <f t="shared" si="139"/>
        <v>8932</v>
      </c>
      <c r="MEO1" s="26">
        <f t="shared" si="139"/>
        <v>8933</v>
      </c>
      <c r="MEP1" s="26">
        <f t="shared" si="139"/>
        <v>8934</v>
      </c>
      <c r="MEQ1" s="26">
        <f t="shared" si="139"/>
        <v>8935</v>
      </c>
      <c r="MER1" s="26">
        <f t="shared" si="139"/>
        <v>8936</v>
      </c>
      <c r="MES1" s="26">
        <f t="shared" si="139"/>
        <v>8937</v>
      </c>
      <c r="MET1" s="26">
        <f t="shared" si="139"/>
        <v>8938</v>
      </c>
      <c r="MEU1" s="26">
        <f t="shared" si="139"/>
        <v>8939</v>
      </c>
      <c r="MEV1" s="26">
        <f t="shared" si="139"/>
        <v>8940</v>
      </c>
      <c r="MEW1" s="26">
        <f t="shared" si="139"/>
        <v>8941</v>
      </c>
      <c r="MEX1" s="26">
        <f t="shared" si="139"/>
        <v>8942</v>
      </c>
      <c r="MEY1" s="26">
        <f t="shared" si="139"/>
        <v>8943</v>
      </c>
      <c r="MEZ1" s="26">
        <f t="shared" si="139"/>
        <v>8944</v>
      </c>
      <c r="MFA1" s="26">
        <f t="shared" si="139"/>
        <v>8945</v>
      </c>
      <c r="MFB1" s="26">
        <f t="shared" si="139"/>
        <v>8946</v>
      </c>
      <c r="MFC1" s="26">
        <f t="shared" si="139"/>
        <v>8947</v>
      </c>
      <c r="MFD1" s="26">
        <f t="shared" si="139"/>
        <v>8948</v>
      </c>
      <c r="MFE1" s="26">
        <f t="shared" si="139"/>
        <v>8949</v>
      </c>
      <c r="MFF1" s="26">
        <f t="shared" si="139"/>
        <v>8950</v>
      </c>
      <c r="MFG1" s="26">
        <f t="shared" si="139"/>
        <v>8951</v>
      </c>
      <c r="MFH1" s="26">
        <f t="shared" si="139"/>
        <v>8952</v>
      </c>
      <c r="MFI1" s="26">
        <f t="shared" si="139"/>
        <v>8953</v>
      </c>
      <c r="MFJ1" s="26">
        <f t="shared" si="139"/>
        <v>8954</v>
      </c>
      <c r="MFK1" s="26">
        <f t="shared" si="139"/>
        <v>8955</v>
      </c>
      <c r="MFL1" s="26">
        <f t="shared" si="139"/>
        <v>8956</v>
      </c>
      <c r="MFM1" s="26">
        <f t="shared" si="139"/>
        <v>8957</v>
      </c>
      <c r="MFN1" s="26">
        <f t="shared" si="139"/>
        <v>8958</v>
      </c>
      <c r="MFO1" s="26">
        <f t="shared" si="139"/>
        <v>8959</v>
      </c>
      <c r="MFP1" s="26">
        <f t="shared" si="139"/>
        <v>8960</v>
      </c>
      <c r="MFQ1" s="26">
        <f t="shared" si="139"/>
        <v>8961</v>
      </c>
      <c r="MFR1" s="26">
        <f t="shared" si="139"/>
        <v>8962</v>
      </c>
      <c r="MFS1" s="26">
        <f t="shared" ref="MFS1:MID1" si="140">MFR1+1</f>
        <v>8963</v>
      </c>
      <c r="MFT1" s="26">
        <f t="shared" si="140"/>
        <v>8964</v>
      </c>
      <c r="MFU1" s="26">
        <f t="shared" si="140"/>
        <v>8965</v>
      </c>
      <c r="MFV1" s="26">
        <f t="shared" si="140"/>
        <v>8966</v>
      </c>
      <c r="MFW1" s="26">
        <f t="shared" si="140"/>
        <v>8967</v>
      </c>
      <c r="MFX1" s="26">
        <f t="shared" si="140"/>
        <v>8968</v>
      </c>
      <c r="MFY1" s="26">
        <f t="shared" si="140"/>
        <v>8969</v>
      </c>
      <c r="MFZ1" s="26">
        <f t="shared" si="140"/>
        <v>8970</v>
      </c>
      <c r="MGA1" s="26">
        <f t="shared" si="140"/>
        <v>8971</v>
      </c>
      <c r="MGB1" s="26">
        <f t="shared" si="140"/>
        <v>8972</v>
      </c>
      <c r="MGC1" s="26">
        <f t="shared" si="140"/>
        <v>8973</v>
      </c>
      <c r="MGD1" s="26">
        <f t="shared" si="140"/>
        <v>8974</v>
      </c>
      <c r="MGE1" s="26">
        <f t="shared" si="140"/>
        <v>8975</v>
      </c>
      <c r="MGF1" s="26">
        <f t="shared" si="140"/>
        <v>8976</v>
      </c>
      <c r="MGG1" s="26">
        <f t="shared" si="140"/>
        <v>8977</v>
      </c>
      <c r="MGH1" s="26">
        <f t="shared" si="140"/>
        <v>8978</v>
      </c>
      <c r="MGI1" s="26">
        <f t="shared" si="140"/>
        <v>8979</v>
      </c>
      <c r="MGJ1" s="26">
        <f t="shared" si="140"/>
        <v>8980</v>
      </c>
      <c r="MGK1" s="26">
        <f t="shared" si="140"/>
        <v>8981</v>
      </c>
      <c r="MGL1" s="26">
        <f t="shared" si="140"/>
        <v>8982</v>
      </c>
      <c r="MGM1" s="26">
        <f t="shared" si="140"/>
        <v>8983</v>
      </c>
      <c r="MGN1" s="26">
        <f t="shared" si="140"/>
        <v>8984</v>
      </c>
      <c r="MGO1" s="26">
        <f t="shared" si="140"/>
        <v>8985</v>
      </c>
      <c r="MGP1" s="26">
        <f t="shared" si="140"/>
        <v>8986</v>
      </c>
      <c r="MGQ1" s="26">
        <f t="shared" si="140"/>
        <v>8987</v>
      </c>
      <c r="MGR1" s="26">
        <f t="shared" si="140"/>
        <v>8988</v>
      </c>
      <c r="MGS1" s="26">
        <f t="shared" si="140"/>
        <v>8989</v>
      </c>
      <c r="MGT1" s="26">
        <f t="shared" si="140"/>
        <v>8990</v>
      </c>
      <c r="MGU1" s="26">
        <f t="shared" si="140"/>
        <v>8991</v>
      </c>
      <c r="MGV1" s="26">
        <f t="shared" si="140"/>
        <v>8992</v>
      </c>
      <c r="MGW1" s="26">
        <f t="shared" si="140"/>
        <v>8993</v>
      </c>
      <c r="MGX1" s="26">
        <f t="shared" si="140"/>
        <v>8994</v>
      </c>
      <c r="MGY1" s="26">
        <f t="shared" si="140"/>
        <v>8995</v>
      </c>
      <c r="MGZ1" s="26">
        <f t="shared" si="140"/>
        <v>8996</v>
      </c>
      <c r="MHA1" s="26">
        <f t="shared" si="140"/>
        <v>8997</v>
      </c>
      <c r="MHB1" s="26">
        <f t="shared" si="140"/>
        <v>8998</v>
      </c>
      <c r="MHC1" s="26">
        <f t="shared" si="140"/>
        <v>8999</v>
      </c>
      <c r="MHD1" s="26">
        <f t="shared" si="140"/>
        <v>9000</v>
      </c>
      <c r="MHE1" s="26">
        <f t="shared" si="140"/>
        <v>9001</v>
      </c>
      <c r="MHF1" s="26">
        <f t="shared" si="140"/>
        <v>9002</v>
      </c>
      <c r="MHG1" s="26">
        <f t="shared" si="140"/>
        <v>9003</v>
      </c>
      <c r="MHH1" s="26">
        <f t="shared" si="140"/>
        <v>9004</v>
      </c>
      <c r="MHI1" s="26">
        <f t="shared" si="140"/>
        <v>9005</v>
      </c>
      <c r="MHJ1" s="26">
        <f t="shared" si="140"/>
        <v>9006</v>
      </c>
      <c r="MHK1" s="26">
        <f t="shared" si="140"/>
        <v>9007</v>
      </c>
      <c r="MHL1" s="26">
        <f t="shared" si="140"/>
        <v>9008</v>
      </c>
      <c r="MHM1" s="26">
        <f t="shared" si="140"/>
        <v>9009</v>
      </c>
      <c r="MHN1" s="26">
        <f t="shared" si="140"/>
        <v>9010</v>
      </c>
      <c r="MHO1" s="26">
        <f t="shared" si="140"/>
        <v>9011</v>
      </c>
      <c r="MHP1" s="26">
        <f t="shared" si="140"/>
        <v>9012</v>
      </c>
      <c r="MHQ1" s="26">
        <f t="shared" si="140"/>
        <v>9013</v>
      </c>
      <c r="MHR1" s="26">
        <f t="shared" si="140"/>
        <v>9014</v>
      </c>
      <c r="MHS1" s="26">
        <f t="shared" si="140"/>
        <v>9015</v>
      </c>
      <c r="MHT1" s="26">
        <f t="shared" si="140"/>
        <v>9016</v>
      </c>
      <c r="MHU1" s="26">
        <f t="shared" si="140"/>
        <v>9017</v>
      </c>
      <c r="MHV1" s="26">
        <f t="shared" si="140"/>
        <v>9018</v>
      </c>
      <c r="MHW1" s="26">
        <f t="shared" si="140"/>
        <v>9019</v>
      </c>
      <c r="MHX1" s="26">
        <f t="shared" si="140"/>
        <v>9020</v>
      </c>
      <c r="MHY1" s="26">
        <f t="shared" si="140"/>
        <v>9021</v>
      </c>
      <c r="MHZ1" s="26">
        <f t="shared" si="140"/>
        <v>9022</v>
      </c>
      <c r="MIA1" s="26">
        <f t="shared" si="140"/>
        <v>9023</v>
      </c>
      <c r="MIB1" s="26">
        <f t="shared" si="140"/>
        <v>9024</v>
      </c>
      <c r="MIC1" s="26">
        <f t="shared" si="140"/>
        <v>9025</v>
      </c>
      <c r="MID1" s="26">
        <f t="shared" si="140"/>
        <v>9026</v>
      </c>
      <c r="MIE1" s="26">
        <f t="shared" ref="MIE1:MKP1" si="141">MID1+1</f>
        <v>9027</v>
      </c>
      <c r="MIF1" s="26">
        <f t="shared" si="141"/>
        <v>9028</v>
      </c>
      <c r="MIG1" s="26">
        <f t="shared" si="141"/>
        <v>9029</v>
      </c>
      <c r="MIH1" s="26">
        <f t="shared" si="141"/>
        <v>9030</v>
      </c>
      <c r="MII1" s="26">
        <f t="shared" si="141"/>
        <v>9031</v>
      </c>
      <c r="MIJ1" s="26">
        <f t="shared" si="141"/>
        <v>9032</v>
      </c>
      <c r="MIK1" s="26">
        <f t="shared" si="141"/>
        <v>9033</v>
      </c>
      <c r="MIL1" s="26">
        <f t="shared" si="141"/>
        <v>9034</v>
      </c>
      <c r="MIM1" s="26">
        <f t="shared" si="141"/>
        <v>9035</v>
      </c>
      <c r="MIN1" s="26">
        <f t="shared" si="141"/>
        <v>9036</v>
      </c>
      <c r="MIO1" s="26">
        <f t="shared" si="141"/>
        <v>9037</v>
      </c>
      <c r="MIP1" s="26">
        <f t="shared" si="141"/>
        <v>9038</v>
      </c>
      <c r="MIQ1" s="26">
        <f t="shared" si="141"/>
        <v>9039</v>
      </c>
      <c r="MIR1" s="26">
        <f t="shared" si="141"/>
        <v>9040</v>
      </c>
      <c r="MIS1" s="26">
        <f t="shared" si="141"/>
        <v>9041</v>
      </c>
      <c r="MIT1" s="26">
        <f t="shared" si="141"/>
        <v>9042</v>
      </c>
      <c r="MIU1" s="26">
        <f t="shared" si="141"/>
        <v>9043</v>
      </c>
      <c r="MIV1" s="26">
        <f t="shared" si="141"/>
        <v>9044</v>
      </c>
      <c r="MIW1" s="26">
        <f t="shared" si="141"/>
        <v>9045</v>
      </c>
      <c r="MIX1" s="26">
        <f t="shared" si="141"/>
        <v>9046</v>
      </c>
      <c r="MIY1" s="26">
        <f t="shared" si="141"/>
        <v>9047</v>
      </c>
      <c r="MIZ1" s="26">
        <f t="shared" si="141"/>
        <v>9048</v>
      </c>
      <c r="MJA1" s="26">
        <f t="shared" si="141"/>
        <v>9049</v>
      </c>
      <c r="MJB1" s="26">
        <f t="shared" si="141"/>
        <v>9050</v>
      </c>
      <c r="MJC1" s="26">
        <f t="shared" si="141"/>
        <v>9051</v>
      </c>
      <c r="MJD1" s="26">
        <f t="shared" si="141"/>
        <v>9052</v>
      </c>
      <c r="MJE1" s="26">
        <f t="shared" si="141"/>
        <v>9053</v>
      </c>
      <c r="MJF1" s="26">
        <f t="shared" si="141"/>
        <v>9054</v>
      </c>
      <c r="MJG1" s="26">
        <f t="shared" si="141"/>
        <v>9055</v>
      </c>
      <c r="MJH1" s="26">
        <f t="shared" si="141"/>
        <v>9056</v>
      </c>
      <c r="MJI1" s="26">
        <f t="shared" si="141"/>
        <v>9057</v>
      </c>
      <c r="MJJ1" s="26">
        <f t="shared" si="141"/>
        <v>9058</v>
      </c>
      <c r="MJK1" s="26">
        <f t="shared" si="141"/>
        <v>9059</v>
      </c>
      <c r="MJL1" s="26">
        <f t="shared" si="141"/>
        <v>9060</v>
      </c>
      <c r="MJM1" s="26">
        <f t="shared" si="141"/>
        <v>9061</v>
      </c>
      <c r="MJN1" s="26">
        <f t="shared" si="141"/>
        <v>9062</v>
      </c>
      <c r="MJO1" s="26">
        <f t="shared" si="141"/>
        <v>9063</v>
      </c>
      <c r="MJP1" s="26">
        <f t="shared" si="141"/>
        <v>9064</v>
      </c>
      <c r="MJQ1" s="26">
        <f t="shared" si="141"/>
        <v>9065</v>
      </c>
      <c r="MJR1" s="26">
        <f t="shared" si="141"/>
        <v>9066</v>
      </c>
      <c r="MJS1" s="26">
        <f t="shared" si="141"/>
        <v>9067</v>
      </c>
      <c r="MJT1" s="26">
        <f t="shared" si="141"/>
        <v>9068</v>
      </c>
      <c r="MJU1" s="26">
        <f t="shared" si="141"/>
        <v>9069</v>
      </c>
      <c r="MJV1" s="26">
        <f t="shared" si="141"/>
        <v>9070</v>
      </c>
      <c r="MJW1" s="26">
        <f t="shared" si="141"/>
        <v>9071</v>
      </c>
      <c r="MJX1" s="26">
        <f t="shared" si="141"/>
        <v>9072</v>
      </c>
      <c r="MJY1" s="26">
        <f t="shared" si="141"/>
        <v>9073</v>
      </c>
      <c r="MJZ1" s="26">
        <f t="shared" si="141"/>
        <v>9074</v>
      </c>
      <c r="MKA1" s="26">
        <f t="shared" si="141"/>
        <v>9075</v>
      </c>
      <c r="MKB1" s="26">
        <f t="shared" si="141"/>
        <v>9076</v>
      </c>
      <c r="MKC1" s="26">
        <f t="shared" si="141"/>
        <v>9077</v>
      </c>
      <c r="MKD1" s="26">
        <f t="shared" si="141"/>
        <v>9078</v>
      </c>
      <c r="MKE1" s="26">
        <f t="shared" si="141"/>
        <v>9079</v>
      </c>
      <c r="MKF1" s="26">
        <f t="shared" si="141"/>
        <v>9080</v>
      </c>
      <c r="MKG1" s="26">
        <f t="shared" si="141"/>
        <v>9081</v>
      </c>
      <c r="MKH1" s="26">
        <f t="shared" si="141"/>
        <v>9082</v>
      </c>
      <c r="MKI1" s="26">
        <f t="shared" si="141"/>
        <v>9083</v>
      </c>
      <c r="MKJ1" s="26">
        <f t="shared" si="141"/>
        <v>9084</v>
      </c>
      <c r="MKK1" s="26">
        <f t="shared" si="141"/>
        <v>9085</v>
      </c>
      <c r="MKL1" s="26">
        <f t="shared" si="141"/>
        <v>9086</v>
      </c>
      <c r="MKM1" s="26">
        <f t="shared" si="141"/>
        <v>9087</v>
      </c>
      <c r="MKN1" s="26">
        <f t="shared" si="141"/>
        <v>9088</v>
      </c>
      <c r="MKO1" s="26">
        <f t="shared" si="141"/>
        <v>9089</v>
      </c>
      <c r="MKP1" s="26">
        <f t="shared" si="141"/>
        <v>9090</v>
      </c>
      <c r="MKQ1" s="26">
        <f t="shared" ref="MKQ1:MNB1" si="142">MKP1+1</f>
        <v>9091</v>
      </c>
      <c r="MKR1" s="26">
        <f t="shared" si="142"/>
        <v>9092</v>
      </c>
      <c r="MKS1" s="26">
        <f t="shared" si="142"/>
        <v>9093</v>
      </c>
      <c r="MKT1" s="26">
        <f t="shared" si="142"/>
        <v>9094</v>
      </c>
      <c r="MKU1" s="26">
        <f t="shared" si="142"/>
        <v>9095</v>
      </c>
      <c r="MKV1" s="26">
        <f t="shared" si="142"/>
        <v>9096</v>
      </c>
      <c r="MKW1" s="26">
        <f t="shared" si="142"/>
        <v>9097</v>
      </c>
      <c r="MKX1" s="26">
        <f t="shared" si="142"/>
        <v>9098</v>
      </c>
      <c r="MKY1" s="26">
        <f t="shared" si="142"/>
        <v>9099</v>
      </c>
      <c r="MKZ1" s="26">
        <f t="shared" si="142"/>
        <v>9100</v>
      </c>
      <c r="MLA1" s="26">
        <f t="shared" si="142"/>
        <v>9101</v>
      </c>
      <c r="MLB1" s="26">
        <f t="shared" si="142"/>
        <v>9102</v>
      </c>
      <c r="MLC1" s="26">
        <f t="shared" si="142"/>
        <v>9103</v>
      </c>
      <c r="MLD1" s="26">
        <f t="shared" si="142"/>
        <v>9104</v>
      </c>
      <c r="MLE1" s="26">
        <f t="shared" si="142"/>
        <v>9105</v>
      </c>
      <c r="MLF1" s="26">
        <f t="shared" si="142"/>
        <v>9106</v>
      </c>
      <c r="MLG1" s="26">
        <f t="shared" si="142"/>
        <v>9107</v>
      </c>
      <c r="MLH1" s="26">
        <f t="shared" si="142"/>
        <v>9108</v>
      </c>
      <c r="MLI1" s="26">
        <f t="shared" si="142"/>
        <v>9109</v>
      </c>
      <c r="MLJ1" s="26">
        <f t="shared" si="142"/>
        <v>9110</v>
      </c>
      <c r="MLK1" s="26">
        <f t="shared" si="142"/>
        <v>9111</v>
      </c>
      <c r="MLL1" s="26">
        <f t="shared" si="142"/>
        <v>9112</v>
      </c>
      <c r="MLM1" s="26">
        <f t="shared" si="142"/>
        <v>9113</v>
      </c>
      <c r="MLN1" s="26">
        <f t="shared" si="142"/>
        <v>9114</v>
      </c>
      <c r="MLO1" s="26">
        <f t="shared" si="142"/>
        <v>9115</v>
      </c>
      <c r="MLP1" s="26">
        <f t="shared" si="142"/>
        <v>9116</v>
      </c>
      <c r="MLQ1" s="26">
        <f t="shared" si="142"/>
        <v>9117</v>
      </c>
      <c r="MLR1" s="26">
        <f t="shared" si="142"/>
        <v>9118</v>
      </c>
      <c r="MLS1" s="26">
        <f t="shared" si="142"/>
        <v>9119</v>
      </c>
      <c r="MLT1" s="26">
        <f t="shared" si="142"/>
        <v>9120</v>
      </c>
      <c r="MLU1" s="26">
        <f t="shared" si="142"/>
        <v>9121</v>
      </c>
      <c r="MLV1" s="26">
        <f t="shared" si="142"/>
        <v>9122</v>
      </c>
      <c r="MLW1" s="26">
        <f t="shared" si="142"/>
        <v>9123</v>
      </c>
      <c r="MLX1" s="26">
        <f t="shared" si="142"/>
        <v>9124</v>
      </c>
      <c r="MLY1" s="26">
        <f t="shared" si="142"/>
        <v>9125</v>
      </c>
      <c r="MLZ1" s="26">
        <f t="shared" si="142"/>
        <v>9126</v>
      </c>
      <c r="MMA1" s="26">
        <f t="shared" si="142"/>
        <v>9127</v>
      </c>
      <c r="MMB1" s="26">
        <f t="shared" si="142"/>
        <v>9128</v>
      </c>
      <c r="MMC1" s="26">
        <f t="shared" si="142"/>
        <v>9129</v>
      </c>
      <c r="MMD1" s="26">
        <f t="shared" si="142"/>
        <v>9130</v>
      </c>
      <c r="MME1" s="26">
        <f t="shared" si="142"/>
        <v>9131</v>
      </c>
      <c r="MMF1" s="26">
        <f t="shared" si="142"/>
        <v>9132</v>
      </c>
      <c r="MMG1" s="26">
        <f t="shared" si="142"/>
        <v>9133</v>
      </c>
      <c r="MMH1" s="26">
        <f t="shared" si="142"/>
        <v>9134</v>
      </c>
      <c r="MMI1" s="26">
        <f t="shared" si="142"/>
        <v>9135</v>
      </c>
      <c r="MMJ1" s="26">
        <f t="shared" si="142"/>
        <v>9136</v>
      </c>
      <c r="MMK1" s="26">
        <f t="shared" si="142"/>
        <v>9137</v>
      </c>
      <c r="MML1" s="26">
        <f t="shared" si="142"/>
        <v>9138</v>
      </c>
      <c r="MMM1" s="26">
        <f t="shared" si="142"/>
        <v>9139</v>
      </c>
      <c r="MMN1" s="26">
        <f t="shared" si="142"/>
        <v>9140</v>
      </c>
      <c r="MMO1" s="26">
        <f t="shared" si="142"/>
        <v>9141</v>
      </c>
      <c r="MMP1" s="26">
        <f t="shared" si="142"/>
        <v>9142</v>
      </c>
      <c r="MMQ1" s="26">
        <f t="shared" si="142"/>
        <v>9143</v>
      </c>
      <c r="MMR1" s="26">
        <f t="shared" si="142"/>
        <v>9144</v>
      </c>
      <c r="MMS1" s="26">
        <f t="shared" si="142"/>
        <v>9145</v>
      </c>
      <c r="MMT1" s="26">
        <f t="shared" si="142"/>
        <v>9146</v>
      </c>
      <c r="MMU1" s="26">
        <f t="shared" si="142"/>
        <v>9147</v>
      </c>
      <c r="MMV1" s="26">
        <f t="shared" si="142"/>
        <v>9148</v>
      </c>
      <c r="MMW1" s="26">
        <f t="shared" si="142"/>
        <v>9149</v>
      </c>
      <c r="MMX1" s="26">
        <f t="shared" si="142"/>
        <v>9150</v>
      </c>
      <c r="MMY1" s="26">
        <f t="shared" si="142"/>
        <v>9151</v>
      </c>
      <c r="MMZ1" s="26">
        <f t="shared" si="142"/>
        <v>9152</v>
      </c>
      <c r="MNA1" s="26">
        <f t="shared" si="142"/>
        <v>9153</v>
      </c>
      <c r="MNB1" s="26">
        <f t="shared" si="142"/>
        <v>9154</v>
      </c>
      <c r="MNC1" s="26">
        <f t="shared" ref="MNC1:MPN1" si="143">MNB1+1</f>
        <v>9155</v>
      </c>
      <c r="MND1" s="26">
        <f t="shared" si="143"/>
        <v>9156</v>
      </c>
      <c r="MNE1" s="26">
        <f t="shared" si="143"/>
        <v>9157</v>
      </c>
      <c r="MNF1" s="26">
        <f t="shared" si="143"/>
        <v>9158</v>
      </c>
      <c r="MNG1" s="26">
        <f t="shared" si="143"/>
        <v>9159</v>
      </c>
      <c r="MNH1" s="26">
        <f t="shared" si="143"/>
        <v>9160</v>
      </c>
      <c r="MNI1" s="26">
        <f t="shared" si="143"/>
        <v>9161</v>
      </c>
      <c r="MNJ1" s="26">
        <f t="shared" si="143"/>
        <v>9162</v>
      </c>
      <c r="MNK1" s="26">
        <f t="shared" si="143"/>
        <v>9163</v>
      </c>
      <c r="MNL1" s="26">
        <f t="shared" si="143"/>
        <v>9164</v>
      </c>
      <c r="MNM1" s="26">
        <f t="shared" si="143"/>
        <v>9165</v>
      </c>
      <c r="MNN1" s="26">
        <f t="shared" si="143"/>
        <v>9166</v>
      </c>
      <c r="MNO1" s="26">
        <f t="shared" si="143"/>
        <v>9167</v>
      </c>
      <c r="MNP1" s="26">
        <f t="shared" si="143"/>
        <v>9168</v>
      </c>
      <c r="MNQ1" s="26">
        <f t="shared" si="143"/>
        <v>9169</v>
      </c>
      <c r="MNR1" s="26">
        <f t="shared" si="143"/>
        <v>9170</v>
      </c>
      <c r="MNS1" s="26">
        <f t="shared" si="143"/>
        <v>9171</v>
      </c>
      <c r="MNT1" s="26">
        <f t="shared" si="143"/>
        <v>9172</v>
      </c>
      <c r="MNU1" s="26">
        <f t="shared" si="143"/>
        <v>9173</v>
      </c>
      <c r="MNV1" s="26">
        <f t="shared" si="143"/>
        <v>9174</v>
      </c>
      <c r="MNW1" s="26">
        <f t="shared" si="143"/>
        <v>9175</v>
      </c>
      <c r="MNX1" s="26">
        <f t="shared" si="143"/>
        <v>9176</v>
      </c>
      <c r="MNY1" s="26">
        <f t="shared" si="143"/>
        <v>9177</v>
      </c>
      <c r="MNZ1" s="26">
        <f t="shared" si="143"/>
        <v>9178</v>
      </c>
      <c r="MOA1" s="26">
        <f t="shared" si="143"/>
        <v>9179</v>
      </c>
      <c r="MOB1" s="26">
        <f t="shared" si="143"/>
        <v>9180</v>
      </c>
      <c r="MOC1" s="26">
        <f t="shared" si="143"/>
        <v>9181</v>
      </c>
      <c r="MOD1" s="26">
        <f t="shared" si="143"/>
        <v>9182</v>
      </c>
      <c r="MOE1" s="26">
        <f t="shared" si="143"/>
        <v>9183</v>
      </c>
      <c r="MOF1" s="26">
        <f t="shared" si="143"/>
        <v>9184</v>
      </c>
      <c r="MOG1" s="26">
        <f t="shared" si="143"/>
        <v>9185</v>
      </c>
      <c r="MOH1" s="26">
        <f t="shared" si="143"/>
        <v>9186</v>
      </c>
      <c r="MOI1" s="26">
        <f t="shared" si="143"/>
        <v>9187</v>
      </c>
      <c r="MOJ1" s="26">
        <f t="shared" si="143"/>
        <v>9188</v>
      </c>
      <c r="MOK1" s="26">
        <f t="shared" si="143"/>
        <v>9189</v>
      </c>
      <c r="MOL1" s="26">
        <f t="shared" si="143"/>
        <v>9190</v>
      </c>
      <c r="MOM1" s="26">
        <f t="shared" si="143"/>
        <v>9191</v>
      </c>
      <c r="MON1" s="26">
        <f t="shared" si="143"/>
        <v>9192</v>
      </c>
      <c r="MOO1" s="26">
        <f t="shared" si="143"/>
        <v>9193</v>
      </c>
      <c r="MOP1" s="26">
        <f t="shared" si="143"/>
        <v>9194</v>
      </c>
      <c r="MOQ1" s="26">
        <f t="shared" si="143"/>
        <v>9195</v>
      </c>
      <c r="MOR1" s="26">
        <f t="shared" si="143"/>
        <v>9196</v>
      </c>
      <c r="MOS1" s="26">
        <f t="shared" si="143"/>
        <v>9197</v>
      </c>
      <c r="MOT1" s="26">
        <f t="shared" si="143"/>
        <v>9198</v>
      </c>
      <c r="MOU1" s="26">
        <f t="shared" si="143"/>
        <v>9199</v>
      </c>
      <c r="MOV1" s="26">
        <f t="shared" si="143"/>
        <v>9200</v>
      </c>
      <c r="MOW1" s="26">
        <f t="shared" si="143"/>
        <v>9201</v>
      </c>
      <c r="MOX1" s="26">
        <f t="shared" si="143"/>
        <v>9202</v>
      </c>
      <c r="MOY1" s="26">
        <f t="shared" si="143"/>
        <v>9203</v>
      </c>
      <c r="MOZ1" s="26">
        <f t="shared" si="143"/>
        <v>9204</v>
      </c>
      <c r="MPA1" s="26">
        <f t="shared" si="143"/>
        <v>9205</v>
      </c>
      <c r="MPB1" s="26">
        <f t="shared" si="143"/>
        <v>9206</v>
      </c>
      <c r="MPC1" s="26">
        <f t="shared" si="143"/>
        <v>9207</v>
      </c>
      <c r="MPD1" s="26">
        <f t="shared" si="143"/>
        <v>9208</v>
      </c>
      <c r="MPE1" s="26">
        <f t="shared" si="143"/>
        <v>9209</v>
      </c>
      <c r="MPF1" s="26">
        <f t="shared" si="143"/>
        <v>9210</v>
      </c>
      <c r="MPG1" s="26">
        <f t="shared" si="143"/>
        <v>9211</v>
      </c>
      <c r="MPH1" s="26">
        <f t="shared" si="143"/>
        <v>9212</v>
      </c>
      <c r="MPI1" s="26">
        <f t="shared" si="143"/>
        <v>9213</v>
      </c>
      <c r="MPJ1" s="26">
        <f t="shared" si="143"/>
        <v>9214</v>
      </c>
      <c r="MPK1" s="26">
        <f t="shared" si="143"/>
        <v>9215</v>
      </c>
      <c r="MPL1" s="26">
        <f t="shared" si="143"/>
        <v>9216</v>
      </c>
      <c r="MPM1" s="26">
        <f t="shared" si="143"/>
        <v>9217</v>
      </c>
      <c r="MPN1" s="26">
        <f t="shared" si="143"/>
        <v>9218</v>
      </c>
      <c r="MPO1" s="26">
        <f t="shared" ref="MPO1:MRZ1" si="144">MPN1+1</f>
        <v>9219</v>
      </c>
      <c r="MPP1" s="26">
        <f t="shared" si="144"/>
        <v>9220</v>
      </c>
      <c r="MPQ1" s="26">
        <f t="shared" si="144"/>
        <v>9221</v>
      </c>
      <c r="MPR1" s="26">
        <f t="shared" si="144"/>
        <v>9222</v>
      </c>
      <c r="MPS1" s="26">
        <f t="shared" si="144"/>
        <v>9223</v>
      </c>
      <c r="MPT1" s="26">
        <f t="shared" si="144"/>
        <v>9224</v>
      </c>
      <c r="MPU1" s="26">
        <f t="shared" si="144"/>
        <v>9225</v>
      </c>
      <c r="MPV1" s="26">
        <f t="shared" si="144"/>
        <v>9226</v>
      </c>
      <c r="MPW1" s="26">
        <f t="shared" si="144"/>
        <v>9227</v>
      </c>
      <c r="MPX1" s="26">
        <f t="shared" si="144"/>
        <v>9228</v>
      </c>
      <c r="MPY1" s="26">
        <f t="shared" si="144"/>
        <v>9229</v>
      </c>
      <c r="MPZ1" s="26">
        <f t="shared" si="144"/>
        <v>9230</v>
      </c>
      <c r="MQA1" s="26">
        <f t="shared" si="144"/>
        <v>9231</v>
      </c>
      <c r="MQB1" s="26">
        <f t="shared" si="144"/>
        <v>9232</v>
      </c>
      <c r="MQC1" s="26">
        <f t="shared" si="144"/>
        <v>9233</v>
      </c>
      <c r="MQD1" s="26">
        <f t="shared" si="144"/>
        <v>9234</v>
      </c>
      <c r="MQE1" s="26">
        <f t="shared" si="144"/>
        <v>9235</v>
      </c>
      <c r="MQF1" s="26">
        <f t="shared" si="144"/>
        <v>9236</v>
      </c>
      <c r="MQG1" s="26">
        <f t="shared" si="144"/>
        <v>9237</v>
      </c>
      <c r="MQH1" s="26">
        <f t="shared" si="144"/>
        <v>9238</v>
      </c>
      <c r="MQI1" s="26">
        <f t="shared" si="144"/>
        <v>9239</v>
      </c>
      <c r="MQJ1" s="26">
        <f t="shared" si="144"/>
        <v>9240</v>
      </c>
      <c r="MQK1" s="26">
        <f t="shared" si="144"/>
        <v>9241</v>
      </c>
      <c r="MQL1" s="26">
        <f t="shared" si="144"/>
        <v>9242</v>
      </c>
      <c r="MQM1" s="26">
        <f t="shared" si="144"/>
        <v>9243</v>
      </c>
      <c r="MQN1" s="26">
        <f t="shared" si="144"/>
        <v>9244</v>
      </c>
      <c r="MQO1" s="26">
        <f t="shared" si="144"/>
        <v>9245</v>
      </c>
      <c r="MQP1" s="26">
        <f t="shared" si="144"/>
        <v>9246</v>
      </c>
      <c r="MQQ1" s="26">
        <f t="shared" si="144"/>
        <v>9247</v>
      </c>
      <c r="MQR1" s="26">
        <f t="shared" si="144"/>
        <v>9248</v>
      </c>
      <c r="MQS1" s="26">
        <f t="shared" si="144"/>
        <v>9249</v>
      </c>
      <c r="MQT1" s="26">
        <f t="shared" si="144"/>
        <v>9250</v>
      </c>
      <c r="MQU1" s="26">
        <f t="shared" si="144"/>
        <v>9251</v>
      </c>
      <c r="MQV1" s="26">
        <f t="shared" si="144"/>
        <v>9252</v>
      </c>
      <c r="MQW1" s="26">
        <f t="shared" si="144"/>
        <v>9253</v>
      </c>
      <c r="MQX1" s="26">
        <f t="shared" si="144"/>
        <v>9254</v>
      </c>
      <c r="MQY1" s="26">
        <f t="shared" si="144"/>
        <v>9255</v>
      </c>
      <c r="MQZ1" s="26">
        <f t="shared" si="144"/>
        <v>9256</v>
      </c>
      <c r="MRA1" s="26">
        <f t="shared" si="144"/>
        <v>9257</v>
      </c>
      <c r="MRB1" s="26">
        <f t="shared" si="144"/>
        <v>9258</v>
      </c>
      <c r="MRC1" s="26">
        <f t="shared" si="144"/>
        <v>9259</v>
      </c>
      <c r="MRD1" s="26">
        <f t="shared" si="144"/>
        <v>9260</v>
      </c>
      <c r="MRE1" s="26">
        <f t="shared" si="144"/>
        <v>9261</v>
      </c>
      <c r="MRF1" s="26">
        <f t="shared" si="144"/>
        <v>9262</v>
      </c>
      <c r="MRG1" s="26">
        <f t="shared" si="144"/>
        <v>9263</v>
      </c>
      <c r="MRH1" s="26">
        <f t="shared" si="144"/>
        <v>9264</v>
      </c>
      <c r="MRI1" s="26">
        <f t="shared" si="144"/>
        <v>9265</v>
      </c>
      <c r="MRJ1" s="26">
        <f t="shared" si="144"/>
        <v>9266</v>
      </c>
      <c r="MRK1" s="26">
        <f t="shared" si="144"/>
        <v>9267</v>
      </c>
      <c r="MRL1" s="26">
        <f t="shared" si="144"/>
        <v>9268</v>
      </c>
      <c r="MRM1" s="26">
        <f t="shared" si="144"/>
        <v>9269</v>
      </c>
      <c r="MRN1" s="26">
        <f t="shared" si="144"/>
        <v>9270</v>
      </c>
      <c r="MRO1" s="26">
        <f t="shared" si="144"/>
        <v>9271</v>
      </c>
      <c r="MRP1" s="26">
        <f t="shared" si="144"/>
        <v>9272</v>
      </c>
      <c r="MRQ1" s="26">
        <f t="shared" si="144"/>
        <v>9273</v>
      </c>
      <c r="MRR1" s="26">
        <f t="shared" si="144"/>
        <v>9274</v>
      </c>
      <c r="MRS1" s="26">
        <f t="shared" si="144"/>
        <v>9275</v>
      </c>
      <c r="MRT1" s="26">
        <f t="shared" si="144"/>
        <v>9276</v>
      </c>
      <c r="MRU1" s="26">
        <f t="shared" si="144"/>
        <v>9277</v>
      </c>
      <c r="MRV1" s="26">
        <f t="shared" si="144"/>
        <v>9278</v>
      </c>
      <c r="MRW1" s="26">
        <f t="shared" si="144"/>
        <v>9279</v>
      </c>
      <c r="MRX1" s="26">
        <f t="shared" si="144"/>
        <v>9280</v>
      </c>
      <c r="MRY1" s="26">
        <f t="shared" si="144"/>
        <v>9281</v>
      </c>
      <c r="MRZ1" s="26">
        <f t="shared" si="144"/>
        <v>9282</v>
      </c>
      <c r="MSA1" s="26">
        <f t="shared" ref="MSA1:MUL1" si="145">MRZ1+1</f>
        <v>9283</v>
      </c>
      <c r="MSB1" s="26">
        <f t="shared" si="145"/>
        <v>9284</v>
      </c>
      <c r="MSC1" s="26">
        <f t="shared" si="145"/>
        <v>9285</v>
      </c>
      <c r="MSD1" s="26">
        <f t="shared" si="145"/>
        <v>9286</v>
      </c>
      <c r="MSE1" s="26">
        <f t="shared" si="145"/>
        <v>9287</v>
      </c>
      <c r="MSF1" s="26">
        <f t="shared" si="145"/>
        <v>9288</v>
      </c>
      <c r="MSG1" s="26">
        <f t="shared" si="145"/>
        <v>9289</v>
      </c>
      <c r="MSH1" s="26">
        <f t="shared" si="145"/>
        <v>9290</v>
      </c>
      <c r="MSI1" s="26">
        <f t="shared" si="145"/>
        <v>9291</v>
      </c>
      <c r="MSJ1" s="26">
        <f t="shared" si="145"/>
        <v>9292</v>
      </c>
      <c r="MSK1" s="26">
        <f t="shared" si="145"/>
        <v>9293</v>
      </c>
      <c r="MSL1" s="26">
        <f t="shared" si="145"/>
        <v>9294</v>
      </c>
      <c r="MSM1" s="26">
        <f t="shared" si="145"/>
        <v>9295</v>
      </c>
      <c r="MSN1" s="26">
        <f t="shared" si="145"/>
        <v>9296</v>
      </c>
      <c r="MSO1" s="26">
        <f t="shared" si="145"/>
        <v>9297</v>
      </c>
      <c r="MSP1" s="26">
        <f t="shared" si="145"/>
        <v>9298</v>
      </c>
      <c r="MSQ1" s="26">
        <f t="shared" si="145"/>
        <v>9299</v>
      </c>
      <c r="MSR1" s="26">
        <f t="shared" si="145"/>
        <v>9300</v>
      </c>
      <c r="MSS1" s="26">
        <f t="shared" si="145"/>
        <v>9301</v>
      </c>
      <c r="MST1" s="26">
        <f t="shared" si="145"/>
        <v>9302</v>
      </c>
      <c r="MSU1" s="26">
        <f t="shared" si="145"/>
        <v>9303</v>
      </c>
      <c r="MSV1" s="26">
        <f t="shared" si="145"/>
        <v>9304</v>
      </c>
      <c r="MSW1" s="26">
        <f t="shared" si="145"/>
        <v>9305</v>
      </c>
      <c r="MSX1" s="26">
        <f t="shared" si="145"/>
        <v>9306</v>
      </c>
      <c r="MSY1" s="26">
        <f t="shared" si="145"/>
        <v>9307</v>
      </c>
      <c r="MSZ1" s="26">
        <f t="shared" si="145"/>
        <v>9308</v>
      </c>
      <c r="MTA1" s="26">
        <f t="shared" si="145"/>
        <v>9309</v>
      </c>
      <c r="MTB1" s="26">
        <f t="shared" si="145"/>
        <v>9310</v>
      </c>
      <c r="MTC1" s="26">
        <f t="shared" si="145"/>
        <v>9311</v>
      </c>
      <c r="MTD1" s="26">
        <f t="shared" si="145"/>
        <v>9312</v>
      </c>
      <c r="MTE1" s="26">
        <f t="shared" si="145"/>
        <v>9313</v>
      </c>
      <c r="MTF1" s="26">
        <f t="shared" si="145"/>
        <v>9314</v>
      </c>
      <c r="MTG1" s="26">
        <f t="shared" si="145"/>
        <v>9315</v>
      </c>
      <c r="MTH1" s="26">
        <f t="shared" si="145"/>
        <v>9316</v>
      </c>
      <c r="MTI1" s="26">
        <f t="shared" si="145"/>
        <v>9317</v>
      </c>
      <c r="MTJ1" s="26">
        <f t="shared" si="145"/>
        <v>9318</v>
      </c>
      <c r="MTK1" s="26">
        <f t="shared" si="145"/>
        <v>9319</v>
      </c>
      <c r="MTL1" s="26">
        <f t="shared" si="145"/>
        <v>9320</v>
      </c>
      <c r="MTM1" s="26">
        <f t="shared" si="145"/>
        <v>9321</v>
      </c>
      <c r="MTN1" s="26">
        <f t="shared" si="145"/>
        <v>9322</v>
      </c>
      <c r="MTO1" s="26">
        <f t="shared" si="145"/>
        <v>9323</v>
      </c>
      <c r="MTP1" s="26">
        <f t="shared" si="145"/>
        <v>9324</v>
      </c>
      <c r="MTQ1" s="26">
        <f t="shared" si="145"/>
        <v>9325</v>
      </c>
      <c r="MTR1" s="26">
        <f t="shared" si="145"/>
        <v>9326</v>
      </c>
      <c r="MTS1" s="26">
        <f t="shared" si="145"/>
        <v>9327</v>
      </c>
      <c r="MTT1" s="26">
        <f t="shared" si="145"/>
        <v>9328</v>
      </c>
      <c r="MTU1" s="26">
        <f t="shared" si="145"/>
        <v>9329</v>
      </c>
      <c r="MTV1" s="26">
        <f t="shared" si="145"/>
        <v>9330</v>
      </c>
      <c r="MTW1" s="26">
        <f t="shared" si="145"/>
        <v>9331</v>
      </c>
      <c r="MTX1" s="26">
        <f t="shared" si="145"/>
        <v>9332</v>
      </c>
      <c r="MTY1" s="26">
        <f t="shared" si="145"/>
        <v>9333</v>
      </c>
      <c r="MTZ1" s="26">
        <f t="shared" si="145"/>
        <v>9334</v>
      </c>
      <c r="MUA1" s="26">
        <f t="shared" si="145"/>
        <v>9335</v>
      </c>
      <c r="MUB1" s="26">
        <f t="shared" si="145"/>
        <v>9336</v>
      </c>
      <c r="MUC1" s="26">
        <f t="shared" si="145"/>
        <v>9337</v>
      </c>
      <c r="MUD1" s="26">
        <f t="shared" si="145"/>
        <v>9338</v>
      </c>
      <c r="MUE1" s="26">
        <f t="shared" si="145"/>
        <v>9339</v>
      </c>
      <c r="MUF1" s="26">
        <f t="shared" si="145"/>
        <v>9340</v>
      </c>
      <c r="MUG1" s="26">
        <f t="shared" si="145"/>
        <v>9341</v>
      </c>
      <c r="MUH1" s="26">
        <f t="shared" si="145"/>
        <v>9342</v>
      </c>
      <c r="MUI1" s="26">
        <f t="shared" si="145"/>
        <v>9343</v>
      </c>
      <c r="MUJ1" s="26">
        <f t="shared" si="145"/>
        <v>9344</v>
      </c>
      <c r="MUK1" s="26">
        <f t="shared" si="145"/>
        <v>9345</v>
      </c>
      <c r="MUL1" s="26">
        <f t="shared" si="145"/>
        <v>9346</v>
      </c>
      <c r="MUM1" s="26">
        <f t="shared" ref="MUM1:MWX1" si="146">MUL1+1</f>
        <v>9347</v>
      </c>
      <c r="MUN1" s="26">
        <f t="shared" si="146"/>
        <v>9348</v>
      </c>
      <c r="MUO1" s="26">
        <f t="shared" si="146"/>
        <v>9349</v>
      </c>
      <c r="MUP1" s="26">
        <f t="shared" si="146"/>
        <v>9350</v>
      </c>
      <c r="MUQ1" s="26">
        <f t="shared" si="146"/>
        <v>9351</v>
      </c>
      <c r="MUR1" s="26">
        <f t="shared" si="146"/>
        <v>9352</v>
      </c>
      <c r="MUS1" s="26">
        <f t="shared" si="146"/>
        <v>9353</v>
      </c>
      <c r="MUT1" s="26">
        <f t="shared" si="146"/>
        <v>9354</v>
      </c>
      <c r="MUU1" s="26">
        <f t="shared" si="146"/>
        <v>9355</v>
      </c>
      <c r="MUV1" s="26">
        <f t="shared" si="146"/>
        <v>9356</v>
      </c>
      <c r="MUW1" s="26">
        <f t="shared" si="146"/>
        <v>9357</v>
      </c>
      <c r="MUX1" s="26">
        <f t="shared" si="146"/>
        <v>9358</v>
      </c>
      <c r="MUY1" s="26">
        <f t="shared" si="146"/>
        <v>9359</v>
      </c>
      <c r="MUZ1" s="26">
        <f t="shared" si="146"/>
        <v>9360</v>
      </c>
      <c r="MVA1" s="26">
        <f t="shared" si="146"/>
        <v>9361</v>
      </c>
      <c r="MVB1" s="26">
        <f t="shared" si="146"/>
        <v>9362</v>
      </c>
      <c r="MVC1" s="26">
        <f t="shared" si="146"/>
        <v>9363</v>
      </c>
      <c r="MVD1" s="26">
        <f t="shared" si="146"/>
        <v>9364</v>
      </c>
      <c r="MVE1" s="26">
        <f t="shared" si="146"/>
        <v>9365</v>
      </c>
      <c r="MVF1" s="26">
        <f t="shared" si="146"/>
        <v>9366</v>
      </c>
      <c r="MVG1" s="26">
        <f t="shared" si="146"/>
        <v>9367</v>
      </c>
      <c r="MVH1" s="26">
        <f t="shared" si="146"/>
        <v>9368</v>
      </c>
      <c r="MVI1" s="26">
        <f t="shared" si="146"/>
        <v>9369</v>
      </c>
      <c r="MVJ1" s="26">
        <f t="shared" si="146"/>
        <v>9370</v>
      </c>
      <c r="MVK1" s="26">
        <f t="shared" si="146"/>
        <v>9371</v>
      </c>
      <c r="MVL1" s="26">
        <f t="shared" si="146"/>
        <v>9372</v>
      </c>
      <c r="MVM1" s="26">
        <f t="shared" si="146"/>
        <v>9373</v>
      </c>
      <c r="MVN1" s="26">
        <f t="shared" si="146"/>
        <v>9374</v>
      </c>
      <c r="MVO1" s="26">
        <f t="shared" si="146"/>
        <v>9375</v>
      </c>
      <c r="MVP1" s="26">
        <f t="shared" si="146"/>
        <v>9376</v>
      </c>
      <c r="MVQ1" s="26">
        <f t="shared" si="146"/>
        <v>9377</v>
      </c>
      <c r="MVR1" s="26">
        <f t="shared" si="146"/>
        <v>9378</v>
      </c>
      <c r="MVS1" s="26">
        <f t="shared" si="146"/>
        <v>9379</v>
      </c>
      <c r="MVT1" s="26">
        <f t="shared" si="146"/>
        <v>9380</v>
      </c>
      <c r="MVU1" s="26">
        <f t="shared" si="146"/>
        <v>9381</v>
      </c>
      <c r="MVV1" s="26">
        <f t="shared" si="146"/>
        <v>9382</v>
      </c>
      <c r="MVW1" s="26">
        <f t="shared" si="146"/>
        <v>9383</v>
      </c>
      <c r="MVX1" s="26">
        <f t="shared" si="146"/>
        <v>9384</v>
      </c>
      <c r="MVY1" s="26">
        <f t="shared" si="146"/>
        <v>9385</v>
      </c>
      <c r="MVZ1" s="26">
        <f t="shared" si="146"/>
        <v>9386</v>
      </c>
      <c r="MWA1" s="26">
        <f t="shared" si="146"/>
        <v>9387</v>
      </c>
      <c r="MWB1" s="26">
        <f t="shared" si="146"/>
        <v>9388</v>
      </c>
      <c r="MWC1" s="26">
        <f t="shared" si="146"/>
        <v>9389</v>
      </c>
      <c r="MWD1" s="26">
        <f t="shared" si="146"/>
        <v>9390</v>
      </c>
      <c r="MWE1" s="26">
        <f t="shared" si="146"/>
        <v>9391</v>
      </c>
      <c r="MWF1" s="26">
        <f t="shared" si="146"/>
        <v>9392</v>
      </c>
      <c r="MWG1" s="26">
        <f t="shared" si="146"/>
        <v>9393</v>
      </c>
      <c r="MWH1" s="26">
        <f t="shared" si="146"/>
        <v>9394</v>
      </c>
      <c r="MWI1" s="26">
        <f t="shared" si="146"/>
        <v>9395</v>
      </c>
      <c r="MWJ1" s="26">
        <f t="shared" si="146"/>
        <v>9396</v>
      </c>
      <c r="MWK1" s="26">
        <f t="shared" si="146"/>
        <v>9397</v>
      </c>
      <c r="MWL1" s="26">
        <f t="shared" si="146"/>
        <v>9398</v>
      </c>
      <c r="MWM1" s="26">
        <f t="shared" si="146"/>
        <v>9399</v>
      </c>
      <c r="MWN1" s="26">
        <f t="shared" si="146"/>
        <v>9400</v>
      </c>
      <c r="MWO1" s="26">
        <f t="shared" si="146"/>
        <v>9401</v>
      </c>
      <c r="MWP1" s="26">
        <f t="shared" si="146"/>
        <v>9402</v>
      </c>
      <c r="MWQ1" s="26">
        <f t="shared" si="146"/>
        <v>9403</v>
      </c>
      <c r="MWR1" s="26">
        <f t="shared" si="146"/>
        <v>9404</v>
      </c>
      <c r="MWS1" s="26">
        <f t="shared" si="146"/>
        <v>9405</v>
      </c>
      <c r="MWT1" s="26">
        <f t="shared" si="146"/>
        <v>9406</v>
      </c>
      <c r="MWU1" s="26">
        <f t="shared" si="146"/>
        <v>9407</v>
      </c>
      <c r="MWV1" s="26">
        <f t="shared" si="146"/>
        <v>9408</v>
      </c>
      <c r="MWW1" s="26">
        <f t="shared" si="146"/>
        <v>9409</v>
      </c>
      <c r="MWX1" s="26">
        <f t="shared" si="146"/>
        <v>9410</v>
      </c>
      <c r="MWY1" s="26">
        <f t="shared" ref="MWY1:MZJ1" si="147">MWX1+1</f>
        <v>9411</v>
      </c>
      <c r="MWZ1" s="26">
        <f t="shared" si="147"/>
        <v>9412</v>
      </c>
      <c r="MXA1" s="26">
        <f t="shared" si="147"/>
        <v>9413</v>
      </c>
      <c r="MXB1" s="26">
        <f t="shared" si="147"/>
        <v>9414</v>
      </c>
      <c r="MXC1" s="26">
        <f t="shared" si="147"/>
        <v>9415</v>
      </c>
      <c r="MXD1" s="26">
        <f t="shared" si="147"/>
        <v>9416</v>
      </c>
      <c r="MXE1" s="26">
        <f t="shared" si="147"/>
        <v>9417</v>
      </c>
      <c r="MXF1" s="26">
        <f t="shared" si="147"/>
        <v>9418</v>
      </c>
      <c r="MXG1" s="26">
        <f t="shared" si="147"/>
        <v>9419</v>
      </c>
      <c r="MXH1" s="26">
        <f t="shared" si="147"/>
        <v>9420</v>
      </c>
      <c r="MXI1" s="26">
        <f t="shared" si="147"/>
        <v>9421</v>
      </c>
      <c r="MXJ1" s="26">
        <f t="shared" si="147"/>
        <v>9422</v>
      </c>
      <c r="MXK1" s="26">
        <f t="shared" si="147"/>
        <v>9423</v>
      </c>
      <c r="MXL1" s="26">
        <f t="shared" si="147"/>
        <v>9424</v>
      </c>
      <c r="MXM1" s="26">
        <f t="shared" si="147"/>
        <v>9425</v>
      </c>
      <c r="MXN1" s="26">
        <f t="shared" si="147"/>
        <v>9426</v>
      </c>
      <c r="MXO1" s="26">
        <f t="shared" si="147"/>
        <v>9427</v>
      </c>
      <c r="MXP1" s="26">
        <f t="shared" si="147"/>
        <v>9428</v>
      </c>
      <c r="MXQ1" s="26">
        <f t="shared" si="147"/>
        <v>9429</v>
      </c>
      <c r="MXR1" s="26">
        <f t="shared" si="147"/>
        <v>9430</v>
      </c>
      <c r="MXS1" s="26">
        <f t="shared" si="147"/>
        <v>9431</v>
      </c>
      <c r="MXT1" s="26">
        <f t="shared" si="147"/>
        <v>9432</v>
      </c>
      <c r="MXU1" s="26">
        <f t="shared" si="147"/>
        <v>9433</v>
      </c>
      <c r="MXV1" s="26">
        <f t="shared" si="147"/>
        <v>9434</v>
      </c>
      <c r="MXW1" s="26">
        <f t="shared" si="147"/>
        <v>9435</v>
      </c>
      <c r="MXX1" s="26">
        <f t="shared" si="147"/>
        <v>9436</v>
      </c>
      <c r="MXY1" s="26">
        <f t="shared" si="147"/>
        <v>9437</v>
      </c>
      <c r="MXZ1" s="26">
        <f t="shared" si="147"/>
        <v>9438</v>
      </c>
      <c r="MYA1" s="26">
        <f t="shared" si="147"/>
        <v>9439</v>
      </c>
      <c r="MYB1" s="26">
        <f t="shared" si="147"/>
        <v>9440</v>
      </c>
      <c r="MYC1" s="26">
        <f t="shared" si="147"/>
        <v>9441</v>
      </c>
      <c r="MYD1" s="26">
        <f t="shared" si="147"/>
        <v>9442</v>
      </c>
      <c r="MYE1" s="26">
        <f t="shared" si="147"/>
        <v>9443</v>
      </c>
      <c r="MYF1" s="26">
        <f t="shared" si="147"/>
        <v>9444</v>
      </c>
      <c r="MYG1" s="26">
        <f t="shared" si="147"/>
        <v>9445</v>
      </c>
      <c r="MYH1" s="26">
        <f t="shared" si="147"/>
        <v>9446</v>
      </c>
      <c r="MYI1" s="26">
        <f t="shared" si="147"/>
        <v>9447</v>
      </c>
      <c r="MYJ1" s="26">
        <f t="shared" si="147"/>
        <v>9448</v>
      </c>
      <c r="MYK1" s="26">
        <f t="shared" si="147"/>
        <v>9449</v>
      </c>
      <c r="MYL1" s="26">
        <f t="shared" si="147"/>
        <v>9450</v>
      </c>
      <c r="MYM1" s="26">
        <f t="shared" si="147"/>
        <v>9451</v>
      </c>
      <c r="MYN1" s="26">
        <f t="shared" si="147"/>
        <v>9452</v>
      </c>
      <c r="MYO1" s="26">
        <f t="shared" si="147"/>
        <v>9453</v>
      </c>
      <c r="MYP1" s="26">
        <f t="shared" si="147"/>
        <v>9454</v>
      </c>
      <c r="MYQ1" s="26">
        <f t="shared" si="147"/>
        <v>9455</v>
      </c>
      <c r="MYR1" s="26">
        <f t="shared" si="147"/>
        <v>9456</v>
      </c>
      <c r="MYS1" s="26">
        <f t="shared" si="147"/>
        <v>9457</v>
      </c>
      <c r="MYT1" s="26">
        <f t="shared" si="147"/>
        <v>9458</v>
      </c>
      <c r="MYU1" s="26">
        <f t="shared" si="147"/>
        <v>9459</v>
      </c>
      <c r="MYV1" s="26">
        <f t="shared" si="147"/>
        <v>9460</v>
      </c>
      <c r="MYW1" s="26">
        <f t="shared" si="147"/>
        <v>9461</v>
      </c>
      <c r="MYX1" s="26">
        <f t="shared" si="147"/>
        <v>9462</v>
      </c>
      <c r="MYY1" s="26">
        <f t="shared" si="147"/>
        <v>9463</v>
      </c>
      <c r="MYZ1" s="26">
        <f t="shared" si="147"/>
        <v>9464</v>
      </c>
      <c r="MZA1" s="26">
        <f t="shared" si="147"/>
        <v>9465</v>
      </c>
      <c r="MZB1" s="26">
        <f t="shared" si="147"/>
        <v>9466</v>
      </c>
      <c r="MZC1" s="26">
        <f t="shared" si="147"/>
        <v>9467</v>
      </c>
      <c r="MZD1" s="26">
        <f t="shared" si="147"/>
        <v>9468</v>
      </c>
      <c r="MZE1" s="26">
        <f t="shared" si="147"/>
        <v>9469</v>
      </c>
      <c r="MZF1" s="26">
        <f t="shared" si="147"/>
        <v>9470</v>
      </c>
      <c r="MZG1" s="26">
        <f t="shared" si="147"/>
        <v>9471</v>
      </c>
      <c r="MZH1" s="26">
        <f t="shared" si="147"/>
        <v>9472</v>
      </c>
      <c r="MZI1" s="26">
        <f t="shared" si="147"/>
        <v>9473</v>
      </c>
      <c r="MZJ1" s="26">
        <f t="shared" si="147"/>
        <v>9474</v>
      </c>
      <c r="MZK1" s="26">
        <f t="shared" ref="MZK1:NBV1" si="148">MZJ1+1</f>
        <v>9475</v>
      </c>
      <c r="MZL1" s="26">
        <f t="shared" si="148"/>
        <v>9476</v>
      </c>
      <c r="MZM1" s="26">
        <f t="shared" si="148"/>
        <v>9477</v>
      </c>
      <c r="MZN1" s="26">
        <f t="shared" si="148"/>
        <v>9478</v>
      </c>
      <c r="MZO1" s="26">
        <f t="shared" si="148"/>
        <v>9479</v>
      </c>
      <c r="MZP1" s="26">
        <f t="shared" si="148"/>
        <v>9480</v>
      </c>
      <c r="MZQ1" s="26">
        <f t="shared" si="148"/>
        <v>9481</v>
      </c>
      <c r="MZR1" s="26">
        <f t="shared" si="148"/>
        <v>9482</v>
      </c>
      <c r="MZS1" s="26">
        <f t="shared" si="148"/>
        <v>9483</v>
      </c>
      <c r="MZT1" s="26">
        <f t="shared" si="148"/>
        <v>9484</v>
      </c>
      <c r="MZU1" s="26">
        <f t="shared" si="148"/>
        <v>9485</v>
      </c>
      <c r="MZV1" s="26">
        <f t="shared" si="148"/>
        <v>9486</v>
      </c>
      <c r="MZW1" s="26">
        <f t="shared" si="148"/>
        <v>9487</v>
      </c>
      <c r="MZX1" s="26">
        <f t="shared" si="148"/>
        <v>9488</v>
      </c>
      <c r="MZY1" s="26">
        <f t="shared" si="148"/>
        <v>9489</v>
      </c>
      <c r="MZZ1" s="26">
        <f t="shared" si="148"/>
        <v>9490</v>
      </c>
      <c r="NAA1" s="26">
        <f t="shared" si="148"/>
        <v>9491</v>
      </c>
      <c r="NAB1" s="26">
        <f t="shared" si="148"/>
        <v>9492</v>
      </c>
      <c r="NAC1" s="26">
        <f t="shared" si="148"/>
        <v>9493</v>
      </c>
      <c r="NAD1" s="26">
        <f t="shared" si="148"/>
        <v>9494</v>
      </c>
      <c r="NAE1" s="26">
        <f t="shared" si="148"/>
        <v>9495</v>
      </c>
      <c r="NAF1" s="26">
        <f t="shared" si="148"/>
        <v>9496</v>
      </c>
      <c r="NAG1" s="26">
        <f t="shared" si="148"/>
        <v>9497</v>
      </c>
      <c r="NAH1" s="26">
        <f t="shared" si="148"/>
        <v>9498</v>
      </c>
      <c r="NAI1" s="26">
        <f t="shared" si="148"/>
        <v>9499</v>
      </c>
      <c r="NAJ1" s="26">
        <f t="shared" si="148"/>
        <v>9500</v>
      </c>
      <c r="NAK1" s="26">
        <f t="shared" si="148"/>
        <v>9501</v>
      </c>
      <c r="NAL1" s="26">
        <f t="shared" si="148"/>
        <v>9502</v>
      </c>
      <c r="NAM1" s="26">
        <f t="shared" si="148"/>
        <v>9503</v>
      </c>
      <c r="NAN1" s="26">
        <f t="shared" si="148"/>
        <v>9504</v>
      </c>
      <c r="NAO1" s="26">
        <f t="shared" si="148"/>
        <v>9505</v>
      </c>
      <c r="NAP1" s="26">
        <f t="shared" si="148"/>
        <v>9506</v>
      </c>
      <c r="NAQ1" s="26">
        <f t="shared" si="148"/>
        <v>9507</v>
      </c>
      <c r="NAR1" s="26">
        <f t="shared" si="148"/>
        <v>9508</v>
      </c>
      <c r="NAS1" s="26">
        <f t="shared" si="148"/>
        <v>9509</v>
      </c>
      <c r="NAT1" s="26">
        <f t="shared" si="148"/>
        <v>9510</v>
      </c>
      <c r="NAU1" s="26">
        <f t="shared" si="148"/>
        <v>9511</v>
      </c>
      <c r="NAV1" s="26">
        <f t="shared" si="148"/>
        <v>9512</v>
      </c>
      <c r="NAW1" s="26">
        <f t="shared" si="148"/>
        <v>9513</v>
      </c>
      <c r="NAX1" s="26">
        <f t="shared" si="148"/>
        <v>9514</v>
      </c>
      <c r="NAY1" s="26">
        <f t="shared" si="148"/>
        <v>9515</v>
      </c>
      <c r="NAZ1" s="26">
        <f t="shared" si="148"/>
        <v>9516</v>
      </c>
      <c r="NBA1" s="26">
        <f t="shared" si="148"/>
        <v>9517</v>
      </c>
      <c r="NBB1" s="26">
        <f t="shared" si="148"/>
        <v>9518</v>
      </c>
      <c r="NBC1" s="26">
        <f t="shared" si="148"/>
        <v>9519</v>
      </c>
      <c r="NBD1" s="26">
        <f t="shared" si="148"/>
        <v>9520</v>
      </c>
      <c r="NBE1" s="26">
        <f t="shared" si="148"/>
        <v>9521</v>
      </c>
      <c r="NBF1" s="26">
        <f t="shared" si="148"/>
        <v>9522</v>
      </c>
      <c r="NBG1" s="26">
        <f t="shared" si="148"/>
        <v>9523</v>
      </c>
      <c r="NBH1" s="26">
        <f t="shared" si="148"/>
        <v>9524</v>
      </c>
      <c r="NBI1" s="26">
        <f t="shared" si="148"/>
        <v>9525</v>
      </c>
      <c r="NBJ1" s="26">
        <f t="shared" si="148"/>
        <v>9526</v>
      </c>
      <c r="NBK1" s="26">
        <f t="shared" si="148"/>
        <v>9527</v>
      </c>
      <c r="NBL1" s="26">
        <f t="shared" si="148"/>
        <v>9528</v>
      </c>
      <c r="NBM1" s="26">
        <f t="shared" si="148"/>
        <v>9529</v>
      </c>
      <c r="NBN1" s="26">
        <f t="shared" si="148"/>
        <v>9530</v>
      </c>
      <c r="NBO1" s="26">
        <f t="shared" si="148"/>
        <v>9531</v>
      </c>
      <c r="NBP1" s="26">
        <f t="shared" si="148"/>
        <v>9532</v>
      </c>
      <c r="NBQ1" s="26">
        <f t="shared" si="148"/>
        <v>9533</v>
      </c>
      <c r="NBR1" s="26">
        <f t="shared" si="148"/>
        <v>9534</v>
      </c>
      <c r="NBS1" s="26">
        <f t="shared" si="148"/>
        <v>9535</v>
      </c>
      <c r="NBT1" s="26">
        <f t="shared" si="148"/>
        <v>9536</v>
      </c>
      <c r="NBU1" s="26">
        <f t="shared" si="148"/>
        <v>9537</v>
      </c>
      <c r="NBV1" s="26">
        <f t="shared" si="148"/>
        <v>9538</v>
      </c>
      <c r="NBW1" s="26">
        <f t="shared" ref="NBW1:NEH1" si="149">NBV1+1</f>
        <v>9539</v>
      </c>
      <c r="NBX1" s="26">
        <f t="shared" si="149"/>
        <v>9540</v>
      </c>
      <c r="NBY1" s="26">
        <f t="shared" si="149"/>
        <v>9541</v>
      </c>
      <c r="NBZ1" s="26">
        <f t="shared" si="149"/>
        <v>9542</v>
      </c>
      <c r="NCA1" s="26">
        <f t="shared" si="149"/>
        <v>9543</v>
      </c>
      <c r="NCB1" s="26">
        <f t="shared" si="149"/>
        <v>9544</v>
      </c>
      <c r="NCC1" s="26">
        <f t="shared" si="149"/>
        <v>9545</v>
      </c>
      <c r="NCD1" s="26">
        <f t="shared" si="149"/>
        <v>9546</v>
      </c>
      <c r="NCE1" s="26">
        <f t="shared" si="149"/>
        <v>9547</v>
      </c>
      <c r="NCF1" s="26">
        <f t="shared" si="149"/>
        <v>9548</v>
      </c>
      <c r="NCG1" s="26">
        <f t="shared" si="149"/>
        <v>9549</v>
      </c>
      <c r="NCH1" s="26">
        <f t="shared" si="149"/>
        <v>9550</v>
      </c>
      <c r="NCI1" s="26">
        <f t="shared" si="149"/>
        <v>9551</v>
      </c>
      <c r="NCJ1" s="26">
        <f t="shared" si="149"/>
        <v>9552</v>
      </c>
      <c r="NCK1" s="26">
        <f t="shared" si="149"/>
        <v>9553</v>
      </c>
      <c r="NCL1" s="26">
        <f t="shared" si="149"/>
        <v>9554</v>
      </c>
      <c r="NCM1" s="26">
        <f t="shared" si="149"/>
        <v>9555</v>
      </c>
      <c r="NCN1" s="26">
        <f t="shared" si="149"/>
        <v>9556</v>
      </c>
      <c r="NCO1" s="26">
        <f t="shared" si="149"/>
        <v>9557</v>
      </c>
      <c r="NCP1" s="26">
        <f t="shared" si="149"/>
        <v>9558</v>
      </c>
      <c r="NCQ1" s="26">
        <f t="shared" si="149"/>
        <v>9559</v>
      </c>
      <c r="NCR1" s="26">
        <f t="shared" si="149"/>
        <v>9560</v>
      </c>
      <c r="NCS1" s="26">
        <f t="shared" si="149"/>
        <v>9561</v>
      </c>
      <c r="NCT1" s="26">
        <f t="shared" si="149"/>
        <v>9562</v>
      </c>
      <c r="NCU1" s="26">
        <f t="shared" si="149"/>
        <v>9563</v>
      </c>
      <c r="NCV1" s="26">
        <f t="shared" si="149"/>
        <v>9564</v>
      </c>
      <c r="NCW1" s="26">
        <f t="shared" si="149"/>
        <v>9565</v>
      </c>
      <c r="NCX1" s="26">
        <f t="shared" si="149"/>
        <v>9566</v>
      </c>
      <c r="NCY1" s="26">
        <f t="shared" si="149"/>
        <v>9567</v>
      </c>
      <c r="NCZ1" s="26">
        <f t="shared" si="149"/>
        <v>9568</v>
      </c>
      <c r="NDA1" s="26">
        <f t="shared" si="149"/>
        <v>9569</v>
      </c>
      <c r="NDB1" s="26">
        <f t="shared" si="149"/>
        <v>9570</v>
      </c>
      <c r="NDC1" s="26">
        <f t="shared" si="149"/>
        <v>9571</v>
      </c>
      <c r="NDD1" s="26">
        <f t="shared" si="149"/>
        <v>9572</v>
      </c>
      <c r="NDE1" s="26">
        <f t="shared" si="149"/>
        <v>9573</v>
      </c>
      <c r="NDF1" s="26">
        <f t="shared" si="149"/>
        <v>9574</v>
      </c>
      <c r="NDG1" s="26">
        <f t="shared" si="149"/>
        <v>9575</v>
      </c>
      <c r="NDH1" s="26">
        <f t="shared" si="149"/>
        <v>9576</v>
      </c>
      <c r="NDI1" s="26">
        <f t="shared" si="149"/>
        <v>9577</v>
      </c>
      <c r="NDJ1" s="26">
        <f t="shared" si="149"/>
        <v>9578</v>
      </c>
      <c r="NDK1" s="26">
        <f t="shared" si="149"/>
        <v>9579</v>
      </c>
      <c r="NDL1" s="26">
        <f t="shared" si="149"/>
        <v>9580</v>
      </c>
      <c r="NDM1" s="26">
        <f t="shared" si="149"/>
        <v>9581</v>
      </c>
      <c r="NDN1" s="26">
        <f t="shared" si="149"/>
        <v>9582</v>
      </c>
      <c r="NDO1" s="26">
        <f t="shared" si="149"/>
        <v>9583</v>
      </c>
      <c r="NDP1" s="26">
        <f t="shared" si="149"/>
        <v>9584</v>
      </c>
      <c r="NDQ1" s="26">
        <f t="shared" si="149"/>
        <v>9585</v>
      </c>
      <c r="NDR1" s="26">
        <f t="shared" si="149"/>
        <v>9586</v>
      </c>
      <c r="NDS1" s="26">
        <f t="shared" si="149"/>
        <v>9587</v>
      </c>
      <c r="NDT1" s="26">
        <f t="shared" si="149"/>
        <v>9588</v>
      </c>
      <c r="NDU1" s="26">
        <f t="shared" si="149"/>
        <v>9589</v>
      </c>
      <c r="NDV1" s="26">
        <f t="shared" si="149"/>
        <v>9590</v>
      </c>
      <c r="NDW1" s="26">
        <f t="shared" si="149"/>
        <v>9591</v>
      </c>
      <c r="NDX1" s="26">
        <f t="shared" si="149"/>
        <v>9592</v>
      </c>
      <c r="NDY1" s="26">
        <f t="shared" si="149"/>
        <v>9593</v>
      </c>
      <c r="NDZ1" s="26">
        <f t="shared" si="149"/>
        <v>9594</v>
      </c>
      <c r="NEA1" s="26">
        <f t="shared" si="149"/>
        <v>9595</v>
      </c>
      <c r="NEB1" s="26">
        <f t="shared" si="149"/>
        <v>9596</v>
      </c>
      <c r="NEC1" s="26">
        <f t="shared" si="149"/>
        <v>9597</v>
      </c>
      <c r="NED1" s="26">
        <f t="shared" si="149"/>
        <v>9598</v>
      </c>
      <c r="NEE1" s="26">
        <f t="shared" si="149"/>
        <v>9599</v>
      </c>
      <c r="NEF1" s="26">
        <f t="shared" si="149"/>
        <v>9600</v>
      </c>
      <c r="NEG1" s="26">
        <f t="shared" si="149"/>
        <v>9601</v>
      </c>
      <c r="NEH1" s="26">
        <f t="shared" si="149"/>
        <v>9602</v>
      </c>
      <c r="NEI1" s="26">
        <f t="shared" ref="NEI1:NGT1" si="150">NEH1+1</f>
        <v>9603</v>
      </c>
      <c r="NEJ1" s="26">
        <f t="shared" si="150"/>
        <v>9604</v>
      </c>
      <c r="NEK1" s="26">
        <f t="shared" si="150"/>
        <v>9605</v>
      </c>
      <c r="NEL1" s="26">
        <f t="shared" si="150"/>
        <v>9606</v>
      </c>
      <c r="NEM1" s="26">
        <f t="shared" si="150"/>
        <v>9607</v>
      </c>
      <c r="NEN1" s="26">
        <f t="shared" si="150"/>
        <v>9608</v>
      </c>
      <c r="NEO1" s="26">
        <f t="shared" si="150"/>
        <v>9609</v>
      </c>
      <c r="NEP1" s="26">
        <f t="shared" si="150"/>
        <v>9610</v>
      </c>
      <c r="NEQ1" s="26">
        <f t="shared" si="150"/>
        <v>9611</v>
      </c>
      <c r="NER1" s="26">
        <f t="shared" si="150"/>
        <v>9612</v>
      </c>
      <c r="NES1" s="26">
        <f t="shared" si="150"/>
        <v>9613</v>
      </c>
      <c r="NET1" s="26">
        <f t="shared" si="150"/>
        <v>9614</v>
      </c>
      <c r="NEU1" s="26">
        <f t="shared" si="150"/>
        <v>9615</v>
      </c>
      <c r="NEV1" s="26">
        <f t="shared" si="150"/>
        <v>9616</v>
      </c>
      <c r="NEW1" s="26">
        <f t="shared" si="150"/>
        <v>9617</v>
      </c>
      <c r="NEX1" s="26">
        <f t="shared" si="150"/>
        <v>9618</v>
      </c>
      <c r="NEY1" s="26">
        <f t="shared" si="150"/>
        <v>9619</v>
      </c>
      <c r="NEZ1" s="26">
        <f t="shared" si="150"/>
        <v>9620</v>
      </c>
      <c r="NFA1" s="26">
        <f t="shared" si="150"/>
        <v>9621</v>
      </c>
      <c r="NFB1" s="26">
        <f t="shared" si="150"/>
        <v>9622</v>
      </c>
      <c r="NFC1" s="26">
        <f t="shared" si="150"/>
        <v>9623</v>
      </c>
      <c r="NFD1" s="26">
        <f t="shared" si="150"/>
        <v>9624</v>
      </c>
      <c r="NFE1" s="26">
        <f t="shared" si="150"/>
        <v>9625</v>
      </c>
      <c r="NFF1" s="26">
        <f t="shared" si="150"/>
        <v>9626</v>
      </c>
      <c r="NFG1" s="26">
        <f t="shared" si="150"/>
        <v>9627</v>
      </c>
      <c r="NFH1" s="26">
        <f t="shared" si="150"/>
        <v>9628</v>
      </c>
      <c r="NFI1" s="26">
        <f t="shared" si="150"/>
        <v>9629</v>
      </c>
      <c r="NFJ1" s="26">
        <f t="shared" si="150"/>
        <v>9630</v>
      </c>
      <c r="NFK1" s="26">
        <f t="shared" si="150"/>
        <v>9631</v>
      </c>
      <c r="NFL1" s="26">
        <f t="shared" si="150"/>
        <v>9632</v>
      </c>
      <c r="NFM1" s="26">
        <f t="shared" si="150"/>
        <v>9633</v>
      </c>
      <c r="NFN1" s="26">
        <f t="shared" si="150"/>
        <v>9634</v>
      </c>
      <c r="NFO1" s="26">
        <f t="shared" si="150"/>
        <v>9635</v>
      </c>
      <c r="NFP1" s="26">
        <f t="shared" si="150"/>
        <v>9636</v>
      </c>
      <c r="NFQ1" s="26">
        <f t="shared" si="150"/>
        <v>9637</v>
      </c>
      <c r="NFR1" s="26">
        <f t="shared" si="150"/>
        <v>9638</v>
      </c>
      <c r="NFS1" s="26">
        <f t="shared" si="150"/>
        <v>9639</v>
      </c>
      <c r="NFT1" s="26">
        <f t="shared" si="150"/>
        <v>9640</v>
      </c>
      <c r="NFU1" s="26">
        <f t="shared" si="150"/>
        <v>9641</v>
      </c>
      <c r="NFV1" s="26">
        <f t="shared" si="150"/>
        <v>9642</v>
      </c>
      <c r="NFW1" s="26">
        <f t="shared" si="150"/>
        <v>9643</v>
      </c>
      <c r="NFX1" s="26">
        <f t="shared" si="150"/>
        <v>9644</v>
      </c>
      <c r="NFY1" s="26">
        <f t="shared" si="150"/>
        <v>9645</v>
      </c>
      <c r="NFZ1" s="26">
        <f t="shared" si="150"/>
        <v>9646</v>
      </c>
      <c r="NGA1" s="26">
        <f t="shared" si="150"/>
        <v>9647</v>
      </c>
      <c r="NGB1" s="26">
        <f t="shared" si="150"/>
        <v>9648</v>
      </c>
      <c r="NGC1" s="26">
        <f t="shared" si="150"/>
        <v>9649</v>
      </c>
      <c r="NGD1" s="26">
        <f t="shared" si="150"/>
        <v>9650</v>
      </c>
      <c r="NGE1" s="26">
        <f t="shared" si="150"/>
        <v>9651</v>
      </c>
      <c r="NGF1" s="26">
        <f t="shared" si="150"/>
        <v>9652</v>
      </c>
      <c r="NGG1" s="26">
        <f t="shared" si="150"/>
        <v>9653</v>
      </c>
      <c r="NGH1" s="26">
        <f t="shared" si="150"/>
        <v>9654</v>
      </c>
      <c r="NGI1" s="26">
        <f t="shared" si="150"/>
        <v>9655</v>
      </c>
      <c r="NGJ1" s="26">
        <f t="shared" si="150"/>
        <v>9656</v>
      </c>
      <c r="NGK1" s="26">
        <f t="shared" si="150"/>
        <v>9657</v>
      </c>
      <c r="NGL1" s="26">
        <f t="shared" si="150"/>
        <v>9658</v>
      </c>
      <c r="NGM1" s="26">
        <f t="shared" si="150"/>
        <v>9659</v>
      </c>
      <c r="NGN1" s="26">
        <f t="shared" si="150"/>
        <v>9660</v>
      </c>
      <c r="NGO1" s="26">
        <f t="shared" si="150"/>
        <v>9661</v>
      </c>
      <c r="NGP1" s="26">
        <f t="shared" si="150"/>
        <v>9662</v>
      </c>
      <c r="NGQ1" s="26">
        <f t="shared" si="150"/>
        <v>9663</v>
      </c>
      <c r="NGR1" s="26">
        <f t="shared" si="150"/>
        <v>9664</v>
      </c>
      <c r="NGS1" s="26">
        <f t="shared" si="150"/>
        <v>9665</v>
      </c>
      <c r="NGT1" s="26">
        <f t="shared" si="150"/>
        <v>9666</v>
      </c>
      <c r="NGU1" s="26">
        <f t="shared" ref="NGU1:NJF1" si="151">NGT1+1</f>
        <v>9667</v>
      </c>
      <c r="NGV1" s="26">
        <f t="shared" si="151"/>
        <v>9668</v>
      </c>
      <c r="NGW1" s="26">
        <f t="shared" si="151"/>
        <v>9669</v>
      </c>
      <c r="NGX1" s="26">
        <f t="shared" si="151"/>
        <v>9670</v>
      </c>
      <c r="NGY1" s="26">
        <f t="shared" si="151"/>
        <v>9671</v>
      </c>
      <c r="NGZ1" s="26">
        <f t="shared" si="151"/>
        <v>9672</v>
      </c>
      <c r="NHA1" s="26">
        <f t="shared" si="151"/>
        <v>9673</v>
      </c>
      <c r="NHB1" s="26">
        <f t="shared" si="151"/>
        <v>9674</v>
      </c>
      <c r="NHC1" s="26">
        <f t="shared" si="151"/>
        <v>9675</v>
      </c>
      <c r="NHD1" s="26">
        <f t="shared" si="151"/>
        <v>9676</v>
      </c>
      <c r="NHE1" s="26">
        <f t="shared" si="151"/>
        <v>9677</v>
      </c>
      <c r="NHF1" s="26">
        <f t="shared" si="151"/>
        <v>9678</v>
      </c>
      <c r="NHG1" s="26">
        <f t="shared" si="151"/>
        <v>9679</v>
      </c>
      <c r="NHH1" s="26">
        <f t="shared" si="151"/>
        <v>9680</v>
      </c>
      <c r="NHI1" s="26">
        <f t="shared" si="151"/>
        <v>9681</v>
      </c>
      <c r="NHJ1" s="26">
        <f t="shared" si="151"/>
        <v>9682</v>
      </c>
      <c r="NHK1" s="26">
        <f t="shared" si="151"/>
        <v>9683</v>
      </c>
      <c r="NHL1" s="26">
        <f t="shared" si="151"/>
        <v>9684</v>
      </c>
      <c r="NHM1" s="26">
        <f t="shared" si="151"/>
        <v>9685</v>
      </c>
      <c r="NHN1" s="26">
        <f t="shared" si="151"/>
        <v>9686</v>
      </c>
      <c r="NHO1" s="26">
        <f t="shared" si="151"/>
        <v>9687</v>
      </c>
      <c r="NHP1" s="26">
        <f t="shared" si="151"/>
        <v>9688</v>
      </c>
      <c r="NHQ1" s="26">
        <f t="shared" si="151"/>
        <v>9689</v>
      </c>
      <c r="NHR1" s="26">
        <f t="shared" si="151"/>
        <v>9690</v>
      </c>
      <c r="NHS1" s="26">
        <f t="shared" si="151"/>
        <v>9691</v>
      </c>
      <c r="NHT1" s="26">
        <f t="shared" si="151"/>
        <v>9692</v>
      </c>
      <c r="NHU1" s="26">
        <f t="shared" si="151"/>
        <v>9693</v>
      </c>
      <c r="NHV1" s="26">
        <f t="shared" si="151"/>
        <v>9694</v>
      </c>
      <c r="NHW1" s="26">
        <f t="shared" si="151"/>
        <v>9695</v>
      </c>
      <c r="NHX1" s="26">
        <f t="shared" si="151"/>
        <v>9696</v>
      </c>
      <c r="NHY1" s="26">
        <f t="shared" si="151"/>
        <v>9697</v>
      </c>
      <c r="NHZ1" s="26">
        <f t="shared" si="151"/>
        <v>9698</v>
      </c>
      <c r="NIA1" s="26">
        <f t="shared" si="151"/>
        <v>9699</v>
      </c>
      <c r="NIB1" s="26">
        <f t="shared" si="151"/>
        <v>9700</v>
      </c>
      <c r="NIC1" s="26">
        <f t="shared" si="151"/>
        <v>9701</v>
      </c>
      <c r="NID1" s="26">
        <f t="shared" si="151"/>
        <v>9702</v>
      </c>
      <c r="NIE1" s="26">
        <f t="shared" si="151"/>
        <v>9703</v>
      </c>
      <c r="NIF1" s="26">
        <f t="shared" si="151"/>
        <v>9704</v>
      </c>
      <c r="NIG1" s="26">
        <f t="shared" si="151"/>
        <v>9705</v>
      </c>
      <c r="NIH1" s="26">
        <f t="shared" si="151"/>
        <v>9706</v>
      </c>
      <c r="NII1" s="26">
        <f t="shared" si="151"/>
        <v>9707</v>
      </c>
      <c r="NIJ1" s="26">
        <f t="shared" si="151"/>
        <v>9708</v>
      </c>
      <c r="NIK1" s="26">
        <f t="shared" si="151"/>
        <v>9709</v>
      </c>
      <c r="NIL1" s="26">
        <f t="shared" si="151"/>
        <v>9710</v>
      </c>
      <c r="NIM1" s="26">
        <f t="shared" si="151"/>
        <v>9711</v>
      </c>
      <c r="NIN1" s="26">
        <f t="shared" si="151"/>
        <v>9712</v>
      </c>
      <c r="NIO1" s="26">
        <f t="shared" si="151"/>
        <v>9713</v>
      </c>
      <c r="NIP1" s="26">
        <f t="shared" si="151"/>
        <v>9714</v>
      </c>
      <c r="NIQ1" s="26">
        <f t="shared" si="151"/>
        <v>9715</v>
      </c>
      <c r="NIR1" s="26">
        <f t="shared" si="151"/>
        <v>9716</v>
      </c>
      <c r="NIS1" s="26">
        <f t="shared" si="151"/>
        <v>9717</v>
      </c>
      <c r="NIT1" s="26">
        <f t="shared" si="151"/>
        <v>9718</v>
      </c>
      <c r="NIU1" s="26">
        <f t="shared" si="151"/>
        <v>9719</v>
      </c>
      <c r="NIV1" s="26">
        <f t="shared" si="151"/>
        <v>9720</v>
      </c>
      <c r="NIW1" s="26">
        <f t="shared" si="151"/>
        <v>9721</v>
      </c>
      <c r="NIX1" s="26">
        <f t="shared" si="151"/>
        <v>9722</v>
      </c>
      <c r="NIY1" s="26">
        <f t="shared" si="151"/>
        <v>9723</v>
      </c>
      <c r="NIZ1" s="26">
        <f t="shared" si="151"/>
        <v>9724</v>
      </c>
      <c r="NJA1" s="26">
        <f t="shared" si="151"/>
        <v>9725</v>
      </c>
      <c r="NJB1" s="26">
        <f t="shared" si="151"/>
        <v>9726</v>
      </c>
      <c r="NJC1" s="26">
        <f t="shared" si="151"/>
        <v>9727</v>
      </c>
      <c r="NJD1" s="26">
        <f t="shared" si="151"/>
        <v>9728</v>
      </c>
      <c r="NJE1" s="26">
        <f t="shared" si="151"/>
        <v>9729</v>
      </c>
      <c r="NJF1" s="26">
        <f t="shared" si="151"/>
        <v>9730</v>
      </c>
      <c r="NJG1" s="26">
        <f t="shared" ref="NJG1:NLR1" si="152">NJF1+1</f>
        <v>9731</v>
      </c>
      <c r="NJH1" s="26">
        <f t="shared" si="152"/>
        <v>9732</v>
      </c>
      <c r="NJI1" s="26">
        <f t="shared" si="152"/>
        <v>9733</v>
      </c>
      <c r="NJJ1" s="26">
        <f t="shared" si="152"/>
        <v>9734</v>
      </c>
      <c r="NJK1" s="26">
        <f t="shared" si="152"/>
        <v>9735</v>
      </c>
      <c r="NJL1" s="26">
        <f t="shared" si="152"/>
        <v>9736</v>
      </c>
      <c r="NJM1" s="26">
        <f t="shared" si="152"/>
        <v>9737</v>
      </c>
      <c r="NJN1" s="26">
        <f t="shared" si="152"/>
        <v>9738</v>
      </c>
      <c r="NJO1" s="26">
        <f t="shared" si="152"/>
        <v>9739</v>
      </c>
      <c r="NJP1" s="26">
        <f t="shared" si="152"/>
        <v>9740</v>
      </c>
      <c r="NJQ1" s="26">
        <f t="shared" si="152"/>
        <v>9741</v>
      </c>
      <c r="NJR1" s="26">
        <f t="shared" si="152"/>
        <v>9742</v>
      </c>
      <c r="NJS1" s="26">
        <f t="shared" si="152"/>
        <v>9743</v>
      </c>
      <c r="NJT1" s="26">
        <f t="shared" si="152"/>
        <v>9744</v>
      </c>
      <c r="NJU1" s="26">
        <f t="shared" si="152"/>
        <v>9745</v>
      </c>
      <c r="NJV1" s="26">
        <f t="shared" si="152"/>
        <v>9746</v>
      </c>
      <c r="NJW1" s="26">
        <f t="shared" si="152"/>
        <v>9747</v>
      </c>
      <c r="NJX1" s="26">
        <f t="shared" si="152"/>
        <v>9748</v>
      </c>
      <c r="NJY1" s="26">
        <f t="shared" si="152"/>
        <v>9749</v>
      </c>
      <c r="NJZ1" s="26">
        <f t="shared" si="152"/>
        <v>9750</v>
      </c>
      <c r="NKA1" s="26">
        <f t="shared" si="152"/>
        <v>9751</v>
      </c>
      <c r="NKB1" s="26">
        <f t="shared" si="152"/>
        <v>9752</v>
      </c>
      <c r="NKC1" s="26">
        <f t="shared" si="152"/>
        <v>9753</v>
      </c>
      <c r="NKD1" s="26">
        <f t="shared" si="152"/>
        <v>9754</v>
      </c>
      <c r="NKE1" s="26">
        <f t="shared" si="152"/>
        <v>9755</v>
      </c>
      <c r="NKF1" s="26">
        <f t="shared" si="152"/>
        <v>9756</v>
      </c>
      <c r="NKG1" s="26">
        <f t="shared" si="152"/>
        <v>9757</v>
      </c>
      <c r="NKH1" s="26">
        <f t="shared" si="152"/>
        <v>9758</v>
      </c>
      <c r="NKI1" s="26">
        <f t="shared" si="152"/>
        <v>9759</v>
      </c>
      <c r="NKJ1" s="26">
        <f t="shared" si="152"/>
        <v>9760</v>
      </c>
      <c r="NKK1" s="26">
        <f t="shared" si="152"/>
        <v>9761</v>
      </c>
      <c r="NKL1" s="26">
        <f t="shared" si="152"/>
        <v>9762</v>
      </c>
      <c r="NKM1" s="26">
        <f t="shared" si="152"/>
        <v>9763</v>
      </c>
      <c r="NKN1" s="26">
        <f t="shared" si="152"/>
        <v>9764</v>
      </c>
      <c r="NKO1" s="26">
        <f t="shared" si="152"/>
        <v>9765</v>
      </c>
      <c r="NKP1" s="26">
        <f t="shared" si="152"/>
        <v>9766</v>
      </c>
      <c r="NKQ1" s="26">
        <f t="shared" si="152"/>
        <v>9767</v>
      </c>
      <c r="NKR1" s="26">
        <f t="shared" si="152"/>
        <v>9768</v>
      </c>
      <c r="NKS1" s="26">
        <f t="shared" si="152"/>
        <v>9769</v>
      </c>
      <c r="NKT1" s="26">
        <f t="shared" si="152"/>
        <v>9770</v>
      </c>
      <c r="NKU1" s="26">
        <f t="shared" si="152"/>
        <v>9771</v>
      </c>
      <c r="NKV1" s="26">
        <f t="shared" si="152"/>
        <v>9772</v>
      </c>
      <c r="NKW1" s="26">
        <f t="shared" si="152"/>
        <v>9773</v>
      </c>
      <c r="NKX1" s="26">
        <f t="shared" si="152"/>
        <v>9774</v>
      </c>
      <c r="NKY1" s="26">
        <f t="shared" si="152"/>
        <v>9775</v>
      </c>
      <c r="NKZ1" s="26">
        <f t="shared" si="152"/>
        <v>9776</v>
      </c>
      <c r="NLA1" s="26">
        <f t="shared" si="152"/>
        <v>9777</v>
      </c>
      <c r="NLB1" s="26">
        <f t="shared" si="152"/>
        <v>9778</v>
      </c>
      <c r="NLC1" s="26">
        <f t="shared" si="152"/>
        <v>9779</v>
      </c>
      <c r="NLD1" s="26">
        <f t="shared" si="152"/>
        <v>9780</v>
      </c>
      <c r="NLE1" s="26">
        <f t="shared" si="152"/>
        <v>9781</v>
      </c>
      <c r="NLF1" s="26">
        <f t="shared" si="152"/>
        <v>9782</v>
      </c>
      <c r="NLG1" s="26">
        <f t="shared" si="152"/>
        <v>9783</v>
      </c>
      <c r="NLH1" s="26">
        <f t="shared" si="152"/>
        <v>9784</v>
      </c>
      <c r="NLI1" s="26">
        <f t="shared" si="152"/>
        <v>9785</v>
      </c>
      <c r="NLJ1" s="26">
        <f t="shared" si="152"/>
        <v>9786</v>
      </c>
      <c r="NLK1" s="26">
        <f t="shared" si="152"/>
        <v>9787</v>
      </c>
      <c r="NLL1" s="26">
        <f t="shared" si="152"/>
        <v>9788</v>
      </c>
      <c r="NLM1" s="26">
        <f t="shared" si="152"/>
        <v>9789</v>
      </c>
      <c r="NLN1" s="26">
        <f t="shared" si="152"/>
        <v>9790</v>
      </c>
      <c r="NLO1" s="26">
        <f t="shared" si="152"/>
        <v>9791</v>
      </c>
      <c r="NLP1" s="26">
        <f t="shared" si="152"/>
        <v>9792</v>
      </c>
      <c r="NLQ1" s="26">
        <f t="shared" si="152"/>
        <v>9793</v>
      </c>
      <c r="NLR1" s="26">
        <f t="shared" si="152"/>
        <v>9794</v>
      </c>
      <c r="NLS1" s="26">
        <f t="shared" ref="NLS1:NOD1" si="153">NLR1+1</f>
        <v>9795</v>
      </c>
      <c r="NLT1" s="26">
        <f t="shared" si="153"/>
        <v>9796</v>
      </c>
      <c r="NLU1" s="26">
        <f t="shared" si="153"/>
        <v>9797</v>
      </c>
      <c r="NLV1" s="26">
        <f t="shared" si="153"/>
        <v>9798</v>
      </c>
      <c r="NLW1" s="26">
        <f t="shared" si="153"/>
        <v>9799</v>
      </c>
      <c r="NLX1" s="26">
        <f t="shared" si="153"/>
        <v>9800</v>
      </c>
      <c r="NLY1" s="26">
        <f t="shared" si="153"/>
        <v>9801</v>
      </c>
      <c r="NLZ1" s="26">
        <f t="shared" si="153"/>
        <v>9802</v>
      </c>
      <c r="NMA1" s="26">
        <f t="shared" si="153"/>
        <v>9803</v>
      </c>
      <c r="NMB1" s="26">
        <f t="shared" si="153"/>
        <v>9804</v>
      </c>
      <c r="NMC1" s="26">
        <f t="shared" si="153"/>
        <v>9805</v>
      </c>
      <c r="NMD1" s="26">
        <f t="shared" si="153"/>
        <v>9806</v>
      </c>
      <c r="NME1" s="26">
        <f t="shared" si="153"/>
        <v>9807</v>
      </c>
      <c r="NMF1" s="26">
        <f t="shared" si="153"/>
        <v>9808</v>
      </c>
      <c r="NMG1" s="26">
        <f t="shared" si="153"/>
        <v>9809</v>
      </c>
      <c r="NMH1" s="26">
        <f t="shared" si="153"/>
        <v>9810</v>
      </c>
      <c r="NMI1" s="26">
        <f t="shared" si="153"/>
        <v>9811</v>
      </c>
      <c r="NMJ1" s="26">
        <f t="shared" si="153"/>
        <v>9812</v>
      </c>
      <c r="NMK1" s="26">
        <f t="shared" si="153"/>
        <v>9813</v>
      </c>
      <c r="NML1" s="26">
        <f t="shared" si="153"/>
        <v>9814</v>
      </c>
      <c r="NMM1" s="26">
        <f t="shared" si="153"/>
        <v>9815</v>
      </c>
      <c r="NMN1" s="26">
        <f t="shared" si="153"/>
        <v>9816</v>
      </c>
      <c r="NMO1" s="26">
        <f t="shared" si="153"/>
        <v>9817</v>
      </c>
      <c r="NMP1" s="26">
        <f t="shared" si="153"/>
        <v>9818</v>
      </c>
      <c r="NMQ1" s="26">
        <f t="shared" si="153"/>
        <v>9819</v>
      </c>
      <c r="NMR1" s="26">
        <f t="shared" si="153"/>
        <v>9820</v>
      </c>
      <c r="NMS1" s="26">
        <f t="shared" si="153"/>
        <v>9821</v>
      </c>
      <c r="NMT1" s="26">
        <f t="shared" si="153"/>
        <v>9822</v>
      </c>
      <c r="NMU1" s="26">
        <f t="shared" si="153"/>
        <v>9823</v>
      </c>
      <c r="NMV1" s="26">
        <f t="shared" si="153"/>
        <v>9824</v>
      </c>
      <c r="NMW1" s="26">
        <f t="shared" si="153"/>
        <v>9825</v>
      </c>
      <c r="NMX1" s="26">
        <f t="shared" si="153"/>
        <v>9826</v>
      </c>
      <c r="NMY1" s="26">
        <f t="shared" si="153"/>
        <v>9827</v>
      </c>
      <c r="NMZ1" s="26">
        <f t="shared" si="153"/>
        <v>9828</v>
      </c>
      <c r="NNA1" s="26">
        <f t="shared" si="153"/>
        <v>9829</v>
      </c>
      <c r="NNB1" s="26">
        <f t="shared" si="153"/>
        <v>9830</v>
      </c>
      <c r="NNC1" s="26">
        <f t="shared" si="153"/>
        <v>9831</v>
      </c>
      <c r="NND1" s="26">
        <f t="shared" si="153"/>
        <v>9832</v>
      </c>
      <c r="NNE1" s="26">
        <f t="shared" si="153"/>
        <v>9833</v>
      </c>
      <c r="NNF1" s="26">
        <f t="shared" si="153"/>
        <v>9834</v>
      </c>
      <c r="NNG1" s="26">
        <f t="shared" si="153"/>
        <v>9835</v>
      </c>
      <c r="NNH1" s="26">
        <f t="shared" si="153"/>
        <v>9836</v>
      </c>
      <c r="NNI1" s="26">
        <f t="shared" si="153"/>
        <v>9837</v>
      </c>
      <c r="NNJ1" s="26">
        <f t="shared" si="153"/>
        <v>9838</v>
      </c>
      <c r="NNK1" s="26">
        <f t="shared" si="153"/>
        <v>9839</v>
      </c>
      <c r="NNL1" s="26">
        <f t="shared" si="153"/>
        <v>9840</v>
      </c>
      <c r="NNM1" s="26">
        <f t="shared" si="153"/>
        <v>9841</v>
      </c>
      <c r="NNN1" s="26">
        <f t="shared" si="153"/>
        <v>9842</v>
      </c>
      <c r="NNO1" s="26">
        <f t="shared" si="153"/>
        <v>9843</v>
      </c>
      <c r="NNP1" s="26">
        <f t="shared" si="153"/>
        <v>9844</v>
      </c>
      <c r="NNQ1" s="26">
        <f t="shared" si="153"/>
        <v>9845</v>
      </c>
      <c r="NNR1" s="26">
        <f t="shared" si="153"/>
        <v>9846</v>
      </c>
      <c r="NNS1" s="26">
        <f t="shared" si="153"/>
        <v>9847</v>
      </c>
      <c r="NNT1" s="26">
        <f t="shared" si="153"/>
        <v>9848</v>
      </c>
      <c r="NNU1" s="26">
        <f t="shared" si="153"/>
        <v>9849</v>
      </c>
      <c r="NNV1" s="26">
        <f t="shared" si="153"/>
        <v>9850</v>
      </c>
      <c r="NNW1" s="26">
        <f t="shared" si="153"/>
        <v>9851</v>
      </c>
      <c r="NNX1" s="26">
        <f t="shared" si="153"/>
        <v>9852</v>
      </c>
      <c r="NNY1" s="26">
        <f t="shared" si="153"/>
        <v>9853</v>
      </c>
      <c r="NNZ1" s="26">
        <f t="shared" si="153"/>
        <v>9854</v>
      </c>
      <c r="NOA1" s="26">
        <f t="shared" si="153"/>
        <v>9855</v>
      </c>
      <c r="NOB1" s="26">
        <f t="shared" si="153"/>
        <v>9856</v>
      </c>
      <c r="NOC1" s="26">
        <f t="shared" si="153"/>
        <v>9857</v>
      </c>
      <c r="NOD1" s="26">
        <f t="shared" si="153"/>
        <v>9858</v>
      </c>
      <c r="NOE1" s="26">
        <f t="shared" ref="NOE1:NQP1" si="154">NOD1+1</f>
        <v>9859</v>
      </c>
      <c r="NOF1" s="26">
        <f t="shared" si="154"/>
        <v>9860</v>
      </c>
      <c r="NOG1" s="26">
        <f t="shared" si="154"/>
        <v>9861</v>
      </c>
      <c r="NOH1" s="26">
        <f t="shared" si="154"/>
        <v>9862</v>
      </c>
      <c r="NOI1" s="26">
        <f t="shared" si="154"/>
        <v>9863</v>
      </c>
      <c r="NOJ1" s="26">
        <f t="shared" si="154"/>
        <v>9864</v>
      </c>
      <c r="NOK1" s="26">
        <f t="shared" si="154"/>
        <v>9865</v>
      </c>
      <c r="NOL1" s="26">
        <f t="shared" si="154"/>
        <v>9866</v>
      </c>
      <c r="NOM1" s="26">
        <f t="shared" si="154"/>
        <v>9867</v>
      </c>
      <c r="NON1" s="26">
        <f t="shared" si="154"/>
        <v>9868</v>
      </c>
      <c r="NOO1" s="26">
        <f t="shared" si="154"/>
        <v>9869</v>
      </c>
      <c r="NOP1" s="26">
        <f t="shared" si="154"/>
        <v>9870</v>
      </c>
      <c r="NOQ1" s="26">
        <f t="shared" si="154"/>
        <v>9871</v>
      </c>
      <c r="NOR1" s="26">
        <f t="shared" si="154"/>
        <v>9872</v>
      </c>
      <c r="NOS1" s="26">
        <f t="shared" si="154"/>
        <v>9873</v>
      </c>
      <c r="NOT1" s="26">
        <f t="shared" si="154"/>
        <v>9874</v>
      </c>
      <c r="NOU1" s="26">
        <f t="shared" si="154"/>
        <v>9875</v>
      </c>
      <c r="NOV1" s="26">
        <f t="shared" si="154"/>
        <v>9876</v>
      </c>
      <c r="NOW1" s="26">
        <f t="shared" si="154"/>
        <v>9877</v>
      </c>
      <c r="NOX1" s="26">
        <f t="shared" si="154"/>
        <v>9878</v>
      </c>
      <c r="NOY1" s="26">
        <f t="shared" si="154"/>
        <v>9879</v>
      </c>
      <c r="NOZ1" s="26">
        <f t="shared" si="154"/>
        <v>9880</v>
      </c>
      <c r="NPA1" s="26">
        <f t="shared" si="154"/>
        <v>9881</v>
      </c>
      <c r="NPB1" s="26">
        <f t="shared" si="154"/>
        <v>9882</v>
      </c>
      <c r="NPC1" s="26">
        <f t="shared" si="154"/>
        <v>9883</v>
      </c>
      <c r="NPD1" s="26">
        <f t="shared" si="154"/>
        <v>9884</v>
      </c>
      <c r="NPE1" s="26">
        <f t="shared" si="154"/>
        <v>9885</v>
      </c>
      <c r="NPF1" s="26">
        <f t="shared" si="154"/>
        <v>9886</v>
      </c>
      <c r="NPG1" s="26">
        <f t="shared" si="154"/>
        <v>9887</v>
      </c>
      <c r="NPH1" s="26">
        <f t="shared" si="154"/>
        <v>9888</v>
      </c>
      <c r="NPI1" s="26">
        <f t="shared" si="154"/>
        <v>9889</v>
      </c>
      <c r="NPJ1" s="26">
        <f t="shared" si="154"/>
        <v>9890</v>
      </c>
      <c r="NPK1" s="26">
        <f t="shared" si="154"/>
        <v>9891</v>
      </c>
      <c r="NPL1" s="26">
        <f t="shared" si="154"/>
        <v>9892</v>
      </c>
      <c r="NPM1" s="26">
        <f t="shared" si="154"/>
        <v>9893</v>
      </c>
      <c r="NPN1" s="26">
        <f t="shared" si="154"/>
        <v>9894</v>
      </c>
      <c r="NPO1" s="26">
        <f t="shared" si="154"/>
        <v>9895</v>
      </c>
      <c r="NPP1" s="26">
        <f t="shared" si="154"/>
        <v>9896</v>
      </c>
      <c r="NPQ1" s="26">
        <f t="shared" si="154"/>
        <v>9897</v>
      </c>
      <c r="NPR1" s="26">
        <f t="shared" si="154"/>
        <v>9898</v>
      </c>
      <c r="NPS1" s="26">
        <f t="shared" si="154"/>
        <v>9899</v>
      </c>
      <c r="NPT1" s="26">
        <f t="shared" si="154"/>
        <v>9900</v>
      </c>
      <c r="NPU1" s="26">
        <f t="shared" si="154"/>
        <v>9901</v>
      </c>
      <c r="NPV1" s="26">
        <f t="shared" si="154"/>
        <v>9902</v>
      </c>
      <c r="NPW1" s="26">
        <f t="shared" si="154"/>
        <v>9903</v>
      </c>
      <c r="NPX1" s="26">
        <f t="shared" si="154"/>
        <v>9904</v>
      </c>
      <c r="NPY1" s="26">
        <f t="shared" si="154"/>
        <v>9905</v>
      </c>
      <c r="NPZ1" s="26">
        <f t="shared" si="154"/>
        <v>9906</v>
      </c>
      <c r="NQA1" s="26">
        <f t="shared" si="154"/>
        <v>9907</v>
      </c>
      <c r="NQB1" s="26">
        <f t="shared" si="154"/>
        <v>9908</v>
      </c>
      <c r="NQC1" s="26">
        <f t="shared" si="154"/>
        <v>9909</v>
      </c>
      <c r="NQD1" s="26">
        <f t="shared" si="154"/>
        <v>9910</v>
      </c>
      <c r="NQE1" s="26">
        <f t="shared" si="154"/>
        <v>9911</v>
      </c>
      <c r="NQF1" s="26">
        <f t="shared" si="154"/>
        <v>9912</v>
      </c>
      <c r="NQG1" s="26">
        <f t="shared" si="154"/>
        <v>9913</v>
      </c>
      <c r="NQH1" s="26">
        <f t="shared" si="154"/>
        <v>9914</v>
      </c>
      <c r="NQI1" s="26">
        <f t="shared" si="154"/>
        <v>9915</v>
      </c>
      <c r="NQJ1" s="26">
        <f t="shared" si="154"/>
        <v>9916</v>
      </c>
      <c r="NQK1" s="26">
        <f t="shared" si="154"/>
        <v>9917</v>
      </c>
      <c r="NQL1" s="26">
        <f t="shared" si="154"/>
        <v>9918</v>
      </c>
      <c r="NQM1" s="26">
        <f t="shared" si="154"/>
        <v>9919</v>
      </c>
      <c r="NQN1" s="26">
        <f t="shared" si="154"/>
        <v>9920</v>
      </c>
      <c r="NQO1" s="26">
        <f t="shared" si="154"/>
        <v>9921</v>
      </c>
      <c r="NQP1" s="26">
        <f t="shared" si="154"/>
        <v>9922</v>
      </c>
      <c r="NQQ1" s="26">
        <f t="shared" ref="NQQ1:NTB1" si="155">NQP1+1</f>
        <v>9923</v>
      </c>
      <c r="NQR1" s="26">
        <f t="shared" si="155"/>
        <v>9924</v>
      </c>
      <c r="NQS1" s="26">
        <f t="shared" si="155"/>
        <v>9925</v>
      </c>
      <c r="NQT1" s="26">
        <f t="shared" si="155"/>
        <v>9926</v>
      </c>
      <c r="NQU1" s="26">
        <f t="shared" si="155"/>
        <v>9927</v>
      </c>
      <c r="NQV1" s="26">
        <f t="shared" si="155"/>
        <v>9928</v>
      </c>
      <c r="NQW1" s="26">
        <f t="shared" si="155"/>
        <v>9929</v>
      </c>
      <c r="NQX1" s="26">
        <f t="shared" si="155"/>
        <v>9930</v>
      </c>
      <c r="NQY1" s="26">
        <f t="shared" si="155"/>
        <v>9931</v>
      </c>
      <c r="NQZ1" s="26">
        <f t="shared" si="155"/>
        <v>9932</v>
      </c>
      <c r="NRA1" s="26">
        <f t="shared" si="155"/>
        <v>9933</v>
      </c>
      <c r="NRB1" s="26">
        <f t="shared" si="155"/>
        <v>9934</v>
      </c>
      <c r="NRC1" s="26">
        <f t="shared" si="155"/>
        <v>9935</v>
      </c>
      <c r="NRD1" s="26">
        <f t="shared" si="155"/>
        <v>9936</v>
      </c>
      <c r="NRE1" s="26">
        <f t="shared" si="155"/>
        <v>9937</v>
      </c>
      <c r="NRF1" s="26">
        <f t="shared" si="155"/>
        <v>9938</v>
      </c>
      <c r="NRG1" s="26">
        <f t="shared" si="155"/>
        <v>9939</v>
      </c>
      <c r="NRH1" s="26">
        <f t="shared" si="155"/>
        <v>9940</v>
      </c>
      <c r="NRI1" s="26">
        <f t="shared" si="155"/>
        <v>9941</v>
      </c>
      <c r="NRJ1" s="26">
        <f t="shared" si="155"/>
        <v>9942</v>
      </c>
      <c r="NRK1" s="26">
        <f t="shared" si="155"/>
        <v>9943</v>
      </c>
      <c r="NRL1" s="26">
        <f t="shared" si="155"/>
        <v>9944</v>
      </c>
      <c r="NRM1" s="26">
        <f t="shared" si="155"/>
        <v>9945</v>
      </c>
      <c r="NRN1" s="26">
        <f t="shared" si="155"/>
        <v>9946</v>
      </c>
      <c r="NRO1" s="26">
        <f t="shared" si="155"/>
        <v>9947</v>
      </c>
      <c r="NRP1" s="26">
        <f t="shared" si="155"/>
        <v>9948</v>
      </c>
      <c r="NRQ1" s="26">
        <f t="shared" si="155"/>
        <v>9949</v>
      </c>
      <c r="NRR1" s="26">
        <f t="shared" si="155"/>
        <v>9950</v>
      </c>
      <c r="NRS1" s="26">
        <f t="shared" si="155"/>
        <v>9951</v>
      </c>
      <c r="NRT1" s="26">
        <f t="shared" si="155"/>
        <v>9952</v>
      </c>
      <c r="NRU1" s="26">
        <f t="shared" si="155"/>
        <v>9953</v>
      </c>
      <c r="NRV1" s="26">
        <f t="shared" si="155"/>
        <v>9954</v>
      </c>
      <c r="NRW1" s="26">
        <f t="shared" si="155"/>
        <v>9955</v>
      </c>
      <c r="NRX1" s="26">
        <f t="shared" si="155"/>
        <v>9956</v>
      </c>
      <c r="NRY1" s="26">
        <f t="shared" si="155"/>
        <v>9957</v>
      </c>
      <c r="NRZ1" s="26">
        <f t="shared" si="155"/>
        <v>9958</v>
      </c>
      <c r="NSA1" s="26">
        <f t="shared" si="155"/>
        <v>9959</v>
      </c>
      <c r="NSB1" s="26">
        <f t="shared" si="155"/>
        <v>9960</v>
      </c>
      <c r="NSC1" s="26">
        <f t="shared" si="155"/>
        <v>9961</v>
      </c>
      <c r="NSD1" s="26">
        <f t="shared" si="155"/>
        <v>9962</v>
      </c>
      <c r="NSE1" s="26">
        <f t="shared" si="155"/>
        <v>9963</v>
      </c>
      <c r="NSF1" s="26">
        <f t="shared" si="155"/>
        <v>9964</v>
      </c>
      <c r="NSG1" s="26">
        <f t="shared" si="155"/>
        <v>9965</v>
      </c>
      <c r="NSH1" s="26">
        <f t="shared" si="155"/>
        <v>9966</v>
      </c>
      <c r="NSI1" s="26">
        <f t="shared" si="155"/>
        <v>9967</v>
      </c>
      <c r="NSJ1" s="26">
        <f t="shared" si="155"/>
        <v>9968</v>
      </c>
      <c r="NSK1" s="26">
        <f t="shared" si="155"/>
        <v>9969</v>
      </c>
      <c r="NSL1" s="26">
        <f t="shared" si="155"/>
        <v>9970</v>
      </c>
      <c r="NSM1" s="26">
        <f t="shared" si="155"/>
        <v>9971</v>
      </c>
      <c r="NSN1" s="26">
        <f t="shared" si="155"/>
        <v>9972</v>
      </c>
      <c r="NSO1" s="26">
        <f t="shared" si="155"/>
        <v>9973</v>
      </c>
      <c r="NSP1" s="26">
        <f t="shared" si="155"/>
        <v>9974</v>
      </c>
      <c r="NSQ1" s="26">
        <f t="shared" si="155"/>
        <v>9975</v>
      </c>
      <c r="NSR1" s="26">
        <f t="shared" si="155"/>
        <v>9976</v>
      </c>
      <c r="NSS1" s="26">
        <f t="shared" si="155"/>
        <v>9977</v>
      </c>
      <c r="NST1" s="26">
        <f t="shared" si="155"/>
        <v>9978</v>
      </c>
      <c r="NSU1" s="26">
        <f t="shared" si="155"/>
        <v>9979</v>
      </c>
      <c r="NSV1" s="26">
        <f t="shared" si="155"/>
        <v>9980</v>
      </c>
      <c r="NSW1" s="26">
        <f t="shared" si="155"/>
        <v>9981</v>
      </c>
      <c r="NSX1" s="26">
        <f t="shared" si="155"/>
        <v>9982</v>
      </c>
      <c r="NSY1" s="26">
        <f t="shared" si="155"/>
        <v>9983</v>
      </c>
      <c r="NSZ1" s="26">
        <f t="shared" si="155"/>
        <v>9984</v>
      </c>
      <c r="NTA1" s="26">
        <f t="shared" si="155"/>
        <v>9985</v>
      </c>
      <c r="NTB1" s="26">
        <f t="shared" si="155"/>
        <v>9986</v>
      </c>
      <c r="NTC1" s="26">
        <f t="shared" ref="NTC1:NVN1" si="156">NTB1+1</f>
        <v>9987</v>
      </c>
      <c r="NTD1" s="26">
        <f t="shared" si="156"/>
        <v>9988</v>
      </c>
      <c r="NTE1" s="26">
        <f t="shared" si="156"/>
        <v>9989</v>
      </c>
      <c r="NTF1" s="26">
        <f t="shared" si="156"/>
        <v>9990</v>
      </c>
      <c r="NTG1" s="26">
        <f t="shared" si="156"/>
        <v>9991</v>
      </c>
      <c r="NTH1" s="26">
        <f t="shared" si="156"/>
        <v>9992</v>
      </c>
      <c r="NTI1" s="26">
        <f t="shared" si="156"/>
        <v>9993</v>
      </c>
      <c r="NTJ1" s="26">
        <f t="shared" si="156"/>
        <v>9994</v>
      </c>
      <c r="NTK1" s="26">
        <f t="shared" si="156"/>
        <v>9995</v>
      </c>
      <c r="NTL1" s="26">
        <f t="shared" si="156"/>
        <v>9996</v>
      </c>
      <c r="NTM1" s="26">
        <f t="shared" si="156"/>
        <v>9997</v>
      </c>
      <c r="NTN1" s="26">
        <f t="shared" si="156"/>
        <v>9998</v>
      </c>
      <c r="NTO1" s="26">
        <f t="shared" si="156"/>
        <v>9999</v>
      </c>
      <c r="NTP1" s="26">
        <f t="shared" si="156"/>
        <v>10000</v>
      </c>
      <c r="NTQ1" s="26">
        <f t="shared" si="156"/>
        <v>10001</v>
      </c>
      <c r="NTR1" s="26">
        <f t="shared" si="156"/>
        <v>10002</v>
      </c>
      <c r="NTS1" s="26">
        <f t="shared" si="156"/>
        <v>10003</v>
      </c>
      <c r="NTT1" s="26">
        <f t="shared" si="156"/>
        <v>10004</v>
      </c>
      <c r="NTU1" s="26">
        <f t="shared" si="156"/>
        <v>10005</v>
      </c>
      <c r="NTV1" s="26">
        <f t="shared" si="156"/>
        <v>10006</v>
      </c>
      <c r="NTW1" s="26">
        <f t="shared" si="156"/>
        <v>10007</v>
      </c>
      <c r="NTX1" s="26">
        <f t="shared" si="156"/>
        <v>10008</v>
      </c>
      <c r="NTY1" s="26">
        <f t="shared" si="156"/>
        <v>10009</v>
      </c>
      <c r="NTZ1" s="26">
        <f t="shared" si="156"/>
        <v>10010</v>
      </c>
      <c r="NUA1" s="26">
        <f t="shared" si="156"/>
        <v>10011</v>
      </c>
      <c r="NUB1" s="26">
        <f t="shared" si="156"/>
        <v>10012</v>
      </c>
      <c r="NUC1" s="26">
        <f t="shared" si="156"/>
        <v>10013</v>
      </c>
      <c r="NUD1" s="26">
        <f t="shared" si="156"/>
        <v>10014</v>
      </c>
      <c r="NUE1" s="26">
        <f t="shared" si="156"/>
        <v>10015</v>
      </c>
      <c r="NUF1" s="26">
        <f t="shared" si="156"/>
        <v>10016</v>
      </c>
      <c r="NUG1" s="26">
        <f t="shared" si="156"/>
        <v>10017</v>
      </c>
      <c r="NUH1" s="26">
        <f t="shared" si="156"/>
        <v>10018</v>
      </c>
      <c r="NUI1" s="26">
        <f t="shared" si="156"/>
        <v>10019</v>
      </c>
      <c r="NUJ1" s="26">
        <f t="shared" si="156"/>
        <v>10020</v>
      </c>
      <c r="NUK1" s="26">
        <f t="shared" si="156"/>
        <v>10021</v>
      </c>
      <c r="NUL1" s="26">
        <f t="shared" si="156"/>
        <v>10022</v>
      </c>
      <c r="NUM1" s="26">
        <f t="shared" si="156"/>
        <v>10023</v>
      </c>
      <c r="NUN1" s="26">
        <f t="shared" si="156"/>
        <v>10024</v>
      </c>
      <c r="NUO1" s="26">
        <f t="shared" si="156"/>
        <v>10025</v>
      </c>
      <c r="NUP1" s="26">
        <f t="shared" si="156"/>
        <v>10026</v>
      </c>
      <c r="NUQ1" s="26">
        <f t="shared" si="156"/>
        <v>10027</v>
      </c>
      <c r="NUR1" s="26">
        <f t="shared" si="156"/>
        <v>10028</v>
      </c>
      <c r="NUS1" s="26">
        <f t="shared" si="156"/>
        <v>10029</v>
      </c>
      <c r="NUT1" s="26">
        <f t="shared" si="156"/>
        <v>10030</v>
      </c>
      <c r="NUU1" s="26">
        <f t="shared" si="156"/>
        <v>10031</v>
      </c>
      <c r="NUV1" s="26">
        <f t="shared" si="156"/>
        <v>10032</v>
      </c>
      <c r="NUW1" s="26">
        <f t="shared" si="156"/>
        <v>10033</v>
      </c>
      <c r="NUX1" s="26">
        <f t="shared" si="156"/>
        <v>10034</v>
      </c>
      <c r="NUY1" s="26">
        <f t="shared" si="156"/>
        <v>10035</v>
      </c>
      <c r="NUZ1" s="26">
        <f t="shared" si="156"/>
        <v>10036</v>
      </c>
      <c r="NVA1" s="26">
        <f t="shared" si="156"/>
        <v>10037</v>
      </c>
      <c r="NVB1" s="26">
        <f t="shared" si="156"/>
        <v>10038</v>
      </c>
      <c r="NVC1" s="26">
        <f t="shared" si="156"/>
        <v>10039</v>
      </c>
      <c r="NVD1" s="26">
        <f t="shared" si="156"/>
        <v>10040</v>
      </c>
      <c r="NVE1" s="26">
        <f t="shared" si="156"/>
        <v>10041</v>
      </c>
      <c r="NVF1" s="26">
        <f t="shared" si="156"/>
        <v>10042</v>
      </c>
      <c r="NVG1" s="26">
        <f t="shared" si="156"/>
        <v>10043</v>
      </c>
      <c r="NVH1" s="26">
        <f t="shared" si="156"/>
        <v>10044</v>
      </c>
      <c r="NVI1" s="26">
        <f t="shared" si="156"/>
        <v>10045</v>
      </c>
      <c r="NVJ1" s="26">
        <f t="shared" si="156"/>
        <v>10046</v>
      </c>
      <c r="NVK1" s="26">
        <f t="shared" si="156"/>
        <v>10047</v>
      </c>
      <c r="NVL1" s="26">
        <f t="shared" si="156"/>
        <v>10048</v>
      </c>
      <c r="NVM1" s="26">
        <f t="shared" si="156"/>
        <v>10049</v>
      </c>
      <c r="NVN1" s="26">
        <f t="shared" si="156"/>
        <v>10050</v>
      </c>
      <c r="NVO1" s="26">
        <f t="shared" ref="NVO1:NXZ1" si="157">NVN1+1</f>
        <v>10051</v>
      </c>
      <c r="NVP1" s="26">
        <f t="shared" si="157"/>
        <v>10052</v>
      </c>
      <c r="NVQ1" s="26">
        <f t="shared" si="157"/>
        <v>10053</v>
      </c>
      <c r="NVR1" s="26">
        <f t="shared" si="157"/>
        <v>10054</v>
      </c>
      <c r="NVS1" s="26">
        <f t="shared" si="157"/>
        <v>10055</v>
      </c>
      <c r="NVT1" s="26">
        <f t="shared" si="157"/>
        <v>10056</v>
      </c>
      <c r="NVU1" s="26">
        <f t="shared" si="157"/>
        <v>10057</v>
      </c>
      <c r="NVV1" s="26">
        <f t="shared" si="157"/>
        <v>10058</v>
      </c>
      <c r="NVW1" s="26">
        <f t="shared" si="157"/>
        <v>10059</v>
      </c>
      <c r="NVX1" s="26">
        <f t="shared" si="157"/>
        <v>10060</v>
      </c>
      <c r="NVY1" s="26">
        <f t="shared" si="157"/>
        <v>10061</v>
      </c>
      <c r="NVZ1" s="26">
        <f t="shared" si="157"/>
        <v>10062</v>
      </c>
      <c r="NWA1" s="26">
        <f t="shared" si="157"/>
        <v>10063</v>
      </c>
      <c r="NWB1" s="26">
        <f t="shared" si="157"/>
        <v>10064</v>
      </c>
      <c r="NWC1" s="26">
        <f t="shared" si="157"/>
        <v>10065</v>
      </c>
      <c r="NWD1" s="26">
        <f t="shared" si="157"/>
        <v>10066</v>
      </c>
      <c r="NWE1" s="26">
        <f t="shared" si="157"/>
        <v>10067</v>
      </c>
      <c r="NWF1" s="26">
        <f t="shared" si="157"/>
        <v>10068</v>
      </c>
      <c r="NWG1" s="26">
        <f t="shared" si="157"/>
        <v>10069</v>
      </c>
      <c r="NWH1" s="26">
        <f t="shared" si="157"/>
        <v>10070</v>
      </c>
      <c r="NWI1" s="26">
        <f t="shared" si="157"/>
        <v>10071</v>
      </c>
      <c r="NWJ1" s="26">
        <f t="shared" si="157"/>
        <v>10072</v>
      </c>
      <c r="NWK1" s="26">
        <f t="shared" si="157"/>
        <v>10073</v>
      </c>
      <c r="NWL1" s="26">
        <f t="shared" si="157"/>
        <v>10074</v>
      </c>
      <c r="NWM1" s="26">
        <f t="shared" si="157"/>
        <v>10075</v>
      </c>
      <c r="NWN1" s="26">
        <f t="shared" si="157"/>
        <v>10076</v>
      </c>
      <c r="NWO1" s="26">
        <f t="shared" si="157"/>
        <v>10077</v>
      </c>
      <c r="NWP1" s="26">
        <f t="shared" si="157"/>
        <v>10078</v>
      </c>
      <c r="NWQ1" s="26">
        <f t="shared" si="157"/>
        <v>10079</v>
      </c>
      <c r="NWR1" s="26">
        <f t="shared" si="157"/>
        <v>10080</v>
      </c>
      <c r="NWS1" s="26">
        <f t="shared" si="157"/>
        <v>10081</v>
      </c>
      <c r="NWT1" s="26">
        <f t="shared" si="157"/>
        <v>10082</v>
      </c>
      <c r="NWU1" s="26">
        <f t="shared" si="157"/>
        <v>10083</v>
      </c>
      <c r="NWV1" s="26">
        <f t="shared" si="157"/>
        <v>10084</v>
      </c>
      <c r="NWW1" s="26">
        <f t="shared" si="157"/>
        <v>10085</v>
      </c>
      <c r="NWX1" s="26">
        <f t="shared" si="157"/>
        <v>10086</v>
      </c>
      <c r="NWY1" s="26">
        <f t="shared" si="157"/>
        <v>10087</v>
      </c>
      <c r="NWZ1" s="26">
        <f t="shared" si="157"/>
        <v>10088</v>
      </c>
      <c r="NXA1" s="26">
        <f t="shared" si="157"/>
        <v>10089</v>
      </c>
      <c r="NXB1" s="26">
        <f t="shared" si="157"/>
        <v>10090</v>
      </c>
      <c r="NXC1" s="26">
        <f t="shared" si="157"/>
        <v>10091</v>
      </c>
      <c r="NXD1" s="26">
        <f t="shared" si="157"/>
        <v>10092</v>
      </c>
      <c r="NXE1" s="26">
        <f t="shared" si="157"/>
        <v>10093</v>
      </c>
      <c r="NXF1" s="26">
        <f t="shared" si="157"/>
        <v>10094</v>
      </c>
      <c r="NXG1" s="26">
        <f t="shared" si="157"/>
        <v>10095</v>
      </c>
      <c r="NXH1" s="26">
        <f t="shared" si="157"/>
        <v>10096</v>
      </c>
      <c r="NXI1" s="26">
        <f t="shared" si="157"/>
        <v>10097</v>
      </c>
      <c r="NXJ1" s="26">
        <f t="shared" si="157"/>
        <v>10098</v>
      </c>
      <c r="NXK1" s="26">
        <f t="shared" si="157"/>
        <v>10099</v>
      </c>
      <c r="NXL1" s="26">
        <f t="shared" si="157"/>
        <v>10100</v>
      </c>
      <c r="NXM1" s="26">
        <f t="shared" si="157"/>
        <v>10101</v>
      </c>
      <c r="NXN1" s="26">
        <f t="shared" si="157"/>
        <v>10102</v>
      </c>
      <c r="NXO1" s="26">
        <f t="shared" si="157"/>
        <v>10103</v>
      </c>
      <c r="NXP1" s="26">
        <f t="shared" si="157"/>
        <v>10104</v>
      </c>
      <c r="NXQ1" s="26">
        <f t="shared" si="157"/>
        <v>10105</v>
      </c>
      <c r="NXR1" s="26">
        <f t="shared" si="157"/>
        <v>10106</v>
      </c>
      <c r="NXS1" s="26">
        <f t="shared" si="157"/>
        <v>10107</v>
      </c>
      <c r="NXT1" s="26">
        <f t="shared" si="157"/>
        <v>10108</v>
      </c>
      <c r="NXU1" s="26">
        <f t="shared" si="157"/>
        <v>10109</v>
      </c>
      <c r="NXV1" s="26">
        <f t="shared" si="157"/>
        <v>10110</v>
      </c>
      <c r="NXW1" s="26">
        <f t="shared" si="157"/>
        <v>10111</v>
      </c>
      <c r="NXX1" s="26">
        <f t="shared" si="157"/>
        <v>10112</v>
      </c>
      <c r="NXY1" s="26">
        <f t="shared" si="157"/>
        <v>10113</v>
      </c>
      <c r="NXZ1" s="26">
        <f t="shared" si="157"/>
        <v>10114</v>
      </c>
      <c r="NYA1" s="26">
        <f t="shared" ref="NYA1:OAL1" si="158">NXZ1+1</f>
        <v>10115</v>
      </c>
      <c r="NYB1" s="26">
        <f t="shared" si="158"/>
        <v>10116</v>
      </c>
      <c r="NYC1" s="26">
        <f t="shared" si="158"/>
        <v>10117</v>
      </c>
      <c r="NYD1" s="26">
        <f t="shared" si="158"/>
        <v>10118</v>
      </c>
      <c r="NYE1" s="26">
        <f t="shared" si="158"/>
        <v>10119</v>
      </c>
      <c r="NYF1" s="26">
        <f t="shared" si="158"/>
        <v>10120</v>
      </c>
      <c r="NYG1" s="26">
        <f t="shared" si="158"/>
        <v>10121</v>
      </c>
      <c r="NYH1" s="26">
        <f t="shared" si="158"/>
        <v>10122</v>
      </c>
      <c r="NYI1" s="26">
        <f t="shared" si="158"/>
        <v>10123</v>
      </c>
      <c r="NYJ1" s="26">
        <f t="shared" si="158"/>
        <v>10124</v>
      </c>
      <c r="NYK1" s="26">
        <f t="shared" si="158"/>
        <v>10125</v>
      </c>
      <c r="NYL1" s="26">
        <f t="shared" si="158"/>
        <v>10126</v>
      </c>
      <c r="NYM1" s="26">
        <f t="shared" si="158"/>
        <v>10127</v>
      </c>
      <c r="NYN1" s="26">
        <f t="shared" si="158"/>
        <v>10128</v>
      </c>
      <c r="NYO1" s="26">
        <f t="shared" si="158"/>
        <v>10129</v>
      </c>
      <c r="NYP1" s="26">
        <f t="shared" si="158"/>
        <v>10130</v>
      </c>
      <c r="NYQ1" s="26">
        <f t="shared" si="158"/>
        <v>10131</v>
      </c>
      <c r="NYR1" s="26">
        <f t="shared" si="158"/>
        <v>10132</v>
      </c>
      <c r="NYS1" s="26">
        <f t="shared" si="158"/>
        <v>10133</v>
      </c>
      <c r="NYT1" s="26">
        <f t="shared" si="158"/>
        <v>10134</v>
      </c>
      <c r="NYU1" s="26">
        <f t="shared" si="158"/>
        <v>10135</v>
      </c>
      <c r="NYV1" s="26">
        <f t="shared" si="158"/>
        <v>10136</v>
      </c>
      <c r="NYW1" s="26">
        <f t="shared" si="158"/>
        <v>10137</v>
      </c>
      <c r="NYX1" s="26">
        <f t="shared" si="158"/>
        <v>10138</v>
      </c>
      <c r="NYY1" s="26">
        <f t="shared" si="158"/>
        <v>10139</v>
      </c>
      <c r="NYZ1" s="26">
        <f t="shared" si="158"/>
        <v>10140</v>
      </c>
      <c r="NZA1" s="26">
        <f t="shared" si="158"/>
        <v>10141</v>
      </c>
      <c r="NZB1" s="26">
        <f t="shared" si="158"/>
        <v>10142</v>
      </c>
      <c r="NZC1" s="26">
        <f t="shared" si="158"/>
        <v>10143</v>
      </c>
      <c r="NZD1" s="26">
        <f t="shared" si="158"/>
        <v>10144</v>
      </c>
      <c r="NZE1" s="26">
        <f t="shared" si="158"/>
        <v>10145</v>
      </c>
      <c r="NZF1" s="26">
        <f t="shared" si="158"/>
        <v>10146</v>
      </c>
      <c r="NZG1" s="26">
        <f t="shared" si="158"/>
        <v>10147</v>
      </c>
      <c r="NZH1" s="26">
        <f t="shared" si="158"/>
        <v>10148</v>
      </c>
      <c r="NZI1" s="26">
        <f t="shared" si="158"/>
        <v>10149</v>
      </c>
      <c r="NZJ1" s="26">
        <f t="shared" si="158"/>
        <v>10150</v>
      </c>
      <c r="NZK1" s="26">
        <f t="shared" si="158"/>
        <v>10151</v>
      </c>
      <c r="NZL1" s="26">
        <f t="shared" si="158"/>
        <v>10152</v>
      </c>
      <c r="NZM1" s="26">
        <f t="shared" si="158"/>
        <v>10153</v>
      </c>
      <c r="NZN1" s="26">
        <f t="shared" si="158"/>
        <v>10154</v>
      </c>
      <c r="NZO1" s="26">
        <f t="shared" si="158"/>
        <v>10155</v>
      </c>
      <c r="NZP1" s="26">
        <f t="shared" si="158"/>
        <v>10156</v>
      </c>
      <c r="NZQ1" s="26">
        <f t="shared" si="158"/>
        <v>10157</v>
      </c>
      <c r="NZR1" s="26">
        <f t="shared" si="158"/>
        <v>10158</v>
      </c>
      <c r="NZS1" s="26">
        <f t="shared" si="158"/>
        <v>10159</v>
      </c>
      <c r="NZT1" s="26">
        <f t="shared" si="158"/>
        <v>10160</v>
      </c>
      <c r="NZU1" s="26">
        <f t="shared" si="158"/>
        <v>10161</v>
      </c>
      <c r="NZV1" s="26">
        <f t="shared" si="158"/>
        <v>10162</v>
      </c>
      <c r="NZW1" s="26">
        <f t="shared" si="158"/>
        <v>10163</v>
      </c>
      <c r="NZX1" s="26">
        <f t="shared" si="158"/>
        <v>10164</v>
      </c>
      <c r="NZY1" s="26">
        <f t="shared" si="158"/>
        <v>10165</v>
      </c>
      <c r="NZZ1" s="26">
        <f t="shared" si="158"/>
        <v>10166</v>
      </c>
      <c r="OAA1" s="26">
        <f t="shared" si="158"/>
        <v>10167</v>
      </c>
      <c r="OAB1" s="26">
        <f t="shared" si="158"/>
        <v>10168</v>
      </c>
      <c r="OAC1" s="26">
        <f t="shared" si="158"/>
        <v>10169</v>
      </c>
      <c r="OAD1" s="26">
        <f t="shared" si="158"/>
        <v>10170</v>
      </c>
      <c r="OAE1" s="26">
        <f t="shared" si="158"/>
        <v>10171</v>
      </c>
      <c r="OAF1" s="26">
        <f t="shared" si="158"/>
        <v>10172</v>
      </c>
      <c r="OAG1" s="26">
        <f t="shared" si="158"/>
        <v>10173</v>
      </c>
      <c r="OAH1" s="26">
        <f t="shared" si="158"/>
        <v>10174</v>
      </c>
      <c r="OAI1" s="26">
        <f t="shared" si="158"/>
        <v>10175</v>
      </c>
      <c r="OAJ1" s="26">
        <f t="shared" si="158"/>
        <v>10176</v>
      </c>
      <c r="OAK1" s="26">
        <f t="shared" si="158"/>
        <v>10177</v>
      </c>
      <c r="OAL1" s="26">
        <f t="shared" si="158"/>
        <v>10178</v>
      </c>
      <c r="OAM1" s="26">
        <f t="shared" ref="OAM1:OCX1" si="159">OAL1+1</f>
        <v>10179</v>
      </c>
      <c r="OAN1" s="26">
        <f t="shared" si="159"/>
        <v>10180</v>
      </c>
      <c r="OAO1" s="26">
        <f t="shared" si="159"/>
        <v>10181</v>
      </c>
      <c r="OAP1" s="26">
        <f t="shared" si="159"/>
        <v>10182</v>
      </c>
      <c r="OAQ1" s="26">
        <f t="shared" si="159"/>
        <v>10183</v>
      </c>
      <c r="OAR1" s="26">
        <f t="shared" si="159"/>
        <v>10184</v>
      </c>
      <c r="OAS1" s="26">
        <f t="shared" si="159"/>
        <v>10185</v>
      </c>
      <c r="OAT1" s="26">
        <f t="shared" si="159"/>
        <v>10186</v>
      </c>
      <c r="OAU1" s="26">
        <f t="shared" si="159"/>
        <v>10187</v>
      </c>
      <c r="OAV1" s="26">
        <f t="shared" si="159"/>
        <v>10188</v>
      </c>
      <c r="OAW1" s="26">
        <f t="shared" si="159"/>
        <v>10189</v>
      </c>
      <c r="OAX1" s="26">
        <f t="shared" si="159"/>
        <v>10190</v>
      </c>
      <c r="OAY1" s="26">
        <f t="shared" si="159"/>
        <v>10191</v>
      </c>
      <c r="OAZ1" s="26">
        <f t="shared" si="159"/>
        <v>10192</v>
      </c>
      <c r="OBA1" s="26">
        <f t="shared" si="159"/>
        <v>10193</v>
      </c>
      <c r="OBB1" s="26">
        <f t="shared" si="159"/>
        <v>10194</v>
      </c>
      <c r="OBC1" s="26">
        <f t="shared" si="159"/>
        <v>10195</v>
      </c>
      <c r="OBD1" s="26">
        <f t="shared" si="159"/>
        <v>10196</v>
      </c>
      <c r="OBE1" s="26">
        <f t="shared" si="159"/>
        <v>10197</v>
      </c>
      <c r="OBF1" s="26">
        <f t="shared" si="159"/>
        <v>10198</v>
      </c>
      <c r="OBG1" s="26">
        <f t="shared" si="159"/>
        <v>10199</v>
      </c>
      <c r="OBH1" s="26">
        <f t="shared" si="159"/>
        <v>10200</v>
      </c>
      <c r="OBI1" s="26">
        <f t="shared" si="159"/>
        <v>10201</v>
      </c>
      <c r="OBJ1" s="26">
        <f t="shared" si="159"/>
        <v>10202</v>
      </c>
      <c r="OBK1" s="26">
        <f t="shared" si="159"/>
        <v>10203</v>
      </c>
      <c r="OBL1" s="26">
        <f t="shared" si="159"/>
        <v>10204</v>
      </c>
      <c r="OBM1" s="26">
        <f t="shared" si="159"/>
        <v>10205</v>
      </c>
      <c r="OBN1" s="26">
        <f t="shared" si="159"/>
        <v>10206</v>
      </c>
      <c r="OBO1" s="26">
        <f t="shared" si="159"/>
        <v>10207</v>
      </c>
      <c r="OBP1" s="26">
        <f t="shared" si="159"/>
        <v>10208</v>
      </c>
      <c r="OBQ1" s="26">
        <f t="shared" si="159"/>
        <v>10209</v>
      </c>
      <c r="OBR1" s="26">
        <f t="shared" si="159"/>
        <v>10210</v>
      </c>
      <c r="OBS1" s="26">
        <f t="shared" si="159"/>
        <v>10211</v>
      </c>
      <c r="OBT1" s="26">
        <f t="shared" si="159"/>
        <v>10212</v>
      </c>
      <c r="OBU1" s="26">
        <f t="shared" si="159"/>
        <v>10213</v>
      </c>
      <c r="OBV1" s="26">
        <f t="shared" si="159"/>
        <v>10214</v>
      </c>
      <c r="OBW1" s="26">
        <f t="shared" si="159"/>
        <v>10215</v>
      </c>
      <c r="OBX1" s="26">
        <f t="shared" si="159"/>
        <v>10216</v>
      </c>
      <c r="OBY1" s="26">
        <f t="shared" si="159"/>
        <v>10217</v>
      </c>
      <c r="OBZ1" s="26">
        <f t="shared" si="159"/>
        <v>10218</v>
      </c>
      <c r="OCA1" s="26">
        <f t="shared" si="159"/>
        <v>10219</v>
      </c>
      <c r="OCB1" s="26">
        <f t="shared" si="159"/>
        <v>10220</v>
      </c>
      <c r="OCC1" s="26">
        <f t="shared" si="159"/>
        <v>10221</v>
      </c>
      <c r="OCD1" s="26">
        <f t="shared" si="159"/>
        <v>10222</v>
      </c>
      <c r="OCE1" s="26">
        <f t="shared" si="159"/>
        <v>10223</v>
      </c>
      <c r="OCF1" s="26">
        <f t="shared" si="159"/>
        <v>10224</v>
      </c>
      <c r="OCG1" s="26">
        <f t="shared" si="159"/>
        <v>10225</v>
      </c>
      <c r="OCH1" s="26">
        <f t="shared" si="159"/>
        <v>10226</v>
      </c>
      <c r="OCI1" s="26">
        <f t="shared" si="159"/>
        <v>10227</v>
      </c>
      <c r="OCJ1" s="26">
        <f t="shared" si="159"/>
        <v>10228</v>
      </c>
      <c r="OCK1" s="26">
        <f t="shared" si="159"/>
        <v>10229</v>
      </c>
      <c r="OCL1" s="26">
        <f t="shared" si="159"/>
        <v>10230</v>
      </c>
      <c r="OCM1" s="26">
        <f t="shared" si="159"/>
        <v>10231</v>
      </c>
      <c r="OCN1" s="26">
        <f t="shared" si="159"/>
        <v>10232</v>
      </c>
      <c r="OCO1" s="26">
        <f t="shared" si="159"/>
        <v>10233</v>
      </c>
      <c r="OCP1" s="26">
        <f t="shared" si="159"/>
        <v>10234</v>
      </c>
      <c r="OCQ1" s="26">
        <f t="shared" si="159"/>
        <v>10235</v>
      </c>
      <c r="OCR1" s="26">
        <f t="shared" si="159"/>
        <v>10236</v>
      </c>
      <c r="OCS1" s="26">
        <f t="shared" si="159"/>
        <v>10237</v>
      </c>
      <c r="OCT1" s="26">
        <f t="shared" si="159"/>
        <v>10238</v>
      </c>
      <c r="OCU1" s="26">
        <f t="shared" si="159"/>
        <v>10239</v>
      </c>
      <c r="OCV1" s="26">
        <f t="shared" si="159"/>
        <v>10240</v>
      </c>
      <c r="OCW1" s="26">
        <f t="shared" si="159"/>
        <v>10241</v>
      </c>
      <c r="OCX1" s="26">
        <f t="shared" si="159"/>
        <v>10242</v>
      </c>
      <c r="OCY1" s="26">
        <f t="shared" ref="OCY1:OFJ1" si="160">OCX1+1</f>
        <v>10243</v>
      </c>
      <c r="OCZ1" s="26">
        <f t="shared" si="160"/>
        <v>10244</v>
      </c>
      <c r="ODA1" s="26">
        <f t="shared" si="160"/>
        <v>10245</v>
      </c>
      <c r="ODB1" s="26">
        <f t="shared" si="160"/>
        <v>10246</v>
      </c>
      <c r="ODC1" s="26">
        <f t="shared" si="160"/>
        <v>10247</v>
      </c>
      <c r="ODD1" s="26">
        <f t="shared" si="160"/>
        <v>10248</v>
      </c>
      <c r="ODE1" s="26">
        <f t="shared" si="160"/>
        <v>10249</v>
      </c>
      <c r="ODF1" s="26">
        <f t="shared" si="160"/>
        <v>10250</v>
      </c>
      <c r="ODG1" s="26">
        <f t="shared" si="160"/>
        <v>10251</v>
      </c>
      <c r="ODH1" s="26">
        <f t="shared" si="160"/>
        <v>10252</v>
      </c>
      <c r="ODI1" s="26">
        <f t="shared" si="160"/>
        <v>10253</v>
      </c>
      <c r="ODJ1" s="26">
        <f t="shared" si="160"/>
        <v>10254</v>
      </c>
      <c r="ODK1" s="26">
        <f t="shared" si="160"/>
        <v>10255</v>
      </c>
      <c r="ODL1" s="26">
        <f t="shared" si="160"/>
        <v>10256</v>
      </c>
      <c r="ODM1" s="26">
        <f t="shared" si="160"/>
        <v>10257</v>
      </c>
      <c r="ODN1" s="26">
        <f t="shared" si="160"/>
        <v>10258</v>
      </c>
      <c r="ODO1" s="26">
        <f t="shared" si="160"/>
        <v>10259</v>
      </c>
      <c r="ODP1" s="26">
        <f t="shared" si="160"/>
        <v>10260</v>
      </c>
      <c r="ODQ1" s="26">
        <f t="shared" si="160"/>
        <v>10261</v>
      </c>
      <c r="ODR1" s="26">
        <f t="shared" si="160"/>
        <v>10262</v>
      </c>
      <c r="ODS1" s="26">
        <f t="shared" si="160"/>
        <v>10263</v>
      </c>
      <c r="ODT1" s="26">
        <f t="shared" si="160"/>
        <v>10264</v>
      </c>
      <c r="ODU1" s="26">
        <f t="shared" si="160"/>
        <v>10265</v>
      </c>
      <c r="ODV1" s="26">
        <f t="shared" si="160"/>
        <v>10266</v>
      </c>
      <c r="ODW1" s="26">
        <f t="shared" si="160"/>
        <v>10267</v>
      </c>
      <c r="ODX1" s="26">
        <f t="shared" si="160"/>
        <v>10268</v>
      </c>
      <c r="ODY1" s="26">
        <f t="shared" si="160"/>
        <v>10269</v>
      </c>
      <c r="ODZ1" s="26">
        <f t="shared" si="160"/>
        <v>10270</v>
      </c>
      <c r="OEA1" s="26">
        <f t="shared" si="160"/>
        <v>10271</v>
      </c>
      <c r="OEB1" s="26">
        <f t="shared" si="160"/>
        <v>10272</v>
      </c>
      <c r="OEC1" s="26">
        <f t="shared" si="160"/>
        <v>10273</v>
      </c>
      <c r="OED1" s="26">
        <f t="shared" si="160"/>
        <v>10274</v>
      </c>
      <c r="OEE1" s="26">
        <f t="shared" si="160"/>
        <v>10275</v>
      </c>
      <c r="OEF1" s="26">
        <f t="shared" si="160"/>
        <v>10276</v>
      </c>
      <c r="OEG1" s="26">
        <f t="shared" si="160"/>
        <v>10277</v>
      </c>
      <c r="OEH1" s="26">
        <f t="shared" si="160"/>
        <v>10278</v>
      </c>
      <c r="OEI1" s="26">
        <f t="shared" si="160"/>
        <v>10279</v>
      </c>
      <c r="OEJ1" s="26">
        <f t="shared" si="160"/>
        <v>10280</v>
      </c>
      <c r="OEK1" s="26">
        <f t="shared" si="160"/>
        <v>10281</v>
      </c>
      <c r="OEL1" s="26">
        <f t="shared" si="160"/>
        <v>10282</v>
      </c>
      <c r="OEM1" s="26">
        <f t="shared" si="160"/>
        <v>10283</v>
      </c>
      <c r="OEN1" s="26">
        <f t="shared" si="160"/>
        <v>10284</v>
      </c>
      <c r="OEO1" s="26">
        <f t="shared" si="160"/>
        <v>10285</v>
      </c>
      <c r="OEP1" s="26">
        <f t="shared" si="160"/>
        <v>10286</v>
      </c>
      <c r="OEQ1" s="26">
        <f t="shared" si="160"/>
        <v>10287</v>
      </c>
      <c r="OER1" s="26">
        <f t="shared" si="160"/>
        <v>10288</v>
      </c>
      <c r="OES1" s="26">
        <f t="shared" si="160"/>
        <v>10289</v>
      </c>
      <c r="OET1" s="26">
        <f t="shared" si="160"/>
        <v>10290</v>
      </c>
      <c r="OEU1" s="26">
        <f t="shared" si="160"/>
        <v>10291</v>
      </c>
      <c r="OEV1" s="26">
        <f t="shared" si="160"/>
        <v>10292</v>
      </c>
      <c r="OEW1" s="26">
        <f t="shared" si="160"/>
        <v>10293</v>
      </c>
      <c r="OEX1" s="26">
        <f t="shared" si="160"/>
        <v>10294</v>
      </c>
      <c r="OEY1" s="26">
        <f t="shared" si="160"/>
        <v>10295</v>
      </c>
      <c r="OEZ1" s="26">
        <f t="shared" si="160"/>
        <v>10296</v>
      </c>
      <c r="OFA1" s="26">
        <f t="shared" si="160"/>
        <v>10297</v>
      </c>
      <c r="OFB1" s="26">
        <f t="shared" si="160"/>
        <v>10298</v>
      </c>
      <c r="OFC1" s="26">
        <f t="shared" si="160"/>
        <v>10299</v>
      </c>
      <c r="OFD1" s="26">
        <f t="shared" si="160"/>
        <v>10300</v>
      </c>
      <c r="OFE1" s="26">
        <f t="shared" si="160"/>
        <v>10301</v>
      </c>
      <c r="OFF1" s="26">
        <f t="shared" si="160"/>
        <v>10302</v>
      </c>
      <c r="OFG1" s="26">
        <f t="shared" si="160"/>
        <v>10303</v>
      </c>
      <c r="OFH1" s="26">
        <f t="shared" si="160"/>
        <v>10304</v>
      </c>
      <c r="OFI1" s="26">
        <f t="shared" si="160"/>
        <v>10305</v>
      </c>
      <c r="OFJ1" s="26">
        <f t="shared" si="160"/>
        <v>10306</v>
      </c>
      <c r="OFK1" s="26">
        <f t="shared" ref="OFK1:OHV1" si="161">OFJ1+1</f>
        <v>10307</v>
      </c>
      <c r="OFL1" s="26">
        <f t="shared" si="161"/>
        <v>10308</v>
      </c>
      <c r="OFM1" s="26">
        <f t="shared" si="161"/>
        <v>10309</v>
      </c>
      <c r="OFN1" s="26">
        <f t="shared" si="161"/>
        <v>10310</v>
      </c>
      <c r="OFO1" s="26">
        <f t="shared" si="161"/>
        <v>10311</v>
      </c>
      <c r="OFP1" s="26">
        <f t="shared" si="161"/>
        <v>10312</v>
      </c>
      <c r="OFQ1" s="26">
        <f t="shared" si="161"/>
        <v>10313</v>
      </c>
      <c r="OFR1" s="26">
        <f t="shared" si="161"/>
        <v>10314</v>
      </c>
      <c r="OFS1" s="26">
        <f t="shared" si="161"/>
        <v>10315</v>
      </c>
      <c r="OFT1" s="26">
        <f t="shared" si="161"/>
        <v>10316</v>
      </c>
      <c r="OFU1" s="26">
        <f t="shared" si="161"/>
        <v>10317</v>
      </c>
      <c r="OFV1" s="26">
        <f t="shared" si="161"/>
        <v>10318</v>
      </c>
      <c r="OFW1" s="26">
        <f t="shared" si="161"/>
        <v>10319</v>
      </c>
      <c r="OFX1" s="26">
        <f t="shared" si="161"/>
        <v>10320</v>
      </c>
      <c r="OFY1" s="26">
        <f t="shared" si="161"/>
        <v>10321</v>
      </c>
      <c r="OFZ1" s="26">
        <f t="shared" si="161"/>
        <v>10322</v>
      </c>
      <c r="OGA1" s="26">
        <f t="shared" si="161"/>
        <v>10323</v>
      </c>
      <c r="OGB1" s="26">
        <f t="shared" si="161"/>
        <v>10324</v>
      </c>
      <c r="OGC1" s="26">
        <f t="shared" si="161"/>
        <v>10325</v>
      </c>
      <c r="OGD1" s="26">
        <f t="shared" si="161"/>
        <v>10326</v>
      </c>
      <c r="OGE1" s="26">
        <f t="shared" si="161"/>
        <v>10327</v>
      </c>
      <c r="OGF1" s="26">
        <f t="shared" si="161"/>
        <v>10328</v>
      </c>
      <c r="OGG1" s="26">
        <f t="shared" si="161"/>
        <v>10329</v>
      </c>
      <c r="OGH1" s="26">
        <f t="shared" si="161"/>
        <v>10330</v>
      </c>
      <c r="OGI1" s="26">
        <f t="shared" si="161"/>
        <v>10331</v>
      </c>
      <c r="OGJ1" s="26">
        <f t="shared" si="161"/>
        <v>10332</v>
      </c>
      <c r="OGK1" s="26">
        <f t="shared" si="161"/>
        <v>10333</v>
      </c>
      <c r="OGL1" s="26">
        <f t="shared" si="161"/>
        <v>10334</v>
      </c>
      <c r="OGM1" s="26">
        <f t="shared" si="161"/>
        <v>10335</v>
      </c>
      <c r="OGN1" s="26">
        <f t="shared" si="161"/>
        <v>10336</v>
      </c>
      <c r="OGO1" s="26">
        <f t="shared" si="161"/>
        <v>10337</v>
      </c>
      <c r="OGP1" s="26">
        <f t="shared" si="161"/>
        <v>10338</v>
      </c>
      <c r="OGQ1" s="26">
        <f t="shared" si="161"/>
        <v>10339</v>
      </c>
      <c r="OGR1" s="26">
        <f t="shared" si="161"/>
        <v>10340</v>
      </c>
      <c r="OGS1" s="26">
        <f t="shared" si="161"/>
        <v>10341</v>
      </c>
      <c r="OGT1" s="26">
        <f t="shared" si="161"/>
        <v>10342</v>
      </c>
      <c r="OGU1" s="26">
        <f t="shared" si="161"/>
        <v>10343</v>
      </c>
      <c r="OGV1" s="26">
        <f t="shared" si="161"/>
        <v>10344</v>
      </c>
      <c r="OGW1" s="26">
        <f t="shared" si="161"/>
        <v>10345</v>
      </c>
      <c r="OGX1" s="26">
        <f t="shared" si="161"/>
        <v>10346</v>
      </c>
      <c r="OGY1" s="26">
        <f t="shared" si="161"/>
        <v>10347</v>
      </c>
      <c r="OGZ1" s="26">
        <f t="shared" si="161"/>
        <v>10348</v>
      </c>
      <c r="OHA1" s="26">
        <f t="shared" si="161"/>
        <v>10349</v>
      </c>
      <c r="OHB1" s="26">
        <f t="shared" si="161"/>
        <v>10350</v>
      </c>
      <c r="OHC1" s="26">
        <f t="shared" si="161"/>
        <v>10351</v>
      </c>
      <c r="OHD1" s="26">
        <f t="shared" si="161"/>
        <v>10352</v>
      </c>
      <c r="OHE1" s="26">
        <f t="shared" si="161"/>
        <v>10353</v>
      </c>
      <c r="OHF1" s="26">
        <f t="shared" si="161"/>
        <v>10354</v>
      </c>
      <c r="OHG1" s="26">
        <f t="shared" si="161"/>
        <v>10355</v>
      </c>
      <c r="OHH1" s="26">
        <f t="shared" si="161"/>
        <v>10356</v>
      </c>
      <c r="OHI1" s="26">
        <f t="shared" si="161"/>
        <v>10357</v>
      </c>
      <c r="OHJ1" s="26">
        <f t="shared" si="161"/>
        <v>10358</v>
      </c>
      <c r="OHK1" s="26">
        <f t="shared" si="161"/>
        <v>10359</v>
      </c>
      <c r="OHL1" s="26">
        <f t="shared" si="161"/>
        <v>10360</v>
      </c>
      <c r="OHM1" s="26">
        <f t="shared" si="161"/>
        <v>10361</v>
      </c>
      <c r="OHN1" s="26">
        <f t="shared" si="161"/>
        <v>10362</v>
      </c>
      <c r="OHO1" s="26">
        <f t="shared" si="161"/>
        <v>10363</v>
      </c>
      <c r="OHP1" s="26">
        <f t="shared" si="161"/>
        <v>10364</v>
      </c>
      <c r="OHQ1" s="26">
        <f t="shared" si="161"/>
        <v>10365</v>
      </c>
      <c r="OHR1" s="26">
        <f t="shared" si="161"/>
        <v>10366</v>
      </c>
      <c r="OHS1" s="26">
        <f t="shared" si="161"/>
        <v>10367</v>
      </c>
      <c r="OHT1" s="26">
        <f t="shared" si="161"/>
        <v>10368</v>
      </c>
      <c r="OHU1" s="26">
        <f t="shared" si="161"/>
        <v>10369</v>
      </c>
      <c r="OHV1" s="26">
        <f t="shared" si="161"/>
        <v>10370</v>
      </c>
      <c r="OHW1" s="26">
        <f t="shared" ref="OHW1:OKH1" si="162">OHV1+1</f>
        <v>10371</v>
      </c>
      <c r="OHX1" s="26">
        <f t="shared" si="162"/>
        <v>10372</v>
      </c>
      <c r="OHY1" s="26">
        <f t="shared" si="162"/>
        <v>10373</v>
      </c>
      <c r="OHZ1" s="26">
        <f t="shared" si="162"/>
        <v>10374</v>
      </c>
      <c r="OIA1" s="26">
        <f t="shared" si="162"/>
        <v>10375</v>
      </c>
      <c r="OIB1" s="26">
        <f t="shared" si="162"/>
        <v>10376</v>
      </c>
      <c r="OIC1" s="26">
        <f t="shared" si="162"/>
        <v>10377</v>
      </c>
      <c r="OID1" s="26">
        <f t="shared" si="162"/>
        <v>10378</v>
      </c>
      <c r="OIE1" s="26">
        <f t="shared" si="162"/>
        <v>10379</v>
      </c>
      <c r="OIF1" s="26">
        <f t="shared" si="162"/>
        <v>10380</v>
      </c>
      <c r="OIG1" s="26">
        <f t="shared" si="162"/>
        <v>10381</v>
      </c>
      <c r="OIH1" s="26">
        <f t="shared" si="162"/>
        <v>10382</v>
      </c>
      <c r="OII1" s="26">
        <f t="shared" si="162"/>
        <v>10383</v>
      </c>
      <c r="OIJ1" s="26">
        <f t="shared" si="162"/>
        <v>10384</v>
      </c>
      <c r="OIK1" s="26">
        <f t="shared" si="162"/>
        <v>10385</v>
      </c>
      <c r="OIL1" s="26">
        <f t="shared" si="162"/>
        <v>10386</v>
      </c>
      <c r="OIM1" s="26">
        <f t="shared" si="162"/>
        <v>10387</v>
      </c>
      <c r="OIN1" s="26">
        <f t="shared" si="162"/>
        <v>10388</v>
      </c>
      <c r="OIO1" s="26">
        <f t="shared" si="162"/>
        <v>10389</v>
      </c>
      <c r="OIP1" s="26">
        <f t="shared" si="162"/>
        <v>10390</v>
      </c>
      <c r="OIQ1" s="26">
        <f t="shared" si="162"/>
        <v>10391</v>
      </c>
      <c r="OIR1" s="26">
        <f t="shared" si="162"/>
        <v>10392</v>
      </c>
      <c r="OIS1" s="26">
        <f t="shared" si="162"/>
        <v>10393</v>
      </c>
      <c r="OIT1" s="26">
        <f t="shared" si="162"/>
        <v>10394</v>
      </c>
      <c r="OIU1" s="26">
        <f t="shared" si="162"/>
        <v>10395</v>
      </c>
      <c r="OIV1" s="26">
        <f t="shared" si="162"/>
        <v>10396</v>
      </c>
      <c r="OIW1" s="26">
        <f t="shared" si="162"/>
        <v>10397</v>
      </c>
      <c r="OIX1" s="26">
        <f t="shared" si="162"/>
        <v>10398</v>
      </c>
      <c r="OIY1" s="26">
        <f t="shared" si="162"/>
        <v>10399</v>
      </c>
      <c r="OIZ1" s="26">
        <f t="shared" si="162"/>
        <v>10400</v>
      </c>
      <c r="OJA1" s="26">
        <f t="shared" si="162"/>
        <v>10401</v>
      </c>
      <c r="OJB1" s="26">
        <f t="shared" si="162"/>
        <v>10402</v>
      </c>
      <c r="OJC1" s="26">
        <f t="shared" si="162"/>
        <v>10403</v>
      </c>
      <c r="OJD1" s="26">
        <f t="shared" si="162"/>
        <v>10404</v>
      </c>
      <c r="OJE1" s="26">
        <f t="shared" si="162"/>
        <v>10405</v>
      </c>
      <c r="OJF1" s="26">
        <f t="shared" si="162"/>
        <v>10406</v>
      </c>
      <c r="OJG1" s="26">
        <f t="shared" si="162"/>
        <v>10407</v>
      </c>
      <c r="OJH1" s="26">
        <f t="shared" si="162"/>
        <v>10408</v>
      </c>
      <c r="OJI1" s="26">
        <f t="shared" si="162"/>
        <v>10409</v>
      </c>
      <c r="OJJ1" s="26">
        <f t="shared" si="162"/>
        <v>10410</v>
      </c>
      <c r="OJK1" s="26">
        <f t="shared" si="162"/>
        <v>10411</v>
      </c>
      <c r="OJL1" s="26">
        <f t="shared" si="162"/>
        <v>10412</v>
      </c>
      <c r="OJM1" s="26">
        <f t="shared" si="162"/>
        <v>10413</v>
      </c>
      <c r="OJN1" s="26">
        <f t="shared" si="162"/>
        <v>10414</v>
      </c>
      <c r="OJO1" s="26">
        <f t="shared" si="162"/>
        <v>10415</v>
      </c>
      <c r="OJP1" s="26">
        <f t="shared" si="162"/>
        <v>10416</v>
      </c>
      <c r="OJQ1" s="26">
        <f t="shared" si="162"/>
        <v>10417</v>
      </c>
      <c r="OJR1" s="26">
        <f t="shared" si="162"/>
        <v>10418</v>
      </c>
      <c r="OJS1" s="26">
        <f t="shared" si="162"/>
        <v>10419</v>
      </c>
      <c r="OJT1" s="26">
        <f t="shared" si="162"/>
        <v>10420</v>
      </c>
      <c r="OJU1" s="26">
        <f t="shared" si="162"/>
        <v>10421</v>
      </c>
      <c r="OJV1" s="26">
        <f t="shared" si="162"/>
        <v>10422</v>
      </c>
      <c r="OJW1" s="26">
        <f t="shared" si="162"/>
        <v>10423</v>
      </c>
      <c r="OJX1" s="26">
        <f t="shared" si="162"/>
        <v>10424</v>
      </c>
      <c r="OJY1" s="26">
        <f t="shared" si="162"/>
        <v>10425</v>
      </c>
      <c r="OJZ1" s="26">
        <f t="shared" si="162"/>
        <v>10426</v>
      </c>
      <c r="OKA1" s="26">
        <f t="shared" si="162"/>
        <v>10427</v>
      </c>
      <c r="OKB1" s="26">
        <f t="shared" si="162"/>
        <v>10428</v>
      </c>
      <c r="OKC1" s="26">
        <f t="shared" si="162"/>
        <v>10429</v>
      </c>
      <c r="OKD1" s="26">
        <f t="shared" si="162"/>
        <v>10430</v>
      </c>
      <c r="OKE1" s="26">
        <f t="shared" si="162"/>
        <v>10431</v>
      </c>
      <c r="OKF1" s="26">
        <f t="shared" si="162"/>
        <v>10432</v>
      </c>
      <c r="OKG1" s="26">
        <f t="shared" si="162"/>
        <v>10433</v>
      </c>
      <c r="OKH1" s="26">
        <f t="shared" si="162"/>
        <v>10434</v>
      </c>
      <c r="OKI1" s="26">
        <f t="shared" ref="OKI1:OMT1" si="163">OKH1+1</f>
        <v>10435</v>
      </c>
      <c r="OKJ1" s="26">
        <f t="shared" si="163"/>
        <v>10436</v>
      </c>
      <c r="OKK1" s="26">
        <f t="shared" si="163"/>
        <v>10437</v>
      </c>
      <c r="OKL1" s="26">
        <f t="shared" si="163"/>
        <v>10438</v>
      </c>
      <c r="OKM1" s="26">
        <f t="shared" si="163"/>
        <v>10439</v>
      </c>
      <c r="OKN1" s="26">
        <f t="shared" si="163"/>
        <v>10440</v>
      </c>
      <c r="OKO1" s="26">
        <f t="shared" si="163"/>
        <v>10441</v>
      </c>
      <c r="OKP1" s="26">
        <f t="shared" si="163"/>
        <v>10442</v>
      </c>
      <c r="OKQ1" s="26">
        <f t="shared" si="163"/>
        <v>10443</v>
      </c>
      <c r="OKR1" s="26">
        <f t="shared" si="163"/>
        <v>10444</v>
      </c>
      <c r="OKS1" s="26">
        <f t="shared" si="163"/>
        <v>10445</v>
      </c>
      <c r="OKT1" s="26">
        <f t="shared" si="163"/>
        <v>10446</v>
      </c>
      <c r="OKU1" s="26">
        <f t="shared" si="163"/>
        <v>10447</v>
      </c>
      <c r="OKV1" s="26">
        <f t="shared" si="163"/>
        <v>10448</v>
      </c>
      <c r="OKW1" s="26">
        <f t="shared" si="163"/>
        <v>10449</v>
      </c>
      <c r="OKX1" s="26">
        <f t="shared" si="163"/>
        <v>10450</v>
      </c>
      <c r="OKY1" s="26">
        <f t="shared" si="163"/>
        <v>10451</v>
      </c>
      <c r="OKZ1" s="26">
        <f t="shared" si="163"/>
        <v>10452</v>
      </c>
      <c r="OLA1" s="26">
        <f t="shared" si="163"/>
        <v>10453</v>
      </c>
      <c r="OLB1" s="26">
        <f t="shared" si="163"/>
        <v>10454</v>
      </c>
      <c r="OLC1" s="26">
        <f t="shared" si="163"/>
        <v>10455</v>
      </c>
      <c r="OLD1" s="26">
        <f t="shared" si="163"/>
        <v>10456</v>
      </c>
      <c r="OLE1" s="26">
        <f t="shared" si="163"/>
        <v>10457</v>
      </c>
      <c r="OLF1" s="26">
        <f t="shared" si="163"/>
        <v>10458</v>
      </c>
      <c r="OLG1" s="26">
        <f t="shared" si="163"/>
        <v>10459</v>
      </c>
      <c r="OLH1" s="26">
        <f t="shared" si="163"/>
        <v>10460</v>
      </c>
      <c r="OLI1" s="26">
        <f t="shared" si="163"/>
        <v>10461</v>
      </c>
      <c r="OLJ1" s="26">
        <f t="shared" si="163"/>
        <v>10462</v>
      </c>
      <c r="OLK1" s="26">
        <f t="shared" si="163"/>
        <v>10463</v>
      </c>
      <c r="OLL1" s="26">
        <f t="shared" si="163"/>
        <v>10464</v>
      </c>
      <c r="OLM1" s="26">
        <f t="shared" si="163"/>
        <v>10465</v>
      </c>
      <c r="OLN1" s="26">
        <f t="shared" si="163"/>
        <v>10466</v>
      </c>
      <c r="OLO1" s="26">
        <f t="shared" si="163"/>
        <v>10467</v>
      </c>
      <c r="OLP1" s="26">
        <f t="shared" si="163"/>
        <v>10468</v>
      </c>
      <c r="OLQ1" s="26">
        <f t="shared" si="163"/>
        <v>10469</v>
      </c>
      <c r="OLR1" s="26">
        <f t="shared" si="163"/>
        <v>10470</v>
      </c>
      <c r="OLS1" s="26">
        <f t="shared" si="163"/>
        <v>10471</v>
      </c>
      <c r="OLT1" s="26">
        <f t="shared" si="163"/>
        <v>10472</v>
      </c>
      <c r="OLU1" s="26">
        <f t="shared" si="163"/>
        <v>10473</v>
      </c>
      <c r="OLV1" s="26">
        <f t="shared" si="163"/>
        <v>10474</v>
      </c>
      <c r="OLW1" s="26">
        <f t="shared" si="163"/>
        <v>10475</v>
      </c>
      <c r="OLX1" s="26">
        <f t="shared" si="163"/>
        <v>10476</v>
      </c>
      <c r="OLY1" s="26">
        <f t="shared" si="163"/>
        <v>10477</v>
      </c>
      <c r="OLZ1" s="26">
        <f t="shared" si="163"/>
        <v>10478</v>
      </c>
      <c r="OMA1" s="26">
        <f t="shared" si="163"/>
        <v>10479</v>
      </c>
      <c r="OMB1" s="26">
        <f t="shared" si="163"/>
        <v>10480</v>
      </c>
      <c r="OMC1" s="26">
        <f t="shared" si="163"/>
        <v>10481</v>
      </c>
      <c r="OMD1" s="26">
        <f t="shared" si="163"/>
        <v>10482</v>
      </c>
      <c r="OME1" s="26">
        <f t="shared" si="163"/>
        <v>10483</v>
      </c>
      <c r="OMF1" s="26">
        <f t="shared" si="163"/>
        <v>10484</v>
      </c>
      <c r="OMG1" s="26">
        <f t="shared" si="163"/>
        <v>10485</v>
      </c>
      <c r="OMH1" s="26">
        <f t="shared" si="163"/>
        <v>10486</v>
      </c>
      <c r="OMI1" s="26">
        <f t="shared" si="163"/>
        <v>10487</v>
      </c>
      <c r="OMJ1" s="26">
        <f t="shared" si="163"/>
        <v>10488</v>
      </c>
      <c r="OMK1" s="26">
        <f t="shared" si="163"/>
        <v>10489</v>
      </c>
      <c r="OML1" s="26">
        <f t="shared" si="163"/>
        <v>10490</v>
      </c>
      <c r="OMM1" s="26">
        <f t="shared" si="163"/>
        <v>10491</v>
      </c>
      <c r="OMN1" s="26">
        <f t="shared" si="163"/>
        <v>10492</v>
      </c>
      <c r="OMO1" s="26">
        <f t="shared" si="163"/>
        <v>10493</v>
      </c>
      <c r="OMP1" s="26">
        <f t="shared" si="163"/>
        <v>10494</v>
      </c>
      <c r="OMQ1" s="26">
        <f t="shared" si="163"/>
        <v>10495</v>
      </c>
      <c r="OMR1" s="26">
        <f t="shared" si="163"/>
        <v>10496</v>
      </c>
      <c r="OMS1" s="26">
        <f t="shared" si="163"/>
        <v>10497</v>
      </c>
      <c r="OMT1" s="26">
        <f t="shared" si="163"/>
        <v>10498</v>
      </c>
      <c r="OMU1" s="26">
        <f t="shared" ref="OMU1:OPF1" si="164">OMT1+1</f>
        <v>10499</v>
      </c>
      <c r="OMV1" s="26">
        <f t="shared" si="164"/>
        <v>10500</v>
      </c>
      <c r="OMW1" s="26">
        <f t="shared" si="164"/>
        <v>10501</v>
      </c>
      <c r="OMX1" s="26">
        <f t="shared" si="164"/>
        <v>10502</v>
      </c>
      <c r="OMY1" s="26">
        <f t="shared" si="164"/>
        <v>10503</v>
      </c>
      <c r="OMZ1" s="26">
        <f t="shared" si="164"/>
        <v>10504</v>
      </c>
      <c r="ONA1" s="26">
        <f t="shared" si="164"/>
        <v>10505</v>
      </c>
      <c r="ONB1" s="26">
        <f t="shared" si="164"/>
        <v>10506</v>
      </c>
      <c r="ONC1" s="26">
        <f t="shared" si="164"/>
        <v>10507</v>
      </c>
      <c r="OND1" s="26">
        <f t="shared" si="164"/>
        <v>10508</v>
      </c>
      <c r="ONE1" s="26">
        <f t="shared" si="164"/>
        <v>10509</v>
      </c>
      <c r="ONF1" s="26">
        <f t="shared" si="164"/>
        <v>10510</v>
      </c>
      <c r="ONG1" s="26">
        <f t="shared" si="164"/>
        <v>10511</v>
      </c>
      <c r="ONH1" s="26">
        <f t="shared" si="164"/>
        <v>10512</v>
      </c>
      <c r="ONI1" s="26">
        <f t="shared" si="164"/>
        <v>10513</v>
      </c>
      <c r="ONJ1" s="26">
        <f t="shared" si="164"/>
        <v>10514</v>
      </c>
      <c r="ONK1" s="26">
        <f t="shared" si="164"/>
        <v>10515</v>
      </c>
      <c r="ONL1" s="26">
        <f t="shared" si="164"/>
        <v>10516</v>
      </c>
      <c r="ONM1" s="26">
        <f t="shared" si="164"/>
        <v>10517</v>
      </c>
      <c r="ONN1" s="26">
        <f t="shared" si="164"/>
        <v>10518</v>
      </c>
      <c r="ONO1" s="26">
        <f t="shared" si="164"/>
        <v>10519</v>
      </c>
      <c r="ONP1" s="26">
        <f t="shared" si="164"/>
        <v>10520</v>
      </c>
      <c r="ONQ1" s="26">
        <f t="shared" si="164"/>
        <v>10521</v>
      </c>
      <c r="ONR1" s="26">
        <f t="shared" si="164"/>
        <v>10522</v>
      </c>
      <c r="ONS1" s="26">
        <f t="shared" si="164"/>
        <v>10523</v>
      </c>
      <c r="ONT1" s="26">
        <f t="shared" si="164"/>
        <v>10524</v>
      </c>
      <c r="ONU1" s="26">
        <f t="shared" si="164"/>
        <v>10525</v>
      </c>
      <c r="ONV1" s="26">
        <f t="shared" si="164"/>
        <v>10526</v>
      </c>
      <c r="ONW1" s="26">
        <f t="shared" si="164"/>
        <v>10527</v>
      </c>
      <c r="ONX1" s="26">
        <f t="shared" si="164"/>
        <v>10528</v>
      </c>
      <c r="ONY1" s="26">
        <f t="shared" si="164"/>
        <v>10529</v>
      </c>
      <c r="ONZ1" s="26">
        <f t="shared" si="164"/>
        <v>10530</v>
      </c>
      <c r="OOA1" s="26">
        <f t="shared" si="164"/>
        <v>10531</v>
      </c>
      <c r="OOB1" s="26">
        <f t="shared" si="164"/>
        <v>10532</v>
      </c>
      <c r="OOC1" s="26">
        <f t="shared" si="164"/>
        <v>10533</v>
      </c>
      <c r="OOD1" s="26">
        <f t="shared" si="164"/>
        <v>10534</v>
      </c>
      <c r="OOE1" s="26">
        <f t="shared" si="164"/>
        <v>10535</v>
      </c>
      <c r="OOF1" s="26">
        <f t="shared" si="164"/>
        <v>10536</v>
      </c>
      <c r="OOG1" s="26">
        <f t="shared" si="164"/>
        <v>10537</v>
      </c>
      <c r="OOH1" s="26">
        <f t="shared" si="164"/>
        <v>10538</v>
      </c>
      <c r="OOI1" s="26">
        <f t="shared" si="164"/>
        <v>10539</v>
      </c>
      <c r="OOJ1" s="26">
        <f t="shared" si="164"/>
        <v>10540</v>
      </c>
      <c r="OOK1" s="26">
        <f t="shared" si="164"/>
        <v>10541</v>
      </c>
      <c r="OOL1" s="26">
        <f t="shared" si="164"/>
        <v>10542</v>
      </c>
      <c r="OOM1" s="26">
        <f t="shared" si="164"/>
        <v>10543</v>
      </c>
      <c r="OON1" s="26">
        <f t="shared" si="164"/>
        <v>10544</v>
      </c>
      <c r="OOO1" s="26">
        <f t="shared" si="164"/>
        <v>10545</v>
      </c>
      <c r="OOP1" s="26">
        <f t="shared" si="164"/>
        <v>10546</v>
      </c>
      <c r="OOQ1" s="26">
        <f t="shared" si="164"/>
        <v>10547</v>
      </c>
      <c r="OOR1" s="26">
        <f t="shared" si="164"/>
        <v>10548</v>
      </c>
      <c r="OOS1" s="26">
        <f t="shared" si="164"/>
        <v>10549</v>
      </c>
      <c r="OOT1" s="26">
        <f t="shared" si="164"/>
        <v>10550</v>
      </c>
      <c r="OOU1" s="26">
        <f t="shared" si="164"/>
        <v>10551</v>
      </c>
      <c r="OOV1" s="26">
        <f t="shared" si="164"/>
        <v>10552</v>
      </c>
      <c r="OOW1" s="26">
        <f t="shared" si="164"/>
        <v>10553</v>
      </c>
      <c r="OOX1" s="26">
        <f t="shared" si="164"/>
        <v>10554</v>
      </c>
      <c r="OOY1" s="26">
        <f t="shared" si="164"/>
        <v>10555</v>
      </c>
      <c r="OOZ1" s="26">
        <f t="shared" si="164"/>
        <v>10556</v>
      </c>
      <c r="OPA1" s="26">
        <f t="shared" si="164"/>
        <v>10557</v>
      </c>
      <c r="OPB1" s="26">
        <f t="shared" si="164"/>
        <v>10558</v>
      </c>
      <c r="OPC1" s="26">
        <f t="shared" si="164"/>
        <v>10559</v>
      </c>
      <c r="OPD1" s="26">
        <f t="shared" si="164"/>
        <v>10560</v>
      </c>
      <c r="OPE1" s="26">
        <f t="shared" si="164"/>
        <v>10561</v>
      </c>
      <c r="OPF1" s="26">
        <f t="shared" si="164"/>
        <v>10562</v>
      </c>
      <c r="OPG1" s="26">
        <f t="shared" ref="OPG1:ORR1" si="165">OPF1+1</f>
        <v>10563</v>
      </c>
      <c r="OPH1" s="26">
        <f t="shared" si="165"/>
        <v>10564</v>
      </c>
      <c r="OPI1" s="26">
        <f t="shared" si="165"/>
        <v>10565</v>
      </c>
      <c r="OPJ1" s="26">
        <f t="shared" si="165"/>
        <v>10566</v>
      </c>
      <c r="OPK1" s="26">
        <f t="shared" si="165"/>
        <v>10567</v>
      </c>
      <c r="OPL1" s="26">
        <f t="shared" si="165"/>
        <v>10568</v>
      </c>
      <c r="OPM1" s="26">
        <f t="shared" si="165"/>
        <v>10569</v>
      </c>
      <c r="OPN1" s="26">
        <f t="shared" si="165"/>
        <v>10570</v>
      </c>
      <c r="OPO1" s="26">
        <f t="shared" si="165"/>
        <v>10571</v>
      </c>
      <c r="OPP1" s="26">
        <f t="shared" si="165"/>
        <v>10572</v>
      </c>
      <c r="OPQ1" s="26">
        <f t="shared" si="165"/>
        <v>10573</v>
      </c>
      <c r="OPR1" s="26">
        <f t="shared" si="165"/>
        <v>10574</v>
      </c>
      <c r="OPS1" s="26">
        <f t="shared" si="165"/>
        <v>10575</v>
      </c>
      <c r="OPT1" s="26">
        <f t="shared" si="165"/>
        <v>10576</v>
      </c>
      <c r="OPU1" s="26">
        <f t="shared" si="165"/>
        <v>10577</v>
      </c>
      <c r="OPV1" s="26">
        <f t="shared" si="165"/>
        <v>10578</v>
      </c>
      <c r="OPW1" s="26">
        <f t="shared" si="165"/>
        <v>10579</v>
      </c>
      <c r="OPX1" s="26">
        <f t="shared" si="165"/>
        <v>10580</v>
      </c>
      <c r="OPY1" s="26">
        <f t="shared" si="165"/>
        <v>10581</v>
      </c>
      <c r="OPZ1" s="26">
        <f t="shared" si="165"/>
        <v>10582</v>
      </c>
      <c r="OQA1" s="26">
        <f t="shared" si="165"/>
        <v>10583</v>
      </c>
      <c r="OQB1" s="26">
        <f t="shared" si="165"/>
        <v>10584</v>
      </c>
      <c r="OQC1" s="26">
        <f t="shared" si="165"/>
        <v>10585</v>
      </c>
      <c r="OQD1" s="26">
        <f t="shared" si="165"/>
        <v>10586</v>
      </c>
      <c r="OQE1" s="26">
        <f t="shared" si="165"/>
        <v>10587</v>
      </c>
      <c r="OQF1" s="26">
        <f t="shared" si="165"/>
        <v>10588</v>
      </c>
      <c r="OQG1" s="26">
        <f t="shared" si="165"/>
        <v>10589</v>
      </c>
      <c r="OQH1" s="26">
        <f t="shared" si="165"/>
        <v>10590</v>
      </c>
      <c r="OQI1" s="26">
        <f t="shared" si="165"/>
        <v>10591</v>
      </c>
      <c r="OQJ1" s="26">
        <f t="shared" si="165"/>
        <v>10592</v>
      </c>
      <c r="OQK1" s="26">
        <f t="shared" si="165"/>
        <v>10593</v>
      </c>
      <c r="OQL1" s="26">
        <f t="shared" si="165"/>
        <v>10594</v>
      </c>
      <c r="OQM1" s="26">
        <f t="shared" si="165"/>
        <v>10595</v>
      </c>
      <c r="OQN1" s="26">
        <f t="shared" si="165"/>
        <v>10596</v>
      </c>
      <c r="OQO1" s="26">
        <f t="shared" si="165"/>
        <v>10597</v>
      </c>
      <c r="OQP1" s="26">
        <f t="shared" si="165"/>
        <v>10598</v>
      </c>
      <c r="OQQ1" s="26">
        <f t="shared" si="165"/>
        <v>10599</v>
      </c>
      <c r="OQR1" s="26">
        <f t="shared" si="165"/>
        <v>10600</v>
      </c>
      <c r="OQS1" s="26">
        <f t="shared" si="165"/>
        <v>10601</v>
      </c>
      <c r="OQT1" s="26">
        <f t="shared" si="165"/>
        <v>10602</v>
      </c>
      <c r="OQU1" s="26">
        <f t="shared" si="165"/>
        <v>10603</v>
      </c>
      <c r="OQV1" s="26">
        <f t="shared" si="165"/>
        <v>10604</v>
      </c>
      <c r="OQW1" s="26">
        <f t="shared" si="165"/>
        <v>10605</v>
      </c>
      <c r="OQX1" s="26">
        <f t="shared" si="165"/>
        <v>10606</v>
      </c>
      <c r="OQY1" s="26">
        <f t="shared" si="165"/>
        <v>10607</v>
      </c>
      <c r="OQZ1" s="26">
        <f t="shared" si="165"/>
        <v>10608</v>
      </c>
      <c r="ORA1" s="26">
        <f t="shared" si="165"/>
        <v>10609</v>
      </c>
      <c r="ORB1" s="26">
        <f t="shared" si="165"/>
        <v>10610</v>
      </c>
      <c r="ORC1" s="26">
        <f t="shared" si="165"/>
        <v>10611</v>
      </c>
      <c r="ORD1" s="26">
        <f t="shared" si="165"/>
        <v>10612</v>
      </c>
      <c r="ORE1" s="26">
        <f t="shared" si="165"/>
        <v>10613</v>
      </c>
      <c r="ORF1" s="26">
        <f t="shared" si="165"/>
        <v>10614</v>
      </c>
      <c r="ORG1" s="26">
        <f t="shared" si="165"/>
        <v>10615</v>
      </c>
      <c r="ORH1" s="26">
        <f t="shared" si="165"/>
        <v>10616</v>
      </c>
      <c r="ORI1" s="26">
        <f t="shared" si="165"/>
        <v>10617</v>
      </c>
      <c r="ORJ1" s="26">
        <f t="shared" si="165"/>
        <v>10618</v>
      </c>
      <c r="ORK1" s="26">
        <f t="shared" si="165"/>
        <v>10619</v>
      </c>
      <c r="ORL1" s="26">
        <f t="shared" si="165"/>
        <v>10620</v>
      </c>
      <c r="ORM1" s="26">
        <f t="shared" si="165"/>
        <v>10621</v>
      </c>
      <c r="ORN1" s="26">
        <f t="shared" si="165"/>
        <v>10622</v>
      </c>
      <c r="ORO1" s="26">
        <f t="shared" si="165"/>
        <v>10623</v>
      </c>
      <c r="ORP1" s="26">
        <f t="shared" si="165"/>
        <v>10624</v>
      </c>
      <c r="ORQ1" s="26">
        <f t="shared" si="165"/>
        <v>10625</v>
      </c>
      <c r="ORR1" s="26">
        <f t="shared" si="165"/>
        <v>10626</v>
      </c>
      <c r="ORS1" s="26">
        <f t="shared" ref="ORS1:OUD1" si="166">ORR1+1</f>
        <v>10627</v>
      </c>
      <c r="ORT1" s="26">
        <f t="shared" si="166"/>
        <v>10628</v>
      </c>
      <c r="ORU1" s="26">
        <f t="shared" si="166"/>
        <v>10629</v>
      </c>
      <c r="ORV1" s="26">
        <f t="shared" si="166"/>
        <v>10630</v>
      </c>
      <c r="ORW1" s="26">
        <f t="shared" si="166"/>
        <v>10631</v>
      </c>
      <c r="ORX1" s="26">
        <f t="shared" si="166"/>
        <v>10632</v>
      </c>
      <c r="ORY1" s="26">
        <f t="shared" si="166"/>
        <v>10633</v>
      </c>
      <c r="ORZ1" s="26">
        <f t="shared" si="166"/>
        <v>10634</v>
      </c>
      <c r="OSA1" s="26">
        <f t="shared" si="166"/>
        <v>10635</v>
      </c>
      <c r="OSB1" s="26">
        <f t="shared" si="166"/>
        <v>10636</v>
      </c>
      <c r="OSC1" s="26">
        <f t="shared" si="166"/>
        <v>10637</v>
      </c>
      <c r="OSD1" s="26">
        <f t="shared" si="166"/>
        <v>10638</v>
      </c>
      <c r="OSE1" s="26">
        <f t="shared" si="166"/>
        <v>10639</v>
      </c>
      <c r="OSF1" s="26">
        <f t="shared" si="166"/>
        <v>10640</v>
      </c>
      <c r="OSG1" s="26">
        <f t="shared" si="166"/>
        <v>10641</v>
      </c>
      <c r="OSH1" s="26">
        <f t="shared" si="166"/>
        <v>10642</v>
      </c>
      <c r="OSI1" s="26">
        <f t="shared" si="166"/>
        <v>10643</v>
      </c>
      <c r="OSJ1" s="26">
        <f t="shared" si="166"/>
        <v>10644</v>
      </c>
      <c r="OSK1" s="26">
        <f t="shared" si="166"/>
        <v>10645</v>
      </c>
      <c r="OSL1" s="26">
        <f t="shared" si="166"/>
        <v>10646</v>
      </c>
      <c r="OSM1" s="26">
        <f t="shared" si="166"/>
        <v>10647</v>
      </c>
      <c r="OSN1" s="26">
        <f t="shared" si="166"/>
        <v>10648</v>
      </c>
      <c r="OSO1" s="26">
        <f t="shared" si="166"/>
        <v>10649</v>
      </c>
      <c r="OSP1" s="26">
        <f t="shared" si="166"/>
        <v>10650</v>
      </c>
      <c r="OSQ1" s="26">
        <f t="shared" si="166"/>
        <v>10651</v>
      </c>
      <c r="OSR1" s="26">
        <f t="shared" si="166"/>
        <v>10652</v>
      </c>
      <c r="OSS1" s="26">
        <f t="shared" si="166"/>
        <v>10653</v>
      </c>
      <c r="OST1" s="26">
        <f t="shared" si="166"/>
        <v>10654</v>
      </c>
      <c r="OSU1" s="26">
        <f t="shared" si="166"/>
        <v>10655</v>
      </c>
      <c r="OSV1" s="26">
        <f t="shared" si="166"/>
        <v>10656</v>
      </c>
      <c r="OSW1" s="26">
        <f t="shared" si="166"/>
        <v>10657</v>
      </c>
      <c r="OSX1" s="26">
        <f t="shared" si="166"/>
        <v>10658</v>
      </c>
      <c r="OSY1" s="26">
        <f t="shared" si="166"/>
        <v>10659</v>
      </c>
      <c r="OSZ1" s="26">
        <f t="shared" si="166"/>
        <v>10660</v>
      </c>
      <c r="OTA1" s="26">
        <f t="shared" si="166"/>
        <v>10661</v>
      </c>
      <c r="OTB1" s="26">
        <f t="shared" si="166"/>
        <v>10662</v>
      </c>
      <c r="OTC1" s="26">
        <f t="shared" si="166"/>
        <v>10663</v>
      </c>
      <c r="OTD1" s="26">
        <f t="shared" si="166"/>
        <v>10664</v>
      </c>
      <c r="OTE1" s="26">
        <f t="shared" si="166"/>
        <v>10665</v>
      </c>
      <c r="OTF1" s="26">
        <f t="shared" si="166"/>
        <v>10666</v>
      </c>
      <c r="OTG1" s="26">
        <f t="shared" si="166"/>
        <v>10667</v>
      </c>
      <c r="OTH1" s="26">
        <f t="shared" si="166"/>
        <v>10668</v>
      </c>
      <c r="OTI1" s="26">
        <f t="shared" si="166"/>
        <v>10669</v>
      </c>
      <c r="OTJ1" s="26">
        <f t="shared" si="166"/>
        <v>10670</v>
      </c>
      <c r="OTK1" s="26">
        <f t="shared" si="166"/>
        <v>10671</v>
      </c>
      <c r="OTL1" s="26">
        <f t="shared" si="166"/>
        <v>10672</v>
      </c>
      <c r="OTM1" s="26">
        <f t="shared" si="166"/>
        <v>10673</v>
      </c>
      <c r="OTN1" s="26">
        <f t="shared" si="166"/>
        <v>10674</v>
      </c>
      <c r="OTO1" s="26">
        <f t="shared" si="166"/>
        <v>10675</v>
      </c>
      <c r="OTP1" s="26">
        <f t="shared" si="166"/>
        <v>10676</v>
      </c>
      <c r="OTQ1" s="26">
        <f t="shared" si="166"/>
        <v>10677</v>
      </c>
      <c r="OTR1" s="26">
        <f t="shared" si="166"/>
        <v>10678</v>
      </c>
      <c r="OTS1" s="26">
        <f t="shared" si="166"/>
        <v>10679</v>
      </c>
      <c r="OTT1" s="26">
        <f t="shared" si="166"/>
        <v>10680</v>
      </c>
      <c r="OTU1" s="26">
        <f t="shared" si="166"/>
        <v>10681</v>
      </c>
      <c r="OTV1" s="26">
        <f t="shared" si="166"/>
        <v>10682</v>
      </c>
      <c r="OTW1" s="26">
        <f t="shared" si="166"/>
        <v>10683</v>
      </c>
      <c r="OTX1" s="26">
        <f t="shared" si="166"/>
        <v>10684</v>
      </c>
      <c r="OTY1" s="26">
        <f t="shared" si="166"/>
        <v>10685</v>
      </c>
      <c r="OTZ1" s="26">
        <f t="shared" si="166"/>
        <v>10686</v>
      </c>
      <c r="OUA1" s="26">
        <f t="shared" si="166"/>
        <v>10687</v>
      </c>
      <c r="OUB1" s="26">
        <f t="shared" si="166"/>
        <v>10688</v>
      </c>
      <c r="OUC1" s="26">
        <f t="shared" si="166"/>
        <v>10689</v>
      </c>
      <c r="OUD1" s="26">
        <f t="shared" si="166"/>
        <v>10690</v>
      </c>
      <c r="OUE1" s="26">
        <f t="shared" ref="OUE1:OWP1" si="167">OUD1+1</f>
        <v>10691</v>
      </c>
      <c r="OUF1" s="26">
        <f t="shared" si="167"/>
        <v>10692</v>
      </c>
      <c r="OUG1" s="26">
        <f t="shared" si="167"/>
        <v>10693</v>
      </c>
      <c r="OUH1" s="26">
        <f t="shared" si="167"/>
        <v>10694</v>
      </c>
      <c r="OUI1" s="26">
        <f t="shared" si="167"/>
        <v>10695</v>
      </c>
      <c r="OUJ1" s="26">
        <f t="shared" si="167"/>
        <v>10696</v>
      </c>
      <c r="OUK1" s="26">
        <f t="shared" si="167"/>
        <v>10697</v>
      </c>
      <c r="OUL1" s="26">
        <f t="shared" si="167"/>
        <v>10698</v>
      </c>
      <c r="OUM1" s="26">
        <f t="shared" si="167"/>
        <v>10699</v>
      </c>
      <c r="OUN1" s="26">
        <f t="shared" si="167"/>
        <v>10700</v>
      </c>
      <c r="OUO1" s="26">
        <f t="shared" si="167"/>
        <v>10701</v>
      </c>
      <c r="OUP1" s="26">
        <f t="shared" si="167"/>
        <v>10702</v>
      </c>
      <c r="OUQ1" s="26">
        <f t="shared" si="167"/>
        <v>10703</v>
      </c>
      <c r="OUR1" s="26">
        <f t="shared" si="167"/>
        <v>10704</v>
      </c>
      <c r="OUS1" s="26">
        <f t="shared" si="167"/>
        <v>10705</v>
      </c>
      <c r="OUT1" s="26">
        <f t="shared" si="167"/>
        <v>10706</v>
      </c>
      <c r="OUU1" s="26">
        <f t="shared" si="167"/>
        <v>10707</v>
      </c>
      <c r="OUV1" s="26">
        <f t="shared" si="167"/>
        <v>10708</v>
      </c>
      <c r="OUW1" s="26">
        <f t="shared" si="167"/>
        <v>10709</v>
      </c>
      <c r="OUX1" s="26">
        <f t="shared" si="167"/>
        <v>10710</v>
      </c>
      <c r="OUY1" s="26">
        <f t="shared" si="167"/>
        <v>10711</v>
      </c>
      <c r="OUZ1" s="26">
        <f t="shared" si="167"/>
        <v>10712</v>
      </c>
      <c r="OVA1" s="26">
        <f t="shared" si="167"/>
        <v>10713</v>
      </c>
      <c r="OVB1" s="26">
        <f t="shared" si="167"/>
        <v>10714</v>
      </c>
      <c r="OVC1" s="26">
        <f t="shared" si="167"/>
        <v>10715</v>
      </c>
      <c r="OVD1" s="26">
        <f t="shared" si="167"/>
        <v>10716</v>
      </c>
      <c r="OVE1" s="26">
        <f t="shared" si="167"/>
        <v>10717</v>
      </c>
      <c r="OVF1" s="26">
        <f t="shared" si="167"/>
        <v>10718</v>
      </c>
      <c r="OVG1" s="26">
        <f t="shared" si="167"/>
        <v>10719</v>
      </c>
      <c r="OVH1" s="26">
        <f t="shared" si="167"/>
        <v>10720</v>
      </c>
      <c r="OVI1" s="26">
        <f t="shared" si="167"/>
        <v>10721</v>
      </c>
      <c r="OVJ1" s="26">
        <f t="shared" si="167"/>
        <v>10722</v>
      </c>
      <c r="OVK1" s="26">
        <f t="shared" si="167"/>
        <v>10723</v>
      </c>
      <c r="OVL1" s="26">
        <f t="shared" si="167"/>
        <v>10724</v>
      </c>
      <c r="OVM1" s="26">
        <f t="shared" si="167"/>
        <v>10725</v>
      </c>
      <c r="OVN1" s="26">
        <f t="shared" si="167"/>
        <v>10726</v>
      </c>
      <c r="OVO1" s="26">
        <f t="shared" si="167"/>
        <v>10727</v>
      </c>
      <c r="OVP1" s="26">
        <f t="shared" si="167"/>
        <v>10728</v>
      </c>
      <c r="OVQ1" s="26">
        <f t="shared" si="167"/>
        <v>10729</v>
      </c>
      <c r="OVR1" s="26">
        <f t="shared" si="167"/>
        <v>10730</v>
      </c>
      <c r="OVS1" s="26">
        <f t="shared" si="167"/>
        <v>10731</v>
      </c>
      <c r="OVT1" s="26">
        <f t="shared" si="167"/>
        <v>10732</v>
      </c>
      <c r="OVU1" s="26">
        <f t="shared" si="167"/>
        <v>10733</v>
      </c>
      <c r="OVV1" s="26">
        <f t="shared" si="167"/>
        <v>10734</v>
      </c>
      <c r="OVW1" s="26">
        <f t="shared" si="167"/>
        <v>10735</v>
      </c>
      <c r="OVX1" s="26">
        <f t="shared" si="167"/>
        <v>10736</v>
      </c>
      <c r="OVY1" s="26">
        <f t="shared" si="167"/>
        <v>10737</v>
      </c>
      <c r="OVZ1" s="26">
        <f t="shared" si="167"/>
        <v>10738</v>
      </c>
      <c r="OWA1" s="26">
        <f t="shared" si="167"/>
        <v>10739</v>
      </c>
      <c r="OWB1" s="26">
        <f t="shared" si="167"/>
        <v>10740</v>
      </c>
      <c r="OWC1" s="26">
        <f t="shared" si="167"/>
        <v>10741</v>
      </c>
      <c r="OWD1" s="26">
        <f t="shared" si="167"/>
        <v>10742</v>
      </c>
      <c r="OWE1" s="26">
        <f t="shared" si="167"/>
        <v>10743</v>
      </c>
      <c r="OWF1" s="26">
        <f t="shared" si="167"/>
        <v>10744</v>
      </c>
      <c r="OWG1" s="26">
        <f t="shared" si="167"/>
        <v>10745</v>
      </c>
      <c r="OWH1" s="26">
        <f t="shared" si="167"/>
        <v>10746</v>
      </c>
      <c r="OWI1" s="26">
        <f t="shared" si="167"/>
        <v>10747</v>
      </c>
      <c r="OWJ1" s="26">
        <f t="shared" si="167"/>
        <v>10748</v>
      </c>
      <c r="OWK1" s="26">
        <f t="shared" si="167"/>
        <v>10749</v>
      </c>
      <c r="OWL1" s="26">
        <f t="shared" si="167"/>
        <v>10750</v>
      </c>
      <c r="OWM1" s="26">
        <f t="shared" si="167"/>
        <v>10751</v>
      </c>
      <c r="OWN1" s="26">
        <f t="shared" si="167"/>
        <v>10752</v>
      </c>
      <c r="OWO1" s="26">
        <f t="shared" si="167"/>
        <v>10753</v>
      </c>
      <c r="OWP1" s="26">
        <f t="shared" si="167"/>
        <v>10754</v>
      </c>
      <c r="OWQ1" s="26">
        <f t="shared" ref="OWQ1:OZB1" si="168">OWP1+1</f>
        <v>10755</v>
      </c>
      <c r="OWR1" s="26">
        <f t="shared" si="168"/>
        <v>10756</v>
      </c>
      <c r="OWS1" s="26">
        <f t="shared" si="168"/>
        <v>10757</v>
      </c>
      <c r="OWT1" s="26">
        <f t="shared" si="168"/>
        <v>10758</v>
      </c>
      <c r="OWU1" s="26">
        <f t="shared" si="168"/>
        <v>10759</v>
      </c>
      <c r="OWV1" s="26">
        <f t="shared" si="168"/>
        <v>10760</v>
      </c>
      <c r="OWW1" s="26">
        <f t="shared" si="168"/>
        <v>10761</v>
      </c>
      <c r="OWX1" s="26">
        <f t="shared" si="168"/>
        <v>10762</v>
      </c>
      <c r="OWY1" s="26">
        <f t="shared" si="168"/>
        <v>10763</v>
      </c>
      <c r="OWZ1" s="26">
        <f t="shared" si="168"/>
        <v>10764</v>
      </c>
      <c r="OXA1" s="26">
        <f t="shared" si="168"/>
        <v>10765</v>
      </c>
      <c r="OXB1" s="26">
        <f t="shared" si="168"/>
        <v>10766</v>
      </c>
      <c r="OXC1" s="26">
        <f t="shared" si="168"/>
        <v>10767</v>
      </c>
      <c r="OXD1" s="26">
        <f t="shared" si="168"/>
        <v>10768</v>
      </c>
      <c r="OXE1" s="26">
        <f t="shared" si="168"/>
        <v>10769</v>
      </c>
      <c r="OXF1" s="26">
        <f t="shared" si="168"/>
        <v>10770</v>
      </c>
      <c r="OXG1" s="26">
        <f t="shared" si="168"/>
        <v>10771</v>
      </c>
      <c r="OXH1" s="26">
        <f t="shared" si="168"/>
        <v>10772</v>
      </c>
      <c r="OXI1" s="26">
        <f t="shared" si="168"/>
        <v>10773</v>
      </c>
      <c r="OXJ1" s="26">
        <f t="shared" si="168"/>
        <v>10774</v>
      </c>
      <c r="OXK1" s="26">
        <f t="shared" si="168"/>
        <v>10775</v>
      </c>
      <c r="OXL1" s="26">
        <f t="shared" si="168"/>
        <v>10776</v>
      </c>
      <c r="OXM1" s="26">
        <f t="shared" si="168"/>
        <v>10777</v>
      </c>
      <c r="OXN1" s="26">
        <f t="shared" si="168"/>
        <v>10778</v>
      </c>
      <c r="OXO1" s="26">
        <f t="shared" si="168"/>
        <v>10779</v>
      </c>
      <c r="OXP1" s="26">
        <f t="shared" si="168"/>
        <v>10780</v>
      </c>
      <c r="OXQ1" s="26">
        <f t="shared" si="168"/>
        <v>10781</v>
      </c>
      <c r="OXR1" s="26">
        <f t="shared" si="168"/>
        <v>10782</v>
      </c>
      <c r="OXS1" s="26">
        <f t="shared" si="168"/>
        <v>10783</v>
      </c>
      <c r="OXT1" s="26">
        <f t="shared" si="168"/>
        <v>10784</v>
      </c>
      <c r="OXU1" s="26">
        <f t="shared" si="168"/>
        <v>10785</v>
      </c>
      <c r="OXV1" s="26">
        <f t="shared" si="168"/>
        <v>10786</v>
      </c>
      <c r="OXW1" s="26">
        <f t="shared" si="168"/>
        <v>10787</v>
      </c>
      <c r="OXX1" s="26">
        <f t="shared" si="168"/>
        <v>10788</v>
      </c>
      <c r="OXY1" s="26">
        <f t="shared" si="168"/>
        <v>10789</v>
      </c>
      <c r="OXZ1" s="26">
        <f t="shared" si="168"/>
        <v>10790</v>
      </c>
      <c r="OYA1" s="26">
        <f t="shared" si="168"/>
        <v>10791</v>
      </c>
      <c r="OYB1" s="26">
        <f t="shared" si="168"/>
        <v>10792</v>
      </c>
      <c r="OYC1" s="26">
        <f t="shared" si="168"/>
        <v>10793</v>
      </c>
      <c r="OYD1" s="26">
        <f t="shared" si="168"/>
        <v>10794</v>
      </c>
      <c r="OYE1" s="26">
        <f t="shared" si="168"/>
        <v>10795</v>
      </c>
      <c r="OYF1" s="26">
        <f t="shared" si="168"/>
        <v>10796</v>
      </c>
      <c r="OYG1" s="26">
        <f t="shared" si="168"/>
        <v>10797</v>
      </c>
      <c r="OYH1" s="26">
        <f t="shared" si="168"/>
        <v>10798</v>
      </c>
      <c r="OYI1" s="26">
        <f t="shared" si="168"/>
        <v>10799</v>
      </c>
      <c r="OYJ1" s="26">
        <f t="shared" si="168"/>
        <v>10800</v>
      </c>
      <c r="OYK1" s="26">
        <f t="shared" si="168"/>
        <v>10801</v>
      </c>
      <c r="OYL1" s="26">
        <f t="shared" si="168"/>
        <v>10802</v>
      </c>
      <c r="OYM1" s="26">
        <f t="shared" si="168"/>
        <v>10803</v>
      </c>
      <c r="OYN1" s="26">
        <f t="shared" si="168"/>
        <v>10804</v>
      </c>
      <c r="OYO1" s="26">
        <f t="shared" si="168"/>
        <v>10805</v>
      </c>
      <c r="OYP1" s="26">
        <f t="shared" si="168"/>
        <v>10806</v>
      </c>
      <c r="OYQ1" s="26">
        <f t="shared" si="168"/>
        <v>10807</v>
      </c>
      <c r="OYR1" s="26">
        <f t="shared" si="168"/>
        <v>10808</v>
      </c>
      <c r="OYS1" s="26">
        <f t="shared" si="168"/>
        <v>10809</v>
      </c>
      <c r="OYT1" s="26">
        <f t="shared" si="168"/>
        <v>10810</v>
      </c>
      <c r="OYU1" s="26">
        <f t="shared" si="168"/>
        <v>10811</v>
      </c>
      <c r="OYV1" s="26">
        <f t="shared" si="168"/>
        <v>10812</v>
      </c>
      <c r="OYW1" s="26">
        <f t="shared" si="168"/>
        <v>10813</v>
      </c>
      <c r="OYX1" s="26">
        <f t="shared" si="168"/>
        <v>10814</v>
      </c>
      <c r="OYY1" s="26">
        <f t="shared" si="168"/>
        <v>10815</v>
      </c>
      <c r="OYZ1" s="26">
        <f t="shared" si="168"/>
        <v>10816</v>
      </c>
      <c r="OZA1" s="26">
        <f t="shared" si="168"/>
        <v>10817</v>
      </c>
      <c r="OZB1" s="26">
        <f t="shared" si="168"/>
        <v>10818</v>
      </c>
      <c r="OZC1" s="26">
        <f t="shared" ref="OZC1:PBN1" si="169">OZB1+1</f>
        <v>10819</v>
      </c>
      <c r="OZD1" s="26">
        <f t="shared" si="169"/>
        <v>10820</v>
      </c>
      <c r="OZE1" s="26">
        <f t="shared" si="169"/>
        <v>10821</v>
      </c>
      <c r="OZF1" s="26">
        <f t="shared" si="169"/>
        <v>10822</v>
      </c>
      <c r="OZG1" s="26">
        <f t="shared" si="169"/>
        <v>10823</v>
      </c>
      <c r="OZH1" s="26">
        <f t="shared" si="169"/>
        <v>10824</v>
      </c>
      <c r="OZI1" s="26">
        <f t="shared" si="169"/>
        <v>10825</v>
      </c>
      <c r="OZJ1" s="26">
        <f t="shared" si="169"/>
        <v>10826</v>
      </c>
      <c r="OZK1" s="26">
        <f t="shared" si="169"/>
        <v>10827</v>
      </c>
      <c r="OZL1" s="26">
        <f t="shared" si="169"/>
        <v>10828</v>
      </c>
      <c r="OZM1" s="26">
        <f t="shared" si="169"/>
        <v>10829</v>
      </c>
      <c r="OZN1" s="26">
        <f t="shared" si="169"/>
        <v>10830</v>
      </c>
      <c r="OZO1" s="26">
        <f t="shared" si="169"/>
        <v>10831</v>
      </c>
      <c r="OZP1" s="26">
        <f t="shared" si="169"/>
        <v>10832</v>
      </c>
      <c r="OZQ1" s="26">
        <f t="shared" si="169"/>
        <v>10833</v>
      </c>
      <c r="OZR1" s="26">
        <f t="shared" si="169"/>
        <v>10834</v>
      </c>
      <c r="OZS1" s="26">
        <f t="shared" si="169"/>
        <v>10835</v>
      </c>
      <c r="OZT1" s="26">
        <f t="shared" si="169"/>
        <v>10836</v>
      </c>
      <c r="OZU1" s="26">
        <f t="shared" si="169"/>
        <v>10837</v>
      </c>
      <c r="OZV1" s="26">
        <f t="shared" si="169"/>
        <v>10838</v>
      </c>
      <c r="OZW1" s="26">
        <f t="shared" si="169"/>
        <v>10839</v>
      </c>
      <c r="OZX1" s="26">
        <f t="shared" si="169"/>
        <v>10840</v>
      </c>
      <c r="OZY1" s="26">
        <f t="shared" si="169"/>
        <v>10841</v>
      </c>
      <c r="OZZ1" s="26">
        <f t="shared" si="169"/>
        <v>10842</v>
      </c>
      <c r="PAA1" s="26">
        <f t="shared" si="169"/>
        <v>10843</v>
      </c>
      <c r="PAB1" s="26">
        <f t="shared" si="169"/>
        <v>10844</v>
      </c>
      <c r="PAC1" s="26">
        <f t="shared" si="169"/>
        <v>10845</v>
      </c>
      <c r="PAD1" s="26">
        <f t="shared" si="169"/>
        <v>10846</v>
      </c>
      <c r="PAE1" s="26">
        <f t="shared" si="169"/>
        <v>10847</v>
      </c>
      <c r="PAF1" s="26">
        <f t="shared" si="169"/>
        <v>10848</v>
      </c>
      <c r="PAG1" s="26">
        <f t="shared" si="169"/>
        <v>10849</v>
      </c>
      <c r="PAH1" s="26">
        <f t="shared" si="169"/>
        <v>10850</v>
      </c>
      <c r="PAI1" s="26">
        <f t="shared" si="169"/>
        <v>10851</v>
      </c>
      <c r="PAJ1" s="26">
        <f t="shared" si="169"/>
        <v>10852</v>
      </c>
      <c r="PAK1" s="26">
        <f t="shared" si="169"/>
        <v>10853</v>
      </c>
      <c r="PAL1" s="26">
        <f t="shared" si="169"/>
        <v>10854</v>
      </c>
      <c r="PAM1" s="26">
        <f t="shared" si="169"/>
        <v>10855</v>
      </c>
      <c r="PAN1" s="26">
        <f t="shared" si="169"/>
        <v>10856</v>
      </c>
      <c r="PAO1" s="26">
        <f t="shared" si="169"/>
        <v>10857</v>
      </c>
      <c r="PAP1" s="26">
        <f t="shared" si="169"/>
        <v>10858</v>
      </c>
      <c r="PAQ1" s="26">
        <f t="shared" si="169"/>
        <v>10859</v>
      </c>
      <c r="PAR1" s="26">
        <f t="shared" si="169"/>
        <v>10860</v>
      </c>
      <c r="PAS1" s="26">
        <f t="shared" si="169"/>
        <v>10861</v>
      </c>
      <c r="PAT1" s="26">
        <f t="shared" si="169"/>
        <v>10862</v>
      </c>
      <c r="PAU1" s="26">
        <f t="shared" si="169"/>
        <v>10863</v>
      </c>
      <c r="PAV1" s="26">
        <f t="shared" si="169"/>
        <v>10864</v>
      </c>
      <c r="PAW1" s="26">
        <f t="shared" si="169"/>
        <v>10865</v>
      </c>
      <c r="PAX1" s="26">
        <f t="shared" si="169"/>
        <v>10866</v>
      </c>
      <c r="PAY1" s="26">
        <f t="shared" si="169"/>
        <v>10867</v>
      </c>
      <c r="PAZ1" s="26">
        <f t="shared" si="169"/>
        <v>10868</v>
      </c>
      <c r="PBA1" s="26">
        <f t="shared" si="169"/>
        <v>10869</v>
      </c>
      <c r="PBB1" s="26">
        <f t="shared" si="169"/>
        <v>10870</v>
      </c>
      <c r="PBC1" s="26">
        <f t="shared" si="169"/>
        <v>10871</v>
      </c>
      <c r="PBD1" s="26">
        <f t="shared" si="169"/>
        <v>10872</v>
      </c>
      <c r="PBE1" s="26">
        <f t="shared" si="169"/>
        <v>10873</v>
      </c>
      <c r="PBF1" s="26">
        <f t="shared" si="169"/>
        <v>10874</v>
      </c>
      <c r="PBG1" s="26">
        <f t="shared" si="169"/>
        <v>10875</v>
      </c>
      <c r="PBH1" s="26">
        <f t="shared" si="169"/>
        <v>10876</v>
      </c>
      <c r="PBI1" s="26">
        <f t="shared" si="169"/>
        <v>10877</v>
      </c>
      <c r="PBJ1" s="26">
        <f t="shared" si="169"/>
        <v>10878</v>
      </c>
      <c r="PBK1" s="26">
        <f t="shared" si="169"/>
        <v>10879</v>
      </c>
      <c r="PBL1" s="26">
        <f t="shared" si="169"/>
        <v>10880</v>
      </c>
      <c r="PBM1" s="26">
        <f t="shared" si="169"/>
        <v>10881</v>
      </c>
      <c r="PBN1" s="26">
        <f t="shared" si="169"/>
        <v>10882</v>
      </c>
      <c r="PBO1" s="26">
        <f t="shared" ref="PBO1:PDZ1" si="170">PBN1+1</f>
        <v>10883</v>
      </c>
      <c r="PBP1" s="26">
        <f t="shared" si="170"/>
        <v>10884</v>
      </c>
      <c r="PBQ1" s="26">
        <f t="shared" si="170"/>
        <v>10885</v>
      </c>
      <c r="PBR1" s="26">
        <f t="shared" si="170"/>
        <v>10886</v>
      </c>
      <c r="PBS1" s="26">
        <f t="shared" si="170"/>
        <v>10887</v>
      </c>
      <c r="PBT1" s="26">
        <f t="shared" si="170"/>
        <v>10888</v>
      </c>
      <c r="PBU1" s="26">
        <f t="shared" si="170"/>
        <v>10889</v>
      </c>
      <c r="PBV1" s="26">
        <f t="shared" si="170"/>
        <v>10890</v>
      </c>
      <c r="PBW1" s="26">
        <f t="shared" si="170"/>
        <v>10891</v>
      </c>
      <c r="PBX1" s="26">
        <f t="shared" si="170"/>
        <v>10892</v>
      </c>
      <c r="PBY1" s="26">
        <f t="shared" si="170"/>
        <v>10893</v>
      </c>
      <c r="PBZ1" s="26">
        <f t="shared" si="170"/>
        <v>10894</v>
      </c>
      <c r="PCA1" s="26">
        <f t="shared" si="170"/>
        <v>10895</v>
      </c>
      <c r="PCB1" s="26">
        <f t="shared" si="170"/>
        <v>10896</v>
      </c>
      <c r="PCC1" s="26">
        <f t="shared" si="170"/>
        <v>10897</v>
      </c>
      <c r="PCD1" s="26">
        <f t="shared" si="170"/>
        <v>10898</v>
      </c>
      <c r="PCE1" s="26">
        <f t="shared" si="170"/>
        <v>10899</v>
      </c>
      <c r="PCF1" s="26">
        <f t="shared" si="170"/>
        <v>10900</v>
      </c>
      <c r="PCG1" s="26">
        <f t="shared" si="170"/>
        <v>10901</v>
      </c>
      <c r="PCH1" s="26">
        <f t="shared" si="170"/>
        <v>10902</v>
      </c>
      <c r="PCI1" s="26">
        <f t="shared" si="170"/>
        <v>10903</v>
      </c>
      <c r="PCJ1" s="26">
        <f t="shared" si="170"/>
        <v>10904</v>
      </c>
      <c r="PCK1" s="26">
        <f t="shared" si="170"/>
        <v>10905</v>
      </c>
      <c r="PCL1" s="26">
        <f t="shared" si="170"/>
        <v>10906</v>
      </c>
      <c r="PCM1" s="26">
        <f t="shared" si="170"/>
        <v>10907</v>
      </c>
      <c r="PCN1" s="26">
        <f t="shared" si="170"/>
        <v>10908</v>
      </c>
      <c r="PCO1" s="26">
        <f t="shared" si="170"/>
        <v>10909</v>
      </c>
      <c r="PCP1" s="26">
        <f t="shared" si="170"/>
        <v>10910</v>
      </c>
      <c r="PCQ1" s="26">
        <f t="shared" si="170"/>
        <v>10911</v>
      </c>
      <c r="PCR1" s="26">
        <f t="shared" si="170"/>
        <v>10912</v>
      </c>
      <c r="PCS1" s="26">
        <f t="shared" si="170"/>
        <v>10913</v>
      </c>
      <c r="PCT1" s="26">
        <f t="shared" si="170"/>
        <v>10914</v>
      </c>
      <c r="PCU1" s="26">
        <f t="shared" si="170"/>
        <v>10915</v>
      </c>
      <c r="PCV1" s="26">
        <f t="shared" si="170"/>
        <v>10916</v>
      </c>
      <c r="PCW1" s="26">
        <f t="shared" si="170"/>
        <v>10917</v>
      </c>
      <c r="PCX1" s="26">
        <f t="shared" si="170"/>
        <v>10918</v>
      </c>
      <c r="PCY1" s="26">
        <f t="shared" si="170"/>
        <v>10919</v>
      </c>
      <c r="PCZ1" s="26">
        <f t="shared" si="170"/>
        <v>10920</v>
      </c>
      <c r="PDA1" s="26">
        <f t="shared" si="170"/>
        <v>10921</v>
      </c>
      <c r="PDB1" s="26">
        <f t="shared" si="170"/>
        <v>10922</v>
      </c>
      <c r="PDC1" s="26">
        <f t="shared" si="170"/>
        <v>10923</v>
      </c>
      <c r="PDD1" s="26">
        <f t="shared" si="170"/>
        <v>10924</v>
      </c>
      <c r="PDE1" s="26">
        <f t="shared" si="170"/>
        <v>10925</v>
      </c>
      <c r="PDF1" s="26">
        <f t="shared" si="170"/>
        <v>10926</v>
      </c>
      <c r="PDG1" s="26">
        <f t="shared" si="170"/>
        <v>10927</v>
      </c>
      <c r="PDH1" s="26">
        <f t="shared" si="170"/>
        <v>10928</v>
      </c>
      <c r="PDI1" s="26">
        <f t="shared" si="170"/>
        <v>10929</v>
      </c>
      <c r="PDJ1" s="26">
        <f t="shared" si="170"/>
        <v>10930</v>
      </c>
      <c r="PDK1" s="26">
        <f t="shared" si="170"/>
        <v>10931</v>
      </c>
      <c r="PDL1" s="26">
        <f t="shared" si="170"/>
        <v>10932</v>
      </c>
      <c r="PDM1" s="26">
        <f t="shared" si="170"/>
        <v>10933</v>
      </c>
      <c r="PDN1" s="26">
        <f t="shared" si="170"/>
        <v>10934</v>
      </c>
      <c r="PDO1" s="26">
        <f t="shared" si="170"/>
        <v>10935</v>
      </c>
      <c r="PDP1" s="26">
        <f t="shared" si="170"/>
        <v>10936</v>
      </c>
      <c r="PDQ1" s="26">
        <f t="shared" si="170"/>
        <v>10937</v>
      </c>
      <c r="PDR1" s="26">
        <f t="shared" si="170"/>
        <v>10938</v>
      </c>
      <c r="PDS1" s="26">
        <f t="shared" si="170"/>
        <v>10939</v>
      </c>
      <c r="PDT1" s="26">
        <f t="shared" si="170"/>
        <v>10940</v>
      </c>
      <c r="PDU1" s="26">
        <f t="shared" si="170"/>
        <v>10941</v>
      </c>
      <c r="PDV1" s="26">
        <f t="shared" si="170"/>
        <v>10942</v>
      </c>
      <c r="PDW1" s="26">
        <f t="shared" si="170"/>
        <v>10943</v>
      </c>
      <c r="PDX1" s="26">
        <f t="shared" si="170"/>
        <v>10944</v>
      </c>
      <c r="PDY1" s="26">
        <f t="shared" si="170"/>
        <v>10945</v>
      </c>
      <c r="PDZ1" s="26">
        <f t="shared" si="170"/>
        <v>10946</v>
      </c>
      <c r="PEA1" s="26">
        <f t="shared" ref="PEA1:PGL1" si="171">PDZ1+1</f>
        <v>10947</v>
      </c>
      <c r="PEB1" s="26">
        <f t="shared" si="171"/>
        <v>10948</v>
      </c>
      <c r="PEC1" s="26">
        <f t="shared" si="171"/>
        <v>10949</v>
      </c>
      <c r="PED1" s="26">
        <f t="shared" si="171"/>
        <v>10950</v>
      </c>
      <c r="PEE1" s="26">
        <f t="shared" si="171"/>
        <v>10951</v>
      </c>
      <c r="PEF1" s="26">
        <f t="shared" si="171"/>
        <v>10952</v>
      </c>
      <c r="PEG1" s="26">
        <f t="shared" si="171"/>
        <v>10953</v>
      </c>
      <c r="PEH1" s="26">
        <f t="shared" si="171"/>
        <v>10954</v>
      </c>
      <c r="PEI1" s="26">
        <f t="shared" si="171"/>
        <v>10955</v>
      </c>
      <c r="PEJ1" s="26">
        <f t="shared" si="171"/>
        <v>10956</v>
      </c>
      <c r="PEK1" s="26">
        <f t="shared" si="171"/>
        <v>10957</v>
      </c>
      <c r="PEL1" s="26">
        <f t="shared" si="171"/>
        <v>10958</v>
      </c>
      <c r="PEM1" s="26">
        <f t="shared" si="171"/>
        <v>10959</v>
      </c>
      <c r="PEN1" s="26">
        <f t="shared" si="171"/>
        <v>10960</v>
      </c>
      <c r="PEO1" s="26">
        <f t="shared" si="171"/>
        <v>10961</v>
      </c>
      <c r="PEP1" s="26">
        <f t="shared" si="171"/>
        <v>10962</v>
      </c>
      <c r="PEQ1" s="26">
        <f t="shared" si="171"/>
        <v>10963</v>
      </c>
      <c r="PER1" s="26">
        <f t="shared" si="171"/>
        <v>10964</v>
      </c>
      <c r="PES1" s="26">
        <f t="shared" si="171"/>
        <v>10965</v>
      </c>
      <c r="PET1" s="26">
        <f t="shared" si="171"/>
        <v>10966</v>
      </c>
      <c r="PEU1" s="26">
        <f t="shared" si="171"/>
        <v>10967</v>
      </c>
      <c r="PEV1" s="26">
        <f t="shared" si="171"/>
        <v>10968</v>
      </c>
      <c r="PEW1" s="26">
        <f t="shared" si="171"/>
        <v>10969</v>
      </c>
      <c r="PEX1" s="26">
        <f t="shared" si="171"/>
        <v>10970</v>
      </c>
      <c r="PEY1" s="26">
        <f t="shared" si="171"/>
        <v>10971</v>
      </c>
      <c r="PEZ1" s="26">
        <f t="shared" si="171"/>
        <v>10972</v>
      </c>
      <c r="PFA1" s="26">
        <f t="shared" si="171"/>
        <v>10973</v>
      </c>
      <c r="PFB1" s="26">
        <f t="shared" si="171"/>
        <v>10974</v>
      </c>
      <c r="PFC1" s="26">
        <f t="shared" si="171"/>
        <v>10975</v>
      </c>
      <c r="PFD1" s="26">
        <f t="shared" si="171"/>
        <v>10976</v>
      </c>
      <c r="PFE1" s="26">
        <f t="shared" si="171"/>
        <v>10977</v>
      </c>
      <c r="PFF1" s="26">
        <f t="shared" si="171"/>
        <v>10978</v>
      </c>
      <c r="PFG1" s="26">
        <f t="shared" si="171"/>
        <v>10979</v>
      </c>
      <c r="PFH1" s="26">
        <f t="shared" si="171"/>
        <v>10980</v>
      </c>
      <c r="PFI1" s="26">
        <f t="shared" si="171"/>
        <v>10981</v>
      </c>
      <c r="PFJ1" s="26">
        <f t="shared" si="171"/>
        <v>10982</v>
      </c>
      <c r="PFK1" s="26">
        <f t="shared" si="171"/>
        <v>10983</v>
      </c>
      <c r="PFL1" s="26">
        <f t="shared" si="171"/>
        <v>10984</v>
      </c>
      <c r="PFM1" s="26">
        <f t="shared" si="171"/>
        <v>10985</v>
      </c>
      <c r="PFN1" s="26">
        <f t="shared" si="171"/>
        <v>10986</v>
      </c>
      <c r="PFO1" s="26">
        <f t="shared" si="171"/>
        <v>10987</v>
      </c>
      <c r="PFP1" s="26">
        <f t="shared" si="171"/>
        <v>10988</v>
      </c>
      <c r="PFQ1" s="26">
        <f t="shared" si="171"/>
        <v>10989</v>
      </c>
      <c r="PFR1" s="26">
        <f t="shared" si="171"/>
        <v>10990</v>
      </c>
      <c r="PFS1" s="26">
        <f t="shared" si="171"/>
        <v>10991</v>
      </c>
      <c r="PFT1" s="26">
        <f t="shared" si="171"/>
        <v>10992</v>
      </c>
      <c r="PFU1" s="26">
        <f t="shared" si="171"/>
        <v>10993</v>
      </c>
      <c r="PFV1" s="26">
        <f t="shared" si="171"/>
        <v>10994</v>
      </c>
      <c r="PFW1" s="26">
        <f t="shared" si="171"/>
        <v>10995</v>
      </c>
      <c r="PFX1" s="26">
        <f t="shared" si="171"/>
        <v>10996</v>
      </c>
      <c r="PFY1" s="26">
        <f t="shared" si="171"/>
        <v>10997</v>
      </c>
      <c r="PFZ1" s="26">
        <f t="shared" si="171"/>
        <v>10998</v>
      </c>
      <c r="PGA1" s="26">
        <f t="shared" si="171"/>
        <v>10999</v>
      </c>
      <c r="PGB1" s="26">
        <f t="shared" si="171"/>
        <v>11000</v>
      </c>
      <c r="PGC1" s="26">
        <f t="shared" si="171"/>
        <v>11001</v>
      </c>
      <c r="PGD1" s="26">
        <f t="shared" si="171"/>
        <v>11002</v>
      </c>
      <c r="PGE1" s="26">
        <f t="shared" si="171"/>
        <v>11003</v>
      </c>
      <c r="PGF1" s="26">
        <f t="shared" si="171"/>
        <v>11004</v>
      </c>
      <c r="PGG1" s="26">
        <f t="shared" si="171"/>
        <v>11005</v>
      </c>
      <c r="PGH1" s="26">
        <f t="shared" si="171"/>
        <v>11006</v>
      </c>
      <c r="PGI1" s="26">
        <f t="shared" si="171"/>
        <v>11007</v>
      </c>
      <c r="PGJ1" s="26">
        <f t="shared" si="171"/>
        <v>11008</v>
      </c>
      <c r="PGK1" s="26">
        <f t="shared" si="171"/>
        <v>11009</v>
      </c>
      <c r="PGL1" s="26">
        <f t="shared" si="171"/>
        <v>11010</v>
      </c>
      <c r="PGM1" s="26">
        <f t="shared" ref="PGM1:PIX1" si="172">PGL1+1</f>
        <v>11011</v>
      </c>
      <c r="PGN1" s="26">
        <f t="shared" si="172"/>
        <v>11012</v>
      </c>
      <c r="PGO1" s="26">
        <f t="shared" si="172"/>
        <v>11013</v>
      </c>
      <c r="PGP1" s="26">
        <f t="shared" si="172"/>
        <v>11014</v>
      </c>
      <c r="PGQ1" s="26">
        <f t="shared" si="172"/>
        <v>11015</v>
      </c>
      <c r="PGR1" s="26">
        <f t="shared" si="172"/>
        <v>11016</v>
      </c>
      <c r="PGS1" s="26">
        <f t="shared" si="172"/>
        <v>11017</v>
      </c>
      <c r="PGT1" s="26">
        <f t="shared" si="172"/>
        <v>11018</v>
      </c>
      <c r="PGU1" s="26">
        <f t="shared" si="172"/>
        <v>11019</v>
      </c>
      <c r="PGV1" s="26">
        <f t="shared" si="172"/>
        <v>11020</v>
      </c>
      <c r="PGW1" s="26">
        <f t="shared" si="172"/>
        <v>11021</v>
      </c>
      <c r="PGX1" s="26">
        <f t="shared" si="172"/>
        <v>11022</v>
      </c>
      <c r="PGY1" s="26">
        <f t="shared" si="172"/>
        <v>11023</v>
      </c>
      <c r="PGZ1" s="26">
        <f t="shared" si="172"/>
        <v>11024</v>
      </c>
      <c r="PHA1" s="26">
        <f t="shared" si="172"/>
        <v>11025</v>
      </c>
      <c r="PHB1" s="26">
        <f t="shared" si="172"/>
        <v>11026</v>
      </c>
      <c r="PHC1" s="26">
        <f t="shared" si="172"/>
        <v>11027</v>
      </c>
      <c r="PHD1" s="26">
        <f t="shared" si="172"/>
        <v>11028</v>
      </c>
      <c r="PHE1" s="26">
        <f t="shared" si="172"/>
        <v>11029</v>
      </c>
      <c r="PHF1" s="26">
        <f t="shared" si="172"/>
        <v>11030</v>
      </c>
      <c r="PHG1" s="26">
        <f t="shared" si="172"/>
        <v>11031</v>
      </c>
      <c r="PHH1" s="26">
        <f t="shared" si="172"/>
        <v>11032</v>
      </c>
      <c r="PHI1" s="26">
        <f t="shared" si="172"/>
        <v>11033</v>
      </c>
      <c r="PHJ1" s="26">
        <f t="shared" si="172"/>
        <v>11034</v>
      </c>
      <c r="PHK1" s="26">
        <f t="shared" si="172"/>
        <v>11035</v>
      </c>
      <c r="PHL1" s="26">
        <f t="shared" si="172"/>
        <v>11036</v>
      </c>
      <c r="PHM1" s="26">
        <f t="shared" si="172"/>
        <v>11037</v>
      </c>
      <c r="PHN1" s="26">
        <f t="shared" si="172"/>
        <v>11038</v>
      </c>
      <c r="PHO1" s="26">
        <f t="shared" si="172"/>
        <v>11039</v>
      </c>
      <c r="PHP1" s="26">
        <f t="shared" si="172"/>
        <v>11040</v>
      </c>
      <c r="PHQ1" s="26">
        <f t="shared" si="172"/>
        <v>11041</v>
      </c>
      <c r="PHR1" s="26">
        <f t="shared" si="172"/>
        <v>11042</v>
      </c>
      <c r="PHS1" s="26">
        <f t="shared" si="172"/>
        <v>11043</v>
      </c>
      <c r="PHT1" s="26">
        <f t="shared" si="172"/>
        <v>11044</v>
      </c>
      <c r="PHU1" s="26">
        <f t="shared" si="172"/>
        <v>11045</v>
      </c>
      <c r="PHV1" s="26">
        <f t="shared" si="172"/>
        <v>11046</v>
      </c>
      <c r="PHW1" s="26">
        <f t="shared" si="172"/>
        <v>11047</v>
      </c>
      <c r="PHX1" s="26">
        <f t="shared" si="172"/>
        <v>11048</v>
      </c>
      <c r="PHY1" s="26">
        <f t="shared" si="172"/>
        <v>11049</v>
      </c>
      <c r="PHZ1" s="26">
        <f t="shared" si="172"/>
        <v>11050</v>
      </c>
      <c r="PIA1" s="26">
        <f t="shared" si="172"/>
        <v>11051</v>
      </c>
      <c r="PIB1" s="26">
        <f t="shared" si="172"/>
        <v>11052</v>
      </c>
      <c r="PIC1" s="26">
        <f t="shared" si="172"/>
        <v>11053</v>
      </c>
      <c r="PID1" s="26">
        <f t="shared" si="172"/>
        <v>11054</v>
      </c>
      <c r="PIE1" s="26">
        <f t="shared" si="172"/>
        <v>11055</v>
      </c>
      <c r="PIF1" s="26">
        <f t="shared" si="172"/>
        <v>11056</v>
      </c>
      <c r="PIG1" s="26">
        <f t="shared" si="172"/>
        <v>11057</v>
      </c>
      <c r="PIH1" s="26">
        <f t="shared" si="172"/>
        <v>11058</v>
      </c>
      <c r="PII1" s="26">
        <f t="shared" si="172"/>
        <v>11059</v>
      </c>
      <c r="PIJ1" s="26">
        <f t="shared" si="172"/>
        <v>11060</v>
      </c>
      <c r="PIK1" s="26">
        <f t="shared" si="172"/>
        <v>11061</v>
      </c>
      <c r="PIL1" s="26">
        <f t="shared" si="172"/>
        <v>11062</v>
      </c>
      <c r="PIM1" s="26">
        <f t="shared" si="172"/>
        <v>11063</v>
      </c>
      <c r="PIN1" s="26">
        <f t="shared" si="172"/>
        <v>11064</v>
      </c>
      <c r="PIO1" s="26">
        <f t="shared" si="172"/>
        <v>11065</v>
      </c>
      <c r="PIP1" s="26">
        <f t="shared" si="172"/>
        <v>11066</v>
      </c>
      <c r="PIQ1" s="26">
        <f t="shared" si="172"/>
        <v>11067</v>
      </c>
      <c r="PIR1" s="26">
        <f t="shared" si="172"/>
        <v>11068</v>
      </c>
      <c r="PIS1" s="26">
        <f t="shared" si="172"/>
        <v>11069</v>
      </c>
      <c r="PIT1" s="26">
        <f t="shared" si="172"/>
        <v>11070</v>
      </c>
      <c r="PIU1" s="26">
        <f t="shared" si="172"/>
        <v>11071</v>
      </c>
      <c r="PIV1" s="26">
        <f t="shared" si="172"/>
        <v>11072</v>
      </c>
      <c r="PIW1" s="26">
        <f t="shared" si="172"/>
        <v>11073</v>
      </c>
      <c r="PIX1" s="26">
        <f t="shared" si="172"/>
        <v>11074</v>
      </c>
      <c r="PIY1" s="26">
        <f t="shared" ref="PIY1:PLJ1" si="173">PIX1+1</f>
        <v>11075</v>
      </c>
      <c r="PIZ1" s="26">
        <f t="shared" si="173"/>
        <v>11076</v>
      </c>
      <c r="PJA1" s="26">
        <f t="shared" si="173"/>
        <v>11077</v>
      </c>
      <c r="PJB1" s="26">
        <f t="shared" si="173"/>
        <v>11078</v>
      </c>
      <c r="PJC1" s="26">
        <f t="shared" si="173"/>
        <v>11079</v>
      </c>
      <c r="PJD1" s="26">
        <f t="shared" si="173"/>
        <v>11080</v>
      </c>
      <c r="PJE1" s="26">
        <f t="shared" si="173"/>
        <v>11081</v>
      </c>
      <c r="PJF1" s="26">
        <f t="shared" si="173"/>
        <v>11082</v>
      </c>
      <c r="PJG1" s="26">
        <f t="shared" si="173"/>
        <v>11083</v>
      </c>
      <c r="PJH1" s="26">
        <f t="shared" si="173"/>
        <v>11084</v>
      </c>
      <c r="PJI1" s="26">
        <f t="shared" si="173"/>
        <v>11085</v>
      </c>
      <c r="PJJ1" s="26">
        <f t="shared" si="173"/>
        <v>11086</v>
      </c>
      <c r="PJK1" s="26">
        <f t="shared" si="173"/>
        <v>11087</v>
      </c>
      <c r="PJL1" s="26">
        <f t="shared" si="173"/>
        <v>11088</v>
      </c>
      <c r="PJM1" s="26">
        <f t="shared" si="173"/>
        <v>11089</v>
      </c>
      <c r="PJN1" s="26">
        <f t="shared" si="173"/>
        <v>11090</v>
      </c>
      <c r="PJO1" s="26">
        <f t="shared" si="173"/>
        <v>11091</v>
      </c>
      <c r="PJP1" s="26">
        <f t="shared" si="173"/>
        <v>11092</v>
      </c>
      <c r="PJQ1" s="26">
        <f t="shared" si="173"/>
        <v>11093</v>
      </c>
      <c r="PJR1" s="26">
        <f t="shared" si="173"/>
        <v>11094</v>
      </c>
      <c r="PJS1" s="26">
        <f t="shared" si="173"/>
        <v>11095</v>
      </c>
      <c r="PJT1" s="26">
        <f t="shared" si="173"/>
        <v>11096</v>
      </c>
      <c r="PJU1" s="26">
        <f t="shared" si="173"/>
        <v>11097</v>
      </c>
      <c r="PJV1" s="26">
        <f t="shared" si="173"/>
        <v>11098</v>
      </c>
      <c r="PJW1" s="26">
        <f t="shared" si="173"/>
        <v>11099</v>
      </c>
      <c r="PJX1" s="26">
        <f t="shared" si="173"/>
        <v>11100</v>
      </c>
      <c r="PJY1" s="26">
        <f t="shared" si="173"/>
        <v>11101</v>
      </c>
      <c r="PJZ1" s="26">
        <f t="shared" si="173"/>
        <v>11102</v>
      </c>
      <c r="PKA1" s="26">
        <f t="shared" si="173"/>
        <v>11103</v>
      </c>
      <c r="PKB1" s="26">
        <f t="shared" si="173"/>
        <v>11104</v>
      </c>
      <c r="PKC1" s="26">
        <f t="shared" si="173"/>
        <v>11105</v>
      </c>
      <c r="PKD1" s="26">
        <f t="shared" si="173"/>
        <v>11106</v>
      </c>
      <c r="PKE1" s="26">
        <f t="shared" si="173"/>
        <v>11107</v>
      </c>
      <c r="PKF1" s="26">
        <f t="shared" si="173"/>
        <v>11108</v>
      </c>
      <c r="PKG1" s="26">
        <f t="shared" si="173"/>
        <v>11109</v>
      </c>
      <c r="PKH1" s="26">
        <f t="shared" si="173"/>
        <v>11110</v>
      </c>
      <c r="PKI1" s="26">
        <f t="shared" si="173"/>
        <v>11111</v>
      </c>
      <c r="PKJ1" s="26">
        <f t="shared" si="173"/>
        <v>11112</v>
      </c>
      <c r="PKK1" s="26">
        <f t="shared" si="173"/>
        <v>11113</v>
      </c>
      <c r="PKL1" s="26">
        <f t="shared" si="173"/>
        <v>11114</v>
      </c>
      <c r="PKM1" s="26">
        <f t="shared" si="173"/>
        <v>11115</v>
      </c>
      <c r="PKN1" s="26">
        <f t="shared" si="173"/>
        <v>11116</v>
      </c>
      <c r="PKO1" s="26">
        <f t="shared" si="173"/>
        <v>11117</v>
      </c>
      <c r="PKP1" s="26">
        <f t="shared" si="173"/>
        <v>11118</v>
      </c>
      <c r="PKQ1" s="26">
        <f t="shared" si="173"/>
        <v>11119</v>
      </c>
      <c r="PKR1" s="26">
        <f t="shared" si="173"/>
        <v>11120</v>
      </c>
      <c r="PKS1" s="26">
        <f t="shared" si="173"/>
        <v>11121</v>
      </c>
      <c r="PKT1" s="26">
        <f t="shared" si="173"/>
        <v>11122</v>
      </c>
      <c r="PKU1" s="26">
        <f t="shared" si="173"/>
        <v>11123</v>
      </c>
      <c r="PKV1" s="26">
        <f t="shared" si="173"/>
        <v>11124</v>
      </c>
      <c r="PKW1" s="26">
        <f t="shared" si="173"/>
        <v>11125</v>
      </c>
      <c r="PKX1" s="26">
        <f t="shared" si="173"/>
        <v>11126</v>
      </c>
      <c r="PKY1" s="26">
        <f t="shared" si="173"/>
        <v>11127</v>
      </c>
      <c r="PKZ1" s="26">
        <f t="shared" si="173"/>
        <v>11128</v>
      </c>
      <c r="PLA1" s="26">
        <f t="shared" si="173"/>
        <v>11129</v>
      </c>
      <c r="PLB1" s="26">
        <f t="shared" si="173"/>
        <v>11130</v>
      </c>
      <c r="PLC1" s="26">
        <f t="shared" si="173"/>
        <v>11131</v>
      </c>
      <c r="PLD1" s="26">
        <f t="shared" si="173"/>
        <v>11132</v>
      </c>
      <c r="PLE1" s="26">
        <f t="shared" si="173"/>
        <v>11133</v>
      </c>
      <c r="PLF1" s="26">
        <f t="shared" si="173"/>
        <v>11134</v>
      </c>
      <c r="PLG1" s="26">
        <f t="shared" si="173"/>
        <v>11135</v>
      </c>
      <c r="PLH1" s="26">
        <f t="shared" si="173"/>
        <v>11136</v>
      </c>
      <c r="PLI1" s="26">
        <f t="shared" si="173"/>
        <v>11137</v>
      </c>
      <c r="PLJ1" s="26">
        <f t="shared" si="173"/>
        <v>11138</v>
      </c>
      <c r="PLK1" s="26">
        <f t="shared" ref="PLK1:PNV1" si="174">PLJ1+1</f>
        <v>11139</v>
      </c>
      <c r="PLL1" s="26">
        <f t="shared" si="174"/>
        <v>11140</v>
      </c>
      <c r="PLM1" s="26">
        <f t="shared" si="174"/>
        <v>11141</v>
      </c>
      <c r="PLN1" s="26">
        <f t="shared" si="174"/>
        <v>11142</v>
      </c>
      <c r="PLO1" s="26">
        <f t="shared" si="174"/>
        <v>11143</v>
      </c>
      <c r="PLP1" s="26">
        <f t="shared" si="174"/>
        <v>11144</v>
      </c>
      <c r="PLQ1" s="26">
        <f t="shared" si="174"/>
        <v>11145</v>
      </c>
      <c r="PLR1" s="26">
        <f t="shared" si="174"/>
        <v>11146</v>
      </c>
      <c r="PLS1" s="26">
        <f t="shared" si="174"/>
        <v>11147</v>
      </c>
      <c r="PLT1" s="26">
        <f t="shared" si="174"/>
        <v>11148</v>
      </c>
      <c r="PLU1" s="26">
        <f t="shared" si="174"/>
        <v>11149</v>
      </c>
      <c r="PLV1" s="26">
        <f t="shared" si="174"/>
        <v>11150</v>
      </c>
      <c r="PLW1" s="26">
        <f t="shared" si="174"/>
        <v>11151</v>
      </c>
      <c r="PLX1" s="26">
        <f t="shared" si="174"/>
        <v>11152</v>
      </c>
      <c r="PLY1" s="26">
        <f t="shared" si="174"/>
        <v>11153</v>
      </c>
      <c r="PLZ1" s="26">
        <f t="shared" si="174"/>
        <v>11154</v>
      </c>
      <c r="PMA1" s="26">
        <f t="shared" si="174"/>
        <v>11155</v>
      </c>
      <c r="PMB1" s="26">
        <f t="shared" si="174"/>
        <v>11156</v>
      </c>
      <c r="PMC1" s="26">
        <f t="shared" si="174"/>
        <v>11157</v>
      </c>
      <c r="PMD1" s="26">
        <f t="shared" si="174"/>
        <v>11158</v>
      </c>
      <c r="PME1" s="26">
        <f t="shared" si="174"/>
        <v>11159</v>
      </c>
      <c r="PMF1" s="26">
        <f t="shared" si="174"/>
        <v>11160</v>
      </c>
      <c r="PMG1" s="26">
        <f t="shared" si="174"/>
        <v>11161</v>
      </c>
      <c r="PMH1" s="26">
        <f t="shared" si="174"/>
        <v>11162</v>
      </c>
      <c r="PMI1" s="26">
        <f t="shared" si="174"/>
        <v>11163</v>
      </c>
      <c r="PMJ1" s="26">
        <f t="shared" si="174"/>
        <v>11164</v>
      </c>
      <c r="PMK1" s="26">
        <f t="shared" si="174"/>
        <v>11165</v>
      </c>
      <c r="PML1" s="26">
        <f t="shared" si="174"/>
        <v>11166</v>
      </c>
      <c r="PMM1" s="26">
        <f t="shared" si="174"/>
        <v>11167</v>
      </c>
      <c r="PMN1" s="26">
        <f t="shared" si="174"/>
        <v>11168</v>
      </c>
      <c r="PMO1" s="26">
        <f t="shared" si="174"/>
        <v>11169</v>
      </c>
      <c r="PMP1" s="26">
        <f t="shared" si="174"/>
        <v>11170</v>
      </c>
      <c r="PMQ1" s="26">
        <f t="shared" si="174"/>
        <v>11171</v>
      </c>
      <c r="PMR1" s="26">
        <f t="shared" si="174"/>
        <v>11172</v>
      </c>
      <c r="PMS1" s="26">
        <f t="shared" si="174"/>
        <v>11173</v>
      </c>
      <c r="PMT1" s="26">
        <f t="shared" si="174"/>
        <v>11174</v>
      </c>
      <c r="PMU1" s="26">
        <f t="shared" si="174"/>
        <v>11175</v>
      </c>
      <c r="PMV1" s="26">
        <f t="shared" si="174"/>
        <v>11176</v>
      </c>
      <c r="PMW1" s="26">
        <f t="shared" si="174"/>
        <v>11177</v>
      </c>
      <c r="PMX1" s="26">
        <f t="shared" si="174"/>
        <v>11178</v>
      </c>
      <c r="PMY1" s="26">
        <f t="shared" si="174"/>
        <v>11179</v>
      </c>
      <c r="PMZ1" s="26">
        <f t="shared" si="174"/>
        <v>11180</v>
      </c>
      <c r="PNA1" s="26">
        <f t="shared" si="174"/>
        <v>11181</v>
      </c>
      <c r="PNB1" s="26">
        <f t="shared" si="174"/>
        <v>11182</v>
      </c>
      <c r="PNC1" s="26">
        <f t="shared" si="174"/>
        <v>11183</v>
      </c>
      <c r="PND1" s="26">
        <f t="shared" si="174"/>
        <v>11184</v>
      </c>
      <c r="PNE1" s="26">
        <f t="shared" si="174"/>
        <v>11185</v>
      </c>
      <c r="PNF1" s="26">
        <f t="shared" si="174"/>
        <v>11186</v>
      </c>
      <c r="PNG1" s="26">
        <f t="shared" si="174"/>
        <v>11187</v>
      </c>
      <c r="PNH1" s="26">
        <f t="shared" si="174"/>
        <v>11188</v>
      </c>
      <c r="PNI1" s="26">
        <f t="shared" si="174"/>
        <v>11189</v>
      </c>
      <c r="PNJ1" s="26">
        <f t="shared" si="174"/>
        <v>11190</v>
      </c>
      <c r="PNK1" s="26">
        <f t="shared" si="174"/>
        <v>11191</v>
      </c>
      <c r="PNL1" s="26">
        <f t="shared" si="174"/>
        <v>11192</v>
      </c>
      <c r="PNM1" s="26">
        <f t="shared" si="174"/>
        <v>11193</v>
      </c>
      <c r="PNN1" s="26">
        <f t="shared" si="174"/>
        <v>11194</v>
      </c>
      <c r="PNO1" s="26">
        <f t="shared" si="174"/>
        <v>11195</v>
      </c>
      <c r="PNP1" s="26">
        <f t="shared" si="174"/>
        <v>11196</v>
      </c>
      <c r="PNQ1" s="26">
        <f t="shared" si="174"/>
        <v>11197</v>
      </c>
      <c r="PNR1" s="26">
        <f t="shared" si="174"/>
        <v>11198</v>
      </c>
      <c r="PNS1" s="26">
        <f t="shared" si="174"/>
        <v>11199</v>
      </c>
      <c r="PNT1" s="26">
        <f t="shared" si="174"/>
        <v>11200</v>
      </c>
      <c r="PNU1" s="26">
        <f t="shared" si="174"/>
        <v>11201</v>
      </c>
      <c r="PNV1" s="26">
        <f t="shared" si="174"/>
        <v>11202</v>
      </c>
      <c r="PNW1" s="26">
        <f t="shared" ref="PNW1:PQH1" si="175">PNV1+1</f>
        <v>11203</v>
      </c>
      <c r="PNX1" s="26">
        <f t="shared" si="175"/>
        <v>11204</v>
      </c>
      <c r="PNY1" s="26">
        <f t="shared" si="175"/>
        <v>11205</v>
      </c>
      <c r="PNZ1" s="26">
        <f t="shared" si="175"/>
        <v>11206</v>
      </c>
      <c r="POA1" s="26">
        <f t="shared" si="175"/>
        <v>11207</v>
      </c>
      <c r="POB1" s="26">
        <f t="shared" si="175"/>
        <v>11208</v>
      </c>
      <c r="POC1" s="26">
        <f t="shared" si="175"/>
        <v>11209</v>
      </c>
      <c r="POD1" s="26">
        <f t="shared" si="175"/>
        <v>11210</v>
      </c>
      <c r="POE1" s="26">
        <f t="shared" si="175"/>
        <v>11211</v>
      </c>
      <c r="POF1" s="26">
        <f t="shared" si="175"/>
        <v>11212</v>
      </c>
      <c r="POG1" s="26">
        <f t="shared" si="175"/>
        <v>11213</v>
      </c>
      <c r="POH1" s="26">
        <f t="shared" si="175"/>
        <v>11214</v>
      </c>
      <c r="POI1" s="26">
        <f t="shared" si="175"/>
        <v>11215</v>
      </c>
      <c r="POJ1" s="26">
        <f t="shared" si="175"/>
        <v>11216</v>
      </c>
      <c r="POK1" s="26">
        <f t="shared" si="175"/>
        <v>11217</v>
      </c>
      <c r="POL1" s="26">
        <f t="shared" si="175"/>
        <v>11218</v>
      </c>
      <c r="POM1" s="26">
        <f t="shared" si="175"/>
        <v>11219</v>
      </c>
      <c r="PON1" s="26">
        <f t="shared" si="175"/>
        <v>11220</v>
      </c>
      <c r="POO1" s="26">
        <f t="shared" si="175"/>
        <v>11221</v>
      </c>
      <c r="POP1" s="26">
        <f t="shared" si="175"/>
        <v>11222</v>
      </c>
      <c r="POQ1" s="26">
        <f t="shared" si="175"/>
        <v>11223</v>
      </c>
      <c r="POR1" s="26">
        <f t="shared" si="175"/>
        <v>11224</v>
      </c>
      <c r="POS1" s="26">
        <f t="shared" si="175"/>
        <v>11225</v>
      </c>
      <c r="POT1" s="26">
        <f t="shared" si="175"/>
        <v>11226</v>
      </c>
      <c r="POU1" s="26">
        <f t="shared" si="175"/>
        <v>11227</v>
      </c>
      <c r="POV1" s="26">
        <f t="shared" si="175"/>
        <v>11228</v>
      </c>
      <c r="POW1" s="26">
        <f t="shared" si="175"/>
        <v>11229</v>
      </c>
      <c r="POX1" s="26">
        <f t="shared" si="175"/>
        <v>11230</v>
      </c>
      <c r="POY1" s="26">
        <f t="shared" si="175"/>
        <v>11231</v>
      </c>
      <c r="POZ1" s="26">
        <f t="shared" si="175"/>
        <v>11232</v>
      </c>
      <c r="PPA1" s="26">
        <f t="shared" si="175"/>
        <v>11233</v>
      </c>
      <c r="PPB1" s="26">
        <f t="shared" si="175"/>
        <v>11234</v>
      </c>
      <c r="PPC1" s="26">
        <f t="shared" si="175"/>
        <v>11235</v>
      </c>
      <c r="PPD1" s="26">
        <f t="shared" si="175"/>
        <v>11236</v>
      </c>
      <c r="PPE1" s="26">
        <f t="shared" si="175"/>
        <v>11237</v>
      </c>
      <c r="PPF1" s="26">
        <f t="shared" si="175"/>
        <v>11238</v>
      </c>
      <c r="PPG1" s="26">
        <f t="shared" si="175"/>
        <v>11239</v>
      </c>
      <c r="PPH1" s="26">
        <f t="shared" si="175"/>
        <v>11240</v>
      </c>
      <c r="PPI1" s="26">
        <f t="shared" si="175"/>
        <v>11241</v>
      </c>
      <c r="PPJ1" s="26">
        <f t="shared" si="175"/>
        <v>11242</v>
      </c>
      <c r="PPK1" s="26">
        <f t="shared" si="175"/>
        <v>11243</v>
      </c>
      <c r="PPL1" s="26">
        <f t="shared" si="175"/>
        <v>11244</v>
      </c>
      <c r="PPM1" s="26">
        <f t="shared" si="175"/>
        <v>11245</v>
      </c>
      <c r="PPN1" s="26">
        <f t="shared" si="175"/>
        <v>11246</v>
      </c>
      <c r="PPO1" s="26">
        <f t="shared" si="175"/>
        <v>11247</v>
      </c>
      <c r="PPP1" s="26">
        <f t="shared" si="175"/>
        <v>11248</v>
      </c>
      <c r="PPQ1" s="26">
        <f t="shared" si="175"/>
        <v>11249</v>
      </c>
      <c r="PPR1" s="26">
        <f t="shared" si="175"/>
        <v>11250</v>
      </c>
      <c r="PPS1" s="26">
        <f t="shared" si="175"/>
        <v>11251</v>
      </c>
      <c r="PPT1" s="26">
        <f t="shared" si="175"/>
        <v>11252</v>
      </c>
      <c r="PPU1" s="26">
        <f t="shared" si="175"/>
        <v>11253</v>
      </c>
      <c r="PPV1" s="26">
        <f t="shared" si="175"/>
        <v>11254</v>
      </c>
      <c r="PPW1" s="26">
        <f t="shared" si="175"/>
        <v>11255</v>
      </c>
      <c r="PPX1" s="26">
        <f t="shared" si="175"/>
        <v>11256</v>
      </c>
      <c r="PPY1" s="26">
        <f t="shared" si="175"/>
        <v>11257</v>
      </c>
      <c r="PPZ1" s="26">
        <f t="shared" si="175"/>
        <v>11258</v>
      </c>
      <c r="PQA1" s="26">
        <f t="shared" si="175"/>
        <v>11259</v>
      </c>
      <c r="PQB1" s="26">
        <f t="shared" si="175"/>
        <v>11260</v>
      </c>
      <c r="PQC1" s="26">
        <f t="shared" si="175"/>
        <v>11261</v>
      </c>
      <c r="PQD1" s="26">
        <f t="shared" si="175"/>
        <v>11262</v>
      </c>
      <c r="PQE1" s="26">
        <f t="shared" si="175"/>
        <v>11263</v>
      </c>
      <c r="PQF1" s="26">
        <f t="shared" si="175"/>
        <v>11264</v>
      </c>
      <c r="PQG1" s="26">
        <f t="shared" si="175"/>
        <v>11265</v>
      </c>
      <c r="PQH1" s="26">
        <f t="shared" si="175"/>
        <v>11266</v>
      </c>
      <c r="PQI1" s="26">
        <f t="shared" ref="PQI1:PST1" si="176">PQH1+1</f>
        <v>11267</v>
      </c>
      <c r="PQJ1" s="26">
        <f t="shared" si="176"/>
        <v>11268</v>
      </c>
      <c r="PQK1" s="26">
        <f t="shared" si="176"/>
        <v>11269</v>
      </c>
      <c r="PQL1" s="26">
        <f t="shared" si="176"/>
        <v>11270</v>
      </c>
      <c r="PQM1" s="26">
        <f t="shared" si="176"/>
        <v>11271</v>
      </c>
      <c r="PQN1" s="26">
        <f t="shared" si="176"/>
        <v>11272</v>
      </c>
      <c r="PQO1" s="26">
        <f t="shared" si="176"/>
        <v>11273</v>
      </c>
      <c r="PQP1" s="26">
        <f t="shared" si="176"/>
        <v>11274</v>
      </c>
      <c r="PQQ1" s="26">
        <f t="shared" si="176"/>
        <v>11275</v>
      </c>
      <c r="PQR1" s="26">
        <f t="shared" si="176"/>
        <v>11276</v>
      </c>
      <c r="PQS1" s="26">
        <f t="shared" si="176"/>
        <v>11277</v>
      </c>
      <c r="PQT1" s="26">
        <f t="shared" si="176"/>
        <v>11278</v>
      </c>
      <c r="PQU1" s="26">
        <f t="shared" si="176"/>
        <v>11279</v>
      </c>
      <c r="PQV1" s="26">
        <f t="shared" si="176"/>
        <v>11280</v>
      </c>
      <c r="PQW1" s="26">
        <f t="shared" si="176"/>
        <v>11281</v>
      </c>
      <c r="PQX1" s="26">
        <f t="shared" si="176"/>
        <v>11282</v>
      </c>
      <c r="PQY1" s="26">
        <f t="shared" si="176"/>
        <v>11283</v>
      </c>
      <c r="PQZ1" s="26">
        <f t="shared" si="176"/>
        <v>11284</v>
      </c>
      <c r="PRA1" s="26">
        <f t="shared" si="176"/>
        <v>11285</v>
      </c>
      <c r="PRB1" s="26">
        <f t="shared" si="176"/>
        <v>11286</v>
      </c>
      <c r="PRC1" s="26">
        <f t="shared" si="176"/>
        <v>11287</v>
      </c>
      <c r="PRD1" s="26">
        <f t="shared" si="176"/>
        <v>11288</v>
      </c>
      <c r="PRE1" s="26">
        <f t="shared" si="176"/>
        <v>11289</v>
      </c>
      <c r="PRF1" s="26">
        <f t="shared" si="176"/>
        <v>11290</v>
      </c>
      <c r="PRG1" s="26">
        <f t="shared" si="176"/>
        <v>11291</v>
      </c>
      <c r="PRH1" s="26">
        <f t="shared" si="176"/>
        <v>11292</v>
      </c>
      <c r="PRI1" s="26">
        <f t="shared" si="176"/>
        <v>11293</v>
      </c>
      <c r="PRJ1" s="26">
        <f t="shared" si="176"/>
        <v>11294</v>
      </c>
      <c r="PRK1" s="26">
        <f t="shared" si="176"/>
        <v>11295</v>
      </c>
      <c r="PRL1" s="26">
        <f t="shared" si="176"/>
        <v>11296</v>
      </c>
      <c r="PRM1" s="26">
        <f t="shared" si="176"/>
        <v>11297</v>
      </c>
      <c r="PRN1" s="26">
        <f t="shared" si="176"/>
        <v>11298</v>
      </c>
      <c r="PRO1" s="26">
        <f t="shared" si="176"/>
        <v>11299</v>
      </c>
      <c r="PRP1" s="26">
        <f t="shared" si="176"/>
        <v>11300</v>
      </c>
      <c r="PRQ1" s="26">
        <f t="shared" si="176"/>
        <v>11301</v>
      </c>
      <c r="PRR1" s="26">
        <f t="shared" si="176"/>
        <v>11302</v>
      </c>
      <c r="PRS1" s="26">
        <f t="shared" si="176"/>
        <v>11303</v>
      </c>
      <c r="PRT1" s="26">
        <f t="shared" si="176"/>
        <v>11304</v>
      </c>
      <c r="PRU1" s="26">
        <f t="shared" si="176"/>
        <v>11305</v>
      </c>
      <c r="PRV1" s="26">
        <f t="shared" si="176"/>
        <v>11306</v>
      </c>
      <c r="PRW1" s="26">
        <f t="shared" si="176"/>
        <v>11307</v>
      </c>
      <c r="PRX1" s="26">
        <f t="shared" si="176"/>
        <v>11308</v>
      </c>
      <c r="PRY1" s="26">
        <f t="shared" si="176"/>
        <v>11309</v>
      </c>
      <c r="PRZ1" s="26">
        <f t="shared" si="176"/>
        <v>11310</v>
      </c>
      <c r="PSA1" s="26">
        <f t="shared" si="176"/>
        <v>11311</v>
      </c>
      <c r="PSB1" s="26">
        <f t="shared" si="176"/>
        <v>11312</v>
      </c>
      <c r="PSC1" s="26">
        <f t="shared" si="176"/>
        <v>11313</v>
      </c>
      <c r="PSD1" s="26">
        <f t="shared" si="176"/>
        <v>11314</v>
      </c>
      <c r="PSE1" s="26">
        <f t="shared" si="176"/>
        <v>11315</v>
      </c>
      <c r="PSF1" s="26">
        <f t="shared" si="176"/>
        <v>11316</v>
      </c>
      <c r="PSG1" s="26">
        <f t="shared" si="176"/>
        <v>11317</v>
      </c>
      <c r="PSH1" s="26">
        <f t="shared" si="176"/>
        <v>11318</v>
      </c>
      <c r="PSI1" s="26">
        <f t="shared" si="176"/>
        <v>11319</v>
      </c>
      <c r="PSJ1" s="26">
        <f t="shared" si="176"/>
        <v>11320</v>
      </c>
      <c r="PSK1" s="26">
        <f t="shared" si="176"/>
        <v>11321</v>
      </c>
      <c r="PSL1" s="26">
        <f t="shared" si="176"/>
        <v>11322</v>
      </c>
      <c r="PSM1" s="26">
        <f t="shared" si="176"/>
        <v>11323</v>
      </c>
      <c r="PSN1" s="26">
        <f t="shared" si="176"/>
        <v>11324</v>
      </c>
      <c r="PSO1" s="26">
        <f t="shared" si="176"/>
        <v>11325</v>
      </c>
      <c r="PSP1" s="26">
        <f t="shared" si="176"/>
        <v>11326</v>
      </c>
      <c r="PSQ1" s="26">
        <f t="shared" si="176"/>
        <v>11327</v>
      </c>
      <c r="PSR1" s="26">
        <f t="shared" si="176"/>
        <v>11328</v>
      </c>
      <c r="PSS1" s="26">
        <f t="shared" si="176"/>
        <v>11329</v>
      </c>
      <c r="PST1" s="26">
        <f t="shared" si="176"/>
        <v>11330</v>
      </c>
      <c r="PSU1" s="26">
        <f t="shared" ref="PSU1:PVF1" si="177">PST1+1</f>
        <v>11331</v>
      </c>
      <c r="PSV1" s="26">
        <f t="shared" si="177"/>
        <v>11332</v>
      </c>
      <c r="PSW1" s="26">
        <f t="shared" si="177"/>
        <v>11333</v>
      </c>
      <c r="PSX1" s="26">
        <f t="shared" si="177"/>
        <v>11334</v>
      </c>
      <c r="PSY1" s="26">
        <f t="shared" si="177"/>
        <v>11335</v>
      </c>
      <c r="PSZ1" s="26">
        <f t="shared" si="177"/>
        <v>11336</v>
      </c>
      <c r="PTA1" s="26">
        <f t="shared" si="177"/>
        <v>11337</v>
      </c>
      <c r="PTB1" s="26">
        <f t="shared" si="177"/>
        <v>11338</v>
      </c>
      <c r="PTC1" s="26">
        <f t="shared" si="177"/>
        <v>11339</v>
      </c>
      <c r="PTD1" s="26">
        <f t="shared" si="177"/>
        <v>11340</v>
      </c>
      <c r="PTE1" s="26">
        <f t="shared" si="177"/>
        <v>11341</v>
      </c>
      <c r="PTF1" s="26">
        <f t="shared" si="177"/>
        <v>11342</v>
      </c>
      <c r="PTG1" s="26">
        <f t="shared" si="177"/>
        <v>11343</v>
      </c>
      <c r="PTH1" s="26">
        <f t="shared" si="177"/>
        <v>11344</v>
      </c>
      <c r="PTI1" s="26">
        <f t="shared" si="177"/>
        <v>11345</v>
      </c>
      <c r="PTJ1" s="26">
        <f t="shared" si="177"/>
        <v>11346</v>
      </c>
      <c r="PTK1" s="26">
        <f t="shared" si="177"/>
        <v>11347</v>
      </c>
      <c r="PTL1" s="26">
        <f t="shared" si="177"/>
        <v>11348</v>
      </c>
      <c r="PTM1" s="26">
        <f t="shared" si="177"/>
        <v>11349</v>
      </c>
      <c r="PTN1" s="26">
        <f t="shared" si="177"/>
        <v>11350</v>
      </c>
      <c r="PTO1" s="26">
        <f t="shared" si="177"/>
        <v>11351</v>
      </c>
      <c r="PTP1" s="26">
        <f t="shared" si="177"/>
        <v>11352</v>
      </c>
      <c r="PTQ1" s="26">
        <f t="shared" si="177"/>
        <v>11353</v>
      </c>
      <c r="PTR1" s="26">
        <f t="shared" si="177"/>
        <v>11354</v>
      </c>
      <c r="PTS1" s="26">
        <f t="shared" si="177"/>
        <v>11355</v>
      </c>
      <c r="PTT1" s="26">
        <f t="shared" si="177"/>
        <v>11356</v>
      </c>
      <c r="PTU1" s="26">
        <f t="shared" si="177"/>
        <v>11357</v>
      </c>
      <c r="PTV1" s="26">
        <f t="shared" si="177"/>
        <v>11358</v>
      </c>
      <c r="PTW1" s="26">
        <f t="shared" si="177"/>
        <v>11359</v>
      </c>
      <c r="PTX1" s="26">
        <f t="shared" si="177"/>
        <v>11360</v>
      </c>
      <c r="PTY1" s="26">
        <f t="shared" si="177"/>
        <v>11361</v>
      </c>
      <c r="PTZ1" s="26">
        <f t="shared" si="177"/>
        <v>11362</v>
      </c>
      <c r="PUA1" s="26">
        <f t="shared" si="177"/>
        <v>11363</v>
      </c>
      <c r="PUB1" s="26">
        <f t="shared" si="177"/>
        <v>11364</v>
      </c>
      <c r="PUC1" s="26">
        <f t="shared" si="177"/>
        <v>11365</v>
      </c>
      <c r="PUD1" s="26">
        <f t="shared" si="177"/>
        <v>11366</v>
      </c>
      <c r="PUE1" s="26">
        <f t="shared" si="177"/>
        <v>11367</v>
      </c>
      <c r="PUF1" s="26">
        <f t="shared" si="177"/>
        <v>11368</v>
      </c>
      <c r="PUG1" s="26">
        <f t="shared" si="177"/>
        <v>11369</v>
      </c>
      <c r="PUH1" s="26">
        <f t="shared" si="177"/>
        <v>11370</v>
      </c>
      <c r="PUI1" s="26">
        <f t="shared" si="177"/>
        <v>11371</v>
      </c>
      <c r="PUJ1" s="26">
        <f t="shared" si="177"/>
        <v>11372</v>
      </c>
      <c r="PUK1" s="26">
        <f t="shared" si="177"/>
        <v>11373</v>
      </c>
      <c r="PUL1" s="26">
        <f t="shared" si="177"/>
        <v>11374</v>
      </c>
      <c r="PUM1" s="26">
        <f t="shared" si="177"/>
        <v>11375</v>
      </c>
      <c r="PUN1" s="26">
        <f t="shared" si="177"/>
        <v>11376</v>
      </c>
      <c r="PUO1" s="26">
        <f t="shared" si="177"/>
        <v>11377</v>
      </c>
      <c r="PUP1" s="26">
        <f t="shared" si="177"/>
        <v>11378</v>
      </c>
      <c r="PUQ1" s="26">
        <f t="shared" si="177"/>
        <v>11379</v>
      </c>
      <c r="PUR1" s="26">
        <f t="shared" si="177"/>
        <v>11380</v>
      </c>
      <c r="PUS1" s="26">
        <f t="shared" si="177"/>
        <v>11381</v>
      </c>
      <c r="PUT1" s="26">
        <f t="shared" si="177"/>
        <v>11382</v>
      </c>
      <c r="PUU1" s="26">
        <f t="shared" si="177"/>
        <v>11383</v>
      </c>
      <c r="PUV1" s="26">
        <f t="shared" si="177"/>
        <v>11384</v>
      </c>
      <c r="PUW1" s="26">
        <f t="shared" si="177"/>
        <v>11385</v>
      </c>
      <c r="PUX1" s="26">
        <f t="shared" si="177"/>
        <v>11386</v>
      </c>
      <c r="PUY1" s="26">
        <f t="shared" si="177"/>
        <v>11387</v>
      </c>
      <c r="PUZ1" s="26">
        <f t="shared" si="177"/>
        <v>11388</v>
      </c>
      <c r="PVA1" s="26">
        <f t="shared" si="177"/>
        <v>11389</v>
      </c>
      <c r="PVB1" s="26">
        <f t="shared" si="177"/>
        <v>11390</v>
      </c>
      <c r="PVC1" s="26">
        <f t="shared" si="177"/>
        <v>11391</v>
      </c>
      <c r="PVD1" s="26">
        <f t="shared" si="177"/>
        <v>11392</v>
      </c>
      <c r="PVE1" s="26">
        <f t="shared" si="177"/>
        <v>11393</v>
      </c>
      <c r="PVF1" s="26">
        <f t="shared" si="177"/>
        <v>11394</v>
      </c>
      <c r="PVG1" s="26">
        <f t="shared" ref="PVG1:PXR1" si="178">PVF1+1</f>
        <v>11395</v>
      </c>
      <c r="PVH1" s="26">
        <f t="shared" si="178"/>
        <v>11396</v>
      </c>
      <c r="PVI1" s="26">
        <f t="shared" si="178"/>
        <v>11397</v>
      </c>
      <c r="PVJ1" s="26">
        <f t="shared" si="178"/>
        <v>11398</v>
      </c>
      <c r="PVK1" s="26">
        <f t="shared" si="178"/>
        <v>11399</v>
      </c>
      <c r="PVL1" s="26">
        <f t="shared" si="178"/>
        <v>11400</v>
      </c>
      <c r="PVM1" s="26">
        <f t="shared" si="178"/>
        <v>11401</v>
      </c>
      <c r="PVN1" s="26">
        <f t="shared" si="178"/>
        <v>11402</v>
      </c>
      <c r="PVO1" s="26">
        <f t="shared" si="178"/>
        <v>11403</v>
      </c>
      <c r="PVP1" s="26">
        <f t="shared" si="178"/>
        <v>11404</v>
      </c>
      <c r="PVQ1" s="26">
        <f t="shared" si="178"/>
        <v>11405</v>
      </c>
      <c r="PVR1" s="26">
        <f t="shared" si="178"/>
        <v>11406</v>
      </c>
      <c r="PVS1" s="26">
        <f t="shared" si="178"/>
        <v>11407</v>
      </c>
      <c r="PVT1" s="26">
        <f t="shared" si="178"/>
        <v>11408</v>
      </c>
      <c r="PVU1" s="26">
        <f t="shared" si="178"/>
        <v>11409</v>
      </c>
      <c r="PVV1" s="26">
        <f t="shared" si="178"/>
        <v>11410</v>
      </c>
      <c r="PVW1" s="26">
        <f t="shared" si="178"/>
        <v>11411</v>
      </c>
      <c r="PVX1" s="26">
        <f t="shared" si="178"/>
        <v>11412</v>
      </c>
      <c r="PVY1" s="26">
        <f t="shared" si="178"/>
        <v>11413</v>
      </c>
      <c r="PVZ1" s="26">
        <f t="shared" si="178"/>
        <v>11414</v>
      </c>
      <c r="PWA1" s="26">
        <f t="shared" si="178"/>
        <v>11415</v>
      </c>
      <c r="PWB1" s="26">
        <f t="shared" si="178"/>
        <v>11416</v>
      </c>
      <c r="PWC1" s="26">
        <f t="shared" si="178"/>
        <v>11417</v>
      </c>
      <c r="PWD1" s="26">
        <f t="shared" si="178"/>
        <v>11418</v>
      </c>
      <c r="PWE1" s="26">
        <f t="shared" si="178"/>
        <v>11419</v>
      </c>
      <c r="PWF1" s="26">
        <f t="shared" si="178"/>
        <v>11420</v>
      </c>
      <c r="PWG1" s="26">
        <f t="shared" si="178"/>
        <v>11421</v>
      </c>
      <c r="PWH1" s="26">
        <f t="shared" si="178"/>
        <v>11422</v>
      </c>
      <c r="PWI1" s="26">
        <f t="shared" si="178"/>
        <v>11423</v>
      </c>
      <c r="PWJ1" s="26">
        <f t="shared" si="178"/>
        <v>11424</v>
      </c>
      <c r="PWK1" s="26">
        <f t="shared" si="178"/>
        <v>11425</v>
      </c>
      <c r="PWL1" s="26">
        <f t="shared" si="178"/>
        <v>11426</v>
      </c>
      <c r="PWM1" s="26">
        <f t="shared" si="178"/>
        <v>11427</v>
      </c>
      <c r="PWN1" s="26">
        <f t="shared" si="178"/>
        <v>11428</v>
      </c>
      <c r="PWO1" s="26">
        <f t="shared" si="178"/>
        <v>11429</v>
      </c>
      <c r="PWP1" s="26">
        <f t="shared" si="178"/>
        <v>11430</v>
      </c>
      <c r="PWQ1" s="26">
        <f t="shared" si="178"/>
        <v>11431</v>
      </c>
      <c r="PWR1" s="26">
        <f t="shared" si="178"/>
        <v>11432</v>
      </c>
      <c r="PWS1" s="26">
        <f t="shared" si="178"/>
        <v>11433</v>
      </c>
      <c r="PWT1" s="26">
        <f t="shared" si="178"/>
        <v>11434</v>
      </c>
      <c r="PWU1" s="26">
        <f t="shared" si="178"/>
        <v>11435</v>
      </c>
      <c r="PWV1" s="26">
        <f t="shared" si="178"/>
        <v>11436</v>
      </c>
      <c r="PWW1" s="26">
        <f t="shared" si="178"/>
        <v>11437</v>
      </c>
      <c r="PWX1" s="26">
        <f t="shared" si="178"/>
        <v>11438</v>
      </c>
      <c r="PWY1" s="26">
        <f t="shared" si="178"/>
        <v>11439</v>
      </c>
      <c r="PWZ1" s="26">
        <f t="shared" si="178"/>
        <v>11440</v>
      </c>
      <c r="PXA1" s="26">
        <f t="shared" si="178"/>
        <v>11441</v>
      </c>
      <c r="PXB1" s="26">
        <f t="shared" si="178"/>
        <v>11442</v>
      </c>
      <c r="PXC1" s="26">
        <f t="shared" si="178"/>
        <v>11443</v>
      </c>
      <c r="PXD1" s="26">
        <f t="shared" si="178"/>
        <v>11444</v>
      </c>
      <c r="PXE1" s="26">
        <f t="shared" si="178"/>
        <v>11445</v>
      </c>
      <c r="PXF1" s="26">
        <f t="shared" si="178"/>
        <v>11446</v>
      </c>
      <c r="PXG1" s="26">
        <f t="shared" si="178"/>
        <v>11447</v>
      </c>
      <c r="PXH1" s="26">
        <f t="shared" si="178"/>
        <v>11448</v>
      </c>
      <c r="PXI1" s="26">
        <f t="shared" si="178"/>
        <v>11449</v>
      </c>
      <c r="PXJ1" s="26">
        <f t="shared" si="178"/>
        <v>11450</v>
      </c>
      <c r="PXK1" s="26">
        <f t="shared" si="178"/>
        <v>11451</v>
      </c>
      <c r="PXL1" s="26">
        <f t="shared" si="178"/>
        <v>11452</v>
      </c>
      <c r="PXM1" s="26">
        <f t="shared" si="178"/>
        <v>11453</v>
      </c>
      <c r="PXN1" s="26">
        <f t="shared" si="178"/>
        <v>11454</v>
      </c>
      <c r="PXO1" s="26">
        <f t="shared" si="178"/>
        <v>11455</v>
      </c>
      <c r="PXP1" s="26">
        <f t="shared" si="178"/>
        <v>11456</v>
      </c>
      <c r="PXQ1" s="26">
        <f t="shared" si="178"/>
        <v>11457</v>
      </c>
      <c r="PXR1" s="26">
        <f t="shared" si="178"/>
        <v>11458</v>
      </c>
      <c r="PXS1" s="26">
        <f t="shared" ref="PXS1:QAD1" si="179">PXR1+1</f>
        <v>11459</v>
      </c>
      <c r="PXT1" s="26">
        <f t="shared" si="179"/>
        <v>11460</v>
      </c>
      <c r="PXU1" s="26">
        <f t="shared" si="179"/>
        <v>11461</v>
      </c>
      <c r="PXV1" s="26">
        <f t="shared" si="179"/>
        <v>11462</v>
      </c>
      <c r="PXW1" s="26">
        <f t="shared" si="179"/>
        <v>11463</v>
      </c>
      <c r="PXX1" s="26">
        <f t="shared" si="179"/>
        <v>11464</v>
      </c>
      <c r="PXY1" s="26">
        <f t="shared" si="179"/>
        <v>11465</v>
      </c>
      <c r="PXZ1" s="26">
        <f t="shared" si="179"/>
        <v>11466</v>
      </c>
      <c r="PYA1" s="26">
        <f t="shared" si="179"/>
        <v>11467</v>
      </c>
      <c r="PYB1" s="26">
        <f t="shared" si="179"/>
        <v>11468</v>
      </c>
      <c r="PYC1" s="26">
        <f t="shared" si="179"/>
        <v>11469</v>
      </c>
      <c r="PYD1" s="26">
        <f t="shared" si="179"/>
        <v>11470</v>
      </c>
      <c r="PYE1" s="26">
        <f t="shared" si="179"/>
        <v>11471</v>
      </c>
      <c r="PYF1" s="26">
        <f t="shared" si="179"/>
        <v>11472</v>
      </c>
      <c r="PYG1" s="26">
        <f t="shared" si="179"/>
        <v>11473</v>
      </c>
      <c r="PYH1" s="26">
        <f t="shared" si="179"/>
        <v>11474</v>
      </c>
      <c r="PYI1" s="26">
        <f t="shared" si="179"/>
        <v>11475</v>
      </c>
      <c r="PYJ1" s="26">
        <f t="shared" si="179"/>
        <v>11476</v>
      </c>
      <c r="PYK1" s="26">
        <f t="shared" si="179"/>
        <v>11477</v>
      </c>
      <c r="PYL1" s="26">
        <f t="shared" si="179"/>
        <v>11478</v>
      </c>
      <c r="PYM1" s="26">
        <f t="shared" si="179"/>
        <v>11479</v>
      </c>
      <c r="PYN1" s="26">
        <f t="shared" si="179"/>
        <v>11480</v>
      </c>
      <c r="PYO1" s="26">
        <f t="shared" si="179"/>
        <v>11481</v>
      </c>
      <c r="PYP1" s="26">
        <f t="shared" si="179"/>
        <v>11482</v>
      </c>
      <c r="PYQ1" s="26">
        <f t="shared" si="179"/>
        <v>11483</v>
      </c>
      <c r="PYR1" s="26">
        <f t="shared" si="179"/>
        <v>11484</v>
      </c>
      <c r="PYS1" s="26">
        <f t="shared" si="179"/>
        <v>11485</v>
      </c>
      <c r="PYT1" s="26">
        <f t="shared" si="179"/>
        <v>11486</v>
      </c>
      <c r="PYU1" s="26">
        <f t="shared" si="179"/>
        <v>11487</v>
      </c>
      <c r="PYV1" s="26">
        <f t="shared" si="179"/>
        <v>11488</v>
      </c>
      <c r="PYW1" s="26">
        <f t="shared" si="179"/>
        <v>11489</v>
      </c>
      <c r="PYX1" s="26">
        <f t="shared" si="179"/>
        <v>11490</v>
      </c>
      <c r="PYY1" s="26">
        <f t="shared" si="179"/>
        <v>11491</v>
      </c>
      <c r="PYZ1" s="26">
        <f t="shared" si="179"/>
        <v>11492</v>
      </c>
      <c r="PZA1" s="26">
        <f t="shared" si="179"/>
        <v>11493</v>
      </c>
      <c r="PZB1" s="26">
        <f t="shared" si="179"/>
        <v>11494</v>
      </c>
      <c r="PZC1" s="26">
        <f t="shared" si="179"/>
        <v>11495</v>
      </c>
      <c r="PZD1" s="26">
        <f t="shared" si="179"/>
        <v>11496</v>
      </c>
      <c r="PZE1" s="26">
        <f t="shared" si="179"/>
        <v>11497</v>
      </c>
      <c r="PZF1" s="26">
        <f t="shared" si="179"/>
        <v>11498</v>
      </c>
      <c r="PZG1" s="26">
        <f t="shared" si="179"/>
        <v>11499</v>
      </c>
      <c r="PZH1" s="26">
        <f t="shared" si="179"/>
        <v>11500</v>
      </c>
      <c r="PZI1" s="26">
        <f t="shared" si="179"/>
        <v>11501</v>
      </c>
      <c r="PZJ1" s="26">
        <f t="shared" si="179"/>
        <v>11502</v>
      </c>
      <c r="PZK1" s="26">
        <f t="shared" si="179"/>
        <v>11503</v>
      </c>
      <c r="PZL1" s="26">
        <f t="shared" si="179"/>
        <v>11504</v>
      </c>
      <c r="PZM1" s="26">
        <f t="shared" si="179"/>
        <v>11505</v>
      </c>
      <c r="PZN1" s="26">
        <f t="shared" si="179"/>
        <v>11506</v>
      </c>
      <c r="PZO1" s="26">
        <f t="shared" si="179"/>
        <v>11507</v>
      </c>
      <c r="PZP1" s="26">
        <f t="shared" si="179"/>
        <v>11508</v>
      </c>
      <c r="PZQ1" s="26">
        <f t="shared" si="179"/>
        <v>11509</v>
      </c>
      <c r="PZR1" s="26">
        <f t="shared" si="179"/>
        <v>11510</v>
      </c>
      <c r="PZS1" s="26">
        <f t="shared" si="179"/>
        <v>11511</v>
      </c>
      <c r="PZT1" s="26">
        <f t="shared" si="179"/>
        <v>11512</v>
      </c>
      <c r="PZU1" s="26">
        <f t="shared" si="179"/>
        <v>11513</v>
      </c>
      <c r="PZV1" s="26">
        <f t="shared" si="179"/>
        <v>11514</v>
      </c>
      <c r="PZW1" s="26">
        <f t="shared" si="179"/>
        <v>11515</v>
      </c>
      <c r="PZX1" s="26">
        <f t="shared" si="179"/>
        <v>11516</v>
      </c>
      <c r="PZY1" s="26">
        <f t="shared" si="179"/>
        <v>11517</v>
      </c>
      <c r="PZZ1" s="26">
        <f t="shared" si="179"/>
        <v>11518</v>
      </c>
      <c r="QAA1" s="26">
        <f t="shared" si="179"/>
        <v>11519</v>
      </c>
      <c r="QAB1" s="26">
        <f t="shared" si="179"/>
        <v>11520</v>
      </c>
      <c r="QAC1" s="26">
        <f t="shared" si="179"/>
        <v>11521</v>
      </c>
      <c r="QAD1" s="26">
        <f t="shared" si="179"/>
        <v>11522</v>
      </c>
      <c r="QAE1" s="26">
        <f t="shared" ref="QAE1:QCP1" si="180">QAD1+1</f>
        <v>11523</v>
      </c>
      <c r="QAF1" s="26">
        <f t="shared" si="180"/>
        <v>11524</v>
      </c>
      <c r="QAG1" s="26">
        <f t="shared" si="180"/>
        <v>11525</v>
      </c>
      <c r="QAH1" s="26">
        <f t="shared" si="180"/>
        <v>11526</v>
      </c>
      <c r="QAI1" s="26">
        <f t="shared" si="180"/>
        <v>11527</v>
      </c>
      <c r="QAJ1" s="26">
        <f t="shared" si="180"/>
        <v>11528</v>
      </c>
      <c r="QAK1" s="26">
        <f t="shared" si="180"/>
        <v>11529</v>
      </c>
      <c r="QAL1" s="26">
        <f t="shared" si="180"/>
        <v>11530</v>
      </c>
      <c r="QAM1" s="26">
        <f t="shared" si="180"/>
        <v>11531</v>
      </c>
      <c r="QAN1" s="26">
        <f t="shared" si="180"/>
        <v>11532</v>
      </c>
      <c r="QAO1" s="26">
        <f t="shared" si="180"/>
        <v>11533</v>
      </c>
      <c r="QAP1" s="26">
        <f t="shared" si="180"/>
        <v>11534</v>
      </c>
      <c r="QAQ1" s="26">
        <f t="shared" si="180"/>
        <v>11535</v>
      </c>
      <c r="QAR1" s="26">
        <f t="shared" si="180"/>
        <v>11536</v>
      </c>
      <c r="QAS1" s="26">
        <f t="shared" si="180"/>
        <v>11537</v>
      </c>
      <c r="QAT1" s="26">
        <f t="shared" si="180"/>
        <v>11538</v>
      </c>
      <c r="QAU1" s="26">
        <f t="shared" si="180"/>
        <v>11539</v>
      </c>
      <c r="QAV1" s="26">
        <f t="shared" si="180"/>
        <v>11540</v>
      </c>
      <c r="QAW1" s="26">
        <f t="shared" si="180"/>
        <v>11541</v>
      </c>
      <c r="QAX1" s="26">
        <f t="shared" si="180"/>
        <v>11542</v>
      </c>
      <c r="QAY1" s="26">
        <f t="shared" si="180"/>
        <v>11543</v>
      </c>
      <c r="QAZ1" s="26">
        <f t="shared" si="180"/>
        <v>11544</v>
      </c>
      <c r="QBA1" s="26">
        <f t="shared" si="180"/>
        <v>11545</v>
      </c>
      <c r="QBB1" s="26">
        <f t="shared" si="180"/>
        <v>11546</v>
      </c>
      <c r="QBC1" s="26">
        <f t="shared" si="180"/>
        <v>11547</v>
      </c>
      <c r="QBD1" s="26">
        <f t="shared" si="180"/>
        <v>11548</v>
      </c>
      <c r="QBE1" s="26">
        <f t="shared" si="180"/>
        <v>11549</v>
      </c>
      <c r="QBF1" s="26">
        <f t="shared" si="180"/>
        <v>11550</v>
      </c>
      <c r="QBG1" s="26">
        <f t="shared" si="180"/>
        <v>11551</v>
      </c>
      <c r="QBH1" s="26">
        <f t="shared" si="180"/>
        <v>11552</v>
      </c>
      <c r="QBI1" s="26">
        <f t="shared" si="180"/>
        <v>11553</v>
      </c>
      <c r="QBJ1" s="26">
        <f t="shared" si="180"/>
        <v>11554</v>
      </c>
      <c r="QBK1" s="26">
        <f t="shared" si="180"/>
        <v>11555</v>
      </c>
      <c r="QBL1" s="26">
        <f t="shared" si="180"/>
        <v>11556</v>
      </c>
      <c r="QBM1" s="26">
        <f t="shared" si="180"/>
        <v>11557</v>
      </c>
      <c r="QBN1" s="26">
        <f t="shared" si="180"/>
        <v>11558</v>
      </c>
      <c r="QBO1" s="26">
        <f t="shared" si="180"/>
        <v>11559</v>
      </c>
      <c r="QBP1" s="26">
        <f t="shared" si="180"/>
        <v>11560</v>
      </c>
      <c r="QBQ1" s="26">
        <f t="shared" si="180"/>
        <v>11561</v>
      </c>
      <c r="QBR1" s="26">
        <f t="shared" si="180"/>
        <v>11562</v>
      </c>
      <c r="QBS1" s="26">
        <f t="shared" si="180"/>
        <v>11563</v>
      </c>
      <c r="QBT1" s="26">
        <f t="shared" si="180"/>
        <v>11564</v>
      </c>
      <c r="QBU1" s="26">
        <f t="shared" si="180"/>
        <v>11565</v>
      </c>
      <c r="QBV1" s="26">
        <f t="shared" si="180"/>
        <v>11566</v>
      </c>
      <c r="QBW1" s="26">
        <f t="shared" si="180"/>
        <v>11567</v>
      </c>
      <c r="QBX1" s="26">
        <f t="shared" si="180"/>
        <v>11568</v>
      </c>
      <c r="QBY1" s="26">
        <f t="shared" si="180"/>
        <v>11569</v>
      </c>
      <c r="QBZ1" s="26">
        <f t="shared" si="180"/>
        <v>11570</v>
      </c>
      <c r="QCA1" s="26">
        <f t="shared" si="180"/>
        <v>11571</v>
      </c>
      <c r="QCB1" s="26">
        <f t="shared" si="180"/>
        <v>11572</v>
      </c>
      <c r="QCC1" s="26">
        <f t="shared" si="180"/>
        <v>11573</v>
      </c>
      <c r="QCD1" s="26">
        <f t="shared" si="180"/>
        <v>11574</v>
      </c>
      <c r="QCE1" s="26">
        <f t="shared" si="180"/>
        <v>11575</v>
      </c>
      <c r="QCF1" s="26">
        <f t="shared" si="180"/>
        <v>11576</v>
      </c>
      <c r="QCG1" s="26">
        <f t="shared" si="180"/>
        <v>11577</v>
      </c>
      <c r="QCH1" s="26">
        <f t="shared" si="180"/>
        <v>11578</v>
      </c>
      <c r="QCI1" s="26">
        <f t="shared" si="180"/>
        <v>11579</v>
      </c>
      <c r="QCJ1" s="26">
        <f t="shared" si="180"/>
        <v>11580</v>
      </c>
      <c r="QCK1" s="26">
        <f t="shared" si="180"/>
        <v>11581</v>
      </c>
      <c r="QCL1" s="26">
        <f t="shared" si="180"/>
        <v>11582</v>
      </c>
      <c r="QCM1" s="26">
        <f t="shared" si="180"/>
        <v>11583</v>
      </c>
      <c r="QCN1" s="26">
        <f t="shared" si="180"/>
        <v>11584</v>
      </c>
      <c r="QCO1" s="26">
        <f t="shared" si="180"/>
        <v>11585</v>
      </c>
      <c r="QCP1" s="26">
        <f t="shared" si="180"/>
        <v>11586</v>
      </c>
      <c r="QCQ1" s="26">
        <f t="shared" ref="QCQ1:QFB1" si="181">QCP1+1</f>
        <v>11587</v>
      </c>
      <c r="QCR1" s="26">
        <f t="shared" si="181"/>
        <v>11588</v>
      </c>
      <c r="QCS1" s="26">
        <f t="shared" si="181"/>
        <v>11589</v>
      </c>
      <c r="QCT1" s="26">
        <f t="shared" si="181"/>
        <v>11590</v>
      </c>
      <c r="QCU1" s="26">
        <f t="shared" si="181"/>
        <v>11591</v>
      </c>
      <c r="QCV1" s="26">
        <f t="shared" si="181"/>
        <v>11592</v>
      </c>
      <c r="QCW1" s="26">
        <f t="shared" si="181"/>
        <v>11593</v>
      </c>
      <c r="QCX1" s="26">
        <f t="shared" si="181"/>
        <v>11594</v>
      </c>
      <c r="QCY1" s="26">
        <f t="shared" si="181"/>
        <v>11595</v>
      </c>
      <c r="QCZ1" s="26">
        <f t="shared" si="181"/>
        <v>11596</v>
      </c>
      <c r="QDA1" s="26">
        <f t="shared" si="181"/>
        <v>11597</v>
      </c>
      <c r="QDB1" s="26">
        <f t="shared" si="181"/>
        <v>11598</v>
      </c>
      <c r="QDC1" s="26">
        <f t="shared" si="181"/>
        <v>11599</v>
      </c>
      <c r="QDD1" s="26">
        <f t="shared" si="181"/>
        <v>11600</v>
      </c>
      <c r="QDE1" s="26">
        <f t="shared" si="181"/>
        <v>11601</v>
      </c>
      <c r="QDF1" s="26">
        <f t="shared" si="181"/>
        <v>11602</v>
      </c>
      <c r="QDG1" s="26">
        <f t="shared" si="181"/>
        <v>11603</v>
      </c>
      <c r="QDH1" s="26">
        <f t="shared" si="181"/>
        <v>11604</v>
      </c>
      <c r="QDI1" s="26">
        <f t="shared" si="181"/>
        <v>11605</v>
      </c>
      <c r="QDJ1" s="26">
        <f t="shared" si="181"/>
        <v>11606</v>
      </c>
      <c r="QDK1" s="26">
        <f t="shared" si="181"/>
        <v>11607</v>
      </c>
      <c r="QDL1" s="26">
        <f t="shared" si="181"/>
        <v>11608</v>
      </c>
      <c r="QDM1" s="26">
        <f t="shared" si="181"/>
        <v>11609</v>
      </c>
      <c r="QDN1" s="26">
        <f t="shared" si="181"/>
        <v>11610</v>
      </c>
      <c r="QDO1" s="26">
        <f t="shared" si="181"/>
        <v>11611</v>
      </c>
      <c r="QDP1" s="26">
        <f t="shared" si="181"/>
        <v>11612</v>
      </c>
      <c r="QDQ1" s="26">
        <f t="shared" si="181"/>
        <v>11613</v>
      </c>
      <c r="QDR1" s="26">
        <f t="shared" si="181"/>
        <v>11614</v>
      </c>
      <c r="QDS1" s="26">
        <f t="shared" si="181"/>
        <v>11615</v>
      </c>
      <c r="QDT1" s="26">
        <f t="shared" si="181"/>
        <v>11616</v>
      </c>
      <c r="QDU1" s="26">
        <f t="shared" si="181"/>
        <v>11617</v>
      </c>
      <c r="QDV1" s="26">
        <f t="shared" si="181"/>
        <v>11618</v>
      </c>
      <c r="QDW1" s="26">
        <f t="shared" si="181"/>
        <v>11619</v>
      </c>
      <c r="QDX1" s="26">
        <f t="shared" si="181"/>
        <v>11620</v>
      </c>
      <c r="QDY1" s="26">
        <f t="shared" si="181"/>
        <v>11621</v>
      </c>
      <c r="QDZ1" s="26">
        <f t="shared" si="181"/>
        <v>11622</v>
      </c>
      <c r="QEA1" s="26">
        <f t="shared" si="181"/>
        <v>11623</v>
      </c>
      <c r="QEB1" s="26">
        <f t="shared" si="181"/>
        <v>11624</v>
      </c>
      <c r="QEC1" s="26">
        <f t="shared" si="181"/>
        <v>11625</v>
      </c>
      <c r="QED1" s="26">
        <f t="shared" si="181"/>
        <v>11626</v>
      </c>
      <c r="QEE1" s="26">
        <f t="shared" si="181"/>
        <v>11627</v>
      </c>
      <c r="QEF1" s="26">
        <f t="shared" si="181"/>
        <v>11628</v>
      </c>
      <c r="QEG1" s="26">
        <f t="shared" si="181"/>
        <v>11629</v>
      </c>
      <c r="QEH1" s="26">
        <f t="shared" si="181"/>
        <v>11630</v>
      </c>
      <c r="QEI1" s="26">
        <f t="shared" si="181"/>
        <v>11631</v>
      </c>
      <c r="QEJ1" s="26">
        <f t="shared" si="181"/>
        <v>11632</v>
      </c>
      <c r="QEK1" s="26">
        <f t="shared" si="181"/>
        <v>11633</v>
      </c>
      <c r="QEL1" s="26">
        <f t="shared" si="181"/>
        <v>11634</v>
      </c>
      <c r="QEM1" s="26">
        <f t="shared" si="181"/>
        <v>11635</v>
      </c>
      <c r="QEN1" s="26">
        <f t="shared" si="181"/>
        <v>11636</v>
      </c>
      <c r="QEO1" s="26">
        <f t="shared" si="181"/>
        <v>11637</v>
      </c>
      <c r="QEP1" s="26">
        <f t="shared" si="181"/>
        <v>11638</v>
      </c>
      <c r="QEQ1" s="26">
        <f t="shared" si="181"/>
        <v>11639</v>
      </c>
      <c r="QER1" s="26">
        <f t="shared" si="181"/>
        <v>11640</v>
      </c>
      <c r="QES1" s="26">
        <f t="shared" si="181"/>
        <v>11641</v>
      </c>
      <c r="QET1" s="26">
        <f t="shared" si="181"/>
        <v>11642</v>
      </c>
      <c r="QEU1" s="26">
        <f t="shared" si="181"/>
        <v>11643</v>
      </c>
      <c r="QEV1" s="26">
        <f t="shared" si="181"/>
        <v>11644</v>
      </c>
      <c r="QEW1" s="26">
        <f t="shared" si="181"/>
        <v>11645</v>
      </c>
      <c r="QEX1" s="26">
        <f t="shared" si="181"/>
        <v>11646</v>
      </c>
      <c r="QEY1" s="26">
        <f t="shared" si="181"/>
        <v>11647</v>
      </c>
      <c r="QEZ1" s="26">
        <f t="shared" si="181"/>
        <v>11648</v>
      </c>
      <c r="QFA1" s="26">
        <f t="shared" si="181"/>
        <v>11649</v>
      </c>
      <c r="QFB1" s="26">
        <f t="shared" si="181"/>
        <v>11650</v>
      </c>
      <c r="QFC1" s="26">
        <f t="shared" ref="QFC1:QHN1" si="182">QFB1+1</f>
        <v>11651</v>
      </c>
      <c r="QFD1" s="26">
        <f t="shared" si="182"/>
        <v>11652</v>
      </c>
      <c r="QFE1" s="26">
        <f t="shared" si="182"/>
        <v>11653</v>
      </c>
      <c r="QFF1" s="26">
        <f t="shared" si="182"/>
        <v>11654</v>
      </c>
      <c r="QFG1" s="26">
        <f t="shared" si="182"/>
        <v>11655</v>
      </c>
      <c r="QFH1" s="26">
        <f t="shared" si="182"/>
        <v>11656</v>
      </c>
      <c r="QFI1" s="26">
        <f t="shared" si="182"/>
        <v>11657</v>
      </c>
      <c r="QFJ1" s="26">
        <f t="shared" si="182"/>
        <v>11658</v>
      </c>
      <c r="QFK1" s="26">
        <f t="shared" si="182"/>
        <v>11659</v>
      </c>
      <c r="QFL1" s="26">
        <f t="shared" si="182"/>
        <v>11660</v>
      </c>
      <c r="QFM1" s="26">
        <f t="shared" si="182"/>
        <v>11661</v>
      </c>
      <c r="QFN1" s="26">
        <f t="shared" si="182"/>
        <v>11662</v>
      </c>
      <c r="QFO1" s="26">
        <f t="shared" si="182"/>
        <v>11663</v>
      </c>
      <c r="QFP1" s="26">
        <f t="shared" si="182"/>
        <v>11664</v>
      </c>
      <c r="QFQ1" s="26">
        <f t="shared" si="182"/>
        <v>11665</v>
      </c>
      <c r="QFR1" s="26">
        <f t="shared" si="182"/>
        <v>11666</v>
      </c>
      <c r="QFS1" s="26">
        <f t="shared" si="182"/>
        <v>11667</v>
      </c>
      <c r="QFT1" s="26">
        <f t="shared" si="182"/>
        <v>11668</v>
      </c>
      <c r="QFU1" s="26">
        <f t="shared" si="182"/>
        <v>11669</v>
      </c>
      <c r="QFV1" s="26">
        <f t="shared" si="182"/>
        <v>11670</v>
      </c>
      <c r="QFW1" s="26">
        <f t="shared" si="182"/>
        <v>11671</v>
      </c>
      <c r="QFX1" s="26">
        <f t="shared" si="182"/>
        <v>11672</v>
      </c>
      <c r="QFY1" s="26">
        <f t="shared" si="182"/>
        <v>11673</v>
      </c>
      <c r="QFZ1" s="26">
        <f t="shared" si="182"/>
        <v>11674</v>
      </c>
      <c r="QGA1" s="26">
        <f t="shared" si="182"/>
        <v>11675</v>
      </c>
      <c r="QGB1" s="26">
        <f t="shared" si="182"/>
        <v>11676</v>
      </c>
      <c r="QGC1" s="26">
        <f t="shared" si="182"/>
        <v>11677</v>
      </c>
      <c r="QGD1" s="26">
        <f t="shared" si="182"/>
        <v>11678</v>
      </c>
      <c r="QGE1" s="26">
        <f t="shared" si="182"/>
        <v>11679</v>
      </c>
      <c r="QGF1" s="26">
        <f t="shared" si="182"/>
        <v>11680</v>
      </c>
      <c r="QGG1" s="26">
        <f t="shared" si="182"/>
        <v>11681</v>
      </c>
      <c r="QGH1" s="26">
        <f t="shared" si="182"/>
        <v>11682</v>
      </c>
      <c r="QGI1" s="26">
        <f t="shared" si="182"/>
        <v>11683</v>
      </c>
      <c r="QGJ1" s="26">
        <f t="shared" si="182"/>
        <v>11684</v>
      </c>
      <c r="QGK1" s="26">
        <f t="shared" si="182"/>
        <v>11685</v>
      </c>
      <c r="QGL1" s="26">
        <f t="shared" si="182"/>
        <v>11686</v>
      </c>
      <c r="QGM1" s="26">
        <f t="shared" si="182"/>
        <v>11687</v>
      </c>
      <c r="QGN1" s="26">
        <f t="shared" si="182"/>
        <v>11688</v>
      </c>
      <c r="QGO1" s="26">
        <f t="shared" si="182"/>
        <v>11689</v>
      </c>
      <c r="QGP1" s="26">
        <f t="shared" si="182"/>
        <v>11690</v>
      </c>
      <c r="QGQ1" s="26">
        <f t="shared" si="182"/>
        <v>11691</v>
      </c>
      <c r="QGR1" s="26">
        <f t="shared" si="182"/>
        <v>11692</v>
      </c>
      <c r="QGS1" s="26">
        <f t="shared" si="182"/>
        <v>11693</v>
      </c>
      <c r="QGT1" s="26">
        <f t="shared" si="182"/>
        <v>11694</v>
      </c>
      <c r="QGU1" s="26">
        <f t="shared" si="182"/>
        <v>11695</v>
      </c>
      <c r="QGV1" s="26">
        <f t="shared" si="182"/>
        <v>11696</v>
      </c>
      <c r="QGW1" s="26">
        <f t="shared" si="182"/>
        <v>11697</v>
      </c>
      <c r="QGX1" s="26">
        <f t="shared" si="182"/>
        <v>11698</v>
      </c>
      <c r="QGY1" s="26">
        <f t="shared" si="182"/>
        <v>11699</v>
      </c>
      <c r="QGZ1" s="26">
        <f t="shared" si="182"/>
        <v>11700</v>
      </c>
      <c r="QHA1" s="26">
        <f t="shared" si="182"/>
        <v>11701</v>
      </c>
      <c r="QHB1" s="26">
        <f t="shared" si="182"/>
        <v>11702</v>
      </c>
      <c r="QHC1" s="26">
        <f t="shared" si="182"/>
        <v>11703</v>
      </c>
      <c r="QHD1" s="26">
        <f t="shared" si="182"/>
        <v>11704</v>
      </c>
      <c r="QHE1" s="26">
        <f t="shared" si="182"/>
        <v>11705</v>
      </c>
      <c r="QHF1" s="26">
        <f t="shared" si="182"/>
        <v>11706</v>
      </c>
      <c r="QHG1" s="26">
        <f t="shared" si="182"/>
        <v>11707</v>
      </c>
      <c r="QHH1" s="26">
        <f t="shared" si="182"/>
        <v>11708</v>
      </c>
      <c r="QHI1" s="26">
        <f t="shared" si="182"/>
        <v>11709</v>
      </c>
      <c r="QHJ1" s="26">
        <f t="shared" si="182"/>
        <v>11710</v>
      </c>
      <c r="QHK1" s="26">
        <f t="shared" si="182"/>
        <v>11711</v>
      </c>
      <c r="QHL1" s="26">
        <f t="shared" si="182"/>
        <v>11712</v>
      </c>
      <c r="QHM1" s="26">
        <f t="shared" si="182"/>
        <v>11713</v>
      </c>
      <c r="QHN1" s="26">
        <f t="shared" si="182"/>
        <v>11714</v>
      </c>
      <c r="QHO1" s="26">
        <f t="shared" ref="QHO1:QJZ1" si="183">QHN1+1</f>
        <v>11715</v>
      </c>
      <c r="QHP1" s="26">
        <f t="shared" si="183"/>
        <v>11716</v>
      </c>
      <c r="QHQ1" s="26">
        <f t="shared" si="183"/>
        <v>11717</v>
      </c>
      <c r="QHR1" s="26">
        <f t="shared" si="183"/>
        <v>11718</v>
      </c>
      <c r="QHS1" s="26">
        <f t="shared" si="183"/>
        <v>11719</v>
      </c>
      <c r="QHT1" s="26">
        <f t="shared" si="183"/>
        <v>11720</v>
      </c>
      <c r="QHU1" s="26">
        <f t="shared" si="183"/>
        <v>11721</v>
      </c>
      <c r="QHV1" s="26">
        <f t="shared" si="183"/>
        <v>11722</v>
      </c>
      <c r="QHW1" s="26">
        <f t="shared" si="183"/>
        <v>11723</v>
      </c>
      <c r="QHX1" s="26">
        <f t="shared" si="183"/>
        <v>11724</v>
      </c>
      <c r="QHY1" s="26">
        <f t="shared" si="183"/>
        <v>11725</v>
      </c>
      <c r="QHZ1" s="26">
        <f t="shared" si="183"/>
        <v>11726</v>
      </c>
      <c r="QIA1" s="26">
        <f t="shared" si="183"/>
        <v>11727</v>
      </c>
      <c r="QIB1" s="26">
        <f t="shared" si="183"/>
        <v>11728</v>
      </c>
      <c r="QIC1" s="26">
        <f t="shared" si="183"/>
        <v>11729</v>
      </c>
      <c r="QID1" s="26">
        <f t="shared" si="183"/>
        <v>11730</v>
      </c>
      <c r="QIE1" s="26">
        <f t="shared" si="183"/>
        <v>11731</v>
      </c>
      <c r="QIF1" s="26">
        <f t="shared" si="183"/>
        <v>11732</v>
      </c>
      <c r="QIG1" s="26">
        <f t="shared" si="183"/>
        <v>11733</v>
      </c>
      <c r="QIH1" s="26">
        <f t="shared" si="183"/>
        <v>11734</v>
      </c>
      <c r="QII1" s="26">
        <f t="shared" si="183"/>
        <v>11735</v>
      </c>
      <c r="QIJ1" s="26">
        <f t="shared" si="183"/>
        <v>11736</v>
      </c>
      <c r="QIK1" s="26">
        <f t="shared" si="183"/>
        <v>11737</v>
      </c>
      <c r="QIL1" s="26">
        <f t="shared" si="183"/>
        <v>11738</v>
      </c>
      <c r="QIM1" s="26">
        <f t="shared" si="183"/>
        <v>11739</v>
      </c>
      <c r="QIN1" s="26">
        <f t="shared" si="183"/>
        <v>11740</v>
      </c>
      <c r="QIO1" s="26">
        <f t="shared" si="183"/>
        <v>11741</v>
      </c>
      <c r="QIP1" s="26">
        <f t="shared" si="183"/>
        <v>11742</v>
      </c>
      <c r="QIQ1" s="26">
        <f t="shared" si="183"/>
        <v>11743</v>
      </c>
      <c r="QIR1" s="26">
        <f t="shared" si="183"/>
        <v>11744</v>
      </c>
      <c r="QIS1" s="26">
        <f t="shared" si="183"/>
        <v>11745</v>
      </c>
      <c r="QIT1" s="26">
        <f t="shared" si="183"/>
        <v>11746</v>
      </c>
      <c r="QIU1" s="26">
        <f t="shared" si="183"/>
        <v>11747</v>
      </c>
      <c r="QIV1" s="26">
        <f t="shared" si="183"/>
        <v>11748</v>
      </c>
      <c r="QIW1" s="26">
        <f t="shared" si="183"/>
        <v>11749</v>
      </c>
      <c r="QIX1" s="26">
        <f t="shared" si="183"/>
        <v>11750</v>
      </c>
      <c r="QIY1" s="26">
        <f t="shared" si="183"/>
        <v>11751</v>
      </c>
      <c r="QIZ1" s="26">
        <f t="shared" si="183"/>
        <v>11752</v>
      </c>
      <c r="QJA1" s="26">
        <f t="shared" si="183"/>
        <v>11753</v>
      </c>
      <c r="QJB1" s="26">
        <f t="shared" si="183"/>
        <v>11754</v>
      </c>
      <c r="QJC1" s="26">
        <f t="shared" si="183"/>
        <v>11755</v>
      </c>
      <c r="QJD1" s="26">
        <f t="shared" si="183"/>
        <v>11756</v>
      </c>
      <c r="QJE1" s="26">
        <f t="shared" si="183"/>
        <v>11757</v>
      </c>
      <c r="QJF1" s="26">
        <f t="shared" si="183"/>
        <v>11758</v>
      </c>
      <c r="QJG1" s="26">
        <f t="shared" si="183"/>
        <v>11759</v>
      </c>
      <c r="QJH1" s="26">
        <f t="shared" si="183"/>
        <v>11760</v>
      </c>
      <c r="QJI1" s="26">
        <f t="shared" si="183"/>
        <v>11761</v>
      </c>
      <c r="QJJ1" s="26">
        <f t="shared" si="183"/>
        <v>11762</v>
      </c>
      <c r="QJK1" s="26">
        <f t="shared" si="183"/>
        <v>11763</v>
      </c>
      <c r="QJL1" s="26">
        <f t="shared" si="183"/>
        <v>11764</v>
      </c>
      <c r="QJM1" s="26">
        <f t="shared" si="183"/>
        <v>11765</v>
      </c>
      <c r="QJN1" s="26">
        <f t="shared" si="183"/>
        <v>11766</v>
      </c>
      <c r="QJO1" s="26">
        <f t="shared" si="183"/>
        <v>11767</v>
      </c>
      <c r="QJP1" s="26">
        <f t="shared" si="183"/>
        <v>11768</v>
      </c>
      <c r="QJQ1" s="26">
        <f t="shared" si="183"/>
        <v>11769</v>
      </c>
      <c r="QJR1" s="26">
        <f t="shared" si="183"/>
        <v>11770</v>
      </c>
      <c r="QJS1" s="26">
        <f t="shared" si="183"/>
        <v>11771</v>
      </c>
      <c r="QJT1" s="26">
        <f t="shared" si="183"/>
        <v>11772</v>
      </c>
      <c r="QJU1" s="26">
        <f t="shared" si="183"/>
        <v>11773</v>
      </c>
      <c r="QJV1" s="26">
        <f t="shared" si="183"/>
        <v>11774</v>
      </c>
      <c r="QJW1" s="26">
        <f t="shared" si="183"/>
        <v>11775</v>
      </c>
      <c r="QJX1" s="26">
        <f t="shared" si="183"/>
        <v>11776</v>
      </c>
      <c r="QJY1" s="26">
        <f t="shared" si="183"/>
        <v>11777</v>
      </c>
      <c r="QJZ1" s="26">
        <f t="shared" si="183"/>
        <v>11778</v>
      </c>
      <c r="QKA1" s="26">
        <f t="shared" ref="QKA1:QML1" si="184">QJZ1+1</f>
        <v>11779</v>
      </c>
      <c r="QKB1" s="26">
        <f t="shared" si="184"/>
        <v>11780</v>
      </c>
      <c r="QKC1" s="26">
        <f t="shared" si="184"/>
        <v>11781</v>
      </c>
      <c r="QKD1" s="26">
        <f t="shared" si="184"/>
        <v>11782</v>
      </c>
      <c r="QKE1" s="26">
        <f t="shared" si="184"/>
        <v>11783</v>
      </c>
      <c r="QKF1" s="26">
        <f t="shared" si="184"/>
        <v>11784</v>
      </c>
      <c r="QKG1" s="26">
        <f t="shared" si="184"/>
        <v>11785</v>
      </c>
      <c r="QKH1" s="26">
        <f t="shared" si="184"/>
        <v>11786</v>
      </c>
      <c r="QKI1" s="26">
        <f t="shared" si="184"/>
        <v>11787</v>
      </c>
      <c r="QKJ1" s="26">
        <f t="shared" si="184"/>
        <v>11788</v>
      </c>
      <c r="QKK1" s="26">
        <f t="shared" si="184"/>
        <v>11789</v>
      </c>
      <c r="QKL1" s="26">
        <f t="shared" si="184"/>
        <v>11790</v>
      </c>
      <c r="QKM1" s="26">
        <f t="shared" si="184"/>
        <v>11791</v>
      </c>
      <c r="QKN1" s="26">
        <f t="shared" si="184"/>
        <v>11792</v>
      </c>
      <c r="QKO1" s="26">
        <f t="shared" si="184"/>
        <v>11793</v>
      </c>
      <c r="QKP1" s="26">
        <f t="shared" si="184"/>
        <v>11794</v>
      </c>
      <c r="QKQ1" s="26">
        <f t="shared" si="184"/>
        <v>11795</v>
      </c>
      <c r="QKR1" s="26">
        <f t="shared" si="184"/>
        <v>11796</v>
      </c>
      <c r="QKS1" s="26">
        <f t="shared" si="184"/>
        <v>11797</v>
      </c>
      <c r="QKT1" s="26">
        <f t="shared" si="184"/>
        <v>11798</v>
      </c>
      <c r="QKU1" s="26">
        <f t="shared" si="184"/>
        <v>11799</v>
      </c>
      <c r="QKV1" s="26">
        <f t="shared" si="184"/>
        <v>11800</v>
      </c>
      <c r="QKW1" s="26">
        <f t="shared" si="184"/>
        <v>11801</v>
      </c>
      <c r="QKX1" s="26">
        <f t="shared" si="184"/>
        <v>11802</v>
      </c>
      <c r="QKY1" s="26">
        <f t="shared" si="184"/>
        <v>11803</v>
      </c>
      <c r="QKZ1" s="26">
        <f t="shared" si="184"/>
        <v>11804</v>
      </c>
      <c r="QLA1" s="26">
        <f t="shared" si="184"/>
        <v>11805</v>
      </c>
      <c r="QLB1" s="26">
        <f t="shared" si="184"/>
        <v>11806</v>
      </c>
      <c r="QLC1" s="26">
        <f t="shared" si="184"/>
        <v>11807</v>
      </c>
      <c r="QLD1" s="26">
        <f t="shared" si="184"/>
        <v>11808</v>
      </c>
      <c r="QLE1" s="26">
        <f t="shared" si="184"/>
        <v>11809</v>
      </c>
      <c r="QLF1" s="26">
        <f t="shared" si="184"/>
        <v>11810</v>
      </c>
      <c r="QLG1" s="26">
        <f t="shared" si="184"/>
        <v>11811</v>
      </c>
      <c r="QLH1" s="26">
        <f t="shared" si="184"/>
        <v>11812</v>
      </c>
      <c r="QLI1" s="26">
        <f t="shared" si="184"/>
        <v>11813</v>
      </c>
      <c r="QLJ1" s="26">
        <f t="shared" si="184"/>
        <v>11814</v>
      </c>
      <c r="QLK1" s="26">
        <f t="shared" si="184"/>
        <v>11815</v>
      </c>
      <c r="QLL1" s="26">
        <f t="shared" si="184"/>
        <v>11816</v>
      </c>
      <c r="QLM1" s="26">
        <f t="shared" si="184"/>
        <v>11817</v>
      </c>
      <c r="QLN1" s="26">
        <f t="shared" si="184"/>
        <v>11818</v>
      </c>
      <c r="QLO1" s="26">
        <f t="shared" si="184"/>
        <v>11819</v>
      </c>
      <c r="QLP1" s="26">
        <f t="shared" si="184"/>
        <v>11820</v>
      </c>
      <c r="QLQ1" s="26">
        <f t="shared" si="184"/>
        <v>11821</v>
      </c>
      <c r="QLR1" s="26">
        <f t="shared" si="184"/>
        <v>11822</v>
      </c>
      <c r="QLS1" s="26">
        <f t="shared" si="184"/>
        <v>11823</v>
      </c>
      <c r="QLT1" s="26">
        <f t="shared" si="184"/>
        <v>11824</v>
      </c>
      <c r="QLU1" s="26">
        <f t="shared" si="184"/>
        <v>11825</v>
      </c>
      <c r="QLV1" s="26">
        <f t="shared" si="184"/>
        <v>11826</v>
      </c>
      <c r="QLW1" s="26">
        <f t="shared" si="184"/>
        <v>11827</v>
      </c>
      <c r="QLX1" s="26">
        <f t="shared" si="184"/>
        <v>11828</v>
      </c>
      <c r="QLY1" s="26">
        <f t="shared" si="184"/>
        <v>11829</v>
      </c>
      <c r="QLZ1" s="26">
        <f t="shared" si="184"/>
        <v>11830</v>
      </c>
      <c r="QMA1" s="26">
        <f t="shared" si="184"/>
        <v>11831</v>
      </c>
      <c r="QMB1" s="26">
        <f t="shared" si="184"/>
        <v>11832</v>
      </c>
      <c r="QMC1" s="26">
        <f t="shared" si="184"/>
        <v>11833</v>
      </c>
      <c r="QMD1" s="26">
        <f t="shared" si="184"/>
        <v>11834</v>
      </c>
      <c r="QME1" s="26">
        <f t="shared" si="184"/>
        <v>11835</v>
      </c>
      <c r="QMF1" s="26">
        <f t="shared" si="184"/>
        <v>11836</v>
      </c>
      <c r="QMG1" s="26">
        <f t="shared" si="184"/>
        <v>11837</v>
      </c>
      <c r="QMH1" s="26">
        <f t="shared" si="184"/>
        <v>11838</v>
      </c>
      <c r="QMI1" s="26">
        <f t="shared" si="184"/>
        <v>11839</v>
      </c>
      <c r="QMJ1" s="26">
        <f t="shared" si="184"/>
        <v>11840</v>
      </c>
      <c r="QMK1" s="26">
        <f t="shared" si="184"/>
        <v>11841</v>
      </c>
      <c r="QML1" s="26">
        <f t="shared" si="184"/>
        <v>11842</v>
      </c>
      <c r="QMM1" s="26">
        <f t="shared" ref="QMM1:QOX1" si="185">QML1+1</f>
        <v>11843</v>
      </c>
      <c r="QMN1" s="26">
        <f t="shared" si="185"/>
        <v>11844</v>
      </c>
      <c r="QMO1" s="26">
        <f t="shared" si="185"/>
        <v>11845</v>
      </c>
      <c r="QMP1" s="26">
        <f t="shared" si="185"/>
        <v>11846</v>
      </c>
      <c r="QMQ1" s="26">
        <f t="shared" si="185"/>
        <v>11847</v>
      </c>
      <c r="QMR1" s="26">
        <f t="shared" si="185"/>
        <v>11848</v>
      </c>
      <c r="QMS1" s="26">
        <f t="shared" si="185"/>
        <v>11849</v>
      </c>
      <c r="QMT1" s="26">
        <f t="shared" si="185"/>
        <v>11850</v>
      </c>
      <c r="QMU1" s="26">
        <f t="shared" si="185"/>
        <v>11851</v>
      </c>
      <c r="QMV1" s="26">
        <f t="shared" si="185"/>
        <v>11852</v>
      </c>
      <c r="QMW1" s="26">
        <f t="shared" si="185"/>
        <v>11853</v>
      </c>
      <c r="QMX1" s="26">
        <f t="shared" si="185"/>
        <v>11854</v>
      </c>
      <c r="QMY1" s="26">
        <f t="shared" si="185"/>
        <v>11855</v>
      </c>
      <c r="QMZ1" s="26">
        <f t="shared" si="185"/>
        <v>11856</v>
      </c>
      <c r="QNA1" s="26">
        <f t="shared" si="185"/>
        <v>11857</v>
      </c>
      <c r="QNB1" s="26">
        <f t="shared" si="185"/>
        <v>11858</v>
      </c>
      <c r="QNC1" s="26">
        <f t="shared" si="185"/>
        <v>11859</v>
      </c>
      <c r="QND1" s="26">
        <f t="shared" si="185"/>
        <v>11860</v>
      </c>
      <c r="QNE1" s="26">
        <f t="shared" si="185"/>
        <v>11861</v>
      </c>
      <c r="QNF1" s="26">
        <f t="shared" si="185"/>
        <v>11862</v>
      </c>
      <c r="QNG1" s="26">
        <f t="shared" si="185"/>
        <v>11863</v>
      </c>
      <c r="QNH1" s="26">
        <f t="shared" si="185"/>
        <v>11864</v>
      </c>
      <c r="QNI1" s="26">
        <f t="shared" si="185"/>
        <v>11865</v>
      </c>
      <c r="QNJ1" s="26">
        <f t="shared" si="185"/>
        <v>11866</v>
      </c>
      <c r="QNK1" s="26">
        <f t="shared" si="185"/>
        <v>11867</v>
      </c>
      <c r="QNL1" s="26">
        <f t="shared" si="185"/>
        <v>11868</v>
      </c>
      <c r="QNM1" s="26">
        <f t="shared" si="185"/>
        <v>11869</v>
      </c>
      <c r="QNN1" s="26">
        <f t="shared" si="185"/>
        <v>11870</v>
      </c>
      <c r="QNO1" s="26">
        <f t="shared" si="185"/>
        <v>11871</v>
      </c>
      <c r="QNP1" s="26">
        <f t="shared" si="185"/>
        <v>11872</v>
      </c>
      <c r="QNQ1" s="26">
        <f t="shared" si="185"/>
        <v>11873</v>
      </c>
      <c r="QNR1" s="26">
        <f t="shared" si="185"/>
        <v>11874</v>
      </c>
      <c r="QNS1" s="26">
        <f t="shared" si="185"/>
        <v>11875</v>
      </c>
      <c r="QNT1" s="26">
        <f t="shared" si="185"/>
        <v>11876</v>
      </c>
      <c r="QNU1" s="26">
        <f t="shared" si="185"/>
        <v>11877</v>
      </c>
      <c r="QNV1" s="26">
        <f t="shared" si="185"/>
        <v>11878</v>
      </c>
      <c r="QNW1" s="26">
        <f t="shared" si="185"/>
        <v>11879</v>
      </c>
      <c r="QNX1" s="26">
        <f t="shared" si="185"/>
        <v>11880</v>
      </c>
      <c r="QNY1" s="26">
        <f t="shared" si="185"/>
        <v>11881</v>
      </c>
      <c r="QNZ1" s="26">
        <f t="shared" si="185"/>
        <v>11882</v>
      </c>
      <c r="QOA1" s="26">
        <f t="shared" si="185"/>
        <v>11883</v>
      </c>
      <c r="QOB1" s="26">
        <f t="shared" si="185"/>
        <v>11884</v>
      </c>
      <c r="QOC1" s="26">
        <f t="shared" si="185"/>
        <v>11885</v>
      </c>
      <c r="QOD1" s="26">
        <f t="shared" si="185"/>
        <v>11886</v>
      </c>
      <c r="QOE1" s="26">
        <f t="shared" si="185"/>
        <v>11887</v>
      </c>
      <c r="QOF1" s="26">
        <f t="shared" si="185"/>
        <v>11888</v>
      </c>
      <c r="QOG1" s="26">
        <f t="shared" si="185"/>
        <v>11889</v>
      </c>
      <c r="QOH1" s="26">
        <f t="shared" si="185"/>
        <v>11890</v>
      </c>
      <c r="QOI1" s="26">
        <f t="shared" si="185"/>
        <v>11891</v>
      </c>
      <c r="QOJ1" s="26">
        <f t="shared" si="185"/>
        <v>11892</v>
      </c>
      <c r="QOK1" s="26">
        <f t="shared" si="185"/>
        <v>11893</v>
      </c>
      <c r="QOL1" s="26">
        <f t="shared" si="185"/>
        <v>11894</v>
      </c>
      <c r="QOM1" s="26">
        <f t="shared" si="185"/>
        <v>11895</v>
      </c>
      <c r="QON1" s="26">
        <f t="shared" si="185"/>
        <v>11896</v>
      </c>
      <c r="QOO1" s="26">
        <f t="shared" si="185"/>
        <v>11897</v>
      </c>
      <c r="QOP1" s="26">
        <f t="shared" si="185"/>
        <v>11898</v>
      </c>
      <c r="QOQ1" s="26">
        <f t="shared" si="185"/>
        <v>11899</v>
      </c>
      <c r="QOR1" s="26">
        <f t="shared" si="185"/>
        <v>11900</v>
      </c>
      <c r="QOS1" s="26">
        <f t="shared" si="185"/>
        <v>11901</v>
      </c>
      <c r="QOT1" s="26">
        <f t="shared" si="185"/>
        <v>11902</v>
      </c>
      <c r="QOU1" s="26">
        <f t="shared" si="185"/>
        <v>11903</v>
      </c>
      <c r="QOV1" s="26">
        <f t="shared" si="185"/>
        <v>11904</v>
      </c>
      <c r="QOW1" s="26">
        <f t="shared" si="185"/>
        <v>11905</v>
      </c>
      <c r="QOX1" s="26">
        <f t="shared" si="185"/>
        <v>11906</v>
      </c>
      <c r="QOY1" s="26">
        <f t="shared" ref="QOY1:QRJ1" si="186">QOX1+1</f>
        <v>11907</v>
      </c>
      <c r="QOZ1" s="26">
        <f t="shared" si="186"/>
        <v>11908</v>
      </c>
      <c r="QPA1" s="26">
        <f t="shared" si="186"/>
        <v>11909</v>
      </c>
      <c r="QPB1" s="26">
        <f t="shared" si="186"/>
        <v>11910</v>
      </c>
      <c r="QPC1" s="26">
        <f t="shared" si="186"/>
        <v>11911</v>
      </c>
      <c r="QPD1" s="26">
        <f t="shared" si="186"/>
        <v>11912</v>
      </c>
      <c r="QPE1" s="26">
        <f t="shared" si="186"/>
        <v>11913</v>
      </c>
      <c r="QPF1" s="26">
        <f t="shared" si="186"/>
        <v>11914</v>
      </c>
      <c r="QPG1" s="26">
        <f t="shared" si="186"/>
        <v>11915</v>
      </c>
      <c r="QPH1" s="26">
        <f t="shared" si="186"/>
        <v>11916</v>
      </c>
      <c r="QPI1" s="26">
        <f t="shared" si="186"/>
        <v>11917</v>
      </c>
      <c r="QPJ1" s="26">
        <f t="shared" si="186"/>
        <v>11918</v>
      </c>
      <c r="QPK1" s="26">
        <f t="shared" si="186"/>
        <v>11919</v>
      </c>
      <c r="QPL1" s="26">
        <f t="shared" si="186"/>
        <v>11920</v>
      </c>
      <c r="QPM1" s="26">
        <f t="shared" si="186"/>
        <v>11921</v>
      </c>
      <c r="QPN1" s="26">
        <f t="shared" si="186"/>
        <v>11922</v>
      </c>
      <c r="QPO1" s="26">
        <f t="shared" si="186"/>
        <v>11923</v>
      </c>
      <c r="QPP1" s="26">
        <f t="shared" si="186"/>
        <v>11924</v>
      </c>
      <c r="QPQ1" s="26">
        <f t="shared" si="186"/>
        <v>11925</v>
      </c>
      <c r="QPR1" s="26">
        <f t="shared" si="186"/>
        <v>11926</v>
      </c>
      <c r="QPS1" s="26">
        <f t="shared" si="186"/>
        <v>11927</v>
      </c>
      <c r="QPT1" s="26">
        <f t="shared" si="186"/>
        <v>11928</v>
      </c>
      <c r="QPU1" s="26">
        <f t="shared" si="186"/>
        <v>11929</v>
      </c>
      <c r="QPV1" s="26">
        <f t="shared" si="186"/>
        <v>11930</v>
      </c>
      <c r="QPW1" s="26">
        <f t="shared" si="186"/>
        <v>11931</v>
      </c>
      <c r="QPX1" s="26">
        <f t="shared" si="186"/>
        <v>11932</v>
      </c>
      <c r="QPY1" s="26">
        <f t="shared" si="186"/>
        <v>11933</v>
      </c>
      <c r="QPZ1" s="26">
        <f t="shared" si="186"/>
        <v>11934</v>
      </c>
      <c r="QQA1" s="26">
        <f t="shared" si="186"/>
        <v>11935</v>
      </c>
      <c r="QQB1" s="26">
        <f t="shared" si="186"/>
        <v>11936</v>
      </c>
      <c r="QQC1" s="26">
        <f t="shared" si="186"/>
        <v>11937</v>
      </c>
      <c r="QQD1" s="26">
        <f t="shared" si="186"/>
        <v>11938</v>
      </c>
      <c r="QQE1" s="26">
        <f t="shared" si="186"/>
        <v>11939</v>
      </c>
      <c r="QQF1" s="26">
        <f t="shared" si="186"/>
        <v>11940</v>
      </c>
      <c r="QQG1" s="26">
        <f t="shared" si="186"/>
        <v>11941</v>
      </c>
      <c r="QQH1" s="26">
        <f t="shared" si="186"/>
        <v>11942</v>
      </c>
      <c r="QQI1" s="26">
        <f t="shared" si="186"/>
        <v>11943</v>
      </c>
      <c r="QQJ1" s="26">
        <f t="shared" si="186"/>
        <v>11944</v>
      </c>
      <c r="QQK1" s="26">
        <f t="shared" si="186"/>
        <v>11945</v>
      </c>
      <c r="QQL1" s="26">
        <f t="shared" si="186"/>
        <v>11946</v>
      </c>
      <c r="QQM1" s="26">
        <f t="shared" si="186"/>
        <v>11947</v>
      </c>
      <c r="QQN1" s="26">
        <f t="shared" si="186"/>
        <v>11948</v>
      </c>
      <c r="QQO1" s="26">
        <f t="shared" si="186"/>
        <v>11949</v>
      </c>
      <c r="QQP1" s="26">
        <f t="shared" si="186"/>
        <v>11950</v>
      </c>
      <c r="QQQ1" s="26">
        <f t="shared" si="186"/>
        <v>11951</v>
      </c>
      <c r="QQR1" s="26">
        <f t="shared" si="186"/>
        <v>11952</v>
      </c>
      <c r="QQS1" s="26">
        <f t="shared" si="186"/>
        <v>11953</v>
      </c>
      <c r="QQT1" s="26">
        <f t="shared" si="186"/>
        <v>11954</v>
      </c>
      <c r="QQU1" s="26">
        <f t="shared" si="186"/>
        <v>11955</v>
      </c>
      <c r="QQV1" s="26">
        <f t="shared" si="186"/>
        <v>11956</v>
      </c>
      <c r="QQW1" s="26">
        <f t="shared" si="186"/>
        <v>11957</v>
      </c>
      <c r="QQX1" s="26">
        <f t="shared" si="186"/>
        <v>11958</v>
      </c>
      <c r="QQY1" s="26">
        <f t="shared" si="186"/>
        <v>11959</v>
      </c>
      <c r="QQZ1" s="26">
        <f t="shared" si="186"/>
        <v>11960</v>
      </c>
      <c r="QRA1" s="26">
        <f t="shared" si="186"/>
        <v>11961</v>
      </c>
      <c r="QRB1" s="26">
        <f t="shared" si="186"/>
        <v>11962</v>
      </c>
      <c r="QRC1" s="26">
        <f t="shared" si="186"/>
        <v>11963</v>
      </c>
      <c r="QRD1" s="26">
        <f t="shared" si="186"/>
        <v>11964</v>
      </c>
      <c r="QRE1" s="26">
        <f t="shared" si="186"/>
        <v>11965</v>
      </c>
      <c r="QRF1" s="26">
        <f t="shared" si="186"/>
        <v>11966</v>
      </c>
      <c r="QRG1" s="26">
        <f t="shared" si="186"/>
        <v>11967</v>
      </c>
      <c r="QRH1" s="26">
        <f t="shared" si="186"/>
        <v>11968</v>
      </c>
      <c r="QRI1" s="26">
        <f t="shared" si="186"/>
        <v>11969</v>
      </c>
      <c r="QRJ1" s="26">
        <f t="shared" si="186"/>
        <v>11970</v>
      </c>
      <c r="QRK1" s="26">
        <f t="shared" ref="QRK1:QTV1" si="187">QRJ1+1</f>
        <v>11971</v>
      </c>
      <c r="QRL1" s="26">
        <f t="shared" si="187"/>
        <v>11972</v>
      </c>
      <c r="QRM1" s="26">
        <f t="shared" si="187"/>
        <v>11973</v>
      </c>
      <c r="QRN1" s="26">
        <f t="shared" si="187"/>
        <v>11974</v>
      </c>
      <c r="QRO1" s="26">
        <f t="shared" si="187"/>
        <v>11975</v>
      </c>
      <c r="QRP1" s="26">
        <f t="shared" si="187"/>
        <v>11976</v>
      </c>
      <c r="QRQ1" s="26">
        <f t="shared" si="187"/>
        <v>11977</v>
      </c>
      <c r="QRR1" s="26">
        <f t="shared" si="187"/>
        <v>11978</v>
      </c>
      <c r="QRS1" s="26">
        <f t="shared" si="187"/>
        <v>11979</v>
      </c>
      <c r="QRT1" s="26">
        <f t="shared" si="187"/>
        <v>11980</v>
      </c>
      <c r="QRU1" s="26">
        <f t="shared" si="187"/>
        <v>11981</v>
      </c>
      <c r="QRV1" s="26">
        <f t="shared" si="187"/>
        <v>11982</v>
      </c>
      <c r="QRW1" s="26">
        <f t="shared" si="187"/>
        <v>11983</v>
      </c>
      <c r="QRX1" s="26">
        <f t="shared" si="187"/>
        <v>11984</v>
      </c>
      <c r="QRY1" s="26">
        <f t="shared" si="187"/>
        <v>11985</v>
      </c>
      <c r="QRZ1" s="26">
        <f t="shared" si="187"/>
        <v>11986</v>
      </c>
      <c r="QSA1" s="26">
        <f t="shared" si="187"/>
        <v>11987</v>
      </c>
      <c r="QSB1" s="26">
        <f t="shared" si="187"/>
        <v>11988</v>
      </c>
      <c r="QSC1" s="26">
        <f t="shared" si="187"/>
        <v>11989</v>
      </c>
      <c r="QSD1" s="26">
        <f t="shared" si="187"/>
        <v>11990</v>
      </c>
      <c r="QSE1" s="26">
        <f t="shared" si="187"/>
        <v>11991</v>
      </c>
      <c r="QSF1" s="26">
        <f t="shared" si="187"/>
        <v>11992</v>
      </c>
      <c r="QSG1" s="26">
        <f t="shared" si="187"/>
        <v>11993</v>
      </c>
      <c r="QSH1" s="26">
        <f t="shared" si="187"/>
        <v>11994</v>
      </c>
      <c r="QSI1" s="26">
        <f t="shared" si="187"/>
        <v>11995</v>
      </c>
      <c r="QSJ1" s="26">
        <f t="shared" si="187"/>
        <v>11996</v>
      </c>
      <c r="QSK1" s="26">
        <f t="shared" si="187"/>
        <v>11997</v>
      </c>
      <c r="QSL1" s="26">
        <f t="shared" si="187"/>
        <v>11998</v>
      </c>
      <c r="QSM1" s="26">
        <f t="shared" si="187"/>
        <v>11999</v>
      </c>
      <c r="QSN1" s="26">
        <f t="shared" si="187"/>
        <v>12000</v>
      </c>
      <c r="QSO1" s="26">
        <f t="shared" si="187"/>
        <v>12001</v>
      </c>
      <c r="QSP1" s="26">
        <f t="shared" si="187"/>
        <v>12002</v>
      </c>
      <c r="QSQ1" s="26">
        <f t="shared" si="187"/>
        <v>12003</v>
      </c>
      <c r="QSR1" s="26">
        <f t="shared" si="187"/>
        <v>12004</v>
      </c>
      <c r="QSS1" s="26">
        <f t="shared" si="187"/>
        <v>12005</v>
      </c>
      <c r="QST1" s="26">
        <f t="shared" si="187"/>
        <v>12006</v>
      </c>
      <c r="QSU1" s="26">
        <f t="shared" si="187"/>
        <v>12007</v>
      </c>
      <c r="QSV1" s="26">
        <f t="shared" si="187"/>
        <v>12008</v>
      </c>
      <c r="QSW1" s="26">
        <f t="shared" si="187"/>
        <v>12009</v>
      </c>
      <c r="QSX1" s="26">
        <f t="shared" si="187"/>
        <v>12010</v>
      </c>
      <c r="QSY1" s="26">
        <f t="shared" si="187"/>
        <v>12011</v>
      </c>
      <c r="QSZ1" s="26">
        <f t="shared" si="187"/>
        <v>12012</v>
      </c>
      <c r="QTA1" s="26">
        <f t="shared" si="187"/>
        <v>12013</v>
      </c>
      <c r="QTB1" s="26">
        <f t="shared" si="187"/>
        <v>12014</v>
      </c>
      <c r="QTC1" s="26">
        <f t="shared" si="187"/>
        <v>12015</v>
      </c>
      <c r="QTD1" s="26">
        <f t="shared" si="187"/>
        <v>12016</v>
      </c>
      <c r="QTE1" s="26">
        <f t="shared" si="187"/>
        <v>12017</v>
      </c>
      <c r="QTF1" s="26">
        <f t="shared" si="187"/>
        <v>12018</v>
      </c>
      <c r="QTG1" s="26">
        <f t="shared" si="187"/>
        <v>12019</v>
      </c>
      <c r="QTH1" s="26">
        <f t="shared" si="187"/>
        <v>12020</v>
      </c>
      <c r="QTI1" s="26">
        <f t="shared" si="187"/>
        <v>12021</v>
      </c>
      <c r="QTJ1" s="26">
        <f t="shared" si="187"/>
        <v>12022</v>
      </c>
      <c r="QTK1" s="26">
        <f t="shared" si="187"/>
        <v>12023</v>
      </c>
      <c r="QTL1" s="26">
        <f t="shared" si="187"/>
        <v>12024</v>
      </c>
      <c r="QTM1" s="26">
        <f t="shared" si="187"/>
        <v>12025</v>
      </c>
      <c r="QTN1" s="26">
        <f t="shared" si="187"/>
        <v>12026</v>
      </c>
      <c r="QTO1" s="26">
        <f t="shared" si="187"/>
        <v>12027</v>
      </c>
      <c r="QTP1" s="26">
        <f t="shared" si="187"/>
        <v>12028</v>
      </c>
      <c r="QTQ1" s="26">
        <f t="shared" si="187"/>
        <v>12029</v>
      </c>
      <c r="QTR1" s="26">
        <f t="shared" si="187"/>
        <v>12030</v>
      </c>
      <c r="QTS1" s="26">
        <f t="shared" si="187"/>
        <v>12031</v>
      </c>
      <c r="QTT1" s="26">
        <f t="shared" si="187"/>
        <v>12032</v>
      </c>
      <c r="QTU1" s="26">
        <f t="shared" si="187"/>
        <v>12033</v>
      </c>
      <c r="QTV1" s="26">
        <f t="shared" si="187"/>
        <v>12034</v>
      </c>
      <c r="QTW1" s="26">
        <f t="shared" ref="QTW1:QWH1" si="188">QTV1+1</f>
        <v>12035</v>
      </c>
      <c r="QTX1" s="26">
        <f t="shared" si="188"/>
        <v>12036</v>
      </c>
      <c r="QTY1" s="26">
        <f t="shared" si="188"/>
        <v>12037</v>
      </c>
      <c r="QTZ1" s="26">
        <f t="shared" si="188"/>
        <v>12038</v>
      </c>
      <c r="QUA1" s="26">
        <f t="shared" si="188"/>
        <v>12039</v>
      </c>
      <c r="QUB1" s="26">
        <f t="shared" si="188"/>
        <v>12040</v>
      </c>
      <c r="QUC1" s="26">
        <f t="shared" si="188"/>
        <v>12041</v>
      </c>
      <c r="QUD1" s="26">
        <f t="shared" si="188"/>
        <v>12042</v>
      </c>
      <c r="QUE1" s="26">
        <f t="shared" si="188"/>
        <v>12043</v>
      </c>
      <c r="QUF1" s="26">
        <f t="shared" si="188"/>
        <v>12044</v>
      </c>
      <c r="QUG1" s="26">
        <f t="shared" si="188"/>
        <v>12045</v>
      </c>
      <c r="QUH1" s="26">
        <f t="shared" si="188"/>
        <v>12046</v>
      </c>
      <c r="QUI1" s="26">
        <f t="shared" si="188"/>
        <v>12047</v>
      </c>
      <c r="QUJ1" s="26">
        <f t="shared" si="188"/>
        <v>12048</v>
      </c>
      <c r="QUK1" s="26">
        <f t="shared" si="188"/>
        <v>12049</v>
      </c>
      <c r="QUL1" s="26">
        <f t="shared" si="188"/>
        <v>12050</v>
      </c>
      <c r="QUM1" s="26">
        <f t="shared" si="188"/>
        <v>12051</v>
      </c>
      <c r="QUN1" s="26">
        <f t="shared" si="188"/>
        <v>12052</v>
      </c>
      <c r="QUO1" s="26">
        <f t="shared" si="188"/>
        <v>12053</v>
      </c>
      <c r="QUP1" s="26">
        <f t="shared" si="188"/>
        <v>12054</v>
      </c>
      <c r="QUQ1" s="26">
        <f t="shared" si="188"/>
        <v>12055</v>
      </c>
      <c r="QUR1" s="26">
        <f t="shared" si="188"/>
        <v>12056</v>
      </c>
      <c r="QUS1" s="26">
        <f t="shared" si="188"/>
        <v>12057</v>
      </c>
      <c r="QUT1" s="26">
        <f t="shared" si="188"/>
        <v>12058</v>
      </c>
      <c r="QUU1" s="26">
        <f t="shared" si="188"/>
        <v>12059</v>
      </c>
      <c r="QUV1" s="26">
        <f t="shared" si="188"/>
        <v>12060</v>
      </c>
      <c r="QUW1" s="26">
        <f t="shared" si="188"/>
        <v>12061</v>
      </c>
      <c r="QUX1" s="26">
        <f t="shared" si="188"/>
        <v>12062</v>
      </c>
      <c r="QUY1" s="26">
        <f t="shared" si="188"/>
        <v>12063</v>
      </c>
      <c r="QUZ1" s="26">
        <f t="shared" si="188"/>
        <v>12064</v>
      </c>
      <c r="QVA1" s="26">
        <f t="shared" si="188"/>
        <v>12065</v>
      </c>
      <c r="QVB1" s="26">
        <f t="shared" si="188"/>
        <v>12066</v>
      </c>
      <c r="QVC1" s="26">
        <f t="shared" si="188"/>
        <v>12067</v>
      </c>
      <c r="QVD1" s="26">
        <f t="shared" si="188"/>
        <v>12068</v>
      </c>
      <c r="QVE1" s="26">
        <f t="shared" si="188"/>
        <v>12069</v>
      </c>
      <c r="QVF1" s="26">
        <f t="shared" si="188"/>
        <v>12070</v>
      </c>
      <c r="QVG1" s="26">
        <f t="shared" si="188"/>
        <v>12071</v>
      </c>
      <c r="QVH1" s="26">
        <f t="shared" si="188"/>
        <v>12072</v>
      </c>
      <c r="QVI1" s="26">
        <f t="shared" si="188"/>
        <v>12073</v>
      </c>
      <c r="QVJ1" s="26">
        <f t="shared" si="188"/>
        <v>12074</v>
      </c>
      <c r="QVK1" s="26">
        <f t="shared" si="188"/>
        <v>12075</v>
      </c>
      <c r="QVL1" s="26">
        <f t="shared" si="188"/>
        <v>12076</v>
      </c>
      <c r="QVM1" s="26">
        <f t="shared" si="188"/>
        <v>12077</v>
      </c>
      <c r="QVN1" s="26">
        <f t="shared" si="188"/>
        <v>12078</v>
      </c>
      <c r="QVO1" s="26">
        <f t="shared" si="188"/>
        <v>12079</v>
      </c>
      <c r="QVP1" s="26">
        <f t="shared" si="188"/>
        <v>12080</v>
      </c>
      <c r="QVQ1" s="26">
        <f t="shared" si="188"/>
        <v>12081</v>
      </c>
      <c r="QVR1" s="26">
        <f t="shared" si="188"/>
        <v>12082</v>
      </c>
      <c r="QVS1" s="26">
        <f t="shared" si="188"/>
        <v>12083</v>
      </c>
      <c r="QVT1" s="26">
        <f t="shared" si="188"/>
        <v>12084</v>
      </c>
      <c r="QVU1" s="26">
        <f t="shared" si="188"/>
        <v>12085</v>
      </c>
      <c r="QVV1" s="26">
        <f t="shared" si="188"/>
        <v>12086</v>
      </c>
      <c r="QVW1" s="26">
        <f t="shared" si="188"/>
        <v>12087</v>
      </c>
      <c r="QVX1" s="26">
        <f t="shared" si="188"/>
        <v>12088</v>
      </c>
      <c r="QVY1" s="26">
        <f t="shared" si="188"/>
        <v>12089</v>
      </c>
      <c r="QVZ1" s="26">
        <f t="shared" si="188"/>
        <v>12090</v>
      </c>
      <c r="QWA1" s="26">
        <f t="shared" si="188"/>
        <v>12091</v>
      </c>
      <c r="QWB1" s="26">
        <f t="shared" si="188"/>
        <v>12092</v>
      </c>
      <c r="QWC1" s="26">
        <f t="shared" si="188"/>
        <v>12093</v>
      </c>
      <c r="QWD1" s="26">
        <f t="shared" si="188"/>
        <v>12094</v>
      </c>
      <c r="QWE1" s="26">
        <f t="shared" si="188"/>
        <v>12095</v>
      </c>
      <c r="QWF1" s="26">
        <f t="shared" si="188"/>
        <v>12096</v>
      </c>
      <c r="QWG1" s="26">
        <f t="shared" si="188"/>
        <v>12097</v>
      </c>
      <c r="QWH1" s="26">
        <f t="shared" si="188"/>
        <v>12098</v>
      </c>
      <c r="QWI1" s="26">
        <f t="shared" ref="QWI1:QYT1" si="189">QWH1+1</f>
        <v>12099</v>
      </c>
      <c r="QWJ1" s="26">
        <f t="shared" si="189"/>
        <v>12100</v>
      </c>
      <c r="QWK1" s="26">
        <f t="shared" si="189"/>
        <v>12101</v>
      </c>
      <c r="QWL1" s="26">
        <f t="shared" si="189"/>
        <v>12102</v>
      </c>
      <c r="QWM1" s="26">
        <f t="shared" si="189"/>
        <v>12103</v>
      </c>
      <c r="QWN1" s="26">
        <f t="shared" si="189"/>
        <v>12104</v>
      </c>
      <c r="QWO1" s="26">
        <f t="shared" si="189"/>
        <v>12105</v>
      </c>
      <c r="QWP1" s="26">
        <f t="shared" si="189"/>
        <v>12106</v>
      </c>
      <c r="QWQ1" s="26">
        <f t="shared" si="189"/>
        <v>12107</v>
      </c>
      <c r="QWR1" s="26">
        <f t="shared" si="189"/>
        <v>12108</v>
      </c>
      <c r="QWS1" s="26">
        <f t="shared" si="189"/>
        <v>12109</v>
      </c>
      <c r="QWT1" s="26">
        <f t="shared" si="189"/>
        <v>12110</v>
      </c>
      <c r="QWU1" s="26">
        <f t="shared" si="189"/>
        <v>12111</v>
      </c>
      <c r="QWV1" s="26">
        <f t="shared" si="189"/>
        <v>12112</v>
      </c>
      <c r="QWW1" s="26">
        <f t="shared" si="189"/>
        <v>12113</v>
      </c>
      <c r="QWX1" s="26">
        <f t="shared" si="189"/>
        <v>12114</v>
      </c>
      <c r="QWY1" s="26">
        <f t="shared" si="189"/>
        <v>12115</v>
      </c>
      <c r="QWZ1" s="26">
        <f t="shared" si="189"/>
        <v>12116</v>
      </c>
      <c r="QXA1" s="26">
        <f t="shared" si="189"/>
        <v>12117</v>
      </c>
      <c r="QXB1" s="26">
        <f t="shared" si="189"/>
        <v>12118</v>
      </c>
      <c r="QXC1" s="26">
        <f t="shared" si="189"/>
        <v>12119</v>
      </c>
      <c r="QXD1" s="26">
        <f t="shared" si="189"/>
        <v>12120</v>
      </c>
      <c r="QXE1" s="26">
        <f t="shared" si="189"/>
        <v>12121</v>
      </c>
      <c r="QXF1" s="26">
        <f t="shared" si="189"/>
        <v>12122</v>
      </c>
      <c r="QXG1" s="26">
        <f t="shared" si="189"/>
        <v>12123</v>
      </c>
      <c r="QXH1" s="26">
        <f t="shared" si="189"/>
        <v>12124</v>
      </c>
      <c r="QXI1" s="26">
        <f t="shared" si="189"/>
        <v>12125</v>
      </c>
      <c r="QXJ1" s="26">
        <f t="shared" si="189"/>
        <v>12126</v>
      </c>
      <c r="QXK1" s="26">
        <f t="shared" si="189"/>
        <v>12127</v>
      </c>
      <c r="QXL1" s="26">
        <f t="shared" si="189"/>
        <v>12128</v>
      </c>
      <c r="QXM1" s="26">
        <f t="shared" si="189"/>
        <v>12129</v>
      </c>
      <c r="QXN1" s="26">
        <f t="shared" si="189"/>
        <v>12130</v>
      </c>
      <c r="QXO1" s="26">
        <f t="shared" si="189"/>
        <v>12131</v>
      </c>
      <c r="QXP1" s="26">
        <f t="shared" si="189"/>
        <v>12132</v>
      </c>
      <c r="QXQ1" s="26">
        <f t="shared" si="189"/>
        <v>12133</v>
      </c>
      <c r="QXR1" s="26">
        <f t="shared" si="189"/>
        <v>12134</v>
      </c>
      <c r="QXS1" s="26">
        <f t="shared" si="189"/>
        <v>12135</v>
      </c>
      <c r="QXT1" s="26">
        <f t="shared" si="189"/>
        <v>12136</v>
      </c>
      <c r="QXU1" s="26">
        <f t="shared" si="189"/>
        <v>12137</v>
      </c>
      <c r="QXV1" s="26">
        <f t="shared" si="189"/>
        <v>12138</v>
      </c>
      <c r="QXW1" s="26">
        <f t="shared" si="189"/>
        <v>12139</v>
      </c>
      <c r="QXX1" s="26">
        <f t="shared" si="189"/>
        <v>12140</v>
      </c>
      <c r="QXY1" s="26">
        <f t="shared" si="189"/>
        <v>12141</v>
      </c>
      <c r="QXZ1" s="26">
        <f t="shared" si="189"/>
        <v>12142</v>
      </c>
      <c r="QYA1" s="26">
        <f t="shared" si="189"/>
        <v>12143</v>
      </c>
      <c r="QYB1" s="26">
        <f t="shared" si="189"/>
        <v>12144</v>
      </c>
      <c r="QYC1" s="26">
        <f t="shared" si="189"/>
        <v>12145</v>
      </c>
      <c r="QYD1" s="26">
        <f t="shared" si="189"/>
        <v>12146</v>
      </c>
      <c r="QYE1" s="26">
        <f t="shared" si="189"/>
        <v>12147</v>
      </c>
      <c r="QYF1" s="26">
        <f t="shared" si="189"/>
        <v>12148</v>
      </c>
      <c r="QYG1" s="26">
        <f t="shared" si="189"/>
        <v>12149</v>
      </c>
      <c r="QYH1" s="26">
        <f t="shared" si="189"/>
        <v>12150</v>
      </c>
      <c r="QYI1" s="26">
        <f t="shared" si="189"/>
        <v>12151</v>
      </c>
      <c r="QYJ1" s="26">
        <f t="shared" si="189"/>
        <v>12152</v>
      </c>
      <c r="QYK1" s="26">
        <f t="shared" si="189"/>
        <v>12153</v>
      </c>
      <c r="QYL1" s="26">
        <f t="shared" si="189"/>
        <v>12154</v>
      </c>
      <c r="QYM1" s="26">
        <f t="shared" si="189"/>
        <v>12155</v>
      </c>
      <c r="QYN1" s="26">
        <f t="shared" si="189"/>
        <v>12156</v>
      </c>
      <c r="QYO1" s="26">
        <f t="shared" si="189"/>
        <v>12157</v>
      </c>
      <c r="QYP1" s="26">
        <f t="shared" si="189"/>
        <v>12158</v>
      </c>
      <c r="QYQ1" s="26">
        <f t="shared" si="189"/>
        <v>12159</v>
      </c>
      <c r="QYR1" s="26">
        <f t="shared" si="189"/>
        <v>12160</v>
      </c>
      <c r="QYS1" s="26">
        <f t="shared" si="189"/>
        <v>12161</v>
      </c>
      <c r="QYT1" s="26">
        <f t="shared" si="189"/>
        <v>12162</v>
      </c>
      <c r="QYU1" s="26">
        <f t="shared" ref="QYU1:RBF1" si="190">QYT1+1</f>
        <v>12163</v>
      </c>
      <c r="QYV1" s="26">
        <f t="shared" si="190"/>
        <v>12164</v>
      </c>
      <c r="QYW1" s="26">
        <f t="shared" si="190"/>
        <v>12165</v>
      </c>
      <c r="QYX1" s="26">
        <f t="shared" si="190"/>
        <v>12166</v>
      </c>
      <c r="QYY1" s="26">
        <f t="shared" si="190"/>
        <v>12167</v>
      </c>
      <c r="QYZ1" s="26">
        <f t="shared" si="190"/>
        <v>12168</v>
      </c>
      <c r="QZA1" s="26">
        <f t="shared" si="190"/>
        <v>12169</v>
      </c>
      <c r="QZB1" s="26">
        <f t="shared" si="190"/>
        <v>12170</v>
      </c>
      <c r="QZC1" s="26">
        <f t="shared" si="190"/>
        <v>12171</v>
      </c>
      <c r="QZD1" s="26">
        <f t="shared" si="190"/>
        <v>12172</v>
      </c>
      <c r="QZE1" s="26">
        <f t="shared" si="190"/>
        <v>12173</v>
      </c>
      <c r="QZF1" s="26">
        <f t="shared" si="190"/>
        <v>12174</v>
      </c>
      <c r="QZG1" s="26">
        <f t="shared" si="190"/>
        <v>12175</v>
      </c>
      <c r="QZH1" s="26">
        <f t="shared" si="190"/>
        <v>12176</v>
      </c>
      <c r="QZI1" s="26">
        <f t="shared" si="190"/>
        <v>12177</v>
      </c>
      <c r="QZJ1" s="26">
        <f t="shared" si="190"/>
        <v>12178</v>
      </c>
      <c r="QZK1" s="26">
        <f t="shared" si="190"/>
        <v>12179</v>
      </c>
      <c r="QZL1" s="26">
        <f t="shared" si="190"/>
        <v>12180</v>
      </c>
      <c r="QZM1" s="26">
        <f t="shared" si="190"/>
        <v>12181</v>
      </c>
      <c r="QZN1" s="26">
        <f t="shared" si="190"/>
        <v>12182</v>
      </c>
      <c r="QZO1" s="26">
        <f t="shared" si="190"/>
        <v>12183</v>
      </c>
      <c r="QZP1" s="26">
        <f t="shared" si="190"/>
        <v>12184</v>
      </c>
      <c r="QZQ1" s="26">
        <f t="shared" si="190"/>
        <v>12185</v>
      </c>
      <c r="QZR1" s="26">
        <f t="shared" si="190"/>
        <v>12186</v>
      </c>
      <c r="QZS1" s="26">
        <f t="shared" si="190"/>
        <v>12187</v>
      </c>
      <c r="QZT1" s="26">
        <f t="shared" si="190"/>
        <v>12188</v>
      </c>
      <c r="QZU1" s="26">
        <f t="shared" si="190"/>
        <v>12189</v>
      </c>
      <c r="QZV1" s="26">
        <f t="shared" si="190"/>
        <v>12190</v>
      </c>
      <c r="QZW1" s="26">
        <f t="shared" si="190"/>
        <v>12191</v>
      </c>
      <c r="QZX1" s="26">
        <f t="shared" si="190"/>
        <v>12192</v>
      </c>
      <c r="QZY1" s="26">
        <f t="shared" si="190"/>
        <v>12193</v>
      </c>
      <c r="QZZ1" s="26">
        <f t="shared" si="190"/>
        <v>12194</v>
      </c>
      <c r="RAA1" s="26">
        <f t="shared" si="190"/>
        <v>12195</v>
      </c>
      <c r="RAB1" s="26">
        <f t="shared" si="190"/>
        <v>12196</v>
      </c>
      <c r="RAC1" s="26">
        <f t="shared" si="190"/>
        <v>12197</v>
      </c>
      <c r="RAD1" s="26">
        <f t="shared" si="190"/>
        <v>12198</v>
      </c>
      <c r="RAE1" s="26">
        <f t="shared" si="190"/>
        <v>12199</v>
      </c>
      <c r="RAF1" s="26">
        <f t="shared" si="190"/>
        <v>12200</v>
      </c>
      <c r="RAG1" s="26">
        <f t="shared" si="190"/>
        <v>12201</v>
      </c>
      <c r="RAH1" s="26">
        <f t="shared" si="190"/>
        <v>12202</v>
      </c>
      <c r="RAI1" s="26">
        <f t="shared" si="190"/>
        <v>12203</v>
      </c>
      <c r="RAJ1" s="26">
        <f t="shared" si="190"/>
        <v>12204</v>
      </c>
      <c r="RAK1" s="26">
        <f t="shared" si="190"/>
        <v>12205</v>
      </c>
      <c r="RAL1" s="26">
        <f t="shared" si="190"/>
        <v>12206</v>
      </c>
      <c r="RAM1" s="26">
        <f t="shared" si="190"/>
        <v>12207</v>
      </c>
      <c r="RAN1" s="26">
        <f t="shared" si="190"/>
        <v>12208</v>
      </c>
      <c r="RAO1" s="26">
        <f t="shared" si="190"/>
        <v>12209</v>
      </c>
      <c r="RAP1" s="26">
        <f t="shared" si="190"/>
        <v>12210</v>
      </c>
      <c r="RAQ1" s="26">
        <f t="shared" si="190"/>
        <v>12211</v>
      </c>
      <c r="RAR1" s="26">
        <f t="shared" si="190"/>
        <v>12212</v>
      </c>
      <c r="RAS1" s="26">
        <f t="shared" si="190"/>
        <v>12213</v>
      </c>
      <c r="RAT1" s="26">
        <f t="shared" si="190"/>
        <v>12214</v>
      </c>
      <c r="RAU1" s="26">
        <f t="shared" si="190"/>
        <v>12215</v>
      </c>
      <c r="RAV1" s="26">
        <f t="shared" si="190"/>
        <v>12216</v>
      </c>
      <c r="RAW1" s="26">
        <f t="shared" si="190"/>
        <v>12217</v>
      </c>
      <c r="RAX1" s="26">
        <f t="shared" si="190"/>
        <v>12218</v>
      </c>
      <c r="RAY1" s="26">
        <f t="shared" si="190"/>
        <v>12219</v>
      </c>
      <c r="RAZ1" s="26">
        <f t="shared" si="190"/>
        <v>12220</v>
      </c>
      <c r="RBA1" s="26">
        <f t="shared" si="190"/>
        <v>12221</v>
      </c>
      <c r="RBB1" s="26">
        <f t="shared" si="190"/>
        <v>12222</v>
      </c>
      <c r="RBC1" s="26">
        <f t="shared" si="190"/>
        <v>12223</v>
      </c>
      <c r="RBD1" s="26">
        <f t="shared" si="190"/>
        <v>12224</v>
      </c>
      <c r="RBE1" s="26">
        <f t="shared" si="190"/>
        <v>12225</v>
      </c>
      <c r="RBF1" s="26">
        <f t="shared" si="190"/>
        <v>12226</v>
      </c>
      <c r="RBG1" s="26">
        <f t="shared" ref="RBG1:RDR1" si="191">RBF1+1</f>
        <v>12227</v>
      </c>
      <c r="RBH1" s="26">
        <f t="shared" si="191"/>
        <v>12228</v>
      </c>
      <c r="RBI1" s="26">
        <f t="shared" si="191"/>
        <v>12229</v>
      </c>
      <c r="RBJ1" s="26">
        <f t="shared" si="191"/>
        <v>12230</v>
      </c>
      <c r="RBK1" s="26">
        <f t="shared" si="191"/>
        <v>12231</v>
      </c>
      <c r="RBL1" s="26">
        <f t="shared" si="191"/>
        <v>12232</v>
      </c>
      <c r="RBM1" s="26">
        <f t="shared" si="191"/>
        <v>12233</v>
      </c>
      <c r="RBN1" s="26">
        <f t="shared" si="191"/>
        <v>12234</v>
      </c>
      <c r="RBO1" s="26">
        <f t="shared" si="191"/>
        <v>12235</v>
      </c>
      <c r="RBP1" s="26">
        <f t="shared" si="191"/>
        <v>12236</v>
      </c>
      <c r="RBQ1" s="26">
        <f t="shared" si="191"/>
        <v>12237</v>
      </c>
      <c r="RBR1" s="26">
        <f t="shared" si="191"/>
        <v>12238</v>
      </c>
      <c r="RBS1" s="26">
        <f t="shared" si="191"/>
        <v>12239</v>
      </c>
      <c r="RBT1" s="26">
        <f t="shared" si="191"/>
        <v>12240</v>
      </c>
      <c r="RBU1" s="26">
        <f t="shared" si="191"/>
        <v>12241</v>
      </c>
      <c r="RBV1" s="26">
        <f t="shared" si="191"/>
        <v>12242</v>
      </c>
      <c r="RBW1" s="26">
        <f t="shared" si="191"/>
        <v>12243</v>
      </c>
      <c r="RBX1" s="26">
        <f t="shared" si="191"/>
        <v>12244</v>
      </c>
      <c r="RBY1" s="26">
        <f t="shared" si="191"/>
        <v>12245</v>
      </c>
      <c r="RBZ1" s="26">
        <f t="shared" si="191"/>
        <v>12246</v>
      </c>
      <c r="RCA1" s="26">
        <f t="shared" si="191"/>
        <v>12247</v>
      </c>
      <c r="RCB1" s="26">
        <f t="shared" si="191"/>
        <v>12248</v>
      </c>
      <c r="RCC1" s="26">
        <f t="shared" si="191"/>
        <v>12249</v>
      </c>
      <c r="RCD1" s="26">
        <f t="shared" si="191"/>
        <v>12250</v>
      </c>
      <c r="RCE1" s="26">
        <f t="shared" si="191"/>
        <v>12251</v>
      </c>
      <c r="RCF1" s="26">
        <f t="shared" si="191"/>
        <v>12252</v>
      </c>
      <c r="RCG1" s="26">
        <f t="shared" si="191"/>
        <v>12253</v>
      </c>
      <c r="RCH1" s="26">
        <f t="shared" si="191"/>
        <v>12254</v>
      </c>
      <c r="RCI1" s="26">
        <f t="shared" si="191"/>
        <v>12255</v>
      </c>
      <c r="RCJ1" s="26">
        <f t="shared" si="191"/>
        <v>12256</v>
      </c>
      <c r="RCK1" s="26">
        <f t="shared" si="191"/>
        <v>12257</v>
      </c>
      <c r="RCL1" s="26">
        <f t="shared" si="191"/>
        <v>12258</v>
      </c>
      <c r="RCM1" s="26">
        <f t="shared" si="191"/>
        <v>12259</v>
      </c>
      <c r="RCN1" s="26">
        <f t="shared" si="191"/>
        <v>12260</v>
      </c>
      <c r="RCO1" s="26">
        <f t="shared" si="191"/>
        <v>12261</v>
      </c>
      <c r="RCP1" s="26">
        <f t="shared" si="191"/>
        <v>12262</v>
      </c>
      <c r="RCQ1" s="26">
        <f t="shared" si="191"/>
        <v>12263</v>
      </c>
      <c r="RCR1" s="26">
        <f t="shared" si="191"/>
        <v>12264</v>
      </c>
      <c r="RCS1" s="26">
        <f t="shared" si="191"/>
        <v>12265</v>
      </c>
      <c r="RCT1" s="26">
        <f t="shared" si="191"/>
        <v>12266</v>
      </c>
      <c r="RCU1" s="26">
        <f t="shared" si="191"/>
        <v>12267</v>
      </c>
      <c r="RCV1" s="26">
        <f t="shared" si="191"/>
        <v>12268</v>
      </c>
      <c r="RCW1" s="26">
        <f t="shared" si="191"/>
        <v>12269</v>
      </c>
      <c r="RCX1" s="26">
        <f t="shared" si="191"/>
        <v>12270</v>
      </c>
      <c r="RCY1" s="26">
        <f t="shared" si="191"/>
        <v>12271</v>
      </c>
      <c r="RCZ1" s="26">
        <f t="shared" si="191"/>
        <v>12272</v>
      </c>
      <c r="RDA1" s="26">
        <f t="shared" si="191"/>
        <v>12273</v>
      </c>
      <c r="RDB1" s="26">
        <f t="shared" si="191"/>
        <v>12274</v>
      </c>
      <c r="RDC1" s="26">
        <f t="shared" si="191"/>
        <v>12275</v>
      </c>
      <c r="RDD1" s="26">
        <f t="shared" si="191"/>
        <v>12276</v>
      </c>
      <c r="RDE1" s="26">
        <f t="shared" si="191"/>
        <v>12277</v>
      </c>
      <c r="RDF1" s="26">
        <f t="shared" si="191"/>
        <v>12278</v>
      </c>
      <c r="RDG1" s="26">
        <f t="shared" si="191"/>
        <v>12279</v>
      </c>
      <c r="RDH1" s="26">
        <f t="shared" si="191"/>
        <v>12280</v>
      </c>
      <c r="RDI1" s="26">
        <f t="shared" si="191"/>
        <v>12281</v>
      </c>
      <c r="RDJ1" s="26">
        <f t="shared" si="191"/>
        <v>12282</v>
      </c>
      <c r="RDK1" s="26">
        <f t="shared" si="191"/>
        <v>12283</v>
      </c>
      <c r="RDL1" s="26">
        <f t="shared" si="191"/>
        <v>12284</v>
      </c>
      <c r="RDM1" s="26">
        <f t="shared" si="191"/>
        <v>12285</v>
      </c>
      <c r="RDN1" s="26">
        <f t="shared" si="191"/>
        <v>12286</v>
      </c>
      <c r="RDO1" s="26">
        <f t="shared" si="191"/>
        <v>12287</v>
      </c>
      <c r="RDP1" s="26">
        <f t="shared" si="191"/>
        <v>12288</v>
      </c>
      <c r="RDQ1" s="26">
        <f t="shared" si="191"/>
        <v>12289</v>
      </c>
      <c r="RDR1" s="26">
        <f t="shared" si="191"/>
        <v>12290</v>
      </c>
      <c r="RDS1" s="26">
        <f t="shared" ref="RDS1:RGD1" si="192">RDR1+1</f>
        <v>12291</v>
      </c>
      <c r="RDT1" s="26">
        <f t="shared" si="192"/>
        <v>12292</v>
      </c>
      <c r="RDU1" s="26">
        <f t="shared" si="192"/>
        <v>12293</v>
      </c>
      <c r="RDV1" s="26">
        <f t="shared" si="192"/>
        <v>12294</v>
      </c>
      <c r="RDW1" s="26">
        <f t="shared" si="192"/>
        <v>12295</v>
      </c>
      <c r="RDX1" s="26">
        <f t="shared" si="192"/>
        <v>12296</v>
      </c>
      <c r="RDY1" s="26">
        <f t="shared" si="192"/>
        <v>12297</v>
      </c>
      <c r="RDZ1" s="26">
        <f t="shared" si="192"/>
        <v>12298</v>
      </c>
      <c r="REA1" s="26">
        <f t="shared" si="192"/>
        <v>12299</v>
      </c>
      <c r="REB1" s="26">
        <f t="shared" si="192"/>
        <v>12300</v>
      </c>
      <c r="REC1" s="26">
        <f t="shared" si="192"/>
        <v>12301</v>
      </c>
      <c r="RED1" s="26">
        <f t="shared" si="192"/>
        <v>12302</v>
      </c>
      <c r="REE1" s="26">
        <f t="shared" si="192"/>
        <v>12303</v>
      </c>
      <c r="REF1" s="26">
        <f t="shared" si="192"/>
        <v>12304</v>
      </c>
      <c r="REG1" s="26">
        <f t="shared" si="192"/>
        <v>12305</v>
      </c>
      <c r="REH1" s="26">
        <f t="shared" si="192"/>
        <v>12306</v>
      </c>
      <c r="REI1" s="26">
        <f t="shared" si="192"/>
        <v>12307</v>
      </c>
      <c r="REJ1" s="26">
        <f t="shared" si="192"/>
        <v>12308</v>
      </c>
      <c r="REK1" s="26">
        <f t="shared" si="192"/>
        <v>12309</v>
      </c>
      <c r="REL1" s="26">
        <f t="shared" si="192"/>
        <v>12310</v>
      </c>
      <c r="REM1" s="26">
        <f t="shared" si="192"/>
        <v>12311</v>
      </c>
      <c r="REN1" s="26">
        <f t="shared" si="192"/>
        <v>12312</v>
      </c>
      <c r="REO1" s="26">
        <f t="shared" si="192"/>
        <v>12313</v>
      </c>
      <c r="REP1" s="26">
        <f t="shared" si="192"/>
        <v>12314</v>
      </c>
      <c r="REQ1" s="26">
        <f t="shared" si="192"/>
        <v>12315</v>
      </c>
      <c r="RER1" s="26">
        <f t="shared" si="192"/>
        <v>12316</v>
      </c>
      <c r="RES1" s="26">
        <f t="shared" si="192"/>
        <v>12317</v>
      </c>
      <c r="RET1" s="26">
        <f t="shared" si="192"/>
        <v>12318</v>
      </c>
      <c r="REU1" s="26">
        <f t="shared" si="192"/>
        <v>12319</v>
      </c>
      <c r="REV1" s="26">
        <f t="shared" si="192"/>
        <v>12320</v>
      </c>
      <c r="REW1" s="26">
        <f t="shared" si="192"/>
        <v>12321</v>
      </c>
      <c r="REX1" s="26">
        <f t="shared" si="192"/>
        <v>12322</v>
      </c>
      <c r="REY1" s="26">
        <f t="shared" si="192"/>
        <v>12323</v>
      </c>
      <c r="REZ1" s="26">
        <f t="shared" si="192"/>
        <v>12324</v>
      </c>
      <c r="RFA1" s="26">
        <f t="shared" si="192"/>
        <v>12325</v>
      </c>
      <c r="RFB1" s="26">
        <f t="shared" si="192"/>
        <v>12326</v>
      </c>
      <c r="RFC1" s="26">
        <f t="shared" si="192"/>
        <v>12327</v>
      </c>
      <c r="RFD1" s="26">
        <f t="shared" si="192"/>
        <v>12328</v>
      </c>
      <c r="RFE1" s="26">
        <f t="shared" si="192"/>
        <v>12329</v>
      </c>
      <c r="RFF1" s="26">
        <f t="shared" si="192"/>
        <v>12330</v>
      </c>
      <c r="RFG1" s="26">
        <f t="shared" si="192"/>
        <v>12331</v>
      </c>
      <c r="RFH1" s="26">
        <f t="shared" si="192"/>
        <v>12332</v>
      </c>
      <c r="RFI1" s="26">
        <f t="shared" si="192"/>
        <v>12333</v>
      </c>
      <c r="RFJ1" s="26">
        <f t="shared" si="192"/>
        <v>12334</v>
      </c>
      <c r="RFK1" s="26">
        <f t="shared" si="192"/>
        <v>12335</v>
      </c>
      <c r="RFL1" s="26">
        <f t="shared" si="192"/>
        <v>12336</v>
      </c>
      <c r="RFM1" s="26">
        <f t="shared" si="192"/>
        <v>12337</v>
      </c>
      <c r="RFN1" s="26">
        <f t="shared" si="192"/>
        <v>12338</v>
      </c>
      <c r="RFO1" s="26">
        <f t="shared" si="192"/>
        <v>12339</v>
      </c>
      <c r="RFP1" s="26">
        <f t="shared" si="192"/>
        <v>12340</v>
      </c>
      <c r="RFQ1" s="26">
        <f t="shared" si="192"/>
        <v>12341</v>
      </c>
      <c r="RFR1" s="26">
        <f t="shared" si="192"/>
        <v>12342</v>
      </c>
      <c r="RFS1" s="26">
        <f t="shared" si="192"/>
        <v>12343</v>
      </c>
      <c r="RFT1" s="26">
        <f t="shared" si="192"/>
        <v>12344</v>
      </c>
      <c r="RFU1" s="26">
        <f t="shared" si="192"/>
        <v>12345</v>
      </c>
      <c r="RFV1" s="26">
        <f t="shared" si="192"/>
        <v>12346</v>
      </c>
      <c r="RFW1" s="26">
        <f t="shared" si="192"/>
        <v>12347</v>
      </c>
      <c r="RFX1" s="26">
        <f t="shared" si="192"/>
        <v>12348</v>
      </c>
      <c r="RFY1" s="26">
        <f t="shared" si="192"/>
        <v>12349</v>
      </c>
      <c r="RFZ1" s="26">
        <f t="shared" si="192"/>
        <v>12350</v>
      </c>
      <c r="RGA1" s="26">
        <f t="shared" si="192"/>
        <v>12351</v>
      </c>
      <c r="RGB1" s="26">
        <f t="shared" si="192"/>
        <v>12352</v>
      </c>
      <c r="RGC1" s="26">
        <f t="shared" si="192"/>
        <v>12353</v>
      </c>
      <c r="RGD1" s="26">
        <f t="shared" si="192"/>
        <v>12354</v>
      </c>
      <c r="RGE1" s="26">
        <f t="shared" ref="RGE1:RIP1" si="193">RGD1+1</f>
        <v>12355</v>
      </c>
      <c r="RGF1" s="26">
        <f t="shared" si="193"/>
        <v>12356</v>
      </c>
      <c r="RGG1" s="26">
        <f t="shared" si="193"/>
        <v>12357</v>
      </c>
      <c r="RGH1" s="26">
        <f t="shared" si="193"/>
        <v>12358</v>
      </c>
      <c r="RGI1" s="26">
        <f t="shared" si="193"/>
        <v>12359</v>
      </c>
      <c r="RGJ1" s="26">
        <f t="shared" si="193"/>
        <v>12360</v>
      </c>
      <c r="RGK1" s="26">
        <f t="shared" si="193"/>
        <v>12361</v>
      </c>
      <c r="RGL1" s="26">
        <f t="shared" si="193"/>
        <v>12362</v>
      </c>
      <c r="RGM1" s="26">
        <f t="shared" si="193"/>
        <v>12363</v>
      </c>
      <c r="RGN1" s="26">
        <f t="shared" si="193"/>
        <v>12364</v>
      </c>
      <c r="RGO1" s="26">
        <f t="shared" si="193"/>
        <v>12365</v>
      </c>
      <c r="RGP1" s="26">
        <f t="shared" si="193"/>
        <v>12366</v>
      </c>
      <c r="RGQ1" s="26">
        <f t="shared" si="193"/>
        <v>12367</v>
      </c>
      <c r="RGR1" s="26">
        <f t="shared" si="193"/>
        <v>12368</v>
      </c>
      <c r="RGS1" s="26">
        <f t="shared" si="193"/>
        <v>12369</v>
      </c>
      <c r="RGT1" s="26">
        <f t="shared" si="193"/>
        <v>12370</v>
      </c>
      <c r="RGU1" s="26">
        <f t="shared" si="193"/>
        <v>12371</v>
      </c>
      <c r="RGV1" s="26">
        <f t="shared" si="193"/>
        <v>12372</v>
      </c>
      <c r="RGW1" s="26">
        <f t="shared" si="193"/>
        <v>12373</v>
      </c>
      <c r="RGX1" s="26">
        <f t="shared" si="193"/>
        <v>12374</v>
      </c>
      <c r="RGY1" s="26">
        <f t="shared" si="193"/>
        <v>12375</v>
      </c>
      <c r="RGZ1" s="26">
        <f t="shared" si="193"/>
        <v>12376</v>
      </c>
      <c r="RHA1" s="26">
        <f t="shared" si="193"/>
        <v>12377</v>
      </c>
      <c r="RHB1" s="26">
        <f t="shared" si="193"/>
        <v>12378</v>
      </c>
      <c r="RHC1" s="26">
        <f t="shared" si="193"/>
        <v>12379</v>
      </c>
      <c r="RHD1" s="26">
        <f t="shared" si="193"/>
        <v>12380</v>
      </c>
      <c r="RHE1" s="26">
        <f t="shared" si="193"/>
        <v>12381</v>
      </c>
      <c r="RHF1" s="26">
        <f t="shared" si="193"/>
        <v>12382</v>
      </c>
      <c r="RHG1" s="26">
        <f t="shared" si="193"/>
        <v>12383</v>
      </c>
      <c r="RHH1" s="26">
        <f t="shared" si="193"/>
        <v>12384</v>
      </c>
      <c r="RHI1" s="26">
        <f t="shared" si="193"/>
        <v>12385</v>
      </c>
      <c r="RHJ1" s="26">
        <f t="shared" si="193"/>
        <v>12386</v>
      </c>
      <c r="RHK1" s="26">
        <f t="shared" si="193"/>
        <v>12387</v>
      </c>
      <c r="RHL1" s="26">
        <f t="shared" si="193"/>
        <v>12388</v>
      </c>
      <c r="RHM1" s="26">
        <f t="shared" si="193"/>
        <v>12389</v>
      </c>
      <c r="RHN1" s="26">
        <f t="shared" si="193"/>
        <v>12390</v>
      </c>
      <c r="RHO1" s="26">
        <f t="shared" si="193"/>
        <v>12391</v>
      </c>
      <c r="RHP1" s="26">
        <f t="shared" si="193"/>
        <v>12392</v>
      </c>
      <c r="RHQ1" s="26">
        <f t="shared" si="193"/>
        <v>12393</v>
      </c>
      <c r="RHR1" s="26">
        <f t="shared" si="193"/>
        <v>12394</v>
      </c>
      <c r="RHS1" s="26">
        <f t="shared" si="193"/>
        <v>12395</v>
      </c>
      <c r="RHT1" s="26">
        <f t="shared" si="193"/>
        <v>12396</v>
      </c>
      <c r="RHU1" s="26">
        <f t="shared" si="193"/>
        <v>12397</v>
      </c>
      <c r="RHV1" s="26">
        <f t="shared" si="193"/>
        <v>12398</v>
      </c>
      <c r="RHW1" s="26">
        <f t="shared" si="193"/>
        <v>12399</v>
      </c>
      <c r="RHX1" s="26">
        <f t="shared" si="193"/>
        <v>12400</v>
      </c>
      <c r="RHY1" s="26">
        <f t="shared" si="193"/>
        <v>12401</v>
      </c>
      <c r="RHZ1" s="26">
        <f t="shared" si="193"/>
        <v>12402</v>
      </c>
      <c r="RIA1" s="26">
        <f t="shared" si="193"/>
        <v>12403</v>
      </c>
      <c r="RIB1" s="26">
        <f t="shared" si="193"/>
        <v>12404</v>
      </c>
      <c r="RIC1" s="26">
        <f t="shared" si="193"/>
        <v>12405</v>
      </c>
      <c r="RID1" s="26">
        <f t="shared" si="193"/>
        <v>12406</v>
      </c>
      <c r="RIE1" s="26">
        <f t="shared" si="193"/>
        <v>12407</v>
      </c>
      <c r="RIF1" s="26">
        <f t="shared" si="193"/>
        <v>12408</v>
      </c>
      <c r="RIG1" s="26">
        <f t="shared" si="193"/>
        <v>12409</v>
      </c>
      <c r="RIH1" s="26">
        <f t="shared" si="193"/>
        <v>12410</v>
      </c>
      <c r="RII1" s="26">
        <f t="shared" si="193"/>
        <v>12411</v>
      </c>
      <c r="RIJ1" s="26">
        <f t="shared" si="193"/>
        <v>12412</v>
      </c>
      <c r="RIK1" s="26">
        <f t="shared" si="193"/>
        <v>12413</v>
      </c>
      <c r="RIL1" s="26">
        <f t="shared" si="193"/>
        <v>12414</v>
      </c>
      <c r="RIM1" s="26">
        <f t="shared" si="193"/>
        <v>12415</v>
      </c>
      <c r="RIN1" s="26">
        <f t="shared" si="193"/>
        <v>12416</v>
      </c>
      <c r="RIO1" s="26">
        <f t="shared" si="193"/>
        <v>12417</v>
      </c>
      <c r="RIP1" s="26">
        <f t="shared" si="193"/>
        <v>12418</v>
      </c>
      <c r="RIQ1" s="26">
        <f t="shared" ref="RIQ1:RLB1" si="194">RIP1+1</f>
        <v>12419</v>
      </c>
      <c r="RIR1" s="26">
        <f t="shared" si="194"/>
        <v>12420</v>
      </c>
      <c r="RIS1" s="26">
        <f t="shared" si="194"/>
        <v>12421</v>
      </c>
      <c r="RIT1" s="26">
        <f t="shared" si="194"/>
        <v>12422</v>
      </c>
      <c r="RIU1" s="26">
        <f t="shared" si="194"/>
        <v>12423</v>
      </c>
      <c r="RIV1" s="26">
        <f t="shared" si="194"/>
        <v>12424</v>
      </c>
      <c r="RIW1" s="26">
        <f t="shared" si="194"/>
        <v>12425</v>
      </c>
      <c r="RIX1" s="26">
        <f t="shared" si="194"/>
        <v>12426</v>
      </c>
      <c r="RIY1" s="26">
        <f t="shared" si="194"/>
        <v>12427</v>
      </c>
      <c r="RIZ1" s="26">
        <f t="shared" si="194"/>
        <v>12428</v>
      </c>
      <c r="RJA1" s="26">
        <f t="shared" si="194"/>
        <v>12429</v>
      </c>
      <c r="RJB1" s="26">
        <f t="shared" si="194"/>
        <v>12430</v>
      </c>
      <c r="RJC1" s="26">
        <f t="shared" si="194"/>
        <v>12431</v>
      </c>
      <c r="RJD1" s="26">
        <f t="shared" si="194"/>
        <v>12432</v>
      </c>
      <c r="RJE1" s="26">
        <f t="shared" si="194"/>
        <v>12433</v>
      </c>
      <c r="RJF1" s="26">
        <f t="shared" si="194"/>
        <v>12434</v>
      </c>
      <c r="RJG1" s="26">
        <f t="shared" si="194"/>
        <v>12435</v>
      </c>
      <c r="RJH1" s="26">
        <f t="shared" si="194"/>
        <v>12436</v>
      </c>
      <c r="RJI1" s="26">
        <f t="shared" si="194"/>
        <v>12437</v>
      </c>
      <c r="RJJ1" s="26">
        <f t="shared" si="194"/>
        <v>12438</v>
      </c>
      <c r="RJK1" s="26">
        <f t="shared" si="194"/>
        <v>12439</v>
      </c>
      <c r="RJL1" s="26">
        <f t="shared" si="194"/>
        <v>12440</v>
      </c>
      <c r="RJM1" s="26">
        <f t="shared" si="194"/>
        <v>12441</v>
      </c>
      <c r="RJN1" s="26">
        <f t="shared" si="194"/>
        <v>12442</v>
      </c>
      <c r="RJO1" s="26">
        <f t="shared" si="194"/>
        <v>12443</v>
      </c>
      <c r="RJP1" s="26">
        <f t="shared" si="194"/>
        <v>12444</v>
      </c>
      <c r="RJQ1" s="26">
        <f t="shared" si="194"/>
        <v>12445</v>
      </c>
      <c r="RJR1" s="26">
        <f t="shared" si="194"/>
        <v>12446</v>
      </c>
      <c r="RJS1" s="26">
        <f t="shared" si="194"/>
        <v>12447</v>
      </c>
      <c r="RJT1" s="26">
        <f t="shared" si="194"/>
        <v>12448</v>
      </c>
      <c r="RJU1" s="26">
        <f t="shared" si="194"/>
        <v>12449</v>
      </c>
      <c r="RJV1" s="26">
        <f t="shared" si="194"/>
        <v>12450</v>
      </c>
      <c r="RJW1" s="26">
        <f t="shared" si="194"/>
        <v>12451</v>
      </c>
      <c r="RJX1" s="26">
        <f t="shared" si="194"/>
        <v>12452</v>
      </c>
      <c r="RJY1" s="26">
        <f t="shared" si="194"/>
        <v>12453</v>
      </c>
      <c r="RJZ1" s="26">
        <f t="shared" si="194"/>
        <v>12454</v>
      </c>
      <c r="RKA1" s="26">
        <f t="shared" si="194"/>
        <v>12455</v>
      </c>
      <c r="RKB1" s="26">
        <f t="shared" si="194"/>
        <v>12456</v>
      </c>
      <c r="RKC1" s="26">
        <f t="shared" si="194"/>
        <v>12457</v>
      </c>
      <c r="RKD1" s="26">
        <f t="shared" si="194"/>
        <v>12458</v>
      </c>
      <c r="RKE1" s="26">
        <f t="shared" si="194"/>
        <v>12459</v>
      </c>
      <c r="RKF1" s="26">
        <f t="shared" si="194"/>
        <v>12460</v>
      </c>
      <c r="RKG1" s="26">
        <f t="shared" si="194"/>
        <v>12461</v>
      </c>
      <c r="RKH1" s="26">
        <f t="shared" si="194"/>
        <v>12462</v>
      </c>
      <c r="RKI1" s="26">
        <f t="shared" si="194"/>
        <v>12463</v>
      </c>
      <c r="RKJ1" s="26">
        <f t="shared" si="194"/>
        <v>12464</v>
      </c>
      <c r="RKK1" s="26">
        <f t="shared" si="194"/>
        <v>12465</v>
      </c>
      <c r="RKL1" s="26">
        <f t="shared" si="194"/>
        <v>12466</v>
      </c>
      <c r="RKM1" s="26">
        <f t="shared" si="194"/>
        <v>12467</v>
      </c>
      <c r="RKN1" s="26">
        <f t="shared" si="194"/>
        <v>12468</v>
      </c>
      <c r="RKO1" s="26">
        <f t="shared" si="194"/>
        <v>12469</v>
      </c>
      <c r="RKP1" s="26">
        <f t="shared" si="194"/>
        <v>12470</v>
      </c>
      <c r="RKQ1" s="26">
        <f t="shared" si="194"/>
        <v>12471</v>
      </c>
      <c r="RKR1" s="26">
        <f t="shared" si="194"/>
        <v>12472</v>
      </c>
      <c r="RKS1" s="26">
        <f t="shared" si="194"/>
        <v>12473</v>
      </c>
      <c r="RKT1" s="26">
        <f t="shared" si="194"/>
        <v>12474</v>
      </c>
      <c r="RKU1" s="26">
        <f t="shared" si="194"/>
        <v>12475</v>
      </c>
      <c r="RKV1" s="26">
        <f t="shared" si="194"/>
        <v>12476</v>
      </c>
      <c r="RKW1" s="26">
        <f t="shared" si="194"/>
        <v>12477</v>
      </c>
      <c r="RKX1" s="26">
        <f t="shared" si="194"/>
        <v>12478</v>
      </c>
      <c r="RKY1" s="26">
        <f t="shared" si="194"/>
        <v>12479</v>
      </c>
      <c r="RKZ1" s="26">
        <f t="shared" si="194"/>
        <v>12480</v>
      </c>
      <c r="RLA1" s="26">
        <f t="shared" si="194"/>
        <v>12481</v>
      </c>
      <c r="RLB1" s="26">
        <f t="shared" si="194"/>
        <v>12482</v>
      </c>
      <c r="RLC1" s="26">
        <f t="shared" ref="RLC1:RNN1" si="195">RLB1+1</f>
        <v>12483</v>
      </c>
      <c r="RLD1" s="26">
        <f t="shared" si="195"/>
        <v>12484</v>
      </c>
      <c r="RLE1" s="26">
        <f t="shared" si="195"/>
        <v>12485</v>
      </c>
      <c r="RLF1" s="26">
        <f t="shared" si="195"/>
        <v>12486</v>
      </c>
      <c r="RLG1" s="26">
        <f t="shared" si="195"/>
        <v>12487</v>
      </c>
      <c r="RLH1" s="26">
        <f t="shared" si="195"/>
        <v>12488</v>
      </c>
      <c r="RLI1" s="26">
        <f t="shared" si="195"/>
        <v>12489</v>
      </c>
      <c r="RLJ1" s="26">
        <f t="shared" si="195"/>
        <v>12490</v>
      </c>
      <c r="RLK1" s="26">
        <f t="shared" si="195"/>
        <v>12491</v>
      </c>
      <c r="RLL1" s="26">
        <f t="shared" si="195"/>
        <v>12492</v>
      </c>
      <c r="RLM1" s="26">
        <f t="shared" si="195"/>
        <v>12493</v>
      </c>
      <c r="RLN1" s="26">
        <f t="shared" si="195"/>
        <v>12494</v>
      </c>
      <c r="RLO1" s="26">
        <f t="shared" si="195"/>
        <v>12495</v>
      </c>
      <c r="RLP1" s="26">
        <f t="shared" si="195"/>
        <v>12496</v>
      </c>
      <c r="RLQ1" s="26">
        <f t="shared" si="195"/>
        <v>12497</v>
      </c>
      <c r="RLR1" s="26">
        <f t="shared" si="195"/>
        <v>12498</v>
      </c>
      <c r="RLS1" s="26">
        <f t="shared" si="195"/>
        <v>12499</v>
      </c>
      <c r="RLT1" s="26">
        <f t="shared" si="195"/>
        <v>12500</v>
      </c>
      <c r="RLU1" s="26">
        <f t="shared" si="195"/>
        <v>12501</v>
      </c>
      <c r="RLV1" s="26">
        <f t="shared" si="195"/>
        <v>12502</v>
      </c>
      <c r="RLW1" s="26">
        <f t="shared" si="195"/>
        <v>12503</v>
      </c>
      <c r="RLX1" s="26">
        <f t="shared" si="195"/>
        <v>12504</v>
      </c>
      <c r="RLY1" s="26">
        <f t="shared" si="195"/>
        <v>12505</v>
      </c>
      <c r="RLZ1" s="26">
        <f t="shared" si="195"/>
        <v>12506</v>
      </c>
      <c r="RMA1" s="26">
        <f t="shared" si="195"/>
        <v>12507</v>
      </c>
      <c r="RMB1" s="26">
        <f t="shared" si="195"/>
        <v>12508</v>
      </c>
      <c r="RMC1" s="26">
        <f t="shared" si="195"/>
        <v>12509</v>
      </c>
      <c r="RMD1" s="26">
        <f t="shared" si="195"/>
        <v>12510</v>
      </c>
      <c r="RME1" s="26">
        <f t="shared" si="195"/>
        <v>12511</v>
      </c>
      <c r="RMF1" s="26">
        <f t="shared" si="195"/>
        <v>12512</v>
      </c>
      <c r="RMG1" s="26">
        <f t="shared" si="195"/>
        <v>12513</v>
      </c>
      <c r="RMH1" s="26">
        <f t="shared" si="195"/>
        <v>12514</v>
      </c>
      <c r="RMI1" s="26">
        <f t="shared" si="195"/>
        <v>12515</v>
      </c>
      <c r="RMJ1" s="26">
        <f t="shared" si="195"/>
        <v>12516</v>
      </c>
      <c r="RMK1" s="26">
        <f t="shared" si="195"/>
        <v>12517</v>
      </c>
      <c r="RML1" s="26">
        <f t="shared" si="195"/>
        <v>12518</v>
      </c>
      <c r="RMM1" s="26">
        <f t="shared" si="195"/>
        <v>12519</v>
      </c>
      <c r="RMN1" s="26">
        <f t="shared" si="195"/>
        <v>12520</v>
      </c>
      <c r="RMO1" s="26">
        <f t="shared" si="195"/>
        <v>12521</v>
      </c>
      <c r="RMP1" s="26">
        <f t="shared" si="195"/>
        <v>12522</v>
      </c>
      <c r="RMQ1" s="26">
        <f t="shared" si="195"/>
        <v>12523</v>
      </c>
      <c r="RMR1" s="26">
        <f t="shared" si="195"/>
        <v>12524</v>
      </c>
      <c r="RMS1" s="26">
        <f t="shared" si="195"/>
        <v>12525</v>
      </c>
      <c r="RMT1" s="26">
        <f t="shared" si="195"/>
        <v>12526</v>
      </c>
      <c r="RMU1" s="26">
        <f t="shared" si="195"/>
        <v>12527</v>
      </c>
      <c r="RMV1" s="26">
        <f t="shared" si="195"/>
        <v>12528</v>
      </c>
      <c r="RMW1" s="26">
        <f t="shared" si="195"/>
        <v>12529</v>
      </c>
      <c r="RMX1" s="26">
        <f t="shared" si="195"/>
        <v>12530</v>
      </c>
      <c r="RMY1" s="26">
        <f t="shared" si="195"/>
        <v>12531</v>
      </c>
      <c r="RMZ1" s="26">
        <f t="shared" si="195"/>
        <v>12532</v>
      </c>
      <c r="RNA1" s="26">
        <f t="shared" si="195"/>
        <v>12533</v>
      </c>
      <c r="RNB1" s="26">
        <f t="shared" si="195"/>
        <v>12534</v>
      </c>
      <c r="RNC1" s="26">
        <f t="shared" si="195"/>
        <v>12535</v>
      </c>
      <c r="RND1" s="26">
        <f t="shared" si="195"/>
        <v>12536</v>
      </c>
      <c r="RNE1" s="26">
        <f t="shared" si="195"/>
        <v>12537</v>
      </c>
      <c r="RNF1" s="26">
        <f t="shared" si="195"/>
        <v>12538</v>
      </c>
      <c r="RNG1" s="26">
        <f t="shared" si="195"/>
        <v>12539</v>
      </c>
      <c r="RNH1" s="26">
        <f t="shared" si="195"/>
        <v>12540</v>
      </c>
      <c r="RNI1" s="26">
        <f t="shared" si="195"/>
        <v>12541</v>
      </c>
      <c r="RNJ1" s="26">
        <f t="shared" si="195"/>
        <v>12542</v>
      </c>
      <c r="RNK1" s="26">
        <f t="shared" si="195"/>
        <v>12543</v>
      </c>
      <c r="RNL1" s="26">
        <f t="shared" si="195"/>
        <v>12544</v>
      </c>
      <c r="RNM1" s="26">
        <f t="shared" si="195"/>
        <v>12545</v>
      </c>
      <c r="RNN1" s="26">
        <f t="shared" si="195"/>
        <v>12546</v>
      </c>
      <c r="RNO1" s="26">
        <f t="shared" ref="RNO1:RPZ1" si="196">RNN1+1</f>
        <v>12547</v>
      </c>
      <c r="RNP1" s="26">
        <f t="shared" si="196"/>
        <v>12548</v>
      </c>
      <c r="RNQ1" s="26">
        <f t="shared" si="196"/>
        <v>12549</v>
      </c>
      <c r="RNR1" s="26">
        <f t="shared" si="196"/>
        <v>12550</v>
      </c>
      <c r="RNS1" s="26">
        <f t="shared" si="196"/>
        <v>12551</v>
      </c>
      <c r="RNT1" s="26">
        <f t="shared" si="196"/>
        <v>12552</v>
      </c>
      <c r="RNU1" s="26">
        <f t="shared" si="196"/>
        <v>12553</v>
      </c>
      <c r="RNV1" s="26">
        <f t="shared" si="196"/>
        <v>12554</v>
      </c>
      <c r="RNW1" s="26">
        <f t="shared" si="196"/>
        <v>12555</v>
      </c>
      <c r="RNX1" s="26">
        <f t="shared" si="196"/>
        <v>12556</v>
      </c>
      <c r="RNY1" s="26">
        <f t="shared" si="196"/>
        <v>12557</v>
      </c>
      <c r="RNZ1" s="26">
        <f t="shared" si="196"/>
        <v>12558</v>
      </c>
      <c r="ROA1" s="26">
        <f t="shared" si="196"/>
        <v>12559</v>
      </c>
      <c r="ROB1" s="26">
        <f t="shared" si="196"/>
        <v>12560</v>
      </c>
      <c r="ROC1" s="26">
        <f t="shared" si="196"/>
        <v>12561</v>
      </c>
      <c r="ROD1" s="26">
        <f t="shared" si="196"/>
        <v>12562</v>
      </c>
      <c r="ROE1" s="26">
        <f t="shared" si="196"/>
        <v>12563</v>
      </c>
      <c r="ROF1" s="26">
        <f t="shared" si="196"/>
        <v>12564</v>
      </c>
      <c r="ROG1" s="26">
        <f t="shared" si="196"/>
        <v>12565</v>
      </c>
      <c r="ROH1" s="26">
        <f t="shared" si="196"/>
        <v>12566</v>
      </c>
      <c r="ROI1" s="26">
        <f t="shared" si="196"/>
        <v>12567</v>
      </c>
      <c r="ROJ1" s="26">
        <f t="shared" si="196"/>
        <v>12568</v>
      </c>
      <c r="ROK1" s="26">
        <f t="shared" si="196"/>
        <v>12569</v>
      </c>
      <c r="ROL1" s="26">
        <f t="shared" si="196"/>
        <v>12570</v>
      </c>
      <c r="ROM1" s="26">
        <f t="shared" si="196"/>
        <v>12571</v>
      </c>
      <c r="RON1" s="26">
        <f t="shared" si="196"/>
        <v>12572</v>
      </c>
      <c r="ROO1" s="26">
        <f t="shared" si="196"/>
        <v>12573</v>
      </c>
      <c r="ROP1" s="26">
        <f t="shared" si="196"/>
        <v>12574</v>
      </c>
      <c r="ROQ1" s="26">
        <f t="shared" si="196"/>
        <v>12575</v>
      </c>
      <c r="ROR1" s="26">
        <f t="shared" si="196"/>
        <v>12576</v>
      </c>
      <c r="ROS1" s="26">
        <f t="shared" si="196"/>
        <v>12577</v>
      </c>
      <c r="ROT1" s="26">
        <f t="shared" si="196"/>
        <v>12578</v>
      </c>
      <c r="ROU1" s="26">
        <f t="shared" si="196"/>
        <v>12579</v>
      </c>
      <c r="ROV1" s="26">
        <f t="shared" si="196"/>
        <v>12580</v>
      </c>
      <c r="ROW1" s="26">
        <f t="shared" si="196"/>
        <v>12581</v>
      </c>
      <c r="ROX1" s="26">
        <f t="shared" si="196"/>
        <v>12582</v>
      </c>
      <c r="ROY1" s="26">
        <f t="shared" si="196"/>
        <v>12583</v>
      </c>
      <c r="ROZ1" s="26">
        <f t="shared" si="196"/>
        <v>12584</v>
      </c>
      <c r="RPA1" s="26">
        <f t="shared" si="196"/>
        <v>12585</v>
      </c>
      <c r="RPB1" s="26">
        <f t="shared" si="196"/>
        <v>12586</v>
      </c>
      <c r="RPC1" s="26">
        <f t="shared" si="196"/>
        <v>12587</v>
      </c>
      <c r="RPD1" s="26">
        <f t="shared" si="196"/>
        <v>12588</v>
      </c>
      <c r="RPE1" s="26">
        <f t="shared" si="196"/>
        <v>12589</v>
      </c>
      <c r="RPF1" s="26">
        <f t="shared" si="196"/>
        <v>12590</v>
      </c>
      <c r="RPG1" s="26">
        <f t="shared" si="196"/>
        <v>12591</v>
      </c>
      <c r="RPH1" s="26">
        <f t="shared" si="196"/>
        <v>12592</v>
      </c>
      <c r="RPI1" s="26">
        <f t="shared" si="196"/>
        <v>12593</v>
      </c>
      <c r="RPJ1" s="26">
        <f t="shared" si="196"/>
        <v>12594</v>
      </c>
      <c r="RPK1" s="26">
        <f t="shared" si="196"/>
        <v>12595</v>
      </c>
      <c r="RPL1" s="26">
        <f t="shared" si="196"/>
        <v>12596</v>
      </c>
      <c r="RPM1" s="26">
        <f t="shared" si="196"/>
        <v>12597</v>
      </c>
      <c r="RPN1" s="26">
        <f t="shared" si="196"/>
        <v>12598</v>
      </c>
      <c r="RPO1" s="26">
        <f t="shared" si="196"/>
        <v>12599</v>
      </c>
      <c r="RPP1" s="26">
        <f t="shared" si="196"/>
        <v>12600</v>
      </c>
      <c r="RPQ1" s="26">
        <f t="shared" si="196"/>
        <v>12601</v>
      </c>
      <c r="RPR1" s="26">
        <f t="shared" si="196"/>
        <v>12602</v>
      </c>
      <c r="RPS1" s="26">
        <f t="shared" si="196"/>
        <v>12603</v>
      </c>
      <c r="RPT1" s="26">
        <f t="shared" si="196"/>
        <v>12604</v>
      </c>
      <c r="RPU1" s="26">
        <f t="shared" si="196"/>
        <v>12605</v>
      </c>
      <c r="RPV1" s="26">
        <f t="shared" si="196"/>
        <v>12606</v>
      </c>
      <c r="RPW1" s="26">
        <f t="shared" si="196"/>
        <v>12607</v>
      </c>
      <c r="RPX1" s="26">
        <f t="shared" si="196"/>
        <v>12608</v>
      </c>
      <c r="RPY1" s="26">
        <f t="shared" si="196"/>
        <v>12609</v>
      </c>
      <c r="RPZ1" s="26">
        <f t="shared" si="196"/>
        <v>12610</v>
      </c>
      <c r="RQA1" s="26">
        <f t="shared" ref="RQA1:RSL1" si="197">RPZ1+1</f>
        <v>12611</v>
      </c>
      <c r="RQB1" s="26">
        <f t="shared" si="197"/>
        <v>12612</v>
      </c>
      <c r="RQC1" s="26">
        <f t="shared" si="197"/>
        <v>12613</v>
      </c>
      <c r="RQD1" s="26">
        <f t="shared" si="197"/>
        <v>12614</v>
      </c>
      <c r="RQE1" s="26">
        <f t="shared" si="197"/>
        <v>12615</v>
      </c>
      <c r="RQF1" s="26">
        <f t="shared" si="197"/>
        <v>12616</v>
      </c>
      <c r="RQG1" s="26">
        <f t="shared" si="197"/>
        <v>12617</v>
      </c>
      <c r="RQH1" s="26">
        <f t="shared" si="197"/>
        <v>12618</v>
      </c>
      <c r="RQI1" s="26">
        <f t="shared" si="197"/>
        <v>12619</v>
      </c>
      <c r="RQJ1" s="26">
        <f t="shared" si="197"/>
        <v>12620</v>
      </c>
      <c r="RQK1" s="26">
        <f t="shared" si="197"/>
        <v>12621</v>
      </c>
      <c r="RQL1" s="26">
        <f t="shared" si="197"/>
        <v>12622</v>
      </c>
      <c r="RQM1" s="26">
        <f t="shared" si="197"/>
        <v>12623</v>
      </c>
      <c r="RQN1" s="26">
        <f t="shared" si="197"/>
        <v>12624</v>
      </c>
      <c r="RQO1" s="26">
        <f t="shared" si="197"/>
        <v>12625</v>
      </c>
      <c r="RQP1" s="26">
        <f t="shared" si="197"/>
        <v>12626</v>
      </c>
      <c r="RQQ1" s="26">
        <f t="shared" si="197"/>
        <v>12627</v>
      </c>
      <c r="RQR1" s="26">
        <f t="shared" si="197"/>
        <v>12628</v>
      </c>
      <c r="RQS1" s="26">
        <f t="shared" si="197"/>
        <v>12629</v>
      </c>
      <c r="RQT1" s="26">
        <f t="shared" si="197"/>
        <v>12630</v>
      </c>
      <c r="RQU1" s="26">
        <f t="shared" si="197"/>
        <v>12631</v>
      </c>
      <c r="RQV1" s="26">
        <f t="shared" si="197"/>
        <v>12632</v>
      </c>
      <c r="RQW1" s="26">
        <f t="shared" si="197"/>
        <v>12633</v>
      </c>
      <c r="RQX1" s="26">
        <f t="shared" si="197"/>
        <v>12634</v>
      </c>
      <c r="RQY1" s="26">
        <f t="shared" si="197"/>
        <v>12635</v>
      </c>
      <c r="RQZ1" s="26">
        <f t="shared" si="197"/>
        <v>12636</v>
      </c>
      <c r="RRA1" s="26">
        <f t="shared" si="197"/>
        <v>12637</v>
      </c>
      <c r="RRB1" s="26">
        <f t="shared" si="197"/>
        <v>12638</v>
      </c>
      <c r="RRC1" s="26">
        <f t="shared" si="197"/>
        <v>12639</v>
      </c>
      <c r="RRD1" s="26">
        <f t="shared" si="197"/>
        <v>12640</v>
      </c>
      <c r="RRE1" s="26">
        <f t="shared" si="197"/>
        <v>12641</v>
      </c>
      <c r="RRF1" s="26">
        <f t="shared" si="197"/>
        <v>12642</v>
      </c>
      <c r="RRG1" s="26">
        <f t="shared" si="197"/>
        <v>12643</v>
      </c>
      <c r="RRH1" s="26">
        <f t="shared" si="197"/>
        <v>12644</v>
      </c>
      <c r="RRI1" s="26">
        <f t="shared" si="197"/>
        <v>12645</v>
      </c>
      <c r="RRJ1" s="26">
        <f t="shared" si="197"/>
        <v>12646</v>
      </c>
      <c r="RRK1" s="26">
        <f t="shared" si="197"/>
        <v>12647</v>
      </c>
      <c r="RRL1" s="26">
        <f t="shared" si="197"/>
        <v>12648</v>
      </c>
      <c r="RRM1" s="26">
        <f t="shared" si="197"/>
        <v>12649</v>
      </c>
      <c r="RRN1" s="26">
        <f t="shared" si="197"/>
        <v>12650</v>
      </c>
      <c r="RRO1" s="26">
        <f t="shared" si="197"/>
        <v>12651</v>
      </c>
      <c r="RRP1" s="26">
        <f t="shared" si="197"/>
        <v>12652</v>
      </c>
      <c r="RRQ1" s="26">
        <f t="shared" si="197"/>
        <v>12653</v>
      </c>
      <c r="RRR1" s="26">
        <f t="shared" si="197"/>
        <v>12654</v>
      </c>
      <c r="RRS1" s="26">
        <f t="shared" si="197"/>
        <v>12655</v>
      </c>
      <c r="RRT1" s="26">
        <f t="shared" si="197"/>
        <v>12656</v>
      </c>
      <c r="RRU1" s="26">
        <f t="shared" si="197"/>
        <v>12657</v>
      </c>
      <c r="RRV1" s="26">
        <f t="shared" si="197"/>
        <v>12658</v>
      </c>
      <c r="RRW1" s="26">
        <f t="shared" si="197"/>
        <v>12659</v>
      </c>
      <c r="RRX1" s="26">
        <f t="shared" si="197"/>
        <v>12660</v>
      </c>
      <c r="RRY1" s="26">
        <f t="shared" si="197"/>
        <v>12661</v>
      </c>
      <c r="RRZ1" s="26">
        <f t="shared" si="197"/>
        <v>12662</v>
      </c>
      <c r="RSA1" s="26">
        <f t="shared" si="197"/>
        <v>12663</v>
      </c>
      <c r="RSB1" s="26">
        <f t="shared" si="197"/>
        <v>12664</v>
      </c>
      <c r="RSC1" s="26">
        <f t="shared" si="197"/>
        <v>12665</v>
      </c>
      <c r="RSD1" s="26">
        <f t="shared" si="197"/>
        <v>12666</v>
      </c>
      <c r="RSE1" s="26">
        <f t="shared" si="197"/>
        <v>12667</v>
      </c>
      <c r="RSF1" s="26">
        <f t="shared" si="197"/>
        <v>12668</v>
      </c>
      <c r="RSG1" s="26">
        <f t="shared" si="197"/>
        <v>12669</v>
      </c>
      <c r="RSH1" s="26">
        <f t="shared" si="197"/>
        <v>12670</v>
      </c>
      <c r="RSI1" s="26">
        <f t="shared" si="197"/>
        <v>12671</v>
      </c>
      <c r="RSJ1" s="26">
        <f t="shared" si="197"/>
        <v>12672</v>
      </c>
      <c r="RSK1" s="26">
        <f t="shared" si="197"/>
        <v>12673</v>
      </c>
      <c r="RSL1" s="26">
        <f t="shared" si="197"/>
        <v>12674</v>
      </c>
      <c r="RSM1" s="26">
        <f t="shared" ref="RSM1:RUX1" si="198">RSL1+1</f>
        <v>12675</v>
      </c>
      <c r="RSN1" s="26">
        <f t="shared" si="198"/>
        <v>12676</v>
      </c>
      <c r="RSO1" s="26">
        <f t="shared" si="198"/>
        <v>12677</v>
      </c>
      <c r="RSP1" s="26">
        <f t="shared" si="198"/>
        <v>12678</v>
      </c>
      <c r="RSQ1" s="26">
        <f t="shared" si="198"/>
        <v>12679</v>
      </c>
      <c r="RSR1" s="26">
        <f t="shared" si="198"/>
        <v>12680</v>
      </c>
      <c r="RSS1" s="26">
        <f t="shared" si="198"/>
        <v>12681</v>
      </c>
      <c r="RST1" s="26">
        <f t="shared" si="198"/>
        <v>12682</v>
      </c>
      <c r="RSU1" s="26">
        <f t="shared" si="198"/>
        <v>12683</v>
      </c>
      <c r="RSV1" s="26">
        <f t="shared" si="198"/>
        <v>12684</v>
      </c>
      <c r="RSW1" s="26">
        <f t="shared" si="198"/>
        <v>12685</v>
      </c>
      <c r="RSX1" s="26">
        <f t="shared" si="198"/>
        <v>12686</v>
      </c>
      <c r="RSY1" s="26">
        <f t="shared" si="198"/>
        <v>12687</v>
      </c>
      <c r="RSZ1" s="26">
        <f t="shared" si="198"/>
        <v>12688</v>
      </c>
      <c r="RTA1" s="26">
        <f t="shared" si="198"/>
        <v>12689</v>
      </c>
      <c r="RTB1" s="26">
        <f t="shared" si="198"/>
        <v>12690</v>
      </c>
      <c r="RTC1" s="26">
        <f t="shared" si="198"/>
        <v>12691</v>
      </c>
      <c r="RTD1" s="26">
        <f t="shared" si="198"/>
        <v>12692</v>
      </c>
      <c r="RTE1" s="26">
        <f t="shared" si="198"/>
        <v>12693</v>
      </c>
      <c r="RTF1" s="26">
        <f t="shared" si="198"/>
        <v>12694</v>
      </c>
      <c r="RTG1" s="26">
        <f t="shared" si="198"/>
        <v>12695</v>
      </c>
      <c r="RTH1" s="26">
        <f t="shared" si="198"/>
        <v>12696</v>
      </c>
      <c r="RTI1" s="26">
        <f t="shared" si="198"/>
        <v>12697</v>
      </c>
      <c r="RTJ1" s="26">
        <f t="shared" si="198"/>
        <v>12698</v>
      </c>
      <c r="RTK1" s="26">
        <f t="shared" si="198"/>
        <v>12699</v>
      </c>
      <c r="RTL1" s="26">
        <f t="shared" si="198"/>
        <v>12700</v>
      </c>
      <c r="RTM1" s="26">
        <f t="shared" si="198"/>
        <v>12701</v>
      </c>
      <c r="RTN1" s="26">
        <f t="shared" si="198"/>
        <v>12702</v>
      </c>
      <c r="RTO1" s="26">
        <f t="shared" si="198"/>
        <v>12703</v>
      </c>
      <c r="RTP1" s="26">
        <f t="shared" si="198"/>
        <v>12704</v>
      </c>
      <c r="RTQ1" s="26">
        <f t="shared" si="198"/>
        <v>12705</v>
      </c>
      <c r="RTR1" s="26">
        <f t="shared" si="198"/>
        <v>12706</v>
      </c>
      <c r="RTS1" s="26">
        <f t="shared" si="198"/>
        <v>12707</v>
      </c>
      <c r="RTT1" s="26">
        <f t="shared" si="198"/>
        <v>12708</v>
      </c>
      <c r="RTU1" s="26">
        <f t="shared" si="198"/>
        <v>12709</v>
      </c>
      <c r="RTV1" s="26">
        <f t="shared" si="198"/>
        <v>12710</v>
      </c>
      <c r="RTW1" s="26">
        <f t="shared" si="198"/>
        <v>12711</v>
      </c>
      <c r="RTX1" s="26">
        <f t="shared" si="198"/>
        <v>12712</v>
      </c>
      <c r="RTY1" s="26">
        <f t="shared" si="198"/>
        <v>12713</v>
      </c>
      <c r="RTZ1" s="26">
        <f t="shared" si="198"/>
        <v>12714</v>
      </c>
      <c r="RUA1" s="26">
        <f t="shared" si="198"/>
        <v>12715</v>
      </c>
      <c r="RUB1" s="26">
        <f t="shared" si="198"/>
        <v>12716</v>
      </c>
      <c r="RUC1" s="26">
        <f t="shared" si="198"/>
        <v>12717</v>
      </c>
      <c r="RUD1" s="26">
        <f t="shared" si="198"/>
        <v>12718</v>
      </c>
      <c r="RUE1" s="26">
        <f t="shared" si="198"/>
        <v>12719</v>
      </c>
      <c r="RUF1" s="26">
        <f t="shared" si="198"/>
        <v>12720</v>
      </c>
      <c r="RUG1" s="26">
        <f t="shared" si="198"/>
        <v>12721</v>
      </c>
      <c r="RUH1" s="26">
        <f t="shared" si="198"/>
        <v>12722</v>
      </c>
      <c r="RUI1" s="26">
        <f t="shared" si="198"/>
        <v>12723</v>
      </c>
      <c r="RUJ1" s="26">
        <f t="shared" si="198"/>
        <v>12724</v>
      </c>
      <c r="RUK1" s="26">
        <f t="shared" si="198"/>
        <v>12725</v>
      </c>
      <c r="RUL1" s="26">
        <f t="shared" si="198"/>
        <v>12726</v>
      </c>
      <c r="RUM1" s="26">
        <f t="shared" si="198"/>
        <v>12727</v>
      </c>
      <c r="RUN1" s="26">
        <f t="shared" si="198"/>
        <v>12728</v>
      </c>
      <c r="RUO1" s="26">
        <f t="shared" si="198"/>
        <v>12729</v>
      </c>
      <c r="RUP1" s="26">
        <f t="shared" si="198"/>
        <v>12730</v>
      </c>
      <c r="RUQ1" s="26">
        <f t="shared" si="198"/>
        <v>12731</v>
      </c>
      <c r="RUR1" s="26">
        <f t="shared" si="198"/>
        <v>12732</v>
      </c>
      <c r="RUS1" s="26">
        <f t="shared" si="198"/>
        <v>12733</v>
      </c>
      <c r="RUT1" s="26">
        <f t="shared" si="198"/>
        <v>12734</v>
      </c>
      <c r="RUU1" s="26">
        <f t="shared" si="198"/>
        <v>12735</v>
      </c>
      <c r="RUV1" s="26">
        <f t="shared" si="198"/>
        <v>12736</v>
      </c>
      <c r="RUW1" s="26">
        <f t="shared" si="198"/>
        <v>12737</v>
      </c>
      <c r="RUX1" s="26">
        <f t="shared" si="198"/>
        <v>12738</v>
      </c>
      <c r="RUY1" s="26">
        <f t="shared" ref="RUY1:RXJ1" si="199">RUX1+1</f>
        <v>12739</v>
      </c>
      <c r="RUZ1" s="26">
        <f t="shared" si="199"/>
        <v>12740</v>
      </c>
      <c r="RVA1" s="26">
        <f t="shared" si="199"/>
        <v>12741</v>
      </c>
      <c r="RVB1" s="26">
        <f t="shared" si="199"/>
        <v>12742</v>
      </c>
      <c r="RVC1" s="26">
        <f t="shared" si="199"/>
        <v>12743</v>
      </c>
      <c r="RVD1" s="26">
        <f t="shared" si="199"/>
        <v>12744</v>
      </c>
      <c r="RVE1" s="26">
        <f t="shared" si="199"/>
        <v>12745</v>
      </c>
      <c r="RVF1" s="26">
        <f t="shared" si="199"/>
        <v>12746</v>
      </c>
      <c r="RVG1" s="26">
        <f t="shared" si="199"/>
        <v>12747</v>
      </c>
      <c r="RVH1" s="26">
        <f t="shared" si="199"/>
        <v>12748</v>
      </c>
      <c r="RVI1" s="26">
        <f t="shared" si="199"/>
        <v>12749</v>
      </c>
      <c r="RVJ1" s="26">
        <f t="shared" si="199"/>
        <v>12750</v>
      </c>
      <c r="RVK1" s="26">
        <f t="shared" si="199"/>
        <v>12751</v>
      </c>
      <c r="RVL1" s="26">
        <f t="shared" si="199"/>
        <v>12752</v>
      </c>
      <c r="RVM1" s="26">
        <f t="shared" si="199"/>
        <v>12753</v>
      </c>
      <c r="RVN1" s="26">
        <f t="shared" si="199"/>
        <v>12754</v>
      </c>
      <c r="RVO1" s="26">
        <f t="shared" si="199"/>
        <v>12755</v>
      </c>
      <c r="RVP1" s="26">
        <f t="shared" si="199"/>
        <v>12756</v>
      </c>
      <c r="RVQ1" s="26">
        <f t="shared" si="199"/>
        <v>12757</v>
      </c>
      <c r="RVR1" s="26">
        <f t="shared" si="199"/>
        <v>12758</v>
      </c>
      <c r="RVS1" s="26">
        <f t="shared" si="199"/>
        <v>12759</v>
      </c>
      <c r="RVT1" s="26">
        <f t="shared" si="199"/>
        <v>12760</v>
      </c>
      <c r="RVU1" s="26">
        <f t="shared" si="199"/>
        <v>12761</v>
      </c>
      <c r="RVV1" s="26">
        <f t="shared" si="199"/>
        <v>12762</v>
      </c>
      <c r="RVW1" s="26">
        <f t="shared" si="199"/>
        <v>12763</v>
      </c>
      <c r="RVX1" s="26">
        <f t="shared" si="199"/>
        <v>12764</v>
      </c>
      <c r="RVY1" s="26">
        <f t="shared" si="199"/>
        <v>12765</v>
      </c>
      <c r="RVZ1" s="26">
        <f t="shared" si="199"/>
        <v>12766</v>
      </c>
      <c r="RWA1" s="26">
        <f t="shared" si="199"/>
        <v>12767</v>
      </c>
      <c r="RWB1" s="26">
        <f t="shared" si="199"/>
        <v>12768</v>
      </c>
      <c r="RWC1" s="26">
        <f t="shared" si="199"/>
        <v>12769</v>
      </c>
      <c r="RWD1" s="26">
        <f t="shared" si="199"/>
        <v>12770</v>
      </c>
      <c r="RWE1" s="26">
        <f t="shared" si="199"/>
        <v>12771</v>
      </c>
      <c r="RWF1" s="26">
        <f t="shared" si="199"/>
        <v>12772</v>
      </c>
      <c r="RWG1" s="26">
        <f t="shared" si="199"/>
        <v>12773</v>
      </c>
      <c r="RWH1" s="26">
        <f t="shared" si="199"/>
        <v>12774</v>
      </c>
      <c r="RWI1" s="26">
        <f t="shared" si="199"/>
        <v>12775</v>
      </c>
      <c r="RWJ1" s="26">
        <f t="shared" si="199"/>
        <v>12776</v>
      </c>
      <c r="RWK1" s="26">
        <f t="shared" si="199"/>
        <v>12777</v>
      </c>
      <c r="RWL1" s="26">
        <f t="shared" si="199"/>
        <v>12778</v>
      </c>
      <c r="RWM1" s="26">
        <f t="shared" si="199"/>
        <v>12779</v>
      </c>
      <c r="RWN1" s="26">
        <f t="shared" si="199"/>
        <v>12780</v>
      </c>
      <c r="RWO1" s="26">
        <f t="shared" si="199"/>
        <v>12781</v>
      </c>
      <c r="RWP1" s="26">
        <f t="shared" si="199"/>
        <v>12782</v>
      </c>
      <c r="RWQ1" s="26">
        <f t="shared" si="199"/>
        <v>12783</v>
      </c>
      <c r="RWR1" s="26">
        <f t="shared" si="199"/>
        <v>12784</v>
      </c>
      <c r="RWS1" s="26">
        <f t="shared" si="199"/>
        <v>12785</v>
      </c>
      <c r="RWT1" s="26">
        <f t="shared" si="199"/>
        <v>12786</v>
      </c>
      <c r="RWU1" s="26">
        <f t="shared" si="199"/>
        <v>12787</v>
      </c>
      <c r="RWV1" s="26">
        <f t="shared" si="199"/>
        <v>12788</v>
      </c>
      <c r="RWW1" s="26">
        <f t="shared" si="199"/>
        <v>12789</v>
      </c>
      <c r="RWX1" s="26">
        <f t="shared" si="199"/>
        <v>12790</v>
      </c>
      <c r="RWY1" s="26">
        <f t="shared" si="199"/>
        <v>12791</v>
      </c>
      <c r="RWZ1" s="26">
        <f t="shared" si="199"/>
        <v>12792</v>
      </c>
      <c r="RXA1" s="26">
        <f t="shared" si="199"/>
        <v>12793</v>
      </c>
      <c r="RXB1" s="26">
        <f t="shared" si="199"/>
        <v>12794</v>
      </c>
      <c r="RXC1" s="26">
        <f t="shared" si="199"/>
        <v>12795</v>
      </c>
      <c r="RXD1" s="26">
        <f t="shared" si="199"/>
        <v>12796</v>
      </c>
      <c r="RXE1" s="26">
        <f t="shared" si="199"/>
        <v>12797</v>
      </c>
      <c r="RXF1" s="26">
        <f t="shared" si="199"/>
        <v>12798</v>
      </c>
      <c r="RXG1" s="26">
        <f t="shared" si="199"/>
        <v>12799</v>
      </c>
      <c r="RXH1" s="26">
        <f t="shared" si="199"/>
        <v>12800</v>
      </c>
      <c r="RXI1" s="26">
        <f t="shared" si="199"/>
        <v>12801</v>
      </c>
      <c r="RXJ1" s="26">
        <f t="shared" si="199"/>
        <v>12802</v>
      </c>
      <c r="RXK1" s="26">
        <f t="shared" ref="RXK1:RZV1" si="200">RXJ1+1</f>
        <v>12803</v>
      </c>
      <c r="RXL1" s="26">
        <f t="shared" si="200"/>
        <v>12804</v>
      </c>
      <c r="RXM1" s="26">
        <f t="shared" si="200"/>
        <v>12805</v>
      </c>
      <c r="RXN1" s="26">
        <f t="shared" si="200"/>
        <v>12806</v>
      </c>
      <c r="RXO1" s="26">
        <f t="shared" si="200"/>
        <v>12807</v>
      </c>
      <c r="RXP1" s="26">
        <f t="shared" si="200"/>
        <v>12808</v>
      </c>
      <c r="RXQ1" s="26">
        <f t="shared" si="200"/>
        <v>12809</v>
      </c>
      <c r="RXR1" s="26">
        <f t="shared" si="200"/>
        <v>12810</v>
      </c>
      <c r="RXS1" s="26">
        <f t="shared" si="200"/>
        <v>12811</v>
      </c>
      <c r="RXT1" s="26">
        <f t="shared" si="200"/>
        <v>12812</v>
      </c>
      <c r="RXU1" s="26">
        <f t="shared" si="200"/>
        <v>12813</v>
      </c>
      <c r="RXV1" s="26">
        <f t="shared" si="200"/>
        <v>12814</v>
      </c>
      <c r="RXW1" s="26">
        <f t="shared" si="200"/>
        <v>12815</v>
      </c>
      <c r="RXX1" s="26">
        <f t="shared" si="200"/>
        <v>12816</v>
      </c>
      <c r="RXY1" s="26">
        <f t="shared" si="200"/>
        <v>12817</v>
      </c>
      <c r="RXZ1" s="26">
        <f t="shared" si="200"/>
        <v>12818</v>
      </c>
      <c r="RYA1" s="26">
        <f t="shared" si="200"/>
        <v>12819</v>
      </c>
      <c r="RYB1" s="26">
        <f t="shared" si="200"/>
        <v>12820</v>
      </c>
      <c r="RYC1" s="26">
        <f t="shared" si="200"/>
        <v>12821</v>
      </c>
      <c r="RYD1" s="26">
        <f t="shared" si="200"/>
        <v>12822</v>
      </c>
      <c r="RYE1" s="26">
        <f t="shared" si="200"/>
        <v>12823</v>
      </c>
      <c r="RYF1" s="26">
        <f t="shared" si="200"/>
        <v>12824</v>
      </c>
      <c r="RYG1" s="26">
        <f t="shared" si="200"/>
        <v>12825</v>
      </c>
      <c r="RYH1" s="26">
        <f t="shared" si="200"/>
        <v>12826</v>
      </c>
      <c r="RYI1" s="26">
        <f t="shared" si="200"/>
        <v>12827</v>
      </c>
      <c r="RYJ1" s="26">
        <f t="shared" si="200"/>
        <v>12828</v>
      </c>
      <c r="RYK1" s="26">
        <f t="shared" si="200"/>
        <v>12829</v>
      </c>
      <c r="RYL1" s="26">
        <f t="shared" si="200"/>
        <v>12830</v>
      </c>
      <c r="RYM1" s="26">
        <f t="shared" si="200"/>
        <v>12831</v>
      </c>
      <c r="RYN1" s="26">
        <f t="shared" si="200"/>
        <v>12832</v>
      </c>
      <c r="RYO1" s="26">
        <f t="shared" si="200"/>
        <v>12833</v>
      </c>
      <c r="RYP1" s="26">
        <f t="shared" si="200"/>
        <v>12834</v>
      </c>
      <c r="RYQ1" s="26">
        <f t="shared" si="200"/>
        <v>12835</v>
      </c>
      <c r="RYR1" s="26">
        <f t="shared" si="200"/>
        <v>12836</v>
      </c>
      <c r="RYS1" s="26">
        <f t="shared" si="200"/>
        <v>12837</v>
      </c>
      <c r="RYT1" s="26">
        <f t="shared" si="200"/>
        <v>12838</v>
      </c>
      <c r="RYU1" s="26">
        <f t="shared" si="200"/>
        <v>12839</v>
      </c>
      <c r="RYV1" s="26">
        <f t="shared" si="200"/>
        <v>12840</v>
      </c>
      <c r="RYW1" s="26">
        <f t="shared" si="200"/>
        <v>12841</v>
      </c>
      <c r="RYX1" s="26">
        <f t="shared" si="200"/>
        <v>12842</v>
      </c>
      <c r="RYY1" s="26">
        <f t="shared" si="200"/>
        <v>12843</v>
      </c>
      <c r="RYZ1" s="26">
        <f t="shared" si="200"/>
        <v>12844</v>
      </c>
      <c r="RZA1" s="26">
        <f t="shared" si="200"/>
        <v>12845</v>
      </c>
      <c r="RZB1" s="26">
        <f t="shared" si="200"/>
        <v>12846</v>
      </c>
      <c r="RZC1" s="26">
        <f t="shared" si="200"/>
        <v>12847</v>
      </c>
      <c r="RZD1" s="26">
        <f t="shared" si="200"/>
        <v>12848</v>
      </c>
      <c r="RZE1" s="26">
        <f t="shared" si="200"/>
        <v>12849</v>
      </c>
      <c r="RZF1" s="26">
        <f t="shared" si="200"/>
        <v>12850</v>
      </c>
      <c r="RZG1" s="26">
        <f t="shared" si="200"/>
        <v>12851</v>
      </c>
      <c r="RZH1" s="26">
        <f t="shared" si="200"/>
        <v>12852</v>
      </c>
      <c r="RZI1" s="26">
        <f t="shared" si="200"/>
        <v>12853</v>
      </c>
      <c r="RZJ1" s="26">
        <f t="shared" si="200"/>
        <v>12854</v>
      </c>
      <c r="RZK1" s="26">
        <f t="shared" si="200"/>
        <v>12855</v>
      </c>
      <c r="RZL1" s="26">
        <f t="shared" si="200"/>
        <v>12856</v>
      </c>
      <c r="RZM1" s="26">
        <f t="shared" si="200"/>
        <v>12857</v>
      </c>
      <c r="RZN1" s="26">
        <f t="shared" si="200"/>
        <v>12858</v>
      </c>
      <c r="RZO1" s="26">
        <f t="shared" si="200"/>
        <v>12859</v>
      </c>
      <c r="RZP1" s="26">
        <f t="shared" si="200"/>
        <v>12860</v>
      </c>
      <c r="RZQ1" s="26">
        <f t="shared" si="200"/>
        <v>12861</v>
      </c>
      <c r="RZR1" s="26">
        <f t="shared" si="200"/>
        <v>12862</v>
      </c>
      <c r="RZS1" s="26">
        <f t="shared" si="200"/>
        <v>12863</v>
      </c>
      <c r="RZT1" s="26">
        <f t="shared" si="200"/>
        <v>12864</v>
      </c>
      <c r="RZU1" s="26">
        <f t="shared" si="200"/>
        <v>12865</v>
      </c>
      <c r="RZV1" s="26">
        <f t="shared" si="200"/>
        <v>12866</v>
      </c>
      <c r="RZW1" s="26">
        <f t="shared" ref="RZW1:SCH1" si="201">RZV1+1</f>
        <v>12867</v>
      </c>
      <c r="RZX1" s="26">
        <f t="shared" si="201"/>
        <v>12868</v>
      </c>
      <c r="RZY1" s="26">
        <f t="shared" si="201"/>
        <v>12869</v>
      </c>
      <c r="RZZ1" s="26">
        <f t="shared" si="201"/>
        <v>12870</v>
      </c>
      <c r="SAA1" s="26">
        <f t="shared" si="201"/>
        <v>12871</v>
      </c>
      <c r="SAB1" s="26">
        <f t="shared" si="201"/>
        <v>12872</v>
      </c>
      <c r="SAC1" s="26">
        <f t="shared" si="201"/>
        <v>12873</v>
      </c>
      <c r="SAD1" s="26">
        <f t="shared" si="201"/>
        <v>12874</v>
      </c>
      <c r="SAE1" s="26">
        <f t="shared" si="201"/>
        <v>12875</v>
      </c>
      <c r="SAF1" s="26">
        <f t="shared" si="201"/>
        <v>12876</v>
      </c>
      <c r="SAG1" s="26">
        <f t="shared" si="201"/>
        <v>12877</v>
      </c>
      <c r="SAH1" s="26">
        <f t="shared" si="201"/>
        <v>12878</v>
      </c>
      <c r="SAI1" s="26">
        <f t="shared" si="201"/>
        <v>12879</v>
      </c>
      <c r="SAJ1" s="26">
        <f t="shared" si="201"/>
        <v>12880</v>
      </c>
      <c r="SAK1" s="26">
        <f t="shared" si="201"/>
        <v>12881</v>
      </c>
      <c r="SAL1" s="26">
        <f t="shared" si="201"/>
        <v>12882</v>
      </c>
      <c r="SAM1" s="26">
        <f t="shared" si="201"/>
        <v>12883</v>
      </c>
      <c r="SAN1" s="26">
        <f t="shared" si="201"/>
        <v>12884</v>
      </c>
      <c r="SAO1" s="26">
        <f t="shared" si="201"/>
        <v>12885</v>
      </c>
      <c r="SAP1" s="26">
        <f t="shared" si="201"/>
        <v>12886</v>
      </c>
      <c r="SAQ1" s="26">
        <f t="shared" si="201"/>
        <v>12887</v>
      </c>
      <c r="SAR1" s="26">
        <f t="shared" si="201"/>
        <v>12888</v>
      </c>
      <c r="SAS1" s="26">
        <f t="shared" si="201"/>
        <v>12889</v>
      </c>
      <c r="SAT1" s="26">
        <f t="shared" si="201"/>
        <v>12890</v>
      </c>
      <c r="SAU1" s="26">
        <f t="shared" si="201"/>
        <v>12891</v>
      </c>
      <c r="SAV1" s="26">
        <f t="shared" si="201"/>
        <v>12892</v>
      </c>
      <c r="SAW1" s="26">
        <f t="shared" si="201"/>
        <v>12893</v>
      </c>
      <c r="SAX1" s="26">
        <f t="shared" si="201"/>
        <v>12894</v>
      </c>
      <c r="SAY1" s="26">
        <f t="shared" si="201"/>
        <v>12895</v>
      </c>
      <c r="SAZ1" s="26">
        <f t="shared" si="201"/>
        <v>12896</v>
      </c>
      <c r="SBA1" s="26">
        <f t="shared" si="201"/>
        <v>12897</v>
      </c>
      <c r="SBB1" s="26">
        <f t="shared" si="201"/>
        <v>12898</v>
      </c>
      <c r="SBC1" s="26">
        <f t="shared" si="201"/>
        <v>12899</v>
      </c>
      <c r="SBD1" s="26">
        <f t="shared" si="201"/>
        <v>12900</v>
      </c>
      <c r="SBE1" s="26">
        <f t="shared" si="201"/>
        <v>12901</v>
      </c>
      <c r="SBF1" s="26">
        <f t="shared" si="201"/>
        <v>12902</v>
      </c>
      <c r="SBG1" s="26">
        <f t="shared" si="201"/>
        <v>12903</v>
      </c>
      <c r="SBH1" s="26">
        <f t="shared" si="201"/>
        <v>12904</v>
      </c>
      <c r="SBI1" s="26">
        <f t="shared" si="201"/>
        <v>12905</v>
      </c>
      <c r="SBJ1" s="26">
        <f t="shared" si="201"/>
        <v>12906</v>
      </c>
      <c r="SBK1" s="26">
        <f t="shared" si="201"/>
        <v>12907</v>
      </c>
      <c r="SBL1" s="26">
        <f t="shared" si="201"/>
        <v>12908</v>
      </c>
      <c r="SBM1" s="26">
        <f t="shared" si="201"/>
        <v>12909</v>
      </c>
      <c r="SBN1" s="26">
        <f t="shared" si="201"/>
        <v>12910</v>
      </c>
      <c r="SBO1" s="26">
        <f t="shared" si="201"/>
        <v>12911</v>
      </c>
      <c r="SBP1" s="26">
        <f t="shared" si="201"/>
        <v>12912</v>
      </c>
      <c r="SBQ1" s="26">
        <f t="shared" si="201"/>
        <v>12913</v>
      </c>
      <c r="SBR1" s="26">
        <f t="shared" si="201"/>
        <v>12914</v>
      </c>
      <c r="SBS1" s="26">
        <f t="shared" si="201"/>
        <v>12915</v>
      </c>
      <c r="SBT1" s="26">
        <f t="shared" si="201"/>
        <v>12916</v>
      </c>
      <c r="SBU1" s="26">
        <f t="shared" si="201"/>
        <v>12917</v>
      </c>
      <c r="SBV1" s="26">
        <f t="shared" si="201"/>
        <v>12918</v>
      </c>
      <c r="SBW1" s="26">
        <f t="shared" si="201"/>
        <v>12919</v>
      </c>
      <c r="SBX1" s="26">
        <f t="shared" si="201"/>
        <v>12920</v>
      </c>
      <c r="SBY1" s="26">
        <f t="shared" si="201"/>
        <v>12921</v>
      </c>
      <c r="SBZ1" s="26">
        <f t="shared" si="201"/>
        <v>12922</v>
      </c>
      <c r="SCA1" s="26">
        <f t="shared" si="201"/>
        <v>12923</v>
      </c>
      <c r="SCB1" s="26">
        <f t="shared" si="201"/>
        <v>12924</v>
      </c>
      <c r="SCC1" s="26">
        <f t="shared" si="201"/>
        <v>12925</v>
      </c>
      <c r="SCD1" s="26">
        <f t="shared" si="201"/>
        <v>12926</v>
      </c>
      <c r="SCE1" s="26">
        <f t="shared" si="201"/>
        <v>12927</v>
      </c>
      <c r="SCF1" s="26">
        <f t="shared" si="201"/>
        <v>12928</v>
      </c>
      <c r="SCG1" s="26">
        <f t="shared" si="201"/>
        <v>12929</v>
      </c>
      <c r="SCH1" s="26">
        <f t="shared" si="201"/>
        <v>12930</v>
      </c>
      <c r="SCI1" s="26">
        <f t="shared" ref="SCI1:SET1" si="202">SCH1+1</f>
        <v>12931</v>
      </c>
      <c r="SCJ1" s="26">
        <f t="shared" si="202"/>
        <v>12932</v>
      </c>
      <c r="SCK1" s="26">
        <f t="shared" si="202"/>
        <v>12933</v>
      </c>
      <c r="SCL1" s="26">
        <f t="shared" si="202"/>
        <v>12934</v>
      </c>
      <c r="SCM1" s="26">
        <f t="shared" si="202"/>
        <v>12935</v>
      </c>
      <c r="SCN1" s="26">
        <f t="shared" si="202"/>
        <v>12936</v>
      </c>
      <c r="SCO1" s="26">
        <f t="shared" si="202"/>
        <v>12937</v>
      </c>
      <c r="SCP1" s="26">
        <f t="shared" si="202"/>
        <v>12938</v>
      </c>
      <c r="SCQ1" s="26">
        <f t="shared" si="202"/>
        <v>12939</v>
      </c>
      <c r="SCR1" s="26">
        <f t="shared" si="202"/>
        <v>12940</v>
      </c>
      <c r="SCS1" s="26">
        <f t="shared" si="202"/>
        <v>12941</v>
      </c>
      <c r="SCT1" s="26">
        <f t="shared" si="202"/>
        <v>12942</v>
      </c>
      <c r="SCU1" s="26">
        <f t="shared" si="202"/>
        <v>12943</v>
      </c>
      <c r="SCV1" s="26">
        <f t="shared" si="202"/>
        <v>12944</v>
      </c>
      <c r="SCW1" s="26">
        <f t="shared" si="202"/>
        <v>12945</v>
      </c>
      <c r="SCX1" s="26">
        <f t="shared" si="202"/>
        <v>12946</v>
      </c>
      <c r="SCY1" s="26">
        <f t="shared" si="202"/>
        <v>12947</v>
      </c>
      <c r="SCZ1" s="26">
        <f t="shared" si="202"/>
        <v>12948</v>
      </c>
      <c r="SDA1" s="26">
        <f t="shared" si="202"/>
        <v>12949</v>
      </c>
      <c r="SDB1" s="26">
        <f t="shared" si="202"/>
        <v>12950</v>
      </c>
      <c r="SDC1" s="26">
        <f t="shared" si="202"/>
        <v>12951</v>
      </c>
      <c r="SDD1" s="26">
        <f t="shared" si="202"/>
        <v>12952</v>
      </c>
      <c r="SDE1" s="26">
        <f t="shared" si="202"/>
        <v>12953</v>
      </c>
      <c r="SDF1" s="26">
        <f t="shared" si="202"/>
        <v>12954</v>
      </c>
      <c r="SDG1" s="26">
        <f t="shared" si="202"/>
        <v>12955</v>
      </c>
      <c r="SDH1" s="26">
        <f t="shared" si="202"/>
        <v>12956</v>
      </c>
      <c r="SDI1" s="26">
        <f t="shared" si="202"/>
        <v>12957</v>
      </c>
      <c r="SDJ1" s="26">
        <f t="shared" si="202"/>
        <v>12958</v>
      </c>
      <c r="SDK1" s="26">
        <f t="shared" si="202"/>
        <v>12959</v>
      </c>
      <c r="SDL1" s="26">
        <f t="shared" si="202"/>
        <v>12960</v>
      </c>
      <c r="SDM1" s="26">
        <f t="shared" si="202"/>
        <v>12961</v>
      </c>
      <c r="SDN1" s="26">
        <f t="shared" si="202"/>
        <v>12962</v>
      </c>
      <c r="SDO1" s="26">
        <f t="shared" si="202"/>
        <v>12963</v>
      </c>
      <c r="SDP1" s="26">
        <f t="shared" si="202"/>
        <v>12964</v>
      </c>
      <c r="SDQ1" s="26">
        <f t="shared" si="202"/>
        <v>12965</v>
      </c>
      <c r="SDR1" s="26">
        <f t="shared" si="202"/>
        <v>12966</v>
      </c>
      <c r="SDS1" s="26">
        <f t="shared" si="202"/>
        <v>12967</v>
      </c>
      <c r="SDT1" s="26">
        <f t="shared" si="202"/>
        <v>12968</v>
      </c>
      <c r="SDU1" s="26">
        <f t="shared" si="202"/>
        <v>12969</v>
      </c>
      <c r="SDV1" s="26">
        <f t="shared" si="202"/>
        <v>12970</v>
      </c>
      <c r="SDW1" s="26">
        <f t="shared" si="202"/>
        <v>12971</v>
      </c>
      <c r="SDX1" s="26">
        <f t="shared" si="202"/>
        <v>12972</v>
      </c>
      <c r="SDY1" s="26">
        <f t="shared" si="202"/>
        <v>12973</v>
      </c>
      <c r="SDZ1" s="26">
        <f t="shared" si="202"/>
        <v>12974</v>
      </c>
      <c r="SEA1" s="26">
        <f t="shared" si="202"/>
        <v>12975</v>
      </c>
      <c r="SEB1" s="26">
        <f t="shared" si="202"/>
        <v>12976</v>
      </c>
      <c r="SEC1" s="26">
        <f t="shared" si="202"/>
        <v>12977</v>
      </c>
      <c r="SED1" s="26">
        <f t="shared" si="202"/>
        <v>12978</v>
      </c>
      <c r="SEE1" s="26">
        <f t="shared" si="202"/>
        <v>12979</v>
      </c>
      <c r="SEF1" s="26">
        <f t="shared" si="202"/>
        <v>12980</v>
      </c>
      <c r="SEG1" s="26">
        <f t="shared" si="202"/>
        <v>12981</v>
      </c>
      <c r="SEH1" s="26">
        <f t="shared" si="202"/>
        <v>12982</v>
      </c>
      <c r="SEI1" s="26">
        <f t="shared" si="202"/>
        <v>12983</v>
      </c>
      <c r="SEJ1" s="26">
        <f t="shared" si="202"/>
        <v>12984</v>
      </c>
      <c r="SEK1" s="26">
        <f t="shared" si="202"/>
        <v>12985</v>
      </c>
      <c r="SEL1" s="26">
        <f t="shared" si="202"/>
        <v>12986</v>
      </c>
      <c r="SEM1" s="26">
        <f t="shared" si="202"/>
        <v>12987</v>
      </c>
      <c r="SEN1" s="26">
        <f t="shared" si="202"/>
        <v>12988</v>
      </c>
      <c r="SEO1" s="26">
        <f t="shared" si="202"/>
        <v>12989</v>
      </c>
      <c r="SEP1" s="26">
        <f t="shared" si="202"/>
        <v>12990</v>
      </c>
      <c r="SEQ1" s="26">
        <f t="shared" si="202"/>
        <v>12991</v>
      </c>
      <c r="SER1" s="26">
        <f t="shared" si="202"/>
        <v>12992</v>
      </c>
      <c r="SES1" s="26">
        <f t="shared" si="202"/>
        <v>12993</v>
      </c>
      <c r="SET1" s="26">
        <f t="shared" si="202"/>
        <v>12994</v>
      </c>
      <c r="SEU1" s="26">
        <f t="shared" ref="SEU1:SHF1" si="203">SET1+1</f>
        <v>12995</v>
      </c>
      <c r="SEV1" s="26">
        <f t="shared" si="203"/>
        <v>12996</v>
      </c>
      <c r="SEW1" s="26">
        <f t="shared" si="203"/>
        <v>12997</v>
      </c>
      <c r="SEX1" s="26">
        <f t="shared" si="203"/>
        <v>12998</v>
      </c>
      <c r="SEY1" s="26">
        <f t="shared" si="203"/>
        <v>12999</v>
      </c>
      <c r="SEZ1" s="26">
        <f t="shared" si="203"/>
        <v>13000</v>
      </c>
      <c r="SFA1" s="26">
        <f t="shared" si="203"/>
        <v>13001</v>
      </c>
      <c r="SFB1" s="26">
        <f t="shared" si="203"/>
        <v>13002</v>
      </c>
      <c r="SFC1" s="26">
        <f t="shared" si="203"/>
        <v>13003</v>
      </c>
      <c r="SFD1" s="26">
        <f t="shared" si="203"/>
        <v>13004</v>
      </c>
      <c r="SFE1" s="26">
        <f t="shared" si="203"/>
        <v>13005</v>
      </c>
      <c r="SFF1" s="26">
        <f t="shared" si="203"/>
        <v>13006</v>
      </c>
      <c r="SFG1" s="26">
        <f t="shared" si="203"/>
        <v>13007</v>
      </c>
      <c r="SFH1" s="26">
        <f t="shared" si="203"/>
        <v>13008</v>
      </c>
      <c r="SFI1" s="26">
        <f t="shared" si="203"/>
        <v>13009</v>
      </c>
      <c r="SFJ1" s="26">
        <f t="shared" si="203"/>
        <v>13010</v>
      </c>
      <c r="SFK1" s="26">
        <f t="shared" si="203"/>
        <v>13011</v>
      </c>
      <c r="SFL1" s="26">
        <f t="shared" si="203"/>
        <v>13012</v>
      </c>
      <c r="SFM1" s="26">
        <f t="shared" si="203"/>
        <v>13013</v>
      </c>
      <c r="SFN1" s="26">
        <f t="shared" si="203"/>
        <v>13014</v>
      </c>
      <c r="SFO1" s="26">
        <f t="shared" si="203"/>
        <v>13015</v>
      </c>
      <c r="SFP1" s="26">
        <f t="shared" si="203"/>
        <v>13016</v>
      </c>
      <c r="SFQ1" s="26">
        <f t="shared" si="203"/>
        <v>13017</v>
      </c>
      <c r="SFR1" s="26">
        <f t="shared" si="203"/>
        <v>13018</v>
      </c>
      <c r="SFS1" s="26">
        <f t="shared" si="203"/>
        <v>13019</v>
      </c>
      <c r="SFT1" s="26">
        <f t="shared" si="203"/>
        <v>13020</v>
      </c>
      <c r="SFU1" s="26">
        <f t="shared" si="203"/>
        <v>13021</v>
      </c>
      <c r="SFV1" s="26">
        <f t="shared" si="203"/>
        <v>13022</v>
      </c>
      <c r="SFW1" s="26">
        <f t="shared" si="203"/>
        <v>13023</v>
      </c>
      <c r="SFX1" s="26">
        <f t="shared" si="203"/>
        <v>13024</v>
      </c>
      <c r="SFY1" s="26">
        <f t="shared" si="203"/>
        <v>13025</v>
      </c>
      <c r="SFZ1" s="26">
        <f t="shared" si="203"/>
        <v>13026</v>
      </c>
      <c r="SGA1" s="26">
        <f t="shared" si="203"/>
        <v>13027</v>
      </c>
      <c r="SGB1" s="26">
        <f t="shared" si="203"/>
        <v>13028</v>
      </c>
      <c r="SGC1" s="26">
        <f t="shared" si="203"/>
        <v>13029</v>
      </c>
      <c r="SGD1" s="26">
        <f t="shared" si="203"/>
        <v>13030</v>
      </c>
      <c r="SGE1" s="26">
        <f t="shared" si="203"/>
        <v>13031</v>
      </c>
      <c r="SGF1" s="26">
        <f t="shared" si="203"/>
        <v>13032</v>
      </c>
      <c r="SGG1" s="26">
        <f t="shared" si="203"/>
        <v>13033</v>
      </c>
      <c r="SGH1" s="26">
        <f t="shared" si="203"/>
        <v>13034</v>
      </c>
      <c r="SGI1" s="26">
        <f t="shared" si="203"/>
        <v>13035</v>
      </c>
      <c r="SGJ1" s="26">
        <f t="shared" si="203"/>
        <v>13036</v>
      </c>
      <c r="SGK1" s="26">
        <f t="shared" si="203"/>
        <v>13037</v>
      </c>
      <c r="SGL1" s="26">
        <f t="shared" si="203"/>
        <v>13038</v>
      </c>
      <c r="SGM1" s="26">
        <f t="shared" si="203"/>
        <v>13039</v>
      </c>
      <c r="SGN1" s="26">
        <f t="shared" si="203"/>
        <v>13040</v>
      </c>
      <c r="SGO1" s="26">
        <f t="shared" si="203"/>
        <v>13041</v>
      </c>
      <c r="SGP1" s="26">
        <f t="shared" si="203"/>
        <v>13042</v>
      </c>
      <c r="SGQ1" s="26">
        <f t="shared" si="203"/>
        <v>13043</v>
      </c>
      <c r="SGR1" s="26">
        <f t="shared" si="203"/>
        <v>13044</v>
      </c>
      <c r="SGS1" s="26">
        <f t="shared" si="203"/>
        <v>13045</v>
      </c>
      <c r="SGT1" s="26">
        <f t="shared" si="203"/>
        <v>13046</v>
      </c>
      <c r="SGU1" s="26">
        <f t="shared" si="203"/>
        <v>13047</v>
      </c>
      <c r="SGV1" s="26">
        <f t="shared" si="203"/>
        <v>13048</v>
      </c>
      <c r="SGW1" s="26">
        <f t="shared" si="203"/>
        <v>13049</v>
      </c>
      <c r="SGX1" s="26">
        <f t="shared" si="203"/>
        <v>13050</v>
      </c>
      <c r="SGY1" s="26">
        <f t="shared" si="203"/>
        <v>13051</v>
      </c>
      <c r="SGZ1" s="26">
        <f t="shared" si="203"/>
        <v>13052</v>
      </c>
      <c r="SHA1" s="26">
        <f t="shared" si="203"/>
        <v>13053</v>
      </c>
      <c r="SHB1" s="26">
        <f t="shared" si="203"/>
        <v>13054</v>
      </c>
      <c r="SHC1" s="26">
        <f t="shared" si="203"/>
        <v>13055</v>
      </c>
      <c r="SHD1" s="26">
        <f t="shared" si="203"/>
        <v>13056</v>
      </c>
      <c r="SHE1" s="26">
        <f t="shared" si="203"/>
        <v>13057</v>
      </c>
      <c r="SHF1" s="26">
        <f t="shared" si="203"/>
        <v>13058</v>
      </c>
      <c r="SHG1" s="26">
        <f t="shared" ref="SHG1:SJR1" si="204">SHF1+1</f>
        <v>13059</v>
      </c>
      <c r="SHH1" s="26">
        <f t="shared" si="204"/>
        <v>13060</v>
      </c>
      <c r="SHI1" s="26">
        <f t="shared" si="204"/>
        <v>13061</v>
      </c>
      <c r="SHJ1" s="26">
        <f t="shared" si="204"/>
        <v>13062</v>
      </c>
      <c r="SHK1" s="26">
        <f t="shared" si="204"/>
        <v>13063</v>
      </c>
      <c r="SHL1" s="26">
        <f t="shared" si="204"/>
        <v>13064</v>
      </c>
      <c r="SHM1" s="26">
        <f t="shared" si="204"/>
        <v>13065</v>
      </c>
      <c r="SHN1" s="26">
        <f t="shared" si="204"/>
        <v>13066</v>
      </c>
      <c r="SHO1" s="26">
        <f t="shared" si="204"/>
        <v>13067</v>
      </c>
      <c r="SHP1" s="26">
        <f t="shared" si="204"/>
        <v>13068</v>
      </c>
      <c r="SHQ1" s="26">
        <f t="shared" si="204"/>
        <v>13069</v>
      </c>
      <c r="SHR1" s="26">
        <f t="shared" si="204"/>
        <v>13070</v>
      </c>
      <c r="SHS1" s="26">
        <f t="shared" si="204"/>
        <v>13071</v>
      </c>
      <c r="SHT1" s="26">
        <f t="shared" si="204"/>
        <v>13072</v>
      </c>
      <c r="SHU1" s="26">
        <f t="shared" si="204"/>
        <v>13073</v>
      </c>
      <c r="SHV1" s="26">
        <f t="shared" si="204"/>
        <v>13074</v>
      </c>
      <c r="SHW1" s="26">
        <f t="shared" si="204"/>
        <v>13075</v>
      </c>
      <c r="SHX1" s="26">
        <f t="shared" si="204"/>
        <v>13076</v>
      </c>
      <c r="SHY1" s="26">
        <f t="shared" si="204"/>
        <v>13077</v>
      </c>
      <c r="SHZ1" s="26">
        <f t="shared" si="204"/>
        <v>13078</v>
      </c>
      <c r="SIA1" s="26">
        <f t="shared" si="204"/>
        <v>13079</v>
      </c>
      <c r="SIB1" s="26">
        <f t="shared" si="204"/>
        <v>13080</v>
      </c>
      <c r="SIC1" s="26">
        <f t="shared" si="204"/>
        <v>13081</v>
      </c>
      <c r="SID1" s="26">
        <f t="shared" si="204"/>
        <v>13082</v>
      </c>
      <c r="SIE1" s="26">
        <f t="shared" si="204"/>
        <v>13083</v>
      </c>
      <c r="SIF1" s="26">
        <f t="shared" si="204"/>
        <v>13084</v>
      </c>
      <c r="SIG1" s="26">
        <f t="shared" si="204"/>
        <v>13085</v>
      </c>
      <c r="SIH1" s="26">
        <f t="shared" si="204"/>
        <v>13086</v>
      </c>
      <c r="SII1" s="26">
        <f t="shared" si="204"/>
        <v>13087</v>
      </c>
      <c r="SIJ1" s="26">
        <f t="shared" si="204"/>
        <v>13088</v>
      </c>
      <c r="SIK1" s="26">
        <f t="shared" si="204"/>
        <v>13089</v>
      </c>
      <c r="SIL1" s="26">
        <f t="shared" si="204"/>
        <v>13090</v>
      </c>
      <c r="SIM1" s="26">
        <f t="shared" si="204"/>
        <v>13091</v>
      </c>
      <c r="SIN1" s="26">
        <f t="shared" si="204"/>
        <v>13092</v>
      </c>
      <c r="SIO1" s="26">
        <f t="shared" si="204"/>
        <v>13093</v>
      </c>
      <c r="SIP1" s="26">
        <f t="shared" si="204"/>
        <v>13094</v>
      </c>
      <c r="SIQ1" s="26">
        <f t="shared" si="204"/>
        <v>13095</v>
      </c>
      <c r="SIR1" s="26">
        <f t="shared" si="204"/>
        <v>13096</v>
      </c>
      <c r="SIS1" s="26">
        <f t="shared" si="204"/>
        <v>13097</v>
      </c>
      <c r="SIT1" s="26">
        <f t="shared" si="204"/>
        <v>13098</v>
      </c>
      <c r="SIU1" s="26">
        <f t="shared" si="204"/>
        <v>13099</v>
      </c>
      <c r="SIV1" s="26">
        <f t="shared" si="204"/>
        <v>13100</v>
      </c>
      <c r="SIW1" s="26">
        <f t="shared" si="204"/>
        <v>13101</v>
      </c>
      <c r="SIX1" s="26">
        <f t="shared" si="204"/>
        <v>13102</v>
      </c>
      <c r="SIY1" s="26">
        <f t="shared" si="204"/>
        <v>13103</v>
      </c>
      <c r="SIZ1" s="26">
        <f t="shared" si="204"/>
        <v>13104</v>
      </c>
      <c r="SJA1" s="26">
        <f t="shared" si="204"/>
        <v>13105</v>
      </c>
      <c r="SJB1" s="26">
        <f t="shared" si="204"/>
        <v>13106</v>
      </c>
      <c r="SJC1" s="26">
        <f t="shared" si="204"/>
        <v>13107</v>
      </c>
      <c r="SJD1" s="26">
        <f t="shared" si="204"/>
        <v>13108</v>
      </c>
      <c r="SJE1" s="26">
        <f t="shared" si="204"/>
        <v>13109</v>
      </c>
      <c r="SJF1" s="26">
        <f t="shared" si="204"/>
        <v>13110</v>
      </c>
      <c r="SJG1" s="26">
        <f t="shared" si="204"/>
        <v>13111</v>
      </c>
      <c r="SJH1" s="26">
        <f t="shared" si="204"/>
        <v>13112</v>
      </c>
      <c r="SJI1" s="26">
        <f t="shared" si="204"/>
        <v>13113</v>
      </c>
      <c r="SJJ1" s="26">
        <f t="shared" si="204"/>
        <v>13114</v>
      </c>
      <c r="SJK1" s="26">
        <f t="shared" si="204"/>
        <v>13115</v>
      </c>
      <c r="SJL1" s="26">
        <f t="shared" si="204"/>
        <v>13116</v>
      </c>
      <c r="SJM1" s="26">
        <f t="shared" si="204"/>
        <v>13117</v>
      </c>
      <c r="SJN1" s="26">
        <f t="shared" si="204"/>
        <v>13118</v>
      </c>
      <c r="SJO1" s="26">
        <f t="shared" si="204"/>
        <v>13119</v>
      </c>
      <c r="SJP1" s="26">
        <f t="shared" si="204"/>
        <v>13120</v>
      </c>
      <c r="SJQ1" s="26">
        <f t="shared" si="204"/>
        <v>13121</v>
      </c>
      <c r="SJR1" s="26">
        <f t="shared" si="204"/>
        <v>13122</v>
      </c>
      <c r="SJS1" s="26">
        <f t="shared" ref="SJS1:SMD1" si="205">SJR1+1</f>
        <v>13123</v>
      </c>
      <c r="SJT1" s="26">
        <f t="shared" si="205"/>
        <v>13124</v>
      </c>
      <c r="SJU1" s="26">
        <f t="shared" si="205"/>
        <v>13125</v>
      </c>
      <c r="SJV1" s="26">
        <f t="shared" si="205"/>
        <v>13126</v>
      </c>
      <c r="SJW1" s="26">
        <f t="shared" si="205"/>
        <v>13127</v>
      </c>
      <c r="SJX1" s="26">
        <f t="shared" si="205"/>
        <v>13128</v>
      </c>
      <c r="SJY1" s="26">
        <f t="shared" si="205"/>
        <v>13129</v>
      </c>
      <c r="SJZ1" s="26">
        <f t="shared" si="205"/>
        <v>13130</v>
      </c>
      <c r="SKA1" s="26">
        <f t="shared" si="205"/>
        <v>13131</v>
      </c>
      <c r="SKB1" s="26">
        <f t="shared" si="205"/>
        <v>13132</v>
      </c>
      <c r="SKC1" s="26">
        <f t="shared" si="205"/>
        <v>13133</v>
      </c>
      <c r="SKD1" s="26">
        <f t="shared" si="205"/>
        <v>13134</v>
      </c>
      <c r="SKE1" s="26">
        <f t="shared" si="205"/>
        <v>13135</v>
      </c>
      <c r="SKF1" s="26">
        <f t="shared" si="205"/>
        <v>13136</v>
      </c>
      <c r="SKG1" s="26">
        <f t="shared" si="205"/>
        <v>13137</v>
      </c>
      <c r="SKH1" s="26">
        <f t="shared" si="205"/>
        <v>13138</v>
      </c>
      <c r="SKI1" s="26">
        <f t="shared" si="205"/>
        <v>13139</v>
      </c>
      <c r="SKJ1" s="26">
        <f t="shared" si="205"/>
        <v>13140</v>
      </c>
      <c r="SKK1" s="26">
        <f t="shared" si="205"/>
        <v>13141</v>
      </c>
      <c r="SKL1" s="26">
        <f t="shared" si="205"/>
        <v>13142</v>
      </c>
      <c r="SKM1" s="26">
        <f t="shared" si="205"/>
        <v>13143</v>
      </c>
      <c r="SKN1" s="26">
        <f t="shared" si="205"/>
        <v>13144</v>
      </c>
      <c r="SKO1" s="26">
        <f t="shared" si="205"/>
        <v>13145</v>
      </c>
      <c r="SKP1" s="26">
        <f t="shared" si="205"/>
        <v>13146</v>
      </c>
      <c r="SKQ1" s="26">
        <f t="shared" si="205"/>
        <v>13147</v>
      </c>
      <c r="SKR1" s="26">
        <f t="shared" si="205"/>
        <v>13148</v>
      </c>
      <c r="SKS1" s="26">
        <f t="shared" si="205"/>
        <v>13149</v>
      </c>
      <c r="SKT1" s="26">
        <f t="shared" si="205"/>
        <v>13150</v>
      </c>
      <c r="SKU1" s="26">
        <f t="shared" si="205"/>
        <v>13151</v>
      </c>
      <c r="SKV1" s="26">
        <f t="shared" si="205"/>
        <v>13152</v>
      </c>
      <c r="SKW1" s="26">
        <f t="shared" si="205"/>
        <v>13153</v>
      </c>
      <c r="SKX1" s="26">
        <f t="shared" si="205"/>
        <v>13154</v>
      </c>
      <c r="SKY1" s="26">
        <f t="shared" si="205"/>
        <v>13155</v>
      </c>
      <c r="SKZ1" s="26">
        <f t="shared" si="205"/>
        <v>13156</v>
      </c>
      <c r="SLA1" s="26">
        <f t="shared" si="205"/>
        <v>13157</v>
      </c>
      <c r="SLB1" s="26">
        <f t="shared" si="205"/>
        <v>13158</v>
      </c>
      <c r="SLC1" s="26">
        <f t="shared" si="205"/>
        <v>13159</v>
      </c>
      <c r="SLD1" s="26">
        <f t="shared" si="205"/>
        <v>13160</v>
      </c>
      <c r="SLE1" s="26">
        <f t="shared" si="205"/>
        <v>13161</v>
      </c>
      <c r="SLF1" s="26">
        <f t="shared" si="205"/>
        <v>13162</v>
      </c>
      <c r="SLG1" s="26">
        <f t="shared" si="205"/>
        <v>13163</v>
      </c>
      <c r="SLH1" s="26">
        <f t="shared" si="205"/>
        <v>13164</v>
      </c>
      <c r="SLI1" s="26">
        <f t="shared" si="205"/>
        <v>13165</v>
      </c>
      <c r="SLJ1" s="26">
        <f t="shared" si="205"/>
        <v>13166</v>
      </c>
      <c r="SLK1" s="26">
        <f t="shared" si="205"/>
        <v>13167</v>
      </c>
      <c r="SLL1" s="26">
        <f t="shared" si="205"/>
        <v>13168</v>
      </c>
      <c r="SLM1" s="26">
        <f t="shared" si="205"/>
        <v>13169</v>
      </c>
      <c r="SLN1" s="26">
        <f t="shared" si="205"/>
        <v>13170</v>
      </c>
      <c r="SLO1" s="26">
        <f t="shared" si="205"/>
        <v>13171</v>
      </c>
      <c r="SLP1" s="26">
        <f t="shared" si="205"/>
        <v>13172</v>
      </c>
      <c r="SLQ1" s="26">
        <f t="shared" si="205"/>
        <v>13173</v>
      </c>
      <c r="SLR1" s="26">
        <f t="shared" si="205"/>
        <v>13174</v>
      </c>
      <c r="SLS1" s="26">
        <f t="shared" si="205"/>
        <v>13175</v>
      </c>
      <c r="SLT1" s="26">
        <f t="shared" si="205"/>
        <v>13176</v>
      </c>
      <c r="SLU1" s="26">
        <f t="shared" si="205"/>
        <v>13177</v>
      </c>
      <c r="SLV1" s="26">
        <f t="shared" si="205"/>
        <v>13178</v>
      </c>
      <c r="SLW1" s="26">
        <f t="shared" si="205"/>
        <v>13179</v>
      </c>
      <c r="SLX1" s="26">
        <f t="shared" si="205"/>
        <v>13180</v>
      </c>
      <c r="SLY1" s="26">
        <f t="shared" si="205"/>
        <v>13181</v>
      </c>
      <c r="SLZ1" s="26">
        <f t="shared" si="205"/>
        <v>13182</v>
      </c>
      <c r="SMA1" s="26">
        <f t="shared" si="205"/>
        <v>13183</v>
      </c>
      <c r="SMB1" s="26">
        <f t="shared" si="205"/>
        <v>13184</v>
      </c>
      <c r="SMC1" s="26">
        <f t="shared" si="205"/>
        <v>13185</v>
      </c>
      <c r="SMD1" s="26">
        <f t="shared" si="205"/>
        <v>13186</v>
      </c>
      <c r="SME1" s="26">
        <f t="shared" ref="SME1:SOP1" si="206">SMD1+1</f>
        <v>13187</v>
      </c>
      <c r="SMF1" s="26">
        <f t="shared" si="206"/>
        <v>13188</v>
      </c>
      <c r="SMG1" s="26">
        <f t="shared" si="206"/>
        <v>13189</v>
      </c>
      <c r="SMH1" s="26">
        <f t="shared" si="206"/>
        <v>13190</v>
      </c>
      <c r="SMI1" s="26">
        <f t="shared" si="206"/>
        <v>13191</v>
      </c>
      <c r="SMJ1" s="26">
        <f t="shared" si="206"/>
        <v>13192</v>
      </c>
      <c r="SMK1" s="26">
        <f t="shared" si="206"/>
        <v>13193</v>
      </c>
      <c r="SML1" s="26">
        <f t="shared" si="206"/>
        <v>13194</v>
      </c>
      <c r="SMM1" s="26">
        <f t="shared" si="206"/>
        <v>13195</v>
      </c>
      <c r="SMN1" s="26">
        <f t="shared" si="206"/>
        <v>13196</v>
      </c>
      <c r="SMO1" s="26">
        <f t="shared" si="206"/>
        <v>13197</v>
      </c>
      <c r="SMP1" s="26">
        <f t="shared" si="206"/>
        <v>13198</v>
      </c>
      <c r="SMQ1" s="26">
        <f t="shared" si="206"/>
        <v>13199</v>
      </c>
      <c r="SMR1" s="26">
        <f t="shared" si="206"/>
        <v>13200</v>
      </c>
      <c r="SMS1" s="26">
        <f t="shared" si="206"/>
        <v>13201</v>
      </c>
      <c r="SMT1" s="26">
        <f t="shared" si="206"/>
        <v>13202</v>
      </c>
      <c r="SMU1" s="26">
        <f t="shared" si="206"/>
        <v>13203</v>
      </c>
      <c r="SMV1" s="26">
        <f t="shared" si="206"/>
        <v>13204</v>
      </c>
      <c r="SMW1" s="26">
        <f t="shared" si="206"/>
        <v>13205</v>
      </c>
      <c r="SMX1" s="26">
        <f t="shared" si="206"/>
        <v>13206</v>
      </c>
      <c r="SMY1" s="26">
        <f t="shared" si="206"/>
        <v>13207</v>
      </c>
      <c r="SMZ1" s="26">
        <f t="shared" si="206"/>
        <v>13208</v>
      </c>
      <c r="SNA1" s="26">
        <f t="shared" si="206"/>
        <v>13209</v>
      </c>
      <c r="SNB1" s="26">
        <f t="shared" si="206"/>
        <v>13210</v>
      </c>
      <c r="SNC1" s="26">
        <f t="shared" si="206"/>
        <v>13211</v>
      </c>
      <c r="SND1" s="26">
        <f t="shared" si="206"/>
        <v>13212</v>
      </c>
      <c r="SNE1" s="26">
        <f t="shared" si="206"/>
        <v>13213</v>
      </c>
      <c r="SNF1" s="26">
        <f t="shared" si="206"/>
        <v>13214</v>
      </c>
      <c r="SNG1" s="26">
        <f t="shared" si="206"/>
        <v>13215</v>
      </c>
      <c r="SNH1" s="26">
        <f t="shared" si="206"/>
        <v>13216</v>
      </c>
      <c r="SNI1" s="26">
        <f t="shared" si="206"/>
        <v>13217</v>
      </c>
      <c r="SNJ1" s="26">
        <f t="shared" si="206"/>
        <v>13218</v>
      </c>
      <c r="SNK1" s="26">
        <f t="shared" si="206"/>
        <v>13219</v>
      </c>
      <c r="SNL1" s="26">
        <f t="shared" si="206"/>
        <v>13220</v>
      </c>
      <c r="SNM1" s="26">
        <f t="shared" si="206"/>
        <v>13221</v>
      </c>
      <c r="SNN1" s="26">
        <f t="shared" si="206"/>
        <v>13222</v>
      </c>
      <c r="SNO1" s="26">
        <f t="shared" si="206"/>
        <v>13223</v>
      </c>
      <c r="SNP1" s="26">
        <f t="shared" si="206"/>
        <v>13224</v>
      </c>
      <c r="SNQ1" s="26">
        <f t="shared" si="206"/>
        <v>13225</v>
      </c>
      <c r="SNR1" s="26">
        <f t="shared" si="206"/>
        <v>13226</v>
      </c>
      <c r="SNS1" s="26">
        <f t="shared" si="206"/>
        <v>13227</v>
      </c>
      <c r="SNT1" s="26">
        <f t="shared" si="206"/>
        <v>13228</v>
      </c>
      <c r="SNU1" s="26">
        <f t="shared" si="206"/>
        <v>13229</v>
      </c>
      <c r="SNV1" s="26">
        <f t="shared" si="206"/>
        <v>13230</v>
      </c>
      <c r="SNW1" s="26">
        <f t="shared" si="206"/>
        <v>13231</v>
      </c>
      <c r="SNX1" s="26">
        <f t="shared" si="206"/>
        <v>13232</v>
      </c>
      <c r="SNY1" s="26">
        <f t="shared" si="206"/>
        <v>13233</v>
      </c>
      <c r="SNZ1" s="26">
        <f t="shared" si="206"/>
        <v>13234</v>
      </c>
      <c r="SOA1" s="26">
        <f t="shared" si="206"/>
        <v>13235</v>
      </c>
      <c r="SOB1" s="26">
        <f t="shared" si="206"/>
        <v>13236</v>
      </c>
      <c r="SOC1" s="26">
        <f t="shared" si="206"/>
        <v>13237</v>
      </c>
      <c r="SOD1" s="26">
        <f t="shared" si="206"/>
        <v>13238</v>
      </c>
      <c r="SOE1" s="26">
        <f t="shared" si="206"/>
        <v>13239</v>
      </c>
      <c r="SOF1" s="26">
        <f t="shared" si="206"/>
        <v>13240</v>
      </c>
      <c r="SOG1" s="26">
        <f t="shared" si="206"/>
        <v>13241</v>
      </c>
      <c r="SOH1" s="26">
        <f t="shared" si="206"/>
        <v>13242</v>
      </c>
      <c r="SOI1" s="26">
        <f t="shared" si="206"/>
        <v>13243</v>
      </c>
      <c r="SOJ1" s="26">
        <f t="shared" si="206"/>
        <v>13244</v>
      </c>
      <c r="SOK1" s="26">
        <f t="shared" si="206"/>
        <v>13245</v>
      </c>
      <c r="SOL1" s="26">
        <f t="shared" si="206"/>
        <v>13246</v>
      </c>
      <c r="SOM1" s="26">
        <f t="shared" si="206"/>
        <v>13247</v>
      </c>
      <c r="SON1" s="26">
        <f t="shared" si="206"/>
        <v>13248</v>
      </c>
      <c r="SOO1" s="26">
        <f t="shared" si="206"/>
        <v>13249</v>
      </c>
      <c r="SOP1" s="26">
        <f t="shared" si="206"/>
        <v>13250</v>
      </c>
      <c r="SOQ1" s="26">
        <f t="shared" ref="SOQ1:SRB1" si="207">SOP1+1</f>
        <v>13251</v>
      </c>
      <c r="SOR1" s="26">
        <f t="shared" si="207"/>
        <v>13252</v>
      </c>
      <c r="SOS1" s="26">
        <f t="shared" si="207"/>
        <v>13253</v>
      </c>
      <c r="SOT1" s="26">
        <f t="shared" si="207"/>
        <v>13254</v>
      </c>
      <c r="SOU1" s="26">
        <f t="shared" si="207"/>
        <v>13255</v>
      </c>
      <c r="SOV1" s="26">
        <f t="shared" si="207"/>
        <v>13256</v>
      </c>
      <c r="SOW1" s="26">
        <f t="shared" si="207"/>
        <v>13257</v>
      </c>
      <c r="SOX1" s="26">
        <f t="shared" si="207"/>
        <v>13258</v>
      </c>
      <c r="SOY1" s="26">
        <f t="shared" si="207"/>
        <v>13259</v>
      </c>
      <c r="SOZ1" s="26">
        <f t="shared" si="207"/>
        <v>13260</v>
      </c>
      <c r="SPA1" s="26">
        <f t="shared" si="207"/>
        <v>13261</v>
      </c>
      <c r="SPB1" s="26">
        <f t="shared" si="207"/>
        <v>13262</v>
      </c>
      <c r="SPC1" s="26">
        <f t="shared" si="207"/>
        <v>13263</v>
      </c>
      <c r="SPD1" s="26">
        <f t="shared" si="207"/>
        <v>13264</v>
      </c>
      <c r="SPE1" s="26">
        <f t="shared" si="207"/>
        <v>13265</v>
      </c>
      <c r="SPF1" s="26">
        <f t="shared" si="207"/>
        <v>13266</v>
      </c>
      <c r="SPG1" s="26">
        <f t="shared" si="207"/>
        <v>13267</v>
      </c>
      <c r="SPH1" s="26">
        <f t="shared" si="207"/>
        <v>13268</v>
      </c>
      <c r="SPI1" s="26">
        <f t="shared" si="207"/>
        <v>13269</v>
      </c>
      <c r="SPJ1" s="26">
        <f t="shared" si="207"/>
        <v>13270</v>
      </c>
      <c r="SPK1" s="26">
        <f t="shared" si="207"/>
        <v>13271</v>
      </c>
      <c r="SPL1" s="26">
        <f t="shared" si="207"/>
        <v>13272</v>
      </c>
      <c r="SPM1" s="26">
        <f t="shared" si="207"/>
        <v>13273</v>
      </c>
      <c r="SPN1" s="26">
        <f t="shared" si="207"/>
        <v>13274</v>
      </c>
      <c r="SPO1" s="26">
        <f t="shared" si="207"/>
        <v>13275</v>
      </c>
      <c r="SPP1" s="26">
        <f t="shared" si="207"/>
        <v>13276</v>
      </c>
      <c r="SPQ1" s="26">
        <f t="shared" si="207"/>
        <v>13277</v>
      </c>
      <c r="SPR1" s="26">
        <f t="shared" si="207"/>
        <v>13278</v>
      </c>
      <c r="SPS1" s="26">
        <f t="shared" si="207"/>
        <v>13279</v>
      </c>
      <c r="SPT1" s="26">
        <f t="shared" si="207"/>
        <v>13280</v>
      </c>
      <c r="SPU1" s="26">
        <f t="shared" si="207"/>
        <v>13281</v>
      </c>
      <c r="SPV1" s="26">
        <f t="shared" si="207"/>
        <v>13282</v>
      </c>
      <c r="SPW1" s="26">
        <f t="shared" si="207"/>
        <v>13283</v>
      </c>
      <c r="SPX1" s="26">
        <f t="shared" si="207"/>
        <v>13284</v>
      </c>
      <c r="SPY1" s="26">
        <f t="shared" si="207"/>
        <v>13285</v>
      </c>
      <c r="SPZ1" s="26">
        <f t="shared" si="207"/>
        <v>13286</v>
      </c>
      <c r="SQA1" s="26">
        <f t="shared" si="207"/>
        <v>13287</v>
      </c>
      <c r="SQB1" s="26">
        <f t="shared" si="207"/>
        <v>13288</v>
      </c>
      <c r="SQC1" s="26">
        <f t="shared" si="207"/>
        <v>13289</v>
      </c>
      <c r="SQD1" s="26">
        <f t="shared" si="207"/>
        <v>13290</v>
      </c>
      <c r="SQE1" s="26">
        <f t="shared" si="207"/>
        <v>13291</v>
      </c>
      <c r="SQF1" s="26">
        <f t="shared" si="207"/>
        <v>13292</v>
      </c>
      <c r="SQG1" s="26">
        <f t="shared" si="207"/>
        <v>13293</v>
      </c>
      <c r="SQH1" s="26">
        <f t="shared" si="207"/>
        <v>13294</v>
      </c>
      <c r="SQI1" s="26">
        <f t="shared" si="207"/>
        <v>13295</v>
      </c>
      <c r="SQJ1" s="26">
        <f t="shared" si="207"/>
        <v>13296</v>
      </c>
      <c r="SQK1" s="26">
        <f t="shared" si="207"/>
        <v>13297</v>
      </c>
      <c r="SQL1" s="26">
        <f t="shared" si="207"/>
        <v>13298</v>
      </c>
      <c r="SQM1" s="26">
        <f t="shared" si="207"/>
        <v>13299</v>
      </c>
      <c r="SQN1" s="26">
        <f t="shared" si="207"/>
        <v>13300</v>
      </c>
      <c r="SQO1" s="26">
        <f t="shared" si="207"/>
        <v>13301</v>
      </c>
      <c r="SQP1" s="26">
        <f t="shared" si="207"/>
        <v>13302</v>
      </c>
      <c r="SQQ1" s="26">
        <f t="shared" si="207"/>
        <v>13303</v>
      </c>
      <c r="SQR1" s="26">
        <f t="shared" si="207"/>
        <v>13304</v>
      </c>
      <c r="SQS1" s="26">
        <f t="shared" si="207"/>
        <v>13305</v>
      </c>
      <c r="SQT1" s="26">
        <f t="shared" si="207"/>
        <v>13306</v>
      </c>
      <c r="SQU1" s="26">
        <f t="shared" si="207"/>
        <v>13307</v>
      </c>
      <c r="SQV1" s="26">
        <f t="shared" si="207"/>
        <v>13308</v>
      </c>
      <c r="SQW1" s="26">
        <f t="shared" si="207"/>
        <v>13309</v>
      </c>
      <c r="SQX1" s="26">
        <f t="shared" si="207"/>
        <v>13310</v>
      </c>
      <c r="SQY1" s="26">
        <f t="shared" si="207"/>
        <v>13311</v>
      </c>
      <c r="SQZ1" s="26">
        <f t="shared" si="207"/>
        <v>13312</v>
      </c>
      <c r="SRA1" s="26">
        <f t="shared" si="207"/>
        <v>13313</v>
      </c>
      <c r="SRB1" s="26">
        <f t="shared" si="207"/>
        <v>13314</v>
      </c>
      <c r="SRC1" s="26">
        <f t="shared" ref="SRC1:STN1" si="208">SRB1+1</f>
        <v>13315</v>
      </c>
      <c r="SRD1" s="26">
        <f t="shared" si="208"/>
        <v>13316</v>
      </c>
      <c r="SRE1" s="26">
        <f t="shared" si="208"/>
        <v>13317</v>
      </c>
      <c r="SRF1" s="26">
        <f t="shared" si="208"/>
        <v>13318</v>
      </c>
      <c r="SRG1" s="26">
        <f t="shared" si="208"/>
        <v>13319</v>
      </c>
      <c r="SRH1" s="26">
        <f t="shared" si="208"/>
        <v>13320</v>
      </c>
      <c r="SRI1" s="26">
        <f t="shared" si="208"/>
        <v>13321</v>
      </c>
      <c r="SRJ1" s="26">
        <f t="shared" si="208"/>
        <v>13322</v>
      </c>
      <c r="SRK1" s="26">
        <f t="shared" si="208"/>
        <v>13323</v>
      </c>
      <c r="SRL1" s="26">
        <f t="shared" si="208"/>
        <v>13324</v>
      </c>
      <c r="SRM1" s="26">
        <f t="shared" si="208"/>
        <v>13325</v>
      </c>
      <c r="SRN1" s="26">
        <f t="shared" si="208"/>
        <v>13326</v>
      </c>
      <c r="SRO1" s="26">
        <f t="shared" si="208"/>
        <v>13327</v>
      </c>
      <c r="SRP1" s="26">
        <f t="shared" si="208"/>
        <v>13328</v>
      </c>
      <c r="SRQ1" s="26">
        <f t="shared" si="208"/>
        <v>13329</v>
      </c>
      <c r="SRR1" s="26">
        <f t="shared" si="208"/>
        <v>13330</v>
      </c>
      <c r="SRS1" s="26">
        <f t="shared" si="208"/>
        <v>13331</v>
      </c>
      <c r="SRT1" s="26">
        <f t="shared" si="208"/>
        <v>13332</v>
      </c>
      <c r="SRU1" s="26">
        <f t="shared" si="208"/>
        <v>13333</v>
      </c>
      <c r="SRV1" s="26">
        <f t="shared" si="208"/>
        <v>13334</v>
      </c>
      <c r="SRW1" s="26">
        <f t="shared" si="208"/>
        <v>13335</v>
      </c>
      <c r="SRX1" s="26">
        <f t="shared" si="208"/>
        <v>13336</v>
      </c>
      <c r="SRY1" s="26">
        <f t="shared" si="208"/>
        <v>13337</v>
      </c>
      <c r="SRZ1" s="26">
        <f t="shared" si="208"/>
        <v>13338</v>
      </c>
      <c r="SSA1" s="26">
        <f t="shared" si="208"/>
        <v>13339</v>
      </c>
      <c r="SSB1" s="26">
        <f t="shared" si="208"/>
        <v>13340</v>
      </c>
      <c r="SSC1" s="26">
        <f t="shared" si="208"/>
        <v>13341</v>
      </c>
      <c r="SSD1" s="26">
        <f t="shared" si="208"/>
        <v>13342</v>
      </c>
      <c r="SSE1" s="26">
        <f t="shared" si="208"/>
        <v>13343</v>
      </c>
      <c r="SSF1" s="26">
        <f t="shared" si="208"/>
        <v>13344</v>
      </c>
      <c r="SSG1" s="26">
        <f t="shared" si="208"/>
        <v>13345</v>
      </c>
      <c r="SSH1" s="26">
        <f t="shared" si="208"/>
        <v>13346</v>
      </c>
      <c r="SSI1" s="26">
        <f t="shared" si="208"/>
        <v>13347</v>
      </c>
      <c r="SSJ1" s="26">
        <f t="shared" si="208"/>
        <v>13348</v>
      </c>
      <c r="SSK1" s="26">
        <f t="shared" si="208"/>
        <v>13349</v>
      </c>
      <c r="SSL1" s="26">
        <f t="shared" si="208"/>
        <v>13350</v>
      </c>
      <c r="SSM1" s="26">
        <f t="shared" si="208"/>
        <v>13351</v>
      </c>
      <c r="SSN1" s="26">
        <f t="shared" si="208"/>
        <v>13352</v>
      </c>
      <c r="SSO1" s="26">
        <f t="shared" si="208"/>
        <v>13353</v>
      </c>
      <c r="SSP1" s="26">
        <f t="shared" si="208"/>
        <v>13354</v>
      </c>
      <c r="SSQ1" s="26">
        <f t="shared" si="208"/>
        <v>13355</v>
      </c>
      <c r="SSR1" s="26">
        <f t="shared" si="208"/>
        <v>13356</v>
      </c>
      <c r="SSS1" s="26">
        <f t="shared" si="208"/>
        <v>13357</v>
      </c>
      <c r="SST1" s="26">
        <f t="shared" si="208"/>
        <v>13358</v>
      </c>
      <c r="SSU1" s="26">
        <f t="shared" si="208"/>
        <v>13359</v>
      </c>
      <c r="SSV1" s="26">
        <f t="shared" si="208"/>
        <v>13360</v>
      </c>
      <c r="SSW1" s="26">
        <f t="shared" si="208"/>
        <v>13361</v>
      </c>
      <c r="SSX1" s="26">
        <f t="shared" si="208"/>
        <v>13362</v>
      </c>
      <c r="SSY1" s="26">
        <f t="shared" si="208"/>
        <v>13363</v>
      </c>
      <c r="SSZ1" s="26">
        <f t="shared" si="208"/>
        <v>13364</v>
      </c>
      <c r="STA1" s="26">
        <f t="shared" si="208"/>
        <v>13365</v>
      </c>
      <c r="STB1" s="26">
        <f t="shared" si="208"/>
        <v>13366</v>
      </c>
      <c r="STC1" s="26">
        <f t="shared" si="208"/>
        <v>13367</v>
      </c>
      <c r="STD1" s="26">
        <f t="shared" si="208"/>
        <v>13368</v>
      </c>
      <c r="STE1" s="26">
        <f t="shared" si="208"/>
        <v>13369</v>
      </c>
      <c r="STF1" s="26">
        <f t="shared" si="208"/>
        <v>13370</v>
      </c>
      <c r="STG1" s="26">
        <f t="shared" si="208"/>
        <v>13371</v>
      </c>
      <c r="STH1" s="26">
        <f t="shared" si="208"/>
        <v>13372</v>
      </c>
      <c r="STI1" s="26">
        <f t="shared" si="208"/>
        <v>13373</v>
      </c>
      <c r="STJ1" s="26">
        <f t="shared" si="208"/>
        <v>13374</v>
      </c>
      <c r="STK1" s="26">
        <f t="shared" si="208"/>
        <v>13375</v>
      </c>
      <c r="STL1" s="26">
        <f t="shared" si="208"/>
        <v>13376</v>
      </c>
      <c r="STM1" s="26">
        <f t="shared" si="208"/>
        <v>13377</v>
      </c>
      <c r="STN1" s="26">
        <f t="shared" si="208"/>
        <v>13378</v>
      </c>
      <c r="STO1" s="26">
        <f t="shared" ref="STO1:SVZ1" si="209">STN1+1</f>
        <v>13379</v>
      </c>
      <c r="STP1" s="26">
        <f t="shared" si="209"/>
        <v>13380</v>
      </c>
      <c r="STQ1" s="26">
        <f t="shared" si="209"/>
        <v>13381</v>
      </c>
      <c r="STR1" s="26">
        <f t="shared" si="209"/>
        <v>13382</v>
      </c>
      <c r="STS1" s="26">
        <f t="shared" si="209"/>
        <v>13383</v>
      </c>
      <c r="STT1" s="26">
        <f t="shared" si="209"/>
        <v>13384</v>
      </c>
      <c r="STU1" s="26">
        <f t="shared" si="209"/>
        <v>13385</v>
      </c>
      <c r="STV1" s="26">
        <f t="shared" si="209"/>
        <v>13386</v>
      </c>
      <c r="STW1" s="26">
        <f t="shared" si="209"/>
        <v>13387</v>
      </c>
      <c r="STX1" s="26">
        <f t="shared" si="209"/>
        <v>13388</v>
      </c>
      <c r="STY1" s="26">
        <f t="shared" si="209"/>
        <v>13389</v>
      </c>
      <c r="STZ1" s="26">
        <f t="shared" si="209"/>
        <v>13390</v>
      </c>
      <c r="SUA1" s="26">
        <f t="shared" si="209"/>
        <v>13391</v>
      </c>
      <c r="SUB1" s="26">
        <f t="shared" si="209"/>
        <v>13392</v>
      </c>
      <c r="SUC1" s="26">
        <f t="shared" si="209"/>
        <v>13393</v>
      </c>
      <c r="SUD1" s="26">
        <f t="shared" si="209"/>
        <v>13394</v>
      </c>
      <c r="SUE1" s="26">
        <f t="shared" si="209"/>
        <v>13395</v>
      </c>
      <c r="SUF1" s="26">
        <f t="shared" si="209"/>
        <v>13396</v>
      </c>
      <c r="SUG1" s="26">
        <f t="shared" si="209"/>
        <v>13397</v>
      </c>
      <c r="SUH1" s="26">
        <f t="shared" si="209"/>
        <v>13398</v>
      </c>
      <c r="SUI1" s="26">
        <f t="shared" si="209"/>
        <v>13399</v>
      </c>
      <c r="SUJ1" s="26">
        <f t="shared" si="209"/>
        <v>13400</v>
      </c>
      <c r="SUK1" s="26">
        <f t="shared" si="209"/>
        <v>13401</v>
      </c>
      <c r="SUL1" s="26">
        <f t="shared" si="209"/>
        <v>13402</v>
      </c>
      <c r="SUM1" s="26">
        <f t="shared" si="209"/>
        <v>13403</v>
      </c>
      <c r="SUN1" s="26">
        <f t="shared" si="209"/>
        <v>13404</v>
      </c>
      <c r="SUO1" s="26">
        <f t="shared" si="209"/>
        <v>13405</v>
      </c>
      <c r="SUP1" s="26">
        <f t="shared" si="209"/>
        <v>13406</v>
      </c>
      <c r="SUQ1" s="26">
        <f t="shared" si="209"/>
        <v>13407</v>
      </c>
      <c r="SUR1" s="26">
        <f t="shared" si="209"/>
        <v>13408</v>
      </c>
      <c r="SUS1" s="26">
        <f t="shared" si="209"/>
        <v>13409</v>
      </c>
      <c r="SUT1" s="26">
        <f t="shared" si="209"/>
        <v>13410</v>
      </c>
      <c r="SUU1" s="26">
        <f t="shared" si="209"/>
        <v>13411</v>
      </c>
      <c r="SUV1" s="26">
        <f t="shared" si="209"/>
        <v>13412</v>
      </c>
      <c r="SUW1" s="26">
        <f t="shared" si="209"/>
        <v>13413</v>
      </c>
      <c r="SUX1" s="26">
        <f t="shared" si="209"/>
        <v>13414</v>
      </c>
      <c r="SUY1" s="26">
        <f t="shared" si="209"/>
        <v>13415</v>
      </c>
      <c r="SUZ1" s="26">
        <f t="shared" si="209"/>
        <v>13416</v>
      </c>
      <c r="SVA1" s="26">
        <f t="shared" si="209"/>
        <v>13417</v>
      </c>
      <c r="SVB1" s="26">
        <f t="shared" si="209"/>
        <v>13418</v>
      </c>
      <c r="SVC1" s="26">
        <f t="shared" si="209"/>
        <v>13419</v>
      </c>
      <c r="SVD1" s="26">
        <f t="shared" si="209"/>
        <v>13420</v>
      </c>
      <c r="SVE1" s="26">
        <f t="shared" si="209"/>
        <v>13421</v>
      </c>
      <c r="SVF1" s="26">
        <f t="shared" si="209"/>
        <v>13422</v>
      </c>
      <c r="SVG1" s="26">
        <f t="shared" si="209"/>
        <v>13423</v>
      </c>
      <c r="SVH1" s="26">
        <f t="shared" si="209"/>
        <v>13424</v>
      </c>
      <c r="SVI1" s="26">
        <f t="shared" si="209"/>
        <v>13425</v>
      </c>
      <c r="SVJ1" s="26">
        <f t="shared" si="209"/>
        <v>13426</v>
      </c>
      <c r="SVK1" s="26">
        <f t="shared" si="209"/>
        <v>13427</v>
      </c>
      <c r="SVL1" s="26">
        <f t="shared" si="209"/>
        <v>13428</v>
      </c>
      <c r="SVM1" s="26">
        <f t="shared" si="209"/>
        <v>13429</v>
      </c>
      <c r="SVN1" s="26">
        <f t="shared" si="209"/>
        <v>13430</v>
      </c>
      <c r="SVO1" s="26">
        <f t="shared" si="209"/>
        <v>13431</v>
      </c>
      <c r="SVP1" s="26">
        <f t="shared" si="209"/>
        <v>13432</v>
      </c>
      <c r="SVQ1" s="26">
        <f t="shared" si="209"/>
        <v>13433</v>
      </c>
      <c r="SVR1" s="26">
        <f t="shared" si="209"/>
        <v>13434</v>
      </c>
      <c r="SVS1" s="26">
        <f t="shared" si="209"/>
        <v>13435</v>
      </c>
      <c r="SVT1" s="26">
        <f t="shared" si="209"/>
        <v>13436</v>
      </c>
      <c r="SVU1" s="26">
        <f t="shared" si="209"/>
        <v>13437</v>
      </c>
      <c r="SVV1" s="26">
        <f t="shared" si="209"/>
        <v>13438</v>
      </c>
      <c r="SVW1" s="26">
        <f t="shared" si="209"/>
        <v>13439</v>
      </c>
      <c r="SVX1" s="26">
        <f t="shared" si="209"/>
        <v>13440</v>
      </c>
      <c r="SVY1" s="26">
        <f t="shared" si="209"/>
        <v>13441</v>
      </c>
      <c r="SVZ1" s="26">
        <f t="shared" si="209"/>
        <v>13442</v>
      </c>
      <c r="SWA1" s="26">
        <f t="shared" ref="SWA1:SYL1" si="210">SVZ1+1</f>
        <v>13443</v>
      </c>
      <c r="SWB1" s="26">
        <f t="shared" si="210"/>
        <v>13444</v>
      </c>
      <c r="SWC1" s="26">
        <f t="shared" si="210"/>
        <v>13445</v>
      </c>
      <c r="SWD1" s="26">
        <f t="shared" si="210"/>
        <v>13446</v>
      </c>
      <c r="SWE1" s="26">
        <f t="shared" si="210"/>
        <v>13447</v>
      </c>
      <c r="SWF1" s="26">
        <f t="shared" si="210"/>
        <v>13448</v>
      </c>
      <c r="SWG1" s="26">
        <f t="shared" si="210"/>
        <v>13449</v>
      </c>
      <c r="SWH1" s="26">
        <f t="shared" si="210"/>
        <v>13450</v>
      </c>
      <c r="SWI1" s="26">
        <f t="shared" si="210"/>
        <v>13451</v>
      </c>
      <c r="SWJ1" s="26">
        <f t="shared" si="210"/>
        <v>13452</v>
      </c>
      <c r="SWK1" s="26">
        <f t="shared" si="210"/>
        <v>13453</v>
      </c>
      <c r="SWL1" s="26">
        <f t="shared" si="210"/>
        <v>13454</v>
      </c>
      <c r="SWM1" s="26">
        <f t="shared" si="210"/>
        <v>13455</v>
      </c>
      <c r="SWN1" s="26">
        <f t="shared" si="210"/>
        <v>13456</v>
      </c>
      <c r="SWO1" s="26">
        <f t="shared" si="210"/>
        <v>13457</v>
      </c>
      <c r="SWP1" s="26">
        <f t="shared" si="210"/>
        <v>13458</v>
      </c>
      <c r="SWQ1" s="26">
        <f t="shared" si="210"/>
        <v>13459</v>
      </c>
      <c r="SWR1" s="26">
        <f t="shared" si="210"/>
        <v>13460</v>
      </c>
      <c r="SWS1" s="26">
        <f t="shared" si="210"/>
        <v>13461</v>
      </c>
      <c r="SWT1" s="26">
        <f t="shared" si="210"/>
        <v>13462</v>
      </c>
      <c r="SWU1" s="26">
        <f t="shared" si="210"/>
        <v>13463</v>
      </c>
      <c r="SWV1" s="26">
        <f t="shared" si="210"/>
        <v>13464</v>
      </c>
      <c r="SWW1" s="26">
        <f t="shared" si="210"/>
        <v>13465</v>
      </c>
      <c r="SWX1" s="26">
        <f t="shared" si="210"/>
        <v>13466</v>
      </c>
      <c r="SWY1" s="26">
        <f t="shared" si="210"/>
        <v>13467</v>
      </c>
      <c r="SWZ1" s="26">
        <f t="shared" si="210"/>
        <v>13468</v>
      </c>
      <c r="SXA1" s="26">
        <f t="shared" si="210"/>
        <v>13469</v>
      </c>
      <c r="SXB1" s="26">
        <f t="shared" si="210"/>
        <v>13470</v>
      </c>
      <c r="SXC1" s="26">
        <f t="shared" si="210"/>
        <v>13471</v>
      </c>
      <c r="SXD1" s="26">
        <f t="shared" si="210"/>
        <v>13472</v>
      </c>
      <c r="SXE1" s="26">
        <f t="shared" si="210"/>
        <v>13473</v>
      </c>
      <c r="SXF1" s="26">
        <f t="shared" si="210"/>
        <v>13474</v>
      </c>
      <c r="SXG1" s="26">
        <f t="shared" si="210"/>
        <v>13475</v>
      </c>
      <c r="SXH1" s="26">
        <f t="shared" si="210"/>
        <v>13476</v>
      </c>
      <c r="SXI1" s="26">
        <f t="shared" si="210"/>
        <v>13477</v>
      </c>
      <c r="SXJ1" s="26">
        <f t="shared" si="210"/>
        <v>13478</v>
      </c>
      <c r="SXK1" s="26">
        <f t="shared" si="210"/>
        <v>13479</v>
      </c>
      <c r="SXL1" s="26">
        <f t="shared" si="210"/>
        <v>13480</v>
      </c>
      <c r="SXM1" s="26">
        <f t="shared" si="210"/>
        <v>13481</v>
      </c>
      <c r="SXN1" s="26">
        <f t="shared" si="210"/>
        <v>13482</v>
      </c>
      <c r="SXO1" s="26">
        <f t="shared" si="210"/>
        <v>13483</v>
      </c>
      <c r="SXP1" s="26">
        <f t="shared" si="210"/>
        <v>13484</v>
      </c>
      <c r="SXQ1" s="26">
        <f t="shared" si="210"/>
        <v>13485</v>
      </c>
      <c r="SXR1" s="26">
        <f t="shared" si="210"/>
        <v>13486</v>
      </c>
      <c r="SXS1" s="26">
        <f t="shared" si="210"/>
        <v>13487</v>
      </c>
      <c r="SXT1" s="26">
        <f t="shared" si="210"/>
        <v>13488</v>
      </c>
      <c r="SXU1" s="26">
        <f t="shared" si="210"/>
        <v>13489</v>
      </c>
      <c r="SXV1" s="26">
        <f t="shared" si="210"/>
        <v>13490</v>
      </c>
      <c r="SXW1" s="26">
        <f t="shared" si="210"/>
        <v>13491</v>
      </c>
      <c r="SXX1" s="26">
        <f t="shared" si="210"/>
        <v>13492</v>
      </c>
      <c r="SXY1" s="26">
        <f t="shared" si="210"/>
        <v>13493</v>
      </c>
      <c r="SXZ1" s="26">
        <f t="shared" si="210"/>
        <v>13494</v>
      </c>
      <c r="SYA1" s="26">
        <f t="shared" si="210"/>
        <v>13495</v>
      </c>
      <c r="SYB1" s="26">
        <f t="shared" si="210"/>
        <v>13496</v>
      </c>
      <c r="SYC1" s="26">
        <f t="shared" si="210"/>
        <v>13497</v>
      </c>
      <c r="SYD1" s="26">
        <f t="shared" si="210"/>
        <v>13498</v>
      </c>
      <c r="SYE1" s="26">
        <f t="shared" si="210"/>
        <v>13499</v>
      </c>
      <c r="SYF1" s="26">
        <f t="shared" si="210"/>
        <v>13500</v>
      </c>
      <c r="SYG1" s="26">
        <f t="shared" si="210"/>
        <v>13501</v>
      </c>
      <c r="SYH1" s="26">
        <f t="shared" si="210"/>
        <v>13502</v>
      </c>
      <c r="SYI1" s="26">
        <f t="shared" si="210"/>
        <v>13503</v>
      </c>
      <c r="SYJ1" s="26">
        <f t="shared" si="210"/>
        <v>13504</v>
      </c>
      <c r="SYK1" s="26">
        <f t="shared" si="210"/>
        <v>13505</v>
      </c>
      <c r="SYL1" s="26">
        <f t="shared" si="210"/>
        <v>13506</v>
      </c>
      <c r="SYM1" s="26">
        <f t="shared" ref="SYM1:TAX1" si="211">SYL1+1</f>
        <v>13507</v>
      </c>
      <c r="SYN1" s="26">
        <f t="shared" si="211"/>
        <v>13508</v>
      </c>
      <c r="SYO1" s="26">
        <f t="shared" si="211"/>
        <v>13509</v>
      </c>
      <c r="SYP1" s="26">
        <f t="shared" si="211"/>
        <v>13510</v>
      </c>
      <c r="SYQ1" s="26">
        <f t="shared" si="211"/>
        <v>13511</v>
      </c>
      <c r="SYR1" s="26">
        <f t="shared" si="211"/>
        <v>13512</v>
      </c>
      <c r="SYS1" s="26">
        <f t="shared" si="211"/>
        <v>13513</v>
      </c>
      <c r="SYT1" s="26">
        <f t="shared" si="211"/>
        <v>13514</v>
      </c>
      <c r="SYU1" s="26">
        <f t="shared" si="211"/>
        <v>13515</v>
      </c>
      <c r="SYV1" s="26">
        <f t="shared" si="211"/>
        <v>13516</v>
      </c>
      <c r="SYW1" s="26">
        <f t="shared" si="211"/>
        <v>13517</v>
      </c>
      <c r="SYX1" s="26">
        <f t="shared" si="211"/>
        <v>13518</v>
      </c>
      <c r="SYY1" s="26">
        <f t="shared" si="211"/>
        <v>13519</v>
      </c>
      <c r="SYZ1" s="26">
        <f t="shared" si="211"/>
        <v>13520</v>
      </c>
      <c r="SZA1" s="26">
        <f t="shared" si="211"/>
        <v>13521</v>
      </c>
      <c r="SZB1" s="26">
        <f t="shared" si="211"/>
        <v>13522</v>
      </c>
      <c r="SZC1" s="26">
        <f t="shared" si="211"/>
        <v>13523</v>
      </c>
      <c r="SZD1" s="26">
        <f t="shared" si="211"/>
        <v>13524</v>
      </c>
      <c r="SZE1" s="26">
        <f t="shared" si="211"/>
        <v>13525</v>
      </c>
      <c r="SZF1" s="26">
        <f t="shared" si="211"/>
        <v>13526</v>
      </c>
      <c r="SZG1" s="26">
        <f t="shared" si="211"/>
        <v>13527</v>
      </c>
      <c r="SZH1" s="26">
        <f t="shared" si="211"/>
        <v>13528</v>
      </c>
      <c r="SZI1" s="26">
        <f t="shared" si="211"/>
        <v>13529</v>
      </c>
      <c r="SZJ1" s="26">
        <f t="shared" si="211"/>
        <v>13530</v>
      </c>
      <c r="SZK1" s="26">
        <f t="shared" si="211"/>
        <v>13531</v>
      </c>
      <c r="SZL1" s="26">
        <f t="shared" si="211"/>
        <v>13532</v>
      </c>
      <c r="SZM1" s="26">
        <f t="shared" si="211"/>
        <v>13533</v>
      </c>
      <c r="SZN1" s="26">
        <f t="shared" si="211"/>
        <v>13534</v>
      </c>
      <c r="SZO1" s="26">
        <f t="shared" si="211"/>
        <v>13535</v>
      </c>
      <c r="SZP1" s="26">
        <f t="shared" si="211"/>
        <v>13536</v>
      </c>
      <c r="SZQ1" s="26">
        <f t="shared" si="211"/>
        <v>13537</v>
      </c>
      <c r="SZR1" s="26">
        <f t="shared" si="211"/>
        <v>13538</v>
      </c>
      <c r="SZS1" s="26">
        <f t="shared" si="211"/>
        <v>13539</v>
      </c>
      <c r="SZT1" s="26">
        <f t="shared" si="211"/>
        <v>13540</v>
      </c>
      <c r="SZU1" s="26">
        <f t="shared" si="211"/>
        <v>13541</v>
      </c>
      <c r="SZV1" s="26">
        <f t="shared" si="211"/>
        <v>13542</v>
      </c>
      <c r="SZW1" s="26">
        <f t="shared" si="211"/>
        <v>13543</v>
      </c>
      <c r="SZX1" s="26">
        <f t="shared" si="211"/>
        <v>13544</v>
      </c>
      <c r="SZY1" s="26">
        <f t="shared" si="211"/>
        <v>13545</v>
      </c>
      <c r="SZZ1" s="26">
        <f t="shared" si="211"/>
        <v>13546</v>
      </c>
      <c r="TAA1" s="26">
        <f t="shared" si="211"/>
        <v>13547</v>
      </c>
      <c r="TAB1" s="26">
        <f t="shared" si="211"/>
        <v>13548</v>
      </c>
      <c r="TAC1" s="26">
        <f t="shared" si="211"/>
        <v>13549</v>
      </c>
      <c r="TAD1" s="26">
        <f t="shared" si="211"/>
        <v>13550</v>
      </c>
      <c r="TAE1" s="26">
        <f t="shared" si="211"/>
        <v>13551</v>
      </c>
      <c r="TAF1" s="26">
        <f t="shared" si="211"/>
        <v>13552</v>
      </c>
      <c r="TAG1" s="26">
        <f t="shared" si="211"/>
        <v>13553</v>
      </c>
      <c r="TAH1" s="26">
        <f t="shared" si="211"/>
        <v>13554</v>
      </c>
      <c r="TAI1" s="26">
        <f t="shared" si="211"/>
        <v>13555</v>
      </c>
      <c r="TAJ1" s="26">
        <f t="shared" si="211"/>
        <v>13556</v>
      </c>
      <c r="TAK1" s="26">
        <f t="shared" si="211"/>
        <v>13557</v>
      </c>
      <c r="TAL1" s="26">
        <f t="shared" si="211"/>
        <v>13558</v>
      </c>
      <c r="TAM1" s="26">
        <f t="shared" si="211"/>
        <v>13559</v>
      </c>
      <c r="TAN1" s="26">
        <f t="shared" si="211"/>
        <v>13560</v>
      </c>
      <c r="TAO1" s="26">
        <f t="shared" si="211"/>
        <v>13561</v>
      </c>
      <c r="TAP1" s="26">
        <f t="shared" si="211"/>
        <v>13562</v>
      </c>
      <c r="TAQ1" s="26">
        <f t="shared" si="211"/>
        <v>13563</v>
      </c>
      <c r="TAR1" s="26">
        <f t="shared" si="211"/>
        <v>13564</v>
      </c>
      <c r="TAS1" s="26">
        <f t="shared" si="211"/>
        <v>13565</v>
      </c>
      <c r="TAT1" s="26">
        <f t="shared" si="211"/>
        <v>13566</v>
      </c>
      <c r="TAU1" s="26">
        <f t="shared" si="211"/>
        <v>13567</v>
      </c>
      <c r="TAV1" s="26">
        <f t="shared" si="211"/>
        <v>13568</v>
      </c>
      <c r="TAW1" s="26">
        <f t="shared" si="211"/>
        <v>13569</v>
      </c>
      <c r="TAX1" s="26">
        <f t="shared" si="211"/>
        <v>13570</v>
      </c>
      <c r="TAY1" s="26">
        <f t="shared" ref="TAY1:TDJ1" si="212">TAX1+1</f>
        <v>13571</v>
      </c>
      <c r="TAZ1" s="26">
        <f t="shared" si="212"/>
        <v>13572</v>
      </c>
      <c r="TBA1" s="26">
        <f t="shared" si="212"/>
        <v>13573</v>
      </c>
      <c r="TBB1" s="26">
        <f t="shared" si="212"/>
        <v>13574</v>
      </c>
      <c r="TBC1" s="26">
        <f t="shared" si="212"/>
        <v>13575</v>
      </c>
      <c r="TBD1" s="26">
        <f t="shared" si="212"/>
        <v>13576</v>
      </c>
      <c r="TBE1" s="26">
        <f t="shared" si="212"/>
        <v>13577</v>
      </c>
      <c r="TBF1" s="26">
        <f t="shared" si="212"/>
        <v>13578</v>
      </c>
      <c r="TBG1" s="26">
        <f t="shared" si="212"/>
        <v>13579</v>
      </c>
      <c r="TBH1" s="26">
        <f t="shared" si="212"/>
        <v>13580</v>
      </c>
      <c r="TBI1" s="26">
        <f t="shared" si="212"/>
        <v>13581</v>
      </c>
      <c r="TBJ1" s="26">
        <f t="shared" si="212"/>
        <v>13582</v>
      </c>
      <c r="TBK1" s="26">
        <f t="shared" si="212"/>
        <v>13583</v>
      </c>
      <c r="TBL1" s="26">
        <f t="shared" si="212"/>
        <v>13584</v>
      </c>
      <c r="TBM1" s="26">
        <f t="shared" si="212"/>
        <v>13585</v>
      </c>
      <c r="TBN1" s="26">
        <f t="shared" si="212"/>
        <v>13586</v>
      </c>
      <c r="TBO1" s="26">
        <f t="shared" si="212"/>
        <v>13587</v>
      </c>
      <c r="TBP1" s="26">
        <f t="shared" si="212"/>
        <v>13588</v>
      </c>
      <c r="TBQ1" s="26">
        <f t="shared" si="212"/>
        <v>13589</v>
      </c>
      <c r="TBR1" s="26">
        <f t="shared" si="212"/>
        <v>13590</v>
      </c>
      <c r="TBS1" s="26">
        <f t="shared" si="212"/>
        <v>13591</v>
      </c>
      <c r="TBT1" s="26">
        <f t="shared" si="212"/>
        <v>13592</v>
      </c>
      <c r="TBU1" s="26">
        <f t="shared" si="212"/>
        <v>13593</v>
      </c>
      <c r="TBV1" s="26">
        <f t="shared" si="212"/>
        <v>13594</v>
      </c>
      <c r="TBW1" s="26">
        <f t="shared" si="212"/>
        <v>13595</v>
      </c>
      <c r="TBX1" s="26">
        <f t="shared" si="212"/>
        <v>13596</v>
      </c>
      <c r="TBY1" s="26">
        <f t="shared" si="212"/>
        <v>13597</v>
      </c>
      <c r="TBZ1" s="26">
        <f t="shared" si="212"/>
        <v>13598</v>
      </c>
      <c r="TCA1" s="26">
        <f t="shared" si="212"/>
        <v>13599</v>
      </c>
      <c r="TCB1" s="26">
        <f t="shared" si="212"/>
        <v>13600</v>
      </c>
      <c r="TCC1" s="26">
        <f t="shared" si="212"/>
        <v>13601</v>
      </c>
      <c r="TCD1" s="26">
        <f t="shared" si="212"/>
        <v>13602</v>
      </c>
      <c r="TCE1" s="26">
        <f t="shared" si="212"/>
        <v>13603</v>
      </c>
      <c r="TCF1" s="26">
        <f t="shared" si="212"/>
        <v>13604</v>
      </c>
      <c r="TCG1" s="26">
        <f t="shared" si="212"/>
        <v>13605</v>
      </c>
      <c r="TCH1" s="26">
        <f t="shared" si="212"/>
        <v>13606</v>
      </c>
      <c r="TCI1" s="26">
        <f t="shared" si="212"/>
        <v>13607</v>
      </c>
      <c r="TCJ1" s="26">
        <f t="shared" si="212"/>
        <v>13608</v>
      </c>
      <c r="TCK1" s="26">
        <f t="shared" si="212"/>
        <v>13609</v>
      </c>
      <c r="TCL1" s="26">
        <f t="shared" si="212"/>
        <v>13610</v>
      </c>
      <c r="TCM1" s="26">
        <f t="shared" si="212"/>
        <v>13611</v>
      </c>
      <c r="TCN1" s="26">
        <f t="shared" si="212"/>
        <v>13612</v>
      </c>
      <c r="TCO1" s="26">
        <f t="shared" si="212"/>
        <v>13613</v>
      </c>
      <c r="TCP1" s="26">
        <f t="shared" si="212"/>
        <v>13614</v>
      </c>
      <c r="TCQ1" s="26">
        <f t="shared" si="212"/>
        <v>13615</v>
      </c>
      <c r="TCR1" s="26">
        <f t="shared" si="212"/>
        <v>13616</v>
      </c>
      <c r="TCS1" s="26">
        <f t="shared" si="212"/>
        <v>13617</v>
      </c>
      <c r="TCT1" s="26">
        <f t="shared" si="212"/>
        <v>13618</v>
      </c>
      <c r="TCU1" s="26">
        <f t="shared" si="212"/>
        <v>13619</v>
      </c>
      <c r="TCV1" s="26">
        <f t="shared" si="212"/>
        <v>13620</v>
      </c>
      <c r="TCW1" s="26">
        <f t="shared" si="212"/>
        <v>13621</v>
      </c>
      <c r="TCX1" s="26">
        <f t="shared" si="212"/>
        <v>13622</v>
      </c>
      <c r="TCY1" s="26">
        <f t="shared" si="212"/>
        <v>13623</v>
      </c>
      <c r="TCZ1" s="26">
        <f t="shared" si="212"/>
        <v>13624</v>
      </c>
      <c r="TDA1" s="26">
        <f t="shared" si="212"/>
        <v>13625</v>
      </c>
      <c r="TDB1" s="26">
        <f t="shared" si="212"/>
        <v>13626</v>
      </c>
      <c r="TDC1" s="26">
        <f t="shared" si="212"/>
        <v>13627</v>
      </c>
      <c r="TDD1" s="26">
        <f t="shared" si="212"/>
        <v>13628</v>
      </c>
      <c r="TDE1" s="26">
        <f t="shared" si="212"/>
        <v>13629</v>
      </c>
      <c r="TDF1" s="26">
        <f t="shared" si="212"/>
        <v>13630</v>
      </c>
      <c r="TDG1" s="26">
        <f t="shared" si="212"/>
        <v>13631</v>
      </c>
      <c r="TDH1" s="26">
        <f t="shared" si="212"/>
        <v>13632</v>
      </c>
      <c r="TDI1" s="26">
        <f t="shared" si="212"/>
        <v>13633</v>
      </c>
      <c r="TDJ1" s="26">
        <f t="shared" si="212"/>
        <v>13634</v>
      </c>
      <c r="TDK1" s="26">
        <f t="shared" ref="TDK1:TFV1" si="213">TDJ1+1</f>
        <v>13635</v>
      </c>
      <c r="TDL1" s="26">
        <f t="shared" si="213"/>
        <v>13636</v>
      </c>
      <c r="TDM1" s="26">
        <f t="shared" si="213"/>
        <v>13637</v>
      </c>
      <c r="TDN1" s="26">
        <f t="shared" si="213"/>
        <v>13638</v>
      </c>
      <c r="TDO1" s="26">
        <f t="shared" si="213"/>
        <v>13639</v>
      </c>
      <c r="TDP1" s="26">
        <f t="shared" si="213"/>
        <v>13640</v>
      </c>
      <c r="TDQ1" s="26">
        <f t="shared" si="213"/>
        <v>13641</v>
      </c>
      <c r="TDR1" s="26">
        <f t="shared" si="213"/>
        <v>13642</v>
      </c>
      <c r="TDS1" s="26">
        <f t="shared" si="213"/>
        <v>13643</v>
      </c>
      <c r="TDT1" s="26">
        <f t="shared" si="213"/>
        <v>13644</v>
      </c>
      <c r="TDU1" s="26">
        <f t="shared" si="213"/>
        <v>13645</v>
      </c>
      <c r="TDV1" s="26">
        <f t="shared" si="213"/>
        <v>13646</v>
      </c>
      <c r="TDW1" s="26">
        <f t="shared" si="213"/>
        <v>13647</v>
      </c>
      <c r="TDX1" s="26">
        <f t="shared" si="213"/>
        <v>13648</v>
      </c>
      <c r="TDY1" s="26">
        <f t="shared" si="213"/>
        <v>13649</v>
      </c>
      <c r="TDZ1" s="26">
        <f t="shared" si="213"/>
        <v>13650</v>
      </c>
      <c r="TEA1" s="26">
        <f t="shared" si="213"/>
        <v>13651</v>
      </c>
      <c r="TEB1" s="26">
        <f t="shared" si="213"/>
        <v>13652</v>
      </c>
      <c r="TEC1" s="26">
        <f t="shared" si="213"/>
        <v>13653</v>
      </c>
      <c r="TED1" s="26">
        <f t="shared" si="213"/>
        <v>13654</v>
      </c>
      <c r="TEE1" s="26">
        <f t="shared" si="213"/>
        <v>13655</v>
      </c>
      <c r="TEF1" s="26">
        <f t="shared" si="213"/>
        <v>13656</v>
      </c>
      <c r="TEG1" s="26">
        <f t="shared" si="213"/>
        <v>13657</v>
      </c>
      <c r="TEH1" s="26">
        <f t="shared" si="213"/>
        <v>13658</v>
      </c>
      <c r="TEI1" s="26">
        <f t="shared" si="213"/>
        <v>13659</v>
      </c>
      <c r="TEJ1" s="26">
        <f t="shared" si="213"/>
        <v>13660</v>
      </c>
      <c r="TEK1" s="26">
        <f t="shared" si="213"/>
        <v>13661</v>
      </c>
      <c r="TEL1" s="26">
        <f t="shared" si="213"/>
        <v>13662</v>
      </c>
      <c r="TEM1" s="26">
        <f t="shared" si="213"/>
        <v>13663</v>
      </c>
      <c r="TEN1" s="26">
        <f t="shared" si="213"/>
        <v>13664</v>
      </c>
      <c r="TEO1" s="26">
        <f t="shared" si="213"/>
        <v>13665</v>
      </c>
      <c r="TEP1" s="26">
        <f t="shared" si="213"/>
        <v>13666</v>
      </c>
      <c r="TEQ1" s="26">
        <f t="shared" si="213"/>
        <v>13667</v>
      </c>
      <c r="TER1" s="26">
        <f t="shared" si="213"/>
        <v>13668</v>
      </c>
      <c r="TES1" s="26">
        <f t="shared" si="213"/>
        <v>13669</v>
      </c>
      <c r="TET1" s="26">
        <f t="shared" si="213"/>
        <v>13670</v>
      </c>
      <c r="TEU1" s="26">
        <f t="shared" si="213"/>
        <v>13671</v>
      </c>
      <c r="TEV1" s="26">
        <f t="shared" si="213"/>
        <v>13672</v>
      </c>
      <c r="TEW1" s="26">
        <f t="shared" si="213"/>
        <v>13673</v>
      </c>
      <c r="TEX1" s="26">
        <f t="shared" si="213"/>
        <v>13674</v>
      </c>
      <c r="TEY1" s="26">
        <f t="shared" si="213"/>
        <v>13675</v>
      </c>
      <c r="TEZ1" s="26">
        <f t="shared" si="213"/>
        <v>13676</v>
      </c>
      <c r="TFA1" s="26">
        <f t="shared" si="213"/>
        <v>13677</v>
      </c>
      <c r="TFB1" s="26">
        <f t="shared" si="213"/>
        <v>13678</v>
      </c>
      <c r="TFC1" s="26">
        <f t="shared" si="213"/>
        <v>13679</v>
      </c>
      <c r="TFD1" s="26">
        <f t="shared" si="213"/>
        <v>13680</v>
      </c>
      <c r="TFE1" s="26">
        <f t="shared" si="213"/>
        <v>13681</v>
      </c>
      <c r="TFF1" s="26">
        <f t="shared" si="213"/>
        <v>13682</v>
      </c>
      <c r="TFG1" s="26">
        <f t="shared" si="213"/>
        <v>13683</v>
      </c>
      <c r="TFH1" s="26">
        <f t="shared" si="213"/>
        <v>13684</v>
      </c>
      <c r="TFI1" s="26">
        <f t="shared" si="213"/>
        <v>13685</v>
      </c>
      <c r="TFJ1" s="26">
        <f t="shared" si="213"/>
        <v>13686</v>
      </c>
      <c r="TFK1" s="26">
        <f t="shared" si="213"/>
        <v>13687</v>
      </c>
      <c r="TFL1" s="26">
        <f t="shared" si="213"/>
        <v>13688</v>
      </c>
      <c r="TFM1" s="26">
        <f t="shared" si="213"/>
        <v>13689</v>
      </c>
      <c r="TFN1" s="26">
        <f t="shared" si="213"/>
        <v>13690</v>
      </c>
      <c r="TFO1" s="26">
        <f t="shared" si="213"/>
        <v>13691</v>
      </c>
      <c r="TFP1" s="26">
        <f t="shared" si="213"/>
        <v>13692</v>
      </c>
      <c r="TFQ1" s="26">
        <f t="shared" si="213"/>
        <v>13693</v>
      </c>
      <c r="TFR1" s="26">
        <f t="shared" si="213"/>
        <v>13694</v>
      </c>
      <c r="TFS1" s="26">
        <f t="shared" si="213"/>
        <v>13695</v>
      </c>
      <c r="TFT1" s="26">
        <f t="shared" si="213"/>
        <v>13696</v>
      </c>
      <c r="TFU1" s="26">
        <f t="shared" si="213"/>
        <v>13697</v>
      </c>
      <c r="TFV1" s="26">
        <f t="shared" si="213"/>
        <v>13698</v>
      </c>
      <c r="TFW1" s="26">
        <f t="shared" ref="TFW1:TIH1" si="214">TFV1+1</f>
        <v>13699</v>
      </c>
      <c r="TFX1" s="26">
        <f t="shared" si="214"/>
        <v>13700</v>
      </c>
      <c r="TFY1" s="26">
        <f t="shared" si="214"/>
        <v>13701</v>
      </c>
      <c r="TFZ1" s="26">
        <f t="shared" si="214"/>
        <v>13702</v>
      </c>
      <c r="TGA1" s="26">
        <f t="shared" si="214"/>
        <v>13703</v>
      </c>
      <c r="TGB1" s="26">
        <f t="shared" si="214"/>
        <v>13704</v>
      </c>
      <c r="TGC1" s="26">
        <f t="shared" si="214"/>
        <v>13705</v>
      </c>
      <c r="TGD1" s="26">
        <f t="shared" si="214"/>
        <v>13706</v>
      </c>
      <c r="TGE1" s="26">
        <f t="shared" si="214"/>
        <v>13707</v>
      </c>
      <c r="TGF1" s="26">
        <f t="shared" si="214"/>
        <v>13708</v>
      </c>
      <c r="TGG1" s="26">
        <f t="shared" si="214"/>
        <v>13709</v>
      </c>
      <c r="TGH1" s="26">
        <f t="shared" si="214"/>
        <v>13710</v>
      </c>
      <c r="TGI1" s="26">
        <f t="shared" si="214"/>
        <v>13711</v>
      </c>
      <c r="TGJ1" s="26">
        <f t="shared" si="214"/>
        <v>13712</v>
      </c>
      <c r="TGK1" s="26">
        <f t="shared" si="214"/>
        <v>13713</v>
      </c>
      <c r="TGL1" s="26">
        <f t="shared" si="214"/>
        <v>13714</v>
      </c>
      <c r="TGM1" s="26">
        <f t="shared" si="214"/>
        <v>13715</v>
      </c>
      <c r="TGN1" s="26">
        <f t="shared" si="214"/>
        <v>13716</v>
      </c>
      <c r="TGO1" s="26">
        <f t="shared" si="214"/>
        <v>13717</v>
      </c>
      <c r="TGP1" s="26">
        <f t="shared" si="214"/>
        <v>13718</v>
      </c>
      <c r="TGQ1" s="26">
        <f t="shared" si="214"/>
        <v>13719</v>
      </c>
      <c r="TGR1" s="26">
        <f t="shared" si="214"/>
        <v>13720</v>
      </c>
      <c r="TGS1" s="26">
        <f t="shared" si="214"/>
        <v>13721</v>
      </c>
      <c r="TGT1" s="26">
        <f t="shared" si="214"/>
        <v>13722</v>
      </c>
      <c r="TGU1" s="26">
        <f t="shared" si="214"/>
        <v>13723</v>
      </c>
      <c r="TGV1" s="26">
        <f t="shared" si="214"/>
        <v>13724</v>
      </c>
      <c r="TGW1" s="26">
        <f t="shared" si="214"/>
        <v>13725</v>
      </c>
      <c r="TGX1" s="26">
        <f t="shared" si="214"/>
        <v>13726</v>
      </c>
      <c r="TGY1" s="26">
        <f t="shared" si="214"/>
        <v>13727</v>
      </c>
      <c r="TGZ1" s="26">
        <f t="shared" si="214"/>
        <v>13728</v>
      </c>
      <c r="THA1" s="26">
        <f t="shared" si="214"/>
        <v>13729</v>
      </c>
      <c r="THB1" s="26">
        <f t="shared" si="214"/>
        <v>13730</v>
      </c>
      <c r="THC1" s="26">
        <f t="shared" si="214"/>
        <v>13731</v>
      </c>
      <c r="THD1" s="26">
        <f t="shared" si="214"/>
        <v>13732</v>
      </c>
      <c r="THE1" s="26">
        <f t="shared" si="214"/>
        <v>13733</v>
      </c>
      <c r="THF1" s="26">
        <f t="shared" si="214"/>
        <v>13734</v>
      </c>
      <c r="THG1" s="26">
        <f t="shared" si="214"/>
        <v>13735</v>
      </c>
      <c r="THH1" s="26">
        <f t="shared" si="214"/>
        <v>13736</v>
      </c>
      <c r="THI1" s="26">
        <f t="shared" si="214"/>
        <v>13737</v>
      </c>
      <c r="THJ1" s="26">
        <f t="shared" si="214"/>
        <v>13738</v>
      </c>
      <c r="THK1" s="26">
        <f t="shared" si="214"/>
        <v>13739</v>
      </c>
      <c r="THL1" s="26">
        <f t="shared" si="214"/>
        <v>13740</v>
      </c>
      <c r="THM1" s="26">
        <f t="shared" si="214"/>
        <v>13741</v>
      </c>
      <c r="THN1" s="26">
        <f t="shared" si="214"/>
        <v>13742</v>
      </c>
      <c r="THO1" s="26">
        <f t="shared" si="214"/>
        <v>13743</v>
      </c>
      <c r="THP1" s="26">
        <f t="shared" si="214"/>
        <v>13744</v>
      </c>
      <c r="THQ1" s="26">
        <f t="shared" si="214"/>
        <v>13745</v>
      </c>
      <c r="THR1" s="26">
        <f t="shared" si="214"/>
        <v>13746</v>
      </c>
      <c r="THS1" s="26">
        <f t="shared" si="214"/>
        <v>13747</v>
      </c>
      <c r="THT1" s="26">
        <f t="shared" si="214"/>
        <v>13748</v>
      </c>
      <c r="THU1" s="26">
        <f t="shared" si="214"/>
        <v>13749</v>
      </c>
      <c r="THV1" s="26">
        <f t="shared" si="214"/>
        <v>13750</v>
      </c>
      <c r="THW1" s="26">
        <f t="shared" si="214"/>
        <v>13751</v>
      </c>
      <c r="THX1" s="26">
        <f t="shared" si="214"/>
        <v>13752</v>
      </c>
      <c r="THY1" s="26">
        <f t="shared" si="214"/>
        <v>13753</v>
      </c>
      <c r="THZ1" s="26">
        <f t="shared" si="214"/>
        <v>13754</v>
      </c>
      <c r="TIA1" s="26">
        <f t="shared" si="214"/>
        <v>13755</v>
      </c>
      <c r="TIB1" s="26">
        <f t="shared" si="214"/>
        <v>13756</v>
      </c>
      <c r="TIC1" s="26">
        <f t="shared" si="214"/>
        <v>13757</v>
      </c>
      <c r="TID1" s="26">
        <f t="shared" si="214"/>
        <v>13758</v>
      </c>
      <c r="TIE1" s="26">
        <f t="shared" si="214"/>
        <v>13759</v>
      </c>
      <c r="TIF1" s="26">
        <f t="shared" si="214"/>
        <v>13760</v>
      </c>
      <c r="TIG1" s="26">
        <f t="shared" si="214"/>
        <v>13761</v>
      </c>
      <c r="TIH1" s="26">
        <f t="shared" si="214"/>
        <v>13762</v>
      </c>
      <c r="TII1" s="26">
        <f t="shared" ref="TII1:TKT1" si="215">TIH1+1</f>
        <v>13763</v>
      </c>
      <c r="TIJ1" s="26">
        <f t="shared" si="215"/>
        <v>13764</v>
      </c>
      <c r="TIK1" s="26">
        <f t="shared" si="215"/>
        <v>13765</v>
      </c>
      <c r="TIL1" s="26">
        <f t="shared" si="215"/>
        <v>13766</v>
      </c>
      <c r="TIM1" s="26">
        <f t="shared" si="215"/>
        <v>13767</v>
      </c>
      <c r="TIN1" s="26">
        <f t="shared" si="215"/>
        <v>13768</v>
      </c>
      <c r="TIO1" s="26">
        <f t="shared" si="215"/>
        <v>13769</v>
      </c>
      <c r="TIP1" s="26">
        <f t="shared" si="215"/>
        <v>13770</v>
      </c>
      <c r="TIQ1" s="26">
        <f t="shared" si="215"/>
        <v>13771</v>
      </c>
      <c r="TIR1" s="26">
        <f t="shared" si="215"/>
        <v>13772</v>
      </c>
      <c r="TIS1" s="26">
        <f t="shared" si="215"/>
        <v>13773</v>
      </c>
      <c r="TIT1" s="26">
        <f t="shared" si="215"/>
        <v>13774</v>
      </c>
      <c r="TIU1" s="26">
        <f t="shared" si="215"/>
        <v>13775</v>
      </c>
      <c r="TIV1" s="26">
        <f t="shared" si="215"/>
        <v>13776</v>
      </c>
      <c r="TIW1" s="26">
        <f t="shared" si="215"/>
        <v>13777</v>
      </c>
      <c r="TIX1" s="26">
        <f t="shared" si="215"/>
        <v>13778</v>
      </c>
      <c r="TIY1" s="26">
        <f t="shared" si="215"/>
        <v>13779</v>
      </c>
      <c r="TIZ1" s="26">
        <f t="shared" si="215"/>
        <v>13780</v>
      </c>
      <c r="TJA1" s="26">
        <f t="shared" si="215"/>
        <v>13781</v>
      </c>
      <c r="TJB1" s="26">
        <f t="shared" si="215"/>
        <v>13782</v>
      </c>
      <c r="TJC1" s="26">
        <f t="shared" si="215"/>
        <v>13783</v>
      </c>
      <c r="TJD1" s="26">
        <f t="shared" si="215"/>
        <v>13784</v>
      </c>
      <c r="TJE1" s="26">
        <f t="shared" si="215"/>
        <v>13785</v>
      </c>
      <c r="TJF1" s="26">
        <f t="shared" si="215"/>
        <v>13786</v>
      </c>
      <c r="TJG1" s="26">
        <f t="shared" si="215"/>
        <v>13787</v>
      </c>
      <c r="TJH1" s="26">
        <f t="shared" si="215"/>
        <v>13788</v>
      </c>
      <c r="TJI1" s="26">
        <f t="shared" si="215"/>
        <v>13789</v>
      </c>
      <c r="TJJ1" s="26">
        <f t="shared" si="215"/>
        <v>13790</v>
      </c>
      <c r="TJK1" s="26">
        <f t="shared" si="215"/>
        <v>13791</v>
      </c>
      <c r="TJL1" s="26">
        <f t="shared" si="215"/>
        <v>13792</v>
      </c>
      <c r="TJM1" s="26">
        <f t="shared" si="215"/>
        <v>13793</v>
      </c>
      <c r="TJN1" s="26">
        <f t="shared" si="215"/>
        <v>13794</v>
      </c>
      <c r="TJO1" s="26">
        <f t="shared" si="215"/>
        <v>13795</v>
      </c>
      <c r="TJP1" s="26">
        <f t="shared" si="215"/>
        <v>13796</v>
      </c>
      <c r="TJQ1" s="26">
        <f t="shared" si="215"/>
        <v>13797</v>
      </c>
      <c r="TJR1" s="26">
        <f t="shared" si="215"/>
        <v>13798</v>
      </c>
      <c r="TJS1" s="26">
        <f t="shared" si="215"/>
        <v>13799</v>
      </c>
      <c r="TJT1" s="26">
        <f t="shared" si="215"/>
        <v>13800</v>
      </c>
      <c r="TJU1" s="26">
        <f t="shared" si="215"/>
        <v>13801</v>
      </c>
      <c r="TJV1" s="26">
        <f t="shared" si="215"/>
        <v>13802</v>
      </c>
      <c r="TJW1" s="26">
        <f t="shared" si="215"/>
        <v>13803</v>
      </c>
      <c r="TJX1" s="26">
        <f t="shared" si="215"/>
        <v>13804</v>
      </c>
      <c r="TJY1" s="26">
        <f t="shared" si="215"/>
        <v>13805</v>
      </c>
      <c r="TJZ1" s="26">
        <f t="shared" si="215"/>
        <v>13806</v>
      </c>
      <c r="TKA1" s="26">
        <f t="shared" si="215"/>
        <v>13807</v>
      </c>
      <c r="TKB1" s="26">
        <f t="shared" si="215"/>
        <v>13808</v>
      </c>
      <c r="TKC1" s="26">
        <f t="shared" si="215"/>
        <v>13809</v>
      </c>
      <c r="TKD1" s="26">
        <f t="shared" si="215"/>
        <v>13810</v>
      </c>
      <c r="TKE1" s="26">
        <f t="shared" si="215"/>
        <v>13811</v>
      </c>
      <c r="TKF1" s="26">
        <f t="shared" si="215"/>
        <v>13812</v>
      </c>
      <c r="TKG1" s="26">
        <f t="shared" si="215"/>
        <v>13813</v>
      </c>
      <c r="TKH1" s="26">
        <f t="shared" si="215"/>
        <v>13814</v>
      </c>
      <c r="TKI1" s="26">
        <f t="shared" si="215"/>
        <v>13815</v>
      </c>
      <c r="TKJ1" s="26">
        <f t="shared" si="215"/>
        <v>13816</v>
      </c>
      <c r="TKK1" s="26">
        <f t="shared" si="215"/>
        <v>13817</v>
      </c>
      <c r="TKL1" s="26">
        <f t="shared" si="215"/>
        <v>13818</v>
      </c>
      <c r="TKM1" s="26">
        <f t="shared" si="215"/>
        <v>13819</v>
      </c>
      <c r="TKN1" s="26">
        <f t="shared" si="215"/>
        <v>13820</v>
      </c>
      <c r="TKO1" s="26">
        <f t="shared" si="215"/>
        <v>13821</v>
      </c>
      <c r="TKP1" s="26">
        <f t="shared" si="215"/>
        <v>13822</v>
      </c>
      <c r="TKQ1" s="26">
        <f t="shared" si="215"/>
        <v>13823</v>
      </c>
      <c r="TKR1" s="26">
        <f t="shared" si="215"/>
        <v>13824</v>
      </c>
      <c r="TKS1" s="26">
        <f t="shared" si="215"/>
        <v>13825</v>
      </c>
      <c r="TKT1" s="26">
        <f t="shared" si="215"/>
        <v>13826</v>
      </c>
      <c r="TKU1" s="26">
        <f t="shared" ref="TKU1:TNF1" si="216">TKT1+1</f>
        <v>13827</v>
      </c>
      <c r="TKV1" s="26">
        <f t="shared" si="216"/>
        <v>13828</v>
      </c>
      <c r="TKW1" s="26">
        <f t="shared" si="216"/>
        <v>13829</v>
      </c>
      <c r="TKX1" s="26">
        <f t="shared" si="216"/>
        <v>13830</v>
      </c>
      <c r="TKY1" s="26">
        <f t="shared" si="216"/>
        <v>13831</v>
      </c>
      <c r="TKZ1" s="26">
        <f t="shared" si="216"/>
        <v>13832</v>
      </c>
      <c r="TLA1" s="26">
        <f t="shared" si="216"/>
        <v>13833</v>
      </c>
      <c r="TLB1" s="26">
        <f t="shared" si="216"/>
        <v>13834</v>
      </c>
      <c r="TLC1" s="26">
        <f t="shared" si="216"/>
        <v>13835</v>
      </c>
      <c r="TLD1" s="26">
        <f t="shared" si="216"/>
        <v>13836</v>
      </c>
      <c r="TLE1" s="26">
        <f t="shared" si="216"/>
        <v>13837</v>
      </c>
      <c r="TLF1" s="26">
        <f t="shared" si="216"/>
        <v>13838</v>
      </c>
      <c r="TLG1" s="26">
        <f t="shared" si="216"/>
        <v>13839</v>
      </c>
      <c r="TLH1" s="26">
        <f t="shared" si="216"/>
        <v>13840</v>
      </c>
      <c r="TLI1" s="26">
        <f t="shared" si="216"/>
        <v>13841</v>
      </c>
      <c r="TLJ1" s="26">
        <f t="shared" si="216"/>
        <v>13842</v>
      </c>
      <c r="TLK1" s="26">
        <f t="shared" si="216"/>
        <v>13843</v>
      </c>
      <c r="TLL1" s="26">
        <f t="shared" si="216"/>
        <v>13844</v>
      </c>
      <c r="TLM1" s="26">
        <f t="shared" si="216"/>
        <v>13845</v>
      </c>
      <c r="TLN1" s="26">
        <f t="shared" si="216"/>
        <v>13846</v>
      </c>
      <c r="TLO1" s="26">
        <f t="shared" si="216"/>
        <v>13847</v>
      </c>
      <c r="TLP1" s="26">
        <f t="shared" si="216"/>
        <v>13848</v>
      </c>
      <c r="TLQ1" s="26">
        <f t="shared" si="216"/>
        <v>13849</v>
      </c>
      <c r="TLR1" s="26">
        <f t="shared" si="216"/>
        <v>13850</v>
      </c>
      <c r="TLS1" s="26">
        <f t="shared" si="216"/>
        <v>13851</v>
      </c>
      <c r="TLT1" s="26">
        <f t="shared" si="216"/>
        <v>13852</v>
      </c>
      <c r="TLU1" s="26">
        <f t="shared" si="216"/>
        <v>13853</v>
      </c>
      <c r="TLV1" s="26">
        <f t="shared" si="216"/>
        <v>13854</v>
      </c>
      <c r="TLW1" s="26">
        <f t="shared" si="216"/>
        <v>13855</v>
      </c>
      <c r="TLX1" s="26">
        <f t="shared" si="216"/>
        <v>13856</v>
      </c>
      <c r="TLY1" s="26">
        <f t="shared" si="216"/>
        <v>13857</v>
      </c>
      <c r="TLZ1" s="26">
        <f t="shared" si="216"/>
        <v>13858</v>
      </c>
      <c r="TMA1" s="26">
        <f t="shared" si="216"/>
        <v>13859</v>
      </c>
      <c r="TMB1" s="26">
        <f t="shared" si="216"/>
        <v>13860</v>
      </c>
      <c r="TMC1" s="26">
        <f t="shared" si="216"/>
        <v>13861</v>
      </c>
      <c r="TMD1" s="26">
        <f t="shared" si="216"/>
        <v>13862</v>
      </c>
      <c r="TME1" s="26">
        <f t="shared" si="216"/>
        <v>13863</v>
      </c>
      <c r="TMF1" s="26">
        <f t="shared" si="216"/>
        <v>13864</v>
      </c>
      <c r="TMG1" s="26">
        <f t="shared" si="216"/>
        <v>13865</v>
      </c>
      <c r="TMH1" s="26">
        <f t="shared" si="216"/>
        <v>13866</v>
      </c>
      <c r="TMI1" s="26">
        <f t="shared" si="216"/>
        <v>13867</v>
      </c>
      <c r="TMJ1" s="26">
        <f t="shared" si="216"/>
        <v>13868</v>
      </c>
      <c r="TMK1" s="26">
        <f t="shared" si="216"/>
        <v>13869</v>
      </c>
      <c r="TML1" s="26">
        <f t="shared" si="216"/>
        <v>13870</v>
      </c>
      <c r="TMM1" s="26">
        <f t="shared" si="216"/>
        <v>13871</v>
      </c>
      <c r="TMN1" s="26">
        <f t="shared" si="216"/>
        <v>13872</v>
      </c>
      <c r="TMO1" s="26">
        <f t="shared" si="216"/>
        <v>13873</v>
      </c>
      <c r="TMP1" s="26">
        <f t="shared" si="216"/>
        <v>13874</v>
      </c>
      <c r="TMQ1" s="26">
        <f t="shared" si="216"/>
        <v>13875</v>
      </c>
      <c r="TMR1" s="26">
        <f t="shared" si="216"/>
        <v>13876</v>
      </c>
      <c r="TMS1" s="26">
        <f t="shared" si="216"/>
        <v>13877</v>
      </c>
      <c r="TMT1" s="26">
        <f t="shared" si="216"/>
        <v>13878</v>
      </c>
      <c r="TMU1" s="26">
        <f t="shared" si="216"/>
        <v>13879</v>
      </c>
      <c r="TMV1" s="26">
        <f t="shared" si="216"/>
        <v>13880</v>
      </c>
      <c r="TMW1" s="26">
        <f t="shared" si="216"/>
        <v>13881</v>
      </c>
      <c r="TMX1" s="26">
        <f t="shared" si="216"/>
        <v>13882</v>
      </c>
      <c r="TMY1" s="26">
        <f t="shared" si="216"/>
        <v>13883</v>
      </c>
      <c r="TMZ1" s="26">
        <f t="shared" si="216"/>
        <v>13884</v>
      </c>
      <c r="TNA1" s="26">
        <f t="shared" si="216"/>
        <v>13885</v>
      </c>
      <c r="TNB1" s="26">
        <f t="shared" si="216"/>
        <v>13886</v>
      </c>
      <c r="TNC1" s="26">
        <f t="shared" si="216"/>
        <v>13887</v>
      </c>
      <c r="TND1" s="26">
        <f t="shared" si="216"/>
        <v>13888</v>
      </c>
      <c r="TNE1" s="26">
        <f t="shared" si="216"/>
        <v>13889</v>
      </c>
      <c r="TNF1" s="26">
        <f t="shared" si="216"/>
        <v>13890</v>
      </c>
      <c r="TNG1" s="26">
        <f t="shared" ref="TNG1:TPR1" si="217">TNF1+1</f>
        <v>13891</v>
      </c>
      <c r="TNH1" s="26">
        <f t="shared" si="217"/>
        <v>13892</v>
      </c>
      <c r="TNI1" s="26">
        <f t="shared" si="217"/>
        <v>13893</v>
      </c>
      <c r="TNJ1" s="26">
        <f t="shared" si="217"/>
        <v>13894</v>
      </c>
      <c r="TNK1" s="26">
        <f t="shared" si="217"/>
        <v>13895</v>
      </c>
      <c r="TNL1" s="26">
        <f t="shared" si="217"/>
        <v>13896</v>
      </c>
      <c r="TNM1" s="26">
        <f t="shared" si="217"/>
        <v>13897</v>
      </c>
      <c r="TNN1" s="26">
        <f t="shared" si="217"/>
        <v>13898</v>
      </c>
      <c r="TNO1" s="26">
        <f t="shared" si="217"/>
        <v>13899</v>
      </c>
      <c r="TNP1" s="26">
        <f t="shared" si="217"/>
        <v>13900</v>
      </c>
      <c r="TNQ1" s="26">
        <f t="shared" si="217"/>
        <v>13901</v>
      </c>
      <c r="TNR1" s="26">
        <f t="shared" si="217"/>
        <v>13902</v>
      </c>
      <c r="TNS1" s="26">
        <f t="shared" si="217"/>
        <v>13903</v>
      </c>
      <c r="TNT1" s="26">
        <f t="shared" si="217"/>
        <v>13904</v>
      </c>
      <c r="TNU1" s="26">
        <f t="shared" si="217"/>
        <v>13905</v>
      </c>
      <c r="TNV1" s="26">
        <f t="shared" si="217"/>
        <v>13906</v>
      </c>
      <c r="TNW1" s="26">
        <f t="shared" si="217"/>
        <v>13907</v>
      </c>
      <c r="TNX1" s="26">
        <f t="shared" si="217"/>
        <v>13908</v>
      </c>
      <c r="TNY1" s="26">
        <f t="shared" si="217"/>
        <v>13909</v>
      </c>
      <c r="TNZ1" s="26">
        <f t="shared" si="217"/>
        <v>13910</v>
      </c>
      <c r="TOA1" s="26">
        <f t="shared" si="217"/>
        <v>13911</v>
      </c>
      <c r="TOB1" s="26">
        <f t="shared" si="217"/>
        <v>13912</v>
      </c>
      <c r="TOC1" s="26">
        <f t="shared" si="217"/>
        <v>13913</v>
      </c>
      <c r="TOD1" s="26">
        <f t="shared" si="217"/>
        <v>13914</v>
      </c>
      <c r="TOE1" s="26">
        <f t="shared" si="217"/>
        <v>13915</v>
      </c>
      <c r="TOF1" s="26">
        <f t="shared" si="217"/>
        <v>13916</v>
      </c>
      <c r="TOG1" s="26">
        <f t="shared" si="217"/>
        <v>13917</v>
      </c>
      <c r="TOH1" s="26">
        <f t="shared" si="217"/>
        <v>13918</v>
      </c>
      <c r="TOI1" s="26">
        <f t="shared" si="217"/>
        <v>13919</v>
      </c>
      <c r="TOJ1" s="26">
        <f t="shared" si="217"/>
        <v>13920</v>
      </c>
      <c r="TOK1" s="26">
        <f t="shared" si="217"/>
        <v>13921</v>
      </c>
      <c r="TOL1" s="26">
        <f t="shared" si="217"/>
        <v>13922</v>
      </c>
      <c r="TOM1" s="26">
        <f t="shared" si="217"/>
        <v>13923</v>
      </c>
      <c r="TON1" s="26">
        <f t="shared" si="217"/>
        <v>13924</v>
      </c>
      <c r="TOO1" s="26">
        <f t="shared" si="217"/>
        <v>13925</v>
      </c>
      <c r="TOP1" s="26">
        <f t="shared" si="217"/>
        <v>13926</v>
      </c>
      <c r="TOQ1" s="26">
        <f t="shared" si="217"/>
        <v>13927</v>
      </c>
      <c r="TOR1" s="26">
        <f t="shared" si="217"/>
        <v>13928</v>
      </c>
      <c r="TOS1" s="26">
        <f t="shared" si="217"/>
        <v>13929</v>
      </c>
      <c r="TOT1" s="26">
        <f t="shared" si="217"/>
        <v>13930</v>
      </c>
      <c r="TOU1" s="26">
        <f t="shared" si="217"/>
        <v>13931</v>
      </c>
      <c r="TOV1" s="26">
        <f t="shared" si="217"/>
        <v>13932</v>
      </c>
      <c r="TOW1" s="26">
        <f t="shared" si="217"/>
        <v>13933</v>
      </c>
      <c r="TOX1" s="26">
        <f t="shared" si="217"/>
        <v>13934</v>
      </c>
      <c r="TOY1" s="26">
        <f t="shared" si="217"/>
        <v>13935</v>
      </c>
      <c r="TOZ1" s="26">
        <f t="shared" si="217"/>
        <v>13936</v>
      </c>
      <c r="TPA1" s="26">
        <f t="shared" si="217"/>
        <v>13937</v>
      </c>
      <c r="TPB1" s="26">
        <f t="shared" si="217"/>
        <v>13938</v>
      </c>
      <c r="TPC1" s="26">
        <f t="shared" si="217"/>
        <v>13939</v>
      </c>
      <c r="TPD1" s="26">
        <f t="shared" si="217"/>
        <v>13940</v>
      </c>
      <c r="TPE1" s="26">
        <f t="shared" si="217"/>
        <v>13941</v>
      </c>
      <c r="TPF1" s="26">
        <f t="shared" si="217"/>
        <v>13942</v>
      </c>
      <c r="TPG1" s="26">
        <f t="shared" si="217"/>
        <v>13943</v>
      </c>
      <c r="TPH1" s="26">
        <f t="shared" si="217"/>
        <v>13944</v>
      </c>
      <c r="TPI1" s="26">
        <f t="shared" si="217"/>
        <v>13945</v>
      </c>
      <c r="TPJ1" s="26">
        <f t="shared" si="217"/>
        <v>13946</v>
      </c>
      <c r="TPK1" s="26">
        <f t="shared" si="217"/>
        <v>13947</v>
      </c>
      <c r="TPL1" s="26">
        <f t="shared" si="217"/>
        <v>13948</v>
      </c>
      <c r="TPM1" s="26">
        <f t="shared" si="217"/>
        <v>13949</v>
      </c>
      <c r="TPN1" s="26">
        <f t="shared" si="217"/>
        <v>13950</v>
      </c>
      <c r="TPO1" s="26">
        <f t="shared" si="217"/>
        <v>13951</v>
      </c>
      <c r="TPP1" s="26">
        <f t="shared" si="217"/>
        <v>13952</v>
      </c>
      <c r="TPQ1" s="26">
        <f t="shared" si="217"/>
        <v>13953</v>
      </c>
      <c r="TPR1" s="26">
        <f t="shared" si="217"/>
        <v>13954</v>
      </c>
      <c r="TPS1" s="26">
        <f t="shared" ref="TPS1:TSD1" si="218">TPR1+1</f>
        <v>13955</v>
      </c>
      <c r="TPT1" s="26">
        <f t="shared" si="218"/>
        <v>13956</v>
      </c>
      <c r="TPU1" s="26">
        <f t="shared" si="218"/>
        <v>13957</v>
      </c>
      <c r="TPV1" s="26">
        <f t="shared" si="218"/>
        <v>13958</v>
      </c>
      <c r="TPW1" s="26">
        <f t="shared" si="218"/>
        <v>13959</v>
      </c>
      <c r="TPX1" s="26">
        <f t="shared" si="218"/>
        <v>13960</v>
      </c>
      <c r="TPY1" s="26">
        <f t="shared" si="218"/>
        <v>13961</v>
      </c>
      <c r="TPZ1" s="26">
        <f t="shared" si="218"/>
        <v>13962</v>
      </c>
      <c r="TQA1" s="26">
        <f t="shared" si="218"/>
        <v>13963</v>
      </c>
      <c r="TQB1" s="26">
        <f t="shared" si="218"/>
        <v>13964</v>
      </c>
      <c r="TQC1" s="26">
        <f t="shared" si="218"/>
        <v>13965</v>
      </c>
      <c r="TQD1" s="26">
        <f t="shared" si="218"/>
        <v>13966</v>
      </c>
      <c r="TQE1" s="26">
        <f t="shared" si="218"/>
        <v>13967</v>
      </c>
      <c r="TQF1" s="26">
        <f t="shared" si="218"/>
        <v>13968</v>
      </c>
      <c r="TQG1" s="26">
        <f t="shared" si="218"/>
        <v>13969</v>
      </c>
      <c r="TQH1" s="26">
        <f t="shared" si="218"/>
        <v>13970</v>
      </c>
      <c r="TQI1" s="26">
        <f t="shared" si="218"/>
        <v>13971</v>
      </c>
      <c r="TQJ1" s="26">
        <f t="shared" si="218"/>
        <v>13972</v>
      </c>
      <c r="TQK1" s="26">
        <f t="shared" si="218"/>
        <v>13973</v>
      </c>
      <c r="TQL1" s="26">
        <f t="shared" si="218"/>
        <v>13974</v>
      </c>
      <c r="TQM1" s="26">
        <f t="shared" si="218"/>
        <v>13975</v>
      </c>
      <c r="TQN1" s="26">
        <f t="shared" si="218"/>
        <v>13976</v>
      </c>
      <c r="TQO1" s="26">
        <f t="shared" si="218"/>
        <v>13977</v>
      </c>
      <c r="TQP1" s="26">
        <f t="shared" si="218"/>
        <v>13978</v>
      </c>
      <c r="TQQ1" s="26">
        <f t="shared" si="218"/>
        <v>13979</v>
      </c>
      <c r="TQR1" s="26">
        <f t="shared" si="218"/>
        <v>13980</v>
      </c>
      <c r="TQS1" s="26">
        <f t="shared" si="218"/>
        <v>13981</v>
      </c>
      <c r="TQT1" s="26">
        <f t="shared" si="218"/>
        <v>13982</v>
      </c>
      <c r="TQU1" s="26">
        <f t="shared" si="218"/>
        <v>13983</v>
      </c>
      <c r="TQV1" s="26">
        <f t="shared" si="218"/>
        <v>13984</v>
      </c>
      <c r="TQW1" s="26">
        <f t="shared" si="218"/>
        <v>13985</v>
      </c>
      <c r="TQX1" s="26">
        <f t="shared" si="218"/>
        <v>13986</v>
      </c>
      <c r="TQY1" s="26">
        <f t="shared" si="218"/>
        <v>13987</v>
      </c>
      <c r="TQZ1" s="26">
        <f t="shared" si="218"/>
        <v>13988</v>
      </c>
      <c r="TRA1" s="26">
        <f t="shared" si="218"/>
        <v>13989</v>
      </c>
      <c r="TRB1" s="26">
        <f t="shared" si="218"/>
        <v>13990</v>
      </c>
      <c r="TRC1" s="26">
        <f t="shared" si="218"/>
        <v>13991</v>
      </c>
      <c r="TRD1" s="26">
        <f t="shared" si="218"/>
        <v>13992</v>
      </c>
      <c r="TRE1" s="26">
        <f t="shared" si="218"/>
        <v>13993</v>
      </c>
      <c r="TRF1" s="26">
        <f t="shared" si="218"/>
        <v>13994</v>
      </c>
      <c r="TRG1" s="26">
        <f t="shared" si="218"/>
        <v>13995</v>
      </c>
      <c r="TRH1" s="26">
        <f t="shared" si="218"/>
        <v>13996</v>
      </c>
      <c r="TRI1" s="26">
        <f t="shared" si="218"/>
        <v>13997</v>
      </c>
      <c r="TRJ1" s="26">
        <f t="shared" si="218"/>
        <v>13998</v>
      </c>
      <c r="TRK1" s="26">
        <f t="shared" si="218"/>
        <v>13999</v>
      </c>
      <c r="TRL1" s="26">
        <f t="shared" si="218"/>
        <v>14000</v>
      </c>
      <c r="TRM1" s="26">
        <f t="shared" si="218"/>
        <v>14001</v>
      </c>
      <c r="TRN1" s="26">
        <f t="shared" si="218"/>
        <v>14002</v>
      </c>
      <c r="TRO1" s="26">
        <f t="shared" si="218"/>
        <v>14003</v>
      </c>
      <c r="TRP1" s="26">
        <f t="shared" si="218"/>
        <v>14004</v>
      </c>
      <c r="TRQ1" s="26">
        <f t="shared" si="218"/>
        <v>14005</v>
      </c>
      <c r="TRR1" s="26">
        <f t="shared" si="218"/>
        <v>14006</v>
      </c>
      <c r="TRS1" s="26">
        <f t="shared" si="218"/>
        <v>14007</v>
      </c>
      <c r="TRT1" s="26">
        <f t="shared" si="218"/>
        <v>14008</v>
      </c>
      <c r="TRU1" s="26">
        <f t="shared" si="218"/>
        <v>14009</v>
      </c>
      <c r="TRV1" s="26">
        <f t="shared" si="218"/>
        <v>14010</v>
      </c>
      <c r="TRW1" s="26">
        <f t="shared" si="218"/>
        <v>14011</v>
      </c>
      <c r="TRX1" s="26">
        <f t="shared" si="218"/>
        <v>14012</v>
      </c>
      <c r="TRY1" s="26">
        <f t="shared" si="218"/>
        <v>14013</v>
      </c>
      <c r="TRZ1" s="26">
        <f t="shared" si="218"/>
        <v>14014</v>
      </c>
      <c r="TSA1" s="26">
        <f t="shared" si="218"/>
        <v>14015</v>
      </c>
      <c r="TSB1" s="26">
        <f t="shared" si="218"/>
        <v>14016</v>
      </c>
      <c r="TSC1" s="26">
        <f t="shared" si="218"/>
        <v>14017</v>
      </c>
      <c r="TSD1" s="26">
        <f t="shared" si="218"/>
        <v>14018</v>
      </c>
      <c r="TSE1" s="26">
        <f t="shared" ref="TSE1:TUP1" si="219">TSD1+1</f>
        <v>14019</v>
      </c>
      <c r="TSF1" s="26">
        <f t="shared" si="219"/>
        <v>14020</v>
      </c>
      <c r="TSG1" s="26">
        <f t="shared" si="219"/>
        <v>14021</v>
      </c>
      <c r="TSH1" s="26">
        <f t="shared" si="219"/>
        <v>14022</v>
      </c>
      <c r="TSI1" s="26">
        <f t="shared" si="219"/>
        <v>14023</v>
      </c>
      <c r="TSJ1" s="26">
        <f t="shared" si="219"/>
        <v>14024</v>
      </c>
      <c r="TSK1" s="26">
        <f t="shared" si="219"/>
        <v>14025</v>
      </c>
      <c r="TSL1" s="26">
        <f t="shared" si="219"/>
        <v>14026</v>
      </c>
      <c r="TSM1" s="26">
        <f t="shared" si="219"/>
        <v>14027</v>
      </c>
      <c r="TSN1" s="26">
        <f t="shared" si="219"/>
        <v>14028</v>
      </c>
      <c r="TSO1" s="26">
        <f t="shared" si="219"/>
        <v>14029</v>
      </c>
      <c r="TSP1" s="26">
        <f t="shared" si="219"/>
        <v>14030</v>
      </c>
      <c r="TSQ1" s="26">
        <f t="shared" si="219"/>
        <v>14031</v>
      </c>
      <c r="TSR1" s="26">
        <f t="shared" si="219"/>
        <v>14032</v>
      </c>
      <c r="TSS1" s="26">
        <f t="shared" si="219"/>
        <v>14033</v>
      </c>
      <c r="TST1" s="26">
        <f t="shared" si="219"/>
        <v>14034</v>
      </c>
      <c r="TSU1" s="26">
        <f t="shared" si="219"/>
        <v>14035</v>
      </c>
      <c r="TSV1" s="26">
        <f t="shared" si="219"/>
        <v>14036</v>
      </c>
      <c r="TSW1" s="26">
        <f t="shared" si="219"/>
        <v>14037</v>
      </c>
      <c r="TSX1" s="26">
        <f t="shared" si="219"/>
        <v>14038</v>
      </c>
      <c r="TSY1" s="26">
        <f t="shared" si="219"/>
        <v>14039</v>
      </c>
      <c r="TSZ1" s="26">
        <f t="shared" si="219"/>
        <v>14040</v>
      </c>
      <c r="TTA1" s="26">
        <f t="shared" si="219"/>
        <v>14041</v>
      </c>
      <c r="TTB1" s="26">
        <f t="shared" si="219"/>
        <v>14042</v>
      </c>
      <c r="TTC1" s="26">
        <f t="shared" si="219"/>
        <v>14043</v>
      </c>
      <c r="TTD1" s="26">
        <f t="shared" si="219"/>
        <v>14044</v>
      </c>
      <c r="TTE1" s="26">
        <f t="shared" si="219"/>
        <v>14045</v>
      </c>
      <c r="TTF1" s="26">
        <f t="shared" si="219"/>
        <v>14046</v>
      </c>
      <c r="TTG1" s="26">
        <f t="shared" si="219"/>
        <v>14047</v>
      </c>
      <c r="TTH1" s="26">
        <f t="shared" si="219"/>
        <v>14048</v>
      </c>
      <c r="TTI1" s="26">
        <f t="shared" si="219"/>
        <v>14049</v>
      </c>
      <c r="TTJ1" s="26">
        <f t="shared" si="219"/>
        <v>14050</v>
      </c>
      <c r="TTK1" s="26">
        <f t="shared" si="219"/>
        <v>14051</v>
      </c>
      <c r="TTL1" s="26">
        <f t="shared" si="219"/>
        <v>14052</v>
      </c>
      <c r="TTM1" s="26">
        <f t="shared" si="219"/>
        <v>14053</v>
      </c>
      <c r="TTN1" s="26">
        <f t="shared" si="219"/>
        <v>14054</v>
      </c>
      <c r="TTO1" s="26">
        <f t="shared" si="219"/>
        <v>14055</v>
      </c>
      <c r="TTP1" s="26">
        <f t="shared" si="219"/>
        <v>14056</v>
      </c>
      <c r="TTQ1" s="26">
        <f t="shared" si="219"/>
        <v>14057</v>
      </c>
      <c r="TTR1" s="26">
        <f t="shared" si="219"/>
        <v>14058</v>
      </c>
      <c r="TTS1" s="26">
        <f t="shared" si="219"/>
        <v>14059</v>
      </c>
      <c r="TTT1" s="26">
        <f t="shared" si="219"/>
        <v>14060</v>
      </c>
      <c r="TTU1" s="26">
        <f t="shared" si="219"/>
        <v>14061</v>
      </c>
      <c r="TTV1" s="26">
        <f t="shared" si="219"/>
        <v>14062</v>
      </c>
      <c r="TTW1" s="26">
        <f t="shared" si="219"/>
        <v>14063</v>
      </c>
      <c r="TTX1" s="26">
        <f t="shared" si="219"/>
        <v>14064</v>
      </c>
      <c r="TTY1" s="26">
        <f t="shared" si="219"/>
        <v>14065</v>
      </c>
      <c r="TTZ1" s="26">
        <f t="shared" si="219"/>
        <v>14066</v>
      </c>
      <c r="TUA1" s="26">
        <f t="shared" si="219"/>
        <v>14067</v>
      </c>
      <c r="TUB1" s="26">
        <f t="shared" si="219"/>
        <v>14068</v>
      </c>
      <c r="TUC1" s="26">
        <f t="shared" si="219"/>
        <v>14069</v>
      </c>
      <c r="TUD1" s="26">
        <f t="shared" si="219"/>
        <v>14070</v>
      </c>
      <c r="TUE1" s="26">
        <f t="shared" si="219"/>
        <v>14071</v>
      </c>
      <c r="TUF1" s="26">
        <f t="shared" si="219"/>
        <v>14072</v>
      </c>
      <c r="TUG1" s="26">
        <f t="shared" si="219"/>
        <v>14073</v>
      </c>
      <c r="TUH1" s="26">
        <f t="shared" si="219"/>
        <v>14074</v>
      </c>
      <c r="TUI1" s="26">
        <f t="shared" si="219"/>
        <v>14075</v>
      </c>
      <c r="TUJ1" s="26">
        <f t="shared" si="219"/>
        <v>14076</v>
      </c>
      <c r="TUK1" s="26">
        <f t="shared" si="219"/>
        <v>14077</v>
      </c>
      <c r="TUL1" s="26">
        <f t="shared" si="219"/>
        <v>14078</v>
      </c>
      <c r="TUM1" s="26">
        <f t="shared" si="219"/>
        <v>14079</v>
      </c>
      <c r="TUN1" s="26">
        <f t="shared" si="219"/>
        <v>14080</v>
      </c>
      <c r="TUO1" s="26">
        <f t="shared" si="219"/>
        <v>14081</v>
      </c>
      <c r="TUP1" s="26">
        <f t="shared" si="219"/>
        <v>14082</v>
      </c>
      <c r="TUQ1" s="26">
        <f t="shared" ref="TUQ1:TXB1" si="220">TUP1+1</f>
        <v>14083</v>
      </c>
      <c r="TUR1" s="26">
        <f t="shared" si="220"/>
        <v>14084</v>
      </c>
      <c r="TUS1" s="26">
        <f t="shared" si="220"/>
        <v>14085</v>
      </c>
      <c r="TUT1" s="26">
        <f t="shared" si="220"/>
        <v>14086</v>
      </c>
      <c r="TUU1" s="26">
        <f t="shared" si="220"/>
        <v>14087</v>
      </c>
      <c r="TUV1" s="26">
        <f t="shared" si="220"/>
        <v>14088</v>
      </c>
      <c r="TUW1" s="26">
        <f t="shared" si="220"/>
        <v>14089</v>
      </c>
      <c r="TUX1" s="26">
        <f t="shared" si="220"/>
        <v>14090</v>
      </c>
      <c r="TUY1" s="26">
        <f t="shared" si="220"/>
        <v>14091</v>
      </c>
      <c r="TUZ1" s="26">
        <f t="shared" si="220"/>
        <v>14092</v>
      </c>
      <c r="TVA1" s="26">
        <f t="shared" si="220"/>
        <v>14093</v>
      </c>
      <c r="TVB1" s="26">
        <f t="shared" si="220"/>
        <v>14094</v>
      </c>
      <c r="TVC1" s="26">
        <f t="shared" si="220"/>
        <v>14095</v>
      </c>
      <c r="TVD1" s="26">
        <f t="shared" si="220"/>
        <v>14096</v>
      </c>
      <c r="TVE1" s="26">
        <f t="shared" si="220"/>
        <v>14097</v>
      </c>
      <c r="TVF1" s="26">
        <f t="shared" si="220"/>
        <v>14098</v>
      </c>
      <c r="TVG1" s="26">
        <f t="shared" si="220"/>
        <v>14099</v>
      </c>
      <c r="TVH1" s="26">
        <f t="shared" si="220"/>
        <v>14100</v>
      </c>
      <c r="TVI1" s="26">
        <f t="shared" si="220"/>
        <v>14101</v>
      </c>
      <c r="TVJ1" s="26">
        <f t="shared" si="220"/>
        <v>14102</v>
      </c>
      <c r="TVK1" s="26">
        <f t="shared" si="220"/>
        <v>14103</v>
      </c>
      <c r="TVL1" s="26">
        <f t="shared" si="220"/>
        <v>14104</v>
      </c>
      <c r="TVM1" s="26">
        <f t="shared" si="220"/>
        <v>14105</v>
      </c>
      <c r="TVN1" s="26">
        <f t="shared" si="220"/>
        <v>14106</v>
      </c>
      <c r="TVO1" s="26">
        <f t="shared" si="220"/>
        <v>14107</v>
      </c>
      <c r="TVP1" s="26">
        <f t="shared" si="220"/>
        <v>14108</v>
      </c>
      <c r="TVQ1" s="26">
        <f t="shared" si="220"/>
        <v>14109</v>
      </c>
      <c r="TVR1" s="26">
        <f t="shared" si="220"/>
        <v>14110</v>
      </c>
      <c r="TVS1" s="26">
        <f t="shared" si="220"/>
        <v>14111</v>
      </c>
      <c r="TVT1" s="26">
        <f t="shared" si="220"/>
        <v>14112</v>
      </c>
      <c r="TVU1" s="26">
        <f t="shared" si="220"/>
        <v>14113</v>
      </c>
      <c r="TVV1" s="26">
        <f t="shared" si="220"/>
        <v>14114</v>
      </c>
      <c r="TVW1" s="26">
        <f t="shared" si="220"/>
        <v>14115</v>
      </c>
      <c r="TVX1" s="26">
        <f t="shared" si="220"/>
        <v>14116</v>
      </c>
      <c r="TVY1" s="26">
        <f t="shared" si="220"/>
        <v>14117</v>
      </c>
      <c r="TVZ1" s="26">
        <f t="shared" si="220"/>
        <v>14118</v>
      </c>
      <c r="TWA1" s="26">
        <f t="shared" si="220"/>
        <v>14119</v>
      </c>
      <c r="TWB1" s="26">
        <f t="shared" si="220"/>
        <v>14120</v>
      </c>
      <c r="TWC1" s="26">
        <f t="shared" si="220"/>
        <v>14121</v>
      </c>
      <c r="TWD1" s="26">
        <f t="shared" si="220"/>
        <v>14122</v>
      </c>
      <c r="TWE1" s="26">
        <f t="shared" si="220"/>
        <v>14123</v>
      </c>
      <c r="TWF1" s="26">
        <f t="shared" si="220"/>
        <v>14124</v>
      </c>
      <c r="TWG1" s="26">
        <f t="shared" si="220"/>
        <v>14125</v>
      </c>
      <c r="TWH1" s="26">
        <f t="shared" si="220"/>
        <v>14126</v>
      </c>
      <c r="TWI1" s="26">
        <f t="shared" si="220"/>
        <v>14127</v>
      </c>
      <c r="TWJ1" s="26">
        <f t="shared" si="220"/>
        <v>14128</v>
      </c>
      <c r="TWK1" s="26">
        <f t="shared" si="220"/>
        <v>14129</v>
      </c>
      <c r="TWL1" s="26">
        <f t="shared" si="220"/>
        <v>14130</v>
      </c>
      <c r="TWM1" s="26">
        <f t="shared" si="220"/>
        <v>14131</v>
      </c>
      <c r="TWN1" s="26">
        <f t="shared" si="220"/>
        <v>14132</v>
      </c>
      <c r="TWO1" s="26">
        <f t="shared" si="220"/>
        <v>14133</v>
      </c>
      <c r="TWP1" s="26">
        <f t="shared" si="220"/>
        <v>14134</v>
      </c>
      <c r="TWQ1" s="26">
        <f t="shared" si="220"/>
        <v>14135</v>
      </c>
      <c r="TWR1" s="26">
        <f t="shared" si="220"/>
        <v>14136</v>
      </c>
      <c r="TWS1" s="26">
        <f t="shared" si="220"/>
        <v>14137</v>
      </c>
      <c r="TWT1" s="26">
        <f t="shared" si="220"/>
        <v>14138</v>
      </c>
      <c r="TWU1" s="26">
        <f t="shared" si="220"/>
        <v>14139</v>
      </c>
      <c r="TWV1" s="26">
        <f t="shared" si="220"/>
        <v>14140</v>
      </c>
      <c r="TWW1" s="26">
        <f t="shared" si="220"/>
        <v>14141</v>
      </c>
      <c r="TWX1" s="26">
        <f t="shared" si="220"/>
        <v>14142</v>
      </c>
      <c r="TWY1" s="26">
        <f t="shared" si="220"/>
        <v>14143</v>
      </c>
      <c r="TWZ1" s="26">
        <f t="shared" si="220"/>
        <v>14144</v>
      </c>
      <c r="TXA1" s="26">
        <f t="shared" si="220"/>
        <v>14145</v>
      </c>
      <c r="TXB1" s="26">
        <f t="shared" si="220"/>
        <v>14146</v>
      </c>
      <c r="TXC1" s="26">
        <f t="shared" ref="TXC1:TZN1" si="221">TXB1+1</f>
        <v>14147</v>
      </c>
      <c r="TXD1" s="26">
        <f t="shared" si="221"/>
        <v>14148</v>
      </c>
      <c r="TXE1" s="26">
        <f t="shared" si="221"/>
        <v>14149</v>
      </c>
      <c r="TXF1" s="26">
        <f t="shared" si="221"/>
        <v>14150</v>
      </c>
      <c r="TXG1" s="26">
        <f t="shared" si="221"/>
        <v>14151</v>
      </c>
      <c r="TXH1" s="26">
        <f t="shared" si="221"/>
        <v>14152</v>
      </c>
      <c r="TXI1" s="26">
        <f t="shared" si="221"/>
        <v>14153</v>
      </c>
      <c r="TXJ1" s="26">
        <f t="shared" si="221"/>
        <v>14154</v>
      </c>
      <c r="TXK1" s="26">
        <f t="shared" si="221"/>
        <v>14155</v>
      </c>
      <c r="TXL1" s="26">
        <f t="shared" si="221"/>
        <v>14156</v>
      </c>
      <c r="TXM1" s="26">
        <f t="shared" si="221"/>
        <v>14157</v>
      </c>
      <c r="TXN1" s="26">
        <f t="shared" si="221"/>
        <v>14158</v>
      </c>
      <c r="TXO1" s="26">
        <f t="shared" si="221"/>
        <v>14159</v>
      </c>
      <c r="TXP1" s="26">
        <f t="shared" si="221"/>
        <v>14160</v>
      </c>
      <c r="TXQ1" s="26">
        <f t="shared" si="221"/>
        <v>14161</v>
      </c>
      <c r="TXR1" s="26">
        <f t="shared" si="221"/>
        <v>14162</v>
      </c>
      <c r="TXS1" s="26">
        <f t="shared" si="221"/>
        <v>14163</v>
      </c>
      <c r="TXT1" s="26">
        <f t="shared" si="221"/>
        <v>14164</v>
      </c>
      <c r="TXU1" s="26">
        <f t="shared" si="221"/>
        <v>14165</v>
      </c>
      <c r="TXV1" s="26">
        <f t="shared" si="221"/>
        <v>14166</v>
      </c>
      <c r="TXW1" s="26">
        <f t="shared" si="221"/>
        <v>14167</v>
      </c>
      <c r="TXX1" s="26">
        <f t="shared" si="221"/>
        <v>14168</v>
      </c>
      <c r="TXY1" s="26">
        <f t="shared" si="221"/>
        <v>14169</v>
      </c>
      <c r="TXZ1" s="26">
        <f t="shared" si="221"/>
        <v>14170</v>
      </c>
      <c r="TYA1" s="26">
        <f t="shared" si="221"/>
        <v>14171</v>
      </c>
      <c r="TYB1" s="26">
        <f t="shared" si="221"/>
        <v>14172</v>
      </c>
      <c r="TYC1" s="26">
        <f t="shared" si="221"/>
        <v>14173</v>
      </c>
      <c r="TYD1" s="26">
        <f t="shared" si="221"/>
        <v>14174</v>
      </c>
      <c r="TYE1" s="26">
        <f t="shared" si="221"/>
        <v>14175</v>
      </c>
      <c r="TYF1" s="26">
        <f t="shared" si="221"/>
        <v>14176</v>
      </c>
      <c r="TYG1" s="26">
        <f t="shared" si="221"/>
        <v>14177</v>
      </c>
      <c r="TYH1" s="26">
        <f t="shared" si="221"/>
        <v>14178</v>
      </c>
      <c r="TYI1" s="26">
        <f t="shared" si="221"/>
        <v>14179</v>
      </c>
      <c r="TYJ1" s="26">
        <f t="shared" si="221"/>
        <v>14180</v>
      </c>
      <c r="TYK1" s="26">
        <f t="shared" si="221"/>
        <v>14181</v>
      </c>
      <c r="TYL1" s="26">
        <f t="shared" si="221"/>
        <v>14182</v>
      </c>
      <c r="TYM1" s="26">
        <f t="shared" si="221"/>
        <v>14183</v>
      </c>
      <c r="TYN1" s="26">
        <f t="shared" si="221"/>
        <v>14184</v>
      </c>
      <c r="TYO1" s="26">
        <f t="shared" si="221"/>
        <v>14185</v>
      </c>
      <c r="TYP1" s="26">
        <f t="shared" si="221"/>
        <v>14186</v>
      </c>
      <c r="TYQ1" s="26">
        <f t="shared" si="221"/>
        <v>14187</v>
      </c>
      <c r="TYR1" s="26">
        <f t="shared" si="221"/>
        <v>14188</v>
      </c>
      <c r="TYS1" s="26">
        <f t="shared" si="221"/>
        <v>14189</v>
      </c>
      <c r="TYT1" s="26">
        <f t="shared" si="221"/>
        <v>14190</v>
      </c>
      <c r="TYU1" s="26">
        <f t="shared" si="221"/>
        <v>14191</v>
      </c>
      <c r="TYV1" s="26">
        <f t="shared" si="221"/>
        <v>14192</v>
      </c>
      <c r="TYW1" s="26">
        <f t="shared" si="221"/>
        <v>14193</v>
      </c>
      <c r="TYX1" s="26">
        <f t="shared" si="221"/>
        <v>14194</v>
      </c>
      <c r="TYY1" s="26">
        <f t="shared" si="221"/>
        <v>14195</v>
      </c>
      <c r="TYZ1" s="26">
        <f t="shared" si="221"/>
        <v>14196</v>
      </c>
      <c r="TZA1" s="26">
        <f t="shared" si="221"/>
        <v>14197</v>
      </c>
      <c r="TZB1" s="26">
        <f t="shared" si="221"/>
        <v>14198</v>
      </c>
      <c r="TZC1" s="26">
        <f t="shared" si="221"/>
        <v>14199</v>
      </c>
      <c r="TZD1" s="26">
        <f t="shared" si="221"/>
        <v>14200</v>
      </c>
      <c r="TZE1" s="26">
        <f t="shared" si="221"/>
        <v>14201</v>
      </c>
      <c r="TZF1" s="26">
        <f t="shared" si="221"/>
        <v>14202</v>
      </c>
      <c r="TZG1" s="26">
        <f t="shared" si="221"/>
        <v>14203</v>
      </c>
      <c r="TZH1" s="26">
        <f t="shared" si="221"/>
        <v>14204</v>
      </c>
      <c r="TZI1" s="26">
        <f t="shared" si="221"/>
        <v>14205</v>
      </c>
      <c r="TZJ1" s="26">
        <f t="shared" si="221"/>
        <v>14206</v>
      </c>
      <c r="TZK1" s="26">
        <f t="shared" si="221"/>
        <v>14207</v>
      </c>
      <c r="TZL1" s="26">
        <f t="shared" si="221"/>
        <v>14208</v>
      </c>
      <c r="TZM1" s="26">
        <f t="shared" si="221"/>
        <v>14209</v>
      </c>
      <c r="TZN1" s="26">
        <f t="shared" si="221"/>
        <v>14210</v>
      </c>
      <c r="TZO1" s="26">
        <f t="shared" ref="TZO1:UBZ1" si="222">TZN1+1</f>
        <v>14211</v>
      </c>
      <c r="TZP1" s="26">
        <f t="shared" si="222"/>
        <v>14212</v>
      </c>
      <c r="TZQ1" s="26">
        <f t="shared" si="222"/>
        <v>14213</v>
      </c>
      <c r="TZR1" s="26">
        <f t="shared" si="222"/>
        <v>14214</v>
      </c>
      <c r="TZS1" s="26">
        <f t="shared" si="222"/>
        <v>14215</v>
      </c>
      <c r="TZT1" s="26">
        <f t="shared" si="222"/>
        <v>14216</v>
      </c>
      <c r="TZU1" s="26">
        <f t="shared" si="222"/>
        <v>14217</v>
      </c>
      <c r="TZV1" s="26">
        <f t="shared" si="222"/>
        <v>14218</v>
      </c>
      <c r="TZW1" s="26">
        <f t="shared" si="222"/>
        <v>14219</v>
      </c>
      <c r="TZX1" s="26">
        <f t="shared" si="222"/>
        <v>14220</v>
      </c>
      <c r="TZY1" s="26">
        <f t="shared" si="222"/>
        <v>14221</v>
      </c>
      <c r="TZZ1" s="26">
        <f t="shared" si="222"/>
        <v>14222</v>
      </c>
      <c r="UAA1" s="26">
        <f t="shared" si="222"/>
        <v>14223</v>
      </c>
      <c r="UAB1" s="26">
        <f t="shared" si="222"/>
        <v>14224</v>
      </c>
      <c r="UAC1" s="26">
        <f t="shared" si="222"/>
        <v>14225</v>
      </c>
      <c r="UAD1" s="26">
        <f t="shared" si="222"/>
        <v>14226</v>
      </c>
      <c r="UAE1" s="26">
        <f t="shared" si="222"/>
        <v>14227</v>
      </c>
      <c r="UAF1" s="26">
        <f t="shared" si="222"/>
        <v>14228</v>
      </c>
      <c r="UAG1" s="26">
        <f t="shared" si="222"/>
        <v>14229</v>
      </c>
      <c r="UAH1" s="26">
        <f t="shared" si="222"/>
        <v>14230</v>
      </c>
      <c r="UAI1" s="26">
        <f t="shared" si="222"/>
        <v>14231</v>
      </c>
      <c r="UAJ1" s="26">
        <f t="shared" si="222"/>
        <v>14232</v>
      </c>
      <c r="UAK1" s="26">
        <f t="shared" si="222"/>
        <v>14233</v>
      </c>
      <c r="UAL1" s="26">
        <f t="shared" si="222"/>
        <v>14234</v>
      </c>
      <c r="UAM1" s="26">
        <f t="shared" si="222"/>
        <v>14235</v>
      </c>
      <c r="UAN1" s="26">
        <f t="shared" si="222"/>
        <v>14236</v>
      </c>
      <c r="UAO1" s="26">
        <f t="shared" si="222"/>
        <v>14237</v>
      </c>
      <c r="UAP1" s="26">
        <f t="shared" si="222"/>
        <v>14238</v>
      </c>
      <c r="UAQ1" s="26">
        <f t="shared" si="222"/>
        <v>14239</v>
      </c>
      <c r="UAR1" s="26">
        <f t="shared" si="222"/>
        <v>14240</v>
      </c>
      <c r="UAS1" s="26">
        <f t="shared" si="222"/>
        <v>14241</v>
      </c>
      <c r="UAT1" s="26">
        <f t="shared" si="222"/>
        <v>14242</v>
      </c>
      <c r="UAU1" s="26">
        <f t="shared" si="222"/>
        <v>14243</v>
      </c>
      <c r="UAV1" s="26">
        <f t="shared" si="222"/>
        <v>14244</v>
      </c>
      <c r="UAW1" s="26">
        <f t="shared" si="222"/>
        <v>14245</v>
      </c>
      <c r="UAX1" s="26">
        <f t="shared" si="222"/>
        <v>14246</v>
      </c>
      <c r="UAY1" s="26">
        <f t="shared" si="222"/>
        <v>14247</v>
      </c>
      <c r="UAZ1" s="26">
        <f t="shared" si="222"/>
        <v>14248</v>
      </c>
      <c r="UBA1" s="26">
        <f t="shared" si="222"/>
        <v>14249</v>
      </c>
      <c r="UBB1" s="26">
        <f t="shared" si="222"/>
        <v>14250</v>
      </c>
      <c r="UBC1" s="26">
        <f t="shared" si="222"/>
        <v>14251</v>
      </c>
      <c r="UBD1" s="26">
        <f t="shared" si="222"/>
        <v>14252</v>
      </c>
      <c r="UBE1" s="26">
        <f t="shared" si="222"/>
        <v>14253</v>
      </c>
      <c r="UBF1" s="26">
        <f t="shared" si="222"/>
        <v>14254</v>
      </c>
      <c r="UBG1" s="26">
        <f t="shared" si="222"/>
        <v>14255</v>
      </c>
      <c r="UBH1" s="26">
        <f t="shared" si="222"/>
        <v>14256</v>
      </c>
      <c r="UBI1" s="26">
        <f t="shared" si="222"/>
        <v>14257</v>
      </c>
      <c r="UBJ1" s="26">
        <f t="shared" si="222"/>
        <v>14258</v>
      </c>
      <c r="UBK1" s="26">
        <f t="shared" si="222"/>
        <v>14259</v>
      </c>
      <c r="UBL1" s="26">
        <f t="shared" si="222"/>
        <v>14260</v>
      </c>
      <c r="UBM1" s="26">
        <f t="shared" si="222"/>
        <v>14261</v>
      </c>
      <c r="UBN1" s="26">
        <f t="shared" si="222"/>
        <v>14262</v>
      </c>
      <c r="UBO1" s="26">
        <f t="shared" si="222"/>
        <v>14263</v>
      </c>
      <c r="UBP1" s="26">
        <f t="shared" si="222"/>
        <v>14264</v>
      </c>
      <c r="UBQ1" s="26">
        <f t="shared" si="222"/>
        <v>14265</v>
      </c>
      <c r="UBR1" s="26">
        <f t="shared" si="222"/>
        <v>14266</v>
      </c>
      <c r="UBS1" s="26">
        <f t="shared" si="222"/>
        <v>14267</v>
      </c>
      <c r="UBT1" s="26">
        <f t="shared" si="222"/>
        <v>14268</v>
      </c>
      <c r="UBU1" s="26">
        <f t="shared" si="222"/>
        <v>14269</v>
      </c>
      <c r="UBV1" s="26">
        <f t="shared" si="222"/>
        <v>14270</v>
      </c>
      <c r="UBW1" s="26">
        <f t="shared" si="222"/>
        <v>14271</v>
      </c>
      <c r="UBX1" s="26">
        <f t="shared" si="222"/>
        <v>14272</v>
      </c>
      <c r="UBY1" s="26">
        <f t="shared" si="222"/>
        <v>14273</v>
      </c>
      <c r="UBZ1" s="26">
        <f t="shared" si="222"/>
        <v>14274</v>
      </c>
      <c r="UCA1" s="26">
        <f t="shared" ref="UCA1:UEL1" si="223">UBZ1+1</f>
        <v>14275</v>
      </c>
      <c r="UCB1" s="26">
        <f t="shared" si="223"/>
        <v>14276</v>
      </c>
      <c r="UCC1" s="26">
        <f t="shared" si="223"/>
        <v>14277</v>
      </c>
      <c r="UCD1" s="26">
        <f t="shared" si="223"/>
        <v>14278</v>
      </c>
      <c r="UCE1" s="26">
        <f t="shared" si="223"/>
        <v>14279</v>
      </c>
      <c r="UCF1" s="26">
        <f t="shared" si="223"/>
        <v>14280</v>
      </c>
      <c r="UCG1" s="26">
        <f t="shared" si="223"/>
        <v>14281</v>
      </c>
      <c r="UCH1" s="26">
        <f t="shared" si="223"/>
        <v>14282</v>
      </c>
      <c r="UCI1" s="26">
        <f t="shared" si="223"/>
        <v>14283</v>
      </c>
      <c r="UCJ1" s="26">
        <f t="shared" si="223"/>
        <v>14284</v>
      </c>
      <c r="UCK1" s="26">
        <f t="shared" si="223"/>
        <v>14285</v>
      </c>
      <c r="UCL1" s="26">
        <f t="shared" si="223"/>
        <v>14286</v>
      </c>
      <c r="UCM1" s="26">
        <f t="shared" si="223"/>
        <v>14287</v>
      </c>
      <c r="UCN1" s="26">
        <f t="shared" si="223"/>
        <v>14288</v>
      </c>
      <c r="UCO1" s="26">
        <f t="shared" si="223"/>
        <v>14289</v>
      </c>
      <c r="UCP1" s="26">
        <f t="shared" si="223"/>
        <v>14290</v>
      </c>
      <c r="UCQ1" s="26">
        <f t="shared" si="223"/>
        <v>14291</v>
      </c>
      <c r="UCR1" s="26">
        <f t="shared" si="223"/>
        <v>14292</v>
      </c>
      <c r="UCS1" s="26">
        <f t="shared" si="223"/>
        <v>14293</v>
      </c>
      <c r="UCT1" s="26">
        <f t="shared" si="223"/>
        <v>14294</v>
      </c>
      <c r="UCU1" s="26">
        <f t="shared" si="223"/>
        <v>14295</v>
      </c>
      <c r="UCV1" s="26">
        <f t="shared" si="223"/>
        <v>14296</v>
      </c>
      <c r="UCW1" s="26">
        <f t="shared" si="223"/>
        <v>14297</v>
      </c>
      <c r="UCX1" s="26">
        <f t="shared" si="223"/>
        <v>14298</v>
      </c>
      <c r="UCY1" s="26">
        <f t="shared" si="223"/>
        <v>14299</v>
      </c>
      <c r="UCZ1" s="26">
        <f t="shared" si="223"/>
        <v>14300</v>
      </c>
      <c r="UDA1" s="26">
        <f t="shared" si="223"/>
        <v>14301</v>
      </c>
      <c r="UDB1" s="26">
        <f t="shared" si="223"/>
        <v>14302</v>
      </c>
      <c r="UDC1" s="26">
        <f t="shared" si="223"/>
        <v>14303</v>
      </c>
      <c r="UDD1" s="26">
        <f t="shared" si="223"/>
        <v>14304</v>
      </c>
      <c r="UDE1" s="26">
        <f t="shared" si="223"/>
        <v>14305</v>
      </c>
      <c r="UDF1" s="26">
        <f t="shared" si="223"/>
        <v>14306</v>
      </c>
      <c r="UDG1" s="26">
        <f t="shared" si="223"/>
        <v>14307</v>
      </c>
      <c r="UDH1" s="26">
        <f t="shared" si="223"/>
        <v>14308</v>
      </c>
      <c r="UDI1" s="26">
        <f t="shared" si="223"/>
        <v>14309</v>
      </c>
      <c r="UDJ1" s="26">
        <f t="shared" si="223"/>
        <v>14310</v>
      </c>
      <c r="UDK1" s="26">
        <f t="shared" si="223"/>
        <v>14311</v>
      </c>
      <c r="UDL1" s="26">
        <f t="shared" si="223"/>
        <v>14312</v>
      </c>
      <c r="UDM1" s="26">
        <f t="shared" si="223"/>
        <v>14313</v>
      </c>
      <c r="UDN1" s="26">
        <f t="shared" si="223"/>
        <v>14314</v>
      </c>
      <c r="UDO1" s="26">
        <f t="shared" si="223"/>
        <v>14315</v>
      </c>
      <c r="UDP1" s="26">
        <f t="shared" si="223"/>
        <v>14316</v>
      </c>
      <c r="UDQ1" s="26">
        <f t="shared" si="223"/>
        <v>14317</v>
      </c>
      <c r="UDR1" s="26">
        <f t="shared" si="223"/>
        <v>14318</v>
      </c>
      <c r="UDS1" s="26">
        <f t="shared" si="223"/>
        <v>14319</v>
      </c>
      <c r="UDT1" s="26">
        <f t="shared" si="223"/>
        <v>14320</v>
      </c>
      <c r="UDU1" s="26">
        <f t="shared" si="223"/>
        <v>14321</v>
      </c>
      <c r="UDV1" s="26">
        <f t="shared" si="223"/>
        <v>14322</v>
      </c>
      <c r="UDW1" s="26">
        <f t="shared" si="223"/>
        <v>14323</v>
      </c>
      <c r="UDX1" s="26">
        <f t="shared" si="223"/>
        <v>14324</v>
      </c>
      <c r="UDY1" s="26">
        <f t="shared" si="223"/>
        <v>14325</v>
      </c>
      <c r="UDZ1" s="26">
        <f t="shared" si="223"/>
        <v>14326</v>
      </c>
      <c r="UEA1" s="26">
        <f t="shared" si="223"/>
        <v>14327</v>
      </c>
      <c r="UEB1" s="26">
        <f t="shared" si="223"/>
        <v>14328</v>
      </c>
      <c r="UEC1" s="26">
        <f t="shared" si="223"/>
        <v>14329</v>
      </c>
      <c r="UED1" s="26">
        <f t="shared" si="223"/>
        <v>14330</v>
      </c>
      <c r="UEE1" s="26">
        <f t="shared" si="223"/>
        <v>14331</v>
      </c>
      <c r="UEF1" s="26">
        <f t="shared" si="223"/>
        <v>14332</v>
      </c>
      <c r="UEG1" s="26">
        <f t="shared" si="223"/>
        <v>14333</v>
      </c>
      <c r="UEH1" s="26">
        <f t="shared" si="223"/>
        <v>14334</v>
      </c>
      <c r="UEI1" s="26">
        <f t="shared" si="223"/>
        <v>14335</v>
      </c>
      <c r="UEJ1" s="26">
        <f t="shared" si="223"/>
        <v>14336</v>
      </c>
      <c r="UEK1" s="26">
        <f t="shared" si="223"/>
        <v>14337</v>
      </c>
      <c r="UEL1" s="26">
        <f t="shared" si="223"/>
        <v>14338</v>
      </c>
      <c r="UEM1" s="26">
        <f t="shared" ref="UEM1:UGX1" si="224">UEL1+1</f>
        <v>14339</v>
      </c>
      <c r="UEN1" s="26">
        <f t="shared" si="224"/>
        <v>14340</v>
      </c>
      <c r="UEO1" s="26">
        <f t="shared" si="224"/>
        <v>14341</v>
      </c>
      <c r="UEP1" s="26">
        <f t="shared" si="224"/>
        <v>14342</v>
      </c>
      <c r="UEQ1" s="26">
        <f t="shared" si="224"/>
        <v>14343</v>
      </c>
      <c r="UER1" s="26">
        <f t="shared" si="224"/>
        <v>14344</v>
      </c>
      <c r="UES1" s="26">
        <f t="shared" si="224"/>
        <v>14345</v>
      </c>
      <c r="UET1" s="26">
        <f t="shared" si="224"/>
        <v>14346</v>
      </c>
      <c r="UEU1" s="26">
        <f t="shared" si="224"/>
        <v>14347</v>
      </c>
      <c r="UEV1" s="26">
        <f t="shared" si="224"/>
        <v>14348</v>
      </c>
      <c r="UEW1" s="26">
        <f t="shared" si="224"/>
        <v>14349</v>
      </c>
      <c r="UEX1" s="26">
        <f t="shared" si="224"/>
        <v>14350</v>
      </c>
      <c r="UEY1" s="26">
        <f t="shared" si="224"/>
        <v>14351</v>
      </c>
      <c r="UEZ1" s="26">
        <f t="shared" si="224"/>
        <v>14352</v>
      </c>
      <c r="UFA1" s="26">
        <f t="shared" si="224"/>
        <v>14353</v>
      </c>
      <c r="UFB1" s="26">
        <f t="shared" si="224"/>
        <v>14354</v>
      </c>
      <c r="UFC1" s="26">
        <f t="shared" si="224"/>
        <v>14355</v>
      </c>
      <c r="UFD1" s="26">
        <f t="shared" si="224"/>
        <v>14356</v>
      </c>
      <c r="UFE1" s="26">
        <f t="shared" si="224"/>
        <v>14357</v>
      </c>
      <c r="UFF1" s="26">
        <f t="shared" si="224"/>
        <v>14358</v>
      </c>
      <c r="UFG1" s="26">
        <f t="shared" si="224"/>
        <v>14359</v>
      </c>
      <c r="UFH1" s="26">
        <f t="shared" si="224"/>
        <v>14360</v>
      </c>
      <c r="UFI1" s="26">
        <f t="shared" si="224"/>
        <v>14361</v>
      </c>
      <c r="UFJ1" s="26">
        <f t="shared" si="224"/>
        <v>14362</v>
      </c>
      <c r="UFK1" s="26">
        <f t="shared" si="224"/>
        <v>14363</v>
      </c>
      <c r="UFL1" s="26">
        <f t="shared" si="224"/>
        <v>14364</v>
      </c>
      <c r="UFM1" s="26">
        <f t="shared" si="224"/>
        <v>14365</v>
      </c>
      <c r="UFN1" s="26">
        <f t="shared" si="224"/>
        <v>14366</v>
      </c>
      <c r="UFO1" s="26">
        <f t="shared" si="224"/>
        <v>14367</v>
      </c>
      <c r="UFP1" s="26">
        <f t="shared" si="224"/>
        <v>14368</v>
      </c>
      <c r="UFQ1" s="26">
        <f t="shared" si="224"/>
        <v>14369</v>
      </c>
      <c r="UFR1" s="26">
        <f t="shared" si="224"/>
        <v>14370</v>
      </c>
      <c r="UFS1" s="26">
        <f t="shared" si="224"/>
        <v>14371</v>
      </c>
      <c r="UFT1" s="26">
        <f t="shared" si="224"/>
        <v>14372</v>
      </c>
      <c r="UFU1" s="26">
        <f t="shared" si="224"/>
        <v>14373</v>
      </c>
      <c r="UFV1" s="26">
        <f t="shared" si="224"/>
        <v>14374</v>
      </c>
      <c r="UFW1" s="26">
        <f t="shared" si="224"/>
        <v>14375</v>
      </c>
      <c r="UFX1" s="26">
        <f t="shared" si="224"/>
        <v>14376</v>
      </c>
      <c r="UFY1" s="26">
        <f t="shared" si="224"/>
        <v>14377</v>
      </c>
      <c r="UFZ1" s="26">
        <f t="shared" si="224"/>
        <v>14378</v>
      </c>
      <c r="UGA1" s="26">
        <f t="shared" si="224"/>
        <v>14379</v>
      </c>
      <c r="UGB1" s="26">
        <f t="shared" si="224"/>
        <v>14380</v>
      </c>
      <c r="UGC1" s="26">
        <f t="shared" si="224"/>
        <v>14381</v>
      </c>
      <c r="UGD1" s="26">
        <f t="shared" si="224"/>
        <v>14382</v>
      </c>
      <c r="UGE1" s="26">
        <f t="shared" si="224"/>
        <v>14383</v>
      </c>
      <c r="UGF1" s="26">
        <f t="shared" si="224"/>
        <v>14384</v>
      </c>
      <c r="UGG1" s="26">
        <f t="shared" si="224"/>
        <v>14385</v>
      </c>
      <c r="UGH1" s="26">
        <f t="shared" si="224"/>
        <v>14386</v>
      </c>
      <c r="UGI1" s="26">
        <f t="shared" si="224"/>
        <v>14387</v>
      </c>
      <c r="UGJ1" s="26">
        <f t="shared" si="224"/>
        <v>14388</v>
      </c>
      <c r="UGK1" s="26">
        <f t="shared" si="224"/>
        <v>14389</v>
      </c>
      <c r="UGL1" s="26">
        <f t="shared" si="224"/>
        <v>14390</v>
      </c>
      <c r="UGM1" s="26">
        <f t="shared" si="224"/>
        <v>14391</v>
      </c>
      <c r="UGN1" s="26">
        <f t="shared" si="224"/>
        <v>14392</v>
      </c>
      <c r="UGO1" s="26">
        <f t="shared" si="224"/>
        <v>14393</v>
      </c>
      <c r="UGP1" s="26">
        <f t="shared" si="224"/>
        <v>14394</v>
      </c>
      <c r="UGQ1" s="26">
        <f t="shared" si="224"/>
        <v>14395</v>
      </c>
      <c r="UGR1" s="26">
        <f t="shared" si="224"/>
        <v>14396</v>
      </c>
      <c r="UGS1" s="26">
        <f t="shared" si="224"/>
        <v>14397</v>
      </c>
      <c r="UGT1" s="26">
        <f t="shared" si="224"/>
        <v>14398</v>
      </c>
      <c r="UGU1" s="26">
        <f t="shared" si="224"/>
        <v>14399</v>
      </c>
      <c r="UGV1" s="26">
        <f t="shared" si="224"/>
        <v>14400</v>
      </c>
      <c r="UGW1" s="26">
        <f t="shared" si="224"/>
        <v>14401</v>
      </c>
      <c r="UGX1" s="26">
        <f t="shared" si="224"/>
        <v>14402</v>
      </c>
      <c r="UGY1" s="26">
        <f t="shared" ref="UGY1:UJJ1" si="225">UGX1+1</f>
        <v>14403</v>
      </c>
      <c r="UGZ1" s="26">
        <f t="shared" si="225"/>
        <v>14404</v>
      </c>
      <c r="UHA1" s="26">
        <f t="shared" si="225"/>
        <v>14405</v>
      </c>
      <c r="UHB1" s="26">
        <f t="shared" si="225"/>
        <v>14406</v>
      </c>
      <c r="UHC1" s="26">
        <f t="shared" si="225"/>
        <v>14407</v>
      </c>
      <c r="UHD1" s="26">
        <f t="shared" si="225"/>
        <v>14408</v>
      </c>
      <c r="UHE1" s="26">
        <f t="shared" si="225"/>
        <v>14409</v>
      </c>
      <c r="UHF1" s="26">
        <f t="shared" si="225"/>
        <v>14410</v>
      </c>
      <c r="UHG1" s="26">
        <f t="shared" si="225"/>
        <v>14411</v>
      </c>
      <c r="UHH1" s="26">
        <f t="shared" si="225"/>
        <v>14412</v>
      </c>
      <c r="UHI1" s="26">
        <f t="shared" si="225"/>
        <v>14413</v>
      </c>
      <c r="UHJ1" s="26">
        <f t="shared" si="225"/>
        <v>14414</v>
      </c>
      <c r="UHK1" s="26">
        <f t="shared" si="225"/>
        <v>14415</v>
      </c>
      <c r="UHL1" s="26">
        <f t="shared" si="225"/>
        <v>14416</v>
      </c>
      <c r="UHM1" s="26">
        <f t="shared" si="225"/>
        <v>14417</v>
      </c>
      <c r="UHN1" s="26">
        <f t="shared" si="225"/>
        <v>14418</v>
      </c>
      <c r="UHO1" s="26">
        <f t="shared" si="225"/>
        <v>14419</v>
      </c>
      <c r="UHP1" s="26">
        <f t="shared" si="225"/>
        <v>14420</v>
      </c>
      <c r="UHQ1" s="26">
        <f t="shared" si="225"/>
        <v>14421</v>
      </c>
      <c r="UHR1" s="26">
        <f t="shared" si="225"/>
        <v>14422</v>
      </c>
      <c r="UHS1" s="26">
        <f t="shared" si="225"/>
        <v>14423</v>
      </c>
      <c r="UHT1" s="26">
        <f t="shared" si="225"/>
        <v>14424</v>
      </c>
      <c r="UHU1" s="26">
        <f t="shared" si="225"/>
        <v>14425</v>
      </c>
      <c r="UHV1" s="26">
        <f t="shared" si="225"/>
        <v>14426</v>
      </c>
      <c r="UHW1" s="26">
        <f t="shared" si="225"/>
        <v>14427</v>
      </c>
      <c r="UHX1" s="26">
        <f t="shared" si="225"/>
        <v>14428</v>
      </c>
      <c r="UHY1" s="26">
        <f t="shared" si="225"/>
        <v>14429</v>
      </c>
      <c r="UHZ1" s="26">
        <f t="shared" si="225"/>
        <v>14430</v>
      </c>
      <c r="UIA1" s="26">
        <f t="shared" si="225"/>
        <v>14431</v>
      </c>
      <c r="UIB1" s="26">
        <f t="shared" si="225"/>
        <v>14432</v>
      </c>
      <c r="UIC1" s="26">
        <f t="shared" si="225"/>
        <v>14433</v>
      </c>
      <c r="UID1" s="26">
        <f t="shared" si="225"/>
        <v>14434</v>
      </c>
      <c r="UIE1" s="26">
        <f t="shared" si="225"/>
        <v>14435</v>
      </c>
      <c r="UIF1" s="26">
        <f t="shared" si="225"/>
        <v>14436</v>
      </c>
      <c r="UIG1" s="26">
        <f t="shared" si="225"/>
        <v>14437</v>
      </c>
      <c r="UIH1" s="26">
        <f t="shared" si="225"/>
        <v>14438</v>
      </c>
      <c r="UII1" s="26">
        <f t="shared" si="225"/>
        <v>14439</v>
      </c>
      <c r="UIJ1" s="26">
        <f t="shared" si="225"/>
        <v>14440</v>
      </c>
      <c r="UIK1" s="26">
        <f t="shared" si="225"/>
        <v>14441</v>
      </c>
      <c r="UIL1" s="26">
        <f t="shared" si="225"/>
        <v>14442</v>
      </c>
      <c r="UIM1" s="26">
        <f t="shared" si="225"/>
        <v>14443</v>
      </c>
      <c r="UIN1" s="26">
        <f t="shared" si="225"/>
        <v>14444</v>
      </c>
      <c r="UIO1" s="26">
        <f t="shared" si="225"/>
        <v>14445</v>
      </c>
      <c r="UIP1" s="26">
        <f t="shared" si="225"/>
        <v>14446</v>
      </c>
      <c r="UIQ1" s="26">
        <f t="shared" si="225"/>
        <v>14447</v>
      </c>
      <c r="UIR1" s="26">
        <f t="shared" si="225"/>
        <v>14448</v>
      </c>
      <c r="UIS1" s="26">
        <f t="shared" si="225"/>
        <v>14449</v>
      </c>
      <c r="UIT1" s="26">
        <f t="shared" si="225"/>
        <v>14450</v>
      </c>
      <c r="UIU1" s="26">
        <f t="shared" si="225"/>
        <v>14451</v>
      </c>
      <c r="UIV1" s="26">
        <f t="shared" si="225"/>
        <v>14452</v>
      </c>
      <c r="UIW1" s="26">
        <f t="shared" si="225"/>
        <v>14453</v>
      </c>
      <c r="UIX1" s="26">
        <f t="shared" si="225"/>
        <v>14454</v>
      </c>
      <c r="UIY1" s="26">
        <f t="shared" si="225"/>
        <v>14455</v>
      </c>
      <c r="UIZ1" s="26">
        <f t="shared" si="225"/>
        <v>14456</v>
      </c>
      <c r="UJA1" s="26">
        <f t="shared" si="225"/>
        <v>14457</v>
      </c>
      <c r="UJB1" s="26">
        <f t="shared" si="225"/>
        <v>14458</v>
      </c>
      <c r="UJC1" s="26">
        <f t="shared" si="225"/>
        <v>14459</v>
      </c>
      <c r="UJD1" s="26">
        <f t="shared" si="225"/>
        <v>14460</v>
      </c>
      <c r="UJE1" s="26">
        <f t="shared" si="225"/>
        <v>14461</v>
      </c>
      <c r="UJF1" s="26">
        <f t="shared" si="225"/>
        <v>14462</v>
      </c>
      <c r="UJG1" s="26">
        <f t="shared" si="225"/>
        <v>14463</v>
      </c>
      <c r="UJH1" s="26">
        <f t="shared" si="225"/>
        <v>14464</v>
      </c>
      <c r="UJI1" s="26">
        <f t="shared" si="225"/>
        <v>14465</v>
      </c>
      <c r="UJJ1" s="26">
        <f t="shared" si="225"/>
        <v>14466</v>
      </c>
      <c r="UJK1" s="26">
        <f t="shared" ref="UJK1:ULV1" si="226">UJJ1+1</f>
        <v>14467</v>
      </c>
      <c r="UJL1" s="26">
        <f t="shared" si="226"/>
        <v>14468</v>
      </c>
      <c r="UJM1" s="26">
        <f t="shared" si="226"/>
        <v>14469</v>
      </c>
      <c r="UJN1" s="26">
        <f t="shared" si="226"/>
        <v>14470</v>
      </c>
      <c r="UJO1" s="26">
        <f t="shared" si="226"/>
        <v>14471</v>
      </c>
      <c r="UJP1" s="26">
        <f t="shared" si="226"/>
        <v>14472</v>
      </c>
      <c r="UJQ1" s="26">
        <f t="shared" si="226"/>
        <v>14473</v>
      </c>
      <c r="UJR1" s="26">
        <f t="shared" si="226"/>
        <v>14474</v>
      </c>
      <c r="UJS1" s="26">
        <f t="shared" si="226"/>
        <v>14475</v>
      </c>
      <c r="UJT1" s="26">
        <f t="shared" si="226"/>
        <v>14476</v>
      </c>
      <c r="UJU1" s="26">
        <f t="shared" si="226"/>
        <v>14477</v>
      </c>
      <c r="UJV1" s="26">
        <f t="shared" si="226"/>
        <v>14478</v>
      </c>
      <c r="UJW1" s="26">
        <f t="shared" si="226"/>
        <v>14479</v>
      </c>
      <c r="UJX1" s="26">
        <f t="shared" si="226"/>
        <v>14480</v>
      </c>
      <c r="UJY1" s="26">
        <f t="shared" si="226"/>
        <v>14481</v>
      </c>
      <c r="UJZ1" s="26">
        <f t="shared" si="226"/>
        <v>14482</v>
      </c>
      <c r="UKA1" s="26">
        <f t="shared" si="226"/>
        <v>14483</v>
      </c>
      <c r="UKB1" s="26">
        <f t="shared" si="226"/>
        <v>14484</v>
      </c>
      <c r="UKC1" s="26">
        <f t="shared" si="226"/>
        <v>14485</v>
      </c>
      <c r="UKD1" s="26">
        <f t="shared" si="226"/>
        <v>14486</v>
      </c>
      <c r="UKE1" s="26">
        <f t="shared" si="226"/>
        <v>14487</v>
      </c>
      <c r="UKF1" s="26">
        <f t="shared" si="226"/>
        <v>14488</v>
      </c>
      <c r="UKG1" s="26">
        <f t="shared" si="226"/>
        <v>14489</v>
      </c>
      <c r="UKH1" s="26">
        <f t="shared" si="226"/>
        <v>14490</v>
      </c>
      <c r="UKI1" s="26">
        <f t="shared" si="226"/>
        <v>14491</v>
      </c>
      <c r="UKJ1" s="26">
        <f t="shared" si="226"/>
        <v>14492</v>
      </c>
      <c r="UKK1" s="26">
        <f t="shared" si="226"/>
        <v>14493</v>
      </c>
      <c r="UKL1" s="26">
        <f t="shared" si="226"/>
        <v>14494</v>
      </c>
      <c r="UKM1" s="26">
        <f t="shared" si="226"/>
        <v>14495</v>
      </c>
      <c r="UKN1" s="26">
        <f t="shared" si="226"/>
        <v>14496</v>
      </c>
      <c r="UKO1" s="26">
        <f t="shared" si="226"/>
        <v>14497</v>
      </c>
      <c r="UKP1" s="26">
        <f t="shared" si="226"/>
        <v>14498</v>
      </c>
      <c r="UKQ1" s="26">
        <f t="shared" si="226"/>
        <v>14499</v>
      </c>
      <c r="UKR1" s="26">
        <f t="shared" si="226"/>
        <v>14500</v>
      </c>
      <c r="UKS1" s="26">
        <f t="shared" si="226"/>
        <v>14501</v>
      </c>
      <c r="UKT1" s="26">
        <f t="shared" si="226"/>
        <v>14502</v>
      </c>
      <c r="UKU1" s="26">
        <f t="shared" si="226"/>
        <v>14503</v>
      </c>
      <c r="UKV1" s="26">
        <f t="shared" si="226"/>
        <v>14504</v>
      </c>
      <c r="UKW1" s="26">
        <f t="shared" si="226"/>
        <v>14505</v>
      </c>
      <c r="UKX1" s="26">
        <f t="shared" si="226"/>
        <v>14506</v>
      </c>
      <c r="UKY1" s="26">
        <f t="shared" si="226"/>
        <v>14507</v>
      </c>
      <c r="UKZ1" s="26">
        <f t="shared" si="226"/>
        <v>14508</v>
      </c>
      <c r="ULA1" s="26">
        <f t="shared" si="226"/>
        <v>14509</v>
      </c>
      <c r="ULB1" s="26">
        <f t="shared" si="226"/>
        <v>14510</v>
      </c>
      <c r="ULC1" s="26">
        <f t="shared" si="226"/>
        <v>14511</v>
      </c>
      <c r="ULD1" s="26">
        <f t="shared" si="226"/>
        <v>14512</v>
      </c>
      <c r="ULE1" s="26">
        <f t="shared" si="226"/>
        <v>14513</v>
      </c>
      <c r="ULF1" s="26">
        <f t="shared" si="226"/>
        <v>14514</v>
      </c>
      <c r="ULG1" s="26">
        <f t="shared" si="226"/>
        <v>14515</v>
      </c>
      <c r="ULH1" s="26">
        <f t="shared" si="226"/>
        <v>14516</v>
      </c>
      <c r="ULI1" s="26">
        <f t="shared" si="226"/>
        <v>14517</v>
      </c>
      <c r="ULJ1" s="26">
        <f t="shared" si="226"/>
        <v>14518</v>
      </c>
      <c r="ULK1" s="26">
        <f t="shared" si="226"/>
        <v>14519</v>
      </c>
      <c r="ULL1" s="26">
        <f t="shared" si="226"/>
        <v>14520</v>
      </c>
      <c r="ULM1" s="26">
        <f t="shared" si="226"/>
        <v>14521</v>
      </c>
      <c r="ULN1" s="26">
        <f t="shared" si="226"/>
        <v>14522</v>
      </c>
      <c r="ULO1" s="26">
        <f t="shared" si="226"/>
        <v>14523</v>
      </c>
      <c r="ULP1" s="26">
        <f t="shared" si="226"/>
        <v>14524</v>
      </c>
      <c r="ULQ1" s="26">
        <f t="shared" si="226"/>
        <v>14525</v>
      </c>
      <c r="ULR1" s="26">
        <f t="shared" si="226"/>
        <v>14526</v>
      </c>
      <c r="ULS1" s="26">
        <f t="shared" si="226"/>
        <v>14527</v>
      </c>
      <c r="ULT1" s="26">
        <f t="shared" si="226"/>
        <v>14528</v>
      </c>
      <c r="ULU1" s="26">
        <f t="shared" si="226"/>
        <v>14529</v>
      </c>
      <c r="ULV1" s="26">
        <f t="shared" si="226"/>
        <v>14530</v>
      </c>
      <c r="ULW1" s="26">
        <f t="shared" ref="ULW1:UOH1" si="227">ULV1+1</f>
        <v>14531</v>
      </c>
      <c r="ULX1" s="26">
        <f t="shared" si="227"/>
        <v>14532</v>
      </c>
      <c r="ULY1" s="26">
        <f t="shared" si="227"/>
        <v>14533</v>
      </c>
      <c r="ULZ1" s="26">
        <f t="shared" si="227"/>
        <v>14534</v>
      </c>
      <c r="UMA1" s="26">
        <f t="shared" si="227"/>
        <v>14535</v>
      </c>
      <c r="UMB1" s="26">
        <f t="shared" si="227"/>
        <v>14536</v>
      </c>
      <c r="UMC1" s="26">
        <f t="shared" si="227"/>
        <v>14537</v>
      </c>
      <c r="UMD1" s="26">
        <f t="shared" si="227"/>
        <v>14538</v>
      </c>
      <c r="UME1" s="26">
        <f t="shared" si="227"/>
        <v>14539</v>
      </c>
      <c r="UMF1" s="26">
        <f t="shared" si="227"/>
        <v>14540</v>
      </c>
      <c r="UMG1" s="26">
        <f t="shared" si="227"/>
        <v>14541</v>
      </c>
      <c r="UMH1" s="26">
        <f t="shared" si="227"/>
        <v>14542</v>
      </c>
      <c r="UMI1" s="26">
        <f t="shared" si="227"/>
        <v>14543</v>
      </c>
      <c r="UMJ1" s="26">
        <f t="shared" si="227"/>
        <v>14544</v>
      </c>
      <c r="UMK1" s="26">
        <f t="shared" si="227"/>
        <v>14545</v>
      </c>
      <c r="UML1" s="26">
        <f t="shared" si="227"/>
        <v>14546</v>
      </c>
      <c r="UMM1" s="26">
        <f t="shared" si="227"/>
        <v>14547</v>
      </c>
      <c r="UMN1" s="26">
        <f t="shared" si="227"/>
        <v>14548</v>
      </c>
      <c r="UMO1" s="26">
        <f t="shared" si="227"/>
        <v>14549</v>
      </c>
      <c r="UMP1" s="26">
        <f t="shared" si="227"/>
        <v>14550</v>
      </c>
      <c r="UMQ1" s="26">
        <f t="shared" si="227"/>
        <v>14551</v>
      </c>
      <c r="UMR1" s="26">
        <f t="shared" si="227"/>
        <v>14552</v>
      </c>
      <c r="UMS1" s="26">
        <f t="shared" si="227"/>
        <v>14553</v>
      </c>
      <c r="UMT1" s="26">
        <f t="shared" si="227"/>
        <v>14554</v>
      </c>
      <c r="UMU1" s="26">
        <f t="shared" si="227"/>
        <v>14555</v>
      </c>
      <c r="UMV1" s="26">
        <f t="shared" si="227"/>
        <v>14556</v>
      </c>
      <c r="UMW1" s="26">
        <f t="shared" si="227"/>
        <v>14557</v>
      </c>
      <c r="UMX1" s="26">
        <f t="shared" si="227"/>
        <v>14558</v>
      </c>
      <c r="UMY1" s="26">
        <f t="shared" si="227"/>
        <v>14559</v>
      </c>
      <c r="UMZ1" s="26">
        <f t="shared" si="227"/>
        <v>14560</v>
      </c>
      <c r="UNA1" s="26">
        <f t="shared" si="227"/>
        <v>14561</v>
      </c>
      <c r="UNB1" s="26">
        <f t="shared" si="227"/>
        <v>14562</v>
      </c>
      <c r="UNC1" s="26">
        <f t="shared" si="227"/>
        <v>14563</v>
      </c>
      <c r="UND1" s="26">
        <f t="shared" si="227"/>
        <v>14564</v>
      </c>
      <c r="UNE1" s="26">
        <f t="shared" si="227"/>
        <v>14565</v>
      </c>
      <c r="UNF1" s="26">
        <f t="shared" si="227"/>
        <v>14566</v>
      </c>
      <c r="UNG1" s="26">
        <f t="shared" si="227"/>
        <v>14567</v>
      </c>
      <c r="UNH1" s="26">
        <f t="shared" si="227"/>
        <v>14568</v>
      </c>
      <c r="UNI1" s="26">
        <f t="shared" si="227"/>
        <v>14569</v>
      </c>
      <c r="UNJ1" s="26">
        <f t="shared" si="227"/>
        <v>14570</v>
      </c>
      <c r="UNK1" s="26">
        <f t="shared" si="227"/>
        <v>14571</v>
      </c>
      <c r="UNL1" s="26">
        <f t="shared" si="227"/>
        <v>14572</v>
      </c>
      <c r="UNM1" s="26">
        <f t="shared" si="227"/>
        <v>14573</v>
      </c>
      <c r="UNN1" s="26">
        <f t="shared" si="227"/>
        <v>14574</v>
      </c>
      <c r="UNO1" s="26">
        <f t="shared" si="227"/>
        <v>14575</v>
      </c>
      <c r="UNP1" s="26">
        <f t="shared" si="227"/>
        <v>14576</v>
      </c>
      <c r="UNQ1" s="26">
        <f t="shared" si="227"/>
        <v>14577</v>
      </c>
      <c r="UNR1" s="26">
        <f t="shared" si="227"/>
        <v>14578</v>
      </c>
      <c r="UNS1" s="26">
        <f t="shared" si="227"/>
        <v>14579</v>
      </c>
      <c r="UNT1" s="26">
        <f t="shared" si="227"/>
        <v>14580</v>
      </c>
      <c r="UNU1" s="26">
        <f t="shared" si="227"/>
        <v>14581</v>
      </c>
      <c r="UNV1" s="26">
        <f t="shared" si="227"/>
        <v>14582</v>
      </c>
      <c r="UNW1" s="26">
        <f t="shared" si="227"/>
        <v>14583</v>
      </c>
      <c r="UNX1" s="26">
        <f t="shared" si="227"/>
        <v>14584</v>
      </c>
      <c r="UNY1" s="26">
        <f t="shared" si="227"/>
        <v>14585</v>
      </c>
      <c r="UNZ1" s="26">
        <f t="shared" si="227"/>
        <v>14586</v>
      </c>
      <c r="UOA1" s="26">
        <f t="shared" si="227"/>
        <v>14587</v>
      </c>
      <c r="UOB1" s="26">
        <f t="shared" si="227"/>
        <v>14588</v>
      </c>
      <c r="UOC1" s="26">
        <f t="shared" si="227"/>
        <v>14589</v>
      </c>
      <c r="UOD1" s="26">
        <f t="shared" si="227"/>
        <v>14590</v>
      </c>
      <c r="UOE1" s="26">
        <f t="shared" si="227"/>
        <v>14591</v>
      </c>
      <c r="UOF1" s="26">
        <f t="shared" si="227"/>
        <v>14592</v>
      </c>
      <c r="UOG1" s="26">
        <f t="shared" si="227"/>
        <v>14593</v>
      </c>
      <c r="UOH1" s="26">
        <f t="shared" si="227"/>
        <v>14594</v>
      </c>
      <c r="UOI1" s="26">
        <f t="shared" ref="UOI1:UQT1" si="228">UOH1+1</f>
        <v>14595</v>
      </c>
      <c r="UOJ1" s="26">
        <f t="shared" si="228"/>
        <v>14596</v>
      </c>
      <c r="UOK1" s="26">
        <f t="shared" si="228"/>
        <v>14597</v>
      </c>
      <c r="UOL1" s="26">
        <f t="shared" si="228"/>
        <v>14598</v>
      </c>
      <c r="UOM1" s="26">
        <f t="shared" si="228"/>
        <v>14599</v>
      </c>
      <c r="UON1" s="26">
        <f t="shared" si="228"/>
        <v>14600</v>
      </c>
      <c r="UOO1" s="26">
        <f t="shared" si="228"/>
        <v>14601</v>
      </c>
      <c r="UOP1" s="26">
        <f t="shared" si="228"/>
        <v>14602</v>
      </c>
      <c r="UOQ1" s="26">
        <f t="shared" si="228"/>
        <v>14603</v>
      </c>
      <c r="UOR1" s="26">
        <f t="shared" si="228"/>
        <v>14604</v>
      </c>
      <c r="UOS1" s="26">
        <f t="shared" si="228"/>
        <v>14605</v>
      </c>
      <c r="UOT1" s="26">
        <f t="shared" si="228"/>
        <v>14606</v>
      </c>
      <c r="UOU1" s="26">
        <f t="shared" si="228"/>
        <v>14607</v>
      </c>
      <c r="UOV1" s="26">
        <f t="shared" si="228"/>
        <v>14608</v>
      </c>
      <c r="UOW1" s="26">
        <f t="shared" si="228"/>
        <v>14609</v>
      </c>
      <c r="UOX1" s="26">
        <f t="shared" si="228"/>
        <v>14610</v>
      </c>
      <c r="UOY1" s="26">
        <f t="shared" si="228"/>
        <v>14611</v>
      </c>
      <c r="UOZ1" s="26">
        <f t="shared" si="228"/>
        <v>14612</v>
      </c>
      <c r="UPA1" s="26">
        <f t="shared" si="228"/>
        <v>14613</v>
      </c>
      <c r="UPB1" s="26">
        <f t="shared" si="228"/>
        <v>14614</v>
      </c>
      <c r="UPC1" s="26">
        <f t="shared" si="228"/>
        <v>14615</v>
      </c>
      <c r="UPD1" s="26">
        <f t="shared" si="228"/>
        <v>14616</v>
      </c>
      <c r="UPE1" s="26">
        <f t="shared" si="228"/>
        <v>14617</v>
      </c>
      <c r="UPF1" s="26">
        <f t="shared" si="228"/>
        <v>14618</v>
      </c>
      <c r="UPG1" s="26">
        <f t="shared" si="228"/>
        <v>14619</v>
      </c>
      <c r="UPH1" s="26">
        <f t="shared" si="228"/>
        <v>14620</v>
      </c>
      <c r="UPI1" s="26">
        <f t="shared" si="228"/>
        <v>14621</v>
      </c>
      <c r="UPJ1" s="26">
        <f t="shared" si="228"/>
        <v>14622</v>
      </c>
      <c r="UPK1" s="26">
        <f t="shared" si="228"/>
        <v>14623</v>
      </c>
      <c r="UPL1" s="26">
        <f t="shared" si="228"/>
        <v>14624</v>
      </c>
      <c r="UPM1" s="26">
        <f t="shared" si="228"/>
        <v>14625</v>
      </c>
      <c r="UPN1" s="26">
        <f t="shared" si="228"/>
        <v>14626</v>
      </c>
      <c r="UPO1" s="26">
        <f t="shared" si="228"/>
        <v>14627</v>
      </c>
      <c r="UPP1" s="26">
        <f t="shared" si="228"/>
        <v>14628</v>
      </c>
      <c r="UPQ1" s="26">
        <f t="shared" si="228"/>
        <v>14629</v>
      </c>
      <c r="UPR1" s="26">
        <f t="shared" si="228"/>
        <v>14630</v>
      </c>
      <c r="UPS1" s="26">
        <f t="shared" si="228"/>
        <v>14631</v>
      </c>
      <c r="UPT1" s="26">
        <f t="shared" si="228"/>
        <v>14632</v>
      </c>
      <c r="UPU1" s="26">
        <f t="shared" si="228"/>
        <v>14633</v>
      </c>
      <c r="UPV1" s="26">
        <f t="shared" si="228"/>
        <v>14634</v>
      </c>
      <c r="UPW1" s="26">
        <f t="shared" si="228"/>
        <v>14635</v>
      </c>
      <c r="UPX1" s="26">
        <f t="shared" si="228"/>
        <v>14636</v>
      </c>
      <c r="UPY1" s="26">
        <f t="shared" si="228"/>
        <v>14637</v>
      </c>
      <c r="UPZ1" s="26">
        <f t="shared" si="228"/>
        <v>14638</v>
      </c>
      <c r="UQA1" s="26">
        <f t="shared" si="228"/>
        <v>14639</v>
      </c>
      <c r="UQB1" s="26">
        <f t="shared" si="228"/>
        <v>14640</v>
      </c>
      <c r="UQC1" s="26">
        <f t="shared" si="228"/>
        <v>14641</v>
      </c>
      <c r="UQD1" s="26">
        <f t="shared" si="228"/>
        <v>14642</v>
      </c>
      <c r="UQE1" s="26">
        <f t="shared" si="228"/>
        <v>14643</v>
      </c>
      <c r="UQF1" s="26">
        <f t="shared" si="228"/>
        <v>14644</v>
      </c>
      <c r="UQG1" s="26">
        <f t="shared" si="228"/>
        <v>14645</v>
      </c>
      <c r="UQH1" s="26">
        <f t="shared" si="228"/>
        <v>14646</v>
      </c>
      <c r="UQI1" s="26">
        <f t="shared" si="228"/>
        <v>14647</v>
      </c>
      <c r="UQJ1" s="26">
        <f t="shared" si="228"/>
        <v>14648</v>
      </c>
      <c r="UQK1" s="26">
        <f t="shared" si="228"/>
        <v>14649</v>
      </c>
      <c r="UQL1" s="26">
        <f t="shared" si="228"/>
        <v>14650</v>
      </c>
      <c r="UQM1" s="26">
        <f t="shared" si="228"/>
        <v>14651</v>
      </c>
      <c r="UQN1" s="26">
        <f t="shared" si="228"/>
        <v>14652</v>
      </c>
      <c r="UQO1" s="26">
        <f t="shared" si="228"/>
        <v>14653</v>
      </c>
      <c r="UQP1" s="26">
        <f t="shared" si="228"/>
        <v>14654</v>
      </c>
      <c r="UQQ1" s="26">
        <f t="shared" si="228"/>
        <v>14655</v>
      </c>
      <c r="UQR1" s="26">
        <f t="shared" si="228"/>
        <v>14656</v>
      </c>
      <c r="UQS1" s="26">
        <f t="shared" si="228"/>
        <v>14657</v>
      </c>
      <c r="UQT1" s="26">
        <f t="shared" si="228"/>
        <v>14658</v>
      </c>
      <c r="UQU1" s="26">
        <f t="shared" ref="UQU1:UTF1" si="229">UQT1+1</f>
        <v>14659</v>
      </c>
      <c r="UQV1" s="26">
        <f t="shared" si="229"/>
        <v>14660</v>
      </c>
      <c r="UQW1" s="26">
        <f t="shared" si="229"/>
        <v>14661</v>
      </c>
      <c r="UQX1" s="26">
        <f t="shared" si="229"/>
        <v>14662</v>
      </c>
      <c r="UQY1" s="26">
        <f t="shared" si="229"/>
        <v>14663</v>
      </c>
      <c r="UQZ1" s="26">
        <f t="shared" si="229"/>
        <v>14664</v>
      </c>
      <c r="URA1" s="26">
        <f t="shared" si="229"/>
        <v>14665</v>
      </c>
      <c r="URB1" s="26">
        <f t="shared" si="229"/>
        <v>14666</v>
      </c>
      <c r="URC1" s="26">
        <f t="shared" si="229"/>
        <v>14667</v>
      </c>
      <c r="URD1" s="26">
        <f t="shared" si="229"/>
        <v>14668</v>
      </c>
      <c r="URE1" s="26">
        <f t="shared" si="229"/>
        <v>14669</v>
      </c>
      <c r="URF1" s="26">
        <f t="shared" si="229"/>
        <v>14670</v>
      </c>
      <c r="URG1" s="26">
        <f t="shared" si="229"/>
        <v>14671</v>
      </c>
      <c r="URH1" s="26">
        <f t="shared" si="229"/>
        <v>14672</v>
      </c>
      <c r="URI1" s="26">
        <f t="shared" si="229"/>
        <v>14673</v>
      </c>
      <c r="URJ1" s="26">
        <f t="shared" si="229"/>
        <v>14674</v>
      </c>
      <c r="URK1" s="26">
        <f t="shared" si="229"/>
        <v>14675</v>
      </c>
      <c r="URL1" s="26">
        <f t="shared" si="229"/>
        <v>14676</v>
      </c>
      <c r="URM1" s="26">
        <f t="shared" si="229"/>
        <v>14677</v>
      </c>
      <c r="URN1" s="26">
        <f t="shared" si="229"/>
        <v>14678</v>
      </c>
      <c r="URO1" s="26">
        <f t="shared" si="229"/>
        <v>14679</v>
      </c>
      <c r="URP1" s="26">
        <f t="shared" si="229"/>
        <v>14680</v>
      </c>
      <c r="URQ1" s="26">
        <f t="shared" si="229"/>
        <v>14681</v>
      </c>
      <c r="URR1" s="26">
        <f t="shared" si="229"/>
        <v>14682</v>
      </c>
      <c r="URS1" s="26">
        <f t="shared" si="229"/>
        <v>14683</v>
      </c>
      <c r="URT1" s="26">
        <f t="shared" si="229"/>
        <v>14684</v>
      </c>
      <c r="URU1" s="26">
        <f t="shared" si="229"/>
        <v>14685</v>
      </c>
      <c r="URV1" s="26">
        <f t="shared" si="229"/>
        <v>14686</v>
      </c>
      <c r="URW1" s="26">
        <f t="shared" si="229"/>
        <v>14687</v>
      </c>
      <c r="URX1" s="26">
        <f t="shared" si="229"/>
        <v>14688</v>
      </c>
      <c r="URY1" s="26">
        <f t="shared" si="229"/>
        <v>14689</v>
      </c>
      <c r="URZ1" s="26">
        <f t="shared" si="229"/>
        <v>14690</v>
      </c>
      <c r="USA1" s="26">
        <f t="shared" si="229"/>
        <v>14691</v>
      </c>
      <c r="USB1" s="26">
        <f t="shared" si="229"/>
        <v>14692</v>
      </c>
      <c r="USC1" s="26">
        <f t="shared" si="229"/>
        <v>14693</v>
      </c>
      <c r="USD1" s="26">
        <f t="shared" si="229"/>
        <v>14694</v>
      </c>
      <c r="USE1" s="26">
        <f t="shared" si="229"/>
        <v>14695</v>
      </c>
      <c r="USF1" s="26">
        <f t="shared" si="229"/>
        <v>14696</v>
      </c>
      <c r="USG1" s="26">
        <f t="shared" si="229"/>
        <v>14697</v>
      </c>
      <c r="USH1" s="26">
        <f t="shared" si="229"/>
        <v>14698</v>
      </c>
      <c r="USI1" s="26">
        <f t="shared" si="229"/>
        <v>14699</v>
      </c>
      <c r="USJ1" s="26">
        <f t="shared" si="229"/>
        <v>14700</v>
      </c>
      <c r="USK1" s="26">
        <f t="shared" si="229"/>
        <v>14701</v>
      </c>
      <c r="USL1" s="26">
        <f t="shared" si="229"/>
        <v>14702</v>
      </c>
      <c r="USM1" s="26">
        <f t="shared" si="229"/>
        <v>14703</v>
      </c>
      <c r="USN1" s="26">
        <f t="shared" si="229"/>
        <v>14704</v>
      </c>
      <c r="USO1" s="26">
        <f t="shared" si="229"/>
        <v>14705</v>
      </c>
      <c r="USP1" s="26">
        <f t="shared" si="229"/>
        <v>14706</v>
      </c>
      <c r="USQ1" s="26">
        <f t="shared" si="229"/>
        <v>14707</v>
      </c>
      <c r="USR1" s="26">
        <f t="shared" si="229"/>
        <v>14708</v>
      </c>
      <c r="USS1" s="26">
        <f t="shared" si="229"/>
        <v>14709</v>
      </c>
      <c r="UST1" s="26">
        <f t="shared" si="229"/>
        <v>14710</v>
      </c>
      <c r="USU1" s="26">
        <f t="shared" si="229"/>
        <v>14711</v>
      </c>
      <c r="USV1" s="26">
        <f t="shared" si="229"/>
        <v>14712</v>
      </c>
      <c r="USW1" s="26">
        <f t="shared" si="229"/>
        <v>14713</v>
      </c>
      <c r="USX1" s="26">
        <f t="shared" si="229"/>
        <v>14714</v>
      </c>
      <c r="USY1" s="26">
        <f t="shared" si="229"/>
        <v>14715</v>
      </c>
      <c r="USZ1" s="26">
        <f t="shared" si="229"/>
        <v>14716</v>
      </c>
      <c r="UTA1" s="26">
        <f t="shared" si="229"/>
        <v>14717</v>
      </c>
      <c r="UTB1" s="26">
        <f t="shared" si="229"/>
        <v>14718</v>
      </c>
      <c r="UTC1" s="26">
        <f t="shared" si="229"/>
        <v>14719</v>
      </c>
      <c r="UTD1" s="26">
        <f t="shared" si="229"/>
        <v>14720</v>
      </c>
      <c r="UTE1" s="26">
        <f t="shared" si="229"/>
        <v>14721</v>
      </c>
      <c r="UTF1" s="26">
        <f t="shared" si="229"/>
        <v>14722</v>
      </c>
      <c r="UTG1" s="26">
        <f t="shared" ref="UTG1:UVR1" si="230">UTF1+1</f>
        <v>14723</v>
      </c>
      <c r="UTH1" s="26">
        <f t="shared" si="230"/>
        <v>14724</v>
      </c>
      <c r="UTI1" s="26">
        <f t="shared" si="230"/>
        <v>14725</v>
      </c>
      <c r="UTJ1" s="26">
        <f t="shared" si="230"/>
        <v>14726</v>
      </c>
      <c r="UTK1" s="26">
        <f t="shared" si="230"/>
        <v>14727</v>
      </c>
      <c r="UTL1" s="26">
        <f t="shared" si="230"/>
        <v>14728</v>
      </c>
      <c r="UTM1" s="26">
        <f t="shared" si="230"/>
        <v>14729</v>
      </c>
      <c r="UTN1" s="26">
        <f t="shared" si="230"/>
        <v>14730</v>
      </c>
      <c r="UTO1" s="26">
        <f t="shared" si="230"/>
        <v>14731</v>
      </c>
      <c r="UTP1" s="26">
        <f t="shared" si="230"/>
        <v>14732</v>
      </c>
      <c r="UTQ1" s="26">
        <f t="shared" si="230"/>
        <v>14733</v>
      </c>
      <c r="UTR1" s="26">
        <f t="shared" si="230"/>
        <v>14734</v>
      </c>
      <c r="UTS1" s="26">
        <f t="shared" si="230"/>
        <v>14735</v>
      </c>
      <c r="UTT1" s="26">
        <f t="shared" si="230"/>
        <v>14736</v>
      </c>
      <c r="UTU1" s="26">
        <f t="shared" si="230"/>
        <v>14737</v>
      </c>
      <c r="UTV1" s="26">
        <f t="shared" si="230"/>
        <v>14738</v>
      </c>
      <c r="UTW1" s="26">
        <f t="shared" si="230"/>
        <v>14739</v>
      </c>
      <c r="UTX1" s="26">
        <f t="shared" si="230"/>
        <v>14740</v>
      </c>
      <c r="UTY1" s="26">
        <f t="shared" si="230"/>
        <v>14741</v>
      </c>
      <c r="UTZ1" s="26">
        <f t="shared" si="230"/>
        <v>14742</v>
      </c>
      <c r="UUA1" s="26">
        <f t="shared" si="230"/>
        <v>14743</v>
      </c>
      <c r="UUB1" s="26">
        <f t="shared" si="230"/>
        <v>14744</v>
      </c>
      <c r="UUC1" s="26">
        <f t="shared" si="230"/>
        <v>14745</v>
      </c>
      <c r="UUD1" s="26">
        <f t="shared" si="230"/>
        <v>14746</v>
      </c>
      <c r="UUE1" s="26">
        <f t="shared" si="230"/>
        <v>14747</v>
      </c>
      <c r="UUF1" s="26">
        <f t="shared" si="230"/>
        <v>14748</v>
      </c>
      <c r="UUG1" s="26">
        <f t="shared" si="230"/>
        <v>14749</v>
      </c>
      <c r="UUH1" s="26">
        <f t="shared" si="230"/>
        <v>14750</v>
      </c>
      <c r="UUI1" s="26">
        <f t="shared" si="230"/>
        <v>14751</v>
      </c>
      <c r="UUJ1" s="26">
        <f t="shared" si="230"/>
        <v>14752</v>
      </c>
      <c r="UUK1" s="26">
        <f t="shared" si="230"/>
        <v>14753</v>
      </c>
      <c r="UUL1" s="26">
        <f t="shared" si="230"/>
        <v>14754</v>
      </c>
      <c r="UUM1" s="26">
        <f t="shared" si="230"/>
        <v>14755</v>
      </c>
      <c r="UUN1" s="26">
        <f t="shared" si="230"/>
        <v>14756</v>
      </c>
      <c r="UUO1" s="26">
        <f t="shared" si="230"/>
        <v>14757</v>
      </c>
      <c r="UUP1" s="26">
        <f t="shared" si="230"/>
        <v>14758</v>
      </c>
      <c r="UUQ1" s="26">
        <f t="shared" si="230"/>
        <v>14759</v>
      </c>
      <c r="UUR1" s="26">
        <f t="shared" si="230"/>
        <v>14760</v>
      </c>
      <c r="UUS1" s="26">
        <f t="shared" si="230"/>
        <v>14761</v>
      </c>
      <c r="UUT1" s="26">
        <f t="shared" si="230"/>
        <v>14762</v>
      </c>
      <c r="UUU1" s="26">
        <f t="shared" si="230"/>
        <v>14763</v>
      </c>
      <c r="UUV1" s="26">
        <f t="shared" si="230"/>
        <v>14764</v>
      </c>
      <c r="UUW1" s="26">
        <f t="shared" si="230"/>
        <v>14765</v>
      </c>
      <c r="UUX1" s="26">
        <f t="shared" si="230"/>
        <v>14766</v>
      </c>
      <c r="UUY1" s="26">
        <f t="shared" si="230"/>
        <v>14767</v>
      </c>
      <c r="UUZ1" s="26">
        <f t="shared" si="230"/>
        <v>14768</v>
      </c>
      <c r="UVA1" s="26">
        <f t="shared" si="230"/>
        <v>14769</v>
      </c>
      <c r="UVB1" s="26">
        <f t="shared" si="230"/>
        <v>14770</v>
      </c>
      <c r="UVC1" s="26">
        <f t="shared" si="230"/>
        <v>14771</v>
      </c>
      <c r="UVD1" s="26">
        <f t="shared" si="230"/>
        <v>14772</v>
      </c>
      <c r="UVE1" s="26">
        <f t="shared" si="230"/>
        <v>14773</v>
      </c>
      <c r="UVF1" s="26">
        <f t="shared" si="230"/>
        <v>14774</v>
      </c>
      <c r="UVG1" s="26">
        <f t="shared" si="230"/>
        <v>14775</v>
      </c>
      <c r="UVH1" s="26">
        <f t="shared" si="230"/>
        <v>14776</v>
      </c>
      <c r="UVI1" s="26">
        <f t="shared" si="230"/>
        <v>14777</v>
      </c>
      <c r="UVJ1" s="26">
        <f t="shared" si="230"/>
        <v>14778</v>
      </c>
      <c r="UVK1" s="26">
        <f t="shared" si="230"/>
        <v>14779</v>
      </c>
      <c r="UVL1" s="26">
        <f t="shared" si="230"/>
        <v>14780</v>
      </c>
      <c r="UVM1" s="26">
        <f t="shared" si="230"/>
        <v>14781</v>
      </c>
      <c r="UVN1" s="26">
        <f t="shared" si="230"/>
        <v>14782</v>
      </c>
      <c r="UVO1" s="26">
        <f t="shared" si="230"/>
        <v>14783</v>
      </c>
      <c r="UVP1" s="26">
        <f t="shared" si="230"/>
        <v>14784</v>
      </c>
      <c r="UVQ1" s="26">
        <f t="shared" si="230"/>
        <v>14785</v>
      </c>
      <c r="UVR1" s="26">
        <f t="shared" si="230"/>
        <v>14786</v>
      </c>
      <c r="UVS1" s="26">
        <f t="shared" ref="UVS1:UYD1" si="231">UVR1+1</f>
        <v>14787</v>
      </c>
      <c r="UVT1" s="26">
        <f t="shared" si="231"/>
        <v>14788</v>
      </c>
      <c r="UVU1" s="26">
        <f t="shared" si="231"/>
        <v>14789</v>
      </c>
      <c r="UVV1" s="26">
        <f t="shared" si="231"/>
        <v>14790</v>
      </c>
      <c r="UVW1" s="26">
        <f t="shared" si="231"/>
        <v>14791</v>
      </c>
      <c r="UVX1" s="26">
        <f t="shared" si="231"/>
        <v>14792</v>
      </c>
      <c r="UVY1" s="26">
        <f t="shared" si="231"/>
        <v>14793</v>
      </c>
      <c r="UVZ1" s="26">
        <f t="shared" si="231"/>
        <v>14794</v>
      </c>
      <c r="UWA1" s="26">
        <f t="shared" si="231"/>
        <v>14795</v>
      </c>
      <c r="UWB1" s="26">
        <f t="shared" si="231"/>
        <v>14796</v>
      </c>
      <c r="UWC1" s="26">
        <f t="shared" si="231"/>
        <v>14797</v>
      </c>
      <c r="UWD1" s="26">
        <f t="shared" si="231"/>
        <v>14798</v>
      </c>
      <c r="UWE1" s="26">
        <f t="shared" si="231"/>
        <v>14799</v>
      </c>
      <c r="UWF1" s="26">
        <f t="shared" si="231"/>
        <v>14800</v>
      </c>
      <c r="UWG1" s="26">
        <f t="shared" si="231"/>
        <v>14801</v>
      </c>
      <c r="UWH1" s="26">
        <f t="shared" si="231"/>
        <v>14802</v>
      </c>
      <c r="UWI1" s="26">
        <f t="shared" si="231"/>
        <v>14803</v>
      </c>
      <c r="UWJ1" s="26">
        <f t="shared" si="231"/>
        <v>14804</v>
      </c>
      <c r="UWK1" s="26">
        <f t="shared" si="231"/>
        <v>14805</v>
      </c>
      <c r="UWL1" s="26">
        <f t="shared" si="231"/>
        <v>14806</v>
      </c>
      <c r="UWM1" s="26">
        <f t="shared" si="231"/>
        <v>14807</v>
      </c>
      <c r="UWN1" s="26">
        <f t="shared" si="231"/>
        <v>14808</v>
      </c>
      <c r="UWO1" s="26">
        <f t="shared" si="231"/>
        <v>14809</v>
      </c>
      <c r="UWP1" s="26">
        <f t="shared" si="231"/>
        <v>14810</v>
      </c>
      <c r="UWQ1" s="26">
        <f t="shared" si="231"/>
        <v>14811</v>
      </c>
      <c r="UWR1" s="26">
        <f t="shared" si="231"/>
        <v>14812</v>
      </c>
      <c r="UWS1" s="26">
        <f t="shared" si="231"/>
        <v>14813</v>
      </c>
      <c r="UWT1" s="26">
        <f t="shared" si="231"/>
        <v>14814</v>
      </c>
      <c r="UWU1" s="26">
        <f t="shared" si="231"/>
        <v>14815</v>
      </c>
      <c r="UWV1" s="26">
        <f t="shared" si="231"/>
        <v>14816</v>
      </c>
      <c r="UWW1" s="26">
        <f t="shared" si="231"/>
        <v>14817</v>
      </c>
      <c r="UWX1" s="26">
        <f t="shared" si="231"/>
        <v>14818</v>
      </c>
      <c r="UWY1" s="26">
        <f t="shared" si="231"/>
        <v>14819</v>
      </c>
      <c r="UWZ1" s="26">
        <f t="shared" si="231"/>
        <v>14820</v>
      </c>
      <c r="UXA1" s="26">
        <f t="shared" si="231"/>
        <v>14821</v>
      </c>
      <c r="UXB1" s="26">
        <f t="shared" si="231"/>
        <v>14822</v>
      </c>
      <c r="UXC1" s="26">
        <f t="shared" si="231"/>
        <v>14823</v>
      </c>
      <c r="UXD1" s="26">
        <f t="shared" si="231"/>
        <v>14824</v>
      </c>
      <c r="UXE1" s="26">
        <f t="shared" si="231"/>
        <v>14825</v>
      </c>
      <c r="UXF1" s="26">
        <f t="shared" si="231"/>
        <v>14826</v>
      </c>
      <c r="UXG1" s="26">
        <f t="shared" si="231"/>
        <v>14827</v>
      </c>
      <c r="UXH1" s="26">
        <f t="shared" si="231"/>
        <v>14828</v>
      </c>
      <c r="UXI1" s="26">
        <f t="shared" si="231"/>
        <v>14829</v>
      </c>
      <c r="UXJ1" s="26">
        <f t="shared" si="231"/>
        <v>14830</v>
      </c>
      <c r="UXK1" s="26">
        <f t="shared" si="231"/>
        <v>14831</v>
      </c>
      <c r="UXL1" s="26">
        <f t="shared" si="231"/>
        <v>14832</v>
      </c>
      <c r="UXM1" s="26">
        <f t="shared" si="231"/>
        <v>14833</v>
      </c>
      <c r="UXN1" s="26">
        <f t="shared" si="231"/>
        <v>14834</v>
      </c>
      <c r="UXO1" s="26">
        <f t="shared" si="231"/>
        <v>14835</v>
      </c>
      <c r="UXP1" s="26">
        <f t="shared" si="231"/>
        <v>14836</v>
      </c>
      <c r="UXQ1" s="26">
        <f t="shared" si="231"/>
        <v>14837</v>
      </c>
      <c r="UXR1" s="26">
        <f t="shared" si="231"/>
        <v>14838</v>
      </c>
      <c r="UXS1" s="26">
        <f t="shared" si="231"/>
        <v>14839</v>
      </c>
      <c r="UXT1" s="26">
        <f t="shared" si="231"/>
        <v>14840</v>
      </c>
      <c r="UXU1" s="26">
        <f t="shared" si="231"/>
        <v>14841</v>
      </c>
      <c r="UXV1" s="26">
        <f t="shared" si="231"/>
        <v>14842</v>
      </c>
      <c r="UXW1" s="26">
        <f t="shared" si="231"/>
        <v>14843</v>
      </c>
      <c r="UXX1" s="26">
        <f t="shared" si="231"/>
        <v>14844</v>
      </c>
      <c r="UXY1" s="26">
        <f t="shared" si="231"/>
        <v>14845</v>
      </c>
      <c r="UXZ1" s="26">
        <f t="shared" si="231"/>
        <v>14846</v>
      </c>
      <c r="UYA1" s="26">
        <f t="shared" si="231"/>
        <v>14847</v>
      </c>
      <c r="UYB1" s="26">
        <f t="shared" si="231"/>
        <v>14848</v>
      </c>
      <c r="UYC1" s="26">
        <f t="shared" si="231"/>
        <v>14849</v>
      </c>
      <c r="UYD1" s="26">
        <f t="shared" si="231"/>
        <v>14850</v>
      </c>
      <c r="UYE1" s="26">
        <f t="shared" ref="UYE1:VAP1" si="232">UYD1+1</f>
        <v>14851</v>
      </c>
      <c r="UYF1" s="26">
        <f t="shared" si="232"/>
        <v>14852</v>
      </c>
      <c r="UYG1" s="26">
        <f t="shared" si="232"/>
        <v>14853</v>
      </c>
      <c r="UYH1" s="26">
        <f t="shared" si="232"/>
        <v>14854</v>
      </c>
      <c r="UYI1" s="26">
        <f t="shared" si="232"/>
        <v>14855</v>
      </c>
      <c r="UYJ1" s="26">
        <f t="shared" si="232"/>
        <v>14856</v>
      </c>
      <c r="UYK1" s="26">
        <f t="shared" si="232"/>
        <v>14857</v>
      </c>
      <c r="UYL1" s="26">
        <f t="shared" si="232"/>
        <v>14858</v>
      </c>
      <c r="UYM1" s="26">
        <f t="shared" si="232"/>
        <v>14859</v>
      </c>
      <c r="UYN1" s="26">
        <f t="shared" si="232"/>
        <v>14860</v>
      </c>
      <c r="UYO1" s="26">
        <f t="shared" si="232"/>
        <v>14861</v>
      </c>
      <c r="UYP1" s="26">
        <f t="shared" si="232"/>
        <v>14862</v>
      </c>
      <c r="UYQ1" s="26">
        <f t="shared" si="232"/>
        <v>14863</v>
      </c>
      <c r="UYR1" s="26">
        <f t="shared" si="232"/>
        <v>14864</v>
      </c>
      <c r="UYS1" s="26">
        <f t="shared" si="232"/>
        <v>14865</v>
      </c>
      <c r="UYT1" s="26">
        <f t="shared" si="232"/>
        <v>14866</v>
      </c>
      <c r="UYU1" s="26">
        <f t="shared" si="232"/>
        <v>14867</v>
      </c>
      <c r="UYV1" s="26">
        <f t="shared" si="232"/>
        <v>14868</v>
      </c>
      <c r="UYW1" s="26">
        <f t="shared" si="232"/>
        <v>14869</v>
      </c>
      <c r="UYX1" s="26">
        <f t="shared" si="232"/>
        <v>14870</v>
      </c>
      <c r="UYY1" s="26">
        <f t="shared" si="232"/>
        <v>14871</v>
      </c>
      <c r="UYZ1" s="26">
        <f t="shared" si="232"/>
        <v>14872</v>
      </c>
      <c r="UZA1" s="26">
        <f t="shared" si="232"/>
        <v>14873</v>
      </c>
      <c r="UZB1" s="26">
        <f t="shared" si="232"/>
        <v>14874</v>
      </c>
      <c r="UZC1" s="26">
        <f t="shared" si="232"/>
        <v>14875</v>
      </c>
      <c r="UZD1" s="26">
        <f t="shared" si="232"/>
        <v>14876</v>
      </c>
      <c r="UZE1" s="26">
        <f t="shared" si="232"/>
        <v>14877</v>
      </c>
      <c r="UZF1" s="26">
        <f t="shared" si="232"/>
        <v>14878</v>
      </c>
      <c r="UZG1" s="26">
        <f t="shared" si="232"/>
        <v>14879</v>
      </c>
      <c r="UZH1" s="26">
        <f t="shared" si="232"/>
        <v>14880</v>
      </c>
      <c r="UZI1" s="26">
        <f t="shared" si="232"/>
        <v>14881</v>
      </c>
      <c r="UZJ1" s="26">
        <f t="shared" si="232"/>
        <v>14882</v>
      </c>
      <c r="UZK1" s="26">
        <f t="shared" si="232"/>
        <v>14883</v>
      </c>
      <c r="UZL1" s="26">
        <f t="shared" si="232"/>
        <v>14884</v>
      </c>
      <c r="UZM1" s="26">
        <f t="shared" si="232"/>
        <v>14885</v>
      </c>
      <c r="UZN1" s="26">
        <f t="shared" si="232"/>
        <v>14886</v>
      </c>
      <c r="UZO1" s="26">
        <f t="shared" si="232"/>
        <v>14887</v>
      </c>
      <c r="UZP1" s="26">
        <f t="shared" si="232"/>
        <v>14888</v>
      </c>
      <c r="UZQ1" s="26">
        <f t="shared" si="232"/>
        <v>14889</v>
      </c>
      <c r="UZR1" s="26">
        <f t="shared" si="232"/>
        <v>14890</v>
      </c>
      <c r="UZS1" s="26">
        <f t="shared" si="232"/>
        <v>14891</v>
      </c>
      <c r="UZT1" s="26">
        <f t="shared" si="232"/>
        <v>14892</v>
      </c>
      <c r="UZU1" s="26">
        <f t="shared" si="232"/>
        <v>14893</v>
      </c>
      <c r="UZV1" s="26">
        <f t="shared" si="232"/>
        <v>14894</v>
      </c>
      <c r="UZW1" s="26">
        <f t="shared" si="232"/>
        <v>14895</v>
      </c>
      <c r="UZX1" s="26">
        <f t="shared" si="232"/>
        <v>14896</v>
      </c>
      <c r="UZY1" s="26">
        <f t="shared" si="232"/>
        <v>14897</v>
      </c>
      <c r="UZZ1" s="26">
        <f t="shared" si="232"/>
        <v>14898</v>
      </c>
      <c r="VAA1" s="26">
        <f t="shared" si="232"/>
        <v>14899</v>
      </c>
      <c r="VAB1" s="26">
        <f t="shared" si="232"/>
        <v>14900</v>
      </c>
      <c r="VAC1" s="26">
        <f t="shared" si="232"/>
        <v>14901</v>
      </c>
      <c r="VAD1" s="26">
        <f t="shared" si="232"/>
        <v>14902</v>
      </c>
      <c r="VAE1" s="26">
        <f t="shared" si="232"/>
        <v>14903</v>
      </c>
      <c r="VAF1" s="26">
        <f t="shared" si="232"/>
        <v>14904</v>
      </c>
      <c r="VAG1" s="26">
        <f t="shared" si="232"/>
        <v>14905</v>
      </c>
      <c r="VAH1" s="26">
        <f t="shared" si="232"/>
        <v>14906</v>
      </c>
      <c r="VAI1" s="26">
        <f t="shared" si="232"/>
        <v>14907</v>
      </c>
      <c r="VAJ1" s="26">
        <f t="shared" si="232"/>
        <v>14908</v>
      </c>
      <c r="VAK1" s="26">
        <f t="shared" si="232"/>
        <v>14909</v>
      </c>
      <c r="VAL1" s="26">
        <f t="shared" si="232"/>
        <v>14910</v>
      </c>
      <c r="VAM1" s="26">
        <f t="shared" si="232"/>
        <v>14911</v>
      </c>
      <c r="VAN1" s="26">
        <f t="shared" si="232"/>
        <v>14912</v>
      </c>
      <c r="VAO1" s="26">
        <f t="shared" si="232"/>
        <v>14913</v>
      </c>
      <c r="VAP1" s="26">
        <f t="shared" si="232"/>
        <v>14914</v>
      </c>
      <c r="VAQ1" s="26">
        <f t="shared" ref="VAQ1:VDB1" si="233">VAP1+1</f>
        <v>14915</v>
      </c>
      <c r="VAR1" s="26">
        <f t="shared" si="233"/>
        <v>14916</v>
      </c>
      <c r="VAS1" s="26">
        <f t="shared" si="233"/>
        <v>14917</v>
      </c>
      <c r="VAT1" s="26">
        <f t="shared" si="233"/>
        <v>14918</v>
      </c>
      <c r="VAU1" s="26">
        <f t="shared" si="233"/>
        <v>14919</v>
      </c>
      <c r="VAV1" s="26">
        <f t="shared" si="233"/>
        <v>14920</v>
      </c>
      <c r="VAW1" s="26">
        <f t="shared" si="233"/>
        <v>14921</v>
      </c>
      <c r="VAX1" s="26">
        <f t="shared" si="233"/>
        <v>14922</v>
      </c>
      <c r="VAY1" s="26">
        <f t="shared" si="233"/>
        <v>14923</v>
      </c>
      <c r="VAZ1" s="26">
        <f t="shared" si="233"/>
        <v>14924</v>
      </c>
      <c r="VBA1" s="26">
        <f t="shared" si="233"/>
        <v>14925</v>
      </c>
      <c r="VBB1" s="26">
        <f t="shared" si="233"/>
        <v>14926</v>
      </c>
      <c r="VBC1" s="26">
        <f t="shared" si="233"/>
        <v>14927</v>
      </c>
      <c r="VBD1" s="26">
        <f t="shared" si="233"/>
        <v>14928</v>
      </c>
      <c r="VBE1" s="26">
        <f t="shared" si="233"/>
        <v>14929</v>
      </c>
      <c r="VBF1" s="26">
        <f t="shared" si="233"/>
        <v>14930</v>
      </c>
      <c r="VBG1" s="26">
        <f t="shared" si="233"/>
        <v>14931</v>
      </c>
      <c r="VBH1" s="26">
        <f t="shared" si="233"/>
        <v>14932</v>
      </c>
      <c r="VBI1" s="26">
        <f t="shared" si="233"/>
        <v>14933</v>
      </c>
      <c r="VBJ1" s="26">
        <f t="shared" si="233"/>
        <v>14934</v>
      </c>
      <c r="VBK1" s="26">
        <f t="shared" si="233"/>
        <v>14935</v>
      </c>
      <c r="VBL1" s="26">
        <f t="shared" si="233"/>
        <v>14936</v>
      </c>
      <c r="VBM1" s="26">
        <f t="shared" si="233"/>
        <v>14937</v>
      </c>
      <c r="VBN1" s="26">
        <f t="shared" si="233"/>
        <v>14938</v>
      </c>
      <c r="VBO1" s="26">
        <f t="shared" si="233"/>
        <v>14939</v>
      </c>
      <c r="VBP1" s="26">
        <f t="shared" si="233"/>
        <v>14940</v>
      </c>
      <c r="VBQ1" s="26">
        <f t="shared" si="233"/>
        <v>14941</v>
      </c>
      <c r="VBR1" s="26">
        <f t="shared" si="233"/>
        <v>14942</v>
      </c>
      <c r="VBS1" s="26">
        <f t="shared" si="233"/>
        <v>14943</v>
      </c>
      <c r="VBT1" s="26">
        <f t="shared" si="233"/>
        <v>14944</v>
      </c>
      <c r="VBU1" s="26">
        <f t="shared" si="233"/>
        <v>14945</v>
      </c>
      <c r="VBV1" s="26">
        <f t="shared" si="233"/>
        <v>14946</v>
      </c>
      <c r="VBW1" s="26">
        <f t="shared" si="233"/>
        <v>14947</v>
      </c>
      <c r="VBX1" s="26">
        <f t="shared" si="233"/>
        <v>14948</v>
      </c>
      <c r="VBY1" s="26">
        <f t="shared" si="233"/>
        <v>14949</v>
      </c>
      <c r="VBZ1" s="26">
        <f t="shared" si="233"/>
        <v>14950</v>
      </c>
      <c r="VCA1" s="26">
        <f t="shared" si="233"/>
        <v>14951</v>
      </c>
      <c r="VCB1" s="26">
        <f t="shared" si="233"/>
        <v>14952</v>
      </c>
      <c r="VCC1" s="26">
        <f t="shared" si="233"/>
        <v>14953</v>
      </c>
      <c r="VCD1" s="26">
        <f t="shared" si="233"/>
        <v>14954</v>
      </c>
      <c r="VCE1" s="26">
        <f t="shared" si="233"/>
        <v>14955</v>
      </c>
      <c r="VCF1" s="26">
        <f t="shared" si="233"/>
        <v>14956</v>
      </c>
      <c r="VCG1" s="26">
        <f t="shared" si="233"/>
        <v>14957</v>
      </c>
      <c r="VCH1" s="26">
        <f t="shared" si="233"/>
        <v>14958</v>
      </c>
      <c r="VCI1" s="26">
        <f t="shared" si="233"/>
        <v>14959</v>
      </c>
      <c r="VCJ1" s="26">
        <f t="shared" si="233"/>
        <v>14960</v>
      </c>
      <c r="VCK1" s="26">
        <f t="shared" si="233"/>
        <v>14961</v>
      </c>
      <c r="VCL1" s="26">
        <f t="shared" si="233"/>
        <v>14962</v>
      </c>
      <c r="VCM1" s="26">
        <f t="shared" si="233"/>
        <v>14963</v>
      </c>
      <c r="VCN1" s="26">
        <f t="shared" si="233"/>
        <v>14964</v>
      </c>
      <c r="VCO1" s="26">
        <f t="shared" si="233"/>
        <v>14965</v>
      </c>
      <c r="VCP1" s="26">
        <f t="shared" si="233"/>
        <v>14966</v>
      </c>
      <c r="VCQ1" s="26">
        <f t="shared" si="233"/>
        <v>14967</v>
      </c>
      <c r="VCR1" s="26">
        <f t="shared" si="233"/>
        <v>14968</v>
      </c>
      <c r="VCS1" s="26">
        <f t="shared" si="233"/>
        <v>14969</v>
      </c>
      <c r="VCT1" s="26">
        <f t="shared" si="233"/>
        <v>14970</v>
      </c>
      <c r="VCU1" s="26">
        <f t="shared" si="233"/>
        <v>14971</v>
      </c>
      <c r="VCV1" s="26">
        <f t="shared" si="233"/>
        <v>14972</v>
      </c>
      <c r="VCW1" s="26">
        <f t="shared" si="233"/>
        <v>14973</v>
      </c>
      <c r="VCX1" s="26">
        <f t="shared" si="233"/>
        <v>14974</v>
      </c>
      <c r="VCY1" s="26">
        <f t="shared" si="233"/>
        <v>14975</v>
      </c>
      <c r="VCZ1" s="26">
        <f t="shared" si="233"/>
        <v>14976</v>
      </c>
      <c r="VDA1" s="26">
        <f t="shared" si="233"/>
        <v>14977</v>
      </c>
      <c r="VDB1" s="26">
        <f t="shared" si="233"/>
        <v>14978</v>
      </c>
      <c r="VDC1" s="26">
        <f t="shared" ref="VDC1:VFN1" si="234">VDB1+1</f>
        <v>14979</v>
      </c>
      <c r="VDD1" s="26">
        <f t="shared" si="234"/>
        <v>14980</v>
      </c>
      <c r="VDE1" s="26">
        <f t="shared" si="234"/>
        <v>14981</v>
      </c>
      <c r="VDF1" s="26">
        <f t="shared" si="234"/>
        <v>14982</v>
      </c>
      <c r="VDG1" s="26">
        <f t="shared" si="234"/>
        <v>14983</v>
      </c>
      <c r="VDH1" s="26">
        <f t="shared" si="234"/>
        <v>14984</v>
      </c>
      <c r="VDI1" s="26">
        <f t="shared" si="234"/>
        <v>14985</v>
      </c>
      <c r="VDJ1" s="26">
        <f t="shared" si="234"/>
        <v>14986</v>
      </c>
      <c r="VDK1" s="26">
        <f t="shared" si="234"/>
        <v>14987</v>
      </c>
      <c r="VDL1" s="26">
        <f t="shared" si="234"/>
        <v>14988</v>
      </c>
      <c r="VDM1" s="26">
        <f t="shared" si="234"/>
        <v>14989</v>
      </c>
      <c r="VDN1" s="26">
        <f t="shared" si="234"/>
        <v>14990</v>
      </c>
      <c r="VDO1" s="26">
        <f t="shared" si="234"/>
        <v>14991</v>
      </c>
      <c r="VDP1" s="26">
        <f t="shared" si="234"/>
        <v>14992</v>
      </c>
      <c r="VDQ1" s="26">
        <f t="shared" si="234"/>
        <v>14993</v>
      </c>
      <c r="VDR1" s="26">
        <f t="shared" si="234"/>
        <v>14994</v>
      </c>
      <c r="VDS1" s="26">
        <f t="shared" si="234"/>
        <v>14995</v>
      </c>
      <c r="VDT1" s="26">
        <f t="shared" si="234"/>
        <v>14996</v>
      </c>
      <c r="VDU1" s="26">
        <f t="shared" si="234"/>
        <v>14997</v>
      </c>
      <c r="VDV1" s="26">
        <f t="shared" si="234"/>
        <v>14998</v>
      </c>
      <c r="VDW1" s="26">
        <f t="shared" si="234"/>
        <v>14999</v>
      </c>
      <c r="VDX1" s="26">
        <f t="shared" si="234"/>
        <v>15000</v>
      </c>
      <c r="VDY1" s="26">
        <f t="shared" si="234"/>
        <v>15001</v>
      </c>
      <c r="VDZ1" s="26">
        <f t="shared" si="234"/>
        <v>15002</v>
      </c>
      <c r="VEA1" s="26">
        <f t="shared" si="234"/>
        <v>15003</v>
      </c>
      <c r="VEB1" s="26">
        <f t="shared" si="234"/>
        <v>15004</v>
      </c>
      <c r="VEC1" s="26">
        <f t="shared" si="234"/>
        <v>15005</v>
      </c>
      <c r="VED1" s="26">
        <f t="shared" si="234"/>
        <v>15006</v>
      </c>
      <c r="VEE1" s="26">
        <f t="shared" si="234"/>
        <v>15007</v>
      </c>
      <c r="VEF1" s="26">
        <f t="shared" si="234"/>
        <v>15008</v>
      </c>
      <c r="VEG1" s="26">
        <f t="shared" si="234"/>
        <v>15009</v>
      </c>
      <c r="VEH1" s="26">
        <f t="shared" si="234"/>
        <v>15010</v>
      </c>
      <c r="VEI1" s="26">
        <f t="shared" si="234"/>
        <v>15011</v>
      </c>
      <c r="VEJ1" s="26">
        <f t="shared" si="234"/>
        <v>15012</v>
      </c>
      <c r="VEK1" s="26">
        <f t="shared" si="234"/>
        <v>15013</v>
      </c>
      <c r="VEL1" s="26">
        <f t="shared" si="234"/>
        <v>15014</v>
      </c>
      <c r="VEM1" s="26">
        <f t="shared" si="234"/>
        <v>15015</v>
      </c>
      <c r="VEN1" s="26">
        <f t="shared" si="234"/>
        <v>15016</v>
      </c>
      <c r="VEO1" s="26">
        <f t="shared" si="234"/>
        <v>15017</v>
      </c>
      <c r="VEP1" s="26">
        <f t="shared" si="234"/>
        <v>15018</v>
      </c>
      <c r="VEQ1" s="26">
        <f t="shared" si="234"/>
        <v>15019</v>
      </c>
      <c r="VER1" s="26">
        <f t="shared" si="234"/>
        <v>15020</v>
      </c>
      <c r="VES1" s="26">
        <f t="shared" si="234"/>
        <v>15021</v>
      </c>
      <c r="VET1" s="26">
        <f t="shared" si="234"/>
        <v>15022</v>
      </c>
      <c r="VEU1" s="26">
        <f t="shared" si="234"/>
        <v>15023</v>
      </c>
      <c r="VEV1" s="26">
        <f t="shared" si="234"/>
        <v>15024</v>
      </c>
      <c r="VEW1" s="26">
        <f t="shared" si="234"/>
        <v>15025</v>
      </c>
      <c r="VEX1" s="26">
        <f t="shared" si="234"/>
        <v>15026</v>
      </c>
      <c r="VEY1" s="26">
        <f t="shared" si="234"/>
        <v>15027</v>
      </c>
      <c r="VEZ1" s="26">
        <f t="shared" si="234"/>
        <v>15028</v>
      </c>
      <c r="VFA1" s="26">
        <f t="shared" si="234"/>
        <v>15029</v>
      </c>
      <c r="VFB1" s="26">
        <f t="shared" si="234"/>
        <v>15030</v>
      </c>
      <c r="VFC1" s="26">
        <f t="shared" si="234"/>
        <v>15031</v>
      </c>
      <c r="VFD1" s="26">
        <f t="shared" si="234"/>
        <v>15032</v>
      </c>
      <c r="VFE1" s="26">
        <f t="shared" si="234"/>
        <v>15033</v>
      </c>
      <c r="VFF1" s="26">
        <f t="shared" si="234"/>
        <v>15034</v>
      </c>
      <c r="VFG1" s="26">
        <f t="shared" si="234"/>
        <v>15035</v>
      </c>
      <c r="VFH1" s="26">
        <f t="shared" si="234"/>
        <v>15036</v>
      </c>
      <c r="VFI1" s="26">
        <f t="shared" si="234"/>
        <v>15037</v>
      </c>
      <c r="VFJ1" s="26">
        <f t="shared" si="234"/>
        <v>15038</v>
      </c>
      <c r="VFK1" s="26">
        <f t="shared" si="234"/>
        <v>15039</v>
      </c>
      <c r="VFL1" s="26">
        <f t="shared" si="234"/>
        <v>15040</v>
      </c>
      <c r="VFM1" s="26">
        <f t="shared" si="234"/>
        <v>15041</v>
      </c>
      <c r="VFN1" s="26">
        <f t="shared" si="234"/>
        <v>15042</v>
      </c>
      <c r="VFO1" s="26">
        <f t="shared" ref="VFO1:VHZ1" si="235">VFN1+1</f>
        <v>15043</v>
      </c>
      <c r="VFP1" s="26">
        <f t="shared" si="235"/>
        <v>15044</v>
      </c>
      <c r="VFQ1" s="26">
        <f t="shared" si="235"/>
        <v>15045</v>
      </c>
      <c r="VFR1" s="26">
        <f t="shared" si="235"/>
        <v>15046</v>
      </c>
      <c r="VFS1" s="26">
        <f t="shared" si="235"/>
        <v>15047</v>
      </c>
      <c r="VFT1" s="26">
        <f t="shared" si="235"/>
        <v>15048</v>
      </c>
      <c r="VFU1" s="26">
        <f t="shared" si="235"/>
        <v>15049</v>
      </c>
      <c r="VFV1" s="26">
        <f t="shared" si="235"/>
        <v>15050</v>
      </c>
      <c r="VFW1" s="26">
        <f t="shared" si="235"/>
        <v>15051</v>
      </c>
      <c r="VFX1" s="26">
        <f t="shared" si="235"/>
        <v>15052</v>
      </c>
      <c r="VFY1" s="26">
        <f t="shared" si="235"/>
        <v>15053</v>
      </c>
      <c r="VFZ1" s="26">
        <f t="shared" si="235"/>
        <v>15054</v>
      </c>
      <c r="VGA1" s="26">
        <f t="shared" si="235"/>
        <v>15055</v>
      </c>
      <c r="VGB1" s="26">
        <f t="shared" si="235"/>
        <v>15056</v>
      </c>
      <c r="VGC1" s="26">
        <f t="shared" si="235"/>
        <v>15057</v>
      </c>
      <c r="VGD1" s="26">
        <f t="shared" si="235"/>
        <v>15058</v>
      </c>
      <c r="VGE1" s="26">
        <f t="shared" si="235"/>
        <v>15059</v>
      </c>
      <c r="VGF1" s="26">
        <f t="shared" si="235"/>
        <v>15060</v>
      </c>
      <c r="VGG1" s="26">
        <f t="shared" si="235"/>
        <v>15061</v>
      </c>
      <c r="VGH1" s="26">
        <f t="shared" si="235"/>
        <v>15062</v>
      </c>
      <c r="VGI1" s="26">
        <f t="shared" si="235"/>
        <v>15063</v>
      </c>
      <c r="VGJ1" s="26">
        <f t="shared" si="235"/>
        <v>15064</v>
      </c>
      <c r="VGK1" s="26">
        <f t="shared" si="235"/>
        <v>15065</v>
      </c>
      <c r="VGL1" s="26">
        <f t="shared" si="235"/>
        <v>15066</v>
      </c>
      <c r="VGM1" s="26">
        <f t="shared" si="235"/>
        <v>15067</v>
      </c>
      <c r="VGN1" s="26">
        <f t="shared" si="235"/>
        <v>15068</v>
      </c>
      <c r="VGO1" s="26">
        <f t="shared" si="235"/>
        <v>15069</v>
      </c>
      <c r="VGP1" s="26">
        <f t="shared" si="235"/>
        <v>15070</v>
      </c>
      <c r="VGQ1" s="26">
        <f t="shared" si="235"/>
        <v>15071</v>
      </c>
      <c r="VGR1" s="26">
        <f t="shared" si="235"/>
        <v>15072</v>
      </c>
      <c r="VGS1" s="26">
        <f t="shared" si="235"/>
        <v>15073</v>
      </c>
      <c r="VGT1" s="26">
        <f t="shared" si="235"/>
        <v>15074</v>
      </c>
      <c r="VGU1" s="26">
        <f t="shared" si="235"/>
        <v>15075</v>
      </c>
      <c r="VGV1" s="26">
        <f t="shared" si="235"/>
        <v>15076</v>
      </c>
      <c r="VGW1" s="26">
        <f t="shared" si="235"/>
        <v>15077</v>
      </c>
      <c r="VGX1" s="26">
        <f t="shared" si="235"/>
        <v>15078</v>
      </c>
      <c r="VGY1" s="26">
        <f t="shared" si="235"/>
        <v>15079</v>
      </c>
      <c r="VGZ1" s="26">
        <f t="shared" si="235"/>
        <v>15080</v>
      </c>
      <c r="VHA1" s="26">
        <f t="shared" si="235"/>
        <v>15081</v>
      </c>
      <c r="VHB1" s="26">
        <f t="shared" si="235"/>
        <v>15082</v>
      </c>
      <c r="VHC1" s="26">
        <f t="shared" si="235"/>
        <v>15083</v>
      </c>
      <c r="VHD1" s="26">
        <f t="shared" si="235"/>
        <v>15084</v>
      </c>
      <c r="VHE1" s="26">
        <f t="shared" si="235"/>
        <v>15085</v>
      </c>
      <c r="VHF1" s="26">
        <f t="shared" si="235"/>
        <v>15086</v>
      </c>
      <c r="VHG1" s="26">
        <f t="shared" si="235"/>
        <v>15087</v>
      </c>
      <c r="VHH1" s="26">
        <f t="shared" si="235"/>
        <v>15088</v>
      </c>
      <c r="VHI1" s="26">
        <f t="shared" si="235"/>
        <v>15089</v>
      </c>
      <c r="VHJ1" s="26">
        <f t="shared" si="235"/>
        <v>15090</v>
      </c>
      <c r="VHK1" s="26">
        <f t="shared" si="235"/>
        <v>15091</v>
      </c>
      <c r="VHL1" s="26">
        <f t="shared" si="235"/>
        <v>15092</v>
      </c>
      <c r="VHM1" s="26">
        <f t="shared" si="235"/>
        <v>15093</v>
      </c>
      <c r="VHN1" s="26">
        <f t="shared" si="235"/>
        <v>15094</v>
      </c>
      <c r="VHO1" s="26">
        <f t="shared" si="235"/>
        <v>15095</v>
      </c>
      <c r="VHP1" s="26">
        <f t="shared" si="235"/>
        <v>15096</v>
      </c>
      <c r="VHQ1" s="26">
        <f t="shared" si="235"/>
        <v>15097</v>
      </c>
      <c r="VHR1" s="26">
        <f t="shared" si="235"/>
        <v>15098</v>
      </c>
      <c r="VHS1" s="26">
        <f t="shared" si="235"/>
        <v>15099</v>
      </c>
      <c r="VHT1" s="26">
        <f t="shared" si="235"/>
        <v>15100</v>
      </c>
      <c r="VHU1" s="26">
        <f t="shared" si="235"/>
        <v>15101</v>
      </c>
      <c r="VHV1" s="26">
        <f t="shared" si="235"/>
        <v>15102</v>
      </c>
      <c r="VHW1" s="26">
        <f t="shared" si="235"/>
        <v>15103</v>
      </c>
      <c r="VHX1" s="26">
        <f t="shared" si="235"/>
        <v>15104</v>
      </c>
      <c r="VHY1" s="26">
        <f t="shared" si="235"/>
        <v>15105</v>
      </c>
      <c r="VHZ1" s="26">
        <f t="shared" si="235"/>
        <v>15106</v>
      </c>
      <c r="VIA1" s="26">
        <f t="shared" ref="VIA1:VKL1" si="236">VHZ1+1</f>
        <v>15107</v>
      </c>
      <c r="VIB1" s="26">
        <f t="shared" si="236"/>
        <v>15108</v>
      </c>
      <c r="VIC1" s="26">
        <f t="shared" si="236"/>
        <v>15109</v>
      </c>
      <c r="VID1" s="26">
        <f t="shared" si="236"/>
        <v>15110</v>
      </c>
      <c r="VIE1" s="26">
        <f t="shared" si="236"/>
        <v>15111</v>
      </c>
      <c r="VIF1" s="26">
        <f t="shared" si="236"/>
        <v>15112</v>
      </c>
      <c r="VIG1" s="26">
        <f t="shared" si="236"/>
        <v>15113</v>
      </c>
      <c r="VIH1" s="26">
        <f t="shared" si="236"/>
        <v>15114</v>
      </c>
      <c r="VII1" s="26">
        <f t="shared" si="236"/>
        <v>15115</v>
      </c>
      <c r="VIJ1" s="26">
        <f t="shared" si="236"/>
        <v>15116</v>
      </c>
      <c r="VIK1" s="26">
        <f t="shared" si="236"/>
        <v>15117</v>
      </c>
      <c r="VIL1" s="26">
        <f t="shared" si="236"/>
        <v>15118</v>
      </c>
      <c r="VIM1" s="26">
        <f t="shared" si="236"/>
        <v>15119</v>
      </c>
      <c r="VIN1" s="26">
        <f t="shared" si="236"/>
        <v>15120</v>
      </c>
      <c r="VIO1" s="26">
        <f t="shared" si="236"/>
        <v>15121</v>
      </c>
      <c r="VIP1" s="26">
        <f t="shared" si="236"/>
        <v>15122</v>
      </c>
      <c r="VIQ1" s="26">
        <f t="shared" si="236"/>
        <v>15123</v>
      </c>
      <c r="VIR1" s="26">
        <f t="shared" si="236"/>
        <v>15124</v>
      </c>
      <c r="VIS1" s="26">
        <f t="shared" si="236"/>
        <v>15125</v>
      </c>
      <c r="VIT1" s="26">
        <f t="shared" si="236"/>
        <v>15126</v>
      </c>
      <c r="VIU1" s="26">
        <f t="shared" si="236"/>
        <v>15127</v>
      </c>
      <c r="VIV1" s="26">
        <f t="shared" si="236"/>
        <v>15128</v>
      </c>
      <c r="VIW1" s="26">
        <f t="shared" si="236"/>
        <v>15129</v>
      </c>
      <c r="VIX1" s="26">
        <f t="shared" si="236"/>
        <v>15130</v>
      </c>
      <c r="VIY1" s="26">
        <f t="shared" si="236"/>
        <v>15131</v>
      </c>
      <c r="VIZ1" s="26">
        <f t="shared" si="236"/>
        <v>15132</v>
      </c>
      <c r="VJA1" s="26">
        <f t="shared" si="236"/>
        <v>15133</v>
      </c>
      <c r="VJB1" s="26">
        <f t="shared" si="236"/>
        <v>15134</v>
      </c>
      <c r="VJC1" s="26">
        <f t="shared" si="236"/>
        <v>15135</v>
      </c>
      <c r="VJD1" s="26">
        <f t="shared" si="236"/>
        <v>15136</v>
      </c>
      <c r="VJE1" s="26">
        <f t="shared" si="236"/>
        <v>15137</v>
      </c>
      <c r="VJF1" s="26">
        <f t="shared" si="236"/>
        <v>15138</v>
      </c>
      <c r="VJG1" s="26">
        <f t="shared" si="236"/>
        <v>15139</v>
      </c>
      <c r="VJH1" s="26">
        <f t="shared" si="236"/>
        <v>15140</v>
      </c>
      <c r="VJI1" s="26">
        <f t="shared" si="236"/>
        <v>15141</v>
      </c>
      <c r="VJJ1" s="26">
        <f t="shared" si="236"/>
        <v>15142</v>
      </c>
      <c r="VJK1" s="26">
        <f t="shared" si="236"/>
        <v>15143</v>
      </c>
      <c r="VJL1" s="26">
        <f t="shared" si="236"/>
        <v>15144</v>
      </c>
      <c r="VJM1" s="26">
        <f t="shared" si="236"/>
        <v>15145</v>
      </c>
      <c r="VJN1" s="26">
        <f t="shared" si="236"/>
        <v>15146</v>
      </c>
      <c r="VJO1" s="26">
        <f t="shared" si="236"/>
        <v>15147</v>
      </c>
      <c r="VJP1" s="26">
        <f t="shared" si="236"/>
        <v>15148</v>
      </c>
      <c r="VJQ1" s="26">
        <f t="shared" si="236"/>
        <v>15149</v>
      </c>
      <c r="VJR1" s="26">
        <f t="shared" si="236"/>
        <v>15150</v>
      </c>
      <c r="VJS1" s="26">
        <f t="shared" si="236"/>
        <v>15151</v>
      </c>
      <c r="VJT1" s="26">
        <f t="shared" si="236"/>
        <v>15152</v>
      </c>
      <c r="VJU1" s="26">
        <f t="shared" si="236"/>
        <v>15153</v>
      </c>
      <c r="VJV1" s="26">
        <f t="shared" si="236"/>
        <v>15154</v>
      </c>
      <c r="VJW1" s="26">
        <f t="shared" si="236"/>
        <v>15155</v>
      </c>
      <c r="VJX1" s="26">
        <f t="shared" si="236"/>
        <v>15156</v>
      </c>
      <c r="VJY1" s="26">
        <f t="shared" si="236"/>
        <v>15157</v>
      </c>
      <c r="VJZ1" s="26">
        <f t="shared" si="236"/>
        <v>15158</v>
      </c>
      <c r="VKA1" s="26">
        <f t="shared" si="236"/>
        <v>15159</v>
      </c>
      <c r="VKB1" s="26">
        <f t="shared" si="236"/>
        <v>15160</v>
      </c>
      <c r="VKC1" s="26">
        <f t="shared" si="236"/>
        <v>15161</v>
      </c>
      <c r="VKD1" s="26">
        <f t="shared" si="236"/>
        <v>15162</v>
      </c>
      <c r="VKE1" s="26">
        <f t="shared" si="236"/>
        <v>15163</v>
      </c>
      <c r="VKF1" s="26">
        <f t="shared" si="236"/>
        <v>15164</v>
      </c>
      <c r="VKG1" s="26">
        <f t="shared" si="236"/>
        <v>15165</v>
      </c>
      <c r="VKH1" s="26">
        <f t="shared" si="236"/>
        <v>15166</v>
      </c>
      <c r="VKI1" s="26">
        <f t="shared" si="236"/>
        <v>15167</v>
      </c>
      <c r="VKJ1" s="26">
        <f t="shared" si="236"/>
        <v>15168</v>
      </c>
      <c r="VKK1" s="26">
        <f t="shared" si="236"/>
        <v>15169</v>
      </c>
      <c r="VKL1" s="26">
        <f t="shared" si="236"/>
        <v>15170</v>
      </c>
      <c r="VKM1" s="26">
        <f t="shared" ref="VKM1:VMX1" si="237">VKL1+1</f>
        <v>15171</v>
      </c>
      <c r="VKN1" s="26">
        <f t="shared" si="237"/>
        <v>15172</v>
      </c>
      <c r="VKO1" s="26">
        <f t="shared" si="237"/>
        <v>15173</v>
      </c>
      <c r="VKP1" s="26">
        <f t="shared" si="237"/>
        <v>15174</v>
      </c>
      <c r="VKQ1" s="26">
        <f t="shared" si="237"/>
        <v>15175</v>
      </c>
      <c r="VKR1" s="26">
        <f t="shared" si="237"/>
        <v>15176</v>
      </c>
      <c r="VKS1" s="26">
        <f t="shared" si="237"/>
        <v>15177</v>
      </c>
      <c r="VKT1" s="26">
        <f t="shared" si="237"/>
        <v>15178</v>
      </c>
      <c r="VKU1" s="26">
        <f t="shared" si="237"/>
        <v>15179</v>
      </c>
      <c r="VKV1" s="26">
        <f t="shared" si="237"/>
        <v>15180</v>
      </c>
      <c r="VKW1" s="26">
        <f t="shared" si="237"/>
        <v>15181</v>
      </c>
      <c r="VKX1" s="26">
        <f t="shared" si="237"/>
        <v>15182</v>
      </c>
      <c r="VKY1" s="26">
        <f t="shared" si="237"/>
        <v>15183</v>
      </c>
      <c r="VKZ1" s="26">
        <f t="shared" si="237"/>
        <v>15184</v>
      </c>
      <c r="VLA1" s="26">
        <f t="shared" si="237"/>
        <v>15185</v>
      </c>
      <c r="VLB1" s="26">
        <f t="shared" si="237"/>
        <v>15186</v>
      </c>
      <c r="VLC1" s="26">
        <f t="shared" si="237"/>
        <v>15187</v>
      </c>
      <c r="VLD1" s="26">
        <f t="shared" si="237"/>
        <v>15188</v>
      </c>
      <c r="VLE1" s="26">
        <f t="shared" si="237"/>
        <v>15189</v>
      </c>
      <c r="VLF1" s="26">
        <f t="shared" si="237"/>
        <v>15190</v>
      </c>
      <c r="VLG1" s="26">
        <f t="shared" si="237"/>
        <v>15191</v>
      </c>
      <c r="VLH1" s="26">
        <f t="shared" si="237"/>
        <v>15192</v>
      </c>
      <c r="VLI1" s="26">
        <f t="shared" si="237"/>
        <v>15193</v>
      </c>
      <c r="VLJ1" s="26">
        <f t="shared" si="237"/>
        <v>15194</v>
      </c>
      <c r="VLK1" s="26">
        <f t="shared" si="237"/>
        <v>15195</v>
      </c>
      <c r="VLL1" s="26">
        <f t="shared" si="237"/>
        <v>15196</v>
      </c>
      <c r="VLM1" s="26">
        <f t="shared" si="237"/>
        <v>15197</v>
      </c>
      <c r="VLN1" s="26">
        <f t="shared" si="237"/>
        <v>15198</v>
      </c>
      <c r="VLO1" s="26">
        <f t="shared" si="237"/>
        <v>15199</v>
      </c>
      <c r="VLP1" s="26">
        <f t="shared" si="237"/>
        <v>15200</v>
      </c>
      <c r="VLQ1" s="26">
        <f t="shared" si="237"/>
        <v>15201</v>
      </c>
      <c r="VLR1" s="26">
        <f t="shared" si="237"/>
        <v>15202</v>
      </c>
      <c r="VLS1" s="26">
        <f t="shared" si="237"/>
        <v>15203</v>
      </c>
      <c r="VLT1" s="26">
        <f t="shared" si="237"/>
        <v>15204</v>
      </c>
      <c r="VLU1" s="26">
        <f t="shared" si="237"/>
        <v>15205</v>
      </c>
      <c r="VLV1" s="26">
        <f t="shared" si="237"/>
        <v>15206</v>
      </c>
      <c r="VLW1" s="26">
        <f t="shared" si="237"/>
        <v>15207</v>
      </c>
      <c r="VLX1" s="26">
        <f t="shared" si="237"/>
        <v>15208</v>
      </c>
      <c r="VLY1" s="26">
        <f t="shared" si="237"/>
        <v>15209</v>
      </c>
      <c r="VLZ1" s="26">
        <f t="shared" si="237"/>
        <v>15210</v>
      </c>
      <c r="VMA1" s="26">
        <f t="shared" si="237"/>
        <v>15211</v>
      </c>
      <c r="VMB1" s="26">
        <f t="shared" si="237"/>
        <v>15212</v>
      </c>
      <c r="VMC1" s="26">
        <f t="shared" si="237"/>
        <v>15213</v>
      </c>
      <c r="VMD1" s="26">
        <f t="shared" si="237"/>
        <v>15214</v>
      </c>
      <c r="VME1" s="26">
        <f t="shared" si="237"/>
        <v>15215</v>
      </c>
      <c r="VMF1" s="26">
        <f t="shared" si="237"/>
        <v>15216</v>
      </c>
      <c r="VMG1" s="26">
        <f t="shared" si="237"/>
        <v>15217</v>
      </c>
      <c r="VMH1" s="26">
        <f t="shared" si="237"/>
        <v>15218</v>
      </c>
      <c r="VMI1" s="26">
        <f t="shared" si="237"/>
        <v>15219</v>
      </c>
      <c r="VMJ1" s="26">
        <f t="shared" si="237"/>
        <v>15220</v>
      </c>
      <c r="VMK1" s="26">
        <f t="shared" si="237"/>
        <v>15221</v>
      </c>
      <c r="VML1" s="26">
        <f t="shared" si="237"/>
        <v>15222</v>
      </c>
      <c r="VMM1" s="26">
        <f t="shared" si="237"/>
        <v>15223</v>
      </c>
      <c r="VMN1" s="26">
        <f t="shared" si="237"/>
        <v>15224</v>
      </c>
      <c r="VMO1" s="26">
        <f t="shared" si="237"/>
        <v>15225</v>
      </c>
      <c r="VMP1" s="26">
        <f t="shared" si="237"/>
        <v>15226</v>
      </c>
      <c r="VMQ1" s="26">
        <f t="shared" si="237"/>
        <v>15227</v>
      </c>
      <c r="VMR1" s="26">
        <f t="shared" si="237"/>
        <v>15228</v>
      </c>
      <c r="VMS1" s="26">
        <f t="shared" si="237"/>
        <v>15229</v>
      </c>
      <c r="VMT1" s="26">
        <f t="shared" si="237"/>
        <v>15230</v>
      </c>
      <c r="VMU1" s="26">
        <f t="shared" si="237"/>
        <v>15231</v>
      </c>
      <c r="VMV1" s="26">
        <f t="shared" si="237"/>
        <v>15232</v>
      </c>
      <c r="VMW1" s="26">
        <f t="shared" si="237"/>
        <v>15233</v>
      </c>
      <c r="VMX1" s="26">
        <f t="shared" si="237"/>
        <v>15234</v>
      </c>
      <c r="VMY1" s="26">
        <f t="shared" ref="VMY1:VPJ1" si="238">VMX1+1</f>
        <v>15235</v>
      </c>
      <c r="VMZ1" s="26">
        <f t="shared" si="238"/>
        <v>15236</v>
      </c>
      <c r="VNA1" s="26">
        <f t="shared" si="238"/>
        <v>15237</v>
      </c>
      <c r="VNB1" s="26">
        <f t="shared" si="238"/>
        <v>15238</v>
      </c>
      <c r="VNC1" s="26">
        <f t="shared" si="238"/>
        <v>15239</v>
      </c>
      <c r="VND1" s="26">
        <f t="shared" si="238"/>
        <v>15240</v>
      </c>
      <c r="VNE1" s="26">
        <f t="shared" si="238"/>
        <v>15241</v>
      </c>
      <c r="VNF1" s="26">
        <f t="shared" si="238"/>
        <v>15242</v>
      </c>
      <c r="VNG1" s="26">
        <f t="shared" si="238"/>
        <v>15243</v>
      </c>
      <c r="VNH1" s="26">
        <f t="shared" si="238"/>
        <v>15244</v>
      </c>
      <c r="VNI1" s="26">
        <f t="shared" si="238"/>
        <v>15245</v>
      </c>
      <c r="VNJ1" s="26">
        <f t="shared" si="238"/>
        <v>15246</v>
      </c>
      <c r="VNK1" s="26">
        <f t="shared" si="238"/>
        <v>15247</v>
      </c>
      <c r="VNL1" s="26">
        <f t="shared" si="238"/>
        <v>15248</v>
      </c>
      <c r="VNM1" s="26">
        <f t="shared" si="238"/>
        <v>15249</v>
      </c>
      <c r="VNN1" s="26">
        <f t="shared" si="238"/>
        <v>15250</v>
      </c>
      <c r="VNO1" s="26">
        <f t="shared" si="238"/>
        <v>15251</v>
      </c>
      <c r="VNP1" s="26">
        <f t="shared" si="238"/>
        <v>15252</v>
      </c>
      <c r="VNQ1" s="26">
        <f t="shared" si="238"/>
        <v>15253</v>
      </c>
      <c r="VNR1" s="26">
        <f t="shared" si="238"/>
        <v>15254</v>
      </c>
      <c r="VNS1" s="26">
        <f t="shared" si="238"/>
        <v>15255</v>
      </c>
      <c r="VNT1" s="26">
        <f t="shared" si="238"/>
        <v>15256</v>
      </c>
      <c r="VNU1" s="26">
        <f t="shared" si="238"/>
        <v>15257</v>
      </c>
      <c r="VNV1" s="26">
        <f t="shared" si="238"/>
        <v>15258</v>
      </c>
      <c r="VNW1" s="26">
        <f t="shared" si="238"/>
        <v>15259</v>
      </c>
      <c r="VNX1" s="26">
        <f t="shared" si="238"/>
        <v>15260</v>
      </c>
      <c r="VNY1" s="26">
        <f t="shared" si="238"/>
        <v>15261</v>
      </c>
      <c r="VNZ1" s="26">
        <f t="shared" si="238"/>
        <v>15262</v>
      </c>
      <c r="VOA1" s="26">
        <f t="shared" si="238"/>
        <v>15263</v>
      </c>
      <c r="VOB1" s="26">
        <f t="shared" si="238"/>
        <v>15264</v>
      </c>
      <c r="VOC1" s="26">
        <f t="shared" si="238"/>
        <v>15265</v>
      </c>
      <c r="VOD1" s="26">
        <f t="shared" si="238"/>
        <v>15266</v>
      </c>
      <c r="VOE1" s="26">
        <f t="shared" si="238"/>
        <v>15267</v>
      </c>
      <c r="VOF1" s="26">
        <f t="shared" si="238"/>
        <v>15268</v>
      </c>
      <c r="VOG1" s="26">
        <f t="shared" si="238"/>
        <v>15269</v>
      </c>
      <c r="VOH1" s="26">
        <f t="shared" si="238"/>
        <v>15270</v>
      </c>
      <c r="VOI1" s="26">
        <f t="shared" si="238"/>
        <v>15271</v>
      </c>
      <c r="VOJ1" s="26">
        <f t="shared" si="238"/>
        <v>15272</v>
      </c>
      <c r="VOK1" s="26">
        <f t="shared" si="238"/>
        <v>15273</v>
      </c>
      <c r="VOL1" s="26">
        <f t="shared" si="238"/>
        <v>15274</v>
      </c>
      <c r="VOM1" s="26">
        <f t="shared" si="238"/>
        <v>15275</v>
      </c>
      <c r="VON1" s="26">
        <f t="shared" si="238"/>
        <v>15276</v>
      </c>
      <c r="VOO1" s="26">
        <f t="shared" si="238"/>
        <v>15277</v>
      </c>
      <c r="VOP1" s="26">
        <f t="shared" si="238"/>
        <v>15278</v>
      </c>
      <c r="VOQ1" s="26">
        <f t="shared" si="238"/>
        <v>15279</v>
      </c>
      <c r="VOR1" s="26">
        <f t="shared" si="238"/>
        <v>15280</v>
      </c>
      <c r="VOS1" s="26">
        <f t="shared" si="238"/>
        <v>15281</v>
      </c>
      <c r="VOT1" s="26">
        <f t="shared" si="238"/>
        <v>15282</v>
      </c>
      <c r="VOU1" s="26">
        <f t="shared" si="238"/>
        <v>15283</v>
      </c>
      <c r="VOV1" s="26">
        <f t="shared" si="238"/>
        <v>15284</v>
      </c>
      <c r="VOW1" s="26">
        <f t="shared" si="238"/>
        <v>15285</v>
      </c>
      <c r="VOX1" s="26">
        <f t="shared" si="238"/>
        <v>15286</v>
      </c>
      <c r="VOY1" s="26">
        <f t="shared" si="238"/>
        <v>15287</v>
      </c>
      <c r="VOZ1" s="26">
        <f t="shared" si="238"/>
        <v>15288</v>
      </c>
      <c r="VPA1" s="26">
        <f t="shared" si="238"/>
        <v>15289</v>
      </c>
      <c r="VPB1" s="26">
        <f t="shared" si="238"/>
        <v>15290</v>
      </c>
      <c r="VPC1" s="26">
        <f t="shared" si="238"/>
        <v>15291</v>
      </c>
      <c r="VPD1" s="26">
        <f t="shared" si="238"/>
        <v>15292</v>
      </c>
      <c r="VPE1" s="26">
        <f t="shared" si="238"/>
        <v>15293</v>
      </c>
      <c r="VPF1" s="26">
        <f t="shared" si="238"/>
        <v>15294</v>
      </c>
      <c r="VPG1" s="26">
        <f t="shared" si="238"/>
        <v>15295</v>
      </c>
      <c r="VPH1" s="26">
        <f t="shared" si="238"/>
        <v>15296</v>
      </c>
      <c r="VPI1" s="26">
        <f t="shared" si="238"/>
        <v>15297</v>
      </c>
      <c r="VPJ1" s="26">
        <f t="shared" si="238"/>
        <v>15298</v>
      </c>
      <c r="VPK1" s="26">
        <f t="shared" ref="VPK1:VRV1" si="239">VPJ1+1</f>
        <v>15299</v>
      </c>
      <c r="VPL1" s="26">
        <f t="shared" si="239"/>
        <v>15300</v>
      </c>
      <c r="VPM1" s="26">
        <f t="shared" si="239"/>
        <v>15301</v>
      </c>
      <c r="VPN1" s="26">
        <f t="shared" si="239"/>
        <v>15302</v>
      </c>
      <c r="VPO1" s="26">
        <f t="shared" si="239"/>
        <v>15303</v>
      </c>
      <c r="VPP1" s="26">
        <f t="shared" si="239"/>
        <v>15304</v>
      </c>
      <c r="VPQ1" s="26">
        <f t="shared" si="239"/>
        <v>15305</v>
      </c>
      <c r="VPR1" s="26">
        <f t="shared" si="239"/>
        <v>15306</v>
      </c>
      <c r="VPS1" s="26">
        <f t="shared" si="239"/>
        <v>15307</v>
      </c>
      <c r="VPT1" s="26">
        <f t="shared" si="239"/>
        <v>15308</v>
      </c>
      <c r="VPU1" s="26">
        <f t="shared" si="239"/>
        <v>15309</v>
      </c>
      <c r="VPV1" s="26">
        <f t="shared" si="239"/>
        <v>15310</v>
      </c>
      <c r="VPW1" s="26">
        <f t="shared" si="239"/>
        <v>15311</v>
      </c>
      <c r="VPX1" s="26">
        <f t="shared" si="239"/>
        <v>15312</v>
      </c>
      <c r="VPY1" s="26">
        <f t="shared" si="239"/>
        <v>15313</v>
      </c>
      <c r="VPZ1" s="26">
        <f t="shared" si="239"/>
        <v>15314</v>
      </c>
      <c r="VQA1" s="26">
        <f t="shared" si="239"/>
        <v>15315</v>
      </c>
      <c r="VQB1" s="26">
        <f t="shared" si="239"/>
        <v>15316</v>
      </c>
      <c r="VQC1" s="26">
        <f t="shared" si="239"/>
        <v>15317</v>
      </c>
      <c r="VQD1" s="26">
        <f t="shared" si="239"/>
        <v>15318</v>
      </c>
      <c r="VQE1" s="26">
        <f t="shared" si="239"/>
        <v>15319</v>
      </c>
      <c r="VQF1" s="26">
        <f t="shared" si="239"/>
        <v>15320</v>
      </c>
      <c r="VQG1" s="26">
        <f t="shared" si="239"/>
        <v>15321</v>
      </c>
      <c r="VQH1" s="26">
        <f t="shared" si="239"/>
        <v>15322</v>
      </c>
      <c r="VQI1" s="26">
        <f t="shared" si="239"/>
        <v>15323</v>
      </c>
      <c r="VQJ1" s="26">
        <f t="shared" si="239"/>
        <v>15324</v>
      </c>
      <c r="VQK1" s="26">
        <f t="shared" si="239"/>
        <v>15325</v>
      </c>
      <c r="VQL1" s="26">
        <f t="shared" si="239"/>
        <v>15326</v>
      </c>
      <c r="VQM1" s="26">
        <f t="shared" si="239"/>
        <v>15327</v>
      </c>
      <c r="VQN1" s="26">
        <f t="shared" si="239"/>
        <v>15328</v>
      </c>
      <c r="VQO1" s="26">
        <f t="shared" si="239"/>
        <v>15329</v>
      </c>
      <c r="VQP1" s="26">
        <f t="shared" si="239"/>
        <v>15330</v>
      </c>
      <c r="VQQ1" s="26">
        <f t="shared" si="239"/>
        <v>15331</v>
      </c>
      <c r="VQR1" s="26">
        <f t="shared" si="239"/>
        <v>15332</v>
      </c>
      <c r="VQS1" s="26">
        <f t="shared" si="239"/>
        <v>15333</v>
      </c>
      <c r="VQT1" s="26">
        <f t="shared" si="239"/>
        <v>15334</v>
      </c>
      <c r="VQU1" s="26">
        <f t="shared" si="239"/>
        <v>15335</v>
      </c>
      <c r="VQV1" s="26">
        <f t="shared" si="239"/>
        <v>15336</v>
      </c>
      <c r="VQW1" s="26">
        <f t="shared" si="239"/>
        <v>15337</v>
      </c>
      <c r="VQX1" s="26">
        <f t="shared" si="239"/>
        <v>15338</v>
      </c>
      <c r="VQY1" s="26">
        <f t="shared" si="239"/>
        <v>15339</v>
      </c>
      <c r="VQZ1" s="26">
        <f t="shared" si="239"/>
        <v>15340</v>
      </c>
      <c r="VRA1" s="26">
        <f t="shared" si="239"/>
        <v>15341</v>
      </c>
      <c r="VRB1" s="26">
        <f t="shared" si="239"/>
        <v>15342</v>
      </c>
      <c r="VRC1" s="26">
        <f t="shared" si="239"/>
        <v>15343</v>
      </c>
      <c r="VRD1" s="26">
        <f t="shared" si="239"/>
        <v>15344</v>
      </c>
      <c r="VRE1" s="26">
        <f t="shared" si="239"/>
        <v>15345</v>
      </c>
      <c r="VRF1" s="26">
        <f t="shared" si="239"/>
        <v>15346</v>
      </c>
      <c r="VRG1" s="26">
        <f t="shared" si="239"/>
        <v>15347</v>
      </c>
      <c r="VRH1" s="26">
        <f t="shared" si="239"/>
        <v>15348</v>
      </c>
      <c r="VRI1" s="26">
        <f t="shared" si="239"/>
        <v>15349</v>
      </c>
      <c r="VRJ1" s="26">
        <f t="shared" si="239"/>
        <v>15350</v>
      </c>
      <c r="VRK1" s="26">
        <f t="shared" si="239"/>
        <v>15351</v>
      </c>
      <c r="VRL1" s="26">
        <f t="shared" si="239"/>
        <v>15352</v>
      </c>
      <c r="VRM1" s="26">
        <f t="shared" si="239"/>
        <v>15353</v>
      </c>
      <c r="VRN1" s="26">
        <f t="shared" si="239"/>
        <v>15354</v>
      </c>
      <c r="VRO1" s="26">
        <f t="shared" si="239"/>
        <v>15355</v>
      </c>
      <c r="VRP1" s="26">
        <f t="shared" si="239"/>
        <v>15356</v>
      </c>
      <c r="VRQ1" s="26">
        <f t="shared" si="239"/>
        <v>15357</v>
      </c>
      <c r="VRR1" s="26">
        <f t="shared" si="239"/>
        <v>15358</v>
      </c>
      <c r="VRS1" s="26">
        <f t="shared" si="239"/>
        <v>15359</v>
      </c>
      <c r="VRT1" s="26">
        <f t="shared" si="239"/>
        <v>15360</v>
      </c>
      <c r="VRU1" s="26">
        <f t="shared" si="239"/>
        <v>15361</v>
      </c>
      <c r="VRV1" s="26">
        <f t="shared" si="239"/>
        <v>15362</v>
      </c>
      <c r="VRW1" s="26">
        <f t="shared" ref="VRW1:VUH1" si="240">VRV1+1</f>
        <v>15363</v>
      </c>
      <c r="VRX1" s="26">
        <f t="shared" si="240"/>
        <v>15364</v>
      </c>
      <c r="VRY1" s="26">
        <f t="shared" si="240"/>
        <v>15365</v>
      </c>
      <c r="VRZ1" s="26">
        <f t="shared" si="240"/>
        <v>15366</v>
      </c>
      <c r="VSA1" s="26">
        <f t="shared" si="240"/>
        <v>15367</v>
      </c>
      <c r="VSB1" s="26">
        <f t="shared" si="240"/>
        <v>15368</v>
      </c>
      <c r="VSC1" s="26">
        <f t="shared" si="240"/>
        <v>15369</v>
      </c>
      <c r="VSD1" s="26">
        <f t="shared" si="240"/>
        <v>15370</v>
      </c>
      <c r="VSE1" s="26">
        <f t="shared" si="240"/>
        <v>15371</v>
      </c>
      <c r="VSF1" s="26">
        <f t="shared" si="240"/>
        <v>15372</v>
      </c>
      <c r="VSG1" s="26">
        <f t="shared" si="240"/>
        <v>15373</v>
      </c>
      <c r="VSH1" s="26">
        <f t="shared" si="240"/>
        <v>15374</v>
      </c>
      <c r="VSI1" s="26">
        <f t="shared" si="240"/>
        <v>15375</v>
      </c>
      <c r="VSJ1" s="26">
        <f t="shared" si="240"/>
        <v>15376</v>
      </c>
      <c r="VSK1" s="26">
        <f t="shared" si="240"/>
        <v>15377</v>
      </c>
      <c r="VSL1" s="26">
        <f t="shared" si="240"/>
        <v>15378</v>
      </c>
      <c r="VSM1" s="26">
        <f t="shared" si="240"/>
        <v>15379</v>
      </c>
      <c r="VSN1" s="26">
        <f t="shared" si="240"/>
        <v>15380</v>
      </c>
      <c r="VSO1" s="26">
        <f t="shared" si="240"/>
        <v>15381</v>
      </c>
      <c r="VSP1" s="26">
        <f t="shared" si="240"/>
        <v>15382</v>
      </c>
      <c r="VSQ1" s="26">
        <f t="shared" si="240"/>
        <v>15383</v>
      </c>
      <c r="VSR1" s="26">
        <f t="shared" si="240"/>
        <v>15384</v>
      </c>
      <c r="VSS1" s="26">
        <f t="shared" si="240"/>
        <v>15385</v>
      </c>
      <c r="VST1" s="26">
        <f t="shared" si="240"/>
        <v>15386</v>
      </c>
      <c r="VSU1" s="26">
        <f t="shared" si="240"/>
        <v>15387</v>
      </c>
      <c r="VSV1" s="26">
        <f t="shared" si="240"/>
        <v>15388</v>
      </c>
      <c r="VSW1" s="26">
        <f t="shared" si="240"/>
        <v>15389</v>
      </c>
      <c r="VSX1" s="26">
        <f t="shared" si="240"/>
        <v>15390</v>
      </c>
      <c r="VSY1" s="26">
        <f t="shared" si="240"/>
        <v>15391</v>
      </c>
      <c r="VSZ1" s="26">
        <f t="shared" si="240"/>
        <v>15392</v>
      </c>
      <c r="VTA1" s="26">
        <f t="shared" si="240"/>
        <v>15393</v>
      </c>
      <c r="VTB1" s="26">
        <f t="shared" si="240"/>
        <v>15394</v>
      </c>
      <c r="VTC1" s="26">
        <f t="shared" si="240"/>
        <v>15395</v>
      </c>
      <c r="VTD1" s="26">
        <f t="shared" si="240"/>
        <v>15396</v>
      </c>
      <c r="VTE1" s="26">
        <f t="shared" si="240"/>
        <v>15397</v>
      </c>
      <c r="VTF1" s="26">
        <f t="shared" si="240"/>
        <v>15398</v>
      </c>
      <c r="VTG1" s="26">
        <f t="shared" si="240"/>
        <v>15399</v>
      </c>
      <c r="VTH1" s="26">
        <f t="shared" si="240"/>
        <v>15400</v>
      </c>
      <c r="VTI1" s="26">
        <f t="shared" si="240"/>
        <v>15401</v>
      </c>
      <c r="VTJ1" s="26">
        <f t="shared" si="240"/>
        <v>15402</v>
      </c>
      <c r="VTK1" s="26">
        <f t="shared" si="240"/>
        <v>15403</v>
      </c>
      <c r="VTL1" s="26">
        <f t="shared" si="240"/>
        <v>15404</v>
      </c>
      <c r="VTM1" s="26">
        <f t="shared" si="240"/>
        <v>15405</v>
      </c>
      <c r="VTN1" s="26">
        <f t="shared" si="240"/>
        <v>15406</v>
      </c>
      <c r="VTO1" s="26">
        <f t="shared" si="240"/>
        <v>15407</v>
      </c>
      <c r="VTP1" s="26">
        <f t="shared" si="240"/>
        <v>15408</v>
      </c>
      <c r="VTQ1" s="26">
        <f t="shared" si="240"/>
        <v>15409</v>
      </c>
      <c r="VTR1" s="26">
        <f t="shared" si="240"/>
        <v>15410</v>
      </c>
      <c r="VTS1" s="26">
        <f t="shared" si="240"/>
        <v>15411</v>
      </c>
      <c r="VTT1" s="26">
        <f t="shared" si="240"/>
        <v>15412</v>
      </c>
      <c r="VTU1" s="26">
        <f t="shared" si="240"/>
        <v>15413</v>
      </c>
      <c r="VTV1" s="26">
        <f t="shared" si="240"/>
        <v>15414</v>
      </c>
      <c r="VTW1" s="26">
        <f t="shared" si="240"/>
        <v>15415</v>
      </c>
      <c r="VTX1" s="26">
        <f t="shared" si="240"/>
        <v>15416</v>
      </c>
      <c r="VTY1" s="26">
        <f t="shared" si="240"/>
        <v>15417</v>
      </c>
      <c r="VTZ1" s="26">
        <f t="shared" si="240"/>
        <v>15418</v>
      </c>
      <c r="VUA1" s="26">
        <f t="shared" si="240"/>
        <v>15419</v>
      </c>
      <c r="VUB1" s="26">
        <f t="shared" si="240"/>
        <v>15420</v>
      </c>
      <c r="VUC1" s="26">
        <f t="shared" si="240"/>
        <v>15421</v>
      </c>
      <c r="VUD1" s="26">
        <f t="shared" si="240"/>
        <v>15422</v>
      </c>
      <c r="VUE1" s="26">
        <f t="shared" si="240"/>
        <v>15423</v>
      </c>
      <c r="VUF1" s="26">
        <f t="shared" si="240"/>
        <v>15424</v>
      </c>
      <c r="VUG1" s="26">
        <f t="shared" si="240"/>
        <v>15425</v>
      </c>
      <c r="VUH1" s="26">
        <f t="shared" si="240"/>
        <v>15426</v>
      </c>
      <c r="VUI1" s="26">
        <f t="shared" ref="VUI1:VWT1" si="241">VUH1+1</f>
        <v>15427</v>
      </c>
      <c r="VUJ1" s="26">
        <f t="shared" si="241"/>
        <v>15428</v>
      </c>
      <c r="VUK1" s="26">
        <f t="shared" si="241"/>
        <v>15429</v>
      </c>
      <c r="VUL1" s="26">
        <f t="shared" si="241"/>
        <v>15430</v>
      </c>
      <c r="VUM1" s="26">
        <f t="shared" si="241"/>
        <v>15431</v>
      </c>
      <c r="VUN1" s="26">
        <f t="shared" si="241"/>
        <v>15432</v>
      </c>
      <c r="VUO1" s="26">
        <f t="shared" si="241"/>
        <v>15433</v>
      </c>
      <c r="VUP1" s="26">
        <f t="shared" si="241"/>
        <v>15434</v>
      </c>
      <c r="VUQ1" s="26">
        <f t="shared" si="241"/>
        <v>15435</v>
      </c>
      <c r="VUR1" s="26">
        <f t="shared" si="241"/>
        <v>15436</v>
      </c>
      <c r="VUS1" s="26">
        <f t="shared" si="241"/>
        <v>15437</v>
      </c>
      <c r="VUT1" s="26">
        <f t="shared" si="241"/>
        <v>15438</v>
      </c>
      <c r="VUU1" s="26">
        <f t="shared" si="241"/>
        <v>15439</v>
      </c>
      <c r="VUV1" s="26">
        <f t="shared" si="241"/>
        <v>15440</v>
      </c>
      <c r="VUW1" s="26">
        <f t="shared" si="241"/>
        <v>15441</v>
      </c>
      <c r="VUX1" s="26">
        <f t="shared" si="241"/>
        <v>15442</v>
      </c>
      <c r="VUY1" s="26">
        <f t="shared" si="241"/>
        <v>15443</v>
      </c>
      <c r="VUZ1" s="26">
        <f t="shared" si="241"/>
        <v>15444</v>
      </c>
      <c r="VVA1" s="26">
        <f t="shared" si="241"/>
        <v>15445</v>
      </c>
      <c r="VVB1" s="26">
        <f t="shared" si="241"/>
        <v>15446</v>
      </c>
      <c r="VVC1" s="26">
        <f t="shared" si="241"/>
        <v>15447</v>
      </c>
      <c r="VVD1" s="26">
        <f t="shared" si="241"/>
        <v>15448</v>
      </c>
      <c r="VVE1" s="26">
        <f t="shared" si="241"/>
        <v>15449</v>
      </c>
      <c r="VVF1" s="26">
        <f t="shared" si="241"/>
        <v>15450</v>
      </c>
      <c r="VVG1" s="26">
        <f t="shared" si="241"/>
        <v>15451</v>
      </c>
      <c r="VVH1" s="26">
        <f t="shared" si="241"/>
        <v>15452</v>
      </c>
      <c r="VVI1" s="26">
        <f t="shared" si="241"/>
        <v>15453</v>
      </c>
      <c r="VVJ1" s="26">
        <f t="shared" si="241"/>
        <v>15454</v>
      </c>
      <c r="VVK1" s="26">
        <f t="shared" si="241"/>
        <v>15455</v>
      </c>
      <c r="VVL1" s="26">
        <f t="shared" si="241"/>
        <v>15456</v>
      </c>
      <c r="VVM1" s="26">
        <f t="shared" si="241"/>
        <v>15457</v>
      </c>
      <c r="VVN1" s="26">
        <f t="shared" si="241"/>
        <v>15458</v>
      </c>
      <c r="VVO1" s="26">
        <f t="shared" si="241"/>
        <v>15459</v>
      </c>
      <c r="VVP1" s="26">
        <f t="shared" si="241"/>
        <v>15460</v>
      </c>
      <c r="VVQ1" s="26">
        <f t="shared" si="241"/>
        <v>15461</v>
      </c>
      <c r="VVR1" s="26">
        <f t="shared" si="241"/>
        <v>15462</v>
      </c>
      <c r="VVS1" s="26">
        <f t="shared" si="241"/>
        <v>15463</v>
      </c>
      <c r="VVT1" s="26">
        <f t="shared" si="241"/>
        <v>15464</v>
      </c>
      <c r="VVU1" s="26">
        <f t="shared" si="241"/>
        <v>15465</v>
      </c>
      <c r="VVV1" s="26">
        <f t="shared" si="241"/>
        <v>15466</v>
      </c>
      <c r="VVW1" s="26">
        <f t="shared" si="241"/>
        <v>15467</v>
      </c>
      <c r="VVX1" s="26">
        <f t="shared" si="241"/>
        <v>15468</v>
      </c>
      <c r="VVY1" s="26">
        <f t="shared" si="241"/>
        <v>15469</v>
      </c>
      <c r="VVZ1" s="26">
        <f t="shared" si="241"/>
        <v>15470</v>
      </c>
      <c r="VWA1" s="26">
        <f t="shared" si="241"/>
        <v>15471</v>
      </c>
      <c r="VWB1" s="26">
        <f t="shared" si="241"/>
        <v>15472</v>
      </c>
      <c r="VWC1" s="26">
        <f t="shared" si="241"/>
        <v>15473</v>
      </c>
      <c r="VWD1" s="26">
        <f t="shared" si="241"/>
        <v>15474</v>
      </c>
      <c r="VWE1" s="26">
        <f t="shared" si="241"/>
        <v>15475</v>
      </c>
      <c r="VWF1" s="26">
        <f t="shared" si="241"/>
        <v>15476</v>
      </c>
      <c r="VWG1" s="26">
        <f t="shared" si="241"/>
        <v>15477</v>
      </c>
      <c r="VWH1" s="26">
        <f t="shared" si="241"/>
        <v>15478</v>
      </c>
      <c r="VWI1" s="26">
        <f t="shared" si="241"/>
        <v>15479</v>
      </c>
      <c r="VWJ1" s="26">
        <f t="shared" si="241"/>
        <v>15480</v>
      </c>
      <c r="VWK1" s="26">
        <f t="shared" si="241"/>
        <v>15481</v>
      </c>
      <c r="VWL1" s="26">
        <f t="shared" si="241"/>
        <v>15482</v>
      </c>
      <c r="VWM1" s="26">
        <f t="shared" si="241"/>
        <v>15483</v>
      </c>
      <c r="VWN1" s="26">
        <f t="shared" si="241"/>
        <v>15484</v>
      </c>
      <c r="VWO1" s="26">
        <f t="shared" si="241"/>
        <v>15485</v>
      </c>
      <c r="VWP1" s="26">
        <f t="shared" si="241"/>
        <v>15486</v>
      </c>
      <c r="VWQ1" s="26">
        <f t="shared" si="241"/>
        <v>15487</v>
      </c>
      <c r="VWR1" s="26">
        <f t="shared" si="241"/>
        <v>15488</v>
      </c>
      <c r="VWS1" s="26">
        <f t="shared" si="241"/>
        <v>15489</v>
      </c>
      <c r="VWT1" s="26">
        <f t="shared" si="241"/>
        <v>15490</v>
      </c>
      <c r="VWU1" s="26">
        <f t="shared" ref="VWU1:VZF1" si="242">VWT1+1</f>
        <v>15491</v>
      </c>
      <c r="VWV1" s="26">
        <f t="shared" si="242"/>
        <v>15492</v>
      </c>
      <c r="VWW1" s="26">
        <f t="shared" si="242"/>
        <v>15493</v>
      </c>
      <c r="VWX1" s="26">
        <f t="shared" si="242"/>
        <v>15494</v>
      </c>
      <c r="VWY1" s="26">
        <f t="shared" si="242"/>
        <v>15495</v>
      </c>
      <c r="VWZ1" s="26">
        <f t="shared" si="242"/>
        <v>15496</v>
      </c>
      <c r="VXA1" s="26">
        <f t="shared" si="242"/>
        <v>15497</v>
      </c>
      <c r="VXB1" s="26">
        <f t="shared" si="242"/>
        <v>15498</v>
      </c>
      <c r="VXC1" s="26">
        <f t="shared" si="242"/>
        <v>15499</v>
      </c>
      <c r="VXD1" s="26">
        <f t="shared" si="242"/>
        <v>15500</v>
      </c>
      <c r="VXE1" s="26">
        <f t="shared" si="242"/>
        <v>15501</v>
      </c>
      <c r="VXF1" s="26">
        <f t="shared" si="242"/>
        <v>15502</v>
      </c>
      <c r="VXG1" s="26">
        <f t="shared" si="242"/>
        <v>15503</v>
      </c>
      <c r="VXH1" s="26">
        <f t="shared" si="242"/>
        <v>15504</v>
      </c>
      <c r="VXI1" s="26">
        <f t="shared" si="242"/>
        <v>15505</v>
      </c>
      <c r="VXJ1" s="26">
        <f t="shared" si="242"/>
        <v>15506</v>
      </c>
      <c r="VXK1" s="26">
        <f t="shared" si="242"/>
        <v>15507</v>
      </c>
      <c r="VXL1" s="26">
        <f t="shared" si="242"/>
        <v>15508</v>
      </c>
      <c r="VXM1" s="26">
        <f t="shared" si="242"/>
        <v>15509</v>
      </c>
      <c r="VXN1" s="26">
        <f t="shared" si="242"/>
        <v>15510</v>
      </c>
      <c r="VXO1" s="26">
        <f t="shared" si="242"/>
        <v>15511</v>
      </c>
      <c r="VXP1" s="26">
        <f t="shared" si="242"/>
        <v>15512</v>
      </c>
      <c r="VXQ1" s="26">
        <f t="shared" si="242"/>
        <v>15513</v>
      </c>
      <c r="VXR1" s="26">
        <f t="shared" si="242"/>
        <v>15514</v>
      </c>
      <c r="VXS1" s="26">
        <f t="shared" si="242"/>
        <v>15515</v>
      </c>
      <c r="VXT1" s="26">
        <f t="shared" si="242"/>
        <v>15516</v>
      </c>
      <c r="VXU1" s="26">
        <f t="shared" si="242"/>
        <v>15517</v>
      </c>
      <c r="VXV1" s="26">
        <f t="shared" si="242"/>
        <v>15518</v>
      </c>
      <c r="VXW1" s="26">
        <f t="shared" si="242"/>
        <v>15519</v>
      </c>
      <c r="VXX1" s="26">
        <f t="shared" si="242"/>
        <v>15520</v>
      </c>
      <c r="VXY1" s="26">
        <f t="shared" si="242"/>
        <v>15521</v>
      </c>
      <c r="VXZ1" s="26">
        <f t="shared" si="242"/>
        <v>15522</v>
      </c>
      <c r="VYA1" s="26">
        <f t="shared" si="242"/>
        <v>15523</v>
      </c>
      <c r="VYB1" s="26">
        <f t="shared" si="242"/>
        <v>15524</v>
      </c>
      <c r="VYC1" s="26">
        <f t="shared" si="242"/>
        <v>15525</v>
      </c>
      <c r="VYD1" s="26">
        <f t="shared" si="242"/>
        <v>15526</v>
      </c>
      <c r="VYE1" s="26">
        <f t="shared" si="242"/>
        <v>15527</v>
      </c>
      <c r="VYF1" s="26">
        <f t="shared" si="242"/>
        <v>15528</v>
      </c>
      <c r="VYG1" s="26">
        <f t="shared" si="242"/>
        <v>15529</v>
      </c>
      <c r="VYH1" s="26">
        <f t="shared" si="242"/>
        <v>15530</v>
      </c>
      <c r="VYI1" s="26">
        <f t="shared" si="242"/>
        <v>15531</v>
      </c>
      <c r="VYJ1" s="26">
        <f t="shared" si="242"/>
        <v>15532</v>
      </c>
      <c r="VYK1" s="26">
        <f t="shared" si="242"/>
        <v>15533</v>
      </c>
      <c r="VYL1" s="26">
        <f t="shared" si="242"/>
        <v>15534</v>
      </c>
      <c r="VYM1" s="26">
        <f t="shared" si="242"/>
        <v>15535</v>
      </c>
      <c r="VYN1" s="26">
        <f t="shared" si="242"/>
        <v>15536</v>
      </c>
      <c r="VYO1" s="26">
        <f t="shared" si="242"/>
        <v>15537</v>
      </c>
      <c r="VYP1" s="26">
        <f t="shared" si="242"/>
        <v>15538</v>
      </c>
      <c r="VYQ1" s="26">
        <f t="shared" si="242"/>
        <v>15539</v>
      </c>
      <c r="VYR1" s="26">
        <f t="shared" si="242"/>
        <v>15540</v>
      </c>
      <c r="VYS1" s="26">
        <f t="shared" si="242"/>
        <v>15541</v>
      </c>
      <c r="VYT1" s="26">
        <f t="shared" si="242"/>
        <v>15542</v>
      </c>
      <c r="VYU1" s="26">
        <f t="shared" si="242"/>
        <v>15543</v>
      </c>
      <c r="VYV1" s="26">
        <f t="shared" si="242"/>
        <v>15544</v>
      </c>
      <c r="VYW1" s="26">
        <f t="shared" si="242"/>
        <v>15545</v>
      </c>
      <c r="VYX1" s="26">
        <f t="shared" si="242"/>
        <v>15546</v>
      </c>
      <c r="VYY1" s="26">
        <f t="shared" si="242"/>
        <v>15547</v>
      </c>
      <c r="VYZ1" s="26">
        <f t="shared" si="242"/>
        <v>15548</v>
      </c>
      <c r="VZA1" s="26">
        <f t="shared" si="242"/>
        <v>15549</v>
      </c>
      <c r="VZB1" s="26">
        <f t="shared" si="242"/>
        <v>15550</v>
      </c>
      <c r="VZC1" s="26">
        <f t="shared" si="242"/>
        <v>15551</v>
      </c>
      <c r="VZD1" s="26">
        <f t="shared" si="242"/>
        <v>15552</v>
      </c>
      <c r="VZE1" s="26">
        <f t="shared" si="242"/>
        <v>15553</v>
      </c>
      <c r="VZF1" s="26">
        <f t="shared" si="242"/>
        <v>15554</v>
      </c>
      <c r="VZG1" s="26">
        <f t="shared" ref="VZG1:WBR1" si="243">VZF1+1</f>
        <v>15555</v>
      </c>
      <c r="VZH1" s="26">
        <f t="shared" si="243"/>
        <v>15556</v>
      </c>
      <c r="VZI1" s="26">
        <f t="shared" si="243"/>
        <v>15557</v>
      </c>
      <c r="VZJ1" s="26">
        <f t="shared" si="243"/>
        <v>15558</v>
      </c>
      <c r="VZK1" s="26">
        <f t="shared" si="243"/>
        <v>15559</v>
      </c>
      <c r="VZL1" s="26">
        <f t="shared" si="243"/>
        <v>15560</v>
      </c>
      <c r="VZM1" s="26">
        <f t="shared" si="243"/>
        <v>15561</v>
      </c>
      <c r="VZN1" s="26">
        <f t="shared" si="243"/>
        <v>15562</v>
      </c>
      <c r="VZO1" s="26">
        <f t="shared" si="243"/>
        <v>15563</v>
      </c>
      <c r="VZP1" s="26">
        <f t="shared" si="243"/>
        <v>15564</v>
      </c>
      <c r="VZQ1" s="26">
        <f t="shared" si="243"/>
        <v>15565</v>
      </c>
      <c r="VZR1" s="26">
        <f t="shared" si="243"/>
        <v>15566</v>
      </c>
      <c r="VZS1" s="26">
        <f t="shared" si="243"/>
        <v>15567</v>
      </c>
      <c r="VZT1" s="26">
        <f t="shared" si="243"/>
        <v>15568</v>
      </c>
      <c r="VZU1" s="26">
        <f t="shared" si="243"/>
        <v>15569</v>
      </c>
      <c r="VZV1" s="26">
        <f t="shared" si="243"/>
        <v>15570</v>
      </c>
      <c r="VZW1" s="26">
        <f t="shared" si="243"/>
        <v>15571</v>
      </c>
      <c r="VZX1" s="26">
        <f t="shared" si="243"/>
        <v>15572</v>
      </c>
      <c r="VZY1" s="26">
        <f t="shared" si="243"/>
        <v>15573</v>
      </c>
      <c r="VZZ1" s="26">
        <f t="shared" si="243"/>
        <v>15574</v>
      </c>
      <c r="WAA1" s="26">
        <f t="shared" si="243"/>
        <v>15575</v>
      </c>
      <c r="WAB1" s="26">
        <f t="shared" si="243"/>
        <v>15576</v>
      </c>
      <c r="WAC1" s="26">
        <f t="shared" si="243"/>
        <v>15577</v>
      </c>
      <c r="WAD1" s="26">
        <f t="shared" si="243"/>
        <v>15578</v>
      </c>
      <c r="WAE1" s="26">
        <f t="shared" si="243"/>
        <v>15579</v>
      </c>
      <c r="WAF1" s="26">
        <f t="shared" si="243"/>
        <v>15580</v>
      </c>
      <c r="WAG1" s="26">
        <f t="shared" si="243"/>
        <v>15581</v>
      </c>
      <c r="WAH1" s="26">
        <f t="shared" si="243"/>
        <v>15582</v>
      </c>
      <c r="WAI1" s="26">
        <f t="shared" si="243"/>
        <v>15583</v>
      </c>
      <c r="WAJ1" s="26">
        <f t="shared" si="243"/>
        <v>15584</v>
      </c>
      <c r="WAK1" s="26">
        <f t="shared" si="243"/>
        <v>15585</v>
      </c>
      <c r="WAL1" s="26">
        <f t="shared" si="243"/>
        <v>15586</v>
      </c>
      <c r="WAM1" s="26">
        <f t="shared" si="243"/>
        <v>15587</v>
      </c>
      <c r="WAN1" s="26">
        <f t="shared" si="243"/>
        <v>15588</v>
      </c>
      <c r="WAO1" s="26">
        <f t="shared" si="243"/>
        <v>15589</v>
      </c>
      <c r="WAP1" s="26">
        <f t="shared" si="243"/>
        <v>15590</v>
      </c>
      <c r="WAQ1" s="26">
        <f t="shared" si="243"/>
        <v>15591</v>
      </c>
      <c r="WAR1" s="26">
        <f t="shared" si="243"/>
        <v>15592</v>
      </c>
      <c r="WAS1" s="26">
        <f t="shared" si="243"/>
        <v>15593</v>
      </c>
      <c r="WAT1" s="26">
        <f t="shared" si="243"/>
        <v>15594</v>
      </c>
      <c r="WAU1" s="26">
        <f t="shared" si="243"/>
        <v>15595</v>
      </c>
      <c r="WAV1" s="26">
        <f t="shared" si="243"/>
        <v>15596</v>
      </c>
      <c r="WAW1" s="26">
        <f t="shared" si="243"/>
        <v>15597</v>
      </c>
      <c r="WAX1" s="26">
        <f t="shared" si="243"/>
        <v>15598</v>
      </c>
      <c r="WAY1" s="26">
        <f t="shared" si="243"/>
        <v>15599</v>
      </c>
      <c r="WAZ1" s="26">
        <f t="shared" si="243"/>
        <v>15600</v>
      </c>
      <c r="WBA1" s="26">
        <f t="shared" si="243"/>
        <v>15601</v>
      </c>
      <c r="WBB1" s="26">
        <f t="shared" si="243"/>
        <v>15602</v>
      </c>
      <c r="WBC1" s="26">
        <f t="shared" si="243"/>
        <v>15603</v>
      </c>
      <c r="WBD1" s="26">
        <f t="shared" si="243"/>
        <v>15604</v>
      </c>
      <c r="WBE1" s="26">
        <f t="shared" si="243"/>
        <v>15605</v>
      </c>
      <c r="WBF1" s="26">
        <f t="shared" si="243"/>
        <v>15606</v>
      </c>
      <c r="WBG1" s="26">
        <f t="shared" si="243"/>
        <v>15607</v>
      </c>
      <c r="WBH1" s="26">
        <f t="shared" si="243"/>
        <v>15608</v>
      </c>
      <c r="WBI1" s="26">
        <f t="shared" si="243"/>
        <v>15609</v>
      </c>
      <c r="WBJ1" s="26">
        <f t="shared" si="243"/>
        <v>15610</v>
      </c>
      <c r="WBK1" s="26">
        <f t="shared" si="243"/>
        <v>15611</v>
      </c>
      <c r="WBL1" s="26">
        <f t="shared" si="243"/>
        <v>15612</v>
      </c>
      <c r="WBM1" s="26">
        <f t="shared" si="243"/>
        <v>15613</v>
      </c>
      <c r="WBN1" s="26">
        <f t="shared" si="243"/>
        <v>15614</v>
      </c>
      <c r="WBO1" s="26">
        <f t="shared" si="243"/>
        <v>15615</v>
      </c>
      <c r="WBP1" s="26">
        <f t="shared" si="243"/>
        <v>15616</v>
      </c>
      <c r="WBQ1" s="26">
        <f t="shared" si="243"/>
        <v>15617</v>
      </c>
      <c r="WBR1" s="26">
        <f t="shared" si="243"/>
        <v>15618</v>
      </c>
      <c r="WBS1" s="26">
        <f t="shared" ref="WBS1:WED1" si="244">WBR1+1</f>
        <v>15619</v>
      </c>
      <c r="WBT1" s="26">
        <f t="shared" si="244"/>
        <v>15620</v>
      </c>
      <c r="WBU1" s="26">
        <f t="shared" si="244"/>
        <v>15621</v>
      </c>
      <c r="WBV1" s="26">
        <f t="shared" si="244"/>
        <v>15622</v>
      </c>
      <c r="WBW1" s="26">
        <f t="shared" si="244"/>
        <v>15623</v>
      </c>
      <c r="WBX1" s="26">
        <f t="shared" si="244"/>
        <v>15624</v>
      </c>
      <c r="WBY1" s="26">
        <f t="shared" si="244"/>
        <v>15625</v>
      </c>
      <c r="WBZ1" s="26">
        <f t="shared" si="244"/>
        <v>15626</v>
      </c>
      <c r="WCA1" s="26">
        <f t="shared" si="244"/>
        <v>15627</v>
      </c>
      <c r="WCB1" s="26">
        <f t="shared" si="244"/>
        <v>15628</v>
      </c>
      <c r="WCC1" s="26">
        <f t="shared" si="244"/>
        <v>15629</v>
      </c>
      <c r="WCD1" s="26">
        <f t="shared" si="244"/>
        <v>15630</v>
      </c>
      <c r="WCE1" s="26">
        <f t="shared" si="244"/>
        <v>15631</v>
      </c>
      <c r="WCF1" s="26">
        <f t="shared" si="244"/>
        <v>15632</v>
      </c>
      <c r="WCG1" s="26">
        <f t="shared" si="244"/>
        <v>15633</v>
      </c>
      <c r="WCH1" s="26">
        <f t="shared" si="244"/>
        <v>15634</v>
      </c>
      <c r="WCI1" s="26">
        <f t="shared" si="244"/>
        <v>15635</v>
      </c>
      <c r="WCJ1" s="26">
        <f t="shared" si="244"/>
        <v>15636</v>
      </c>
      <c r="WCK1" s="26">
        <f t="shared" si="244"/>
        <v>15637</v>
      </c>
      <c r="WCL1" s="26">
        <f t="shared" si="244"/>
        <v>15638</v>
      </c>
      <c r="WCM1" s="26">
        <f t="shared" si="244"/>
        <v>15639</v>
      </c>
      <c r="WCN1" s="26">
        <f t="shared" si="244"/>
        <v>15640</v>
      </c>
      <c r="WCO1" s="26">
        <f t="shared" si="244"/>
        <v>15641</v>
      </c>
      <c r="WCP1" s="26">
        <f t="shared" si="244"/>
        <v>15642</v>
      </c>
      <c r="WCQ1" s="26">
        <f t="shared" si="244"/>
        <v>15643</v>
      </c>
      <c r="WCR1" s="26">
        <f t="shared" si="244"/>
        <v>15644</v>
      </c>
      <c r="WCS1" s="26">
        <f t="shared" si="244"/>
        <v>15645</v>
      </c>
      <c r="WCT1" s="26">
        <f t="shared" si="244"/>
        <v>15646</v>
      </c>
      <c r="WCU1" s="26">
        <f t="shared" si="244"/>
        <v>15647</v>
      </c>
      <c r="WCV1" s="26">
        <f t="shared" si="244"/>
        <v>15648</v>
      </c>
      <c r="WCW1" s="26">
        <f t="shared" si="244"/>
        <v>15649</v>
      </c>
      <c r="WCX1" s="26">
        <f t="shared" si="244"/>
        <v>15650</v>
      </c>
      <c r="WCY1" s="26">
        <f t="shared" si="244"/>
        <v>15651</v>
      </c>
      <c r="WCZ1" s="26">
        <f t="shared" si="244"/>
        <v>15652</v>
      </c>
      <c r="WDA1" s="26">
        <f t="shared" si="244"/>
        <v>15653</v>
      </c>
      <c r="WDB1" s="26">
        <f t="shared" si="244"/>
        <v>15654</v>
      </c>
      <c r="WDC1" s="26">
        <f t="shared" si="244"/>
        <v>15655</v>
      </c>
      <c r="WDD1" s="26">
        <f t="shared" si="244"/>
        <v>15656</v>
      </c>
      <c r="WDE1" s="26">
        <f t="shared" si="244"/>
        <v>15657</v>
      </c>
      <c r="WDF1" s="26">
        <f t="shared" si="244"/>
        <v>15658</v>
      </c>
      <c r="WDG1" s="26">
        <f t="shared" si="244"/>
        <v>15659</v>
      </c>
      <c r="WDH1" s="26">
        <f t="shared" si="244"/>
        <v>15660</v>
      </c>
      <c r="WDI1" s="26">
        <f t="shared" si="244"/>
        <v>15661</v>
      </c>
      <c r="WDJ1" s="26">
        <f t="shared" si="244"/>
        <v>15662</v>
      </c>
      <c r="WDK1" s="26">
        <f t="shared" si="244"/>
        <v>15663</v>
      </c>
      <c r="WDL1" s="26">
        <f t="shared" si="244"/>
        <v>15664</v>
      </c>
      <c r="WDM1" s="26">
        <f t="shared" si="244"/>
        <v>15665</v>
      </c>
      <c r="WDN1" s="26">
        <f t="shared" si="244"/>
        <v>15666</v>
      </c>
      <c r="WDO1" s="26">
        <f t="shared" si="244"/>
        <v>15667</v>
      </c>
      <c r="WDP1" s="26">
        <f t="shared" si="244"/>
        <v>15668</v>
      </c>
      <c r="WDQ1" s="26">
        <f t="shared" si="244"/>
        <v>15669</v>
      </c>
      <c r="WDR1" s="26">
        <f t="shared" si="244"/>
        <v>15670</v>
      </c>
      <c r="WDS1" s="26">
        <f t="shared" si="244"/>
        <v>15671</v>
      </c>
      <c r="WDT1" s="26">
        <f t="shared" si="244"/>
        <v>15672</v>
      </c>
      <c r="WDU1" s="26">
        <f t="shared" si="244"/>
        <v>15673</v>
      </c>
      <c r="WDV1" s="26">
        <f t="shared" si="244"/>
        <v>15674</v>
      </c>
      <c r="WDW1" s="26">
        <f t="shared" si="244"/>
        <v>15675</v>
      </c>
      <c r="WDX1" s="26">
        <f t="shared" si="244"/>
        <v>15676</v>
      </c>
      <c r="WDY1" s="26">
        <f t="shared" si="244"/>
        <v>15677</v>
      </c>
      <c r="WDZ1" s="26">
        <f t="shared" si="244"/>
        <v>15678</v>
      </c>
      <c r="WEA1" s="26">
        <f t="shared" si="244"/>
        <v>15679</v>
      </c>
      <c r="WEB1" s="26">
        <f t="shared" si="244"/>
        <v>15680</v>
      </c>
      <c r="WEC1" s="26">
        <f t="shared" si="244"/>
        <v>15681</v>
      </c>
      <c r="WED1" s="26">
        <f t="shared" si="244"/>
        <v>15682</v>
      </c>
      <c r="WEE1" s="26">
        <f t="shared" ref="WEE1:WGP1" si="245">WED1+1</f>
        <v>15683</v>
      </c>
      <c r="WEF1" s="26">
        <f t="shared" si="245"/>
        <v>15684</v>
      </c>
      <c r="WEG1" s="26">
        <f t="shared" si="245"/>
        <v>15685</v>
      </c>
      <c r="WEH1" s="26">
        <f t="shared" si="245"/>
        <v>15686</v>
      </c>
      <c r="WEI1" s="26">
        <f t="shared" si="245"/>
        <v>15687</v>
      </c>
      <c r="WEJ1" s="26">
        <f t="shared" si="245"/>
        <v>15688</v>
      </c>
      <c r="WEK1" s="26">
        <f t="shared" si="245"/>
        <v>15689</v>
      </c>
      <c r="WEL1" s="26">
        <f t="shared" si="245"/>
        <v>15690</v>
      </c>
      <c r="WEM1" s="26">
        <f t="shared" si="245"/>
        <v>15691</v>
      </c>
      <c r="WEN1" s="26">
        <f t="shared" si="245"/>
        <v>15692</v>
      </c>
      <c r="WEO1" s="26">
        <f t="shared" si="245"/>
        <v>15693</v>
      </c>
      <c r="WEP1" s="26">
        <f t="shared" si="245"/>
        <v>15694</v>
      </c>
      <c r="WEQ1" s="26">
        <f t="shared" si="245"/>
        <v>15695</v>
      </c>
      <c r="WER1" s="26">
        <f t="shared" si="245"/>
        <v>15696</v>
      </c>
      <c r="WES1" s="26">
        <f t="shared" si="245"/>
        <v>15697</v>
      </c>
      <c r="WET1" s="26">
        <f t="shared" si="245"/>
        <v>15698</v>
      </c>
      <c r="WEU1" s="26">
        <f t="shared" si="245"/>
        <v>15699</v>
      </c>
      <c r="WEV1" s="26">
        <f t="shared" si="245"/>
        <v>15700</v>
      </c>
      <c r="WEW1" s="26">
        <f t="shared" si="245"/>
        <v>15701</v>
      </c>
      <c r="WEX1" s="26">
        <f t="shared" si="245"/>
        <v>15702</v>
      </c>
      <c r="WEY1" s="26">
        <f t="shared" si="245"/>
        <v>15703</v>
      </c>
      <c r="WEZ1" s="26">
        <f t="shared" si="245"/>
        <v>15704</v>
      </c>
      <c r="WFA1" s="26">
        <f t="shared" si="245"/>
        <v>15705</v>
      </c>
      <c r="WFB1" s="26">
        <f t="shared" si="245"/>
        <v>15706</v>
      </c>
      <c r="WFC1" s="26">
        <f t="shared" si="245"/>
        <v>15707</v>
      </c>
      <c r="WFD1" s="26">
        <f t="shared" si="245"/>
        <v>15708</v>
      </c>
      <c r="WFE1" s="26">
        <f t="shared" si="245"/>
        <v>15709</v>
      </c>
      <c r="WFF1" s="26">
        <f t="shared" si="245"/>
        <v>15710</v>
      </c>
      <c r="WFG1" s="26">
        <f t="shared" si="245"/>
        <v>15711</v>
      </c>
      <c r="WFH1" s="26">
        <f t="shared" si="245"/>
        <v>15712</v>
      </c>
      <c r="WFI1" s="26">
        <f t="shared" si="245"/>
        <v>15713</v>
      </c>
      <c r="WFJ1" s="26">
        <f t="shared" si="245"/>
        <v>15714</v>
      </c>
      <c r="WFK1" s="26">
        <f t="shared" si="245"/>
        <v>15715</v>
      </c>
      <c r="WFL1" s="26">
        <f t="shared" si="245"/>
        <v>15716</v>
      </c>
      <c r="WFM1" s="26">
        <f t="shared" si="245"/>
        <v>15717</v>
      </c>
      <c r="WFN1" s="26">
        <f t="shared" si="245"/>
        <v>15718</v>
      </c>
      <c r="WFO1" s="26">
        <f t="shared" si="245"/>
        <v>15719</v>
      </c>
      <c r="WFP1" s="26">
        <f t="shared" si="245"/>
        <v>15720</v>
      </c>
      <c r="WFQ1" s="26">
        <f t="shared" si="245"/>
        <v>15721</v>
      </c>
      <c r="WFR1" s="26">
        <f t="shared" si="245"/>
        <v>15722</v>
      </c>
      <c r="WFS1" s="26">
        <f t="shared" si="245"/>
        <v>15723</v>
      </c>
      <c r="WFT1" s="26">
        <f t="shared" si="245"/>
        <v>15724</v>
      </c>
      <c r="WFU1" s="26">
        <f t="shared" si="245"/>
        <v>15725</v>
      </c>
      <c r="WFV1" s="26">
        <f t="shared" si="245"/>
        <v>15726</v>
      </c>
      <c r="WFW1" s="26">
        <f t="shared" si="245"/>
        <v>15727</v>
      </c>
      <c r="WFX1" s="26">
        <f t="shared" si="245"/>
        <v>15728</v>
      </c>
      <c r="WFY1" s="26">
        <f t="shared" si="245"/>
        <v>15729</v>
      </c>
      <c r="WFZ1" s="26">
        <f t="shared" si="245"/>
        <v>15730</v>
      </c>
      <c r="WGA1" s="26">
        <f t="shared" si="245"/>
        <v>15731</v>
      </c>
      <c r="WGB1" s="26">
        <f t="shared" si="245"/>
        <v>15732</v>
      </c>
      <c r="WGC1" s="26">
        <f t="shared" si="245"/>
        <v>15733</v>
      </c>
      <c r="WGD1" s="26">
        <f t="shared" si="245"/>
        <v>15734</v>
      </c>
      <c r="WGE1" s="26">
        <f t="shared" si="245"/>
        <v>15735</v>
      </c>
      <c r="WGF1" s="26">
        <f t="shared" si="245"/>
        <v>15736</v>
      </c>
      <c r="WGG1" s="26">
        <f t="shared" si="245"/>
        <v>15737</v>
      </c>
      <c r="WGH1" s="26">
        <f t="shared" si="245"/>
        <v>15738</v>
      </c>
      <c r="WGI1" s="26">
        <f t="shared" si="245"/>
        <v>15739</v>
      </c>
      <c r="WGJ1" s="26">
        <f t="shared" si="245"/>
        <v>15740</v>
      </c>
      <c r="WGK1" s="26">
        <f t="shared" si="245"/>
        <v>15741</v>
      </c>
      <c r="WGL1" s="26">
        <f t="shared" si="245"/>
        <v>15742</v>
      </c>
      <c r="WGM1" s="26">
        <f t="shared" si="245"/>
        <v>15743</v>
      </c>
      <c r="WGN1" s="26">
        <f t="shared" si="245"/>
        <v>15744</v>
      </c>
      <c r="WGO1" s="26">
        <f t="shared" si="245"/>
        <v>15745</v>
      </c>
      <c r="WGP1" s="26">
        <f t="shared" si="245"/>
        <v>15746</v>
      </c>
      <c r="WGQ1" s="26">
        <f t="shared" ref="WGQ1:WJB1" si="246">WGP1+1</f>
        <v>15747</v>
      </c>
      <c r="WGR1" s="26">
        <f t="shared" si="246"/>
        <v>15748</v>
      </c>
      <c r="WGS1" s="26">
        <f t="shared" si="246"/>
        <v>15749</v>
      </c>
      <c r="WGT1" s="26">
        <f t="shared" si="246"/>
        <v>15750</v>
      </c>
      <c r="WGU1" s="26">
        <f t="shared" si="246"/>
        <v>15751</v>
      </c>
      <c r="WGV1" s="26">
        <f t="shared" si="246"/>
        <v>15752</v>
      </c>
      <c r="WGW1" s="26">
        <f t="shared" si="246"/>
        <v>15753</v>
      </c>
      <c r="WGX1" s="26">
        <f t="shared" si="246"/>
        <v>15754</v>
      </c>
      <c r="WGY1" s="26">
        <f t="shared" si="246"/>
        <v>15755</v>
      </c>
      <c r="WGZ1" s="26">
        <f t="shared" si="246"/>
        <v>15756</v>
      </c>
      <c r="WHA1" s="26">
        <f t="shared" si="246"/>
        <v>15757</v>
      </c>
      <c r="WHB1" s="26">
        <f t="shared" si="246"/>
        <v>15758</v>
      </c>
      <c r="WHC1" s="26">
        <f t="shared" si="246"/>
        <v>15759</v>
      </c>
      <c r="WHD1" s="26">
        <f t="shared" si="246"/>
        <v>15760</v>
      </c>
      <c r="WHE1" s="26">
        <f t="shared" si="246"/>
        <v>15761</v>
      </c>
      <c r="WHF1" s="26">
        <f t="shared" si="246"/>
        <v>15762</v>
      </c>
      <c r="WHG1" s="26">
        <f t="shared" si="246"/>
        <v>15763</v>
      </c>
      <c r="WHH1" s="26">
        <f t="shared" si="246"/>
        <v>15764</v>
      </c>
      <c r="WHI1" s="26">
        <f t="shared" si="246"/>
        <v>15765</v>
      </c>
      <c r="WHJ1" s="26">
        <f t="shared" si="246"/>
        <v>15766</v>
      </c>
      <c r="WHK1" s="26">
        <f t="shared" si="246"/>
        <v>15767</v>
      </c>
      <c r="WHL1" s="26">
        <f t="shared" si="246"/>
        <v>15768</v>
      </c>
      <c r="WHM1" s="26">
        <f t="shared" si="246"/>
        <v>15769</v>
      </c>
      <c r="WHN1" s="26">
        <f t="shared" si="246"/>
        <v>15770</v>
      </c>
      <c r="WHO1" s="26">
        <f t="shared" si="246"/>
        <v>15771</v>
      </c>
      <c r="WHP1" s="26">
        <f t="shared" si="246"/>
        <v>15772</v>
      </c>
      <c r="WHQ1" s="26">
        <f t="shared" si="246"/>
        <v>15773</v>
      </c>
      <c r="WHR1" s="26">
        <f t="shared" si="246"/>
        <v>15774</v>
      </c>
      <c r="WHS1" s="26">
        <f t="shared" si="246"/>
        <v>15775</v>
      </c>
      <c r="WHT1" s="26">
        <f t="shared" si="246"/>
        <v>15776</v>
      </c>
      <c r="WHU1" s="26">
        <f t="shared" si="246"/>
        <v>15777</v>
      </c>
      <c r="WHV1" s="26">
        <f t="shared" si="246"/>
        <v>15778</v>
      </c>
      <c r="WHW1" s="26">
        <f t="shared" si="246"/>
        <v>15779</v>
      </c>
      <c r="WHX1" s="26">
        <f t="shared" si="246"/>
        <v>15780</v>
      </c>
      <c r="WHY1" s="26">
        <f t="shared" si="246"/>
        <v>15781</v>
      </c>
      <c r="WHZ1" s="26">
        <f t="shared" si="246"/>
        <v>15782</v>
      </c>
      <c r="WIA1" s="26">
        <f t="shared" si="246"/>
        <v>15783</v>
      </c>
      <c r="WIB1" s="26">
        <f t="shared" si="246"/>
        <v>15784</v>
      </c>
      <c r="WIC1" s="26">
        <f t="shared" si="246"/>
        <v>15785</v>
      </c>
      <c r="WID1" s="26">
        <f t="shared" si="246"/>
        <v>15786</v>
      </c>
      <c r="WIE1" s="26">
        <f t="shared" si="246"/>
        <v>15787</v>
      </c>
      <c r="WIF1" s="26">
        <f t="shared" si="246"/>
        <v>15788</v>
      </c>
      <c r="WIG1" s="26">
        <f t="shared" si="246"/>
        <v>15789</v>
      </c>
      <c r="WIH1" s="26">
        <f t="shared" si="246"/>
        <v>15790</v>
      </c>
      <c r="WII1" s="26">
        <f t="shared" si="246"/>
        <v>15791</v>
      </c>
      <c r="WIJ1" s="26">
        <f t="shared" si="246"/>
        <v>15792</v>
      </c>
      <c r="WIK1" s="26">
        <f t="shared" si="246"/>
        <v>15793</v>
      </c>
      <c r="WIL1" s="26">
        <f t="shared" si="246"/>
        <v>15794</v>
      </c>
      <c r="WIM1" s="26">
        <f t="shared" si="246"/>
        <v>15795</v>
      </c>
      <c r="WIN1" s="26">
        <f t="shared" si="246"/>
        <v>15796</v>
      </c>
      <c r="WIO1" s="26">
        <f t="shared" si="246"/>
        <v>15797</v>
      </c>
      <c r="WIP1" s="26">
        <f t="shared" si="246"/>
        <v>15798</v>
      </c>
      <c r="WIQ1" s="26">
        <f t="shared" si="246"/>
        <v>15799</v>
      </c>
      <c r="WIR1" s="26">
        <f t="shared" si="246"/>
        <v>15800</v>
      </c>
      <c r="WIS1" s="26">
        <f t="shared" si="246"/>
        <v>15801</v>
      </c>
      <c r="WIT1" s="26">
        <f t="shared" si="246"/>
        <v>15802</v>
      </c>
      <c r="WIU1" s="26">
        <f t="shared" si="246"/>
        <v>15803</v>
      </c>
      <c r="WIV1" s="26">
        <f t="shared" si="246"/>
        <v>15804</v>
      </c>
      <c r="WIW1" s="26">
        <f t="shared" si="246"/>
        <v>15805</v>
      </c>
      <c r="WIX1" s="26">
        <f t="shared" si="246"/>
        <v>15806</v>
      </c>
      <c r="WIY1" s="26">
        <f t="shared" si="246"/>
        <v>15807</v>
      </c>
      <c r="WIZ1" s="26">
        <f t="shared" si="246"/>
        <v>15808</v>
      </c>
      <c r="WJA1" s="26">
        <f t="shared" si="246"/>
        <v>15809</v>
      </c>
      <c r="WJB1" s="26">
        <f t="shared" si="246"/>
        <v>15810</v>
      </c>
      <c r="WJC1" s="26">
        <f t="shared" ref="WJC1:WLN1" si="247">WJB1+1</f>
        <v>15811</v>
      </c>
      <c r="WJD1" s="26">
        <f t="shared" si="247"/>
        <v>15812</v>
      </c>
      <c r="WJE1" s="26">
        <f t="shared" si="247"/>
        <v>15813</v>
      </c>
      <c r="WJF1" s="26">
        <f t="shared" si="247"/>
        <v>15814</v>
      </c>
      <c r="WJG1" s="26">
        <f t="shared" si="247"/>
        <v>15815</v>
      </c>
      <c r="WJH1" s="26">
        <f t="shared" si="247"/>
        <v>15816</v>
      </c>
      <c r="WJI1" s="26">
        <f t="shared" si="247"/>
        <v>15817</v>
      </c>
      <c r="WJJ1" s="26">
        <f t="shared" si="247"/>
        <v>15818</v>
      </c>
      <c r="WJK1" s="26">
        <f t="shared" si="247"/>
        <v>15819</v>
      </c>
      <c r="WJL1" s="26">
        <f t="shared" si="247"/>
        <v>15820</v>
      </c>
      <c r="WJM1" s="26">
        <f t="shared" si="247"/>
        <v>15821</v>
      </c>
      <c r="WJN1" s="26">
        <f t="shared" si="247"/>
        <v>15822</v>
      </c>
      <c r="WJO1" s="26">
        <f t="shared" si="247"/>
        <v>15823</v>
      </c>
      <c r="WJP1" s="26">
        <f t="shared" si="247"/>
        <v>15824</v>
      </c>
      <c r="WJQ1" s="26">
        <f t="shared" si="247"/>
        <v>15825</v>
      </c>
      <c r="WJR1" s="26">
        <f t="shared" si="247"/>
        <v>15826</v>
      </c>
      <c r="WJS1" s="26">
        <f t="shared" si="247"/>
        <v>15827</v>
      </c>
      <c r="WJT1" s="26">
        <f t="shared" si="247"/>
        <v>15828</v>
      </c>
      <c r="WJU1" s="26">
        <f t="shared" si="247"/>
        <v>15829</v>
      </c>
      <c r="WJV1" s="26">
        <f t="shared" si="247"/>
        <v>15830</v>
      </c>
      <c r="WJW1" s="26">
        <f t="shared" si="247"/>
        <v>15831</v>
      </c>
      <c r="WJX1" s="26">
        <f t="shared" si="247"/>
        <v>15832</v>
      </c>
      <c r="WJY1" s="26">
        <f t="shared" si="247"/>
        <v>15833</v>
      </c>
      <c r="WJZ1" s="26">
        <f t="shared" si="247"/>
        <v>15834</v>
      </c>
      <c r="WKA1" s="26">
        <f t="shared" si="247"/>
        <v>15835</v>
      </c>
      <c r="WKB1" s="26">
        <f t="shared" si="247"/>
        <v>15836</v>
      </c>
      <c r="WKC1" s="26">
        <f t="shared" si="247"/>
        <v>15837</v>
      </c>
      <c r="WKD1" s="26">
        <f t="shared" si="247"/>
        <v>15838</v>
      </c>
      <c r="WKE1" s="26">
        <f t="shared" si="247"/>
        <v>15839</v>
      </c>
      <c r="WKF1" s="26">
        <f t="shared" si="247"/>
        <v>15840</v>
      </c>
      <c r="WKG1" s="26">
        <f t="shared" si="247"/>
        <v>15841</v>
      </c>
      <c r="WKH1" s="26">
        <f t="shared" si="247"/>
        <v>15842</v>
      </c>
      <c r="WKI1" s="26">
        <f t="shared" si="247"/>
        <v>15843</v>
      </c>
      <c r="WKJ1" s="26">
        <f t="shared" si="247"/>
        <v>15844</v>
      </c>
      <c r="WKK1" s="26">
        <f t="shared" si="247"/>
        <v>15845</v>
      </c>
      <c r="WKL1" s="26">
        <f t="shared" si="247"/>
        <v>15846</v>
      </c>
      <c r="WKM1" s="26">
        <f t="shared" si="247"/>
        <v>15847</v>
      </c>
      <c r="WKN1" s="26">
        <f t="shared" si="247"/>
        <v>15848</v>
      </c>
      <c r="WKO1" s="26">
        <f t="shared" si="247"/>
        <v>15849</v>
      </c>
      <c r="WKP1" s="26">
        <f t="shared" si="247"/>
        <v>15850</v>
      </c>
      <c r="WKQ1" s="26">
        <f t="shared" si="247"/>
        <v>15851</v>
      </c>
      <c r="WKR1" s="26">
        <f t="shared" si="247"/>
        <v>15852</v>
      </c>
      <c r="WKS1" s="26">
        <f t="shared" si="247"/>
        <v>15853</v>
      </c>
      <c r="WKT1" s="26">
        <f t="shared" si="247"/>
        <v>15854</v>
      </c>
      <c r="WKU1" s="26">
        <f t="shared" si="247"/>
        <v>15855</v>
      </c>
      <c r="WKV1" s="26">
        <f t="shared" si="247"/>
        <v>15856</v>
      </c>
      <c r="WKW1" s="26">
        <f t="shared" si="247"/>
        <v>15857</v>
      </c>
      <c r="WKX1" s="26">
        <f t="shared" si="247"/>
        <v>15858</v>
      </c>
      <c r="WKY1" s="26">
        <f t="shared" si="247"/>
        <v>15859</v>
      </c>
      <c r="WKZ1" s="26">
        <f t="shared" si="247"/>
        <v>15860</v>
      </c>
      <c r="WLA1" s="26">
        <f t="shared" si="247"/>
        <v>15861</v>
      </c>
      <c r="WLB1" s="26">
        <f t="shared" si="247"/>
        <v>15862</v>
      </c>
      <c r="WLC1" s="26">
        <f t="shared" si="247"/>
        <v>15863</v>
      </c>
      <c r="WLD1" s="26">
        <f t="shared" si="247"/>
        <v>15864</v>
      </c>
      <c r="WLE1" s="26">
        <f t="shared" si="247"/>
        <v>15865</v>
      </c>
      <c r="WLF1" s="26">
        <f t="shared" si="247"/>
        <v>15866</v>
      </c>
      <c r="WLG1" s="26">
        <f t="shared" si="247"/>
        <v>15867</v>
      </c>
      <c r="WLH1" s="26">
        <f t="shared" si="247"/>
        <v>15868</v>
      </c>
      <c r="WLI1" s="26">
        <f t="shared" si="247"/>
        <v>15869</v>
      </c>
      <c r="WLJ1" s="26">
        <f t="shared" si="247"/>
        <v>15870</v>
      </c>
      <c r="WLK1" s="26">
        <f t="shared" si="247"/>
        <v>15871</v>
      </c>
      <c r="WLL1" s="26">
        <f t="shared" si="247"/>
        <v>15872</v>
      </c>
      <c r="WLM1" s="26">
        <f t="shared" si="247"/>
        <v>15873</v>
      </c>
      <c r="WLN1" s="26">
        <f t="shared" si="247"/>
        <v>15874</v>
      </c>
      <c r="WLO1" s="26">
        <f t="shared" ref="WLO1:WNZ1" si="248">WLN1+1</f>
        <v>15875</v>
      </c>
      <c r="WLP1" s="26">
        <f t="shared" si="248"/>
        <v>15876</v>
      </c>
      <c r="WLQ1" s="26">
        <f t="shared" si="248"/>
        <v>15877</v>
      </c>
      <c r="WLR1" s="26">
        <f t="shared" si="248"/>
        <v>15878</v>
      </c>
      <c r="WLS1" s="26">
        <f t="shared" si="248"/>
        <v>15879</v>
      </c>
      <c r="WLT1" s="26">
        <f t="shared" si="248"/>
        <v>15880</v>
      </c>
      <c r="WLU1" s="26">
        <f t="shared" si="248"/>
        <v>15881</v>
      </c>
      <c r="WLV1" s="26">
        <f t="shared" si="248"/>
        <v>15882</v>
      </c>
      <c r="WLW1" s="26">
        <f t="shared" si="248"/>
        <v>15883</v>
      </c>
      <c r="WLX1" s="26">
        <f t="shared" si="248"/>
        <v>15884</v>
      </c>
      <c r="WLY1" s="26">
        <f t="shared" si="248"/>
        <v>15885</v>
      </c>
      <c r="WLZ1" s="26">
        <f t="shared" si="248"/>
        <v>15886</v>
      </c>
      <c r="WMA1" s="26">
        <f t="shared" si="248"/>
        <v>15887</v>
      </c>
      <c r="WMB1" s="26">
        <f t="shared" si="248"/>
        <v>15888</v>
      </c>
      <c r="WMC1" s="26">
        <f t="shared" si="248"/>
        <v>15889</v>
      </c>
      <c r="WMD1" s="26">
        <f t="shared" si="248"/>
        <v>15890</v>
      </c>
      <c r="WME1" s="26">
        <f t="shared" si="248"/>
        <v>15891</v>
      </c>
      <c r="WMF1" s="26">
        <f t="shared" si="248"/>
        <v>15892</v>
      </c>
      <c r="WMG1" s="26">
        <f t="shared" si="248"/>
        <v>15893</v>
      </c>
      <c r="WMH1" s="26">
        <f t="shared" si="248"/>
        <v>15894</v>
      </c>
      <c r="WMI1" s="26">
        <f t="shared" si="248"/>
        <v>15895</v>
      </c>
      <c r="WMJ1" s="26">
        <f t="shared" si="248"/>
        <v>15896</v>
      </c>
      <c r="WMK1" s="26">
        <f t="shared" si="248"/>
        <v>15897</v>
      </c>
      <c r="WML1" s="26">
        <f t="shared" si="248"/>
        <v>15898</v>
      </c>
      <c r="WMM1" s="26">
        <f t="shared" si="248"/>
        <v>15899</v>
      </c>
      <c r="WMN1" s="26">
        <f t="shared" si="248"/>
        <v>15900</v>
      </c>
      <c r="WMO1" s="26">
        <f t="shared" si="248"/>
        <v>15901</v>
      </c>
      <c r="WMP1" s="26">
        <f t="shared" si="248"/>
        <v>15902</v>
      </c>
      <c r="WMQ1" s="26">
        <f t="shared" si="248"/>
        <v>15903</v>
      </c>
      <c r="WMR1" s="26">
        <f t="shared" si="248"/>
        <v>15904</v>
      </c>
      <c r="WMS1" s="26">
        <f t="shared" si="248"/>
        <v>15905</v>
      </c>
      <c r="WMT1" s="26">
        <f t="shared" si="248"/>
        <v>15906</v>
      </c>
      <c r="WMU1" s="26">
        <f t="shared" si="248"/>
        <v>15907</v>
      </c>
      <c r="WMV1" s="26">
        <f t="shared" si="248"/>
        <v>15908</v>
      </c>
      <c r="WMW1" s="26">
        <f t="shared" si="248"/>
        <v>15909</v>
      </c>
      <c r="WMX1" s="26">
        <f t="shared" si="248"/>
        <v>15910</v>
      </c>
      <c r="WMY1" s="26">
        <f t="shared" si="248"/>
        <v>15911</v>
      </c>
      <c r="WMZ1" s="26">
        <f t="shared" si="248"/>
        <v>15912</v>
      </c>
      <c r="WNA1" s="26">
        <f t="shared" si="248"/>
        <v>15913</v>
      </c>
      <c r="WNB1" s="26">
        <f t="shared" si="248"/>
        <v>15914</v>
      </c>
      <c r="WNC1" s="26">
        <f t="shared" si="248"/>
        <v>15915</v>
      </c>
      <c r="WND1" s="26">
        <f t="shared" si="248"/>
        <v>15916</v>
      </c>
      <c r="WNE1" s="26">
        <f t="shared" si="248"/>
        <v>15917</v>
      </c>
      <c r="WNF1" s="26">
        <f t="shared" si="248"/>
        <v>15918</v>
      </c>
      <c r="WNG1" s="26">
        <f t="shared" si="248"/>
        <v>15919</v>
      </c>
      <c r="WNH1" s="26">
        <f t="shared" si="248"/>
        <v>15920</v>
      </c>
      <c r="WNI1" s="26">
        <f t="shared" si="248"/>
        <v>15921</v>
      </c>
      <c r="WNJ1" s="26">
        <f t="shared" si="248"/>
        <v>15922</v>
      </c>
      <c r="WNK1" s="26">
        <f t="shared" si="248"/>
        <v>15923</v>
      </c>
      <c r="WNL1" s="26">
        <f t="shared" si="248"/>
        <v>15924</v>
      </c>
      <c r="WNM1" s="26">
        <f t="shared" si="248"/>
        <v>15925</v>
      </c>
      <c r="WNN1" s="26">
        <f t="shared" si="248"/>
        <v>15926</v>
      </c>
      <c r="WNO1" s="26">
        <f t="shared" si="248"/>
        <v>15927</v>
      </c>
      <c r="WNP1" s="26">
        <f t="shared" si="248"/>
        <v>15928</v>
      </c>
      <c r="WNQ1" s="26">
        <f t="shared" si="248"/>
        <v>15929</v>
      </c>
      <c r="WNR1" s="26">
        <f t="shared" si="248"/>
        <v>15930</v>
      </c>
      <c r="WNS1" s="26">
        <f t="shared" si="248"/>
        <v>15931</v>
      </c>
      <c r="WNT1" s="26">
        <f t="shared" si="248"/>
        <v>15932</v>
      </c>
      <c r="WNU1" s="26">
        <f t="shared" si="248"/>
        <v>15933</v>
      </c>
      <c r="WNV1" s="26">
        <f t="shared" si="248"/>
        <v>15934</v>
      </c>
      <c r="WNW1" s="26">
        <f t="shared" si="248"/>
        <v>15935</v>
      </c>
      <c r="WNX1" s="26">
        <f t="shared" si="248"/>
        <v>15936</v>
      </c>
      <c r="WNY1" s="26">
        <f t="shared" si="248"/>
        <v>15937</v>
      </c>
      <c r="WNZ1" s="26">
        <f t="shared" si="248"/>
        <v>15938</v>
      </c>
      <c r="WOA1" s="26">
        <f t="shared" ref="WOA1:WQL1" si="249">WNZ1+1</f>
        <v>15939</v>
      </c>
      <c r="WOB1" s="26">
        <f t="shared" si="249"/>
        <v>15940</v>
      </c>
      <c r="WOC1" s="26">
        <f t="shared" si="249"/>
        <v>15941</v>
      </c>
      <c r="WOD1" s="26">
        <f t="shared" si="249"/>
        <v>15942</v>
      </c>
      <c r="WOE1" s="26">
        <f t="shared" si="249"/>
        <v>15943</v>
      </c>
      <c r="WOF1" s="26">
        <f t="shared" si="249"/>
        <v>15944</v>
      </c>
      <c r="WOG1" s="26">
        <f t="shared" si="249"/>
        <v>15945</v>
      </c>
      <c r="WOH1" s="26">
        <f t="shared" si="249"/>
        <v>15946</v>
      </c>
      <c r="WOI1" s="26">
        <f t="shared" si="249"/>
        <v>15947</v>
      </c>
      <c r="WOJ1" s="26">
        <f t="shared" si="249"/>
        <v>15948</v>
      </c>
      <c r="WOK1" s="26">
        <f t="shared" si="249"/>
        <v>15949</v>
      </c>
      <c r="WOL1" s="26">
        <f t="shared" si="249"/>
        <v>15950</v>
      </c>
      <c r="WOM1" s="26">
        <f t="shared" si="249"/>
        <v>15951</v>
      </c>
      <c r="WON1" s="26">
        <f t="shared" si="249"/>
        <v>15952</v>
      </c>
      <c r="WOO1" s="26">
        <f t="shared" si="249"/>
        <v>15953</v>
      </c>
      <c r="WOP1" s="26">
        <f t="shared" si="249"/>
        <v>15954</v>
      </c>
      <c r="WOQ1" s="26">
        <f t="shared" si="249"/>
        <v>15955</v>
      </c>
      <c r="WOR1" s="26">
        <f t="shared" si="249"/>
        <v>15956</v>
      </c>
      <c r="WOS1" s="26">
        <f t="shared" si="249"/>
        <v>15957</v>
      </c>
      <c r="WOT1" s="26">
        <f t="shared" si="249"/>
        <v>15958</v>
      </c>
      <c r="WOU1" s="26">
        <f t="shared" si="249"/>
        <v>15959</v>
      </c>
      <c r="WOV1" s="26">
        <f t="shared" si="249"/>
        <v>15960</v>
      </c>
      <c r="WOW1" s="26">
        <f t="shared" si="249"/>
        <v>15961</v>
      </c>
      <c r="WOX1" s="26">
        <f t="shared" si="249"/>
        <v>15962</v>
      </c>
      <c r="WOY1" s="26">
        <f t="shared" si="249"/>
        <v>15963</v>
      </c>
      <c r="WOZ1" s="26">
        <f t="shared" si="249"/>
        <v>15964</v>
      </c>
      <c r="WPA1" s="26">
        <f t="shared" si="249"/>
        <v>15965</v>
      </c>
      <c r="WPB1" s="26">
        <f t="shared" si="249"/>
        <v>15966</v>
      </c>
      <c r="WPC1" s="26">
        <f t="shared" si="249"/>
        <v>15967</v>
      </c>
      <c r="WPD1" s="26">
        <f t="shared" si="249"/>
        <v>15968</v>
      </c>
      <c r="WPE1" s="26">
        <f t="shared" si="249"/>
        <v>15969</v>
      </c>
      <c r="WPF1" s="26">
        <f t="shared" si="249"/>
        <v>15970</v>
      </c>
      <c r="WPG1" s="26">
        <f t="shared" si="249"/>
        <v>15971</v>
      </c>
      <c r="WPH1" s="26">
        <f t="shared" si="249"/>
        <v>15972</v>
      </c>
      <c r="WPI1" s="26">
        <f t="shared" si="249"/>
        <v>15973</v>
      </c>
      <c r="WPJ1" s="26">
        <f t="shared" si="249"/>
        <v>15974</v>
      </c>
      <c r="WPK1" s="26">
        <f t="shared" si="249"/>
        <v>15975</v>
      </c>
      <c r="WPL1" s="26">
        <f t="shared" si="249"/>
        <v>15976</v>
      </c>
      <c r="WPM1" s="26">
        <f t="shared" si="249"/>
        <v>15977</v>
      </c>
      <c r="WPN1" s="26">
        <f t="shared" si="249"/>
        <v>15978</v>
      </c>
      <c r="WPO1" s="26">
        <f t="shared" si="249"/>
        <v>15979</v>
      </c>
      <c r="WPP1" s="26">
        <f t="shared" si="249"/>
        <v>15980</v>
      </c>
      <c r="WPQ1" s="26">
        <f t="shared" si="249"/>
        <v>15981</v>
      </c>
      <c r="WPR1" s="26">
        <f t="shared" si="249"/>
        <v>15982</v>
      </c>
      <c r="WPS1" s="26">
        <f t="shared" si="249"/>
        <v>15983</v>
      </c>
      <c r="WPT1" s="26">
        <f t="shared" si="249"/>
        <v>15984</v>
      </c>
      <c r="WPU1" s="26">
        <f t="shared" si="249"/>
        <v>15985</v>
      </c>
      <c r="WPV1" s="26">
        <f t="shared" si="249"/>
        <v>15986</v>
      </c>
      <c r="WPW1" s="26">
        <f t="shared" si="249"/>
        <v>15987</v>
      </c>
      <c r="WPX1" s="26">
        <f t="shared" si="249"/>
        <v>15988</v>
      </c>
      <c r="WPY1" s="26">
        <f t="shared" si="249"/>
        <v>15989</v>
      </c>
      <c r="WPZ1" s="26">
        <f t="shared" si="249"/>
        <v>15990</v>
      </c>
      <c r="WQA1" s="26">
        <f t="shared" si="249"/>
        <v>15991</v>
      </c>
      <c r="WQB1" s="26">
        <f t="shared" si="249"/>
        <v>15992</v>
      </c>
      <c r="WQC1" s="26">
        <f t="shared" si="249"/>
        <v>15993</v>
      </c>
      <c r="WQD1" s="26">
        <f t="shared" si="249"/>
        <v>15994</v>
      </c>
      <c r="WQE1" s="26">
        <f t="shared" si="249"/>
        <v>15995</v>
      </c>
      <c r="WQF1" s="26">
        <f t="shared" si="249"/>
        <v>15996</v>
      </c>
      <c r="WQG1" s="26">
        <f t="shared" si="249"/>
        <v>15997</v>
      </c>
      <c r="WQH1" s="26">
        <f t="shared" si="249"/>
        <v>15998</v>
      </c>
      <c r="WQI1" s="26">
        <f t="shared" si="249"/>
        <v>15999</v>
      </c>
      <c r="WQJ1" s="26">
        <f t="shared" si="249"/>
        <v>16000</v>
      </c>
      <c r="WQK1" s="26">
        <f t="shared" si="249"/>
        <v>16001</v>
      </c>
      <c r="WQL1" s="26">
        <f t="shared" si="249"/>
        <v>16002</v>
      </c>
      <c r="WQM1" s="26">
        <f t="shared" ref="WQM1:WSX1" si="250">WQL1+1</f>
        <v>16003</v>
      </c>
      <c r="WQN1" s="26">
        <f t="shared" si="250"/>
        <v>16004</v>
      </c>
      <c r="WQO1" s="26">
        <f t="shared" si="250"/>
        <v>16005</v>
      </c>
      <c r="WQP1" s="26">
        <f t="shared" si="250"/>
        <v>16006</v>
      </c>
      <c r="WQQ1" s="26">
        <f t="shared" si="250"/>
        <v>16007</v>
      </c>
      <c r="WQR1" s="26">
        <f t="shared" si="250"/>
        <v>16008</v>
      </c>
      <c r="WQS1" s="26">
        <f t="shared" si="250"/>
        <v>16009</v>
      </c>
      <c r="WQT1" s="26">
        <f t="shared" si="250"/>
        <v>16010</v>
      </c>
      <c r="WQU1" s="26">
        <f t="shared" si="250"/>
        <v>16011</v>
      </c>
      <c r="WQV1" s="26">
        <f t="shared" si="250"/>
        <v>16012</v>
      </c>
      <c r="WQW1" s="26">
        <f t="shared" si="250"/>
        <v>16013</v>
      </c>
      <c r="WQX1" s="26">
        <f t="shared" si="250"/>
        <v>16014</v>
      </c>
      <c r="WQY1" s="26">
        <f t="shared" si="250"/>
        <v>16015</v>
      </c>
      <c r="WQZ1" s="26">
        <f t="shared" si="250"/>
        <v>16016</v>
      </c>
      <c r="WRA1" s="26">
        <f t="shared" si="250"/>
        <v>16017</v>
      </c>
      <c r="WRB1" s="26">
        <f t="shared" si="250"/>
        <v>16018</v>
      </c>
      <c r="WRC1" s="26">
        <f t="shared" si="250"/>
        <v>16019</v>
      </c>
      <c r="WRD1" s="26">
        <f t="shared" si="250"/>
        <v>16020</v>
      </c>
      <c r="WRE1" s="26">
        <f t="shared" si="250"/>
        <v>16021</v>
      </c>
      <c r="WRF1" s="26">
        <f t="shared" si="250"/>
        <v>16022</v>
      </c>
      <c r="WRG1" s="26">
        <f t="shared" si="250"/>
        <v>16023</v>
      </c>
      <c r="WRH1" s="26">
        <f t="shared" si="250"/>
        <v>16024</v>
      </c>
      <c r="WRI1" s="26">
        <f t="shared" si="250"/>
        <v>16025</v>
      </c>
      <c r="WRJ1" s="26">
        <f t="shared" si="250"/>
        <v>16026</v>
      </c>
      <c r="WRK1" s="26">
        <f t="shared" si="250"/>
        <v>16027</v>
      </c>
      <c r="WRL1" s="26">
        <f t="shared" si="250"/>
        <v>16028</v>
      </c>
      <c r="WRM1" s="26">
        <f t="shared" si="250"/>
        <v>16029</v>
      </c>
      <c r="WRN1" s="26">
        <f t="shared" si="250"/>
        <v>16030</v>
      </c>
      <c r="WRO1" s="26">
        <f t="shared" si="250"/>
        <v>16031</v>
      </c>
      <c r="WRP1" s="26">
        <f t="shared" si="250"/>
        <v>16032</v>
      </c>
      <c r="WRQ1" s="26">
        <f t="shared" si="250"/>
        <v>16033</v>
      </c>
      <c r="WRR1" s="26">
        <f t="shared" si="250"/>
        <v>16034</v>
      </c>
      <c r="WRS1" s="26">
        <f t="shared" si="250"/>
        <v>16035</v>
      </c>
      <c r="WRT1" s="26">
        <f t="shared" si="250"/>
        <v>16036</v>
      </c>
      <c r="WRU1" s="26">
        <f t="shared" si="250"/>
        <v>16037</v>
      </c>
      <c r="WRV1" s="26">
        <f t="shared" si="250"/>
        <v>16038</v>
      </c>
      <c r="WRW1" s="26">
        <f t="shared" si="250"/>
        <v>16039</v>
      </c>
      <c r="WRX1" s="26">
        <f t="shared" si="250"/>
        <v>16040</v>
      </c>
      <c r="WRY1" s="26">
        <f t="shared" si="250"/>
        <v>16041</v>
      </c>
      <c r="WRZ1" s="26">
        <f t="shared" si="250"/>
        <v>16042</v>
      </c>
      <c r="WSA1" s="26">
        <f t="shared" si="250"/>
        <v>16043</v>
      </c>
      <c r="WSB1" s="26">
        <f t="shared" si="250"/>
        <v>16044</v>
      </c>
      <c r="WSC1" s="26">
        <f t="shared" si="250"/>
        <v>16045</v>
      </c>
      <c r="WSD1" s="26">
        <f t="shared" si="250"/>
        <v>16046</v>
      </c>
      <c r="WSE1" s="26">
        <f t="shared" si="250"/>
        <v>16047</v>
      </c>
      <c r="WSF1" s="26">
        <f t="shared" si="250"/>
        <v>16048</v>
      </c>
      <c r="WSG1" s="26">
        <f t="shared" si="250"/>
        <v>16049</v>
      </c>
      <c r="WSH1" s="26">
        <f t="shared" si="250"/>
        <v>16050</v>
      </c>
      <c r="WSI1" s="26">
        <f t="shared" si="250"/>
        <v>16051</v>
      </c>
      <c r="WSJ1" s="26">
        <f t="shared" si="250"/>
        <v>16052</v>
      </c>
      <c r="WSK1" s="26">
        <f t="shared" si="250"/>
        <v>16053</v>
      </c>
      <c r="WSL1" s="26">
        <f t="shared" si="250"/>
        <v>16054</v>
      </c>
      <c r="WSM1" s="26">
        <f t="shared" si="250"/>
        <v>16055</v>
      </c>
      <c r="WSN1" s="26">
        <f t="shared" si="250"/>
        <v>16056</v>
      </c>
      <c r="WSO1" s="26">
        <f t="shared" si="250"/>
        <v>16057</v>
      </c>
      <c r="WSP1" s="26">
        <f t="shared" si="250"/>
        <v>16058</v>
      </c>
      <c r="WSQ1" s="26">
        <f t="shared" si="250"/>
        <v>16059</v>
      </c>
      <c r="WSR1" s="26">
        <f t="shared" si="250"/>
        <v>16060</v>
      </c>
      <c r="WSS1" s="26">
        <f t="shared" si="250"/>
        <v>16061</v>
      </c>
      <c r="WST1" s="26">
        <f t="shared" si="250"/>
        <v>16062</v>
      </c>
      <c r="WSU1" s="26">
        <f t="shared" si="250"/>
        <v>16063</v>
      </c>
      <c r="WSV1" s="26">
        <f t="shared" si="250"/>
        <v>16064</v>
      </c>
      <c r="WSW1" s="26">
        <f t="shared" si="250"/>
        <v>16065</v>
      </c>
      <c r="WSX1" s="26">
        <f t="shared" si="250"/>
        <v>16066</v>
      </c>
      <c r="WSY1" s="26">
        <f t="shared" ref="WSY1:WVJ1" si="251">WSX1+1</f>
        <v>16067</v>
      </c>
      <c r="WSZ1" s="26">
        <f t="shared" si="251"/>
        <v>16068</v>
      </c>
      <c r="WTA1" s="26">
        <f t="shared" si="251"/>
        <v>16069</v>
      </c>
      <c r="WTB1" s="26">
        <f t="shared" si="251"/>
        <v>16070</v>
      </c>
      <c r="WTC1" s="26">
        <f t="shared" si="251"/>
        <v>16071</v>
      </c>
      <c r="WTD1" s="26">
        <f t="shared" si="251"/>
        <v>16072</v>
      </c>
      <c r="WTE1" s="26">
        <f t="shared" si="251"/>
        <v>16073</v>
      </c>
      <c r="WTF1" s="26">
        <f t="shared" si="251"/>
        <v>16074</v>
      </c>
      <c r="WTG1" s="26">
        <f t="shared" si="251"/>
        <v>16075</v>
      </c>
      <c r="WTH1" s="26">
        <f t="shared" si="251"/>
        <v>16076</v>
      </c>
      <c r="WTI1" s="26">
        <f t="shared" si="251"/>
        <v>16077</v>
      </c>
      <c r="WTJ1" s="26">
        <f t="shared" si="251"/>
        <v>16078</v>
      </c>
      <c r="WTK1" s="26">
        <f t="shared" si="251"/>
        <v>16079</v>
      </c>
      <c r="WTL1" s="26">
        <f t="shared" si="251"/>
        <v>16080</v>
      </c>
      <c r="WTM1" s="26">
        <f t="shared" si="251"/>
        <v>16081</v>
      </c>
      <c r="WTN1" s="26">
        <f t="shared" si="251"/>
        <v>16082</v>
      </c>
      <c r="WTO1" s="26">
        <f t="shared" si="251"/>
        <v>16083</v>
      </c>
      <c r="WTP1" s="26">
        <f t="shared" si="251"/>
        <v>16084</v>
      </c>
      <c r="WTQ1" s="26">
        <f t="shared" si="251"/>
        <v>16085</v>
      </c>
      <c r="WTR1" s="26">
        <f t="shared" si="251"/>
        <v>16086</v>
      </c>
      <c r="WTS1" s="26">
        <f t="shared" si="251"/>
        <v>16087</v>
      </c>
      <c r="WTT1" s="26">
        <f t="shared" si="251"/>
        <v>16088</v>
      </c>
      <c r="WTU1" s="26">
        <f t="shared" si="251"/>
        <v>16089</v>
      </c>
      <c r="WTV1" s="26">
        <f t="shared" si="251"/>
        <v>16090</v>
      </c>
      <c r="WTW1" s="26">
        <f t="shared" si="251"/>
        <v>16091</v>
      </c>
      <c r="WTX1" s="26">
        <f t="shared" si="251"/>
        <v>16092</v>
      </c>
      <c r="WTY1" s="26">
        <f t="shared" si="251"/>
        <v>16093</v>
      </c>
      <c r="WTZ1" s="26">
        <f t="shared" si="251"/>
        <v>16094</v>
      </c>
      <c r="WUA1" s="26">
        <f t="shared" si="251"/>
        <v>16095</v>
      </c>
      <c r="WUB1" s="26">
        <f t="shared" si="251"/>
        <v>16096</v>
      </c>
      <c r="WUC1" s="26">
        <f t="shared" si="251"/>
        <v>16097</v>
      </c>
      <c r="WUD1" s="26">
        <f t="shared" si="251"/>
        <v>16098</v>
      </c>
      <c r="WUE1" s="26">
        <f t="shared" si="251"/>
        <v>16099</v>
      </c>
      <c r="WUF1" s="26">
        <f t="shared" si="251"/>
        <v>16100</v>
      </c>
      <c r="WUG1" s="26">
        <f t="shared" si="251"/>
        <v>16101</v>
      </c>
      <c r="WUH1" s="26">
        <f t="shared" si="251"/>
        <v>16102</v>
      </c>
      <c r="WUI1" s="26">
        <f t="shared" si="251"/>
        <v>16103</v>
      </c>
      <c r="WUJ1" s="26">
        <f t="shared" si="251"/>
        <v>16104</v>
      </c>
      <c r="WUK1" s="26">
        <f t="shared" si="251"/>
        <v>16105</v>
      </c>
      <c r="WUL1" s="26">
        <f t="shared" si="251"/>
        <v>16106</v>
      </c>
      <c r="WUM1" s="26">
        <f t="shared" si="251"/>
        <v>16107</v>
      </c>
      <c r="WUN1" s="26">
        <f t="shared" si="251"/>
        <v>16108</v>
      </c>
      <c r="WUO1" s="26">
        <f t="shared" si="251"/>
        <v>16109</v>
      </c>
      <c r="WUP1" s="26">
        <f t="shared" si="251"/>
        <v>16110</v>
      </c>
      <c r="WUQ1" s="26">
        <f t="shared" si="251"/>
        <v>16111</v>
      </c>
      <c r="WUR1" s="26">
        <f t="shared" si="251"/>
        <v>16112</v>
      </c>
      <c r="WUS1" s="26">
        <f t="shared" si="251"/>
        <v>16113</v>
      </c>
      <c r="WUT1" s="26">
        <f t="shared" si="251"/>
        <v>16114</v>
      </c>
      <c r="WUU1" s="26">
        <f t="shared" si="251"/>
        <v>16115</v>
      </c>
      <c r="WUV1" s="26">
        <f t="shared" si="251"/>
        <v>16116</v>
      </c>
      <c r="WUW1" s="26">
        <f t="shared" si="251"/>
        <v>16117</v>
      </c>
      <c r="WUX1" s="26">
        <f t="shared" si="251"/>
        <v>16118</v>
      </c>
      <c r="WUY1" s="26">
        <f t="shared" si="251"/>
        <v>16119</v>
      </c>
      <c r="WUZ1" s="26">
        <f t="shared" si="251"/>
        <v>16120</v>
      </c>
      <c r="WVA1" s="26">
        <f t="shared" si="251"/>
        <v>16121</v>
      </c>
      <c r="WVB1" s="26">
        <f t="shared" si="251"/>
        <v>16122</v>
      </c>
      <c r="WVC1" s="26">
        <f t="shared" si="251"/>
        <v>16123</v>
      </c>
      <c r="WVD1" s="26">
        <f t="shared" si="251"/>
        <v>16124</v>
      </c>
      <c r="WVE1" s="26">
        <f t="shared" si="251"/>
        <v>16125</v>
      </c>
      <c r="WVF1" s="26">
        <f t="shared" si="251"/>
        <v>16126</v>
      </c>
      <c r="WVG1" s="26">
        <f t="shared" si="251"/>
        <v>16127</v>
      </c>
      <c r="WVH1" s="26">
        <f t="shared" si="251"/>
        <v>16128</v>
      </c>
      <c r="WVI1" s="26">
        <f t="shared" si="251"/>
        <v>16129</v>
      </c>
      <c r="WVJ1" s="26">
        <f t="shared" si="251"/>
        <v>16130</v>
      </c>
      <c r="WVK1" s="26">
        <f t="shared" ref="WVK1:WXV1" si="252">WVJ1+1</f>
        <v>16131</v>
      </c>
      <c r="WVL1" s="26">
        <f t="shared" si="252"/>
        <v>16132</v>
      </c>
      <c r="WVM1" s="26">
        <f t="shared" si="252"/>
        <v>16133</v>
      </c>
      <c r="WVN1" s="26">
        <f t="shared" si="252"/>
        <v>16134</v>
      </c>
      <c r="WVO1" s="26">
        <f t="shared" si="252"/>
        <v>16135</v>
      </c>
      <c r="WVP1" s="26">
        <f t="shared" si="252"/>
        <v>16136</v>
      </c>
      <c r="WVQ1" s="26">
        <f t="shared" si="252"/>
        <v>16137</v>
      </c>
      <c r="WVR1" s="26">
        <f t="shared" si="252"/>
        <v>16138</v>
      </c>
      <c r="WVS1" s="26">
        <f t="shared" si="252"/>
        <v>16139</v>
      </c>
      <c r="WVT1" s="26">
        <f t="shared" si="252"/>
        <v>16140</v>
      </c>
      <c r="WVU1" s="26">
        <f t="shared" si="252"/>
        <v>16141</v>
      </c>
      <c r="WVV1" s="26">
        <f t="shared" si="252"/>
        <v>16142</v>
      </c>
      <c r="WVW1" s="26">
        <f t="shared" si="252"/>
        <v>16143</v>
      </c>
      <c r="WVX1" s="26">
        <f t="shared" si="252"/>
        <v>16144</v>
      </c>
      <c r="WVY1" s="26">
        <f t="shared" si="252"/>
        <v>16145</v>
      </c>
      <c r="WVZ1" s="26">
        <f t="shared" si="252"/>
        <v>16146</v>
      </c>
      <c r="WWA1" s="26">
        <f t="shared" si="252"/>
        <v>16147</v>
      </c>
      <c r="WWB1" s="26">
        <f t="shared" si="252"/>
        <v>16148</v>
      </c>
      <c r="WWC1" s="26">
        <f t="shared" si="252"/>
        <v>16149</v>
      </c>
      <c r="WWD1" s="26">
        <f t="shared" si="252"/>
        <v>16150</v>
      </c>
      <c r="WWE1" s="26">
        <f t="shared" si="252"/>
        <v>16151</v>
      </c>
      <c r="WWF1" s="26">
        <f t="shared" si="252"/>
        <v>16152</v>
      </c>
      <c r="WWG1" s="26">
        <f t="shared" si="252"/>
        <v>16153</v>
      </c>
      <c r="WWH1" s="26">
        <f t="shared" si="252"/>
        <v>16154</v>
      </c>
      <c r="WWI1" s="26">
        <f t="shared" si="252"/>
        <v>16155</v>
      </c>
      <c r="WWJ1" s="26">
        <f t="shared" si="252"/>
        <v>16156</v>
      </c>
      <c r="WWK1" s="26">
        <f t="shared" si="252"/>
        <v>16157</v>
      </c>
      <c r="WWL1" s="26">
        <f t="shared" si="252"/>
        <v>16158</v>
      </c>
      <c r="WWM1" s="26">
        <f t="shared" si="252"/>
        <v>16159</v>
      </c>
      <c r="WWN1" s="26">
        <f t="shared" si="252"/>
        <v>16160</v>
      </c>
      <c r="WWO1" s="26">
        <f t="shared" si="252"/>
        <v>16161</v>
      </c>
      <c r="WWP1" s="26">
        <f t="shared" si="252"/>
        <v>16162</v>
      </c>
      <c r="WWQ1" s="26">
        <f t="shared" si="252"/>
        <v>16163</v>
      </c>
      <c r="WWR1" s="26">
        <f t="shared" si="252"/>
        <v>16164</v>
      </c>
      <c r="WWS1" s="26">
        <f t="shared" si="252"/>
        <v>16165</v>
      </c>
      <c r="WWT1" s="26">
        <f t="shared" si="252"/>
        <v>16166</v>
      </c>
      <c r="WWU1" s="26">
        <f t="shared" si="252"/>
        <v>16167</v>
      </c>
      <c r="WWV1" s="26">
        <f t="shared" si="252"/>
        <v>16168</v>
      </c>
      <c r="WWW1" s="26">
        <f t="shared" si="252"/>
        <v>16169</v>
      </c>
      <c r="WWX1" s="26">
        <f t="shared" si="252"/>
        <v>16170</v>
      </c>
      <c r="WWY1" s="26">
        <f t="shared" si="252"/>
        <v>16171</v>
      </c>
      <c r="WWZ1" s="26">
        <f t="shared" si="252"/>
        <v>16172</v>
      </c>
      <c r="WXA1" s="26">
        <f t="shared" si="252"/>
        <v>16173</v>
      </c>
      <c r="WXB1" s="26">
        <f t="shared" si="252"/>
        <v>16174</v>
      </c>
      <c r="WXC1" s="26">
        <f t="shared" si="252"/>
        <v>16175</v>
      </c>
      <c r="WXD1" s="26">
        <f t="shared" si="252"/>
        <v>16176</v>
      </c>
      <c r="WXE1" s="26">
        <f t="shared" si="252"/>
        <v>16177</v>
      </c>
      <c r="WXF1" s="26">
        <f t="shared" si="252"/>
        <v>16178</v>
      </c>
      <c r="WXG1" s="26">
        <f t="shared" si="252"/>
        <v>16179</v>
      </c>
      <c r="WXH1" s="26">
        <f t="shared" si="252"/>
        <v>16180</v>
      </c>
      <c r="WXI1" s="26">
        <f t="shared" si="252"/>
        <v>16181</v>
      </c>
      <c r="WXJ1" s="26">
        <f t="shared" si="252"/>
        <v>16182</v>
      </c>
      <c r="WXK1" s="26">
        <f t="shared" si="252"/>
        <v>16183</v>
      </c>
      <c r="WXL1" s="26">
        <f t="shared" si="252"/>
        <v>16184</v>
      </c>
      <c r="WXM1" s="26">
        <f t="shared" si="252"/>
        <v>16185</v>
      </c>
      <c r="WXN1" s="26">
        <f t="shared" si="252"/>
        <v>16186</v>
      </c>
      <c r="WXO1" s="26">
        <f t="shared" si="252"/>
        <v>16187</v>
      </c>
      <c r="WXP1" s="26">
        <f t="shared" si="252"/>
        <v>16188</v>
      </c>
      <c r="WXQ1" s="26">
        <f t="shared" si="252"/>
        <v>16189</v>
      </c>
      <c r="WXR1" s="26">
        <f t="shared" si="252"/>
        <v>16190</v>
      </c>
      <c r="WXS1" s="26">
        <f t="shared" si="252"/>
        <v>16191</v>
      </c>
      <c r="WXT1" s="26">
        <f t="shared" si="252"/>
        <v>16192</v>
      </c>
      <c r="WXU1" s="26">
        <f t="shared" si="252"/>
        <v>16193</v>
      </c>
      <c r="WXV1" s="26">
        <f t="shared" si="252"/>
        <v>16194</v>
      </c>
      <c r="WXW1" s="26">
        <f t="shared" ref="WXW1:XAH1" si="253">WXV1+1</f>
        <v>16195</v>
      </c>
      <c r="WXX1" s="26">
        <f t="shared" si="253"/>
        <v>16196</v>
      </c>
      <c r="WXY1" s="26">
        <f t="shared" si="253"/>
        <v>16197</v>
      </c>
      <c r="WXZ1" s="26">
        <f t="shared" si="253"/>
        <v>16198</v>
      </c>
      <c r="WYA1" s="26">
        <f t="shared" si="253"/>
        <v>16199</v>
      </c>
      <c r="WYB1" s="26">
        <f t="shared" si="253"/>
        <v>16200</v>
      </c>
      <c r="WYC1" s="26">
        <f t="shared" si="253"/>
        <v>16201</v>
      </c>
      <c r="WYD1" s="26">
        <f t="shared" si="253"/>
        <v>16202</v>
      </c>
      <c r="WYE1" s="26">
        <f t="shared" si="253"/>
        <v>16203</v>
      </c>
      <c r="WYF1" s="26">
        <f t="shared" si="253"/>
        <v>16204</v>
      </c>
      <c r="WYG1" s="26">
        <f t="shared" si="253"/>
        <v>16205</v>
      </c>
      <c r="WYH1" s="26">
        <f t="shared" si="253"/>
        <v>16206</v>
      </c>
      <c r="WYI1" s="26">
        <f t="shared" si="253"/>
        <v>16207</v>
      </c>
      <c r="WYJ1" s="26">
        <f t="shared" si="253"/>
        <v>16208</v>
      </c>
      <c r="WYK1" s="26">
        <f t="shared" si="253"/>
        <v>16209</v>
      </c>
      <c r="WYL1" s="26">
        <f t="shared" si="253"/>
        <v>16210</v>
      </c>
      <c r="WYM1" s="26">
        <f t="shared" si="253"/>
        <v>16211</v>
      </c>
      <c r="WYN1" s="26">
        <f t="shared" si="253"/>
        <v>16212</v>
      </c>
      <c r="WYO1" s="26">
        <f t="shared" si="253"/>
        <v>16213</v>
      </c>
      <c r="WYP1" s="26">
        <f t="shared" si="253"/>
        <v>16214</v>
      </c>
      <c r="WYQ1" s="26">
        <f t="shared" si="253"/>
        <v>16215</v>
      </c>
      <c r="WYR1" s="26">
        <f t="shared" si="253"/>
        <v>16216</v>
      </c>
      <c r="WYS1" s="26">
        <f t="shared" si="253"/>
        <v>16217</v>
      </c>
      <c r="WYT1" s="26">
        <f t="shared" si="253"/>
        <v>16218</v>
      </c>
      <c r="WYU1" s="26">
        <f t="shared" si="253"/>
        <v>16219</v>
      </c>
      <c r="WYV1" s="26">
        <f t="shared" si="253"/>
        <v>16220</v>
      </c>
      <c r="WYW1" s="26">
        <f t="shared" si="253"/>
        <v>16221</v>
      </c>
      <c r="WYX1" s="26">
        <f t="shared" si="253"/>
        <v>16222</v>
      </c>
      <c r="WYY1" s="26">
        <f t="shared" si="253"/>
        <v>16223</v>
      </c>
      <c r="WYZ1" s="26">
        <f t="shared" si="253"/>
        <v>16224</v>
      </c>
      <c r="WZA1" s="26">
        <f t="shared" si="253"/>
        <v>16225</v>
      </c>
      <c r="WZB1" s="26">
        <f t="shared" si="253"/>
        <v>16226</v>
      </c>
      <c r="WZC1" s="26">
        <f t="shared" si="253"/>
        <v>16227</v>
      </c>
      <c r="WZD1" s="26">
        <f t="shared" si="253"/>
        <v>16228</v>
      </c>
      <c r="WZE1" s="26">
        <f t="shared" si="253"/>
        <v>16229</v>
      </c>
      <c r="WZF1" s="26">
        <f t="shared" si="253"/>
        <v>16230</v>
      </c>
      <c r="WZG1" s="26">
        <f t="shared" si="253"/>
        <v>16231</v>
      </c>
      <c r="WZH1" s="26">
        <f t="shared" si="253"/>
        <v>16232</v>
      </c>
      <c r="WZI1" s="26">
        <f t="shared" si="253"/>
        <v>16233</v>
      </c>
      <c r="WZJ1" s="26">
        <f t="shared" si="253"/>
        <v>16234</v>
      </c>
      <c r="WZK1" s="26">
        <f t="shared" si="253"/>
        <v>16235</v>
      </c>
      <c r="WZL1" s="26">
        <f t="shared" si="253"/>
        <v>16236</v>
      </c>
      <c r="WZM1" s="26">
        <f t="shared" si="253"/>
        <v>16237</v>
      </c>
      <c r="WZN1" s="26">
        <f t="shared" si="253"/>
        <v>16238</v>
      </c>
      <c r="WZO1" s="26">
        <f t="shared" si="253"/>
        <v>16239</v>
      </c>
      <c r="WZP1" s="26">
        <f t="shared" si="253"/>
        <v>16240</v>
      </c>
      <c r="WZQ1" s="26">
        <f t="shared" si="253"/>
        <v>16241</v>
      </c>
      <c r="WZR1" s="26">
        <f t="shared" si="253"/>
        <v>16242</v>
      </c>
      <c r="WZS1" s="26">
        <f t="shared" si="253"/>
        <v>16243</v>
      </c>
      <c r="WZT1" s="26">
        <f t="shared" si="253"/>
        <v>16244</v>
      </c>
      <c r="WZU1" s="26">
        <f t="shared" si="253"/>
        <v>16245</v>
      </c>
      <c r="WZV1" s="26">
        <f t="shared" si="253"/>
        <v>16246</v>
      </c>
      <c r="WZW1" s="26">
        <f t="shared" si="253"/>
        <v>16247</v>
      </c>
      <c r="WZX1" s="26">
        <f t="shared" si="253"/>
        <v>16248</v>
      </c>
      <c r="WZY1" s="26">
        <f t="shared" si="253"/>
        <v>16249</v>
      </c>
      <c r="WZZ1" s="26">
        <f t="shared" si="253"/>
        <v>16250</v>
      </c>
      <c r="XAA1" s="26">
        <f t="shared" si="253"/>
        <v>16251</v>
      </c>
      <c r="XAB1" s="26">
        <f t="shared" si="253"/>
        <v>16252</v>
      </c>
      <c r="XAC1" s="26">
        <f t="shared" si="253"/>
        <v>16253</v>
      </c>
      <c r="XAD1" s="26">
        <f t="shared" si="253"/>
        <v>16254</v>
      </c>
      <c r="XAE1" s="26">
        <f t="shared" si="253"/>
        <v>16255</v>
      </c>
      <c r="XAF1" s="26">
        <f t="shared" si="253"/>
        <v>16256</v>
      </c>
      <c r="XAG1" s="26">
        <f t="shared" si="253"/>
        <v>16257</v>
      </c>
      <c r="XAH1" s="26">
        <f t="shared" si="253"/>
        <v>16258</v>
      </c>
      <c r="XAI1" s="26">
        <f t="shared" ref="XAI1:XCT1" si="254">XAH1+1</f>
        <v>16259</v>
      </c>
      <c r="XAJ1" s="26">
        <f t="shared" si="254"/>
        <v>16260</v>
      </c>
      <c r="XAK1" s="26">
        <f t="shared" si="254"/>
        <v>16261</v>
      </c>
      <c r="XAL1" s="26">
        <f t="shared" si="254"/>
        <v>16262</v>
      </c>
      <c r="XAM1" s="26">
        <f t="shared" si="254"/>
        <v>16263</v>
      </c>
      <c r="XAN1" s="26">
        <f t="shared" si="254"/>
        <v>16264</v>
      </c>
      <c r="XAO1" s="26">
        <f t="shared" si="254"/>
        <v>16265</v>
      </c>
      <c r="XAP1" s="26">
        <f t="shared" si="254"/>
        <v>16266</v>
      </c>
      <c r="XAQ1" s="26">
        <f t="shared" si="254"/>
        <v>16267</v>
      </c>
      <c r="XAR1" s="26">
        <f t="shared" si="254"/>
        <v>16268</v>
      </c>
      <c r="XAS1" s="26">
        <f t="shared" si="254"/>
        <v>16269</v>
      </c>
      <c r="XAT1" s="26">
        <f t="shared" si="254"/>
        <v>16270</v>
      </c>
      <c r="XAU1" s="26">
        <f t="shared" si="254"/>
        <v>16271</v>
      </c>
      <c r="XAV1" s="26">
        <f t="shared" si="254"/>
        <v>16272</v>
      </c>
      <c r="XAW1" s="26">
        <f t="shared" si="254"/>
        <v>16273</v>
      </c>
      <c r="XAX1" s="26">
        <f t="shared" si="254"/>
        <v>16274</v>
      </c>
      <c r="XAY1" s="26">
        <f t="shared" si="254"/>
        <v>16275</v>
      </c>
      <c r="XAZ1" s="26">
        <f t="shared" si="254"/>
        <v>16276</v>
      </c>
      <c r="XBA1" s="26">
        <f t="shared" si="254"/>
        <v>16277</v>
      </c>
      <c r="XBB1" s="26">
        <f t="shared" si="254"/>
        <v>16278</v>
      </c>
      <c r="XBC1" s="26">
        <f t="shared" si="254"/>
        <v>16279</v>
      </c>
      <c r="XBD1" s="26">
        <f t="shared" si="254"/>
        <v>16280</v>
      </c>
      <c r="XBE1" s="26">
        <f t="shared" si="254"/>
        <v>16281</v>
      </c>
      <c r="XBF1" s="26">
        <f t="shared" si="254"/>
        <v>16282</v>
      </c>
      <c r="XBG1" s="26">
        <f t="shared" si="254"/>
        <v>16283</v>
      </c>
      <c r="XBH1" s="26">
        <f t="shared" si="254"/>
        <v>16284</v>
      </c>
      <c r="XBI1" s="26">
        <f t="shared" si="254"/>
        <v>16285</v>
      </c>
      <c r="XBJ1" s="26">
        <f t="shared" si="254"/>
        <v>16286</v>
      </c>
      <c r="XBK1" s="26">
        <f t="shared" si="254"/>
        <v>16287</v>
      </c>
      <c r="XBL1" s="26">
        <f t="shared" si="254"/>
        <v>16288</v>
      </c>
      <c r="XBM1" s="26">
        <f t="shared" si="254"/>
        <v>16289</v>
      </c>
      <c r="XBN1" s="26">
        <f t="shared" si="254"/>
        <v>16290</v>
      </c>
      <c r="XBO1" s="26">
        <f t="shared" si="254"/>
        <v>16291</v>
      </c>
      <c r="XBP1" s="26">
        <f t="shared" si="254"/>
        <v>16292</v>
      </c>
      <c r="XBQ1" s="26">
        <f t="shared" si="254"/>
        <v>16293</v>
      </c>
      <c r="XBR1" s="26">
        <f t="shared" si="254"/>
        <v>16294</v>
      </c>
      <c r="XBS1" s="26">
        <f t="shared" si="254"/>
        <v>16295</v>
      </c>
      <c r="XBT1" s="26">
        <f t="shared" si="254"/>
        <v>16296</v>
      </c>
      <c r="XBU1" s="26">
        <f t="shared" si="254"/>
        <v>16297</v>
      </c>
      <c r="XBV1" s="26">
        <f t="shared" si="254"/>
        <v>16298</v>
      </c>
      <c r="XBW1" s="26">
        <f t="shared" si="254"/>
        <v>16299</v>
      </c>
      <c r="XBX1" s="26">
        <f t="shared" si="254"/>
        <v>16300</v>
      </c>
      <c r="XBY1" s="26">
        <f t="shared" si="254"/>
        <v>16301</v>
      </c>
      <c r="XBZ1" s="26">
        <f t="shared" si="254"/>
        <v>16302</v>
      </c>
      <c r="XCA1" s="26">
        <f t="shared" si="254"/>
        <v>16303</v>
      </c>
      <c r="XCB1" s="26">
        <f t="shared" si="254"/>
        <v>16304</v>
      </c>
      <c r="XCC1" s="26">
        <f t="shared" si="254"/>
        <v>16305</v>
      </c>
      <c r="XCD1" s="26">
        <f t="shared" si="254"/>
        <v>16306</v>
      </c>
      <c r="XCE1" s="26">
        <f t="shared" si="254"/>
        <v>16307</v>
      </c>
      <c r="XCF1" s="26">
        <f t="shared" si="254"/>
        <v>16308</v>
      </c>
      <c r="XCG1" s="26">
        <f t="shared" si="254"/>
        <v>16309</v>
      </c>
      <c r="XCH1" s="26">
        <f t="shared" si="254"/>
        <v>16310</v>
      </c>
      <c r="XCI1" s="26">
        <f t="shared" si="254"/>
        <v>16311</v>
      </c>
      <c r="XCJ1" s="26">
        <f t="shared" si="254"/>
        <v>16312</v>
      </c>
      <c r="XCK1" s="26">
        <f t="shared" si="254"/>
        <v>16313</v>
      </c>
      <c r="XCL1" s="26">
        <f t="shared" si="254"/>
        <v>16314</v>
      </c>
      <c r="XCM1" s="26">
        <f t="shared" si="254"/>
        <v>16315</v>
      </c>
      <c r="XCN1" s="26">
        <f t="shared" si="254"/>
        <v>16316</v>
      </c>
      <c r="XCO1" s="26">
        <f t="shared" si="254"/>
        <v>16317</v>
      </c>
      <c r="XCP1" s="26">
        <f t="shared" si="254"/>
        <v>16318</v>
      </c>
      <c r="XCQ1" s="26">
        <f t="shared" si="254"/>
        <v>16319</v>
      </c>
      <c r="XCR1" s="26">
        <f t="shared" si="254"/>
        <v>16320</v>
      </c>
      <c r="XCS1" s="26">
        <f t="shared" si="254"/>
        <v>16321</v>
      </c>
      <c r="XCT1" s="26">
        <f t="shared" si="254"/>
        <v>16322</v>
      </c>
      <c r="XCU1" s="26">
        <f t="shared" ref="XCU1:XFD1" si="255">XCT1+1</f>
        <v>16323</v>
      </c>
      <c r="XCV1" s="26">
        <f t="shared" si="255"/>
        <v>16324</v>
      </c>
      <c r="XCW1" s="26">
        <f t="shared" si="255"/>
        <v>16325</v>
      </c>
      <c r="XCX1" s="26">
        <f t="shared" si="255"/>
        <v>16326</v>
      </c>
      <c r="XCY1" s="26">
        <f t="shared" si="255"/>
        <v>16327</v>
      </c>
      <c r="XCZ1" s="26">
        <f t="shared" si="255"/>
        <v>16328</v>
      </c>
      <c r="XDA1" s="26">
        <f t="shared" si="255"/>
        <v>16329</v>
      </c>
      <c r="XDB1" s="26">
        <f t="shared" si="255"/>
        <v>16330</v>
      </c>
      <c r="XDC1" s="26">
        <f t="shared" si="255"/>
        <v>16331</v>
      </c>
      <c r="XDD1" s="26">
        <f t="shared" si="255"/>
        <v>16332</v>
      </c>
      <c r="XDE1" s="26">
        <f t="shared" si="255"/>
        <v>16333</v>
      </c>
      <c r="XDF1" s="26">
        <f t="shared" si="255"/>
        <v>16334</v>
      </c>
      <c r="XDG1" s="26">
        <f t="shared" si="255"/>
        <v>16335</v>
      </c>
      <c r="XDH1" s="26">
        <f t="shared" si="255"/>
        <v>16336</v>
      </c>
      <c r="XDI1" s="26">
        <f t="shared" si="255"/>
        <v>16337</v>
      </c>
      <c r="XDJ1" s="26">
        <f t="shared" si="255"/>
        <v>16338</v>
      </c>
      <c r="XDK1" s="26">
        <f t="shared" si="255"/>
        <v>16339</v>
      </c>
      <c r="XDL1" s="26">
        <f t="shared" si="255"/>
        <v>16340</v>
      </c>
      <c r="XDM1" s="26">
        <f t="shared" si="255"/>
        <v>16341</v>
      </c>
      <c r="XDN1" s="26">
        <f t="shared" si="255"/>
        <v>16342</v>
      </c>
      <c r="XDO1" s="26">
        <f t="shared" si="255"/>
        <v>16343</v>
      </c>
      <c r="XDP1" s="26">
        <f t="shared" si="255"/>
        <v>16344</v>
      </c>
      <c r="XDQ1" s="26">
        <f t="shared" si="255"/>
        <v>16345</v>
      </c>
      <c r="XDR1" s="26">
        <f t="shared" si="255"/>
        <v>16346</v>
      </c>
      <c r="XDS1" s="26">
        <f t="shared" si="255"/>
        <v>16347</v>
      </c>
      <c r="XDT1" s="26">
        <f t="shared" si="255"/>
        <v>16348</v>
      </c>
      <c r="XDU1" s="26">
        <f t="shared" si="255"/>
        <v>16349</v>
      </c>
      <c r="XDV1" s="26">
        <f t="shared" si="255"/>
        <v>16350</v>
      </c>
      <c r="XDW1" s="26">
        <f t="shared" si="255"/>
        <v>16351</v>
      </c>
      <c r="XDX1" s="26">
        <f t="shared" si="255"/>
        <v>16352</v>
      </c>
      <c r="XDY1" s="26">
        <f t="shared" si="255"/>
        <v>16353</v>
      </c>
      <c r="XDZ1" s="26">
        <f t="shared" si="255"/>
        <v>16354</v>
      </c>
      <c r="XEA1" s="26">
        <f t="shared" si="255"/>
        <v>16355</v>
      </c>
      <c r="XEB1" s="26">
        <f t="shared" si="255"/>
        <v>16356</v>
      </c>
      <c r="XEC1" s="26">
        <f t="shared" si="255"/>
        <v>16357</v>
      </c>
      <c r="XED1" s="26">
        <f t="shared" si="255"/>
        <v>16358</v>
      </c>
      <c r="XEE1" s="26">
        <f t="shared" si="255"/>
        <v>16359</v>
      </c>
      <c r="XEF1" s="26">
        <f t="shared" si="255"/>
        <v>16360</v>
      </c>
      <c r="XEG1" s="26">
        <f t="shared" si="255"/>
        <v>16361</v>
      </c>
      <c r="XEH1" s="26">
        <f t="shared" si="255"/>
        <v>16362</v>
      </c>
      <c r="XEI1" s="26">
        <f t="shared" si="255"/>
        <v>16363</v>
      </c>
      <c r="XEJ1" s="26">
        <f t="shared" si="255"/>
        <v>16364</v>
      </c>
      <c r="XEK1" s="26">
        <f t="shared" si="255"/>
        <v>16365</v>
      </c>
      <c r="XEL1" s="26">
        <f t="shared" si="255"/>
        <v>16366</v>
      </c>
      <c r="XEM1" s="26">
        <f t="shared" si="255"/>
        <v>16367</v>
      </c>
      <c r="XEN1" s="26">
        <f t="shared" si="255"/>
        <v>16368</v>
      </c>
      <c r="XEO1" s="26">
        <f t="shared" si="255"/>
        <v>16369</v>
      </c>
      <c r="XEP1" s="26">
        <f t="shared" si="255"/>
        <v>16370</v>
      </c>
      <c r="XEQ1" s="26">
        <f t="shared" si="255"/>
        <v>16371</v>
      </c>
      <c r="XER1" s="26">
        <f t="shared" si="255"/>
        <v>16372</v>
      </c>
      <c r="XES1" s="26">
        <f t="shared" si="255"/>
        <v>16373</v>
      </c>
      <c r="XET1" s="26">
        <f t="shared" si="255"/>
        <v>16374</v>
      </c>
      <c r="XEU1" s="26">
        <f t="shared" si="255"/>
        <v>16375</v>
      </c>
      <c r="XEV1" s="26">
        <f t="shared" si="255"/>
        <v>16376</v>
      </c>
      <c r="XEW1" s="26">
        <f t="shared" si="255"/>
        <v>16377</v>
      </c>
      <c r="XEX1" s="26">
        <f t="shared" si="255"/>
        <v>16378</v>
      </c>
      <c r="XEY1" s="26">
        <f t="shared" si="255"/>
        <v>16379</v>
      </c>
      <c r="XEZ1" s="26">
        <f t="shared" si="255"/>
        <v>16380</v>
      </c>
      <c r="XFA1" s="26">
        <f t="shared" si="255"/>
        <v>16381</v>
      </c>
      <c r="XFB1" s="26">
        <f t="shared" si="255"/>
        <v>16382</v>
      </c>
      <c r="XFC1" s="26">
        <f t="shared" si="255"/>
        <v>16383</v>
      </c>
      <c r="XFD1" s="26">
        <f t="shared" si="255"/>
        <v>16384</v>
      </c>
    </row>
    <row r="2" spans="1:16384" s="41" customFormat="1" ht="22.5" customHeight="1" x14ac:dyDescent="0.25">
      <c r="A2" s="23" t="s">
        <v>446</v>
      </c>
      <c r="B2" s="23" t="s">
        <v>447</v>
      </c>
      <c r="C2" s="23" t="s">
        <v>448</v>
      </c>
      <c r="D2" s="23" t="s">
        <v>449</v>
      </c>
      <c r="E2" s="36" t="s">
        <v>450</v>
      </c>
      <c r="F2" s="37" t="s">
        <v>451</v>
      </c>
      <c r="G2" s="38" t="s">
        <v>452</v>
      </c>
      <c r="H2" s="37" t="s">
        <v>453</v>
      </c>
      <c r="I2" s="37" t="s">
        <v>454</v>
      </c>
      <c r="J2" s="37" t="s">
        <v>455</v>
      </c>
      <c r="K2" s="37" t="s">
        <v>456</v>
      </c>
      <c r="L2" s="37" t="s">
        <v>457</v>
      </c>
      <c r="M2" s="37" t="s">
        <v>458</v>
      </c>
      <c r="N2" s="37" t="s">
        <v>459</v>
      </c>
      <c r="O2" s="37" t="s">
        <v>460</v>
      </c>
      <c r="P2" s="37" t="s">
        <v>461</v>
      </c>
      <c r="Q2" s="37" t="s">
        <v>462</v>
      </c>
      <c r="R2" s="37" t="s">
        <v>463</v>
      </c>
      <c r="S2" s="37" t="s">
        <v>464</v>
      </c>
      <c r="T2" s="39" t="s">
        <v>465</v>
      </c>
      <c r="U2" s="40" t="s">
        <v>466</v>
      </c>
      <c r="V2" s="40" t="s">
        <v>467</v>
      </c>
      <c r="W2" s="40" t="s">
        <v>468</v>
      </c>
      <c r="X2" s="40" t="s">
        <v>469</v>
      </c>
      <c r="Y2" s="40" t="s">
        <v>470</v>
      </c>
    </row>
    <row r="3" spans="1:16384" s="32" customFormat="1" x14ac:dyDescent="0.2">
      <c r="A3" s="24">
        <v>3</v>
      </c>
      <c r="B3" s="24" t="s">
        <v>22</v>
      </c>
      <c r="C3" s="24"/>
      <c r="D3" s="24"/>
      <c r="E3" s="31" t="s">
        <v>471</v>
      </c>
      <c r="F3" s="27">
        <v>11721</v>
      </c>
      <c r="G3" s="42">
        <v>0</v>
      </c>
      <c r="H3" s="27">
        <v>10764</v>
      </c>
      <c r="I3" s="27">
        <v>0</v>
      </c>
      <c r="J3" s="27">
        <v>6547482</v>
      </c>
      <c r="K3" s="27">
        <v>3762</v>
      </c>
      <c r="L3" s="27">
        <v>3760</v>
      </c>
      <c r="M3" s="27">
        <v>6544001.1483253585</v>
      </c>
      <c r="N3" s="27">
        <v>6395976.7846829938</v>
      </c>
      <c r="O3" s="27">
        <v>6395976.7846829938</v>
      </c>
      <c r="P3" s="27">
        <v>5787468.5</v>
      </c>
      <c r="Q3" s="27">
        <v>0</v>
      </c>
      <c r="R3" s="27">
        <v>0</v>
      </c>
      <c r="S3" s="27">
        <v>6395976.7846829938</v>
      </c>
      <c r="T3" s="43">
        <v>1.0474589084817645E-3</v>
      </c>
      <c r="U3" s="27">
        <v>39066</v>
      </c>
      <c r="V3" s="27">
        <v>112108</v>
      </c>
      <c r="W3" s="27">
        <v>18896.75</v>
      </c>
      <c r="X3" s="27">
        <v>6377080</v>
      </c>
      <c r="Y3" s="44">
        <f>A3</f>
        <v>3</v>
      </c>
    </row>
    <row r="4" spans="1:16384" s="32" customFormat="1" x14ac:dyDescent="0.2">
      <c r="A4" s="24">
        <v>10</v>
      </c>
      <c r="B4" s="24" t="s">
        <v>80</v>
      </c>
      <c r="C4" s="24"/>
      <c r="D4" s="24"/>
      <c r="E4" s="31" t="s">
        <v>472</v>
      </c>
      <c r="F4" s="27">
        <v>24716</v>
      </c>
      <c r="G4" s="42">
        <v>0.38863999999999999</v>
      </c>
      <c r="H4" s="27">
        <v>51037</v>
      </c>
      <c r="I4" s="27">
        <v>27310.148159036729</v>
      </c>
      <c r="J4" s="27">
        <v>13813079</v>
      </c>
      <c r="K4" s="27">
        <v>7788</v>
      </c>
      <c r="L4" s="27">
        <v>7712</v>
      </c>
      <c r="M4" s="27">
        <v>13678282.64612224</v>
      </c>
      <c r="N4" s="27">
        <v>13368881.862332528</v>
      </c>
      <c r="O4" s="27">
        <v>8173199.6153556146</v>
      </c>
      <c r="P4" s="27">
        <v>12040163</v>
      </c>
      <c r="Q4" s="27">
        <v>4679288.9483199995</v>
      </c>
      <c r="R4" s="27">
        <v>4915516.4420452062</v>
      </c>
      <c r="S4" s="27">
        <v>13116026.205559857</v>
      </c>
      <c r="T4" s="43">
        <v>2.1479906752936836E-3</v>
      </c>
      <c r="U4" s="27">
        <v>64749</v>
      </c>
      <c r="V4" s="27">
        <v>0</v>
      </c>
      <c r="W4" s="27">
        <v>8093.625</v>
      </c>
      <c r="X4" s="27">
        <v>13107932</v>
      </c>
      <c r="Y4" s="44">
        <f t="shared" ref="Y4:Y67" si="256">A4</f>
        <v>10</v>
      </c>
    </row>
    <row r="5" spans="1:16384" s="32" customFormat="1" x14ac:dyDescent="0.2">
      <c r="A5" s="24">
        <v>14</v>
      </c>
      <c r="B5" s="24" t="s">
        <v>126</v>
      </c>
      <c r="C5" s="24"/>
      <c r="D5" s="24"/>
      <c r="E5" s="31" t="s">
        <v>473</v>
      </c>
      <c r="F5" s="27">
        <v>231299</v>
      </c>
      <c r="G5" s="42">
        <v>1</v>
      </c>
      <c r="H5" s="27">
        <v>2254690</v>
      </c>
      <c r="I5" s="27">
        <v>3104404.1773644723</v>
      </c>
      <c r="J5" s="27">
        <v>166792961</v>
      </c>
      <c r="K5" s="27">
        <v>112814</v>
      </c>
      <c r="L5" s="27">
        <v>113477</v>
      </c>
      <c r="M5" s="27">
        <v>167773191.58435124</v>
      </c>
      <c r="N5" s="27">
        <v>163978186.14996538</v>
      </c>
      <c r="O5" s="27">
        <v>0</v>
      </c>
      <c r="P5" s="27">
        <v>136485167.375</v>
      </c>
      <c r="Q5" s="27">
        <v>136485167.375</v>
      </c>
      <c r="R5" s="27">
        <v>143375434.11760783</v>
      </c>
      <c r="S5" s="27">
        <v>146479838.2949723</v>
      </c>
      <c r="T5" s="43">
        <v>2.3988769299862558E-2</v>
      </c>
      <c r="U5" s="27">
        <v>0</v>
      </c>
      <c r="V5" s="27">
        <v>0</v>
      </c>
      <c r="W5" s="27">
        <v>0</v>
      </c>
      <c r="X5" s="27">
        <v>146479838</v>
      </c>
      <c r="Y5" s="44">
        <f t="shared" si="256"/>
        <v>14</v>
      </c>
    </row>
    <row r="6" spans="1:16384" s="32" customFormat="1" x14ac:dyDescent="0.2">
      <c r="A6" s="24">
        <v>24</v>
      </c>
      <c r="B6" s="24" t="s">
        <v>200</v>
      </c>
      <c r="C6" s="24"/>
      <c r="D6" s="24"/>
      <c r="E6" s="31" t="s">
        <v>471</v>
      </c>
      <c r="F6" s="27">
        <v>9614</v>
      </c>
      <c r="G6" s="42">
        <v>0</v>
      </c>
      <c r="H6" s="27">
        <v>13604</v>
      </c>
      <c r="I6" s="27">
        <v>0</v>
      </c>
      <c r="J6" s="27">
        <v>3198091</v>
      </c>
      <c r="K6" s="27">
        <v>2984</v>
      </c>
      <c r="L6" s="27">
        <v>2994</v>
      </c>
      <c r="M6" s="27">
        <v>3208808.4631367293</v>
      </c>
      <c r="N6" s="27">
        <v>3136225.6777673229</v>
      </c>
      <c r="O6" s="27">
        <v>3136225.6777673229</v>
      </c>
      <c r="P6" s="27">
        <v>2714910</v>
      </c>
      <c r="Q6" s="27">
        <v>0</v>
      </c>
      <c r="R6" s="27">
        <v>0</v>
      </c>
      <c r="S6" s="27">
        <v>3136225.6777673229</v>
      </c>
      <c r="T6" s="43">
        <v>5.1361467306349222E-4</v>
      </c>
      <c r="U6" s="27">
        <v>0</v>
      </c>
      <c r="V6" s="27">
        <v>0</v>
      </c>
      <c r="W6" s="27">
        <v>0</v>
      </c>
      <c r="X6" s="27">
        <v>3136226</v>
      </c>
      <c r="Y6" s="44">
        <f t="shared" si="256"/>
        <v>24</v>
      </c>
    </row>
    <row r="7" spans="1:16384" s="32" customFormat="1" x14ac:dyDescent="0.2">
      <c r="A7" s="24">
        <v>34</v>
      </c>
      <c r="B7" s="24" t="s">
        <v>14</v>
      </c>
      <c r="C7" s="24"/>
      <c r="D7" s="24"/>
      <c r="E7" s="31" t="s">
        <v>473</v>
      </c>
      <c r="F7" s="27">
        <v>207904</v>
      </c>
      <c r="G7" s="42">
        <v>1</v>
      </c>
      <c r="H7" s="27">
        <v>1693593</v>
      </c>
      <c r="I7" s="27">
        <v>2331849.2493226249</v>
      </c>
      <c r="J7" s="27">
        <v>84434510</v>
      </c>
      <c r="K7" s="27">
        <v>71429</v>
      </c>
      <c r="L7" s="27">
        <v>73026</v>
      </c>
      <c r="M7" s="27">
        <v>86322285.447927326</v>
      </c>
      <c r="N7" s="27">
        <v>84369687.781459332</v>
      </c>
      <c r="O7" s="27">
        <v>0</v>
      </c>
      <c r="P7" s="27">
        <v>79001144</v>
      </c>
      <c r="Q7" s="27">
        <v>79001144</v>
      </c>
      <c r="R7" s="27">
        <v>82989408.553580195</v>
      </c>
      <c r="S7" s="27">
        <v>85321257.802902833</v>
      </c>
      <c r="T7" s="43">
        <v>1.3972926196752812E-2</v>
      </c>
      <c r="U7" s="27">
        <v>0</v>
      </c>
      <c r="V7" s="27">
        <v>0</v>
      </c>
      <c r="W7" s="27">
        <v>0</v>
      </c>
      <c r="X7" s="27">
        <v>85321258</v>
      </c>
      <c r="Y7" s="44">
        <f t="shared" si="256"/>
        <v>34</v>
      </c>
    </row>
    <row r="8" spans="1:16384" s="32" customFormat="1" x14ac:dyDescent="0.2">
      <c r="A8" s="24">
        <v>37</v>
      </c>
      <c r="B8" s="24" t="s">
        <v>298</v>
      </c>
      <c r="C8" s="24"/>
      <c r="D8" s="24"/>
      <c r="E8" s="31" t="s">
        <v>472</v>
      </c>
      <c r="F8" s="27">
        <v>31789</v>
      </c>
      <c r="G8" s="42">
        <v>0.67156000000000005</v>
      </c>
      <c r="H8" s="27">
        <v>30357</v>
      </c>
      <c r="I8" s="27">
        <v>28069.526817648908</v>
      </c>
      <c r="J8" s="27">
        <v>13898981</v>
      </c>
      <c r="K8" s="27">
        <v>9587</v>
      </c>
      <c r="L8" s="27">
        <v>9636</v>
      </c>
      <c r="M8" s="27">
        <v>13970019.914050275</v>
      </c>
      <c r="N8" s="27">
        <v>13654020.075270046</v>
      </c>
      <c r="O8" s="27">
        <v>4484526.3535216935</v>
      </c>
      <c r="P8" s="27">
        <v>12495285</v>
      </c>
      <c r="Q8" s="27">
        <v>8391333.5946000014</v>
      </c>
      <c r="R8" s="27">
        <v>8814958.5782155525</v>
      </c>
      <c r="S8" s="27">
        <v>13327554.458554897</v>
      </c>
      <c r="T8" s="43">
        <v>2.1826323196357713E-3</v>
      </c>
      <c r="U8" s="27">
        <v>0</v>
      </c>
      <c r="V8" s="27">
        <v>0</v>
      </c>
      <c r="W8" s="27">
        <v>0</v>
      </c>
      <c r="X8" s="27">
        <v>13327554</v>
      </c>
      <c r="Y8" s="44">
        <f t="shared" si="256"/>
        <v>37</v>
      </c>
    </row>
    <row r="9" spans="1:16384" s="32" customFormat="1" x14ac:dyDescent="0.2">
      <c r="A9" s="24">
        <v>47</v>
      </c>
      <c r="B9" s="24" t="s">
        <v>328</v>
      </c>
      <c r="C9" s="24"/>
      <c r="D9" s="24"/>
      <c r="E9" s="31" t="s">
        <v>472</v>
      </c>
      <c r="F9" s="27">
        <v>27491</v>
      </c>
      <c r="G9" s="42">
        <v>0.49963999999999997</v>
      </c>
      <c r="H9" s="27">
        <v>30044</v>
      </c>
      <c r="I9" s="27">
        <v>20668.376944720294</v>
      </c>
      <c r="J9" s="27">
        <v>13961102</v>
      </c>
      <c r="K9" s="27">
        <v>8742</v>
      </c>
      <c r="L9" s="27">
        <v>8820</v>
      </c>
      <c r="M9" s="27">
        <v>14085669.142072752</v>
      </c>
      <c r="N9" s="27">
        <v>13767053.334408082</v>
      </c>
      <c r="O9" s="27">
        <v>6888482.8064044286</v>
      </c>
      <c r="P9" s="27">
        <v>11128519</v>
      </c>
      <c r="Q9" s="27">
        <v>5560253.2331599994</v>
      </c>
      <c r="R9" s="27">
        <v>5840955.0022222502</v>
      </c>
      <c r="S9" s="27">
        <v>12750106.185571399</v>
      </c>
      <c r="T9" s="43">
        <v>2.0880645377181649E-3</v>
      </c>
      <c r="U9" s="27">
        <v>0</v>
      </c>
      <c r="V9" s="27">
        <v>0</v>
      </c>
      <c r="W9" s="27">
        <v>0</v>
      </c>
      <c r="X9" s="27">
        <v>12750106</v>
      </c>
      <c r="Y9" s="44">
        <f t="shared" si="256"/>
        <v>47</v>
      </c>
    </row>
    <row r="10" spans="1:16384" s="32" customFormat="1" x14ac:dyDescent="0.2">
      <c r="A10" s="24">
        <v>50</v>
      </c>
      <c r="B10" s="24" t="s">
        <v>375</v>
      </c>
      <c r="C10" s="24"/>
      <c r="D10" s="24"/>
      <c r="E10" s="31" t="s">
        <v>472</v>
      </c>
      <c r="F10" s="27">
        <v>22309</v>
      </c>
      <c r="G10" s="42">
        <v>0.29235999999999995</v>
      </c>
      <c r="H10" s="27">
        <v>12506</v>
      </c>
      <c r="I10" s="27">
        <v>5034.169082139997</v>
      </c>
      <c r="J10" s="27">
        <v>4152627</v>
      </c>
      <c r="K10" s="27">
        <v>7521</v>
      </c>
      <c r="L10" s="27">
        <v>7639</v>
      </c>
      <c r="M10" s="27">
        <v>4217779.2385321101</v>
      </c>
      <c r="N10" s="27">
        <v>4122373.6795145259</v>
      </c>
      <c r="O10" s="27">
        <v>2917156.5105716595</v>
      </c>
      <c r="P10" s="27">
        <v>5705176</v>
      </c>
      <c r="Q10" s="27">
        <v>1667965.2553599998</v>
      </c>
      <c r="R10" s="27">
        <v>1752170.1968043363</v>
      </c>
      <c r="S10" s="27">
        <v>4674360.8764581364</v>
      </c>
      <c r="T10" s="43">
        <v>7.6551261931251293E-4</v>
      </c>
      <c r="U10" s="27">
        <v>0</v>
      </c>
      <c r="V10" s="27">
        <v>0</v>
      </c>
      <c r="W10" s="27">
        <v>0</v>
      </c>
      <c r="X10" s="27">
        <v>4674361</v>
      </c>
      <c r="Y10" s="44">
        <f t="shared" si="256"/>
        <v>50</v>
      </c>
    </row>
    <row r="11" spans="1:16384" s="32" customFormat="1" x14ac:dyDescent="0.2">
      <c r="A11" s="24">
        <v>59</v>
      </c>
      <c r="B11" s="24" t="s">
        <v>9</v>
      </c>
      <c r="C11" s="24"/>
      <c r="D11" s="24"/>
      <c r="E11" s="31" t="s">
        <v>472</v>
      </c>
      <c r="F11" s="27">
        <v>27852</v>
      </c>
      <c r="G11" s="42">
        <v>0.51407999999999998</v>
      </c>
      <c r="H11" s="27">
        <v>261871</v>
      </c>
      <c r="I11" s="27">
        <v>185357.23199554742</v>
      </c>
      <c r="J11" s="27">
        <v>8907556</v>
      </c>
      <c r="K11" s="27">
        <v>8294</v>
      </c>
      <c r="L11" s="27">
        <v>8362</v>
      </c>
      <c r="M11" s="27">
        <v>8980586.3602604289</v>
      </c>
      <c r="N11" s="27">
        <v>8777446.7899910938</v>
      </c>
      <c r="O11" s="27">
        <v>4265136.9441924728</v>
      </c>
      <c r="P11" s="27">
        <v>9848440</v>
      </c>
      <c r="Q11" s="27">
        <v>5062886.0351999998</v>
      </c>
      <c r="R11" s="27">
        <v>5318478.9024754949</v>
      </c>
      <c r="S11" s="27">
        <v>9768973.0786635168</v>
      </c>
      <c r="T11" s="43">
        <v>1.5998491274185872E-3</v>
      </c>
      <c r="U11" s="27">
        <v>0</v>
      </c>
      <c r="V11" s="27">
        <v>0</v>
      </c>
      <c r="W11" s="27">
        <v>0</v>
      </c>
      <c r="X11" s="27">
        <v>9768973</v>
      </c>
      <c r="Y11" s="44">
        <f t="shared" si="256"/>
        <v>59</v>
      </c>
    </row>
    <row r="12" spans="1:16384" s="32" customFormat="1" x14ac:dyDescent="0.2">
      <c r="A12" s="24">
        <v>60</v>
      </c>
      <c r="B12" s="24" t="s">
        <v>16</v>
      </c>
      <c r="C12" s="24"/>
      <c r="D12" s="24"/>
      <c r="E12" s="31" t="s">
        <v>471</v>
      </c>
      <c r="F12" s="27">
        <v>3673</v>
      </c>
      <c r="G12" s="42">
        <v>0</v>
      </c>
      <c r="H12" s="27">
        <v>0</v>
      </c>
      <c r="I12" s="27">
        <v>0</v>
      </c>
      <c r="J12" s="27">
        <v>201251</v>
      </c>
      <c r="K12" s="27">
        <v>1157</v>
      </c>
      <c r="L12" s="27">
        <v>1189</v>
      </c>
      <c r="M12" s="27">
        <v>206817.14693171997</v>
      </c>
      <c r="N12" s="27">
        <v>202138.97284968587</v>
      </c>
      <c r="O12" s="27">
        <v>202138.97284968587</v>
      </c>
      <c r="P12" s="27">
        <v>311662.3125</v>
      </c>
      <c r="Q12" s="27">
        <v>0</v>
      </c>
      <c r="R12" s="27">
        <v>0</v>
      </c>
      <c r="S12" s="27">
        <v>202138.97284968582</v>
      </c>
      <c r="T12" s="43">
        <v>3.3103976920274437E-5</v>
      </c>
      <c r="U12" s="27">
        <v>0</v>
      </c>
      <c r="V12" s="27">
        <v>0</v>
      </c>
      <c r="W12" s="27">
        <v>0</v>
      </c>
      <c r="X12" s="27">
        <v>202139</v>
      </c>
      <c r="Y12" s="44">
        <f t="shared" si="256"/>
        <v>60</v>
      </c>
    </row>
    <row r="13" spans="1:16384" s="32" customFormat="1" x14ac:dyDescent="0.2">
      <c r="A13" s="24">
        <v>72</v>
      </c>
      <c r="B13" s="24" t="s">
        <v>139</v>
      </c>
      <c r="C13" s="24"/>
      <c r="D13" s="24"/>
      <c r="E13" s="31" t="s">
        <v>472</v>
      </c>
      <c r="F13" s="27">
        <v>15758</v>
      </c>
      <c r="G13" s="42">
        <v>3.0320000000000014E-2</v>
      </c>
      <c r="H13" s="27">
        <v>58962</v>
      </c>
      <c r="I13" s="27">
        <v>2461.4602337734982</v>
      </c>
      <c r="J13" s="27">
        <v>7628877</v>
      </c>
      <c r="K13" s="27">
        <v>4920</v>
      </c>
      <c r="L13" s="27">
        <v>4955</v>
      </c>
      <c r="M13" s="27">
        <v>7683147.466463415</v>
      </c>
      <c r="N13" s="27">
        <v>7509355.7771412442</v>
      </c>
      <c r="O13" s="27">
        <v>7281672.1099783219</v>
      </c>
      <c r="P13" s="27">
        <v>6781215.5</v>
      </c>
      <c r="Q13" s="27">
        <v>205606.4539600001</v>
      </c>
      <c r="R13" s="27">
        <v>215986.21418620626</v>
      </c>
      <c r="S13" s="27">
        <v>7500119.7843982996</v>
      </c>
      <c r="T13" s="43">
        <v>1.2282826450624308E-3</v>
      </c>
      <c r="U13" s="27">
        <v>0</v>
      </c>
      <c r="V13" s="27">
        <v>0</v>
      </c>
      <c r="W13" s="27">
        <v>0</v>
      </c>
      <c r="X13" s="27">
        <v>7500120</v>
      </c>
      <c r="Y13" s="44">
        <f t="shared" si="256"/>
        <v>72</v>
      </c>
    </row>
    <row r="14" spans="1:16384" s="32" customFormat="1" x14ac:dyDescent="0.2">
      <c r="A14" s="24">
        <v>74</v>
      </c>
      <c r="B14" s="24" t="s">
        <v>144</v>
      </c>
      <c r="C14" s="24"/>
      <c r="D14" s="24"/>
      <c r="E14" s="31" t="s">
        <v>473</v>
      </c>
      <c r="F14" s="27">
        <v>50257</v>
      </c>
      <c r="G14" s="42">
        <v>1</v>
      </c>
      <c r="H14" s="27">
        <v>89715</v>
      </c>
      <c r="I14" s="27">
        <v>123525.46060533983</v>
      </c>
      <c r="J14" s="27">
        <v>19800915</v>
      </c>
      <c r="K14" s="27">
        <v>15944</v>
      </c>
      <c r="L14" s="27">
        <v>15988</v>
      </c>
      <c r="M14" s="27">
        <v>19855558.76944305</v>
      </c>
      <c r="N14" s="27">
        <v>19406428.889268365</v>
      </c>
      <c r="O14" s="27">
        <v>0</v>
      </c>
      <c r="P14" s="27">
        <v>17928678</v>
      </c>
      <c r="Q14" s="27">
        <v>17928678</v>
      </c>
      <c r="R14" s="27">
        <v>18833782.753419176</v>
      </c>
      <c r="S14" s="27">
        <v>18957308.214024521</v>
      </c>
      <c r="T14" s="43">
        <v>3.1046081057029182E-3</v>
      </c>
      <c r="U14" s="27">
        <v>0</v>
      </c>
      <c r="V14" s="27">
        <v>0</v>
      </c>
      <c r="W14" s="27">
        <v>0</v>
      </c>
      <c r="X14" s="27">
        <v>18957308</v>
      </c>
      <c r="Y14" s="44">
        <f t="shared" si="256"/>
        <v>74</v>
      </c>
    </row>
    <row r="15" spans="1:16384" s="32" customFormat="1" x14ac:dyDescent="0.2">
      <c r="A15" s="24">
        <v>80</v>
      </c>
      <c r="B15" s="24" t="s">
        <v>187</v>
      </c>
      <c r="C15" s="24"/>
      <c r="D15" s="24"/>
      <c r="E15" s="31" t="s">
        <v>473</v>
      </c>
      <c r="F15" s="27">
        <v>123107</v>
      </c>
      <c r="G15" s="42">
        <v>1</v>
      </c>
      <c r="H15" s="27">
        <v>1526212</v>
      </c>
      <c r="I15" s="27">
        <v>2101388.1767976028</v>
      </c>
      <c r="J15" s="27">
        <v>90946426</v>
      </c>
      <c r="K15" s="27">
        <v>47601</v>
      </c>
      <c r="L15" s="27">
        <v>48031</v>
      </c>
      <c r="M15" s="27">
        <v>91767983.597109303</v>
      </c>
      <c r="N15" s="27">
        <v>89692205.0226845</v>
      </c>
      <c r="O15" s="27">
        <v>0</v>
      </c>
      <c r="P15" s="27">
        <v>73315856</v>
      </c>
      <c r="Q15" s="27">
        <v>73315856</v>
      </c>
      <c r="R15" s="27">
        <v>77017106.575563684</v>
      </c>
      <c r="S15" s="27">
        <v>79118494.752361298</v>
      </c>
      <c r="T15" s="43">
        <v>1.2957109593094943E-2</v>
      </c>
      <c r="U15" s="27">
        <v>0</v>
      </c>
      <c r="V15" s="27">
        <v>0</v>
      </c>
      <c r="W15" s="27">
        <v>0</v>
      </c>
      <c r="X15" s="27">
        <v>79118495</v>
      </c>
      <c r="Y15" s="44">
        <f t="shared" si="256"/>
        <v>80</v>
      </c>
    </row>
    <row r="16" spans="1:16384" s="32" customFormat="1" x14ac:dyDescent="0.2">
      <c r="A16" s="24">
        <v>85</v>
      </c>
      <c r="B16" s="24" t="s">
        <v>248</v>
      </c>
      <c r="C16" s="24"/>
      <c r="D16" s="24"/>
      <c r="E16" s="31" t="s">
        <v>472</v>
      </c>
      <c r="F16" s="27">
        <v>25497</v>
      </c>
      <c r="G16" s="42">
        <v>0.41988000000000003</v>
      </c>
      <c r="H16" s="27">
        <v>109057</v>
      </c>
      <c r="I16" s="27">
        <v>63047.831779529413</v>
      </c>
      <c r="J16" s="27">
        <v>8031052</v>
      </c>
      <c r="K16" s="27">
        <v>7493</v>
      </c>
      <c r="L16" s="27">
        <v>7529</v>
      </c>
      <c r="M16" s="27">
        <v>8069637.0623248359</v>
      </c>
      <c r="N16" s="27">
        <v>7887103.0339985797</v>
      </c>
      <c r="O16" s="27">
        <v>4575466.2120832559</v>
      </c>
      <c r="P16" s="27">
        <v>7972830</v>
      </c>
      <c r="Q16" s="27">
        <v>3347631.8604000001</v>
      </c>
      <c r="R16" s="27">
        <v>3516632.4699009079</v>
      </c>
      <c r="S16" s="27">
        <v>8155146.5137636932</v>
      </c>
      <c r="T16" s="43">
        <v>1.3355553269474795E-3</v>
      </c>
      <c r="U16" s="27">
        <v>0</v>
      </c>
      <c r="V16" s="27">
        <v>0</v>
      </c>
      <c r="W16" s="27">
        <v>0</v>
      </c>
      <c r="X16" s="27">
        <v>8155147</v>
      </c>
      <c r="Y16" s="44">
        <f t="shared" si="256"/>
        <v>85</v>
      </c>
    </row>
    <row r="17" spans="1:25" s="32" customFormat="1" x14ac:dyDescent="0.2">
      <c r="A17" s="24">
        <v>86</v>
      </c>
      <c r="B17" s="24" t="s">
        <v>251</v>
      </c>
      <c r="C17" s="24"/>
      <c r="D17" s="24"/>
      <c r="E17" s="31" t="s">
        <v>472</v>
      </c>
      <c r="F17" s="27">
        <v>29723</v>
      </c>
      <c r="G17" s="42">
        <v>0.58892</v>
      </c>
      <c r="H17" s="27">
        <v>46359</v>
      </c>
      <c r="I17" s="27">
        <v>37590.818597394871</v>
      </c>
      <c r="J17" s="27">
        <v>8738759</v>
      </c>
      <c r="K17" s="27">
        <v>8655</v>
      </c>
      <c r="L17" s="27">
        <v>8728</v>
      </c>
      <c r="M17" s="27">
        <v>8812465.4595031776</v>
      </c>
      <c r="N17" s="27">
        <v>8613128.7597996499</v>
      </c>
      <c r="O17" s="27">
        <v>3540684.97057844</v>
      </c>
      <c r="P17" s="27">
        <v>7159783.5</v>
      </c>
      <c r="Q17" s="27">
        <v>4216539.6988199996</v>
      </c>
      <c r="R17" s="27">
        <v>4429405.9304731451</v>
      </c>
      <c r="S17" s="27">
        <v>8007681.7196489796</v>
      </c>
      <c r="T17" s="43">
        <v>1.3114052530052486E-3</v>
      </c>
      <c r="U17" s="27">
        <v>0</v>
      </c>
      <c r="V17" s="27">
        <v>0</v>
      </c>
      <c r="W17" s="27">
        <v>0</v>
      </c>
      <c r="X17" s="27">
        <v>8007682</v>
      </c>
      <c r="Y17" s="44">
        <f t="shared" si="256"/>
        <v>86</v>
      </c>
    </row>
    <row r="18" spans="1:25" s="32" customFormat="1" x14ac:dyDescent="0.2">
      <c r="A18" s="24">
        <v>88</v>
      </c>
      <c r="B18" s="24" t="s">
        <v>283</v>
      </c>
      <c r="C18" s="24"/>
      <c r="D18" s="24"/>
      <c r="E18" s="31" t="s">
        <v>471</v>
      </c>
      <c r="F18" s="27">
        <v>936</v>
      </c>
      <c r="G18" s="42">
        <v>0</v>
      </c>
      <c r="H18" s="27">
        <v>0</v>
      </c>
      <c r="I18" s="27">
        <v>0</v>
      </c>
      <c r="J18" s="27">
        <v>152225</v>
      </c>
      <c r="K18" s="27">
        <v>337</v>
      </c>
      <c r="L18" s="27">
        <v>358</v>
      </c>
      <c r="M18" s="27">
        <v>161710.83086053413</v>
      </c>
      <c r="N18" s="27">
        <v>158052.95515274422</v>
      </c>
      <c r="O18" s="27">
        <v>158052.95515274422</v>
      </c>
      <c r="P18" s="27">
        <v>128148.875</v>
      </c>
      <c r="Q18" s="27">
        <v>0</v>
      </c>
      <c r="R18" s="27">
        <v>0</v>
      </c>
      <c r="S18" s="27">
        <v>158052.95515274422</v>
      </c>
      <c r="T18" s="43">
        <v>2.5884080174130296E-5</v>
      </c>
      <c r="U18" s="27">
        <v>0</v>
      </c>
      <c r="V18" s="27">
        <v>0</v>
      </c>
      <c r="W18" s="27">
        <v>0</v>
      </c>
      <c r="X18" s="27">
        <v>158053</v>
      </c>
      <c r="Y18" s="44">
        <f t="shared" si="256"/>
        <v>88</v>
      </c>
    </row>
    <row r="19" spans="1:25" s="32" customFormat="1" x14ac:dyDescent="0.2">
      <c r="A19" s="24">
        <v>90</v>
      </c>
      <c r="B19" s="24" t="s">
        <v>294</v>
      </c>
      <c r="C19" s="24"/>
      <c r="D19" s="24"/>
      <c r="E19" s="31" t="s">
        <v>473</v>
      </c>
      <c r="F19" s="27">
        <v>55938</v>
      </c>
      <c r="G19" s="42">
        <v>1</v>
      </c>
      <c r="H19" s="27">
        <v>180852</v>
      </c>
      <c r="I19" s="27">
        <v>249008.82351219878</v>
      </c>
      <c r="J19" s="27">
        <v>25901214</v>
      </c>
      <c r="K19" s="27">
        <v>17551</v>
      </c>
      <c r="L19" s="27">
        <v>17738</v>
      </c>
      <c r="M19" s="27">
        <v>26177182.72075665</v>
      </c>
      <c r="N19" s="27">
        <v>25585058.617113803</v>
      </c>
      <c r="O19" s="27">
        <v>0</v>
      </c>
      <c r="P19" s="27">
        <v>24085700</v>
      </c>
      <c r="Q19" s="27">
        <v>24085700</v>
      </c>
      <c r="R19" s="27">
        <v>25301633.576331075</v>
      </c>
      <c r="S19" s="27">
        <v>25550642.399843283</v>
      </c>
      <c r="T19" s="43">
        <v>4.184387920737929E-3</v>
      </c>
      <c r="U19" s="27">
        <v>325191</v>
      </c>
      <c r="V19" s="27">
        <v>0</v>
      </c>
      <c r="W19" s="27">
        <v>40648.875</v>
      </c>
      <c r="X19" s="27">
        <v>25509993</v>
      </c>
      <c r="Y19" s="44">
        <f t="shared" si="256"/>
        <v>90</v>
      </c>
    </row>
    <row r="20" spans="1:25" s="32" customFormat="1" x14ac:dyDescent="0.2">
      <c r="A20" s="24">
        <v>93</v>
      </c>
      <c r="B20" s="24" t="s">
        <v>309</v>
      </c>
      <c r="C20" s="24"/>
      <c r="D20" s="24"/>
      <c r="E20" s="31" t="s">
        <v>471</v>
      </c>
      <c r="F20" s="27">
        <v>4890</v>
      </c>
      <c r="G20" s="42">
        <v>0</v>
      </c>
      <c r="H20" s="27">
        <v>764</v>
      </c>
      <c r="I20" s="27">
        <v>0</v>
      </c>
      <c r="J20" s="27">
        <v>351106</v>
      </c>
      <c r="K20" s="27">
        <v>1755</v>
      </c>
      <c r="L20" s="27">
        <v>1750</v>
      </c>
      <c r="M20" s="27">
        <v>350105.69800569798</v>
      </c>
      <c r="N20" s="27">
        <v>342186.35753184714</v>
      </c>
      <c r="O20" s="27">
        <v>342186.35753184714</v>
      </c>
      <c r="P20" s="27">
        <v>702955.3125</v>
      </c>
      <c r="Q20" s="27">
        <v>0</v>
      </c>
      <c r="R20" s="27">
        <v>0</v>
      </c>
      <c r="S20" s="27">
        <v>342186.3575318472</v>
      </c>
      <c r="T20" s="43">
        <v>5.603931355973867E-5</v>
      </c>
      <c r="U20" s="27">
        <v>0</v>
      </c>
      <c r="V20" s="27">
        <v>0</v>
      </c>
      <c r="W20" s="27">
        <v>0</v>
      </c>
      <c r="X20" s="27">
        <v>342186</v>
      </c>
      <c r="Y20" s="44">
        <f t="shared" si="256"/>
        <v>93</v>
      </c>
    </row>
    <row r="21" spans="1:25" s="32" customFormat="1" x14ac:dyDescent="0.2">
      <c r="A21" s="24">
        <v>96</v>
      </c>
      <c r="B21" s="24" t="s">
        <v>337</v>
      </c>
      <c r="C21" s="24"/>
      <c r="D21" s="24"/>
      <c r="E21" s="31" t="s">
        <v>471</v>
      </c>
      <c r="F21" s="27">
        <v>1138</v>
      </c>
      <c r="G21" s="42">
        <v>0</v>
      </c>
      <c r="H21" s="27">
        <v>0</v>
      </c>
      <c r="I21" s="27">
        <v>0</v>
      </c>
      <c r="J21" s="27">
        <v>115190</v>
      </c>
      <c r="K21" s="27">
        <v>489</v>
      </c>
      <c r="L21" s="27">
        <v>491</v>
      </c>
      <c r="M21" s="27">
        <v>115661.12474437627</v>
      </c>
      <c r="N21" s="27">
        <v>113044.88675780018</v>
      </c>
      <c r="O21" s="27">
        <v>113044.88675780018</v>
      </c>
      <c r="P21" s="27">
        <v>39736.11328125</v>
      </c>
      <c r="Q21" s="27">
        <v>0</v>
      </c>
      <c r="R21" s="27">
        <v>0</v>
      </c>
      <c r="S21" s="27">
        <v>113044.88675780018</v>
      </c>
      <c r="T21" s="43">
        <v>1.8513180656993089E-5</v>
      </c>
      <c r="U21" s="27">
        <v>0</v>
      </c>
      <c r="V21" s="27">
        <v>0</v>
      </c>
      <c r="W21" s="27">
        <v>0</v>
      </c>
      <c r="X21" s="27">
        <v>113045</v>
      </c>
      <c r="Y21" s="44">
        <f t="shared" si="256"/>
        <v>96</v>
      </c>
    </row>
    <row r="22" spans="1:25" s="32" customFormat="1" x14ac:dyDescent="0.2">
      <c r="A22" s="24">
        <v>98</v>
      </c>
      <c r="B22" s="24" t="s">
        <v>358</v>
      </c>
      <c r="C22" s="24"/>
      <c r="D22" s="24"/>
      <c r="E22" s="31" t="s">
        <v>472</v>
      </c>
      <c r="F22" s="27">
        <v>25840</v>
      </c>
      <c r="G22" s="42">
        <v>0.43359999999999999</v>
      </c>
      <c r="H22" s="27">
        <v>37599</v>
      </c>
      <c r="I22" s="27">
        <v>22446.931870645425</v>
      </c>
      <c r="J22" s="27">
        <v>6867378</v>
      </c>
      <c r="K22" s="27">
        <v>7646</v>
      </c>
      <c r="L22" s="27">
        <v>7683</v>
      </c>
      <c r="M22" s="27">
        <v>6900610.1456970964</v>
      </c>
      <c r="N22" s="27">
        <v>6744519.3378856936</v>
      </c>
      <c r="O22" s="27">
        <v>3820095.7529784571</v>
      </c>
      <c r="P22" s="27">
        <v>6842784.5</v>
      </c>
      <c r="Q22" s="27">
        <v>2967031.3591999998</v>
      </c>
      <c r="R22" s="27">
        <v>3116817.8736745017</v>
      </c>
      <c r="S22" s="27">
        <v>6959360.5585236037</v>
      </c>
      <c r="T22" s="43">
        <v>1.1397233698251261E-3</v>
      </c>
      <c r="U22" s="27">
        <v>214503</v>
      </c>
      <c r="V22" s="27">
        <v>0</v>
      </c>
      <c r="W22" s="27">
        <v>26812.875</v>
      </c>
      <c r="X22" s="27">
        <v>6932548</v>
      </c>
      <c r="Y22" s="44">
        <f t="shared" si="256"/>
        <v>98</v>
      </c>
    </row>
    <row r="23" spans="1:25" s="32" customFormat="1" x14ac:dyDescent="0.2">
      <c r="A23" s="24">
        <v>106</v>
      </c>
      <c r="B23" s="24" t="s">
        <v>25</v>
      </c>
      <c r="C23" s="24"/>
      <c r="D23" s="24"/>
      <c r="E23" s="31" t="s">
        <v>473</v>
      </c>
      <c r="F23" s="27">
        <v>67963</v>
      </c>
      <c r="G23" s="42">
        <v>1</v>
      </c>
      <c r="H23" s="27">
        <v>572706</v>
      </c>
      <c r="I23" s="27">
        <v>788538.95604349056</v>
      </c>
      <c r="J23" s="27">
        <v>28813977</v>
      </c>
      <c r="K23" s="27">
        <v>22538</v>
      </c>
      <c r="L23" s="27">
        <v>22773</v>
      </c>
      <c r="M23" s="27">
        <v>29114415.574629515</v>
      </c>
      <c r="N23" s="27">
        <v>28455851.686792068</v>
      </c>
      <c r="O23" s="27">
        <v>0</v>
      </c>
      <c r="P23" s="27">
        <v>25827622</v>
      </c>
      <c r="Q23" s="27">
        <v>25827622</v>
      </c>
      <c r="R23" s="27">
        <v>27131494.122736197</v>
      </c>
      <c r="S23" s="27">
        <v>27920033.07877969</v>
      </c>
      <c r="T23" s="43">
        <v>4.5724192500993912E-3</v>
      </c>
      <c r="U23" s="27">
        <v>409835</v>
      </c>
      <c r="V23" s="27">
        <v>0</v>
      </c>
      <c r="W23" s="27">
        <v>51229.375</v>
      </c>
      <c r="X23" s="27">
        <v>27868804</v>
      </c>
      <c r="Y23" s="44">
        <f t="shared" si="256"/>
        <v>106</v>
      </c>
    </row>
    <row r="24" spans="1:25" s="32" customFormat="1" x14ac:dyDescent="0.2">
      <c r="A24" s="24">
        <v>109</v>
      </c>
      <c r="B24" s="24" t="s">
        <v>67</v>
      </c>
      <c r="C24" s="24"/>
      <c r="D24" s="24"/>
      <c r="E24" s="31" t="s">
        <v>472</v>
      </c>
      <c r="F24" s="27">
        <v>35483</v>
      </c>
      <c r="G24" s="42">
        <v>0.81932000000000005</v>
      </c>
      <c r="H24" s="27">
        <v>75903</v>
      </c>
      <c r="I24" s="27">
        <v>85625.657267162998</v>
      </c>
      <c r="J24" s="27">
        <v>11577519</v>
      </c>
      <c r="K24" s="27">
        <v>10283</v>
      </c>
      <c r="L24" s="27">
        <v>10367</v>
      </c>
      <c r="M24" s="27">
        <v>11672093.695711369</v>
      </c>
      <c r="N24" s="27">
        <v>11408072.617089787</v>
      </c>
      <c r="O24" s="27">
        <v>2061210.5604557823</v>
      </c>
      <c r="P24" s="27">
        <v>10511861</v>
      </c>
      <c r="Q24" s="27">
        <v>8612577.9545200001</v>
      </c>
      <c r="R24" s="27">
        <v>9047372.1566262152</v>
      </c>
      <c r="S24" s="27">
        <v>11194208.374349164</v>
      </c>
      <c r="T24" s="43">
        <v>1.8332576367683542E-3</v>
      </c>
      <c r="U24" s="27">
        <v>0</v>
      </c>
      <c r="V24" s="27">
        <v>0</v>
      </c>
      <c r="W24" s="27">
        <v>0</v>
      </c>
      <c r="X24" s="27">
        <v>11194208</v>
      </c>
      <c r="Y24" s="44">
        <f t="shared" si="256"/>
        <v>109</v>
      </c>
    </row>
    <row r="25" spans="1:25" s="32" customFormat="1" x14ac:dyDescent="0.2">
      <c r="A25" s="24">
        <v>114</v>
      </c>
      <c r="B25" s="24" t="s">
        <v>105</v>
      </c>
      <c r="C25" s="24"/>
      <c r="D25" s="24"/>
      <c r="E25" s="31" t="s">
        <v>473</v>
      </c>
      <c r="F25" s="27">
        <v>107113</v>
      </c>
      <c r="G25" s="42">
        <v>1</v>
      </c>
      <c r="H25" s="27">
        <v>993626</v>
      </c>
      <c r="I25" s="27">
        <v>1368089.0522146951</v>
      </c>
      <c r="J25" s="27">
        <v>51552067</v>
      </c>
      <c r="K25" s="27">
        <v>33630</v>
      </c>
      <c r="L25" s="27">
        <v>33662</v>
      </c>
      <c r="M25" s="27">
        <v>51601120.408980079</v>
      </c>
      <c r="N25" s="27">
        <v>50433910.4958634</v>
      </c>
      <c r="O25" s="27">
        <v>0</v>
      </c>
      <c r="P25" s="27">
        <v>46592104</v>
      </c>
      <c r="Q25" s="27">
        <v>46592104</v>
      </c>
      <c r="R25" s="27">
        <v>48944242.557131805</v>
      </c>
      <c r="S25" s="27">
        <v>50312331.609346509</v>
      </c>
      <c r="T25" s="43">
        <v>8.2395702368564267E-3</v>
      </c>
      <c r="U25" s="27">
        <v>0</v>
      </c>
      <c r="V25" s="27">
        <v>0</v>
      </c>
      <c r="W25" s="27">
        <v>0</v>
      </c>
      <c r="X25" s="27">
        <v>50312332</v>
      </c>
      <c r="Y25" s="44">
        <f t="shared" si="256"/>
        <v>114</v>
      </c>
    </row>
    <row r="26" spans="1:25" s="32" customFormat="1" x14ac:dyDescent="0.2">
      <c r="A26" s="24">
        <v>118</v>
      </c>
      <c r="B26" s="24" t="s">
        <v>161</v>
      </c>
      <c r="C26" s="24"/>
      <c r="D26" s="24"/>
      <c r="E26" s="31" t="s">
        <v>473</v>
      </c>
      <c r="F26" s="27">
        <v>55662</v>
      </c>
      <c r="G26" s="42">
        <v>1</v>
      </c>
      <c r="H26" s="27">
        <v>108987</v>
      </c>
      <c r="I26" s="27">
        <v>150060.40656516937</v>
      </c>
      <c r="J26" s="27">
        <v>19131914.469999999</v>
      </c>
      <c r="K26" s="27">
        <v>16883</v>
      </c>
      <c r="L26" s="27">
        <v>17076</v>
      </c>
      <c r="M26" s="27">
        <v>19350623.200244032</v>
      </c>
      <c r="N26" s="27">
        <v>18912914.889934171</v>
      </c>
      <c r="O26" s="27">
        <v>0</v>
      </c>
      <c r="P26" s="27">
        <v>17775320</v>
      </c>
      <c r="Q26" s="27">
        <v>17775320</v>
      </c>
      <c r="R26" s="27">
        <v>18672682.684830803</v>
      </c>
      <c r="S26" s="27">
        <v>18822743.091395978</v>
      </c>
      <c r="T26" s="43">
        <v>3.0825705903689419E-3</v>
      </c>
      <c r="U26" s="27">
        <v>373300</v>
      </c>
      <c r="V26" s="27">
        <v>246638</v>
      </c>
      <c r="W26" s="27">
        <v>77492.25</v>
      </c>
      <c r="X26" s="27">
        <v>18745251</v>
      </c>
      <c r="Y26" s="44">
        <f t="shared" si="256"/>
        <v>118</v>
      </c>
    </row>
    <row r="27" spans="1:25" s="32" customFormat="1" x14ac:dyDescent="0.2">
      <c r="A27" s="24">
        <v>119</v>
      </c>
      <c r="B27" s="24" t="s">
        <v>210</v>
      </c>
      <c r="C27" s="24"/>
      <c r="D27" s="24"/>
      <c r="E27" s="31" t="s">
        <v>472</v>
      </c>
      <c r="F27" s="27">
        <v>33564</v>
      </c>
      <c r="G27" s="42">
        <v>0.74256</v>
      </c>
      <c r="H27" s="27">
        <v>47644</v>
      </c>
      <c r="I27" s="27">
        <v>48711.464591152057</v>
      </c>
      <c r="J27" s="27">
        <v>10253723</v>
      </c>
      <c r="K27" s="27">
        <v>11046</v>
      </c>
      <c r="L27" s="27">
        <v>11131</v>
      </c>
      <c r="M27" s="27">
        <v>10332626.354608003</v>
      </c>
      <c r="N27" s="27">
        <v>10098903.834359581</v>
      </c>
      <c r="O27" s="27">
        <v>2599861.8031175304</v>
      </c>
      <c r="P27" s="27">
        <v>10632452</v>
      </c>
      <c r="Q27" s="27">
        <v>7895233.55712</v>
      </c>
      <c r="R27" s="27">
        <v>8293813.6098101046</v>
      </c>
      <c r="S27" s="27">
        <v>10942386.877518788</v>
      </c>
      <c r="T27" s="43">
        <v>1.792017232201241E-3</v>
      </c>
      <c r="U27" s="27">
        <v>0</v>
      </c>
      <c r="V27" s="27">
        <v>0</v>
      </c>
      <c r="W27" s="27">
        <v>0</v>
      </c>
      <c r="X27" s="27">
        <v>10942387</v>
      </c>
      <c r="Y27" s="44">
        <f t="shared" si="256"/>
        <v>119</v>
      </c>
    </row>
    <row r="28" spans="1:25" s="32" customFormat="1" x14ac:dyDescent="0.2">
      <c r="A28" s="24">
        <v>141</v>
      </c>
      <c r="B28" s="24" t="s">
        <v>474</v>
      </c>
      <c r="C28" s="24"/>
      <c r="D28" s="24"/>
      <c r="E28" s="31" t="s">
        <v>473</v>
      </c>
      <c r="F28" s="27">
        <v>72849</v>
      </c>
      <c r="G28" s="42">
        <v>1</v>
      </c>
      <c r="H28" s="27">
        <v>342296</v>
      </c>
      <c r="I28" s="27">
        <v>471295.44739860005</v>
      </c>
      <c r="J28" s="27">
        <v>40314954</v>
      </c>
      <c r="K28" s="27">
        <v>23359</v>
      </c>
      <c r="L28" s="27">
        <v>23692</v>
      </c>
      <c r="M28" s="27">
        <v>40889673.794597372</v>
      </c>
      <c r="N28" s="27">
        <v>39964755.261455297</v>
      </c>
      <c r="O28" s="27">
        <v>0</v>
      </c>
      <c r="P28" s="27">
        <v>33360774</v>
      </c>
      <c r="Q28" s="27">
        <v>33360774</v>
      </c>
      <c r="R28" s="27">
        <v>35044946.98392792</v>
      </c>
      <c r="S28" s="27">
        <v>35516242.431326523</v>
      </c>
      <c r="T28" s="43">
        <v>5.8164383303550178E-3</v>
      </c>
      <c r="U28" s="27">
        <v>0</v>
      </c>
      <c r="V28" s="27">
        <v>0</v>
      </c>
      <c r="W28" s="27">
        <v>0</v>
      </c>
      <c r="X28" s="27">
        <v>35516242</v>
      </c>
      <c r="Y28" s="44">
        <f t="shared" si="256"/>
        <v>141</v>
      </c>
    </row>
    <row r="29" spans="1:25" s="32" customFormat="1" x14ac:dyDescent="0.2">
      <c r="A29" s="24">
        <v>147</v>
      </c>
      <c r="B29" s="24" t="s">
        <v>53</v>
      </c>
      <c r="C29" s="24"/>
      <c r="D29" s="24"/>
      <c r="E29" s="31" t="s">
        <v>472</v>
      </c>
      <c r="F29" s="27">
        <v>23210</v>
      </c>
      <c r="G29" s="42">
        <v>0.32840000000000003</v>
      </c>
      <c r="H29" s="27">
        <v>24839</v>
      </c>
      <c r="I29" s="27">
        <v>11231.265050510287</v>
      </c>
      <c r="J29" s="27">
        <v>4642874</v>
      </c>
      <c r="K29" s="27">
        <v>6618</v>
      </c>
      <c r="L29" s="27">
        <v>6661</v>
      </c>
      <c r="M29" s="27">
        <v>4673040.7546086432</v>
      </c>
      <c r="N29" s="27">
        <v>4567337.2456548288</v>
      </c>
      <c r="O29" s="27">
        <v>3067423.6941817831</v>
      </c>
      <c r="P29" s="27">
        <v>4169912</v>
      </c>
      <c r="Q29" s="27">
        <v>1369399.1008000001</v>
      </c>
      <c r="R29" s="27">
        <v>1438531.338852467</v>
      </c>
      <c r="S29" s="27">
        <v>4517186.298084761</v>
      </c>
      <c r="T29" s="43">
        <v>7.3977238950143531E-4</v>
      </c>
      <c r="U29" s="27">
        <v>141796</v>
      </c>
      <c r="V29" s="27">
        <v>0</v>
      </c>
      <c r="W29" s="27">
        <v>17724.5</v>
      </c>
      <c r="X29" s="27">
        <v>4499461</v>
      </c>
      <c r="Y29" s="44">
        <f t="shared" si="256"/>
        <v>147</v>
      </c>
    </row>
    <row r="30" spans="1:25" s="32" customFormat="1" x14ac:dyDescent="0.2">
      <c r="A30" s="24">
        <v>148</v>
      </c>
      <c r="B30" s="24" t="s">
        <v>72</v>
      </c>
      <c r="C30" s="24"/>
      <c r="D30" s="24"/>
      <c r="E30" s="31" t="s">
        <v>472</v>
      </c>
      <c r="F30" s="27">
        <v>28499</v>
      </c>
      <c r="G30" s="42">
        <v>0.53996</v>
      </c>
      <c r="H30" s="27">
        <v>8868</v>
      </c>
      <c r="I30" s="27">
        <v>6592.933475546085</v>
      </c>
      <c r="J30" s="27">
        <v>3700173</v>
      </c>
      <c r="K30" s="27">
        <v>7737</v>
      </c>
      <c r="L30" s="27">
        <v>7900</v>
      </c>
      <c r="M30" s="27">
        <v>3778126.7545560296</v>
      </c>
      <c r="N30" s="27">
        <v>3692666.0714162565</v>
      </c>
      <c r="O30" s="27">
        <v>1698774.0994943345</v>
      </c>
      <c r="P30" s="27">
        <v>3065078</v>
      </c>
      <c r="Q30" s="27">
        <v>1655019.51688</v>
      </c>
      <c r="R30" s="27">
        <v>1738570.910447869</v>
      </c>
      <c r="S30" s="27">
        <v>3443937.9434177503</v>
      </c>
      <c r="T30" s="43">
        <v>5.6400821962490643E-4</v>
      </c>
      <c r="U30" s="27">
        <v>0</v>
      </c>
      <c r="V30" s="27">
        <v>0</v>
      </c>
      <c r="W30" s="27">
        <v>0</v>
      </c>
      <c r="X30" s="27">
        <v>3443938</v>
      </c>
      <c r="Y30" s="44">
        <f t="shared" si="256"/>
        <v>148</v>
      </c>
    </row>
    <row r="31" spans="1:25" s="32" customFormat="1" x14ac:dyDescent="0.2">
      <c r="A31" s="24">
        <v>150</v>
      </c>
      <c r="B31" s="24" t="s">
        <v>83</v>
      </c>
      <c r="C31" s="24"/>
      <c r="D31" s="24"/>
      <c r="E31" s="31" t="s">
        <v>473</v>
      </c>
      <c r="F31" s="27">
        <v>99957</v>
      </c>
      <c r="G31" s="42">
        <v>1</v>
      </c>
      <c r="H31" s="27">
        <v>706879</v>
      </c>
      <c r="I31" s="27">
        <v>973277.08930771903</v>
      </c>
      <c r="J31" s="27">
        <v>41448490</v>
      </c>
      <c r="K31" s="27">
        <v>34766</v>
      </c>
      <c r="L31" s="27">
        <v>35062</v>
      </c>
      <c r="M31" s="27">
        <v>41801385.157337628</v>
      </c>
      <c r="N31" s="27">
        <v>40855843.84445633</v>
      </c>
      <c r="O31" s="27">
        <v>0</v>
      </c>
      <c r="P31" s="27">
        <v>36052820</v>
      </c>
      <c r="Q31" s="27">
        <v>36052820</v>
      </c>
      <c r="R31" s="27">
        <v>37872897.23916766</v>
      </c>
      <c r="S31" s="27">
        <v>38846174.328475386</v>
      </c>
      <c r="T31" s="43">
        <v>6.3617759617640461E-3</v>
      </c>
      <c r="U31" s="27">
        <v>647126</v>
      </c>
      <c r="V31" s="27">
        <v>495678</v>
      </c>
      <c r="W31" s="27">
        <v>142850.5</v>
      </c>
      <c r="X31" s="27">
        <v>38703323</v>
      </c>
      <c r="Y31" s="44">
        <f t="shared" si="256"/>
        <v>150</v>
      </c>
    </row>
    <row r="32" spans="1:25" s="32" customFormat="1" x14ac:dyDescent="0.2">
      <c r="A32" s="24">
        <v>153</v>
      </c>
      <c r="B32" s="24" t="s">
        <v>107</v>
      </c>
      <c r="C32" s="24"/>
      <c r="D32" s="24"/>
      <c r="E32" s="31" t="s">
        <v>473</v>
      </c>
      <c r="F32" s="27">
        <v>158986</v>
      </c>
      <c r="G32" s="42">
        <v>1</v>
      </c>
      <c r="H32" s="27">
        <v>974336</v>
      </c>
      <c r="I32" s="27">
        <v>1341529.3226814289</v>
      </c>
      <c r="J32" s="27">
        <v>98841852</v>
      </c>
      <c r="K32" s="27">
        <v>60571</v>
      </c>
      <c r="L32" s="27">
        <v>61156</v>
      </c>
      <c r="M32" s="27">
        <v>99796475.225966215</v>
      </c>
      <c r="N32" s="27">
        <v>97539093.326995283</v>
      </c>
      <c r="O32" s="27">
        <v>0</v>
      </c>
      <c r="P32" s="27">
        <v>90211568</v>
      </c>
      <c r="Q32" s="27">
        <v>90211568</v>
      </c>
      <c r="R32" s="27">
        <v>94765775.455239996</v>
      </c>
      <c r="S32" s="27">
        <v>96107304.777921438</v>
      </c>
      <c r="T32" s="43">
        <v>1.5739339892678381E-2</v>
      </c>
      <c r="U32" s="27">
        <v>0</v>
      </c>
      <c r="V32" s="27">
        <v>0</v>
      </c>
      <c r="W32" s="27">
        <v>0</v>
      </c>
      <c r="X32" s="27">
        <v>96107305</v>
      </c>
      <c r="Y32" s="44">
        <f t="shared" si="256"/>
        <v>153</v>
      </c>
    </row>
    <row r="33" spans="1:25" s="32" customFormat="1" x14ac:dyDescent="0.2">
      <c r="A33" s="24">
        <v>158</v>
      </c>
      <c r="B33" s="24" t="s">
        <v>129</v>
      </c>
      <c r="C33" s="24"/>
      <c r="D33" s="24"/>
      <c r="E33" s="31" t="s">
        <v>472</v>
      </c>
      <c r="F33" s="27">
        <v>24277</v>
      </c>
      <c r="G33" s="42">
        <v>0.37108000000000008</v>
      </c>
      <c r="H33" s="27">
        <v>56096</v>
      </c>
      <c r="I33" s="27">
        <v>28660.968568026641</v>
      </c>
      <c r="J33" s="27">
        <v>5171190</v>
      </c>
      <c r="K33" s="27">
        <v>6802</v>
      </c>
      <c r="L33" s="27">
        <v>6812</v>
      </c>
      <c r="M33" s="27">
        <v>5178792.4551602472</v>
      </c>
      <c r="N33" s="27">
        <v>5061648.9155679373</v>
      </c>
      <c r="O33" s="27">
        <v>3183372.2359789866</v>
      </c>
      <c r="P33" s="27">
        <v>4633090</v>
      </c>
      <c r="Q33" s="27">
        <v>1719247.0372000004</v>
      </c>
      <c r="R33" s="27">
        <v>1806040.8691641618</v>
      </c>
      <c r="S33" s="27">
        <v>5018074.0737111745</v>
      </c>
      <c r="T33" s="43">
        <v>8.2180198097618086E-4</v>
      </c>
      <c r="U33" s="27">
        <v>100560</v>
      </c>
      <c r="V33" s="27">
        <v>0</v>
      </c>
      <c r="W33" s="27">
        <v>12570</v>
      </c>
      <c r="X33" s="27">
        <v>5005504</v>
      </c>
      <c r="Y33" s="44">
        <f t="shared" si="256"/>
        <v>158</v>
      </c>
    </row>
    <row r="34" spans="1:25" s="32" customFormat="1" x14ac:dyDescent="0.2">
      <c r="A34" s="24">
        <v>160</v>
      </c>
      <c r="B34" s="24" t="s">
        <v>135</v>
      </c>
      <c r="C34" s="24"/>
      <c r="D34" s="24"/>
      <c r="E34" s="31" t="s">
        <v>473</v>
      </c>
      <c r="F34" s="27">
        <v>60574</v>
      </c>
      <c r="G34" s="42">
        <v>1</v>
      </c>
      <c r="H34" s="27">
        <v>201331</v>
      </c>
      <c r="I34" s="27">
        <v>277205.64575749508</v>
      </c>
      <c r="J34" s="27">
        <v>12668930</v>
      </c>
      <c r="K34" s="27">
        <v>17370</v>
      </c>
      <c r="L34" s="27">
        <v>17568</v>
      </c>
      <c r="M34" s="27">
        <v>12813342.673575129</v>
      </c>
      <c r="N34" s="27">
        <v>12523506.707413528</v>
      </c>
      <c r="O34" s="27">
        <v>0</v>
      </c>
      <c r="P34" s="27">
        <v>11356154</v>
      </c>
      <c r="Q34" s="27">
        <v>11356154</v>
      </c>
      <c r="R34" s="27">
        <v>11929453.881115617</v>
      </c>
      <c r="S34" s="27">
        <v>12206659.526873114</v>
      </c>
      <c r="T34" s="43">
        <v>1.999065145897142E-3</v>
      </c>
      <c r="U34" s="27">
        <v>356661</v>
      </c>
      <c r="V34" s="27">
        <v>0</v>
      </c>
      <c r="W34" s="27">
        <v>44582.625</v>
      </c>
      <c r="X34" s="27">
        <v>12162077</v>
      </c>
      <c r="Y34" s="44">
        <f t="shared" si="256"/>
        <v>160</v>
      </c>
    </row>
    <row r="35" spans="1:25" s="32" customFormat="1" x14ac:dyDescent="0.2">
      <c r="A35" s="24">
        <v>163</v>
      </c>
      <c r="B35" s="24" t="s">
        <v>149</v>
      </c>
      <c r="C35" s="24"/>
      <c r="D35" s="24"/>
      <c r="E35" s="31" t="s">
        <v>472</v>
      </c>
      <c r="F35" s="27">
        <v>35808</v>
      </c>
      <c r="G35" s="42">
        <v>0.83231999999999995</v>
      </c>
      <c r="H35" s="27">
        <v>97791</v>
      </c>
      <c r="I35" s="27">
        <v>112067.74628194865</v>
      </c>
      <c r="J35" s="27">
        <v>6431574</v>
      </c>
      <c r="K35" s="27">
        <v>10064</v>
      </c>
      <c r="L35" s="27">
        <v>10149</v>
      </c>
      <c r="M35" s="27">
        <v>6485894.7263513515</v>
      </c>
      <c r="N35" s="27">
        <v>6339184.7216067454</v>
      </c>
      <c r="O35" s="27">
        <v>1062954.4941190195</v>
      </c>
      <c r="P35" s="27">
        <v>5576422</v>
      </c>
      <c r="Q35" s="27">
        <v>4641367.5590399997</v>
      </c>
      <c r="R35" s="27">
        <v>4875680.6433651615</v>
      </c>
      <c r="S35" s="27">
        <v>6050702.8837661305</v>
      </c>
      <c r="T35" s="43">
        <v>9.9091395287033727E-4</v>
      </c>
      <c r="U35" s="27">
        <v>190991</v>
      </c>
      <c r="V35" s="27">
        <v>0</v>
      </c>
      <c r="W35" s="27">
        <v>23873.875</v>
      </c>
      <c r="X35" s="27">
        <v>6026829</v>
      </c>
      <c r="Y35" s="44">
        <f t="shared" si="256"/>
        <v>163</v>
      </c>
    </row>
    <row r="36" spans="1:25" s="32" customFormat="1" x14ac:dyDescent="0.2">
      <c r="A36" s="24">
        <v>164</v>
      </c>
      <c r="B36" s="24" t="s">
        <v>153</v>
      </c>
      <c r="C36" s="24"/>
      <c r="D36" s="24"/>
      <c r="E36" s="31" t="s">
        <v>473</v>
      </c>
      <c r="F36" s="27">
        <v>80683</v>
      </c>
      <c r="G36" s="42">
        <v>1</v>
      </c>
      <c r="H36" s="27">
        <v>222952</v>
      </c>
      <c r="I36" s="27">
        <v>306974.84805084683</v>
      </c>
      <c r="J36" s="27">
        <v>33828286</v>
      </c>
      <c r="K36" s="27">
        <v>27171</v>
      </c>
      <c r="L36" s="27">
        <v>27639</v>
      </c>
      <c r="M36" s="27">
        <v>34410952.734680355</v>
      </c>
      <c r="N36" s="27">
        <v>33632581.938981146</v>
      </c>
      <c r="O36" s="27">
        <v>0</v>
      </c>
      <c r="P36" s="27">
        <v>32686922</v>
      </c>
      <c r="Q36" s="27">
        <v>32686922</v>
      </c>
      <c r="R36" s="27">
        <v>34337076.488626651</v>
      </c>
      <c r="S36" s="27">
        <v>34644051.336677499</v>
      </c>
      <c r="T36" s="43">
        <v>5.673600987014994E-3</v>
      </c>
      <c r="U36" s="27">
        <v>0</v>
      </c>
      <c r="V36" s="27">
        <v>0</v>
      </c>
      <c r="W36" s="27">
        <v>0</v>
      </c>
      <c r="X36" s="27">
        <v>34644051</v>
      </c>
      <c r="Y36" s="44">
        <f t="shared" si="256"/>
        <v>164</v>
      </c>
    </row>
    <row r="37" spans="1:25" s="32" customFormat="1" x14ac:dyDescent="0.2">
      <c r="A37" s="24">
        <v>166</v>
      </c>
      <c r="B37" s="24" t="s">
        <v>169</v>
      </c>
      <c r="C37" s="24"/>
      <c r="D37" s="24"/>
      <c r="E37" s="31" t="s">
        <v>473</v>
      </c>
      <c r="F37" s="27">
        <v>53779</v>
      </c>
      <c r="G37" s="42">
        <v>1</v>
      </c>
      <c r="H37" s="27">
        <v>123477</v>
      </c>
      <c r="I37" s="27">
        <v>170011.18318191546</v>
      </c>
      <c r="J37" s="27">
        <v>12397109</v>
      </c>
      <c r="K37" s="27">
        <v>16244</v>
      </c>
      <c r="L37" s="27">
        <v>16472</v>
      </c>
      <c r="M37" s="27">
        <v>12571114.223590249</v>
      </c>
      <c r="N37" s="27">
        <v>12286757.430086534</v>
      </c>
      <c r="O37" s="27">
        <v>0</v>
      </c>
      <c r="P37" s="27">
        <v>10704648</v>
      </c>
      <c r="Q37" s="27">
        <v>10704648</v>
      </c>
      <c r="R37" s="27">
        <v>11245057.493018899</v>
      </c>
      <c r="S37" s="27">
        <v>11415068.676200816</v>
      </c>
      <c r="T37" s="43">
        <v>1.8694275758554535E-3</v>
      </c>
      <c r="U37" s="27">
        <v>0</v>
      </c>
      <c r="V37" s="27">
        <v>0</v>
      </c>
      <c r="W37" s="27">
        <v>0</v>
      </c>
      <c r="X37" s="27">
        <v>11415069</v>
      </c>
      <c r="Y37" s="44">
        <f t="shared" si="256"/>
        <v>166</v>
      </c>
    </row>
    <row r="38" spans="1:25" s="32" customFormat="1" x14ac:dyDescent="0.2">
      <c r="A38" s="24">
        <v>168</v>
      </c>
      <c r="B38" s="24" t="s">
        <v>201</v>
      </c>
      <c r="C38" s="24"/>
      <c r="D38" s="24"/>
      <c r="E38" s="31" t="s">
        <v>472</v>
      </c>
      <c r="F38" s="27">
        <v>22622</v>
      </c>
      <c r="G38" s="42">
        <v>0.30488000000000004</v>
      </c>
      <c r="H38" s="27">
        <v>63881</v>
      </c>
      <c r="I38" s="27">
        <v>26815.880542046383</v>
      </c>
      <c r="J38" s="27">
        <v>5078293</v>
      </c>
      <c r="K38" s="27">
        <v>6261</v>
      </c>
      <c r="L38" s="27">
        <v>6291</v>
      </c>
      <c r="M38" s="27">
        <v>5102625.9803545764</v>
      </c>
      <c r="N38" s="27">
        <v>4987205.3154544383</v>
      </c>
      <c r="O38" s="27">
        <v>3466706.1588786892</v>
      </c>
      <c r="P38" s="27">
        <v>4699749</v>
      </c>
      <c r="Q38" s="27">
        <v>1432859.4751200001</v>
      </c>
      <c r="R38" s="27">
        <v>1505195.423253645</v>
      </c>
      <c r="S38" s="27">
        <v>4998717.4626743803</v>
      </c>
      <c r="T38" s="43">
        <v>8.1863197968457804E-4</v>
      </c>
      <c r="U38" s="27">
        <v>0</v>
      </c>
      <c r="V38" s="27">
        <v>0</v>
      </c>
      <c r="W38" s="27">
        <v>0</v>
      </c>
      <c r="X38" s="27">
        <v>4998717</v>
      </c>
      <c r="Y38" s="44">
        <f t="shared" si="256"/>
        <v>168</v>
      </c>
    </row>
    <row r="39" spans="1:25" s="32" customFormat="1" x14ac:dyDescent="0.2">
      <c r="A39" s="24">
        <v>171</v>
      </c>
      <c r="B39" s="24" t="s">
        <v>231</v>
      </c>
      <c r="C39" s="24"/>
      <c r="D39" s="24"/>
      <c r="E39" s="31" t="s">
        <v>473</v>
      </c>
      <c r="F39" s="27">
        <v>46849</v>
      </c>
      <c r="G39" s="42">
        <v>1</v>
      </c>
      <c r="H39" s="27">
        <v>54596</v>
      </c>
      <c r="I39" s="27">
        <v>75171.33196465623</v>
      </c>
      <c r="J39" s="27">
        <v>12996032</v>
      </c>
      <c r="K39" s="27">
        <v>14257</v>
      </c>
      <c r="L39" s="27">
        <v>14439</v>
      </c>
      <c r="M39" s="27">
        <v>13161934.912534194</v>
      </c>
      <c r="N39" s="27">
        <v>12864213.840124439</v>
      </c>
      <c r="O39" s="27">
        <v>0</v>
      </c>
      <c r="P39" s="27">
        <v>12061825</v>
      </c>
      <c r="Q39" s="27">
        <v>12061825</v>
      </c>
      <c r="R39" s="27">
        <v>12670749.715052068</v>
      </c>
      <c r="S39" s="27">
        <v>12745921.047016725</v>
      </c>
      <c r="T39" s="43">
        <v>2.0873791442575724E-3</v>
      </c>
      <c r="U39" s="27">
        <v>0</v>
      </c>
      <c r="V39" s="27">
        <v>0</v>
      </c>
      <c r="W39" s="27">
        <v>0</v>
      </c>
      <c r="X39" s="27">
        <v>12745921</v>
      </c>
      <c r="Y39" s="44">
        <f t="shared" si="256"/>
        <v>171</v>
      </c>
    </row>
    <row r="40" spans="1:25" s="32" customFormat="1" x14ac:dyDescent="0.2">
      <c r="A40" s="24">
        <v>173</v>
      </c>
      <c r="B40" s="24" t="s">
        <v>242</v>
      </c>
      <c r="C40" s="24"/>
      <c r="D40" s="24"/>
      <c r="E40" s="31" t="s">
        <v>472</v>
      </c>
      <c r="F40" s="27">
        <v>31840</v>
      </c>
      <c r="G40" s="42">
        <v>0.67359999999999998</v>
      </c>
      <c r="H40" s="27">
        <v>10256</v>
      </c>
      <c r="I40" s="27">
        <v>9511.9927626939843</v>
      </c>
      <c r="J40" s="27">
        <v>8083570</v>
      </c>
      <c r="K40" s="27">
        <v>9540</v>
      </c>
      <c r="L40" s="27">
        <v>9559</v>
      </c>
      <c r="M40" s="27">
        <v>8099669.3532494754</v>
      </c>
      <c r="N40" s="27">
        <v>7916455.9988271389</v>
      </c>
      <c r="O40" s="27">
        <v>2583931.2380171781</v>
      </c>
      <c r="P40" s="27">
        <v>8401765</v>
      </c>
      <c r="Q40" s="27">
        <v>5659428.9040000001</v>
      </c>
      <c r="R40" s="27">
        <v>5945137.4209719868</v>
      </c>
      <c r="S40" s="27">
        <v>8538580.651751861</v>
      </c>
      <c r="T40" s="43">
        <v>1.3983497236709876E-3</v>
      </c>
      <c r="U40" s="27">
        <v>0</v>
      </c>
      <c r="V40" s="27">
        <v>0</v>
      </c>
      <c r="W40" s="27">
        <v>0</v>
      </c>
      <c r="X40" s="27">
        <v>8538581</v>
      </c>
      <c r="Y40" s="44">
        <f t="shared" si="256"/>
        <v>173</v>
      </c>
    </row>
    <row r="41" spans="1:25" s="32" customFormat="1" x14ac:dyDescent="0.2">
      <c r="A41" s="24">
        <v>175</v>
      </c>
      <c r="B41" s="24" t="s">
        <v>244</v>
      </c>
      <c r="C41" s="24"/>
      <c r="D41" s="24"/>
      <c r="E41" s="31" t="s">
        <v>472</v>
      </c>
      <c r="F41" s="27">
        <v>17813</v>
      </c>
      <c r="G41" s="42">
        <v>0.11251999999999995</v>
      </c>
      <c r="H41" s="27">
        <v>1969</v>
      </c>
      <c r="I41" s="27">
        <v>305.04707155970539</v>
      </c>
      <c r="J41" s="27">
        <v>3359437</v>
      </c>
      <c r="K41" s="27">
        <v>5017</v>
      </c>
      <c r="L41" s="27">
        <v>5110</v>
      </c>
      <c r="M41" s="27">
        <v>3421710.7972892169</v>
      </c>
      <c r="N41" s="27">
        <v>3344312.1917791069</v>
      </c>
      <c r="O41" s="27">
        <v>2968010.1839601221</v>
      </c>
      <c r="P41" s="27">
        <v>3011146.25</v>
      </c>
      <c r="Q41" s="27">
        <v>338814.17604999983</v>
      </c>
      <c r="R41" s="27">
        <v>355918.74568244326</v>
      </c>
      <c r="S41" s="27">
        <v>3324233.9767141254</v>
      </c>
      <c r="T41" s="43">
        <v>5.4440449207470852E-4</v>
      </c>
      <c r="U41" s="27">
        <v>131306</v>
      </c>
      <c r="V41" s="27">
        <v>0</v>
      </c>
      <c r="W41" s="27">
        <v>16413.25</v>
      </c>
      <c r="X41" s="27">
        <v>3307821</v>
      </c>
      <c r="Y41" s="44">
        <f t="shared" si="256"/>
        <v>175</v>
      </c>
    </row>
    <row r="42" spans="1:25" s="32" customFormat="1" x14ac:dyDescent="0.2">
      <c r="A42" s="24">
        <v>177</v>
      </c>
      <c r="B42" s="24" t="s">
        <v>264</v>
      </c>
      <c r="C42" s="24"/>
      <c r="D42" s="24"/>
      <c r="E42" s="31" t="s">
        <v>472</v>
      </c>
      <c r="F42" s="27">
        <v>37511</v>
      </c>
      <c r="G42" s="42">
        <v>0.90044000000000002</v>
      </c>
      <c r="H42" s="27">
        <v>35846</v>
      </c>
      <c r="I42" s="27">
        <v>44441.314919287615</v>
      </c>
      <c r="J42" s="27">
        <v>5727735</v>
      </c>
      <c r="K42" s="27">
        <v>10636</v>
      </c>
      <c r="L42" s="27">
        <v>10814</v>
      </c>
      <c r="M42" s="27">
        <v>5823592.1671681087</v>
      </c>
      <c r="N42" s="27">
        <v>5691863.3509410033</v>
      </c>
      <c r="O42" s="27">
        <v>566681.91521968623</v>
      </c>
      <c r="P42" s="27">
        <v>5575954.5</v>
      </c>
      <c r="Q42" s="27">
        <v>5020812.4699800005</v>
      </c>
      <c r="R42" s="27">
        <v>5274281.3109400077</v>
      </c>
      <c r="S42" s="27">
        <v>5885404.5410789819</v>
      </c>
      <c r="T42" s="43">
        <v>9.6384330714511092E-4</v>
      </c>
      <c r="U42" s="27">
        <v>0</v>
      </c>
      <c r="V42" s="27">
        <v>0</v>
      </c>
      <c r="W42" s="27">
        <v>0</v>
      </c>
      <c r="X42" s="27">
        <v>5885405</v>
      </c>
      <c r="Y42" s="44">
        <f t="shared" si="256"/>
        <v>177</v>
      </c>
    </row>
    <row r="43" spans="1:25" s="32" customFormat="1" x14ac:dyDescent="0.2">
      <c r="A43" s="24">
        <v>180</v>
      </c>
      <c r="B43" s="24" t="s">
        <v>299</v>
      </c>
      <c r="C43" s="24"/>
      <c r="D43" s="24"/>
      <c r="E43" s="31" t="s">
        <v>472</v>
      </c>
      <c r="F43" s="27">
        <v>17003</v>
      </c>
      <c r="G43" s="42">
        <v>8.0119999999999969E-2</v>
      </c>
      <c r="H43" s="27">
        <v>0</v>
      </c>
      <c r="I43" s="27">
        <v>0</v>
      </c>
      <c r="J43" s="27">
        <v>1973088</v>
      </c>
      <c r="K43" s="27">
        <v>4224</v>
      </c>
      <c r="L43" s="27">
        <v>4311</v>
      </c>
      <c r="M43" s="27">
        <v>2013726.8863636365</v>
      </c>
      <c r="N43" s="27">
        <v>1968176.6741697134</v>
      </c>
      <c r="O43" s="27">
        <v>1810486.3590352361</v>
      </c>
      <c r="P43" s="27">
        <v>1614194.875</v>
      </c>
      <c r="Q43" s="27">
        <v>129329.29338499995</v>
      </c>
      <c r="R43" s="27">
        <v>135858.30563002476</v>
      </c>
      <c r="S43" s="27">
        <v>1946344.6646652606</v>
      </c>
      <c r="T43" s="43">
        <v>3.1874975888934926E-4</v>
      </c>
      <c r="U43" s="27">
        <v>0</v>
      </c>
      <c r="V43" s="27">
        <v>0</v>
      </c>
      <c r="W43" s="27">
        <v>0</v>
      </c>
      <c r="X43" s="27">
        <v>1946345</v>
      </c>
      <c r="Y43" s="44">
        <f t="shared" si="256"/>
        <v>180</v>
      </c>
    </row>
    <row r="44" spans="1:25" s="32" customFormat="1" x14ac:dyDescent="0.2">
      <c r="A44" s="24">
        <v>183</v>
      </c>
      <c r="B44" s="24" t="s">
        <v>315</v>
      </c>
      <c r="C44" s="24"/>
      <c r="D44" s="24"/>
      <c r="E44" s="31" t="s">
        <v>472</v>
      </c>
      <c r="F44" s="27">
        <v>21276</v>
      </c>
      <c r="G44" s="42">
        <v>0.25103999999999993</v>
      </c>
      <c r="H44" s="27">
        <v>2525</v>
      </c>
      <c r="I44" s="27">
        <v>872.76179977339746</v>
      </c>
      <c r="J44" s="27">
        <v>2235697</v>
      </c>
      <c r="K44" s="27">
        <v>5663</v>
      </c>
      <c r="L44" s="27">
        <v>5693</v>
      </c>
      <c r="M44" s="27">
        <v>2247540.7065159809</v>
      </c>
      <c r="N44" s="27">
        <v>2196701.6593792797</v>
      </c>
      <c r="O44" s="27">
        <v>1645241.6748087055</v>
      </c>
      <c r="P44" s="27">
        <v>2026606.875</v>
      </c>
      <c r="Q44" s="27">
        <v>508759.38989999983</v>
      </c>
      <c r="R44" s="27">
        <v>534443.41089391417</v>
      </c>
      <c r="S44" s="27">
        <v>2180557.8475023936</v>
      </c>
      <c r="T44" s="43">
        <v>3.5710647798097158E-4</v>
      </c>
      <c r="U44" s="27">
        <v>74154</v>
      </c>
      <c r="V44" s="27">
        <v>0</v>
      </c>
      <c r="W44" s="27">
        <v>9269.25</v>
      </c>
      <c r="X44" s="27">
        <v>2171289</v>
      </c>
      <c r="Y44" s="44">
        <f t="shared" si="256"/>
        <v>183</v>
      </c>
    </row>
    <row r="45" spans="1:25" s="32" customFormat="1" x14ac:dyDescent="0.2">
      <c r="A45" s="24">
        <v>184</v>
      </c>
      <c r="B45" s="24" t="s">
        <v>322</v>
      </c>
      <c r="C45" s="24"/>
      <c r="D45" s="24"/>
      <c r="E45" s="31" t="s">
        <v>472</v>
      </c>
      <c r="F45" s="27">
        <v>20776</v>
      </c>
      <c r="G45" s="42">
        <v>0.23104000000000002</v>
      </c>
      <c r="H45" s="27">
        <v>0</v>
      </c>
      <c r="I45" s="27">
        <v>0</v>
      </c>
      <c r="J45" s="27">
        <v>1868075</v>
      </c>
      <c r="K45" s="27">
        <v>4952</v>
      </c>
      <c r="L45" s="27">
        <v>5044</v>
      </c>
      <c r="M45" s="27">
        <v>1902780.7552504039</v>
      </c>
      <c r="N45" s="27">
        <v>1859740.128566077</v>
      </c>
      <c r="O45" s="27">
        <v>1430065.7692621704</v>
      </c>
      <c r="P45" s="27">
        <v>1848573.5</v>
      </c>
      <c r="Q45" s="27">
        <v>427094.42144000006</v>
      </c>
      <c r="R45" s="27">
        <v>448655.69835088868</v>
      </c>
      <c r="S45" s="27">
        <v>1878721.4676130593</v>
      </c>
      <c r="T45" s="43">
        <v>3.0767521585129841E-4</v>
      </c>
      <c r="U45" s="27">
        <v>92240</v>
      </c>
      <c r="V45" s="27">
        <v>0</v>
      </c>
      <c r="W45" s="27">
        <v>11530</v>
      </c>
      <c r="X45" s="27">
        <v>1867191</v>
      </c>
      <c r="Y45" s="44">
        <f t="shared" si="256"/>
        <v>184</v>
      </c>
    </row>
    <row r="46" spans="1:25" s="32" customFormat="1" x14ac:dyDescent="0.2">
      <c r="A46" s="24">
        <v>189</v>
      </c>
      <c r="B46" s="24" t="s">
        <v>360</v>
      </c>
      <c r="C46" s="24"/>
      <c r="D46" s="24"/>
      <c r="E46" s="31" t="s">
        <v>472</v>
      </c>
      <c r="F46" s="27">
        <v>24351</v>
      </c>
      <c r="G46" s="42">
        <v>0.37403999999999993</v>
      </c>
      <c r="H46" s="27">
        <v>0</v>
      </c>
      <c r="I46" s="27">
        <v>0</v>
      </c>
      <c r="J46" s="27">
        <v>3093761</v>
      </c>
      <c r="K46" s="27">
        <v>6562</v>
      </c>
      <c r="L46" s="27">
        <v>6587</v>
      </c>
      <c r="M46" s="27">
        <v>3105547.654221274</v>
      </c>
      <c r="N46" s="27">
        <v>3035300.6134800329</v>
      </c>
      <c r="O46" s="27">
        <v>1899976.7720139616</v>
      </c>
      <c r="P46" s="27">
        <v>2812830</v>
      </c>
      <c r="Q46" s="27">
        <v>1052110.9331999999</v>
      </c>
      <c r="R46" s="27">
        <v>1105225.3126742481</v>
      </c>
      <c r="S46" s="27">
        <v>3005202.0846882099</v>
      </c>
      <c r="T46" s="43">
        <v>4.9215714837067719E-4</v>
      </c>
      <c r="U46" s="27">
        <v>137094</v>
      </c>
      <c r="V46" s="27">
        <v>0</v>
      </c>
      <c r="W46" s="27">
        <v>17136.75</v>
      </c>
      <c r="X46" s="27">
        <v>2988065</v>
      </c>
      <c r="Y46" s="44">
        <f t="shared" si="256"/>
        <v>189</v>
      </c>
    </row>
    <row r="47" spans="1:25" s="32" customFormat="1" x14ac:dyDescent="0.2">
      <c r="A47" s="24">
        <v>193</v>
      </c>
      <c r="B47" s="24" t="s">
        <v>385</v>
      </c>
      <c r="C47" s="24"/>
      <c r="D47" s="24"/>
      <c r="E47" s="31" t="s">
        <v>473</v>
      </c>
      <c r="F47" s="27">
        <v>127497</v>
      </c>
      <c r="G47" s="42">
        <v>1</v>
      </c>
      <c r="H47" s="27">
        <v>1453768</v>
      </c>
      <c r="I47" s="27">
        <v>2001642.5549050176</v>
      </c>
      <c r="J47" s="27">
        <v>51999937</v>
      </c>
      <c r="K47" s="27">
        <v>46350</v>
      </c>
      <c r="L47" s="27">
        <v>47000</v>
      </c>
      <c r="M47" s="27">
        <v>52729170.204962246</v>
      </c>
      <c r="N47" s="27">
        <v>51536443.967899032</v>
      </c>
      <c r="O47" s="27">
        <v>0</v>
      </c>
      <c r="P47" s="27">
        <v>42975196</v>
      </c>
      <c r="Q47" s="27">
        <v>42975196</v>
      </c>
      <c r="R47" s="27">
        <v>45144739.910528198</v>
      </c>
      <c r="S47" s="27">
        <v>47146382.465433225</v>
      </c>
      <c r="T47" s="43">
        <v>7.7210877991881442E-3</v>
      </c>
      <c r="U47" s="27">
        <v>704641</v>
      </c>
      <c r="V47" s="27">
        <v>554134</v>
      </c>
      <c r="W47" s="27">
        <v>157346.875</v>
      </c>
      <c r="X47" s="27">
        <v>46989035</v>
      </c>
      <c r="Y47" s="44">
        <f t="shared" si="256"/>
        <v>193</v>
      </c>
    </row>
    <row r="48" spans="1:25" s="32" customFormat="1" x14ac:dyDescent="0.2">
      <c r="A48" s="24">
        <v>197</v>
      </c>
      <c r="B48" s="24" t="s">
        <v>8</v>
      </c>
      <c r="C48" s="24"/>
      <c r="D48" s="24"/>
      <c r="E48" s="31" t="s">
        <v>472</v>
      </c>
      <c r="F48" s="27">
        <v>27011</v>
      </c>
      <c r="G48" s="42">
        <v>0.48043999999999998</v>
      </c>
      <c r="H48" s="27">
        <v>24506</v>
      </c>
      <c r="I48" s="27">
        <v>16210.746258907442</v>
      </c>
      <c r="J48" s="27">
        <v>4666412</v>
      </c>
      <c r="K48" s="27">
        <v>7773</v>
      </c>
      <c r="L48" s="27">
        <v>7813</v>
      </c>
      <c r="M48" s="27">
        <v>4690425.4413997168</v>
      </c>
      <c r="N48" s="27">
        <v>4584328.6933340747</v>
      </c>
      <c r="O48" s="27">
        <v>2381833.8159086518</v>
      </c>
      <c r="P48" s="27">
        <v>4014547.75</v>
      </c>
      <c r="Q48" s="27">
        <v>1928749.3210099998</v>
      </c>
      <c r="R48" s="27">
        <v>2026119.5888345521</v>
      </c>
      <c r="S48" s="27">
        <v>4424164.1510021128</v>
      </c>
      <c r="T48" s="43">
        <v>7.2453830095984444E-4</v>
      </c>
      <c r="U48" s="27">
        <v>0</v>
      </c>
      <c r="V48" s="27">
        <v>0</v>
      </c>
      <c r="W48" s="27">
        <v>0</v>
      </c>
      <c r="X48" s="27">
        <v>4424164</v>
      </c>
      <c r="Y48" s="44">
        <f t="shared" si="256"/>
        <v>197</v>
      </c>
    </row>
    <row r="49" spans="1:25" s="32" customFormat="1" x14ac:dyDescent="0.2">
      <c r="A49" s="24">
        <v>200</v>
      </c>
      <c r="B49" s="24" t="s">
        <v>20</v>
      </c>
      <c r="C49" s="24"/>
      <c r="D49" s="24"/>
      <c r="E49" s="31" t="s">
        <v>473</v>
      </c>
      <c r="F49" s="27">
        <v>162445</v>
      </c>
      <c r="G49" s="42">
        <v>1</v>
      </c>
      <c r="H49" s="27">
        <v>1142393</v>
      </c>
      <c r="I49" s="27">
        <v>1572921.1560755279</v>
      </c>
      <c r="J49" s="27">
        <v>52404674</v>
      </c>
      <c r="K49" s="27">
        <v>51903</v>
      </c>
      <c r="L49" s="27">
        <v>52548</v>
      </c>
      <c r="M49" s="27">
        <v>53055908.316513501</v>
      </c>
      <c r="N49" s="27">
        <v>51855791.310417116</v>
      </c>
      <c r="O49" s="27">
        <v>0</v>
      </c>
      <c r="P49" s="27">
        <v>45499780</v>
      </c>
      <c r="Q49" s="27">
        <v>45499780</v>
      </c>
      <c r="R49" s="27">
        <v>47796774.076056629</v>
      </c>
      <c r="S49" s="27">
        <v>49369695.232132174</v>
      </c>
      <c r="T49" s="43">
        <v>8.085196182038611E-3</v>
      </c>
      <c r="U49" s="27">
        <v>0</v>
      </c>
      <c r="V49" s="27">
        <v>0</v>
      </c>
      <c r="W49" s="27">
        <v>0</v>
      </c>
      <c r="X49" s="27">
        <v>49369695</v>
      </c>
      <c r="Y49" s="44">
        <f t="shared" si="256"/>
        <v>200</v>
      </c>
    </row>
    <row r="50" spans="1:25" s="32" customFormat="1" x14ac:dyDescent="0.2">
      <c r="A50" s="24">
        <v>202</v>
      </c>
      <c r="B50" s="24" t="s">
        <v>24</v>
      </c>
      <c r="C50" s="24"/>
      <c r="D50" s="24"/>
      <c r="E50" s="31" t="s">
        <v>473</v>
      </c>
      <c r="F50" s="27">
        <v>159265</v>
      </c>
      <c r="G50" s="42">
        <v>1</v>
      </c>
      <c r="H50" s="27">
        <v>1484450</v>
      </c>
      <c r="I50" s="27">
        <v>2043887.5326934929</v>
      </c>
      <c r="J50" s="27">
        <v>115063260</v>
      </c>
      <c r="K50" s="27">
        <v>63834</v>
      </c>
      <c r="L50" s="27">
        <v>64921</v>
      </c>
      <c r="M50" s="27">
        <v>117022619.64564338</v>
      </c>
      <c r="N50" s="27">
        <v>114375584.84045517</v>
      </c>
      <c r="O50" s="27">
        <v>0</v>
      </c>
      <c r="P50" s="27">
        <v>97935808</v>
      </c>
      <c r="Q50" s="27">
        <v>97935808</v>
      </c>
      <c r="R50" s="27">
        <v>102879963.13239448</v>
      </c>
      <c r="S50" s="27">
        <v>104923850.66508798</v>
      </c>
      <c r="T50" s="43">
        <v>1.7183211539252622E-2</v>
      </c>
      <c r="U50" s="27">
        <v>0</v>
      </c>
      <c r="V50" s="27">
        <v>0</v>
      </c>
      <c r="W50" s="27">
        <v>0</v>
      </c>
      <c r="X50" s="27">
        <v>104923851</v>
      </c>
      <c r="Y50" s="44">
        <f t="shared" si="256"/>
        <v>202</v>
      </c>
    </row>
    <row r="51" spans="1:25" s="32" customFormat="1" x14ac:dyDescent="0.2">
      <c r="A51" s="24">
        <v>203</v>
      </c>
      <c r="B51" s="24" t="s">
        <v>31</v>
      </c>
      <c r="C51" s="24"/>
      <c r="D51" s="24"/>
      <c r="E51" s="31" t="s">
        <v>473</v>
      </c>
      <c r="F51" s="27">
        <v>57971</v>
      </c>
      <c r="G51" s="42">
        <v>1</v>
      </c>
      <c r="H51" s="27">
        <v>57058</v>
      </c>
      <c r="I51" s="27">
        <v>78561.174064754829</v>
      </c>
      <c r="J51" s="27">
        <v>7821631</v>
      </c>
      <c r="K51" s="27">
        <v>15980</v>
      </c>
      <c r="L51" s="27">
        <v>16249</v>
      </c>
      <c r="M51" s="27">
        <v>7953296.7533792239</v>
      </c>
      <c r="N51" s="27">
        <v>7773394.3260883735</v>
      </c>
      <c r="O51" s="27">
        <v>0</v>
      </c>
      <c r="P51" s="27">
        <v>6705674.5</v>
      </c>
      <c r="Q51" s="27">
        <v>6705674.5</v>
      </c>
      <c r="R51" s="27">
        <v>7044201.2929309541</v>
      </c>
      <c r="S51" s="27">
        <v>7122762.4669957114</v>
      </c>
      <c r="T51" s="43">
        <v>1.1664834395461287E-3</v>
      </c>
      <c r="U51" s="27">
        <v>378365</v>
      </c>
      <c r="V51" s="27">
        <v>282272</v>
      </c>
      <c r="W51" s="27">
        <v>82579.625</v>
      </c>
      <c r="X51" s="27">
        <v>7040182</v>
      </c>
      <c r="Y51" s="44">
        <f t="shared" si="256"/>
        <v>203</v>
      </c>
    </row>
    <row r="52" spans="1:25" s="32" customFormat="1" x14ac:dyDescent="0.2">
      <c r="A52" s="24">
        <v>209</v>
      </c>
      <c r="B52" s="24" t="s">
        <v>44</v>
      </c>
      <c r="C52" s="24"/>
      <c r="D52" s="24"/>
      <c r="E52" s="31" t="s">
        <v>472</v>
      </c>
      <c r="F52" s="27">
        <v>25882</v>
      </c>
      <c r="G52" s="42">
        <v>0.43528</v>
      </c>
      <c r="H52" s="27">
        <v>7323</v>
      </c>
      <c r="I52" s="27">
        <v>4388.8341295330401</v>
      </c>
      <c r="J52" s="27">
        <v>5602359</v>
      </c>
      <c r="K52" s="27">
        <v>8160</v>
      </c>
      <c r="L52" s="27">
        <v>8156</v>
      </c>
      <c r="M52" s="27">
        <v>5599612.7455882346</v>
      </c>
      <c r="N52" s="27">
        <v>5472950.3116243463</v>
      </c>
      <c r="O52" s="27">
        <v>3090684.4999805009</v>
      </c>
      <c r="P52" s="27">
        <v>5681896</v>
      </c>
      <c r="Q52" s="27">
        <v>2473215.6908800001</v>
      </c>
      <c r="R52" s="27">
        <v>2598072.5976773882</v>
      </c>
      <c r="S52" s="27">
        <v>5693145.9317874238</v>
      </c>
      <c r="T52" s="43">
        <v>9.3235742159327047E-4</v>
      </c>
      <c r="U52" s="27">
        <v>0</v>
      </c>
      <c r="V52" s="27">
        <v>0</v>
      </c>
      <c r="W52" s="27">
        <v>0</v>
      </c>
      <c r="X52" s="27">
        <v>5693146</v>
      </c>
      <c r="Y52" s="44">
        <f t="shared" si="256"/>
        <v>209</v>
      </c>
    </row>
    <row r="53" spans="1:25" s="32" customFormat="1" x14ac:dyDescent="0.2">
      <c r="A53" s="24">
        <v>213</v>
      </c>
      <c r="B53" s="24" t="s">
        <v>60</v>
      </c>
      <c r="C53" s="24"/>
      <c r="D53" s="24"/>
      <c r="E53" s="31" t="s">
        <v>472</v>
      </c>
      <c r="F53" s="27">
        <v>20698</v>
      </c>
      <c r="G53" s="42">
        <v>0.22792000000000001</v>
      </c>
      <c r="H53" s="27">
        <v>19907</v>
      </c>
      <c r="I53" s="27">
        <v>6247.1174807572015</v>
      </c>
      <c r="J53" s="27">
        <v>4666970</v>
      </c>
      <c r="K53" s="27">
        <v>5937</v>
      </c>
      <c r="L53" s="27">
        <v>5917</v>
      </c>
      <c r="M53" s="27">
        <v>4651248.3560720896</v>
      </c>
      <c r="N53" s="27">
        <v>4546037.7880350789</v>
      </c>
      <c r="O53" s="27">
        <v>3509904.8553861235</v>
      </c>
      <c r="P53" s="27">
        <v>4148290.75</v>
      </c>
      <c r="Q53" s="27">
        <v>945478.42774000007</v>
      </c>
      <c r="R53" s="27">
        <v>993209.611221725</v>
      </c>
      <c r="S53" s="27">
        <v>4509361.5840886058</v>
      </c>
      <c r="T53" s="43">
        <v>7.3849094858044538E-4</v>
      </c>
      <c r="U53" s="27">
        <v>114305</v>
      </c>
      <c r="V53" s="27">
        <v>0</v>
      </c>
      <c r="W53" s="27">
        <v>14288.125</v>
      </c>
      <c r="X53" s="27">
        <v>4495074</v>
      </c>
      <c r="Y53" s="44">
        <f t="shared" si="256"/>
        <v>213</v>
      </c>
    </row>
    <row r="54" spans="1:25" s="32" customFormat="1" x14ac:dyDescent="0.2">
      <c r="A54" s="24">
        <v>214</v>
      </c>
      <c r="B54" s="24" t="s">
        <v>64</v>
      </c>
      <c r="C54" s="24"/>
      <c r="D54" s="24"/>
      <c r="E54" s="31" t="s">
        <v>472</v>
      </c>
      <c r="F54" s="27">
        <v>26568</v>
      </c>
      <c r="G54" s="42">
        <v>0.46272000000000002</v>
      </c>
      <c r="H54" s="27">
        <v>11646</v>
      </c>
      <c r="I54" s="27">
        <v>7419.7022501828351</v>
      </c>
      <c r="J54" s="27">
        <v>3269209</v>
      </c>
      <c r="K54" s="27">
        <v>7763</v>
      </c>
      <c r="L54" s="27">
        <v>7837</v>
      </c>
      <c r="M54" s="27">
        <v>3300372.3989437073</v>
      </c>
      <c r="N54" s="27">
        <v>3225718.450531506</v>
      </c>
      <c r="O54" s="27">
        <v>1733114.0091015676</v>
      </c>
      <c r="P54" s="27">
        <v>4056300</v>
      </c>
      <c r="Q54" s="27">
        <v>1876931.1360000002</v>
      </c>
      <c r="R54" s="27">
        <v>1971685.4337253571</v>
      </c>
      <c r="S54" s="27">
        <v>3712219.1450771075</v>
      </c>
      <c r="T54" s="43">
        <v>6.0794420377814076E-4</v>
      </c>
      <c r="U54" s="27">
        <v>0</v>
      </c>
      <c r="V54" s="27">
        <v>0</v>
      </c>
      <c r="W54" s="27">
        <v>0</v>
      </c>
      <c r="X54" s="27">
        <v>3712219</v>
      </c>
      <c r="Y54" s="44">
        <f t="shared" si="256"/>
        <v>214</v>
      </c>
    </row>
    <row r="55" spans="1:25" s="32" customFormat="1" x14ac:dyDescent="0.2">
      <c r="A55" s="24">
        <v>216</v>
      </c>
      <c r="B55" s="24" t="s">
        <v>71</v>
      </c>
      <c r="C55" s="24"/>
      <c r="D55" s="24"/>
      <c r="E55" s="31" t="s">
        <v>472</v>
      </c>
      <c r="F55" s="27">
        <v>28555</v>
      </c>
      <c r="G55" s="42">
        <v>0.54220000000000002</v>
      </c>
      <c r="H55" s="27">
        <v>21723</v>
      </c>
      <c r="I55" s="27">
        <v>16217.008186721238</v>
      </c>
      <c r="J55" s="27">
        <v>7753679</v>
      </c>
      <c r="K55" s="27">
        <v>8981</v>
      </c>
      <c r="L55" s="27">
        <v>9162</v>
      </c>
      <c r="M55" s="27">
        <v>7909943.9926511524</v>
      </c>
      <c r="N55" s="27">
        <v>7731022.1985651962</v>
      </c>
      <c r="O55" s="27">
        <v>3539261.9625031468</v>
      </c>
      <c r="P55" s="27">
        <v>7043222.5</v>
      </c>
      <c r="Q55" s="27">
        <v>3818835.2395000001</v>
      </c>
      <c r="R55" s="27">
        <v>4011623.906226912</v>
      </c>
      <c r="S55" s="27">
        <v>7567102.8769167811</v>
      </c>
      <c r="T55" s="43">
        <v>1.239252359202758E-3</v>
      </c>
      <c r="U55" s="27">
        <v>0</v>
      </c>
      <c r="V55" s="27">
        <v>0</v>
      </c>
      <c r="W55" s="27">
        <v>0</v>
      </c>
      <c r="X55" s="27">
        <v>7567103</v>
      </c>
      <c r="Y55" s="44">
        <f t="shared" si="256"/>
        <v>216</v>
      </c>
    </row>
    <row r="56" spans="1:25" s="32" customFormat="1" x14ac:dyDescent="0.2">
      <c r="A56" s="24">
        <v>221</v>
      </c>
      <c r="B56" s="24" t="s">
        <v>86</v>
      </c>
      <c r="C56" s="24"/>
      <c r="D56" s="24"/>
      <c r="E56" s="31" t="s">
        <v>471</v>
      </c>
      <c r="F56" s="27">
        <v>11148</v>
      </c>
      <c r="G56" s="42">
        <v>0</v>
      </c>
      <c r="H56" s="27">
        <v>9149</v>
      </c>
      <c r="I56" s="27">
        <v>0</v>
      </c>
      <c r="J56" s="27">
        <v>4044911</v>
      </c>
      <c r="K56" s="27">
        <v>3554</v>
      </c>
      <c r="L56" s="27">
        <v>3488</v>
      </c>
      <c r="M56" s="27">
        <v>3969794.4760832866</v>
      </c>
      <c r="N56" s="27">
        <v>3879998.296682619</v>
      </c>
      <c r="O56" s="27">
        <v>3879998.296682619</v>
      </c>
      <c r="P56" s="27">
        <v>3932226.25</v>
      </c>
      <c r="Q56" s="27">
        <v>0</v>
      </c>
      <c r="R56" s="27">
        <v>0</v>
      </c>
      <c r="S56" s="27">
        <v>3879998.296682619</v>
      </c>
      <c r="T56" s="43">
        <v>6.3542112761994863E-4</v>
      </c>
      <c r="U56" s="27">
        <v>0</v>
      </c>
      <c r="V56" s="27">
        <v>0</v>
      </c>
      <c r="W56" s="27">
        <v>0</v>
      </c>
      <c r="X56" s="27">
        <v>3879998</v>
      </c>
      <c r="Y56" s="44">
        <f t="shared" si="256"/>
        <v>221</v>
      </c>
    </row>
    <row r="57" spans="1:25" s="32" customFormat="1" x14ac:dyDescent="0.2">
      <c r="A57" s="24">
        <v>222</v>
      </c>
      <c r="B57" s="24" t="s">
        <v>87</v>
      </c>
      <c r="C57" s="24"/>
      <c r="D57" s="24"/>
      <c r="E57" s="31" t="s">
        <v>473</v>
      </c>
      <c r="F57" s="27">
        <v>57555</v>
      </c>
      <c r="G57" s="42">
        <v>1</v>
      </c>
      <c r="H57" s="27">
        <v>334042</v>
      </c>
      <c r="I57" s="27">
        <v>459930.80211256683</v>
      </c>
      <c r="J57" s="27">
        <v>18101185</v>
      </c>
      <c r="K57" s="27">
        <v>18166</v>
      </c>
      <c r="L57" s="27">
        <v>18374</v>
      </c>
      <c r="M57" s="27">
        <v>18308442.870747551</v>
      </c>
      <c r="N57" s="27">
        <v>17894308.529417474</v>
      </c>
      <c r="O57" s="27">
        <v>0</v>
      </c>
      <c r="P57" s="27">
        <v>16674312</v>
      </c>
      <c r="Q57" s="27">
        <v>16674312</v>
      </c>
      <c r="R57" s="27">
        <v>17516091.80390938</v>
      </c>
      <c r="S57" s="27">
        <v>17976022.606021952</v>
      </c>
      <c r="T57" s="43">
        <v>2.9439045280525533E-3</v>
      </c>
      <c r="U57" s="27">
        <v>0</v>
      </c>
      <c r="V57" s="27">
        <v>0</v>
      </c>
      <c r="W57" s="27">
        <v>0</v>
      </c>
      <c r="X57" s="27">
        <v>17976023</v>
      </c>
      <c r="Y57" s="44">
        <f t="shared" si="256"/>
        <v>222</v>
      </c>
    </row>
    <row r="58" spans="1:25" s="32" customFormat="1" x14ac:dyDescent="0.2">
      <c r="A58" s="24">
        <v>225</v>
      </c>
      <c r="B58" s="24" t="s">
        <v>94</v>
      </c>
      <c r="C58" s="24"/>
      <c r="D58" s="24"/>
      <c r="E58" s="31" t="s">
        <v>472</v>
      </c>
      <c r="F58" s="27">
        <v>18797</v>
      </c>
      <c r="G58" s="42">
        <v>0.15188000000000001</v>
      </c>
      <c r="H58" s="27">
        <v>23437</v>
      </c>
      <c r="I58" s="27">
        <v>4901.1052502378898</v>
      </c>
      <c r="J58" s="27">
        <v>3950376</v>
      </c>
      <c r="K58" s="27">
        <v>5690</v>
      </c>
      <c r="L58" s="27">
        <v>5701</v>
      </c>
      <c r="M58" s="27">
        <v>3958012.9307557121</v>
      </c>
      <c r="N58" s="27">
        <v>3868483.2482138178</v>
      </c>
      <c r="O58" s="27">
        <v>3280938.0124751031</v>
      </c>
      <c r="P58" s="27">
        <v>3876321</v>
      </c>
      <c r="Q58" s="27">
        <v>588735.63348000008</v>
      </c>
      <c r="R58" s="27">
        <v>618457.14559427858</v>
      </c>
      <c r="S58" s="27">
        <v>3904296.263319619</v>
      </c>
      <c r="T58" s="43">
        <v>6.3940036683058309E-4</v>
      </c>
      <c r="U58" s="27">
        <v>0</v>
      </c>
      <c r="V58" s="27">
        <v>0</v>
      </c>
      <c r="W58" s="27">
        <v>0</v>
      </c>
      <c r="X58" s="27">
        <v>3904296</v>
      </c>
      <c r="Y58" s="44">
        <f t="shared" si="256"/>
        <v>225</v>
      </c>
    </row>
    <row r="59" spans="1:25" s="32" customFormat="1" x14ac:dyDescent="0.2">
      <c r="A59" s="24">
        <v>226</v>
      </c>
      <c r="B59" s="24" t="s">
        <v>95</v>
      </c>
      <c r="C59" s="24"/>
      <c r="D59" s="24"/>
      <c r="E59" s="31" t="s">
        <v>472</v>
      </c>
      <c r="F59" s="27">
        <v>25332</v>
      </c>
      <c r="G59" s="42">
        <v>0.41327999999999998</v>
      </c>
      <c r="H59" s="27">
        <v>4634</v>
      </c>
      <c r="I59" s="27">
        <v>2636.8889408849072</v>
      </c>
      <c r="J59" s="27">
        <v>6379446</v>
      </c>
      <c r="K59" s="27">
        <v>7887</v>
      </c>
      <c r="L59" s="27">
        <v>7854</v>
      </c>
      <c r="M59" s="27">
        <v>6352753.7573221754</v>
      </c>
      <c r="N59" s="27">
        <v>6209055.3821247788</v>
      </c>
      <c r="O59" s="27">
        <v>3642976.9738002503</v>
      </c>
      <c r="P59" s="27">
        <v>5571835</v>
      </c>
      <c r="Q59" s="27">
        <v>2302727.9687999999</v>
      </c>
      <c r="R59" s="27">
        <v>2418978.0364509537</v>
      </c>
      <c r="S59" s="27">
        <v>6064591.8991920901</v>
      </c>
      <c r="T59" s="43">
        <v>9.9318853475637557E-4</v>
      </c>
      <c r="U59" s="27">
        <v>0</v>
      </c>
      <c r="V59" s="27">
        <v>0</v>
      </c>
      <c r="W59" s="27">
        <v>0</v>
      </c>
      <c r="X59" s="27">
        <v>6064592</v>
      </c>
      <c r="Y59" s="44">
        <f t="shared" si="256"/>
        <v>226</v>
      </c>
    </row>
    <row r="60" spans="1:25" s="32" customFormat="1" x14ac:dyDescent="0.2">
      <c r="A60" s="24">
        <v>228</v>
      </c>
      <c r="B60" s="24" t="s">
        <v>98</v>
      </c>
      <c r="C60" s="24"/>
      <c r="D60" s="24"/>
      <c r="E60" s="31" t="s">
        <v>473</v>
      </c>
      <c r="F60" s="27">
        <v>115710</v>
      </c>
      <c r="G60" s="42">
        <v>1</v>
      </c>
      <c r="H60" s="27">
        <v>764050</v>
      </c>
      <c r="I60" s="27">
        <v>1051993.8491390501</v>
      </c>
      <c r="J60" s="27">
        <v>26265056</v>
      </c>
      <c r="K60" s="27">
        <v>35712</v>
      </c>
      <c r="L60" s="27">
        <v>36024</v>
      </c>
      <c r="M60" s="27">
        <v>26494522.215053763</v>
      </c>
      <c r="N60" s="27">
        <v>25895219.93774664</v>
      </c>
      <c r="O60" s="27">
        <v>0</v>
      </c>
      <c r="P60" s="27">
        <v>21979422</v>
      </c>
      <c r="Q60" s="27">
        <v>21979422</v>
      </c>
      <c r="R60" s="27">
        <v>23089023.016293898</v>
      </c>
      <c r="S60" s="27">
        <v>24141016.865432955</v>
      </c>
      <c r="T60" s="43">
        <v>3.9535357970752177E-3</v>
      </c>
      <c r="U60" s="27">
        <v>0</v>
      </c>
      <c r="V60" s="27">
        <v>0</v>
      </c>
      <c r="W60" s="27">
        <v>0</v>
      </c>
      <c r="X60" s="27">
        <v>24141017</v>
      </c>
      <c r="Y60" s="44">
        <f t="shared" si="256"/>
        <v>228</v>
      </c>
    </row>
    <row r="61" spans="1:25" s="32" customFormat="1" x14ac:dyDescent="0.2">
      <c r="A61" s="24">
        <v>230</v>
      </c>
      <c r="B61" s="24" t="s">
        <v>104</v>
      </c>
      <c r="C61" s="24"/>
      <c r="D61" s="24"/>
      <c r="E61" s="31" t="s">
        <v>472</v>
      </c>
      <c r="F61" s="27">
        <v>23086</v>
      </c>
      <c r="G61" s="42">
        <v>0.32343999999999995</v>
      </c>
      <c r="H61" s="27">
        <v>104463</v>
      </c>
      <c r="I61" s="27">
        <v>46520.850152669875</v>
      </c>
      <c r="J61" s="27">
        <v>3493489.25</v>
      </c>
      <c r="K61" s="27">
        <v>6446</v>
      </c>
      <c r="L61" s="27">
        <v>6444</v>
      </c>
      <c r="M61" s="27">
        <v>3492405.3253180268</v>
      </c>
      <c r="N61" s="27">
        <v>3413407.61976388</v>
      </c>
      <c r="O61" s="27">
        <v>2309375.0592274508</v>
      </c>
      <c r="P61" s="27">
        <v>3609869.5</v>
      </c>
      <c r="Q61" s="27">
        <v>1167576.1910799998</v>
      </c>
      <c r="R61" s="27">
        <v>1226519.6759552129</v>
      </c>
      <c r="S61" s="27">
        <v>3582415.5853353338</v>
      </c>
      <c r="T61" s="43">
        <v>5.8668648199750983E-4</v>
      </c>
      <c r="U61" s="27">
        <v>0</v>
      </c>
      <c r="V61" s="27">
        <v>0</v>
      </c>
      <c r="W61" s="27">
        <v>0</v>
      </c>
      <c r="X61" s="27">
        <v>3582416</v>
      </c>
      <c r="Y61" s="44">
        <f t="shared" si="256"/>
        <v>230</v>
      </c>
    </row>
    <row r="62" spans="1:25" s="32" customFormat="1" x14ac:dyDescent="0.2">
      <c r="A62" s="24">
        <v>232</v>
      </c>
      <c r="B62" s="24" t="s">
        <v>108</v>
      </c>
      <c r="C62" s="24"/>
      <c r="D62" s="24"/>
      <c r="E62" s="31" t="s">
        <v>472</v>
      </c>
      <c r="F62" s="27">
        <v>33145</v>
      </c>
      <c r="G62" s="42">
        <v>0.7258</v>
      </c>
      <c r="H62" s="27">
        <v>70616</v>
      </c>
      <c r="I62" s="27">
        <v>70568.599404427645</v>
      </c>
      <c r="J62" s="27">
        <v>6478254</v>
      </c>
      <c r="K62" s="27">
        <v>9194</v>
      </c>
      <c r="L62" s="27">
        <v>9245</v>
      </c>
      <c r="M62" s="27">
        <v>6514189.4964107033</v>
      </c>
      <c r="N62" s="27">
        <v>6366839.4680417869</v>
      </c>
      <c r="O62" s="27">
        <v>1745787.3821370581</v>
      </c>
      <c r="P62" s="27">
        <v>6298811</v>
      </c>
      <c r="Q62" s="27">
        <v>4571677.0237999996</v>
      </c>
      <c r="R62" s="27">
        <v>4802471.876902868</v>
      </c>
      <c r="S62" s="27">
        <v>6618827.8584443526</v>
      </c>
      <c r="T62" s="43">
        <v>1.0839548731067566E-3</v>
      </c>
      <c r="U62" s="27">
        <v>122263</v>
      </c>
      <c r="V62" s="27">
        <v>220212</v>
      </c>
      <c r="W62" s="27">
        <v>42809.375</v>
      </c>
      <c r="X62" s="27">
        <v>6576019</v>
      </c>
      <c r="Y62" s="44">
        <f t="shared" si="256"/>
        <v>232</v>
      </c>
    </row>
    <row r="63" spans="1:25" s="32" customFormat="1" x14ac:dyDescent="0.2">
      <c r="A63" s="24">
        <v>233</v>
      </c>
      <c r="B63" s="24" t="s">
        <v>109</v>
      </c>
      <c r="C63" s="24"/>
      <c r="D63" s="24"/>
      <c r="E63" s="31" t="s">
        <v>472</v>
      </c>
      <c r="F63" s="27">
        <v>26858</v>
      </c>
      <c r="G63" s="42">
        <v>0.47432000000000007</v>
      </c>
      <c r="H63" s="27">
        <v>122527</v>
      </c>
      <c r="I63" s="27">
        <v>80019.283444347035</v>
      </c>
      <c r="J63" s="27">
        <v>4951120</v>
      </c>
      <c r="K63" s="27">
        <v>7518</v>
      </c>
      <c r="L63" s="27">
        <v>7607</v>
      </c>
      <c r="M63" s="27">
        <v>5009732.6203777604</v>
      </c>
      <c r="N63" s="27">
        <v>4896413.1899037026</v>
      </c>
      <c r="O63" s="27">
        <v>2573946.4856685782</v>
      </c>
      <c r="P63" s="27">
        <v>4324415</v>
      </c>
      <c r="Q63" s="27">
        <v>2051156.5228000004</v>
      </c>
      <c r="R63" s="27">
        <v>2154706.3505560141</v>
      </c>
      <c r="S63" s="27">
        <v>4808672.1196689382</v>
      </c>
      <c r="T63" s="43">
        <v>7.8750855721949962E-4</v>
      </c>
      <c r="U63" s="27">
        <v>0</v>
      </c>
      <c r="V63" s="27">
        <v>0</v>
      </c>
      <c r="W63" s="27">
        <v>0</v>
      </c>
      <c r="X63" s="27">
        <v>4808672</v>
      </c>
      <c r="Y63" s="44">
        <f t="shared" si="256"/>
        <v>233</v>
      </c>
    </row>
    <row r="64" spans="1:25" s="32" customFormat="1" x14ac:dyDescent="0.2">
      <c r="A64" s="24">
        <v>243</v>
      </c>
      <c r="B64" s="24" t="s">
        <v>136</v>
      </c>
      <c r="C64" s="24"/>
      <c r="D64" s="24"/>
      <c r="E64" s="31" t="s">
        <v>473</v>
      </c>
      <c r="F64" s="27">
        <v>47581</v>
      </c>
      <c r="G64" s="42">
        <v>1</v>
      </c>
      <c r="H64" s="27">
        <v>85125</v>
      </c>
      <c r="I64" s="27">
        <v>117205.64937891715</v>
      </c>
      <c r="J64" s="27">
        <v>12622899</v>
      </c>
      <c r="K64" s="27">
        <v>14699</v>
      </c>
      <c r="L64" s="27">
        <v>14926</v>
      </c>
      <c r="M64" s="27">
        <v>12817837.300088441</v>
      </c>
      <c r="N64" s="27">
        <v>12527899.666122332</v>
      </c>
      <c r="O64" s="27">
        <v>0</v>
      </c>
      <c r="P64" s="27">
        <v>11340978</v>
      </c>
      <c r="Q64" s="27">
        <v>11340978</v>
      </c>
      <c r="R64" s="27">
        <v>11913511.741540916</v>
      </c>
      <c r="S64" s="27">
        <v>12030717.390919834</v>
      </c>
      <c r="T64" s="43">
        <v>1.9702513831388229E-3</v>
      </c>
      <c r="U64" s="27">
        <v>0</v>
      </c>
      <c r="V64" s="27">
        <v>0</v>
      </c>
      <c r="W64" s="27">
        <v>0</v>
      </c>
      <c r="X64" s="27">
        <v>12030717</v>
      </c>
      <c r="Y64" s="44">
        <f t="shared" si="256"/>
        <v>243</v>
      </c>
    </row>
    <row r="65" spans="1:25" s="32" customFormat="1" x14ac:dyDescent="0.2">
      <c r="A65" s="24">
        <v>244</v>
      </c>
      <c r="B65" s="24" t="s">
        <v>140</v>
      </c>
      <c r="C65" s="24"/>
      <c r="D65" s="24"/>
      <c r="E65" s="31" t="s">
        <v>471</v>
      </c>
      <c r="F65" s="27">
        <v>12173</v>
      </c>
      <c r="G65" s="42">
        <v>0</v>
      </c>
      <c r="H65" s="27">
        <v>18109</v>
      </c>
      <c r="I65" s="27">
        <v>0</v>
      </c>
      <c r="J65" s="27">
        <v>1647468</v>
      </c>
      <c r="K65" s="27">
        <v>3401</v>
      </c>
      <c r="L65" s="27">
        <v>3389</v>
      </c>
      <c r="M65" s="27">
        <v>1641655.1167303736</v>
      </c>
      <c r="N65" s="27">
        <v>1604521.114387414</v>
      </c>
      <c r="O65" s="27">
        <v>1604521.114387414</v>
      </c>
      <c r="P65" s="27">
        <v>1532125.125</v>
      </c>
      <c r="Q65" s="27">
        <v>0</v>
      </c>
      <c r="R65" s="27">
        <v>0</v>
      </c>
      <c r="S65" s="27">
        <v>1604521.1143874137</v>
      </c>
      <c r="T65" s="43">
        <v>2.6276986169446897E-4</v>
      </c>
      <c r="U65" s="27">
        <v>0</v>
      </c>
      <c r="V65" s="27">
        <v>0</v>
      </c>
      <c r="W65" s="27">
        <v>0</v>
      </c>
      <c r="X65" s="27">
        <v>1604521</v>
      </c>
      <c r="Y65" s="44">
        <f t="shared" si="256"/>
        <v>244</v>
      </c>
    </row>
    <row r="66" spans="1:25" s="32" customFormat="1" x14ac:dyDescent="0.2">
      <c r="A66" s="24">
        <v>246</v>
      </c>
      <c r="B66" s="24" t="s">
        <v>143</v>
      </c>
      <c r="C66" s="24"/>
      <c r="D66" s="24"/>
      <c r="E66" s="31" t="s">
        <v>472</v>
      </c>
      <c r="F66" s="27">
        <v>18546</v>
      </c>
      <c r="G66" s="42">
        <v>0.14183999999999997</v>
      </c>
      <c r="H66" s="27">
        <v>5954</v>
      </c>
      <c r="I66" s="27">
        <v>1162.7838023996471</v>
      </c>
      <c r="J66" s="27">
        <v>2788916</v>
      </c>
      <c r="K66" s="27">
        <v>5095</v>
      </c>
      <c r="L66" s="27">
        <v>5085</v>
      </c>
      <c r="M66" s="27">
        <v>2783442.1707556429</v>
      </c>
      <c r="N66" s="27">
        <v>2720481.1096673724</v>
      </c>
      <c r="O66" s="27">
        <v>2334608.0690721525</v>
      </c>
      <c r="P66" s="27">
        <v>2207269.25</v>
      </c>
      <c r="Q66" s="27">
        <v>313079.07041999995</v>
      </c>
      <c r="R66" s="27">
        <v>328884.43849193468</v>
      </c>
      <c r="S66" s="27">
        <v>2664655.2913664863</v>
      </c>
      <c r="T66" s="43">
        <v>4.3638634362448437E-4</v>
      </c>
      <c r="U66" s="27">
        <v>0</v>
      </c>
      <c r="V66" s="27">
        <v>0</v>
      </c>
      <c r="W66" s="27">
        <v>0</v>
      </c>
      <c r="X66" s="27">
        <v>2664655</v>
      </c>
      <c r="Y66" s="44">
        <f t="shared" si="256"/>
        <v>246</v>
      </c>
    </row>
    <row r="67" spans="1:25" s="32" customFormat="1" x14ac:dyDescent="0.2">
      <c r="A67" s="24">
        <v>252</v>
      </c>
      <c r="B67" s="24" t="s">
        <v>154</v>
      </c>
      <c r="C67" s="24"/>
      <c r="D67" s="24"/>
      <c r="E67" s="31" t="s">
        <v>472</v>
      </c>
      <c r="F67" s="27">
        <v>16486</v>
      </c>
      <c r="G67" s="42">
        <v>5.9440000000000048E-2</v>
      </c>
      <c r="H67" s="27">
        <v>13495</v>
      </c>
      <c r="I67" s="27">
        <v>1104.4424994845574</v>
      </c>
      <c r="J67" s="27">
        <v>3603406</v>
      </c>
      <c r="K67" s="27">
        <v>4733</v>
      </c>
      <c r="L67" s="27">
        <v>4757</v>
      </c>
      <c r="M67" s="27">
        <v>3621678.0777519541</v>
      </c>
      <c r="N67" s="27">
        <v>3539756.2411529608</v>
      </c>
      <c r="O67" s="27">
        <v>3329353.1301788287</v>
      </c>
      <c r="P67" s="27">
        <v>3136343.25</v>
      </c>
      <c r="Q67" s="27">
        <v>186424.24278000015</v>
      </c>
      <c r="R67" s="27">
        <v>195835.61534705438</v>
      </c>
      <c r="S67" s="27">
        <v>3526293.1880253674</v>
      </c>
      <c r="T67" s="43">
        <v>5.7749540657515096E-4</v>
      </c>
      <c r="U67" s="27">
        <v>0</v>
      </c>
      <c r="V67" s="27">
        <v>0</v>
      </c>
      <c r="W67" s="27">
        <v>0</v>
      </c>
      <c r="X67" s="27">
        <v>3526293</v>
      </c>
      <c r="Y67" s="44">
        <f t="shared" si="256"/>
        <v>252</v>
      </c>
    </row>
    <row r="68" spans="1:25" s="32" customFormat="1" x14ac:dyDescent="0.2">
      <c r="A68" s="24">
        <v>262</v>
      </c>
      <c r="B68" s="24" t="s">
        <v>197</v>
      </c>
      <c r="C68" s="24"/>
      <c r="D68" s="24"/>
      <c r="E68" s="31" t="s">
        <v>472</v>
      </c>
      <c r="F68" s="27">
        <v>33590</v>
      </c>
      <c r="G68" s="42">
        <v>0.74360000000000004</v>
      </c>
      <c r="H68" s="27">
        <v>132742</v>
      </c>
      <c r="I68" s="27">
        <v>135906.16521126678</v>
      </c>
      <c r="J68" s="27">
        <v>6653060</v>
      </c>
      <c r="K68" s="27">
        <v>9067</v>
      </c>
      <c r="L68" s="27">
        <v>9120</v>
      </c>
      <c r="M68" s="27">
        <v>6691949.6194992829</v>
      </c>
      <c r="N68" s="27">
        <v>6540578.6827434674</v>
      </c>
      <c r="O68" s="27">
        <v>1677004.3742554248</v>
      </c>
      <c r="P68" s="27">
        <v>5683365</v>
      </c>
      <c r="Q68" s="27">
        <v>4226150.2140000006</v>
      </c>
      <c r="R68" s="27">
        <v>4439501.6193492888</v>
      </c>
      <c r="S68" s="27">
        <v>6252412.1588159818</v>
      </c>
      <c r="T68" s="43">
        <v>1.0239475588678358E-3</v>
      </c>
      <c r="U68" s="27">
        <v>0</v>
      </c>
      <c r="V68" s="27">
        <v>0</v>
      </c>
      <c r="W68" s="27">
        <v>0</v>
      </c>
      <c r="X68" s="27">
        <v>6252412</v>
      </c>
      <c r="Y68" s="44">
        <f t="shared" ref="Y68:Y131" si="257">A68</f>
        <v>262</v>
      </c>
    </row>
    <row r="69" spans="1:25" s="32" customFormat="1" x14ac:dyDescent="0.2">
      <c r="A69" s="24">
        <v>263</v>
      </c>
      <c r="B69" s="24" t="s">
        <v>202</v>
      </c>
      <c r="C69" s="24"/>
      <c r="D69" s="24"/>
      <c r="E69" s="31" t="s">
        <v>472</v>
      </c>
      <c r="F69" s="27">
        <v>24693</v>
      </c>
      <c r="G69" s="42">
        <v>0.38772000000000006</v>
      </c>
      <c r="H69" s="27">
        <v>6274</v>
      </c>
      <c r="I69" s="27">
        <v>3349.3006900735822</v>
      </c>
      <c r="J69" s="27">
        <v>3566042</v>
      </c>
      <c r="K69" s="27">
        <v>7286</v>
      </c>
      <c r="L69" s="27">
        <v>7556</v>
      </c>
      <c r="M69" s="27">
        <v>3698190.1388965137</v>
      </c>
      <c r="N69" s="27">
        <v>3614537.610492127</v>
      </c>
      <c r="O69" s="27">
        <v>2213109.0881521194</v>
      </c>
      <c r="P69" s="27">
        <v>3936954</v>
      </c>
      <c r="Q69" s="27">
        <v>1526435.8048800002</v>
      </c>
      <c r="R69" s="27">
        <v>1603495.8258579059</v>
      </c>
      <c r="S69" s="27">
        <v>3819954.2147000991</v>
      </c>
      <c r="T69" s="43">
        <v>6.2558780415873519E-4</v>
      </c>
      <c r="U69" s="27">
        <v>0</v>
      </c>
      <c r="V69" s="27">
        <v>0</v>
      </c>
      <c r="W69" s="27">
        <v>0</v>
      </c>
      <c r="X69" s="27">
        <v>3819954</v>
      </c>
      <c r="Y69" s="44">
        <f t="shared" si="257"/>
        <v>263</v>
      </c>
    </row>
    <row r="70" spans="1:25" s="32" customFormat="1" x14ac:dyDescent="0.2">
      <c r="A70" s="24">
        <v>267</v>
      </c>
      <c r="B70" s="24" t="s">
        <v>226</v>
      </c>
      <c r="C70" s="24"/>
      <c r="D70" s="24"/>
      <c r="E70" s="31" t="s">
        <v>473</v>
      </c>
      <c r="F70" s="27">
        <v>42943</v>
      </c>
      <c r="G70" s="42">
        <v>1</v>
      </c>
      <c r="H70" s="27">
        <v>23874</v>
      </c>
      <c r="I70" s="27">
        <v>32871.279568543534</v>
      </c>
      <c r="J70" s="27">
        <v>6456536</v>
      </c>
      <c r="K70" s="27">
        <v>12186</v>
      </c>
      <c r="L70" s="27">
        <v>12529</v>
      </c>
      <c r="M70" s="27">
        <v>6638268.4674216323</v>
      </c>
      <c r="N70" s="27">
        <v>6488111.790595755</v>
      </c>
      <c r="O70" s="27">
        <v>0</v>
      </c>
      <c r="P70" s="27">
        <v>5920916</v>
      </c>
      <c r="Q70" s="27">
        <v>5920916</v>
      </c>
      <c r="R70" s="27">
        <v>6219825.3348765401</v>
      </c>
      <c r="S70" s="27">
        <v>6252696.6144450847</v>
      </c>
      <c r="T70" s="43">
        <v>1.0239941437121529E-3</v>
      </c>
      <c r="U70" s="27">
        <v>0</v>
      </c>
      <c r="V70" s="27">
        <v>0</v>
      </c>
      <c r="W70" s="27">
        <v>0</v>
      </c>
      <c r="X70" s="27">
        <v>6252697</v>
      </c>
      <c r="Y70" s="44">
        <f t="shared" si="257"/>
        <v>267</v>
      </c>
    </row>
    <row r="71" spans="1:25" s="32" customFormat="1" x14ac:dyDescent="0.2">
      <c r="A71" s="24">
        <v>268</v>
      </c>
      <c r="B71" s="24" t="s">
        <v>227</v>
      </c>
      <c r="C71" s="24"/>
      <c r="D71" s="24"/>
      <c r="E71" s="31" t="s">
        <v>473</v>
      </c>
      <c r="F71" s="27">
        <v>176731</v>
      </c>
      <c r="G71" s="42">
        <v>1</v>
      </c>
      <c r="H71" s="27">
        <v>2501070</v>
      </c>
      <c r="I71" s="27">
        <v>3443636.2231087023</v>
      </c>
      <c r="J71" s="27">
        <v>108707812</v>
      </c>
      <c r="K71" s="27">
        <v>78304</v>
      </c>
      <c r="L71" s="27">
        <v>78597</v>
      </c>
      <c r="M71" s="27">
        <v>109114577.79633224</v>
      </c>
      <c r="N71" s="27">
        <v>106646421.75902155</v>
      </c>
      <c r="O71" s="27">
        <v>0</v>
      </c>
      <c r="P71" s="27">
        <v>95389864</v>
      </c>
      <c r="Q71" s="27">
        <v>95389864</v>
      </c>
      <c r="R71" s="27">
        <v>100205490.63652104</v>
      </c>
      <c r="S71" s="27">
        <v>103649126.85962977</v>
      </c>
      <c r="T71" s="43">
        <v>1.6974452056404191E-2</v>
      </c>
      <c r="U71" s="27">
        <v>1060940</v>
      </c>
      <c r="V71" s="27">
        <v>0</v>
      </c>
      <c r="W71" s="27">
        <v>132617.5</v>
      </c>
      <c r="X71" s="27">
        <v>103516509</v>
      </c>
      <c r="Y71" s="44">
        <f t="shared" si="257"/>
        <v>268</v>
      </c>
    </row>
    <row r="72" spans="1:25" s="32" customFormat="1" x14ac:dyDescent="0.2">
      <c r="A72" s="24">
        <v>269</v>
      </c>
      <c r="B72" s="24" t="s">
        <v>241</v>
      </c>
      <c r="C72" s="24"/>
      <c r="D72" s="24"/>
      <c r="E72" s="31" t="s">
        <v>472</v>
      </c>
      <c r="F72" s="27">
        <v>23598</v>
      </c>
      <c r="G72" s="42">
        <v>0.34392</v>
      </c>
      <c r="H72" s="27">
        <v>120555</v>
      </c>
      <c r="I72" s="27">
        <v>57086.587145682854</v>
      </c>
      <c r="J72" s="27">
        <v>4285517</v>
      </c>
      <c r="K72" s="27">
        <v>6567</v>
      </c>
      <c r="L72" s="27">
        <v>6588</v>
      </c>
      <c r="M72" s="27">
        <v>4299221.2571950657</v>
      </c>
      <c r="N72" s="27">
        <v>4201973.4914429337</v>
      </c>
      <c r="O72" s="27">
        <v>2756830.7682658797</v>
      </c>
      <c r="P72" s="27">
        <v>3227961.75</v>
      </c>
      <c r="Q72" s="27">
        <v>1110160.60506</v>
      </c>
      <c r="R72" s="27">
        <v>1166205.5427123196</v>
      </c>
      <c r="S72" s="27">
        <v>3980122.8981238836</v>
      </c>
      <c r="T72" s="43">
        <v>6.5181837377459306E-4</v>
      </c>
      <c r="U72" s="27">
        <v>0</v>
      </c>
      <c r="V72" s="27">
        <v>0</v>
      </c>
      <c r="W72" s="27">
        <v>0</v>
      </c>
      <c r="X72" s="27">
        <v>3980123</v>
      </c>
      <c r="Y72" s="44">
        <f t="shared" si="257"/>
        <v>269</v>
      </c>
    </row>
    <row r="73" spans="1:25" s="32" customFormat="1" x14ac:dyDescent="0.2">
      <c r="A73" s="24">
        <v>273</v>
      </c>
      <c r="B73" s="24" t="s">
        <v>263</v>
      </c>
      <c r="C73" s="24"/>
      <c r="D73" s="24"/>
      <c r="E73" s="31" t="s">
        <v>472</v>
      </c>
      <c r="F73" s="27">
        <v>24198</v>
      </c>
      <c r="G73" s="42">
        <v>0.36792000000000002</v>
      </c>
      <c r="H73" s="27">
        <v>56291</v>
      </c>
      <c r="I73" s="27">
        <v>28515.683185018257</v>
      </c>
      <c r="J73" s="27">
        <v>3040300</v>
      </c>
      <c r="K73" s="27">
        <v>6709</v>
      </c>
      <c r="L73" s="27">
        <v>6628</v>
      </c>
      <c r="M73" s="27">
        <v>3003593.441645551</v>
      </c>
      <c r="N73" s="27">
        <v>2935652.5905114189</v>
      </c>
      <c r="O73" s="27">
        <v>1855567.2894104575</v>
      </c>
      <c r="P73" s="27">
        <v>2930751</v>
      </c>
      <c r="Q73" s="27">
        <v>1078281.9079200001</v>
      </c>
      <c r="R73" s="27">
        <v>1132717.4932087923</v>
      </c>
      <c r="S73" s="27">
        <v>3016800.4658042686</v>
      </c>
      <c r="T73" s="43">
        <v>4.9405659673219663E-4</v>
      </c>
      <c r="U73" s="27">
        <v>0</v>
      </c>
      <c r="V73" s="27">
        <v>0</v>
      </c>
      <c r="W73" s="27">
        <v>0</v>
      </c>
      <c r="X73" s="27">
        <v>3016800</v>
      </c>
      <c r="Y73" s="44">
        <f t="shared" si="257"/>
        <v>273</v>
      </c>
    </row>
    <row r="74" spans="1:25" s="32" customFormat="1" x14ac:dyDescent="0.2">
      <c r="A74" s="24">
        <v>274</v>
      </c>
      <c r="B74" s="24" t="s">
        <v>266</v>
      </c>
      <c r="C74" s="24"/>
      <c r="D74" s="24"/>
      <c r="E74" s="31" t="s">
        <v>472</v>
      </c>
      <c r="F74" s="27">
        <v>31302</v>
      </c>
      <c r="G74" s="42">
        <v>0.65207999999999999</v>
      </c>
      <c r="H74" s="27">
        <v>351199</v>
      </c>
      <c r="I74" s="27">
        <v>315315.68247645296</v>
      </c>
      <c r="J74" s="27">
        <v>9133482</v>
      </c>
      <c r="K74" s="27">
        <v>9145</v>
      </c>
      <c r="L74" s="27">
        <v>9174</v>
      </c>
      <c r="M74" s="27">
        <v>9162445.4749043193</v>
      </c>
      <c r="N74" s="27">
        <v>8955192.2776493561</v>
      </c>
      <c r="O74" s="27">
        <v>3115690.4972397638</v>
      </c>
      <c r="P74" s="27">
        <v>7049030.5</v>
      </c>
      <c r="Q74" s="27">
        <v>4596531.8084399998</v>
      </c>
      <c r="R74" s="27">
        <v>4828581.4213038981</v>
      </c>
      <c r="S74" s="27">
        <v>8259587.6010201164</v>
      </c>
      <c r="T74" s="43">
        <v>1.3526594770939036E-3</v>
      </c>
      <c r="U74" s="27">
        <v>0</v>
      </c>
      <c r="V74" s="27">
        <v>0</v>
      </c>
      <c r="W74" s="27">
        <v>0</v>
      </c>
      <c r="X74" s="27">
        <v>8259588</v>
      </c>
      <c r="Y74" s="44">
        <f t="shared" si="257"/>
        <v>274</v>
      </c>
    </row>
    <row r="75" spans="1:25" s="32" customFormat="1" x14ac:dyDescent="0.2">
      <c r="A75" s="24">
        <v>275</v>
      </c>
      <c r="B75" s="24" t="s">
        <v>269</v>
      </c>
      <c r="C75" s="24"/>
      <c r="D75" s="24"/>
      <c r="E75" s="31" t="s">
        <v>473</v>
      </c>
      <c r="F75" s="27">
        <v>43640</v>
      </c>
      <c r="G75" s="42">
        <v>1</v>
      </c>
      <c r="H75" s="27">
        <v>45918</v>
      </c>
      <c r="I75" s="27">
        <v>63222.895837663644</v>
      </c>
      <c r="J75" s="27">
        <v>14665840</v>
      </c>
      <c r="K75" s="27">
        <v>13698</v>
      </c>
      <c r="L75" s="27">
        <v>13819</v>
      </c>
      <c r="M75" s="27">
        <v>14795389.323988903</v>
      </c>
      <c r="N75" s="27">
        <v>14460719.748008626</v>
      </c>
      <c r="O75" s="27">
        <v>0</v>
      </c>
      <c r="P75" s="27">
        <v>13249455</v>
      </c>
      <c r="Q75" s="27">
        <v>13249455</v>
      </c>
      <c r="R75" s="27">
        <v>13918335.589004582</v>
      </c>
      <c r="S75" s="27">
        <v>13981558.484842246</v>
      </c>
      <c r="T75" s="43">
        <v>2.2897375150702135E-3</v>
      </c>
      <c r="U75" s="27">
        <v>0</v>
      </c>
      <c r="V75" s="27">
        <v>0</v>
      </c>
      <c r="W75" s="27">
        <v>0</v>
      </c>
      <c r="X75" s="27">
        <v>13981558</v>
      </c>
      <c r="Y75" s="44">
        <f t="shared" si="257"/>
        <v>275</v>
      </c>
    </row>
    <row r="76" spans="1:25" s="32" customFormat="1" x14ac:dyDescent="0.2">
      <c r="A76" s="24">
        <v>277</v>
      </c>
      <c r="B76" s="24" t="s">
        <v>278</v>
      </c>
      <c r="C76" s="24"/>
      <c r="D76" s="24"/>
      <c r="E76" s="31" t="s">
        <v>471</v>
      </c>
      <c r="F76" s="27">
        <v>1654</v>
      </c>
      <c r="G76" s="42">
        <v>0</v>
      </c>
      <c r="H76" s="27">
        <v>0</v>
      </c>
      <c r="I76" s="27">
        <v>0</v>
      </c>
      <c r="J76" s="27">
        <v>50361</v>
      </c>
      <c r="K76" s="27">
        <v>407</v>
      </c>
      <c r="L76" s="27">
        <v>431</v>
      </c>
      <c r="M76" s="27">
        <v>53330.690417690414</v>
      </c>
      <c r="N76" s="27">
        <v>52124.35788003388</v>
      </c>
      <c r="O76" s="27">
        <v>52124.35788003388</v>
      </c>
      <c r="P76" s="27">
        <v>106358.3515625</v>
      </c>
      <c r="Q76" s="27">
        <v>0</v>
      </c>
      <c r="R76" s="27">
        <v>0</v>
      </c>
      <c r="S76" s="27">
        <v>52124.357880033895</v>
      </c>
      <c r="T76" s="43">
        <v>8.5363228867690806E-6</v>
      </c>
      <c r="U76" s="27">
        <v>0</v>
      </c>
      <c r="V76" s="27">
        <v>0</v>
      </c>
      <c r="W76" s="27">
        <v>0</v>
      </c>
      <c r="X76" s="27">
        <v>52124</v>
      </c>
      <c r="Y76" s="44">
        <f t="shared" si="257"/>
        <v>277</v>
      </c>
    </row>
    <row r="77" spans="1:25" s="32" customFormat="1" x14ac:dyDescent="0.2">
      <c r="A77" s="24">
        <v>279</v>
      </c>
      <c r="B77" s="24" t="s">
        <v>281</v>
      </c>
      <c r="C77" s="24"/>
      <c r="D77" s="24"/>
      <c r="E77" s="31" t="s">
        <v>471</v>
      </c>
      <c r="F77" s="27">
        <v>9873</v>
      </c>
      <c r="G77" s="42">
        <v>0</v>
      </c>
      <c r="H77" s="27">
        <v>18982</v>
      </c>
      <c r="I77" s="27">
        <v>0</v>
      </c>
      <c r="J77" s="27">
        <v>905946</v>
      </c>
      <c r="K77" s="27">
        <v>2754</v>
      </c>
      <c r="L77" s="27">
        <v>2776</v>
      </c>
      <c r="M77" s="27">
        <v>913183.04139433545</v>
      </c>
      <c r="N77" s="27">
        <v>892526.97249587765</v>
      </c>
      <c r="O77" s="27">
        <v>892526.97249587765</v>
      </c>
      <c r="P77" s="27">
        <v>991092.5</v>
      </c>
      <c r="Q77" s="27">
        <v>0</v>
      </c>
      <c r="R77" s="27">
        <v>0</v>
      </c>
      <c r="S77" s="27">
        <v>892526.97249587765</v>
      </c>
      <c r="T77" s="43">
        <v>1.4616771759395962E-4</v>
      </c>
      <c r="U77" s="27">
        <v>0</v>
      </c>
      <c r="V77" s="27">
        <v>0</v>
      </c>
      <c r="W77" s="27">
        <v>0</v>
      </c>
      <c r="X77" s="27">
        <v>892527</v>
      </c>
      <c r="Y77" s="44">
        <f t="shared" si="257"/>
        <v>279</v>
      </c>
    </row>
    <row r="78" spans="1:25" s="32" customFormat="1" x14ac:dyDescent="0.2">
      <c r="A78" s="24">
        <v>281</v>
      </c>
      <c r="B78" s="24" t="s">
        <v>313</v>
      </c>
      <c r="C78" s="24"/>
      <c r="D78" s="24"/>
      <c r="E78" s="31" t="s">
        <v>473</v>
      </c>
      <c r="F78" s="27">
        <v>41978</v>
      </c>
      <c r="G78" s="42">
        <v>1</v>
      </c>
      <c r="H78" s="27">
        <v>74542</v>
      </c>
      <c r="I78" s="27">
        <v>102634.28506318055</v>
      </c>
      <c r="J78" s="27">
        <v>17045522</v>
      </c>
      <c r="K78" s="27">
        <v>13508</v>
      </c>
      <c r="L78" s="27">
        <v>14087</v>
      </c>
      <c r="M78" s="27">
        <v>17776152.53286941</v>
      </c>
      <c r="N78" s="27">
        <v>17374058.522332605</v>
      </c>
      <c r="O78" s="27">
        <v>0</v>
      </c>
      <c r="P78" s="27">
        <v>16463538</v>
      </c>
      <c r="Q78" s="27">
        <v>16463538</v>
      </c>
      <c r="R78" s="27">
        <v>17294677.1671989</v>
      </c>
      <c r="S78" s="27">
        <v>17397311.452262085</v>
      </c>
      <c r="T78" s="43">
        <v>2.849129926166068E-3</v>
      </c>
      <c r="U78" s="27">
        <v>0</v>
      </c>
      <c r="V78" s="27">
        <v>0</v>
      </c>
      <c r="W78" s="27">
        <v>0</v>
      </c>
      <c r="X78" s="27">
        <v>17397311</v>
      </c>
      <c r="Y78" s="44">
        <f t="shared" si="257"/>
        <v>281</v>
      </c>
    </row>
    <row r="79" spans="1:25" s="32" customFormat="1" x14ac:dyDescent="0.2">
      <c r="A79" s="24">
        <v>285</v>
      </c>
      <c r="B79" s="24" t="s">
        <v>341</v>
      </c>
      <c r="C79" s="24"/>
      <c r="D79" s="24"/>
      <c r="E79" s="31" t="s">
        <v>472</v>
      </c>
      <c r="F79" s="27">
        <v>24417</v>
      </c>
      <c r="G79" s="42">
        <v>0.37668000000000001</v>
      </c>
      <c r="H79" s="27">
        <v>13000</v>
      </c>
      <c r="I79" s="27">
        <v>6742.2885416112385</v>
      </c>
      <c r="J79" s="27">
        <v>3974889</v>
      </c>
      <c r="K79" s="27">
        <v>6631</v>
      </c>
      <c r="L79" s="27">
        <v>6693</v>
      </c>
      <c r="M79" s="27">
        <v>4012054.3020660537</v>
      </c>
      <c r="N79" s="27">
        <v>3921302.2114870483</v>
      </c>
      <c r="O79" s="27">
        <v>2444226.094464107</v>
      </c>
      <c r="P79" s="27">
        <v>3059347.25</v>
      </c>
      <c r="Q79" s="27">
        <v>1152394.9221300001</v>
      </c>
      <c r="R79" s="27">
        <v>1210572.0014347867</v>
      </c>
      <c r="S79" s="27">
        <v>3661540.3844405049</v>
      </c>
      <c r="T79" s="43">
        <v>5.9964462404440109E-4</v>
      </c>
      <c r="U79" s="27">
        <v>0</v>
      </c>
      <c r="V79" s="27">
        <v>0</v>
      </c>
      <c r="W79" s="27">
        <v>0</v>
      </c>
      <c r="X79" s="27">
        <v>3661540</v>
      </c>
      <c r="Y79" s="44">
        <f t="shared" si="257"/>
        <v>285</v>
      </c>
    </row>
    <row r="80" spans="1:25" s="32" customFormat="1" x14ac:dyDescent="0.2">
      <c r="A80" s="24">
        <v>289</v>
      </c>
      <c r="B80" s="24" t="s">
        <v>347</v>
      </c>
      <c r="C80" s="24"/>
      <c r="D80" s="24"/>
      <c r="E80" s="31" t="s">
        <v>472</v>
      </c>
      <c r="F80" s="27">
        <v>38774</v>
      </c>
      <c r="G80" s="42">
        <v>0.95096000000000003</v>
      </c>
      <c r="H80" s="27">
        <v>40854</v>
      </c>
      <c r="I80" s="27">
        <v>53491.928417688156</v>
      </c>
      <c r="J80" s="27">
        <v>10397737</v>
      </c>
      <c r="K80" s="27">
        <v>18262</v>
      </c>
      <c r="L80" s="27">
        <v>18534</v>
      </c>
      <c r="M80" s="27">
        <v>10552604.181250684</v>
      </c>
      <c r="N80" s="27">
        <v>10313905.794240296</v>
      </c>
      <c r="O80" s="27">
        <v>505793.94014954381</v>
      </c>
      <c r="P80" s="27">
        <v>11809407</v>
      </c>
      <c r="Q80" s="27">
        <v>11230273.68072</v>
      </c>
      <c r="R80" s="27">
        <v>11797218.666324513</v>
      </c>
      <c r="S80" s="27">
        <v>12356504.534891747</v>
      </c>
      <c r="T80" s="43">
        <v>2.0236050236710134E-3</v>
      </c>
      <c r="U80" s="27">
        <v>304573</v>
      </c>
      <c r="V80" s="27">
        <v>0</v>
      </c>
      <c r="W80" s="27">
        <v>38071.625</v>
      </c>
      <c r="X80" s="27">
        <v>12318433</v>
      </c>
      <c r="Y80" s="44">
        <f t="shared" si="257"/>
        <v>289</v>
      </c>
    </row>
    <row r="81" spans="1:25" s="32" customFormat="1" x14ac:dyDescent="0.2">
      <c r="A81" s="24">
        <v>293</v>
      </c>
      <c r="B81" s="24" t="s">
        <v>355</v>
      </c>
      <c r="C81" s="24"/>
      <c r="D81" s="24"/>
      <c r="E81" s="31" t="s">
        <v>471</v>
      </c>
      <c r="F81" s="27">
        <v>14944</v>
      </c>
      <c r="G81" s="42">
        <v>0</v>
      </c>
      <c r="H81" s="27">
        <v>4103</v>
      </c>
      <c r="I81" s="27">
        <v>0</v>
      </c>
      <c r="J81" s="27">
        <v>5076630</v>
      </c>
      <c r="K81" s="27">
        <v>4967</v>
      </c>
      <c r="L81" s="27">
        <v>4942</v>
      </c>
      <c r="M81" s="27">
        <v>5051078.2081739483</v>
      </c>
      <c r="N81" s="27">
        <v>4936823.5464576837</v>
      </c>
      <c r="O81" s="27">
        <v>4936823.5464576837</v>
      </c>
      <c r="P81" s="27">
        <v>4677684</v>
      </c>
      <c r="Q81" s="27">
        <v>0</v>
      </c>
      <c r="R81" s="27">
        <v>0</v>
      </c>
      <c r="S81" s="27">
        <v>4936823.5464576837</v>
      </c>
      <c r="T81" s="43">
        <v>8.0849571182362208E-4</v>
      </c>
      <c r="U81" s="27">
        <v>0</v>
      </c>
      <c r="V81" s="27">
        <v>0</v>
      </c>
      <c r="W81" s="27">
        <v>0</v>
      </c>
      <c r="X81" s="27">
        <v>4936824</v>
      </c>
      <c r="Y81" s="44">
        <f t="shared" si="257"/>
        <v>293</v>
      </c>
    </row>
    <row r="82" spans="1:25" s="32" customFormat="1" x14ac:dyDescent="0.2">
      <c r="A82" s="24">
        <v>294</v>
      </c>
      <c r="B82" s="24" t="s">
        <v>365</v>
      </c>
      <c r="C82" s="24"/>
      <c r="D82" s="24"/>
      <c r="E82" s="31" t="s">
        <v>472</v>
      </c>
      <c r="F82" s="27">
        <v>28903</v>
      </c>
      <c r="G82" s="42">
        <v>0.55611999999999995</v>
      </c>
      <c r="H82" s="27">
        <v>44904</v>
      </c>
      <c r="I82" s="27">
        <v>34383.094731475168</v>
      </c>
      <c r="J82" s="27">
        <v>8423870</v>
      </c>
      <c r="K82" s="27">
        <v>8787</v>
      </c>
      <c r="L82" s="27">
        <v>8809</v>
      </c>
      <c r="M82" s="27">
        <v>8444960.831910776</v>
      </c>
      <c r="N82" s="27">
        <v>8253937.0339629138</v>
      </c>
      <c r="O82" s="27">
        <v>3663757.5706354585</v>
      </c>
      <c r="P82" s="27">
        <v>8192574.5</v>
      </c>
      <c r="Q82" s="27">
        <v>4556054.53094</v>
      </c>
      <c r="R82" s="27">
        <v>4786060.7038876526</v>
      </c>
      <c r="S82" s="27">
        <v>8484201.3692545891</v>
      </c>
      <c r="T82" s="43">
        <v>1.3894441153790656E-3</v>
      </c>
      <c r="U82" s="27">
        <v>0</v>
      </c>
      <c r="V82" s="27">
        <v>0</v>
      </c>
      <c r="W82" s="27">
        <v>0</v>
      </c>
      <c r="X82" s="27">
        <v>8484201</v>
      </c>
      <c r="Y82" s="44">
        <f t="shared" si="257"/>
        <v>294</v>
      </c>
    </row>
    <row r="83" spans="1:25" s="32" customFormat="1" x14ac:dyDescent="0.2">
      <c r="A83" s="24">
        <v>296</v>
      </c>
      <c r="B83" s="24" t="s">
        <v>361</v>
      </c>
      <c r="C83" s="24"/>
      <c r="D83" s="24"/>
      <c r="E83" s="31" t="s">
        <v>473</v>
      </c>
      <c r="F83" s="27">
        <v>40951</v>
      </c>
      <c r="G83" s="42">
        <v>1</v>
      </c>
      <c r="H83" s="27">
        <v>35002</v>
      </c>
      <c r="I83" s="27">
        <v>48193.035413343416</v>
      </c>
      <c r="J83" s="27">
        <v>10359508</v>
      </c>
      <c r="K83" s="27">
        <v>12351</v>
      </c>
      <c r="L83" s="27">
        <v>12459</v>
      </c>
      <c r="M83" s="27">
        <v>10450093.933446685</v>
      </c>
      <c r="N83" s="27">
        <v>10213714.313480202</v>
      </c>
      <c r="O83" s="27">
        <v>0</v>
      </c>
      <c r="P83" s="27">
        <v>9549872</v>
      </c>
      <c r="Q83" s="27">
        <v>9549872</v>
      </c>
      <c r="R83" s="27">
        <v>10031984.208259009</v>
      </c>
      <c r="S83" s="27">
        <v>10080177.243672354</v>
      </c>
      <c r="T83" s="43">
        <v>1.6508145367640015E-3</v>
      </c>
      <c r="U83" s="27">
        <v>0</v>
      </c>
      <c r="V83" s="27">
        <v>0</v>
      </c>
      <c r="W83" s="27">
        <v>0</v>
      </c>
      <c r="X83" s="27">
        <v>10080177</v>
      </c>
      <c r="Y83" s="44">
        <f t="shared" si="257"/>
        <v>296</v>
      </c>
    </row>
    <row r="84" spans="1:25" s="32" customFormat="1" x14ac:dyDescent="0.2">
      <c r="A84" s="24">
        <v>297</v>
      </c>
      <c r="B84" s="24" t="s">
        <v>372</v>
      </c>
      <c r="C84" s="24"/>
      <c r="D84" s="24"/>
      <c r="E84" s="31" t="s">
        <v>472</v>
      </c>
      <c r="F84" s="27">
        <v>28451</v>
      </c>
      <c r="G84" s="42">
        <v>0.53803999999999996</v>
      </c>
      <c r="H84" s="27">
        <v>15103</v>
      </c>
      <c r="I84" s="27">
        <v>11188.431490389985</v>
      </c>
      <c r="J84" s="27">
        <v>4547645</v>
      </c>
      <c r="K84" s="27">
        <v>8172</v>
      </c>
      <c r="L84" s="27">
        <v>8557</v>
      </c>
      <c r="M84" s="27">
        <v>4761894.0608174261</v>
      </c>
      <c r="N84" s="27">
        <v>4654180.7028719988</v>
      </c>
      <c r="O84" s="27">
        <v>2150045.3174987487</v>
      </c>
      <c r="P84" s="27">
        <v>4645340</v>
      </c>
      <c r="Q84" s="27">
        <v>2499378.7335999999</v>
      </c>
      <c r="R84" s="27">
        <v>2625556.4457757757</v>
      </c>
      <c r="S84" s="27">
        <v>4786790.194764914</v>
      </c>
      <c r="T84" s="43">
        <v>7.8392498930688009E-4</v>
      </c>
      <c r="U84" s="27">
        <v>0</v>
      </c>
      <c r="V84" s="27">
        <v>0</v>
      </c>
      <c r="W84" s="27">
        <v>0</v>
      </c>
      <c r="X84" s="27">
        <v>4786790</v>
      </c>
      <c r="Y84" s="44">
        <f t="shared" si="257"/>
        <v>297</v>
      </c>
    </row>
    <row r="85" spans="1:25" s="32" customFormat="1" x14ac:dyDescent="0.2">
      <c r="A85" s="24">
        <v>299</v>
      </c>
      <c r="B85" s="24" t="s">
        <v>1</v>
      </c>
      <c r="C85" s="24"/>
      <c r="D85" s="24"/>
      <c r="E85" s="31" t="s">
        <v>473</v>
      </c>
      <c r="F85" s="27">
        <v>43488</v>
      </c>
      <c r="G85" s="42">
        <v>1</v>
      </c>
      <c r="H85" s="27">
        <v>30968</v>
      </c>
      <c r="I85" s="27">
        <v>42638.761233084369</v>
      </c>
      <c r="J85" s="27">
        <v>12446809</v>
      </c>
      <c r="K85" s="27">
        <v>13200</v>
      </c>
      <c r="L85" s="27">
        <v>13272</v>
      </c>
      <c r="M85" s="27">
        <v>12514700.685454546</v>
      </c>
      <c r="N85" s="27">
        <v>12231619.95805994</v>
      </c>
      <c r="O85" s="27">
        <v>0</v>
      </c>
      <c r="P85" s="27">
        <v>10512520</v>
      </c>
      <c r="Q85" s="27">
        <v>10512520</v>
      </c>
      <c r="R85" s="27">
        <v>11043230.174080553</v>
      </c>
      <c r="S85" s="27">
        <v>11085868.935313638</v>
      </c>
      <c r="T85" s="43">
        <v>1.8155150597737907E-3</v>
      </c>
      <c r="U85" s="27">
        <v>0</v>
      </c>
      <c r="V85" s="27">
        <v>0</v>
      </c>
      <c r="W85" s="27">
        <v>0</v>
      </c>
      <c r="X85" s="27">
        <v>11085869</v>
      </c>
      <c r="Y85" s="44">
        <f t="shared" si="257"/>
        <v>299</v>
      </c>
    </row>
    <row r="86" spans="1:25" s="32" customFormat="1" x14ac:dyDescent="0.2">
      <c r="A86" s="24">
        <v>301</v>
      </c>
      <c r="B86" s="24" t="s">
        <v>382</v>
      </c>
      <c r="C86" s="24"/>
      <c r="D86" s="24"/>
      <c r="E86" s="31" t="s">
        <v>473</v>
      </c>
      <c r="F86" s="27">
        <v>47609</v>
      </c>
      <c r="G86" s="42">
        <v>1</v>
      </c>
      <c r="H86" s="27">
        <v>220334</v>
      </c>
      <c r="I86" s="27">
        <v>303370.21498096129</v>
      </c>
      <c r="J86" s="27">
        <v>23097734</v>
      </c>
      <c r="K86" s="27">
        <v>15555</v>
      </c>
      <c r="L86" s="27">
        <v>15702</v>
      </c>
      <c r="M86" s="27">
        <v>23316015.382063646</v>
      </c>
      <c r="N86" s="27">
        <v>22788610.471615434</v>
      </c>
      <c r="O86" s="27">
        <v>0</v>
      </c>
      <c r="P86" s="27">
        <v>18612310</v>
      </c>
      <c r="Q86" s="27">
        <v>18612310</v>
      </c>
      <c r="R86" s="27">
        <v>19551926.978625599</v>
      </c>
      <c r="S86" s="27">
        <v>19855297.193606567</v>
      </c>
      <c r="T86" s="43">
        <v>3.2516703274786782E-3</v>
      </c>
      <c r="U86" s="27">
        <v>310722</v>
      </c>
      <c r="V86" s="27">
        <v>0</v>
      </c>
      <c r="W86" s="27">
        <v>38840.25</v>
      </c>
      <c r="X86" s="27">
        <v>19816457</v>
      </c>
      <c r="Y86" s="44">
        <f t="shared" si="257"/>
        <v>301</v>
      </c>
    </row>
    <row r="87" spans="1:25" s="32" customFormat="1" x14ac:dyDescent="0.2">
      <c r="A87" s="24">
        <v>302</v>
      </c>
      <c r="B87" s="24" t="s">
        <v>235</v>
      </c>
      <c r="C87" s="24"/>
      <c r="D87" s="24"/>
      <c r="E87" s="31" t="s">
        <v>472</v>
      </c>
      <c r="F87" s="27">
        <v>27481</v>
      </c>
      <c r="G87" s="42">
        <v>0.49924000000000002</v>
      </c>
      <c r="H87" s="27">
        <v>64057</v>
      </c>
      <c r="I87" s="27">
        <v>44031.896399390629</v>
      </c>
      <c r="J87" s="27">
        <v>3926167</v>
      </c>
      <c r="K87" s="27">
        <v>7384</v>
      </c>
      <c r="L87" s="27">
        <v>7458</v>
      </c>
      <c r="M87" s="27">
        <v>3965513.7440411705</v>
      </c>
      <c r="N87" s="27">
        <v>3875814.394182872</v>
      </c>
      <c r="O87" s="27">
        <v>1940852.816031015</v>
      </c>
      <c r="P87" s="27">
        <v>3780433.25</v>
      </c>
      <c r="Q87" s="27">
        <v>1887343.4957300001</v>
      </c>
      <c r="R87" s="27">
        <v>1982623.4471753878</v>
      </c>
      <c r="S87" s="27">
        <v>3967508.1596057927</v>
      </c>
      <c r="T87" s="43">
        <v>6.4975247818369823E-4</v>
      </c>
      <c r="U87" s="27">
        <v>0</v>
      </c>
      <c r="V87" s="27">
        <v>0</v>
      </c>
      <c r="W87" s="27">
        <v>0</v>
      </c>
      <c r="X87" s="27">
        <v>3967508</v>
      </c>
      <c r="Y87" s="44">
        <f t="shared" si="257"/>
        <v>302</v>
      </c>
    </row>
    <row r="88" spans="1:25" s="32" customFormat="1" x14ac:dyDescent="0.2">
      <c r="A88" s="24">
        <v>303</v>
      </c>
      <c r="B88" s="24" t="s">
        <v>93</v>
      </c>
      <c r="C88" s="24"/>
      <c r="D88" s="24"/>
      <c r="E88" s="31" t="s">
        <v>473</v>
      </c>
      <c r="F88" s="27">
        <v>40815</v>
      </c>
      <c r="G88" s="42">
        <v>1</v>
      </c>
      <c r="H88" s="27">
        <v>80674</v>
      </c>
      <c r="I88" s="27">
        <v>111077.22241403541</v>
      </c>
      <c r="J88" s="27">
        <v>9429670</v>
      </c>
      <c r="K88" s="27">
        <v>12891</v>
      </c>
      <c r="L88" s="27">
        <v>12918</v>
      </c>
      <c r="M88" s="27">
        <v>9449420.297882244</v>
      </c>
      <c r="N88" s="27">
        <v>9235675.7714557461</v>
      </c>
      <c r="O88" s="27">
        <v>0</v>
      </c>
      <c r="P88" s="27">
        <v>9008986</v>
      </c>
      <c r="Q88" s="27">
        <v>9008986</v>
      </c>
      <c r="R88" s="27">
        <v>9463792.3193553258</v>
      </c>
      <c r="S88" s="27">
        <v>9574869.541769363</v>
      </c>
      <c r="T88" s="43">
        <v>1.5680611010182261E-3</v>
      </c>
      <c r="U88" s="27">
        <v>0</v>
      </c>
      <c r="V88" s="27">
        <v>0</v>
      </c>
      <c r="W88" s="27">
        <v>0</v>
      </c>
      <c r="X88" s="27">
        <v>9574870</v>
      </c>
      <c r="Y88" s="44">
        <f t="shared" si="257"/>
        <v>303</v>
      </c>
    </row>
    <row r="89" spans="1:25" s="32" customFormat="1" x14ac:dyDescent="0.2">
      <c r="A89" s="24">
        <v>307</v>
      </c>
      <c r="B89" s="24" t="s">
        <v>17</v>
      </c>
      <c r="C89" s="24"/>
      <c r="D89" s="24"/>
      <c r="E89" s="31" t="s">
        <v>473</v>
      </c>
      <c r="F89" s="27">
        <v>156286</v>
      </c>
      <c r="G89" s="42">
        <v>1</v>
      </c>
      <c r="H89" s="27">
        <v>1398402</v>
      </c>
      <c r="I89" s="27">
        <v>1925411.0367433364</v>
      </c>
      <c r="J89" s="27">
        <v>48990826</v>
      </c>
      <c r="K89" s="27">
        <v>53315</v>
      </c>
      <c r="L89" s="27">
        <v>54024</v>
      </c>
      <c r="M89" s="27">
        <v>49642321.74479977</v>
      </c>
      <c r="N89" s="27">
        <v>48519419.575400867</v>
      </c>
      <c r="O89" s="27">
        <v>0</v>
      </c>
      <c r="P89" s="27">
        <v>43084568</v>
      </c>
      <c r="Q89" s="27">
        <v>43084568</v>
      </c>
      <c r="R89" s="27">
        <v>45259633.406150512</v>
      </c>
      <c r="S89" s="27">
        <v>47185044.442893855</v>
      </c>
      <c r="T89" s="43">
        <v>7.7274194095228853E-3</v>
      </c>
      <c r="U89" s="27">
        <v>808456</v>
      </c>
      <c r="V89" s="27">
        <v>840811</v>
      </c>
      <c r="W89" s="27">
        <v>206158.375</v>
      </c>
      <c r="X89" s="27">
        <v>46978886</v>
      </c>
      <c r="Y89" s="44">
        <f t="shared" si="257"/>
        <v>307</v>
      </c>
    </row>
    <row r="90" spans="1:25" s="32" customFormat="1" x14ac:dyDescent="0.2">
      <c r="A90" s="24">
        <v>308</v>
      </c>
      <c r="B90" s="24" t="s">
        <v>29</v>
      </c>
      <c r="C90" s="24"/>
      <c r="D90" s="24"/>
      <c r="E90" s="31" t="s">
        <v>472</v>
      </c>
      <c r="F90" s="27">
        <v>24767</v>
      </c>
      <c r="G90" s="42">
        <v>0.39068000000000003</v>
      </c>
      <c r="H90" s="27">
        <v>63111</v>
      </c>
      <c r="I90" s="27">
        <v>33948.271066119421</v>
      </c>
      <c r="J90" s="27">
        <v>5407198</v>
      </c>
      <c r="K90" s="27">
        <v>7446</v>
      </c>
      <c r="L90" s="27">
        <v>7489</v>
      </c>
      <c r="M90" s="27">
        <v>5438424.096427612</v>
      </c>
      <c r="N90" s="27">
        <v>5315407.7264966555</v>
      </c>
      <c r="O90" s="27">
        <v>3238784.2359089418</v>
      </c>
      <c r="P90" s="27">
        <v>5398728.5</v>
      </c>
      <c r="Q90" s="27">
        <v>2109175.2503800001</v>
      </c>
      <c r="R90" s="27">
        <v>2215654.0741344914</v>
      </c>
      <c r="S90" s="27">
        <v>5488386.5811095536</v>
      </c>
      <c r="T90" s="43">
        <v>8.9882430957883923E-4</v>
      </c>
      <c r="U90" s="27">
        <v>0</v>
      </c>
      <c r="V90" s="27">
        <v>0</v>
      </c>
      <c r="W90" s="27">
        <v>0</v>
      </c>
      <c r="X90" s="27">
        <v>5488387</v>
      </c>
      <c r="Y90" s="44">
        <f t="shared" si="257"/>
        <v>308</v>
      </c>
    </row>
    <row r="91" spans="1:25" s="32" customFormat="1" x14ac:dyDescent="0.2">
      <c r="A91" s="24">
        <v>310</v>
      </c>
      <c r="B91" s="24" t="s">
        <v>74</v>
      </c>
      <c r="C91" s="24"/>
      <c r="D91" s="24"/>
      <c r="E91" s="31" t="s">
        <v>473</v>
      </c>
      <c r="F91" s="27">
        <v>42824</v>
      </c>
      <c r="G91" s="42">
        <v>1</v>
      </c>
      <c r="H91" s="27">
        <v>86040</v>
      </c>
      <c r="I91" s="27">
        <v>118465.48102862888</v>
      </c>
      <c r="J91" s="27">
        <v>9382228</v>
      </c>
      <c r="K91" s="27">
        <v>12822</v>
      </c>
      <c r="L91" s="27">
        <v>12792</v>
      </c>
      <c r="M91" s="27">
        <v>9360276.1328965835</v>
      </c>
      <c r="N91" s="27">
        <v>9148548.0346453469</v>
      </c>
      <c r="O91" s="27">
        <v>0</v>
      </c>
      <c r="P91" s="27">
        <v>8395028</v>
      </c>
      <c r="Q91" s="27">
        <v>8395028</v>
      </c>
      <c r="R91" s="27">
        <v>8818839.4906122517</v>
      </c>
      <c r="S91" s="27">
        <v>8937304.971640883</v>
      </c>
      <c r="T91" s="43">
        <v>1.4636481690775229E-3</v>
      </c>
      <c r="U91" s="27">
        <v>194970</v>
      </c>
      <c r="V91" s="27">
        <v>0</v>
      </c>
      <c r="W91" s="27">
        <v>24371.25</v>
      </c>
      <c r="X91" s="27">
        <v>8912934</v>
      </c>
      <c r="Y91" s="44">
        <f t="shared" si="257"/>
        <v>310</v>
      </c>
    </row>
    <row r="92" spans="1:25" s="32" customFormat="1" x14ac:dyDescent="0.2">
      <c r="A92" s="24">
        <v>312</v>
      </c>
      <c r="B92" s="24" t="s">
        <v>62</v>
      </c>
      <c r="C92" s="24"/>
      <c r="D92" s="24"/>
      <c r="E92" s="31" t="s">
        <v>472</v>
      </c>
      <c r="F92" s="27">
        <v>15192</v>
      </c>
      <c r="G92" s="42">
        <v>7.6800000000000201E-3</v>
      </c>
      <c r="H92" s="27">
        <v>18962</v>
      </c>
      <c r="I92" s="27">
        <v>200.51034432489743</v>
      </c>
      <c r="J92" s="27">
        <v>2083017</v>
      </c>
      <c r="K92" s="27">
        <v>4415</v>
      </c>
      <c r="L92" s="27">
        <v>4402</v>
      </c>
      <c r="M92" s="27">
        <v>2076883.5411098527</v>
      </c>
      <c r="N92" s="27">
        <v>2029904.7344800956</v>
      </c>
      <c r="O92" s="27">
        <v>2014315.0661192883</v>
      </c>
      <c r="P92" s="27">
        <v>1585412.125</v>
      </c>
      <c r="Q92" s="27">
        <v>12175.965120000032</v>
      </c>
      <c r="R92" s="27">
        <v>12790.652042682124</v>
      </c>
      <c r="S92" s="27">
        <v>2027306.2285062952</v>
      </c>
      <c r="T92" s="43">
        <v>3.3200870496510648E-4</v>
      </c>
      <c r="U92" s="27">
        <v>0</v>
      </c>
      <c r="V92" s="27">
        <v>0</v>
      </c>
      <c r="W92" s="27">
        <v>0</v>
      </c>
      <c r="X92" s="27">
        <v>2027306</v>
      </c>
      <c r="Y92" s="44">
        <f t="shared" si="257"/>
        <v>312</v>
      </c>
    </row>
    <row r="93" spans="1:25" s="32" customFormat="1" x14ac:dyDescent="0.2">
      <c r="A93" s="24">
        <v>313</v>
      </c>
      <c r="B93" s="24" t="s">
        <v>63</v>
      </c>
      <c r="C93" s="24"/>
      <c r="D93" s="24"/>
      <c r="E93" s="31" t="s">
        <v>472</v>
      </c>
      <c r="F93" s="27">
        <v>21576</v>
      </c>
      <c r="G93" s="42">
        <v>0.26303999999999994</v>
      </c>
      <c r="H93" s="27">
        <v>4925</v>
      </c>
      <c r="I93" s="27">
        <v>1783.690302639701</v>
      </c>
      <c r="J93" s="27">
        <v>2589994</v>
      </c>
      <c r="K93" s="27">
        <v>6035</v>
      </c>
      <c r="L93" s="27">
        <v>6175</v>
      </c>
      <c r="M93" s="27">
        <v>2650076.7108533555</v>
      </c>
      <c r="N93" s="27">
        <v>2590132.357263518</v>
      </c>
      <c r="O93" s="27">
        <v>1908823.9420089223</v>
      </c>
      <c r="P93" s="27">
        <v>2280872.25</v>
      </c>
      <c r="Q93" s="27">
        <v>599960.63663999981</v>
      </c>
      <c r="R93" s="27">
        <v>630248.82766486285</v>
      </c>
      <c r="S93" s="27">
        <v>2540856.4599764254</v>
      </c>
      <c r="T93" s="43">
        <v>4.1611200662099596E-4</v>
      </c>
      <c r="U93" s="27">
        <v>0</v>
      </c>
      <c r="V93" s="27">
        <v>0</v>
      </c>
      <c r="W93" s="27">
        <v>0</v>
      </c>
      <c r="X93" s="27">
        <v>2540856</v>
      </c>
      <c r="Y93" s="44">
        <f t="shared" si="257"/>
        <v>313</v>
      </c>
    </row>
    <row r="94" spans="1:25" s="32" customFormat="1" x14ac:dyDescent="0.2">
      <c r="A94" s="24">
        <v>317</v>
      </c>
      <c r="B94" s="24" t="s">
        <v>99</v>
      </c>
      <c r="C94" s="24"/>
      <c r="D94" s="24"/>
      <c r="E94" s="31" t="s">
        <v>471</v>
      </c>
      <c r="F94" s="27">
        <v>9113</v>
      </c>
      <c r="G94" s="42">
        <v>0</v>
      </c>
      <c r="H94" s="27">
        <v>0</v>
      </c>
      <c r="I94" s="27">
        <v>0</v>
      </c>
      <c r="J94" s="27">
        <v>1124189</v>
      </c>
      <c r="K94" s="27">
        <v>2659</v>
      </c>
      <c r="L94" s="27">
        <v>2692</v>
      </c>
      <c r="M94" s="27">
        <v>1138140.9507333585</v>
      </c>
      <c r="N94" s="27">
        <v>1112396.3663194738</v>
      </c>
      <c r="O94" s="27">
        <v>1112396.3663194738</v>
      </c>
      <c r="P94" s="27">
        <v>1322302.625</v>
      </c>
      <c r="Q94" s="27">
        <v>0</v>
      </c>
      <c r="R94" s="27">
        <v>0</v>
      </c>
      <c r="S94" s="27">
        <v>1112396.3663194738</v>
      </c>
      <c r="T94" s="43">
        <v>1.8217537725503607E-4</v>
      </c>
      <c r="U94" s="27">
        <v>0</v>
      </c>
      <c r="V94" s="27">
        <v>0</v>
      </c>
      <c r="W94" s="27">
        <v>0</v>
      </c>
      <c r="X94" s="27">
        <v>1112396</v>
      </c>
      <c r="Y94" s="44">
        <f t="shared" si="257"/>
        <v>317</v>
      </c>
    </row>
    <row r="95" spans="1:25" s="32" customFormat="1" x14ac:dyDescent="0.2">
      <c r="A95" s="24">
        <v>321</v>
      </c>
      <c r="B95" s="24" t="s">
        <v>164</v>
      </c>
      <c r="C95" s="24"/>
      <c r="D95" s="24"/>
      <c r="E95" s="31" t="s">
        <v>473</v>
      </c>
      <c r="F95" s="27">
        <v>49911</v>
      </c>
      <c r="G95" s="42">
        <v>1</v>
      </c>
      <c r="H95" s="27">
        <v>19730</v>
      </c>
      <c r="I95" s="27">
        <v>27165.550217280888</v>
      </c>
      <c r="J95" s="27">
        <v>8182045</v>
      </c>
      <c r="K95" s="27">
        <v>15713</v>
      </c>
      <c r="L95" s="27">
        <v>15876</v>
      </c>
      <c r="M95" s="27">
        <v>8266922.065805384</v>
      </c>
      <c r="N95" s="27">
        <v>8079925.4791093357</v>
      </c>
      <c r="O95" s="27">
        <v>0</v>
      </c>
      <c r="P95" s="27">
        <v>7341225</v>
      </c>
      <c r="Q95" s="27">
        <v>7341225</v>
      </c>
      <c r="R95" s="27">
        <v>7711836.6894630883</v>
      </c>
      <c r="S95" s="27">
        <v>7739002.2396803703</v>
      </c>
      <c r="T95" s="43">
        <v>1.2674040434490579E-3</v>
      </c>
      <c r="U95" s="27">
        <v>0</v>
      </c>
      <c r="V95" s="27">
        <v>0</v>
      </c>
      <c r="W95" s="27">
        <v>0</v>
      </c>
      <c r="X95" s="27">
        <v>7739002</v>
      </c>
      <c r="Y95" s="44">
        <f t="shared" si="257"/>
        <v>321</v>
      </c>
    </row>
    <row r="96" spans="1:25" s="32" customFormat="1" x14ac:dyDescent="0.2">
      <c r="A96" s="24">
        <v>327</v>
      </c>
      <c r="B96" s="24" t="s">
        <v>193</v>
      </c>
      <c r="C96" s="24"/>
      <c r="D96" s="24"/>
      <c r="E96" s="31" t="s">
        <v>472</v>
      </c>
      <c r="F96" s="27">
        <v>30030</v>
      </c>
      <c r="G96" s="42">
        <v>0.60119999999999996</v>
      </c>
      <c r="H96" s="27">
        <v>16192</v>
      </c>
      <c r="I96" s="27">
        <v>13403.273744443441</v>
      </c>
      <c r="J96" s="27">
        <v>4344017.63</v>
      </c>
      <c r="K96" s="27">
        <v>8846</v>
      </c>
      <c r="L96" s="27">
        <v>8960</v>
      </c>
      <c r="M96" s="27">
        <v>4399999.7699299119</v>
      </c>
      <c r="N96" s="27">
        <v>4300472.4087317716</v>
      </c>
      <c r="O96" s="27">
        <v>1715028.3966022306</v>
      </c>
      <c r="P96" s="27">
        <v>4478953.5</v>
      </c>
      <c r="Q96" s="27">
        <v>2692746.8441999997</v>
      </c>
      <c r="R96" s="27">
        <v>2828686.4805992874</v>
      </c>
      <c r="S96" s="27">
        <v>4557118.1509459615</v>
      </c>
      <c r="T96" s="43">
        <v>7.4631196530349484E-4</v>
      </c>
      <c r="U96" s="27">
        <v>0</v>
      </c>
      <c r="V96" s="27">
        <v>0</v>
      </c>
      <c r="W96" s="27">
        <v>0</v>
      </c>
      <c r="X96" s="27">
        <v>4557118</v>
      </c>
      <c r="Y96" s="44">
        <f t="shared" si="257"/>
        <v>327</v>
      </c>
    </row>
    <row r="97" spans="1:25" s="32" customFormat="1" x14ac:dyDescent="0.2">
      <c r="A97" s="24">
        <v>331</v>
      </c>
      <c r="B97" s="24" t="s">
        <v>199</v>
      </c>
      <c r="C97" s="24"/>
      <c r="D97" s="24"/>
      <c r="E97" s="31" t="s">
        <v>471</v>
      </c>
      <c r="F97" s="27">
        <v>14473</v>
      </c>
      <c r="G97" s="42">
        <v>0</v>
      </c>
      <c r="H97" s="27">
        <v>26296</v>
      </c>
      <c r="I97" s="27">
        <v>0</v>
      </c>
      <c r="J97" s="27">
        <v>1855765</v>
      </c>
      <c r="K97" s="27">
        <v>4116</v>
      </c>
      <c r="L97" s="27">
        <v>4136</v>
      </c>
      <c r="M97" s="27">
        <v>1864782.3226433429</v>
      </c>
      <c r="N97" s="27">
        <v>1822601.2150328332</v>
      </c>
      <c r="O97" s="27">
        <v>1822601.2150328332</v>
      </c>
      <c r="P97" s="27">
        <v>1735205.125</v>
      </c>
      <c r="Q97" s="27">
        <v>0</v>
      </c>
      <c r="R97" s="27">
        <v>0</v>
      </c>
      <c r="S97" s="27">
        <v>1822601.2150328332</v>
      </c>
      <c r="T97" s="43">
        <v>2.9848449166790562E-4</v>
      </c>
      <c r="U97" s="27">
        <v>0</v>
      </c>
      <c r="V97" s="27">
        <v>0</v>
      </c>
      <c r="W97" s="27">
        <v>0</v>
      </c>
      <c r="X97" s="27">
        <v>1822601</v>
      </c>
      <c r="Y97" s="44">
        <f t="shared" si="257"/>
        <v>331</v>
      </c>
    </row>
    <row r="98" spans="1:25" s="32" customFormat="1" x14ac:dyDescent="0.2">
      <c r="A98" s="24">
        <v>335</v>
      </c>
      <c r="B98" s="24" t="s">
        <v>219</v>
      </c>
      <c r="C98" s="24"/>
      <c r="D98" s="24"/>
      <c r="E98" s="31" t="s">
        <v>471</v>
      </c>
      <c r="F98" s="27">
        <v>13996</v>
      </c>
      <c r="G98" s="42">
        <v>0</v>
      </c>
      <c r="H98" s="27">
        <v>3588</v>
      </c>
      <c r="I98" s="27">
        <v>0</v>
      </c>
      <c r="J98" s="27">
        <v>1470910</v>
      </c>
      <c r="K98" s="27">
        <v>3973</v>
      </c>
      <c r="L98" s="27">
        <v>4015</v>
      </c>
      <c r="M98" s="27">
        <v>1486459.5142209916</v>
      </c>
      <c r="N98" s="27">
        <v>1452836.0140587082</v>
      </c>
      <c r="O98" s="27">
        <v>1452836.0140587082</v>
      </c>
      <c r="P98" s="27">
        <v>1545355.75</v>
      </c>
      <c r="Q98" s="27">
        <v>0</v>
      </c>
      <c r="R98" s="27">
        <v>0</v>
      </c>
      <c r="S98" s="27">
        <v>1452836.0140587082</v>
      </c>
      <c r="T98" s="43">
        <v>2.3792863494021525E-4</v>
      </c>
      <c r="U98" s="27">
        <v>0</v>
      </c>
      <c r="V98" s="27">
        <v>0</v>
      </c>
      <c r="W98" s="27">
        <v>0</v>
      </c>
      <c r="X98" s="27">
        <v>1452836</v>
      </c>
      <c r="Y98" s="44">
        <f t="shared" si="257"/>
        <v>335</v>
      </c>
    </row>
    <row r="99" spans="1:25" s="32" customFormat="1" x14ac:dyDescent="0.2">
      <c r="A99" s="24">
        <v>339</v>
      </c>
      <c r="B99" s="24" t="s">
        <v>267</v>
      </c>
      <c r="C99" s="24"/>
      <c r="D99" s="24"/>
      <c r="E99" s="31" t="s">
        <v>471</v>
      </c>
      <c r="F99" s="27">
        <v>5259</v>
      </c>
      <c r="G99" s="42">
        <v>0</v>
      </c>
      <c r="H99" s="27">
        <v>0</v>
      </c>
      <c r="I99" s="27">
        <v>0</v>
      </c>
      <c r="J99" s="27">
        <v>443754</v>
      </c>
      <c r="K99" s="27">
        <v>1479</v>
      </c>
      <c r="L99" s="27">
        <v>1503</v>
      </c>
      <c r="M99" s="27">
        <v>450954.87626774854</v>
      </c>
      <c r="N99" s="27">
        <v>440754.3419038392</v>
      </c>
      <c r="O99" s="27">
        <v>440754.3419038392</v>
      </c>
      <c r="P99" s="27">
        <v>266117.03125</v>
      </c>
      <c r="Q99" s="27">
        <v>0</v>
      </c>
      <c r="R99" s="27">
        <v>0</v>
      </c>
      <c r="S99" s="27">
        <v>440754.3419038392</v>
      </c>
      <c r="T99" s="43">
        <v>7.2181635021690565E-5</v>
      </c>
      <c r="U99" s="27">
        <v>0</v>
      </c>
      <c r="V99" s="27">
        <v>0</v>
      </c>
      <c r="W99" s="27">
        <v>0</v>
      </c>
      <c r="X99" s="27">
        <v>440754</v>
      </c>
      <c r="Y99" s="44">
        <f t="shared" si="257"/>
        <v>339</v>
      </c>
    </row>
    <row r="100" spans="1:25" s="32" customFormat="1" x14ac:dyDescent="0.2">
      <c r="A100" s="24">
        <v>340</v>
      </c>
      <c r="B100" s="24" t="s">
        <v>270</v>
      </c>
      <c r="C100" s="24"/>
      <c r="D100" s="24"/>
      <c r="E100" s="31" t="s">
        <v>472</v>
      </c>
      <c r="F100" s="27">
        <v>20004</v>
      </c>
      <c r="G100" s="42">
        <v>0.20016</v>
      </c>
      <c r="H100" s="27">
        <v>3680</v>
      </c>
      <c r="I100" s="27">
        <v>1014.1834787575606</v>
      </c>
      <c r="J100" s="27">
        <v>3652074</v>
      </c>
      <c r="K100" s="27">
        <v>5552</v>
      </c>
      <c r="L100" s="27">
        <v>5684</v>
      </c>
      <c r="M100" s="27">
        <v>3738902.8487031697</v>
      </c>
      <c r="N100" s="27">
        <v>3654329.404665566</v>
      </c>
      <c r="O100" s="27">
        <v>2922878.8310277062</v>
      </c>
      <c r="P100" s="27">
        <v>4110375.25</v>
      </c>
      <c r="Q100" s="27">
        <v>822732.71004000003</v>
      </c>
      <c r="R100" s="27">
        <v>864267.24407818436</v>
      </c>
      <c r="S100" s="27">
        <v>3788160.2585846484</v>
      </c>
      <c r="T100" s="43">
        <v>6.2038095871665036E-4</v>
      </c>
      <c r="U100" s="27">
        <v>0</v>
      </c>
      <c r="V100" s="27">
        <v>0</v>
      </c>
      <c r="W100" s="27">
        <v>0</v>
      </c>
      <c r="X100" s="27">
        <v>3788160</v>
      </c>
      <c r="Y100" s="44">
        <f t="shared" si="257"/>
        <v>340</v>
      </c>
    </row>
    <row r="101" spans="1:25" s="32" customFormat="1" x14ac:dyDescent="0.2">
      <c r="A101" s="24">
        <v>342</v>
      </c>
      <c r="B101" s="24" t="s">
        <v>295</v>
      </c>
      <c r="C101" s="24"/>
      <c r="D101" s="24"/>
      <c r="E101" s="31" t="s">
        <v>473</v>
      </c>
      <c r="F101" s="27">
        <v>46194</v>
      </c>
      <c r="G101" s="42">
        <v>1</v>
      </c>
      <c r="H101" s="27">
        <v>41847</v>
      </c>
      <c r="I101" s="27">
        <v>57617.677645339754</v>
      </c>
      <c r="J101" s="27">
        <v>10288793</v>
      </c>
      <c r="K101" s="27">
        <v>13653</v>
      </c>
      <c r="L101" s="27">
        <v>13799</v>
      </c>
      <c r="M101" s="27">
        <v>10398817.447227716</v>
      </c>
      <c r="N101" s="27">
        <v>10163597.693995718</v>
      </c>
      <c r="O101" s="27">
        <v>0</v>
      </c>
      <c r="P101" s="27">
        <v>10648888</v>
      </c>
      <c r="Q101" s="27">
        <v>10648888</v>
      </c>
      <c r="R101" s="27">
        <v>11186482.525788708</v>
      </c>
      <c r="S101" s="27">
        <v>11244100.20343405</v>
      </c>
      <c r="T101" s="43">
        <v>1.8414283419780047E-3</v>
      </c>
      <c r="U101" s="27">
        <v>0</v>
      </c>
      <c r="V101" s="27">
        <v>0</v>
      </c>
      <c r="W101" s="27">
        <v>0</v>
      </c>
      <c r="X101" s="27">
        <v>11244100</v>
      </c>
      <c r="Y101" s="44">
        <f t="shared" si="257"/>
        <v>342</v>
      </c>
    </row>
    <row r="102" spans="1:25" s="32" customFormat="1" x14ac:dyDescent="0.2">
      <c r="A102" s="24">
        <v>344</v>
      </c>
      <c r="B102" s="24" t="s">
        <v>323</v>
      </c>
      <c r="C102" s="24"/>
      <c r="D102" s="24"/>
      <c r="E102" s="31" t="s">
        <v>473</v>
      </c>
      <c r="F102" s="27">
        <v>352866</v>
      </c>
      <c r="G102" s="42">
        <v>1</v>
      </c>
      <c r="H102" s="27">
        <v>4009277</v>
      </c>
      <c r="I102" s="27">
        <v>5520233.9421433993</v>
      </c>
      <c r="J102" s="27">
        <v>149787730</v>
      </c>
      <c r="K102" s="27">
        <v>154416</v>
      </c>
      <c r="L102" s="27">
        <v>156455</v>
      </c>
      <c r="M102" s="27">
        <v>151765615.59132472</v>
      </c>
      <c r="N102" s="27">
        <v>148332699.22081852</v>
      </c>
      <c r="O102" s="27">
        <v>0</v>
      </c>
      <c r="P102" s="27">
        <v>131736032</v>
      </c>
      <c r="Q102" s="27">
        <v>131736032</v>
      </c>
      <c r="R102" s="27">
        <v>138386545.14769447</v>
      </c>
      <c r="S102" s="27">
        <v>143906779.08983791</v>
      </c>
      <c r="T102" s="43">
        <v>2.3567383501070512E-2</v>
      </c>
      <c r="U102" s="27">
        <v>0</v>
      </c>
      <c r="V102" s="27">
        <v>0</v>
      </c>
      <c r="W102" s="27">
        <v>0</v>
      </c>
      <c r="X102" s="27">
        <v>143906779</v>
      </c>
      <c r="Y102" s="44">
        <f t="shared" si="257"/>
        <v>344</v>
      </c>
    </row>
    <row r="103" spans="1:25" s="32" customFormat="1" x14ac:dyDescent="0.2">
      <c r="A103" s="24">
        <v>345</v>
      </c>
      <c r="B103" s="24" t="s">
        <v>329</v>
      </c>
      <c r="C103" s="24"/>
      <c r="D103" s="24"/>
      <c r="E103" s="31" t="s">
        <v>473</v>
      </c>
      <c r="F103" s="27">
        <v>65589</v>
      </c>
      <c r="G103" s="42">
        <v>1</v>
      </c>
      <c r="H103" s="27">
        <v>46803</v>
      </c>
      <c r="I103" s="27">
        <v>64441.421531647102</v>
      </c>
      <c r="J103" s="27">
        <v>17855382</v>
      </c>
      <c r="K103" s="27">
        <v>20128</v>
      </c>
      <c r="L103" s="27">
        <v>20399</v>
      </c>
      <c r="M103" s="27">
        <v>18095783.854232911</v>
      </c>
      <c r="N103" s="27">
        <v>17686459.829233605</v>
      </c>
      <c r="O103" s="27">
        <v>0</v>
      </c>
      <c r="P103" s="27">
        <v>17748718</v>
      </c>
      <c r="Q103" s="27">
        <v>17748718</v>
      </c>
      <c r="R103" s="27">
        <v>18644737.719295338</v>
      </c>
      <c r="S103" s="27">
        <v>18709179.140826989</v>
      </c>
      <c r="T103" s="43">
        <v>3.0639724034601432E-3</v>
      </c>
      <c r="U103" s="27">
        <v>257910</v>
      </c>
      <c r="V103" s="27">
        <v>327916</v>
      </c>
      <c r="W103" s="27">
        <v>73228.25</v>
      </c>
      <c r="X103" s="27">
        <v>18635951</v>
      </c>
      <c r="Y103" s="44">
        <f t="shared" si="257"/>
        <v>345</v>
      </c>
    </row>
    <row r="104" spans="1:25" s="32" customFormat="1" x14ac:dyDescent="0.2">
      <c r="A104" s="24">
        <v>351</v>
      </c>
      <c r="B104" s="24" t="s">
        <v>369</v>
      </c>
      <c r="C104" s="24"/>
      <c r="D104" s="24"/>
      <c r="E104" s="31" t="s">
        <v>471</v>
      </c>
      <c r="F104" s="27">
        <v>13166</v>
      </c>
      <c r="G104" s="42">
        <v>0</v>
      </c>
      <c r="H104" s="27">
        <v>7316</v>
      </c>
      <c r="I104" s="27">
        <v>0</v>
      </c>
      <c r="J104" s="27">
        <v>1556676</v>
      </c>
      <c r="K104" s="27">
        <v>3521</v>
      </c>
      <c r="L104" s="27">
        <v>3581</v>
      </c>
      <c r="M104" s="27">
        <v>1583202.714001704</v>
      </c>
      <c r="N104" s="27">
        <v>1547390.8965913514</v>
      </c>
      <c r="O104" s="27">
        <v>1547390.8965913514</v>
      </c>
      <c r="P104" s="27">
        <v>1484945.25</v>
      </c>
      <c r="Q104" s="27">
        <v>0</v>
      </c>
      <c r="R104" s="27">
        <v>0</v>
      </c>
      <c r="S104" s="27">
        <v>1547390.8965913514</v>
      </c>
      <c r="T104" s="43">
        <v>2.5341373711983064E-4</v>
      </c>
      <c r="U104" s="27">
        <v>0</v>
      </c>
      <c r="V104" s="27">
        <v>0</v>
      </c>
      <c r="W104" s="27">
        <v>0</v>
      </c>
      <c r="X104" s="27">
        <v>1547391</v>
      </c>
      <c r="Y104" s="44">
        <f t="shared" si="257"/>
        <v>351</v>
      </c>
    </row>
    <row r="105" spans="1:25" s="32" customFormat="1" x14ac:dyDescent="0.2">
      <c r="A105" s="24">
        <v>352</v>
      </c>
      <c r="B105" s="24" t="s">
        <v>363</v>
      </c>
      <c r="C105" s="24"/>
      <c r="D105" s="24"/>
      <c r="E105" s="31" t="s">
        <v>472</v>
      </c>
      <c r="F105" s="27">
        <v>23762</v>
      </c>
      <c r="G105" s="42">
        <v>0.35048000000000001</v>
      </c>
      <c r="H105" s="27">
        <v>46024</v>
      </c>
      <c r="I105" s="27">
        <v>22209.512286669207</v>
      </c>
      <c r="J105" s="27">
        <v>3902789</v>
      </c>
      <c r="K105" s="27">
        <v>7231</v>
      </c>
      <c r="L105" s="27">
        <v>7227</v>
      </c>
      <c r="M105" s="27">
        <v>3900630.0792421517</v>
      </c>
      <c r="N105" s="27">
        <v>3812398.3885383927</v>
      </c>
      <c r="O105" s="27">
        <v>2476229.0013234569</v>
      </c>
      <c r="P105" s="27">
        <v>3785620.5</v>
      </c>
      <c r="Q105" s="27">
        <v>1326784.27284</v>
      </c>
      <c r="R105" s="27">
        <v>1393765.1596688721</v>
      </c>
      <c r="S105" s="27">
        <v>3892203.6732789986</v>
      </c>
      <c r="T105" s="43">
        <v>6.374199826623667E-4</v>
      </c>
      <c r="U105" s="27">
        <v>102730</v>
      </c>
      <c r="V105" s="27">
        <v>0</v>
      </c>
      <c r="W105" s="27">
        <v>12841.25</v>
      </c>
      <c r="X105" s="27">
        <v>3879363</v>
      </c>
      <c r="Y105" s="44">
        <f t="shared" si="257"/>
        <v>352</v>
      </c>
    </row>
    <row r="106" spans="1:25" s="32" customFormat="1" x14ac:dyDescent="0.2">
      <c r="A106" s="24">
        <v>353</v>
      </c>
      <c r="B106" s="24" t="s">
        <v>167</v>
      </c>
      <c r="C106" s="24"/>
      <c r="D106" s="24"/>
      <c r="E106" s="31" t="s">
        <v>472</v>
      </c>
      <c r="F106" s="27">
        <v>34160</v>
      </c>
      <c r="G106" s="42">
        <v>0.76639999999999997</v>
      </c>
      <c r="H106" s="27">
        <v>167805</v>
      </c>
      <c r="I106" s="27">
        <v>177072.78328368839</v>
      </c>
      <c r="J106" s="27">
        <v>7367092</v>
      </c>
      <c r="K106" s="27">
        <v>10804</v>
      </c>
      <c r="L106" s="27">
        <v>10735</v>
      </c>
      <c r="M106" s="27">
        <v>7320041.8937430577</v>
      </c>
      <c r="N106" s="27">
        <v>7154463.6001888085</v>
      </c>
      <c r="O106" s="27">
        <v>1671282.6970041059</v>
      </c>
      <c r="P106" s="27">
        <v>6741907.5</v>
      </c>
      <c r="Q106" s="27">
        <v>5166997.9079999998</v>
      </c>
      <c r="R106" s="27">
        <v>5427846.7205804782</v>
      </c>
      <c r="S106" s="27">
        <v>7276202.2008682732</v>
      </c>
      <c r="T106" s="43">
        <v>1.1916120198350348E-3</v>
      </c>
      <c r="U106" s="27">
        <v>0</v>
      </c>
      <c r="V106" s="27">
        <v>0</v>
      </c>
      <c r="W106" s="27">
        <v>0</v>
      </c>
      <c r="X106" s="27">
        <v>7276202</v>
      </c>
      <c r="Y106" s="44">
        <f t="shared" si="257"/>
        <v>353</v>
      </c>
    </row>
    <row r="107" spans="1:25" s="32" customFormat="1" x14ac:dyDescent="0.2">
      <c r="A107" s="24">
        <v>355</v>
      </c>
      <c r="B107" s="24" t="s">
        <v>376</v>
      </c>
      <c r="C107" s="24"/>
      <c r="D107" s="24"/>
      <c r="E107" s="31" t="s">
        <v>473</v>
      </c>
      <c r="F107" s="27">
        <v>63934</v>
      </c>
      <c r="G107" s="42">
        <v>1</v>
      </c>
      <c r="H107" s="27">
        <v>350141</v>
      </c>
      <c r="I107" s="27">
        <v>482096.95482153812</v>
      </c>
      <c r="J107" s="27">
        <v>19091495</v>
      </c>
      <c r="K107" s="27">
        <v>20458</v>
      </c>
      <c r="L107" s="27">
        <v>20649</v>
      </c>
      <c r="M107" s="27">
        <v>19269737.034656368</v>
      </c>
      <c r="N107" s="27">
        <v>18833858.357764531</v>
      </c>
      <c r="O107" s="27">
        <v>0</v>
      </c>
      <c r="P107" s="27">
        <v>17209204</v>
      </c>
      <c r="Q107" s="27">
        <v>17209204</v>
      </c>
      <c r="R107" s="27">
        <v>18077987.093932543</v>
      </c>
      <c r="S107" s="27">
        <v>18560084.048754085</v>
      </c>
      <c r="T107" s="43">
        <v>3.0395553382236546E-3</v>
      </c>
      <c r="U107" s="27">
        <v>0</v>
      </c>
      <c r="V107" s="27">
        <v>0</v>
      </c>
      <c r="W107" s="27">
        <v>0</v>
      </c>
      <c r="X107" s="27">
        <v>18560084</v>
      </c>
      <c r="Y107" s="44">
        <f t="shared" si="257"/>
        <v>355</v>
      </c>
    </row>
    <row r="108" spans="1:25" s="32" customFormat="1" x14ac:dyDescent="0.2">
      <c r="A108" s="24">
        <v>356</v>
      </c>
      <c r="B108" s="24" t="s">
        <v>224</v>
      </c>
      <c r="C108" s="24"/>
      <c r="D108" s="24"/>
      <c r="E108" s="31" t="s">
        <v>473</v>
      </c>
      <c r="F108" s="27">
        <v>63036</v>
      </c>
      <c r="G108" s="42">
        <v>1</v>
      </c>
      <c r="H108" s="27">
        <v>100510</v>
      </c>
      <c r="I108" s="27">
        <v>138388.72034155612</v>
      </c>
      <c r="J108" s="27">
        <v>17749716</v>
      </c>
      <c r="K108" s="27">
        <v>20897</v>
      </c>
      <c r="L108" s="27">
        <v>21169</v>
      </c>
      <c r="M108" s="27">
        <v>17980750.251423649</v>
      </c>
      <c r="N108" s="27">
        <v>17574028.269955114</v>
      </c>
      <c r="O108" s="27">
        <v>0</v>
      </c>
      <c r="P108" s="27">
        <v>17141042</v>
      </c>
      <c r="Q108" s="27">
        <v>17141042</v>
      </c>
      <c r="R108" s="27">
        <v>18006384.028718334</v>
      </c>
      <c r="S108" s="27">
        <v>18144772.749059893</v>
      </c>
      <c r="T108" s="43">
        <v>2.9715404696113099E-3</v>
      </c>
      <c r="U108" s="27">
        <v>0</v>
      </c>
      <c r="V108" s="27">
        <v>0</v>
      </c>
      <c r="W108" s="27">
        <v>0</v>
      </c>
      <c r="X108" s="27">
        <v>18144773</v>
      </c>
      <c r="Y108" s="44">
        <f t="shared" si="257"/>
        <v>356</v>
      </c>
    </row>
    <row r="109" spans="1:25" s="32" customFormat="1" x14ac:dyDescent="0.2">
      <c r="A109" s="24">
        <v>358</v>
      </c>
      <c r="B109" s="24" t="s">
        <v>6</v>
      </c>
      <c r="C109" s="24"/>
      <c r="D109" s="24"/>
      <c r="E109" s="31" t="s">
        <v>472</v>
      </c>
      <c r="F109" s="27">
        <v>31728</v>
      </c>
      <c r="G109" s="42">
        <v>0.66912000000000005</v>
      </c>
      <c r="H109" s="27">
        <v>15356</v>
      </c>
      <c r="I109" s="27">
        <v>14147.299089460648</v>
      </c>
      <c r="J109" s="27">
        <v>3199860</v>
      </c>
      <c r="K109" s="27">
        <v>9404</v>
      </c>
      <c r="L109" s="27">
        <v>9529</v>
      </c>
      <c r="M109" s="27">
        <v>3242393.2305401955</v>
      </c>
      <c r="N109" s="27">
        <v>3169050.7625683118</v>
      </c>
      <c r="O109" s="27">
        <v>1048575.5163186028</v>
      </c>
      <c r="P109" s="27">
        <v>4131407.75</v>
      </c>
      <c r="Q109" s="27">
        <v>2764407.5536800004</v>
      </c>
      <c r="R109" s="27">
        <v>2903964.8828497054</v>
      </c>
      <c r="S109" s="27">
        <v>3966687.6982577695</v>
      </c>
      <c r="T109" s="43">
        <v>6.4961811253838977E-4</v>
      </c>
      <c r="U109" s="27">
        <v>0</v>
      </c>
      <c r="V109" s="27">
        <v>0</v>
      </c>
      <c r="W109" s="27">
        <v>0</v>
      </c>
      <c r="X109" s="27">
        <v>3966688</v>
      </c>
      <c r="Y109" s="44">
        <f t="shared" si="257"/>
        <v>358</v>
      </c>
    </row>
    <row r="110" spans="1:25" s="32" customFormat="1" x14ac:dyDescent="0.2">
      <c r="A110" s="24">
        <v>361</v>
      </c>
      <c r="B110" s="24" t="s">
        <v>13</v>
      </c>
      <c r="C110" s="24"/>
      <c r="D110" s="24"/>
      <c r="E110" s="31" t="s">
        <v>473</v>
      </c>
      <c r="F110" s="27">
        <v>108558</v>
      </c>
      <c r="G110" s="42">
        <v>1</v>
      </c>
      <c r="H110" s="27">
        <v>798334</v>
      </c>
      <c r="I110" s="27">
        <v>1099198.2953452973</v>
      </c>
      <c r="J110" s="27">
        <v>35499605</v>
      </c>
      <c r="K110" s="27">
        <v>38145</v>
      </c>
      <c r="L110" s="27">
        <v>38411</v>
      </c>
      <c r="M110" s="27">
        <v>35747157.626294404</v>
      </c>
      <c r="N110" s="27">
        <v>34938562.068359695</v>
      </c>
      <c r="O110" s="27">
        <v>0</v>
      </c>
      <c r="P110" s="27">
        <v>35622088</v>
      </c>
      <c r="Q110" s="27">
        <v>35622088</v>
      </c>
      <c r="R110" s="27">
        <v>37420420.324085258</v>
      </c>
      <c r="S110" s="27">
        <v>38519618.619430564</v>
      </c>
      <c r="T110" s="43">
        <v>6.3082964545566837E-3</v>
      </c>
      <c r="U110" s="27">
        <v>0</v>
      </c>
      <c r="V110" s="27">
        <v>0</v>
      </c>
      <c r="W110" s="27">
        <v>0</v>
      </c>
      <c r="X110" s="27">
        <v>38519619</v>
      </c>
      <c r="Y110" s="44">
        <f t="shared" si="257"/>
        <v>361</v>
      </c>
    </row>
    <row r="111" spans="1:25" s="32" customFormat="1" x14ac:dyDescent="0.2">
      <c r="A111" s="24">
        <v>362</v>
      </c>
      <c r="B111" s="24" t="s">
        <v>18</v>
      </c>
      <c r="C111" s="24"/>
      <c r="D111" s="24"/>
      <c r="E111" s="31" t="s">
        <v>473</v>
      </c>
      <c r="F111" s="27">
        <v>90838</v>
      </c>
      <c r="G111" s="42">
        <v>1</v>
      </c>
      <c r="H111" s="27">
        <v>37897</v>
      </c>
      <c r="I111" s="27">
        <v>52179.0601411198</v>
      </c>
      <c r="J111" s="27">
        <v>15899469</v>
      </c>
      <c r="K111" s="27">
        <v>31420</v>
      </c>
      <c r="L111" s="27">
        <v>31889</v>
      </c>
      <c r="M111" s="27">
        <v>16136797.165531509</v>
      </c>
      <c r="N111" s="27">
        <v>15771785.137337567</v>
      </c>
      <c r="O111" s="27">
        <v>0</v>
      </c>
      <c r="P111" s="27">
        <v>21562042</v>
      </c>
      <c r="Q111" s="27">
        <v>21562042</v>
      </c>
      <c r="R111" s="27">
        <v>22650572.158644374</v>
      </c>
      <c r="S111" s="27">
        <v>22702751.218785498</v>
      </c>
      <c r="T111" s="43">
        <v>3.7179933279480673E-3</v>
      </c>
      <c r="U111" s="27">
        <v>0</v>
      </c>
      <c r="V111" s="27">
        <v>0</v>
      </c>
      <c r="W111" s="27">
        <v>0</v>
      </c>
      <c r="X111" s="27">
        <v>22702751</v>
      </c>
      <c r="Y111" s="44">
        <f t="shared" si="257"/>
        <v>362</v>
      </c>
    </row>
    <row r="112" spans="1:25" s="32" customFormat="1" x14ac:dyDescent="0.2">
      <c r="A112" s="24">
        <v>363</v>
      </c>
      <c r="B112" s="24" t="s">
        <v>19</v>
      </c>
      <c r="C112" s="24"/>
      <c r="D112" s="24"/>
      <c r="E112" s="31" t="s">
        <v>473</v>
      </c>
      <c r="F112" s="27">
        <v>862965</v>
      </c>
      <c r="G112" s="42">
        <v>1</v>
      </c>
      <c r="H112" s="27">
        <v>26969467</v>
      </c>
      <c r="I112" s="27">
        <v>37133320.330552444</v>
      </c>
      <c r="J112" s="27">
        <v>608733480</v>
      </c>
      <c r="K112" s="27">
        <v>391755</v>
      </c>
      <c r="L112" s="27">
        <v>394054</v>
      </c>
      <c r="M112" s="27">
        <v>612305810.33533716</v>
      </c>
      <c r="N112" s="27">
        <v>598455541.07726943</v>
      </c>
      <c r="O112" s="27">
        <v>0</v>
      </c>
      <c r="P112" s="27">
        <v>532574080</v>
      </c>
      <c r="Q112" s="27">
        <v>532574080</v>
      </c>
      <c r="R112" s="27">
        <v>559460353.00662351</v>
      </c>
      <c r="S112" s="27">
        <v>596593673.33717608</v>
      </c>
      <c r="T112" s="43">
        <v>9.7703193572779248E-2</v>
      </c>
      <c r="U112" s="27">
        <v>0</v>
      </c>
      <c r="V112" s="27">
        <v>0</v>
      </c>
      <c r="W112" s="27">
        <v>0</v>
      </c>
      <c r="X112" s="27">
        <v>596593673</v>
      </c>
      <c r="Y112" s="44">
        <f t="shared" si="257"/>
        <v>363</v>
      </c>
    </row>
    <row r="113" spans="1:25" s="32" customFormat="1" x14ac:dyDescent="0.2">
      <c r="A113" s="24">
        <v>370</v>
      </c>
      <c r="B113" s="24" t="s">
        <v>34</v>
      </c>
      <c r="C113" s="24"/>
      <c r="D113" s="24"/>
      <c r="E113" s="31" t="s">
        <v>471</v>
      </c>
      <c r="F113" s="27">
        <v>9748</v>
      </c>
      <c r="G113" s="42">
        <v>0</v>
      </c>
      <c r="H113" s="27">
        <v>7334</v>
      </c>
      <c r="I113" s="27">
        <v>0</v>
      </c>
      <c r="J113" s="27">
        <v>1029626</v>
      </c>
      <c r="K113" s="27">
        <v>2671</v>
      </c>
      <c r="L113" s="27">
        <v>2739</v>
      </c>
      <c r="M113" s="27">
        <v>1055838.8670909773</v>
      </c>
      <c r="N113" s="27">
        <v>1031955.9439576261</v>
      </c>
      <c r="O113" s="27">
        <v>1031955.9439576261</v>
      </c>
      <c r="P113" s="27">
        <v>1104807.75</v>
      </c>
      <c r="Q113" s="27">
        <v>0</v>
      </c>
      <c r="R113" s="27">
        <v>0</v>
      </c>
      <c r="S113" s="27">
        <v>1031955.9439576258</v>
      </c>
      <c r="T113" s="43">
        <v>1.6900177768745578E-4</v>
      </c>
      <c r="U113" s="27">
        <v>0</v>
      </c>
      <c r="V113" s="27">
        <v>0</v>
      </c>
      <c r="W113" s="27">
        <v>0</v>
      </c>
      <c r="X113" s="27">
        <v>1031956</v>
      </c>
      <c r="Y113" s="44">
        <f t="shared" si="257"/>
        <v>370</v>
      </c>
    </row>
    <row r="114" spans="1:25" s="32" customFormat="1" x14ac:dyDescent="0.2">
      <c r="A114" s="24">
        <v>373</v>
      </c>
      <c r="B114" s="24" t="s">
        <v>39</v>
      </c>
      <c r="C114" s="24"/>
      <c r="D114" s="24"/>
      <c r="E114" s="31" t="s">
        <v>472</v>
      </c>
      <c r="F114" s="27">
        <v>29974</v>
      </c>
      <c r="G114" s="42">
        <v>0.59896000000000005</v>
      </c>
      <c r="H114" s="27">
        <v>40508</v>
      </c>
      <c r="I114" s="27">
        <v>33406.428075440388</v>
      </c>
      <c r="J114" s="27">
        <v>4662501</v>
      </c>
      <c r="K114" s="27">
        <v>7935</v>
      </c>
      <c r="L114" s="27">
        <v>7950</v>
      </c>
      <c r="M114" s="27">
        <v>4671314.801512287</v>
      </c>
      <c r="N114" s="27">
        <v>4565650.3333689757</v>
      </c>
      <c r="O114" s="27">
        <v>1831008.4096942937</v>
      </c>
      <c r="P114" s="27">
        <v>4717339.5</v>
      </c>
      <c r="Q114" s="27">
        <v>2825497.6669200002</v>
      </c>
      <c r="R114" s="27">
        <v>2968139.0467866077</v>
      </c>
      <c r="S114" s="27">
        <v>4832553.8845563419</v>
      </c>
      <c r="T114" s="43">
        <v>7.9141963573396256E-4</v>
      </c>
      <c r="U114" s="27">
        <v>0</v>
      </c>
      <c r="V114" s="27">
        <v>0</v>
      </c>
      <c r="W114" s="27">
        <v>0</v>
      </c>
      <c r="X114" s="27">
        <v>4832554</v>
      </c>
      <c r="Y114" s="44">
        <f t="shared" si="257"/>
        <v>373</v>
      </c>
    </row>
    <row r="115" spans="1:25" s="32" customFormat="1" x14ac:dyDescent="0.2">
      <c r="A115" s="24">
        <v>375</v>
      </c>
      <c r="B115" s="24" t="s">
        <v>45</v>
      </c>
      <c r="C115" s="24"/>
      <c r="D115" s="24"/>
      <c r="E115" s="31" t="s">
        <v>473</v>
      </c>
      <c r="F115" s="27">
        <v>41176</v>
      </c>
      <c r="G115" s="42">
        <v>1</v>
      </c>
      <c r="H115" s="27">
        <v>42025</v>
      </c>
      <c r="I115" s="27">
        <v>57862.759649327381</v>
      </c>
      <c r="J115" s="27">
        <v>13021343</v>
      </c>
      <c r="K115" s="27">
        <v>14130</v>
      </c>
      <c r="L115" s="27">
        <v>14217</v>
      </c>
      <c r="M115" s="27">
        <v>13101516.874097664</v>
      </c>
      <c r="N115" s="27">
        <v>12805162.449017176</v>
      </c>
      <c r="O115" s="27">
        <v>0</v>
      </c>
      <c r="P115" s="27">
        <v>14514061</v>
      </c>
      <c r="Q115" s="27">
        <v>14514061</v>
      </c>
      <c r="R115" s="27">
        <v>15246783.490889506</v>
      </c>
      <c r="S115" s="27">
        <v>15304646.250538835</v>
      </c>
      <c r="T115" s="43">
        <v>2.5064174864861529E-3</v>
      </c>
      <c r="U115" s="27">
        <v>0</v>
      </c>
      <c r="V115" s="27">
        <v>0</v>
      </c>
      <c r="W115" s="27">
        <v>0</v>
      </c>
      <c r="X115" s="27">
        <v>15304646</v>
      </c>
      <c r="Y115" s="44">
        <f t="shared" si="257"/>
        <v>375</v>
      </c>
    </row>
    <row r="116" spans="1:25" s="32" customFormat="1" x14ac:dyDescent="0.2">
      <c r="A116" s="24">
        <v>376</v>
      </c>
      <c r="B116" s="24" t="s">
        <v>48</v>
      </c>
      <c r="C116" s="24"/>
      <c r="D116" s="24"/>
      <c r="E116" s="31" t="s">
        <v>471</v>
      </c>
      <c r="F116" s="27">
        <v>11202</v>
      </c>
      <c r="G116" s="42">
        <v>0</v>
      </c>
      <c r="H116" s="27">
        <v>943</v>
      </c>
      <c r="I116" s="27">
        <v>0</v>
      </c>
      <c r="J116" s="27">
        <v>1596316</v>
      </c>
      <c r="K116" s="27">
        <v>2976</v>
      </c>
      <c r="L116" s="27">
        <v>3053</v>
      </c>
      <c r="M116" s="27">
        <v>1637618.5309139783</v>
      </c>
      <c r="N116" s="27">
        <v>1600575.8355609193</v>
      </c>
      <c r="O116" s="27">
        <v>1600575.8355609193</v>
      </c>
      <c r="P116" s="27">
        <v>1698275.875</v>
      </c>
      <c r="Q116" s="27">
        <v>0</v>
      </c>
      <c r="R116" s="27">
        <v>0</v>
      </c>
      <c r="S116" s="27">
        <v>1600575.8355609195</v>
      </c>
      <c r="T116" s="43">
        <v>2.6212374967868551E-4</v>
      </c>
      <c r="U116" s="27">
        <v>0</v>
      </c>
      <c r="V116" s="27">
        <v>0</v>
      </c>
      <c r="W116" s="27">
        <v>0</v>
      </c>
      <c r="X116" s="27">
        <v>1600576</v>
      </c>
      <c r="Y116" s="44">
        <f t="shared" si="257"/>
        <v>376</v>
      </c>
    </row>
    <row r="117" spans="1:25" s="32" customFormat="1" x14ac:dyDescent="0.2">
      <c r="A117" s="24">
        <v>377</v>
      </c>
      <c r="B117" s="24" t="s">
        <v>49</v>
      </c>
      <c r="C117" s="24"/>
      <c r="D117" s="24"/>
      <c r="E117" s="31" t="s">
        <v>472</v>
      </c>
      <c r="F117" s="27">
        <v>23410</v>
      </c>
      <c r="G117" s="42">
        <v>0.33640000000000003</v>
      </c>
      <c r="H117" s="27">
        <v>121796</v>
      </c>
      <c r="I117" s="27">
        <v>56413.16072855502</v>
      </c>
      <c r="J117" s="27">
        <v>2774047</v>
      </c>
      <c r="K117" s="27">
        <v>5963</v>
      </c>
      <c r="L117" s="27">
        <v>6012</v>
      </c>
      <c r="M117" s="27">
        <v>2796842.2881100117</v>
      </c>
      <c r="N117" s="27">
        <v>2733578.1182967955</v>
      </c>
      <c r="O117" s="27">
        <v>1814002.4393017534</v>
      </c>
      <c r="P117" s="27">
        <v>2737804.25</v>
      </c>
      <c r="Q117" s="27">
        <v>920997.34970000014</v>
      </c>
      <c r="R117" s="27">
        <v>967492.63948656083</v>
      </c>
      <c r="S117" s="27">
        <v>2837908.2395168692</v>
      </c>
      <c r="T117" s="43">
        <v>4.6475970238892559E-4</v>
      </c>
      <c r="U117" s="27">
        <v>0</v>
      </c>
      <c r="V117" s="27">
        <v>0</v>
      </c>
      <c r="W117" s="27">
        <v>0</v>
      </c>
      <c r="X117" s="27">
        <v>2837908</v>
      </c>
      <c r="Y117" s="44">
        <f t="shared" si="257"/>
        <v>377</v>
      </c>
    </row>
    <row r="118" spans="1:25" s="32" customFormat="1" x14ac:dyDescent="0.2">
      <c r="A118" s="24">
        <v>383</v>
      </c>
      <c r="B118" s="24" t="s">
        <v>66</v>
      </c>
      <c r="C118" s="24"/>
      <c r="D118" s="24"/>
      <c r="E118" s="31" t="s">
        <v>472</v>
      </c>
      <c r="F118" s="27">
        <v>35772</v>
      </c>
      <c r="G118" s="42">
        <v>0.83087999999999995</v>
      </c>
      <c r="H118" s="27">
        <v>94282</v>
      </c>
      <c r="I118" s="27">
        <v>107859.52723532829</v>
      </c>
      <c r="J118" s="27">
        <v>5246389</v>
      </c>
      <c r="K118" s="27">
        <v>10219</v>
      </c>
      <c r="L118" s="27">
        <v>10282</v>
      </c>
      <c r="M118" s="27">
        <v>5278732.9188766023</v>
      </c>
      <c r="N118" s="27">
        <v>5159328.7403864032</v>
      </c>
      <c r="O118" s="27">
        <v>872545.6765741487</v>
      </c>
      <c r="P118" s="27">
        <v>4453516</v>
      </c>
      <c r="Q118" s="27">
        <v>3700337.37408</v>
      </c>
      <c r="R118" s="27">
        <v>3887143.8383677988</v>
      </c>
      <c r="S118" s="27">
        <v>4867549.0421772767</v>
      </c>
      <c r="T118" s="43">
        <v>7.971507368366988E-4</v>
      </c>
      <c r="U118" s="27">
        <v>0</v>
      </c>
      <c r="V118" s="27">
        <v>0</v>
      </c>
      <c r="W118" s="27">
        <v>0</v>
      </c>
      <c r="X118" s="27">
        <v>4867549</v>
      </c>
      <c r="Y118" s="44">
        <f t="shared" si="257"/>
        <v>383</v>
      </c>
    </row>
    <row r="119" spans="1:25" s="32" customFormat="1" x14ac:dyDescent="0.2">
      <c r="A119" s="24">
        <v>384</v>
      </c>
      <c r="B119" s="24" t="s">
        <v>84</v>
      </c>
      <c r="C119" s="24"/>
      <c r="D119" s="24"/>
      <c r="E119" s="31" t="s">
        <v>472</v>
      </c>
      <c r="F119" s="27">
        <v>29196</v>
      </c>
      <c r="G119" s="42">
        <v>0.56784000000000001</v>
      </c>
      <c r="H119" s="27">
        <v>60190</v>
      </c>
      <c r="I119" s="27">
        <v>47058.897236166711</v>
      </c>
      <c r="J119" s="27">
        <v>6585220</v>
      </c>
      <c r="K119" s="27">
        <v>11274</v>
      </c>
      <c r="L119" s="27">
        <v>11759</v>
      </c>
      <c r="M119" s="27">
        <v>6868511.7952811774</v>
      </c>
      <c r="N119" s="27">
        <v>6713147.0475340374</v>
      </c>
      <c r="O119" s="27">
        <v>2901153.6280623097</v>
      </c>
      <c r="P119" s="27">
        <v>8278216</v>
      </c>
      <c r="Q119" s="27">
        <v>4700702.17344</v>
      </c>
      <c r="R119" s="27">
        <v>4938010.6845074864</v>
      </c>
      <c r="S119" s="27">
        <v>7886223.2098059636</v>
      </c>
      <c r="T119" s="43">
        <v>1.2915141867257934E-3</v>
      </c>
      <c r="U119" s="27">
        <v>0</v>
      </c>
      <c r="V119" s="27">
        <v>0</v>
      </c>
      <c r="W119" s="27">
        <v>0</v>
      </c>
      <c r="X119" s="27">
        <v>7886223</v>
      </c>
      <c r="Y119" s="44">
        <f t="shared" si="257"/>
        <v>384</v>
      </c>
    </row>
    <row r="120" spans="1:25" s="32" customFormat="1" x14ac:dyDescent="0.2">
      <c r="A120" s="24">
        <v>385</v>
      </c>
      <c r="B120" s="24" t="s">
        <v>97</v>
      </c>
      <c r="C120" s="24"/>
      <c r="D120" s="24"/>
      <c r="E120" s="31" t="s">
        <v>472</v>
      </c>
      <c r="F120" s="27">
        <v>36099</v>
      </c>
      <c r="G120" s="42">
        <v>0.84396000000000004</v>
      </c>
      <c r="H120" s="27">
        <v>7992</v>
      </c>
      <c r="I120" s="27">
        <v>9286.8570192052721</v>
      </c>
      <c r="J120" s="27">
        <v>4178034</v>
      </c>
      <c r="K120" s="27">
        <v>10244</v>
      </c>
      <c r="L120" s="27">
        <v>10314</v>
      </c>
      <c r="M120" s="27">
        <v>4206583.6270987894</v>
      </c>
      <c r="N120" s="27">
        <v>4111431.3111996646</v>
      </c>
      <c r="O120" s="27">
        <v>641547.74179959553</v>
      </c>
      <c r="P120" s="27">
        <v>4023008.5</v>
      </c>
      <c r="Q120" s="27">
        <v>3395258.2536600004</v>
      </c>
      <c r="R120" s="27">
        <v>3566663.2163947518</v>
      </c>
      <c r="S120" s="27">
        <v>4217497.8152135527</v>
      </c>
      <c r="T120" s="43">
        <v>6.9069288503785086E-4</v>
      </c>
      <c r="U120" s="27">
        <v>184118</v>
      </c>
      <c r="V120" s="27">
        <v>0</v>
      </c>
      <c r="W120" s="27">
        <v>23014.75</v>
      </c>
      <c r="X120" s="27">
        <v>4194483</v>
      </c>
      <c r="Y120" s="44">
        <f t="shared" si="257"/>
        <v>385</v>
      </c>
    </row>
    <row r="121" spans="1:25" s="32" customFormat="1" x14ac:dyDescent="0.2">
      <c r="A121" s="24">
        <v>388</v>
      </c>
      <c r="B121" s="24" t="s">
        <v>106</v>
      </c>
      <c r="C121" s="24"/>
      <c r="D121" s="24"/>
      <c r="E121" s="31" t="s">
        <v>472</v>
      </c>
      <c r="F121" s="27">
        <v>18507</v>
      </c>
      <c r="G121" s="42">
        <v>0.14027999999999996</v>
      </c>
      <c r="H121" s="27">
        <v>12832</v>
      </c>
      <c r="I121" s="27">
        <v>2478.457799779495</v>
      </c>
      <c r="J121" s="27">
        <v>4791066</v>
      </c>
      <c r="K121" s="27">
        <v>6073</v>
      </c>
      <c r="L121" s="27">
        <v>6086</v>
      </c>
      <c r="M121" s="27">
        <v>4801321.8633294906</v>
      </c>
      <c r="N121" s="27">
        <v>4692716.6541688237</v>
      </c>
      <c r="O121" s="27">
        <v>4034422.3619220215</v>
      </c>
      <c r="P121" s="27">
        <v>5432360.5</v>
      </c>
      <c r="Q121" s="27">
        <v>762051.53093999973</v>
      </c>
      <c r="R121" s="27">
        <v>800522.65876125649</v>
      </c>
      <c r="S121" s="27">
        <v>4837423.4784830585</v>
      </c>
      <c r="T121" s="43">
        <v>7.9221712135827619E-4</v>
      </c>
      <c r="U121" s="27">
        <v>0</v>
      </c>
      <c r="V121" s="27">
        <v>0</v>
      </c>
      <c r="W121" s="27">
        <v>0</v>
      </c>
      <c r="X121" s="27">
        <v>4837423</v>
      </c>
      <c r="Y121" s="44">
        <f t="shared" si="257"/>
        <v>388</v>
      </c>
    </row>
    <row r="122" spans="1:25" s="32" customFormat="1" x14ac:dyDescent="0.2">
      <c r="A122" s="24">
        <v>392</v>
      </c>
      <c r="B122" s="24" t="s">
        <v>131</v>
      </c>
      <c r="C122" s="24"/>
      <c r="D122" s="24"/>
      <c r="E122" s="31" t="s">
        <v>473</v>
      </c>
      <c r="F122" s="27">
        <v>161265</v>
      </c>
      <c r="G122" s="42">
        <v>1</v>
      </c>
      <c r="H122" s="27">
        <v>1860420</v>
      </c>
      <c r="I122" s="27">
        <v>2561547.5385318659</v>
      </c>
      <c r="J122" s="27">
        <v>53281901</v>
      </c>
      <c r="K122" s="27">
        <v>58915</v>
      </c>
      <c r="L122" s="27">
        <v>59816</v>
      </c>
      <c r="M122" s="27">
        <v>54096752.783094287</v>
      </c>
      <c r="N122" s="27">
        <v>52873092.025044911</v>
      </c>
      <c r="O122" s="27">
        <v>0</v>
      </c>
      <c r="P122" s="27">
        <v>51268156</v>
      </c>
      <c r="Q122" s="27">
        <v>51268156</v>
      </c>
      <c r="R122" s="27">
        <v>53856358.637954451</v>
      </c>
      <c r="S122" s="27">
        <v>56417906.176486328</v>
      </c>
      <c r="T122" s="43">
        <v>9.2394704377242245E-3</v>
      </c>
      <c r="U122" s="27">
        <v>0</v>
      </c>
      <c r="V122" s="27">
        <v>0</v>
      </c>
      <c r="W122" s="27">
        <v>0</v>
      </c>
      <c r="X122" s="27">
        <v>56417906</v>
      </c>
      <c r="Y122" s="44">
        <f t="shared" si="257"/>
        <v>392</v>
      </c>
    </row>
    <row r="123" spans="1:25" s="32" customFormat="1" x14ac:dyDescent="0.2">
      <c r="A123" s="24">
        <v>394</v>
      </c>
      <c r="B123" s="24" t="s">
        <v>133</v>
      </c>
      <c r="C123" s="24"/>
      <c r="D123" s="24"/>
      <c r="E123" s="31" t="s">
        <v>473</v>
      </c>
      <c r="F123" s="27">
        <v>154235</v>
      </c>
      <c r="G123" s="42">
        <v>1</v>
      </c>
      <c r="H123" s="27">
        <v>169218</v>
      </c>
      <c r="I123" s="27">
        <v>232990.37388078246</v>
      </c>
      <c r="J123" s="27">
        <v>29486257</v>
      </c>
      <c r="K123" s="27">
        <v>48462</v>
      </c>
      <c r="L123" s="27">
        <v>48998</v>
      </c>
      <c r="M123" s="27">
        <v>29812381.257191204</v>
      </c>
      <c r="N123" s="27">
        <v>29138029.486120906</v>
      </c>
      <c r="O123" s="27">
        <v>0</v>
      </c>
      <c r="P123" s="27">
        <v>28366740.125</v>
      </c>
      <c r="Q123" s="27">
        <v>28366740.125</v>
      </c>
      <c r="R123" s="27">
        <v>29798796.14865908</v>
      </c>
      <c r="S123" s="27">
        <v>30031786.522539865</v>
      </c>
      <c r="T123" s="43">
        <v>4.9182577407081828E-3</v>
      </c>
      <c r="U123" s="27">
        <v>9043</v>
      </c>
      <c r="V123" s="27">
        <v>37636</v>
      </c>
      <c r="W123" s="27">
        <v>5834.875</v>
      </c>
      <c r="X123" s="27">
        <v>30025952</v>
      </c>
      <c r="Y123" s="44">
        <f t="shared" si="257"/>
        <v>394</v>
      </c>
    </row>
    <row r="124" spans="1:25" s="32" customFormat="1" x14ac:dyDescent="0.2">
      <c r="A124" s="24">
        <v>396</v>
      </c>
      <c r="B124" s="24" t="s">
        <v>141</v>
      </c>
      <c r="C124" s="24"/>
      <c r="D124" s="24"/>
      <c r="E124" s="31" t="s">
        <v>472</v>
      </c>
      <c r="F124" s="27">
        <v>39164</v>
      </c>
      <c r="G124" s="42">
        <v>0.96655999999999997</v>
      </c>
      <c r="H124" s="27">
        <v>81413</v>
      </c>
      <c r="I124" s="27">
        <v>108346.27815971902</v>
      </c>
      <c r="J124" s="27">
        <v>11453282.890000001</v>
      </c>
      <c r="K124" s="27">
        <v>11948</v>
      </c>
      <c r="L124" s="27">
        <v>11973</v>
      </c>
      <c r="M124" s="27">
        <v>11477247.743720289</v>
      </c>
      <c r="N124" s="27">
        <v>11217634.052475031</v>
      </c>
      <c r="O124" s="27">
        <v>375117.68271476531</v>
      </c>
      <c r="P124" s="27">
        <v>10753502</v>
      </c>
      <c r="Q124" s="27">
        <v>10393904.89312</v>
      </c>
      <c r="R124" s="27">
        <v>10918626.945986906</v>
      </c>
      <c r="S124" s="27">
        <v>11402090.906861393</v>
      </c>
      <c r="T124" s="43">
        <v>1.8673022272864351E-3</v>
      </c>
      <c r="U124" s="27">
        <v>0</v>
      </c>
      <c r="V124" s="27">
        <v>0</v>
      </c>
      <c r="W124" s="27">
        <v>0</v>
      </c>
      <c r="X124" s="27">
        <v>11402091</v>
      </c>
      <c r="Y124" s="44">
        <f t="shared" si="257"/>
        <v>396</v>
      </c>
    </row>
    <row r="125" spans="1:25" s="32" customFormat="1" x14ac:dyDescent="0.2">
      <c r="A125" s="24">
        <v>397</v>
      </c>
      <c r="B125" s="24" t="s">
        <v>142</v>
      </c>
      <c r="C125" s="24"/>
      <c r="D125" s="24"/>
      <c r="E125" s="31" t="s">
        <v>472</v>
      </c>
      <c r="F125" s="27">
        <v>27286</v>
      </c>
      <c r="G125" s="42">
        <v>0.49143999999999999</v>
      </c>
      <c r="H125" s="27">
        <v>25283</v>
      </c>
      <c r="I125" s="27">
        <v>17107.656732040949</v>
      </c>
      <c r="J125" s="27">
        <v>3514346</v>
      </c>
      <c r="K125" s="27">
        <v>7280</v>
      </c>
      <c r="L125" s="27">
        <v>7374</v>
      </c>
      <c r="M125" s="27">
        <v>3559723.5445054942</v>
      </c>
      <c r="N125" s="27">
        <v>3479203.1105271149</v>
      </c>
      <c r="O125" s="27">
        <v>1769383.5338896697</v>
      </c>
      <c r="P125" s="27">
        <v>3546872.75</v>
      </c>
      <c r="Q125" s="27">
        <v>1743075.14426</v>
      </c>
      <c r="R125" s="27">
        <v>1831071.9055737201</v>
      </c>
      <c r="S125" s="27">
        <v>3617563.096195431</v>
      </c>
      <c r="T125" s="43">
        <v>5.924425337470305E-4</v>
      </c>
      <c r="U125" s="27">
        <v>190267</v>
      </c>
      <c r="V125" s="27">
        <v>73271</v>
      </c>
      <c r="W125" s="27">
        <v>32942.25</v>
      </c>
      <c r="X125" s="27">
        <v>3584621</v>
      </c>
      <c r="Y125" s="44">
        <f t="shared" si="257"/>
        <v>397</v>
      </c>
    </row>
    <row r="126" spans="1:25" s="32" customFormat="1" x14ac:dyDescent="0.2">
      <c r="A126" s="24">
        <v>398</v>
      </c>
      <c r="B126" s="24" t="s">
        <v>145</v>
      </c>
      <c r="C126" s="24"/>
      <c r="D126" s="24"/>
      <c r="E126" s="31" t="s">
        <v>473</v>
      </c>
      <c r="F126" s="27">
        <v>56742</v>
      </c>
      <c r="G126" s="42">
        <v>1</v>
      </c>
      <c r="H126" s="27">
        <v>123363</v>
      </c>
      <c r="I126" s="27">
        <v>169854.22055014811</v>
      </c>
      <c r="J126" s="27">
        <v>11094250</v>
      </c>
      <c r="K126" s="27">
        <v>17281</v>
      </c>
      <c r="L126" s="27">
        <v>17488</v>
      </c>
      <c r="M126" s="27">
        <v>11227142.179272031</v>
      </c>
      <c r="N126" s="27">
        <v>10973185.839879522</v>
      </c>
      <c r="O126" s="27">
        <v>0</v>
      </c>
      <c r="P126" s="27">
        <v>12625193</v>
      </c>
      <c r="Q126" s="27">
        <v>12625193</v>
      </c>
      <c r="R126" s="27">
        <v>13262558.576934034</v>
      </c>
      <c r="S126" s="27">
        <v>13432412.797484184</v>
      </c>
      <c r="T126" s="43">
        <v>2.1998048024226245E-3</v>
      </c>
      <c r="U126" s="27">
        <v>0</v>
      </c>
      <c r="V126" s="27">
        <v>0</v>
      </c>
      <c r="W126" s="27">
        <v>0</v>
      </c>
      <c r="X126" s="27">
        <v>13432413</v>
      </c>
      <c r="Y126" s="44">
        <f t="shared" si="257"/>
        <v>398</v>
      </c>
    </row>
    <row r="127" spans="1:25" s="32" customFormat="1" x14ac:dyDescent="0.2">
      <c r="A127" s="24">
        <v>399</v>
      </c>
      <c r="B127" s="24" t="s">
        <v>148</v>
      </c>
      <c r="C127" s="24"/>
      <c r="D127" s="24"/>
      <c r="E127" s="31" t="s">
        <v>472</v>
      </c>
      <c r="F127" s="27">
        <v>23464</v>
      </c>
      <c r="G127" s="42">
        <v>0.33855999999999997</v>
      </c>
      <c r="H127" s="27">
        <v>7444</v>
      </c>
      <c r="I127" s="27">
        <v>3470.0316100127789</v>
      </c>
      <c r="J127" s="27">
        <v>3414412</v>
      </c>
      <c r="K127" s="27">
        <v>6520</v>
      </c>
      <c r="L127" s="27">
        <v>6699</v>
      </c>
      <c r="M127" s="27">
        <v>3508151.2251533745</v>
      </c>
      <c r="N127" s="27">
        <v>3428797.3496123538</v>
      </c>
      <c r="O127" s="27">
        <v>2267943.7189275953</v>
      </c>
      <c r="P127" s="27">
        <v>3728768.75</v>
      </c>
      <c r="Q127" s="27">
        <v>1262411.9479999999</v>
      </c>
      <c r="R127" s="27">
        <v>1326143.0861747144</v>
      </c>
      <c r="S127" s="27">
        <v>3597556.8367123222</v>
      </c>
      <c r="T127" s="43">
        <v>5.8916614056637279E-4</v>
      </c>
      <c r="U127" s="27">
        <v>0</v>
      </c>
      <c r="V127" s="27">
        <v>0</v>
      </c>
      <c r="W127" s="27">
        <v>0</v>
      </c>
      <c r="X127" s="27">
        <v>3597557</v>
      </c>
      <c r="Y127" s="44">
        <f t="shared" si="257"/>
        <v>399</v>
      </c>
    </row>
    <row r="128" spans="1:25" s="32" customFormat="1" x14ac:dyDescent="0.2">
      <c r="A128" s="24">
        <v>400</v>
      </c>
      <c r="B128" s="24" t="s">
        <v>81</v>
      </c>
      <c r="C128" s="24"/>
      <c r="D128" s="24"/>
      <c r="E128" s="31" t="s">
        <v>473</v>
      </c>
      <c r="F128" s="27">
        <v>55604</v>
      </c>
      <c r="G128" s="42">
        <v>1</v>
      </c>
      <c r="H128" s="27">
        <v>328028</v>
      </c>
      <c r="I128" s="27">
        <v>451650.33485424303</v>
      </c>
      <c r="J128" s="27">
        <v>23829001</v>
      </c>
      <c r="K128" s="27">
        <v>18914</v>
      </c>
      <c r="L128" s="27">
        <v>19045</v>
      </c>
      <c r="M128" s="27">
        <v>23994042.722057737</v>
      </c>
      <c r="N128" s="27">
        <v>23451300.930814441</v>
      </c>
      <c r="O128" s="27">
        <v>0</v>
      </c>
      <c r="P128" s="27">
        <v>22578274</v>
      </c>
      <c r="Q128" s="27">
        <v>22578274</v>
      </c>
      <c r="R128" s="27">
        <v>23718107.239316396</v>
      </c>
      <c r="S128" s="27">
        <v>24169757.574170645</v>
      </c>
      <c r="T128" s="43">
        <v>3.9582426170679773E-3</v>
      </c>
      <c r="U128" s="27">
        <v>0</v>
      </c>
      <c r="V128" s="27">
        <v>0</v>
      </c>
      <c r="W128" s="27">
        <v>0</v>
      </c>
      <c r="X128" s="27">
        <v>24169758</v>
      </c>
      <c r="Y128" s="44">
        <f t="shared" si="257"/>
        <v>400</v>
      </c>
    </row>
    <row r="129" spans="1:25" s="32" customFormat="1" x14ac:dyDescent="0.2">
      <c r="A129" s="24">
        <v>402</v>
      </c>
      <c r="B129" s="24" t="s">
        <v>158</v>
      </c>
      <c r="C129" s="24"/>
      <c r="D129" s="24"/>
      <c r="E129" s="31" t="s">
        <v>473</v>
      </c>
      <c r="F129" s="27">
        <v>90238</v>
      </c>
      <c r="G129" s="42">
        <v>1</v>
      </c>
      <c r="H129" s="27">
        <v>1010206</v>
      </c>
      <c r="I129" s="27">
        <v>1390917.4770805095</v>
      </c>
      <c r="J129" s="27">
        <v>31977106</v>
      </c>
      <c r="K129" s="27">
        <v>31166</v>
      </c>
      <c r="L129" s="27">
        <v>31566</v>
      </c>
      <c r="M129" s="27">
        <v>32387516.139254317</v>
      </c>
      <c r="N129" s="27">
        <v>31654915.187969834</v>
      </c>
      <c r="O129" s="27">
        <v>0</v>
      </c>
      <c r="P129" s="27">
        <v>27412578</v>
      </c>
      <c r="Q129" s="27">
        <v>27412578</v>
      </c>
      <c r="R129" s="27">
        <v>28796464.455614518</v>
      </c>
      <c r="S129" s="27">
        <v>30187381.932695035</v>
      </c>
      <c r="T129" s="43">
        <v>4.9437393526609048E-3</v>
      </c>
      <c r="U129" s="27">
        <v>0</v>
      </c>
      <c r="V129" s="27">
        <v>0</v>
      </c>
      <c r="W129" s="27">
        <v>0</v>
      </c>
      <c r="X129" s="27">
        <v>30187382</v>
      </c>
      <c r="Y129" s="44">
        <f t="shared" si="257"/>
        <v>402</v>
      </c>
    </row>
    <row r="130" spans="1:25" s="32" customFormat="1" x14ac:dyDescent="0.2">
      <c r="A130" s="24">
        <v>405</v>
      </c>
      <c r="B130" s="24" t="s">
        <v>162</v>
      </c>
      <c r="C130" s="24"/>
      <c r="D130" s="24"/>
      <c r="E130" s="31" t="s">
        <v>473</v>
      </c>
      <c r="F130" s="27">
        <v>73004</v>
      </c>
      <c r="G130" s="42">
        <v>1</v>
      </c>
      <c r="H130" s="27">
        <v>513440</v>
      </c>
      <c r="I130" s="27">
        <v>706937.66363713634</v>
      </c>
      <c r="J130" s="27">
        <v>22823408</v>
      </c>
      <c r="K130" s="27">
        <v>24157</v>
      </c>
      <c r="L130" s="27">
        <v>24254</v>
      </c>
      <c r="M130" s="27">
        <v>22915053.095665853</v>
      </c>
      <c r="N130" s="27">
        <v>22396717.894397598</v>
      </c>
      <c r="O130" s="27">
        <v>0</v>
      </c>
      <c r="P130" s="27">
        <v>22540928</v>
      </c>
      <c r="Q130" s="27">
        <v>22540928</v>
      </c>
      <c r="R130" s="27">
        <v>23678875.877656091</v>
      </c>
      <c r="S130" s="27">
        <v>24385813.541293234</v>
      </c>
      <c r="T130" s="43">
        <v>3.9936257579253932E-3</v>
      </c>
      <c r="U130" s="27">
        <v>0</v>
      </c>
      <c r="V130" s="27">
        <v>0</v>
      </c>
      <c r="W130" s="27">
        <v>0</v>
      </c>
      <c r="X130" s="27">
        <v>24385814</v>
      </c>
      <c r="Y130" s="44">
        <f t="shared" si="257"/>
        <v>405</v>
      </c>
    </row>
    <row r="131" spans="1:25" s="32" customFormat="1" x14ac:dyDescent="0.2">
      <c r="A131" s="24">
        <v>406</v>
      </c>
      <c r="B131" s="24" t="s">
        <v>165</v>
      </c>
      <c r="C131" s="24"/>
      <c r="D131" s="24"/>
      <c r="E131" s="31" t="s">
        <v>473</v>
      </c>
      <c r="F131" s="27">
        <v>41273</v>
      </c>
      <c r="G131" s="42">
        <v>1</v>
      </c>
      <c r="H131" s="27">
        <v>17076</v>
      </c>
      <c r="I131" s="27">
        <v>23511.350000521459</v>
      </c>
      <c r="J131" s="27">
        <v>11047545</v>
      </c>
      <c r="K131" s="27">
        <v>12526</v>
      </c>
      <c r="L131" s="27">
        <v>12536</v>
      </c>
      <c r="M131" s="27">
        <v>11056364.69104263</v>
      </c>
      <c r="N131" s="27">
        <v>10806271.313842</v>
      </c>
      <c r="O131" s="27">
        <v>0</v>
      </c>
      <c r="P131" s="27">
        <v>10571498</v>
      </c>
      <c r="Q131" s="27">
        <v>10571498</v>
      </c>
      <c r="R131" s="27">
        <v>11105185.597633317</v>
      </c>
      <c r="S131" s="27">
        <v>11128696.94763384</v>
      </c>
      <c r="T131" s="43">
        <v>1.8225289349874708E-3</v>
      </c>
      <c r="U131" s="27">
        <v>0</v>
      </c>
      <c r="V131" s="27">
        <v>0</v>
      </c>
      <c r="W131" s="27">
        <v>0</v>
      </c>
      <c r="X131" s="27">
        <v>11128697</v>
      </c>
      <c r="Y131" s="44">
        <f t="shared" si="257"/>
        <v>406</v>
      </c>
    </row>
    <row r="132" spans="1:25" s="32" customFormat="1" x14ac:dyDescent="0.2">
      <c r="A132" s="24">
        <v>415</v>
      </c>
      <c r="B132" s="24" t="s">
        <v>181</v>
      </c>
      <c r="C132" s="24"/>
      <c r="D132" s="24"/>
      <c r="E132" s="31" t="s">
        <v>471</v>
      </c>
      <c r="F132" s="27">
        <v>11488</v>
      </c>
      <c r="G132" s="42">
        <v>0</v>
      </c>
      <c r="H132" s="27">
        <v>178</v>
      </c>
      <c r="I132" s="27">
        <v>0</v>
      </c>
      <c r="J132" s="27">
        <v>1805703</v>
      </c>
      <c r="K132" s="27">
        <v>3370</v>
      </c>
      <c r="L132" s="27">
        <v>3388</v>
      </c>
      <c r="M132" s="27">
        <v>1815347.7044510385</v>
      </c>
      <c r="N132" s="27">
        <v>1774284.8007854796</v>
      </c>
      <c r="O132" s="27">
        <v>1774284.8007854796</v>
      </c>
      <c r="P132" s="27">
        <v>1950929.625</v>
      </c>
      <c r="Q132" s="27">
        <v>0</v>
      </c>
      <c r="R132" s="27">
        <v>0</v>
      </c>
      <c r="S132" s="27">
        <v>1774284.8007854796</v>
      </c>
      <c r="T132" s="43">
        <v>2.9057178963144974E-4</v>
      </c>
      <c r="U132" s="27">
        <v>0</v>
      </c>
      <c r="V132" s="27">
        <v>0</v>
      </c>
      <c r="W132" s="27">
        <v>0</v>
      </c>
      <c r="X132" s="27">
        <v>1774285</v>
      </c>
      <c r="Y132" s="44">
        <f t="shared" ref="Y132:Y195" si="258">A132</f>
        <v>415</v>
      </c>
    </row>
    <row r="133" spans="1:25" s="32" customFormat="1" x14ac:dyDescent="0.2">
      <c r="A133" s="24">
        <v>416</v>
      </c>
      <c r="B133" s="24" t="s">
        <v>182</v>
      </c>
      <c r="C133" s="24"/>
      <c r="D133" s="24"/>
      <c r="E133" s="31" t="s">
        <v>472</v>
      </c>
      <c r="F133" s="27">
        <v>27992</v>
      </c>
      <c r="G133" s="42">
        <v>0.51968000000000003</v>
      </c>
      <c r="H133" s="27">
        <v>3606</v>
      </c>
      <c r="I133" s="27">
        <v>2580.198664557578</v>
      </c>
      <c r="J133" s="27">
        <v>4352469</v>
      </c>
      <c r="K133" s="27">
        <v>8223</v>
      </c>
      <c r="L133" s="27">
        <v>8269</v>
      </c>
      <c r="M133" s="27">
        <v>4376816.9963516966</v>
      </c>
      <c r="N133" s="27">
        <v>4277814.0261535887</v>
      </c>
      <c r="O133" s="27">
        <v>2054719.6330420915</v>
      </c>
      <c r="P133" s="27">
        <v>4774875</v>
      </c>
      <c r="Q133" s="27">
        <v>2481407.04</v>
      </c>
      <c r="R133" s="27">
        <v>2606677.4758387054</v>
      </c>
      <c r="S133" s="27">
        <v>4663977.3075453546</v>
      </c>
      <c r="T133" s="43">
        <v>7.6381211880638628E-4</v>
      </c>
      <c r="U133" s="27">
        <v>0</v>
      </c>
      <c r="V133" s="27">
        <v>0</v>
      </c>
      <c r="W133" s="27">
        <v>0</v>
      </c>
      <c r="X133" s="27">
        <v>4663977</v>
      </c>
      <c r="Y133" s="44">
        <f t="shared" si="258"/>
        <v>416</v>
      </c>
    </row>
    <row r="134" spans="1:25" s="32" customFormat="1" x14ac:dyDescent="0.2">
      <c r="A134" s="24">
        <v>417</v>
      </c>
      <c r="B134" s="24" t="s">
        <v>184</v>
      </c>
      <c r="C134" s="24"/>
      <c r="D134" s="24"/>
      <c r="E134" s="31" t="s">
        <v>471</v>
      </c>
      <c r="F134" s="27">
        <v>11195</v>
      </c>
      <c r="G134" s="42">
        <v>0</v>
      </c>
      <c r="H134" s="27">
        <v>29068</v>
      </c>
      <c r="I134" s="27">
        <v>0</v>
      </c>
      <c r="J134" s="27">
        <v>1669091</v>
      </c>
      <c r="K134" s="27">
        <v>2881</v>
      </c>
      <c r="L134" s="27">
        <v>2886</v>
      </c>
      <c r="M134" s="27">
        <v>1671987.7216244361</v>
      </c>
      <c r="N134" s="27">
        <v>1634167.600126652</v>
      </c>
      <c r="O134" s="27">
        <v>1634167.600126652</v>
      </c>
      <c r="P134" s="27">
        <v>1752951.875</v>
      </c>
      <c r="Q134" s="27">
        <v>0</v>
      </c>
      <c r="R134" s="27">
        <v>0</v>
      </c>
      <c r="S134" s="27">
        <v>1634167.6001266516</v>
      </c>
      <c r="T134" s="43">
        <v>2.6762501934093024E-4</v>
      </c>
      <c r="U134" s="27">
        <v>0</v>
      </c>
      <c r="V134" s="27">
        <v>0</v>
      </c>
      <c r="W134" s="27">
        <v>0</v>
      </c>
      <c r="X134" s="27">
        <v>1634168</v>
      </c>
      <c r="Y134" s="44">
        <f t="shared" si="258"/>
        <v>417</v>
      </c>
    </row>
    <row r="135" spans="1:25" s="32" customFormat="1" x14ac:dyDescent="0.2">
      <c r="A135" s="24">
        <v>420</v>
      </c>
      <c r="B135" s="24" t="s">
        <v>207</v>
      </c>
      <c r="C135" s="24"/>
      <c r="D135" s="24"/>
      <c r="E135" s="31" t="s">
        <v>473</v>
      </c>
      <c r="F135" s="27">
        <v>44809</v>
      </c>
      <c r="G135" s="42">
        <v>1</v>
      </c>
      <c r="H135" s="27">
        <v>134762</v>
      </c>
      <c r="I135" s="27">
        <v>185549.1068616932</v>
      </c>
      <c r="J135" s="27">
        <v>7749148</v>
      </c>
      <c r="K135" s="27">
        <v>13195</v>
      </c>
      <c r="L135" s="27">
        <v>13375</v>
      </c>
      <c r="M135" s="27">
        <v>7854858.2417582422</v>
      </c>
      <c r="N135" s="27">
        <v>7677182.4794251649</v>
      </c>
      <c r="O135" s="27">
        <v>0</v>
      </c>
      <c r="P135" s="27">
        <v>8252416</v>
      </c>
      <c r="Q135" s="27">
        <v>8252416</v>
      </c>
      <c r="R135" s="27">
        <v>8669027.9191159811</v>
      </c>
      <c r="S135" s="27">
        <v>8854577.0259776767</v>
      </c>
      <c r="T135" s="43">
        <v>1.4500999454703266E-3</v>
      </c>
      <c r="U135" s="27">
        <v>0</v>
      </c>
      <c r="V135" s="27">
        <v>0</v>
      </c>
      <c r="W135" s="27">
        <v>0</v>
      </c>
      <c r="X135" s="27">
        <v>8854577</v>
      </c>
      <c r="Y135" s="44">
        <f t="shared" si="258"/>
        <v>420</v>
      </c>
    </row>
    <row r="136" spans="1:25" s="32" customFormat="1" x14ac:dyDescent="0.2">
      <c r="A136" s="24">
        <v>431</v>
      </c>
      <c r="B136" s="24" t="s">
        <v>249</v>
      </c>
      <c r="C136" s="24"/>
      <c r="D136" s="24"/>
      <c r="E136" s="31" t="s">
        <v>471</v>
      </c>
      <c r="F136" s="27">
        <v>9757</v>
      </c>
      <c r="G136" s="42">
        <v>0</v>
      </c>
      <c r="H136" s="27">
        <v>0</v>
      </c>
      <c r="I136" s="27">
        <v>0</v>
      </c>
      <c r="J136" s="27">
        <v>1417044</v>
      </c>
      <c r="K136" s="27">
        <v>2890</v>
      </c>
      <c r="L136" s="27">
        <v>2882</v>
      </c>
      <c r="M136" s="27">
        <v>1413121.3868512111</v>
      </c>
      <c r="N136" s="27">
        <v>1381156.7845693801</v>
      </c>
      <c r="O136" s="27">
        <v>1381156.7845693801</v>
      </c>
      <c r="P136" s="27">
        <v>1538094.375</v>
      </c>
      <c r="Q136" s="27">
        <v>0</v>
      </c>
      <c r="R136" s="27">
        <v>0</v>
      </c>
      <c r="S136" s="27">
        <v>1381156.7845693801</v>
      </c>
      <c r="T136" s="43">
        <v>2.2618984194435751E-4</v>
      </c>
      <c r="U136" s="27">
        <v>0</v>
      </c>
      <c r="V136" s="27">
        <v>0</v>
      </c>
      <c r="W136" s="27">
        <v>0</v>
      </c>
      <c r="X136" s="27">
        <v>1381157</v>
      </c>
      <c r="Y136" s="44">
        <f t="shared" si="258"/>
        <v>431</v>
      </c>
    </row>
    <row r="137" spans="1:25" s="32" customFormat="1" x14ac:dyDescent="0.2">
      <c r="A137" s="24">
        <v>432</v>
      </c>
      <c r="B137" s="24" t="s">
        <v>250</v>
      </c>
      <c r="C137" s="24"/>
      <c r="D137" s="24"/>
      <c r="E137" s="31" t="s">
        <v>471</v>
      </c>
      <c r="F137" s="27">
        <v>11779</v>
      </c>
      <c r="G137" s="42">
        <v>0</v>
      </c>
      <c r="H137" s="27">
        <v>1226</v>
      </c>
      <c r="I137" s="27">
        <v>0</v>
      </c>
      <c r="J137" s="27">
        <v>1343294</v>
      </c>
      <c r="K137" s="27">
        <v>3277</v>
      </c>
      <c r="L137" s="27">
        <v>3455</v>
      </c>
      <c r="M137" s="27">
        <v>1416259.0082392432</v>
      </c>
      <c r="N137" s="27">
        <v>1384223.4334134308</v>
      </c>
      <c r="O137" s="27">
        <v>1384223.4334134308</v>
      </c>
      <c r="P137" s="27">
        <v>1118359.875</v>
      </c>
      <c r="Q137" s="27">
        <v>0</v>
      </c>
      <c r="R137" s="27">
        <v>0</v>
      </c>
      <c r="S137" s="27">
        <v>1384223.4334134308</v>
      </c>
      <c r="T137" s="43">
        <v>2.266920621304249E-4</v>
      </c>
      <c r="U137" s="27">
        <v>0</v>
      </c>
      <c r="V137" s="27">
        <v>0</v>
      </c>
      <c r="W137" s="27">
        <v>0</v>
      </c>
      <c r="X137" s="27">
        <v>1384223</v>
      </c>
      <c r="Y137" s="44">
        <f t="shared" si="258"/>
        <v>432</v>
      </c>
    </row>
    <row r="138" spans="1:25" s="32" customFormat="1" x14ac:dyDescent="0.2">
      <c r="A138" s="24">
        <v>437</v>
      </c>
      <c r="B138" s="24" t="s">
        <v>255</v>
      </c>
      <c r="C138" s="24"/>
      <c r="D138" s="24"/>
      <c r="E138" s="31" t="s">
        <v>471</v>
      </c>
      <c r="F138" s="27">
        <v>13916</v>
      </c>
      <c r="G138" s="42">
        <v>0</v>
      </c>
      <c r="H138" s="27">
        <v>24160</v>
      </c>
      <c r="I138" s="27">
        <v>0</v>
      </c>
      <c r="J138" s="27">
        <v>2513727</v>
      </c>
      <c r="K138" s="27">
        <v>4185</v>
      </c>
      <c r="L138" s="27">
        <v>4426</v>
      </c>
      <c r="M138" s="27">
        <v>2658484.0387096773</v>
      </c>
      <c r="N138" s="27">
        <v>2598349.5125743803</v>
      </c>
      <c r="O138" s="27">
        <v>2598349.5125743803</v>
      </c>
      <c r="P138" s="27">
        <v>3211706.5</v>
      </c>
      <c r="Q138" s="27">
        <v>0</v>
      </c>
      <c r="R138" s="27">
        <v>0</v>
      </c>
      <c r="S138" s="27">
        <v>2598349.5125743803</v>
      </c>
      <c r="T138" s="43">
        <v>4.2552755207196701E-4</v>
      </c>
      <c r="U138" s="27">
        <v>35811</v>
      </c>
      <c r="V138" s="27">
        <v>0</v>
      </c>
      <c r="W138" s="27">
        <v>4476.375</v>
      </c>
      <c r="X138" s="27">
        <v>2593874</v>
      </c>
      <c r="Y138" s="44">
        <f t="shared" si="258"/>
        <v>437</v>
      </c>
    </row>
    <row r="139" spans="1:25" s="32" customFormat="1" x14ac:dyDescent="0.2">
      <c r="A139" s="24">
        <v>439</v>
      </c>
      <c r="B139" s="24" t="s">
        <v>262</v>
      </c>
      <c r="C139" s="24"/>
      <c r="D139" s="24"/>
      <c r="E139" s="31" t="s">
        <v>473</v>
      </c>
      <c r="F139" s="27">
        <v>80117</v>
      </c>
      <c r="G139" s="42">
        <v>1</v>
      </c>
      <c r="H139" s="27">
        <v>323399</v>
      </c>
      <c r="I139" s="27">
        <v>445276.82588537363</v>
      </c>
      <c r="J139" s="27">
        <v>22530909</v>
      </c>
      <c r="K139" s="27">
        <v>25855</v>
      </c>
      <c r="L139" s="27">
        <v>25888</v>
      </c>
      <c r="M139" s="27">
        <v>22559666.300212726</v>
      </c>
      <c r="N139" s="27">
        <v>22049369.897082105</v>
      </c>
      <c r="O139" s="27">
        <v>0</v>
      </c>
      <c r="P139" s="27">
        <v>21255884</v>
      </c>
      <c r="Q139" s="27">
        <v>21255884</v>
      </c>
      <c r="R139" s="27">
        <v>22328958.191333383</v>
      </c>
      <c r="S139" s="27">
        <v>22774235.017218761</v>
      </c>
      <c r="T139" s="43">
        <v>3.7297001155118291E-3</v>
      </c>
      <c r="U139" s="27">
        <v>0</v>
      </c>
      <c r="V139" s="27">
        <v>0</v>
      </c>
      <c r="W139" s="27">
        <v>0</v>
      </c>
      <c r="X139" s="27">
        <v>22774235</v>
      </c>
      <c r="Y139" s="44">
        <f t="shared" si="258"/>
        <v>439</v>
      </c>
    </row>
    <row r="140" spans="1:25" s="32" customFormat="1" x14ac:dyDescent="0.2">
      <c r="A140" s="24">
        <v>441</v>
      </c>
      <c r="B140" s="24" t="s">
        <v>280</v>
      </c>
      <c r="C140" s="24"/>
      <c r="D140" s="24"/>
      <c r="E140" s="31" t="s">
        <v>473</v>
      </c>
      <c r="F140" s="27">
        <v>46553</v>
      </c>
      <c r="G140" s="42">
        <v>1</v>
      </c>
      <c r="H140" s="27">
        <v>40474</v>
      </c>
      <c r="I140" s="27">
        <v>55727.241738176715</v>
      </c>
      <c r="J140" s="27">
        <v>7423252</v>
      </c>
      <c r="K140" s="27">
        <v>13537</v>
      </c>
      <c r="L140" s="27">
        <v>13578</v>
      </c>
      <c r="M140" s="27">
        <v>7445735.0709906183</v>
      </c>
      <c r="N140" s="27">
        <v>7277313.6158667812</v>
      </c>
      <c r="O140" s="27">
        <v>0</v>
      </c>
      <c r="P140" s="27">
        <v>8109959</v>
      </c>
      <c r="Q140" s="27">
        <v>8109959</v>
      </c>
      <c r="R140" s="27">
        <v>8519379.1725824196</v>
      </c>
      <c r="S140" s="27">
        <v>8575106.4143205993</v>
      </c>
      <c r="T140" s="43">
        <v>1.4043314895028052E-3</v>
      </c>
      <c r="U140" s="27">
        <v>0</v>
      </c>
      <c r="V140" s="27">
        <v>0</v>
      </c>
      <c r="W140" s="27">
        <v>0</v>
      </c>
      <c r="X140" s="27">
        <v>8575106</v>
      </c>
      <c r="Y140" s="44">
        <f t="shared" si="258"/>
        <v>441</v>
      </c>
    </row>
    <row r="141" spans="1:25" s="32" customFormat="1" x14ac:dyDescent="0.2">
      <c r="A141" s="24">
        <v>448</v>
      </c>
      <c r="B141" s="24" t="s">
        <v>310</v>
      </c>
      <c r="C141" s="24"/>
      <c r="D141" s="24"/>
      <c r="E141" s="31" t="s">
        <v>471</v>
      </c>
      <c r="F141" s="27">
        <v>13547</v>
      </c>
      <c r="G141" s="42">
        <v>0</v>
      </c>
      <c r="H141" s="27">
        <v>36153</v>
      </c>
      <c r="I141" s="27">
        <v>0</v>
      </c>
      <c r="J141" s="27">
        <v>1785810</v>
      </c>
      <c r="K141" s="27">
        <v>4289</v>
      </c>
      <c r="L141" s="27">
        <v>4335</v>
      </c>
      <c r="M141" s="27">
        <v>1804963.0100256472</v>
      </c>
      <c r="N141" s="27">
        <v>1764135.0066526001</v>
      </c>
      <c r="O141" s="27">
        <v>1764135.0066526001</v>
      </c>
      <c r="P141" s="27">
        <v>2931459</v>
      </c>
      <c r="Q141" s="27">
        <v>0</v>
      </c>
      <c r="R141" s="27">
        <v>0</v>
      </c>
      <c r="S141" s="27">
        <v>1764135.0066526001</v>
      </c>
      <c r="T141" s="43">
        <v>2.8890957404786589E-4</v>
      </c>
      <c r="U141" s="27">
        <v>0</v>
      </c>
      <c r="V141" s="27">
        <v>0</v>
      </c>
      <c r="W141" s="27">
        <v>0</v>
      </c>
      <c r="X141" s="27">
        <v>1764135</v>
      </c>
      <c r="Y141" s="44">
        <f t="shared" si="258"/>
        <v>448</v>
      </c>
    </row>
    <row r="142" spans="1:25" s="32" customFormat="1" x14ac:dyDescent="0.2">
      <c r="A142" s="24">
        <v>450</v>
      </c>
      <c r="B142" s="24" t="s">
        <v>320</v>
      </c>
      <c r="C142" s="24"/>
      <c r="D142" s="24"/>
      <c r="E142" s="31" t="s">
        <v>471</v>
      </c>
      <c r="F142" s="27">
        <v>13528</v>
      </c>
      <c r="G142" s="42">
        <v>0</v>
      </c>
      <c r="H142" s="27">
        <v>1034</v>
      </c>
      <c r="I142" s="27">
        <v>0</v>
      </c>
      <c r="J142" s="27">
        <v>2100668</v>
      </c>
      <c r="K142" s="27">
        <v>4180</v>
      </c>
      <c r="L142" s="27">
        <v>4164</v>
      </c>
      <c r="M142" s="27">
        <v>2092627.1655502394</v>
      </c>
      <c r="N142" s="27">
        <v>2045292.2404027141</v>
      </c>
      <c r="O142" s="27">
        <v>2045292.2404027141</v>
      </c>
      <c r="P142" s="27">
        <v>1904482.5</v>
      </c>
      <c r="Q142" s="27">
        <v>0</v>
      </c>
      <c r="R142" s="27">
        <v>0</v>
      </c>
      <c r="S142" s="27">
        <v>2045292.2404027141</v>
      </c>
      <c r="T142" s="43">
        <v>3.3495424542330195E-4</v>
      </c>
      <c r="U142" s="27">
        <v>0</v>
      </c>
      <c r="V142" s="27">
        <v>0</v>
      </c>
      <c r="W142" s="27">
        <v>0</v>
      </c>
      <c r="X142" s="27">
        <v>2045292</v>
      </c>
      <c r="Y142" s="44">
        <f t="shared" si="258"/>
        <v>450</v>
      </c>
    </row>
    <row r="143" spans="1:25" s="32" customFormat="1" x14ac:dyDescent="0.2">
      <c r="A143" s="24">
        <v>451</v>
      </c>
      <c r="B143" s="24" t="s">
        <v>321</v>
      </c>
      <c r="C143" s="24"/>
      <c r="D143" s="24"/>
      <c r="E143" s="31" t="s">
        <v>472</v>
      </c>
      <c r="F143" s="27">
        <v>29424</v>
      </c>
      <c r="G143" s="42">
        <v>0.57696000000000003</v>
      </c>
      <c r="H143" s="27">
        <v>48786</v>
      </c>
      <c r="I143" s="27">
        <v>38755.410113641017</v>
      </c>
      <c r="J143" s="27">
        <v>4553752</v>
      </c>
      <c r="K143" s="27">
        <v>9328</v>
      </c>
      <c r="L143" s="27">
        <v>9311</v>
      </c>
      <c r="M143" s="27">
        <v>4545452.9236706691</v>
      </c>
      <c r="N143" s="27">
        <v>4442635.4330800911</v>
      </c>
      <c r="O143" s="27">
        <v>1879412.4936102016</v>
      </c>
      <c r="P143" s="27">
        <v>5930676.5</v>
      </c>
      <c r="Q143" s="27">
        <v>3421763.11344</v>
      </c>
      <c r="R143" s="27">
        <v>3594506.1377192549</v>
      </c>
      <c r="S143" s="27">
        <v>5512674.0414430983</v>
      </c>
      <c r="T143" s="43">
        <v>9.0280182818892744E-4</v>
      </c>
      <c r="U143" s="27">
        <v>0</v>
      </c>
      <c r="V143" s="27">
        <v>0</v>
      </c>
      <c r="W143" s="27">
        <v>0</v>
      </c>
      <c r="X143" s="27">
        <v>5512674</v>
      </c>
      <c r="Y143" s="44">
        <f t="shared" si="258"/>
        <v>451</v>
      </c>
    </row>
    <row r="144" spans="1:25" s="32" customFormat="1" x14ac:dyDescent="0.2">
      <c r="A144" s="24">
        <v>453</v>
      </c>
      <c r="B144" s="24" t="s">
        <v>332</v>
      </c>
      <c r="C144" s="24"/>
      <c r="D144" s="24"/>
      <c r="E144" s="31" t="s">
        <v>473</v>
      </c>
      <c r="F144" s="27">
        <v>68348</v>
      </c>
      <c r="G144" s="42">
        <v>1</v>
      </c>
      <c r="H144" s="27">
        <v>35659</v>
      </c>
      <c r="I144" s="27">
        <v>49097.635843792152</v>
      </c>
      <c r="J144" s="27">
        <v>20296062</v>
      </c>
      <c r="K144" s="27">
        <v>21844</v>
      </c>
      <c r="L144" s="27">
        <v>22208</v>
      </c>
      <c r="M144" s="27">
        <v>20634267.757553563</v>
      </c>
      <c r="N144" s="27">
        <v>20167523.592201505</v>
      </c>
      <c r="O144" s="27">
        <v>0</v>
      </c>
      <c r="P144" s="27">
        <v>19243814</v>
      </c>
      <c r="Q144" s="27">
        <v>19243814</v>
      </c>
      <c r="R144" s="27">
        <v>20215311.593147386</v>
      </c>
      <c r="S144" s="27">
        <v>20264409.228991181</v>
      </c>
      <c r="T144" s="43">
        <v>3.3186699524705879E-3</v>
      </c>
      <c r="U144" s="27">
        <v>289742</v>
      </c>
      <c r="V144" s="27">
        <v>0</v>
      </c>
      <c r="W144" s="27">
        <v>36217.75</v>
      </c>
      <c r="X144" s="27">
        <v>20228191</v>
      </c>
      <c r="Y144" s="44">
        <f t="shared" si="258"/>
        <v>453</v>
      </c>
    </row>
    <row r="145" spans="1:25" s="32" customFormat="1" x14ac:dyDescent="0.2">
      <c r="A145" s="24">
        <v>457</v>
      </c>
      <c r="B145" s="24" t="s">
        <v>351</v>
      </c>
      <c r="C145" s="24"/>
      <c r="D145" s="24"/>
      <c r="E145" s="31" t="s">
        <v>472</v>
      </c>
      <c r="F145" s="27">
        <v>19334</v>
      </c>
      <c r="G145" s="42">
        <v>0.17335999999999996</v>
      </c>
      <c r="H145" s="27">
        <v>0</v>
      </c>
      <c r="I145" s="27">
        <v>0</v>
      </c>
      <c r="J145" s="27">
        <v>5581598</v>
      </c>
      <c r="K145" s="27">
        <v>6551</v>
      </c>
      <c r="L145" s="27">
        <v>6648</v>
      </c>
      <c r="M145" s="27">
        <v>5664244.1618073583</v>
      </c>
      <c r="N145" s="27">
        <v>5536119.7745154835</v>
      </c>
      <c r="O145" s="27">
        <v>4576378.05040548</v>
      </c>
      <c r="P145" s="27">
        <v>5961227</v>
      </c>
      <c r="Q145" s="27">
        <v>1033438.3127199997</v>
      </c>
      <c r="R145" s="27">
        <v>1085610.0305236417</v>
      </c>
      <c r="S145" s="27">
        <v>5661988.080929121</v>
      </c>
      <c r="T145" s="43">
        <v>9.2725475009376886E-4</v>
      </c>
      <c r="U145" s="27">
        <v>79580</v>
      </c>
      <c r="V145" s="27">
        <v>68066</v>
      </c>
      <c r="W145" s="27">
        <v>18455.75</v>
      </c>
      <c r="X145" s="27">
        <v>5643532</v>
      </c>
      <c r="Y145" s="44">
        <f t="shared" si="258"/>
        <v>457</v>
      </c>
    </row>
    <row r="146" spans="1:25" s="32" customFormat="1" x14ac:dyDescent="0.2">
      <c r="A146" s="24">
        <v>473</v>
      </c>
      <c r="B146" s="24" t="s">
        <v>373</v>
      </c>
      <c r="C146" s="24"/>
      <c r="D146" s="24"/>
      <c r="E146" s="31" t="s">
        <v>472</v>
      </c>
      <c r="F146" s="27">
        <v>17011</v>
      </c>
      <c r="G146" s="42">
        <v>8.0439999999999956E-2</v>
      </c>
      <c r="H146" s="27">
        <v>97192</v>
      </c>
      <c r="I146" s="27">
        <v>10764.503454961628</v>
      </c>
      <c r="J146" s="27">
        <v>5690046</v>
      </c>
      <c r="K146" s="27">
        <v>5519</v>
      </c>
      <c r="L146" s="27">
        <v>5566</v>
      </c>
      <c r="M146" s="27">
        <v>5738502.6338104727</v>
      </c>
      <c r="N146" s="27">
        <v>5608698.5305750687</v>
      </c>
      <c r="O146" s="27">
        <v>5157534.8207756104</v>
      </c>
      <c r="P146" s="27">
        <v>5537390.5</v>
      </c>
      <c r="Q146" s="27">
        <v>445427.69181999977</v>
      </c>
      <c r="R146" s="27">
        <v>467914.49877647555</v>
      </c>
      <c r="S146" s="27">
        <v>5636213.8230070481</v>
      </c>
      <c r="T146" s="43">
        <v>9.2303374101590063E-4</v>
      </c>
      <c r="U146" s="27">
        <v>0</v>
      </c>
      <c r="V146" s="27">
        <v>0</v>
      </c>
      <c r="W146" s="27">
        <v>0</v>
      </c>
      <c r="X146" s="27">
        <v>5636214</v>
      </c>
      <c r="Y146" s="44">
        <f t="shared" si="258"/>
        <v>473</v>
      </c>
    </row>
    <row r="147" spans="1:25" s="32" customFormat="1" x14ac:dyDescent="0.2">
      <c r="A147" s="24">
        <v>479</v>
      </c>
      <c r="B147" s="24" t="s">
        <v>371</v>
      </c>
      <c r="C147" s="24"/>
      <c r="D147" s="24"/>
      <c r="E147" s="31" t="s">
        <v>473</v>
      </c>
      <c r="F147" s="27">
        <v>155885</v>
      </c>
      <c r="G147" s="42">
        <v>1</v>
      </c>
      <c r="H147" s="27">
        <v>757570</v>
      </c>
      <c r="I147" s="27">
        <v>1043071.7627017476</v>
      </c>
      <c r="J147" s="27">
        <v>57498486</v>
      </c>
      <c r="K147" s="27">
        <v>51868</v>
      </c>
      <c r="L147" s="27">
        <v>52370</v>
      </c>
      <c r="M147" s="27">
        <v>58054980.176987745</v>
      </c>
      <c r="N147" s="27">
        <v>56741784.885271177</v>
      </c>
      <c r="O147" s="27">
        <v>0</v>
      </c>
      <c r="P147" s="27">
        <v>56166016</v>
      </c>
      <c r="Q147" s="27">
        <v>56166016</v>
      </c>
      <c r="R147" s="27">
        <v>59001480.391865224</v>
      </c>
      <c r="S147" s="27">
        <v>60044552.154566988</v>
      </c>
      <c r="T147" s="43">
        <v>9.8334004605390955E-3</v>
      </c>
      <c r="U147" s="27">
        <v>0</v>
      </c>
      <c r="V147" s="27">
        <v>0</v>
      </c>
      <c r="W147" s="27">
        <v>0</v>
      </c>
      <c r="X147" s="27">
        <v>60044552</v>
      </c>
      <c r="Y147" s="44">
        <f t="shared" si="258"/>
        <v>479</v>
      </c>
    </row>
    <row r="148" spans="1:25" s="32" customFormat="1" x14ac:dyDescent="0.2">
      <c r="A148" s="24">
        <v>482</v>
      </c>
      <c r="B148" s="24" t="s">
        <v>10</v>
      </c>
      <c r="C148" s="24"/>
      <c r="D148" s="24"/>
      <c r="E148" s="31" t="s">
        <v>472</v>
      </c>
      <c r="F148" s="27">
        <v>20069</v>
      </c>
      <c r="G148" s="42">
        <v>0.20276000000000005</v>
      </c>
      <c r="H148" s="27">
        <v>367</v>
      </c>
      <c r="I148" s="27">
        <v>102.45655930433381</v>
      </c>
      <c r="J148" s="27">
        <v>5193539</v>
      </c>
      <c r="K148" s="27">
        <v>5666</v>
      </c>
      <c r="L148" s="27">
        <v>5683</v>
      </c>
      <c r="M148" s="27">
        <v>5209121.450229439</v>
      </c>
      <c r="N148" s="27">
        <v>5091291.873136024</v>
      </c>
      <c r="O148" s="27">
        <v>4058981.5329389637</v>
      </c>
      <c r="P148" s="27">
        <v>4308485</v>
      </c>
      <c r="Q148" s="27">
        <v>873588.41860000021</v>
      </c>
      <c r="R148" s="27">
        <v>917690.33343202528</v>
      </c>
      <c r="S148" s="27">
        <v>4976774.3229302922</v>
      </c>
      <c r="T148" s="43">
        <v>8.1503838671531518E-4</v>
      </c>
      <c r="U148" s="27">
        <v>0</v>
      </c>
      <c r="V148" s="27">
        <v>0</v>
      </c>
      <c r="W148" s="27">
        <v>0</v>
      </c>
      <c r="X148" s="27">
        <v>4976774</v>
      </c>
      <c r="Y148" s="44">
        <f t="shared" si="258"/>
        <v>482</v>
      </c>
    </row>
    <row r="149" spans="1:25" s="32" customFormat="1" x14ac:dyDescent="0.2">
      <c r="A149" s="24">
        <v>484</v>
      </c>
      <c r="B149" s="24" t="s">
        <v>475</v>
      </c>
      <c r="C149" s="24"/>
      <c r="D149" s="24"/>
      <c r="E149" s="31" t="s">
        <v>473</v>
      </c>
      <c r="F149" s="27">
        <v>110986</v>
      </c>
      <c r="G149" s="42">
        <v>1</v>
      </c>
      <c r="H149" s="27">
        <v>110939</v>
      </c>
      <c r="I149" s="27">
        <v>152748.04741788769</v>
      </c>
      <c r="J149" s="27">
        <v>23493344.759999998</v>
      </c>
      <c r="K149" s="27">
        <v>34751</v>
      </c>
      <c r="L149" s="27">
        <v>35503</v>
      </c>
      <c r="M149" s="27">
        <v>24001732.871407438</v>
      </c>
      <c r="N149" s="27">
        <v>23458817.130093228</v>
      </c>
      <c r="O149" s="27">
        <v>0</v>
      </c>
      <c r="P149" s="27">
        <v>23182878</v>
      </c>
      <c r="Q149" s="27">
        <v>23182878</v>
      </c>
      <c r="R149" s="27">
        <v>24353233.844180863</v>
      </c>
      <c r="S149" s="27">
        <v>24505981.891598757</v>
      </c>
      <c r="T149" s="43">
        <v>4.0133055368368042E-3</v>
      </c>
      <c r="U149" s="27">
        <v>552354</v>
      </c>
      <c r="V149" s="27">
        <v>0</v>
      </c>
      <c r="W149" s="27">
        <v>69044.25</v>
      </c>
      <c r="X149" s="27">
        <v>24436938</v>
      </c>
      <c r="Y149" s="44">
        <f t="shared" si="258"/>
        <v>484</v>
      </c>
    </row>
    <row r="150" spans="1:25" s="32" customFormat="1" x14ac:dyDescent="0.2">
      <c r="A150" s="24">
        <v>489</v>
      </c>
      <c r="B150" s="24" t="s">
        <v>30</v>
      </c>
      <c r="C150" s="24"/>
      <c r="D150" s="24"/>
      <c r="E150" s="31" t="s">
        <v>473</v>
      </c>
      <c r="F150" s="27">
        <v>48673</v>
      </c>
      <c r="G150" s="42">
        <v>1</v>
      </c>
      <c r="H150" s="27">
        <v>95868</v>
      </c>
      <c r="I150" s="27">
        <v>131997.31212520448</v>
      </c>
      <c r="J150" s="27">
        <v>7844326</v>
      </c>
      <c r="K150" s="27">
        <v>14140</v>
      </c>
      <c r="L150" s="27">
        <v>14214</v>
      </c>
      <c r="M150" s="27">
        <v>7885378.3425742574</v>
      </c>
      <c r="N150" s="27">
        <v>7707012.2199555999</v>
      </c>
      <c r="O150" s="27">
        <v>0</v>
      </c>
      <c r="P150" s="27">
        <v>7834630.5</v>
      </c>
      <c r="Q150" s="27">
        <v>7834630.5</v>
      </c>
      <c r="R150" s="27">
        <v>8230151.0903543402</v>
      </c>
      <c r="S150" s="27">
        <v>8362148.4024795461</v>
      </c>
      <c r="T150" s="43">
        <v>1.3694556958367512E-3</v>
      </c>
      <c r="U150" s="27">
        <v>0</v>
      </c>
      <c r="V150" s="27">
        <v>0</v>
      </c>
      <c r="W150" s="27">
        <v>0</v>
      </c>
      <c r="X150" s="27">
        <v>8362148</v>
      </c>
      <c r="Y150" s="44">
        <f t="shared" si="258"/>
        <v>489</v>
      </c>
    </row>
    <row r="151" spans="1:25" s="32" customFormat="1" x14ac:dyDescent="0.2">
      <c r="A151" s="24">
        <v>498</v>
      </c>
      <c r="B151" s="24" t="s">
        <v>91</v>
      </c>
      <c r="C151" s="24"/>
      <c r="D151" s="24"/>
      <c r="E151" s="31" t="s">
        <v>472</v>
      </c>
      <c r="F151" s="27">
        <v>19597</v>
      </c>
      <c r="G151" s="42">
        <v>0.18388000000000004</v>
      </c>
      <c r="H151" s="27">
        <v>19849</v>
      </c>
      <c r="I151" s="27">
        <v>5025.3295525395451</v>
      </c>
      <c r="J151" s="27">
        <v>2370670</v>
      </c>
      <c r="K151" s="27">
        <v>5655</v>
      </c>
      <c r="L151" s="27">
        <v>5682</v>
      </c>
      <c r="M151" s="27">
        <v>2381988.8488063663</v>
      </c>
      <c r="N151" s="27">
        <v>2328108.6040515192</v>
      </c>
      <c r="O151" s="27">
        <v>1900015.9939385257</v>
      </c>
      <c r="P151" s="27">
        <v>2680203</v>
      </c>
      <c r="Q151" s="27">
        <v>492835.72764000011</v>
      </c>
      <c r="R151" s="27">
        <v>517715.86435402685</v>
      </c>
      <c r="S151" s="27">
        <v>2422757.1878450913</v>
      </c>
      <c r="T151" s="43">
        <v>3.9677107733941647E-4</v>
      </c>
      <c r="U151" s="27">
        <v>0</v>
      </c>
      <c r="V151" s="27">
        <v>0</v>
      </c>
      <c r="W151" s="27">
        <v>0</v>
      </c>
      <c r="X151" s="27">
        <v>2422757</v>
      </c>
      <c r="Y151" s="44">
        <f t="shared" si="258"/>
        <v>498</v>
      </c>
    </row>
    <row r="152" spans="1:25" s="32" customFormat="1" x14ac:dyDescent="0.2">
      <c r="A152" s="24">
        <v>501</v>
      </c>
      <c r="B152" s="24" t="s">
        <v>58</v>
      </c>
      <c r="C152" s="24"/>
      <c r="D152" s="24"/>
      <c r="E152" s="31" t="s">
        <v>472</v>
      </c>
      <c r="F152" s="27">
        <v>17182</v>
      </c>
      <c r="G152" s="42">
        <v>8.7280000000000024E-2</v>
      </c>
      <c r="H152" s="27">
        <v>27858</v>
      </c>
      <c r="I152" s="27">
        <v>3347.7736915022206</v>
      </c>
      <c r="J152" s="27">
        <v>3072630</v>
      </c>
      <c r="K152" s="27">
        <v>5364</v>
      </c>
      <c r="L152" s="27">
        <v>5417</v>
      </c>
      <c r="M152" s="27">
        <v>3102989.692393736</v>
      </c>
      <c r="N152" s="27">
        <v>3032800.5123806885</v>
      </c>
      <c r="O152" s="27">
        <v>2768097.6836601021</v>
      </c>
      <c r="P152" s="27">
        <v>2856726.5</v>
      </c>
      <c r="Q152" s="27">
        <v>249335.08892000007</v>
      </c>
      <c r="R152" s="27">
        <v>261922.42939070766</v>
      </c>
      <c r="S152" s="27">
        <v>3033367.8867423125</v>
      </c>
      <c r="T152" s="43">
        <v>4.9676981681355775E-4</v>
      </c>
      <c r="U152" s="27">
        <v>0</v>
      </c>
      <c r="V152" s="27">
        <v>0</v>
      </c>
      <c r="W152" s="27">
        <v>0</v>
      </c>
      <c r="X152" s="27">
        <v>3033368</v>
      </c>
      <c r="Y152" s="44">
        <f t="shared" si="258"/>
        <v>501</v>
      </c>
    </row>
    <row r="153" spans="1:25" s="32" customFormat="1" x14ac:dyDescent="0.2">
      <c r="A153" s="24">
        <v>502</v>
      </c>
      <c r="B153" s="24" t="s">
        <v>65</v>
      </c>
      <c r="C153" s="24"/>
      <c r="D153" s="24"/>
      <c r="E153" s="31" t="s">
        <v>473</v>
      </c>
      <c r="F153" s="27">
        <v>66818</v>
      </c>
      <c r="G153" s="42">
        <v>1</v>
      </c>
      <c r="H153" s="27">
        <v>62615</v>
      </c>
      <c r="I153" s="27">
        <v>86212.413930818191</v>
      </c>
      <c r="J153" s="27">
        <v>31640290</v>
      </c>
      <c r="K153" s="27">
        <v>22397</v>
      </c>
      <c r="L153" s="27">
        <v>22391</v>
      </c>
      <c r="M153" s="27">
        <v>31631813.787114345</v>
      </c>
      <c r="N153" s="27">
        <v>30916306.714214519</v>
      </c>
      <c r="O153" s="27">
        <v>0</v>
      </c>
      <c r="P153" s="27">
        <v>30627578</v>
      </c>
      <c r="Q153" s="27">
        <v>30627578</v>
      </c>
      <c r="R153" s="27">
        <v>32173769.327297896</v>
      </c>
      <c r="S153" s="27">
        <v>32259981.741228718</v>
      </c>
      <c r="T153" s="43">
        <v>5.2831657149274474E-3</v>
      </c>
      <c r="U153" s="27">
        <v>253569</v>
      </c>
      <c r="V153" s="27">
        <v>355143</v>
      </c>
      <c r="W153" s="27">
        <v>76089</v>
      </c>
      <c r="X153" s="27">
        <v>32183893</v>
      </c>
      <c r="Y153" s="44">
        <f t="shared" si="258"/>
        <v>502</v>
      </c>
    </row>
    <row r="154" spans="1:25" s="32" customFormat="1" x14ac:dyDescent="0.2">
      <c r="A154" s="24">
        <v>503</v>
      </c>
      <c r="B154" s="24" t="s">
        <v>79</v>
      </c>
      <c r="C154" s="24"/>
      <c r="D154" s="24"/>
      <c r="E154" s="31" t="s">
        <v>473</v>
      </c>
      <c r="F154" s="27">
        <v>103163</v>
      </c>
      <c r="G154" s="42">
        <v>1</v>
      </c>
      <c r="H154" s="27">
        <v>1247263</v>
      </c>
      <c r="I154" s="27">
        <v>1717313.00864959</v>
      </c>
      <c r="J154" s="27">
        <v>46769308</v>
      </c>
      <c r="K154" s="27">
        <v>47390</v>
      </c>
      <c r="L154" s="27">
        <v>48037</v>
      </c>
      <c r="M154" s="27">
        <v>47407833.897362314</v>
      </c>
      <c r="N154" s="27">
        <v>46335475.521307357</v>
      </c>
      <c r="O154" s="27">
        <v>0</v>
      </c>
      <c r="P154" s="27">
        <v>48356224</v>
      </c>
      <c r="Q154" s="27">
        <v>48356224</v>
      </c>
      <c r="R154" s="27">
        <v>50797421.739164174</v>
      </c>
      <c r="S154" s="27">
        <v>52514734.747813776</v>
      </c>
      <c r="T154" s="43">
        <v>8.6002542832682802E-3</v>
      </c>
      <c r="U154" s="27">
        <v>0</v>
      </c>
      <c r="V154" s="27">
        <v>0</v>
      </c>
      <c r="W154" s="27">
        <v>0</v>
      </c>
      <c r="X154" s="27">
        <v>52514735</v>
      </c>
      <c r="Y154" s="44">
        <f t="shared" si="258"/>
        <v>503</v>
      </c>
    </row>
    <row r="155" spans="1:25" s="32" customFormat="1" x14ac:dyDescent="0.2">
      <c r="A155" s="24">
        <v>505</v>
      </c>
      <c r="B155" s="24" t="s">
        <v>90</v>
      </c>
      <c r="C155" s="24"/>
      <c r="D155" s="24"/>
      <c r="E155" s="31" t="s">
        <v>473</v>
      </c>
      <c r="F155" s="27">
        <v>118654</v>
      </c>
      <c r="G155" s="42">
        <v>1</v>
      </c>
      <c r="H155" s="27">
        <v>1517901</v>
      </c>
      <c r="I155" s="27">
        <v>2089945.0501956854</v>
      </c>
      <c r="J155" s="27">
        <v>59814849</v>
      </c>
      <c r="K155" s="27">
        <v>40525</v>
      </c>
      <c r="L155" s="27">
        <v>40408</v>
      </c>
      <c r="M155" s="27">
        <v>59642157.147242442</v>
      </c>
      <c r="N155" s="27">
        <v>58293060.141011365</v>
      </c>
      <c r="O155" s="27">
        <v>0</v>
      </c>
      <c r="P155" s="27">
        <v>48637836</v>
      </c>
      <c r="Q155" s="27">
        <v>48637836</v>
      </c>
      <c r="R155" s="27">
        <v>51093250.535283774</v>
      </c>
      <c r="S155" s="27">
        <v>53183195.585479468</v>
      </c>
      <c r="T155" s="43">
        <v>8.7097270476255411E-3</v>
      </c>
      <c r="U155" s="27">
        <v>0</v>
      </c>
      <c r="V155" s="27">
        <v>0</v>
      </c>
      <c r="W155" s="27">
        <v>0</v>
      </c>
      <c r="X155" s="27">
        <v>53183196</v>
      </c>
      <c r="Y155" s="44">
        <f t="shared" si="258"/>
        <v>505</v>
      </c>
    </row>
    <row r="156" spans="1:25" s="32" customFormat="1" x14ac:dyDescent="0.2">
      <c r="A156" s="24">
        <v>512</v>
      </c>
      <c r="B156" s="24" t="s">
        <v>123</v>
      </c>
      <c r="C156" s="24"/>
      <c r="D156" s="24"/>
      <c r="E156" s="31" t="s">
        <v>472</v>
      </c>
      <c r="F156" s="27">
        <v>36682</v>
      </c>
      <c r="G156" s="42">
        <v>0.86728000000000005</v>
      </c>
      <c r="H156" s="27">
        <v>91982</v>
      </c>
      <c r="I156" s="27">
        <v>109838.24884002666</v>
      </c>
      <c r="J156" s="27">
        <v>12223342</v>
      </c>
      <c r="K156" s="27">
        <v>12077</v>
      </c>
      <c r="L156" s="27">
        <v>12270</v>
      </c>
      <c r="M156" s="27">
        <v>12418680.660760123</v>
      </c>
      <c r="N156" s="27">
        <v>12137771.892497273</v>
      </c>
      <c r="O156" s="27">
        <v>1610925.0855722374</v>
      </c>
      <c r="P156" s="27">
        <v>12403486</v>
      </c>
      <c r="Q156" s="27">
        <v>10757295.33808</v>
      </c>
      <c r="R156" s="27">
        <v>11300362.659855211</v>
      </c>
      <c r="S156" s="27">
        <v>13021125.994267477</v>
      </c>
      <c r="T156" s="43">
        <v>2.1324490191743152E-3</v>
      </c>
      <c r="U156" s="27">
        <v>0</v>
      </c>
      <c r="V156" s="27">
        <v>0</v>
      </c>
      <c r="W156" s="27">
        <v>0</v>
      </c>
      <c r="X156" s="27">
        <v>13021126</v>
      </c>
      <c r="Y156" s="44">
        <f t="shared" si="258"/>
        <v>512</v>
      </c>
    </row>
    <row r="157" spans="1:25" s="32" customFormat="1" x14ac:dyDescent="0.2">
      <c r="A157" s="24">
        <v>513</v>
      </c>
      <c r="B157" s="24" t="s">
        <v>124</v>
      </c>
      <c r="C157" s="24"/>
      <c r="D157" s="24"/>
      <c r="E157" s="31" t="s">
        <v>473</v>
      </c>
      <c r="F157" s="27">
        <v>73181</v>
      </c>
      <c r="G157" s="42">
        <v>1</v>
      </c>
      <c r="H157" s="27">
        <v>401100</v>
      </c>
      <c r="I157" s="27">
        <v>552260.62808673922</v>
      </c>
      <c r="J157" s="27">
        <v>24205870</v>
      </c>
      <c r="K157" s="27">
        <v>24640</v>
      </c>
      <c r="L157" s="27">
        <v>24751</v>
      </c>
      <c r="M157" s="27">
        <v>24314914.300730519</v>
      </c>
      <c r="N157" s="27">
        <v>23764914.440582983</v>
      </c>
      <c r="O157" s="27">
        <v>0</v>
      </c>
      <c r="P157" s="27">
        <v>23261594</v>
      </c>
      <c r="Q157" s="27">
        <v>23261594</v>
      </c>
      <c r="R157" s="27">
        <v>24435923.713630144</v>
      </c>
      <c r="S157" s="27">
        <v>24988184.341716886</v>
      </c>
      <c r="T157" s="43">
        <v>4.0922750623794144E-3</v>
      </c>
      <c r="U157" s="27">
        <v>0</v>
      </c>
      <c r="V157" s="27">
        <v>0</v>
      </c>
      <c r="W157" s="27">
        <v>0</v>
      </c>
      <c r="X157" s="27">
        <v>24988184</v>
      </c>
      <c r="Y157" s="44">
        <f t="shared" si="258"/>
        <v>513</v>
      </c>
    </row>
    <row r="158" spans="1:25" s="32" customFormat="1" x14ac:dyDescent="0.2">
      <c r="A158" s="24">
        <v>518</v>
      </c>
      <c r="B158" s="24" t="s">
        <v>286</v>
      </c>
      <c r="C158" s="24"/>
      <c r="D158" s="24"/>
      <c r="E158" s="31" t="s">
        <v>473</v>
      </c>
      <c r="F158" s="27">
        <v>537833</v>
      </c>
      <c r="G158" s="42">
        <v>1</v>
      </c>
      <c r="H158" s="27">
        <v>13387175</v>
      </c>
      <c r="I158" s="27">
        <v>18432335.262545731</v>
      </c>
      <c r="J158" s="27">
        <v>389516155</v>
      </c>
      <c r="K158" s="27">
        <v>209135</v>
      </c>
      <c r="L158" s="27">
        <v>211465</v>
      </c>
      <c r="M158" s="27">
        <v>393855804.70545346</v>
      </c>
      <c r="N158" s="27">
        <v>384946843.1180467</v>
      </c>
      <c r="O158" s="27">
        <v>0</v>
      </c>
      <c r="P158" s="27">
        <v>318904864</v>
      </c>
      <c r="Q158" s="27">
        <v>318904864</v>
      </c>
      <c r="R158" s="27">
        <v>335004339.28171885</v>
      </c>
      <c r="S158" s="27">
        <v>353436674.54426467</v>
      </c>
      <c r="T158" s="43">
        <v>5.7881760018600341E-2</v>
      </c>
      <c r="U158" s="27">
        <v>0</v>
      </c>
      <c r="V158" s="27">
        <v>0</v>
      </c>
      <c r="W158" s="27">
        <v>0</v>
      </c>
      <c r="X158" s="27">
        <v>353436675</v>
      </c>
      <c r="Y158" s="44">
        <f t="shared" si="258"/>
        <v>518</v>
      </c>
    </row>
    <row r="159" spans="1:25" s="32" customFormat="1" x14ac:dyDescent="0.2">
      <c r="A159" s="24">
        <v>523</v>
      </c>
      <c r="B159" s="24" t="s">
        <v>137</v>
      </c>
      <c r="C159" s="24"/>
      <c r="D159" s="24"/>
      <c r="E159" s="31" t="s">
        <v>472</v>
      </c>
      <c r="F159" s="27">
        <v>18051</v>
      </c>
      <c r="G159" s="42">
        <v>0.12204000000000004</v>
      </c>
      <c r="H159" s="27">
        <v>157</v>
      </c>
      <c r="I159" s="27">
        <v>26.381122580697557</v>
      </c>
      <c r="J159" s="27">
        <v>2230460</v>
      </c>
      <c r="K159" s="27">
        <v>4973</v>
      </c>
      <c r="L159" s="27">
        <v>5030</v>
      </c>
      <c r="M159" s="27">
        <v>2256025.2966016489</v>
      </c>
      <c r="N159" s="27">
        <v>2204994.3292589867</v>
      </c>
      <c r="O159" s="27">
        <v>1935896.8213162199</v>
      </c>
      <c r="P159" s="27">
        <v>2013409.625</v>
      </c>
      <c r="Q159" s="27">
        <v>245716.51063500007</v>
      </c>
      <c r="R159" s="27">
        <v>258121.17213705351</v>
      </c>
      <c r="S159" s="27">
        <v>2194044.3745758538</v>
      </c>
      <c r="T159" s="43">
        <v>3.5931514499199115E-4</v>
      </c>
      <c r="U159" s="27">
        <v>141796</v>
      </c>
      <c r="V159" s="27">
        <v>0</v>
      </c>
      <c r="W159" s="27">
        <v>17724.5</v>
      </c>
      <c r="X159" s="27">
        <v>2176319</v>
      </c>
      <c r="Y159" s="44">
        <f t="shared" si="258"/>
        <v>523</v>
      </c>
    </row>
    <row r="160" spans="1:25" s="32" customFormat="1" x14ac:dyDescent="0.2">
      <c r="A160" s="24">
        <v>530</v>
      </c>
      <c r="B160" s="24" t="s">
        <v>150</v>
      </c>
      <c r="C160" s="24"/>
      <c r="D160" s="24"/>
      <c r="E160" s="31" t="s">
        <v>473</v>
      </c>
      <c r="F160" s="27">
        <v>40049</v>
      </c>
      <c r="G160" s="42">
        <v>1</v>
      </c>
      <c r="H160" s="27">
        <v>106031</v>
      </c>
      <c r="I160" s="27">
        <v>145990.39306074555</v>
      </c>
      <c r="J160" s="27">
        <v>11349011</v>
      </c>
      <c r="K160" s="27">
        <v>12795</v>
      </c>
      <c r="L160" s="27">
        <v>12819</v>
      </c>
      <c r="M160" s="27">
        <v>11370298.711137163</v>
      </c>
      <c r="N160" s="27">
        <v>11113104.19160833</v>
      </c>
      <c r="O160" s="27">
        <v>0</v>
      </c>
      <c r="P160" s="27">
        <v>11902007</v>
      </c>
      <c r="Q160" s="27">
        <v>11902007</v>
      </c>
      <c r="R160" s="27">
        <v>12502863.522211416</v>
      </c>
      <c r="S160" s="27">
        <v>12648853.915272163</v>
      </c>
      <c r="T160" s="43">
        <v>2.0714826150346863E-3</v>
      </c>
      <c r="U160" s="27">
        <v>0</v>
      </c>
      <c r="V160" s="27">
        <v>0</v>
      </c>
      <c r="W160" s="27">
        <v>0</v>
      </c>
      <c r="X160" s="27">
        <v>12648854</v>
      </c>
      <c r="Y160" s="44">
        <f t="shared" si="258"/>
        <v>530</v>
      </c>
    </row>
    <row r="161" spans="1:25" s="32" customFormat="1" x14ac:dyDescent="0.2">
      <c r="A161" s="24">
        <v>531</v>
      </c>
      <c r="B161" s="24" t="s">
        <v>152</v>
      </c>
      <c r="C161" s="24"/>
      <c r="D161" s="24"/>
      <c r="E161" s="31" t="s">
        <v>472</v>
      </c>
      <c r="F161" s="27">
        <v>30966</v>
      </c>
      <c r="G161" s="42">
        <v>0.63863999999999999</v>
      </c>
      <c r="H161" s="27">
        <v>51027</v>
      </c>
      <c r="I161" s="27">
        <v>44869.122134704929</v>
      </c>
      <c r="J161" s="27">
        <v>4782882</v>
      </c>
      <c r="K161" s="27">
        <v>8868</v>
      </c>
      <c r="L161" s="27">
        <v>8975</v>
      </c>
      <c r="M161" s="27">
        <v>4840591.5595399188</v>
      </c>
      <c r="N161" s="27">
        <v>4731098.0755057875</v>
      </c>
      <c r="O161" s="27">
        <v>1709629.6005647713</v>
      </c>
      <c r="P161" s="27">
        <v>4459453</v>
      </c>
      <c r="Q161" s="27">
        <v>2847985.0639200001</v>
      </c>
      <c r="R161" s="27">
        <v>2991761.6892250455</v>
      </c>
      <c r="S161" s="27">
        <v>4746260.4119245224</v>
      </c>
      <c r="T161" s="43">
        <v>7.7728749146657109E-4</v>
      </c>
      <c r="U161" s="27">
        <v>0</v>
      </c>
      <c r="V161" s="27">
        <v>0</v>
      </c>
      <c r="W161" s="27">
        <v>0</v>
      </c>
      <c r="X161" s="27">
        <v>4746260</v>
      </c>
      <c r="Y161" s="44">
        <f t="shared" si="258"/>
        <v>531</v>
      </c>
    </row>
    <row r="162" spans="1:25" s="32" customFormat="1" x14ac:dyDescent="0.2">
      <c r="A162" s="24">
        <v>532</v>
      </c>
      <c r="B162" s="24" t="s">
        <v>300</v>
      </c>
      <c r="C162" s="24"/>
      <c r="D162" s="24"/>
      <c r="E162" s="31" t="s">
        <v>472</v>
      </c>
      <c r="F162" s="27">
        <v>21706</v>
      </c>
      <c r="G162" s="42">
        <v>0.26824000000000003</v>
      </c>
      <c r="H162" s="27">
        <v>33452</v>
      </c>
      <c r="I162" s="27">
        <v>12354.837825107003</v>
      </c>
      <c r="J162" s="27">
        <v>3616386</v>
      </c>
      <c r="K162" s="27">
        <v>6340</v>
      </c>
      <c r="L162" s="27">
        <v>6386</v>
      </c>
      <c r="M162" s="27">
        <v>3642624.7627760251</v>
      </c>
      <c r="N162" s="27">
        <v>3560229.1151780994</v>
      </c>
      <c r="O162" s="27">
        <v>2605233.2573227258</v>
      </c>
      <c r="P162" s="27">
        <v>4015191.5</v>
      </c>
      <c r="Q162" s="27">
        <v>1077034.96796</v>
      </c>
      <c r="R162" s="27">
        <v>1131407.6031927411</v>
      </c>
      <c r="S162" s="27">
        <v>3748995.6983405733</v>
      </c>
      <c r="T162" s="43">
        <v>6.1396704120171043E-4</v>
      </c>
      <c r="U162" s="27">
        <v>0</v>
      </c>
      <c r="V162" s="27">
        <v>0</v>
      </c>
      <c r="W162" s="27">
        <v>0</v>
      </c>
      <c r="X162" s="27">
        <v>3748996</v>
      </c>
      <c r="Y162" s="44">
        <f t="shared" si="258"/>
        <v>532</v>
      </c>
    </row>
    <row r="163" spans="1:25" s="32" customFormat="1" x14ac:dyDescent="0.2">
      <c r="A163" s="24">
        <v>534</v>
      </c>
      <c r="B163" s="24" t="s">
        <v>156</v>
      </c>
      <c r="C163" s="24"/>
      <c r="D163" s="24"/>
      <c r="E163" s="31" t="s">
        <v>472</v>
      </c>
      <c r="F163" s="27">
        <v>21966</v>
      </c>
      <c r="G163" s="42">
        <v>0.27864</v>
      </c>
      <c r="H163" s="27">
        <v>27373</v>
      </c>
      <c r="I163" s="27">
        <v>10501.643698076206</v>
      </c>
      <c r="J163" s="27">
        <v>3648688</v>
      </c>
      <c r="K163" s="27">
        <v>6926</v>
      </c>
      <c r="L163" s="27">
        <v>6975</v>
      </c>
      <c r="M163" s="27">
        <v>3674501.7037250935</v>
      </c>
      <c r="N163" s="27">
        <v>3591385.0043131625</v>
      </c>
      <c r="O163" s="27">
        <v>2590681.4867113428</v>
      </c>
      <c r="P163" s="27">
        <v>4213492.5</v>
      </c>
      <c r="Q163" s="27">
        <v>1174047.5501999999</v>
      </c>
      <c r="R163" s="27">
        <v>1233317.7327771068</v>
      </c>
      <c r="S163" s="27">
        <v>3834500.8631865261</v>
      </c>
      <c r="T163" s="43">
        <v>6.2797008556134278E-4</v>
      </c>
      <c r="U163" s="27">
        <v>0</v>
      </c>
      <c r="V163" s="27">
        <v>0</v>
      </c>
      <c r="W163" s="27">
        <v>0</v>
      </c>
      <c r="X163" s="27">
        <v>3834501</v>
      </c>
      <c r="Y163" s="44">
        <f t="shared" si="258"/>
        <v>534</v>
      </c>
    </row>
    <row r="164" spans="1:25" s="32" customFormat="1" x14ac:dyDescent="0.2">
      <c r="A164" s="24">
        <v>537</v>
      </c>
      <c r="B164" s="24" t="s">
        <v>171</v>
      </c>
      <c r="C164" s="24"/>
      <c r="D164" s="24"/>
      <c r="E164" s="31" t="s">
        <v>473</v>
      </c>
      <c r="F164" s="27">
        <v>65302</v>
      </c>
      <c r="G164" s="42">
        <v>1</v>
      </c>
      <c r="H164" s="27">
        <v>141957</v>
      </c>
      <c r="I164" s="27">
        <v>195455.65191051914</v>
      </c>
      <c r="J164" s="27">
        <v>12900491</v>
      </c>
      <c r="K164" s="27">
        <v>19022</v>
      </c>
      <c r="L164" s="27">
        <v>19183</v>
      </c>
      <c r="M164" s="27">
        <v>13009679.258385027</v>
      </c>
      <c r="N164" s="27">
        <v>12715402.186947392</v>
      </c>
      <c r="O164" s="27">
        <v>0</v>
      </c>
      <c r="P164" s="27">
        <v>11331658</v>
      </c>
      <c r="Q164" s="27">
        <v>11331658</v>
      </c>
      <c r="R164" s="27">
        <v>11903721.234105742</v>
      </c>
      <c r="S164" s="27">
        <v>12099176.886016263</v>
      </c>
      <c r="T164" s="43">
        <v>1.9814628853726405E-3</v>
      </c>
      <c r="U164" s="27">
        <v>231142</v>
      </c>
      <c r="V164" s="27">
        <v>326315</v>
      </c>
      <c r="W164" s="27">
        <v>69682.125</v>
      </c>
      <c r="X164" s="27">
        <v>12029495</v>
      </c>
      <c r="Y164" s="44">
        <f t="shared" si="258"/>
        <v>537</v>
      </c>
    </row>
    <row r="165" spans="1:25" s="32" customFormat="1" x14ac:dyDescent="0.2">
      <c r="A165" s="24">
        <v>542</v>
      </c>
      <c r="B165" s="24" t="s">
        <v>176</v>
      </c>
      <c r="C165" s="24"/>
      <c r="D165" s="24"/>
      <c r="E165" s="31" t="s">
        <v>472</v>
      </c>
      <c r="F165" s="27">
        <v>29376</v>
      </c>
      <c r="G165" s="42">
        <v>0.57504</v>
      </c>
      <c r="H165" s="27">
        <v>10443</v>
      </c>
      <c r="I165" s="27">
        <v>8268.2719778053088</v>
      </c>
      <c r="J165" s="27">
        <v>7435641</v>
      </c>
      <c r="K165" s="27">
        <v>7954</v>
      </c>
      <c r="L165" s="27">
        <v>8024</v>
      </c>
      <c r="M165" s="27">
        <v>7501079.1279859189</v>
      </c>
      <c r="N165" s="27">
        <v>7331405.7982623633</v>
      </c>
      <c r="O165" s="27">
        <v>3115554.2080295738</v>
      </c>
      <c r="P165" s="27">
        <v>6581726</v>
      </c>
      <c r="Q165" s="27">
        <v>3784755.7190399999</v>
      </c>
      <c r="R165" s="27">
        <v>3975823.9278523573</v>
      </c>
      <c r="S165" s="27">
        <v>7099646.407859738</v>
      </c>
      <c r="T165" s="43">
        <v>1.1626977594403234E-3</v>
      </c>
      <c r="U165" s="27">
        <v>129498</v>
      </c>
      <c r="V165" s="27">
        <v>0</v>
      </c>
      <c r="W165" s="27">
        <v>16187.25</v>
      </c>
      <c r="X165" s="27">
        <v>7083459</v>
      </c>
      <c r="Y165" s="44">
        <f t="shared" si="258"/>
        <v>542</v>
      </c>
    </row>
    <row r="166" spans="1:25" s="32" customFormat="1" x14ac:dyDescent="0.2">
      <c r="A166" s="24">
        <v>546</v>
      </c>
      <c r="B166" s="24" t="s">
        <v>188</v>
      </c>
      <c r="C166" s="24"/>
      <c r="D166" s="24"/>
      <c r="E166" s="31" t="s">
        <v>473</v>
      </c>
      <c r="F166" s="27">
        <v>124899</v>
      </c>
      <c r="G166" s="42">
        <v>1</v>
      </c>
      <c r="H166" s="27">
        <v>1371872</v>
      </c>
      <c r="I166" s="27">
        <v>1888882.8032276512</v>
      </c>
      <c r="J166" s="27">
        <v>50988735</v>
      </c>
      <c r="K166" s="27">
        <v>56006</v>
      </c>
      <c r="L166" s="27">
        <v>56368</v>
      </c>
      <c r="M166" s="27">
        <v>51318305.440131411</v>
      </c>
      <c r="N166" s="27">
        <v>50157492.760884881</v>
      </c>
      <c r="O166" s="27">
        <v>0</v>
      </c>
      <c r="P166" s="27">
        <v>47632836</v>
      </c>
      <c r="Q166" s="27">
        <v>47632836</v>
      </c>
      <c r="R166" s="27">
        <v>50037514.486748219</v>
      </c>
      <c r="S166" s="27">
        <v>51926397.289975889</v>
      </c>
      <c r="T166" s="43">
        <v>8.5039031969288779E-3</v>
      </c>
      <c r="U166" s="27">
        <v>752750</v>
      </c>
      <c r="V166" s="27">
        <v>458442</v>
      </c>
      <c r="W166" s="27">
        <v>151399</v>
      </c>
      <c r="X166" s="27">
        <v>51774998</v>
      </c>
      <c r="Y166" s="44">
        <f t="shared" si="258"/>
        <v>546</v>
      </c>
    </row>
    <row r="167" spans="1:25" s="32" customFormat="1" x14ac:dyDescent="0.2">
      <c r="A167" s="24">
        <v>547</v>
      </c>
      <c r="B167" s="24" t="s">
        <v>189</v>
      </c>
      <c r="C167" s="24"/>
      <c r="D167" s="24"/>
      <c r="E167" s="31" t="s">
        <v>472</v>
      </c>
      <c r="F167" s="27">
        <v>27109</v>
      </c>
      <c r="G167" s="42">
        <v>0.48436000000000001</v>
      </c>
      <c r="H167" s="27">
        <v>4732</v>
      </c>
      <c r="I167" s="27">
        <v>3155.7633418216906</v>
      </c>
      <c r="J167" s="27">
        <v>5631458</v>
      </c>
      <c r="K167" s="27">
        <v>8341</v>
      </c>
      <c r="L167" s="27">
        <v>8256</v>
      </c>
      <c r="M167" s="27">
        <v>5574069.9254286056</v>
      </c>
      <c r="N167" s="27">
        <v>5447985.266378575</v>
      </c>
      <c r="O167" s="27">
        <v>2809199.1227554483</v>
      </c>
      <c r="P167" s="27">
        <v>5158352.5</v>
      </c>
      <c r="Q167" s="27">
        <v>2498499.6169000003</v>
      </c>
      <c r="R167" s="27">
        <v>2624632.9480732293</v>
      </c>
      <c r="S167" s="27">
        <v>5436987.8341704998</v>
      </c>
      <c r="T167" s="43">
        <v>8.9040681883762157E-4</v>
      </c>
      <c r="U167" s="27">
        <v>132030</v>
      </c>
      <c r="V167" s="27">
        <v>147742</v>
      </c>
      <c r="W167" s="27">
        <v>34971.5</v>
      </c>
      <c r="X167" s="27">
        <v>5402016</v>
      </c>
      <c r="Y167" s="44">
        <f t="shared" si="258"/>
        <v>547</v>
      </c>
    </row>
    <row r="168" spans="1:25" s="32" customFormat="1" x14ac:dyDescent="0.2">
      <c r="A168" s="24">
        <v>553</v>
      </c>
      <c r="B168" s="24" t="s">
        <v>196</v>
      </c>
      <c r="C168" s="24"/>
      <c r="D168" s="24"/>
      <c r="E168" s="31" t="s">
        <v>472</v>
      </c>
      <c r="F168" s="27">
        <v>22800</v>
      </c>
      <c r="G168" s="42">
        <v>0.31200000000000006</v>
      </c>
      <c r="H168" s="27">
        <v>7473</v>
      </c>
      <c r="I168" s="27">
        <v>3210.2658344352212</v>
      </c>
      <c r="J168" s="27">
        <v>3545275</v>
      </c>
      <c r="K168" s="27">
        <v>6924</v>
      </c>
      <c r="L168" s="27">
        <v>6956</v>
      </c>
      <c r="M168" s="27">
        <v>3561659.8642403237</v>
      </c>
      <c r="N168" s="27">
        <v>3481095.630988372</v>
      </c>
      <c r="O168" s="27">
        <v>2394993.7941199997</v>
      </c>
      <c r="P168" s="27">
        <v>4138811.25</v>
      </c>
      <c r="Q168" s="27">
        <v>1291309.1100000003</v>
      </c>
      <c r="R168" s="27">
        <v>1356499.0818202589</v>
      </c>
      <c r="S168" s="27">
        <v>3754703.1417746944</v>
      </c>
      <c r="T168" s="43">
        <v>6.1490174010243859E-4</v>
      </c>
      <c r="U168" s="27">
        <v>0</v>
      </c>
      <c r="V168" s="27">
        <v>0</v>
      </c>
      <c r="W168" s="27">
        <v>0</v>
      </c>
      <c r="X168" s="27">
        <v>3754703</v>
      </c>
      <c r="Y168" s="44">
        <f t="shared" si="258"/>
        <v>553</v>
      </c>
    </row>
    <row r="169" spans="1:25" s="32" customFormat="1" x14ac:dyDescent="0.2">
      <c r="A169" s="24">
        <v>556</v>
      </c>
      <c r="B169" s="24" t="s">
        <v>204</v>
      </c>
      <c r="C169" s="24"/>
      <c r="D169" s="24"/>
      <c r="E169" s="31" t="s">
        <v>472</v>
      </c>
      <c r="F169" s="27">
        <v>32768</v>
      </c>
      <c r="G169" s="42">
        <v>0.71072000000000002</v>
      </c>
      <c r="H169" s="27">
        <v>96863</v>
      </c>
      <c r="I169" s="27">
        <v>94786.802473988908</v>
      </c>
      <c r="J169" s="27">
        <v>12097244</v>
      </c>
      <c r="K169" s="27">
        <v>10001</v>
      </c>
      <c r="L169" s="27">
        <v>10083</v>
      </c>
      <c r="M169" s="27">
        <v>12196431.482051795</v>
      </c>
      <c r="N169" s="27">
        <v>11920549.958207563</v>
      </c>
      <c r="O169" s="27">
        <v>3448376.6919102836</v>
      </c>
      <c r="P169" s="27">
        <v>11382104</v>
      </c>
      <c r="Q169" s="27">
        <v>8089488.9548800001</v>
      </c>
      <c r="R169" s="27">
        <v>8497875.7252706457</v>
      </c>
      <c r="S169" s="27">
        <v>12041039.21965492</v>
      </c>
      <c r="T169" s="43">
        <v>1.9719417725546006E-3</v>
      </c>
      <c r="U169" s="27">
        <v>396089</v>
      </c>
      <c r="V169" s="27">
        <v>204998</v>
      </c>
      <c r="W169" s="27">
        <v>75135.875</v>
      </c>
      <c r="X169" s="27">
        <v>11965903</v>
      </c>
      <c r="Y169" s="44">
        <f t="shared" si="258"/>
        <v>556</v>
      </c>
    </row>
    <row r="170" spans="1:25" s="32" customFormat="1" x14ac:dyDescent="0.2">
      <c r="A170" s="24">
        <v>569</v>
      </c>
      <c r="B170" s="24" t="s">
        <v>225</v>
      </c>
      <c r="C170" s="24"/>
      <c r="D170" s="24"/>
      <c r="E170" s="31" t="s">
        <v>472</v>
      </c>
      <c r="F170" s="27">
        <v>28628</v>
      </c>
      <c r="G170" s="42">
        <v>0.54512000000000005</v>
      </c>
      <c r="H170" s="27">
        <v>30014</v>
      </c>
      <c r="I170" s="27">
        <v>22527.21038112554</v>
      </c>
      <c r="J170" s="27">
        <v>3468440</v>
      </c>
      <c r="K170" s="27">
        <v>8111</v>
      </c>
      <c r="L170" s="27">
        <v>8255</v>
      </c>
      <c r="M170" s="27">
        <v>3530017.5317470101</v>
      </c>
      <c r="N170" s="27">
        <v>3450169.0434995778</v>
      </c>
      <c r="O170" s="27">
        <v>1569412.8945070878</v>
      </c>
      <c r="P170" s="27">
        <v>3476094.75</v>
      </c>
      <c r="Q170" s="27">
        <v>1894888.7701200002</v>
      </c>
      <c r="R170" s="27">
        <v>1990549.6344088358</v>
      </c>
      <c r="S170" s="27">
        <v>3582489.7392970491</v>
      </c>
      <c r="T170" s="43">
        <v>5.8669862607345206E-4</v>
      </c>
      <c r="U170" s="27">
        <v>0</v>
      </c>
      <c r="V170" s="27">
        <v>0</v>
      </c>
      <c r="W170" s="27">
        <v>0</v>
      </c>
      <c r="X170" s="27">
        <v>3582490</v>
      </c>
      <c r="Y170" s="44">
        <f t="shared" si="258"/>
        <v>569</v>
      </c>
    </row>
    <row r="171" spans="1:25" s="32" customFormat="1" x14ac:dyDescent="0.2">
      <c r="A171" s="24">
        <v>575</v>
      </c>
      <c r="B171" s="24" t="s">
        <v>232</v>
      </c>
      <c r="C171" s="24"/>
      <c r="D171" s="24"/>
      <c r="E171" s="31" t="s">
        <v>473</v>
      </c>
      <c r="F171" s="27">
        <v>42859</v>
      </c>
      <c r="G171" s="42">
        <v>1</v>
      </c>
      <c r="H171" s="27">
        <v>43943</v>
      </c>
      <c r="I171" s="27">
        <v>60503.587085553678</v>
      </c>
      <c r="J171" s="27">
        <v>6604316</v>
      </c>
      <c r="K171" s="27">
        <v>13542</v>
      </c>
      <c r="L171" s="27">
        <v>13622</v>
      </c>
      <c r="M171" s="27">
        <v>6643331.3064539945</v>
      </c>
      <c r="N171" s="27">
        <v>6493060.1089382516</v>
      </c>
      <c r="O171" s="27">
        <v>0</v>
      </c>
      <c r="P171" s="27">
        <v>7637567.75</v>
      </c>
      <c r="Q171" s="27">
        <v>7637567.75</v>
      </c>
      <c r="R171" s="27">
        <v>8023139.8973209569</v>
      </c>
      <c r="S171" s="27">
        <v>8083643.4844065113</v>
      </c>
      <c r="T171" s="43">
        <v>1.3238453899660047E-3</v>
      </c>
      <c r="U171" s="27">
        <v>0</v>
      </c>
      <c r="V171" s="27">
        <v>0</v>
      </c>
      <c r="W171" s="27">
        <v>0</v>
      </c>
      <c r="X171" s="27">
        <v>8083643</v>
      </c>
      <c r="Y171" s="44">
        <f t="shared" si="258"/>
        <v>575</v>
      </c>
    </row>
    <row r="172" spans="1:25" s="32" customFormat="1" x14ac:dyDescent="0.2">
      <c r="A172" s="24">
        <v>579</v>
      </c>
      <c r="B172" s="24" t="s">
        <v>237</v>
      </c>
      <c r="C172" s="24"/>
      <c r="D172" s="24"/>
      <c r="E172" s="31" t="s">
        <v>472</v>
      </c>
      <c r="F172" s="27">
        <v>24426</v>
      </c>
      <c r="G172" s="42">
        <v>0.37704000000000004</v>
      </c>
      <c r="H172" s="27">
        <v>110905</v>
      </c>
      <c r="I172" s="27">
        <v>57574.473267886235</v>
      </c>
      <c r="J172" s="27">
        <v>4533590</v>
      </c>
      <c r="K172" s="27">
        <v>7329</v>
      </c>
      <c r="L172" s="27">
        <v>7492</v>
      </c>
      <c r="M172" s="27">
        <v>4634418.9220903264</v>
      </c>
      <c r="N172" s="27">
        <v>4529589.033426553</v>
      </c>
      <c r="O172" s="27">
        <v>2821752.7842634055</v>
      </c>
      <c r="P172" s="27">
        <v>3715264.25</v>
      </c>
      <c r="Q172" s="27">
        <v>1400803.2328200003</v>
      </c>
      <c r="R172" s="27">
        <v>1471520.8654658836</v>
      </c>
      <c r="S172" s="27">
        <v>4350848.1229971759</v>
      </c>
      <c r="T172" s="43">
        <v>7.1253145208381675E-4</v>
      </c>
      <c r="U172" s="27">
        <v>0</v>
      </c>
      <c r="V172" s="27">
        <v>0</v>
      </c>
      <c r="W172" s="27">
        <v>0</v>
      </c>
      <c r="X172" s="27">
        <v>4350848</v>
      </c>
      <c r="Y172" s="44">
        <f t="shared" si="258"/>
        <v>579</v>
      </c>
    </row>
    <row r="173" spans="1:25" s="32" customFormat="1" x14ac:dyDescent="0.2">
      <c r="A173" s="24">
        <v>589</v>
      </c>
      <c r="B173" s="24" t="s">
        <v>256</v>
      </c>
      <c r="C173" s="24"/>
      <c r="D173" s="24"/>
      <c r="E173" s="31" t="s">
        <v>471</v>
      </c>
      <c r="F173" s="27">
        <v>10201</v>
      </c>
      <c r="G173" s="42">
        <v>0</v>
      </c>
      <c r="H173" s="27">
        <v>2802</v>
      </c>
      <c r="I173" s="27">
        <v>0</v>
      </c>
      <c r="J173" s="27">
        <v>1154194</v>
      </c>
      <c r="K173" s="27">
        <v>2943</v>
      </c>
      <c r="L173" s="27">
        <v>2969</v>
      </c>
      <c r="M173" s="27">
        <v>1164390.7529731567</v>
      </c>
      <c r="N173" s="27">
        <v>1138052.4018125657</v>
      </c>
      <c r="O173" s="27">
        <v>1138052.4018125657</v>
      </c>
      <c r="P173" s="27">
        <v>1236330.875</v>
      </c>
      <c r="Q173" s="27">
        <v>0</v>
      </c>
      <c r="R173" s="27">
        <v>0</v>
      </c>
      <c r="S173" s="27">
        <v>1138052.4018125657</v>
      </c>
      <c r="T173" s="43">
        <v>1.8637702523442213E-4</v>
      </c>
      <c r="U173" s="27">
        <v>0</v>
      </c>
      <c r="V173" s="27">
        <v>0</v>
      </c>
      <c r="W173" s="27">
        <v>0</v>
      </c>
      <c r="X173" s="27">
        <v>1138052</v>
      </c>
      <c r="Y173" s="44">
        <f t="shared" si="258"/>
        <v>589</v>
      </c>
    </row>
    <row r="174" spans="1:25" s="32" customFormat="1" x14ac:dyDescent="0.2">
      <c r="A174" s="24">
        <v>590</v>
      </c>
      <c r="B174" s="24" t="s">
        <v>258</v>
      </c>
      <c r="C174" s="24"/>
      <c r="D174" s="24"/>
      <c r="E174" s="31" t="s">
        <v>472</v>
      </c>
      <c r="F174" s="27">
        <v>32290</v>
      </c>
      <c r="G174" s="42">
        <v>0.69159999999999999</v>
      </c>
      <c r="H174" s="27">
        <v>13738</v>
      </c>
      <c r="I174" s="27">
        <v>13081.872653667986</v>
      </c>
      <c r="J174" s="27">
        <v>7720467</v>
      </c>
      <c r="K174" s="27">
        <v>9649</v>
      </c>
      <c r="L174" s="27">
        <v>9691</v>
      </c>
      <c r="M174" s="27">
        <v>7754072.5149756456</v>
      </c>
      <c r="N174" s="27">
        <v>7578676.5112692984</v>
      </c>
      <c r="O174" s="27">
        <v>2337263.8360754517</v>
      </c>
      <c r="P174" s="27">
        <v>7015227.5</v>
      </c>
      <c r="Q174" s="27">
        <v>4851731.3389999997</v>
      </c>
      <c r="R174" s="27">
        <v>5096664.3506387658</v>
      </c>
      <c r="S174" s="27">
        <v>7447010.0593678858</v>
      </c>
      <c r="T174" s="43">
        <v>1.2195849501703314E-3</v>
      </c>
      <c r="U174" s="27">
        <v>0</v>
      </c>
      <c r="V174" s="27">
        <v>0</v>
      </c>
      <c r="W174" s="27">
        <v>0</v>
      </c>
      <c r="X174" s="27">
        <v>7447010</v>
      </c>
      <c r="Y174" s="44">
        <f t="shared" si="258"/>
        <v>590</v>
      </c>
    </row>
    <row r="175" spans="1:25" s="32" customFormat="1" x14ac:dyDescent="0.2">
      <c r="A175" s="24">
        <v>597</v>
      </c>
      <c r="B175" s="24" t="s">
        <v>271</v>
      </c>
      <c r="C175" s="24"/>
      <c r="D175" s="24"/>
      <c r="E175" s="31" t="s">
        <v>473</v>
      </c>
      <c r="F175" s="27">
        <v>46241</v>
      </c>
      <c r="G175" s="42">
        <v>1</v>
      </c>
      <c r="H175" s="27">
        <v>39428</v>
      </c>
      <c r="I175" s="27">
        <v>54287.04074845164</v>
      </c>
      <c r="J175" s="27">
        <v>12530462</v>
      </c>
      <c r="K175" s="27">
        <v>13704</v>
      </c>
      <c r="L175" s="27">
        <v>13819</v>
      </c>
      <c r="M175" s="27">
        <v>12635614.008902511</v>
      </c>
      <c r="N175" s="27">
        <v>12349798.239542969</v>
      </c>
      <c r="O175" s="27">
        <v>0</v>
      </c>
      <c r="P175" s="27">
        <v>12182479</v>
      </c>
      <c r="Q175" s="27">
        <v>12182479</v>
      </c>
      <c r="R175" s="27">
        <v>12797494.766992375</v>
      </c>
      <c r="S175" s="27">
        <v>12851781.807740828</v>
      </c>
      <c r="T175" s="43">
        <v>2.104715792061652E-3</v>
      </c>
      <c r="U175" s="27">
        <v>0</v>
      </c>
      <c r="V175" s="27">
        <v>0</v>
      </c>
      <c r="W175" s="27">
        <v>0</v>
      </c>
      <c r="X175" s="27">
        <v>12851782</v>
      </c>
      <c r="Y175" s="44">
        <f t="shared" si="258"/>
        <v>597</v>
      </c>
    </row>
    <row r="176" spans="1:25" s="32" customFormat="1" x14ac:dyDescent="0.2">
      <c r="A176" s="24">
        <v>599</v>
      </c>
      <c r="B176" s="24" t="s">
        <v>277</v>
      </c>
      <c r="C176" s="24"/>
      <c r="D176" s="24"/>
      <c r="E176" s="31" t="s">
        <v>473</v>
      </c>
      <c r="F176" s="27">
        <v>644618</v>
      </c>
      <c r="G176" s="42">
        <v>1</v>
      </c>
      <c r="H176" s="27">
        <v>8722192</v>
      </c>
      <c r="I176" s="27">
        <v>12009282.553510673</v>
      </c>
      <c r="J176" s="27">
        <v>550642017</v>
      </c>
      <c r="K176" s="27">
        <v>255439</v>
      </c>
      <c r="L176" s="27">
        <v>258831</v>
      </c>
      <c r="M176" s="27">
        <v>557954047.35426855</v>
      </c>
      <c r="N176" s="27">
        <v>545333207.14820707</v>
      </c>
      <c r="O176" s="27">
        <v>0</v>
      </c>
      <c r="P176" s="27">
        <v>513618528</v>
      </c>
      <c r="Q176" s="27">
        <v>513618528</v>
      </c>
      <c r="R176" s="27">
        <v>539547855.92573774</v>
      </c>
      <c r="S176" s="27">
        <v>551557138.47924852</v>
      </c>
      <c r="T176" s="43">
        <v>9.0327632148438683E-2</v>
      </c>
      <c r="U176" s="27">
        <v>0</v>
      </c>
      <c r="V176" s="27">
        <v>0</v>
      </c>
      <c r="W176" s="27">
        <v>0</v>
      </c>
      <c r="X176" s="27">
        <v>551557138</v>
      </c>
      <c r="Y176" s="44">
        <f t="shared" si="258"/>
        <v>599</v>
      </c>
    </row>
    <row r="177" spans="1:25" s="32" customFormat="1" x14ac:dyDescent="0.2">
      <c r="A177" s="24">
        <v>603</v>
      </c>
      <c r="B177" s="24" t="s">
        <v>273</v>
      </c>
      <c r="C177" s="24"/>
      <c r="D177" s="24"/>
      <c r="E177" s="31" t="s">
        <v>473</v>
      </c>
      <c r="F177" s="27">
        <v>53467</v>
      </c>
      <c r="G177" s="42">
        <v>1</v>
      </c>
      <c r="H177" s="27">
        <v>98892</v>
      </c>
      <c r="I177" s="27">
        <v>136160.95246261233</v>
      </c>
      <c r="J177" s="27">
        <v>21266618</v>
      </c>
      <c r="K177" s="27">
        <v>18201</v>
      </c>
      <c r="L177" s="27">
        <v>18598</v>
      </c>
      <c r="M177" s="27">
        <v>21730485.224108562</v>
      </c>
      <c r="N177" s="27">
        <v>21238944.777517777</v>
      </c>
      <c r="O177" s="27">
        <v>0</v>
      </c>
      <c r="P177" s="27">
        <v>21069170</v>
      </c>
      <c r="Q177" s="27">
        <v>21069170</v>
      </c>
      <c r="R177" s="27">
        <v>22132818.190769933</v>
      </c>
      <c r="S177" s="27">
        <v>22268979.143232547</v>
      </c>
      <c r="T177" s="43">
        <v>3.6469551675412542E-3</v>
      </c>
      <c r="U177" s="27">
        <v>0</v>
      </c>
      <c r="V177" s="27">
        <v>0</v>
      </c>
      <c r="W177" s="27">
        <v>0</v>
      </c>
      <c r="X177" s="27">
        <v>22268979</v>
      </c>
      <c r="Y177" s="44">
        <f t="shared" si="258"/>
        <v>603</v>
      </c>
    </row>
    <row r="178" spans="1:25" s="32" customFormat="1" x14ac:dyDescent="0.2">
      <c r="A178" s="24">
        <v>606</v>
      </c>
      <c r="B178" s="24" t="s">
        <v>282</v>
      </c>
      <c r="C178" s="24"/>
      <c r="D178" s="24"/>
      <c r="E178" s="31" t="s">
        <v>473</v>
      </c>
      <c r="F178" s="27">
        <v>77999</v>
      </c>
      <c r="G178" s="42">
        <v>1</v>
      </c>
      <c r="H178" s="27">
        <v>199278</v>
      </c>
      <c r="I178" s="27">
        <v>274378.94152049167</v>
      </c>
      <c r="J178" s="27">
        <v>38356443</v>
      </c>
      <c r="K178" s="27">
        <v>28243</v>
      </c>
      <c r="L178" s="27">
        <v>28349</v>
      </c>
      <c r="M178" s="27">
        <v>38500400.191445671</v>
      </c>
      <c r="N178" s="27">
        <v>37629526.683152735</v>
      </c>
      <c r="O178" s="27">
        <v>0</v>
      </c>
      <c r="P178" s="27">
        <v>38132320</v>
      </c>
      <c r="Q178" s="27">
        <v>38132320</v>
      </c>
      <c r="R178" s="27">
        <v>40057377.948550425</v>
      </c>
      <c r="S178" s="27">
        <v>40331756.890070923</v>
      </c>
      <c r="T178" s="43">
        <v>6.6050674465228561E-3</v>
      </c>
      <c r="U178" s="27">
        <v>0</v>
      </c>
      <c r="V178" s="27">
        <v>0</v>
      </c>
      <c r="W178" s="27">
        <v>0</v>
      </c>
      <c r="X178" s="27">
        <v>40331757</v>
      </c>
      <c r="Y178" s="44">
        <f t="shared" si="258"/>
        <v>606</v>
      </c>
    </row>
    <row r="179" spans="1:25" s="32" customFormat="1" x14ac:dyDescent="0.2">
      <c r="A179" s="24">
        <v>610</v>
      </c>
      <c r="B179" s="24" t="s">
        <v>292</v>
      </c>
      <c r="C179" s="24"/>
      <c r="D179" s="24"/>
      <c r="E179" s="31" t="s">
        <v>472</v>
      </c>
      <c r="F179" s="27">
        <v>25026</v>
      </c>
      <c r="G179" s="42">
        <v>0.40104000000000006</v>
      </c>
      <c r="H179" s="27">
        <v>73396</v>
      </c>
      <c r="I179" s="27">
        <v>40527.657675201051</v>
      </c>
      <c r="J179" s="27">
        <v>7145828</v>
      </c>
      <c r="K179" s="27">
        <v>7306</v>
      </c>
      <c r="L179" s="27">
        <v>7303</v>
      </c>
      <c r="M179" s="27">
        <v>7142893.7700520121</v>
      </c>
      <c r="N179" s="27">
        <v>6981322.5415464165</v>
      </c>
      <c r="O179" s="27">
        <v>4181532.9494846412</v>
      </c>
      <c r="P179" s="27">
        <v>5877856.5</v>
      </c>
      <c r="Q179" s="27">
        <v>2357255.5707600005</v>
      </c>
      <c r="R179" s="27">
        <v>2476258.3897140087</v>
      </c>
      <c r="S179" s="27">
        <v>6698318.99687385</v>
      </c>
      <c r="T179" s="43">
        <v>1.0969730099600256E-3</v>
      </c>
      <c r="U179" s="27">
        <v>0</v>
      </c>
      <c r="V179" s="27">
        <v>0</v>
      </c>
      <c r="W179" s="27">
        <v>0</v>
      </c>
      <c r="X179" s="27">
        <v>6698319</v>
      </c>
      <c r="Y179" s="44">
        <f t="shared" si="258"/>
        <v>610</v>
      </c>
    </row>
    <row r="180" spans="1:25" s="32" customFormat="1" x14ac:dyDescent="0.2">
      <c r="A180" s="24">
        <v>613</v>
      </c>
      <c r="B180" s="24" t="s">
        <v>11</v>
      </c>
      <c r="C180" s="24"/>
      <c r="D180" s="24"/>
      <c r="E180" s="31" t="s">
        <v>472</v>
      </c>
      <c r="F180" s="27">
        <v>25271</v>
      </c>
      <c r="G180" s="42">
        <v>0.41083999999999998</v>
      </c>
      <c r="H180" s="27">
        <v>238754</v>
      </c>
      <c r="I180" s="27">
        <v>135056.2843775349</v>
      </c>
      <c r="J180" s="27">
        <v>4655263</v>
      </c>
      <c r="K180" s="27">
        <v>7531</v>
      </c>
      <c r="L180" s="27">
        <v>7562</v>
      </c>
      <c r="M180" s="27">
        <v>4674425.5485327309</v>
      </c>
      <c r="N180" s="27">
        <v>4568690.7157397633</v>
      </c>
      <c r="O180" s="27">
        <v>2691689.822085239</v>
      </c>
      <c r="P180" s="27">
        <v>4035906.5</v>
      </c>
      <c r="Q180" s="27">
        <v>1658111.8264599999</v>
      </c>
      <c r="R180" s="27">
        <v>1741819.3310417375</v>
      </c>
      <c r="S180" s="27">
        <v>4568565.4375045113</v>
      </c>
      <c r="T180" s="43">
        <v>7.4818666915051502E-4</v>
      </c>
      <c r="U180" s="27">
        <v>0</v>
      </c>
      <c r="V180" s="27">
        <v>0</v>
      </c>
      <c r="W180" s="27">
        <v>0</v>
      </c>
      <c r="X180" s="27">
        <v>4568565</v>
      </c>
      <c r="Y180" s="44">
        <f t="shared" si="258"/>
        <v>613</v>
      </c>
    </row>
    <row r="181" spans="1:25" s="32" customFormat="1" x14ac:dyDescent="0.2">
      <c r="A181" s="24">
        <v>614</v>
      </c>
      <c r="B181" s="24" t="s">
        <v>359</v>
      </c>
      <c r="C181" s="24"/>
      <c r="D181" s="24"/>
      <c r="E181" s="31" t="s">
        <v>471</v>
      </c>
      <c r="F181" s="27">
        <v>14626</v>
      </c>
      <c r="G181" s="42">
        <v>0</v>
      </c>
      <c r="H181" s="27">
        <v>2307</v>
      </c>
      <c r="I181" s="27">
        <v>0</v>
      </c>
      <c r="J181" s="27">
        <v>1797580</v>
      </c>
      <c r="K181" s="27">
        <v>4097</v>
      </c>
      <c r="L181" s="27">
        <v>4180</v>
      </c>
      <c r="M181" s="27">
        <v>1833996.6804979255</v>
      </c>
      <c r="N181" s="27">
        <v>1792511.9396796289</v>
      </c>
      <c r="O181" s="27">
        <v>1792511.9396796289</v>
      </c>
      <c r="P181" s="27">
        <v>1293685.625</v>
      </c>
      <c r="Q181" s="27">
        <v>0</v>
      </c>
      <c r="R181" s="27">
        <v>0</v>
      </c>
      <c r="S181" s="27">
        <v>1792511.9396796285</v>
      </c>
      <c r="T181" s="43">
        <v>2.9355681907316573E-4</v>
      </c>
      <c r="U181" s="27">
        <v>0</v>
      </c>
      <c r="V181" s="27">
        <v>0</v>
      </c>
      <c r="W181" s="27">
        <v>0</v>
      </c>
      <c r="X181" s="27">
        <v>1792512</v>
      </c>
      <c r="Y181" s="44">
        <f t="shared" si="258"/>
        <v>614</v>
      </c>
    </row>
    <row r="182" spans="1:25" s="32" customFormat="1" x14ac:dyDescent="0.2">
      <c r="A182" s="24">
        <v>622</v>
      </c>
      <c r="B182" s="24" t="s">
        <v>336</v>
      </c>
      <c r="C182" s="24"/>
      <c r="D182" s="24"/>
      <c r="E182" s="31" t="s">
        <v>473</v>
      </c>
      <c r="F182" s="27">
        <v>72404</v>
      </c>
      <c r="G182" s="42">
        <v>1</v>
      </c>
      <c r="H182" s="27">
        <v>548547</v>
      </c>
      <c r="I182" s="27">
        <v>755275.26989552868</v>
      </c>
      <c r="J182" s="27">
        <v>35957806</v>
      </c>
      <c r="K182" s="27">
        <v>24239</v>
      </c>
      <c r="L182" s="27">
        <v>24318</v>
      </c>
      <c r="M182" s="27">
        <v>36075000.053962618</v>
      </c>
      <c r="N182" s="27">
        <v>35258988.747523189</v>
      </c>
      <c r="O182" s="27">
        <v>0</v>
      </c>
      <c r="P182" s="27">
        <v>35135828</v>
      </c>
      <c r="Q182" s="27">
        <v>35135828</v>
      </c>
      <c r="R182" s="27">
        <v>36909612.153974913</v>
      </c>
      <c r="S182" s="27">
        <v>37664887.423870452</v>
      </c>
      <c r="T182" s="43">
        <v>6.1683184910201758E-3</v>
      </c>
      <c r="U182" s="27">
        <v>0</v>
      </c>
      <c r="V182" s="27">
        <v>0</v>
      </c>
      <c r="W182" s="27">
        <v>0</v>
      </c>
      <c r="X182" s="27">
        <v>37664887</v>
      </c>
      <c r="Y182" s="44">
        <f t="shared" si="258"/>
        <v>622</v>
      </c>
    </row>
    <row r="183" spans="1:25" s="32" customFormat="1" x14ac:dyDescent="0.2">
      <c r="A183" s="24">
        <v>626</v>
      </c>
      <c r="B183" s="24" t="s">
        <v>340</v>
      </c>
      <c r="C183" s="24"/>
      <c r="D183" s="24"/>
      <c r="E183" s="31" t="s">
        <v>472</v>
      </c>
      <c r="F183" s="27">
        <v>25479</v>
      </c>
      <c r="G183" s="42">
        <v>0.41915999999999998</v>
      </c>
      <c r="H183" s="27">
        <v>532</v>
      </c>
      <c r="I183" s="27">
        <v>307.03146474749838</v>
      </c>
      <c r="J183" s="27">
        <v>4754155</v>
      </c>
      <c r="K183" s="27">
        <v>7487</v>
      </c>
      <c r="L183" s="27">
        <v>7532</v>
      </c>
      <c r="M183" s="27">
        <v>4782729.4590623751</v>
      </c>
      <c r="N183" s="27">
        <v>4674544.8074089345</v>
      </c>
      <c r="O183" s="27">
        <v>2715162.6059354055</v>
      </c>
      <c r="P183" s="27">
        <v>4617201</v>
      </c>
      <c r="Q183" s="27">
        <v>1935345.97116</v>
      </c>
      <c r="R183" s="27">
        <v>2033049.2618324952</v>
      </c>
      <c r="S183" s="27">
        <v>4748518.8992326483</v>
      </c>
      <c r="T183" s="43">
        <v>7.7765736032792392E-4</v>
      </c>
      <c r="U183" s="27">
        <v>163862</v>
      </c>
      <c r="V183" s="27">
        <v>0</v>
      </c>
      <c r="W183" s="27">
        <v>20482.75</v>
      </c>
      <c r="X183" s="27">
        <v>4728036</v>
      </c>
      <c r="Y183" s="44">
        <f t="shared" si="258"/>
        <v>626</v>
      </c>
    </row>
    <row r="184" spans="1:25" s="32" customFormat="1" x14ac:dyDescent="0.2">
      <c r="A184" s="24">
        <v>627</v>
      </c>
      <c r="B184" s="24" t="s">
        <v>346</v>
      </c>
      <c r="C184" s="24"/>
      <c r="D184" s="24"/>
      <c r="E184" s="31" t="s">
        <v>472</v>
      </c>
      <c r="F184" s="27">
        <v>28316</v>
      </c>
      <c r="G184" s="42">
        <v>0.53264</v>
      </c>
      <c r="H184" s="27">
        <v>3996</v>
      </c>
      <c r="I184" s="27">
        <v>2930.5604073116597</v>
      </c>
      <c r="J184" s="27">
        <v>4751229</v>
      </c>
      <c r="K184" s="27">
        <v>8152</v>
      </c>
      <c r="L184" s="27">
        <v>8401</v>
      </c>
      <c r="M184" s="27">
        <v>4896353.6345682042</v>
      </c>
      <c r="N184" s="27">
        <v>4785598.8204266429</v>
      </c>
      <c r="O184" s="27">
        <v>2236597.4647145956</v>
      </c>
      <c r="P184" s="27">
        <v>5390260</v>
      </c>
      <c r="Q184" s="27">
        <v>2871068.0863999999</v>
      </c>
      <c r="R184" s="27">
        <v>3016010.0264800624</v>
      </c>
      <c r="S184" s="27">
        <v>5255538.0516019706</v>
      </c>
      <c r="T184" s="43">
        <v>8.6069107758467622E-4</v>
      </c>
      <c r="U184" s="27">
        <v>0</v>
      </c>
      <c r="V184" s="27">
        <v>0</v>
      </c>
      <c r="W184" s="27">
        <v>0</v>
      </c>
      <c r="X184" s="27">
        <v>5255538</v>
      </c>
      <c r="Y184" s="44">
        <f t="shared" si="258"/>
        <v>627</v>
      </c>
    </row>
    <row r="185" spans="1:25" s="32" customFormat="1" x14ac:dyDescent="0.2">
      <c r="A185" s="24">
        <v>629</v>
      </c>
      <c r="B185" s="24" t="s">
        <v>348</v>
      </c>
      <c r="C185" s="24"/>
      <c r="D185" s="24"/>
      <c r="E185" s="31" t="s">
        <v>472</v>
      </c>
      <c r="F185" s="27">
        <v>26211</v>
      </c>
      <c r="G185" s="42">
        <v>0.44843999999999995</v>
      </c>
      <c r="H185" s="27">
        <v>228</v>
      </c>
      <c r="I185" s="27">
        <v>140.77664517951021</v>
      </c>
      <c r="J185" s="27">
        <v>6024573</v>
      </c>
      <c r="K185" s="27">
        <v>7198</v>
      </c>
      <c r="L185" s="27">
        <v>7295</v>
      </c>
      <c r="M185" s="27">
        <v>6105759.9381772717</v>
      </c>
      <c r="N185" s="27">
        <v>5967648.5276019517</v>
      </c>
      <c r="O185" s="27">
        <v>3291516.2218841328</v>
      </c>
      <c r="P185" s="27">
        <v>5746295</v>
      </c>
      <c r="Q185" s="27">
        <v>2576868.5297999997</v>
      </c>
      <c r="R185" s="27">
        <v>2706958.2082056394</v>
      </c>
      <c r="S185" s="27">
        <v>5998615.2067349525</v>
      </c>
      <c r="T185" s="43">
        <v>9.8238363714763357E-4</v>
      </c>
      <c r="U185" s="27">
        <v>111411</v>
      </c>
      <c r="V185" s="27">
        <v>0</v>
      </c>
      <c r="W185" s="27">
        <v>13926.375</v>
      </c>
      <c r="X185" s="27">
        <v>5984689</v>
      </c>
      <c r="Y185" s="44">
        <f t="shared" si="258"/>
        <v>629</v>
      </c>
    </row>
    <row r="186" spans="1:25" s="32" customFormat="1" x14ac:dyDescent="0.2">
      <c r="A186" s="24">
        <v>632</v>
      </c>
      <c r="B186" s="24" t="s">
        <v>367</v>
      </c>
      <c r="C186" s="24"/>
      <c r="D186" s="24"/>
      <c r="E186" s="31" t="s">
        <v>473</v>
      </c>
      <c r="F186" s="27">
        <v>52197</v>
      </c>
      <c r="G186" s="42">
        <v>1</v>
      </c>
      <c r="H186" s="27">
        <v>275920</v>
      </c>
      <c r="I186" s="27">
        <v>379904.64348464995</v>
      </c>
      <c r="J186" s="27">
        <v>8114433</v>
      </c>
      <c r="K186" s="27">
        <v>15781</v>
      </c>
      <c r="L186" s="27">
        <v>15949</v>
      </c>
      <c r="M186" s="27">
        <v>8200816.9264938859</v>
      </c>
      <c r="N186" s="27">
        <v>8015315.6285299584</v>
      </c>
      <c r="O186" s="27">
        <v>0</v>
      </c>
      <c r="P186" s="27">
        <v>8344481.5</v>
      </c>
      <c r="Q186" s="27">
        <v>8344481.5</v>
      </c>
      <c r="R186" s="27">
        <v>8765741.2197890654</v>
      </c>
      <c r="S186" s="27">
        <v>9145645.8632737175</v>
      </c>
      <c r="T186" s="43">
        <v>1.4977678243371319E-3</v>
      </c>
      <c r="U186" s="27">
        <v>143605</v>
      </c>
      <c r="V186" s="27">
        <v>322711</v>
      </c>
      <c r="W186" s="27">
        <v>58289.5</v>
      </c>
      <c r="X186" s="27">
        <v>9087356</v>
      </c>
      <c r="Y186" s="44">
        <f t="shared" si="258"/>
        <v>632</v>
      </c>
    </row>
    <row r="187" spans="1:25" s="32" customFormat="1" x14ac:dyDescent="0.2">
      <c r="A187" s="24">
        <v>637</v>
      </c>
      <c r="B187" s="24" t="s">
        <v>377</v>
      </c>
      <c r="C187" s="24"/>
      <c r="D187" s="24"/>
      <c r="E187" s="31" t="s">
        <v>473</v>
      </c>
      <c r="F187" s="27">
        <v>124944</v>
      </c>
      <c r="G187" s="42">
        <v>1</v>
      </c>
      <c r="H187" s="27">
        <v>58381</v>
      </c>
      <c r="I187" s="27">
        <v>80382.76671237078</v>
      </c>
      <c r="J187" s="27">
        <v>43805853</v>
      </c>
      <c r="K187" s="27">
        <v>41322</v>
      </c>
      <c r="L187" s="27">
        <v>41428</v>
      </c>
      <c r="M187" s="27">
        <v>43918224.628139973</v>
      </c>
      <c r="N187" s="27">
        <v>42924800.711252905</v>
      </c>
      <c r="O187" s="27">
        <v>0</v>
      </c>
      <c r="P187" s="27">
        <v>43781932</v>
      </c>
      <c r="Q187" s="27">
        <v>43781932</v>
      </c>
      <c r="R187" s="27">
        <v>45992202.872569367</v>
      </c>
      <c r="S187" s="27">
        <v>46072585.639281742</v>
      </c>
      <c r="T187" s="43">
        <v>7.5452338070120988E-3</v>
      </c>
      <c r="U187" s="27">
        <v>767581</v>
      </c>
      <c r="V187" s="27">
        <v>594974</v>
      </c>
      <c r="W187" s="27">
        <v>170319.375</v>
      </c>
      <c r="X187" s="27">
        <v>45902267</v>
      </c>
      <c r="Y187" s="44">
        <f t="shared" si="258"/>
        <v>637</v>
      </c>
    </row>
    <row r="188" spans="1:25" s="32" customFormat="1" x14ac:dyDescent="0.2">
      <c r="A188" s="24">
        <v>638</v>
      </c>
      <c r="B188" s="24" t="s">
        <v>378</v>
      </c>
      <c r="C188" s="24"/>
      <c r="D188" s="24"/>
      <c r="E188" s="31" t="s">
        <v>471</v>
      </c>
      <c r="F188" s="27">
        <v>8450</v>
      </c>
      <c r="G188" s="42">
        <v>0</v>
      </c>
      <c r="H188" s="27">
        <v>11673</v>
      </c>
      <c r="I188" s="27">
        <v>0</v>
      </c>
      <c r="J188" s="27">
        <v>826210</v>
      </c>
      <c r="K188" s="27">
        <v>2385</v>
      </c>
      <c r="L188" s="27">
        <v>2400</v>
      </c>
      <c r="M188" s="27">
        <v>831406.28930817603</v>
      </c>
      <c r="N188" s="27">
        <v>812599.99876609747</v>
      </c>
      <c r="O188" s="27">
        <v>812599.99876609747</v>
      </c>
      <c r="P188" s="27">
        <v>918345.5625</v>
      </c>
      <c r="Q188" s="27">
        <v>0</v>
      </c>
      <c r="R188" s="27">
        <v>0</v>
      </c>
      <c r="S188" s="27">
        <v>812599.99876609771</v>
      </c>
      <c r="T188" s="43">
        <v>1.3307820468926333E-4</v>
      </c>
      <c r="U188" s="27">
        <v>0</v>
      </c>
      <c r="V188" s="27">
        <v>0</v>
      </c>
      <c r="W188" s="27">
        <v>0</v>
      </c>
      <c r="X188" s="27">
        <v>812600</v>
      </c>
      <c r="Y188" s="44">
        <f t="shared" si="258"/>
        <v>638</v>
      </c>
    </row>
    <row r="189" spans="1:25" s="32" customFormat="1" x14ac:dyDescent="0.2">
      <c r="A189" s="24">
        <v>642</v>
      </c>
      <c r="B189" s="24" t="s">
        <v>384</v>
      </c>
      <c r="C189" s="24"/>
      <c r="D189" s="24"/>
      <c r="E189" s="31" t="s">
        <v>473</v>
      </c>
      <c r="F189" s="27">
        <v>44639</v>
      </c>
      <c r="G189" s="42">
        <v>1</v>
      </c>
      <c r="H189" s="27">
        <v>34007</v>
      </c>
      <c r="I189" s="27">
        <v>46823.054548356362</v>
      </c>
      <c r="J189" s="27">
        <v>16766083</v>
      </c>
      <c r="K189" s="27">
        <v>13678</v>
      </c>
      <c r="L189" s="27">
        <v>13740</v>
      </c>
      <c r="M189" s="27">
        <v>16842080.744260859</v>
      </c>
      <c r="N189" s="27">
        <v>16461115.303076528</v>
      </c>
      <c r="O189" s="27">
        <v>0</v>
      </c>
      <c r="P189" s="27">
        <v>15251776</v>
      </c>
      <c r="Q189" s="27">
        <v>15251776</v>
      </c>
      <c r="R189" s="27">
        <v>16021741.02227797</v>
      </c>
      <c r="S189" s="27">
        <v>16068564.076826328</v>
      </c>
      <c r="T189" s="43">
        <v>2.6315230894972683E-3</v>
      </c>
      <c r="U189" s="27">
        <v>0</v>
      </c>
      <c r="V189" s="27">
        <v>0</v>
      </c>
      <c r="W189" s="27">
        <v>0</v>
      </c>
      <c r="X189" s="27">
        <v>16068564</v>
      </c>
      <c r="Y189" s="44">
        <f t="shared" si="258"/>
        <v>642</v>
      </c>
    </row>
    <row r="190" spans="1:25" s="32" customFormat="1" x14ac:dyDescent="0.2">
      <c r="A190" s="24">
        <v>654</v>
      </c>
      <c r="B190" s="24" t="s">
        <v>54</v>
      </c>
      <c r="C190" s="24"/>
      <c r="D190" s="24"/>
      <c r="E190" s="31" t="s">
        <v>472</v>
      </c>
      <c r="F190" s="27">
        <v>22800</v>
      </c>
      <c r="G190" s="42">
        <v>0.31200000000000006</v>
      </c>
      <c r="H190" s="27">
        <v>19451</v>
      </c>
      <c r="I190" s="27">
        <v>8355.7983066505403</v>
      </c>
      <c r="J190" s="27">
        <v>3161117</v>
      </c>
      <c r="K190" s="27">
        <v>6712</v>
      </c>
      <c r="L190" s="27">
        <v>6724</v>
      </c>
      <c r="M190" s="27">
        <v>3166768.5798569727</v>
      </c>
      <c r="N190" s="27">
        <v>3095136.7305936329</v>
      </c>
      <c r="O190" s="27">
        <v>2129454.0706484192</v>
      </c>
      <c r="P190" s="27">
        <v>3334468.5</v>
      </c>
      <c r="Q190" s="27">
        <v>1040354.1720000001</v>
      </c>
      <c r="R190" s="27">
        <v>1092875.027487319</v>
      </c>
      <c r="S190" s="27">
        <v>3230684.8964423891</v>
      </c>
      <c r="T190" s="43">
        <v>5.2908410852585516E-4</v>
      </c>
      <c r="U190" s="27">
        <v>0</v>
      </c>
      <c r="V190" s="27">
        <v>0</v>
      </c>
      <c r="W190" s="27">
        <v>0</v>
      </c>
      <c r="X190" s="27">
        <v>3230685</v>
      </c>
      <c r="Y190" s="44">
        <f t="shared" si="258"/>
        <v>654</v>
      </c>
    </row>
    <row r="191" spans="1:25" s="32" customFormat="1" x14ac:dyDescent="0.2">
      <c r="A191" s="24">
        <v>664</v>
      </c>
      <c r="B191" s="24" t="s">
        <v>120</v>
      </c>
      <c r="C191" s="24"/>
      <c r="D191" s="24"/>
      <c r="E191" s="31" t="s">
        <v>472</v>
      </c>
      <c r="F191" s="27">
        <v>37653</v>
      </c>
      <c r="G191" s="42">
        <v>0.90612000000000004</v>
      </c>
      <c r="H191" s="27">
        <v>69826</v>
      </c>
      <c r="I191" s="27">
        <v>87115.272792024203</v>
      </c>
      <c r="J191" s="27">
        <v>10744683</v>
      </c>
      <c r="K191" s="27">
        <v>12000</v>
      </c>
      <c r="L191" s="27">
        <v>12099</v>
      </c>
      <c r="M191" s="27">
        <v>10833326.634750001</v>
      </c>
      <c r="N191" s="27">
        <v>10588278.346265346</v>
      </c>
      <c r="O191" s="27">
        <v>994027.57114739029</v>
      </c>
      <c r="P191" s="27">
        <v>10778994</v>
      </c>
      <c r="Q191" s="27">
        <v>9767062.0432799999</v>
      </c>
      <c r="R191" s="27">
        <v>10260138.793406961</v>
      </c>
      <c r="S191" s="27">
        <v>11341281.637346378</v>
      </c>
      <c r="T191" s="43">
        <v>1.8573435902844515E-3</v>
      </c>
      <c r="U191" s="27">
        <v>0</v>
      </c>
      <c r="V191" s="27">
        <v>0</v>
      </c>
      <c r="W191" s="27">
        <v>0</v>
      </c>
      <c r="X191" s="27">
        <v>11341282</v>
      </c>
      <c r="Y191" s="44">
        <f t="shared" si="258"/>
        <v>664</v>
      </c>
    </row>
    <row r="192" spans="1:25" s="32" customFormat="1" x14ac:dyDescent="0.2">
      <c r="A192" s="24">
        <v>668</v>
      </c>
      <c r="B192" s="24" t="s">
        <v>353</v>
      </c>
      <c r="C192" s="24"/>
      <c r="D192" s="24"/>
      <c r="E192" s="31" t="s">
        <v>472</v>
      </c>
      <c r="F192" s="27">
        <v>19076</v>
      </c>
      <c r="G192" s="42">
        <v>0.16303999999999996</v>
      </c>
      <c r="H192" s="27">
        <v>34510</v>
      </c>
      <c r="I192" s="27">
        <v>7746.9463162317852</v>
      </c>
      <c r="J192" s="27">
        <v>3280832</v>
      </c>
      <c r="K192" s="27">
        <v>5766</v>
      </c>
      <c r="L192" s="27">
        <v>5855</v>
      </c>
      <c r="M192" s="27">
        <v>3331472.6604231703</v>
      </c>
      <c r="N192" s="27">
        <v>3256115.2285747258</v>
      </c>
      <c r="O192" s="27">
        <v>2725238.2017079028</v>
      </c>
      <c r="P192" s="27">
        <v>2772930.5</v>
      </c>
      <c r="Q192" s="27">
        <v>452098.58871999988</v>
      </c>
      <c r="R192" s="27">
        <v>474922.16676990257</v>
      </c>
      <c r="S192" s="27">
        <v>3207907.3147940375</v>
      </c>
      <c r="T192" s="43">
        <v>5.2535386033790465E-4</v>
      </c>
      <c r="U192" s="27">
        <v>0</v>
      </c>
      <c r="V192" s="27">
        <v>0</v>
      </c>
      <c r="W192" s="27">
        <v>0</v>
      </c>
      <c r="X192" s="27">
        <v>3207907</v>
      </c>
      <c r="Y192" s="44">
        <f t="shared" si="258"/>
        <v>668</v>
      </c>
    </row>
    <row r="193" spans="1:25" s="32" customFormat="1" x14ac:dyDescent="0.2">
      <c r="A193" s="24">
        <v>677</v>
      </c>
      <c r="B193" s="24" t="s">
        <v>166</v>
      </c>
      <c r="C193" s="24"/>
      <c r="D193" s="24"/>
      <c r="E193" s="31" t="s">
        <v>472</v>
      </c>
      <c r="F193" s="27">
        <v>27524</v>
      </c>
      <c r="G193" s="42">
        <v>0.50095999999999996</v>
      </c>
      <c r="H193" s="27">
        <v>63045</v>
      </c>
      <c r="I193" s="27">
        <v>43485.565268785977</v>
      </c>
      <c r="J193" s="27">
        <v>4396449</v>
      </c>
      <c r="K193" s="27">
        <v>8396</v>
      </c>
      <c r="L193" s="27">
        <v>8451</v>
      </c>
      <c r="M193" s="27">
        <v>4425248.9874940449</v>
      </c>
      <c r="N193" s="27">
        <v>4325150.492630478</v>
      </c>
      <c r="O193" s="27">
        <v>2158423.101842314</v>
      </c>
      <c r="P193" s="27">
        <v>5575964.5</v>
      </c>
      <c r="Q193" s="27">
        <v>2793335.1759199998</v>
      </c>
      <c r="R193" s="27">
        <v>2934352.8764787461</v>
      </c>
      <c r="S193" s="27">
        <v>5136261.5435898462</v>
      </c>
      <c r="T193" s="43">
        <v>8.4115735426205658E-4</v>
      </c>
      <c r="U193" s="27">
        <v>0</v>
      </c>
      <c r="V193" s="27">
        <v>0</v>
      </c>
      <c r="W193" s="27">
        <v>0</v>
      </c>
      <c r="X193" s="27">
        <v>5136262</v>
      </c>
      <c r="Y193" s="44">
        <f t="shared" si="258"/>
        <v>677</v>
      </c>
    </row>
    <row r="194" spans="1:25" s="32" customFormat="1" x14ac:dyDescent="0.2">
      <c r="A194" s="24">
        <v>678</v>
      </c>
      <c r="B194" s="24" t="s">
        <v>170</v>
      </c>
      <c r="C194" s="24"/>
      <c r="D194" s="24"/>
      <c r="E194" s="31" t="s">
        <v>471</v>
      </c>
      <c r="F194" s="27">
        <v>12785</v>
      </c>
      <c r="G194" s="42">
        <v>0</v>
      </c>
      <c r="H194" s="27">
        <v>4632</v>
      </c>
      <c r="I194" s="27">
        <v>0</v>
      </c>
      <c r="J194" s="27">
        <v>1315581</v>
      </c>
      <c r="K194" s="27">
        <v>3671</v>
      </c>
      <c r="L194" s="27">
        <v>3676</v>
      </c>
      <c r="M194" s="27">
        <v>1317372.8564423863</v>
      </c>
      <c r="N194" s="27">
        <v>1287574.0721306645</v>
      </c>
      <c r="O194" s="27">
        <v>1287574.0721306645</v>
      </c>
      <c r="P194" s="27">
        <v>1521920.25</v>
      </c>
      <c r="Q194" s="27">
        <v>0</v>
      </c>
      <c r="R194" s="27">
        <v>0</v>
      </c>
      <c r="S194" s="27">
        <v>1287574.0721306645</v>
      </c>
      <c r="T194" s="43">
        <v>2.1086395050920305E-4</v>
      </c>
      <c r="U194" s="27">
        <v>0</v>
      </c>
      <c r="V194" s="27">
        <v>0</v>
      </c>
      <c r="W194" s="27">
        <v>0</v>
      </c>
      <c r="X194" s="27">
        <v>1287574</v>
      </c>
      <c r="Y194" s="44">
        <f t="shared" si="258"/>
        <v>678</v>
      </c>
    </row>
    <row r="195" spans="1:25" s="32" customFormat="1" x14ac:dyDescent="0.2">
      <c r="A195" s="24">
        <v>687</v>
      </c>
      <c r="B195" s="24" t="s">
        <v>211</v>
      </c>
      <c r="C195" s="24"/>
      <c r="D195" s="24"/>
      <c r="E195" s="31" t="s">
        <v>473</v>
      </c>
      <c r="F195" s="27">
        <v>48544</v>
      </c>
      <c r="G195" s="42">
        <v>1</v>
      </c>
      <c r="H195" s="27">
        <v>58690</v>
      </c>
      <c r="I195" s="27">
        <v>80808.218056371785</v>
      </c>
      <c r="J195" s="27">
        <v>20028191</v>
      </c>
      <c r="K195" s="27">
        <v>16067</v>
      </c>
      <c r="L195" s="27">
        <v>16288</v>
      </c>
      <c r="M195" s="27">
        <v>20303676.79143586</v>
      </c>
      <c r="N195" s="27">
        <v>19844410.54613246</v>
      </c>
      <c r="O195" s="27">
        <v>0</v>
      </c>
      <c r="P195" s="27">
        <v>17155470</v>
      </c>
      <c r="Q195" s="27">
        <v>17155470</v>
      </c>
      <c r="R195" s="27">
        <v>18021540.406537507</v>
      </c>
      <c r="S195" s="27">
        <v>18102348.62459388</v>
      </c>
      <c r="T195" s="43">
        <v>2.9645927384668062E-3</v>
      </c>
      <c r="U195" s="27">
        <v>241994</v>
      </c>
      <c r="V195" s="27">
        <v>355943</v>
      </c>
      <c r="W195" s="27">
        <v>74742.125</v>
      </c>
      <c r="X195" s="27">
        <v>18027607</v>
      </c>
      <c r="Y195" s="44">
        <f t="shared" si="258"/>
        <v>687</v>
      </c>
    </row>
    <row r="196" spans="1:25" s="32" customFormat="1" x14ac:dyDescent="0.2">
      <c r="A196" s="24">
        <v>703</v>
      </c>
      <c r="B196" s="24" t="s">
        <v>265</v>
      </c>
      <c r="C196" s="24"/>
      <c r="D196" s="24"/>
      <c r="E196" s="31" t="s">
        <v>472</v>
      </c>
      <c r="F196" s="27">
        <v>22678</v>
      </c>
      <c r="G196" s="42">
        <v>0.30712000000000006</v>
      </c>
      <c r="H196" s="27">
        <v>1893</v>
      </c>
      <c r="I196" s="27">
        <v>800.47935127776805</v>
      </c>
      <c r="J196" s="27">
        <v>3532284</v>
      </c>
      <c r="K196" s="27">
        <v>6635</v>
      </c>
      <c r="L196" s="27">
        <v>6776</v>
      </c>
      <c r="M196" s="27">
        <v>3607348.3623210252</v>
      </c>
      <c r="N196" s="27">
        <v>3525750.661821608</v>
      </c>
      <c r="O196" s="27">
        <v>2442922.1185629554</v>
      </c>
      <c r="P196" s="27">
        <v>4029896.25</v>
      </c>
      <c r="Q196" s="27">
        <v>1237661.7363000002</v>
      </c>
      <c r="R196" s="27">
        <v>1300143.3939353353</v>
      </c>
      <c r="S196" s="27">
        <v>3743865.9918495682</v>
      </c>
      <c r="T196" s="43">
        <v>6.1312695735794669E-4</v>
      </c>
      <c r="U196" s="27">
        <v>0</v>
      </c>
      <c r="V196" s="27">
        <v>0</v>
      </c>
      <c r="W196" s="27">
        <v>0</v>
      </c>
      <c r="X196" s="27">
        <v>3743866</v>
      </c>
      <c r="Y196" s="44">
        <f t="shared" ref="Y196:Y259" si="259">A196</f>
        <v>703</v>
      </c>
    </row>
    <row r="197" spans="1:25" s="32" customFormat="1" x14ac:dyDescent="0.2">
      <c r="A197" s="24">
        <v>715</v>
      </c>
      <c r="B197" s="24" t="s">
        <v>308</v>
      </c>
      <c r="C197" s="24"/>
      <c r="D197" s="24"/>
      <c r="E197" s="31" t="s">
        <v>473</v>
      </c>
      <c r="F197" s="27">
        <v>54589</v>
      </c>
      <c r="G197" s="42">
        <v>1</v>
      </c>
      <c r="H197" s="27">
        <v>90557</v>
      </c>
      <c r="I197" s="27">
        <v>124684.78109611278</v>
      </c>
      <c r="J197" s="27">
        <v>14867854</v>
      </c>
      <c r="K197" s="27">
        <v>17103</v>
      </c>
      <c r="L197" s="27">
        <v>17339</v>
      </c>
      <c r="M197" s="27">
        <v>15073011.781909607</v>
      </c>
      <c r="N197" s="27">
        <v>14732062.425908653</v>
      </c>
      <c r="O197" s="27">
        <v>0</v>
      </c>
      <c r="P197" s="27">
        <v>15429196</v>
      </c>
      <c r="Q197" s="27">
        <v>15429196</v>
      </c>
      <c r="R197" s="27">
        <v>16208117.827980634</v>
      </c>
      <c r="S197" s="27">
        <v>16332802.609076748</v>
      </c>
      <c r="T197" s="43">
        <v>2.6747970121344914E-3</v>
      </c>
      <c r="U197" s="27">
        <v>0</v>
      </c>
      <c r="V197" s="27">
        <v>0</v>
      </c>
      <c r="W197" s="27">
        <v>0</v>
      </c>
      <c r="X197" s="27">
        <v>16332803</v>
      </c>
      <c r="Y197" s="44">
        <f t="shared" si="259"/>
        <v>715</v>
      </c>
    </row>
    <row r="198" spans="1:25" s="32" customFormat="1" x14ac:dyDescent="0.2">
      <c r="A198" s="24">
        <v>716</v>
      </c>
      <c r="B198" s="24" t="s">
        <v>312</v>
      </c>
      <c r="C198" s="24"/>
      <c r="D198" s="24"/>
      <c r="E198" s="31" t="s">
        <v>472</v>
      </c>
      <c r="F198" s="27">
        <v>25780</v>
      </c>
      <c r="G198" s="42">
        <v>0.43120000000000003</v>
      </c>
      <c r="H198" s="27">
        <v>1177</v>
      </c>
      <c r="I198" s="27">
        <v>698.78992618321934</v>
      </c>
      <c r="J198" s="27">
        <v>4808631</v>
      </c>
      <c r="K198" s="27">
        <v>7391</v>
      </c>
      <c r="L198" s="27">
        <v>7474</v>
      </c>
      <c r="M198" s="27">
        <v>4862631.3210661616</v>
      </c>
      <c r="N198" s="27">
        <v>4752639.3008000208</v>
      </c>
      <c r="O198" s="27">
        <v>2703301.2342950515</v>
      </c>
      <c r="P198" s="27">
        <v>4665259.5</v>
      </c>
      <c r="Q198" s="27">
        <v>2011659.8964000002</v>
      </c>
      <c r="R198" s="27">
        <v>2113215.7910674359</v>
      </c>
      <c r="S198" s="27">
        <v>4817215.8152886704</v>
      </c>
      <c r="T198" s="43">
        <v>7.8890774461331191E-4</v>
      </c>
      <c r="U198" s="27">
        <v>0</v>
      </c>
      <c r="V198" s="27">
        <v>0</v>
      </c>
      <c r="W198" s="27">
        <v>0</v>
      </c>
      <c r="X198" s="27">
        <v>4817216</v>
      </c>
      <c r="Y198" s="44">
        <f t="shared" si="259"/>
        <v>716</v>
      </c>
    </row>
    <row r="199" spans="1:25" s="32" customFormat="1" x14ac:dyDescent="0.2">
      <c r="A199" s="24">
        <v>717</v>
      </c>
      <c r="B199" s="24" t="s">
        <v>330</v>
      </c>
      <c r="C199" s="24"/>
      <c r="D199" s="24"/>
      <c r="E199" s="31" t="s">
        <v>472</v>
      </c>
      <c r="F199" s="27">
        <v>21835</v>
      </c>
      <c r="G199" s="42">
        <v>0.27339999999999998</v>
      </c>
      <c r="H199" s="27">
        <v>29884</v>
      </c>
      <c r="I199" s="27">
        <v>11249.381842692697</v>
      </c>
      <c r="J199" s="27">
        <v>2643388</v>
      </c>
      <c r="K199" s="27">
        <v>5910</v>
      </c>
      <c r="L199" s="27">
        <v>5933</v>
      </c>
      <c r="M199" s="27">
        <v>2653675.2967851097</v>
      </c>
      <c r="N199" s="27">
        <v>2593649.5436996906</v>
      </c>
      <c r="O199" s="27">
        <v>1884545.7584521952</v>
      </c>
      <c r="P199" s="27">
        <v>2570927</v>
      </c>
      <c r="Q199" s="27">
        <v>702891.44179999991</v>
      </c>
      <c r="R199" s="27">
        <v>738375.95354765013</v>
      </c>
      <c r="S199" s="27">
        <v>2634171.0938425385</v>
      </c>
      <c r="T199" s="43">
        <v>4.3139399525623438E-4</v>
      </c>
      <c r="U199" s="27">
        <v>62217</v>
      </c>
      <c r="V199" s="27">
        <v>112509</v>
      </c>
      <c r="W199" s="27">
        <v>21840.75</v>
      </c>
      <c r="X199" s="27">
        <v>2612330</v>
      </c>
      <c r="Y199" s="44">
        <f t="shared" si="259"/>
        <v>717</v>
      </c>
    </row>
    <row r="200" spans="1:25" s="32" customFormat="1" x14ac:dyDescent="0.2">
      <c r="A200" s="24">
        <v>718</v>
      </c>
      <c r="B200" s="24" t="s">
        <v>338</v>
      </c>
      <c r="C200" s="24"/>
      <c r="D200" s="24"/>
      <c r="E200" s="31" t="s">
        <v>473</v>
      </c>
      <c r="F200" s="27">
        <v>44371</v>
      </c>
      <c r="G200" s="42">
        <v>1</v>
      </c>
      <c r="H200" s="27">
        <v>364404</v>
      </c>
      <c r="I200" s="27">
        <v>501735.18303994043</v>
      </c>
      <c r="J200" s="27">
        <v>26406715</v>
      </c>
      <c r="K200" s="27">
        <v>15715</v>
      </c>
      <c r="L200" s="27">
        <v>15809</v>
      </c>
      <c r="M200" s="27">
        <v>26564667.988227807</v>
      </c>
      <c r="N200" s="27">
        <v>25963779.023632441</v>
      </c>
      <c r="O200" s="27">
        <v>0</v>
      </c>
      <c r="P200" s="27">
        <v>21800400</v>
      </c>
      <c r="Q200" s="27">
        <v>21800400</v>
      </c>
      <c r="R200" s="27">
        <v>22900963.335815359</v>
      </c>
      <c r="S200" s="27">
        <v>23402698.518855304</v>
      </c>
      <c r="T200" s="43">
        <v>3.8326225799931424E-3</v>
      </c>
      <c r="U200" s="27">
        <v>250676</v>
      </c>
      <c r="V200" s="27">
        <v>237429</v>
      </c>
      <c r="W200" s="27">
        <v>61013.125</v>
      </c>
      <c r="X200" s="27">
        <v>23341686</v>
      </c>
      <c r="Y200" s="44">
        <f t="shared" si="259"/>
        <v>718</v>
      </c>
    </row>
    <row r="201" spans="1:25" s="32" customFormat="1" x14ac:dyDescent="0.2">
      <c r="A201" s="24">
        <v>736</v>
      </c>
      <c r="B201" s="24" t="s">
        <v>77</v>
      </c>
      <c r="C201" s="24"/>
      <c r="D201" s="24"/>
      <c r="E201" s="31" t="s">
        <v>473</v>
      </c>
      <c r="F201" s="27">
        <v>44059</v>
      </c>
      <c r="G201" s="42">
        <v>1</v>
      </c>
      <c r="H201" s="27">
        <v>26573</v>
      </c>
      <c r="I201" s="27">
        <v>36587.438718895341</v>
      </c>
      <c r="J201" s="27">
        <v>6433497</v>
      </c>
      <c r="K201" s="27">
        <v>13112</v>
      </c>
      <c r="L201" s="27">
        <v>13328</v>
      </c>
      <c r="M201" s="27">
        <v>6539478.9517998779</v>
      </c>
      <c r="N201" s="27">
        <v>6391556.8795917267</v>
      </c>
      <c r="O201" s="27">
        <v>0</v>
      </c>
      <c r="P201" s="27">
        <v>6749036.5</v>
      </c>
      <c r="Q201" s="27">
        <v>6749036.5</v>
      </c>
      <c r="R201" s="27">
        <v>7089752.3641116507</v>
      </c>
      <c r="S201" s="27">
        <v>7126339.8028305471</v>
      </c>
      <c r="T201" s="43">
        <v>1.1670692941254954E-3</v>
      </c>
      <c r="U201" s="27">
        <v>0</v>
      </c>
      <c r="V201" s="27">
        <v>0</v>
      </c>
      <c r="W201" s="27">
        <v>0</v>
      </c>
      <c r="X201" s="27">
        <v>7126340</v>
      </c>
      <c r="Y201" s="44">
        <f t="shared" si="259"/>
        <v>736</v>
      </c>
    </row>
    <row r="202" spans="1:25" s="32" customFormat="1" x14ac:dyDescent="0.2">
      <c r="A202" s="24">
        <v>737</v>
      </c>
      <c r="B202" s="24" t="s">
        <v>318</v>
      </c>
      <c r="C202" s="24"/>
      <c r="D202" s="24"/>
      <c r="E202" s="31" t="s">
        <v>472</v>
      </c>
      <c r="F202" s="27">
        <v>31780</v>
      </c>
      <c r="G202" s="42">
        <v>0.67120000000000002</v>
      </c>
      <c r="H202" s="27">
        <v>415677</v>
      </c>
      <c r="I202" s="27">
        <v>384148.69605368527</v>
      </c>
      <c r="J202" s="27">
        <v>8321263</v>
      </c>
      <c r="K202" s="27">
        <v>8921</v>
      </c>
      <c r="L202" s="27">
        <v>9026</v>
      </c>
      <c r="M202" s="27">
        <v>8419204.1069386844</v>
      </c>
      <c r="N202" s="27">
        <v>8228762.9224007353</v>
      </c>
      <c r="O202" s="27">
        <v>2705617.2488853615</v>
      </c>
      <c r="P202" s="27">
        <v>7589520</v>
      </c>
      <c r="Q202" s="27">
        <v>5094085.824</v>
      </c>
      <c r="R202" s="27">
        <v>5351253.7698813211</v>
      </c>
      <c r="S202" s="27">
        <v>8441019.7148203682</v>
      </c>
      <c r="T202" s="43">
        <v>1.382372324760872E-3</v>
      </c>
      <c r="U202" s="27">
        <v>0</v>
      </c>
      <c r="V202" s="27">
        <v>0</v>
      </c>
      <c r="W202" s="27">
        <v>0</v>
      </c>
      <c r="X202" s="27">
        <v>8441020</v>
      </c>
      <c r="Y202" s="44">
        <f t="shared" si="259"/>
        <v>737</v>
      </c>
    </row>
    <row r="203" spans="1:25" s="32" customFormat="1" x14ac:dyDescent="0.2">
      <c r="A203" s="24">
        <v>743</v>
      </c>
      <c r="B203" s="24" t="s">
        <v>27</v>
      </c>
      <c r="C203" s="24"/>
      <c r="D203" s="24"/>
      <c r="E203" s="31" t="s">
        <v>472</v>
      </c>
      <c r="F203" s="27">
        <v>16710</v>
      </c>
      <c r="G203" s="42">
        <v>6.8400000000000016E-2</v>
      </c>
      <c r="H203" s="27">
        <v>10306</v>
      </c>
      <c r="I203" s="27">
        <v>970.59412979665001</v>
      </c>
      <c r="J203" s="27">
        <v>3076327</v>
      </c>
      <c r="K203" s="27">
        <v>4960</v>
      </c>
      <c r="L203" s="27">
        <v>4960</v>
      </c>
      <c r="M203" s="27">
        <v>3076327.0000000005</v>
      </c>
      <c r="N203" s="27">
        <v>3006740.9262494855</v>
      </c>
      <c r="O203" s="27">
        <v>2801079.8468940207</v>
      </c>
      <c r="P203" s="27">
        <v>2788329.75</v>
      </c>
      <c r="Q203" s="27">
        <v>190721.75490000006</v>
      </c>
      <c r="R203" s="27">
        <v>200350.08148048958</v>
      </c>
      <c r="S203" s="27">
        <v>3002400.5225043064</v>
      </c>
      <c r="T203" s="43">
        <v>4.9169834100379892E-4</v>
      </c>
      <c r="U203" s="27">
        <v>95857</v>
      </c>
      <c r="V203" s="27">
        <v>92489</v>
      </c>
      <c r="W203" s="27">
        <v>23543.25</v>
      </c>
      <c r="X203" s="27">
        <v>2978858</v>
      </c>
      <c r="Y203" s="44">
        <f t="shared" si="259"/>
        <v>743</v>
      </c>
    </row>
    <row r="204" spans="1:25" s="32" customFormat="1" x14ac:dyDescent="0.2">
      <c r="A204" s="24">
        <v>744</v>
      </c>
      <c r="B204" s="24" t="s">
        <v>28</v>
      </c>
      <c r="C204" s="24"/>
      <c r="D204" s="24"/>
      <c r="E204" s="31" t="s">
        <v>471</v>
      </c>
      <c r="F204" s="27">
        <v>6847</v>
      </c>
      <c r="G204" s="42">
        <v>0</v>
      </c>
      <c r="H204" s="27">
        <v>9222</v>
      </c>
      <c r="I204" s="27">
        <v>0</v>
      </c>
      <c r="J204" s="27">
        <v>1109020</v>
      </c>
      <c r="K204" s="27">
        <v>1946</v>
      </c>
      <c r="L204" s="27">
        <v>1964</v>
      </c>
      <c r="M204" s="27">
        <v>1119278.1500513875</v>
      </c>
      <c r="N204" s="27">
        <v>1093960.2394726956</v>
      </c>
      <c r="O204" s="27">
        <v>1093960.2394726956</v>
      </c>
      <c r="P204" s="27">
        <v>1039787.125</v>
      </c>
      <c r="Q204" s="27">
        <v>0</v>
      </c>
      <c r="R204" s="27">
        <v>0</v>
      </c>
      <c r="S204" s="27">
        <v>1093960.2394726956</v>
      </c>
      <c r="T204" s="43">
        <v>1.7915612218991395E-4</v>
      </c>
      <c r="U204" s="27">
        <v>0</v>
      </c>
      <c r="V204" s="27">
        <v>0</v>
      </c>
      <c r="W204" s="27">
        <v>0</v>
      </c>
      <c r="X204" s="27">
        <v>1093960</v>
      </c>
      <c r="Y204" s="44">
        <f t="shared" si="259"/>
        <v>744</v>
      </c>
    </row>
    <row r="205" spans="1:25" s="32" customFormat="1" x14ac:dyDescent="0.2">
      <c r="A205" s="24">
        <v>748</v>
      </c>
      <c r="B205" s="24" t="s">
        <v>40</v>
      </c>
      <c r="C205" s="24"/>
      <c r="D205" s="24"/>
      <c r="E205" s="31" t="s">
        <v>473</v>
      </c>
      <c r="F205" s="27">
        <v>66811</v>
      </c>
      <c r="G205" s="42">
        <v>1</v>
      </c>
      <c r="H205" s="27">
        <v>888251</v>
      </c>
      <c r="I205" s="27">
        <v>1223001.8827192076</v>
      </c>
      <c r="J205" s="27">
        <v>26473115</v>
      </c>
      <c r="K205" s="27">
        <v>21043</v>
      </c>
      <c r="L205" s="27">
        <v>21326</v>
      </c>
      <c r="M205" s="27">
        <v>26829142.731074467</v>
      </c>
      <c r="N205" s="27">
        <v>26222271.385880135</v>
      </c>
      <c r="O205" s="27">
        <v>0</v>
      </c>
      <c r="P205" s="27">
        <v>27370140</v>
      </c>
      <c r="Q205" s="27">
        <v>27370140</v>
      </c>
      <c r="R205" s="27">
        <v>28751884.031308297</v>
      </c>
      <c r="S205" s="27">
        <v>29974885.914027512</v>
      </c>
      <c r="T205" s="43">
        <v>4.9089392188794252E-3</v>
      </c>
      <c r="U205" s="27">
        <v>0</v>
      </c>
      <c r="V205" s="27">
        <v>0</v>
      </c>
      <c r="W205" s="27">
        <v>0</v>
      </c>
      <c r="X205" s="27">
        <v>29974886</v>
      </c>
      <c r="Y205" s="44">
        <f t="shared" si="259"/>
        <v>748</v>
      </c>
    </row>
    <row r="206" spans="1:25" s="32" customFormat="1" x14ac:dyDescent="0.2">
      <c r="A206" s="24">
        <v>753</v>
      </c>
      <c r="B206" s="24" t="s">
        <v>43</v>
      </c>
      <c r="C206" s="24"/>
      <c r="D206" s="24"/>
      <c r="E206" s="31" t="s">
        <v>472</v>
      </c>
      <c r="F206" s="27">
        <v>29821</v>
      </c>
      <c r="G206" s="42">
        <v>0.59284000000000003</v>
      </c>
      <c r="H206" s="27">
        <v>24522</v>
      </c>
      <c r="I206" s="27">
        <v>20016.346351764394</v>
      </c>
      <c r="J206" s="27">
        <v>6143499</v>
      </c>
      <c r="K206" s="27">
        <v>9020</v>
      </c>
      <c r="L206" s="27">
        <v>9183</v>
      </c>
      <c r="M206" s="27">
        <v>6254517.8843680713</v>
      </c>
      <c r="N206" s="27">
        <v>6113041.5904709818</v>
      </c>
      <c r="O206" s="27">
        <v>2488986.0139761646</v>
      </c>
      <c r="P206" s="27">
        <v>5280086</v>
      </c>
      <c r="Q206" s="27">
        <v>3130246.1842400003</v>
      </c>
      <c r="R206" s="27">
        <v>3288272.3756149509</v>
      </c>
      <c r="S206" s="27">
        <v>5797274.7359428806</v>
      </c>
      <c r="T206" s="43">
        <v>9.4941042963472974E-4</v>
      </c>
      <c r="U206" s="27">
        <v>0</v>
      </c>
      <c r="V206" s="27">
        <v>0</v>
      </c>
      <c r="W206" s="27">
        <v>0</v>
      </c>
      <c r="X206" s="27">
        <v>5797275</v>
      </c>
      <c r="Y206" s="44">
        <f t="shared" si="259"/>
        <v>753</v>
      </c>
    </row>
    <row r="207" spans="1:25" s="32" customFormat="1" x14ac:dyDescent="0.2">
      <c r="A207" s="24">
        <v>755</v>
      </c>
      <c r="B207" s="24" t="s">
        <v>51</v>
      </c>
      <c r="C207" s="24"/>
      <c r="D207" s="24"/>
      <c r="E207" s="31" t="s">
        <v>471</v>
      </c>
      <c r="F207" s="27">
        <v>10588</v>
      </c>
      <c r="G207" s="42">
        <v>0</v>
      </c>
      <c r="H207" s="27">
        <v>98708</v>
      </c>
      <c r="I207" s="27">
        <v>0</v>
      </c>
      <c r="J207" s="27">
        <v>1290982</v>
      </c>
      <c r="K207" s="27">
        <v>2894</v>
      </c>
      <c r="L207" s="27">
        <v>2935</v>
      </c>
      <c r="M207" s="27">
        <v>1309271.6551485832</v>
      </c>
      <c r="N207" s="27">
        <v>1279656.1188435585</v>
      </c>
      <c r="O207" s="27">
        <v>1279656.1188435585</v>
      </c>
      <c r="P207" s="27">
        <v>1094644.875</v>
      </c>
      <c r="Q207" s="27">
        <v>0</v>
      </c>
      <c r="R207" s="27">
        <v>0</v>
      </c>
      <c r="S207" s="27">
        <v>1279656.1188435585</v>
      </c>
      <c r="T207" s="43">
        <v>2.095672399383668E-4</v>
      </c>
      <c r="U207" s="27">
        <v>0</v>
      </c>
      <c r="V207" s="27">
        <v>0</v>
      </c>
      <c r="W207" s="27">
        <v>0</v>
      </c>
      <c r="X207" s="27">
        <v>1279656</v>
      </c>
      <c r="Y207" s="44">
        <f t="shared" si="259"/>
        <v>755</v>
      </c>
    </row>
    <row r="208" spans="1:25" s="32" customFormat="1" x14ac:dyDescent="0.2">
      <c r="A208" s="24">
        <v>756</v>
      </c>
      <c r="B208" s="24" t="s">
        <v>55</v>
      </c>
      <c r="C208" s="24"/>
      <c r="D208" s="24"/>
      <c r="E208" s="31" t="s">
        <v>472</v>
      </c>
      <c r="F208" s="27">
        <v>29065</v>
      </c>
      <c r="G208" s="42">
        <v>0.56259999999999999</v>
      </c>
      <c r="H208" s="27">
        <v>9681</v>
      </c>
      <c r="I208" s="27">
        <v>7499.1383945391271</v>
      </c>
      <c r="J208" s="27">
        <v>4773929</v>
      </c>
      <c r="K208" s="27">
        <v>8417</v>
      </c>
      <c r="L208" s="27">
        <v>8538</v>
      </c>
      <c r="M208" s="27">
        <v>4842557.4197457526</v>
      </c>
      <c r="N208" s="27">
        <v>4733019.4682368487</v>
      </c>
      <c r="O208" s="27">
        <v>2070222.7154067976</v>
      </c>
      <c r="P208" s="27">
        <v>5424250.5</v>
      </c>
      <c r="Q208" s="27">
        <v>3051683.3312999997</v>
      </c>
      <c r="R208" s="27">
        <v>3205743.3846452436</v>
      </c>
      <c r="S208" s="27">
        <v>5283465.2384465812</v>
      </c>
      <c r="T208" s="43">
        <v>8.6526466839558663E-4</v>
      </c>
      <c r="U208" s="27">
        <v>0</v>
      </c>
      <c r="V208" s="27">
        <v>0</v>
      </c>
      <c r="W208" s="27">
        <v>0</v>
      </c>
      <c r="X208" s="27">
        <v>5283465</v>
      </c>
      <c r="Y208" s="44">
        <f t="shared" si="259"/>
        <v>756</v>
      </c>
    </row>
    <row r="209" spans="1:25" s="32" customFormat="1" x14ac:dyDescent="0.2">
      <c r="A209" s="24">
        <v>757</v>
      </c>
      <c r="B209" s="24" t="s">
        <v>56</v>
      </c>
      <c r="C209" s="24"/>
      <c r="D209" s="24"/>
      <c r="E209" s="31" t="s">
        <v>472</v>
      </c>
      <c r="F209" s="27">
        <v>30747</v>
      </c>
      <c r="G209" s="42">
        <v>0.62988</v>
      </c>
      <c r="H209" s="27">
        <v>27007</v>
      </c>
      <c r="I209" s="27">
        <v>23422.086673625949</v>
      </c>
      <c r="J209" s="27">
        <v>6463659</v>
      </c>
      <c r="K209" s="27">
        <v>9473</v>
      </c>
      <c r="L209" s="27">
        <v>9618</v>
      </c>
      <c r="M209" s="27">
        <v>6562596.0373693658</v>
      </c>
      <c r="N209" s="27">
        <v>6414151.0600144798</v>
      </c>
      <c r="O209" s="27">
        <v>2374005.5903325593</v>
      </c>
      <c r="P209" s="27">
        <v>6310217.5</v>
      </c>
      <c r="Q209" s="27">
        <v>3974679.7988999998</v>
      </c>
      <c r="R209" s="27">
        <v>4175336.0647609611</v>
      </c>
      <c r="S209" s="27">
        <v>6572763.7417671476</v>
      </c>
      <c r="T209" s="43">
        <v>1.0764110262481454E-3</v>
      </c>
      <c r="U209" s="27">
        <v>0</v>
      </c>
      <c r="V209" s="27">
        <v>0</v>
      </c>
      <c r="W209" s="27">
        <v>0</v>
      </c>
      <c r="X209" s="27">
        <v>6572764</v>
      </c>
      <c r="Y209" s="44">
        <f t="shared" si="259"/>
        <v>757</v>
      </c>
    </row>
    <row r="210" spans="1:25" s="32" customFormat="1" x14ac:dyDescent="0.2">
      <c r="A210" s="24">
        <v>758</v>
      </c>
      <c r="B210" s="24" t="s">
        <v>57</v>
      </c>
      <c r="C210" s="24"/>
      <c r="D210" s="24"/>
      <c r="E210" s="31" t="s">
        <v>473</v>
      </c>
      <c r="F210" s="27">
        <v>183873</v>
      </c>
      <c r="G210" s="42">
        <v>1</v>
      </c>
      <c r="H210" s="27">
        <v>1168940</v>
      </c>
      <c r="I210" s="27">
        <v>1609472.7962994589</v>
      </c>
      <c r="J210" s="27">
        <v>71982177</v>
      </c>
      <c r="K210" s="27">
        <v>67289</v>
      </c>
      <c r="L210" s="27">
        <v>67279</v>
      </c>
      <c r="M210" s="27">
        <v>71971479.534292385</v>
      </c>
      <c r="N210" s="27">
        <v>70343495.031082243</v>
      </c>
      <c r="O210" s="27">
        <v>0</v>
      </c>
      <c r="P210" s="27">
        <v>65134324</v>
      </c>
      <c r="Q210" s="27">
        <v>65134324</v>
      </c>
      <c r="R210" s="27">
        <v>68422541.138103813</v>
      </c>
      <c r="S210" s="27">
        <v>70032013.934403285</v>
      </c>
      <c r="T210" s="43">
        <v>1.1469031133787258E-2</v>
      </c>
      <c r="U210" s="27">
        <v>0</v>
      </c>
      <c r="V210" s="27">
        <v>0</v>
      </c>
      <c r="W210" s="27">
        <v>0</v>
      </c>
      <c r="X210" s="27">
        <v>70032014</v>
      </c>
      <c r="Y210" s="44">
        <f t="shared" si="259"/>
        <v>758</v>
      </c>
    </row>
    <row r="211" spans="1:25" s="32" customFormat="1" x14ac:dyDescent="0.2">
      <c r="A211" s="24">
        <v>762</v>
      </c>
      <c r="B211" s="24" t="s">
        <v>82</v>
      </c>
      <c r="C211" s="24"/>
      <c r="D211" s="24"/>
      <c r="E211" s="31" t="s">
        <v>472</v>
      </c>
      <c r="F211" s="27">
        <v>32362</v>
      </c>
      <c r="G211" s="42">
        <v>0.69447999999999999</v>
      </c>
      <c r="H211" s="27">
        <v>11205</v>
      </c>
      <c r="I211" s="27">
        <v>10714.280810107626</v>
      </c>
      <c r="J211" s="27">
        <v>6409020</v>
      </c>
      <c r="K211" s="27">
        <v>9425</v>
      </c>
      <c r="L211" s="27">
        <v>9559</v>
      </c>
      <c r="M211" s="27">
        <v>6500140.2843501326</v>
      </c>
      <c r="N211" s="27">
        <v>6353108.0471349461</v>
      </c>
      <c r="O211" s="27">
        <v>1941001.5705606688</v>
      </c>
      <c r="P211" s="27">
        <v>5716713.5</v>
      </c>
      <c r="Q211" s="27">
        <v>3970143.19148</v>
      </c>
      <c r="R211" s="27">
        <v>4170570.432928774</v>
      </c>
      <c r="S211" s="27">
        <v>6122286.2842995515</v>
      </c>
      <c r="T211" s="43">
        <v>1.0026370521110525E-3</v>
      </c>
      <c r="U211" s="27">
        <v>117199</v>
      </c>
      <c r="V211" s="27">
        <v>242634</v>
      </c>
      <c r="W211" s="27">
        <v>44979.125</v>
      </c>
      <c r="X211" s="27">
        <v>6077307</v>
      </c>
      <c r="Y211" s="44">
        <f t="shared" si="259"/>
        <v>762</v>
      </c>
    </row>
    <row r="212" spans="1:25" s="32" customFormat="1" x14ac:dyDescent="0.2">
      <c r="A212" s="24">
        <v>765</v>
      </c>
      <c r="B212" s="24" t="s">
        <v>260</v>
      </c>
      <c r="C212" s="24"/>
      <c r="D212" s="24"/>
      <c r="E212" s="31" t="s">
        <v>471</v>
      </c>
      <c r="F212" s="27">
        <v>12214</v>
      </c>
      <c r="G212" s="42">
        <v>0</v>
      </c>
      <c r="H212" s="27">
        <v>26709</v>
      </c>
      <c r="I212" s="27">
        <v>0</v>
      </c>
      <c r="J212" s="27">
        <v>6752492</v>
      </c>
      <c r="K212" s="27">
        <v>3812</v>
      </c>
      <c r="L212" s="27">
        <v>3856</v>
      </c>
      <c r="M212" s="27">
        <v>6830432.6211962225</v>
      </c>
      <c r="N212" s="27">
        <v>6675929.2188835014</v>
      </c>
      <c r="O212" s="27">
        <v>6675929.2188835014</v>
      </c>
      <c r="P212" s="27">
        <v>4900126.5</v>
      </c>
      <c r="Q212" s="27">
        <v>0</v>
      </c>
      <c r="R212" s="27">
        <v>0</v>
      </c>
      <c r="S212" s="27">
        <v>6675929.2188835014</v>
      </c>
      <c r="T212" s="43">
        <v>1.0933062717581167E-3</v>
      </c>
      <c r="U212" s="27">
        <v>0</v>
      </c>
      <c r="V212" s="27">
        <v>0</v>
      </c>
      <c r="W212" s="27">
        <v>0</v>
      </c>
      <c r="X212" s="27">
        <v>6675929</v>
      </c>
      <c r="Y212" s="44">
        <f t="shared" si="259"/>
        <v>765</v>
      </c>
    </row>
    <row r="213" spans="1:25" s="32" customFormat="1" x14ac:dyDescent="0.2">
      <c r="A213" s="24">
        <v>766</v>
      </c>
      <c r="B213" s="24" t="s">
        <v>88</v>
      </c>
      <c r="C213" s="24"/>
      <c r="D213" s="24"/>
      <c r="E213" s="31" t="s">
        <v>472</v>
      </c>
      <c r="F213" s="27">
        <v>26051</v>
      </c>
      <c r="G213" s="42">
        <v>0.44203999999999999</v>
      </c>
      <c r="H213" s="27">
        <v>105997</v>
      </c>
      <c r="I213" s="27">
        <v>64512.899945945828</v>
      </c>
      <c r="J213" s="27">
        <v>4355023</v>
      </c>
      <c r="K213" s="27">
        <v>7748</v>
      </c>
      <c r="L213" s="27">
        <v>7808</v>
      </c>
      <c r="M213" s="27">
        <v>4388748.0103252456</v>
      </c>
      <c r="N213" s="27">
        <v>4289475.1623091148</v>
      </c>
      <c r="O213" s="27">
        <v>2393355.5615619938</v>
      </c>
      <c r="P213" s="27">
        <v>4233329</v>
      </c>
      <c r="Q213" s="27">
        <v>1871300.75116</v>
      </c>
      <c r="R213" s="27">
        <v>1965770.8066181766</v>
      </c>
      <c r="S213" s="27">
        <v>4423639.2681261171</v>
      </c>
      <c r="T213" s="43">
        <v>7.2445234172908426E-4</v>
      </c>
      <c r="U213" s="27">
        <v>0</v>
      </c>
      <c r="V213" s="27">
        <v>0</v>
      </c>
      <c r="W213" s="27">
        <v>0</v>
      </c>
      <c r="X213" s="27">
        <v>4423639</v>
      </c>
      <c r="Y213" s="44">
        <f t="shared" si="259"/>
        <v>766</v>
      </c>
    </row>
    <row r="214" spans="1:25" s="32" customFormat="1" x14ac:dyDescent="0.2">
      <c r="A214" s="24">
        <v>770</v>
      </c>
      <c r="B214" s="24" t="s">
        <v>101</v>
      </c>
      <c r="C214" s="24"/>
      <c r="D214" s="24"/>
      <c r="E214" s="31" t="s">
        <v>472</v>
      </c>
      <c r="F214" s="27">
        <v>19110</v>
      </c>
      <c r="G214" s="42">
        <v>0.16439999999999999</v>
      </c>
      <c r="H214" s="27">
        <v>5544</v>
      </c>
      <c r="I214" s="27">
        <v>1254.9211976947338</v>
      </c>
      <c r="J214" s="27">
        <v>2056694</v>
      </c>
      <c r="K214" s="27">
        <v>5341</v>
      </c>
      <c r="L214" s="27">
        <v>5498</v>
      </c>
      <c r="M214" s="27">
        <v>2117151.0226549334</v>
      </c>
      <c r="N214" s="27">
        <v>2069261.3713911227</v>
      </c>
      <c r="O214" s="27">
        <v>1729074.8019344222</v>
      </c>
      <c r="P214" s="27">
        <v>2177676.5</v>
      </c>
      <c r="Q214" s="27">
        <v>358010.01659999997</v>
      </c>
      <c r="R214" s="27">
        <v>376083.66195167275</v>
      </c>
      <c r="S214" s="27">
        <v>2106413.3850837895</v>
      </c>
      <c r="T214" s="43">
        <v>3.4496395772340194E-4</v>
      </c>
      <c r="U214" s="27">
        <v>0</v>
      </c>
      <c r="V214" s="27">
        <v>0</v>
      </c>
      <c r="W214" s="27">
        <v>0</v>
      </c>
      <c r="X214" s="27">
        <v>2106413</v>
      </c>
      <c r="Y214" s="44">
        <f t="shared" si="259"/>
        <v>770</v>
      </c>
    </row>
    <row r="215" spans="1:25" s="32" customFormat="1" x14ac:dyDescent="0.2">
      <c r="A215" s="24">
        <v>772</v>
      </c>
      <c r="B215" s="24" t="s">
        <v>103</v>
      </c>
      <c r="C215" s="24"/>
      <c r="D215" s="24"/>
      <c r="E215" s="31" t="s">
        <v>473</v>
      </c>
      <c r="F215" s="27">
        <v>231642</v>
      </c>
      <c r="G215" s="42">
        <v>1</v>
      </c>
      <c r="H215" s="27">
        <v>2102781</v>
      </c>
      <c r="I215" s="27">
        <v>2895245.9630737011</v>
      </c>
      <c r="J215" s="27">
        <v>100921075</v>
      </c>
      <c r="K215" s="27">
        <v>92915</v>
      </c>
      <c r="L215" s="27">
        <v>94455</v>
      </c>
      <c r="M215" s="27">
        <v>102593769.99542592</v>
      </c>
      <c r="N215" s="27">
        <v>100273113.69157881</v>
      </c>
      <c r="O215" s="27">
        <v>0</v>
      </c>
      <c r="P215" s="27">
        <v>95823592</v>
      </c>
      <c r="Q215" s="27">
        <v>95823592</v>
      </c>
      <c r="R215" s="27">
        <v>100661114.80056007</v>
      </c>
      <c r="S215" s="27">
        <v>103556360.76363379</v>
      </c>
      <c r="T215" s="43">
        <v>1.6959259900940347E-2</v>
      </c>
      <c r="U215" s="27">
        <v>1165117</v>
      </c>
      <c r="V215" s="27">
        <v>926894</v>
      </c>
      <c r="W215" s="27">
        <v>261501.375</v>
      </c>
      <c r="X215" s="27">
        <v>103294860</v>
      </c>
      <c r="Y215" s="44">
        <f t="shared" si="259"/>
        <v>772</v>
      </c>
    </row>
    <row r="216" spans="1:25" s="32" customFormat="1" x14ac:dyDescent="0.2">
      <c r="A216" s="24">
        <v>777</v>
      </c>
      <c r="B216" s="24" t="s">
        <v>110</v>
      </c>
      <c r="C216" s="24"/>
      <c r="D216" s="24"/>
      <c r="E216" s="31" t="s">
        <v>473</v>
      </c>
      <c r="F216" s="27">
        <v>43774</v>
      </c>
      <c r="G216" s="42">
        <v>1</v>
      </c>
      <c r="H216" s="27">
        <v>67296</v>
      </c>
      <c r="I216" s="27">
        <v>92657.519889616553</v>
      </c>
      <c r="J216" s="27">
        <v>9731172</v>
      </c>
      <c r="K216" s="27">
        <v>13357</v>
      </c>
      <c r="L216" s="27">
        <v>13476</v>
      </c>
      <c r="M216" s="27">
        <v>9817868.8232387509</v>
      </c>
      <c r="N216" s="27">
        <v>9595790.0442250855</v>
      </c>
      <c r="O216" s="27">
        <v>0</v>
      </c>
      <c r="P216" s="27">
        <v>9992006</v>
      </c>
      <c r="Q216" s="27">
        <v>9992006</v>
      </c>
      <c r="R216" s="27">
        <v>10496438.737695046</v>
      </c>
      <c r="S216" s="27">
        <v>10589096.257584665</v>
      </c>
      <c r="T216" s="43">
        <v>1.7341593913130047E-3</v>
      </c>
      <c r="U216" s="27">
        <v>0</v>
      </c>
      <c r="V216" s="27">
        <v>0</v>
      </c>
      <c r="W216" s="27">
        <v>0</v>
      </c>
      <c r="X216" s="27">
        <v>10589096</v>
      </c>
      <c r="Y216" s="44">
        <f t="shared" si="259"/>
        <v>777</v>
      </c>
    </row>
    <row r="217" spans="1:25" s="32" customFormat="1" x14ac:dyDescent="0.2">
      <c r="A217" s="24">
        <v>779</v>
      </c>
      <c r="B217" s="24" t="s">
        <v>112</v>
      </c>
      <c r="C217" s="24"/>
      <c r="D217" s="24"/>
      <c r="E217" s="31" t="s">
        <v>472</v>
      </c>
      <c r="F217" s="27">
        <v>21515</v>
      </c>
      <c r="G217" s="42">
        <v>0.26059999999999994</v>
      </c>
      <c r="H217" s="27">
        <v>31989</v>
      </c>
      <c r="I217" s="27">
        <v>11478.007278545154</v>
      </c>
      <c r="J217" s="27">
        <v>4786235</v>
      </c>
      <c r="K217" s="27">
        <v>6705</v>
      </c>
      <c r="L217" s="27">
        <v>6684</v>
      </c>
      <c r="M217" s="27">
        <v>4771244.5548098432</v>
      </c>
      <c r="N217" s="27">
        <v>4663319.6900367737</v>
      </c>
      <c r="O217" s="27">
        <v>3448058.5788131906</v>
      </c>
      <c r="P217" s="27">
        <v>4446319</v>
      </c>
      <c r="Q217" s="27">
        <v>1158710.7313999997</v>
      </c>
      <c r="R217" s="27">
        <v>1217206.6556855466</v>
      </c>
      <c r="S217" s="27">
        <v>4676743.2417772841</v>
      </c>
      <c r="T217" s="43">
        <v>7.6590277547799112E-4</v>
      </c>
      <c r="U217" s="27">
        <v>0</v>
      </c>
      <c r="V217" s="27">
        <v>0</v>
      </c>
      <c r="W217" s="27">
        <v>0</v>
      </c>
      <c r="X217" s="27">
        <v>4676743</v>
      </c>
      <c r="Y217" s="44">
        <f t="shared" si="259"/>
        <v>779</v>
      </c>
    </row>
    <row r="218" spans="1:25" s="32" customFormat="1" x14ac:dyDescent="0.2">
      <c r="A218" s="24">
        <v>784</v>
      </c>
      <c r="B218" s="24" t="s">
        <v>118</v>
      </c>
      <c r="C218" s="24"/>
      <c r="D218" s="24"/>
      <c r="E218" s="31" t="s">
        <v>472</v>
      </c>
      <c r="F218" s="27">
        <v>26431</v>
      </c>
      <c r="G218" s="42">
        <v>0.45723999999999998</v>
      </c>
      <c r="H218" s="27">
        <v>31388</v>
      </c>
      <c r="I218" s="27">
        <v>19760.561478976102</v>
      </c>
      <c r="J218" s="27">
        <v>6619953</v>
      </c>
      <c r="K218" s="27">
        <v>7819</v>
      </c>
      <c r="L218" s="27">
        <v>7941</v>
      </c>
      <c r="M218" s="27">
        <v>6723244.2477298891</v>
      </c>
      <c r="N218" s="27">
        <v>6571165.4309899071</v>
      </c>
      <c r="O218" s="27">
        <v>3566565.7493240819</v>
      </c>
      <c r="P218" s="27">
        <v>5373837</v>
      </c>
      <c r="Q218" s="27">
        <v>2457133.22988</v>
      </c>
      <c r="R218" s="27">
        <v>2581178.2356606051</v>
      </c>
      <c r="S218" s="27">
        <v>6167504.5464636628</v>
      </c>
      <c r="T218" s="43">
        <v>1.0100423747262455E-3</v>
      </c>
      <c r="U218" s="27">
        <v>0</v>
      </c>
      <c r="V218" s="27">
        <v>0</v>
      </c>
      <c r="W218" s="27">
        <v>0</v>
      </c>
      <c r="X218" s="27">
        <v>6167505</v>
      </c>
      <c r="Y218" s="44">
        <f t="shared" si="259"/>
        <v>784</v>
      </c>
    </row>
    <row r="219" spans="1:25" s="32" customFormat="1" x14ac:dyDescent="0.2">
      <c r="A219" s="24">
        <v>785</v>
      </c>
      <c r="B219" s="24" t="s">
        <v>121</v>
      </c>
      <c r="C219" s="24"/>
      <c r="D219" s="24"/>
      <c r="E219" s="31" t="s">
        <v>472</v>
      </c>
      <c r="F219" s="27">
        <v>23793</v>
      </c>
      <c r="G219" s="42">
        <v>0.35172000000000003</v>
      </c>
      <c r="H219" s="27">
        <v>37246</v>
      </c>
      <c r="I219" s="27">
        <v>18037.158595586978</v>
      </c>
      <c r="J219" s="27">
        <v>4160480</v>
      </c>
      <c r="K219" s="27">
        <v>6845</v>
      </c>
      <c r="L219" s="27">
        <v>6912</v>
      </c>
      <c r="M219" s="27">
        <v>4201203.471146822</v>
      </c>
      <c r="N219" s="27">
        <v>4106172.8536005914</v>
      </c>
      <c r="O219" s="27">
        <v>2661949.7375321914</v>
      </c>
      <c r="P219" s="27">
        <v>3699547.25</v>
      </c>
      <c r="Q219" s="27">
        <v>1301204.7587700002</v>
      </c>
      <c r="R219" s="27">
        <v>1366894.2988651698</v>
      </c>
      <c r="S219" s="27">
        <v>4046881.1949929483</v>
      </c>
      <c r="T219" s="43">
        <v>6.6275127349024428E-4</v>
      </c>
      <c r="U219" s="27">
        <v>0</v>
      </c>
      <c r="V219" s="27">
        <v>0</v>
      </c>
      <c r="W219" s="27">
        <v>0</v>
      </c>
      <c r="X219" s="27">
        <v>4046881</v>
      </c>
      <c r="Y219" s="44">
        <f t="shared" si="259"/>
        <v>785</v>
      </c>
    </row>
    <row r="220" spans="1:25" s="32" customFormat="1" x14ac:dyDescent="0.2">
      <c r="A220" s="24">
        <v>786</v>
      </c>
      <c r="B220" s="24" t="s">
        <v>125</v>
      </c>
      <c r="C220" s="24"/>
      <c r="D220" s="24"/>
      <c r="E220" s="31" t="s">
        <v>471</v>
      </c>
      <c r="F220" s="27">
        <v>12483</v>
      </c>
      <c r="G220" s="42">
        <v>0</v>
      </c>
      <c r="H220" s="27">
        <v>14620</v>
      </c>
      <c r="I220" s="27">
        <v>0</v>
      </c>
      <c r="J220" s="27">
        <v>2138743</v>
      </c>
      <c r="K220" s="27">
        <v>3682</v>
      </c>
      <c r="L220" s="27">
        <v>3711</v>
      </c>
      <c r="M220" s="27">
        <v>2155588.0697990223</v>
      </c>
      <c r="N220" s="27">
        <v>2106828.9780637273</v>
      </c>
      <c r="O220" s="27">
        <v>2106828.9780637273</v>
      </c>
      <c r="P220" s="27">
        <v>2177002.25</v>
      </c>
      <c r="Q220" s="27">
        <v>0</v>
      </c>
      <c r="R220" s="27">
        <v>0</v>
      </c>
      <c r="S220" s="27">
        <v>2106828.9780637273</v>
      </c>
      <c r="T220" s="43">
        <v>3.4503201872233813E-4</v>
      </c>
      <c r="U220" s="27">
        <v>0</v>
      </c>
      <c r="V220" s="27">
        <v>0</v>
      </c>
      <c r="W220" s="27">
        <v>0</v>
      </c>
      <c r="X220" s="27">
        <v>2106829</v>
      </c>
      <c r="Y220" s="44">
        <f t="shared" si="259"/>
        <v>786</v>
      </c>
    </row>
    <row r="221" spans="1:25" s="32" customFormat="1" x14ac:dyDescent="0.2">
      <c r="A221" s="24">
        <v>788</v>
      </c>
      <c r="B221" s="24" t="s">
        <v>130</v>
      </c>
      <c r="C221" s="24"/>
      <c r="D221" s="24"/>
      <c r="E221" s="31" t="s">
        <v>471</v>
      </c>
      <c r="F221" s="27">
        <v>14195</v>
      </c>
      <c r="G221" s="42">
        <v>0</v>
      </c>
      <c r="H221" s="27">
        <v>26599</v>
      </c>
      <c r="I221" s="27">
        <v>0</v>
      </c>
      <c r="J221" s="27">
        <v>1456782</v>
      </c>
      <c r="K221" s="27">
        <v>3885</v>
      </c>
      <c r="L221" s="27">
        <v>3965</v>
      </c>
      <c r="M221" s="27">
        <v>1486780.084942085</v>
      </c>
      <c r="N221" s="27">
        <v>1453149.3335162525</v>
      </c>
      <c r="O221" s="27">
        <v>1453149.3335162525</v>
      </c>
      <c r="P221" s="27">
        <v>1372270.375</v>
      </c>
      <c r="Q221" s="27">
        <v>0</v>
      </c>
      <c r="R221" s="27">
        <v>0</v>
      </c>
      <c r="S221" s="27">
        <v>1453149.3335162527</v>
      </c>
      <c r="T221" s="43">
        <v>2.3797994676764272E-4</v>
      </c>
      <c r="U221" s="27">
        <v>0</v>
      </c>
      <c r="V221" s="27">
        <v>0</v>
      </c>
      <c r="W221" s="27">
        <v>0</v>
      </c>
      <c r="X221" s="27">
        <v>1453149</v>
      </c>
      <c r="Y221" s="44">
        <f t="shared" si="259"/>
        <v>788</v>
      </c>
    </row>
    <row r="222" spans="1:25" s="32" customFormat="1" x14ac:dyDescent="0.2">
      <c r="A222" s="24">
        <v>794</v>
      </c>
      <c r="B222" s="24" t="s">
        <v>151</v>
      </c>
      <c r="C222" s="24"/>
      <c r="D222" s="24"/>
      <c r="E222" s="31" t="s">
        <v>473</v>
      </c>
      <c r="F222" s="27">
        <v>91524</v>
      </c>
      <c r="G222" s="42">
        <v>1</v>
      </c>
      <c r="H222" s="27">
        <v>355370</v>
      </c>
      <c r="I222" s="27">
        <v>489296.58290497254</v>
      </c>
      <c r="J222" s="27">
        <v>38630805</v>
      </c>
      <c r="K222" s="27">
        <v>30283</v>
      </c>
      <c r="L222" s="27">
        <v>30711</v>
      </c>
      <c r="M222" s="27">
        <v>39176787.384175941</v>
      </c>
      <c r="N222" s="27">
        <v>38290614.094982848</v>
      </c>
      <c r="O222" s="27">
        <v>0</v>
      </c>
      <c r="P222" s="27">
        <v>34691604</v>
      </c>
      <c r="Q222" s="27">
        <v>34691604</v>
      </c>
      <c r="R222" s="27">
        <v>36442962.113751374</v>
      </c>
      <c r="S222" s="27">
        <v>36932258.696656354</v>
      </c>
      <c r="T222" s="43">
        <v>6.0483370538192433E-3</v>
      </c>
      <c r="U222" s="27">
        <v>375471</v>
      </c>
      <c r="V222" s="27">
        <v>437222</v>
      </c>
      <c r="W222" s="27">
        <v>101586.625</v>
      </c>
      <c r="X222" s="27">
        <v>36830672</v>
      </c>
      <c r="Y222" s="44">
        <f t="shared" si="259"/>
        <v>794</v>
      </c>
    </row>
    <row r="223" spans="1:25" s="32" customFormat="1" x14ac:dyDescent="0.2">
      <c r="A223" s="24">
        <v>796</v>
      </c>
      <c r="B223" s="24" t="s">
        <v>287</v>
      </c>
      <c r="C223" s="24"/>
      <c r="D223" s="24"/>
      <c r="E223" s="31" t="s">
        <v>473</v>
      </c>
      <c r="F223" s="27">
        <v>154205</v>
      </c>
      <c r="G223" s="42">
        <v>1</v>
      </c>
      <c r="H223" s="27">
        <v>1008605</v>
      </c>
      <c r="I223" s="27">
        <v>1388713.115909812</v>
      </c>
      <c r="J223" s="27">
        <v>52751391</v>
      </c>
      <c r="K223" s="27">
        <v>54885</v>
      </c>
      <c r="L223" s="27">
        <v>55483</v>
      </c>
      <c r="M223" s="27">
        <v>53326144.244383708</v>
      </c>
      <c r="N223" s="27">
        <v>52119914.540512726</v>
      </c>
      <c r="O223" s="27">
        <v>0</v>
      </c>
      <c r="P223" s="27">
        <v>54758188</v>
      </c>
      <c r="Q223" s="27">
        <v>54758188</v>
      </c>
      <c r="R223" s="27">
        <v>57522580.123469502</v>
      </c>
      <c r="S223" s="27">
        <v>58911293.239379324</v>
      </c>
      <c r="T223" s="43">
        <v>9.6478084569576548E-3</v>
      </c>
      <c r="U223" s="27">
        <v>0</v>
      </c>
      <c r="V223" s="27">
        <v>0</v>
      </c>
      <c r="W223" s="27">
        <v>0</v>
      </c>
      <c r="X223" s="27">
        <v>58911293</v>
      </c>
      <c r="Y223" s="44">
        <f t="shared" si="259"/>
        <v>796</v>
      </c>
    </row>
    <row r="224" spans="1:25" s="32" customFormat="1" x14ac:dyDescent="0.2">
      <c r="A224" s="24">
        <v>797</v>
      </c>
      <c r="B224" s="24" t="s">
        <v>155</v>
      </c>
      <c r="C224" s="24"/>
      <c r="D224" s="24"/>
      <c r="E224" s="31" t="s">
        <v>473</v>
      </c>
      <c r="F224" s="27">
        <v>44135</v>
      </c>
      <c r="G224" s="42">
        <v>1</v>
      </c>
      <c r="H224" s="27">
        <v>12973</v>
      </c>
      <c r="I224" s="27">
        <v>17862.072122087429</v>
      </c>
      <c r="J224" s="27">
        <v>7638208</v>
      </c>
      <c r="K224" s="27">
        <v>13078</v>
      </c>
      <c r="L224" s="27">
        <v>13308</v>
      </c>
      <c r="M224" s="27">
        <v>7772539.5369322523</v>
      </c>
      <c r="N224" s="27">
        <v>7596725.8118484886</v>
      </c>
      <c r="O224" s="27">
        <v>0</v>
      </c>
      <c r="P224" s="27">
        <v>8432713</v>
      </c>
      <c r="Q224" s="27">
        <v>8432713</v>
      </c>
      <c r="R224" s="27">
        <v>8858426.9662232604</v>
      </c>
      <c r="S224" s="27">
        <v>8876289.0383453481</v>
      </c>
      <c r="T224" s="43">
        <v>1.4536556870780896E-3</v>
      </c>
      <c r="U224" s="27">
        <v>0</v>
      </c>
      <c r="V224" s="27">
        <v>0</v>
      </c>
      <c r="W224" s="27">
        <v>0</v>
      </c>
      <c r="X224" s="27">
        <v>8876289</v>
      </c>
      <c r="Y224" s="44">
        <f t="shared" si="259"/>
        <v>797</v>
      </c>
    </row>
    <row r="225" spans="1:25" s="32" customFormat="1" x14ac:dyDescent="0.2">
      <c r="A225" s="24">
        <v>798</v>
      </c>
      <c r="B225" s="24" t="s">
        <v>157</v>
      </c>
      <c r="C225" s="24"/>
      <c r="D225" s="24"/>
      <c r="E225" s="31" t="s">
        <v>472</v>
      </c>
      <c r="F225" s="27">
        <v>15334</v>
      </c>
      <c r="G225" s="42">
        <v>1.3360000000000039E-2</v>
      </c>
      <c r="H225" s="27">
        <v>20212</v>
      </c>
      <c r="I225" s="27">
        <v>371.79810183724697</v>
      </c>
      <c r="J225" s="27">
        <v>1605646</v>
      </c>
      <c r="K225" s="27">
        <v>4351</v>
      </c>
      <c r="L225" s="27">
        <v>4379</v>
      </c>
      <c r="M225" s="27">
        <v>1615978.8172833831</v>
      </c>
      <c r="N225" s="27">
        <v>1579425.6091365407</v>
      </c>
      <c r="O225" s="27">
        <v>1558324.4829984764</v>
      </c>
      <c r="P225" s="27">
        <v>1531163.625</v>
      </c>
      <c r="Q225" s="27">
        <v>20456.346030000059</v>
      </c>
      <c r="R225" s="27">
        <v>21489.056641978288</v>
      </c>
      <c r="S225" s="27">
        <v>1580185.3377422919</v>
      </c>
      <c r="T225" s="43">
        <v>2.5878443039915839E-4</v>
      </c>
      <c r="U225" s="27">
        <v>0</v>
      </c>
      <c r="V225" s="27">
        <v>0</v>
      </c>
      <c r="W225" s="27">
        <v>0</v>
      </c>
      <c r="X225" s="27">
        <v>1580185</v>
      </c>
      <c r="Y225" s="44">
        <f t="shared" si="259"/>
        <v>798</v>
      </c>
    </row>
    <row r="226" spans="1:25" s="32" customFormat="1" x14ac:dyDescent="0.2">
      <c r="A226" s="24">
        <v>809</v>
      </c>
      <c r="B226" s="24" t="s">
        <v>198</v>
      </c>
      <c r="C226" s="24"/>
      <c r="D226" s="24"/>
      <c r="E226" s="31" t="s">
        <v>472</v>
      </c>
      <c r="F226" s="27">
        <v>23327</v>
      </c>
      <c r="G226" s="42">
        <v>0.33308000000000004</v>
      </c>
      <c r="H226" s="27">
        <v>9951</v>
      </c>
      <c r="I226" s="27">
        <v>4563.5908713566641</v>
      </c>
      <c r="J226" s="27">
        <v>3439890</v>
      </c>
      <c r="K226" s="27">
        <v>6907</v>
      </c>
      <c r="L226" s="27">
        <v>7000</v>
      </c>
      <c r="M226" s="27">
        <v>3486206.7467786302</v>
      </c>
      <c r="N226" s="27">
        <v>3407349.2521784524</v>
      </c>
      <c r="O226" s="27">
        <v>2272429.3632628536</v>
      </c>
      <c r="P226" s="27">
        <v>3925820.5</v>
      </c>
      <c r="Q226" s="27">
        <v>1307612.2921400003</v>
      </c>
      <c r="R226" s="27">
        <v>1373625.3077814914</v>
      </c>
      <c r="S226" s="27">
        <v>3650618.2619157019</v>
      </c>
      <c r="T226" s="43">
        <v>5.9785592547289721E-4</v>
      </c>
      <c r="U226" s="27">
        <v>0</v>
      </c>
      <c r="V226" s="27">
        <v>0</v>
      </c>
      <c r="W226" s="27">
        <v>0</v>
      </c>
      <c r="X226" s="27">
        <v>3650618</v>
      </c>
      <c r="Y226" s="44">
        <f t="shared" si="259"/>
        <v>809</v>
      </c>
    </row>
    <row r="227" spans="1:25" s="32" customFormat="1" x14ac:dyDescent="0.2">
      <c r="A227" s="24">
        <v>815</v>
      </c>
      <c r="B227" s="24" t="s">
        <v>215</v>
      </c>
      <c r="C227" s="24"/>
      <c r="D227" s="24"/>
      <c r="E227" s="31" t="s">
        <v>471</v>
      </c>
      <c r="F227" s="27">
        <v>10891</v>
      </c>
      <c r="G227" s="42">
        <v>0</v>
      </c>
      <c r="H227" s="27">
        <v>69920</v>
      </c>
      <c r="I227" s="27">
        <v>0</v>
      </c>
      <c r="J227" s="27">
        <v>1518425</v>
      </c>
      <c r="K227" s="27">
        <v>3156</v>
      </c>
      <c r="L227" s="27">
        <v>3186</v>
      </c>
      <c r="M227" s="27">
        <v>1532858.697718631</v>
      </c>
      <c r="N227" s="27">
        <v>1498185.6547070893</v>
      </c>
      <c r="O227" s="27">
        <v>1498185.6547070893</v>
      </c>
      <c r="P227" s="27">
        <v>1495299.125</v>
      </c>
      <c r="Q227" s="27">
        <v>0</v>
      </c>
      <c r="R227" s="27">
        <v>0</v>
      </c>
      <c r="S227" s="27">
        <v>1498185.6547070893</v>
      </c>
      <c r="T227" s="43">
        <v>2.4535547320006485E-4</v>
      </c>
      <c r="U227" s="27">
        <v>0</v>
      </c>
      <c r="V227" s="27">
        <v>0</v>
      </c>
      <c r="W227" s="27">
        <v>0</v>
      </c>
      <c r="X227" s="27">
        <v>1498186</v>
      </c>
      <c r="Y227" s="44">
        <f t="shared" si="259"/>
        <v>815</v>
      </c>
    </row>
    <row r="228" spans="1:25" s="32" customFormat="1" x14ac:dyDescent="0.2">
      <c r="A228" s="24">
        <v>820</v>
      </c>
      <c r="B228" s="24" t="s">
        <v>234</v>
      </c>
      <c r="C228" s="24"/>
      <c r="D228" s="24"/>
      <c r="E228" s="31" t="s">
        <v>472</v>
      </c>
      <c r="F228" s="27">
        <v>23186</v>
      </c>
      <c r="G228" s="42">
        <v>0.32743999999999995</v>
      </c>
      <c r="H228" s="27">
        <v>15145</v>
      </c>
      <c r="I228" s="27">
        <v>6827.9829788572233</v>
      </c>
      <c r="J228" s="27">
        <v>5177181</v>
      </c>
      <c r="K228" s="27">
        <v>6440</v>
      </c>
      <c r="L228" s="27">
        <v>6503</v>
      </c>
      <c r="M228" s="27">
        <v>5227827.3358695656</v>
      </c>
      <c r="N228" s="27">
        <v>5109574.6343366085</v>
      </c>
      <c r="O228" s="27">
        <v>3436495.5160694295</v>
      </c>
      <c r="P228" s="27">
        <v>3354966.75</v>
      </c>
      <c r="Q228" s="27">
        <v>1098550.3126199997</v>
      </c>
      <c r="R228" s="27">
        <v>1154009.1205601327</v>
      </c>
      <c r="S228" s="27">
        <v>4597332.6196084199</v>
      </c>
      <c r="T228" s="43">
        <v>7.5289782464420241E-4</v>
      </c>
      <c r="U228" s="27">
        <v>79941</v>
      </c>
      <c r="V228" s="27">
        <v>134129</v>
      </c>
      <c r="W228" s="27">
        <v>26758.75</v>
      </c>
      <c r="X228" s="27">
        <v>4570574</v>
      </c>
      <c r="Y228" s="44">
        <f t="shared" si="259"/>
        <v>820</v>
      </c>
    </row>
    <row r="229" spans="1:25" s="32" customFormat="1" x14ac:dyDescent="0.2">
      <c r="A229" s="24">
        <v>823</v>
      </c>
      <c r="B229" s="24" t="s">
        <v>238</v>
      </c>
      <c r="C229" s="24"/>
      <c r="D229" s="24"/>
      <c r="E229" s="31" t="s">
        <v>472</v>
      </c>
      <c r="F229" s="27">
        <v>18623</v>
      </c>
      <c r="G229" s="42">
        <v>0.14491999999999994</v>
      </c>
      <c r="H229" s="27">
        <v>811</v>
      </c>
      <c r="I229" s="27">
        <v>161.8231311152077</v>
      </c>
      <c r="J229" s="27">
        <v>1916771</v>
      </c>
      <c r="K229" s="27">
        <v>5273</v>
      </c>
      <c r="L229" s="27">
        <v>5345</v>
      </c>
      <c r="M229" s="27">
        <v>1942943.4847335482</v>
      </c>
      <c r="N229" s="27">
        <v>1898994.3828917248</v>
      </c>
      <c r="O229" s="27">
        <v>1623792.1169230561</v>
      </c>
      <c r="P229" s="27">
        <v>2010643.125</v>
      </c>
      <c r="Q229" s="27">
        <v>291382.40167499986</v>
      </c>
      <c r="R229" s="27">
        <v>306092.44314145588</v>
      </c>
      <c r="S229" s="27">
        <v>1930046.3831956275</v>
      </c>
      <c r="T229" s="43">
        <v>3.1608061534911725E-4</v>
      </c>
      <c r="U229" s="27">
        <v>0</v>
      </c>
      <c r="V229" s="27">
        <v>0</v>
      </c>
      <c r="W229" s="27">
        <v>0</v>
      </c>
      <c r="X229" s="27">
        <v>1930046</v>
      </c>
      <c r="Y229" s="44">
        <f t="shared" si="259"/>
        <v>823</v>
      </c>
    </row>
    <row r="230" spans="1:25" s="32" customFormat="1" x14ac:dyDescent="0.2">
      <c r="A230" s="24">
        <v>824</v>
      </c>
      <c r="B230" s="24" t="s">
        <v>239</v>
      </c>
      <c r="C230" s="24"/>
      <c r="D230" s="24"/>
      <c r="E230" s="31" t="s">
        <v>472</v>
      </c>
      <c r="F230" s="27">
        <v>26140</v>
      </c>
      <c r="G230" s="42">
        <v>0.4456</v>
      </c>
      <c r="H230" s="27">
        <v>46712</v>
      </c>
      <c r="I230" s="27">
        <v>28659.266101755344</v>
      </c>
      <c r="J230" s="27">
        <v>3956358</v>
      </c>
      <c r="K230" s="27">
        <v>7458</v>
      </c>
      <c r="L230" s="27">
        <v>7472</v>
      </c>
      <c r="M230" s="27">
        <v>3963784.7916331459</v>
      </c>
      <c r="N230" s="27">
        <v>3874124.5504293488</v>
      </c>
      <c r="O230" s="27">
        <v>2147814.6507580308</v>
      </c>
      <c r="P230" s="27">
        <v>3880323.25</v>
      </c>
      <c r="Q230" s="27">
        <v>1729072.0401999999</v>
      </c>
      <c r="R230" s="27">
        <v>1816361.8739841313</v>
      </c>
      <c r="S230" s="27">
        <v>3992835.790843918</v>
      </c>
      <c r="T230" s="43">
        <v>6.5390034392246213E-4</v>
      </c>
      <c r="U230" s="27">
        <v>0</v>
      </c>
      <c r="V230" s="27">
        <v>0</v>
      </c>
      <c r="W230" s="27">
        <v>0</v>
      </c>
      <c r="X230" s="27">
        <v>3992836</v>
      </c>
      <c r="Y230" s="44">
        <f t="shared" si="259"/>
        <v>824</v>
      </c>
    </row>
    <row r="231" spans="1:25" s="32" customFormat="1" x14ac:dyDescent="0.2">
      <c r="A231" s="24">
        <v>826</v>
      </c>
      <c r="B231" s="24" t="s">
        <v>247</v>
      </c>
      <c r="C231" s="24"/>
      <c r="D231" s="24"/>
      <c r="E231" s="31" t="s">
        <v>473</v>
      </c>
      <c r="F231" s="27">
        <v>55616</v>
      </c>
      <c r="G231" s="42">
        <v>1</v>
      </c>
      <c r="H231" s="27">
        <v>36980</v>
      </c>
      <c r="I231" s="27">
        <v>50916.474761026206</v>
      </c>
      <c r="J231" s="27">
        <v>14299748</v>
      </c>
      <c r="K231" s="27">
        <v>17064</v>
      </c>
      <c r="L231" s="27">
        <v>17327</v>
      </c>
      <c r="M231" s="27">
        <v>14520143.787857478</v>
      </c>
      <c r="N231" s="27">
        <v>14191700.226269281</v>
      </c>
      <c r="O231" s="27">
        <v>0</v>
      </c>
      <c r="P231" s="27">
        <v>15651167</v>
      </c>
      <c r="Q231" s="27">
        <v>15651167</v>
      </c>
      <c r="R231" s="27">
        <v>16441294.729900517</v>
      </c>
      <c r="S231" s="27">
        <v>16492211.204661546</v>
      </c>
      <c r="T231" s="43">
        <v>2.7009031033782449E-3</v>
      </c>
      <c r="U231" s="27">
        <v>0</v>
      </c>
      <c r="V231" s="27">
        <v>0</v>
      </c>
      <c r="W231" s="27">
        <v>0</v>
      </c>
      <c r="X231" s="27">
        <v>16492211</v>
      </c>
      <c r="Y231" s="44">
        <f t="shared" si="259"/>
        <v>826</v>
      </c>
    </row>
    <row r="232" spans="1:25" s="32" customFormat="1" x14ac:dyDescent="0.2">
      <c r="A232" s="24">
        <v>828</v>
      </c>
      <c r="B232" s="24" t="s">
        <v>252</v>
      </c>
      <c r="C232" s="24"/>
      <c r="D232" s="24"/>
      <c r="E232" s="31" t="s">
        <v>473</v>
      </c>
      <c r="F232" s="27">
        <v>91451</v>
      </c>
      <c r="G232" s="42">
        <v>1</v>
      </c>
      <c r="H232" s="27">
        <v>345734</v>
      </c>
      <c r="I232" s="27">
        <v>476029.10992505786</v>
      </c>
      <c r="J232" s="27">
        <v>24526308</v>
      </c>
      <c r="K232" s="27">
        <v>28758</v>
      </c>
      <c r="L232" s="27">
        <v>29048</v>
      </c>
      <c r="M232" s="27">
        <v>24773634.98101398</v>
      </c>
      <c r="N232" s="27">
        <v>24213258.92513397</v>
      </c>
      <c r="O232" s="27">
        <v>0</v>
      </c>
      <c r="P232" s="27">
        <v>22895018</v>
      </c>
      <c r="Q232" s="27">
        <v>22895018</v>
      </c>
      <c r="R232" s="27">
        <v>24050841.626338627</v>
      </c>
      <c r="S232" s="27">
        <v>24526870.736263689</v>
      </c>
      <c r="T232" s="43">
        <v>4.0167264695838666E-3</v>
      </c>
      <c r="U232" s="27">
        <v>0</v>
      </c>
      <c r="V232" s="27">
        <v>0</v>
      </c>
      <c r="W232" s="27">
        <v>0</v>
      </c>
      <c r="X232" s="27">
        <v>24526871</v>
      </c>
      <c r="Y232" s="44">
        <f t="shared" si="259"/>
        <v>828</v>
      </c>
    </row>
    <row r="233" spans="1:25" s="32" customFormat="1" x14ac:dyDescent="0.2">
      <c r="A233" s="24">
        <v>840</v>
      </c>
      <c r="B233" s="24" t="s">
        <v>279</v>
      </c>
      <c r="C233" s="24"/>
      <c r="D233" s="24"/>
      <c r="E233" s="31" t="s">
        <v>472</v>
      </c>
      <c r="F233" s="27">
        <v>22572</v>
      </c>
      <c r="G233" s="42">
        <v>0.30288000000000004</v>
      </c>
      <c r="H233" s="27">
        <v>5404</v>
      </c>
      <c r="I233" s="27">
        <v>2253.6027164913044</v>
      </c>
      <c r="J233" s="27">
        <v>4481729</v>
      </c>
      <c r="K233" s="27">
        <v>6775</v>
      </c>
      <c r="L233" s="27">
        <v>6869</v>
      </c>
      <c r="M233" s="27">
        <v>4543910.9226568267</v>
      </c>
      <c r="N233" s="27">
        <v>4441128.311907134</v>
      </c>
      <c r="O233" s="27">
        <v>3095999.3687967011</v>
      </c>
      <c r="P233" s="27">
        <v>4965270.5</v>
      </c>
      <c r="Q233" s="27">
        <v>1503881.1290400003</v>
      </c>
      <c r="R233" s="27">
        <v>1579802.5080993769</v>
      </c>
      <c r="S233" s="27">
        <v>4678055.4796125684</v>
      </c>
      <c r="T233" s="43">
        <v>7.661176785736225E-4</v>
      </c>
      <c r="U233" s="27">
        <v>0</v>
      </c>
      <c r="V233" s="27">
        <v>0</v>
      </c>
      <c r="W233" s="27">
        <v>0</v>
      </c>
      <c r="X233" s="27">
        <v>4678055</v>
      </c>
      <c r="Y233" s="44">
        <f t="shared" si="259"/>
        <v>840</v>
      </c>
    </row>
    <row r="234" spans="1:25" s="32" customFormat="1" x14ac:dyDescent="0.2">
      <c r="A234" s="24">
        <v>845</v>
      </c>
      <c r="B234" s="24" t="s">
        <v>290</v>
      </c>
      <c r="C234" s="24"/>
      <c r="D234" s="24"/>
      <c r="E234" s="31" t="s">
        <v>472</v>
      </c>
      <c r="F234" s="27">
        <v>28991</v>
      </c>
      <c r="G234" s="42">
        <v>0.55964000000000003</v>
      </c>
      <c r="H234" s="27">
        <v>5376</v>
      </c>
      <c r="I234" s="27">
        <v>4142.4705394256789</v>
      </c>
      <c r="J234" s="27">
        <v>3903369</v>
      </c>
      <c r="K234" s="27">
        <v>8042</v>
      </c>
      <c r="L234" s="27">
        <v>8224</v>
      </c>
      <c r="M234" s="27">
        <v>3991706.87092763</v>
      </c>
      <c r="N234" s="27">
        <v>3901415.0363109563</v>
      </c>
      <c r="O234" s="27">
        <v>1718027.1253898926</v>
      </c>
      <c r="P234" s="27">
        <v>3404159.25</v>
      </c>
      <c r="Q234" s="27">
        <v>1905103.68267</v>
      </c>
      <c r="R234" s="27">
        <v>2001280.2328284108</v>
      </c>
      <c r="S234" s="27">
        <v>3723449.8287577294</v>
      </c>
      <c r="T234" s="43">
        <v>6.0978343491759394E-4</v>
      </c>
      <c r="U234" s="27">
        <v>0</v>
      </c>
      <c r="V234" s="27">
        <v>0</v>
      </c>
      <c r="W234" s="27">
        <v>0</v>
      </c>
      <c r="X234" s="27">
        <v>3723450</v>
      </c>
      <c r="Y234" s="44">
        <f t="shared" si="259"/>
        <v>845</v>
      </c>
    </row>
    <row r="235" spans="1:25" s="32" customFormat="1" x14ac:dyDescent="0.2">
      <c r="A235" s="24">
        <v>847</v>
      </c>
      <c r="B235" s="24" t="s">
        <v>296</v>
      </c>
      <c r="C235" s="24"/>
      <c r="D235" s="24"/>
      <c r="E235" s="31" t="s">
        <v>472</v>
      </c>
      <c r="F235" s="27">
        <v>19322</v>
      </c>
      <c r="G235" s="42">
        <v>0.17288000000000003</v>
      </c>
      <c r="H235" s="27">
        <v>18809</v>
      </c>
      <c r="I235" s="27">
        <v>4477.1524312361007</v>
      </c>
      <c r="J235" s="27">
        <v>2978363</v>
      </c>
      <c r="K235" s="27">
        <v>5754</v>
      </c>
      <c r="L235" s="27">
        <v>5881</v>
      </c>
      <c r="M235" s="27">
        <v>3044100.2438303791</v>
      </c>
      <c r="N235" s="27">
        <v>2975243.1346637849</v>
      </c>
      <c r="O235" s="27">
        <v>2460883.1015431099</v>
      </c>
      <c r="P235" s="27">
        <v>2387581.25</v>
      </c>
      <c r="Q235" s="27">
        <v>412765.04650000005</v>
      </c>
      <c r="R235" s="27">
        <v>433602.92454278923</v>
      </c>
      <c r="S235" s="27">
        <v>2898963.1785171349</v>
      </c>
      <c r="T235" s="43">
        <v>4.7475857229035983E-4</v>
      </c>
      <c r="U235" s="27">
        <v>122263</v>
      </c>
      <c r="V235" s="27">
        <v>133729</v>
      </c>
      <c r="W235" s="27">
        <v>31999</v>
      </c>
      <c r="X235" s="27">
        <v>2866964</v>
      </c>
      <c r="Y235" s="44">
        <f t="shared" si="259"/>
        <v>847</v>
      </c>
    </row>
    <row r="236" spans="1:25" s="32" customFormat="1" x14ac:dyDescent="0.2">
      <c r="A236" s="24">
        <v>848</v>
      </c>
      <c r="B236" s="24" t="s">
        <v>297</v>
      </c>
      <c r="C236" s="24"/>
      <c r="D236" s="24"/>
      <c r="E236" s="31" t="s">
        <v>472</v>
      </c>
      <c r="F236" s="27">
        <v>16904</v>
      </c>
      <c r="G236" s="42">
        <v>7.6160000000000005E-2</v>
      </c>
      <c r="H236" s="27">
        <v>873</v>
      </c>
      <c r="I236" s="27">
        <v>91.544572218474514</v>
      </c>
      <c r="J236" s="27">
        <v>3064468</v>
      </c>
      <c r="K236" s="27">
        <v>4598</v>
      </c>
      <c r="L236" s="27">
        <v>4694</v>
      </c>
      <c r="M236" s="27">
        <v>3128449.9330143542</v>
      </c>
      <c r="N236" s="27">
        <v>3057684.8460247293</v>
      </c>
      <c r="O236" s="27">
        <v>2824811.5681514861</v>
      </c>
      <c r="P236" s="27">
        <v>2081645.125</v>
      </c>
      <c r="Q236" s="27">
        <v>158538.09272000002</v>
      </c>
      <c r="R236" s="27">
        <v>166541.67119460268</v>
      </c>
      <c r="S236" s="27">
        <v>2991444.7839183072</v>
      </c>
      <c r="T236" s="43">
        <v>4.8990413718361244E-4</v>
      </c>
      <c r="U236" s="27">
        <v>34726</v>
      </c>
      <c r="V236" s="27">
        <v>83280</v>
      </c>
      <c r="W236" s="27">
        <v>14750.75</v>
      </c>
      <c r="X236" s="27">
        <v>2976694</v>
      </c>
      <c r="Y236" s="44">
        <f t="shared" si="259"/>
        <v>848</v>
      </c>
    </row>
    <row r="237" spans="1:25" s="32" customFormat="1" x14ac:dyDescent="0.2">
      <c r="A237" s="24">
        <v>851</v>
      </c>
      <c r="B237" s="24" t="s">
        <v>301</v>
      </c>
      <c r="C237" s="24"/>
      <c r="D237" s="24"/>
      <c r="E237" s="31" t="s">
        <v>472</v>
      </c>
      <c r="F237" s="27">
        <v>25054</v>
      </c>
      <c r="G237" s="42">
        <v>0.40216000000000007</v>
      </c>
      <c r="H237" s="27">
        <v>19287</v>
      </c>
      <c r="I237" s="27">
        <v>10679.599668782896</v>
      </c>
      <c r="J237" s="27">
        <v>4807668</v>
      </c>
      <c r="K237" s="27">
        <v>8658</v>
      </c>
      <c r="L237" s="27">
        <v>8840</v>
      </c>
      <c r="M237" s="27">
        <v>4908730.0900900904</v>
      </c>
      <c r="N237" s="27">
        <v>4797695.3223068276</v>
      </c>
      <c r="O237" s="27">
        <v>2868254.1714879135</v>
      </c>
      <c r="P237" s="27">
        <v>6495037.5</v>
      </c>
      <c r="Q237" s="27">
        <v>2612044.2810000004</v>
      </c>
      <c r="R237" s="27">
        <v>2743909.7590276874</v>
      </c>
      <c r="S237" s="27">
        <v>5622843.5301843844</v>
      </c>
      <c r="T237" s="43">
        <v>9.2084410950259567E-4</v>
      </c>
      <c r="U237" s="27">
        <v>0</v>
      </c>
      <c r="V237" s="27">
        <v>0</v>
      </c>
      <c r="W237" s="27">
        <v>0</v>
      </c>
      <c r="X237" s="27">
        <v>5622844</v>
      </c>
      <c r="Y237" s="44">
        <f t="shared" si="259"/>
        <v>851</v>
      </c>
    </row>
    <row r="238" spans="1:25" s="32" customFormat="1" x14ac:dyDescent="0.2">
      <c r="A238" s="24">
        <v>852</v>
      </c>
      <c r="B238" s="24" t="s">
        <v>349</v>
      </c>
      <c r="C238" s="24"/>
      <c r="D238" s="24"/>
      <c r="E238" s="31" t="s">
        <v>472</v>
      </c>
      <c r="F238" s="27">
        <v>17315</v>
      </c>
      <c r="G238" s="42">
        <v>9.2600000000000016E-2</v>
      </c>
      <c r="H238" s="27">
        <v>0</v>
      </c>
      <c r="I238" s="27">
        <v>0</v>
      </c>
      <c r="J238" s="27">
        <v>2502545</v>
      </c>
      <c r="K238" s="27">
        <v>4868</v>
      </c>
      <c r="L238" s="27">
        <v>4900</v>
      </c>
      <c r="M238" s="27">
        <v>2518995.5834018076</v>
      </c>
      <c r="N238" s="27">
        <v>2462016.26603931</v>
      </c>
      <c r="O238" s="27">
        <v>2234033.5598040698</v>
      </c>
      <c r="P238" s="27">
        <v>2379597.75</v>
      </c>
      <c r="Q238" s="27">
        <v>220350.75165000005</v>
      </c>
      <c r="R238" s="27">
        <v>231474.85755105442</v>
      </c>
      <c r="S238" s="27">
        <v>2465508.4173551248</v>
      </c>
      <c r="T238" s="43">
        <v>4.0377237795483962E-4</v>
      </c>
      <c r="U238" s="27">
        <v>0</v>
      </c>
      <c r="V238" s="27">
        <v>0</v>
      </c>
      <c r="W238" s="27">
        <v>0</v>
      </c>
      <c r="X238" s="27">
        <v>2465508</v>
      </c>
      <c r="Y238" s="44">
        <f t="shared" si="259"/>
        <v>852</v>
      </c>
    </row>
    <row r="239" spans="1:25" s="32" customFormat="1" x14ac:dyDescent="0.2">
      <c r="A239" s="24">
        <v>855</v>
      </c>
      <c r="B239" s="24" t="s">
        <v>314</v>
      </c>
      <c r="C239" s="24"/>
      <c r="D239" s="24"/>
      <c r="E239" s="31" t="s">
        <v>473</v>
      </c>
      <c r="F239" s="27">
        <v>217259</v>
      </c>
      <c r="G239" s="42">
        <v>1</v>
      </c>
      <c r="H239" s="27">
        <v>1730605</v>
      </c>
      <c r="I239" s="27">
        <v>2382809.7837697612</v>
      </c>
      <c r="J239" s="27">
        <v>105343721</v>
      </c>
      <c r="K239" s="27">
        <v>83787</v>
      </c>
      <c r="L239" s="27">
        <v>84851</v>
      </c>
      <c r="M239" s="27">
        <v>106681466.94082613</v>
      </c>
      <c r="N239" s="27">
        <v>104268347.52070029</v>
      </c>
      <c r="O239" s="27">
        <v>0</v>
      </c>
      <c r="P239" s="27">
        <v>96492992</v>
      </c>
      <c r="Q239" s="27">
        <v>96492992</v>
      </c>
      <c r="R239" s="27">
        <v>101364308.54273887</v>
      </c>
      <c r="S239" s="27">
        <v>103747118.32650864</v>
      </c>
      <c r="T239" s="43">
        <v>1.6990499962516559E-2</v>
      </c>
      <c r="U239" s="27">
        <v>0</v>
      </c>
      <c r="V239" s="27">
        <v>0</v>
      </c>
      <c r="W239" s="27">
        <v>0</v>
      </c>
      <c r="X239" s="27">
        <v>103747118</v>
      </c>
      <c r="Y239" s="44">
        <f t="shared" si="259"/>
        <v>855</v>
      </c>
    </row>
    <row r="240" spans="1:25" s="32" customFormat="1" x14ac:dyDescent="0.2">
      <c r="A240" s="24">
        <v>856</v>
      </c>
      <c r="B240" s="24" t="s">
        <v>319</v>
      </c>
      <c r="C240" s="24"/>
      <c r="D240" s="24"/>
      <c r="E240" s="31" t="s">
        <v>473</v>
      </c>
      <c r="F240" s="27">
        <v>41782</v>
      </c>
      <c r="G240" s="42">
        <v>1</v>
      </c>
      <c r="H240" s="27">
        <v>12183</v>
      </c>
      <c r="I240" s="27">
        <v>16774.34862124344</v>
      </c>
      <c r="J240" s="27">
        <v>9434599</v>
      </c>
      <c r="K240" s="27">
        <v>12938</v>
      </c>
      <c r="L240" s="27">
        <v>13148</v>
      </c>
      <c r="M240" s="27">
        <v>9587734.3988251667</v>
      </c>
      <c r="N240" s="27">
        <v>9370861.2273524981</v>
      </c>
      <c r="O240" s="27">
        <v>0</v>
      </c>
      <c r="P240" s="27">
        <v>9339157</v>
      </c>
      <c r="Q240" s="27">
        <v>9339157</v>
      </c>
      <c r="R240" s="27">
        <v>9810631.5500827208</v>
      </c>
      <c r="S240" s="27">
        <v>9827405.8987039663</v>
      </c>
      <c r="T240" s="43">
        <v>1.6094185770835167E-3</v>
      </c>
      <c r="U240" s="27">
        <v>0</v>
      </c>
      <c r="V240" s="27">
        <v>0</v>
      </c>
      <c r="W240" s="27">
        <v>0</v>
      </c>
      <c r="X240" s="27">
        <v>9827406</v>
      </c>
      <c r="Y240" s="44">
        <f t="shared" si="259"/>
        <v>856</v>
      </c>
    </row>
    <row r="241" spans="1:25" s="32" customFormat="1" x14ac:dyDescent="0.2">
      <c r="A241" s="24">
        <v>858</v>
      </c>
      <c r="B241" s="24" t="s">
        <v>327</v>
      </c>
      <c r="C241" s="24"/>
      <c r="D241" s="24"/>
      <c r="E241" s="31" t="s">
        <v>472</v>
      </c>
      <c r="F241" s="27">
        <v>30910</v>
      </c>
      <c r="G241" s="42">
        <v>0.63639999999999997</v>
      </c>
      <c r="H241" s="27">
        <v>24785</v>
      </c>
      <c r="I241" s="27">
        <v>21717.534231267571</v>
      </c>
      <c r="J241" s="27">
        <v>7712169</v>
      </c>
      <c r="K241" s="27">
        <v>9461</v>
      </c>
      <c r="L241" s="27">
        <v>9575</v>
      </c>
      <c r="M241" s="27">
        <v>7805096.5199238975</v>
      </c>
      <c r="N241" s="27">
        <v>7628546.3605730506</v>
      </c>
      <c r="O241" s="27">
        <v>2773739.4567043614</v>
      </c>
      <c r="P241" s="27">
        <v>6573323.5</v>
      </c>
      <c r="Q241" s="27">
        <v>4183263.0754</v>
      </c>
      <c r="R241" s="27">
        <v>4394449.3822959941</v>
      </c>
      <c r="S241" s="27">
        <v>7189906.3732316252</v>
      </c>
      <c r="T241" s="43">
        <v>1.1774794898922617E-3</v>
      </c>
      <c r="U241" s="27">
        <v>0</v>
      </c>
      <c r="V241" s="27">
        <v>0</v>
      </c>
      <c r="W241" s="27">
        <v>0</v>
      </c>
      <c r="X241" s="27">
        <v>7189906</v>
      </c>
      <c r="Y241" s="44">
        <f t="shared" si="259"/>
        <v>858</v>
      </c>
    </row>
    <row r="242" spans="1:25" s="32" customFormat="1" x14ac:dyDescent="0.2">
      <c r="A242" s="24">
        <v>861</v>
      </c>
      <c r="B242" s="24" t="s">
        <v>331</v>
      </c>
      <c r="C242" s="24"/>
      <c r="D242" s="24"/>
      <c r="E242" s="31" t="s">
        <v>473</v>
      </c>
      <c r="F242" s="27">
        <v>45337</v>
      </c>
      <c r="G242" s="42">
        <v>1</v>
      </c>
      <c r="H242" s="27">
        <v>24730</v>
      </c>
      <c r="I242" s="27">
        <v>34049.876171989679</v>
      </c>
      <c r="J242" s="27">
        <v>7710513</v>
      </c>
      <c r="K242" s="27">
        <v>13723</v>
      </c>
      <c r="L242" s="27">
        <v>13955</v>
      </c>
      <c r="M242" s="27">
        <v>7840866.3495591339</v>
      </c>
      <c r="N242" s="27">
        <v>7663507.0818127748</v>
      </c>
      <c r="O242" s="27">
        <v>0</v>
      </c>
      <c r="P242" s="27">
        <v>7130825</v>
      </c>
      <c r="Q242" s="27">
        <v>7130825</v>
      </c>
      <c r="R242" s="27">
        <v>7490814.9336303715</v>
      </c>
      <c r="S242" s="27">
        <v>7524864.8098023618</v>
      </c>
      <c r="T242" s="43">
        <v>1.2323350983737317E-3</v>
      </c>
      <c r="U242" s="27">
        <v>235121</v>
      </c>
      <c r="V242" s="27">
        <v>0</v>
      </c>
      <c r="W242" s="27">
        <v>29390.125</v>
      </c>
      <c r="X242" s="27">
        <v>7495475</v>
      </c>
      <c r="Y242" s="44">
        <f t="shared" si="259"/>
        <v>861</v>
      </c>
    </row>
    <row r="243" spans="1:25" s="32" customFormat="1" x14ac:dyDescent="0.2">
      <c r="A243" s="24">
        <v>865</v>
      </c>
      <c r="B243" s="24" t="s">
        <v>342</v>
      </c>
      <c r="C243" s="24"/>
      <c r="D243" s="24"/>
      <c r="E243" s="31" t="s">
        <v>472</v>
      </c>
      <c r="F243" s="27">
        <v>26396</v>
      </c>
      <c r="G243" s="42">
        <v>0.45584000000000002</v>
      </c>
      <c r="H243" s="27">
        <v>117622</v>
      </c>
      <c r="I243" s="27">
        <v>73823.122752963638</v>
      </c>
      <c r="J243" s="27">
        <v>4174120</v>
      </c>
      <c r="K243" s="27">
        <v>7940</v>
      </c>
      <c r="L243" s="27">
        <v>7917</v>
      </c>
      <c r="M243" s="27">
        <v>4162028.7204030226</v>
      </c>
      <c r="N243" s="27">
        <v>4067884.230077473</v>
      </c>
      <c r="O243" s="27">
        <v>2213579.8826389578</v>
      </c>
      <c r="P243" s="27">
        <v>4528677.5</v>
      </c>
      <c r="Q243" s="27">
        <v>2064352.3516000002</v>
      </c>
      <c r="R243" s="27">
        <v>2168568.3526997585</v>
      </c>
      <c r="S243" s="27">
        <v>4455971.3580916803</v>
      </c>
      <c r="T243" s="43">
        <v>7.2974731649280851E-4</v>
      </c>
      <c r="U243" s="27">
        <v>0</v>
      </c>
      <c r="V243" s="27">
        <v>0</v>
      </c>
      <c r="W243" s="27">
        <v>0</v>
      </c>
      <c r="X243" s="27">
        <v>4455971</v>
      </c>
      <c r="Y243" s="44">
        <f t="shared" si="259"/>
        <v>865</v>
      </c>
    </row>
    <row r="244" spans="1:25" s="32" customFormat="1" x14ac:dyDescent="0.2">
      <c r="A244" s="24">
        <v>866</v>
      </c>
      <c r="B244" s="24" t="s">
        <v>344</v>
      </c>
      <c r="C244" s="24"/>
      <c r="D244" s="24"/>
      <c r="E244" s="31" t="s">
        <v>472</v>
      </c>
      <c r="F244" s="27">
        <v>17247</v>
      </c>
      <c r="G244" s="42">
        <v>8.987999999999996E-2</v>
      </c>
      <c r="H244" s="27">
        <v>13667</v>
      </c>
      <c r="I244" s="27">
        <v>1691.3273768263377</v>
      </c>
      <c r="J244" s="27">
        <v>2981125</v>
      </c>
      <c r="K244" s="27">
        <v>4801</v>
      </c>
      <c r="L244" s="27">
        <v>4915</v>
      </c>
      <c r="M244" s="27">
        <v>3051911.9714642782</v>
      </c>
      <c r="N244" s="27">
        <v>2982878.1621434898</v>
      </c>
      <c r="O244" s="27">
        <v>2714777.0729300329</v>
      </c>
      <c r="P244" s="27">
        <v>2368297</v>
      </c>
      <c r="Q244" s="27">
        <v>212862.5343599999</v>
      </c>
      <c r="R244" s="27">
        <v>223608.60786715359</v>
      </c>
      <c r="S244" s="27">
        <v>2940077.0081740129</v>
      </c>
      <c r="T244" s="43">
        <v>4.8149171854552296E-4</v>
      </c>
      <c r="U244" s="27">
        <v>0</v>
      </c>
      <c r="V244" s="27">
        <v>0</v>
      </c>
      <c r="W244" s="27">
        <v>0</v>
      </c>
      <c r="X244" s="27">
        <v>2940077</v>
      </c>
      <c r="Y244" s="44">
        <f t="shared" si="259"/>
        <v>866</v>
      </c>
    </row>
    <row r="245" spans="1:25" s="32" customFormat="1" x14ac:dyDescent="0.2">
      <c r="A245" s="24">
        <v>867</v>
      </c>
      <c r="B245" s="24" t="s">
        <v>345</v>
      </c>
      <c r="C245" s="24"/>
      <c r="D245" s="24"/>
      <c r="E245" s="31" t="s">
        <v>473</v>
      </c>
      <c r="F245" s="27">
        <v>48240</v>
      </c>
      <c r="G245" s="42">
        <v>1</v>
      </c>
      <c r="H245" s="27">
        <v>34021</v>
      </c>
      <c r="I245" s="27">
        <v>46842.330661029555</v>
      </c>
      <c r="J245" s="27">
        <v>10988575</v>
      </c>
      <c r="K245" s="27">
        <v>15164</v>
      </c>
      <c r="L245" s="27">
        <v>15474</v>
      </c>
      <c r="M245" s="27">
        <v>11213216.140200475</v>
      </c>
      <c r="N245" s="27">
        <v>10959574.805806421</v>
      </c>
      <c r="O245" s="27">
        <v>0</v>
      </c>
      <c r="P245" s="27">
        <v>12549042</v>
      </c>
      <c r="Q245" s="27">
        <v>12549042</v>
      </c>
      <c r="R245" s="27">
        <v>13182563.197996691</v>
      </c>
      <c r="S245" s="27">
        <v>13229405.528657721</v>
      </c>
      <c r="T245" s="43">
        <v>2.1665586260562466E-3</v>
      </c>
      <c r="U245" s="27">
        <v>0</v>
      </c>
      <c r="V245" s="27">
        <v>0</v>
      </c>
      <c r="W245" s="27">
        <v>0</v>
      </c>
      <c r="X245" s="27">
        <v>13229406</v>
      </c>
      <c r="Y245" s="44">
        <f t="shared" si="259"/>
        <v>867</v>
      </c>
    </row>
    <row r="246" spans="1:25" s="32" customFormat="1" x14ac:dyDescent="0.2">
      <c r="A246" s="24">
        <v>873</v>
      </c>
      <c r="B246" s="24" t="s">
        <v>366</v>
      </c>
      <c r="C246" s="24"/>
      <c r="D246" s="24"/>
      <c r="E246" s="31" t="s">
        <v>472</v>
      </c>
      <c r="F246" s="27">
        <v>21866</v>
      </c>
      <c r="G246" s="42">
        <v>0.27464</v>
      </c>
      <c r="H246" s="27">
        <v>49003</v>
      </c>
      <c r="I246" s="27">
        <v>18530.104972740097</v>
      </c>
      <c r="J246" s="27">
        <v>4021995</v>
      </c>
      <c r="K246" s="27">
        <v>6401</v>
      </c>
      <c r="L246" s="27">
        <v>6437</v>
      </c>
      <c r="M246" s="27">
        <v>4044615.187470708</v>
      </c>
      <c r="N246" s="27">
        <v>3953126.5743525997</v>
      </c>
      <c r="O246" s="27">
        <v>2867439.8919724016</v>
      </c>
      <c r="P246" s="27">
        <v>4293566</v>
      </c>
      <c r="Q246" s="27">
        <v>1179184.96624</v>
      </c>
      <c r="R246" s="27">
        <v>1238714.5042295973</v>
      </c>
      <c r="S246" s="27">
        <v>4124684.5011747396</v>
      </c>
      <c r="T246" s="43">
        <v>6.7549299675050004E-4</v>
      </c>
      <c r="U246" s="27">
        <v>0</v>
      </c>
      <c r="V246" s="27">
        <v>0</v>
      </c>
      <c r="W246" s="27">
        <v>0</v>
      </c>
      <c r="X246" s="27">
        <v>4124685</v>
      </c>
      <c r="Y246" s="44">
        <f t="shared" si="259"/>
        <v>873</v>
      </c>
    </row>
    <row r="247" spans="1:25" s="32" customFormat="1" x14ac:dyDescent="0.2">
      <c r="A247" s="24">
        <v>879</v>
      </c>
      <c r="B247" s="24" t="s">
        <v>381</v>
      </c>
      <c r="C247" s="24"/>
      <c r="D247" s="24"/>
      <c r="E247" s="31" t="s">
        <v>472</v>
      </c>
      <c r="F247" s="27">
        <v>21612</v>
      </c>
      <c r="G247" s="42">
        <v>0.26448000000000005</v>
      </c>
      <c r="H247" s="27">
        <v>18728</v>
      </c>
      <c r="I247" s="27">
        <v>6819.8631091547741</v>
      </c>
      <c r="J247" s="27">
        <v>2973815</v>
      </c>
      <c r="K247" s="27">
        <v>6641</v>
      </c>
      <c r="L247" s="27">
        <v>6650</v>
      </c>
      <c r="M247" s="27">
        <v>2977845.1663906039</v>
      </c>
      <c r="N247" s="27">
        <v>2910486.7375350003</v>
      </c>
      <c r="O247" s="27">
        <v>2140721.2051917431</v>
      </c>
      <c r="P247" s="27">
        <v>2990663.5</v>
      </c>
      <c r="Q247" s="27">
        <v>790970.68248000019</v>
      </c>
      <c r="R247" s="27">
        <v>830901.75405861065</v>
      </c>
      <c r="S247" s="27">
        <v>2978442.8223595088</v>
      </c>
      <c r="T247" s="43">
        <v>4.8777482669344374E-4</v>
      </c>
      <c r="U247" s="27">
        <v>0</v>
      </c>
      <c r="V247" s="27">
        <v>0</v>
      </c>
      <c r="W247" s="27">
        <v>0</v>
      </c>
      <c r="X247" s="27">
        <v>2978443</v>
      </c>
      <c r="Y247" s="44">
        <f t="shared" si="259"/>
        <v>879</v>
      </c>
    </row>
    <row r="248" spans="1:25" s="32" customFormat="1" x14ac:dyDescent="0.2">
      <c r="A248" s="24">
        <v>880</v>
      </c>
      <c r="B248" s="24" t="s">
        <v>368</v>
      </c>
      <c r="C248" s="24"/>
      <c r="D248" s="24"/>
      <c r="E248" s="31" t="s">
        <v>472</v>
      </c>
      <c r="F248" s="27">
        <v>16329</v>
      </c>
      <c r="G248" s="42">
        <v>5.3159999999999985E-2</v>
      </c>
      <c r="H248" s="27">
        <v>4565</v>
      </c>
      <c r="I248" s="27">
        <v>334.13131095786747</v>
      </c>
      <c r="J248" s="27">
        <v>3160633</v>
      </c>
      <c r="K248" s="27">
        <v>4724</v>
      </c>
      <c r="L248" s="27">
        <v>4841</v>
      </c>
      <c r="M248" s="27">
        <v>3238912.8604995767</v>
      </c>
      <c r="N248" s="27">
        <v>3165649.1179968407</v>
      </c>
      <c r="O248" s="27">
        <v>2997363.2108841287</v>
      </c>
      <c r="P248" s="27">
        <v>2925112</v>
      </c>
      <c r="Q248" s="27">
        <v>155498.95391999994</v>
      </c>
      <c r="R248" s="27">
        <v>163349.10563473884</v>
      </c>
      <c r="S248" s="27">
        <v>3161046.4478298253</v>
      </c>
      <c r="T248" s="43">
        <v>5.1767953095659884E-4</v>
      </c>
      <c r="U248" s="27">
        <v>0</v>
      </c>
      <c r="V248" s="27">
        <v>0</v>
      </c>
      <c r="W248" s="27">
        <v>0</v>
      </c>
      <c r="X248" s="27">
        <v>3161046</v>
      </c>
      <c r="Y248" s="44">
        <f t="shared" si="259"/>
        <v>880</v>
      </c>
    </row>
    <row r="249" spans="1:25" s="32" customFormat="1" x14ac:dyDescent="0.2">
      <c r="A249" s="24">
        <v>882</v>
      </c>
      <c r="B249" s="24" t="s">
        <v>180</v>
      </c>
      <c r="C249" s="24"/>
      <c r="D249" s="24"/>
      <c r="E249" s="31" t="s">
        <v>472</v>
      </c>
      <c r="F249" s="27">
        <v>37591</v>
      </c>
      <c r="G249" s="42">
        <v>0.90364</v>
      </c>
      <c r="H249" s="27">
        <v>246888</v>
      </c>
      <c r="I249" s="27">
        <v>307175.69457057677</v>
      </c>
      <c r="J249" s="27">
        <v>15249211</v>
      </c>
      <c r="K249" s="27">
        <v>11998</v>
      </c>
      <c r="L249" s="27">
        <v>12009</v>
      </c>
      <c r="M249" s="27">
        <v>15263191.773545593</v>
      </c>
      <c r="N249" s="27">
        <v>14917940.573519655</v>
      </c>
      <c r="O249" s="27">
        <v>1437492.7536643539</v>
      </c>
      <c r="P249" s="27">
        <v>13254281</v>
      </c>
      <c r="Q249" s="27">
        <v>11977098.48284</v>
      </c>
      <c r="R249" s="27">
        <v>12581745.895716067</v>
      </c>
      <c r="S249" s="27">
        <v>14326414.343951</v>
      </c>
      <c r="T249" s="43">
        <v>2.3462140086420234E-3</v>
      </c>
      <c r="U249" s="27">
        <v>0</v>
      </c>
      <c r="V249" s="27">
        <v>0</v>
      </c>
      <c r="W249" s="27">
        <v>0</v>
      </c>
      <c r="X249" s="27">
        <v>14326414</v>
      </c>
      <c r="Y249" s="44">
        <f t="shared" si="259"/>
        <v>882</v>
      </c>
    </row>
    <row r="250" spans="1:25" s="32" customFormat="1" x14ac:dyDescent="0.2">
      <c r="A250" s="24">
        <v>888</v>
      </c>
      <c r="B250" s="24" t="s">
        <v>33</v>
      </c>
      <c r="C250" s="24"/>
      <c r="D250" s="24"/>
      <c r="E250" s="31" t="s">
        <v>472</v>
      </c>
      <c r="F250" s="27">
        <v>15929</v>
      </c>
      <c r="G250" s="42">
        <v>3.7159999999999971E-2</v>
      </c>
      <c r="H250" s="27">
        <v>466</v>
      </c>
      <c r="I250" s="27">
        <v>23.842568690854396</v>
      </c>
      <c r="J250" s="27">
        <v>3517819</v>
      </c>
      <c r="K250" s="27">
        <v>4786</v>
      </c>
      <c r="L250" s="27">
        <v>4813</v>
      </c>
      <c r="M250" s="27">
        <v>3537664.6149185123</v>
      </c>
      <c r="N250" s="27">
        <v>3457643.1507509169</v>
      </c>
      <c r="O250" s="27">
        <v>3329157.131269013</v>
      </c>
      <c r="P250" s="27">
        <v>3403555.5</v>
      </c>
      <c r="Q250" s="27">
        <v>126476.1223799999</v>
      </c>
      <c r="R250" s="27">
        <v>132861.09619458698</v>
      </c>
      <c r="S250" s="27">
        <v>3462042.0700322906</v>
      </c>
      <c r="T250" s="43">
        <v>5.6697310354194869E-4</v>
      </c>
      <c r="U250" s="27">
        <v>0</v>
      </c>
      <c r="V250" s="27">
        <v>0</v>
      </c>
      <c r="W250" s="27">
        <v>0</v>
      </c>
      <c r="X250" s="27">
        <v>3462042</v>
      </c>
      <c r="Y250" s="44">
        <f t="shared" si="259"/>
        <v>888</v>
      </c>
    </row>
    <row r="251" spans="1:25" s="32" customFormat="1" x14ac:dyDescent="0.2">
      <c r="A251" s="24">
        <v>889</v>
      </c>
      <c r="B251" s="24" t="s">
        <v>35</v>
      </c>
      <c r="C251" s="24"/>
      <c r="D251" s="24"/>
      <c r="E251" s="31" t="s">
        <v>471</v>
      </c>
      <c r="F251" s="27">
        <v>13519</v>
      </c>
      <c r="G251" s="42">
        <v>0</v>
      </c>
      <c r="H251" s="27">
        <v>6722</v>
      </c>
      <c r="I251" s="27">
        <v>0</v>
      </c>
      <c r="J251" s="27">
        <v>2656778</v>
      </c>
      <c r="K251" s="27">
        <v>3983</v>
      </c>
      <c r="L251" s="27">
        <v>4008</v>
      </c>
      <c r="M251" s="27">
        <v>2673453.7343710773</v>
      </c>
      <c r="N251" s="27">
        <v>2612980.5958755482</v>
      </c>
      <c r="O251" s="27">
        <v>2612980.5958755482</v>
      </c>
      <c r="P251" s="27">
        <v>2834920</v>
      </c>
      <c r="Q251" s="27">
        <v>0</v>
      </c>
      <c r="R251" s="27">
        <v>0</v>
      </c>
      <c r="S251" s="27">
        <v>2612980.5958755482</v>
      </c>
      <c r="T251" s="43">
        <v>4.2792366122940617E-4</v>
      </c>
      <c r="U251" s="27">
        <v>0</v>
      </c>
      <c r="V251" s="27">
        <v>0</v>
      </c>
      <c r="W251" s="27">
        <v>0</v>
      </c>
      <c r="X251" s="27">
        <v>2612981</v>
      </c>
      <c r="Y251" s="44">
        <f t="shared" si="259"/>
        <v>889</v>
      </c>
    </row>
    <row r="252" spans="1:25" s="32" customFormat="1" x14ac:dyDescent="0.2">
      <c r="A252" s="24">
        <v>893</v>
      </c>
      <c r="B252" s="24" t="s">
        <v>38</v>
      </c>
      <c r="C252" s="24"/>
      <c r="D252" s="24"/>
      <c r="E252" s="31" t="s">
        <v>471</v>
      </c>
      <c r="F252" s="27">
        <v>13140</v>
      </c>
      <c r="G252" s="42">
        <v>0</v>
      </c>
      <c r="H252" s="27">
        <v>27684</v>
      </c>
      <c r="I252" s="27">
        <v>0</v>
      </c>
      <c r="J252" s="27">
        <v>2492329</v>
      </c>
      <c r="K252" s="27">
        <v>3746</v>
      </c>
      <c r="L252" s="27">
        <v>3781</v>
      </c>
      <c r="M252" s="27">
        <v>2515615.5763481045</v>
      </c>
      <c r="N252" s="27">
        <v>2458712.7142584426</v>
      </c>
      <c r="O252" s="27">
        <v>2458712.7142584426</v>
      </c>
      <c r="P252" s="27">
        <v>2280156.75</v>
      </c>
      <c r="Q252" s="27">
        <v>0</v>
      </c>
      <c r="R252" s="27">
        <v>0</v>
      </c>
      <c r="S252" s="27">
        <v>2458712.7142584431</v>
      </c>
      <c r="T252" s="43">
        <v>4.026594565063029E-4</v>
      </c>
      <c r="U252" s="27">
        <v>0</v>
      </c>
      <c r="V252" s="27">
        <v>0</v>
      </c>
      <c r="W252" s="27">
        <v>0</v>
      </c>
      <c r="X252" s="27">
        <v>2458713</v>
      </c>
      <c r="Y252" s="44">
        <f t="shared" si="259"/>
        <v>893</v>
      </c>
    </row>
    <row r="253" spans="1:25" s="32" customFormat="1" x14ac:dyDescent="0.2">
      <c r="A253" s="24">
        <v>899</v>
      </c>
      <c r="B253" s="24" t="s">
        <v>61</v>
      </c>
      <c r="C253" s="24"/>
      <c r="D253" s="24"/>
      <c r="E253" s="31" t="s">
        <v>472</v>
      </c>
      <c r="F253" s="27">
        <v>28103</v>
      </c>
      <c r="G253" s="42">
        <v>0.52412000000000003</v>
      </c>
      <c r="H253" s="27">
        <v>25159</v>
      </c>
      <c r="I253" s="27">
        <v>18155.805767746206</v>
      </c>
      <c r="J253" s="27">
        <v>11862917</v>
      </c>
      <c r="K253" s="27">
        <v>9378</v>
      </c>
      <c r="L253" s="27">
        <v>9392</v>
      </c>
      <c r="M253" s="27">
        <v>11880626.622307528</v>
      </c>
      <c r="N253" s="27">
        <v>11611888.558914974</v>
      </c>
      <c r="O253" s="27">
        <v>5525865.5274164574</v>
      </c>
      <c r="P253" s="27">
        <v>10472276</v>
      </c>
      <c r="Q253" s="27">
        <v>5488729.2971200002</v>
      </c>
      <c r="R253" s="27">
        <v>5765820.2782316254</v>
      </c>
      <c r="S253" s="27">
        <v>11309841.611415831</v>
      </c>
      <c r="T253" s="43">
        <v>1.8521947074237892E-3</v>
      </c>
      <c r="U253" s="27">
        <v>0</v>
      </c>
      <c r="V253" s="27">
        <v>0</v>
      </c>
      <c r="W253" s="27">
        <v>0</v>
      </c>
      <c r="X253" s="27">
        <v>11309842</v>
      </c>
      <c r="Y253" s="44">
        <f t="shared" si="259"/>
        <v>899</v>
      </c>
    </row>
    <row r="254" spans="1:25" s="32" customFormat="1" x14ac:dyDescent="0.2">
      <c r="A254" s="24">
        <v>907</v>
      </c>
      <c r="B254" s="24" t="s">
        <v>116</v>
      </c>
      <c r="C254" s="24"/>
      <c r="D254" s="24"/>
      <c r="E254" s="31" t="s">
        <v>472</v>
      </c>
      <c r="F254" s="27">
        <v>17071</v>
      </c>
      <c r="G254" s="42">
        <v>8.2840000000000025E-2</v>
      </c>
      <c r="H254" s="27">
        <v>6578</v>
      </c>
      <c r="I254" s="27">
        <v>750.28347268307323</v>
      </c>
      <c r="J254" s="27">
        <v>3915554</v>
      </c>
      <c r="K254" s="27">
        <v>4937</v>
      </c>
      <c r="L254" s="27">
        <v>4955</v>
      </c>
      <c r="M254" s="27">
        <v>3929829.870366619</v>
      </c>
      <c r="N254" s="27">
        <v>3840937.6845923797</v>
      </c>
      <c r="O254" s="27">
        <v>3522754.4068007469</v>
      </c>
      <c r="P254" s="27">
        <v>3479938</v>
      </c>
      <c r="Q254" s="27">
        <v>288278.0639200001</v>
      </c>
      <c r="R254" s="27">
        <v>302831.3871466468</v>
      </c>
      <c r="S254" s="27">
        <v>3826336.0774200773</v>
      </c>
      <c r="T254" s="43">
        <v>6.2663295162936972E-4</v>
      </c>
      <c r="U254" s="27">
        <v>119008</v>
      </c>
      <c r="V254" s="27">
        <v>0</v>
      </c>
      <c r="W254" s="27">
        <v>14876</v>
      </c>
      <c r="X254" s="27">
        <v>3811460</v>
      </c>
      <c r="Y254" s="44">
        <f t="shared" si="259"/>
        <v>907</v>
      </c>
    </row>
    <row r="255" spans="1:25" s="32" customFormat="1" x14ac:dyDescent="0.2">
      <c r="A255" s="24">
        <v>917</v>
      </c>
      <c r="B255" s="24" t="s">
        <v>146</v>
      </c>
      <c r="C255" s="24"/>
      <c r="D255" s="24"/>
      <c r="E255" s="31" t="s">
        <v>473</v>
      </c>
      <c r="F255" s="27">
        <v>86832</v>
      </c>
      <c r="G255" s="42">
        <v>1</v>
      </c>
      <c r="H255" s="27">
        <v>696397</v>
      </c>
      <c r="I255" s="27">
        <v>958844.78837626765</v>
      </c>
      <c r="J255" s="27">
        <v>61044982</v>
      </c>
      <c r="K255" s="27">
        <v>32136</v>
      </c>
      <c r="L255" s="27">
        <v>32261</v>
      </c>
      <c r="M255" s="27">
        <v>61282429.807754546</v>
      </c>
      <c r="N255" s="27">
        <v>59896230.070141099</v>
      </c>
      <c r="O255" s="27">
        <v>0</v>
      </c>
      <c r="P255" s="27">
        <v>54393512</v>
      </c>
      <c r="Q255" s="27">
        <v>54393512</v>
      </c>
      <c r="R255" s="27">
        <v>57139493.955075718</v>
      </c>
      <c r="S255" s="27">
        <v>58098338.743451998</v>
      </c>
      <c r="T255" s="43">
        <v>9.5146721968341601E-3</v>
      </c>
      <c r="U255" s="27">
        <v>0</v>
      </c>
      <c r="V255" s="27">
        <v>0</v>
      </c>
      <c r="W255" s="27">
        <v>0</v>
      </c>
      <c r="X255" s="27">
        <v>58098339</v>
      </c>
      <c r="Y255" s="44">
        <f t="shared" si="259"/>
        <v>917</v>
      </c>
    </row>
    <row r="256" spans="1:25" s="32" customFormat="1" x14ac:dyDescent="0.2">
      <c r="A256" s="24">
        <v>928</v>
      </c>
      <c r="B256" s="24" t="s">
        <v>172</v>
      </c>
      <c r="C256" s="24"/>
      <c r="D256" s="24"/>
      <c r="E256" s="31" t="s">
        <v>473</v>
      </c>
      <c r="F256" s="27">
        <v>45642</v>
      </c>
      <c r="G256" s="42">
        <v>1</v>
      </c>
      <c r="H256" s="27">
        <v>134712</v>
      </c>
      <c r="I256" s="27">
        <v>185480.26360214615</v>
      </c>
      <c r="J256" s="27">
        <v>24859126</v>
      </c>
      <c r="K256" s="27">
        <v>15654</v>
      </c>
      <c r="L256" s="27">
        <v>15727</v>
      </c>
      <c r="M256" s="27">
        <v>24975052.676759936</v>
      </c>
      <c r="N256" s="27">
        <v>24410120.581606194</v>
      </c>
      <c r="O256" s="27">
        <v>0</v>
      </c>
      <c r="P256" s="27">
        <v>25741654</v>
      </c>
      <c r="Q256" s="27">
        <v>25741654</v>
      </c>
      <c r="R256" s="27">
        <v>27041186.145999376</v>
      </c>
      <c r="S256" s="27">
        <v>27226666.409601528</v>
      </c>
      <c r="T256" s="43">
        <v>4.4588676974711416E-3</v>
      </c>
      <c r="U256" s="27">
        <v>0</v>
      </c>
      <c r="V256" s="27">
        <v>211004</v>
      </c>
      <c r="W256" s="27">
        <v>26375.5</v>
      </c>
      <c r="X256" s="27">
        <v>27200290</v>
      </c>
      <c r="Y256" s="44">
        <f t="shared" si="259"/>
        <v>928</v>
      </c>
    </row>
    <row r="257" spans="1:25" s="32" customFormat="1" x14ac:dyDescent="0.2">
      <c r="A257" s="24">
        <v>935</v>
      </c>
      <c r="B257" s="24" t="s">
        <v>205</v>
      </c>
      <c r="C257" s="24"/>
      <c r="D257" s="24"/>
      <c r="E257" s="31" t="s">
        <v>473</v>
      </c>
      <c r="F257" s="27">
        <v>121565</v>
      </c>
      <c r="G257" s="42">
        <v>1</v>
      </c>
      <c r="H257" s="27">
        <v>750057</v>
      </c>
      <c r="I257" s="27">
        <v>1032727.3745222023</v>
      </c>
      <c r="J257" s="27">
        <v>53083302</v>
      </c>
      <c r="K257" s="27">
        <v>52631</v>
      </c>
      <c r="L257" s="27">
        <v>51996</v>
      </c>
      <c r="M257" s="27">
        <v>52442844.91634208</v>
      </c>
      <c r="N257" s="27">
        <v>51256595.316076763</v>
      </c>
      <c r="O257" s="27">
        <v>0</v>
      </c>
      <c r="P257" s="27">
        <v>58338464</v>
      </c>
      <c r="Q257" s="27">
        <v>58338464</v>
      </c>
      <c r="R257" s="27">
        <v>61283601.453724891</v>
      </c>
      <c r="S257" s="27">
        <v>62316328.8282471</v>
      </c>
      <c r="T257" s="43">
        <v>1.0205445700075599E-2</v>
      </c>
      <c r="U257" s="27">
        <v>0</v>
      </c>
      <c r="V257" s="27">
        <v>0</v>
      </c>
      <c r="W257" s="27">
        <v>0</v>
      </c>
      <c r="X257" s="27">
        <v>62316329</v>
      </c>
      <c r="Y257" s="44">
        <f t="shared" si="259"/>
        <v>935</v>
      </c>
    </row>
    <row r="258" spans="1:25" s="32" customFormat="1" x14ac:dyDescent="0.2">
      <c r="A258" s="24">
        <v>938</v>
      </c>
      <c r="B258" s="24" t="s">
        <v>208</v>
      </c>
      <c r="C258" s="24"/>
      <c r="D258" s="24"/>
      <c r="E258" s="31" t="s">
        <v>472</v>
      </c>
      <c r="F258" s="27">
        <v>18923</v>
      </c>
      <c r="G258" s="42">
        <v>0.15691999999999995</v>
      </c>
      <c r="H258" s="27">
        <v>16710</v>
      </c>
      <c r="I258" s="27">
        <v>3610.3239290927218</v>
      </c>
      <c r="J258" s="27">
        <v>3248828</v>
      </c>
      <c r="K258" s="27">
        <v>5515</v>
      </c>
      <c r="L258" s="27">
        <v>5515</v>
      </c>
      <c r="M258" s="27">
        <v>3248827.9999999995</v>
      </c>
      <c r="N258" s="27">
        <v>3175339.978469539</v>
      </c>
      <c r="O258" s="27">
        <v>2677065.6290480993</v>
      </c>
      <c r="P258" s="27">
        <v>3192195.5</v>
      </c>
      <c r="Q258" s="27">
        <v>500919.31785999984</v>
      </c>
      <c r="R258" s="27">
        <v>526207.54355486576</v>
      </c>
      <c r="S258" s="27">
        <v>3206883.4965320574</v>
      </c>
      <c r="T258" s="43">
        <v>5.2518619125540493E-4</v>
      </c>
      <c r="U258" s="27">
        <v>0</v>
      </c>
      <c r="V258" s="27">
        <v>0</v>
      </c>
      <c r="W258" s="27">
        <v>0</v>
      </c>
      <c r="X258" s="27">
        <v>3206883</v>
      </c>
      <c r="Y258" s="44">
        <f t="shared" si="259"/>
        <v>938</v>
      </c>
    </row>
    <row r="259" spans="1:25" s="32" customFormat="1" x14ac:dyDescent="0.2">
      <c r="A259" s="24">
        <v>944</v>
      </c>
      <c r="B259" s="24" t="s">
        <v>220</v>
      </c>
      <c r="C259" s="24"/>
      <c r="D259" s="24"/>
      <c r="E259" s="31" t="s">
        <v>471</v>
      </c>
      <c r="F259" s="27">
        <v>7806</v>
      </c>
      <c r="G259" s="42">
        <v>0</v>
      </c>
      <c r="H259" s="27">
        <v>24585</v>
      </c>
      <c r="I259" s="27">
        <v>0</v>
      </c>
      <c r="J259" s="27">
        <v>1407079</v>
      </c>
      <c r="K259" s="27">
        <v>2211</v>
      </c>
      <c r="L259" s="27">
        <v>2260</v>
      </c>
      <c r="M259" s="27">
        <v>1438262.5689733152</v>
      </c>
      <c r="N259" s="27">
        <v>1405729.2767721992</v>
      </c>
      <c r="O259" s="27">
        <v>1405729.2767721992</v>
      </c>
      <c r="P259" s="27">
        <v>1483022.125</v>
      </c>
      <c r="Q259" s="27">
        <v>0</v>
      </c>
      <c r="R259" s="27">
        <v>0</v>
      </c>
      <c r="S259" s="27">
        <v>1405729.2767721992</v>
      </c>
      <c r="T259" s="43">
        <v>2.3021403976869611E-4</v>
      </c>
      <c r="U259" s="27">
        <v>0</v>
      </c>
      <c r="V259" s="27">
        <v>0</v>
      </c>
      <c r="W259" s="27">
        <v>0</v>
      </c>
      <c r="X259" s="27">
        <v>1405729</v>
      </c>
      <c r="Y259" s="44">
        <f t="shared" si="259"/>
        <v>944</v>
      </c>
    </row>
    <row r="260" spans="1:25" s="32" customFormat="1" x14ac:dyDescent="0.2">
      <c r="A260" s="24">
        <v>946</v>
      </c>
      <c r="B260" s="24" t="s">
        <v>222</v>
      </c>
      <c r="C260" s="24"/>
      <c r="D260" s="24"/>
      <c r="E260" s="31" t="s">
        <v>472</v>
      </c>
      <c r="F260" s="27">
        <v>17001</v>
      </c>
      <c r="G260" s="42">
        <v>8.004E-2</v>
      </c>
      <c r="H260" s="27">
        <v>13006</v>
      </c>
      <c r="I260" s="27">
        <v>1433.3169942180159</v>
      </c>
      <c r="J260" s="27">
        <v>1969644</v>
      </c>
      <c r="K260" s="27">
        <v>4972</v>
      </c>
      <c r="L260" s="27">
        <v>4951</v>
      </c>
      <c r="M260" s="27">
        <v>1961324.9082864039</v>
      </c>
      <c r="N260" s="27">
        <v>1916960.0212907302</v>
      </c>
      <c r="O260" s="27">
        <v>1763526.5411866202</v>
      </c>
      <c r="P260" s="27">
        <v>1816497</v>
      </c>
      <c r="Q260" s="27">
        <v>145392.41988</v>
      </c>
      <c r="R260" s="27">
        <v>152732.35706580392</v>
      </c>
      <c r="S260" s="27">
        <v>1917692.215246642</v>
      </c>
      <c r="T260" s="43">
        <v>3.1405739298439033E-4</v>
      </c>
      <c r="U260" s="27">
        <v>0</v>
      </c>
      <c r="V260" s="27">
        <v>0</v>
      </c>
      <c r="W260" s="27">
        <v>0</v>
      </c>
      <c r="X260" s="27">
        <v>1917692</v>
      </c>
      <c r="Y260" s="44">
        <f t="shared" ref="Y260:Y323" si="260">A260</f>
        <v>946</v>
      </c>
    </row>
    <row r="261" spans="1:25" s="32" customFormat="1" x14ac:dyDescent="0.2">
      <c r="A261" s="24">
        <v>957</v>
      </c>
      <c r="B261" s="24" t="s">
        <v>275</v>
      </c>
      <c r="C261" s="24"/>
      <c r="D261" s="24"/>
      <c r="E261" s="31" t="s">
        <v>473</v>
      </c>
      <c r="F261" s="27">
        <v>58209</v>
      </c>
      <c r="G261" s="42">
        <v>1</v>
      </c>
      <c r="H261" s="27">
        <v>73543</v>
      </c>
      <c r="I261" s="27">
        <v>101258.79673742971</v>
      </c>
      <c r="J261" s="27">
        <v>24690178</v>
      </c>
      <c r="K261" s="27">
        <v>20101</v>
      </c>
      <c r="L261" s="27">
        <v>20266</v>
      </c>
      <c r="M261" s="27">
        <v>24892848.48256306</v>
      </c>
      <c r="N261" s="27">
        <v>24329775.83444469</v>
      </c>
      <c r="O261" s="27">
        <v>0</v>
      </c>
      <c r="P261" s="27">
        <v>23544168</v>
      </c>
      <c r="Q261" s="27">
        <v>23544168</v>
      </c>
      <c r="R261" s="27">
        <v>24732763.075002167</v>
      </c>
      <c r="S261" s="27">
        <v>24834021.8717396</v>
      </c>
      <c r="T261" s="43">
        <v>4.0670281207523017E-3</v>
      </c>
      <c r="U261" s="27">
        <v>0</v>
      </c>
      <c r="V261" s="27">
        <v>0</v>
      </c>
      <c r="W261" s="27">
        <v>0</v>
      </c>
      <c r="X261" s="27">
        <v>24834022</v>
      </c>
      <c r="Y261" s="44">
        <f t="shared" si="260"/>
        <v>957</v>
      </c>
    </row>
    <row r="262" spans="1:25" s="32" customFormat="1" x14ac:dyDescent="0.2">
      <c r="A262" s="24">
        <v>965</v>
      </c>
      <c r="B262" s="24" t="s">
        <v>288</v>
      </c>
      <c r="C262" s="24"/>
      <c r="D262" s="24"/>
      <c r="E262" s="31" t="s">
        <v>471</v>
      </c>
      <c r="F262" s="27">
        <v>10516</v>
      </c>
      <c r="G262" s="42">
        <v>0</v>
      </c>
      <c r="H262" s="27">
        <v>525</v>
      </c>
      <c r="I262" s="27">
        <v>0</v>
      </c>
      <c r="J262" s="27">
        <v>1820752</v>
      </c>
      <c r="K262" s="27">
        <v>3182</v>
      </c>
      <c r="L262" s="27">
        <v>3188</v>
      </c>
      <c r="M262" s="27">
        <v>1824185.2218730357</v>
      </c>
      <c r="N262" s="27">
        <v>1782922.414835989</v>
      </c>
      <c r="O262" s="27">
        <v>1782922.414835989</v>
      </c>
      <c r="P262" s="27">
        <v>2271946.75</v>
      </c>
      <c r="Q262" s="27">
        <v>0</v>
      </c>
      <c r="R262" s="27">
        <v>0</v>
      </c>
      <c r="S262" s="27">
        <v>1782922.4148359892</v>
      </c>
      <c r="T262" s="43">
        <v>2.9198635789675373E-4</v>
      </c>
      <c r="U262" s="27">
        <v>0</v>
      </c>
      <c r="V262" s="27">
        <v>0</v>
      </c>
      <c r="W262" s="27">
        <v>0</v>
      </c>
      <c r="X262" s="27">
        <v>1782922</v>
      </c>
      <c r="Y262" s="44">
        <f t="shared" si="260"/>
        <v>965</v>
      </c>
    </row>
    <row r="263" spans="1:25" s="32" customFormat="1" x14ac:dyDescent="0.2">
      <c r="A263" s="24">
        <v>971</v>
      </c>
      <c r="B263" s="24" t="s">
        <v>303</v>
      </c>
      <c r="C263" s="24"/>
      <c r="D263" s="24"/>
      <c r="E263" s="31" t="s">
        <v>472</v>
      </c>
      <c r="F263" s="27">
        <v>24961</v>
      </c>
      <c r="G263" s="42">
        <v>0.39844000000000002</v>
      </c>
      <c r="H263" s="27">
        <v>484</v>
      </c>
      <c r="I263" s="27">
        <v>265.52151267255573</v>
      </c>
      <c r="J263" s="27">
        <v>4233721</v>
      </c>
      <c r="K263" s="27">
        <v>7467</v>
      </c>
      <c r="L263" s="27">
        <v>7510</v>
      </c>
      <c r="M263" s="27">
        <v>4258101.6084103389</v>
      </c>
      <c r="N263" s="27">
        <v>4161783.9631925095</v>
      </c>
      <c r="O263" s="27">
        <v>2503562.7608980858</v>
      </c>
      <c r="P263" s="27">
        <v>4789381</v>
      </c>
      <c r="Q263" s="27">
        <v>1908280.9656400001</v>
      </c>
      <c r="R263" s="27">
        <v>2004617.9165774924</v>
      </c>
      <c r="S263" s="27">
        <v>4508446.1989882514</v>
      </c>
      <c r="T263" s="43">
        <v>7.3834103742373924E-4</v>
      </c>
      <c r="U263" s="27">
        <v>119369</v>
      </c>
      <c r="V263" s="27">
        <v>0</v>
      </c>
      <c r="W263" s="27">
        <v>14921.125</v>
      </c>
      <c r="X263" s="27">
        <v>4493525</v>
      </c>
      <c r="Y263" s="44">
        <f t="shared" si="260"/>
        <v>971</v>
      </c>
    </row>
    <row r="264" spans="1:25" s="32" customFormat="1" x14ac:dyDescent="0.2">
      <c r="A264" s="24">
        <v>981</v>
      </c>
      <c r="B264" s="24" t="s">
        <v>325</v>
      </c>
      <c r="C264" s="24"/>
      <c r="D264" s="24"/>
      <c r="E264" s="31" t="s">
        <v>471</v>
      </c>
      <c r="F264" s="27">
        <v>10092</v>
      </c>
      <c r="G264" s="42">
        <v>0</v>
      </c>
      <c r="H264" s="27">
        <v>234</v>
      </c>
      <c r="I264" s="27">
        <v>0</v>
      </c>
      <c r="J264" s="27">
        <v>4245700</v>
      </c>
      <c r="K264" s="27">
        <v>3535</v>
      </c>
      <c r="L264" s="27">
        <v>3744</v>
      </c>
      <c r="M264" s="27">
        <v>4496718.7553041019</v>
      </c>
      <c r="N264" s="27">
        <v>4395003.6245842809</v>
      </c>
      <c r="O264" s="27">
        <v>4395003.6245842809</v>
      </c>
      <c r="P264" s="27">
        <v>5728493</v>
      </c>
      <c r="Q264" s="27">
        <v>0</v>
      </c>
      <c r="R264" s="27">
        <v>0</v>
      </c>
      <c r="S264" s="27">
        <v>4395003.6245842809</v>
      </c>
      <c r="T264" s="43">
        <v>7.1976272809573972E-4</v>
      </c>
      <c r="U264" s="27">
        <v>0</v>
      </c>
      <c r="V264" s="27">
        <v>0</v>
      </c>
      <c r="W264" s="27">
        <v>0</v>
      </c>
      <c r="X264" s="27">
        <v>4395004</v>
      </c>
      <c r="Y264" s="44">
        <f t="shared" si="260"/>
        <v>981</v>
      </c>
    </row>
    <row r="265" spans="1:25" s="32" customFormat="1" x14ac:dyDescent="0.2">
      <c r="A265" s="24">
        <v>983</v>
      </c>
      <c r="B265" s="24" t="s">
        <v>333</v>
      </c>
      <c r="C265" s="24"/>
      <c r="D265" s="24"/>
      <c r="E265" s="31" t="s">
        <v>473</v>
      </c>
      <c r="F265" s="27">
        <v>101603</v>
      </c>
      <c r="G265" s="42">
        <v>1</v>
      </c>
      <c r="H265" s="27">
        <v>618657</v>
      </c>
      <c r="I265" s="27">
        <v>851807.28843245516</v>
      </c>
      <c r="J265" s="27">
        <v>44902856</v>
      </c>
      <c r="K265" s="27">
        <v>34028</v>
      </c>
      <c r="L265" s="27">
        <v>34287</v>
      </c>
      <c r="M265" s="27">
        <v>45244628.649112493</v>
      </c>
      <c r="N265" s="27">
        <v>44221201.664272517</v>
      </c>
      <c r="O265" s="27">
        <v>0</v>
      </c>
      <c r="P265" s="27">
        <v>40114288</v>
      </c>
      <c r="Q265" s="27">
        <v>40114288</v>
      </c>
      <c r="R265" s="27">
        <v>42139402.888494611</v>
      </c>
      <c r="S265" s="27">
        <v>42991210.176927075</v>
      </c>
      <c r="T265" s="43">
        <v>7.0406018661723566E-3</v>
      </c>
      <c r="U265" s="27">
        <v>0</v>
      </c>
      <c r="V265" s="27">
        <v>610989</v>
      </c>
      <c r="W265" s="27">
        <v>76373.625</v>
      </c>
      <c r="X265" s="27">
        <v>42914836</v>
      </c>
      <c r="Y265" s="44">
        <f t="shared" si="260"/>
        <v>983</v>
      </c>
    </row>
    <row r="266" spans="1:25" s="32" customFormat="1" x14ac:dyDescent="0.2">
      <c r="A266" s="24">
        <v>984</v>
      </c>
      <c r="B266" s="24" t="s">
        <v>334</v>
      </c>
      <c r="C266" s="24"/>
      <c r="D266" s="24"/>
      <c r="E266" s="31" t="s">
        <v>473</v>
      </c>
      <c r="F266" s="27">
        <v>43326</v>
      </c>
      <c r="G266" s="42">
        <v>1</v>
      </c>
      <c r="H266" s="27">
        <v>225778</v>
      </c>
      <c r="I266" s="27">
        <v>310865.86908044829</v>
      </c>
      <c r="J266" s="27">
        <v>10919087</v>
      </c>
      <c r="K266" s="27">
        <v>13226</v>
      </c>
      <c r="L266" s="27">
        <v>13299</v>
      </c>
      <c r="M266" s="27">
        <v>10979354.151897777</v>
      </c>
      <c r="N266" s="27">
        <v>10731002.742003126</v>
      </c>
      <c r="O266" s="27">
        <v>0</v>
      </c>
      <c r="P266" s="27">
        <v>11621102</v>
      </c>
      <c r="Q266" s="27">
        <v>11621102</v>
      </c>
      <c r="R266" s="27">
        <v>12207777.418018501</v>
      </c>
      <c r="S266" s="27">
        <v>12518643.287098952</v>
      </c>
      <c r="T266" s="43">
        <v>2.0501582283068195E-3</v>
      </c>
      <c r="U266" s="27">
        <v>226802</v>
      </c>
      <c r="V266" s="27">
        <v>0</v>
      </c>
      <c r="W266" s="27">
        <v>28350.25</v>
      </c>
      <c r="X266" s="27">
        <v>12490293</v>
      </c>
      <c r="Y266" s="44">
        <f t="shared" si="260"/>
        <v>984</v>
      </c>
    </row>
    <row r="267" spans="1:25" s="32" customFormat="1" x14ac:dyDescent="0.2">
      <c r="A267" s="24">
        <v>986</v>
      </c>
      <c r="B267" s="24" t="s">
        <v>339</v>
      </c>
      <c r="C267" s="24"/>
      <c r="D267" s="24"/>
      <c r="E267" s="31" t="s">
        <v>471</v>
      </c>
      <c r="F267" s="27">
        <v>12452</v>
      </c>
      <c r="G267" s="42">
        <v>0</v>
      </c>
      <c r="H267" s="27">
        <v>0</v>
      </c>
      <c r="I267" s="27">
        <v>0</v>
      </c>
      <c r="J267" s="27">
        <v>1793323</v>
      </c>
      <c r="K267" s="27">
        <v>3571</v>
      </c>
      <c r="L267" s="27">
        <v>3591</v>
      </c>
      <c r="M267" s="27">
        <v>1803366.8140576871</v>
      </c>
      <c r="N267" s="27">
        <v>1762574.9164075837</v>
      </c>
      <c r="O267" s="27">
        <v>1762574.9164075837</v>
      </c>
      <c r="P267" s="27">
        <v>2012455.75</v>
      </c>
      <c r="Q267" s="27">
        <v>0</v>
      </c>
      <c r="R267" s="27">
        <v>0</v>
      </c>
      <c r="S267" s="27">
        <v>1762574.9164075833</v>
      </c>
      <c r="T267" s="43">
        <v>2.8865408055872571E-4</v>
      </c>
      <c r="U267" s="27">
        <v>0</v>
      </c>
      <c r="V267" s="27">
        <v>0</v>
      </c>
      <c r="W267" s="27">
        <v>0</v>
      </c>
      <c r="X267" s="27">
        <v>1762575</v>
      </c>
      <c r="Y267" s="44">
        <f t="shared" si="260"/>
        <v>986</v>
      </c>
    </row>
    <row r="268" spans="1:25" s="32" customFormat="1" x14ac:dyDescent="0.2">
      <c r="A268" s="24">
        <v>988</v>
      </c>
      <c r="B268" s="24" t="s">
        <v>350</v>
      </c>
      <c r="C268" s="24"/>
      <c r="D268" s="24"/>
      <c r="E268" s="31" t="s">
        <v>473</v>
      </c>
      <c r="F268" s="27">
        <v>49842</v>
      </c>
      <c r="G268" s="42">
        <v>1</v>
      </c>
      <c r="H268" s="27">
        <v>110135</v>
      </c>
      <c r="I268" s="27">
        <v>151641.04780437052</v>
      </c>
      <c r="J268" s="27">
        <v>13439514</v>
      </c>
      <c r="K268" s="27">
        <v>15268</v>
      </c>
      <c r="L268" s="27">
        <v>15391</v>
      </c>
      <c r="M268" s="27">
        <v>13547783.597982708</v>
      </c>
      <c r="N268" s="27">
        <v>13241334.683870118</v>
      </c>
      <c r="O268" s="27">
        <v>0</v>
      </c>
      <c r="P268" s="27">
        <v>11799386</v>
      </c>
      <c r="Q268" s="27">
        <v>11799386</v>
      </c>
      <c r="R268" s="27">
        <v>12395061.841577817</v>
      </c>
      <c r="S268" s="27">
        <v>12546702.889382189</v>
      </c>
      <c r="T268" s="43">
        <v>2.0547535045827466E-3</v>
      </c>
      <c r="U268" s="27">
        <v>337490</v>
      </c>
      <c r="V268" s="27">
        <v>0</v>
      </c>
      <c r="W268" s="27">
        <v>42186.25</v>
      </c>
      <c r="X268" s="27">
        <v>12504517</v>
      </c>
      <c r="Y268" s="44">
        <f t="shared" si="260"/>
        <v>988</v>
      </c>
    </row>
    <row r="269" spans="1:25" s="32" customFormat="1" x14ac:dyDescent="0.2">
      <c r="A269" s="24">
        <v>994</v>
      </c>
      <c r="B269" s="24" t="s">
        <v>326</v>
      </c>
      <c r="C269" s="24"/>
      <c r="D269" s="24"/>
      <c r="E269" s="31" t="s">
        <v>472</v>
      </c>
      <c r="F269" s="27">
        <v>16470</v>
      </c>
      <c r="G269" s="42">
        <v>5.8799999999999963E-2</v>
      </c>
      <c r="H269" s="27">
        <v>7096</v>
      </c>
      <c r="I269" s="27">
        <v>574.48984122145532</v>
      </c>
      <c r="J269" s="27">
        <v>4425990</v>
      </c>
      <c r="K269" s="27">
        <v>5001</v>
      </c>
      <c r="L269" s="27">
        <v>5062</v>
      </c>
      <c r="M269" s="27">
        <v>4479976.2807438513</v>
      </c>
      <c r="N269" s="27">
        <v>4378639.8623876758</v>
      </c>
      <c r="O269" s="27">
        <v>4121175.8384792805</v>
      </c>
      <c r="P269" s="27">
        <v>4006151.75</v>
      </c>
      <c r="Q269" s="27">
        <v>235561.72289999985</v>
      </c>
      <c r="R269" s="27">
        <v>247453.73385141528</v>
      </c>
      <c r="S269" s="27">
        <v>4369204.0621719155</v>
      </c>
      <c r="T269" s="43">
        <v>7.1553757494188829E-4</v>
      </c>
      <c r="U269" s="27">
        <v>0</v>
      </c>
      <c r="V269" s="27">
        <v>0</v>
      </c>
      <c r="W269" s="27">
        <v>0</v>
      </c>
      <c r="X269" s="27">
        <v>4369204</v>
      </c>
      <c r="Y269" s="44">
        <f t="shared" si="260"/>
        <v>994</v>
      </c>
    </row>
    <row r="270" spans="1:25" s="32" customFormat="1" x14ac:dyDescent="0.2">
      <c r="A270" s="24">
        <v>995</v>
      </c>
      <c r="B270" s="24" t="s">
        <v>191</v>
      </c>
      <c r="C270" s="24"/>
      <c r="D270" s="24"/>
      <c r="E270" s="31" t="s">
        <v>473</v>
      </c>
      <c r="F270" s="27">
        <v>77893</v>
      </c>
      <c r="G270" s="42">
        <v>1</v>
      </c>
      <c r="H270" s="27">
        <v>380054</v>
      </c>
      <c r="I270" s="27">
        <v>523283.12327817886</v>
      </c>
      <c r="J270" s="27">
        <v>33001496</v>
      </c>
      <c r="K270" s="27">
        <v>25584</v>
      </c>
      <c r="L270" s="27">
        <v>25738</v>
      </c>
      <c r="M270" s="27">
        <v>33200144.779862415</v>
      </c>
      <c r="N270" s="27">
        <v>32449162.285745472</v>
      </c>
      <c r="O270" s="27">
        <v>0</v>
      </c>
      <c r="P270" s="27">
        <v>30759070</v>
      </c>
      <c r="Q270" s="27">
        <v>30759070</v>
      </c>
      <c r="R270" s="27">
        <v>32311899.520824302</v>
      </c>
      <c r="S270" s="27">
        <v>32835182.644102488</v>
      </c>
      <c r="T270" s="43">
        <v>5.3773654486295366E-3</v>
      </c>
      <c r="U270" s="27">
        <v>0</v>
      </c>
      <c r="V270" s="27">
        <v>0</v>
      </c>
      <c r="W270" s="27">
        <v>0</v>
      </c>
      <c r="X270" s="27">
        <v>32835183</v>
      </c>
      <c r="Y270" s="44">
        <f t="shared" si="260"/>
        <v>995</v>
      </c>
    </row>
    <row r="271" spans="1:25" s="32" customFormat="1" x14ac:dyDescent="0.2">
      <c r="A271" s="24">
        <v>1507</v>
      </c>
      <c r="B271" s="24" t="s">
        <v>163</v>
      </c>
      <c r="C271" s="24"/>
      <c r="D271" s="24"/>
      <c r="E271" s="31" t="s">
        <v>473</v>
      </c>
      <c r="F271" s="27">
        <v>42291</v>
      </c>
      <c r="G271" s="42">
        <v>1</v>
      </c>
      <c r="H271" s="27">
        <v>17149</v>
      </c>
      <c r="I271" s="27">
        <v>23611.861159460212</v>
      </c>
      <c r="J271" s="27">
        <v>5301540</v>
      </c>
      <c r="K271" s="27">
        <v>12582</v>
      </c>
      <c r="L271" s="27">
        <v>12590</v>
      </c>
      <c r="M271" s="27">
        <v>5304910.8726752503</v>
      </c>
      <c r="N271" s="27">
        <v>5184914.5526397377</v>
      </c>
      <c r="O271" s="27">
        <v>0</v>
      </c>
      <c r="P271" s="27">
        <v>5240844.5</v>
      </c>
      <c r="Q271" s="27">
        <v>5240844.5</v>
      </c>
      <c r="R271" s="27">
        <v>5505421.3566360967</v>
      </c>
      <c r="S271" s="27">
        <v>5529033.2177955583</v>
      </c>
      <c r="T271" s="43">
        <v>9.0548094438691682E-4</v>
      </c>
      <c r="U271" s="27">
        <v>0</v>
      </c>
      <c r="V271" s="27">
        <v>0</v>
      </c>
      <c r="W271" s="27">
        <v>0</v>
      </c>
      <c r="X271" s="27">
        <v>5529033</v>
      </c>
      <c r="Y271" s="44">
        <f t="shared" si="260"/>
        <v>1507</v>
      </c>
    </row>
    <row r="272" spans="1:25" s="32" customFormat="1" x14ac:dyDescent="0.2">
      <c r="A272" s="24">
        <v>1509</v>
      </c>
      <c r="B272" s="24" t="s">
        <v>254</v>
      </c>
      <c r="C272" s="24"/>
      <c r="D272" s="24"/>
      <c r="E272" s="31" t="s">
        <v>472</v>
      </c>
      <c r="F272" s="27">
        <v>39473</v>
      </c>
      <c r="G272" s="42">
        <v>0.97892000000000001</v>
      </c>
      <c r="H272" s="27">
        <v>61223</v>
      </c>
      <c r="I272" s="27">
        <v>82518.86175033488</v>
      </c>
      <c r="J272" s="27">
        <v>9511764</v>
      </c>
      <c r="K272" s="27">
        <v>11546</v>
      </c>
      <c r="L272" s="27">
        <v>11601</v>
      </c>
      <c r="M272" s="27">
        <v>9557073.8059934173</v>
      </c>
      <c r="N272" s="27">
        <v>9340894.1727154944</v>
      </c>
      <c r="O272" s="27">
        <v>196906.04916084249</v>
      </c>
      <c r="P272" s="27">
        <v>7933014</v>
      </c>
      <c r="Q272" s="27">
        <v>7765786.0648800004</v>
      </c>
      <c r="R272" s="27">
        <v>8157831.1382177714</v>
      </c>
      <c r="S272" s="27">
        <v>8437256.0491289496</v>
      </c>
      <c r="T272" s="43">
        <v>1.3817559552383207E-3</v>
      </c>
      <c r="U272" s="27">
        <v>0</v>
      </c>
      <c r="V272" s="27">
        <v>0</v>
      </c>
      <c r="W272" s="27">
        <v>0</v>
      </c>
      <c r="X272" s="27">
        <v>8437256</v>
      </c>
      <c r="Y272" s="44">
        <f t="shared" si="260"/>
        <v>1509</v>
      </c>
    </row>
    <row r="273" spans="1:25" s="32" customFormat="1" x14ac:dyDescent="0.2">
      <c r="A273" s="24">
        <v>1525</v>
      </c>
      <c r="B273" s="24" t="s">
        <v>311</v>
      </c>
      <c r="C273" s="24"/>
      <c r="D273" s="24"/>
      <c r="E273" s="31" t="s">
        <v>472</v>
      </c>
      <c r="F273" s="27">
        <v>37061</v>
      </c>
      <c r="G273" s="42">
        <v>0.88244</v>
      </c>
      <c r="H273" s="27">
        <v>46484</v>
      </c>
      <c r="I273" s="27">
        <v>56478.102723195487</v>
      </c>
      <c r="J273" s="27">
        <v>4815326</v>
      </c>
      <c r="K273" s="27">
        <v>11274</v>
      </c>
      <c r="L273" s="27">
        <v>11433</v>
      </c>
      <c r="M273" s="27">
        <v>4883237.7291112291</v>
      </c>
      <c r="N273" s="27">
        <v>4772779.594862422</v>
      </c>
      <c r="O273" s="27">
        <v>561087.96917202626</v>
      </c>
      <c r="P273" s="27">
        <v>5281761</v>
      </c>
      <c r="Q273" s="27">
        <v>4660837.1768399999</v>
      </c>
      <c r="R273" s="27">
        <v>4896133.1581538869</v>
      </c>
      <c r="S273" s="27">
        <v>5513699.23004911</v>
      </c>
      <c r="T273" s="43">
        <v>9.0296972169048178E-4</v>
      </c>
      <c r="U273" s="27">
        <v>0</v>
      </c>
      <c r="V273" s="27">
        <v>0</v>
      </c>
      <c r="W273" s="27">
        <v>0</v>
      </c>
      <c r="X273" s="27">
        <v>5513699</v>
      </c>
      <c r="Y273" s="44">
        <f t="shared" si="260"/>
        <v>1525</v>
      </c>
    </row>
    <row r="274" spans="1:25" s="32" customFormat="1" x14ac:dyDescent="0.2">
      <c r="A274" s="24">
        <v>1581</v>
      </c>
      <c r="B274" s="24" t="s">
        <v>324</v>
      </c>
      <c r="C274" s="24"/>
      <c r="D274" s="24"/>
      <c r="E274" s="31" t="s">
        <v>473</v>
      </c>
      <c r="F274" s="27">
        <v>49515</v>
      </c>
      <c r="G274" s="42">
        <v>1</v>
      </c>
      <c r="H274" s="27">
        <v>262941</v>
      </c>
      <c r="I274" s="27">
        <v>362034.31017141684</v>
      </c>
      <c r="J274" s="27">
        <v>9985678</v>
      </c>
      <c r="K274" s="27">
        <v>14122</v>
      </c>
      <c r="L274" s="27">
        <v>14168</v>
      </c>
      <c r="M274" s="27">
        <v>10018204.638436481</v>
      </c>
      <c r="N274" s="27">
        <v>9791594.2921312954</v>
      </c>
      <c r="O274" s="27">
        <v>0</v>
      </c>
      <c r="P274" s="27">
        <v>8312862.5</v>
      </c>
      <c r="Q274" s="27">
        <v>8312862.5</v>
      </c>
      <c r="R274" s="27">
        <v>8732525.9778799657</v>
      </c>
      <c r="S274" s="27">
        <v>9094560.2880513854</v>
      </c>
      <c r="T274" s="43">
        <v>1.4894016212280631E-3</v>
      </c>
      <c r="U274" s="27">
        <v>0</v>
      </c>
      <c r="V274" s="27">
        <v>0</v>
      </c>
      <c r="W274" s="27">
        <v>0</v>
      </c>
      <c r="X274" s="27">
        <v>9094560</v>
      </c>
      <c r="Y274" s="44">
        <f t="shared" si="260"/>
        <v>1581</v>
      </c>
    </row>
    <row r="275" spans="1:25" s="32" customFormat="1" x14ac:dyDescent="0.2">
      <c r="A275" s="24">
        <v>1586</v>
      </c>
      <c r="B275" s="24" t="s">
        <v>246</v>
      </c>
      <c r="C275" s="24"/>
      <c r="D275" s="24"/>
      <c r="E275" s="31" t="s">
        <v>472</v>
      </c>
      <c r="F275" s="27">
        <v>29704</v>
      </c>
      <c r="G275" s="42">
        <v>0.58816000000000002</v>
      </c>
      <c r="H275" s="27">
        <v>45371</v>
      </c>
      <c r="I275" s="27">
        <v>36742.208500084998</v>
      </c>
      <c r="J275" s="27">
        <v>4600462</v>
      </c>
      <c r="K275" s="27">
        <v>8576</v>
      </c>
      <c r="L275" s="27">
        <v>8652</v>
      </c>
      <c r="M275" s="27">
        <v>4641231.0195895517</v>
      </c>
      <c r="N275" s="27">
        <v>4536247.0422612838</v>
      </c>
      <c r="O275" s="27">
        <v>1868207.981884887</v>
      </c>
      <c r="P275" s="27">
        <v>3647975</v>
      </c>
      <c r="Q275" s="27">
        <v>2145592.9760000003</v>
      </c>
      <c r="R275" s="27">
        <v>2253910.2987541039</v>
      </c>
      <c r="S275" s="27">
        <v>4158860.4891390773</v>
      </c>
      <c r="T275" s="43">
        <v>6.810899437461708E-4</v>
      </c>
      <c r="U275" s="27">
        <v>0</v>
      </c>
      <c r="V275" s="27">
        <v>0</v>
      </c>
      <c r="W275" s="27">
        <v>0</v>
      </c>
      <c r="X275" s="27">
        <v>4158860</v>
      </c>
      <c r="Y275" s="44">
        <f t="shared" si="260"/>
        <v>1586</v>
      </c>
    </row>
    <row r="276" spans="1:25" s="32" customFormat="1" x14ac:dyDescent="0.2">
      <c r="A276" s="24">
        <v>1598</v>
      </c>
      <c r="B276" s="24" t="s">
        <v>173</v>
      </c>
      <c r="C276" s="24"/>
      <c r="D276" s="24"/>
      <c r="E276" s="31" t="s">
        <v>472</v>
      </c>
      <c r="F276" s="27">
        <v>22738</v>
      </c>
      <c r="G276" s="42">
        <v>0.30952000000000002</v>
      </c>
      <c r="H276" s="27">
        <v>27875</v>
      </c>
      <c r="I276" s="27">
        <v>11879.413874970665</v>
      </c>
      <c r="J276" s="27">
        <v>2768923</v>
      </c>
      <c r="K276" s="27">
        <v>6533</v>
      </c>
      <c r="L276" s="27">
        <v>6543</v>
      </c>
      <c r="M276" s="27">
        <v>2773161.3636920252</v>
      </c>
      <c r="N276" s="27">
        <v>2710432.8529791026</v>
      </c>
      <c r="O276" s="27">
        <v>1871499.6763250108</v>
      </c>
      <c r="P276" s="27">
        <v>2211508</v>
      </c>
      <c r="Q276" s="27">
        <v>684505.95616000006</v>
      </c>
      <c r="R276" s="27">
        <v>719062.30184617697</v>
      </c>
      <c r="S276" s="27">
        <v>2602441.3920461587</v>
      </c>
      <c r="T276" s="43">
        <v>4.2619767264141816E-4</v>
      </c>
      <c r="U276" s="27">
        <v>0</v>
      </c>
      <c r="V276" s="27">
        <v>0</v>
      </c>
      <c r="W276" s="27">
        <v>0</v>
      </c>
      <c r="X276" s="27">
        <v>2602441</v>
      </c>
      <c r="Y276" s="44">
        <f t="shared" si="260"/>
        <v>1598</v>
      </c>
    </row>
    <row r="277" spans="1:25" s="32" customFormat="1" x14ac:dyDescent="0.2">
      <c r="A277" s="24">
        <v>1621</v>
      </c>
      <c r="B277" s="24" t="s">
        <v>183</v>
      </c>
      <c r="C277" s="24"/>
      <c r="D277" s="24"/>
      <c r="E277" s="31" t="s">
        <v>473</v>
      </c>
      <c r="F277" s="27">
        <v>61601</v>
      </c>
      <c r="G277" s="42">
        <v>1</v>
      </c>
      <c r="H277" s="27">
        <v>58750</v>
      </c>
      <c r="I277" s="27">
        <v>80890.829967828293</v>
      </c>
      <c r="J277" s="27">
        <v>8814542</v>
      </c>
      <c r="K277" s="27">
        <v>17859</v>
      </c>
      <c r="L277" s="27">
        <v>18001</v>
      </c>
      <c r="M277" s="27">
        <v>8884627.9490453005</v>
      </c>
      <c r="N277" s="27">
        <v>8683658.9442196917</v>
      </c>
      <c r="O277" s="27">
        <v>0</v>
      </c>
      <c r="P277" s="27">
        <v>8385037</v>
      </c>
      <c r="Q277" s="27">
        <v>8385037</v>
      </c>
      <c r="R277" s="27">
        <v>8808344.1086610891</v>
      </c>
      <c r="S277" s="27">
        <v>8889234.9386289194</v>
      </c>
      <c r="T277" s="43">
        <v>1.4557758165027019E-3</v>
      </c>
      <c r="U277" s="27">
        <v>0</v>
      </c>
      <c r="V277" s="27">
        <v>0</v>
      </c>
      <c r="W277" s="27">
        <v>0</v>
      </c>
      <c r="X277" s="27">
        <v>8889235</v>
      </c>
      <c r="Y277" s="44">
        <f t="shared" si="260"/>
        <v>1621</v>
      </c>
    </row>
    <row r="278" spans="1:25" s="32" customFormat="1" x14ac:dyDescent="0.2">
      <c r="A278" s="24">
        <v>1640</v>
      </c>
      <c r="B278" s="24" t="s">
        <v>192</v>
      </c>
      <c r="C278" s="24"/>
      <c r="D278" s="24"/>
      <c r="E278" s="31" t="s">
        <v>472</v>
      </c>
      <c r="F278" s="27">
        <v>35681</v>
      </c>
      <c r="G278" s="42">
        <v>0.82723999999999998</v>
      </c>
      <c r="H278" s="27">
        <v>40737</v>
      </c>
      <c r="I278" s="27">
        <v>46399.359919115188</v>
      </c>
      <c r="J278" s="27">
        <v>5182559</v>
      </c>
      <c r="K278" s="27">
        <v>10393</v>
      </c>
      <c r="L278" s="27">
        <v>10481</v>
      </c>
      <c r="M278" s="27">
        <v>5226440.9582411237</v>
      </c>
      <c r="N278" s="27">
        <v>5108219.6163704842</v>
      </c>
      <c r="O278" s="27">
        <v>882496.02092416503</v>
      </c>
      <c r="P278" s="27">
        <v>4888197.5</v>
      </c>
      <c r="Q278" s="27">
        <v>4043712.4998999997</v>
      </c>
      <c r="R278" s="27">
        <v>4247853.7871226287</v>
      </c>
      <c r="S278" s="27">
        <v>5176749.1679659095</v>
      </c>
      <c r="T278" s="43">
        <v>8.4778794787795768E-4</v>
      </c>
      <c r="U278" s="27">
        <v>0</v>
      </c>
      <c r="V278" s="27">
        <v>0</v>
      </c>
      <c r="W278" s="27">
        <v>0</v>
      </c>
      <c r="X278" s="27">
        <v>5176749</v>
      </c>
      <c r="Y278" s="44">
        <f t="shared" si="260"/>
        <v>1640</v>
      </c>
    </row>
    <row r="279" spans="1:25" s="32" customFormat="1" x14ac:dyDescent="0.2">
      <c r="A279" s="24">
        <v>1641</v>
      </c>
      <c r="B279" s="24" t="s">
        <v>203</v>
      </c>
      <c r="C279" s="24"/>
      <c r="D279" s="24"/>
      <c r="E279" s="31" t="s">
        <v>472</v>
      </c>
      <c r="F279" s="27">
        <v>23716</v>
      </c>
      <c r="G279" s="42">
        <v>0.34864000000000006</v>
      </c>
      <c r="H279" s="27">
        <v>33081</v>
      </c>
      <c r="I279" s="27">
        <v>15879.88169830161</v>
      </c>
      <c r="J279" s="27">
        <v>4141523</v>
      </c>
      <c r="K279" s="27">
        <v>6823</v>
      </c>
      <c r="L279" s="27">
        <v>6843</v>
      </c>
      <c r="M279" s="27">
        <v>4153662.8886120478</v>
      </c>
      <c r="N279" s="27">
        <v>4059707.6321969349</v>
      </c>
      <c r="O279" s="27">
        <v>2644331.1633077953</v>
      </c>
      <c r="P279" s="27">
        <v>3564670.25</v>
      </c>
      <c r="Q279" s="27">
        <v>1242786.6359600001</v>
      </c>
      <c r="R279" s="27">
        <v>1305527.0171355237</v>
      </c>
      <c r="S279" s="27">
        <v>3965738.0621416206</v>
      </c>
      <c r="T279" s="43">
        <v>6.4946259214749994E-4</v>
      </c>
      <c r="U279" s="27">
        <v>0</v>
      </c>
      <c r="V279" s="27">
        <v>0</v>
      </c>
      <c r="W279" s="27">
        <v>0</v>
      </c>
      <c r="X279" s="27">
        <v>3965738</v>
      </c>
      <c r="Y279" s="44">
        <f t="shared" si="260"/>
        <v>1641</v>
      </c>
    </row>
    <row r="280" spans="1:25" s="32" customFormat="1" x14ac:dyDescent="0.2">
      <c r="A280" s="24">
        <v>1652</v>
      </c>
      <c r="B280" s="24" t="s">
        <v>115</v>
      </c>
      <c r="C280" s="24"/>
      <c r="D280" s="24"/>
      <c r="E280" s="31" t="s">
        <v>472</v>
      </c>
      <c r="F280" s="27">
        <v>30447</v>
      </c>
      <c r="G280" s="42">
        <v>0.61787999999999998</v>
      </c>
      <c r="H280" s="27">
        <v>47155</v>
      </c>
      <c r="I280" s="27">
        <v>40116.525123365151</v>
      </c>
      <c r="J280" s="27">
        <v>5678263</v>
      </c>
      <c r="K280" s="27">
        <v>9281</v>
      </c>
      <c r="L280" s="27">
        <v>9291</v>
      </c>
      <c r="M280" s="27">
        <v>5684381.1586035993</v>
      </c>
      <c r="N280" s="27">
        <v>5555801.2753439108</v>
      </c>
      <c r="O280" s="27">
        <v>2122982.7833344154</v>
      </c>
      <c r="P280" s="27">
        <v>4824744</v>
      </c>
      <c r="Q280" s="27">
        <v>2981112.8227200001</v>
      </c>
      <c r="R280" s="27">
        <v>3131610.2205941062</v>
      </c>
      <c r="S280" s="27">
        <v>5294709.5290518869</v>
      </c>
      <c r="T280" s="43">
        <v>8.6710612791937526E-4</v>
      </c>
      <c r="U280" s="27">
        <v>128412</v>
      </c>
      <c r="V280" s="27">
        <v>168963</v>
      </c>
      <c r="W280" s="27">
        <v>37171.875</v>
      </c>
      <c r="X280" s="27">
        <v>5257538</v>
      </c>
      <c r="Y280" s="44">
        <f t="shared" si="260"/>
        <v>1652</v>
      </c>
    </row>
    <row r="281" spans="1:25" s="32" customFormat="1" x14ac:dyDescent="0.2">
      <c r="A281" s="24">
        <v>1655</v>
      </c>
      <c r="B281" s="24" t="s">
        <v>134</v>
      </c>
      <c r="C281" s="24"/>
      <c r="D281" s="24"/>
      <c r="E281" s="31" t="s">
        <v>472</v>
      </c>
      <c r="F281" s="27">
        <v>30194</v>
      </c>
      <c r="G281" s="42">
        <v>0.60775999999999997</v>
      </c>
      <c r="H281" s="27">
        <v>0</v>
      </c>
      <c r="I281" s="27">
        <v>0</v>
      </c>
      <c r="J281" s="27">
        <v>6324137</v>
      </c>
      <c r="K281" s="27">
        <v>8942</v>
      </c>
      <c r="L281" s="27">
        <v>9124</v>
      </c>
      <c r="M281" s="27">
        <v>6452854.6173115633</v>
      </c>
      <c r="N281" s="27">
        <v>6306891.9750756789</v>
      </c>
      <c r="O281" s="27">
        <v>2473815.3083036845</v>
      </c>
      <c r="P281" s="27">
        <v>6899597.5</v>
      </c>
      <c r="Q281" s="27">
        <v>4193299.3765999996</v>
      </c>
      <c r="R281" s="27">
        <v>4404992.3524161931</v>
      </c>
      <c r="S281" s="27">
        <v>6878807.660719879</v>
      </c>
      <c r="T281" s="43">
        <v>1.1265313503339678E-3</v>
      </c>
      <c r="U281" s="27">
        <v>0</v>
      </c>
      <c r="V281" s="27">
        <v>0</v>
      </c>
      <c r="W281" s="27">
        <v>0</v>
      </c>
      <c r="X281" s="27">
        <v>6878808</v>
      </c>
      <c r="Y281" s="44">
        <f t="shared" si="260"/>
        <v>1655</v>
      </c>
    </row>
    <row r="282" spans="1:25" s="32" customFormat="1" x14ac:dyDescent="0.2">
      <c r="A282" s="24">
        <v>1658</v>
      </c>
      <c r="B282" s="24" t="s">
        <v>147</v>
      </c>
      <c r="C282" s="24"/>
      <c r="D282" s="24"/>
      <c r="E282" s="31" t="s">
        <v>472</v>
      </c>
      <c r="F282" s="27">
        <v>15964</v>
      </c>
      <c r="G282" s="42">
        <v>3.8560000000000039E-2</v>
      </c>
      <c r="H282" s="27">
        <v>18450</v>
      </c>
      <c r="I282" s="27">
        <v>979.54595652207786</v>
      </c>
      <c r="J282" s="27">
        <v>1946016</v>
      </c>
      <c r="K282" s="27">
        <v>4399</v>
      </c>
      <c r="L282" s="27">
        <v>4428</v>
      </c>
      <c r="M282" s="27">
        <v>1958844.9302114118</v>
      </c>
      <c r="N282" s="27">
        <v>1914536.139962679</v>
      </c>
      <c r="O282" s="27">
        <v>1840711.626405718</v>
      </c>
      <c r="P282" s="27">
        <v>1684525.375</v>
      </c>
      <c r="Q282" s="27">
        <v>64955.298460000064</v>
      </c>
      <c r="R282" s="27">
        <v>68234.477738913294</v>
      </c>
      <c r="S282" s="27">
        <v>1909925.6501011532</v>
      </c>
      <c r="T282" s="43">
        <v>3.1278547500785417E-4</v>
      </c>
      <c r="U282" s="27">
        <v>0</v>
      </c>
      <c r="V282" s="27">
        <v>0</v>
      </c>
      <c r="W282" s="27">
        <v>0</v>
      </c>
      <c r="X282" s="27">
        <v>1909926</v>
      </c>
      <c r="Y282" s="44">
        <f t="shared" si="260"/>
        <v>1658</v>
      </c>
    </row>
    <row r="283" spans="1:25" s="32" customFormat="1" x14ac:dyDescent="0.2">
      <c r="A283" s="24">
        <v>1659</v>
      </c>
      <c r="B283" s="24" t="s">
        <v>178</v>
      </c>
      <c r="C283" s="24"/>
      <c r="D283" s="24"/>
      <c r="E283" s="31" t="s">
        <v>472</v>
      </c>
      <c r="F283" s="27">
        <v>22333</v>
      </c>
      <c r="G283" s="42">
        <v>0.29332000000000003</v>
      </c>
      <c r="H283" s="27">
        <v>5385</v>
      </c>
      <c r="I283" s="27">
        <v>2174.7973966908921</v>
      </c>
      <c r="J283" s="27">
        <v>3442535</v>
      </c>
      <c r="K283" s="27">
        <v>6403</v>
      </c>
      <c r="L283" s="27">
        <v>6482</v>
      </c>
      <c r="M283" s="27">
        <v>3485008.8817741685</v>
      </c>
      <c r="N283" s="27">
        <v>3406178.4827079</v>
      </c>
      <c r="O283" s="27">
        <v>2407078.2101600189</v>
      </c>
      <c r="P283" s="27">
        <v>3284440.75</v>
      </c>
      <c r="Q283" s="27">
        <v>963392.16079000011</v>
      </c>
      <c r="R283" s="27">
        <v>1012027.6945498122</v>
      </c>
      <c r="S283" s="27">
        <v>3421280.7021065215</v>
      </c>
      <c r="T283" s="43">
        <v>5.6029767938187397E-4</v>
      </c>
      <c r="U283" s="27">
        <v>84644</v>
      </c>
      <c r="V283" s="27">
        <v>142537</v>
      </c>
      <c r="W283" s="27">
        <v>28397.625</v>
      </c>
      <c r="X283" s="27">
        <v>3392883</v>
      </c>
      <c r="Y283" s="44">
        <f t="shared" si="260"/>
        <v>1659</v>
      </c>
    </row>
    <row r="284" spans="1:25" s="32" customFormat="1" x14ac:dyDescent="0.2">
      <c r="A284" s="24">
        <v>1667</v>
      </c>
      <c r="B284" s="24" t="s">
        <v>268</v>
      </c>
      <c r="C284" s="24"/>
      <c r="D284" s="24"/>
      <c r="E284" s="31" t="s">
        <v>471</v>
      </c>
      <c r="F284" s="27">
        <v>13060</v>
      </c>
      <c r="G284" s="42">
        <v>0</v>
      </c>
      <c r="H284" s="27">
        <v>5554</v>
      </c>
      <c r="I284" s="27">
        <v>0</v>
      </c>
      <c r="J284" s="27">
        <v>1374029</v>
      </c>
      <c r="K284" s="27">
        <v>3928</v>
      </c>
      <c r="L284" s="27">
        <v>3963</v>
      </c>
      <c r="M284" s="27">
        <v>1386272.1300916497</v>
      </c>
      <c r="N284" s="27">
        <v>1354914.8541314411</v>
      </c>
      <c r="O284" s="27">
        <v>1354914.8541314411</v>
      </c>
      <c r="P284" s="27">
        <v>1434770.125</v>
      </c>
      <c r="Q284" s="27">
        <v>0</v>
      </c>
      <c r="R284" s="27">
        <v>0</v>
      </c>
      <c r="S284" s="27">
        <v>1354914.8541314411</v>
      </c>
      <c r="T284" s="43">
        <v>2.218922428850857E-4</v>
      </c>
      <c r="U284" s="27">
        <v>0</v>
      </c>
      <c r="V284" s="27">
        <v>0</v>
      </c>
      <c r="W284" s="27">
        <v>0</v>
      </c>
      <c r="X284" s="27">
        <v>1354915</v>
      </c>
      <c r="Y284" s="44">
        <f t="shared" si="260"/>
        <v>1667</v>
      </c>
    </row>
    <row r="285" spans="1:25" s="32" customFormat="1" x14ac:dyDescent="0.2">
      <c r="A285" s="24">
        <v>1669</v>
      </c>
      <c r="B285" s="24" t="s">
        <v>274</v>
      </c>
      <c r="C285" s="24"/>
      <c r="D285" s="24"/>
      <c r="E285" s="31" t="s">
        <v>472</v>
      </c>
      <c r="F285" s="27">
        <v>20615</v>
      </c>
      <c r="G285" s="42">
        <v>0.22460000000000002</v>
      </c>
      <c r="H285" s="27">
        <v>20444</v>
      </c>
      <c r="I285" s="27">
        <v>6322.1827390275475</v>
      </c>
      <c r="J285" s="27">
        <v>3935691</v>
      </c>
      <c r="K285" s="27">
        <v>6123</v>
      </c>
      <c r="L285" s="27">
        <v>6169</v>
      </c>
      <c r="M285" s="27">
        <v>3965258.4973052428</v>
      </c>
      <c r="N285" s="27">
        <v>3875564.9210913554</v>
      </c>
      <c r="O285" s="27">
        <v>3005113.039814237</v>
      </c>
      <c r="P285" s="27">
        <v>3319072</v>
      </c>
      <c r="Q285" s="27">
        <v>745463.57120000012</v>
      </c>
      <c r="R285" s="27">
        <v>783097.27859292412</v>
      </c>
      <c r="S285" s="27">
        <v>3794532.5011461889</v>
      </c>
      <c r="T285" s="43">
        <v>6.2142453070929366E-4</v>
      </c>
      <c r="U285" s="27">
        <v>0</v>
      </c>
      <c r="V285" s="27">
        <v>0</v>
      </c>
      <c r="W285" s="27">
        <v>0</v>
      </c>
      <c r="X285" s="27">
        <v>3794533</v>
      </c>
      <c r="Y285" s="44">
        <f t="shared" si="260"/>
        <v>1669</v>
      </c>
    </row>
    <row r="286" spans="1:25" s="32" customFormat="1" x14ac:dyDescent="0.2">
      <c r="A286" s="24">
        <v>1674</v>
      </c>
      <c r="B286" s="24" t="s">
        <v>276</v>
      </c>
      <c r="C286" s="24"/>
      <c r="D286" s="24"/>
      <c r="E286" s="31" t="s">
        <v>473</v>
      </c>
      <c r="F286" s="27">
        <v>77032</v>
      </c>
      <c r="G286" s="42">
        <v>1</v>
      </c>
      <c r="H286" s="27">
        <v>75532</v>
      </c>
      <c r="I286" s="27">
        <v>103997.38160221286</v>
      </c>
      <c r="J286" s="27">
        <v>26791556</v>
      </c>
      <c r="K286" s="27">
        <v>24808</v>
      </c>
      <c r="L286" s="27">
        <v>25019</v>
      </c>
      <c r="M286" s="27">
        <v>27019426.780232184</v>
      </c>
      <c r="N286" s="27">
        <v>26408251.237246707</v>
      </c>
      <c r="O286" s="27">
        <v>0</v>
      </c>
      <c r="P286" s="27">
        <v>29563072</v>
      </c>
      <c r="Q286" s="27">
        <v>29563072</v>
      </c>
      <c r="R286" s="27">
        <v>31055523.199852739</v>
      </c>
      <c r="S286" s="27">
        <v>31159520.581454955</v>
      </c>
      <c r="T286" s="43">
        <v>5.1029449473968883E-3</v>
      </c>
      <c r="U286" s="27">
        <v>0</v>
      </c>
      <c r="V286" s="27">
        <v>0</v>
      </c>
      <c r="W286" s="27">
        <v>0</v>
      </c>
      <c r="X286" s="27">
        <v>31159521</v>
      </c>
      <c r="Y286" s="44">
        <f t="shared" si="260"/>
        <v>1674</v>
      </c>
    </row>
    <row r="287" spans="1:25" s="32" customFormat="1" x14ac:dyDescent="0.2">
      <c r="A287" s="24">
        <v>1676</v>
      </c>
      <c r="B287" s="24" t="s">
        <v>285</v>
      </c>
      <c r="C287" s="24"/>
      <c r="D287" s="24"/>
      <c r="E287" s="31" t="s">
        <v>472</v>
      </c>
      <c r="F287" s="27">
        <v>33779</v>
      </c>
      <c r="G287" s="42">
        <v>0.75116000000000005</v>
      </c>
      <c r="H287" s="27">
        <v>23188</v>
      </c>
      <c r="I287" s="27">
        <v>23982.097565723285</v>
      </c>
      <c r="J287" s="27">
        <v>6552573</v>
      </c>
      <c r="K287" s="27">
        <v>9772</v>
      </c>
      <c r="L287" s="27">
        <v>9849</v>
      </c>
      <c r="M287" s="27">
        <v>6604205.0222063037</v>
      </c>
      <c r="N287" s="27">
        <v>6454818.8556060782</v>
      </c>
      <c r="O287" s="27">
        <v>1606217.1240290161</v>
      </c>
      <c r="P287" s="27">
        <v>6502851</v>
      </c>
      <c r="Q287" s="27">
        <v>4884681.5571600003</v>
      </c>
      <c r="R287" s="27">
        <v>5131278.0154334158</v>
      </c>
      <c r="S287" s="27">
        <v>6761477.2370281564</v>
      </c>
      <c r="T287" s="43">
        <v>1.1073163341340732E-3</v>
      </c>
      <c r="U287" s="27">
        <v>0</v>
      </c>
      <c r="V287" s="27">
        <v>0</v>
      </c>
      <c r="W287" s="27">
        <v>0</v>
      </c>
      <c r="X287" s="27">
        <v>6761477</v>
      </c>
      <c r="Y287" s="44">
        <f t="shared" si="260"/>
        <v>1676</v>
      </c>
    </row>
    <row r="288" spans="1:25" s="32" customFormat="1" x14ac:dyDescent="0.2">
      <c r="A288" s="24">
        <v>1680</v>
      </c>
      <c r="B288" s="24" t="s">
        <v>2</v>
      </c>
      <c r="C288" s="24"/>
      <c r="D288" s="24"/>
      <c r="E288" s="31" t="s">
        <v>472</v>
      </c>
      <c r="F288" s="27">
        <v>25386</v>
      </c>
      <c r="G288" s="42">
        <v>0.41544000000000003</v>
      </c>
      <c r="H288" s="27">
        <v>18358</v>
      </c>
      <c r="I288" s="27">
        <v>10500.865493870288</v>
      </c>
      <c r="J288" s="27">
        <v>5061214</v>
      </c>
      <c r="K288" s="27">
        <v>7197</v>
      </c>
      <c r="L288" s="27">
        <v>7242</v>
      </c>
      <c r="M288" s="27">
        <v>5092859.7732388498</v>
      </c>
      <c r="N288" s="27">
        <v>4977660.0185373407</v>
      </c>
      <c r="O288" s="27">
        <v>2909740.9404361877</v>
      </c>
      <c r="P288" s="27">
        <v>4969592</v>
      </c>
      <c r="Q288" s="27">
        <v>2064567.3004800002</v>
      </c>
      <c r="R288" s="27">
        <v>2168794.1529795681</v>
      </c>
      <c r="S288" s="27">
        <v>5089035.9589096252</v>
      </c>
      <c r="T288" s="43">
        <v>8.334232956425788E-4</v>
      </c>
      <c r="U288" s="27">
        <v>113943</v>
      </c>
      <c r="V288" s="27">
        <v>0</v>
      </c>
      <c r="W288" s="27">
        <v>14242.875</v>
      </c>
      <c r="X288" s="27">
        <v>5074793</v>
      </c>
      <c r="Y288" s="44">
        <f t="shared" si="260"/>
        <v>1680</v>
      </c>
    </row>
    <row r="289" spans="1:25" s="32" customFormat="1" x14ac:dyDescent="0.2">
      <c r="A289" s="24">
        <v>1681</v>
      </c>
      <c r="B289" s="24" t="s">
        <v>52</v>
      </c>
      <c r="C289" s="24"/>
      <c r="D289" s="24"/>
      <c r="E289" s="31" t="s">
        <v>472</v>
      </c>
      <c r="F289" s="27">
        <v>25372</v>
      </c>
      <c r="G289" s="42">
        <v>0.41488000000000003</v>
      </c>
      <c r="H289" s="27">
        <v>18803</v>
      </c>
      <c r="I289" s="27">
        <v>10740.909713348086</v>
      </c>
      <c r="J289" s="27">
        <v>7096942</v>
      </c>
      <c r="K289" s="27">
        <v>7410</v>
      </c>
      <c r="L289" s="27">
        <v>7450</v>
      </c>
      <c r="M289" s="27">
        <v>7135252.0782726044</v>
      </c>
      <c r="N289" s="27">
        <v>6973853.7037346587</v>
      </c>
      <c r="O289" s="27">
        <v>4080541.2791292234</v>
      </c>
      <c r="P289" s="27">
        <v>6690171</v>
      </c>
      <c r="Q289" s="27">
        <v>2775618.1444800003</v>
      </c>
      <c r="R289" s="27">
        <v>2915741.4249720345</v>
      </c>
      <c r="S289" s="27">
        <v>7007023.6138146073</v>
      </c>
      <c r="T289" s="43">
        <v>1.1475290723082215E-3</v>
      </c>
      <c r="U289" s="27">
        <v>0</v>
      </c>
      <c r="V289" s="27">
        <v>0</v>
      </c>
      <c r="W289" s="27">
        <v>0</v>
      </c>
      <c r="X289" s="27">
        <v>7007024</v>
      </c>
      <c r="Y289" s="44">
        <f t="shared" si="260"/>
        <v>1681</v>
      </c>
    </row>
    <row r="290" spans="1:25" s="32" customFormat="1" x14ac:dyDescent="0.2">
      <c r="A290" s="24">
        <v>1684</v>
      </c>
      <c r="B290" s="24" t="s">
        <v>70</v>
      </c>
      <c r="C290" s="24"/>
      <c r="D290" s="24"/>
      <c r="E290" s="31" t="s">
        <v>472</v>
      </c>
      <c r="F290" s="27">
        <v>24931</v>
      </c>
      <c r="G290" s="42">
        <v>0.39724000000000004</v>
      </c>
      <c r="H290" s="27">
        <v>12731</v>
      </c>
      <c r="I290" s="27">
        <v>6963.1686150931819</v>
      </c>
      <c r="J290" s="27">
        <v>5762298</v>
      </c>
      <c r="K290" s="27">
        <v>7678</v>
      </c>
      <c r="L290" s="27">
        <v>7717</v>
      </c>
      <c r="M290" s="27">
        <v>5791567.2917426405</v>
      </c>
      <c r="N290" s="27">
        <v>5660562.873586094</v>
      </c>
      <c r="O290" s="27">
        <v>3411960.8776827538</v>
      </c>
      <c r="P290" s="27">
        <v>6538019.5</v>
      </c>
      <c r="Q290" s="27">
        <v>2597162.8661800004</v>
      </c>
      <c r="R290" s="27">
        <v>2728277.0763623291</v>
      </c>
      <c r="S290" s="27">
        <v>6147201.1226601768</v>
      </c>
      <c r="T290" s="43">
        <v>1.0067173154191867E-3</v>
      </c>
      <c r="U290" s="27">
        <v>0</v>
      </c>
      <c r="V290" s="27">
        <v>0</v>
      </c>
      <c r="W290" s="27">
        <v>0</v>
      </c>
      <c r="X290" s="27">
        <v>6147201</v>
      </c>
      <c r="Y290" s="44">
        <f t="shared" si="260"/>
        <v>1684</v>
      </c>
    </row>
    <row r="291" spans="1:25" s="32" customFormat="1" x14ac:dyDescent="0.2">
      <c r="A291" s="24">
        <v>1685</v>
      </c>
      <c r="B291" s="24" t="s">
        <v>179</v>
      </c>
      <c r="C291" s="24"/>
      <c r="D291" s="24"/>
      <c r="E291" s="31" t="s">
        <v>472</v>
      </c>
      <c r="F291" s="27">
        <v>15529</v>
      </c>
      <c r="G291" s="42">
        <v>2.1159999999999957E-2</v>
      </c>
      <c r="H291" s="27">
        <v>23247</v>
      </c>
      <c r="I291" s="27">
        <v>677.28896458529437</v>
      </c>
      <c r="J291" s="27">
        <v>2130305</v>
      </c>
      <c r="K291" s="27">
        <v>4228</v>
      </c>
      <c r="L291" s="27">
        <v>4356</v>
      </c>
      <c r="M291" s="27">
        <v>2194798.62346263</v>
      </c>
      <c r="N291" s="27">
        <v>2145152.5946497633</v>
      </c>
      <c r="O291" s="27">
        <v>2099761.1657469743</v>
      </c>
      <c r="P291" s="27">
        <v>2113725.5</v>
      </c>
      <c r="Q291" s="27">
        <v>44726.431579999909</v>
      </c>
      <c r="R291" s="27">
        <v>46984.384220263484</v>
      </c>
      <c r="S291" s="27">
        <v>2147422.8389318236</v>
      </c>
      <c r="T291" s="43">
        <v>3.516800105189601E-4</v>
      </c>
      <c r="U291" s="27">
        <v>0</v>
      </c>
      <c r="V291" s="27">
        <v>0</v>
      </c>
      <c r="W291" s="27">
        <v>0</v>
      </c>
      <c r="X291" s="27">
        <v>2147423</v>
      </c>
      <c r="Y291" s="44">
        <f t="shared" si="260"/>
        <v>1685</v>
      </c>
    </row>
    <row r="292" spans="1:25" s="32" customFormat="1" x14ac:dyDescent="0.2">
      <c r="A292" s="24">
        <v>1690</v>
      </c>
      <c r="B292" s="24" t="s">
        <v>78</v>
      </c>
      <c r="C292" s="24"/>
      <c r="D292" s="24"/>
      <c r="E292" s="31" t="s">
        <v>472</v>
      </c>
      <c r="F292" s="27">
        <v>24110</v>
      </c>
      <c r="G292" s="42">
        <v>0.36440000000000006</v>
      </c>
      <c r="H292" s="27">
        <v>27762</v>
      </c>
      <c r="I292" s="27">
        <v>13929.019253429105</v>
      </c>
      <c r="J292" s="27">
        <v>3503224.7399999998</v>
      </c>
      <c r="K292" s="27">
        <v>6646</v>
      </c>
      <c r="L292" s="27">
        <v>6787</v>
      </c>
      <c r="M292" s="27">
        <v>3577548.3464309354</v>
      </c>
      <c r="N292" s="27">
        <v>3496624.7179997656</v>
      </c>
      <c r="O292" s="27">
        <v>2222454.6707606507</v>
      </c>
      <c r="P292" s="27">
        <v>3179996.25</v>
      </c>
      <c r="Q292" s="27">
        <v>1158790.6335000002</v>
      </c>
      <c r="R292" s="27">
        <v>1217290.5915336306</v>
      </c>
      <c r="S292" s="27">
        <v>3453674.2815477103</v>
      </c>
      <c r="T292" s="43">
        <v>5.6560272417886923E-4</v>
      </c>
      <c r="U292" s="27">
        <v>115752</v>
      </c>
      <c r="V292" s="27">
        <v>180574</v>
      </c>
      <c r="W292" s="27">
        <v>37040.75</v>
      </c>
      <c r="X292" s="27">
        <v>3416633</v>
      </c>
      <c r="Y292" s="44">
        <f t="shared" si="260"/>
        <v>1690</v>
      </c>
    </row>
    <row r="293" spans="1:25" s="32" customFormat="1" x14ac:dyDescent="0.2">
      <c r="A293" s="24">
        <v>1695</v>
      </c>
      <c r="B293" s="24" t="s">
        <v>229</v>
      </c>
      <c r="C293" s="24"/>
      <c r="D293" s="24"/>
      <c r="E293" s="31" t="s">
        <v>471</v>
      </c>
      <c r="F293" s="27">
        <v>7308</v>
      </c>
      <c r="G293" s="42">
        <v>0</v>
      </c>
      <c r="H293" s="27">
        <v>2980</v>
      </c>
      <c r="I293" s="27">
        <v>0</v>
      </c>
      <c r="J293" s="27">
        <v>1335990</v>
      </c>
      <c r="K293" s="27">
        <v>2291</v>
      </c>
      <c r="L293" s="27">
        <v>2296</v>
      </c>
      <c r="M293" s="27">
        <v>1338905.7354866869</v>
      </c>
      <c r="N293" s="27">
        <v>1308619.8805517063</v>
      </c>
      <c r="O293" s="27">
        <v>1308619.8805517063</v>
      </c>
      <c r="P293" s="27">
        <v>1431065</v>
      </c>
      <c r="Q293" s="27">
        <v>0</v>
      </c>
      <c r="R293" s="27">
        <v>0</v>
      </c>
      <c r="S293" s="27">
        <v>1308619.8805517063</v>
      </c>
      <c r="T293" s="43">
        <v>2.1431058896005122E-4</v>
      </c>
      <c r="U293" s="27">
        <v>0</v>
      </c>
      <c r="V293" s="27">
        <v>0</v>
      </c>
      <c r="W293" s="27">
        <v>0</v>
      </c>
      <c r="X293" s="27">
        <v>1308620</v>
      </c>
      <c r="Y293" s="44">
        <f t="shared" si="260"/>
        <v>1695</v>
      </c>
    </row>
    <row r="294" spans="1:25" s="32" customFormat="1" x14ac:dyDescent="0.2">
      <c r="A294" s="24">
        <v>1696</v>
      </c>
      <c r="B294" s="24" t="s">
        <v>362</v>
      </c>
      <c r="C294" s="24"/>
      <c r="D294" s="24"/>
      <c r="E294" s="31" t="s">
        <v>472</v>
      </c>
      <c r="F294" s="27">
        <v>24013</v>
      </c>
      <c r="G294" s="42">
        <v>0.36051999999999995</v>
      </c>
      <c r="H294" s="27">
        <v>11986</v>
      </c>
      <c r="I294" s="27">
        <v>5949.6998395189348</v>
      </c>
      <c r="J294" s="27">
        <v>2989004</v>
      </c>
      <c r="K294" s="27">
        <v>6838</v>
      </c>
      <c r="L294" s="27">
        <v>6999</v>
      </c>
      <c r="M294" s="27">
        <v>3059379.7888271422</v>
      </c>
      <c r="N294" s="27">
        <v>2990177.0585529679</v>
      </c>
      <c r="O294" s="27">
        <v>1912158.425403452</v>
      </c>
      <c r="P294" s="27">
        <v>3421447.75</v>
      </c>
      <c r="Q294" s="27">
        <v>1233500.3428299997</v>
      </c>
      <c r="R294" s="27">
        <v>1295771.9182155144</v>
      </c>
      <c r="S294" s="27">
        <v>3213880.043458486</v>
      </c>
      <c r="T294" s="43">
        <v>5.2633200457734329E-4</v>
      </c>
      <c r="U294" s="27">
        <v>102007</v>
      </c>
      <c r="V294" s="27">
        <v>0</v>
      </c>
      <c r="W294" s="27">
        <v>12750.875</v>
      </c>
      <c r="X294" s="27">
        <v>3201129</v>
      </c>
      <c r="Y294" s="44">
        <f t="shared" si="260"/>
        <v>1696</v>
      </c>
    </row>
    <row r="295" spans="1:25" s="32" customFormat="1" x14ac:dyDescent="0.2">
      <c r="A295" s="24">
        <v>1699</v>
      </c>
      <c r="B295" s="24" t="s">
        <v>230</v>
      </c>
      <c r="C295" s="24"/>
      <c r="D295" s="24"/>
      <c r="E295" s="31" t="s">
        <v>472</v>
      </c>
      <c r="F295" s="27">
        <v>31290</v>
      </c>
      <c r="G295" s="42">
        <v>0.65159999999999996</v>
      </c>
      <c r="H295" s="27">
        <v>42818</v>
      </c>
      <c r="I295" s="27">
        <v>38414.826316726918</v>
      </c>
      <c r="J295" s="27">
        <v>8304072</v>
      </c>
      <c r="K295" s="27">
        <v>8760</v>
      </c>
      <c r="L295" s="27">
        <v>8794</v>
      </c>
      <c r="M295" s="27">
        <v>8336302.416438356</v>
      </c>
      <c r="N295" s="27">
        <v>8147736.4562017247</v>
      </c>
      <c r="O295" s="27">
        <v>2838671.3813406811</v>
      </c>
      <c r="P295" s="27">
        <v>6772057</v>
      </c>
      <c r="Q295" s="27">
        <v>4412672.3411999997</v>
      </c>
      <c r="R295" s="27">
        <v>4635440.060677222</v>
      </c>
      <c r="S295" s="27">
        <v>7512526.2683346309</v>
      </c>
      <c r="T295" s="43">
        <v>1.2303144351328962E-3</v>
      </c>
      <c r="U295" s="27">
        <v>0</v>
      </c>
      <c r="V295" s="27">
        <v>0</v>
      </c>
      <c r="W295" s="27">
        <v>0</v>
      </c>
      <c r="X295" s="27">
        <v>7512526</v>
      </c>
      <c r="Y295" s="44">
        <f t="shared" si="260"/>
        <v>1699</v>
      </c>
    </row>
    <row r="296" spans="1:25" s="32" customFormat="1" x14ac:dyDescent="0.2">
      <c r="A296" s="24">
        <v>1700</v>
      </c>
      <c r="B296" s="24" t="s">
        <v>316</v>
      </c>
      <c r="C296" s="24"/>
      <c r="D296" s="24"/>
      <c r="E296" s="31" t="s">
        <v>472</v>
      </c>
      <c r="F296" s="27">
        <v>33792</v>
      </c>
      <c r="G296" s="42">
        <v>0.75168000000000001</v>
      </c>
      <c r="H296" s="27">
        <v>45383</v>
      </c>
      <c r="I296" s="27">
        <v>46969.681658956004</v>
      </c>
      <c r="J296" s="27">
        <v>7191746</v>
      </c>
      <c r="K296" s="27">
        <v>9375</v>
      </c>
      <c r="L296" s="27">
        <v>9413</v>
      </c>
      <c r="M296" s="27">
        <v>7220896.5437866664</v>
      </c>
      <c r="N296" s="27">
        <v>7057560.9037715513</v>
      </c>
      <c r="O296" s="27">
        <v>1752533.5236245515</v>
      </c>
      <c r="P296" s="27">
        <v>6680223</v>
      </c>
      <c r="Q296" s="27">
        <v>5021390.0246400004</v>
      </c>
      <c r="R296" s="27">
        <v>5274888.022655989</v>
      </c>
      <c r="S296" s="27">
        <v>7074391.2279394977</v>
      </c>
      <c r="T296" s="43">
        <v>1.1585617589382395E-3</v>
      </c>
      <c r="U296" s="27">
        <v>208715</v>
      </c>
      <c r="V296" s="27">
        <v>0</v>
      </c>
      <c r="W296" s="27">
        <v>26089.375</v>
      </c>
      <c r="X296" s="27">
        <v>7048302</v>
      </c>
      <c r="Y296" s="44">
        <f t="shared" si="260"/>
        <v>1700</v>
      </c>
    </row>
    <row r="297" spans="1:25" s="32" customFormat="1" x14ac:dyDescent="0.2">
      <c r="A297" s="24">
        <v>1701</v>
      </c>
      <c r="B297" s="24" t="s">
        <v>354</v>
      </c>
      <c r="C297" s="24"/>
      <c r="D297" s="24"/>
      <c r="E297" s="31" t="s">
        <v>472</v>
      </c>
      <c r="F297" s="27">
        <v>19348</v>
      </c>
      <c r="G297" s="42">
        <v>0.17391999999999996</v>
      </c>
      <c r="H297" s="27">
        <v>110619</v>
      </c>
      <c r="I297" s="27">
        <v>26489.311800836273</v>
      </c>
      <c r="J297" s="27">
        <v>3531405</v>
      </c>
      <c r="K297" s="27">
        <v>5243</v>
      </c>
      <c r="L297" s="27">
        <v>5404</v>
      </c>
      <c r="M297" s="27">
        <v>3639846.0080106808</v>
      </c>
      <c r="N297" s="27">
        <v>3557513.2154454077</v>
      </c>
      <c r="O297" s="27">
        <v>2938790.5170151424</v>
      </c>
      <c r="P297" s="27">
        <v>3292096</v>
      </c>
      <c r="Q297" s="27">
        <v>572561.33631999989</v>
      </c>
      <c r="R297" s="27">
        <v>601466.31119473791</v>
      </c>
      <c r="S297" s="27">
        <v>3566746.1400107169</v>
      </c>
      <c r="T297" s="43">
        <v>5.8412032194897056E-4</v>
      </c>
      <c r="U297" s="27">
        <v>0</v>
      </c>
      <c r="V297" s="27">
        <v>0</v>
      </c>
      <c r="W297" s="27">
        <v>0</v>
      </c>
      <c r="X297" s="27">
        <v>3566746</v>
      </c>
      <c r="Y297" s="44">
        <f t="shared" si="260"/>
        <v>1701</v>
      </c>
    </row>
    <row r="298" spans="1:25" s="32" customFormat="1" x14ac:dyDescent="0.2">
      <c r="A298" s="24">
        <v>1702</v>
      </c>
      <c r="B298" s="24" t="s">
        <v>289</v>
      </c>
      <c r="C298" s="24"/>
      <c r="D298" s="24"/>
      <c r="E298" s="31" t="s">
        <v>471</v>
      </c>
      <c r="F298" s="27">
        <v>11606</v>
      </c>
      <c r="G298" s="42">
        <v>0</v>
      </c>
      <c r="H298" s="27">
        <v>16036.000000000002</v>
      </c>
      <c r="I298" s="27">
        <v>0</v>
      </c>
      <c r="J298" s="27">
        <v>1160380</v>
      </c>
      <c r="K298" s="27">
        <v>3209</v>
      </c>
      <c r="L298" s="27">
        <v>3233</v>
      </c>
      <c r="M298" s="27">
        <v>1169058.4418822061</v>
      </c>
      <c r="N298" s="27">
        <v>1142614.5082706371</v>
      </c>
      <c r="O298" s="27">
        <v>1142614.5082706371</v>
      </c>
      <c r="P298" s="27">
        <v>1250758.875</v>
      </c>
      <c r="Q298" s="27">
        <v>0</v>
      </c>
      <c r="R298" s="27">
        <v>0</v>
      </c>
      <c r="S298" s="27">
        <v>1142614.5082706371</v>
      </c>
      <c r="T298" s="43">
        <v>1.87124154126821E-4</v>
      </c>
      <c r="U298" s="27">
        <v>0</v>
      </c>
      <c r="V298" s="27">
        <v>0</v>
      </c>
      <c r="W298" s="27">
        <v>0</v>
      </c>
      <c r="X298" s="27">
        <v>1142615</v>
      </c>
      <c r="Y298" s="44">
        <f t="shared" si="260"/>
        <v>1702</v>
      </c>
    </row>
    <row r="299" spans="1:25" s="32" customFormat="1" x14ac:dyDescent="0.2">
      <c r="A299" s="24">
        <v>1705</v>
      </c>
      <c r="B299" s="24" t="s">
        <v>195</v>
      </c>
      <c r="C299" s="24"/>
      <c r="D299" s="24"/>
      <c r="E299" s="31" t="s">
        <v>473</v>
      </c>
      <c r="F299" s="27">
        <v>46475</v>
      </c>
      <c r="G299" s="42">
        <v>1</v>
      </c>
      <c r="H299" s="27">
        <v>38863</v>
      </c>
      <c r="I299" s="27">
        <v>53509.111915569549</v>
      </c>
      <c r="J299" s="27">
        <v>7616730</v>
      </c>
      <c r="K299" s="27">
        <v>13717</v>
      </c>
      <c r="L299" s="27">
        <v>13756</v>
      </c>
      <c r="M299" s="27">
        <v>7638385.7898957506</v>
      </c>
      <c r="N299" s="27">
        <v>7465606.6032518819</v>
      </c>
      <c r="O299" s="27">
        <v>0</v>
      </c>
      <c r="P299" s="27">
        <v>7659786</v>
      </c>
      <c r="Q299" s="27">
        <v>7659786</v>
      </c>
      <c r="R299" s="27">
        <v>8046479.8052417291</v>
      </c>
      <c r="S299" s="27">
        <v>8099988.9171572998</v>
      </c>
      <c r="T299" s="43">
        <v>1.3265222553962865E-3</v>
      </c>
      <c r="U299" s="27">
        <v>0</v>
      </c>
      <c r="V299" s="27">
        <v>229021</v>
      </c>
      <c r="W299" s="27">
        <v>28627.625</v>
      </c>
      <c r="X299" s="27">
        <v>8071361</v>
      </c>
      <c r="Y299" s="44">
        <f t="shared" si="260"/>
        <v>1705</v>
      </c>
    </row>
    <row r="300" spans="1:25" s="32" customFormat="1" x14ac:dyDescent="0.2">
      <c r="A300" s="24">
        <v>1706</v>
      </c>
      <c r="B300" s="24" t="s">
        <v>68</v>
      </c>
      <c r="C300" s="24"/>
      <c r="D300" s="24"/>
      <c r="E300" s="31" t="s">
        <v>472</v>
      </c>
      <c r="F300" s="27">
        <v>20440</v>
      </c>
      <c r="G300" s="42">
        <v>0.21760000000000002</v>
      </c>
      <c r="H300" s="27">
        <v>40368</v>
      </c>
      <c r="I300" s="27">
        <v>12094.489580479069</v>
      </c>
      <c r="J300" s="27">
        <v>3935976</v>
      </c>
      <c r="K300" s="27">
        <v>5873</v>
      </c>
      <c r="L300" s="27">
        <v>5947</v>
      </c>
      <c r="M300" s="27">
        <v>3985569.4316363018</v>
      </c>
      <c r="N300" s="27">
        <v>3895416.4250126099</v>
      </c>
      <c r="O300" s="27">
        <v>3047773.810929866</v>
      </c>
      <c r="P300" s="27">
        <v>3011099.75</v>
      </c>
      <c r="Q300" s="27">
        <v>655215.30560000008</v>
      </c>
      <c r="R300" s="27">
        <v>688292.95290960977</v>
      </c>
      <c r="S300" s="27">
        <v>3748161.2534199548</v>
      </c>
      <c r="T300" s="43">
        <v>6.1383038548903923E-4</v>
      </c>
      <c r="U300" s="27">
        <v>0</v>
      </c>
      <c r="V300" s="27">
        <v>0</v>
      </c>
      <c r="W300" s="27">
        <v>0</v>
      </c>
      <c r="X300" s="27">
        <v>3748161</v>
      </c>
      <c r="Y300" s="44">
        <f t="shared" si="260"/>
        <v>1706</v>
      </c>
    </row>
    <row r="301" spans="1:25" s="32" customFormat="1" x14ac:dyDescent="0.2">
      <c r="A301" s="24">
        <v>1708</v>
      </c>
      <c r="B301" s="24" t="s">
        <v>302</v>
      </c>
      <c r="C301" s="24"/>
      <c r="D301" s="24"/>
      <c r="E301" s="31" t="s">
        <v>473</v>
      </c>
      <c r="F301" s="27">
        <v>43940</v>
      </c>
      <c r="G301" s="42">
        <v>1</v>
      </c>
      <c r="H301" s="27">
        <v>53683</v>
      </c>
      <c r="I301" s="27">
        <v>73914.254045326408</v>
      </c>
      <c r="J301" s="27">
        <v>11403201</v>
      </c>
      <c r="K301" s="27">
        <v>13206</v>
      </c>
      <c r="L301" s="27">
        <v>13391</v>
      </c>
      <c r="M301" s="27">
        <v>11562945.978418902</v>
      </c>
      <c r="N301" s="27">
        <v>11301393.805445261</v>
      </c>
      <c r="O301" s="27">
        <v>0</v>
      </c>
      <c r="P301" s="27">
        <v>11586648</v>
      </c>
      <c r="Q301" s="27">
        <v>11586648</v>
      </c>
      <c r="R301" s="27">
        <v>12171584.055017263</v>
      </c>
      <c r="S301" s="27">
        <v>12245498.309062591</v>
      </c>
      <c r="T301" s="43">
        <v>2.0054257112601019E-3</v>
      </c>
      <c r="U301" s="27">
        <v>0</v>
      </c>
      <c r="V301" s="27">
        <v>0</v>
      </c>
      <c r="W301" s="27">
        <v>0</v>
      </c>
      <c r="X301" s="27">
        <v>12245498</v>
      </c>
      <c r="Y301" s="44">
        <f t="shared" si="260"/>
        <v>1708</v>
      </c>
    </row>
    <row r="302" spans="1:25" s="32" customFormat="1" x14ac:dyDescent="0.2">
      <c r="A302" s="24">
        <v>1709</v>
      </c>
      <c r="B302" s="24" t="s">
        <v>216</v>
      </c>
      <c r="C302" s="24"/>
      <c r="D302" s="24"/>
      <c r="E302" s="31" t="s">
        <v>472</v>
      </c>
      <c r="F302" s="27">
        <v>36961</v>
      </c>
      <c r="G302" s="42">
        <v>0.87844</v>
      </c>
      <c r="H302" s="27">
        <v>26238</v>
      </c>
      <c r="I302" s="27">
        <v>31734.689359685577</v>
      </c>
      <c r="J302" s="27">
        <v>6902039</v>
      </c>
      <c r="K302" s="27">
        <v>11179</v>
      </c>
      <c r="L302" s="27">
        <v>11271</v>
      </c>
      <c r="M302" s="27">
        <v>6958840.8237767238</v>
      </c>
      <c r="N302" s="27">
        <v>6801432.8464123467</v>
      </c>
      <c r="O302" s="27">
        <v>826782.17680988484</v>
      </c>
      <c r="P302" s="27">
        <v>7261088.5</v>
      </c>
      <c r="Q302" s="27">
        <v>6378430.5819399999</v>
      </c>
      <c r="R302" s="27">
        <v>6700436.9138663216</v>
      </c>
      <c r="S302" s="27">
        <v>7558953.7800358925</v>
      </c>
      <c r="T302" s="43">
        <v>1.2379177946145298E-3</v>
      </c>
      <c r="U302" s="27">
        <v>0</v>
      </c>
      <c r="V302" s="27">
        <v>0</v>
      </c>
      <c r="W302" s="27">
        <v>0</v>
      </c>
      <c r="X302" s="27">
        <v>7558954</v>
      </c>
      <c r="Y302" s="44">
        <f t="shared" si="260"/>
        <v>1709</v>
      </c>
    </row>
    <row r="303" spans="1:25" s="32" customFormat="1" x14ac:dyDescent="0.2">
      <c r="A303" s="24">
        <v>1711</v>
      </c>
      <c r="B303" s="24" t="s">
        <v>96</v>
      </c>
      <c r="C303" s="24"/>
      <c r="D303" s="24"/>
      <c r="E303" s="31" t="s">
        <v>472</v>
      </c>
      <c r="F303" s="27">
        <v>31638</v>
      </c>
      <c r="G303" s="42">
        <v>0.66552</v>
      </c>
      <c r="H303" s="27">
        <v>35577</v>
      </c>
      <c r="I303" s="27">
        <v>32600.319438366758</v>
      </c>
      <c r="J303" s="27">
        <v>6833181</v>
      </c>
      <c r="K303" s="27">
        <v>9487</v>
      </c>
      <c r="L303" s="27">
        <v>9477</v>
      </c>
      <c r="M303" s="27">
        <v>6825978.3215979766</v>
      </c>
      <c r="N303" s="27">
        <v>6671575.6749007516</v>
      </c>
      <c r="O303" s="27">
        <v>2231508.6317408034</v>
      </c>
      <c r="P303" s="27">
        <v>6032908.5</v>
      </c>
      <c r="Q303" s="27">
        <v>4015021.26492</v>
      </c>
      <c r="R303" s="27">
        <v>4217714.1144406488</v>
      </c>
      <c r="S303" s="27">
        <v>6481823.0656198207</v>
      </c>
      <c r="T303" s="43">
        <v>1.0615178168790944E-3</v>
      </c>
      <c r="U303" s="27">
        <v>0</v>
      </c>
      <c r="V303" s="27">
        <v>0</v>
      </c>
      <c r="W303" s="27">
        <v>0</v>
      </c>
      <c r="X303" s="27">
        <v>6481823</v>
      </c>
      <c r="Y303" s="44">
        <f t="shared" si="260"/>
        <v>1711</v>
      </c>
    </row>
    <row r="304" spans="1:25" s="32" customFormat="1" x14ac:dyDescent="0.2">
      <c r="A304" s="24">
        <v>1714</v>
      </c>
      <c r="B304" s="24" t="s">
        <v>293</v>
      </c>
      <c r="C304" s="24"/>
      <c r="D304" s="24"/>
      <c r="E304" s="31" t="s">
        <v>472</v>
      </c>
      <c r="F304" s="27">
        <v>23386</v>
      </c>
      <c r="G304" s="42">
        <v>0.33543999999999996</v>
      </c>
      <c r="H304" s="27">
        <v>26085</v>
      </c>
      <c r="I304" s="27">
        <v>12047.504881957295</v>
      </c>
      <c r="J304" s="27">
        <v>4257494</v>
      </c>
      <c r="K304" s="27">
        <v>7179</v>
      </c>
      <c r="L304" s="27">
        <v>7149</v>
      </c>
      <c r="M304" s="27">
        <v>4239702.5499373171</v>
      </c>
      <c r="N304" s="27">
        <v>4143801.0887726927</v>
      </c>
      <c r="O304" s="27">
        <v>2753804.4515547808</v>
      </c>
      <c r="P304" s="27">
        <v>5468089.5</v>
      </c>
      <c r="Q304" s="27">
        <v>1834215.9418799998</v>
      </c>
      <c r="R304" s="27">
        <v>1926813.8215336376</v>
      </c>
      <c r="S304" s="27">
        <v>4692665.7779703764</v>
      </c>
      <c r="T304" s="43">
        <v>7.6851038381406552E-4</v>
      </c>
      <c r="U304" s="27">
        <v>0</v>
      </c>
      <c r="V304" s="27">
        <v>0</v>
      </c>
      <c r="W304" s="27">
        <v>0</v>
      </c>
      <c r="X304" s="27">
        <v>4692666</v>
      </c>
      <c r="Y304" s="44">
        <f t="shared" si="260"/>
        <v>1714</v>
      </c>
    </row>
    <row r="305" spans="1:25" s="32" customFormat="1" x14ac:dyDescent="0.2">
      <c r="A305" s="24">
        <v>1719</v>
      </c>
      <c r="B305" s="24" t="s">
        <v>92</v>
      </c>
      <c r="C305" s="24"/>
      <c r="D305" s="24"/>
      <c r="E305" s="31" t="s">
        <v>472</v>
      </c>
      <c r="F305" s="27">
        <v>27150</v>
      </c>
      <c r="G305" s="42">
        <v>0.48599999999999999</v>
      </c>
      <c r="H305" s="27">
        <v>42845</v>
      </c>
      <c r="I305" s="27">
        <v>28670.009505467217</v>
      </c>
      <c r="J305" s="27">
        <v>2677610</v>
      </c>
      <c r="K305" s="27">
        <v>7881</v>
      </c>
      <c r="L305" s="27">
        <v>7956</v>
      </c>
      <c r="M305" s="27">
        <v>2703091.6330414922</v>
      </c>
      <c r="N305" s="27">
        <v>2641948.0895458804</v>
      </c>
      <c r="O305" s="27">
        <v>1357961.3180265825</v>
      </c>
      <c r="P305" s="27">
        <v>3359555</v>
      </c>
      <c r="Q305" s="27">
        <v>1632743.73</v>
      </c>
      <c r="R305" s="27">
        <v>1715170.5609765146</v>
      </c>
      <c r="S305" s="27">
        <v>3101801.8885085648</v>
      </c>
      <c r="T305" s="43">
        <v>5.0797714404538581E-4</v>
      </c>
      <c r="U305" s="27">
        <v>0</v>
      </c>
      <c r="V305" s="27">
        <v>0</v>
      </c>
      <c r="W305" s="27">
        <v>0</v>
      </c>
      <c r="X305" s="27">
        <v>3101802</v>
      </c>
      <c r="Y305" s="44">
        <f t="shared" si="260"/>
        <v>1719</v>
      </c>
    </row>
    <row r="306" spans="1:25" s="32" customFormat="1" x14ac:dyDescent="0.2">
      <c r="A306" s="24">
        <v>1721</v>
      </c>
      <c r="B306" s="24" t="s">
        <v>42</v>
      </c>
      <c r="C306" s="24"/>
      <c r="D306" s="24"/>
      <c r="E306" s="31" t="s">
        <v>472</v>
      </c>
      <c r="F306" s="27">
        <v>30806</v>
      </c>
      <c r="G306" s="42">
        <v>0.63224000000000002</v>
      </c>
      <c r="H306" s="27">
        <v>79746</v>
      </c>
      <c r="I306" s="27">
        <v>69419.630516607838</v>
      </c>
      <c r="J306" s="27">
        <v>4489257</v>
      </c>
      <c r="K306" s="27">
        <v>8600</v>
      </c>
      <c r="L306" s="27">
        <v>8773</v>
      </c>
      <c r="M306" s="27">
        <v>4579564.1466279067</v>
      </c>
      <c r="N306" s="27">
        <v>4475975.0650860341</v>
      </c>
      <c r="O306" s="27">
        <v>1646084.5899360399</v>
      </c>
      <c r="P306" s="27">
        <v>3842674.5</v>
      </c>
      <c r="Q306" s="27">
        <v>2429492.5258800001</v>
      </c>
      <c r="R306" s="27">
        <v>2552142.1285763257</v>
      </c>
      <c r="S306" s="27">
        <v>4267646.3490289738</v>
      </c>
      <c r="T306" s="43">
        <v>6.989056303714575E-4</v>
      </c>
      <c r="U306" s="27">
        <v>0</v>
      </c>
      <c r="V306" s="27">
        <v>0</v>
      </c>
      <c r="W306" s="27">
        <v>0</v>
      </c>
      <c r="X306" s="27">
        <v>4267646</v>
      </c>
      <c r="Y306" s="44">
        <f t="shared" si="260"/>
        <v>1721</v>
      </c>
    </row>
    <row r="307" spans="1:25" s="32" customFormat="1" x14ac:dyDescent="0.2">
      <c r="A307" s="24">
        <v>1723</v>
      </c>
      <c r="B307" s="24" t="s">
        <v>15</v>
      </c>
      <c r="C307" s="24"/>
      <c r="D307" s="24"/>
      <c r="E307" s="31" t="s">
        <v>471</v>
      </c>
      <c r="F307" s="27">
        <v>10149</v>
      </c>
      <c r="G307" s="42">
        <v>0</v>
      </c>
      <c r="H307" s="27">
        <v>18050</v>
      </c>
      <c r="I307" s="27">
        <v>0</v>
      </c>
      <c r="J307" s="27">
        <v>1295790</v>
      </c>
      <c r="K307" s="27">
        <v>2876</v>
      </c>
      <c r="L307" s="27">
        <v>2888</v>
      </c>
      <c r="M307" s="27">
        <v>1301196.6342141863</v>
      </c>
      <c r="N307" s="27">
        <v>1271763.7537198986</v>
      </c>
      <c r="O307" s="27">
        <v>1271763.7537198986</v>
      </c>
      <c r="P307" s="27">
        <v>1178049.5</v>
      </c>
      <c r="Q307" s="27">
        <v>0</v>
      </c>
      <c r="R307" s="27">
        <v>0</v>
      </c>
      <c r="S307" s="27">
        <v>1271763.7537198986</v>
      </c>
      <c r="T307" s="43">
        <v>2.0827471990021316E-4</v>
      </c>
      <c r="U307" s="27">
        <v>0</v>
      </c>
      <c r="V307" s="27">
        <v>0</v>
      </c>
      <c r="W307" s="27">
        <v>0</v>
      </c>
      <c r="X307" s="27">
        <v>1271764</v>
      </c>
      <c r="Y307" s="44">
        <f t="shared" si="260"/>
        <v>1723</v>
      </c>
    </row>
    <row r="308" spans="1:25" s="32" customFormat="1" x14ac:dyDescent="0.2">
      <c r="A308" s="24">
        <v>1724</v>
      </c>
      <c r="B308" s="24" t="s">
        <v>37</v>
      </c>
      <c r="C308" s="24"/>
      <c r="D308" s="24"/>
      <c r="E308" s="31" t="s">
        <v>472</v>
      </c>
      <c r="F308" s="27">
        <v>18491</v>
      </c>
      <c r="G308" s="42">
        <v>0.13963999999999999</v>
      </c>
      <c r="H308" s="27">
        <v>952</v>
      </c>
      <c r="I308" s="27">
        <v>183.03671341047797</v>
      </c>
      <c r="J308" s="27">
        <v>2071920</v>
      </c>
      <c r="K308" s="27">
        <v>5274</v>
      </c>
      <c r="L308" s="27">
        <v>5346</v>
      </c>
      <c r="M308" s="27">
        <v>2100205.5972696245</v>
      </c>
      <c r="N308" s="27">
        <v>2052699.2490878969</v>
      </c>
      <c r="O308" s="27">
        <v>1766060.325945263</v>
      </c>
      <c r="P308" s="27">
        <v>1736979.625</v>
      </c>
      <c r="Q308" s="27">
        <v>242551.83483499999</v>
      </c>
      <c r="R308" s="27">
        <v>254796.73201368219</v>
      </c>
      <c r="S308" s="27">
        <v>2021040.0946723558</v>
      </c>
      <c r="T308" s="43">
        <v>3.309825102294068E-4</v>
      </c>
      <c r="U308" s="27">
        <v>0</v>
      </c>
      <c r="V308" s="27">
        <v>0</v>
      </c>
      <c r="W308" s="27">
        <v>0</v>
      </c>
      <c r="X308" s="27">
        <v>2021040</v>
      </c>
      <c r="Y308" s="44">
        <f t="shared" si="260"/>
        <v>1724</v>
      </c>
    </row>
    <row r="309" spans="1:25" s="32" customFormat="1" x14ac:dyDescent="0.2">
      <c r="A309" s="24">
        <v>1728</v>
      </c>
      <c r="B309" s="24" t="s">
        <v>47</v>
      </c>
      <c r="C309" s="24"/>
      <c r="D309" s="24"/>
      <c r="E309" s="31" t="s">
        <v>472</v>
      </c>
      <c r="F309" s="27">
        <v>20175</v>
      </c>
      <c r="G309" s="42">
        <v>0.20699999999999996</v>
      </c>
      <c r="H309" s="27">
        <v>7925</v>
      </c>
      <c r="I309" s="27">
        <v>2258.7129241101802</v>
      </c>
      <c r="J309" s="27">
        <v>2189356</v>
      </c>
      <c r="K309" s="27">
        <v>5962</v>
      </c>
      <c r="L309" s="27">
        <v>5963</v>
      </c>
      <c r="M309" s="27">
        <v>2189723.2183830929</v>
      </c>
      <c r="N309" s="27">
        <v>2140191.9945022697</v>
      </c>
      <c r="O309" s="27">
        <v>1697172.2516403</v>
      </c>
      <c r="P309" s="27">
        <v>2279954</v>
      </c>
      <c r="Q309" s="27">
        <v>471950.47799999989</v>
      </c>
      <c r="R309" s="27">
        <v>495776.25149073091</v>
      </c>
      <c r="S309" s="27">
        <v>2195207.2160551413</v>
      </c>
      <c r="T309" s="43">
        <v>3.5950558168487419E-4</v>
      </c>
      <c r="U309" s="27">
        <v>0</v>
      </c>
      <c r="V309" s="27">
        <v>0</v>
      </c>
      <c r="W309" s="27">
        <v>0</v>
      </c>
      <c r="X309" s="27">
        <v>2195207</v>
      </c>
      <c r="Y309" s="44">
        <f t="shared" si="260"/>
        <v>1728</v>
      </c>
    </row>
    <row r="310" spans="1:25" s="32" customFormat="1" x14ac:dyDescent="0.2">
      <c r="A310" s="24">
        <v>1729</v>
      </c>
      <c r="B310" s="24" t="s">
        <v>128</v>
      </c>
      <c r="C310" s="24"/>
      <c r="D310" s="24"/>
      <c r="E310" s="31" t="s">
        <v>471</v>
      </c>
      <c r="F310" s="27">
        <v>14246</v>
      </c>
      <c r="G310" s="42">
        <v>0</v>
      </c>
      <c r="H310" s="27">
        <v>27640</v>
      </c>
      <c r="I310" s="27">
        <v>0</v>
      </c>
      <c r="J310" s="27">
        <v>2364889</v>
      </c>
      <c r="K310" s="27">
        <v>4186</v>
      </c>
      <c r="L310" s="27">
        <v>4223</v>
      </c>
      <c r="M310" s="27">
        <v>2385792.2233635928</v>
      </c>
      <c r="N310" s="27">
        <v>2331825.9468239453</v>
      </c>
      <c r="O310" s="27">
        <v>2331825.9468239453</v>
      </c>
      <c r="P310" s="27">
        <v>2594855.5</v>
      </c>
      <c r="Q310" s="27">
        <v>0</v>
      </c>
      <c r="R310" s="27">
        <v>0</v>
      </c>
      <c r="S310" s="27">
        <v>2331825.9468239453</v>
      </c>
      <c r="T310" s="43">
        <v>3.8187941314591945E-4</v>
      </c>
      <c r="U310" s="27">
        <v>0</v>
      </c>
      <c r="V310" s="27">
        <v>0</v>
      </c>
      <c r="W310" s="27">
        <v>0</v>
      </c>
      <c r="X310" s="27">
        <v>2331826</v>
      </c>
      <c r="Y310" s="44">
        <f t="shared" si="260"/>
        <v>1729</v>
      </c>
    </row>
    <row r="311" spans="1:25" s="32" customFormat="1" x14ac:dyDescent="0.2">
      <c r="A311" s="24">
        <v>1730</v>
      </c>
      <c r="B311" s="24" t="s">
        <v>317</v>
      </c>
      <c r="C311" s="24"/>
      <c r="D311" s="24"/>
      <c r="E311" s="31" t="s">
        <v>472</v>
      </c>
      <c r="F311" s="27">
        <v>33698</v>
      </c>
      <c r="G311" s="42">
        <v>0.74792000000000003</v>
      </c>
      <c r="H311" s="27">
        <v>311495</v>
      </c>
      <c r="I311" s="27">
        <v>320772.88281418523</v>
      </c>
      <c r="J311" s="27">
        <v>6708441</v>
      </c>
      <c r="K311" s="27">
        <v>9299</v>
      </c>
      <c r="L311" s="27">
        <v>9423</v>
      </c>
      <c r="M311" s="27">
        <v>6797896.4988708459</v>
      </c>
      <c r="N311" s="27">
        <v>6644129.0589599414</v>
      </c>
      <c r="O311" s="27">
        <v>1674852.0531826217</v>
      </c>
      <c r="P311" s="27">
        <v>5909965</v>
      </c>
      <c r="Q311" s="27">
        <v>4420181.0228000004</v>
      </c>
      <c r="R311" s="27">
        <v>4643327.8077837862</v>
      </c>
      <c r="S311" s="27">
        <v>6638952.7437805934</v>
      </c>
      <c r="T311" s="43">
        <v>1.0872506934540259E-3</v>
      </c>
      <c r="U311" s="27">
        <v>0</v>
      </c>
      <c r="V311" s="27">
        <v>0</v>
      </c>
      <c r="W311" s="27">
        <v>0</v>
      </c>
      <c r="X311" s="27">
        <v>6638953</v>
      </c>
      <c r="Y311" s="44">
        <f t="shared" si="260"/>
        <v>1730</v>
      </c>
    </row>
    <row r="312" spans="1:25" s="32" customFormat="1" x14ac:dyDescent="0.2">
      <c r="A312" s="24">
        <v>1731</v>
      </c>
      <c r="B312" s="24" t="s">
        <v>213</v>
      </c>
      <c r="C312" s="24"/>
      <c r="D312" s="24"/>
      <c r="E312" s="31" t="s">
        <v>472</v>
      </c>
      <c r="F312" s="27">
        <v>33178</v>
      </c>
      <c r="G312" s="42">
        <v>0.72711999999999999</v>
      </c>
      <c r="H312" s="27">
        <v>287196</v>
      </c>
      <c r="I312" s="27">
        <v>287525.18912063987</v>
      </c>
      <c r="J312" s="27">
        <v>6864056</v>
      </c>
      <c r="K312" s="27">
        <v>9742</v>
      </c>
      <c r="L312" s="27">
        <v>9784</v>
      </c>
      <c r="M312" s="27">
        <v>6893648.522274687</v>
      </c>
      <c r="N312" s="27">
        <v>6737715.1853826288</v>
      </c>
      <c r="O312" s="27">
        <v>1838587.7197872119</v>
      </c>
      <c r="P312" s="27">
        <v>6174801</v>
      </c>
      <c r="Q312" s="27">
        <v>4489821.3031200003</v>
      </c>
      <c r="R312" s="27">
        <v>4716483.7822752725</v>
      </c>
      <c r="S312" s="27">
        <v>6842596.6911831256</v>
      </c>
      <c r="T312" s="43">
        <v>1.1206011376545119E-3</v>
      </c>
      <c r="U312" s="27">
        <v>210162</v>
      </c>
      <c r="V312" s="27">
        <v>0</v>
      </c>
      <c r="W312" s="27">
        <v>26270.25</v>
      </c>
      <c r="X312" s="27">
        <v>6816327</v>
      </c>
      <c r="Y312" s="44">
        <f t="shared" si="260"/>
        <v>1731</v>
      </c>
    </row>
    <row r="313" spans="1:25" s="32" customFormat="1" x14ac:dyDescent="0.2">
      <c r="A313" s="24">
        <v>1734</v>
      </c>
      <c r="B313" s="24" t="s">
        <v>257</v>
      </c>
      <c r="C313" s="24"/>
      <c r="D313" s="24"/>
      <c r="E313" s="31" t="s">
        <v>473</v>
      </c>
      <c r="F313" s="27">
        <v>47543</v>
      </c>
      <c r="G313" s="42">
        <v>1</v>
      </c>
      <c r="H313" s="27">
        <v>15228</v>
      </c>
      <c r="I313" s="27">
        <v>20966.903127661091</v>
      </c>
      <c r="J313" s="27">
        <v>8617629</v>
      </c>
      <c r="K313" s="27">
        <v>14060</v>
      </c>
      <c r="L313" s="27">
        <v>14111</v>
      </c>
      <c r="M313" s="27">
        <v>8648887.8249644395</v>
      </c>
      <c r="N313" s="27">
        <v>8453251.227799084</v>
      </c>
      <c r="O313" s="27">
        <v>0</v>
      </c>
      <c r="P313" s="27">
        <v>8530933</v>
      </c>
      <c r="Q313" s="27">
        <v>8530933</v>
      </c>
      <c r="R313" s="27">
        <v>8961605.4683995396</v>
      </c>
      <c r="S313" s="27">
        <v>8982572.3715272024</v>
      </c>
      <c r="T313" s="43">
        <v>1.4710615388990461E-3</v>
      </c>
      <c r="U313" s="27">
        <v>0</v>
      </c>
      <c r="V313" s="27">
        <v>0</v>
      </c>
      <c r="W313" s="27">
        <v>0</v>
      </c>
      <c r="X313" s="27">
        <v>8982572</v>
      </c>
      <c r="Y313" s="44">
        <f t="shared" si="260"/>
        <v>1734</v>
      </c>
    </row>
    <row r="314" spans="1:25" s="32" customFormat="1" x14ac:dyDescent="0.2">
      <c r="A314" s="24">
        <v>1735</v>
      </c>
      <c r="B314" s="24" t="s">
        <v>159</v>
      </c>
      <c r="C314" s="24"/>
      <c r="D314" s="24"/>
      <c r="E314" s="31" t="s">
        <v>472</v>
      </c>
      <c r="F314" s="27">
        <v>34940</v>
      </c>
      <c r="G314" s="42">
        <v>0.79759999999999998</v>
      </c>
      <c r="H314" s="27">
        <v>22952</v>
      </c>
      <c r="I314" s="27">
        <v>25205.603546326198</v>
      </c>
      <c r="J314" s="27">
        <v>6291616</v>
      </c>
      <c r="K314" s="27">
        <v>9491</v>
      </c>
      <c r="L314" s="27">
        <v>9648</v>
      </c>
      <c r="M314" s="27">
        <v>6395691.8309977874</v>
      </c>
      <c r="N314" s="27">
        <v>6251022.2027569078</v>
      </c>
      <c r="O314" s="27">
        <v>1265206.8938379984</v>
      </c>
      <c r="P314" s="27">
        <v>5677883</v>
      </c>
      <c r="Q314" s="27">
        <v>4528679.4808</v>
      </c>
      <c r="R314" s="27">
        <v>4757303.6618346516</v>
      </c>
      <c r="S314" s="27">
        <v>6047716.1592189772</v>
      </c>
      <c r="T314" s="43">
        <v>9.9042482175879399E-4</v>
      </c>
      <c r="U314" s="27">
        <v>0</v>
      </c>
      <c r="V314" s="27">
        <v>0</v>
      </c>
      <c r="W314" s="27">
        <v>0</v>
      </c>
      <c r="X314" s="27">
        <v>6047716</v>
      </c>
      <c r="Y314" s="44">
        <f t="shared" si="260"/>
        <v>1735</v>
      </c>
    </row>
    <row r="315" spans="1:25" s="32" customFormat="1" x14ac:dyDescent="0.2">
      <c r="A315" s="24">
        <v>1740</v>
      </c>
      <c r="B315" s="24" t="s">
        <v>221</v>
      </c>
      <c r="C315" s="24"/>
      <c r="D315" s="24"/>
      <c r="E315" s="31" t="s">
        <v>472</v>
      </c>
      <c r="F315" s="27">
        <v>24034</v>
      </c>
      <c r="G315" s="42">
        <v>0.36136000000000001</v>
      </c>
      <c r="H315" s="27">
        <v>10610</v>
      </c>
      <c r="I315" s="27">
        <v>5278.9418972803524</v>
      </c>
      <c r="J315" s="27">
        <v>3761073</v>
      </c>
      <c r="K315" s="27">
        <v>6308</v>
      </c>
      <c r="L315" s="27">
        <v>6571</v>
      </c>
      <c r="M315" s="27">
        <v>3917883.7480976535</v>
      </c>
      <c r="N315" s="27">
        <v>3829261.7818889027</v>
      </c>
      <c r="O315" s="27">
        <v>2445519.7443855288</v>
      </c>
      <c r="P315" s="27">
        <v>4164380</v>
      </c>
      <c r="Q315" s="27">
        <v>1504840.3568</v>
      </c>
      <c r="R315" s="27">
        <v>1580810.1611590658</v>
      </c>
      <c r="S315" s="27">
        <v>4031608.8474418754</v>
      </c>
      <c r="T315" s="43">
        <v>6.6025014551021296E-4</v>
      </c>
      <c r="U315" s="27">
        <v>0</v>
      </c>
      <c r="V315" s="27">
        <v>0</v>
      </c>
      <c r="W315" s="27">
        <v>0</v>
      </c>
      <c r="X315" s="27">
        <v>4031609</v>
      </c>
      <c r="Y315" s="44">
        <f t="shared" si="260"/>
        <v>1740</v>
      </c>
    </row>
    <row r="316" spans="1:25" s="32" customFormat="1" x14ac:dyDescent="0.2">
      <c r="A316" s="24">
        <v>1742</v>
      </c>
      <c r="B316" s="24" t="s">
        <v>272</v>
      </c>
      <c r="C316" s="24"/>
      <c r="D316" s="24"/>
      <c r="E316" s="31" t="s">
        <v>472</v>
      </c>
      <c r="F316" s="27">
        <v>38300</v>
      </c>
      <c r="G316" s="42">
        <v>0.93200000000000005</v>
      </c>
      <c r="H316" s="27">
        <v>24453</v>
      </c>
      <c r="I316" s="27">
        <v>31379.027567140096</v>
      </c>
      <c r="J316" s="27">
        <v>5579311</v>
      </c>
      <c r="K316" s="27">
        <v>9933</v>
      </c>
      <c r="L316" s="27">
        <v>10100</v>
      </c>
      <c r="M316" s="27">
        <v>5673113.9736232758</v>
      </c>
      <c r="N316" s="27">
        <v>5544788.9524653731</v>
      </c>
      <c r="O316" s="27">
        <v>377045.64876764506</v>
      </c>
      <c r="P316" s="27">
        <v>5619492</v>
      </c>
      <c r="Q316" s="27">
        <v>5237366.5440000007</v>
      </c>
      <c r="R316" s="27">
        <v>5501767.8207909036</v>
      </c>
      <c r="S316" s="27">
        <v>5910192.4971256899</v>
      </c>
      <c r="T316" s="43">
        <v>9.6790279113923017E-4</v>
      </c>
      <c r="U316" s="27">
        <v>0</v>
      </c>
      <c r="V316" s="27">
        <v>0</v>
      </c>
      <c r="W316" s="27">
        <v>0</v>
      </c>
      <c r="X316" s="27">
        <v>5910192</v>
      </c>
      <c r="Y316" s="44">
        <f t="shared" si="260"/>
        <v>1742</v>
      </c>
    </row>
    <row r="317" spans="1:25" s="32" customFormat="1" x14ac:dyDescent="0.2">
      <c r="A317" s="24">
        <v>1771</v>
      </c>
      <c r="B317" s="24" t="s">
        <v>114</v>
      </c>
      <c r="C317" s="24"/>
      <c r="D317" s="24"/>
      <c r="E317" s="31" t="s">
        <v>472</v>
      </c>
      <c r="F317" s="27">
        <v>39595</v>
      </c>
      <c r="G317" s="42">
        <v>0.98380000000000001</v>
      </c>
      <c r="H317" s="27">
        <v>7110</v>
      </c>
      <c r="I317" s="27">
        <v>9630.9214211728467</v>
      </c>
      <c r="J317" s="27">
        <v>10691066</v>
      </c>
      <c r="K317" s="27">
        <v>12145</v>
      </c>
      <c r="L317" s="27">
        <v>12330</v>
      </c>
      <c r="M317" s="27">
        <v>10853918.796212433</v>
      </c>
      <c r="N317" s="27">
        <v>10608404.716000758</v>
      </c>
      <c r="O317" s="27">
        <v>171856.1563992122</v>
      </c>
      <c r="P317" s="27">
        <v>9341094</v>
      </c>
      <c r="Q317" s="27">
        <v>9189768.2772000004</v>
      </c>
      <c r="R317" s="27">
        <v>9653701.1422174033</v>
      </c>
      <c r="S317" s="27">
        <v>9835188.22003779</v>
      </c>
      <c r="T317" s="43">
        <v>1.6106930754258657E-3</v>
      </c>
      <c r="U317" s="27">
        <v>207630</v>
      </c>
      <c r="V317" s="27">
        <v>208201</v>
      </c>
      <c r="W317" s="27">
        <v>51978.875</v>
      </c>
      <c r="X317" s="27">
        <v>9783209</v>
      </c>
      <c r="Y317" s="44">
        <f t="shared" si="260"/>
        <v>1771</v>
      </c>
    </row>
    <row r="318" spans="1:25" s="32" customFormat="1" x14ac:dyDescent="0.2">
      <c r="A318" s="24">
        <v>1773</v>
      </c>
      <c r="B318" s="24" t="s">
        <v>243</v>
      </c>
      <c r="C318" s="24"/>
      <c r="D318" s="24"/>
      <c r="E318" s="31" t="s">
        <v>472</v>
      </c>
      <c r="F318" s="27">
        <v>18071</v>
      </c>
      <c r="G318" s="42">
        <v>0.12284000000000006</v>
      </c>
      <c r="H318" s="27">
        <v>8063.0000000000009</v>
      </c>
      <c r="I318" s="27">
        <v>1363.7284100057682</v>
      </c>
      <c r="J318" s="27">
        <v>2806593</v>
      </c>
      <c r="K318" s="27">
        <v>5207</v>
      </c>
      <c r="L318" s="27">
        <v>5265</v>
      </c>
      <c r="M318" s="27">
        <v>2837855.2227770309</v>
      </c>
      <c r="N318" s="27">
        <v>2773663.3462874875</v>
      </c>
      <c r="O318" s="27">
        <v>2432946.5408295323</v>
      </c>
      <c r="P318" s="27">
        <v>2534006</v>
      </c>
      <c r="Q318" s="27">
        <v>311277.29704000015</v>
      </c>
      <c r="R318" s="27">
        <v>326991.70505058393</v>
      </c>
      <c r="S318" s="27">
        <v>2761301.9742901223</v>
      </c>
      <c r="T318" s="43">
        <v>4.522140166151068E-4</v>
      </c>
      <c r="U318" s="27">
        <v>0</v>
      </c>
      <c r="V318" s="27">
        <v>0</v>
      </c>
      <c r="W318" s="27">
        <v>0</v>
      </c>
      <c r="X318" s="27">
        <v>2761302</v>
      </c>
      <c r="Y318" s="44">
        <f t="shared" si="260"/>
        <v>1773</v>
      </c>
    </row>
    <row r="319" spans="1:25" s="32" customFormat="1" x14ac:dyDescent="0.2">
      <c r="A319" s="24">
        <v>1774</v>
      </c>
      <c r="B319" s="24" t="s">
        <v>85</v>
      </c>
      <c r="C319" s="24"/>
      <c r="D319" s="24"/>
      <c r="E319" s="31" t="s">
        <v>472</v>
      </c>
      <c r="F319" s="27">
        <v>26350</v>
      </c>
      <c r="G319" s="42">
        <v>0.45399999999999996</v>
      </c>
      <c r="H319" s="27">
        <v>16741</v>
      </c>
      <c r="I319" s="27">
        <v>10464.745473346411</v>
      </c>
      <c r="J319" s="27">
        <v>3403677</v>
      </c>
      <c r="K319" s="27">
        <v>6998</v>
      </c>
      <c r="L319" s="27">
        <v>7077</v>
      </c>
      <c r="M319" s="27">
        <v>3442100.9044012572</v>
      </c>
      <c r="N319" s="27">
        <v>3364241.0776044372</v>
      </c>
      <c r="O319" s="27">
        <v>1836875.6283720229</v>
      </c>
      <c r="P319" s="27">
        <v>2886819.5</v>
      </c>
      <c r="Q319" s="27">
        <v>1310616.0529999998</v>
      </c>
      <c r="R319" s="27">
        <v>1376780.7093945083</v>
      </c>
      <c r="S319" s="27">
        <v>3224121.0832398781</v>
      </c>
      <c r="T319" s="43">
        <v>5.2800916331513373E-4</v>
      </c>
      <c r="U319" s="27">
        <v>100560</v>
      </c>
      <c r="V319" s="27">
        <v>0</v>
      </c>
      <c r="W319" s="27">
        <v>12570</v>
      </c>
      <c r="X319" s="27">
        <v>3211551</v>
      </c>
      <c r="Y319" s="44">
        <f t="shared" si="260"/>
        <v>1774</v>
      </c>
    </row>
    <row r="320" spans="1:25" s="32" customFormat="1" x14ac:dyDescent="0.2">
      <c r="A320" s="24">
        <v>1783</v>
      </c>
      <c r="B320" s="24" t="s">
        <v>357</v>
      </c>
      <c r="C320" s="24"/>
      <c r="D320" s="24"/>
      <c r="E320" s="31" t="s">
        <v>473</v>
      </c>
      <c r="F320" s="27">
        <v>108603</v>
      </c>
      <c r="G320" s="42">
        <v>1</v>
      </c>
      <c r="H320" s="27">
        <v>45087</v>
      </c>
      <c r="I320" s="27">
        <v>62078.720863991053</v>
      </c>
      <c r="J320" s="27">
        <v>17554690</v>
      </c>
      <c r="K320" s="27">
        <v>33083</v>
      </c>
      <c r="L320" s="27">
        <v>33355</v>
      </c>
      <c r="M320" s="27">
        <v>17699020.190127861</v>
      </c>
      <c r="N320" s="27">
        <v>17298670.902076852</v>
      </c>
      <c r="O320" s="27">
        <v>0</v>
      </c>
      <c r="P320" s="27">
        <v>17743408</v>
      </c>
      <c r="Q320" s="27">
        <v>17743408</v>
      </c>
      <c r="R320" s="27">
        <v>18639159.651218001</v>
      </c>
      <c r="S320" s="27">
        <v>18701238.372081995</v>
      </c>
      <c r="T320" s="43">
        <v>3.0626719564381881E-3</v>
      </c>
      <c r="U320" s="27">
        <v>0</v>
      </c>
      <c r="V320" s="27">
        <v>0</v>
      </c>
      <c r="W320" s="27">
        <v>0</v>
      </c>
      <c r="X320" s="27">
        <v>18701238</v>
      </c>
      <c r="Y320" s="44">
        <f t="shared" si="260"/>
        <v>1783</v>
      </c>
    </row>
    <row r="321" spans="1:25" s="32" customFormat="1" x14ac:dyDescent="0.2">
      <c r="A321" s="24">
        <v>1842</v>
      </c>
      <c r="B321" s="24" t="s">
        <v>212</v>
      </c>
      <c r="C321" s="24"/>
      <c r="D321" s="24"/>
      <c r="E321" s="31" t="s">
        <v>472</v>
      </c>
      <c r="F321" s="27">
        <v>19391</v>
      </c>
      <c r="G321" s="42">
        <v>0.17564000000000002</v>
      </c>
      <c r="H321" s="27">
        <v>0</v>
      </c>
      <c r="I321" s="27">
        <v>0</v>
      </c>
      <c r="J321" s="27">
        <v>2155906</v>
      </c>
      <c r="K321" s="27">
        <v>5653</v>
      </c>
      <c r="L321" s="27">
        <v>5667</v>
      </c>
      <c r="M321" s="27">
        <v>2161245.2329736426</v>
      </c>
      <c r="N321" s="27">
        <v>2112358.1770219663</v>
      </c>
      <c r="O321" s="27">
        <v>1741343.5868098282</v>
      </c>
      <c r="P321" s="27">
        <v>2160327.5</v>
      </c>
      <c r="Q321" s="27">
        <v>379439.92210000003</v>
      </c>
      <c r="R321" s="27">
        <v>398595.42688009102</v>
      </c>
      <c r="S321" s="27">
        <v>2139939.0136899184</v>
      </c>
      <c r="T321" s="43">
        <v>3.5045439640511169E-4</v>
      </c>
      <c r="U321" s="27">
        <v>0</v>
      </c>
      <c r="V321" s="27">
        <v>0</v>
      </c>
      <c r="W321" s="27">
        <v>0</v>
      </c>
      <c r="X321" s="27">
        <v>2139939</v>
      </c>
      <c r="Y321" s="44">
        <f t="shared" si="260"/>
        <v>1842</v>
      </c>
    </row>
    <row r="322" spans="1:25" s="32" customFormat="1" x14ac:dyDescent="0.2">
      <c r="A322" s="24">
        <v>1859</v>
      </c>
      <c r="B322" s="24" t="s">
        <v>41</v>
      </c>
      <c r="C322" s="24"/>
      <c r="D322" s="24"/>
      <c r="E322" s="31" t="s">
        <v>473</v>
      </c>
      <c r="F322" s="27">
        <v>43904</v>
      </c>
      <c r="G322" s="42">
        <v>1</v>
      </c>
      <c r="H322" s="27">
        <v>67626</v>
      </c>
      <c r="I322" s="27">
        <v>93111.885402627333</v>
      </c>
      <c r="J322" s="27">
        <v>8384189</v>
      </c>
      <c r="K322" s="27">
        <v>12306</v>
      </c>
      <c r="L322" s="27">
        <v>12364</v>
      </c>
      <c r="M322" s="27">
        <v>8423704.9241020642</v>
      </c>
      <c r="N322" s="27">
        <v>8233161.9317279942</v>
      </c>
      <c r="O322" s="27">
        <v>0</v>
      </c>
      <c r="P322" s="27">
        <v>7143936</v>
      </c>
      <c r="Q322" s="27">
        <v>7143936</v>
      </c>
      <c r="R322" s="27">
        <v>7504587.8245083308</v>
      </c>
      <c r="S322" s="27">
        <v>7597699.7099109599</v>
      </c>
      <c r="T322" s="43">
        <v>1.2442631537021738E-3</v>
      </c>
      <c r="U322" s="27">
        <v>0</v>
      </c>
      <c r="V322" s="27">
        <v>0</v>
      </c>
      <c r="W322" s="27">
        <v>0</v>
      </c>
      <c r="X322" s="27">
        <v>7597700</v>
      </c>
      <c r="Y322" s="44">
        <f t="shared" si="260"/>
        <v>1859</v>
      </c>
    </row>
    <row r="323" spans="1:25" s="32" customFormat="1" x14ac:dyDescent="0.2">
      <c r="A323" s="24">
        <v>1876</v>
      </c>
      <c r="B323" s="24" t="s">
        <v>59</v>
      </c>
      <c r="C323" s="24"/>
      <c r="D323" s="24"/>
      <c r="E323" s="31" t="s">
        <v>472</v>
      </c>
      <c r="F323" s="27">
        <v>36212</v>
      </c>
      <c r="G323" s="42">
        <v>0.84848000000000001</v>
      </c>
      <c r="H323" s="27">
        <v>139953</v>
      </c>
      <c r="I323" s="27">
        <v>163499.05340830793</v>
      </c>
      <c r="J323" s="27">
        <v>4689035</v>
      </c>
      <c r="K323" s="27">
        <v>9936</v>
      </c>
      <c r="L323" s="27">
        <v>9944</v>
      </c>
      <c r="M323" s="27">
        <v>4692810.3904991951</v>
      </c>
      <c r="N323" s="27">
        <v>4586659.6952283541</v>
      </c>
      <c r="O323" s="27">
        <v>694970.67702100019</v>
      </c>
      <c r="P323" s="27">
        <v>4239090</v>
      </c>
      <c r="Q323" s="27">
        <v>3596783.0832000002</v>
      </c>
      <c r="R323" s="27">
        <v>3778361.7509423741</v>
      </c>
      <c r="S323" s="27">
        <v>4636831.4813716821</v>
      </c>
      <c r="T323" s="43">
        <v>7.5936649018531241E-4</v>
      </c>
      <c r="U323" s="27">
        <v>248143</v>
      </c>
      <c r="V323" s="27">
        <v>0</v>
      </c>
      <c r="W323" s="27">
        <v>31017.875</v>
      </c>
      <c r="X323" s="27">
        <v>4605813</v>
      </c>
      <c r="Y323" s="44">
        <f t="shared" si="260"/>
        <v>1876</v>
      </c>
    </row>
    <row r="324" spans="1:25" s="32" customFormat="1" x14ac:dyDescent="0.2">
      <c r="A324" s="24">
        <v>1883</v>
      </c>
      <c r="B324" s="24" t="s">
        <v>291</v>
      </c>
      <c r="C324" s="24"/>
      <c r="D324" s="24"/>
      <c r="E324" s="31" t="s">
        <v>473</v>
      </c>
      <c r="F324" s="27">
        <v>92661</v>
      </c>
      <c r="G324" s="42">
        <v>1</v>
      </c>
      <c r="H324" s="27">
        <v>151378</v>
      </c>
      <c r="I324" s="27">
        <v>208427.09887438145</v>
      </c>
      <c r="J324" s="27">
        <v>38858390</v>
      </c>
      <c r="K324" s="27">
        <v>31533</v>
      </c>
      <c r="L324" s="27">
        <v>31618</v>
      </c>
      <c r="M324" s="27">
        <v>38963136.238860875</v>
      </c>
      <c r="N324" s="27">
        <v>38081795.707809158</v>
      </c>
      <c r="O324" s="27">
        <v>0</v>
      </c>
      <c r="P324" s="27">
        <v>35573260</v>
      </c>
      <c r="Q324" s="27">
        <v>35573260</v>
      </c>
      <c r="R324" s="27">
        <v>37369127.309380889</v>
      </c>
      <c r="S324" s="27">
        <v>37577554.408255279</v>
      </c>
      <c r="T324" s="43">
        <v>6.1540161024577654E-3</v>
      </c>
      <c r="U324" s="27">
        <v>510394</v>
      </c>
      <c r="V324" s="27">
        <v>0</v>
      </c>
      <c r="W324" s="27">
        <v>63799.25</v>
      </c>
      <c r="X324" s="27">
        <v>37513755</v>
      </c>
      <c r="Y324" s="44">
        <f t="shared" ref="Y324:Y357" si="261">A324</f>
        <v>1883</v>
      </c>
    </row>
    <row r="325" spans="1:25" s="32" customFormat="1" x14ac:dyDescent="0.2">
      <c r="A325" s="24">
        <v>1884</v>
      </c>
      <c r="B325" s="24" t="s">
        <v>168</v>
      </c>
      <c r="C325" s="24"/>
      <c r="D325" s="24"/>
      <c r="E325" s="31" t="s">
        <v>472</v>
      </c>
      <c r="F325" s="27">
        <v>26866</v>
      </c>
      <c r="G325" s="42">
        <v>0.47463999999999995</v>
      </c>
      <c r="H325" s="27">
        <v>5308</v>
      </c>
      <c r="I325" s="27">
        <v>3468.8591817653873</v>
      </c>
      <c r="J325" s="27">
        <v>3711760.86</v>
      </c>
      <c r="K325" s="27">
        <v>7972</v>
      </c>
      <c r="L325" s="27">
        <v>8160</v>
      </c>
      <c r="M325" s="27">
        <v>3799293.6048168587</v>
      </c>
      <c r="N325" s="27">
        <v>3713354.1305722008</v>
      </c>
      <c r="O325" s="27">
        <v>1950847.7260374115</v>
      </c>
      <c r="P325" s="27">
        <v>3755701.5</v>
      </c>
      <c r="Q325" s="27">
        <v>1782606.1599599998</v>
      </c>
      <c r="R325" s="27">
        <v>1872598.5904590085</v>
      </c>
      <c r="S325" s="27">
        <v>3826915.1756781861</v>
      </c>
      <c r="T325" s="43">
        <v>6.2672778962671752E-4</v>
      </c>
      <c r="U325" s="27">
        <v>0</v>
      </c>
      <c r="V325" s="27">
        <v>0</v>
      </c>
      <c r="W325" s="27">
        <v>0</v>
      </c>
      <c r="X325" s="27">
        <v>3826915</v>
      </c>
      <c r="Y325" s="44">
        <f t="shared" si="261"/>
        <v>1884</v>
      </c>
    </row>
    <row r="326" spans="1:25" s="32" customFormat="1" x14ac:dyDescent="0.2">
      <c r="A326" s="24">
        <v>1891</v>
      </c>
      <c r="B326" s="24" t="s">
        <v>73</v>
      </c>
      <c r="C326" s="24"/>
      <c r="D326" s="24"/>
      <c r="E326" s="31" t="s">
        <v>472</v>
      </c>
      <c r="F326" s="27">
        <v>18923</v>
      </c>
      <c r="G326" s="42">
        <v>0.15691999999999995</v>
      </c>
      <c r="H326" s="27">
        <v>14550</v>
      </c>
      <c r="I326" s="27">
        <v>3143.6393278455475</v>
      </c>
      <c r="J326" s="27">
        <v>7106596</v>
      </c>
      <c r="K326" s="27">
        <v>5286</v>
      </c>
      <c r="L326" s="27">
        <v>5311</v>
      </c>
      <c r="M326" s="27">
        <v>7140206.4615966706</v>
      </c>
      <c r="N326" s="27">
        <v>6978696.0196213638</v>
      </c>
      <c r="O326" s="27">
        <v>5883599.0402223794</v>
      </c>
      <c r="P326" s="27">
        <v>6273406</v>
      </c>
      <c r="Q326" s="27">
        <v>984422.86951999972</v>
      </c>
      <c r="R326" s="27">
        <v>1034120.1098060431</v>
      </c>
      <c r="S326" s="27">
        <v>6920862.7893562689</v>
      </c>
      <c r="T326" s="43">
        <v>1.133418651620462E-3</v>
      </c>
      <c r="U326" s="27">
        <v>137817</v>
      </c>
      <c r="V326" s="27">
        <v>0</v>
      </c>
      <c r="W326" s="27">
        <v>17227.125</v>
      </c>
      <c r="X326" s="27">
        <v>6903636</v>
      </c>
      <c r="Y326" s="44">
        <f t="shared" si="261"/>
        <v>1891</v>
      </c>
    </row>
    <row r="327" spans="1:25" s="32" customFormat="1" x14ac:dyDescent="0.2">
      <c r="A327" s="24">
        <v>1892</v>
      </c>
      <c r="B327" s="24" t="s">
        <v>380</v>
      </c>
      <c r="C327" s="24"/>
      <c r="D327" s="24"/>
      <c r="E327" s="31" t="s">
        <v>473</v>
      </c>
      <c r="F327" s="27">
        <v>42762</v>
      </c>
      <c r="G327" s="42">
        <v>1</v>
      </c>
      <c r="H327" s="27">
        <v>1640</v>
      </c>
      <c r="I327" s="27">
        <v>2258.0589131444831</v>
      </c>
      <c r="J327" s="27">
        <v>7944333</v>
      </c>
      <c r="K327" s="27">
        <v>12366</v>
      </c>
      <c r="L327" s="27">
        <v>12654</v>
      </c>
      <c r="M327" s="27">
        <v>8129353.8558951961</v>
      </c>
      <c r="N327" s="27">
        <v>7945469.0422975654</v>
      </c>
      <c r="O327" s="27">
        <v>0</v>
      </c>
      <c r="P327" s="27">
        <v>7453195</v>
      </c>
      <c r="Q327" s="27">
        <v>7453195</v>
      </c>
      <c r="R327" s="27">
        <v>7829459.3415571433</v>
      </c>
      <c r="S327" s="27">
        <v>7831717.4004702885</v>
      </c>
      <c r="T327" s="43">
        <v>1.2825878573355137E-3</v>
      </c>
      <c r="U327" s="27">
        <v>209801</v>
      </c>
      <c r="V327" s="27">
        <v>0</v>
      </c>
      <c r="W327" s="27">
        <v>26225.125</v>
      </c>
      <c r="X327" s="27">
        <v>7805492</v>
      </c>
      <c r="Y327" s="44">
        <f t="shared" si="261"/>
        <v>1892</v>
      </c>
    </row>
    <row r="328" spans="1:25" s="32" customFormat="1" x14ac:dyDescent="0.2">
      <c r="A328" s="24">
        <v>1894</v>
      </c>
      <c r="B328" s="24" t="s">
        <v>259</v>
      </c>
      <c r="C328" s="24"/>
      <c r="D328" s="24"/>
      <c r="E328" s="31" t="s">
        <v>473</v>
      </c>
      <c r="F328" s="27">
        <v>43311</v>
      </c>
      <c r="G328" s="42">
        <v>1</v>
      </c>
      <c r="H328" s="27">
        <v>24374</v>
      </c>
      <c r="I328" s="27">
        <v>33559.712164014411</v>
      </c>
      <c r="J328" s="27">
        <v>5709191</v>
      </c>
      <c r="K328" s="27">
        <v>12549</v>
      </c>
      <c r="L328" s="27">
        <v>12577</v>
      </c>
      <c r="M328" s="27">
        <v>5721929.652322894</v>
      </c>
      <c r="N328" s="27">
        <v>5592500.4275422385</v>
      </c>
      <c r="O328" s="27">
        <v>0</v>
      </c>
      <c r="P328" s="27">
        <v>5441900</v>
      </c>
      <c r="Q328" s="27">
        <v>5441900</v>
      </c>
      <c r="R328" s="27">
        <v>5716626.8681846932</v>
      </c>
      <c r="S328" s="27">
        <v>5750186.5803487096</v>
      </c>
      <c r="T328" s="43">
        <v>9.4169887755730388E-4</v>
      </c>
      <c r="U328" s="27">
        <v>0</v>
      </c>
      <c r="V328" s="27">
        <v>0</v>
      </c>
      <c r="W328" s="27">
        <v>0</v>
      </c>
      <c r="X328" s="27">
        <v>5750187</v>
      </c>
      <c r="Y328" s="44">
        <f t="shared" si="261"/>
        <v>1894</v>
      </c>
    </row>
    <row r="329" spans="1:25" s="32" customFormat="1" x14ac:dyDescent="0.2">
      <c r="A329" s="24">
        <v>1895</v>
      </c>
      <c r="B329" s="24" t="s">
        <v>240</v>
      </c>
      <c r="C329" s="24"/>
      <c r="D329" s="24"/>
      <c r="E329" s="31" t="s">
        <v>472</v>
      </c>
      <c r="F329" s="27">
        <v>38129</v>
      </c>
      <c r="G329" s="42">
        <v>0.92515999999999998</v>
      </c>
      <c r="H329" s="27">
        <v>254882</v>
      </c>
      <c r="I329" s="27">
        <v>324673.94218237151</v>
      </c>
      <c r="J329" s="27">
        <v>21129250</v>
      </c>
      <c r="K329" s="27">
        <v>12226</v>
      </c>
      <c r="L329" s="27">
        <v>12326</v>
      </c>
      <c r="M329" s="27">
        <v>21302072.264027484</v>
      </c>
      <c r="N329" s="27">
        <v>20820222.456902489</v>
      </c>
      <c r="O329" s="27">
        <v>1558185.4486745826</v>
      </c>
      <c r="P329" s="27">
        <v>16285297</v>
      </c>
      <c r="Q329" s="27">
        <v>15066505.37252</v>
      </c>
      <c r="R329" s="27">
        <v>15827117.260919325</v>
      </c>
      <c r="S329" s="27">
        <v>17709976.65177628</v>
      </c>
      <c r="T329" s="43">
        <v>2.9003346068002559E-3</v>
      </c>
      <c r="U329" s="27">
        <v>0</v>
      </c>
      <c r="V329" s="27">
        <v>0</v>
      </c>
      <c r="W329" s="27">
        <v>0</v>
      </c>
      <c r="X329" s="27">
        <v>17709977</v>
      </c>
      <c r="Y329" s="44">
        <f t="shared" si="261"/>
        <v>1895</v>
      </c>
    </row>
    <row r="330" spans="1:25" s="32" customFormat="1" x14ac:dyDescent="0.2">
      <c r="A330" s="24">
        <v>1896</v>
      </c>
      <c r="B330" s="24" t="s">
        <v>383</v>
      </c>
      <c r="C330" s="24"/>
      <c r="D330" s="24"/>
      <c r="E330" s="31" t="s">
        <v>472</v>
      </c>
      <c r="F330" s="27">
        <v>22503</v>
      </c>
      <c r="G330" s="42">
        <v>0.30011999999999994</v>
      </c>
      <c r="H330" s="27">
        <v>18044</v>
      </c>
      <c r="I330" s="27">
        <v>7456.2279502665651</v>
      </c>
      <c r="J330" s="27">
        <v>3158645</v>
      </c>
      <c r="K330" s="27">
        <v>6197</v>
      </c>
      <c r="L330" s="27">
        <v>6225</v>
      </c>
      <c r="M330" s="27">
        <v>3172916.7540745521</v>
      </c>
      <c r="N330" s="27">
        <v>3101145.8339957446</v>
      </c>
      <c r="O330" s="27">
        <v>2170429.946296942</v>
      </c>
      <c r="P330" s="27">
        <v>2704028.75</v>
      </c>
      <c r="Q330" s="27">
        <v>811533.10844999983</v>
      </c>
      <c r="R330" s="27">
        <v>852502.24594107061</v>
      </c>
      <c r="S330" s="27">
        <v>3030388.4201882794</v>
      </c>
      <c r="T330" s="43">
        <v>4.962818743319623E-4</v>
      </c>
      <c r="U330" s="27">
        <v>0</v>
      </c>
      <c r="V330" s="27">
        <v>199392</v>
      </c>
      <c r="W330" s="27">
        <v>24924</v>
      </c>
      <c r="X330" s="27">
        <v>3005464</v>
      </c>
      <c r="Y330" s="44">
        <f t="shared" si="261"/>
        <v>1896</v>
      </c>
    </row>
    <row r="331" spans="1:25" s="32" customFormat="1" x14ac:dyDescent="0.2">
      <c r="A331" s="24">
        <v>1900</v>
      </c>
      <c r="B331" s="24" t="s">
        <v>306</v>
      </c>
      <c r="C331" s="24"/>
      <c r="D331" s="24"/>
      <c r="E331" s="31" t="s">
        <v>473</v>
      </c>
      <c r="F331" s="27">
        <v>89710</v>
      </c>
      <c r="G331" s="42">
        <v>1</v>
      </c>
      <c r="H331" s="27">
        <v>321398</v>
      </c>
      <c r="I331" s="27">
        <v>442521.71863829921</v>
      </c>
      <c r="J331" s="27">
        <v>34861537</v>
      </c>
      <c r="K331" s="27">
        <v>27342</v>
      </c>
      <c r="L331" s="27">
        <v>27653</v>
      </c>
      <c r="M331" s="27">
        <v>35258067.539353378</v>
      </c>
      <c r="N331" s="27">
        <v>34460535.128756553</v>
      </c>
      <c r="O331" s="27">
        <v>0</v>
      </c>
      <c r="P331" s="27">
        <v>29108928</v>
      </c>
      <c r="Q331" s="27">
        <v>29108928</v>
      </c>
      <c r="R331" s="27">
        <v>30578452.362015795</v>
      </c>
      <c r="S331" s="27">
        <v>31020974.080654096</v>
      </c>
      <c r="T331" s="43">
        <v>5.080255408114887E-3</v>
      </c>
      <c r="U331" s="27">
        <v>0</v>
      </c>
      <c r="V331" s="27">
        <v>0</v>
      </c>
      <c r="W331" s="27">
        <v>0</v>
      </c>
      <c r="X331" s="27">
        <v>31020974</v>
      </c>
      <c r="Y331" s="44">
        <f t="shared" si="261"/>
        <v>1900</v>
      </c>
    </row>
    <row r="332" spans="1:25" s="32" customFormat="1" x14ac:dyDescent="0.2">
      <c r="A332" s="24">
        <v>1901</v>
      </c>
      <c r="B332" s="24" t="s">
        <v>50</v>
      </c>
      <c r="C332" s="24"/>
      <c r="D332" s="24"/>
      <c r="E332" s="31" t="s">
        <v>472</v>
      </c>
      <c r="F332" s="27">
        <v>34462</v>
      </c>
      <c r="G332" s="42">
        <v>0.77847999999999995</v>
      </c>
      <c r="H332" s="27">
        <v>583</v>
      </c>
      <c r="I332" s="27">
        <v>624.8955540712501</v>
      </c>
      <c r="J332" s="27">
        <v>4227624</v>
      </c>
      <c r="K332" s="27">
        <v>9658</v>
      </c>
      <c r="L332" s="27">
        <v>9950</v>
      </c>
      <c r="M332" s="27">
        <v>4355441.9962725202</v>
      </c>
      <c r="N332" s="27">
        <v>4256922.5254982132</v>
      </c>
      <c r="O332" s="27">
        <v>942993.47784836439</v>
      </c>
      <c r="P332" s="27">
        <v>4750594</v>
      </c>
      <c r="Q332" s="27">
        <v>3698242.4171199999</v>
      </c>
      <c r="R332" s="27">
        <v>3884943.1203749604</v>
      </c>
      <c r="S332" s="27">
        <v>4828561.4937773962</v>
      </c>
      <c r="T332" s="43">
        <v>7.9076580826892837E-4</v>
      </c>
      <c r="U332" s="27">
        <v>0</v>
      </c>
      <c r="V332" s="27">
        <v>0</v>
      </c>
      <c r="W332" s="27">
        <v>0</v>
      </c>
      <c r="X332" s="27">
        <v>4828561</v>
      </c>
      <c r="Y332" s="44">
        <f t="shared" si="261"/>
        <v>1901</v>
      </c>
    </row>
    <row r="333" spans="1:25" s="32" customFormat="1" x14ac:dyDescent="0.2">
      <c r="A333" s="24">
        <v>1903</v>
      </c>
      <c r="B333" s="24" t="s">
        <v>102</v>
      </c>
      <c r="C333" s="24"/>
      <c r="D333" s="24"/>
      <c r="E333" s="31" t="s">
        <v>472</v>
      </c>
      <c r="F333" s="27">
        <v>25658</v>
      </c>
      <c r="G333" s="42">
        <v>0.42632000000000003</v>
      </c>
      <c r="H333" s="27">
        <v>11333</v>
      </c>
      <c r="I333" s="27">
        <v>6652.3029112365566</v>
      </c>
      <c r="J333" s="27">
        <v>3224468</v>
      </c>
      <c r="K333" s="27">
        <v>7309</v>
      </c>
      <c r="L333" s="27">
        <v>7272</v>
      </c>
      <c r="M333" s="27">
        <v>3208144.9303598301</v>
      </c>
      <c r="N333" s="27">
        <v>3135577.1540062893</v>
      </c>
      <c r="O333" s="27">
        <v>1798817.9017103279</v>
      </c>
      <c r="P333" s="27">
        <v>3009301.75</v>
      </c>
      <c r="Q333" s="27">
        <v>1282925.5220600001</v>
      </c>
      <c r="R333" s="27">
        <v>1347692.2599254069</v>
      </c>
      <c r="S333" s="27">
        <v>3153162.4645469715</v>
      </c>
      <c r="T333" s="43">
        <v>5.1638838359913456E-4</v>
      </c>
      <c r="U333" s="27">
        <v>0</v>
      </c>
      <c r="V333" s="27">
        <v>0</v>
      </c>
      <c r="W333" s="27">
        <v>0</v>
      </c>
      <c r="X333" s="27">
        <v>3153162</v>
      </c>
      <c r="Y333" s="44">
        <f t="shared" si="261"/>
        <v>1903</v>
      </c>
    </row>
    <row r="334" spans="1:25" s="32" customFormat="1" x14ac:dyDescent="0.2">
      <c r="A334" s="24">
        <v>1904</v>
      </c>
      <c r="B334" s="24" t="s">
        <v>304</v>
      </c>
      <c r="C334" s="24"/>
      <c r="D334" s="24"/>
      <c r="E334" s="31" t="s">
        <v>473</v>
      </c>
      <c r="F334" s="27">
        <v>64336</v>
      </c>
      <c r="G334" s="42">
        <v>1</v>
      </c>
      <c r="H334" s="27">
        <v>23869</v>
      </c>
      <c r="I334" s="27">
        <v>32864.395242588827</v>
      </c>
      <c r="J334" s="27">
        <v>11564709</v>
      </c>
      <c r="K334" s="27">
        <v>19949</v>
      </c>
      <c r="L334" s="27">
        <v>19843</v>
      </c>
      <c r="M334" s="27">
        <v>11503259.345681487</v>
      </c>
      <c r="N334" s="27">
        <v>11243057.275745524</v>
      </c>
      <c r="O334" s="27">
        <v>0</v>
      </c>
      <c r="P334" s="27">
        <v>10924829</v>
      </c>
      <c r="Q334" s="27">
        <v>10924829</v>
      </c>
      <c r="R334" s="27">
        <v>11476354.029240398</v>
      </c>
      <c r="S334" s="27">
        <v>11509218.424482988</v>
      </c>
      <c r="T334" s="43">
        <v>1.8848463298455627E-3</v>
      </c>
      <c r="U334" s="27">
        <v>370407</v>
      </c>
      <c r="V334" s="27">
        <v>0</v>
      </c>
      <c r="W334" s="27">
        <v>46300.875</v>
      </c>
      <c r="X334" s="27">
        <v>11462917</v>
      </c>
      <c r="Y334" s="44">
        <f t="shared" si="261"/>
        <v>1904</v>
      </c>
    </row>
    <row r="335" spans="1:25" s="32" customFormat="1" x14ac:dyDescent="0.2">
      <c r="A335" s="24">
        <v>1911</v>
      </c>
      <c r="B335" s="24" t="s">
        <v>160</v>
      </c>
      <c r="C335" s="24"/>
      <c r="D335" s="24"/>
      <c r="E335" s="31" t="s">
        <v>473</v>
      </c>
      <c r="F335" s="27">
        <v>47815</v>
      </c>
      <c r="G335" s="42">
        <v>1</v>
      </c>
      <c r="H335" s="27">
        <v>38346</v>
      </c>
      <c r="I335" s="27">
        <v>52797.272611852663</v>
      </c>
      <c r="J335" s="27">
        <v>7201628.71</v>
      </c>
      <c r="K335" s="27">
        <v>14330</v>
      </c>
      <c r="L335" s="27">
        <v>14546</v>
      </c>
      <c r="M335" s="27">
        <v>7310180.8245401252</v>
      </c>
      <c r="N335" s="27">
        <v>7144825.5869512577</v>
      </c>
      <c r="O335" s="27">
        <v>0</v>
      </c>
      <c r="P335" s="27">
        <v>8727994</v>
      </c>
      <c r="Q335" s="27">
        <v>8727994</v>
      </c>
      <c r="R335" s="27">
        <v>9168614.8230865691</v>
      </c>
      <c r="S335" s="27">
        <v>9221412.0956984237</v>
      </c>
      <c r="T335" s="43">
        <v>1.5101759392798586E-3</v>
      </c>
      <c r="U335" s="27">
        <v>0</v>
      </c>
      <c r="V335" s="27">
        <v>0</v>
      </c>
      <c r="W335" s="27">
        <v>0</v>
      </c>
      <c r="X335" s="27">
        <v>9221412</v>
      </c>
      <c r="Y335" s="44">
        <f t="shared" si="261"/>
        <v>1911</v>
      </c>
    </row>
    <row r="336" spans="1:25" s="32" customFormat="1" x14ac:dyDescent="0.2">
      <c r="A336" s="24">
        <v>1916</v>
      </c>
      <c r="B336" s="24" t="s">
        <v>190</v>
      </c>
      <c r="C336" s="24"/>
      <c r="D336" s="24"/>
      <c r="E336" s="31" t="s">
        <v>473</v>
      </c>
      <c r="F336" s="27">
        <v>75425</v>
      </c>
      <c r="G336" s="42">
        <v>1</v>
      </c>
      <c r="H336" s="27">
        <v>68293</v>
      </c>
      <c r="I336" s="27">
        <v>94030.254484985504</v>
      </c>
      <c r="J336" s="27">
        <v>28014002</v>
      </c>
      <c r="K336" s="27">
        <v>24749</v>
      </c>
      <c r="L336" s="27">
        <v>24976</v>
      </c>
      <c r="M336" s="27">
        <v>28270948.884884242</v>
      </c>
      <c r="N336" s="27">
        <v>27631464.092110068</v>
      </c>
      <c r="O336" s="27">
        <v>0</v>
      </c>
      <c r="P336" s="27">
        <v>24601612</v>
      </c>
      <c r="Q336" s="27">
        <v>24601612</v>
      </c>
      <c r="R336" s="27">
        <v>25843590.687049557</v>
      </c>
      <c r="S336" s="27">
        <v>25937620.941534545</v>
      </c>
      <c r="T336" s="43">
        <v>4.2477627787981557E-3</v>
      </c>
      <c r="U336" s="27">
        <v>347618</v>
      </c>
      <c r="V336" s="27">
        <v>399585</v>
      </c>
      <c r="W336" s="27">
        <v>93400.375</v>
      </c>
      <c r="X336" s="27">
        <v>25844221</v>
      </c>
      <c r="Y336" s="44">
        <f t="shared" si="261"/>
        <v>1916</v>
      </c>
    </row>
    <row r="337" spans="1:25" s="32" customFormat="1" x14ac:dyDescent="0.2">
      <c r="A337" s="24">
        <v>1924</v>
      </c>
      <c r="B337" s="24" t="s">
        <v>119</v>
      </c>
      <c r="C337" s="24"/>
      <c r="D337" s="24"/>
      <c r="E337" s="31" t="s">
        <v>473</v>
      </c>
      <c r="F337" s="27">
        <v>49611</v>
      </c>
      <c r="G337" s="42">
        <v>1</v>
      </c>
      <c r="H337" s="27">
        <v>64214</v>
      </c>
      <c r="I337" s="27">
        <v>88414.021371134062</v>
      </c>
      <c r="J337" s="27">
        <v>7282324</v>
      </c>
      <c r="K337" s="27">
        <v>14399</v>
      </c>
      <c r="L337" s="27">
        <v>14580</v>
      </c>
      <c r="M337" s="27">
        <v>7373865.1239669416</v>
      </c>
      <c r="N337" s="27">
        <v>7207069.356695544</v>
      </c>
      <c r="O337" s="27">
        <v>0</v>
      </c>
      <c r="P337" s="27">
        <v>7295958</v>
      </c>
      <c r="Q337" s="27">
        <v>7295958</v>
      </c>
      <c r="R337" s="27">
        <v>7664284.4469665121</v>
      </c>
      <c r="S337" s="27">
        <v>7752698.4683376467</v>
      </c>
      <c r="T337" s="43">
        <v>1.2696470529537239E-3</v>
      </c>
      <c r="U337" s="27">
        <v>98028</v>
      </c>
      <c r="V337" s="27">
        <v>0</v>
      </c>
      <c r="W337" s="27">
        <v>12253.5</v>
      </c>
      <c r="X337" s="27">
        <v>7740444</v>
      </c>
      <c r="Y337" s="44">
        <f t="shared" si="261"/>
        <v>1924</v>
      </c>
    </row>
    <row r="338" spans="1:25" s="32" customFormat="1" x14ac:dyDescent="0.2">
      <c r="A338" s="24">
        <v>1926</v>
      </c>
      <c r="B338" s="24" t="s">
        <v>261</v>
      </c>
      <c r="C338" s="24"/>
      <c r="D338" s="24"/>
      <c r="E338" s="31" t="s">
        <v>473</v>
      </c>
      <c r="F338" s="27">
        <v>54331</v>
      </c>
      <c r="G338" s="42">
        <v>1</v>
      </c>
      <c r="H338" s="27">
        <v>18077</v>
      </c>
      <c r="I338" s="27">
        <v>24889.592056654164</v>
      </c>
      <c r="J338" s="27">
        <v>6966080</v>
      </c>
      <c r="K338" s="27">
        <v>16007</v>
      </c>
      <c r="L338" s="27">
        <v>16223</v>
      </c>
      <c r="M338" s="27">
        <v>7060080.9545823708</v>
      </c>
      <c r="N338" s="27">
        <v>6900382.9400376957</v>
      </c>
      <c r="O338" s="27">
        <v>0</v>
      </c>
      <c r="P338" s="27">
        <v>7001097.5</v>
      </c>
      <c r="Q338" s="27">
        <v>7001097.5</v>
      </c>
      <c r="R338" s="27">
        <v>7354538.3184697786</v>
      </c>
      <c r="S338" s="27">
        <v>7379427.910526434</v>
      </c>
      <c r="T338" s="43">
        <v>1.2085171295322318E-3</v>
      </c>
      <c r="U338" s="27">
        <v>0</v>
      </c>
      <c r="V338" s="27">
        <v>0</v>
      </c>
      <c r="W338" s="27">
        <v>0</v>
      </c>
      <c r="X338" s="27">
        <v>7379428</v>
      </c>
      <c r="Y338" s="44">
        <f t="shared" si="261"/>
        <v>1926</v>
      </c>
    </row>
    <row r="339" spans="1:25" s="32" customFormat="1" x14ac:dyDescent="0.2">
      <c r="A339" s="24">
        <v>1930</v>
      </c>
      <c r="B339" s="24" t="s">
        <v>228</v>
      </c>
      <c r="C339" s="24"/>
      <c r="D339" s="24"/>
      <c r="E339" s="31" t="s">
        <v>473</v>
      </c>
      <c r="F339" s="27">
        <v>84797</v>
      </c>
      <c r="G339" s="42">
        <v>1</v>
      </c>
      <c r="H339" s="27">
        <v>683817</v>
      </c>
      <c r="I339" s="27">
        <v>941523.82427422015</v>
      </c>
      <c r="J339" s="27">
        <v>34429958</v>
      </c>
      <c r="K339" s="27">
        <v>28209</v>
      </c>
      <c r="L339" s="27">
        <v>28317</v>
      </c>
      <c r="M339" s="27">
        <v>34561775.344251834</v>
      </c>
      <c r="N339" s="27">
        <v>33779992.962842502</v>
      </c>
      <c r="O339" s="27">
        <v>0</v>
      </c>
      <c r="P339" s="27">
        <v>31459910</v>
      </c>
      <c r="Q339" s="27">
        <v>31459910</v>
      </c>
      <c r="R339" s="27">
        <v>33048120.468342371</v>
      </c>
      <c r="S339" s="27">
        <v>33989644.292616598</v>
      </c>
      <c r="T339" s="43">
        <v>5.5664297900030928E-3</v>
      </c>
      <c r="U339" s="27">
        <v>0</v>
      </c>
      <c r="V339" s="27">
        <v>0</v>
      </c>
      <c r="W339" s="27">
        <v>0</v>
      </c>
      <c r="X339" s="27">
        <v>33989644</v>
      </c>
      <c r="Y339" s="44">
        <f t="shared" si="261"/>
        <v>1930</v>
      </c>
    </row>
    <row r="340" spans="1:25" s="32" customFormat="1" x14ac:dyDescent="0.2">
      <c r="A340" s="24">
        <v>1931</v>
      </c>
      <c r="B340" s="24" t="s">
        <v>177</v>
      </c>
      <c r="C340" s="24"/>
      <c r="D340" s="24"/>
      <c r="E340" s="31" t="s">
        <v>473</v>
      </c>
      <c r="F340" s="27">
        <v>56048</v>
      </c>
      <c r="G340" s="42">
        <v>1</v>
      </c>
      <c r="H340" s="27">
        <v>39232</v>
      </c>
      <c r="I340" s="27">
        <v>54017.175171027055</v>
      </c>
      <c r="J340" s="27">
        <v>10547085</v>
      </c>
      <c r="K340" s="27">
        <v>16316</v>
      </c>
      <c r="L340" s="27">
        <v>16508</v>
      </c>
      <c r="M340" s="27">
        <v>10671198.772983575</v>
      </c>
      <c r="N340" s="27">
        <v>10429817.79338575</v>
      </c>
      <c r="O340" s="27">
        <v>0</v>
      </c>
      <c r="P340" s="27">
        <v>9250567</v>
      </c>
      <c r="Q340" s="27">
        <v>9250567</v>
      </c>
      <c r="R340" s="27">
        <v>9717569.2052670345</v>
      </c>
      <c r="S340" s="27">
        <v>9771586.3804380633</v>
      </c>
      <c r="T340" s="43">
        <v>1.6002771036787349E-3</v>
      </c>
      <c r="U340" s="27">
        <v>0</v>
      </c>
      <c r="V340" s="27">
        <v>0</v>
      </c>
      <c r="W340" s="27">
        <v>0</v>
      </c>
      <c r="X340" s="27">
        <v>9771586</v>
      </c>
      <c r="Y340" s="44">
        <f t="shared" si="261"/>
        <v>1931</v>
      </c>
    </row>
    <row r="341" spans="1:25" s="32" customFormat="1" x14ac:dyDescent="0.2">
      <c r="A341" s="24">
        <v>1940</v>
      </c>
      <c r="B341" s="24" t="s">
        <v>75</v>
      </c>
      <c r="C341" s="24"/>
      <c r="D341" s="24"/>
      <c r="E341" s="31" t="s">
        <v>473</v>
      </c>
      <c r="F341" s="27">
        <v>51430</v>
      </c>
      <c r="G341" s="42">
        <v>1</v>
      </c>
      <c r="H341" s="27">
        <v>4833</v>
      </c>
      <c r="I341" s="27">
        <v>6654.3894678215174</v>
      </c>
      <c r="J341" s="27">
        <v>12944769</v>
      </c>
      <c r="K341" s="27">
        <v>14990</v>
      </c>
      <c r="L341" s="27">
        <v>15100</v>
      </c>
      <c r="M341" s="27">
        <v>13039760.633755837</v>
      </c>
      <c r="N341" s="27">
        <v>12744803.125939015</v>
      </c>
      <c r="O341" s="27">
        <v>0</v>
      </c>
      <c r="P341" s="27">
        <v>12261927</v>
      </c>
      <c r="Q341" s="27">
        <v>12261927</v>
      </c>
      <c r="R341" s="27">
        <v>12880953.590459093</v>
      </c>
      <c r="S341" s="27">
        <v>12887607.979926918</v>
      </c>
      <c r="T341" s="43">
        <v>2.1105829870932207E-3</v>
      </c>
      <c r="U341" s="27">
        <v>0</v>
      </c>
      <c r="V341" s="27">
        <v>0</v>
      </c>
      <c r="W341" s="27">
        <v>0</v>
      </c>
      <c r="X341" s="27">
        <v>12887608</v>
      </c>
      <c r="Y341" s="44">
        <f t="shared" si="261"/>
        <v>1940</v>
      </c>
    </row>
    <row r="342" spans="1:25" s="32" customFormat="1" x14ac:dyDescent="0.2">
      <c r="A342" s="24">
        <v>1942</v>
      </c>
      <c r="B342" s="24" t="s">
        <v>122</v>
      </c>
      <c r="C342" s="24"/>
      <c r="D342" s="24"/>
      <c r="E342" s="31" t="s">
        <v>473</v>
      </c>
      <c r="F342" s="27">
        <v>57715</v>
      </c>
      <c r="G342" s="42">
        <v>1</v>
      </c>
      <c r="H342" s="27">
        <v>60771</v>
      </c>
      <c r="I342" s="27">
        <v>83673.474518721589</v>
      </c>
      <c r="J342" s="27">
        <v>12519050</v>
      </c>
      <c r="K342" s="27">
        <v>17634</v>
      </c>
      <c r="L342" s="27">
        <v>17848</v>
      </c>
      <c r="M342" s="27">
        <v>12670976.77214472</v>
      </c>
      <c r="N342" s="27">
        <v>12384361.102172859</v>
      </c>
      <c r="O342" s="27">
        <v>0</v>
      </c>
      <c r="P342" s="27">
        <v>12064711</v>
      </c>
      <c r="Q342" s="27">
        <v>12064711</v>
      </c>
      <c r="R342" s="27">
        <v>12673781.410809355</v>
      </c>
      <c r="S342" s="27">
        <v>12757454.885328079</v>
      </c>
      <c r="T342" s="43">
        <v>2.0892680225469912E-3</v>
      </c>
      <c r="U342" s="27">
        <v>0</v>
      </c>
      <c r="V342" s="27">
        <v>279470</v>
      </c>
      <c r="W342" s="27">
        <v>0</v>
      </c>
      <c r="X342" s="27">
        <v>12757455</v>
      </c>
      <c r="Y342" s="44">
        <f t="shared" si="261"/>
        <v>1942</v>
      </c>
    </row>
    <row r="343" spans="1:25" s="32" customFormat="1" x14ac:dyDescent="0.2">
      <c r="A343" s="24">
        <v>1945</v>
      </c>
      <c r="B343" s="24" t="s">
        <v>36</v>
      </c>
      <c r="C343" s="24"/>
      <c r="D343" s="24"/>
      <c r="E343" s="31" t="s">
        <v>472</v>
      </c>
      <c r="F343" s="27">
        <v>34798</v>
      </c>
      <c r="G343" s="42">
        <v>0.79191999999999996</v>
      </c>
      <c r="H343" s="27">
        <v>143091</v>
      </c>
      <c r="I343" s="27">
        <v>156021.71613197835</v>
      </c>
      <c r="J343" s="27">
        <v>11303694</v>
      </c>
      <c r="K343" s="27">
        <v>10540</v>
      </c>
      <c r="L343" s="27">
        <v>10608</v>
      </c>
      <c r="M343" s="27">
        <v>11376621.058064517</v>
      </c>
      <c r="N343" s="27">
        <v>11119283.527958602</v>
      </c>
      <c r="O343" s="27">
        <v>2313700.5164976264</v>
      </c>
      <c r="P343" s="27">
        <v>9298564</v>
      </c>
      <c r="Q343" s="27">
        <v>7363718.8028799994</v>
      </c>
      <c r="R343" s="27">
        <v>7735466.0611736039</v>
      </c>
      <c r="S343" s="27">
        <v>10205188.293803209</v>
      </c>
      <c r="T343" s="43">
        <v>1.6712873968956717E-3</v>
      </c>
      <c r="U343" s="27">
        <v>0</v>
      </c>
      <c r="V343" s="27">
        <v>0</v>
      </c>
      <c r="W343" s="27">
        <v>0</v>
      </c>
      <c r="X343" s="27">
        <v>10205188</v>
      </c>
      <c r="Y343" s="44">
        <f t="shared" si="261"/>
        <v>1945</v>
      </c>
    </row>
    <row r="344" spans="1:25" s="32" customFormat="1" x14ac:dyDescent="0.2">
      <c r="A344" s="24">
        <v>1948</v>
      </c>
      <c r="B344" s="24" t="s">
        <v>209</v>
      </c>
      <c r="C344" s="24"/>
      <c r="D344" s="24"/>
      <c r="E344" s="31" t="s">
        <v>473</v>
      </c>
      <c r="F344" s="27">
        <v>80815</v>
      </c>
      <c r="G344" s="42">
        <v>1</v>
      </c>
      <c r="H344" s="27">
        <v>94861</v>
      </c>
      <c r="I344" s="27">
        <v>130610.8088779261</v>
      </c>
      <c r="J344" s="27">
        <v>12822051</v>
      </c>
      <c r="K344" s="27">
        <v>24120</v>
      </c>
      <c r="L344" s="27">
        <v>24548</v>
      </c>
      <c r="M344" s="27">
        <v>13049573.298009949</v>
      </c>
      <c r="N344" s="27">
        <v>12754393.829140717</v>
      </c>
      <c r="O344" s="27">
        <v>0</v>
      </c>
      <c r="P344" s="27">
        <v>11804106</v>
      </c>
      <c r="Q344" s="27">
        <v>11804106</v>
      </c>
      <c r="R344" s="27">
        <v>12400020.124313228</v>
      </c>
      <c r="S344" s="27">
        <v>12530630.933191156</v>
      </c>
      <c r="T344" s="43">
        <v>2.0521214259721201E-3</v>
      </c>
      <c r="U344" s="27">
        <v>0</v>
      </c>
      <c r="V344" s="27">
        <v>0</v>
      </c>
      <c r="W344" s="27">
        <v>0</v>
      </c>
      <c r="X344" s="27">
        <v>12530631</v>
      </c>
      <c r="Y344" s="44">
        <f t="shared" si="261"/>
        <v>1948</v>
      </c>
    </row>
    <row r="345" spans="1:25" s="32" customFormat="1" x14ac:dyDescent="0.2">
      <c r="A345" s="24">
        <v>1949</v>
      </c>
      <c r="B345" s="24" t="s">
        <v>343</v>
      </c>
      <c r="C345" s="24"/>
      <c r="D345" s="24"/>
      <c r="E345" s="31" t="s">
        <v>473</v>
      </c>
      <c r="F345" s="27">
        <v>46039</v>
      </c>
      <c r="G345" s="42">
        <v>1</v>
      </c>
      <c r="H345" s="27">
        <v>152515</v>
      </c>
      <c r="I345" s="27">
        <v>209992.59459648223</v>
      </c>
      <c r="J345" s="27">
        <v>15954888</v>
      </c>
      <c r="K345" s="27">
        <v>14167</v>
      </c>
      <c r="L345" s="27">
        <v>14221</v>
      </c>
      <c r="M345" s="27">
        <v>16015702.848027105</v>
      </c>
      <c r="N345" s="27">
        <v>15653429.955857595</v>
      </c>
      <c r="O345" s="27">
        <v>0</v>
      </c>
      <c r="P345" s="27">
        <v>14443641</v>
      </c>
      <c r="Q345" s="27">
        <v>14443641</v>
      </c>
      <c r="R345" s="27">
        <v>15172808.433637893</v>
      </c>
      <c r="S345" s="27">
        <v>15382801.028234378</v>
      </c>
      <c r="T345" s="43">
        <v>2.5192167696751811E-3</v>
      </c>
      <c r="U345" s="27">
        <v>0</v>
      </c>
      <c r="V345" s="27">
        <v>0</v>
      </c>
      <c r="W345" s="27">
        <v>0</v>
      </c>
      <c r="X345" s="27">
        <v>15382801</v>
      </c>
      <c r="Y345" s="44">
        <f t="shared" si="261"/>
        <v>1949</v>
      </c>
    </row>
    <row r="346" spans="1:25" s="32" customFormat="1" x14ac:dyDescent="0.2">
      <c r="A346" s="24">
        <v>1950</v>
      </c>
      <c r="B346" s="24" t="s">
        <v>356</v>
      </c>
      <c r="C346" s="24"/>
      <c r="D346" s="24"/>
      <c r="E346" s="31" t="s">
        <v>472</v>
      </c>
      <c r="F346" s="27">
        <v>25199</v>
      </c>
      <c r="G346" s="42">
        <v>0.40795999999999999</v>
      </c>
      <c r="H346" s="27">
        <v>41288</v>
      </c>
      <c r="I346" s="27">
        <v>23191.714161070006</v>
      </c>
      <c r="J346" s="27">
        <v>7626569</v>
      </c>
      <c r="K346" s="27">
        <v>7130</v>
      </c>
      <c r="L346" s="27">
        <v>7123</v>
      </c>
      <c r="M346" s="27">
        <v>7619081.484852735</v>
      </c>
      <c r="N346" s="27">
        <v>7446738.958809129</v>
      </c>
      <c r="O346" s="27">
        <v>4408767.333173357</v>
      </c>
      <c r="P346" s="27">
        <v>6979167.5</v>
      </c>
      <c r="Q346" s="27">
        <v>2847221.1732999999</v>
      </c>
      <c r="R346" s="27">
        <v>2990959.2346333317</v>
      </c>
      <c r="S346" s="27">
        <v>7422918.2819677591</v>
      </c>
      <c r="T346" s="43">
        <v>1.2156394782418911E-3</v>
      </c>
      <c r="U346" s="27">
        <v>0</v>
      </c>
      <c r="V346" s="27">
        <v>0</v>
      </c>
      <c r="W346" s="27">
        <v>0</v>
      </c>
      <c r="X346" s="27">
        <v>7422918</v>
      </c>
      <c r="Y346" s="44">
        <f t="shared" si="261"/>
        <v>1950</v>
      </c>
    </row>
    <row r="347" spans="1:25" s="32" customFormat="1" x14ac:dyDescent="0.2">
      <c r="A347" s="24">
        <v>1952</v>
      </c>
      <c r="B347" s="24" t="s">
        <v>214</v>
      </c>
      <c r="C347" s="24"/>
      <c r="D347" s="24"/>
      <c r="E347" s="31" t="s">
        <v>473</v>
      </c>
      <c r="F347" s="27">
        <v>60899</v>
      </c>
      <c r="G347" s="42">
        <v>1</v>
      </c>
      <c r="H347" s="27">
        <v>145505</v>
      </c>
      <c r="I347" s="27">
        <v>200340.7696079805</v>
      </c>
      <c r="J347" s="27">
        <v>27195700</v>
      </c>
      <c r="K347" s="27">
        <v>19331</v>
      </c>
      <c r="L347" s="27">
        <v>19513</v>
      </c>
      <c r="M347" s="27">
        <v>27451745.595158037</v>
      </c>
      <c r="N347" s="27">
        <v>26830791.062832624</v>
      </c>
      <c r="O347" s="27">
        <v>0</v>
      </c>
      <c r="P347" s="27">
        <v>25468930</v>
      </c>
      <c r="Q347" s="27">
        <v>25468930</v>
      </c>
      <c r="R347" s="27">
        <v>26754694.04838663</v>
      </c>
      <c r="S347" s="27">
        <v>26955034.817994613</v>
      </c>
      <c r="T347" s="43">
        <v>4.4143830253042388E-3</v>
      </c>
      <c r="U347" s="27">
        <v>0</v>
      </c>
      <c r="V347" s="27">
        <v>0</v>
      </c>
      <c r="W347" s="27">
        <v>0</v>
      </c>
      <c r="X347" s="27">
        <v>26955035</v>
      </c>
      <c r="Y347" s="44">
        <f t="shared" si="261"/>
        <v>1952</v>
      </c>
    </row>
    <row r="348" spans="1:25" s="32" customFormat="1" x14ac:dyDescent="0.2">
      <c r="A348" s="24">
        <v>1954</v>
      </c>
      <c r="B348" s="24" t="s">
        <v>476</v>
      </c>
      <c r="C348" s="24"/>
      <c r="D348" s="24"/>
      <c r="E348" s="31" t="s">
        <v>472</v>
      </c>
      <c r="F348" s="27">
        <v>35727</v>
      </c>
      <c r="G348" s="42">
        <v>0.82908000000000004</v>
      </c>
      <c r="H348" s="27">
        <v>8020</v>
      </c>
      <c r="I348" s="27">
        <v>9155.081767898062</v>
      </c>
      <c r="J348" s="27">
        <v>6941044</v>
      </c>
      <c r="K348" s="27">
        <v>10525</v>
      </c>
      <c r="L348" s="27">
        <v>10637</v>
      </c>
      <c r="M348" s="27">
        <v>7014905.9409026131</v>
      </c>
      <c r="N348" s="27">
        <v>6856229.7786621964</v>
      </c>
      <c r="O348" s="27">
        <v>1171866.7937689424</v>
      </c>
      <c r="P348" s="27">
        <v>6952449.125</v>
      </c>
      <c r="Q348" s="27">
        <v>5764136.5205549998</v>
      </c>
      <c r="R348" s="27">
        <v>6055131.0581395002</v>
      </c>
      <c r="S348" s="27">
        <v>7236152.9336763425</v>
      </c>
      <c r="T348" s="43">
        <v>1.1850532152754534E-3</v>
      </c>
      <c r="U348" s="27">
        <v>0</v>
      </c>
      <c r="V348" s="27">
        <v>0</v>
      </c>
      <c r="W348" s="27">
        <v>0</v>
      </c>
      <c r="X348" s="27">
        <v>7236153</v>
      </c>
      <c r="Y348" s="44">
        <f t="shared" si="261"/>
        <v>1954</v>
      </c>
    </row>
    <row r="349" spans="1:25" s="32" customFormat="1" x14ac:dyDescent="0.2">
      <c r="A349" s="24">
        <v>1955</v>
      </c>
      <c r="B349" s="24" t="s">
        <v>218</v>
      </c>
      <c r="C349" s="24"/>
      <c r="D349" s="24"/>
      <c r="E349" s="31" t="s">
        <v>472</v>
      </c>
      <c r="F349" s="27">
        <v>36026</v>
      </c>
      <c r="G349" s="42">
        <v>0.84104000000000001</v>
      </c>
      <c r="H349" s="27">
        <v>26707</v>
      </c>
      <c r="I349" s="27">
        <v>30926.671285965149</v>
      </c>
      <c r="J349" s="27">
        <v>5800978</v>
      </c>
      <c r="K349" s="27">
        <v>10380</v>
      </c>
      <c r="L349" s="27">
        <v>10555</v>
      </c>
      <c r="M349" s="27">
        <v>5898778.6888246629</v>
      </c>
      <c r="N349" s="27">
        <v>5765349.164304506</v>
      </c>
      <c r="O349" s="27">
        <v>916459.90315784421</v>
      </c>
      <c r="P349" s="27">
        <v>6431893</v>
      </c>
      <c r="Q349" s="27">
        <v>5409479.2887199996</v>
      </c>
      <c r="R349" s="27">
        <v>5682569.4416996585</v>
      </c>
      <c r="S349" s="27">
        <v>6629956.0161434701</v>
      </c>
      <c r="T349" s="43">
        <v>1.0857773137298754E-3</v>
      </c>
      <c r="U349" s="27">
        <v>0</v>
      </c>
      <c r="V349" s="27">
        <v>0</v>
      </c>
      <c r="W349" s="27">
        <v>0</v>
      </c>
      <c r="X349" s="27">
        <v>6629956</v>
      </c>
      <c r="Y349" s="44">
        <f t="shared" si="261"/>
        <v>1955</v>
      </c>
    </row>
    <row r="350" spans="1:25" s="32" customFormat="1" x14ac:dyDescent="0.2">
      <c r="A350" s="24">
        <v>1959</v>
      </c>
      <c r="B350" s="24" t="s">
        <v>477</v>
      </c>
      <c r="C350" s="24"/>
      <c r="D350" s="24"/>
      <c r="E350" s="31" t="s">
        <v>473</v>
      </c>
      <c r="F350" s="27">
        <v>55386</v>
      </c>
      <c r="G350" s="42">
        <v>1</v>
      </c>
      <c r="H350" s="27">
        <v>31474</v>
      </c>
      <c r="I350" s="27">
        <v>43335.455019700894</v>
      </c>
      <c r="J350" s="27">
        <v>7754207</v>
      </c>
      <c r="K350" s="27">
        <v>15377</v>
      </c>
      <c r="L350" s="27">
        <v>15682</v>
      </c>
      <c r="M350" s="27">
        <v>7908010.2864017691</v>
      </c>
      <c r="N350" s="27">
        <v>7729132.2324727215</v>
      </c>
      <c r="O350" s="27">
        <v>0</v>
      </c>
      <c r="P350" s="27">
        <v>7155431.625</v>
      </c>
      <c r="Q350" s="27">
        <v>7155431.625</v>
      </c>
      <c r="R350" s="27">
        <v>7516663.7903918605</v>
      </c>
      <c r="S350" s="27">
        <v>7559999.2454115618</v>
      </c>
      <c r="T350" s="43">
        <v>1.2380890088102843E-3</v>
      </c>
      <c r="U350" s="27">
        <v>47386</v>
      </c>
      <c r="V350" s="27">
        <v>0</v>
      </c>
      <c r="W350" s="27">
        <v>5923.25</v>
      </c>
      <c r="X350" s="27">
        <v>7554076</v>
      </c>
      <c r="Y350" s="44">
        <f t="shared" si="261"/>
        <v>1959</v>
      </c>
    </row>
    <row r="351" spans="1:25" s="32" customFormat="1" x14ac:dyDescent="0.2">
      <c r="A351" s="24">
        <v>1960</v>
      </c>
      <c r="B351" s="24" t="s">
        <v>478</v>
      </c>
      <c r="C351" s="24"/>
      <c r="D351" s="24"/>
      <c r="E351" s="31" t="s">
        <v>473</v>
      </c>
      <c r="F351" s="27">
        <v>50697</v>
      </c>
      <c r="G351" s="42">
        <v>1</v>
      </c>
      <c r="H351" s="27">
        <v>20544</v>
      </c>
      <c r="I351" s="27">
        <v>28286.31848270748</v>
      </c>
      <c r="J351" s="27">
        <v>7018396</v>
      </c>
      <c r="K351" s="27">
        <v>14364</v>
      </c>
      <c r="L351" s="27">
        <v>14607</v>
      </c>
      <c r="M351" s="27">
        <v>7137128.2631578948</v>
      </c>
      <c r="N351" s="27">
        <v>6975687.4495880147</v>
      </c>
      <c r="O351" s="27">
        <v>0</v>
      </c>
      <c r="P351" s="27">
        <v>7247060.5</v>
      </c>
      <c r="Q351" s="27">
        <v>7247060.5</v>
      </c>
      <c r="R351" s="27">
        <v>7612918.4236498279</v>
      </c>
      <c r="S351" s="27">
        <v>7641204.7421325371</v>
      </c>
      <c r="T351" s="43">
        <v>1.2513879033844127E-3</v>
      </c>
      <c r="U351" s="27">
        <v>0</v>
      </c>
      <c r="V351" s="27">
        <v>0</v>
      </c>
      <c r="W351" s="27">
        <v>0</v>
      </c>
      <c r="X351" s="27">
        <v>7641205</v>
      </c>
      <c r="Y351" s="44">
        <f t="shared" si="261"/>
        <v>1960</v>
      </c>
    </row>
    <row r="352" spans="1:25" s="32" customFormat="1" x14ac:dyDescent="0.2">
      <c r="A352" s="24">
        <v>1961</v>
      </c>
      <c r="B352" s="24" t="s">
        <v>479</v>
      </c>
      <c r="C352" s="24"/>
      <c r="D352" s="24"/>
      <c r="E352" s="31" t="s">
        <v>473</v>
      </c>
      <c r="F352" s="27">
        <v>55712</v>
      </c>
      <c r="G352" s="42">
        <v>1</v>
      </c>
      <c r="H352" s="27">
        <v>15589</v>
      </c>
      <c r="I352" s="27">
        <v>21463.95146159107</v>
      </c>
      <c r="J352" s="27">
        <v>9873105</v>
      </c>
      <c r="K352" s="27">
        <v>15773</v>
      </c>
      <c r="L352" s="27">
        <v>16200</v>
      </c>
      <c r="M352" s="27">
        <v>10140385.532238636</v>
      </c>
      <c r="N352" s="27">
        <v>9911011.4717096314</v>
      </c>
      <c r="O352" s="27">
        <v>0</v>
      </c>
      <c r="P352" s="27">
        <v>10079311.125</v>
      </c>
      <c r="Q352" s="27">
        <v>10079311.125</v>
      </c>
      <c r="R352" s="27">
        <v>10588151.342356142</v>
      </c>
      <c r="S352" s="27">
        <v>10609615.293817734</v>
      </c>
      <c r="T352" s="43">
        <v>1.7375197611234862E-3</v>
      </c>
      <c r="U352" s="27">
        <v>0</v>
      </c>
      <c r="V352" s="27">
        <v>0</v>
      </c>
      <c r="W352" s="27">
        <v>0</v>
      </c>
      <c r="X352" s="27">
        <v>10609615</v>
      </c>
      <c r="Y352" s="44">
        <f t="shared" si="261"/>
        <v>1961</v>
      </c>
    </row>
    <row r="353" spans="1:25" s="32" customFormat="1" x14ac:dyDescent="0.2">
      <c r="A353" s="24">
        <v>1963</v>
      </c>
      <c r="B353" s="24" t="s">
        <v>480</v>
      </c>
      <c r="C353" s="24"/>
      <c r="D353" s="24"/>
      <c r="E353" s="31" t="s">
        <v>473</v>
      </c>
      <c r="F353" s="27">
        <v>86656</v>
      </c>
      <c r="G353" s="42">
        <v>1</v>
      </c>
      <c r="H353" s="27">
        <v>126991</v>
      </c>
      <c r="I353" s="27">
        <v>174849.4874628848</v>
      </c>
      <c r="J353" s="27">
        <v>12083071</v>
      </c>
      <c r="K353" s="27">
        <v>24930</v>
      </c>
      <c r="L353" s="27">
        <v>25216</v>
      </c>
      <c r="M353" s="27">
        <v>12221689.46393903</v>
      </c>
      <c r="N353" s="27">
        <v>11945236.608181642</v>
      </c>
      <c r="O353" s="27">
        <v>0</v>
      </c>
      <c r="P353" s="27">
        <v>12188842.375</v>
      </c>
      <c r="Q353" s="27">
        <v>12188842.375</v>
      </c>
      <c r="R353" s="27">
        <v>12804179.388263866</v>
      </c>
      <c r="S353" s="27">
        <v>12979028.875726756</v>
      </c>
      <c r="T353" s="43">
        <v>2.1255548412682152E-3</v>
      </c>
      <c r="U353" s="27">
        <v>216672</v>
      </c>
      <c r="V353" s="27">
        <v>0</v>
      </c>
      <c r="W353" s="27">
        <v>27084</v>
      </c>
      <c r="X353" s="27">
        <v>12951945</v>
      </c>
      <c r="Y353" s="44">
        <f t="shared" si="261"/>
        <v>1963</v>
      </c>
    </row>
    <row r="354" spans="1:25" s="32" customFormat="1" x14ac:dyDescent="0.2">
      <c r="A354" s="24">
        <v>1966</v>
      </c>
      <c r="B354" s="24" t="s">
        <v>481</v>
      </c>
      <c r="C354" s="24"/>
      <c r="D354" s="24"/>
      <c r="E354" s="31" t="s">
        <v>473</v>
      </c>
      <c r="F354" s="27">
        <v>47888</v>
      </c>
      <c r="G354" s="42">
        <v>1</v>
      </c>
      <c r="H354" s="27">
        <v>88571</v>
      </c>
      <c r="I354" s="27">
        <v>121950.32682690244</v>
      </c>
      <c r="J354" s="27">
        <v>16344048.432</v>
      </c>
      <c r="K354" s="27">
        <v>15058</v>
      </c>
      <c r="L354" s="27">
        <v>14610</v>
      </c>
      <c r="M354" s="27">
        <v>15857786.398693053</v>
      </c>
      <c r="N354" s="27">
        <v>15499085.553867595</v>
      </c>
      <c r="O354" s="27">
        <v>0</v>
      </c>
      <c r="P354" s="27">
        <v>14329442</v>
      </c>
      <c r="Q354" s="27">
        <v>14329442</v>
      </c>
      <c r="R354" s="27">
        <v>15052844.253531709</v>
      </c>
      <c r="S354" s="27">
        <v>15174794.580358615</v>
      </c>
      <c r="T354" s="43">
        <v>2.4851518857358138E-3</v>
      </c>
      <c r="U354" s="27">
        <v>0</v>
      </c>
      <c r="V354" s="27">
        <v>0</v>
      </c>
      <c r="W354" s="27">
        <v>0</v>
      </c>
      <c r="X354" s="27">
        <v>15174795</v>
      </c>
      <c r="Y354" s="44">
        <f t="shared" si="261"/>
        <v>1966</v>
      </c>
    </row>
    <row r="355" spans="1:25" s="32" customFormat="1" x14ac:dyDescent="0.2">
      <c r="A355" s="24">
        <v>1969</v>
      </c>
      <c r="B355" s="24" t="s">
        <v>482</v>
      </c>
      <c r="C355" s="24"/>
      <c r="D355" s="24"/>
      <c r="E355" s="31" t="s">
        <v>473</v>
      </c>
      <c r="F355" s="27">
        <v>63031</v>
      </c>
      <c r="G355" s="42">
        <v>1</v>
      </c>
      <c r="H355" s="27">
        <v>92575</v>
      </c>
      <c r="I355" s="27">
        <v>127463.29505143328</v>
      </c>
      <c r="J355" s="27">
        <v>14706224.388</v>
      </c>
      <c r="K355" s="27">
        <v>17926</v>
      </c>
      <c r="L355" s="27">
        <v>18624</v>
      </c>
      <c r="M355" s="27">
        <v>15278853.23006315</v>
      </c>
      <c r="N355" s="27">
        <v>14933247.770146025</v>
      </c>
      <c r="O355" s="27">
        <v>0</v>
      </c>
      <c r="P355" s="27">
        <v>13432754.75</v>
      </c>
      <c r="Q355" s="27">
        <v>13432754.75</v>
      </c>
      <c r="R355" s="27">
        <v>14110888.975832995</v>
      </c>
      <c r="S355" s="27">
        <v>14238352.27088443</v>
      </c>
      <c r="T355" s="43">
        <v>2.3317922235045526E-3</v>
      </c>
      <c r="U355" s="27">
        <v>0</v>
      </c>
      <c r="V355" s="27">
        <v>0</v>
      </c>
      <c r="W355" s="27">
        <v>0</v>
      </c>
      <c r="X355" s="27">
        <v>14238352</v>
      </c>
      <c r="Y355" s="44">
        <f t="shared" si="261"/>
        <v>1969</v>
      </c>
    </row>
    <row r="356" spans="1:25" s="32" customFormat="1" x14ac:dyDescent="0.2">
      <c r="A356" s="24">
        <v>1970</v>
      </c>
      <c r="B356" s="24" t="s">
        <v>483</v>
      </c>
      <c r="C356" s="24"/>
      <c r="D356" s="24"/>
      <c r="E356" s="31" t="s">
        <v>473</v>
      </c>
      <c r="F356" s="27">
        <v>45181</v>
      </c>
      <c r="G356" s="42">
        <v>1</v>
      </c>
      <c r="H356" s="27">
        <v>23800</v>
      </c>
      <c r="I356" s="27">
        <v>32769.39154441384</v>
      </c>
      <c r="J356" s="27">
        <v>16139179</v>
      </c>
      <c r="K356" s="27">
        <v>13566</v>
      </c>
      <c r="L356" s="27">
        <v>13599</v>
      </c>
      <c r="M356" s="27">
        <v>16178438.391640868</v>
      </c>
      <c r="N356" s="27">
        <v>15812484.444908649</v>
      </c>
      <c r="O356" s="27">
        <v>0</v>
      </c>
      <c r="P356" s="27">
        <v>14585591.25</v>
      </c>
      <c r="Q356" s="27">
        <v>14585591.25</v>
      </c>
      <c r="R356" s="27">
        <v>15321924.847591754</v>
      </c>
      <c r="S356" s="27">
        <v>15354694.239136172</v>
      </c>
      <c r="T356" s="43">
        <v>2.5146137656898888E-3</v>
      </c>
      <c r="U356" s="27">
        <v>304211</v>
      </c>
      <c r="V356" s="27">
        <v>0</v>
      </c>
      <c r="W356" s="27">
        <v>38026.375</v>
      </c>
      <c r="X356" s="27">
        <v>15316668</v>
      </c>
      <c r="Y356" s="44">
        <f t="shared" si="261"/>
        <v>1970</v>
      </c>
    </row>
    <row r="357" spans="1:25" s="32" customFormat="1" x14ac:dyDescent="0.2">
      <c r="A357" s="24">
        <v>1978</v>
      </c>
      <c r="B357" s="24" t="s">
        <v>484</v>
      </c>
      <c r="C357" s="24"/>
      <c r="D357" s="24"/>
      <c r="E357" s="31" t="s">
        <v>473</v>
      </c>
      <c r="F357" s="27">
        <v>43858</v>
      </c>
      <c r="G357" s="42">
        <v>1</v>
      </c>
      <c r="H357" s="27">
        <v>32323</v>
      </c>
      <c r="I357" s="27">
        <v>44504.41356681045</v>
      </c>
      <c r="J357" s="27">
        <v>4831820</v>
      </c>
      <c r="K357" s="27">
        <v>11773</v>
      </c>
      <c r="L357" s="27">
        <v>11918</v>
      </c>
      <c r="M357" s="27">
        <v>4891330.2267901124</v>
      </c>
      <c r="N357" s="27">
        <v>4780689.0414091237</v>
      </c>
      <c r="O357" s="27">
        <v>0</v>
      </c>
      <c r="P357" s="27">
        <v>4826388.625</v>
      </c>
      <c r="Q357" s="27">
        <v>4826388.625</v>
      </c>
      <c r="R357" s="27">
        <v>5070042.2444322724</v>
      </c>
      <c r="S357" s="27">
        <v>5114546.6579990825</v>
      </c>
      <c r="T357" s="43">
        <v>8.3760114211113405E-4</v>
      </c>
      <c r="U357" s="27">
        <v>0</v>
      </c>
      <c r="V357" s="27">
        <v>0</v>
      </c>
      <c r="W357" s="27">
        <v>0</v>
      </c>
      <c r="X357" s="27">
        <v>5114547</v>
      </c>
      <c r="Y357" s="44">
        <f t="shared" si="261"/>
        <v>1978</v>
      </c>
    </row>
    <row r="358" spans="1:25" s="32" customFormat="1" ht="14.5" x14ac:dyDescent="0.35">
      <c r="A358"/>
      <c r="B358"/>
      <c r="C358" s="45"/>
      <c r="D358"/>
      <c r="E358" s="46"/>
      <c r="F358" s="28"/>
      <c r="G358" s="47"/>
      <c r="H358" s="28"/>
      <c r="I358" s="28"/>
      <c r="J358" s="28"/>
      <c r="K358" s="28"/>
      <c r="L358" s="28"/>
      <c r="M358" s="28"/>
      <c r="N358" s="28"/>
      <c r="O358" s="28"/>
      <c r="P358" s="28"/>
      <c r="Q358" s="28"/>
      <c r="R358" s="28"/>
      <c r="S358" s="28"/>
      <c r="T358" s="48"/>
      <c r="U358" s="28"/>
      <c r="V358" s="28"/>
      <c r="W358" s="49">
        <f>SUM(W3:W357)</f>
        <v>3792979.875</v>
      </c>
      <c r="X358" s="49">
        <f>SUM(X3:X357)</f>
        <v>6102390968</v>
      </c>
      <c r="Y358"/>
    </row>
    <row r="359" spans="1:25" s="32" customFormat="1" ht="14.5" x14ac:dyDescent="0.35">
      <c r="A359" s="25"/>
      <c r="B359" s="50" t="s">
        <v>485</v>
      </c>
      <c r="C359" s="51"/>
      <c r="D359" s="25"/>
      <c r="E359" s="52"/>
      <c r="F359" s="29"/>
      <c r="G359" s="53"/>
      <c r="H359" s="29"/>
      <c r="I359" s="29"/>
      <c r="J359" s="29">
        <f>SUM(J3:J358)</f>
        <v>6188914190.1299992</v>
      </c>
      <c r="K359" s="29"/>
      <c r="L359" s="29"/>
      <c r="M359" s="29"/>
      <c r="N359" s="29"/>
      <c r="O359" s="29"/>
      <c r="P359" s="29"/>
      <c r="Q359" s="29"/>
      <c r="R359" s="29"/>
      <c r="S359" s="29"/>
      <c r="T359" s="54"/>
      <c r="U359" s="29"/>
      <c r="V359" s="29"/>
      <c r="W359" s="55"/>
      <c r="X359" s="55"/>
      <c r="Y359"/>
    </row>
    <row r="360" spans="1:25" s="32" customFormat="1" ht="14.5" x14ac:dyDescent="0.35">
      <c r="A360" s="25"/>
      <c r="B360" s="56" t="s">
        <v>486</v>
      </c>
      <c r="C360" s="57"/>
      <c r="D360" s="58"/>
      <c r="E360" s="52"/>
      <c r="F360" s="29"/>
      <c r="G360" s="53"/>
      <c r="H360" s="29"/>
      <c r="I360" s="29"/>
      <c r="J360" s="29"/>
      <c r="K360" s="29"/>
      <c r="L360" s="29"/>
      <c r="M360" s="29"/>
      <c r="N360" s="29"/>
      <c r="O360" s="29"/>
      <c r="P360" s="29"/>
      <c r="Q360" s="29"/>
      <c r="R360" s="29"/>
      <c r="S360" s="29"/>
      <c r="T360" s="54"/>
      <c r="U360" s="29"/>
      <c r="V360" s="29"/>
      <c r="W360" s="55"/>
      <c r="X360" s="55">
        <v>6147353390</v>
      </c>
      <c r="Y360"/>
    </row>
    <row r="361" spans="1:25" s="32" customFormat="1" ht="14.5" x14ac:dyDescent="0.35">
      <c r="A361" s="25"/>
      <c r="B361" s="59" t="s">
        <v>487</v>
      </c>
      <c r="C361" s="57"/>
      <c r="D361" s="58"/>
      <c r="E361" s="52"/>
      <c r="F361" s="29"/>
      <c r="G361" s="53"/>
      <c r="H361" s="29"/>
      <c r="I361" s="29"/>
      <c r="J361" s="29"/>
      <c r="K361" s="29"/>
      <c r="L361" s="29"/>
      <c r="M361" s="29"/>
      <c r="N361" s="29"/>
      <c r="O361" s="29"/>
      <c r="P361" s="29"/>
      <c r="Q361" s="29"/>
      <c r="R361" s="29"/>
      <c r="S361" s="29"/>
      <c r="T361" s="54"/>
      <c r="U361" s="29"/>
      <c r="V361" s="29"/>
      <c r="W361" s="55"/>
      <c r="X361" s="55">
        <v>41169431</v>
      </c>
      <c r="Y361"/>
    </row>
    <row r="362" spans="1:25" s="32" customFormat="1" ht="14.5" x14ac:dyDescent="0.35">
      <c r="A362" s="25"/>
      <c r="B362" s="59" t="s">
        <v>488</v>
      </c>
      <c r="C362" s="57"/>
      <c r="D362" s="58"/>
      <c r="E362" s="52"/>
      <c r="F362" s="29"/>
      <c r="G362" s="53"/>
      <c r="H362" s="29"/>
      <c r="I362" s="29"/>
      <c r="J362" s="29"/>
      <c r="K362" s="29"/>
      <c r="L362" s="29"/>
      <c r="M362" s="29"/>
      <c r="N362" s="29"/>
      <c r="O362" s="29"/>
      <c r="P362" s="29"/>
      <c r="Q362" s="29"/>
      <c r="R362" s="29"/>
      <c r="S362" s="29"/>
      <c r="T362" s="54"/>
      <c r="U362" s="29"/>
      <c r="V362" s="29"/>
      <c r="W362" s="55"/>
      <c r="X362" s="55">
        <f>+W358</f>
        <v>3792979.875</v>
      </c>
      <c r="Y362"/>
    </row>
    <row r="363" spans="1:25" s="32" customFormat="1" ht="14.5" x14ac:dyDescent="0.35">
      <c r="A363" s="25"/>
      <c r="B363" s="59" t="s">
        <v>489</v>
      </c>
      <c r="C363" s="57"/>
      <c r="D363" s="58"/>
      <c r="E363" s="52"/>
      <c r="F363" s="29"/>
      <c r="G363" s="53"/>
      <c r="H363" s="29"/>
      <c r="I363" s="29"/>
      <c r="J363" s="29"/>
      <c r="K363" s="29"/>
      <c r="L363" s="29"/>
      <c r="M363" s="29"/>
      <c r="N363" s="29"/>
      <c r="O363" s="29"/>
      <c r="P363" s="29"/>
      <c r="Q363" s="29"/>
      <c r="R363" s="29"/>
      <c r="S363" s="29"/>
      <c r="T363" s="54"/>
      <c r="U363" s="29"/>
      <c r="V363" s="29"/>
      <c r="W363" s="55"/>
      <c r="X363" s="55">
        <f>+X360-X361-X362</f>
        <v>6102390979.125</v>
      </c>
      <c r="Y363"/>
    </row>
    <row r="364" spans="1:25" s="32" customFormat="1" ht="14.5" x14ac:dyDescent="0.35">
      <c r="A364" s="25"/>
      <c r="B364" s="59" t="s">
        <v>490</v>
      </c>
      <c r="C364" s="51"/>
      <c r="D364" s="25"/>
      <c r="E364" s="52"/>
      <c r="F364" s="29"/>
      <c r="G364" s="53"/>
      <c r="H364" s="29"/>
      <c r="I364" s="29"/>
      <c r="J364" s="29"/>
      <c r="K364" s="29"/>
      <c r="L364" s="29"/>
      <c r="M364" s="29"/>
      <c r="N364" s="29"/>
      <c r="O364" s="29"/>
      <c r="P364" s="29"/>
      <c r="Q364" s="29"/>
      <c r="R364" s="29"/>
      <c r="S364" s="29"/>
      <c r="T364" s="54"/>
      <c r="U364" s="29"/>
      <c r="V364" s="29"/>
      <c r="W364" s="29"/>
      <c r="X364" s="29">
        <f>+X358-X363</f>
        <v>-11.125</v>
      </c>
      <c r="Y364"/>
    </row>
    <row r="365" spans="1:25" s="32" customFormat="1" ht="14.5" x14ac:dyDescent="0.35">
      <c r="A365"/>
      <c r="B365"/>
      <c r="C365" s="45"/>
      <c r="D365"/>
      <c r="E365" s="46"/>
      <c r="F365" s="28"/>
      <c r="G365" s="47"/>
      <c r="H365" s="28"/>
      <c r="I365" s="28"/>
      <c r="J365" s="28"/>
      <c r="K365" s="28"/>
      <c r="L365" s="28"/>
      <c r="M365" s="28"/>
      <c r="N365" s="28"/>
      <c r="O365" s="28"/>
      <c r="P365" s="28"/>
      <c r="Q365" s="28"/>
      <c r="R365" s="28"/>
      <c r="S365" s="28"/>
      <c r="T365" s="48"/>
      <c r="U365" s="28"/>
      <c r="V365" s="28"/>
      <c r="W365" s="28"/>
      <c r="X365" s="28"/>
      <c r="Y365"/>
    </row>
    <row r="366" spans="1:25" x14ac:dyDescent="0.2">
      <c r="E366" s="46"/>
      <c r="F366" s="28"/>
      <c r="G366" s="47"/>
      <c r="H366" s="28"/>
      <c r="I366" s="28"/>
      <c r="J366" s="28"/>
      <c r="K366" s="28"/>
      <c r="L366" s="28"/>
      <c r="M366" s="28"/>
      <c r="N366" s="28"/>
      <c r="O366" s="28"/>
      <c r="P366" s="28"/>
      <c r="Q366" s="28"/>
      <c r="R366" s="28"/>
      <c r="S366" s="28"/>
      <c r="T366" s="48"/>
      <c r="U366" s="28"/>
      <c r="V366" s="28"/>
      <c r="W366" s="28"/>
      <c r="X366" s="28"/>
    </row>
    <row r="367" spans="1:25" x14ac:dyDescent="0.2">
      <c r="E367" s="46"/>
      <c r="F367" s="28"/>
      <c r="G367" s="47"/>
      <c r="H367" s="28"/>
      <c r="I367" s="28"/>
      <c r="J367" s="28"/>
      <c r="K367" s="28"/>
      <c r="L367" s="28"/>
      <c r="M367" s="28"/>
      <c r="N367" s="28"/>
      <c r="O367" s="28"/>
      <c r="P367" s="28"/>
      <c r="Q367" s="28"/>
      <c r="R367" s="28"/>
      <c r="S367" s="28"/>
      <c r="T367" s="48"/>
      <c r="U367" s="28"/>
      <c r="V367" s="28"/>
      <c r="W367" s="28"/>
      <c r="X367" s="28"/>
    </row>
    <row r="368" spans="1:25" x14ac:dyDescent="0.2">
      <c r="E368" s="46"/>
      <c r="F368" s="28"/>
      <c r="G368" s="47"/>
      <c r="H368" s="28"/>
      <c r="I368" s="28"/>
      <c r="J368" s="28"/>
      <c r="K368" s="28"/>
      <c r="L368" s="28"/>
      <c r="M368" s="28"/>
      <c r="N368" s="28"/>
      <c r="O368" s="28"/>
      <c r="P368" s="28"/>
      <c r="Q368" s="28"/>
      <c r="R368" s="28"/>
      <c r="S368" s="28"/>
      <c r="T368" s="48"/>
      <c r="U368" s="28"/>
      <c r="V368" s="28"/>
      <c r="W368" s="28"/>
      <c r="X368" s="28"/>
    </row>
    <row r="369" spans="5:24" x14ac:dyDescent="0.2">
      <c r="E369" s="46"/>
      <c r="F369" s="28"/>
      <c r="G369" s="47"/>
      <c r="H369" s="28"/>
      <c r="I369" s="28"/>
      <c r="J369" s="28"/>
      <c r="K369" s="28"/>
      <c r="L369" s="28"/>
      <c r="M369" s="28"/>
      <c r="N369" s="28"/>
      <c r="O369" s="28"/>
      <c r="P369" s="28"/>
      <c r="Q369" s="28"/>
      <c r="R369" s="28"/>
      <c r="S369" s="28"/>
      <c r="T369" s="48"/>
      <c r="U369" s="28"/>
      <c r="V369" s="28"/>
      <c r="W369" s="28"/>
      <c r="X369" s="28"/>
    </row>
    <row r="370" spans="5:24" x14ac:dyDescent="0.2">
      <c r="E370" s="46"/>
      <c r="F370" s="28"/>
      <c r="G370" s="47"/>
      <c r="H370" s="28"/>
      <c r="I370" s="28"/>
      <c r="J370" s="28"/>
      <c r="K370" s="28"/>
      <c r="L370" s="28"/>
      <c r="M370" s="28"/>
      <c r="N370" s="28"/>
      <c r="O370" s="28"/>
      <c r="P370" s="28"/>
      <c r="Q370" s="28"/>
      <c r="R370" s="28"/>
      <c r="S370" s="28"/>
      <c r="T370" s="48"/>
      <c r="U370" s="28"/>
      <c r="V370" s="28"/>
      <c r="W370" s="28"/>
      <c r="X370" s="28"/>
    </row>
    <row r="371" spans="5:24" x14ac:dyDescent="0.2">
      <c r="E371" s="46"/>
      <c r="F371" s="28"/>
      <c r="G371" s="47"/>
      <c r="H371" s="28"/>
      <c r="I371" s="28"/>
      <c r="J371" s="28"/>
      <c r="K371" s="28"/>
      <c r="L371" s="28"/>
      <c r="M371" s="28"/>
      <c r="N371" s="28"/>
      <c r="O371" s="28"/>
      <c r="P371" s="28"/>
      <c r="Q371" s="28"/>
      <c r="R371" s="28"/>
      <c r="S371" s="28"/>
      <c r="T371" s="48"/>
      <c r="U371" s="28"/>
      <c r="V371" s="28"/>
      <c r="W371" s="28"/>
      <c r="X371" s="28"/>
    </row>
    <row r="372" spans="5:24" x14ac:dyDescent="0.2">
      <c r="E372" s="46"/>
      <c r="F372" s="28"/>
      <c r="G372" s="47"/>
      <c r="H372" s="28"/>
      <c r="I372" s="28"/>
      <c r="J372" s="28"/>
      <c r="K372" s="28"/>
      <c r="L372" s="28"/>
      <c r="M372" s="28"/>
      <c r="N372" s="28"/>
      <c r="O372" s="28"/>
      <c r="P372" s="28"/>
      <c r="Q372" s="28"/>
      <c r="R372" s="28"/>
      <c r="S372" s="28"/>
      <c r="T372" s="48"/>
      <c r="U372" s="28"/>
      <c r="V372" s="28"/>
      <c r="W372" s="28"/>
      <c r="X372" s="28"/>
    </row>
    <row r="373" spans="5:24" x14ac:dyDescent="0.2">
      <c r="E373" s="46"/>
      <c r="F373" s="28"/>
      <c r="G373" s="47"/>
      <c r="H373" s="28"/>
      <c r="I373" s="28"/>
      <c r="J373" s="28"/>
      <c r="K373" s="28"/>
      <c r="L373" s="28"/>
      <c r="M373" s="28"/>
      <c r="N373" s="28"/>
      <c r="O373" s="28"/>
      <c r="P373" s="28"/>
      <c r="Q373" s="28"/>
      <c r="R373" s="28"/>
      <c r="S373" s="28"/>
      <c r="T373" s="48"/>
      <c r="U373" s="28"/>
      <c r="V373" s="28"/>
      <c r="W373" s="28"/>
      <c r="X373" s="28"/>
    </row>
    <row r="374" spans="5:24" x14ac:dyDescent="0.2">
      <c r="E374" s="46"/>
      <c r="F374" s="28"/>
      <c r="G374" s="47"/>
      <c r="H374" s="28"/>
      <c r="I374" s="28"/>
      <c r="J374" s="28"/>
      <c r="K374" s="28"/>
      <c r="L374" s="28"/>
      <c r="M374" s="28"/>
      <c r="N374" s="28"/>
      <c r="O374" s="28"/>
      <c r="P374" s="28"/>
      <c r="Q374" s="28"/>
      <c r="R374" s="28"/>
      <c r="S374" s="28"/>
      <c r="T374" s="48"/>
      <c r="U374" s="28"/>
      <c r="V374" s="28"/>
      <c r="W374" s="28"/>
      <c r="X374" s="28"/>
    </row>
    <row r="375" spans="5:24" x14ac:dyDescent="0.2">
      <c r="E375" s="46"/>
      <c r="F375" s="28"/>
      <c r="G375" s="47"/>
      <c r="H375" s="28"/>
      <c r="I375" s="28"/>
      <c r="J375" s="28"/>
      <c r="K375" s="28"/>
      <c r="L375" s="28"/>
      <c r="M375" s="28"/>
      <c r="N375" s="28"/>
      <c r="O375" s="28"/>
      <c r="P375" s="28"/>
      <c r="Q375" s="28"/>
      <c r="R375" s="28"/>
      <c r="S375" s="28"/>
      <c r="T375" s="48"/>
      <c r="U375" s="28"/>
      <c r="V375" s="28"/>
      <c r="W375" s="28"/>
      <c r="X375" s="28"/>
    </row>
    <row r="376" spans="5:24" x14ac:dyDescent="0.2">
      <c r="E376" s="46"/>
      <c r="F376" s="28"/>
      <c r="G376" s="47"/>
      <c r="H376" s="28"/>
      <c r="I376" s="28"/>
      <c r="J376" s="28"/>
      <c r="K376" s="28"/>
      <c r="L376" s="28"/>
      <c r="M376" s="28"/>
      <c r="N376" s="28"/>
      <c r="O376" s="28"/>
      <c r="P376" s="28"/>
      <c r="Q376" s="28"/>
      <c r="R376" s="28"/>
      <c r="S376" s="28"/>
      <c r="T376" s="48"/>
      <c r="U376" s="28"/>
      <c r="V376" s="28"/>
      <c r="W376" s="28"/>
      <c r="X376" s="28"/>
    </row>
    <row r="377" spans="5:24" x14ac:dyDescent="0.2">
      <c r="E377" s="46"/>
      <c r="F377" s="28"/>
      <c r="G377" s="47"/>
      <c r="H377" s="28"/>
      <c r="I377" s="28"/>
      <c r="J377" s="28"/>
      <c r="K377" s="28"/>
      <c r="L377" s="28"/>
      <c r="M377" s="28"/>
      <c r="N377" s="28"/>
      <c r="O377" s="28"/>
      <c r="P377" s="28"/>
      <c r="Q377" s="28"/>
      <c r="R377" s="28"/>
      <c r="S377" s="28"/>
      <c r="T377" s="48"/>
      <c r="U377" s="28"/>
      <c r="V377" s="28"/>
      <c r="W377" s="28"/>
      <c r="X377" s="28"/>
    </row>
    <row r="378" spans="5:24" x14ac:dyDescent="0.2">
      <c r="E378" s="46"/>
      <c r="F378" s="28"/>
      <c r="G378" s="47"/>
      <c r="H378" s="28"/>
      <c r="I378" s="28"/>
      <c r="J378" s="28"/>
      <c r="K378" s="28"/>
      <c r="L378" s="28"/>
      <c r="M378" s="28"/>
      <c r="N378" s="28"/>
      <c r="O378" s="28"/>
      <c r="P378" s="28"/>
      <c r="Q378" s="28"/>
      <c r="R378" s="28"/>
      <c r="S378" s="28"/>
      <c r="T378" s="48"/>
      <c r="U378" s="28"/>
      <c r="V378" s="28"/>
      <c r="W378" s="28"/>
      <c r="X378" s="28"/>
    </row>
    <row r="379" spans="5:24" x14ac:dyDescent="0.2">
      <c r="E379" s="46"/>
      <c r="F379" s="28"/>
      <c r="G379" s="47"/>
      <c r="H379" s="28"/>
      <c r="I379" s="28"/>
      <c r="J379" s="28"/>
      <c r="K379" s="28"/>
      <c r="L379" s="28"/>
      <c r="M379" s="28"/>
      <c r="N379" s="28"/>
      <c r="O379" s="28"/>
      <c r="P379" s="28"/>
      <c r="Q379" s="28"/>
      <c r="R379" s="28"/>
      <c r="S379" s="28"/>
      <c r="T379" s="48"/>
      <c r="U379" s="28"/>
      <c r="V379" s="28"/>
      <c r="W379" s="28"/>
      <c r="X379" s="28"/>
    </row>
    <row r="380" spans="5:24" x14ac:dyDescent="0.2">
      <c r="E380" s="46"/>
      <c r="F380" s="28"/>
      <c r="G380" s="47"/>
      <c r="H380" s="28"/>
      <c r="I380" s="28"/>
      <c r="J380" s="28"/>
      <c r="K380" s="28"/>
      <c r="L380" s="28"/>
      <c r="M380" s="28"/>
      <c r="N380" s="28"/>
      <c r="O380" s="28"/>
      <c r="P380" s="28"/>
      <c r="Q380" s="28"/>
      <c r="R380" s="28"/>
      <c r="S380" s="28"/>
      <c r="T380" s="48"/>
      <c r="U380" s="28"/>
      <c r="V380" s="28"/>
      <c r="W380" s="28"/>
      <c r="X380" s="28"/>
    </row>
    <row r="381" spans="5:24" x14ac:dyDescent="0.2">
      <c r="E381" s="46"/>
      <c r="F381" s="28"/>
      <c r="G381" s="47"/>
      <c r="H381" s="28"/>
      <c r="I381" s="28"/>
      <c r="J381" s="28"/>
      <c r="K381" s="28"/>
      <c r="L381" s="28"/>
      <c r="M381" s="28"/>
      <c r="N381" s="28"/>
      <c r="O381" s="28"/>
      <c r="P381" s="28"/>
      <c r="Q381" s="28"/>
      <c r="R381" s="28"/>
      <c r="S381" s="28"/>
      <c r="T381" s="48"/>
      <c r="U381" s="28"/>
      <c r="V381" s="28"/>
      <c r="W381" s="28"/>
      <c r="X381" s="28"/>
    </row>
    <row r="382" spans="5:24" x14ac:dyDescent="0.2">
      <c r="E382" s="46"/>
      <c r="F382" s="28"/>
      <c r="G382" s="47"/>
      <c r="H382" s="28"/>
      <c r="I382" s="28"/>
      <c r="J382" s="28"/>
      <c r="K382" s="28"/>
      <c r="L382" s="28"/>
      <c r="M382" s="28"/>
      <c r="N382" s="28"/>
      <c r="O382" s="28"/>
      <c r="P382" s="28"/>
      <c r="Q382" s="28"/>
      <c r="R382" s="28"/>
      <c r="S382" s="28"/>
      <c r="T382" s="48"/>
      <c r="U382" s="28"/>
      <c r="V382" s="28"/>
      <c r="W382" s="28"/>
      <c r="X382" s="28"/>
    </row>
    <row r="383" spans="5:24" x14ac:dyDescent="0.2">
      <c r="E383" s="46"/>
      <c r="F383" s="28"/>
      <c r="G383" s="47"/>
      <c r="H383" s="28"/>
      <c r="I383" s="28"/>
      <c r="J383" s="28"/>
      <c r="K383" s="28"/>
      <c r="L383" s="28"/>
      <c r="M383" s="28"/>
      <c r="N383" s="28"/>
      <c r="O383" s="28"/>
      <c r="P383" s="28"/>
      <c r="Q383" s="28"/>
      <c r="R383" s="28"/>
      <c r="S383" s="28"/>
      <c r="T383" s="48"/>
      <c r="U383" s="28"/>
      <c r="V383" s="28"/>
      <c r="W383" s="28"/>
      <c r="X383" s="28"/>
    </row>
    <row r="384" spans="5:24" x14ac:dyDescent="0.2">
      <c r="E384" s="46"/>
      <c r="F384" s="62"/>
      <c r="G384" s="63"/>
      <c r="H384" s="28"/>
      <c r="I384" s="28"/>
      <c r="J384" s="28"/>
      <c r="K384" s="28"/>
      <c r="L384" s="28"/>
      <c r="M384" s="28"/>
      <c r="N384" s="28"/>
      <c r="O384" s="28"/>
      <c r="P384" s="28"/>
      <c r="Q384" s="28"/>
      <c r="R384" s="28"/>
      <c r="S384" s="28"/>
      <c r="T384" s="48"/>
      <c r="U384" s="28"/>
      <c r="V384" s="28"/>
      <c r="W384" s="28"/>
      <c r="X384" s="28"/>
    </row>
    <row r="385" spans="5:24" x14ac:dyDescent="0.2">
      <c r="E385" s="46"/>
      <c r="F385" s="62"/>
      <c r="G385" s="63"/>
      <c r="H385" s="28"/>
      <c r="I385" s="28"/>
      <c r="J385" s="28"/>
      <c r="K385" s="28"/>
      <c r="L385" s="28"/>
      <c r="M385" s="28"/>
      <c r="N385" s="28"/>
      <c r="O385" s="28"/>
      <c r="P385" s="28"/>
      <c r="Q385" s="28"/>
      <c r="R385" s="28"/>
      <c r="S385" s="28"/>
      <c r="T385" s="48"/>
      <c r="U385" s="28"/>
      <c r="V385" s="28"/>
      <c r="W385" s="28"/>
      <c r="X385" s="28"/>
    </row>
    <row r="386" spans="5:24" x14ac:dyDescent="0.2">
      <c r="E386" s="46"/>
      <c r="F386" s="62"/>
      <c r="G386" s="63"/>
      <c r="H386" s="28"/>
      <c r="I386" s="28"/>
      <c r="J386" s="28"/>
      <c r="K386" s="28"/>
      <c r="L386" s="28"/>
      <c r="M386" s="28"/>
      <c r="N386" s="28"/>
      <c r="O386" s="28"/>
      <c r="P386" s="28"/>
      <c r="Q386" s="28"/>
      <c r="R386" s="28"/>
      <c r="S386" s="28"/>
      <c r="T386" s="48"/>
      <c r="U386" s="28"/>
      <c r="V386" s="28"/>
      <c r="W386" s="28"/>
      <c r="X386" s="28"/>
    </row>
    <row r="387" spans="5:24" x14ac:dyDescent="0.2">
      <c r="E387" s="46"/>
      <c r="F387" s="62"/>
      <c r="G387" s="63"/>
      <c r="H387" s="28"/>
      <c r="I387" s="28"/>
      <c r="J387" s="28"/>
      <c r="K387" s="28"/>
      <c r="L387" s="28"/>
      <c r="M387" s="28"/>
      <c r="N387" s="28"/>
      <c r="O387" s="28"/>
      <c r="P387" s="28"/>
      <c r="Q387" s="28"/>
      <c r="R387" s="28"/>
      <c r="S387" s="28"/>
      <c r="T387" s="48"/>
      <c r="U387" s="28"/>
      <c r="V387" s="28"/>
      <c r="W387" s="28"/>
      <c r="X387" s="28"/>
    </row>
    <row r="388" spans="5:24" x14ac:dyDescent="0.2">
      <c r="E388" s="46"/>
      <c r="F388" s="62"/>
      <c r="G388" s="63"/>
      <c r="H388" s="28"/>
      <c r="I388" s="28"/>
      <c r="J388" s="28"/>
      <c r="K388" s="28"/>
      <c r="L388" s="28"/>
      <c r="M388" s="28"/>
      <c r="N388" s="28"/>
      <c r="O388" s="28"/>
      <c r="P388" s="28"/>
      <c r="Q388" s="28"/>
      <c r="R388" s="28"/>
      <c r="S388" s="28"/>
      <c r="T388" s="48"/>
      <c r="U388" s="28"/>
      <c r="V388" s="28"/>
      <c r="W388" s="28"/>
      <c r="X388" s="28"/>
    </row>
    <row r="389" spans="5:24" x14ac:dyDescent="0.2">
      <c r="E389" s="46"/>
      <c r="F389" s="62"/>
      <c r="G389" s="63"/>
      <c r="H389" s="28"/>
      <c r="I389" s="28"/>
      <c r="J389" s="28"/>
      <c r="K389" s="28"/>
      <c r="L389" s="28"/>
      <c r="M389" s="28"/>
      <c r="N389" s="28"/>
      <c r="O389" s="28"/>
      <c r="P389" s="28"/>
      <c r="Q389" s="28"/>
      <c r="R389" s="28"/>
      <c r="S389" s="28"/>
      <c r="T389" s="48"/>
      <c r="U389" s="28"/>
      <c r="V389" s="28"/>
      <c r="W389" s="28"/>
      <c r="X389" s="28"/>
    </row>
    <row r="390" spans="5:24" x14ac:dyDescent="0.2">
      <c r="E390" s="46"/>
      <c r="F390" s="62"/>
      <c r="G390" s="63"/>
      <c r="H390" s="28"/>
      <c r="I390" s="28"/>
      <c r="J390" s="28"/>
      <c r="K390" s="28"/>
      <c r="L390" s="28"/>
      <c r="M390" s="28"/>
      <c r="N390" s="28"/>
      <c r="O390" s="28"/>
      <c r="P390" s="28"/>
      <c r="Q390" s="28"/>
      <c r="R390" s="28"/>
      <c r="S390" s="28"/>
      <c r="T390" s="48"/>
      <c r="U390" s="28"/>
      <c r="V390" s="28"/>
      <c r="W390" s="28"/>
      <c r="X390" s="28"/>
    </row>
    <row r="391" spans="5:24" x14ac:dyDescent="0.2">
      <c r="E391" s="46"/>
      <c r="F391" s="62"/>
      <c r="G391" s="63"/>
      <c r="H391" s="28"/>
      <c r="I391" s="28"/>
      <c r="J391" s="28"/>
      <c r="K391" s="28"/>
      <c r="L391" s="28"/>
      <c r="M391" s="28"/>
      <c r="N391" s="28"/>
      <c r="O391" s="28"/>
      <c r="P391" s="28"/>
      <c r="Q391" s="28"/>
      <c r="R391" s="28"/>
      <c r="S391" s="28"/>
      <c r="T391" s="48"/>
      <c r="U391" s="28"/>
      <c r="V391" s="28"/>
      <c r="W391" s="28"/>
      <c r="X391" s="28"/>
    </row>
    <row r="392" spans="5:24" x14ac:dyDescent="0.2">
      <c r="E392" s="46"/>
      <c r="F392" s="62"/>
      <c r="G392" s="63"/>
      <c r="H392" s="28"/>
      <c r="I392" s="28"/>
      <c r="J392" s="28"/>
      <c r="K392" s="28"/>
      <c r="L392" s="28"/>
      <c r="M392" s="28"/>
      <c r="N392" s="28"/>
      <c r="O392" s="28"/>
      <c r="P392" s="28"/>
      <c r="Q392" s="28"/>
      <c r="R392" s="28"/>
      <c r="S392" s="28"/>
      <c r="T392" s="48"/>
      <c r="U392" s="28"/>
      <c r="V392" s="28"/>
      <c r="W392" s="28"/>
      <c r="X392" s="28"/>
    </row>
    <row r="393" spans="5:24" x14ac:dyDescent="0.2">
      <c r="E393" s="46"/>
      <c r="F393" s="62"/>
      <c r="G393" s="63"/>
      <c r="H393" s="28"/>
      <c r="I393" s="28"/>
      <c r="J393" s="28"/>
      <c r="K393" s="28"/>
      <c r="L393" s="28"/>
      <c r="M393" s="28"/>
      <c r="N393" s="28"/>
      <c r="O393" s="28"/>
      <c r="P393" s="28"/>
      <c r="Q393" s="28"/>
      <c r="R393" s="28"/>
      <c r="S393" s="28"/>
      <c r="T393" s="48"/>
      <c r="U393" s="28"/>
      <c r="V393" s="28"/>
      <c r="W393" s="28"/>
      <c r="X393" s="28"/>
    </row>
    <row r="394" spans="5:24" x14ac:dyDescent="0.2">
      <c r="E394" s="46"/>
      <c r="F394" s="62"/>
      <c r="G394" s="63"/>
      <c r="H394" s="28"/>
      <c r="I394" s="28"/>
      <c r="J394" s="28"/>
      <c r="K394" s="28"/>
      <c r="L394" s="28"/>
      <c r="M394" s="28"/>
      <c r="N394" s="28"/>
      <c r="O394" s="28"/>
      <c r="P394" s="28"/>
      <c r="Q394" s="28"/>
      <c r="R394" s="28"/>
      <c r="S394" s="28"/>
      <c r="T394" s="48"/>
      <c r="U394" s="28"/>
      <c r="V394" s="28"/>
      <c r="W394" s="28"/>
      <c r="X394" s="28"/>
    </row>
    <row r="395" spans="5:24" x14ac:dyDescent="0.2">
      <c r="E395" s="46"/>
      <c r="F395" s="62"/>
      <c r="G395" s="63"/>
      <c r="H395" s="28"/>
      <c r="I395" s="28"/>
      <c r="J395" s="28"/>
      <c r="K395" s="28"/>
      <c r="L395" s="28"/>
      <c r="M395" s="28"/>
      <c r="N395" s="28"/>
      <c r="O395" s="28"/>
      <c r="P395" s="28"/>
      <c r="Q395" s="28"/>
      <c r="R395" s="28"/>
      <c r="S395" s="28"/>
      <c r="T395" s="48"/>
      <c r="U395" s="28"/>
      <c r="V395" s="28"/>
      <c r="W395" s="28"/>
      <c r="X395" s="28"/>
    </row>
    <row r="396" spans="5:24" x14ac:dyDescent="0.2">
      <c r="E396" s="46"/>
      <c r="F396" s="62"/>
      <c r="G396" s="63"/>
      <c r="H396" s="28"/>
      <c r="I396" s="28"/>
      <c r="J396" s="28"/>
      <c r="K396" s="28"/>
      <c r="L396" s="28"/>
      <c r="M396" s="28"/>
      <c r="N396" s="28"/>
      <c r="O396" s="28"/>
      <c r="P396" s="28"/>
      <c r="Q396" s="28"/>
      <c r="R396" s="28"/>
      <c r="S396" s="28"/>
      <c r="T396" s="48"/>
      <c r="U396" s="28"/>
      <c r="V396" s="28"/>
      <c r="W396" s="28"/>
      <c r="X396" s="28"/>
    </row>
    <row r="397" spans="5:24" x14ac:dyDescent="0.2">
      <c r="E397" s="32"/>
      <c r="F397" s="27"/>
      <c r="G397" s="42"/>
      <c r="H397" s="27"/>
      <c r="I397" s="27"/>
      <c r="J397" s="27"/>
      <c r="K397" s="27"/>
      <c r="L397" s="27"/>
      <c r="M397" s="27"/>
      <c r="N397" s="27"/>
      <c r="O397" s="27"/>
      <c r="P397" s="27"/>
      <c r="Q397" s="27"/>
      <c r="R397" s="27"/>
      <c r="S397" s="27"/>
      <c r="T397" s="43"/>
      <c r="U397" s="32"/>
      <c r="V397" s="32"/>
      <c r="W397" s="32"/>
      <c r="X397" s="32"/>
    </row>
    <row r="398" spans="5:24" x14ac:dyDescent="0.2">
      <c r="E398" s="32"/>
      <c r="F398" s="27"/>
      <c r="G398" s="42"/>
      <c r="H398" s="27"/>
      <c r="I398" s="27"/>
      <c r="J398" s="27"/>
      <c r="K398" s="27"/>
      <c r="L398" s="27"/>
      <c r="M398" s="27"/>
      <c r="N398" s="27"/>
      <c r="O398" s="27"/>
      <c r="P398" s="27"/>
      <c r="Q398" s="27"/>
      <c r="R398" s="27"/>
      <c r="S398" s="27"/>
      <c r="T398" s="43"/>
      <c r="U398" s="32"/>
      <c r="V398" s="32"/>
      <c r="W398" s="32"/>
      <c r="X398" s="32"/>
    </row>
    <row r="399" spans="5:24" x14ac:dyDescent="0.2">
      <c r="E399" s="32"/>
      <c r="F399" s="27"/>
      <c r="G399" s="42"/>
      <c r="H399" s="27"/>
      <c r="I399" s="27"/>
      <c r="J399" s="27"/>
      <c r="K399" s="27"/>
      <c r="L399" s="27"/>
      <c r="M399" s="27"/>
      <c r="N399" s="27"/>
      <c r="O399" s="27"/>
      <c r="P399" s="27"/>
      <c r="Q399" s="27"/>
      <c r="R399" s="27"/>
      <c r="S399" s="27"/>
      <c r="T399" s="43"/>
      <c r="U399" s="32"/>
      <c r="V399" s="32"/>
      <c r="W399" s="32"/>
      <c r="X399" s="32"/>
    </row>
    <row r="400" spans="5:24" x14ac:dyDescent="0.2">
      <c r="E400" s="32"/>
      <c r="F400" s="27"/>
      <c r="G400" s="42"/>
      <c r="H400" s="27"/>
      <c r="I400" s="27"/>
      <c r="J400" s="27"/>
      <c r="K400" s="27"/>
      <c r="L400" s="27"/>
      <c r="M400" s="27"/>
      <c r="N400" s="27"/>
      <c r="O400" s="27"/>
      <c r="P400" s="27"/>
      <c r="Q400" s="27"/>
      <c r="R400" s="27"/>
      <c r="S400" s="27"/>
      <c r="T400" s="43"/>
      <c r="U400" s="32"/>
      <c r="V400" s="32"/>
      <c r="W400" s="32"/>
      <c r="X400" s="32"/>
    </row>
    <row r="401" spans="5:24" x14ac:dyDescent="0.2">
      <c r="E401" s="32"/>
      <c r="F401" s="27"/>
      <c r="G401" s="42"/>
      <c r="H401" s="27"/>
      <c r="I401" s="27"/>
      <c r="J401" s="27"/>
      <c r="K401" s="27"/>
      <c r="L401" s="27"/>
      <c r="M401" s="27"/>
      <c r="N401" s="27"/>
      <c r="O401" s="27"/>
      <c r="P401" s="27"/>
      <c r="Q401" s="27"/>
      <c r="R401" s="27"/>
      <c r="S401" s="27"/>
      <c r="T401" s="43"/>
      <c r="U401" s="32"/>
      <c r="V401" s="32"/>
      <c r="W401" s="32"/>
      <c r="X401" s="32"/>
    </row>
    <row r="402" spans="5:24" x14ac:dyDescent="0.2">
      <c r="E402" s="32"/>
      <c r="F402" s="27"/>
      <c r="G402" s="42"/>
      <c r="H402" s="27"/>
      <c r="I402" s="27"/>
      <c r="J402" s="27"/>
      <c r="K402" s="27"/>
      <c r="L402" s="27"/>
      <c r="M402" s="27"/>
      <c r="N402" s="27"/>
      <c r="O402" s="27"/>
      <c r="P402" s="27"/>
      <c r="Q402" s="27"/>
      <c r="R402" s="27"/>
      <c r="S402" s="27"/>
      <c r="T402" s="43"/>
      <c r="U402" s="32"/>
      <c r="V402" s="32"/>
      <c r="W402" s="32"/>
      <c r="X402" s="32"/>
    </row>
    <row r="403" spans="5:24" x14ac:dyDescent="0.2">
      <c r="E403" s="32"/>
      <c r="F403" s="27"/>
      <c r="G403" s="42"/>
      <c r="H403" s="27"/>
      <c r="I403" s="27"/>
      <c r="J403" s="27"/>
      <c r="K403" s="27"/>
      <c r="L403" s="27"/>
      <c r="M403" s="27"/>
      <c r="N403" s="27"/>
      <c r="O403" s="27"/>
      <c r="P403" s="27"/>
      <c r="Q403" s="27"/>
      <c r="R403" s="27"/>
      <c r="S403" s="27"/>
      <c r="T403" s="43"/>
      <c r="U403" s="32"/>
      <c r="V403" s="32"/>
      <c r="W403" s="32"/>
      <c r="X403" s="32"/>
    </row>
    <row r="404" spans="5:24" x14ac:dyDescent="0.2">
      <c r="E404" s="32"/>
      <c r="F404" s="27"/>
      <c r="G404" s="42"/>
      <c r="H404" s="27"/>
      <c r="I404" s="27"/>
      <c r="J404" s="27"/>
      <c r="K404" s="27"/>
      <c r="L404" s="27"/>
      <c r="M404" s="27"/>
      <c r="N404" s="27"/>
      <c r="O404" s="27"/>
      <c r="P404" s="27"/>
      <c r="Q404" s="27"/>
      <c r="R404" s="27"/>
      <c r="S404" s="27"/>
      <c r="T404" s="43"/>
      <c r="U404" s="32"/>
      <c r="V404" s="32"/>
      <c r="W404" s="32"/>
      <c r="X404" s="32"/>
    </row>
    <row r="405" spans="5:24" x14ac:dyDescent="0.2">
      <c r="E405" s="32"/>
      <c r="F405" s="27"/>
      <c r="G405" s="42"/>
      <c r="H405" s="27"/>
      <c r="I405" s="27"/>
      <c r="J405" s="27"/>
      <c r="K405" s="27"/>
      <c r="L405" s="27"/>
      <c r="M405" s="27"/>
      <c r="N405" s="27"/>
      <c r="O405" s="27"/>
      <c r="P405" s="27"/>
      <c r="Q405" s="27"/>
      <c r="R405" s="27"/>
      <c r="S405" s="27"/>
      <c r="T405" s="43"/>
      <c r="U405" s="32"/>
      <c r="V405" s="32"/>
      <c r="W405" s="32"/>
      <c r="X405" s="32"/>
    </row>
    <row r="406" spans="5:24" x14ac:dyDescent="0.2">
      <c r="E406" s="32"/>
      <c r="F406" s="27"/>
      <c r="G406" s="42"/>
      <c r="H406" s="27"/>
      <c r="I406" s="27"/>
      <c r="J406" s="27"/>
      <c r="K406" s="27"/>
      <c r="L406" s="27"/>
      <c r="M406" s="27"/>
      <c r="N406" s="27"/>
      <c r="O406" s="27"/>
      <c r="P406" s="27"/>
      <c r="Q406" s="27"/>
      <c r="R406" s="27"/>
      <c r="S406" s="27"/>
      <c r="T406" s="43"/>
      <c r="U406" s="32"/>
      <c r="V406" s="32"/>
      <c r="W406" s="32"/>
      <c r="X406" s="32"/>
    </row>
    <row r="407" spans="5:24" x14ac:dyDescent="0.2">
      <c r="E407" s="32"/>
      <c r="F407" s="27"/>
      <c r="G407" s="42"/>
      <c r="H407" s="27"/>
      <c r="I407" s="27"/>
      <c r="J407" s="27"/>
      <c r="K407" s="27"/>
      <c r="L407" s="27"/>
      <c r="M407" s="27"/>
      <c r="N407" s="27"/>
      <c r="O407" s="27"/>
      <c r="P407" s="27"/>
      <c r="Q407" s="27"/>
      <c r="R407" s="27"/>
      <c r="S407" s="27"/>
      <c r="T407" s="43"/>
      <c r="U407" s="32"/>
      <c r="V407" s="32"/>
      <c r="W407" s="32"/>
      <c r="X407" s="32"/>
    </row>
    <row r="408" spans="5:24" x14ac:dyDescent="0.2">
      <c r="E408" s="32"/>
      <c r="F408" s="27"/>
      <c r="G408" s="42"/>
      <c r="H408" s="27"/>
      <c r="I408" s="27"/>
      <c r="J408" s="27"/>
      <c r="K408" s="27"/>
      <c r="L408" s="27"/>
      <c r="M408" s="27"/>
      <c r="N408" s="27"/>
      <c r="O408" s="27"/>
      <c r="P408" s="27"/>
      <c r="Q408" s="27"/>
      <c r="R408" s="27"/>
      <c r="S408" s="27"/>
      <c r="T408" s="43"/>
      <c r="U408" s="32"/>
      <c r="V408" s="32"/>
      <c r="W408" s="32"/>
      <c r="X408" s="32"/>
    </row>
    <row r="409" spans="5:24" x14ac:dyDescent="0.2">
      <c r="E409" s="32"/>
      <c r="F409" s="27"/>
      <c r="G409" s="42"/>
      <c r="H409" s="27"/>
      <c r="I409" s="27"/>
      <c r="J409" s="27"/>
      <c r="K409" s="27"/>
      <c r="L409" s="27"/>
      <c r="M409" s="27"/>
      <c r="N409" s="27"/>
      <c r="O409" s="27"/>
      <c r="P409" s="27"/>
      <c r="Q409" s="27"/>
      <c r="R409" s="27"/>
      <c r="S409" s="27"/>
      <c r="T409" s="43"/>
      <c r="U409" s="32"/>
      <c r="V409" s="32"/>
      <c r="W409" s="32"/>
      <c r="X409" s="32"/>
    </row>
    <row r="410" spans="5:24" x14ac:dyDescent="0.2">
      <c r="E410" s="32"/>
      <c r="F410" s="27"/>
      <c r="G410" s="42"/>
      <c r="H410" s="27"/>
      <c r="I410" s="27"/>
      <c r="J410" s="27"/>
      <c r="K410" s="27"/>
      <c r="L410" s="27"/>
      <c r="M410" s="27"/>
      <c r="N410" s="27"/>
      <c r="O410" s="27"/>
      <c r="P410" s="27"/>
      <c r="Q410" s="27"/>
      <c r="R410" s="27"/>
      <c r="S410" s="27"/>
      <c r="T410" s="43"/>
      <c r="U410" s="32"/>
      <c r="V410" s="32"/>
      <c r="W410" s="32"/>
      <c r="X410" s="32"/>
    </row>
    <row r="411" spans="5:24" x14ac:dyDescent="0.2">
      <c r="E411" s="32"/>
      <c r="F411" s="27"/>
      <c r="G411" s="42"/>
      <c r="H411" s="27"/>
      <c r="I411" s="27"/>
      <c r="J411" s="27"/>
      <c r="K411" s="27"/>
      <c r="L411" s="27"/>
      <c r="M411" s="27"/>
      <c r="N411" s="27"/>
      <c r="O411" s="27"/>
      <c r="P411" s="27"/>
      <c r="Q411" s="27"/>
      <c r="R411" s="27"/>
      <c r="S411" s="27"/>
      <c r="T411" s="43"/>
      <c r="U411" s="32"/>
      <c r="V411" s="32"/>
      <c r="W411" s="32"/>
      <c r="X411" s="32"/>
    </row>
    <row r="412" spans="5:24" x14ac:dyDescent="0.2">
      <c r="E412" s="32"/>
      <c r="F412" s="27"/>
      <c r="G412" s="42"/>
      <c r="H412" s="27"/>
      <c r="I412" s="27"/>
      <c r="J412" s="27"/>
      <c r="K412" s="27"/>
      <c r="L412" s="27"/>
      <c r="M412" s="27"/>
      <c r="N412" s="27"/>
      <c r="O412" s="27"/>
      <c r="P412" s="27"/>
      <c r="Q412" s="27"/>
      <c r="R412" s="27"/>
      <c r="S412" s="27"/>
      <c r="T412" s="43"/>
      <c r="U412" s="32"/>
      <c r="V412" s="32"/>
      <c r="W412" s="32"/>
      <c r="X412" s="32"/>
    </row>
    <row r="413" spans="5:24" x14ac:dyDescent="0.2">
      <c r="E413" s="32"/>
      <c r="F413" s="27"/>
      <c r="G413" s="42"/>
      <c r="H413" s="27"/>
      <c r="I413" s="27"/>
      <c r="J413" s="27"/>
      <c r="K413" s="27"/>
      <c r="L413" s="27"/>
      <c r="M413" s="27"/>
      <c r="N413" s="27"/>
      <c r="O413" s="27"/>
      <c r="P413" s="27"/>
      <c r="Q413" s="27"/>
      <c r="R413" s="27"/>
      <c r="S413" s="27"/>
      <c r="T413" s="43"/>
      <c r="U413" s="32"/>
      <c r="V413" s="32"/>
      <c r="W413" s="32"/>
      <c r="X413" s="32"/>
    </row>
    <row r="414" spans="5:24" x14ac:dyDescent="0.2">
      <c r="E414" s="32"/>
      <c r="F414" s="27"/>
      <c r="G414" s="42"/>
      <c r="H414" s="27"/>
      <c r="I414" s="27"/>
      <c r="J414" s="27"/>
      <c r="K414" s="27"/>
      <c r="L414" s="27"/>
      <c r="M414" s="27"/>
      <c r="N414" s="27"/>
      <c r="O414" s="27"/>
      <c r="P414" s="27"/>
      <c r="Q414" s="27"/>
      <c r="R414" s="27"/>
      <c r="S414" s="27"/>
      <c r="T414" s="43"/>
      <c r="U414" s="32"/>
      <c r="V414" s="32"/>
      <c r="W414" s="32"/>
      <c r="X414" s="32"/>
    </row>
    <row r="415" spans="5:24" x14ac:dyDescent="0.2">
      <c r="E415" s="32"/>
      <c r="F415" s="27"/>
      <c r="G415" s="42"/>
      <c r="H415" s="27"/>
      <c r="I415" s="27"/>
      <c r="J415" s="27"/>
      <c r="K415" s="27"/>
      <c r="L415" s="27"/>
      <c r="M415" s="27"/>
      <c r="N415" s="27"/>
      <c r="O415" s="27"/>
      <c r="P415" s="27"/>
      <c r="Q415" s="27"/>
      <c r="R415" s="27"/>
      <c r="S415" s="27"/>
      <c r="T415" s="43"/>
      <c r="U415" s="32"/>
      <c r="V415" s="32"/>
      <c r="W415" s="32"/>
      <c r="X415" s="32"/>
    </row>
    <row r="416" spans="5:24" x14ac:dyDescent="0.2">
      <c r="E416" s="32"/>
      <c r="F416" s="27"/>
      <c r="G416" s="42"/>
      <c r="H416" s="27"/>
      <c r="I416" s="27"/>
      <c r="J416" s="27"/>
      <c r="K416" s="27"/>
      <c r="L416" s="27"/>
      <c r="M416" s="27"/>
      <c r="N416" s="27"/>
      <c r="O416" s="27"/>
      <c r="P416" s="27"/>
      <c r="Q416" s="27"/>
      <c r="R416" s="27"/>
      <c r="S416" s="27"/>
      <c r="T416" s="43"/>
      <c r="U416" s="32"/>
      <c r="V416" s="32"/>
      <c r="W416" s="32"/>
      <c r="X416" s="32"/>
    </row>
    <row r="417" spans="5:24" x14ac:dyDescent="0.2">
      <c r="E417" s="32"/>
      <c r="F417" s="27"/>
      <c r="G417" s="42"/>
      <c r="H417" s="27"/>
      <c r="I417" s="27"/>
      <c r="J417" s="27"/>
      <c r="K417" s="27"/>
      <c r="L417" s="27"/>
      <c r="M417" s="27"/>
      <c r="N417" s="27"/>
      <c r="O417" s="27"/>
      <c r="P417" s="27"/>
      <c r="Q417" s="27"/>
      <c r="R417" s="27"/>
      <c r="S417" s="27"/>
      <c r="T417" s="43"/>
      <c r="U417" s="32"/>
      <c r="V417" s="32"/>
      <c r="W417" s="32"/>
      <c r="X417" s="32"/>
    </row>
    <row r="418" spans="5:24" x14ac:dyDescent="0.2">
      <c r="E418" s="32"/>
      <c r="F418" s="27"/>
      <c r="G418" s="42"/>
      <c r="H418" s="27"/>
      <c r="I418" s="27"/>
      <c r="J418" s="27"/>
      <c r="K418" s="27"/>
      <c r="L418" s="27"/>
      <c r="M418" s="27"/>
      <c r="N418" s="27"/>
      <c r="O418" s="27"/>
      <c r="P418" s="27"/>
      <c r="Q418" s="27"/>
      <c r="R418" s="27"/>
      <c r="S418" s="27"/>
      <c r="T418" s="43"/>
      <c r="U418" s="32"/>
      <c r="V418" s="32"/>
      <c r="W418" s="32"/>
      <c r="X418" s="32"/>
    </row>
    <row r="419" spans="5:24" x14ac:dyDescent="0.2">
      <c r="E419" s="32"/>
      <c r="F419" s="27"/>
      <c r="G419" s="42"/>
      <c r="H419" s="27"/>
      <c r="I419" s="27"/>
      <c r="J419" s="27"/>
      <c r="K419" s="27"/>
      <c r="L419" s="27"/>
      <c r="M419" s="27"/>
      <c r="N419" s="27"/>
      <c r="O419" s="27"/>
      <c r="P419" s="27"/>
      <c r="Q419" s="27"/>
      <c r="R419" s="27"/>
      <c r="S419" s="27"/>
      <c r="T419" s="43"/>
      <c r="U419" s="32"/>
      <c r="V419" s="32"/>
      <c r="W419" s="32"/>
      <c r="X419" s="32"/>
    </row>
    <row r="420" spans="5:24" x14ac:dyDescent="0.2">
      <c r="E420" s="32"/>
      <c r="F420" s="27"/>
      <c r="G420" s="42"/>
      <c r="H420" s="27"/>
      <c r="I420" s="27"/>
      <c r="J420" s="27"/>
      <c r="K420" s="27"/>
      <c r="L420" s="27"/>
      <c r="M420" s="27"/>
      <c r="N420" s="27"/>
      <c r="O420" s="27"/>
      <c r="P420" s="27"/>
      <c r="Q420" s="27"/>
      <c r="R420" s="27"/>
      <c r="S420" s="27"/>
      <c r="T420" s="43"/>
      <c r="U420" s="32"/>
      <c r="V420" s="32"/>
      <c r="W420" s="32"/>
      <c r="X420" s="32"/>
    </row>
    <row r="421" spans="5:24" x14ac:dyDescent="0.2">
      <c r="E421" s="32"/>
      <c r="F421" s="27"/>
      <c r="G421" s="42"/>
      <c r="H421" s="27"/>
      <c r="I421" s="27"/>
      <c r="J421" s="27"/>
      <c r="K421" s="27"/>
      <c r="L421" s="27"/>
      <c r="M421" s="27"/>
      <c r="N421" s="27"/>
      <c r="O421" s="27"/>
      <c r="P421" s="27"/>
      <c r="Q421" s="27"/>
      <c r="R421" s="27"/>
      <c r="S421" s="27"/>
      <c r="T421" s="43"/>
      <c r="U421" s="32"/>
      <c r="V421" s="32"/>
      <c r="W421" s="32"/>
      <c r="X421" s="32"/>
    </row>
    <row r="422" spans="5:24" x14ac:dyDescent="0.2">
      <c r="E422" s="32"/>
      <c r="F422" s="27"/>
      <c r="G422" s="42"/>
      <c r="H422" s="27"/>
      <c r="I422" s="27"/>
      <c r="J422" s="27"/>
      <c r="K422" s="27"/>
      <c r="L422" s="27"/>
      <c r="M422" s="27"/>
      <c r="N422" s="27"/>
      <c r="O422" s="27"/>
      <c r="P422" s="27"/>
      <c r="Q422" s="27"/>
      <c r="R422" s="27"/>
      <c r="S422" s="27"/>
      <c r="T422" s="43"/>
      <c r="U422" s="32"/>
      <c r="V422" s="32"/>
      <c r="W422" s="32"/>
      <c r="X422" s="32"/>
    </row>
    <row r="423" spans="5:24" x14ac:dyDescent="0.2">
      <c r="E423" s="32"/>
      <c r="F423" s="27"/>
      <c r="G423" s="42"/>
      <c r="H423" s="27"/>
      <c r="I423" s="27"/>
      <c r="J423" s="27"/>
      <c r="K423" s="27"/>
      <c r="L423" s="27"/>
      <c r="M423" s="27"/>
      <c r="N423" s="27"/>
      <c r="O423" s="27"/>
      <c r="P423" s="27"/>
      <c r="Q423" s="27"/>
      <c r="R423" s="27"/>
      <c r="S423" s="27"/>
      <c r="T423" s="43"/>
      <c r="U423" s="32"/>
      <c r="V423" s="32"/>
      <c r="W423" s="32"/>
      <c r="X423" s="32"/>
    </row>
    <row r="424" spans="5:24" x14ac:dyDescent="0.2">
      <c r="E424" s="32"/>
      <c r="F424" s="27"/>
      <c r="G424" s="42"/>
      <c r="H424" s="27"/>
      <c r="I424" s="27"/>
      <c r="J424" s="27"/>
      <c r="K424" s="27"/>
      <c r="L424" s="27"/>
      <c r="M424" s="27"/>
      <c r="N424" s="27"/>
      <c r="O424" s="27"/>
      <c r="P424" s="27"/>
      <c r="Q424" s="27"/>
      <c r="R424" s="27"/>
      <c r="S424" s="27"/>
      <c r="T424" s="43"/>
      <c r="U424" s="32"/>
      <c r="V424" s="32"/>
      <c r="W424" s="32"/>
      <c r="X424" s="32"/>
    </row>
    <row r="425" spans="5:24" x14ac:dyDescent="0.2">
      <c r="E425" s="32"/>
      <c r="F425" s="27"/>
      <c r="G425" s="42"/>
      <c r="H425" s="27"/>
      <c r="I425" s="27"/>
      <c r="J425" s="27"/>
      <c r="K425" s="27"/>
      <c r="L425" s="27"/>
      <c r="M425" s="27"/>
      <c r="N425" s="27"/>
      <c r="O425" s="27"/>
      <c r="P425" s="27"/>
      <c r="Q425" s="27"/>
      <c r="R425" s="27"/>
      <c r="S425" s="27"/>
      <c r="T425" s="43"/>
      <c r="U425" s="32"/>
      <c r="V425" s="32"/>
      <c r="W425" s="32"/>
      <c r="X425" s="32"/>
    </row>
    <row r="426" spans="5:24" x14ac:dyDescent="0.2">
      <c r="E426" s="32"/>
      <c r="F426" s="27"/>
      <c r="G426" s="42"/>
      <c r="H426" s="27"/>
      <c r="I426" s="27"/>
      <c r="J426" s="27"/>
      <c r="K426" s="27"/>
      <c r="L426" s="27"/>
      <c r="M426" s="27"/>
      <c r="N426" s="27"/>
      <c r="O426" s="27"/>
      <c r="P426" s="27"/>
      <c r="Q426" s="27"/>
      <c r="R426" s="27"/>
      <c r="S426" s="27"/>
      <c r="T426" s="43"/>
      <c r="U426" s="32"/>
      <c r="V426" s="32"/>
      <c r="W426" s="32"/>
      <c r="X426" s="32"/>
    </row>
    <row r="427" spans="5:24" x14ac:dyDescent="0.2">
      <c r="E427" s="32"/>
      <c r="F427" s="27"/>
      <c r="G427" s="42"/>
      <c r="H427" s="27"/>
      <c r="I427" s="27"/>
      <c r="J427" s="27"/>
      <c r="K427" s="27"/>
      <c r="L427" s="27"/>
      <c r="M427" s="27"/>
      <c r="N427" s="27"/>
      <c r="O427" s="27"/>
      <c r="P427" s="27"/>
      <c r="Q427" s="27"/>
      <c r="R427" s="27"/>
      <c r="S427" s="27"/>
      <c r="T427" s="43"/>
      <c r="U427" s="32"/>
      <c r="V427" s="32"/>
      <c r="W427" s="32"/>
      <c r="X427" s="32"/>
    </row>
    <row r="428" spans="5:24" x14ac:dyDescent="0.2">
      <c r="E428" s="32"/>
      <c r="F428" s="27"/>
      <c r="G428" s="42"/>
      <c r="H428" s="27"/>
      <c r="I428" s="27"/>
      <c r="J428" s="27"/>
      <c r="K428" s="27"/>
      <c r="L428" s="27"/>
      <c r="M428" s="27"/>
      <c r="N428" s="27"/>
      <c r="O428" s="27"/>
      <c r="P428" s="27"/>
      <c r="Q428" s="27"/>
      <c r="R428" s="27"/>
      <c r="S428" s="27"/>
      <c r="T428" s="43"/>
      <c r="U428" s="32"/>
      <c r="V428" s="32"/>
      <c r="W428" s="32"/>
      <c r="X428" s="32"/>
    </row>
    <row r="429" spans="5:24" x14ac:dyDescent="0.2">
      <c r="E429" s="32"/>
      <c r="F429" s="27"/>
      <c r="G429" s="42"/>
      <c r="H429" s="27"/>
      <c r="I429" s="27"/>
      <c r="J429" s="27"/>
      <c r="K429" s="27"/>
      <c r="L429" s="27"/>
      <c r="M429" s="27"/>
      <c r="N429" s="27"/>
      <c r="O429" s="27"/>
      <c r="P429" s="27"/>
      <c r="Q429" s="27"/>
      <c r="R429" s="27"/>
      <c r="S429" s="27"/>
      <c r="T429" s="43"/>
      <c r="U429" s="32"/>
      <c r="V429" s="32"/>
      <c r="W429" s="32"/>
      <c r="X429" s="32"/>
    </row>
    <row r="430" spans="5:24" x14ac:dyDescent="0.2">
      <c r="E430" s="32"/>
      <c r="F430" s="27"/>
      <c r="G430" s="42"/>
      <c r="H430" s="27"/>
      <c r="I430" s="27"/>
      <c r="J430" s="27"/>
      <c r="K430" s="27"/>
      <c r="L430" s="27"/>
      <c r="M430" s="27"/>
      <c r="N430" s="27"/>
      <c r="O430" s="27"/>
      <c r="P430" s="27"/>
      <c r="Q430" s="27"/>
      <c r="R430" s="27"/>
      <c r="S430" s="27"/>
      <c r="T430" s="43"/>
      <c r="U430" s="32"/>
      <c r="V430" s="32"/>
      <c r="W430" s="32"/>
      <c r="X430" s="32"/>
    </row>
    <row r="431" spans="5:24" x14ac:dyDescent="0.2">
      <c r="E431" s="32"/>
      <c r="F431" s="27"/>
      <c r="G431" s="42"/>
      <c r="H431" s="27"/>
      <c r="I431" s="27"/>
      <c r="J431" s="27"/>
      <c r="K431" s="27"/>
      <c r="L431" s="27"/>
      <c r="M431" s="27"/>
      <c r="N431" s="27"/>
      <c r="O431" s="27"/>
      <c r="P431" s="27"/>
      <c r="Q431" s="27"/>
      <c r="R431" s="27"/>
      <c r="S431" s="27"/>
      <c r="T431" s="43"/>
      <c r="U431" s="32"/>
      <c r="V431" s="32"/>
      <c r="W431" s="32"/>
      <c r="X431" s="32"/>
    </row>
    <row r="432" spans="5:24" x14ac:dyDescent="0.2">
      <c r="E432" s="32"/>
      <c r="F432" s="27"/>
      <c r="G432" s="42"/>
      <c r="H432" s="27"/>
      <c r="I432" s="27"/>
      <c r="J432" s="27"/>
      <c r="K432" s="27"/>
      <c r="L432" s="27"/>
      <c r="M432" s="27"/>
      <c r="N432" s="27"/>
      <c r="O432" s="27"/>
      <c r="P432" s="27"/>
      <c r="Q432" s="27"/>
      <c r="R432" s="27"/>
      <c r="S432" s="27"/>
      <c r="T432" s="43"/>
      <c r="U432" s="32"/>
      <c r="V432" s="32"/>
      <c r="W432" s="32"/>
      <c r="X432" s="32"/>
    </row>
    <row r="433" spans="5:24" x14ac:dyDescent="0.2">
      <c r="E433" s="32"/>
      <c r="F433" s="27"/>
      <c r="G433" s="42"/>
      <c r="H433" s="27"/>
      <c r="I433" s="27"/>
      <c r="J433" s="27"/>
      <c r="K433" s="27"/>
      <c r="L433" s="27"/>
      <c r="M433" s="27"/>
      <c r="N433" s="27"/>
      <c r="O433" s="27"/>
      <c r="P433" s="27"/>
      <c r="Q433" s="27"/>
      <c r="R433" s="27"/>
      <c r="S433" s="27"/>
      <c r="T433" s="43"/>
      <c r="U433" s="32"/>
      <c r="V433" s="32"/>
      <c r="W433" s="32"/>
      <c r="X433" s="32"/>
    </row>
    <row r="434" spans="5:24" x14ac:dyDescent="0.2">
      <c r="E434" s="32"/>
      <c r="F434" s="27"/>
      <c r="G434" s="42"/>
      <c r="H434" s="27"/>
      <c r="I434" s="27"/>
      <c r="J434" s="27"/>
      <c r="K434" s="27"/>
      <c r="L434" s="27"/>
      <c r="M434" s="27"/>
      <c r="N434" s="27"/>
      <c r="O434" s="27"/>
      <c r="P434" s="27"/>
      <c r="Q434" s="27"/>
      <c r="R434" s="27"/>
      <c r="S434" s="27"/>
      <c r="T434" s="43"/>
      <c r="U434" s="32"/>
      <c r="V434" s="32"/>
      <c r="W434" s="32"/>
      <c r="X434" s="32"/>
    </row>
    <row r="435" spans="5:24" x14ac:dyDescent="0.2">
      <c r="E435" s="32"/>
      <c r="F435" s="27"/>
      <c r="G435" s="42"/>
      <c r="H435" s="27"/>
      <c r="I435" s="27"/>
      <c r="J435" s="27"/>
      <c r="K435" s="27"/>
      <c r="L435" s="27"/>
      <c r="M435" s="27"/>
      <c r="N435" s="27"/>
      <c r="O435" s="27"/>
      <c r="P435" s="27"/>
      <c r="Q435" s="27"/>
      <c r="R435" s="27"/>
      <c r="S435" s="27"/>
      <c r="T435" s="43"/>
      <c r="U435" s="32"/>
      <c r="V435" s="32"/>
      <c r="W435" s="32"/>
      <c r="X435" s="32"/>
    </row>
    <row r="436" spans="5:24" x14ac:dyDescent="0.2">
      <c r="E436" s="32"/>
      <c r="F436" s="27"/>
      <c r="G436" s="42"/>
      <c r="H436" s="27"/>
      <c r="I436" s="27"/>
      <c r="J436" s="27"/>
      <c r="K436" s="27"/>
      <c r="L436" s="27"/>
      <c r="M436" s="27"/>
      <c r="N436" s="27"/>
      <c r="O436" s="27"/>
      <c r="P436" s="27"/>
      <c r="Q436" s="27"/>
      <c r="R436" s="27"/>
      <c r="S436" s="27"/>
      <c r="T436" s="43"/>
      <c r="U436" s="32"/>
      <c r="V436" s="32"/>
      <c r="W436" s="32"/>
      <c r="X436" s="32"/>
    </row>
    <row r="437" spans="5:24" x14ac:dyDescent="0.2">
      <c r="E437" s="32"/>
      <c r="F437" s="27"/>
      <c r="G437" s="42"/>
      <c r="H437" s="27"/>
      <c r="I437" s="27"/>
      <c r="J437" s="27"/>
      <c r="K437" s="27"/>
      <c r="L437" s="27"/>
      <c r="M437" s="27"/>
      <c r="N437" s="27"/>
      <c r="O437" s="27"/>
      <c r="P437" s="27"/>
      <c r="Q437" s="27"/>
      <c r="R437" s="27"/>
      <c r="S437" s="27"/>
      <c r="T437" s="43"/>
      <c r="U437" s="32"/>
      <c r="V437" s="32"/>
      <c r="W437" s="32"/>
      <c r="X437" s="32"/>
    </row>
    <row r="438" spans="5:24" x14ac:dyDescent="0.2">
      <c r="E438" s="32"/>
      <c r="F438" s="27"/>
      <c r="G438" s="42"/>
      <c r="H438" s="27"/>
      <c r="I438" s="27"/>
      <c r="J438" s="27"/>
      <c r="K438" s="27"/>
      <c r="L438" s="27"/>
      <c r="M438" s="27"/>
      <c r="N438" s="27"/>
      <c r="O438" s="27"/>
      <c r="P438" s="27"/>
      <c r="Q438" s="27"/>
      <c r="R438" s="27"/>
      <c r="S438" s="27"/>
      <c r="T438" s="43"/>
      <c r="U438" s="32"/>
      <c r="V438" s="32"/>
      <c r="W438" s="32"/>
      <c r="X438" s="32"/>
    </row>
    <row r="439" spans="5:24" x14ac:dyDescent="0.2">
      <c r="E439" s="32"/>
      <c r="F439" s="27"/>
      <c r="G439" s="42"/>
      <c r="H439" s="27"/>
      <c r="I439" s="27"/>
      <c r="J439" s="27"/>
      <c r="K439" s="27"/>
      <c r="L439" s="27"/>
      <c r="M439" s="27"/>
      <c r="N439" s="27"/>
      <c r="O439" s="27"/>
      <c r="P439" s="27"/>
      <c r="Q439" s="27"/>
      <c r="R439" s="27"/>
      <c r="S439" s="27"/>
      <c r="T439" s="43"/>
      <c r="U439" s="32"/>
      <c r="V439" s="32"/>
      <c r="W439" s="32"/>
      <c r="X439" s="32"/>
    </row>
    <row r="440" spans="5:24" x14ac:dyDescent="0.2">
      <c r="E440" s="32"/>
      <c r="F440" s="27"/>
      <c r="G440" s="42"/>
      <c r="H440" s="27"/>
      <c r="I440" s="27"/>
      <c r="J440" s="27"/>
      <c r="K440" s="27"/>
      <c r="L440" s="27"/>
      <c r="M440" s="27"/>
      <c r="N440" s="27"/>
      <c r="O440" s="27"/>
      <c r="P440" s="27"/>
      <c r="Q440" s="27"/>
      <c r="R440" s="27"/>
      <c r="S440" s="27"/>
      <c r="T440" s="43"/>
      <c r="U440" s="32"/>
      <c r="V440" s="32"/>
      <c r="W440" s="32"/>
      <c r="X440" s="32"/>
    </row>
    <row r="441" spans="5:24" x14ac:dyDescent="0.2">
      <c r="E441" s="32"/>
      <c r="F441" s="27"/>
      <c r="G441" s="42"/>
      <c r="H441" s="27"/>
      <c r="I441" s="27"/>
      <c r="J441" s="27"/>
      <c r="K441" s="27"/>
      <c r="L441" s="27"/>
      <c r="M441" s="27"/>
      <c r="N441" s="27"/>
      <c r="O441" s="27"/>
      <c r="P441" s="27"/>
      <c r="Q441" s="27"/>
      <c r="R441" s="27"/>
      <c r="S441" s="27"/>
      <c r="T441" s="43"/>
      <c r="U441" s="32"/>
      <c r="V441" s="32"/>
      <c r="W441" s="32"/>
      <c r="X441" s="32"/>
    </row>
    <row r="442" spans="5:24" x14ac:dyDescent="0.2">
      <c r="E442" s="32"/>
      <c r="F442" s="27"/>
      <c r="G442" s="42"/>
      <c r="H442" s="27"/>
      <c r="I442" s="27"/>
      <c r="J442" s="27"/>
      <c r="K442" s="27"/>
      <c r="L442" s="27"/>
      <c r="M442" s="27"/>
      <c r="N442" s="27"/>
      <c r="O442" s="27"/>
      <c r="P442" s="27"/>
      <c r="Q442" s="27"/>
      <c r="R442" s="27"/>
      <c r="S442" s="27"/>
      <c r="T442" s="43"/>
      <c r="U442" s="32"/>
      <c r="V442" s="32"/>
      <c r="W442" s="32"/>
      <c r="X442" s="32"/>
    </row>
    <row r="443" spans="5:24" x14ac:dyDescent="0.2">
      <c r="E443" s="32"/>
      <c r="F443" s="27"/>
      <c r="G443" s="42"/>
      <c r="H443" s="27"/>
      <c r="I443" s="27"/>
      <c r="J443" s="27"/>
      <c r="K443" s="27"/>
      <c r="L443" s="27"/>
      <c r="M443" s="27"/>
      <c r="N443" s="27"/>
      <c r="O443" s="27"/>
      <c r="P443" s="27"/>
      <c r="Q443" s="27"/>
      <c r="R443" s="27"/>
      <c r="S443" s="27"/>
      <c r="T443" s="43"/>
      <c r="U443" s="32"/>
      <c r="V443" s="32"/>
      <c r="W443" s="32"/>
      <c r="X443" s="32"/>
    </row>
    <row r="444" spans="5:24" x14ac:dyDescent="0.2">
      <c r="E444" s="32"/>
      <c r="F444" s="27"/>
      <c r="G444" s="42"/>
      <c r="H444" s="27"/>
      <c r="I444" s="27"/>
      <c r="J444" s="27"/>
      <c r="K444" s="27"/>
      <c r="L444" s="27"/>
      <c r="M444" s="27"/>
      <c r="N444" s="27"/>
      <c r="O444" s="27"/>
      <c r="P444" s="27"/>
      <c r="Q444" s="27"/>
      <c r="R444" s="27"/>
      <c r="S444" s="27"/>
      <c r="T444" s="43"/>
      <c r="U444" s="32"/>
      <c r="V444" s="32"/>
      <c r="W444" s="32"/>
      <c r="X444" s="32"/>
    </row>
    <row r="445" spans="5:24" x14ac:dyDescent="0.2">
      <c r="E445" s="32"/>
      <c r="F445" s="27"/>
      <c r="G445" s="42"/>
      <c r="H445" s="27"/>
      <c r="I445" s="27"/>
      <c r="J445" s="27"/>
      <c r="K445" s="27"/>
      <c r="L445" s="27"/>
      <c r="M445" s="27"/>
      <c r="N445" s="27"/>
      <c r="O445" s="27"/>
      <c r="P445" s="27"/>
      <c r="Q445" s="27"/>
      <c r="R445" s="27"/>
      <c r="S445" s="27"/>
      <c r="T445" s="43"/>
      <c r="U445" s="32"/>
      <c r="V445" s="32"/>
      <c r="W445" s="32"/>
      <c r="X445" s="32"/>
    </row>
    <row r="446" spans="5:24" x14ac:dyDescent="0.2">
      <c r="E446" s="32"/>
      <c r="F446" s="27"/>
      <c r="G446" s="42"/>
      <c r="H446" s="27"/>
      <c r="I446" s="27"/>
      <c r="J446" s="27"/>
      <c r="K446" s="27"/>
      <c r="L446" s="27"/>
      <c r="M446" s="27"/>
      <c r="N446" s="27"/>
      <c r="O446" s="27"/>
      <c r="P446" s="27"/>
      <c r="Q446" s="27"/>
      <c r="R446" s="27"/>
      <c r="S446" s="27"/>
      <c r="T446" s="43"/>
      <c r="U446" s="32"/>
      <c r="V446" s="32"/>
      <c r="W446" s="32"/>
      <c r="X446" s="32"/>
    </row>
    <row r="447" spans="5:24" x14ac:dyDescent="0.2">
      <c r="E447" s="32"/>
      <c r="F447" s="27"/>
      <c r="G447" s="42"/>
      <c r="H447" s="27"/>
      <c r="I447" s="27"/>
      <c r="J447" s="27"/>
      <c r="K447" s="27"/>
      <c r="L447" s="27"/>
      <c r="M447" s="27"/>
      <c r="N447" s="27"/>
      <c r="O447" s="27"/>
      <c r="P447" s="27"/>
      <c r="Q447" s="27"/>
      <c r="R447" s="27"/>
      <c r="S447" s="27"/>
      <c r="T447" s="43"/>
      <c r="U447" s="32"/>
      <c r="V447" s="32"/>
      <c r="W447" s="32"/>
      <c r="X447" s="32"/>
    </row>
    <row r="448" spans="5:24" x14ac:dyDescent="0.2">
      <c r="E448" s="32"/>
      <c r="F448" s="27"/>
      <c r="G448" s="42"/>
      <c r="H448" s="27"/>
      <c r="I448" s="27"/>
      <c r="J448" s="27"/>
      <c r="K448" s="27"/>
      <c r="L448" s="27"/>
      <c r="M448" s="27"/>
      <c r="N448" s="27"/>
      <c r="O448" s="27"/>
      <c r="P448" s="27"/>
      <c r="Q448" s="27"/>
      <c r="R448" s="27"/>
      <c r="S448" s="27"/>
      <c r="T448" s="43"/>
      <c r="U448" s="32"/>
      <c r="V448" s="32"/>
      <c r="W448" s="32"/>
      <c r="X448" s="32"/>
    </row>
    <row r="449" spans="5:24" x14ac:dyDescent="0.2">
      <c r="E449" s="32"/>
      <c r="F449" s="27"/>
      <c r="G449" s="42"/>
      <c r="H449" s="27"/>
      <c r="I449" s="27"/>
      <c r="J449" s="27"/>
      <c r="K449" s="27"/>
      <c r="L449" s="27"/>
      <c r="M449" s="27"/>
      <c r="N449" s="27"/>
      <c r="O449" s="27"/>
      <c r="P449" s="27"/>
      <c r="Q449" s="27"/>
      <c r="R449" s="27"/>
      <c r="S449" s="27"/>
      <c r="T449" s="43"/>
      <c r="U449" s="32"/>
      <c r="V449" s="32"/>
      <c r="W449" s="32"/>
      <c r="X449" s="32"/>
    </row>
    <row r="450" spans="5:24" x14ac:dyDescent="0.2">
      <c r="E450" s="32"/>
      <c r="F450" s="27"/>
      <c r="G450" s="42"/>
      <c r="H450" s="27"/>
      <c r="I450" s="27"/>
      <c r="J450" s="27"/>
      <c r="K450" s="27"/>
      <c r="L450" s="27"/>
      <c r="M450" s="27"/>
      <c r="N450" s="27"/>
      <c r="O450" s="27"/>
      <c r="P450" s="27"/>
      <c r="Q450" s="27"/>
      <c r="R450" s="27"/>
      <c r="S450" s="27"/>
      <c r="T450" s="43"/>
      <c r="U450" s="32"/>
      <c r="V450" s="32"/>
      <c r="W450" s="32"/>
      <c r="X450" s="32"/>
    </row>
    <row r="451" spans="5:24" x14ac:dyDescent="0.2">
      <c r="E451" s="32"/>
      <c r="F451" s="27"/>
      <c r="G451" s="42"/>
      <c r="H451" s="27"/>
      <c r="I451" s="27"/>
      <c r="J451" s="27"/>
      <c r="K451" s="27"/>
      <c r="L451" s="27"/>
      <c r="M451" s="27"/>
      <c r="N451" s="27"/>
      <c r="O451" s="27"/>
      <c r="P451" s="27"/>
      <c r="Q451" s="27"/>
      <c r="R451" s="27"/>
      <c r="S451" s="27"/>
      <c r="T451" s="43"/>
      <c r="U451" s="32"/>
      <c r="V451" s="32"/>
      <c r="W451" s="32"/>
      <c r="X451" s="32"/>
    </row>
    <row r="452" spans="5:24" x14ac:dyDescent="0.2">
      <c r="E452" s="32"/>
      <c r="F452" s="27"/>
      <c r="G452" s="42"/>
      <c r="H452" s="27"/>
      <c r="I452" s="27"/>
      <c r="J452" s="27"/>
      <c r="K452" s="27"/>
      <c r="L452" s="27"/>
      <c r="M452" s="27"/>
      <c r="N452" s="27"/>
      <c r="O452" s="27"/>
      <c r="P452" s="27"/>
      <c r="Q452" s="27"/>
      <c r="R452" s="27"/>
      <c r="S452" s="27"/>
      <c r="T452" s="43"/>
      <c r="U452" s="32"/>
      <c r="V452" s="32"/>
      <c r="W452" s="32"/>
      <c r="X452" s="32"/>
    </row>
    <row r="453" spans="5:24" x14ac:dyDescent="0.2">
      <c r="E453" s="32"/>
      <c r="F453" s="27"/>
      <c r="G453" s="42"/>
      <c r="H453" s="27"/>
      <c r="I453" s="27"/>
      <c r="J453" s="27"/>
      <c r="K453" s="27"/>
      <c r="L453" s="27"/>
      <c r="M453" s="27"/>
      <c r="N453" s="27"/>
      <c r="O453" s="27"/>
      <c r="P453" s="27"/>
      <c r="Q453" s="27"/>
      <c r="R453" s="27"/>
      <c r="S453" s="27"/>
      <c r="T453" s="43"/>
      <c r="U453" s="32"/>
      <c r="V453" s="32"/>
      <c r="W453" s="32"/>
      <c r="X453" s="32"/>
    </row>
    <row r="454" spans="5:24" x14ac:dyDescent="0.2">
      <c r="E454" s="32"/>
      <c r="F454" s="27"/>
      <c r="G454" s="42"/>
      <c r="H454" s="27"/>
      <c r="I454" s="27"/>
      <c r="J454" s="27"/>
      <c r="K454" s="27"/>
      <c r="L454" s="27"/>
      <c r="M454" s="27"/>
      <c r="N454" s="27"/>
      <c r="O454" s="27"/>
      <c r="P454" s="27"/>
      <c r="Q454" s="27"/>
      <c r="R454" s="27"/>
      <c r="S454" s="27"/>
      <c r="T454" s="43"/>
      <c r="U454" s="32"/>
      <c r="V454" s="32"/>
      <c r="W454" s="32"/>
      <c r="X454" s="32"/>
    </row>
    <row r="455" spans="5:24" x14ac:dyDescent="0.2">
      <c r="E455" s="32"/>
      <c r="F455" s="27"/>
      <c r="G455" s="42"/>
      <c r="H455" s="27"/>
      <c r="I455" s="27"/>
      <c r="J455" s="27"/>
      <c r="K455" s="27"/>
      <c r="L455" s="27"/>
      <c r="M455" s="27"/>
      <c r="N455" s="27"/>
      <c r="O455" s="27"/>
      <c r="P455" s="27"/>
      <c r="Q455" s="27"/>
      <c r="R455" s="27"/>
      <c r="S455" s="27"/>
      <c r="T455" s="43"/>
      <c r="U455" s="32"/>
      <c r="V455" s="32"/>
      <c r="W455" s="32"/>
      <c r="X455" s="32"/>
    </row>
    <row r="456" spans="5:24" x14ac:dyDescent="0.2">
      <c r="E456" s="32"/>
      <c r="F456" s="27"/>
      <c r="G456" s="42"/>
      <c r="H456" s="27"/>
      <c r="I456" s="27"/>
      <c r="J456" s="27"/>
      <c r="K456" s="27"/>
      <c r="L456" s="27"/>
      <c r="M456" s="27"/>
      <c r="N456" s="27"/>
      <c r="O456" s="27"/>
      <c r="P456" s="27"/>
      <c r="Q456" s="27"/>
      <c r="R456" s="27"/>
      <c r="S456" s="27"/>
      <c r="T456" s="43"/>
      <c r="U456" s="32"/>
      <c r="V456" s="32"/>
      <c r="W456" s="32"/>
      <c r="X456" s="32"/>
    </row>
    <row r="457" spans="5:24" x14ac:dyDescent="0.2">
      <c r="E457" s="32"/>
      <c r="F457" s="27"/>
      <c r="G457" s="42"/>
      <c r="H457" s="27"/>
      <c r="I457" s="27"/>
      <c r="J457" s="27"/>
      <c r="K457" s="27"/>
      <c r="L457" s="27"/>
      <c r="M457" s="27"/>
      <c r="N457" s="27"/>
      <c r="O457" s="27"/>
      <c r="P457" s="27"/>
      <c r="Q457" s="27"/>
      <c r="R457" s="27"/>
      <c r="S457" s="27"/>
      <c r="T457" s="43"/>
      <c r="U457" s="32"/>
      <c r="V457" s="32"/>
      <c r="W457" s="32"/>
      <c r="X457" s="32"/>
    </row>
    <row r="458" spans="5:24" x14ac:dyDescent="0.2">
      <c r="E458" s="32"/>
      <c r="F458" s="27"/>
      <c r="G458" s="42"/>
      <c r="H458" s="27"/>
      <c r="I458" s="27"/>
      <c r="J458" s="27"/>
      <c r="K458" s="27"/>
      <c r="L458" s="27"/>
      <c r="M458" s="27"/>
      <c r="N458" s="27"/>
      <c r="O458" s="27"/>
      <c r="P458" s="27"/>
      <c r="Q458" s="27"/>
      <c r="R458" s="27"/>
      <c r="S458" s="27"/>
      <c r="T458" s="43"/>
      <c r="U458" s="32"/>
      <c r="V458" s="32"/>
      <c r="W458" s="32"/>
      <c r="X458" s="32"/>
    </row>
    <row r="459" spans="5:24" x14ac:dyDescent="0.2">
      <c r="E459" s="32"/>
      <c r="F459" s="27"/>
      <c r="G459" s="42"/>
      <c r="H459" s="27"/>
      <c r="I459" s="27"/>
      <c r="J459" s="27"/>
      <c r="K459" s="27"/>
      <c r="L459" s="27"/>
      <c r="M459" s="27"/>
      <c r="N459" s="27"/>
      <c r="O459" s="27"/>
      <c r="P459" s="27"/>
      <c r="Q459" s="27"/>
      <c r="R459" s="27"/>
      <c r="S459" s="27"/>
      <c r="T459" s="43"/>
      <c r="U459" s="32"/>
      <c r="V459" s="32"/>
      <c r="W459" s="32"/>
      <c r="X459" s="32"/>
    </row>
    <row r="460" spans="5:24" x14ac:dyDescent="0.2">
      <c r="E460" s="32"/>
      <c r="F460" s="27"/>
      <c r="G460" s="42"/>
      <c r="H460" s="27"/>
      <c r="I460" s="27"/>
      <c r="J460" s="27"/>
      <c r="K460" s="27"/>
      <c r="L460" s="27"/>
      <c r="M460" s="27"/>
      <c r="N460" s="27"/>
      <c r="O460" s="27"/>
      <c r="P460" s="27"/>
      <c r="Q460" s="27"/>
      <c r="R460" s="27"/>
      <c r="S460" s="27"/>
      <c r="T460" s="43"/>
      <c r="U460" s="32"/>
      <c r="V460" s="32"/>
      <c r="W460" s="32"/>
      <c r="X460" s="32"/>
    </row>
    <row r="461" spans="5:24" x14ac:dyDescent="0.2">
      <c r="E461" s="32"/>
      <c r="F461" s="27"/>
      <c r="G461" s="42"/>
      <c r="H461" s="27"/>
      <c r="I461" s="27"/>
      <c r="J461" s="27"/>
      <c r="K461" s="27"/>
      <c r="L461" s="27"/>
      <c r="M461" s="27"/>
      <c r="N461" s="27"/>
      <c r="O461" s="27"/>
      <c r="P461" s="27"/>
      <c r="Q461" s="27"/>
      <c r="R461" s="27"/>
      <c r="S461" s="27"/>
      <c r="T461" s="43"/>
      <c r="U461" s="32"/>
      <c r="V461" s="32"/>
      <c r="W461" s="32"/>
      <c r="X461" s="32"/>
    </row>
    <row r="462" spans="5:24" x14ac:dyDescent="0.2">
      <c r="E462" s="32"/>
      <c r="F462" s="27"/>
      <c r="G462" s="42"/>
      <c r="H462" s="27"/>
      <c r="I462" s="27"/>
      <c r="J462" s="27"/>
      <c r="K462" s="27"/>
      <c r="L462" s="27"/>
      <c r="M462" s="27"/>
      <c r="N462" s="27"/>
      <c r="O462" s="27"/>
      <c r="P462" s="27"/>
      <c r="Q462" s="27"/>
      <c r="R462" s="27"/>
      <c r="S462" s="27"/>
      <c r="T462" s="43"/>
      <c r="U462" s="32"/>
      <c r="V462" s="32"/>
      <c r="W462" s="32"/>
      <c r="X462" s="32"/>
    </row>
    <row r="463" spans="5:24" x14ac:dyDescent="0.2">
      <c r="E463" s="32"/>
      <c r="F463" s="27"/>
      <c r="G463" s="42"/>
      <c r="H463" s="27"/>
      <c r="I463" s="27"/>
      <c r="J463" s="27"/>
      <c r="K463" s="27"/>
      <c r="L463" s="27"/>
      <c r="M463" s="27"/>
      <c r="N463" s="27"/>
      <c r="O463" s="27"/>
      <c r="P463" s="27"/>
      <c r="Q463" s="27"/>
      <c r="R463" s="27"/>
      <c r="S463" s="27"/>
      <c r="T463" s="43"/>
      <c r="U463" s="32"/>
      <c r="V463" s="32"/>
      <c r="W463" s="32"/>
      <c r="X463" s="32"/>
    </row>
    <row r="464" spans="5:24" x14ac:dyDescent="0.2">
      <c r="E464" s="32"/>
      <c r="F464" s="27"/>
      <c r="G464" s="42"/>
      <c r="H464" s="27"/>
      <c r="I464" s="27"/>
      <c r="J464" s="27"/>
      <c r="K464" s="27"/>
      <c r="L464" s="27"/>
      <c r="M464" s="27"/>
      <c r="N464" s="27"/>
      <c r="O464" s="27"/>
      <c r="P464" s="27"/>
      <c r="Q464" s="27"/>
      <c r="R464" s="27"/>
      <c r="S464" s="27"/>
      <c r="T464" s="43"/>
      <c r="U464" s="32"/>
      <c r="V464" s="32"/>
      <c r="W464" s="32"/>
      <c r="X464" s="32"/>
    </row>
    <row r="465" spans="5:24" x14ac:dyDescent="0.2">
      <c r="E465" s="32"/>
      <c r="F465" s="27"/>
      <c r="G465" s="42"/>
      <c r="H465" s="27"/>
      <c r="I465" s="27"/>
      <c r="J465" s="27"/>
      <c r="K465" s="27"/>
      <c r="L465" s="27"/>
      <c r="M465" s="27"/>
      <c r="N465" s="27"/>
      <c r="O465" s="27"/>
      <c r="P465" s="27"/>
      <c r="Q465" s="27"/>
      <c r="R465" s="27"/>
      <c r="S465" s="27"/>
      <c r="T465" s="43"/>
      <c r="U465" s="32"/>
      <c r="V465" s="32"/>
      <c r="W465" s="32"/>
      <c r="X465" s="32"/>
    </row>
    <row r="466" spans="5:24" x14ac:dyDescent="0.2">
      <c r="E466" s="32"/>
      <c r="F466" s="27"/>
      <c r="G466" s="42"/>
      <c r="H466" s="27"/>
      <c r="I466" s="27"/>
      <c r="J466" s="27"/>
      <c r="K466" s="27"/>
      <c r="L466" s="27"/>
      <c r="M466" s="27"/>
      <c r="N466" s="27"/>
      <c r="O466" s="27"/>
      <c r="P466" s="27"/>
      <c r="Q466" s="27"/>
      <c r="R466" s="27"/>
      <c r="S466" s="27"/>
      <c r="T466" s="43"/>
      <c r="U466" s="32"/>
      <c r="V466" s="32"/>
      <c r="W466" s="32"/>
      <c r="X466" s="32"/>
    </row>
    <row r="467" spans="5:24" x14ac:dyDescent="0.2">
      <c r="E467" s="32"/>
      <c r="F467" s="27"/>
      <c r="G467" s="42"/>
      <c r="H467" s="27"/>
      <c r="I467" s="27"/>
      <c r="J467" s="27"/>
      <c r="K467" s="27"/>
      <c r="L467" s="27"/>
      <c r="M467" s="27"/>
      <c r="N467" s="27"/>
      <c r="O467" s="27"/>
      <c r="P467" s="27"/>
      <c r="Q467" s="27"/>
      <c r="R467" s="27"/>
      <c r="S467" s="27"/>
      <c r="T467" s="43"/>
      <c r="U467" s="32"/>
      <c r="V467" s="32"/>
      <c r="W467" s="32"/>
      <c r="X467" s="32"/>
    </row>
    <row r="468" spans="5:24" x14ac:dyDescent="0.2">
      <c r="E468" s="32"/>
      <c r="F468" s="27"/>
      <c r="G468" s="42"/>
      <c r="H468" s="27"/>
      <c r="I468" s="27"/>
      <c r="J468" s="27"/>
      <c r="K468" s="27"/>
      <c r="L468" s="27"/>
      <c r="M468" s="27"/>
      <c r="N468" s="27"/>
      <c r="O468" s="27"/>
      <c r="P468" s="27"/>
      <c r="Q468" s="27"/>
      <c r="R468" s="27"/>
      <c r="S468" s="27"/>
      <c r="T468" s="43"/>
      <c r="U468" s="32"/>
      <c r="V468" s="32"/>
      <c r="W468" s="32"/>
      <c r="X468" s="32"/>
    </row>
    <row r="469" spans="5:24" x14ac:dyDescent="0.2">
      <c r="E469" s="32"/>
      <c r="F469" s="27"/>
      <c r="G469" s="42"/>
      <c r="H469" s="27"/>
      <c r="I469" s="27"/>
      <c r="J469" s="27"/>
      <c r="K469" s="27"/>
      <c r="L469" s="27"/>
      <c r="M469" s="27"/>
      <c r="N469" s="27"/>
      <c r="O469" s="27"/>
      <c r="P469" s="27"/>
      <c r="Q469" s="27"/>
      <c r="R469" s="27"/>
      <c r="S469" s="27"/>
      <c r="T469" s="43"/>
      <c r="U469" s="32"/>
      <c r="V469" s="32"/>
      <c r="W469" s="32"/>
      <c r="X469" s="32"/>
    </row>
    <row r="470" spans="5:24" x14ac:dyDescent="0.2">
      <c r="E470" s="32"/>
      <c r="F470" s="27"/>
      <c r="G470" s="42"/>
      <c r="H470" s="27"/>
      <c r="I470" s="27"/>
      <c r="J470" s="27"/>
      <c r="K470" s="27"/>
      <c r="L470" s="27"/>
      <c r="M470" s="27"/>
      <c r="N470" s="27"/>
      <c r="O470" s="27"/>
      <c r="P470" s="27"/>
      <c r="Q470" s="27"/>
      <c r="R470" s="27"/>
      <c r="S470" s="27"/>
      <c r="T470" s="43"/>
      <c r="U470" s="32"/>
      <c r="V470" s="32"/>
      <c r="W470" s="32"/>
      <c r="X470" s="32"/>
    </row>
    <row r="471" spans="5:24" x14ac:dyDescent="0.2">
      <c r="E471" s="32"/>
      <c r="F471" s="27"/>
      <c r="G471" s="42"/>
      <c r="H471" s="27"/>
      <c r="I471" s="27"/>
      <c r="J471" s="27"/>
      <c r="K471" s="27"/>
      <c r="L471" s="27"/>
      <c r="M471" s="27"/>
      <c r="N471" s="27"/>
      <c r="O471" s="27"/>
      <c r="P471" s="27"/>
      <c r="Q471" s="27"/>
      <c r="R471" s="27"/>
      <c r="S471" s="27"/>
      <c r="T471" s="43"/>
      <c r="U471" s="32"/>
      <c r="V471" s="32"/>
      <c r="W471" s="32"/>
      <c r="X471" s="32"/>
    </row>
    <row r="472" spans="5:24" x14ac:dyDescent="0.2">
      <c r="E472" s="32"/>
      <c r="F472" s="27"/>
      <c r="G472" s="42"/>
      <c r="H472" s="27"/>
      <c r="I472" s="27"/>
      <c r="J472" s="27"/>
      <c r="K472" s="27"/>
      <c r="L472" s="27"/>
      <c r="M472" s="27"/>
      <c r="N472" s="27"/>
      <c r="O472" s="27"/>
      <c r="P472" s="27"/>
      <c r="Q472" s="27"/>
      <c r="R472" s="27"/>
      <c r="S472" s="27"/>
      <c r="T472" s="43"/>
      <c r="U472" s="32"/>
      <c r="V472" s="32"/>
      <c r="W472" s="32"/>
      <c r="X472" s="32"/>
    </row>
    <row r="473" spans="5:24" x14ac:dyDescent="0.2">
      <c r="E473" s="32"/>
      <c r="F473" s="27"/>
      <c r="G473" s="42"/>
      <c r="H473" s="27"/>
      <c r="I473" s="27"/>
      <c r="J473" s="27"/>
      <c r="K473" s="27"/>
      <c r="L473" s="27"/>
      <c r="M473" s="27"/>
      <c r="N473" s="27"/>
      <c r="O473" s="27"/>
      <c r="P473" s="27"/>
      <c r="Q473" s="27"/>
      <c r="R473" s="27"/>
      <c r="S473" s="27"/>
      <c r="T473" s="43"/>
      <c r="U473" s="32"/>
      <c r="V473" s="32"/>
      <c r="W473" s="32"/>
      <c r="X473" s="32"/>
    </row>
    <row r="474" spans="5:24" x14ac:dyDescent="0.2">
      <c r="E474" s="32"/>
      <c r="F474" s="27"/>
      <c r="G474" s="42"/>
      <c r="H474" s="27"/>
      <c r="I474" s="27"/>
      <c r="J474" s="27"/>
      <c r="K474" s="27"/>
      <c r="L474" s="27"/>
      <c r="M474" s="27"/>
      <c r="N474" s="27"/>
      <c r="O474" s="27"/>
      <c r="P474" s="27"/>
      <c r="Q474" s="27"/>
      <c r="R474" s="27"/>
      <c r="S474" s="27"/>
      <c r="T474" s="43"/>
      <c r="U474" s="32"/>
      <c r="V474" s="32"/>
      <c r="W474" s="32"/>
      <c r="X474" s="32"/>
    </row>
    <row r="475" spans="5:24" x14ac:dyDescent="0.2">
      <c r="E475" s="32"/>
      <c r="F475" s="27"/>
      <c r="G475" s="42"/>
      <c r="H475" s="27"/>
      <c r="I475" s="27"/>
      <c r="J475" s="27"/>
      <c r="K475" s="27"/>
      <c r="L475" s="27"/>
      <c r="M475" s="27"/>
      <c r="N475" s="27"/>
      <c r="O475" s="27"/>
      <c r="P475" s="27"/>
      <c r="Q475" s="27"/>
      <c r="R475" s="27"/>
      <c r="S475" s="27"/>
      <c r="T475" s="43"/>
      <c r="U475" s="32"/>
      <c r="V475" s="32"/>
      <c r="W475" s="32"/>
      <c r="X475" s="32"/>
    </row>
    <row r="476" spans="5:24" x14ac:dyDescent="0.2">
      <c r="E476" s="32"/>
      <c r="F476" s="27"/>
      <c r="G476" s="42"/>
      <c r="H476" s="27"/>
      <c r="I476" s="27"/>
      <c r="J476" s="27"/>
      <c r="K476" s="27"/>
      <c r="L476" s="27"/>
      <c r="M476" s="27"/>
      <c r="N476" s="27"/>
      <c r="O476" s="27"/>
      <c r="P476" s="27"/>
      <c r="Q476" s="27"/>
      <c r="R476" s="27"/>
      <c r="S476" s="27"/>
      <c r="T476" s="43"/>
      <c r="U476" s="32"/>
      <c r="V476" s="32"/>
      <c r="W476" s="32"/>
      <c r="X476" s="32"/>
    </row>
    <row r="477" spans="5:24" x14ac:dyDescent="0.2">
      <c r="E477" s="32"/>
      <c r="F477" s="27"/>
      <c r="G477" s="42"/>
      <c r="H477" s="27"/>
      <c r="I477" s="27"/>
      <c r="J477" s="27"/>
      <c r="K477" s="27"/>
      <c r="L477" s="27"/>
      <c r="M477" s="27"/>
      <c r="N477" s="27"/>
      <c r="O477" s="27"/>
      <c r="P477" s="27"/>
      <c r="Q477" s="27"/>
      <c r="R477" s="27"/>
      <c r="S477" s="27"/>
      <c r="T477" s="43"/>
      <c r="U477" s="32"/>
      <c r="V477" s="32"/>
      <c r="W477" s="32"/>
      <c r="X477" s="32"/>
    </row>
    <row r="478" spans="5:24" x14ac:dyDescent="0.2">
      <c r="E478" s="32"/>
      <c r="F478" s="27"/>
      <c r="G478" s="42"/>
      <c r="H478" s="27"/>
      <c r="I478" s="27"/>
      <c r="J478" s="27"/>
      <c r="K478" s="27"/>
      <c r="L478" s="27"/>
      <c r="M478" s="27"/>
      <c r="N478" s="27"/>
      <c r="O478" s="27"/>
      <c r="P478" s="27"/>
      <c r="Q478" s="27"/>
      <c r="R478" s="27"/>
      <c r="S478" s="27"/>
      <c r="T478" s="43"/>
      <c r="U478" s="32"/>
      <c r="V478" s="32"/>
      <c r="W478" s="32"/>
      <c r="X478" s="32"/>
    </row>
    <row r="479" spans="5:24" x14ac:dyDescent="0.2">
      <c r="E479" s="32"/>
      <c r="F479" s="27"/>
      <c r="G479" s="42"/>
      <c r="H479" s="27"/>
      <c r="I479" s="27"/>
      <c r="J479" s="27"/>
      <c r="K479" s="27"/>
      <c r="L479" s="27"/>
      <c r="M479" s="27"/>
      <c r="N479" s="27"/>
      <c r="O479" s="27"/>
      <c r="P479" s="27"/>
      <c r="Q479" s="27"/>
      <c r="R479" s="27"/>
      <c r="S479" s="27"/>
      <c r="T479" s="43"/>
      <c r="U479" s="32"/>
      <c r="V479" s="32"/>
      <c r="W479" s="32"/>
      <c r="X479" s="32"/>
    </row>
    <row r="480" spans="5:24" x14ac:dyDescent="0.2">
      <c r="E480" s="32"/>
      <c r="F480" s="27"/>
      <c r="G480" s="42"/>
      <c r="H480" s="27"/>
      <c r="I480" s="27"/>
      <c r="J480" s="27"/>
      <c r="K480" s="27"/>
      <c r="L480" s="27"/>
      <c r="M480" s="27"/>
      <c r="N480" s="27"/>
      <c r="O480" s="27"/>
      <c r="P480" s="27"/>
      <c r="Q480" s="27"/>
      <c r="R480" s="27"/>
      <c r="S480" s="27"/>
      <c r="T480" s="43"/>
      <c r="U480" s="32"/>
      <c r="V480" s="32"/>
      <c r="W480" s="32"/>
      <c r="X480" s="32"/>
    </row>
    <row r="481" spans="5:24" x14ac:dyDescent="0.2">
      <c r="E481" s="32"/>
      <c r="F481" s="27"/>
      <c r="G481" s="42"/>
      <c r="H481" s="27"/>
      <c r="I481" s="27"/>
      <c r="J481" s="27"/>
      <c r="K481" s="27"/>
      <c r="L481" s="27"/>
      <c r="M481" s="27"/>
      <c r="N481" s="27"/>
      <c r="O481" s="27"/>
      <c r="P481" s="27"/>
      <c r="Q481" s="27"/>
      <c r="R481" s="27"/>
      <c r="S481" s="27"/>
      <c r="T481" s="43"/>
      <c r="U481" s="32"/>
      <c r="V481" s="32"/>
      <c r="W481" s="32"/>
      <c r="X481" s="32"/>
    </row>
    <row r="482" spans="5:24" x14ac:dyDescent="0.2">
      <c r="E482" s="32"/>
      <c r="F482" s="27"/>
      <c r="G482" s="42"/>
      <c r="H482" s="27"/>
      <c r="I482" s="27"/>
      <c r="J482" s="27"/>
      <c r="K482" s="27"/>
      <c r="L482" s="27"/>
      <c r="M482" s="27"/>
      <c r="N482" s="27"/>
      <c r="O482" s="27"/>
      <c r="P482" s="27"/>
      <c r="Q482" s="27"/>
      <c r="R482" s="27"/>
      <c r="S482" s="27"/>
      <c r="T482" s="43"/>
      <c r="U482" s="32"/>
      <c r="V482" s="32"/>
      <c r="W482" s="32"/>
      <c r="X482" s="32"/>
    </row>
    <row r="483" spans="5:24" x14ac:dyDescent="0.2">
      <c r="E483" s="32"/>
      <c r="F483" s="27"/>
      <c r="G483" s="42"/>
      <c r="H483" s="27"/>
      <c r="I483" s="27"/>
      <c r="J483" s="27"/>
      <c r="K483" s="27"/>
      <c r="L483" s="27"/>
      <c r="M483" s="27"/>
      <c r="N483" s="27"/>
      <c r="O483" s="27"/>
      <c r="P483" s="27"/>
      <c r="Q483" s="27"/>
      <c r="R483" s="27"/>
      <c r="S483" s="27"/>
      <c r="T483" s="43"/>
      <c r="U483" s="32"/>
      <c r="V483" s="32"/>
      <c r="W483" s="32"/>
      <c r="X483" s="32"/>
    </row>
    <row r="484" spans="5:24" x14ac:dyDescent="0.2">
      <c r="E484" s="32"/>
      <c r="F484" s="27"/>
      <c r="G484" s="42"/>
      <c r="H484" s="27"/>
      <c r="I484" s="27"/>
      <c r="J484" s="27"/>
      <c r="K484" s="27"/>
      <c r="L484" s="27"/>
      <c r="M484" s="27"/>
      <c r="N484" s="27"/>
      <c r="O484" s="27"/>
      <c r="P484" s="27"/>
      <c r="Q484" s="27"/>
      <c r="R484" s="27"/>
      <c r="S484" s="27"/>
      <c r="T484" s="43"/>
      <c r="U484" s="32"/>
      <c r="V484" s="32"/>
      <c r="W484" s="32"/>
      <c r="X484" s="32"/>
    </row>
    <row r="485" spans="5:24" x14ac:dyDescent="0.2">
      <c r="E485" s="32"/>
      <c r="F485" s="27"/>
      <c r="G485" s="42"/>
      <c r="H485" s="27"/>
      <c r="I485" s="27"/>
      <c r="J485" s="27"/>
      <c r="K485" s="27"/>
      <c r="L485" s="27"/>
      <c r="M485" s="27"/>
      <c r="N485" s="27"/>
      <c r="O485" s="27"/>
      <c r="P485" s="27"/>
      <c r="Q485" s="27"/>
      <c r="R485" s="27"/>
      <c r="S485" s="27"/>
      <c r="T485" s="43"/>
      <c r="U485" s="32"/>
      <c r="V485" s="32"/>
      <c r="W485" s="32"/>
      <c r="X485" s="32"/>
    </row>
    <row r="486" spans="5:24" x14ac:dyDescent="0.2">
      <c r="E486" s="32"/>
      <c r="F486" s="27"/>
      <c r="G486" s="42"/>
      <c r="H486" s="27"/>
      <c r="I486" s="27"/>
      <c r="J486" s="27"/>
      <c r="K486" s="27"/>
      <c r="L486" s="27"/>
      <c r="M486" s="27"/>
      <c r="N486" s="27"/>
      <c r="O486" s="27"/>
      <c r="P486" s="27"/>
      <c r="Q486" s="27"/>
      <c r="R486" s="27"/>
      <c r="S486" s="27"/>
      <c r="T486" s="43"/>
      <c r="U486" s="32"/>
      <c r="V486" s="32"/>
      <c r="W486" s="32"/>
      <c r="X486" s="32"/>
    </row>
    <row r="487" spans="5:24" x14ac:dyDescent="0.2">
      <c r="E487" s="32"/>
      <c r="F487" s="27"/>
      <c r="G487" s="42"/>
      <c r="H487" s="27"/>
      <c r="I487" s="27"/>
      <c r="J487" s="27"/>
      <c r="K487" s="27"/>
      <c r="L487" s="27"/>
      <c r="M487" s="27"/>
      <c r="N487" s="27"/>
      <c r="O487" s="27"/>
      <c r="P487" s="27"/>
      <c r="Q487" s="27"/>
      <c r="R487" s="27"/>
      <c r="S487" s="27"/>
      <c r="T487" s="43"/>
      <c r="U487" s="32"/>
      <c r="V487" s="32"/>
      <c r="W487" s="32"/>
      <c r="X487" s="32"/>
    </row>
    <row r="488" spans="5:24" x14ac:dyDescent="0.2">
      <c r="E488" s="32"/>
      <c r="F488" s="27"/>
      <c r="G488" s="42"/>
      <c r="H488" s="27"/>
      <c r="I488" s="27"/>
      <c r="J488" s="27"/>
      <c r="K488" s="27"/>
      <c r="L488" s="27"/>
      <c r="M488" s="27"/>
      <c r="N488" s="27"/>
      <c r="O488" s="27"/>
      <c r="P488" s="27"/>
      <c r="Q488" s="27"/>
      <c r="R488" s="27"/>
      <c r="S488" s="27"/>
      <c r="T488" s="43"/>
      <c r="U488" s="32"/>
      <c r="V488" s="32"/>
      <c r="W488" s="32"/>
      <c r="X488" s="32"/>
    </row>
    <row r="489" spans="5:24" x14ac:dyDescent="0.2">
      <c r="E489" s="32"/>
      <c r="F489" s="27"/>
      <c r="G489" s="42"/>
      <c r="H489" s="27"/>
      <c r="I489" s="27"/>
      <c r="J489" s="27"/>
      <c r="K489" s="27"/>
      <c r="L489" s="27"/>
      <c r="M489" s="27"/>
      <c r="N489" s="27"/>
      <c r="O489" s="27"/>
      <c r="P489" s="27"/>
      <c r="Q489" s="27"/>
      <c r="R489" s="27"/>
      <c r="S489" s="27"/>
      <c r="T489" s="43"/>
      <c r="U489" s="32"/>
      <c r="V489" s="32"/>
      <c r="W489" s="32"/>
      <c r="X489" s="32"/>
    </row>
    <row r="490" spans="5:24" x14ac:dyDescent="0.2">
      <c r="E490" s="32"/>
      <c r="F490" s="27"/>
      <c r="G490" s="42"/>
      <c r="H490" s="27"/>
      <c r="I490" s="27"/>
      <c r="J490" s="27"/>
      <c r="K490" s="27"/>
      <c r="L490" s="27"/>
      <c r="M490" s="27"/>
      <c r="N490" s="27"/>
      <c r="O490" s="27"/>
      <c r="P490" s="27"/>
      <c r="Q490" s="27"/>
      <c r="R490" s="27"/>
      <c r="S490" s="27"/>
      <c r="T490" s="43"/>
      <c r="U490" s="32"/>
      <c r="V490" s="32"/>
      <c r="W490" s="32"/>
      <c r="X490" s="32"/>
    </row>
    <row r="491" spans="5:24" x14ac:dyDescent="0.2">
      <c r="E491" s="32"/>
      <c r="F491" s="27"/>
      <c r="G491" s="42"/>
      <c r="H491" s="27"/>
      <c r="I491" s="27"/>
      <c r="J491" s="27"/>
      <c r="K491" s="27"/>
      <c r="L491" s="27"/>
      <c r="M491" s="27"/>
      <c r="N491" s="27"/>
      <c r="O491" s="27"/>
      <c r="P491" s="27"/>
      <c r="Q491" s="27"/>
      <c r="R491" s="27"/>
      <c r="S491" s="27"/>
      <c r="T491" s="43"/>
      <c r="U491" s="32"/>
      <c r="V491" s="32"/>
      <c r="W491" s="32"/>
      <c r="X491" s="32"/>
    </row>
    <row r="492" spans="5:24" x14ac:dyDescent="0.2">
      <c r="E492" s="32"/>
      <c r="F492" s="27"/>
      <c r="G492" s="42"/>
      <c r="H492" s="27"/>
      <c r="I492" s="27"/>
      <c r="J492" s="27"/>
      <c r="K492" s="27"/>
      <c r="L492" s="27"/>
      <c r="M492" s="27"/>
      <c r="N492" s="27"/>
      <c r="O492" s="27"/>
      <c r="P492" s="27"/>
      <c r="Q492" s="27"/>
      <c r="R492" s="27"/>
      <c r="S492" s="27"/>
      <c r="T492" s="43"/>
      <c r="U492" s="32"/>
      <c r="V492" s="32"/>
      <c r="W492" s="32"/>
      <c r="X492" s="32"/>
    </row>
    <row r="493" spans="5:24" x14ac:dyDescent="0.2">
      <c r="E493" s="32"/>
      <c r="F493" s="27"/>
      <c r="G493" s="42"/>
      <c r="H493" s="27"/>
      <c r="I493" s="27"/>
      <c r="J493" s="27"/>
      <c r="K493" s="27"/>
      <c r="L493" s="27"/>
      <c r="M493" s="27"/>
      <c r="N493" s="27"/>
      <c r="O493" s="27"/>
      <c r="P493" s="27"/>
      <c r="Q493" s="27"/>
      <c r="R493" s="27"/>
      <c r="S493" s="27"/>
      <c r="T493" s="43"/>
      <c r="U493" s="32"/>
      <c r="V493" s="32"/>
      <c r="W493" s="32"/>
      <c r="X493" s="32"/>
    </row>
    <row r="494" spans="5:24" x14ac:dyDescent="0.2">
      <c r="E494" s="32"/>
      <c r="F494" s="27"/>
      <c r="G494" s="42"/>
      <c r="H494" s="27"/>
      <c r="I494" s="27"/>
      <c r="J494" s="27"/>
      <c r="K494" s="27"/>
      <c r="L494" s="27"/>
      <c r="M494" s="27"/>
      <c r="N494" s="27"/>
      <c r="O494" s="27"/>
      <c r="P494" s="27"/>
      <c r="Q494" s="27"/>
      <c r="R494" s="27"/>
      <c r="S494" s="27"/>
      <c r="T494" s="43"/>
      <c r="U494" s="32"/>
      <c r="V494" s="32"/>
      <c r="W494" s="32"/>
      <c r="X494" s="32"/>
    </row>
    <row r="495" spans="5:24" x14ac:dyDescent="0.2">
      <c r="E495" s="32"/>
      <c r="F495" s="27"/>
      <c r="G495" s="42"/>
      <c r="H495" s="27"/>
      <c r="I495" s="27"/>
      <c r="J495" s="27"/>
      <c r="K495" s="27"/>
      <c r="L495" s="27"/>
      <c r="M495" s="27"/>
      <c r="N495" s="27"/>
      <c r="O495" s="27"/>
      <c r="P495" s="27"/>
      <c r="Q495" s="27"/>
      <c r="R495" s="27"/>
      <c r="S495" s="27"/>
      <c r="T495" s="43"/>
      <c r="U495" s="32"/>
      <c r="V495" s="32"/>
      <c r="W495" s="32"/>
      <c r="X495" s="32"/>
    </row>
    <row r="496" spans="5:24" x14ac:dyDescent="0.2">
      <c r="E496" s="32"/>
      <c r="F496" s="27"/>
      <c r="G496" s="42"/>
      <c r="H496" s="27"/>
      <c r="I496" s="27"/>
      <c r="J496" s="27"/>
      <c r="K496" s="27"/>
      <c r="L496" s="27"/>
      <c r="M496" s="27"/>
      <c r="N496" s="27"/>
      <c r="O496" s="27"/>
      <c r="P496" s="27"/>
      <c r="Q496" s="27"/>
      <c r="R496" s="27"/>
      <c r="S496" s="27"/>
      <c r="T496" s="43"/>
      <c r="U496" s="32"/>
      <c r="V496" s="32"/>
      <c r="W496" s="32"/>
      <c r="X496" s="32"/>
    </row>
    <row r="497" spans="5:24" x14ac:dyDescent="0.2">
      <c r="E497" s="32"/>
      <c r="F497" s="27"/>
      <c r="G497" s="42"/>
      <c r="H497" s="27"/>
      <c r="I497" s="27"/>
      <c r="J497" s="27"/>
      <c r="K497" s="27"/>
      <c r="L497" s="27"/>
      <c r="M497" s="27"/>
      <c r="N497" s="27"/>
      <c r="O497" s="27"/>
      <c r="P497" s="27"/>
      <c r="Q497" s="27"/>
      <c r="R497" s="27"/>
      <c r="S497" s="27"/>
      <c r="T497" s="43"/>
      <c r="U497" s="32"/>
      <c r="V497" s="32"/>
      <c r="W497" s="32"/>
      <c r="X497" s="32"/>
    </row>
    <row r="498" spans="5:24" x14ac:dyDescent="0.2">
      <c r="E498" s="32"/>
      <c r="F498" s="27"/>
      <c r="G498" s="42"/>
      <c r="H498" s="27"/>
      <c r="I498" s="27"/>
      <c r="J498" s="27"/>
      <c r="K498" s="27"/>
      <c r="L498" s="27"/>
      <c r="M498" s="27"/>
      <c r="N498" s="27"/>
      <c r="O498" s="27"/>
      <c r="P498" s="27"/>
      <c r="Q498" s="27"/>
      <c r="R498" s="27"/>
      <c r="S498" s="27"/>
      <c r="T498" s="43"/>
      <c r="U498" s="32"/>
      <c r="V498" s="32"/>
      <c r="W498" s="32"/>
      <c r="X498" s="32"/>
    </row>
    <row r="499" spans="5:24" x14ac:dyDescent="0.2">
      <c r="E499" s="32"/>
      <c r="F499" s="27"/>
      <c r="G499" s="42"/>
      <c r="H499" s="27"/>
      <c r="I499" s="27"/>
      <c r="J499" s="27"/>
      <c r="K499" s="27"/>
      <c r="L499" s="27"/>
      <c r="M499" s="27"/>
      <c r="N499" s="27"/>
      <c r="O499" s="27"/>
      <c r="P499" s="27"/>
      <c r="Q499" s="27"/>
      <c r="R499" s="27"/>
      <c r="S499" s="27"/>
      <c r="T499" s="43"/>
      <c r="U499" s="32"/>
      <c r="V499" s="32"/>
      <c r="W499" s="32"/>
      <c r="X499" s="32"/>
    </row>
    <row r="500" spans="5:24" x14ac:dyDescent="0.2">
      <c r="E500" s="32"/>
      <c r="F500" s="27"/>
      <c r="G500" s="42"/>
      <c r="H500" s="27"/>
      <c r="I500" s="27"/>
      <c r="J500" s="27"/>
      <c r="K500" s="27"/>
      <c r="L500" s="27"/>
      <c r="M500" s="27"/>
      <c r="N500" s="27"/>
      <c r="O500" s="27"/>
      <c r="P500" s="27"/>
      <c r="Q500" s="27"/>
      <c r="R500" s="27"/>
      <c r="S500" s="27"/>
      <c r="T500" s="43"/>
      <c r="U500" s="32"/>
      <c r="V500" s="32"/>
      <c r="W500" s="32"/>
      <c r="X500" s="32"/>
    </row>
    <row r="501" spans="5:24" x14ac:dyDescent="0.2">
      <c r="E501" s="32"/>
      <c r="F501" s="27"/>
      <c r="G501" s="42"/>
      <c r="H501" s="27"/>
      <c r="I501" s="27"/>
      <c r="J501" s="27"/>
      <c r="K501" s="27"/>
      <c r="L501" s="27"/>
      <c r="M501" s="27"/>
      <c r="N501" s="27"/>
      <c r="O501" s="27"/>
      <c r="P501" s="27"/>
      <c r="Q501" s="27"/>
      <c r="R501" s="27"/>
      <c r="S501" s="27"/>
      <c r="T501" s="43"/>
      <c r="U501" s="32"/>
      <c r="V501" s="32"/>
      <c r="W501" s="32"/>
      <c r="X501" s="32"/>
    </row>
    <row r="502" spans="5:24" x14ac:dyDescent="0.2">
      <c r="E502" s="32"/>
      <c r="F502" s="27"/>
      <c r="G502" s="42"/>
      <c r="H502" s="27"/>
      <c r="I502" s="27"/>
      <c r="J502" s="27"/>
      <c r="K502" s="27"/>
      <c r="L502" s="27"/>
      <c r="M502" s="27"/>
      <c r="N502" s="27"/>
      <c r="O502" s="27"/>
      <c r="P502" s="27"/>
      <c r="Q502" s="27"/>
      <c r="R502" s="27"/>
      <c r="S502" s="27"/>
      <c r="T502" s="43"/>
      <c r="U502" s="32"/>
      <c r="V502" s="32"/>
      <c r="W502" s="32"/>
      <c r="X502" s="32"/>
    </row>
    <row r="503" spans="5:24" x14ac:dyDescent="0.2">
      <c r="E503" s="32"/>
      <c r="F503" s="27"/>
      <c r="G503" s="42"/>
      <c r="H503" s="27"/>
      <c r="I503" s="27"/>
      <c r="J503" s="27"/>
      <c r="K503" s="27"/>
      <c r="L503" s="27"/>
      <c r="M503" s="27"/>
      <c r="N503" s="27"/>
      <c r="O503" s="27"/>
      <c r="P503" s="27"/>
      <c r="Q503" s="27"/>
      <c r="R503" s="27"/>
      <c r="S503" s="27"/>
      <c r="T503" s="43"/>
      <c r="U503" s="32"/>
      <c r="V503" s="32"/>
      <c r="W503" s="32"/>
      <c r="X503" s="32"/>
    </row>
    <row r="504" spans="5:24" x14ac:dyDescent="0.2">
      <c r="E504" s="32"/>
      <c r="F504" s="27"/>
      <c r="G504" s="42"/>
      <c r="H504" s="27"/>
      <c r="I504" s="27"/>
      <c r="J504" s="27"/>
      <c r="K504" s="27"/>
      <c r="L504" s="27"/>
      <c r="M504" s="27"/>
      <c r="N504" s="27"/>
      <c r="O504" s="27"/>
      <c r="P504" s="27"/>
      <c r="Q504" s="27"/>
      <c r="R504" s="27"/>
      <c r="S504" s="27"/>
      <c r="T504" s="43"/>
      <c r="U504" s="32"/>
      <c r="V504" s="32"/>
      <c r="W504" s="32"/>
      <c r="X504" s="32"/>
    </row>
    <row r="505" spans="5:24" x14ac:dyDescent="0.2">
      <c r="E505" s="32"/>
      <c r="F505" s="27"/>
      <c r="G505" s="42"/>
      <c r="H505" s="27"/>
      <c r="I505" s="27"/>
      <c r="J505" s="27"/>
      <c r="K505" s="27"/>
      <c r="L505" s="27"/>
      <c r="M505" s="27"/>
      <c r="N505" s="27"/>
      <c r="O505" s="27"/>
      <c r="P505" s="27"/>
      <c r="Q505" s="27"/>
      <c r="R505" s="27"/>
      <c r="S505" s="27"/>
      <c r="T505" s="43"/>
      <c r="U505" s="32"/>
      <c r="V505" s="32"/>
      <c r="W505" s="32"/>
      <c r="X505" s="32"/>
    </row>
    <row r="506" spans="5:24" x14ac:dyDescent="0.2">
      <c r="E506" s="32"/>
      <c r="F506" s="27"/>
      <c r="G506" s="42"/>
      <c r="H506" s="27"/>
      <c r="I506" s="27"/>
      <c r="J506" s="27"/>
      <c r="K506" s="27"/>
      <c r="L506" s="27"/>
      <c r="M506" s="27"/>
      <c r="N506" s="27"/>
      <c r="O506" s="27"/>
      <c r="P506" s="27"/>
      <c r="Q506" s="27"/>
      <c r="R506" s="27"/>
      <c r="S506" s="27"/>
      <c r="T506" s="43"/>
      <c r="U506" s="32"/>
      <c r="V506" s="32"/>
      <c r="W506" s="32"/>
      <c r="X506" s="32"/>
    </row>
    <row r="507" spans="5:24" x14ac:dyDescent="0.2">
      <c r="E507" s="32"/>
      <c r="F507" s="27"/>
      <c r="G507" s="42"/>
      <c r="H507" s="27"/>
      <c r="I507" s="27"/>
      <c r="J507" s="27"/>
      <c r="K507" s="27"/>
      <c r="L507" s="27"/>
      <c r="M507" s="27"/>
      <c r="N507" s="27"/>
      <c r="O507" s="27"/>
      <c r="P507" s="27"/>
      <c r="Q507" s="27"/>
      <c r="R507" s="27"/>
      <c r="S507" s="27"/>
      <c r="T507" s="43"/>
      <c r="U507" s="32"/>
      <c r="V507" s="32"/>
      <c r="W507" s="32"/>
      <c r="X507" s="32"/>
    </row>
    <row r="508" spans="5:24" x14ac:dyDescent="0.2">
      <c r="E508" s="32"/>
      <c r="F508" s="27"/>
      <c r="G508" s="42"/>
      <c r="H508" s="27"/>
      <c r="I508" s="27"/>
      <c r="J508" s="27"/>
      <c r="K508" s="27"/>
      <c r="L508" s="27"/>
      <c r="M508" s="27"/>
      <c r="N508" s="27"/>
      <c r="O508" s="27"/>
      <c r="P508" s="27"/>
      <c r="Q508" s="27"/>
      <c r="R508" s="27"/>
      <c r="S508" s="27"/>
      <c r="T508" s="43"/>
      <c r="U508" s="32"/>
      <c r="V508" s="32"/>
      <c r="W508" s="32"/>
      <c r="X508" s="32"/>
    </row>
    <row r="509" spans="5:24" x14ac:dyDescent="0.2">
      <c r="E509" s="32"/>
      <c r="F509" s="27"/>
      <c r="G509" s="42"/>
      <c r="H509" s="27"/>
      <c r="I509" s="27"/>
      <c r="J509" s="27"/>
      <c r="K509" s="27"/>
      <c r="L509" s="27"/>
      <c r="M509" s="27"/>
      <c r="N509" s="27"/>
      <c r="O509" s="27"/>
      <c r="P509" s="27"/>
      <c r="Q509" s="27"/>
      <c r="R509" s="27"/>
      <c r="S509" s="27"/>
      <c r="T509" s="43"/>
      <c r="U509" s="32"/>
      <c r="V509" s="32"/>
      <c r="W509" s="32"/>
      <c r="X509" s="32"/>
    </row>
    <row r="510" spans="5:24" x14ac:dyDescent="0.2">
      <c r="E510" s="32"/>
      <c r="F510" s="27"/>
      <c r="G510" s="42"/>
      <c r="H510" s="27"/>
      <c r="I510" s="27"/>
      <c r="J510" s="27"/>
      <c r="K510" s="27"/>
      <c r="L510" s="27"/>
      <c r="M510" s="27"/>
      <c r="N510" s="27"/>
      <c r="O510" s="27"/>
      <c r="P510" s="27"/>
      <c r="Q510" s="27"/>
      <c r="R510" s="27"/>
      <c r="S510" s="27"/>
      <c r="T510" s="43"/>
      <c r="U510" s="32"/>
      <c r="V510" s="32"/>
      <c r="W510" s="32"/>
      <c r="X510" s="32"/>
    </row>
    <row r="511" spans="5:24" x14ac:dyDescent="0.2">
      <c r="E511" s="32"/>
      <c r="F511" s="27"/>
      <c r="G511" s="42"/>
      <c r="H511" s="27"/>
      <c r="I511" s="27"/>
      <c r="J511" s="27"/>
      <c r="K511" s="27"/>
      <c r="L511" s="27"/>
      <c r="M511" s="27"/>
      <c r="N511" s="27"/>
      <c r="O511" s="27"/>
      <c r="P511" s="27"/>
      <c r="Q511" s="27"/>
      <c r="R511" s="27"/>
      <c r="S511" s="27"/>
      <c r="T511" s="43"/>
      <c r="U511" s="32"/>
      <c r="V511" s="32"/>
      <c r="W511" s="32"/>
      <c r="X511" s="32"/>
    </row>
    <row r="512" spans="5:24" x14ac:dyDescent="0.2">
      <c r="E512" s="32"/>
      <c r="F512" s="27"/>
      <c r="G512" s="42"/>
      <c r="H512" s="27"/>
      <c r="I512" s="27"/>
      <c r="J512" s="27"/>
      <c r="K512" s="27"/>
      <c r="L512" s="27"/>
      <c r="M512" s="27"/>
      <c r="N512" s="27"/>
      <c r="O512" s="27"/>
      <c r="P512" s="27"/>
      <c r="Q512" s="27"/>
      <c r="R512" s="27"/>
      <c r="S512" s="27"/>
      <c r="T512" s="43"/>
      <c r="U512" s="32"/>
      <c r="V512" s="32"/>
      <c r="W512" s="32"/>
      <c r="X512" s="32"/>
    </row>
    <row r="513" spans="5:24" x14ac:dyDescent="0.2">
      <c r="E513" s="32"/>
      <c r="F513" s="27"/>
      <c r="G513" s="42"/>
      <c r="H513" s="27"/>
      <c r="I513" s="27"/>
      <c r="J513" s="27"/>
      <c r="K513" s="27"/>
      <c r="L513" s="27"/>
      <c r="M513" s="27"/>
      <c r="N513" s="27"/>
      <c r="O513" s="27"/>
      <c r="P513" s="27"/>
      <c r="Q513" s="27"/>
      <c r="R513" s="27"/>
      <c r="S513" s="27"/>
      <c r="T513" s="43"/>
      <c r="U513" s="32"/>
      <c r="V513" s="32"/>
      <c r="W513" s="32"/>
      <c r="X513" s="32"/>
    </row>
    <row r="514" spans="5:24" x14ac:dyDescent="0.2">
      <c r="E514" s="32"/>
      <c r="F514" s="27"/>
      <c r="G514" s="42"/>
      <c r="H514" s="27"/>
      <c r="I514" s="27"/>
      <c r="J514" s="27"/>
      <c r="K514" s="27"/>
      <c r="L514" s="27"/>
      <c r="M514" s="27"/>
      <c r="N514" s="27"/>
      <c r="O514" s="27"/>
      <c r="P514" s="27"/>
      <c r="Q514" s="27"/>
      <c r="R514" s="27"/>
      <c r="S514" s="27"/>
      <c r="T514" s="43"/>
      <c r="U514" s="32"/>
      <c r="V514" s="32"/>
      <c r="W514" s="32"/>
      <c r="X514" s="32"/>
    </row>
    <row r="515" spans="5:24" x14ac:dyDescent="0.2">
      <c r="E515" s="32"/>
      <c r="F515" s="27"/>
      <c r="G515" s="42"/>
      <c r="H515" s="27"/>
      <c r="I515" s="27"/>
      <c r="J515" s="27"/>
      <c r="K515" s="27"/>
      <c r="L515" s="27"/>
      <c r="M515" s="27"/>
      <c r="N515" s="27"/>
      <c r="O515" s="27"/>
      <c r="P515" s="27"/>
      <c r="Q515" s="27"/>
      <c r="R515" s="27"/>
      <c r="S515" s="27"/>
      <c r="T515" s="43"/>
      <c r="U515" s="32"/>
      <c r="V515" s="32"/>
      <c r="W515" s="32"/>
      <c r="X515" s="32"/>
    </row>
    <row r="516" spans="5:24" x14ac:dyDescent="0.2">
      <c r="E516" s="32"/>
      <c r="F516" s="27"/>
      <c r="G516" s="42"/>
      <c r="H516" s="27"/>
      <c r="I516" s="27"/>
      <c r="J516" s="27"/>
      <c r="K516" s="27"/>
      <c r="L516" s="27"/>
      <c r="M516" s="27"/>
      <c r="N516" s="27"/>
      <c r="O516" s="27"/>
      <c r="P516" s="27"/>
      <c r="Q516" s="27"/>
      <c r="R516" s="27"/>
      <c r="S516" s="27"/>
      <c r="T516" s="43"/>
      <c r="U516" s="32"/>
      <c r="V516" s="32"/>
      <c r="W516" s="32"/>
      <c r="X516" s="32"/>
    </row>
    <row r="517" spans="5:24" x14ac:dyDescent="0.2">
      <c r="E517" s="32"/>
      <c r="F517" s="27"/>
      <c r="G517" s="42"/>
      <c r="H517" s="27"/>
      <c r="I517" s="27"/>
      <c r="J517" s="27"/>
      <c r="K517" s="27"/>
      <c r="L517" s="27"/>
      <c r="M517" s="27"/>
      <c r="N517" s="27"/>
      <c r="O517" s="27"/>
      <c r="P517" s="27"/>
      <c r="Q517" s="27"/>
      <c r="R517" s="27"/>
      <c r="S517" s="27"/>
      <c r="T517" s="43"/>
      <c r="U517" s="32"/>
      <c r="V517" s="32"/>
      <c r="W517" s="32"/>
      <c r="X517" s="32"/>
    </row>
    <row r="518" spans="5:24" x14ac:dyDescent="0.2">
      <c r="E518" s="32"/>
      <c r="F518" s="27"/>
      <c r="G518" s="42"/>
      <c r="H518" s="27"/>
      <c r="I518" s="27"/>
      <c r="J518" s="27"/>
      <c r="K518" s="27"/>
      <c r="L518" s="27"/>
      <c r="M518" s="27"/>
      <c r="N518" s="27"/>
      <c r="O518" s="27"/>
      <c r="P518" s="27"/>
      <c r="Q518" s="27"/>
      <c r="R518" s="27"/>
      <c r="S518" s="27"/>
      <c r="T518" s="43"/>
      <c r="U518" s="32"/>
      <c r="V518" s="32"/>
      <c r="W518" s="32"/>
      <c r="X518" s="32"/>
    </row>
    <row r="519" spans="5:24" x14ac:dyDescent="0.2">
      <c r="E519" s="32"/>
      <c r="F519" s="27"/>
      <c r="G519" s="42"/>
      <c r="H519" s="27"/>
      <c r="I519" s="27"/>
      <c r="J519" s="27"/>
      <c r="K519" s="27"/>
      <c r="L519" s="27"/>
      <c r="M519" s="27"/>
      <c r="N519" s="27"/>
      <c r="O519" s="27"/>
      <c r="P519" s="27"/>
      <c r="Q519" s="27"/>
      <c r="R519" s="27"/>
      <c r="S519" s="27"/>
      <c r="T519" s="43"/>
      <c r="U519" s="32"/>
      <c r="V519" s="32"/>
      <c r="W519" s="32"/>
      <c r="X519" s="32"/>
    </row>
    <row r="520" spans="5:24" x14ac:dyDescent="0.2">
      <c r="E520" s="32"/>
      <c r="F520" s="27"/>
      <c r="G520" s="42"/>
      <c r="H520" s="27"/>
      <c r="I520" s="27"/>
      <c r="J520" s="27"/>
      <c r="K520" s="27"/>
      <c r="L520" s="27"/>
      <c r="M520" s="27"/>
      <c r="N520" s="27"/>
      <c r="O520" s="27"/>
      <c r="P520" s="27"/>
      <c r="Q520" s="27"/>
      <c r="R520" s="27"/>
      <c r="S520" s="27"/>
      <c r="T520" s="43"/>
      <c r="U520" s="32"/>
      <c r="V520" s="32"/>
      <c r="W520" s="32"/>
      <c r="X520" s="32"/>
    </row>
    <row r="521" spans="5:24" x14ac:dyDescent="0.2">
      <c r="E521" s="32"/>
      <c r="F521" s="27"/>
      <c r="G521" s="42"/>
      <c r="H521" s="27"/>
      <c r="I521" s="27"/>
      <c r="J521" s="27"/>
      <c r="K521" s="27"/>
      <c r="L521" s="27"/>
      <c r="M521" s="27"/>
      <c r="N521" s="27"/>
      <c r="O521" s="27"/>
      <c r="P521" s="27"/>
      <c r="Q521" s="27"/>
      <c r="R521" s="27"/>
      <c r="S521" s="27"/>
      <c r="T521" s="43"/>
      <c r="U521" s="32"/>
      <c r="V521" s="32"/>
      <c r="W521" s="32"/>
      <c r="X521" s="32"/>
    </row>
    <row r="522" spans="5:24" x14ac:dyDescent="0.2">
      <c r="E522" s="32"/>
      <c r="F522" s="27"/>
      <c r="G522" s="42"/>
      <c r="H522" s="27"/>
      <c r="I522" s="27"/>
      <c r="J522" s="27"/>
      <c r="K522" s="27"/>
      <c r="L522" s="27"/>
      <c r="M522" s="27"/>
      <c r="N522" s="27"/>
      <c r="O522" s="27"/>
      <c r="P522" s="27"/>
      <c r="Q522" s="27"/>
      <c r="R522" s="27"/>
      <c r="S522" s="27"/>
      <c r="T522" s="43"/>
      <c r="U522" s="32"/>
      <c r="V522" s="32"/>
      <c r="W522" s="32"/>
      <c r="X522" s="32"/>
    </row>
    <row r="523" spans="5:24" x14ac:dyDescent="0.2">
      <c r="E523" s="32"/>
      <c r="F523" s="27"/>
      <c r="G523" s="42"/>
      <c r="H523" s="27"/>
      <c r="I523" s="27"/>
      <c r="J523" s="27"/>
      <c r="K523" s="27"/>
      <c r="L523" s="27"/>
      <c r="M523" s="27"/>
      <c r="N523" s="27"/>
      <c r="O523" s="27"/>
      <c r="P523" s="27"/>
      <c r="Q523" s="27"/>
      <c r="R523" s="27"/>
      <c r="S523" s="27"/>
      <c r="T523" s="43"/>
      <c r="U523" s="32"/>
      <c r="V523" s="32"/>
      <c r="W523" s="32"/>
      <c r="X523" s="32"/>
    </row>
    <row r="524" spans="5:24" x14ac:dyDescent="0.2">
      <c r="E524" s="32"/>
      <c r="F524" s="27"/>
      <c r="G524" s="42"/>
      <c r="H524" s="27"/>
      <c r="I524" s="27"/>
      <c r="J524" s="27"/>
      <c r="K524" s="27"/>
      <c r="L524" s="27"/>
      <c r="M524" s="27"/>
      <c r="N524" s="27"/>
      <c r="O524" s="27"/>
      <c r="P524" s="27"/>
      <c r="Q524" s="27"/>
      <c r="R524" s="27"/>
      <c r="S524" s="27"/>
      <c r="T524" s="43"/>
      <c r="U524" s="32"/>
      <c r="V524" s="32"/>
      <c r="W524" s="32"/>
      <c r="X524" s="32"/>
    </row>
    <row r="525" spans="5:24" x14ac:dyDescent="0.2">
      <c r="E525" s="32"/>
      <c r="F525" s="27"/>
      <c r="G525" s="42"/>
      <c r="H525" s="27"/>
      <c r="I525" s="27"/>
      <c r="J525" s="27"/>
      <c r="K525" s="27"/>
      <c r="L525" s="27"/>
      <c r="M525" s="27"/>
      <c r="N525" s="27"/>
      <c r="O525" s="27"/>
      <c r="P525" s="27"/>
      <c r="Q525" s="27"/>
      <c r="R525" s="27"/>
      <c r="S525" s="27"/>
      <c r="T525" s="43"/>
      <c r="U525" s="32"/>
      <c r="V525" s="32"/>
      <c r="W525" s="32"/>
      <c r="X525" s="32"/>
    </row>
    <row r="526" spans="5:24" x14ac:dyDescent="0.2">
      <c r="E526" s="32"/>
      <c r="F526" s="27"/>
      <c r="G526" s="42"/>
      <c r="H526" s="27"/>
      <c r="I526" s="27"/>
      <c r="J526" s="27"/>
      <c r="K526" s="27"/>
      <c r="L526" s="27"/>
      <c r="M526" s="27"/>
      <c r="N526" s="27"/>
      <c r="O526" s="27"/>
      <c r="P526" s="27"/>
      <c r="Q526" s="27"/>
      <c r="R526" s="27"/>
      <c r="S526" s="27"/>
      <c r="T526" s="43"/>
      <c r="U526" s="32"/>
      <c r="V526" s="32"/>
      <c r="W526" s="32"/>
      <c r="X526" s="32"/>
    </row>
    <row r="527" spans="5:24" x14ac:dyDescent="0.2">
      <c r="E527" s="32"/>
      <c r="F527" s="27"/>
      <c r="G527" s="42"/>
      <c r="H527" s="27"/>
      <c r="I527" s="27"/>
      <c r="J527" s="27"/>
      <c r="K527" s="27"/>
      <c r="L527" s="27"/>
      <c r="M527" s="27"/>
      <c r="N527" s="27"/>
      <c r="O527" s="27"/>
      <c r="P527" s="27"/>
      <c r="Q527" s="27"/>
      <c r="R527" s="27"/>
      <c r="S527" s="27"/>
      <c r="T527" s="43"/>
      <c r="U527" s="32"/>
      <c r="V527" s="32"/>
      <c r="W527" s="32"/>
      <c r="X527" s="32"/>
    </row>
    <row r="528" spans="5:24" x14ac:dyDescent="0.2">
      <c r="E528" s="32"/>
      <c r="F528" s="27"/>
      <c r="G528" s="42"/>
      <c r="H528" s="27"/>
      <c r="I528" s="27"/>
      <c r="J528" s="27"/>
      <c r="K528" s="27"/>
      <c r="L528" s="27"/>
      <c r="M528" s="27"/>
      <c r="N528" s="27"/>
      <c r="O528" s="27"/>
      <c r="P528" s="27"/>
      <c r="Q528" s="27"/>
      <c r="R528" s="27"/>
      <c r="S528" s="27"/>
      <c r="T528" s="43"/>
      <c r="U528" s="32"/>
      <c r="V528" s="32"/>
      <c r="W528" s="32"/>
      <c r="X528" s="32"/>
    </row>
    <row r="529" spans="5:24" x14ac:dyDescent="0.2">
      <c r="E529" s="32"/>
      <c r="F529" s="27"/>
      <c r="G529" s="42"/>
      <c r="H529" s="27"/>
      <c r="I529" s="27"/>
      <c r="J529" s="27"/>
      <c r="K529" s="27"/>
      <c r="L529" s="27"/>
      <c r="M529" s="27"/>
      <c r="N529" s="27"/>
      <c r="O529" s="27"/>
      <c r="P529" s="27"/>
      <c r="Q529" s="27"/>
      <c r="R529" s="27"/>
      <c r="S529" s="27"/>
      <c r="T529" s="43"/>
      <c r="U529" s="32"/>
      <c r="V529" s="32"/>
      <c r="W529" s="32"/>
      <c r="X529" s="32"/>
    </row>
    <row r="530" spans="5:24" x14ac:dyDescent="0.2">
      <c r="E530" s="32"/>
      <c r="F530" s="27"/>
      <c r="G530" s="42"/>
      <c r="H530" s="27"/>
      <c r="I530" s="27"/>
      <c r="J530" s="27"/>
      <c r="K530" s="27"/>
      <c r="L530" s="27"/>
      <c r="M530" s="27"/>
      <c r="N530" s="27"/>
      <c r="O530" s="27"/>
      <c r="P530" s="27"/>
      <c r="Q530" s="27"/>
      <c r="R530" s="27"/>
      <c r="S530" s="27"/>
      <c r="T530" s="43"/>
      <c r="U530" s="32"/>
      <c r="V530" s="32"/>
      <c r="W530" s="32"/>
      <c r="X530" s="32"/>
    </row>
    <row r="531" spans="5:24" x14ac:dyDescent="0.2">
      <c r="E531" s="32"/>
      <c r="F531" s="27"/>
      <c r="G531" s="42"/>
      <c r="H531" s="27"/>
      <c r="I531" s="27"/>
      <c r="J531" s="27"/>
      <c r="K531" s="27"/>
      <c r="L531" s="27"/>
      <c r="M531" s="27"/>
      <c r="N531" s="27"/>
      <c r="O531" s="27"/>
      <c r="P531" s="27"/>
      <c r="Q531" s="27"/>
      <c r="R531" s="27"/>
      <c r="S531" s="27"/>
      <c r="T531" s="43"/>
      <c r="U531" s="32"/>
      <c r="V531" s="32"/>
      <c r="W531" s="32"/>
      <c r="X531" s="32"/>
    </row>
    <row r="532" spans="5:24" x14ac:dyDescent="0.2">
      <c r="E532" s="32"/>
      <c r="F532" s="27"/>
      <c r="G532" s="42"/>
      <c r="H532" s="27"/>
      <c r="I532" s="27"/>
      <c r="J532" s="27"/>
      <c r="K532" s="27"/>
      <c r="L532" s="27"/>
      <c r="M532" s="27"/>
      <c r="N532" s="27"/>
      <c r="O532" s="27"/>
      <c r="P532" s="27"/>
      <c r="Q532" s="27"/>
      <c r="R532" s="27"/>
      <c r="S532" s="27"/>
      <c r="T532" s="43"/>
      <c r="U532" s="32"/>
      <c r="V532" s="32"/>
      <c r="W532" s="32"/>
      <c r="X532" s="32"/>
    </row>
    <row r="533" spans="5:24" x14ac:dyDescent="0.2">
      <c r="E533" s="32"/>
      <c r="F533" s="27"/>
      <c r="G533" s="42"/>
      <c r="H533" s="27"/>
      <c r="I533" s="27"/>
      <c r="J533" s="27"/>
      <c r="K533" s="27"/>
      <c r="L533" s="27"/>
      <c r="M533" s="27"/>
      <c r="N533" s="27"/>
      <c r="O533" s="27"/>
      <c r="P533" s="27"/>
      <c r="Q533" s="27"/>
      <c r="R533" s="27"/>
      <c r="S533" s="27"/>
      <c r="T533" s="43"/>
      <c r="U533" s="32"/>
      <c r="V533" s="32"/>
      <c r="W533" s="32"/>
      <c r="X533" s="32"/>
    </row>
    <row r="534" spans="5:24" x14ac:dyDescent="0.2">
      <c r="E534" s="32"/>
      <c r="F534" s="27"/>
      <c r="G534" s="42"/>
      <c r="H534" s="27"/>
      <c r="I534" s="27"/>
      <c r="J534" s="27"/>
      <c r="K534" s="27"/>
      <c r="L534" s="27"/>
      <c r="M534" s="27"/>
      <c r="N534" s="27"/>
      <c r="O534" s="27"/>
      <c r="P534" s="27"/>
      <c r="Q534" s="27"/>
      <c r="R534" s="27"/>
      <c r="S534" s="27"/>
      <c r="T534" s="43"/>
      <c r="U534" s="32"/>
      <c r="V534" s="32"/>
      <c r="W534" s="32"/>
      <c r="X534" s="32"/>
    </row>
    <row r="535" spans="5:24" x14ac:dyDescent="0.2">
      <c r="E535" s="32"/>
      <c r="F535" s="27"/>
      <c r="G535" s="42"/>
      <c r="H535" s="27"/>
      <c r="I535" s="27"/>
      <c r="J535" s="27"/>
      <c r="K535" s="27"/>
      <c r="L535" s="27"/>
      <c r="M535" s="27"/>
      <c r="N535" s="27"/>
      <c r="O535" s="27"/>
      <c r="P535" s="27"/>
      <c r="Q535" s="27"/>
      <c r="R535" s="27"/>
      <c r="S535" s="27"/>
      <c r="T535" s="43"/>
      <c r="U535" s="32"/>
      <c r="V535" s="32"/>
      <c r="W535" s="32"/>
      <c r="X535" s="32"/>
    </row>
    <row r="536" spans="5:24" x14ac:dyDescent="0.2">
      <c r="E536" s="32"/>
      <c r="F536" s="27"/>
      <c r="G536" s="42"/>
      <c r="H536" s="27"/>
      <c r="I536" s="27"/>
      <c r="J536" s="27"/>
      <c r="K536" s="27"/>
      <c r="L536" s="27"/>
      <c r="M536" s="27"/>
      <c r="N536" s="27"/>
      <c r="O536" s="27"/>
      <c r="P536" s="27"/>
      <c r="Q536" s="27"/>
      <c r="R536" s="27"/>
      <c r="S536" s="27"/>
      <c r="T536" s="43"/>
      <c r="U536" s="32"/>
      <c r="V536" s="32"/>
      <c r="W536" s="32"/>
      <c r="X536" s="32"/>
    </row>
    <row r="537" spans="5:24" x14ac:dyDescent="0.2">
      <c r="E537" s="32"/>
      <c r="F537" s="27"/>
      <c r="G537" s="42"/>
      <c r="H537" s="27"/>
      <c r="I537" s="27"/>
      <c r="J537" s="27"/>
      <c r="K537" s="27"/>
      <c r="L537" s="27"/>
      <c r="M537" s="27"/>
      <c r="N537" s="27"/>
      <c r="O537" s="27"/>
      <c r="P537" s="27"/>
      <c r="Q537" s="27"/>
      <c r="R537" s="27"/>
      <c r="S537" s="27"/>
      <c r="T537" s="43"/>
      <c r="U537" s="32"/>
      <c r="V537" s="32"/>
      <c r="W537" s="32"/>
      <c r="X537" s="32"/>
    </row>
    <row r="538" spans="5:24" x14ac:dyDescent="0.2">
      <c r="E538" s="32"/>
      <c r="F538" s="27"/>
      <c r="G538" s="42"/>
      <c r="H538" s="27"/>
      <c r="I538" s="27"/>
      <c r="J538" s="27"/>
      <c r="K538" s="27"/>
      <c r="L538" s="27"/>
      <c r="M538" s="27"/>
      <c r="N538" s="27"/>
      <c r="O538" s="27"/>
      <c r="P538" s="27"/>
      <c r="Q538" s="27"/>
      <c r="R538" s="27"/>
      <c r="S538" s="27"/>
      <c r="T538" s="43"/>
      <c r="U538" s="32"/>
      <c r="V538" s="32"/>
      <c r="W538" s="32"/>
      <c r="X538" s="32"/>
    </row>
    <row r="539" spans="5:24" x14ac:dyDescent="0.2">
      <c r="E539" s="32"/>
      <c r="F539" s="27"/>
      <c r="G539" s="42"/>
      <c r="H539" s="27"/>
      <c r="I539" s="27"/>
      <c r="J539" s="27"/>
      <c r="K539" s="27"/>
      <c r="L539" s="27"/>
      <c r="M539" s="27"/>
      <c r="N539" s="27"/>
      <c r="O539" s="27"/>
      <c r="P539" s="27"/>
      <c r="Q539" s="27"/>
      <c r="R539" s="27"/>
      <c r="S539" s="27"/>
      <c r="T539" s="43"/>
      <c r="U539" s="32"/>
      <c r="V539" s="32"/>
      <c r="W539" s="32"/>
      <c r="X539" s="32"/>
    </row>
    <row r="540" spans="5:24" x14ac:dyDescent="0.2">
      <c r="E540" s="32"/>
      <c r="F540" s="27"/>
      <c r="G540" s="42"/>
      <c r="H540" s="27"/>
      <c r="I540" s="27"/>
      <c r="J540" s="27"/>
      <c r="K540" s="27"/>
      <c r="L540" s="27"/>
      <c r="M540" s="27"/>
      <c r="N540" s="27"/>
      <c r="O540" s="27"/>
      <c r="P540" s="27"/>
      <c r="Q540" s="27"/>
      <c r="R540" s="27"/>
      <c r="S540" s="27"/>
      <c r="T540" s="43"/>
      <c r="U540" s="32"/>
      <c r="V540" s="32"/>
      <c r="W540" s="32"/>
      <c r="X540" s="32"/>
    </row>
    <row r="541" spans="5:24" x14ac:dyDescent="0.2">
      <c r="E541" s="32"/>
      <c r="F541" s="27"/>
      <c r="G541" s="42"/>
      <c r="H541" s="27"/>
      <c r="I541" s="27"/>
      <c r="J541" s="27"/>
      <c r="K541" s="27"/>
      <c r="L541" s="27"/>
      <c r="M541" s="27"/>
      <c r="N541" s="27"/>
      <c r="O541" s="27"/>
      <c r="P541" s="27"/>
      <c r="Q541" s="27"/>
      <c r="R541" s="27"/>
      <c r="S541" s="27"/>
      <c r="T541" s="43"/>
      <c r="U541" s="32"/>
      <c r="V541" s="32"/>
      <c r="W541" s="32"/>
      <c r="X541" s="32"/>
    </row>
    <row r="542" spans="5:24" x14ac:dyDescent="0.2">
      <c r="E542" s="32"/>
      <c r="F542" s="27"/>
      <c r="G542" s="42"/>
      <c r="H542" s="27"/>
      <c r="I542" s="27"/>
      <c r="J542" s="27"/>
      <c r="K542" s="27"/>
      <c r="L542" s="27"/>
      <c r="M542" s="27"/>
      <c r="N542" s="27"/>
      <c r="O542" s="27"/>
      <c r="P542" s="27"/>
      <c r="Q542" s="27"/>
      <c r="R542" s="27"/>
      <c r="S542" s="27"/>
      <c r="T542" s="43"/>
      <c r="U542" s="32"/>
      <c r="V542" s="32"/>
      <c r="W542" s="32"/>
      <c r="X542" s="32"/>
    </row>
    <row r="543" spans="5:24" x14ac:dyDescent="0.2">
      <c r="E543" s="32"/>
      <c r="F543" s="27"/>
      <c r="G543" s="42"/>
      <c r="H543" s="27"/>
      <c r="I543" s="27"/>
      <c r="J543" s="27"/>
      <c r="K543" s="27"/>
      <c r="L543" s="27"/>
      <c r="M543" s="27"/>
      <c r="N543" s="27"/>
      <c r="O543" s="27"/>
      <c r="P543" s="27"/>
      <c r="Q543" s="27"/>
      <c r="R543" s="27"/>
      <c r="S543" s="27"/>
      <c r="T543" s="43"/>
      <c r="U543" s="32"/>
      <c r="V543" s="32"/>
      <c r="W543" s="32"/>
      <c r="X543" s="32"/>
    </row>
    <row r="544" spans="5:24" x14ac:dyDescent="0.2">
      <c r="E544" s="32"/>
      <c r="F544" s="27"/>
      <c r="G544" s="42"/>
      <c r="H544" s="27"/>
      <c r="I544" s="27"/>
      <c r="J544" s="27"/>
      <c r="K544" s="27"/>
      <c r="L544" s="27"/>
      <c r="M544" s="27"/>
      <c r="N544" s="27"/>
      <c r="O544" s="27"/>
      <c r="P544" s="27"/>
      <c r="Q544" s="27"/>
      <c r="R544" s="27"/>
      <c r="S544" s="27"/>
      <c r="T544" s="43"/>
      <c r="U544" s="32"/>
      <c r="V544" s="32"/>
      <c r="W544" s="32"/>
      <c r="X544" s="32"/>
    </row>
    <row r="545" spans="5:24" x14ac:dyDescent="0.2">
      <c r="E545" s="32"/>
      <c r="F545" s="27"/>
      <c r="G545" s="42"/>
      <c r="H545" s="27"/>
      <c r="I545" s="27"/>
      <c r="J545" s="27"/>
      <c r="K545" s="27"/>
      <c r="L545" s="27"/>
      <c r="M545" s="27"/>
      <c r="N545" s="27"/>
      <c r="O545" s="27"/>
      <c r="P545" s="27"/>
      <c r="Q545" s="27"/>
      <c r="R545" s="27"/>
      <c r="S545" s="27"/>
      <c r="T545" s="43"/>
      <c r="U545" s="32"/>
      <c r="V545" s="32"/>
      <c r="W545" s="32"/>
      <c r="X545" s="32"/>
    </row>
    <row r="546" spans="5:24" x14ac:dyDescent="0.2">
      <c r="E546" s="32"/>
      <c r="F546" s="27"/>
      <c r="G546" s="42"/>
      <c r="H546" s="27"/>
      <c r="I546" s="27"/>
      <c r="J546" s="27"/>
      <c r="K546" s="27"/>
      <c r="L546" s="27"/>
      <c r="M546" s="27"/>
      <c r="N546" s="27"/>
      <c r="O546" s="27"/>
      <c r="P546" s="27"/>
      <c r="Q546" s="27"/>
      <c r="R546" s="27"/>
      <c r="S546" s="27"/>
      <c r="T546" s="43"/>
      <c r="U546" s="32"/>
      <c r="V546" s="32"/>
      <c r="W546" s="32"/>
      <c r="X546" s="32"/>
    </row>
    <row r="547" spans="5:24" x14ac:dyDescent="0.2">
      <c r="E547" s="32"/>
      <c r="F547" s="27"/>
      <c r="G547" s="42"/>
      <c r="H547" s="27"/>
      <c r="I547" s="27"/>
      <c r="J547" s="27"/>
      <c r="K547" s="27"/>
      <c r="L547" s="27"/>
      <c r="M547" s="27"/>
      <c r="N547" s="27"/>
      <c r="O547" s="27"/>
      <c r="P547" s="27"/>
      <c r="Q547" s="27"/>
      <c r="R547" s="27"/>
      <c r="S547" s="27"/>
      <c r="T547" s="43"/>
      <c r="U547" s="32"/>
      <c r="V547" s="32"/>
      <c r="W547" s="32"/>
      <c r="X547" s="32"/>
    </row>
    <row r="548" spans="5:24" x14ac:dyDescent="0.2">
      <c r="E548" s="32"/>
      <c r="F548" s="27"/>
      <c r="G548" s="42"/>
      <c r="H548" s="27"/>
      <c r="I548" s="27"/>
      <c r="J548" s="27"/>
      <c r="K548" s="27"/>
      <c r="L548" s="27"/>
      <c r="M548" s="27"/>
      <c r="N548" s="27"/>
      <c r="O548" s="27"/>
      <c r="P548" s="27"/>
      <c r="Q548" s="27"/>
      <c r="R548" s="27"/>
      <c r="S548" s="27"/>
      <c r="T548" s="43"/>
      <c r="U548" s="32"/>
      <c r="V548" s="32"/>
      <c r="W548" s="32"/>
      <c r="X548" s="32"/>
    </row>
    <row r="549" spans="5:24" x14ac:dyDescent="0.2">
      <c r="E549" s="32"/>
      <c r="F549" s="27"/>
      <c r="G549" s="42"/>
      <c r="H549" s="27"/>
      <c r="I549" s="27"/>
      <c r="J549" s="27"/>
      <c r="K549" s="27"/>
      <c r="L549" s="27"/>
      <c r="M549" s="27"/>
      <c r="N549" s="27"/>
      <c r="O549" s="27"/>
      <c r="P549" s="27"/>
      <c r="Q549" s="27"/>
      <c r="R549" s="27"/>
      <c r="S549" s="27"/>
      <c r="T549" s="43"/>
      <c r="U549" s="32"/>
      <c r="V549" s="32"/>
      <c r="W549" s="32"/>
      <c r="X549" s="32"/>
    </row>
    <row r="550" spans="5:24" x14ac:dyDescent="0.2">
      <c r="E550" s="32"/>
      <c r="F550" s="27"/>
      <c r="G550" s="42"/>
      <c r="H550" s="27"/>
      <c r="I550" s="27"/>
      <c r="J550" s="27"/>
      <c r="K550" s="27"/>
      <c r="L550" s="27"/>
      <c r="M550" s="27"/>
      <c r="N550" s="27"/>
      <c r="O550" s="27"/>
      <c r="P550" s="27"/>
      <c r="Q550" s="27"/>
      <c r="R550" s="27"/>
      <c r="S550" s="27"/>
      <c r="T550" s="43"/>
      <c r="U550" s="32"/>
      <c r="V550" s="32"/>
      <c r="W550" s="32"/>
      <c r="X550" s="32"/>
    </row>
    <row r="551" spans="5:24" x14ac:dyDescent="0.2">
      <c r="E551" s="32"/>
      <c r="F551" s="27"/>
      <c r="G551" s="42"/>
      <c r="H551" s="27"/>
      <c r="I551" s="27"/>
      <c r="J551" s="27"/>
      <c r="K551" s="27"/>
      <c r="L551" s="27"/>
      <c r="M551" s="27"/>
      <c r="N551" s="27"/>
      <c r="O551" s="27"/>
      <c r="P551" s="27"/>
      <c r="Q551" s="27"/>
      <c r="R551" s="27"/>
      <c r="S551" s="27"/>
      <c r="T551" s="43"/>
      <c r="U551" s="32"/>
      <c r="V551" s="32"/>
      <c r="W551" s="32"/>
      <c r="X551" s="32"/>
    </row>
    <row r="552" spans="5:24" x14ac:dyDescent="0.2">
      <c r="E552" s="32"/>
      <c r="F552" s="27"/>
      <c r="G552" s="42"/>
      <c r="H552" s="27"/>
      <c r="I552" s="27"/>
      <c r="J552" s="27"/>
      <c r="K552" s="27"/>
      <c r="L552" s="27"/>
      <c r="M552" s="27"/>
      <c r="N552" s="27"/>
      <c r="O552" s="27"/>
      <c r="P552" s="27"/>
      <c r="Q552" s="27"/>
      <c r="R552" s="27"/>
      <c r="S552" s="27"/>
      <c r="T552" s="43"/>
      <c r="U552" s="32"/>
      <c r="V552" s="32"/>
      <c r="W552" s="32"/>
      <c r="X552" s="32"/>
    </row>
    <row r="553" spans="5:24" x14ac:dyDescent="0.2">
      <c r="E553" s="32"/>
      <c r="F553" s="27"/>
      <c r="G553" s="42"/>
      <c r="H553" s="27"/>
      <c r="I553" s="27"/>
      <c r="J553" s="27"/>
      <c r="K553" s="27"/>
      <c r="L553" s="27"/>
      <c r="M553" s="27"/>
      <c r="N553" s="27"/>
      <c r="O553" s="27"/>
      <c r="P553" s="27"/>
      <c r="Q553" s="27"/>
      <c r="R553" s="27"/>
      <c r="S553" s="27"/>
      <c r="T553" s="43"/>
      <c r="U553" s="32"/>
      <c r="V553" s="32"/>
      <c r="W553" s="32"/>
      <c r="X553" s="32"/>
    </row>
    <row r="554" spans="5:24" x14ac:dyDescent="0.2">
      <c r="E554" s="32"/>
      <c r="F554" s="27"/>
      <c r="G554" s="42"/>
      <c r="H554" s="27"/>
      <c r="I554" s="27"/>
      <c r="J554" s="27"/>
      <c r="K554" s="27"/>
      <c r="L554" s="27"/>
      <c r="M554" s="27"/>
      <c r="N554" s="27"/>
      <c r="O554" s="27"/>
      <c r="P554" s="27"/>
      <c r="Q554" s="27"/>
      <c r="R554" s="27"/>
      <c r="S554" s="27"/>
      <c r="T554" s="43"/>
      <c r="U554" s="32"/>
      <c r="V554" s="32"/>
      <c r="W554" s="32"/>
      <c r="X554" s="32"/>
    </row>
    <row r="555" spans="5:24" x14ac:dyDescent="0.2">
      <c r="E555" s="32"/>
      <c r="F555" s="27"/>
      <c r="G555" s="42"/>
      <c r="H555" s="27"/>
      <c r="I555" s="27"/>
      <c r="J555" s="27"/>
      <c r="K555" s="27"/>
      <c r="L555" s="27"/>
      <c r="M555" s="27"/>
      <c r="N555" s="27"/>
      <c r="O555" s="27"/>
      <c r="P555" s="27"/>
      <c r="Q555" s="27"/>
      <c r="R555" s="27"/>
      <c r="S555" s="27"/>
      <c r="T555" s="43"/>
      <c r="U555" s="32"/>
      <c r="V555" s="32"/>
      <c r="W555" s="32"/>
      <c r="X555" s="32"/>
    </row>
    <row r="556" spans="5:24" x14ac:dyDescent="0.2">
      <c r="E556" s="32"/>
      <c r="F556" s="27"/>
      <c r="G556" s="42"/>
      <c r="H556" s="27"/>
      <c r="I556" s="27"/>
      <c r="J556" s="27"/>
      <c r="K556" s="27"/>
      <c r="L556" s="27"/>
      <c r="M556" s="27"/>
      <c r="N556" s="27"/>
      <c r="O556" s="27"/>
      <c r="P556" s="27"/>
      <c r="Q556" s="27"/>
      <c r="R556" s="27"/>
      <c r="S556" s="27"/>
      <c r="T556" s="43"/>
      <c r="U556" s="32"/>
      <c r="V556" s="32"/>
      <c r="W556" s="32"/>
      <c r="X556" s="32"/>
    </row>
    <row r="557" spans="5:24" x14ac:dyDescent="0.2">
      <c r="E557" s="32"/>
      <c r="F557" s="27"/>
      <c r="G557" s="42"/>
      <c r="H557" s="27"/>
      <c r="I557" s="27"/>
      <c r="J557" s="27"/>
      <c r="K557" s="27"/>
      <c r="L557" s="27"/>
      <c r="M557" s="27"/>
      <c r="N557" s="27"/>
      <c r="O557" s="27"/>
      <c r="P557" s="27"/>
      <c r="Q557" s="27"/>
      <c r="R557" s="27"/>
      <c r="S557" s="27"/>
      <c r="T557" s="43"/>
      <c r="U557" s="32"/>
      <c r="V557" s="32"/>
      <c r="W557" s="32"/>
      <c r="X557" s="32"/>
    </row>
    <row r="558" spans="5:24" x14ac:dyDescent="0.2">
      <c r="E558" s="32"/>
      <c r="F558" s="27"/>
      <c r="G558" s="42"/>
      <c r="H558" s="27"/>
      <c r="I558" s="27"/>
      <c r="J558" s="27"/>
      <c r="K558" s="27"/>
      <c r="L558" s="27"/>
      <c r="M558" s="27"/>
      <c r="N558" s="27"/>
      <c r="O558" s="27"/>
      <c r="P558" s="27"/>
      <c r="Q558" s="27"/>
      <c r="R558" s="27"/>
      <c r="S558" s="27"/>
      <c r="T558" s="43"/>
      <c r="U558" s="32"/>
      <c r="V558" s="32"/>
      <c r="W558" s="32"/>
      <c r="X558" s="32"/>
    </row>
    <row r="559" spans="5:24" x14ac:dyDescent="0.2">
      <c r="E559" s="32"/>
      <c r="F559" s="27"/>
      <c r="G559" s="42"/>
      <c r="H559" s="27"/>
      <c r="I559" s="27"/>
      <c r="J559" s="27"/>
      <c r="K559" s="27"/>
      <c r="L559" s="27"/>
      <c r="M559" s="27"/>
      <c r="N559" s="27"/>
      <c r="O559" s="27"/>
      <c r="P559" s="27"/>
      <c r="Q559" s="27"/>
      <c r="R559" s="27"/>
      <c r="S559" s="27"/>
      <c r="T559" s="43"/>
      <c r="U559" s="32"/>
      <c r="V559" s="32"/>
      <c r="W559" s="32"/>
      <c r="X559" s="32"/>
    </row>
    <row r="560" spans="5:24" x14ac:dyDescent="0.2">
      <c r="E560" s="32"/>
      <c r="F560" s="27"/>
      <c r="G560" s="42"/>
      <c r="H560" s="27"/>
      <c r="I560" s="27"/>
      <c r="J560" s="27"/>
      <c r="K560" s="27"/>
      <c r="L560" s="27"/>
      <c r="M560" s="27"/>
      <c r="N560" s="27"/>
      <c r="O560" s="27"/>
      <c r="P560" s="27"/>
      <c r="Q560" s="27"/>
      <c r="R560" s="27"/>
      <c r="S560" s="27"/>
      <c r="T560" s="43"/>
      <c r="U560" s="32"/>
      <c r="V560" s="32"/>
      <c r="W560" s="32"/>
      <c r="X560" s="32"/>
    </row>
    <row r="561" spans="5:24" x14ac:dyDescent="0.2">
      <c r="E561" s="32"/>
      <c r="F561" s="27"/>
      <c r="G561" s="42"/>
      <c r="H561" s="27"/>
      <c r="I561" s="27"/>
      <c r="J561" s="27"/>
      <c r="K561" s="27"/>
      <c r="L561" s="27"/>
      <c r="M561" s="27"/>
      <c r="N561" s="27"/>
      <c r="O561" s="27"/>
      <c r="P561" s="27"/>
      <c r="Q561" s="27"/>
      <c r="R561" s="27"/>
      <c r="S561" s="27"/>
      <c r="T561" s="43"/>
      <c r="U561" s="32"/>
      <c r="V561" s="32"/>
      <c r="W561" s="32"/>
      <c r="X561" s="32"/>
    </row>
    <row r="562" spans="5:24" x14ac:dyDescent="0.2">
      <c r="E562" s="32"/>
      <c r="F562" s="27"/>
      <c r="G562" s="42"/>
      <c r="H562" s="27"/>
      <c r="I562" s="27"/>
      <c r="J562" s="27"/>
      <c r="K562" s="27"/>
      <c r="L562" s="27"/>
      <c r="M562" s="27"/>
      <c r="N562" s="27"/>
      <c r="O562" s="27"/>
      <c r="P562" s="27"/>
      <c r="Q562" s="27"/>
      <c r="R562" s="27"/>
      <c r="S562" s="27"/>
      <c r="T562" s="43"/>
      <c r="U562" s="32"/>
      <c r="V562" s="32"/>
      <c r="W562" s="32"/>
      <c r="X562" s="32"/>
    </row>
    <row r="563" spans="5:24" x14ac:dyDescent="0.2">
      <c r="E563" s="32"/>
      <c r="F563" s="27"/>
      <c r="G563" s="42"/>
      <c r="H563" s="27"/>
      <c r="I563" s="27"/>
      <c r="J563" s="27"/>
      <c r="K563" s="27"/>
      <c r="L563" s="27"/>
      <c r="M563" s="27"/>
      <c r="N563" s="27"/>
      <c r="O563" s="27"/>
      <c r="P563" s="27"/>
      <c r="Q563" s="27"/>
      <c r="R563" s="27"/>
      <c r="S563" s="27"/>
      <c r="T563" s="43"/>
      <c r="U563" s="32"/>
      <c r="V563" s="32"/>
      <c r="W563" s="32"/>
      <c r="X563" s="32"/>
    </row>
    <row r="564" spans="5:24" x14ac:dyDescent="0.2">
      <c r="E564" s="32"/>
      <c r="F564" s="27"/>
      <c r="G564" s="42"/>
      <c r="H564" s="27"/>
      <c r="I564" s="27"/>
      <c r="J564" s="27"/>
      <c r="K564" s="27"/>
      <c r="L564" s="27"/>
      <c r="M564" s="27"/>
      <c r="N564" s="27"/>
      <c r="O564" s="27"/>
      <c r="P564" s="27"/>
      <c r="Q564" s="27"/>
      <c r="R564" s="27"/>
      <c r="S564" s="27"/>
      <c r="T564" s="43"/>
      <c r="U564" s="32"/>
      <c r="V564" s="32"/>
      <c r="W564" s="32"/>
      <c r="X564" s="32"/>
    </row>
    <row r="565" spans="5:24" x14ac:dyDescent="0.2">
      <c r="E565" s="32"/>
      <c r="F565" s="27"/>
      <c r="G565" s="42"/>
      <c r="H565" s="27"/>
      <c r="I565" s="27"/>
      <c r="J565" s="27"/>
      <c r="K565" s="27"/>
      <c r="L565" s="27"/>
      <c r="M565" s="27"/>
      <c r="N565" s="27"/>
      <c r="O565" s="27"/>
      <c r="P565" s="27"/>
      <c r="Q565" s="27"/>
      <c r="R565" s="27"/>
      <c r="S565" s="27"/>
      <c r="T565" s="43"/>
      <c r="U565" s="32"/>
      <c r="V565" s="32"/>
      <c r="W565" s="32"/>
      <c r="X565" s="32"/>
    </row>
    <row r="566" spans="5:24" x14ac:dyDescent="0.2">
      <c r="E566" s="32"/>
      <c r="F566" s="27"/>
      <c r="G566" s="42"/>
      <c r="H566" s="27"/>
      <c r="I566" s="27"/>
      <c r="J566" s="27"/>
      <c r="K566" s="27"/>
      <c r="L566" s="27"/>
      <c r="M566" s="27"/>
      <c r="N566" s="27"/>
      <c r="O566" s="27"/>
      <c r="P566" s="27"/>
      <c r="Q566" s="27"/>
      <c r="R566" s="27"/>
      <c r="S566" s="27"/>
      <c r="T566" s="43"/>
      <c r="U566" s="32"/>
      <c r="V566" s="32"/>
      <c r="W566" s="32"/>
      <c r="X566" s="32"/>
    </row>
    <row r="567" spans="5:24" x14ac:dyDescent="0.2">
      <c r="E567" s="32"/>
      <c r="F567" s="27"/>
      <c r="G567" s="42"/>
      <c r="H567" s="27"/>
      <c r="I567" s="27"/>
      <c r="J567" s="27"/>
      <c r="K567" s="27"/>
      <c r="L567" s="27"/>
      <c r="M567" s="27"/>
      <c r="N567" s="27"/>
      <c r="O567" s="27"/>
      <c r="P567" s="27"/>
      <c r="Q567" s="27"/>
      <c r="R567" s="27"/>
      <c r="S567" s="27"/>
      <c r="T567" s="43"/>
      <c r="U567" s="32"/>
      <c r="V567" s="32"/>
      <c r="W567" s="32"/>
      <c r="X567" s="32"/>
    </row>
    <row r="568" spans="5:24" x14ac:dyDescent="0.2">
      <c r="E568" s="32"/>
      <c r="F568" s="27"/>
      <c r="G568" s="42"/>
      <c r="H568" s="27"/>
      <c r="I568" s="27"/>
      <c r="J568" s="27"/>
      <c r="K568" s="27"/>
      <c r="L568" s="27"/>
      <c r="M568" s="27"/>
      <c r="N568" s="27"/>
      <c r="O568" s="27"/>
      <c r="P568" s="27"/>
      <c r="Q568" s="27"/>
      <c r="R568" s="27"/>
      <c r="S568" s="27"/>
      <c r="T568" s="43"/>
      <c r="U568" s="32"/>
      <c r="V568" s="32"/>
      <c r="W568" s="32"/>
      <c r="X568" s="32"/>
    </row>
    <row r="569" spans="5:24" x14ac:dyDescent="0.2">
      <c r="E569" s="32"/>
      <c r="F569" s="27"/>
      <c r="G569" s="42"/>
      <c r="H569" s="27"/>
      <c r="I569" s="27"/>
      <c r="J569" s="27"/>
      <c r="K569" s="27"/>
      <c r="L569" s="27"/>
      <c r="M569" s="27"/>
      <c r="N569" s="27"/>
      <c r="O569" s="27"/>
      <c r="P569" s="27"/>
      <c r="Q569" s="27"/>
      <c r="R569" s="27"/>
      <c r="S569" s="27"/>
      <c r="T569" s="43"/>
      <c r="U569" s="32"/>
      <c r="V569" s="32"/>
      <c r="W569" s="32"/>
      <c r="X569" s="32"/>
    </row>
    <row r="570" spans="5:24" x14ac:dyDescent="0.2">
      <c r="E570" s="32"/>
      <c r="F570" s="27"/>
      <c r="G570" s="42"/>
      <c r="H570" s="27"/>
      <c r="I570" s="27"/>
      <c r="J570" s="27"/>
      <c r="K570" s="27"/>
      <c r="L570" s="27"/>
      <c r="M570" s="27"/>
      <c r="N570" s="27"/>
      <c r="O570" s="27"/>
      <c r="P570" s="27"/>
      <c r="Q570" s="27"/>
      <c r="R570" s="27"/>
      <c r="S570" s="27"/>
      <c r="T570" s="43"/>
      <c r="U570" s="32"/>
      <c r="V570" s="32"/>
      <c r="W570" s="32"/>
      <c r="X570" s="32"/>
    </row>
    <row r="571" spans="5:24" x14ac:dyDescent="0.2">
      <c r="E571" s="32"/>
      <c r="F571" s="27"/>
      <c r="G571" s="42"/>
      <c r="H571" s="27"/>
      <c r="I571" s="27"/>
      <c r="J571" s="27"/>
      <c r="K571" s="27"/>
      <c r="L571" s="27"/>
      <c r="M571" s="27"/>
      <c r="N571" s="27"/>
      <c r="O571" s="27"/>
      <c r="P571" s="27"/>
      <c r="Q571" s="27"/>
      <c r="R571" s="27"/>
      <c r="S571" s="27"/>
      <c r="T571" s="43"/>
      <c r="U571" s="32"/>
      <c r="V571" s="32"/>
      <c r="W571" s="32"/>
      <c r="X571" s="32"/>
    </row>
    <row r="572" spans="5:24" x14ac:dyDescent="0.2">
      <c r="E572" s="32"/>
      <c r="F572" s="27"/>
      <c r="G572" s="42"/>
      <c r="H572" s="27"/>
      <c r="I572" s="27"/>
      <c r="J572" s="27"/>
      <c r="K572" s="27"/>
      <c r="L572" s="27"/>
      <c r="M572" s="27"/>
      <c r="N572" s="27"/>
      <c r="O572" s="27"/>
      <c r="P572" s="27"/>
      <c r="Q572" s="27"/>
      <c r="R572" s="27"/>
      <c r="S572" s="27"/>
      <c r="T572" s="43"/>
      <c r="U572" s="32"/>
      <c r="V572" s="32"/>
      <c r="W572" s="32"/>
      <c r="X572" s="32"/>
    </row>
    <row r="573" spans="5:24" x14ac:dyDescent="0.2">
      <c r="E573" s="32"/>
      <c r="F573" s="27"/>
      <c r="G573" s="42"/>
      <c r="H573" s="27"/>
      <c r="I573" s="27"/>
      <c r="J573" s="27"/>
      <c r="K573" s="27"/>
      <c r="L573" s="27"/>
      <c r="M573" s="27"/>
      <c r="N573" s="27"/>
      <c r="O573" s="27"/>
      <c r="P573" s="27"/>
      <c r="Q573" s="27"/>
      <c r="R573" s="27"/>
      <c r="S573" s="27"/>
      <c r="T573" s="43"/>
      <c r="U573" s="32"/>
      <c r="V573" s="32"/>
      <c r="W573" s="32"/>
      <c r="X573" s="32"/>
    </row>
    <row r="574" spans="5:24" x14ac:dyDescent="0.2">
      <c r="E574" s="32"/>
      <c r="F574" s="27"/>
      <c r="G574" s="42"/>
      <c r="H574" s="27"/>
      <c r="I574" s="27"/>
      <c r="J574" s="27"/>
      <c r="K574" s="27"/>
      <c r="L574" s="27"/>
      <c r="M574" s="27"/>
      <c r="N574" s="27"/>
      <c r="O574" s="27"/>
      <c r="P574" s="27"/>
      <c r="Q574" s="27"/>
      <c r="R574" s="27"/>
      <c r="S574" s="27"/>
      <c r="T574" s="43"/>
      <c r="U574" s="32"/>
      <c r="V574" s="32"/>
      <c r="W574" s="32"/>
      <c r="X574" s="32"/>
    </row>
    <row r="575" spans="5:24" x14ac:dyDescent="0.2">
      <c r="E575" s="32"/>
      <c r="F575" s="27"/>
      <c r="G575" s="42"/>
      <c r="H575" s="27"/>
      <c r="I575" s="27"/>
      <c r="J575" s="27"/>
      <c r="K575" s="27"/>
      <c r="L575" s="27"/>
      <c r="M575" s="27"/>
      <c r="N575" s="27"/>
      <c r="O575" s="27"/>
      <c r="P575" s="27"/>
      <c r="Q575" s="27"/>
      <c r="R575" s="27"/>
      <c r="S575" s="27"/>
      <c r="T575" s="43"/>
      <c r="U575" s="32"/>
      <c r="V575" s="32"/>
      <c r="W575" s="32"/>
      <c r="X575" s="32"/>
    </row>
    <row r="576" spans="5:24" x14ac:dyDescent="0.2">
      <c r="E576" s="32"/>
      <c r="F576" s="27"/>
      <c r="G576" s="42"/>
      <c r="H576" s="27"/>
      <c r="I576" s="27"/>
      <c r="J576" s="27"/>
      <c r="K576" s="27"/>
      <c r="L576" s="27"/>
      <c r="M576" s="27"/>
      <c r="N576" s="27"/>
      <c r="O576" s="27"/>
      <c r="P576" s="27"/>
      <c r="Q576" s="27"/>
      <c r="R576" s="27"/>
      <c r="S576" s="27"/>
      <c r="T576" s="43"/>
      <c r="U576" s="32"/>
      <c r="V576" s="32"/>
      <c r="W576" s="32"/>
      <c r="X576" s="32"/>
    </row>
    <row r="577" spans="5:24" x14ac:dyDescent="0.2">
      <c r="E577" s="32"/>
      <c r="F577" s="27"/>
      <c r="G577" s="42"/>
      <c r="H577" s="27"/>
      <c r="I577" s="27"/>
      <c r="J577" s="27"/>
      <c r="K577" s="27"/>
      <c r="L577" s="27"/>
      <c r="M577" s="27"/>
      <c r="N577" s="27"/>
      <c r="O577" s="27"/>
      <c r="P577" s="27"/>
      <c r="Q577" s="27"/>
      <c r="R577" s="27"/>
      <c r="S577" s="27"/>
      <c r="T577" s="43"/>
      <c r="U577" s="32"/>
      <c r="V577" s="32"/>
      <c r="W577" s="32"/>
      <c r="X577" s="32"/>
    </row>
    <row r="578" spans="5:24" x14ac:dyDescent="0.2">
      <c r="E578" s="32"/>
      <c r="F578" s="27"/>
      <c r="G578" s="42"/>
      <c r="H578" s="27"/>
      <c r="I578" s="27"/>
      <c r="J578" s="27"/>
      <c r="K578" s="27"/>
      <c r="L578" s="27"/>
      <c r="M578" s="27"/>
      <c r="N578" s="27"/>
      <c r="O578" s="27"/>
      <c r="P578" s="27"/>
      <c r="Q578" s="27"/>
      <c r="R578" s="27"/>
      <c r="S578" s="27"/>
      <c r="T578" s="43"/>
      <c r="U578" s="32"/>
      <c r="V578" s="32"/>
      <c r="W578" s="32"/>
      <c r="X578" s="32"/>
    </row>
    <row r="579" spans="5:24" x14ac:dyDescent="0.2">
      <c r="E579" s="32"/>
      <c r="F579" s="27"/>
      <c r="G579" s="42"/>
      <c r="H579" s="27"/>
      <c r="I579" s="27"/>
      <c r="J579" s="27"/>
      <c r="K579" s="27"/>
      <c r="L579" s="27"/>
      <c r="M579" s="27"/>
      <c r="N579" s="27"/>
      <c r="O579" s="27"/>
      <c r="P579" s="27"/>
      <c r="Q579" s="27"/>
      <c r="R579" s="27"/>
      <c r="S579" s="27"/>
      <c r="T579" s="43"/>
      <c r="U579" s="32"/>
      <c r="V579" s="32"/>
      <c r="W579" s="32"/>
      <c r="X579" s="32"/>
    </row>
    <row r="580" spans="5:24" x14ac:dyDescent="0.2">
      <c r="E580" s="32"/>
      <c r="F580" s="27"/>
      <c r="G580" s="42"/>
      <c r="H580" s="27"/>
      <c r="I580" s="27"/>
      <c r="J580" s="27"/>
      <c r="K580" s="27"/>
      <c r="L580" s="27"/>
      <c r="M580" s="27"/>
      <c r="N580" s="27"/>
      <c r="O580" s="27"/>
      <c r="P580" s="27"/>
      <c r="Q580" s="27"/>
      <c r="R580" s="27"/>
      <c r="S580" s="27"/>
      <c r="T580" s="43"/>
      <c r="U580" s="32"/>
      <c r="V580" s="32"/>
      <c r="W580" s="32"/>
      <c r="X580" s="32"/>
    </row>
    <row r="581" spans="5:24" x14ac:dyDescent="0.2">
      <c r="E581" s="32"/>
      <c r="F581" s="27"/>
      <c r="G581" s="42"/>
      <c r="H581" s="27"/>
      <c r="I581" s="27"/>
      <c r="J581" s="27"/>
      <c r="K581" s="27"/>
      <c r="L581" s="27"/>
      <c r="M581" s="27"/>
      <c r="N581" s="27"/>
      <c r="O581" s="27"/>
      <c r="P581" s="27"/>
      <c r="Q581" s="27"/>
      <c r="R581" s="27"/>
      <c r="S581" s="27"/>
      <c r="T581" s="43"/>
      <c r="U581" s="32"/>
      <c r="V581" s="32"/>
      <c r="W581" s="32"/>
      <c r="X581" s="32"/>
    </row>
    <row r="582" spans="5:24" x14ac:dyDescent="0.2">
      <c r="E582" s="32"/>
      <c r="F582" s="27"/>
      <c r="G582" s="42"/>
      <c r="H582" s="27"/>
      <c r="I582" s="27"/>
      <c r="J582" s="27"/>
      <c r="K582" s="27"/>
      <c r="L582" s="27"/>
      <c r="M582" s="27"/>
      <c r="N582" s="27"/>
      <c r="O582" s="27"/>
      <c r="P582" s="27"/>
      <c r="Q582" s="27"/>
      <c r="R582" s="27"/>
      <c r="S582" s="27"/>
      <c r="T582" s="43"/>
      <c r="U582" s="32"/>
      <c r="V582" s="32"/>
      <c r="W582" s="32"/>
      <c r="X582" s="32"/>
    </row>
    <row r="583" spans="5:24" x14ac:dyDescent="0.2">
      <c r="E583" s="32"/>
      <c r="F583" s="27"/>
      <c r="G583" s="42"/>
      <c r="H583" s="27"/>
      <c r="I583" s="27"/>
      <c r="J583" s="27"/>
      <c r="K583" s="27"/>
      <c r="L583" s="27"/>
      <c r="M583" s="27"/>
      <c r="N583" s="27"/>
      <c r="O583" s="27"/>
      <c r="P583" s="27"/>
      <c r="Q583" s="27"/>
      <c r="R583" s="27"/>
      <c r="S583" s="27"/>
      <c r="T583" s="43"/>
      <c r="U583" s="32"/>
      <c r="V583" s="32"/>
      <c r="W583" s="32"/>
      <c r="X583" s="32"/>
    </row>
    <row r="584" spans="5:24" x14ac:dyDescent="0.2">
      <c r="E584" s="32"/>
      <c r="F584" s="27"/>
      <c r="G584" s="42"/>
      <c r="H584" s="27"/>
      <c r="I584" s="27"/>
      <c r="J584" s="27"/>
      <c r="K584" s="27"/>
      <c r="L584" s="27"/>
      <c r="M584" s="27"/>
      <c r="N584" s="27"/>
      <c r="O584" s="27"/>
      <c r="P584" s="27"/>
      <c r="Q584" s="27"/>
      <c r="R584" s="27"/>
      <c r="S584" s="27"/>
      <c r="T584" s="43"/>
      <c r="U584" s="32"/>
      <c r="V584" s="32"/>
      <c r="W584" s="32"/>
      <c r="X584" s="32"/>
    </row>
    <row r="585" spans="5:24" x14ac:dyDescent="0.2">
      <c r="E585" s="32"/>
      <c r="F585" s="27"/>
      <c r="G585" s="42"/>
      <c r="H585" s="27"/>
      <c r="I585" s="27"/>
      <c r="J585" s="27"/>
      <c r="K585" s="27"/>
      <c r="L585" s="27"/>
      <c r="M585" s="27"/>
      <c r="N585" s="27"/>
      <c r="O585" s="27"/>
      <c r="P585" s="27"/>
      <c r="Q585" s="27"/>
      <c r="R585" s="27"/>
      <c r="S585" s="27"/>
      <c r="T585" s="43"/>
      <c r="U585" s="32"/>
      <c r="V585" s="32"/>
      <c r="W585" s="32"/>
      <c r="X585" s="32"/>
    </row>
    <row r="586" spans="5:24" x14ac:dyDescent="0.2">
      <c r="E586" s="32"/>
      <c r="F586" s="27"/>
      <c r="G586" s="42"/>
      <c r="H586" s="27"/>
      <c r="I586" s="27"/>
      <c r="J586" s="27"/>
      <c r="K586" s="27"/>
      <c r="L586" s="27"/>
      <c r="M586" s="27"/>
      <c r="N586" s="27"/>
      <c r="O586" s="27"/>
      <c r="P586" s="27"/>
      <c r="Q586" s="27"/>
      <c r="R586" s="27"/>
      <c r="S586" s="27"/>
      <c r="T586" s="43"/>
      <c r="U586" s="32"/>
      <c r="V586" s="32"/>
      <c r="W586" s="32"/>
      <c r="X586" s="32"/>
    </row>
    <row r="587" spans="5:24" x14ac:dyDescent="0.2">
      <c r="E587" s="32"/>
      <c r="F587" s="27"/>
      <c r="G587" s="42"/>
      <c r="H587" s="27"/>
      <c r="I587" s="27"/>
      <c r="J587" s="27"/>
      <c r="K587" s="27"/>
      <c r="L587" s="27"/>
      <c r="M587" s="27"/>
      <c r="N587" s="27"/>
      <c r="O587" s="27"/>
      <c r="P587" s="27"/>
      <c r="Q587" s="27"/>
      <c r="R587" s="27"/>
      <c r="S587" s="27"/>
      <c r="T587" s="43"/>
      <c r="U587" s="32"/>
      <c r="V587" s="32"/>
      <c r="W587" s="32"/>
      <c r="X587" s="32"/>
    </row>
    <row r="588" spans="5:24" x14ac:dyDescent="0.2">
      <c r="E588" s="32"/>
      <c r="F588" s="27"/>
      <c r="G588" s="42"/>
      <c r="H588" s="27"/>
      <c r="I588" s="27"/>
      <c r="J588" s="27"/>
      <c r="K588" s="27"/>
      <c r="L588" s="27"/>
      <c r="M588" s="27"/>
      <c r="N588" s="27"/>
      <c r="O588" s="27"/>
      <c r="P588" s="27"/>
      <c r="Q588" s="27"/>
      <c r="R588" s="27"/>
      <c r="S588" s="27"/>
      <c r="T588" s="43"/>
      <c r="U588" s="32"/>
      <c r="V588" s="32"/>
      <c r="W588" s="32"/>
      <c r="X588" s="32"/>
    </row>
    <row r="589" spans="5:24" x14ac:dyDescent="0.2">
      <c r="E589" s="32"/>
      <c r="F589" s="27"/>
      <c r="G589" s="42"/>
      <c r="H589" s="27"/>
      <c r="I589" s="27"/>
      <c r="J589" s="27"/>
      <c r="K589" s="27"/>
      <c r="L589" s="27"/>
      <c r="M589" s="27"/>
      <c r="N589" s="27"/>
      <c r="O589" s="27"/>
      <c r="P589" s="27"/>
      <c r="Q589" s="27"/>
      <c r="R589" s="27"/>
      <c r="S589" s="27"/>
      <c r="T589" s="43"/>
      <c r="U589" s="32"/>
      <c r="V589" s="32"/>
      <c r="W589" s="32"/>
      <c r="X589" s="32"/>
    </row>
    <row r="590" spans="5:24" x14ac:dyDescent="0.2">
      <c r="E590" s="32"/>
      <c r="F590" s="27"/>
      <c r="G590" s="42"/>
      <c r="H590" s="27"/>
      <c r="I590" s="27"/>
      <c r="J590" s="27"/>
      <c r="K590" s="27"/>
      <c r="L590" s="27"/>
      <c r="M590" s="27"/>
      <c r="N590" s="27"/>
      <c r="O590" s="27"/>
      <c r="P590" s="27"/>
      <c r="Q590" s="27"/>
      <c r="R590" s="27"/>
      <c r="S590" s="27"/>
      <c r="T590" s="43"/>
      <c r="U590" s="32"/>
      <c r="V590" s="32"/>
      <c r="W590" s="32"/>
      <c r="X590" s="32"/>
    </row>
    <row r="591" spans="5:24" x14ac:dyDescent="0.2">
      <c r="E591" s="32"/>
      <c r="F591" s="27"/>
      <c r="G591" s="42"/>
      <c r="H591" s="27"/>
      <c r="I591" s="27"/>
      <c r="J591" s="27"/>
      <c r="K591" s="27"/>
      <c r="L591" s="27"/>
      <c r="M591" s="27"/>
      <c r="N591" s="27"/>
      <c r="O591" s="27"/>
      <c r="P591" s="27"/>
      <c r="Q591" s="27"/>
      <c r="R591" s="27"/>
      <c r="S591" s="27"/>
      <c r="T591" s="43"/>
      <c r="U591" s="32"/>
      <c r="V591" s="32"/>
      <c r="W591" s="32"/>
      <c r="X591" s="32"/>
    </row>
    <row r="592" spans="5:24" x14ac:dyDescent="0.2">
      <c r="E592" s="32"/>
      <c r="F592" s="27"/>
      <c r="G592" s="42"/>
      <c r="H592" s="27"/>
      <c r="I592" s="27"/>
      <c r="J592" s="27"/>
      <c r="K592" s="27"/>
      <c r="L592" s="27"/>
      <c r="M592" s="27"/>
      <c r="N592" s="27"/>
      <c r="O592" s="27"/>
      <c r="P592" s="27"/>
      <c r="Q592" s="27"/>
      <c r="R592" s="27"/>
      <c r="S592" s="27"/>
      <c r="T592" s="43"/>
      <c r="U592" s="32"/>
      <c r="V592" s="32"/>
      <c r="W592" s="32"/>
      <c r="X592" s="32"/>
    </row>
    <row r="593" spans="5:24" x14ac:dyDescent="0.2">
      <c r="E593" s="32"/>
      <c r="F593" s="27"/>
      <c r="G593" s="42"/>
      <c r="H593" s="27"/>
      <c r="I593" s="27"/>
      <c r="J593" s="27"/>
      <c r="K593" s="27"/>
      <c r="L593" s="27"/>
      <c r="M593" s="27"/>
      <c r="N593" s="27"/>
      <c r="O593" s="27"/>
      <c r="P593" s="27"/>
      <c r="Q593" s="27"/>
      <c r="R593" s="27"/>
      <c r="S593" s="27"/>
      <c r="T593" s="43"/>
      <c r="U593" s="32"/>
      <c r="V593" s="32"/>
      <c r="W593" s="32"/>
      <c r="X593" s="32"/>
    </row>
    <row r="594" spans="5:24" x14ac:dyDescent="0.2">
      <c r="E594" s="32"/>
      <c r="F594" s="27"/>
      <c r="G594" s="42"/>
      <c r="H594" s="27"/>
      <c r="I594" s="27"/>
      <c r="J594" s="27"/>
      <c r="K594" s="27"/>
      <c r="L594" s="27"/>
      <c r="M594" s="27"/>
      <c r="N594" s="27"/>
      <c r="O594" s="27"/>
      <c r="P594" s="27"/>
      <c r="Q594" s="27"/>
      <c r="R594" s="27"/>
      <c r="S594" s="27"/>
      <c r="T594" s="43"/>
      <c r="U594" s="32"/>
      <c r="V594" s="32"/>
      <c r="W594" s="32"/>
      <c r="X594" s="32"/>
    </row>
    <row r="595" spans="5:24" x14ac:dyDescent="0.2">
      <c r="E595" s="32"/>
      <c r="F595" s="27"/>
      <c r="G595" s="42"/>
      <c r="H595" s="27"/>
      <c r="I595" s="27"/>
      <c r="J595" s="27"/>
      <c r="K595" s="27"/>
      <c r="L595" s="27"/>
      <c r="M595" s="27"/>
      <c r="N595" s="27"/>
      <c r="O595" s="27"/>
      <c r="P595" s="27"/>
      <c r="Q595" s="27"/>
      <c r="R595" s="27"/>
      <c r="S595" s="27"/>
      <c r="T595" s="43"/>
      <c r="U595" s="32"/>
      <c r="V595" s="32"/>
      <c r="W595" s="32"/>
      <c r="X595" s="32"/>
    </row>
    <row r="596" spans="5:24" x14ac:dyDescent="0.2">
      <c r="E596" s="32"/>
      <c r="F596" s="27"/>
      <c r="G596" s="42"/>
      <c r="H596" s="27"/>
      <c r="I596" s="27"/>
      <c r="J596" s="27"/>
      <c r="K596" s="27"/>
      <c r="L596" s="27"/>
      <c r="M596" s="27"/>
      <c r="N596" s="27"/>
      <c r="O596" s="27"/>
      <c r="P596" s="27"/>
      <c r="Q596" s="27"/>
      <c r="R596" s="27"/>
      <c r="S596" s="27"/>
      <c r="T596" s="43"/>
      <c r="U596" s="32"/>
      <c r="V596" s="32"/>
      <c r="W596" s="32"/>
      <c r="X596" s="32"/>
    </row>
    <row r="597" spans="5:24" x14ac:dyDescent="0.2">
      <c r="E597" s="32"/>
      <c r="F597" s="27"/>
      <c r="G597" s="42"/>
      <c r="H597" s="27"/>
      <c r="I597" s="27"/>
      <c r="J597" s="27"/>
      <c r="K597" s="27"/>
      <c r="L597" s="27"/>
      <c r="M597" s="27"/>
      <c r="N597" s="27"/>
      <c r="O597" s="27"/>
      <c r="P597" s="27"/>
      <c r="Q597" s="27"/>
      <c r="R597" s="27"/>
      <c r="S597" s="27"/>
      <c r="T597" s="43"/>
      <c r="U597" s="32"/>
      <c r="V597" s="32"/>
      <c r="W597" s="32"/>
      <c r="X597" s="32"/>
    </row>
    <row r="598" spans="5:24" x14ac:dyDescent="0.2">
      <c r="E598" s="32"/>
      <c r="F598" s="27"/>
      <c r="G598" s="42"/>
      <c r="H598" s="27"/>
      <c r="I598" s="27"/>
      <c r="J598" s="27"/>
      <c r="K598" s="27"/>
      <c r="L598" s="27"/>
      <c r="M598" s="27"/>
      <c r="N598" s="27"/>
      <c r="O598" s="27"/>
      <c r="P598" s="27"/>
      <c r="Q598" s="27"/>
      <c r="R598" s="27"/>
      <c r="S598" s="27"/>
      <c r="T598" s="43"/>
      <c r="U598" s="32"/>
      <c r="V598" s="32"/>
      <c r="W598" s="32"/>
      <c r="X598" s="32"/>
    </row>
    <row r="599" spans="5:24" x14ac:dyDescent="0.2">
      <c r="E599" s="32"/>
      <c r="F599" s="27"/>
      <c r="G599" s="42"/>
      <c r="H599" s="27"/>
      <c r="I599" s="27"/>
      <c r="J599" s="27"/>
      <c r="K599" s="27"/>
      <c r="L599" s="27"/>
      <c r="M599" s="27"/>
      <c r="N599" s="27"/>
      <c r="O599" s="27"/>
      <c r="P599" s="27"/>
      <c r="Q599" s="27"/>
      <c r="R599" s="27"/>
      <c r="S599" s="27"/>
      <c r="T599" s="43"/>
      <c r="U599" s="32"/>
      <c r="V599" s="32"/>
      <c r="W599" s="32"/>
      <c r="X599" s="32"/>
    </row>
    <row r="600" spans="5:24" x14ac:dyDescent="0.2">
      <c r="E600" s="32"/>
      <c r="F600" s="27"/>
      <c r="G600" s="42"/>
      <c r="H600" s="27"/>
      <c r="I600" s="27"/>
      <c r="J600" s="27"/>
      <c r="K600" s="27"/>
      <c r="L600" s="27"/>
      <c r="M600" s="27"/>
      <c r="N600" s="27"/>
      <c r="O600" s="27"/>
      <c r="P600" s="27"/>
      <c r="Q600" s="27"/>
      <c r="R600" s="27"/>
      <c r="S600" s="27"/>
      <c r="T600" s="43"/>
      <c r="U600" s="32"/>
      <c r="V600" s="32"/>
      <c r="W600" s="32"/>
      <c r="X600" s="32"/>
    </row>
    <row r="601" spans="5:24" x14ac:dyDescent="0.2">
      <c r="E601" s="32"/>
      <c r="F601" s="27"/>
      <c r="G601" s="42"/>
      <c r="H601" s="27"/>
      <c r="I601" s="27"/>
      <c r="J601" s="27"/>
      <c r="K601" s="27"/>
      <c r="L601" s="27"/>
      <c r="M601" s="27"/>
      <c r="N601" s="27"/>
      <c r="O601" s="27"/>
      <c r="P601" s="27"/>
      <c r="Q601" s="27"/>
      <c r="R601" s="27"/>
      <c r="S601" s="27"/>
      <c r="T601" s="43"/>
      <c r="U601" s="32"/>
      <c r="V601" s="32"/>
      <c r="W601" s="32"/>
      <c r="X601" s="32"/>
    </row>
    <row r="602" spans="5:24" x14ac:dyDescent="0.2">
      <c r="E602" s="32"/>
      <c r="F602" s="27"/>
      <c r="G602" s="42"/>
      <c r="H602" s="27"/>
      <c r="I602" s="27"/>
      <c r="J602" s="27"/>
      <c r="K602" s="27"/>
      <c r="L602" s="27"/>
      <c r="M602" s="27"/>
      <c r="N602" s="27"/>
      <c r="O602" s="27"/>
      <c r="P602" s="27"/>
      <c r="Q602" s="27"/>
      <c r="R602" s="27"/>
      <c r="S602" s="27"/>
      <c r="T602" s="43"/>
      <c r="U602" s="32"/>
      <c r="V602" s="32"/>
      <c r="W602" s="32"/>
      <c r="X602" s="32"/>
    </row>
    <row r="603" spans="5:24" x14ac:dyDescent="0.2">
      <c r="E603" s="32"/>
      <c r="F603" s="27"/>
      <c r="G603" s="42"/>
      <c r="H603" s="27"/>
      <c r="I603" s="27"/>
      <c r="J603" s="27"/>
      <c r="K603" s="27"/>
      <c r="L603" s="27"/>
      <c r="M603" s="27"/>
      <c r="N603" s="27"/>
      <c r="O603" s="27"/>
      <c r="P603" s="27"/>
      <c r="Q603" s="27"/>
      <c r="R603" s="27"/>
      <c r="S603" s="27"/>
      <c r="T603" s="43"/>
      <c r="U603" s="32"/>
      <c r="V603" s="32"/>
      <c r="W603" s="32"/>
      <c r="X603" s="32"/>
    </row>
    <row r="604" spans="5:24" x14ac:dyDescent="0.2">
      <c r="E604" s="32"/>
      <c r="F604" s="27"/>
      <c r="G604" s="42"/>
      <c r="H604" s="27"/>
      <c r="I604" s="27"/>
      <c r="J604" s="27"/>
      <c r="K604" s="27"/>
      <c r="L604" s="27"/>
      <c r="M604" s="27"/>
      <c r="N604" s="27"/>
      <c r="O604" s="27"/>
      <c r="P604" s="27"/>
      <c r="Q604" s="27"/>
      <c r="R604" s="27"/>
      <c r="S604" s="27"/>
      <c r="T604" s="43"/>
      <c r="U604" s="32"/>
      <c r="V604" s="32"/>
      <c r="W604" s="32"/>
      <c r="X604" s="32"/>
    </row>
    <row r="605" spans="5:24" x14ac:dyDescent="0.2">
      <c r="E605" s="32"/>
      <c r="F605" s="27"/>
      <c r="G605" s="42"/>
      <c r="H605" s="27"/>
      <c r="I605" s="27"/>
      <c r="J605" s="27"/>
      <c r="K605" s="27"/>
      <c r="L605" s="27"/>
      <c r="M605" s="27"/>
      <c r="N605" s="27"/>
      <c r="O605" s="27"/>
      <c r="P605" s="27"/>
      <c r="Q605" s="27"/>
      <c r="R605" s="27"/>
      <c r="S605" s="27"/>
      <c r="T605" s="43"/>
      <c r="U605" s="32"/>
      <c r="V605" s="32"/>
      <c r="W605" s="32"/>
      <c r="X605" s="32"/>
    </row>
    <row r="606" spans="5:24" x14ac:dyDescent="0.2">
      <c r="E606" s="32"/>
      <c r="F606" s="27"/>
      <c r="G606" s="42"/>
      <c r="H606" s="27"/>
      <c r="I606" s="27"/>
      <c r="J606" s="27"/>
      <c r="K606" s="27"/>
      <c r="L606" s="27"/>
      <c r="M606" s="27"/>
      <c r="N606" s="27"/>
      <c r="O606" s="27"/>
      <c r="P606" s="27"/>
      <c r="Q606" s="27"/>
      <c r="R606" s="27"/>
      <c r="S606" s="27"/>
      <c r="T606" s="43"/>
      <c r="U606" s="32"/>
      <c r="V606" s="32"/>
      <c r="W606" s="32"/>
      <c r="X606" s="32"/>
    </row>
    <row r="607" spans="5:24" x14ac:dyDescent="0.2">
      <c r="E607" s="32"/>
      <c r="F607" s="27"/>
      <c r="G607" s="42"/>
      <c r="H607" s="27"/>
      <c r="I607" s="27"/>
      <c r="J607" s="27"/>
      <c r="K607" s="27"/>
      <c r="L607" s="27"/>
      <c r="M607" s="27"/>
      <c r="N607" s="27"/>
      <c r="O607" s="27"/>
      <c r="P607" s="27"/>
      <c r="Q607" s="27"/>
      <c r="R607" s="27"/>
      <c r="S607" s="27"/>
      <c r="T607" s="43"/>
      <c r="U607" s="32"/>
      <c r="V607" s="32"/>
      <c r="W607" s="32"/>
      <c r="X607" s="32"/>
    </row>
    <row r="608" spans="5:24" x14ac:dyDescent="0.2">
      <c r="E608" s="32"/>
      <c r="F608" s="27"/>
      <c r="G608" s="42"/>
      <c r="H608" s="27"/>
      <c r="I608" s="27"/>
      <c r="J608" s="27"/>
      <c r="K608" s="27"/>
      <c r="L608" s="27"/>
      <c r="M608" s="27"/>
      <c r="N608" s="27"/>
      <c r="O608" s="27"/>
      <c r="P608" s="27"/>
      <c r="Q608" s="27"/>
      <c r="R608" s="27"/>
      <c r="S608" s="27"/>
      <c r="T608" s="43"/>
      <c r="U608" s="32"/>
      <c r="V608" s="32"/>
      <c r="W608" s="32"/>
      <c r="X608" s="32"/>
    </row>
    <row r="609" spans="5:24" x14ac:dyDescent="0.2">
      <c r="E609" s="32"/>
      <c r="F609" s="27"/>
      <c r="G609" s="42"/>
      <c r="H609" s="27"/>
      <c r="I609" s="27"/>
      <c r="J609" s="27"/>
      <c r="K609" s="27"/>
      <c r="L609" s="27"/>
      <c r="M609" s="27"/>
      <c r="N609" s="27"/>
      <c r="O609" s="27"/>
      <c r="P609" s="27"/>
      <c r="Q609" s="27"/>
      <c r="R609" s="27"/>
      <c r="S609" s="27"/>
      <c r="T609" s="43"/>
      <c r="U609" s="32"/>
      <c r="V609" s="32"/>
      <c r="W609" s="32"/>
      <c r="X609" s="32"/>
    </row>
    <row r="610" spans="5:24" x14ac:dyDescent="0.2">
      <c r="E610" s="32"/>
      <c r="F610" s="27"/>
      <c r="G610" s="42"/>
      <c r="H610" s="27"/>
      <c r="I610" s="27"/>
      <c r="J610" s="27"/>
      <c r="K610" s="27"/>
      <c r="L610" s="27"/>
      <c r="M610" s="27"/>
      <c r="N610" s="27"/>
      <c r="O610" s="27"/>
      <c r="P610" s="27"/>
      <c r="Q610" s="27"/>
      <c r="R610" s="27"/>
      <c r="S610" s="27"/>
      <c r="T610" s="43"/>
      <c r="U610" s="32"/>
      <c r="V610" s="32"/>
      <c r="W610" s="32"/>
      <c r="X610" s="32"/>
    </row>
    <row r="611" spans="5:24" x14ac:dyDescent="0.2">
      <c r="E611" s="32"/>
      <c r="F611" s="27"/>
      <c r="G611" s="42"/>
      <c r="H611" s="27"/>
      <c r="I611" s="27"/>
      <c r="J611" s="27"/>
      <c r="K611" s="27"/>
      <c r="L611" s="27"/>
      <c r="M611" s="27"/>
      <c r="N611" s="27"/>
      <c r="O611" s="27"/>
      <c r="P611" s="27"/>
      <c r="Q611" s="27"/>
      <c r="R611" s="27"/>
      <c r="S611" s="27"/>
      <c r="T611" s="43"/>
      <c r="U611" s="32"/>
      <c r="V611" s="32"/>
      <c r="W611" s="32"/>
      <c r="X611" s="32"/>
    </row>
    <row r="612" spans="5:24" x14ac:dyDescent="0.2">
      <c r="E612" s="32"/>
      <c r="F612" s="27"/>
      <c r="G612" s="42"/>
      <c r="H612" s="27"/>
      <c r="I612" s="27"/>
      <c r="J612" s="27"/>
      <c r="K612" s="27"/>
      <c r="L612" s="27"/>
      <c r="M612" s="27"/>
      <c r="N612" s="27"/>
      <c r="O612" s="27"/>
      <c r="P612" s="27"/>
      <c r="Q612" s="27"/>
      <c r="R612" s="27"/>
      <c r="S612" s="27"/>
      <c r="T612" s="43"/>
      <c r="U612" s="32"/>
      <c r="V612" s="32"/>
      <c r="W612" s="32"/>
      <c r="X612" s="32"/>
    </row>
    <row r="613" spans="5:24" x14ac:dyDescent="0.2">
      <c r="E613" s="32"/>
      <c r="F613" s="27"/>
      <c r="G613" s="42"/>
      <c r="H613" s="27"/>
      <c r="I613" s="27"/>
      <c r="J613" s="27"/>
      <c r="K613" s="27"/>
      <c r="L613" s="27"/>
      <c r="M613" s="27"/>
      <c r="N613" s="27"/>
      <c r="O613" s="27"/>
      <c r="P613" s="27"/>
      <c r="Q613" s="27"/>
      <c r="R613" s="27"/>
      <c r="S613" s="27"/>
      <c r="T613" s="43"/>
      <c r="U613" s="32"/>
      <c r="V613" s="32"/>
      <c r="W613" s="32"/>
      <c r="X613" s="32"/>
    </row>
    <row r="614" spans="5:24" x14ac:dyDescent="0.2">
      <c r="E614" s="32"/>
      <c r="F614" s="27"/>
      <c r="G614" s="42"/>
      <c r="H614" s="27"/>
      <c r="I614" s="27"/>
      <c r="J614" s="27"/>
      <c r="K614" s="27"/>
      <c r="L614" s="27"/>
      <c r="M614" s="27"/>
      <c r="N614" s="27"/>
      <c r="O614" s="27"/>
      <c r="P614" s="27"/>
      <c r="Q614" s="27"/>
      <c r="R614" s="27"/>
      <c r="S614" s="27"/>
      <c r="T614" s="43"/>
      <c r="U614" s="32"/>
      <c r="V614" s="32"/>
      <c r="W614" s="32"/>
      <c r="X614" s="32"/>
    </row>
    <row r="615" spans="5:24" x14ac:dyDescent="0.2">
      <c r="E615" s="32"/>
      <c r="F615" s="27"/>
      <c r="G615" s="42"/>
      <c r="H615" s="27"/>
      <c r="I615" s="27"/>
      <c r="J615" s="27"/>
      <c r="K615" s="27"/>
      <c r="L615" s="27"/>
      <c r="M615" s="27"/>
      <c r="N615" s="27"/>
      <c r="O615" s="27"/>
      <c r="P615" s="27"/>
      <c r="Q615" s="27"/>
      <c r="R615" s="27"/>
      <c r="S615" s="27"/>
      <c r="T615" s="43"/>
      <c r="U615" s="32"/>
      <c r="V615" s="32"/>
      <c r="W615" s="32"/>
      <c r="X615" s="32"/>
    </row>
    <row r="616" spans="5:24" x14ac:dyDescent="0.2">
      <c r="E616" s="32"/>
      <c r="F616" s="27"/>
      <c r="G616" s="42"/>
      <c r="H616" s="27"/>
      <c r="I616" s="27"/>
      <c r="J616" s="27"/>
      <c r="K616" s="27"/>
      <c r="L616" s="27"/>
      <c r="M616" s="27"/>
      <c r="N616" s="27"/>
      <c r="O616" s="27"/>
      <c r="P616" s="27"/>
      <c r="Q616" s="27"/>
      <c r="R616" s="27"/>
      <c r="S616" s="27"/>
      <c r="T616" s="43"/>
      <c r="U616" s="32"/>
      <c r="V616" s="32"/>
      <c r="W616" s="32"/>
      <c r="X616" s="32"/>
    </row>
    <row r="617" spans="5:24" x14ac:dyDescent="0.2">
      <c r="E617" s="32"/>
      <c r="F617" s="27"/>
      <c r="G617" s="42"/>
      <c r="H617" s="27"/>
      <c r="I617" s="27"/>
      <c r="J617" s="27"/>
      <c r="K617" s="27"/>
      <c r="L617" s="27"/>
      <c r="M617" s="27"/>
      <c r="N617" s="27"/>
      <c r="O617" s="27"/>
      <c r="P617" s="27"/>
      <c r="Q617" s="27"/>
      <c r="R617" s="27"/>
      <c r="S617" s="27"/>
      <c r="T617" s="43"/>
      <c r="U617" s="32"/>
      <c r="V617" s="32"/>
      <c r="W617" s="32"/>
      <c r="X617" s="32"/>
    </row>
    <row r="618" spans="5:24" x14ac:dyDescent="0.2">
      <c r="E618" s="32"/>
      <c r="F618" s="27"/>
      <c r="G618" s="42"/>
      <c r="H618" s="27"/>
      <c r="I618" s="27"/>
      <c r="J618" s="27"/>
      <c r="K618" s="27"/>
      <c r="L618" s="27"/>
      <c r="M618" s="27"/>
      <c r="N618" s="27"/>
      <c r="O618" s="27"/>
      <c r="P618" s="27"/>
      <c r="Q618" s="27"/>
      <c r="R618" s="27"/>
      <c r="S618" s="27"/>
      <c r="T618" s="43"/>
      <c r="U618" s="32"/>
      <c r="V618" s="32"/>
      <c r="W618" s="32"/>
      <c r="X618" s="32"/>
    </row>
    <row r="619" spans="5:24" x14ac:dyDescent="0.2">
      <c r="E619" s="32"/>
      <c r="F619" s="27"/>
      <c r="G619" s="42"/>
      <c r="H619" s="27"/>
      <c r="I619" s="27"/>
      <c r="J619" s="27"/>
      <c r="K619" s="27"/>
      <c r="L619" s="27"/>
      <c r="M619" s="27"/>
      <c r="N619" s="27"/>
      <c r="O619" s="27"/>
      <c r="P619" s="27"/>
      <c r="Q619" s="27"/>
      <c r="R619" s="27"/>
      <c r="S619" s="27"/>
      <c r="T619" s="43"/>
      <c r="U619" s="32"/>
      <c r="V619" s="32"/>
      <c r="W619" s="32"/>
      <c r="X619" s="32"/>
    </row>
    <row r="620" spans="5:24" x14ac:dyDescent="0.2">
      <c r="E620" s="32"/>
      <c r="F620" s="27"/>
      <c r="G620" s="42"/>
      <c r="H620" s="27"/>
      <c r="I620" s="27"/>
      <c r="J620" s="27"/>
      <c r="K620" s="27"/>
      <c r="L620" s="27"/>
      <c r="M620" s="27"/>
      <c r="N620" s="27"/>
      <c r="O620" s="27"/>
      <c r="P620" s="27"/>
      <c r="Q620" s="27"/>
      <c r="R620" s="27"/>
      <c r="S620" s="27"/>
      <c r="T620" s="43"/>
      <c r="U620" s="32"/>
      <c r="V620" s="32"/>
      <c r="W620" s="32"/>
      <c r="X620" s="32"/>
    </row>
    <row r="621" spans="5:24" x14ac:dyDescent="0.2">
      <c r="E621" s="32"/>
      <c r="F621" s="27"/>
      <c r="G621" s="42"/>
      <c r="H621" s="27"/>
      <c r="I621" s="27"/>
      <c r="J621" s="27"/>
      <c r="K621" s="27"/>
      <c r="L621" s="27"/>
      <c r="M621" s="27"/>
      <c r="N621" s="27"/>
      <c r="O621" s="27"/>
      <c r="P621" s="27"/>
      <c r="Q621" s="27"/>
      <c r="R621" s="27"/>
      <c r="S621" s="27"/>
      <c r="T621" s="43"/>
      <c r="U621" s="32"/>
      <c r="V621" s="32"/>
      <c r="W621" s="32"/>
      <c r="X621" s="32"/>
    </row>
    <row r="622" spans="5:24" x14ac:dyDescent="0.2">
      <c r="E622" s="32"/>
      <c r="F622" s="27"/>
      <c r="G622" s="42"/>
      <c r="H622" s="27"/>
      <c r="I622" s="27"/>
      <c r="J622" s="27"/>
      <c r="K622" s="27"/>
      <c r="L622" s="27"/>
      <c r="M622" s="27"/>
      <c r="N622" s="27"/>
      <c r="O622" s="27"/>
      <c r="P622" s="27"/>
      <c r="Q622" s="27"/>
      <c r="R622" s="27"/>
      <c r="S622" s="27"/>
      <c r="T622" s="43"/>
      <c r="U622" s="32"/>
      <c r="V622" s="32"/>
      <c r="W622" s="32"/>
      <c r="X622" s="32"/>
    </row>
    <row r="623" spans="5:24" x14ac:dyDescent="0.2">
      <c r="E623" s="32"/>
      <c r="F623" s="27"/>
      <c r="G623" s="42"/>
      <c r="H623" s="27"/>
      <c r="I623" s="27"/>
      <c r="J623" s="27"/>
      <c r="K623" s="27"/>
      <c r="L623" s="27"/>
      <c r="M623" s="27"/>
      <c r="N623" s="27"/>
      <c r="O623" s="27"/>
      <c r="P623" s="27"/>
      <c r="Q623" s="27"/>
      <c r="R623" s="27"/>
      <c r="S623" s="27"/>
      <c r="T623" s="43"/>
      <c r="U623" s="32"/>
      <c r="V623" s="32"/>
      <c r="W623" s="32"/>
      <c r="X623" s="32"/>
    </row>
    <row r="624" spans="5:24" x14ac:dyDescent="0.2">
      <c r="E624" s="32"/>
      <c r="F624" s="27"/>
      <c r="G624" s="42"/>
      <c r="H624" s="27"/>
      <c r="I624" s="27"/>
      <c r="J624" s="27"/>
      <c r="K624" s="27"/>
      <c r="L624" s="27"/>
      <c r="M624" s="27"/>
      <c r="N624" s="27"/>
      <c r="O624" s="27"/>
      <c r="P624" s="27"/>
      <c r="Q624" s="27"/>
      <c r="R624" s="27"/>
      <c r="S624" s="27"/>
      <c r="T624" s="43"/>
      <c r="U624" s="32"/>
      <c r="V624" s="32"/>
      <c r="W624" s="32"/>
      <c r="X624" s="32"/>
    </row>
    <row r="625" spans="5:24" x14ac:dyDescent="0.2">
      <c r="E625" s="32"/>
      <c r="F625" s="27"/>
      <c r="G625" s="42"/>
      <c r="H625" s="27"/>
      <c r="I625" s="27"/>
      <c r="J625" s="27"/>
      <c r="K625" s="27"/>
      <c r="L625" s="27"/>
      <c r="M625" s="27"/>
      <c r="N625" s="27"/>
      <c r="O625" s="27"/>
      <c r="P625" s="27"/>
      <c r="Q625" s="27"/>
      <c r="R625" s="27"/>
      <c r="S625" s="27"/>
      <c r="T625" s="43"/>
      <c r="U625" s="32"/>
      <c r="V625" s="32"/>
      <c r="W625" s="32"/>
      <c r="X625" s="32"/>
    </row>
    <row r="626" spans="5:24" x14ac:dyDescent="0.2">
      <c r="E626" s="32"/>
      <c r="F626" s="27"/>
      <c r="G626" s="42"/>
      <c r="H626" s="27"/>
      <c r="I626" s="27"/>
      <c r="J626" s="27"/>
      <c r="K626" s="27"/>
      <c r="L626" s="27"/>
      <c r="M626" s="27"/>
      <c r="N626" s="27"/>
      <c r="O626" s="27"/>
      <c r="P626" s="27"/>
      <c r="Q626" s="27"/>
      <c r="R626" s="27"/>
      <c r="S626" s="27"/>
      <c r="T626" s="43"/>
      <c r="U626" s="32"/>
      <c r="V626" s="32"/>
      <c r="W626" s="32"/>
      <c r="X626" s="32"/>
    </row>
    <row r="627" spans="5:24" x14ac:dyDescent="0.2">
      <c r="E627" s="32"/>
      <c r="F627" s="27"/>
      <c r="G627" s="42"/>
      <c r="H627" s="27"/>
      <c r="I627" s="27"/>
      <c r="J627" s="27"/>
      <c r="K627" s="27"/>
      <c r="L627" s="27"/>
      <c r="M627" s="27"/>
      <c r="N627" s="27"/>
      <c r="O627" s="27"/>
      <c r="P627" s="27"/>
      <c r="Q627" s="27"/>
      <c r="R627" s="27"/>
      <c r="S627" s="27"/>
      <c r="T627" s="43"/>
      <c r="U627" s="32"/>
      <c r="V627" s="32"/>
      <c r="W627" s="32"/>
      <c r="X627" s="32"/>
    </row>
    <row r="628" spans="5:24" x14ac:dyDescent="0.2">
      <c r="E628" s="32"/>
      <c r="F628" s="27"/>
      <c r="G628" s="42"/>
      <c r="H628" s="27"/>
      <c r="I628" s="27"/>
      <c r="J628" s="27"/>
      <c r="K628" s="27"/>
      <c r="L628" s="27"/>
      <c r="M628" s="27"/>
      <c r="N628" s="27"/>
      <c r="O628" s="27"/>
      <c r="P628" s="27"/>
      <c r="Q628" s="27"/>
      <c r="R628" s="27"/>
      <c r="S628" s="27"/>
      <c r="T628" s="43"/>
      <c r="U628" s="32"/>
      <c r="V628" s="32"/>
      <c r="W628" s="32"/>
      <c r="X628" s="32"/>
    </row>
    <row r="629" spans="5:24" x14ac:dyDescent="0.2">
      <c r="E629" s="32"/>
      <c r="F629" s="27"/>
      <c r="G629" s="42"/>
      <c r="H629" s="27"/>
      <c r="I629" s="27"/>
      <c r="J629" s="27"/>
      <c r="K629" s="27"/>
      <c r="L629" s="27"/>
      <c r="M629" s="27"/>
      <c r="N629" s="27"/>
      <c r="O629" s="27"/>
      <c r="P629" s="27"/>
      <c r="Q629" s="27"/>
      <c r="R629" s="27"/>
      <c r="S629" s="27"/>
      <c r="T629" s="43"/>
      <c r="U629" s="32"/>
      <c r="V629" s="32"/>
      <c r="W629" s="32"/>
      <c r="X629" s="32"/>
    </row>
    <row r="630" spans="5:24" x14ac:dyDescent="0.2">
      <c r="E630" s="32"/>
      <c r="F630" s="27"/>
      <c r="G630" s="42"/>
      <c r="H630" s="27"/>
      <c r="I630" s="27"/>
      <c r="J630" s="27"/>
      <c r="K630" s="27"/>
      <c r="L630" s="27"/>
      <c r="M630" s="27"/>
      <c r="N630" s="27"/>
      <c r="O630" s="27"/>
      <c r="P630" s="27"/>
      <c r="Q630" s="27"/>
      <c r="R630" s="27"/>
      <c r="S630" s="27"/>
      <c r="T630" s="43"/>
      <c r="U630" s="32"/>
      <c r="V630" s="32"/>
      <c r="W630" s="32"/>
      <c r="X630" s="32"/>
    </row>
    <row r="631" spans="5:24" x14ac:dyDescent="0.2">
      <c r="E631" s="32"/>
      <c r="F631" s="27"/>
      <c r="G631" s="42"/>
      <c r="H631" s="27"/>
      <c r="I631" s="27"/>
      <c r="J631" s="27"/>
      <c r="K631" s="27"/>
      <c r="L631" s="27"/>
      <c r="M631" s="27"/>
      <c r="N631" s="27"/>
      <c r="O631" s="27"/>
      <c r="P631" s="27"/>
      <c r="Q631" s="27"/>
      <c r="R631" s="27"/>
      <c r="S631" s="27"/>
      <c r="T631" s="43"/>
      <c r="U631" s="32"/>
      <c r="V631" s="32"/>
      <c r="W631" s="32"/>
      <c r="X631" s="32"/>
    </row>
    <row r="632" spans="5:24" x14ac:dyDescent="0.2">
      <c r="E632" s="32"/>
      <c r="F632" s="27"/>
      <c r="G632" s="42"/>
      <c r="H632" s="27"/>
      <c r="I632" s="27"/>
      <c r="J632" s="27"/>
      <c r="K632" s="27"/>
      <c r="L632" s="27"/>
      <c r="M632" s="27"/>
      <c r="N632" s="27"/>
      <c r="O632" s="27"/>
      <c r="P632" s="27"/>
      <c r="Q632" s="27"/>
      <c r="R632" s="27"/>
      <c r="S632" s="27"/>
      <c r="T632" s="43"/>
      <c r="U632" s="32"/>
      <c r="V632" s="32"/>
      <c r="W632" s="32"/>
      <c r="X632" s="32"/>
    </row>
    <row r="633" spans="5:24" x14ac:dyDescent="0.2">
      <c r="E633" s="32"/>
      <c r="F633" s="27"/>
      <c r="G633" s="42"/>
      <c r="H633" s="27"/>
      <c r="I633" s="27"/>
      <c r="J633" s="27"/>
      <c r="K633" s="27"/>
      <c r="L633" s="27"/>
      <c r="M633" s="27"/>
      <c r="N633" s="27"/>
      <c r="O633" s="27"/>
      <c r="P633" s="27"/>
      <c r="Q633" s="27"/>
      <c r="R633" s="27"/>
      <c r="S633" s="27"/>
      <c r="T633" s="43"/>
      <c r="U633" s="32"/>
      <c r="V633" s="32"/>
      <c r="W633" s="32"/>
      <c r="X633" s="32"/>
    </row>
    <row r="634" spans="5:24" x14ac:dyDescent="0.2">
      <c r="E634" s="32"/>
      <c r="F634" s="27"/>
      <c r="G634" s="42"/>
      <c r="H634" s="27"/>
      <c r="I634" s="27"/>
      <c r="J634" s="27"/>
      <c r="K634" s="27"/>
      <c r="L634" s="27"/>
      <c r="M634" s="27"/>
      <c r="N634" s="27"/>
      <c r="O634" s="27"/>
      <c r="P634" s="27"/>
      <c r="Q634" s="27"/>
      <c r="R634" s="27"/>
      <c r="S634" s="27"/>
      <c r="T634" s="43"/>
      <c r="U634" s="32"/>
      <c r="V634" s="32"/>
      <c r="W634" s="32"/>
      <c r="X634" s="32"/>
    </row>
    <row r="635" spans="5:24" x14ac:dyDescent="0.2">
      <c r="E635" s="32"/>
      <c r="F635" s="27"/>
      <c r="G635" s="42"/>
      <c r="H635" s="27"/>
      <c r="I635" s="27"/>
      <c r="J635" s="27"/>
      <c r="K635" s="27"/>
      <c r="L635" s="27"/>
      <c r="M635" s="27"/>
      <c r="N635" s="27"/>
      <c r="O635" s="27"/>
      <c r="P635" s="27"/>
      <c r="Q635" s="27"/>
      <c r="R635" s="27"/>
      <c r="S635" s="27"/>
      <c r="T635" s="43"/>
      <c r="U635" s="32"/>
      <c r="V635" s="32"/>
      <c r="W635" s="32"/>
      <c r="X635" s="32"/>
    </row>
    <row r="636" spans="5:24" x14ac:dyDescent="0.2">
      <c r="E636" s="32"/>
      <c r="F636" s="27"/>
      <c r="G636" s="42"/>
      <c r="H636" s="27"/>
      <c r="I636" s="27"/>
      <c r="J636" s="27"/>
      <c r="K636" s="27"/>
      <c r="L636" s="27"/>
      <c r="M636" s="27"/>
      <c r="N636" s="27"/>
      <c r="O636" s="27"/>
      <c r="P636" s="27"/>
      <c r="Q636" s="27"/>
      <c r="R636" s="27"/>
      <c r="S636" s="27"/>
      <c r="T636" s="43"/>
      <c r="U636" s="32"/>
      <c r="V636" s="32"/>
      <c r="W636" s="32"/>
      <c r="X636" s="32"/>
    </row>
    <row r="637" spans="5:24" x14ac:dyDescent="0.2">
      <c r="E637" s="32"/>
      <c r="F637" s="27"/>
      <c r="G637" s="42"/>
      <c r="H637" s="27"/>
      <c r="I637" s="27"/>
      <c r="J637" s="27"/>
      <c r="K637" s="27"/>
      <c r="L637" s="27"/>
      <c r="M637" s="27"/>
      <c r="N637" s="27"/>
      <c r="O637" s="27"/>
      <c r="P637" s="27"/>
      <c r="Q637" s="27"/>
      <c r="R637" s="27"/>
      <c r="S637" s="27"/>
      <c r="T637" s="43"/>
      <c r="U637" s="32"/>
      <c r="V637" s="32"/>
      <c r="W637" s="32"/>
      <c r="X637" s="32"/>
    </row>
    <row r="638" spans="5:24" x14ac:dyDescent="0.2">
      <c r="E638" s="32"/>
      <c r="F638" s="27"/>
      <c r="G638" s="42"/>
      <c r="H638" s="27"/>
      <c r="I638" s="27"/>
      <c r="J638" s="27"/>
      <c r="K638" s="27"/>
      <c r="L638" s="27"/>
      <c r="M638" s="27"/>
      <c r="N638" s="27"/>
      <c r="O638" s="27"/>
      <c r="P638" s="27"/>
      <c r="Q638" s="27"/>
      <c r="R638" s="27"/>
      <c r="S638" s="27"/>
      <c r="T638" s="43"/>
      <c r="U638" s="32"/>
      <c r="V638" s="32"/>
      <c r="W638" s="32"/>
      <c r="X638" s="32"/>
    </row>
    <row r="639" spans="5:24" x14ac:dyDescent="0.2">
      <c r="E639" s="32"/>
      <c r="F639" s="27"/>
      <c r="G639" s="42"/>
      <c r="H639" s="27"/>
      <c r="I639" s="27"/>
      <c r="J639" s="27"/>
      <c r="K639" s="27"/>
      <c r="L639" s="27"/>
      <c r="M639" s="27"/>
      <c r="N639" s="27"/>
      <c r="O639" s="27"/>
      <c r="P639" s="27"/>
      <c r="Q639" s="27"/>
      <c r="R639" s="27"/>
      <c r="S639" s="27"/>
      <c r="T639" s="43"/>
      <c r="U639" s="32"/>
      <c r="V639" s="32"/>
      <c r="W639" s="32"/>
      <c r="X639" s="32"/>
    </row>
    <row r="640" spans="5:24" x14ac:dyDescent="0.2">
      <c r="E640" s="32"/>
      <c r="F640" s="27"/>
      <c r="G640" s="42"/>
      <c r="H640" s="27"/>
      <c r="I640" s="27"/>
      <c r="J640" s="27"/>
      <c r="K640" s="27"/>
      <c r="L640" s="27"/>
      <c r="M640" s="27"/>
      <c r="N640" s="27"/>
      <c r="O640" s="27"/>
      <c r="P640" s="27"/>
      <c r="Q640" s="27"/>
      <c r="R640" s="27"/>
      <c r="S640" s="27"/>
      <c r="T640" s="43"/>
      <c r="U640" s="32"/>
      <c r="V640" s="32"/>
      <c r="W640" s="32"/>
      <c r="X640" s="32"/>
    </row>
    <row r="641" spans="5:24" x14ac:dyDescent="0.2">
      <c r="E641" s="32"/>
      <c r="F641" s="27"/>
      <c r="G641" s="42"/>
      <c r="H641" s="27"/>
      <c r="I641" s="27"/>
      <c r="J641" s="27"/>
      <c r="K641" s="27"/>
      <c r="L641" s="27"/>
      <c r="M641" s="27"/>
      <c r="N641" s="27"/>
      <c r="O641" s="27"/>
      <c r="P641" s="27"/>
      <c r="Q641" s="27"/>
      <c r="R641" s="27"/>
      <c r="S641" s="27"/>
      <c r="T641" s="43"/>
      <c r="U641" s="32"/>
      <c r="V641" s="32"/>
      <c r="W641" s="32"/>
      <c r="X641" s="32"/>
    </row>
    <row r="642" spans="5:24" x14ac:dyDescent="0.2">
      <c r="E642" s="32"/>
      <c r="F642" s="27"/>
      <c r="G642" s="42"/>
      <c r="H642" s="27"/>
      <c r="I642" s="27"/>
      <c r="J642" s="27"/>
      <c r="K642" s="27"/>
      <c r="L642" s="27"/>
      <c r="M642" s="27"/>
      <c r="N642" s="27"/>
      <c r="O642" s="27"/>
      <c r="P642" s="27"/>
      <c r="Q642" s="27"/>
      <c r="R642" s="27"/>
      <c r="S642" s="27"/>
      <c r="T642" s="43"/>
      <c r="U642" s="32"/>
      <c r="V642" s="32"/>
      <c r="W642" s="32"/>
      <c r="X642" s="32"/>
    </row>
    <row r="643" spans="5:24" x14ac:dyDescent="0.2">
      <c r="E643" s="32"/>
      <c r="F643" s="27"/>
      <c r="G643" s="42"/>
      <c r="H643" s="27"/>
      <c r="I643" s="27"/>
      <c r="J643" s="27"/>
      <c r="K643" s="27"/>
      <c r="L643" s="27"/>
      <c r="M643" s="27"/>
      <c r="N643" s="27"/>
      <c r="O643" s="27"/>
      <c r="P643" s="27"/>
      <c r="Q643" s="27"/>
      <c r="R643" s="27"/>
      <c r="S643" s="27"/>
      <c r="T643" s="43"/>
      <c r="U643" s="32"/>
      <c r="V643" s="32"/>
      <c r="W643" s="32"/>
      <c r="X643" s="32"/>
    </row>
    <row r="644" spans="5:24" x14ac:dyDescent="0.2">
      <c r="E644" s="32"/>
      <c r="F644" s="27"/>
      <c r="G644" s="42"/>
      <c r="H644" s="27"/>
      <c r="I644" s="27"/>
      <c r="J644" s="27"/>
      <c r="K644" s="27"/>
      <c r="L644" s="27"/>
      <c r="M644" s="27"/>
      <c r="N644" s="27"/>
      <c r="O644" s="27"/>
      <c r="P644" s="27"/>
      <c r="Q644" s="27"/>
      <c r="R644" s="27"/>
      <c r="S644" s="27"/>
      <c r="T644" s="43"/>
      <c r="U644" s="32"/>
      <c r="V644" s="32"/>
      <c r="W644" s="32"/>
      <c r="X644" s="32"/>
    </row>
    <row r="645" spans="5:24" x14ac:dyDescent="0.2">
      <c r="E645" s="32"/>
      <c r="F645" s="27"/>
      <c r="G645" s="42"/>
      <c r="H645" s="27"/>
      <c r="I645" s="27"/>
      <c r="J645" s="27"/>
      <c r="K645" s="27"/>
      <c r="L645" s="27"/>
      <c r="M645" s="27"/>
      <c r="N645" s="27"/>
      <c r="O645" s="27"/>
      <c r="P645" s="27"/>
      <c r="Q645" s="27"/>
      <c r="R645" s="27"/>
      <c r="S645" s="27"/>
      <c r="T645" s="43"/>
      <c r="U645" s="32"/>
      <c r="V645" s="32"/>
      <c r="W645" s="32"/>
      <c r="X645" s="32"/>
    </row>
    <row r="646" spans="5:24" x14ac:dyDescent="0.2">
      <c r="E646" s="32"/>
      <c r="F646" s="27"/>
      <c r="G646" s="42"/>
      <c r="H646" s="27"/>
      <c r="I646" s="27"/>
      <c r="J646" s="27"/>
      <c r="K646" s="27"/>
      <c r="L646" s="27"/>
      <c r="M646" s="27"/>
      <c r="N646" s="27"/>
      <c r="O646" s="27"/>
      <c r="P646" s="27"/>
      <c r="Q646" s="27"/>
      <c r="R646" s="27"/>
      <c r="S646" s="27"/>
      <c r="T646" s="43"/>
      <c r="U646" s="32"/>
      <c r="V646" s="32"/>
      <c r="W646" s="32"/>
      <c r="X646" s="32"/>
    </row>
    <row r="647" spans="5:24" x14ac:dyDescent="0.2">
      <c r="E647" s="32"/>
      <c r="F647" s="27"/>
      <c r="G647" s="42"/>
      <c r="H647" s="27"/>
      <c r="I647" s="27"/>
      <c r="J647" s="27"/>
      <c r="K647" s="27"/>
      <c r="L647" s="27"/>
      <c r="M647" s="27"/>
      <c r="N647" s="27"/>
      <c r="O647" s="27"/>
      <c r="P647" s="27"/>
      <c r="Q647" s="27"/>
      <c r="R647" s="27"/>
      <c r="S647" s="27"/>
      <c r="T647" s="43"/>
      <c r="U647" s="32"/>
      <c r="V647" s="32"/>
      <c r="W647" s="32"/>
      <c r="X647" s="32"/>
    </row>
    <row r="648" spans="5:24" x14ac:dyDescent="0.2">
      <c r="E648" s="32"/>
      <c r="F648" s="27"/>
      <c r="G648" s="42"/>
      <c r="H648" s="27"/>
      <c r="I648" s="27"/>
      <c r="J648" s="27"/>
      <c r="K648" s="27"/>
      <c r="L648" s="27"/>
      <c r="M648" s="27"/>
      <c r="N648" s="27"/>
      <c r="O648" s="27"/>
      <c r="P648" s="27"/>
      <c r="Q648" s="27"/>
      <c r="R648" s="27"/>
      <c r="S648" s="27"/>
      <c r="T648" s="43"/>
      <c r="U648" s="32"/>
      <c r="V648" s="32"/>
      <c r="W648" s="32"/>
      <c r="X648" s="32"/>
    </row>
    <row r="649" spans="5:24" x14ac:dyDescent="0.2">
      <c r="E649" s="32"/>
      <c r="F649" s="27"/>
      <c r="G649" s="42"/>
      <c r="H649" s="27"/>
      <c r="I649" s="27"/>
      <c r="J649" s="27"/>
      <c r="K649" s="27"/>
      <c r="L649" s="27"/>
      <c r="M649" s="27"/>
      <c r="N649" s="27"/>
      <c r="O649" s="27"/>
      <c r="P649" s="27"/>
      <c r="Q649" s="27"/>
      <c r="R649" s="27"/>
      <c r="S649" s="27"/>
      <c r="T649" s="43"/>
      <c r="U649" s="32"/>
      <c r="V649" s="32"/>
      <c r="W649" s="32"/>
      <c r="X649" s="32"/>
    </row>
    <row r="650" spans="5:24" x14ac:dyDescent="0.2">
      <c r="E650" s="32"/>
      <c r="F650" s="27"/>
      <c r="G650" s="42"/>
      <c r="H650" s="27"/>
      <c r="I650" s="27"/>
      <c r="J650" s="27"/>
      <c r="K650" s="27"/>
      <c r="L650" s="27"/>
      <c r="M650" s="27"/>
      <c r="N650" s="27"/>
      <c r="O650" s="27"/>
      <c r="P650" s="27"/>
      <c r="Q650" s="27"/>
      <c r="R650" s="27"/>
      <c r="S650" s="27"/>
      <c r="T650" s="43"/>
      <c r="U650" s="32"/>
      <c r="V650" s="32"/>
      <c r="W650" s="32"/>
      <c r="X650" s="32"/>
    </row>
    <row r="651" spans="5:24" x14ac:dyDescent="0.2">
      <c r="E651" s="32"/>
      <c r="F651" s="27"/>
      <c r="G651" s="42"/>
      <c r="H651" s="27"/>
      <c r="I651" s="27"/>
      <c r="J651" s="27"/>
      <c r="K651" s="27"/>
      <c r="L651" s="27"/>
      <c r="M651" s="27"/>
      <c r="N651" s="27"/>
      <c r="O651" s="27"/>
      <c r="P651" s="27"/>
      <c r="Q651" s="27"/>
      <c r="R651" s="27"/>
      <c r="S651" s="27"/>
      <c r="T651" s="43"/>
      <c r="U651" s="32"/>
      <c r="V651" s="32"/>
      <c r="W651" s="32"/>
      <c r="X651" s="32"/>
    </row>
    <row r="652" spans="5:24" x14ac:dyDescent="0.2">
      <c r="E652" s="32"/>
      <c r="F652" s="27"/>
      <c r="G652" s="42"/>
      <c r="H652" s="27"/>
      <c r="I652" s="27"/>
      <c r="J652" s="27"/>
      <c r="K652" s="27"/>
      <c r="L652" s="27"/>
      <c r="M652" s="27"/>
      <c r="N652" s="27"/>
      <c r="O652" s="27"/>
      <c r="P652" s="27"/>
      <c r="Q652" s="27"/>
      <c r="R652" s="27"/>
      <c r="S652" s="27"/>
      <c r="T652" s="43"/>
      <c r="U652" s="32"/>
      <c r="V652" s="32"/>
      <c r="W652" s="32"/>
      <c r="X652" s="32"/>
    </row>
    <row r="653" spans="5:24" x14ac:dyDescent="0.2">
      <c r="E653" s="32"/>
      <c r="F653" s="27"/>
      <c r="G653" s="42"/>
      <c r="H653" s="27"/>
      <c r="I653" s="27"/>
      <c r="J653" s="27"/>
      <c r="K653" s="27"/>
      <c r="L653" s="27"/>
      <c r="M653" s="27"/>
      <c r="N653" s="27"/>
      <c r="O653" s="27"/>
      <c r="P653" s="27"/>
      <c r="Q653" s="27"/>
      <c r="R653" s="27"/>
      <c r="S653" s="27"/>
      <c r="T653" s="43"/>
      <c r="U653" s="32"/>
      <c r="V653" s="32"/>
      <c r="W653" s="32"/>
      <c r="X653" s="32"/>
    </row>
    <row r="654" spans="5:24" x14ac:dyDescent="0.2">
      <c r="E654" s="32"/>
      <c r="F654" s="27"/>
      <c r="G654" s="42"/>
      <c r="H654" s="27"/>
      <c r="I654" s="27"/>
      <c r="J654" s="27"/>
      <c r="K654" s="27"/>
      <c r="L654" s="27"/>
      <c r="M654" s="27"/>
      <c r="N654" s="27"/>
      <c r="O654" s="27"/>
      <c r="P654" s="27"/>
      <c r="Q654" s="27"/>
      <c r="R654" s="27"/>
      <c r="S654" s="27"/>
      <c r="T654" s="43"/>
      <c r="U654" s="32"/>
      <c r="V654" s="32"/>
      <c r="W654" s="32"/>
      <c r="X654" s="32"/>
    </row>
    <row r="655" spans="5:24" x14ac:dyDescent="0.2">
      <c r="E655" s="32"/>
      <c r="F655" s="27"/>
      <c r="G655" s="42"/>
      <c r="H655" s="27"/>
      <c r="I655" s="27"/>
      <c r="J655" s="27"/>
      <c r="K655" s="27"/>
      <c r="L655" s="27"/>
      <c r="M655" s="27"/>
      <c r="N655" s="27"/>
      <c r="O655" s="27"/>
      <c r="P655" s="27"/>
      <c r="Q655" s="27"/>
      <c r="R655" s="27"/>
      <c r="S655" s="27"/>
      <c r="T655" s="43"/>
      <c r="U655" s="32"/>
      <c r="V655" s="32"/>
      <c r="W655" s="32"/>
      <c r="X655" s="32"/>
    </row>
    <row r="656" spans="5:24" x14ac:dyDescent="0.2">
      <c r="E656" s="32"/>
      <c r="F656" s="27"/>
      <c r="G656" s="42"/>
      <c r="H656" s="27"/>
      <c r="I656" s="27"/>
      <c r="J656" s="27"/>
      <c r="K656" s="27"/>
      <c r="L656" s="27"/>
      <c r="M656" s="27"/>
      <c r="N656" s="27"/>
      <c r="O656" s="27"/>
      <c r="P656" s="27"/>
      <c r="Q656" s="27"/>
      <c r="R656" s="27"/>
      <c r="S656" s="27"/>
      <c r="T656" s="43"/>
      <c r="U656" s="32"/>
      <c r="V656" s="32"/>
      <c r="W656" s="32"/>
      <c r="X656" s="32"/>
    </row>
    <row r="657" spans="5:24" x14ac:dyDescent="0.2">
      <c r="E657" s="32"/>
      <c r="F657" s="27"/>
      <c r="G657" s="42"/>
      <c r="H657" s="27"/>
      <c r="I657" s="27"/>
      <c r="J657" s="27"/>
      <c r="K657" s="27"/>
      <c r="L657" s="27"/>
      <c r="M657" s="27"/>
      <c r="N657" s="27"/>
      <c r="O657" s="27"/>
      <c r="P657" s="27"/>
      <c r="Q657" s="27"/>
      <c r="R657" s="27"/>
      <c r="S657" s="27"/>
      <c r="T657" s="43"/>
      <c r="U657" s="32"/>
      <c r="V657" s="32"/>
      <c r="W657" s="32"/>
      <c r="X657" s="32"/>
    </row>
    <row r="658" spans="5:24" x14ac:dyDescent="0.2">
      <c r="E658" s="32"/>
      <c r="F658" s="27"/>
      <c r="G658" s="42"/>
      <c r="H658" s="27"/>
      <c r="I658" s="27"/>
      <c r="J658" s="27"/>
      <c r="K658" s="27"/>
      <c r="L658" s="27"/>
      <c r="M658" s="27"/>
      <c r="N658" s="27"/>
      <c r="O658" s="27"/>
      <c r="P658" s="27"/>
      <c r="Q658" s="27"/>
      <c r="R658" s="27"/>
      <c r="S658" s="27"/>
      <c r="T658" s="43"/>
      <c r="U658" s="32"/>
      <c r="V658" s="32"/>
      <c r="W658" s="32"/>
      <c r="X658" s="32"/>
    </row>
    <row r="659" spans="5:24" x14ac:dyDescent="0.2">
      <c r="E659" s="32"/>
      <c r="F659" s="27"/>
      <c r="G659" s="42"/>
      <c r="H659" s="27"/>
      <c r="I659" s="27"/>
      <c r="J659" s="27"/>
      <c r="K659" s="27"/>
      <c r="L659" s="27"/>
      <c r="M659" s="27"/>
      <c r="N659" s="27"/>
      <c r="O659" s="27"/>
      <c r="P659" s="27"/>
      <c r="Q659" s="27"/>
      <c r="R659" s="27"/>
      <c r="S659" s="27"/>
      <c r="T659" s="43"/>
      <c r="U659" s="32"/>
      <c r="V659" s="32"/>
      <c r="W659" s="32"/>
      <c r="X659" s="32"/>
    </row>
    <row r="660" spans="5:24" x14ac:dyDescent="0.2">
      <c r="E660" s="32"/>
      <c r="F660" s="27"/>
      <c r="G660" s="42"/>
      <c r="H660" s="27"/>
      <c r="I660" s="27"/>
      <c r="J660" s="27"/>
      <c r="K660" s="27"/>
      <c r="L660" s="27"/>
      <c r="M660" s="27"/>
      <c r="N660" s="27"/>
      <c r="O660" s="27"/>
      <c r="P660" s="27"/>
      <c r="Q660" s="27"/>
      <c r="R660" s="27"/>
      <c r="S660" s="27"/>
      <c r="T660" s="43"/>
      <c r="U660" s="32"/>
      <c r="V660" s="32"/>
      <c r="W660" s="32"/>
      <c r="X660" s="32"/>
    </row>
    <row r="661" spans="5:24" x14ac:dyDescent="0.2">
      <c r="E661" s="32"/>
      <c r="F661" s="27"/>
      <c r="G661" s="42"/>
      <c r="H661" s="27"/>
      <c r="I661" s="27"/>
      <c r="J661" s="27"/>
      <c r="K661" s="27"/>
      <c r="L661" s="27"/>
      <c r="M661" s="27"/>
      <c r="N661" s="27"/>
      <c r="O661" s="27"/>
      <c r="P661" s="27"/>
      <c r="Q661" s="27"/>
      <c r="R661" s="27"/>
      <c r="S661" s="27"/>
      <c r="T661" s="43"/>
      <c r="U661" s="32"/>
      <c r="V661" s="32"/>
      <c r="W661" s="32"/>
      <c r="X661" s="32"/>
    </row>
    <row r="662" spans="5:24" x14ac:dyDescent="0.2">
      <c r="E662" s="32"/>
      <c r="F662" s="27"/>
      <c r="G662" s="42"/>
      <c r="H662" s="27"/>
      <c r="I662" s="27"/>
      <c r="J662" s="27"/>
      <c r="K662" s="27"/>
      <c r="L662" s="27"/>
      <c r="M662" s="27"/>
      <c r="N662" s="27"/>
      <c r="O662" s="27"/>
      <c r="P662" s="27"/>
      <c r="Q662" s="27"/>
      <c r="R662" s="27"/>
      <c r="S662" s="27"/>
      <c r="T662" s="43"/>
      <c r="U662" s="32"/>
      <c r="V662" s="32"/>
      <c r="W662" s="32"/>
      <c r="X662" s="32"/>
    </row>
    <row r="663" spans="5:24" x14ac:dyDescent="0.2">
      <c r="E663" s="32"/>
      <c r="F663" s="27"/>
      <c r="G663" s="42"/>
      <c r="H663" s="27"/>
      <c r="I663" s="27"/>
      <c r="J663" s="27"/>
      <c r="K663" s="27"/>
      <c r="L663" s="27"/>
      <c r="M663" s="27"/>
      <c r="N663" s="27"/>
      <c r="O663" s="27"/>
      <c r="P663" s="27"/>
      <c r="Q663" s="27"/>
      <c r="R663" s="27"/>
      <c r="S663" s="27"/>
      <c r="T663" s="43"/>
      <c r="U663" s="32"/>
      <c r="V663" s="32"/>
      <c r="W663" s="32"/>
      <c r="X663" s="32"/>
    </row>
    <row r="664" spans="5:24" x14ac:dyDescent="0.2">
      <c r="E664" s="32"/>
      <c r="F664" s="27"/>
      <c r="G664" s="42"/>
      <c r="H664" s="27"/>
      <c r="I664" s="27"/>
      <c r="J664" s="27"/>
      <c r="K664" s="27"/>
      <c r="L664" s="27"/>
      <c r="M664" s="27"/>
      <c r="N664" s="27"/>
      <c r="O664" s="27"/>
      <c r="P664" s="27"/>
      <c r="Q664" s="27"/>
      <c r="R664" s="27"/>
      <c r="S664" s="27"/>
      <c r="T664" s="43"/>
      <c r="U664" s="32"/>
      <c r="V664" s="32"/>
      <c r="W664" s="32"/>
      <c r="X664" s="32"/>
    </row>
    <row r="665" spans="5:24" x14ac:dyDescent="0.2">
      <c r="E665" s="32"/>
      <c r="F665" s="27"/>
      <c r="G665" s="42"/>
      <c r="H665" s="27"/>
      <c r="I665" s="27"/>
      <c r="J665" s="27"/>
      <c r="K665" s="27"/>
      <c r="L665" s="27"/>
      <c r="M665" s="27"/>
      <c r="N665" s="27"/>
      <c r="O665" s="27"/>
      <c r="P665" s="27"/>
      <c r="Q665" s="27"/>
      <c r="R665" s="27"/>
      <c r="S665" s="27"/>
      <c r="T665" s="43"/>
      <c r="U665" s="32"/>
      <c r="V665" s="32"/>
      <c r="W665" s="32"/>
      <c r="X665" s="32"/>
    </row>
    <row r="666" spans="5:24" x14ac:dyDescent="0.2">
      <c r="E666" s="32"/>
      <c r="F666" s="27"/>
      <c r="G666" s="42"/>
      <c r="H666" s="27"/>
      <c r="I666" s="27"/>
      <c r="J666" s="27"/>
      <c r="K666" s="27"/>
      <c r="L666" s="27"/>
      <c r="M666" s="27"/>
      <c r="N666" s="27"/>
      <c r="O666" s="27"/>
      <c r="P666" s="27"/>
      <c r="Q666" s="27"/>
      <c r="R666" s="27"/>
      <c r="S666" s="27"/>
      <c r="T666" s="43"/>
      <c r="U666" s="32"/>
      <c r="V666" s="32"/>
      <c r="W666" s="32"/>
      <c r="X666" s="32"/>
    </row>
    <row r="667" spans="5:24" x14ac:dyDescent="0.2">
      <c r="E667" s="32"/>
      <c r="F667" s="27"/>
      <c r="G667" s="42"/>
      <c r="H667" s="27"/>
      <c r="I667" s="27"/>
      <c r="J667" s="27"/>
      <c r="K667" s="27"/>
      <c r="L667" s="27"/>
      <c r="M667" s="27"/>
      <c r="N667" s="27"/>
      <c r="O667" s="27"/>
      <c r="P667" s="27"/>
      <c r="Q667" s="27"/>
      <c r="R667" s="27"/>
      <c r="S667" s="27"/>
      <c r="T667" s="43"/>
      <c r="U667" s="32"/>
      <c r="V667" s="32"/>
      <c r="W667" s="32"/>
      <c r="X667" s="32"/>
    </row>
    <row r="668" spans="5:24" x14ac:dyDescent="0.2">
      <c r="E668" s="32"/>
      <c r="F668" s="27"/>
      <c r="G668" s="42"/>
      <c r="H668" s="27"/>
      <c r="I668" s="27"/>
      <c r="J668" s="27"/>
      <c r="K668" s="27"/>
      <c r="L668" s="27"/>
      <c r="M668" s="27"/>
      <c r="N668" s="27"/>
      <c r="O668" s="27"/>
      <c r="P668" s="27"/>
      <c r="Q668" s="27"/>
      <c r="R668" s="27"/>
      <c r="S668" s="27"/>
      <c r="T668" s="43"/>
      <c r="U668" s="32"/>
      <c r="V668" s="32"/>
      <c r="W668" s="32"/>
      <c r="X668" s="32"/>
    </row>
    <row r="669" spans="5:24" x14ac:dyDescent="0.2">
      <c r="E669" s="32"/>
      <c r="F669" s="27"/>
      <c r="G669" s="42"/>
      <c r="H669" s="27"/>
      <c r="I669" s="27"/>
      <c r="J669" s="27"/>
      <c r="K669" s="27"/>
      <c r="L669" s="27"/>
      <c r="M669" s="27"/>
      <c r="N669" s="27"/>
      <c r="O669" s="27"/>
      <c r="P669" s="27"/>
      <c r="Q669" s="27"/>
      <c r="R669" s="27"/>
      <c r="S669" s="27"/>
      <c r="T669" s="43"/>
      <c r="U669" s="32"/>
      <c r="V669" s="32"/>
      <c r="W669" s="32"/>
      <c r="X669" s="32"/>
    </row>
    <row r="670" spans="5:24" x14ac:dyDescent="0.2">
      <c r="E670" s="32"/>
      <c r="F670" s="27"/>
      <c r="G670" s="42"/>
      <c r="H670" s="27"/>
      <c r="I670" s="27"/>
      <c r="J670" s="27"/>
      <c r="K670" s="27"/>
      <c r="L670" s="27"/>
      <c r="M670" s="27"/>
      <c r="N670" s="27"/>
      <c r="O670" s="27"/>
      <c r="P670" s="27"/>
      <c r="Q670" s="27"/>
      <c r="R670" s="27"/>
      <c r="S670" s="27"/>
      <c r="T670" s="43"/>
      <c r="U670" s="32"/>
      <c r="V670" s="32"/>
      <c r="W670" s="32"/>
      <c r="X670" s="32"/>
    </row>
    <row r="671" spans="5:24" x14ac:dyDescent="0.2">
      <c r="E671" s="32"/>
      <c r="F671" s="27"/>
      <c r="G671" s="42"/>
      <c r="H671" s="27"/>
      <c r="I671" s="27"/>
      <c r="J671" s="27"/>
      <c r="K671" s="27"/>
      <c r="L671" s="27"/>
      <c r="M671" s="27"/>
      <c r="N671" s="27"/>
      <c r="O671" s="27"/>
      <c r="P671" s="27"/>
      <c r="Q671" s="27"/>
      <c r="R671" s="27"/>
      <c r="S671" s="27"/>
      <c r="T671" s="43"/>
      <c r="U671" s="32"/>
      <c r="V671" s="32"/>
      <c r="W671" s="32"/>
      <c r="X671" s="32"/>
    </row>
    <row r="672" spans="5:24" x14ac:dyDescent="0.2">
      <c r="E672" s="32"/>
      <c r="F672" s="27"/>
      <c r="G672" s="42"/>
      <c r="H672" s="27"/>
      <c r="I672" s="27"/>
      <c r="J672" s="27"/>
      <c r="K672" s="27"/>
      <c r="L672" s="27"/>
      <c r="M672" s="27"/>
      <c r="N672" s="27"/>
      <c r="O672" s="27"/>
      <c r="P672" s="27"/>
      <c r="Q672" s="27"/>
      <c r="R672" s="27"/>
      <c r="S672" s="27"/>
      <c r="T672" s="43"/>
      <c r="U672" s="32"/>
      <c r="V672" s="32"/>
      <c r="W672" s="32"/>
      <c r="X672" s="32"/>
    </row>
    <row r="673" spans="5:24" x14ac:dyDescent="0.2">
      <c r="E673" s="32"/>
      <c r="F673" s="27"/>
      <c r="G673" s="42"/>
      <c r="H673" s="27"/>
      <c r="I673" s="27"/>
      <c r="J673" s="27"/>
      <c r="K673" s="27"/>
      <c r="L673" s="27"/>
      <c r="M673" s="27"/>
      <c r="N673" s="27"/>
      <c r="O673" s="27"/>
      <c r="P673" s="27"/>
      <c r="Q673" s="27"/>
      <c r="R673" s="27"/>
      <c r="S673" s="27"/>
      <c r="T673" s="43"/>
      <c r="U673" s="32"/>
      <c r="V673" s="32"/>
      <c r="W673" s="32"/>
      <c r="X673" s="32"/>
    </row>
    <row r="674" spans="5:24" x14ac:dyDescent="0.2">
      <c r="E674" s="32"/>
      <c r="F674" s="27"/>
      <c r="G674" s="42"/>
      <c r="H674" s="27"/>
      <c r="I674" s="27"/>
      <c r="J674" s="27"/>
      <c r="K674" s="27"/>
      <c r="L674" s="27"/>
      <c r="M674" s="27"/>
      <c r="N674" s="27"/>
      <c r="O674" s="27"/>
      <c r="P674" s="27"/>
      <c r="Q674" s="27"/>
      <c r="R674" s="27"/>
      <c r="S674" s="27"/>
      <c r="T674" s="43"/>
      <c r="U674" s="32"/>
      <c r="V674" s="32"/>
      <c r="W674" s="32"/>
      <c r="X674" s="32"/>
    </row>
    <row r="675" spans="5:24" x14ac:dyDescent="0.2">
      <c r="E675" s="32"/>
      <c r="F675" s="27"/>
      <c r="G675" s="42"/>
      <c r="H675" s="27"/>
      <c r="I675" s="27"/>
      <c r="J675" s="27"/>
      <c r="K675" s="27"/>
      <c r="L675" s="27"/>
      <c r="M675" s="27"/>
      <c r="N675" s="27"/>
      <c r="O675" s="27"/>
      <c r="P675" s="27"/>
      <c r="Q675" s="27"/>
      <c r="R675" s="27"/>
      <c r="S675" s="27"/>
      <c r="T675" s="43"/>
      <c r="U675" s="32"/>
      <c r="V675" s="32"/>
      <c r="W675" s="32"/>
      <c r="X675" s="32"/>
    </row>
    <row r="676" spans="5:24" x14ac:dyDescent="0.2">
      <c r="E676" s="32"/>
      <c r="F676" s="27"/>
      <c r="G676" s="42"/>
      <c r="H676" s="27"/>
      <c r="I676" s="27"/>
      <c r="J676" s="27"/>
      <c r="K676" s="27"/>
      <c r="L676" s="27"/>
      <c r="M676" s="27"/>
      <c r="N676" s="27"/>
      <c r="O676" s="27"/>
      <c r="P676" s="27"/>
      <c r="Q676" s="27"/>
      <c r="R676" s="27"/>
      <c r="S676" s="27"/>
      <c r="T676" s="43"/>
      <c r="U676" s="32"/>
      <c r="V676" s="32"/>
      <c r="W676" s="32"/>
      <c r="X676" s="32"/>
    </row>
    <row r="677" spans="5:24" x14ac:dyDescent="0.2">
      <c r="E677" s="32"/>
      <c r="F677" s="27"/>
      <c r="G677" s="42"/>
      <c r="H677" s="27"/>
      <c r="I677" s="27"/>
      <c r="J677" s="27"/>
      <c r="K677" s="27"/>
      <c r="L677" s="27"/>
      <c r="M677" s="27"/>
      <c r="N677" s="27"/>
      <c r="O677" s="27"/>
      <c r="P677" s="27"/>
      <c r="Q677" s="27"/>
      <c r="R677" s="27"/>
      <c r="S677" s="27"/>
      <c r="T677" s="43"/>
      <c r="U677" s="32"/>
      <c r="V677" s="32"/>
      <c r="W677" s="32"/>
      <c r="X677" s="32"/>
    </row>
    <row r="678" spans="5:24" x14ac:dyDescent="0.2">
      <c r="E678" s="32"/>
      <c r="F678" s="27"/>
      <c r="G678" s="42"/>
      <c r="H678" s="27"/>
      <c r="I678" s="27"/>
      <c r="J678" s="27"/>
      <c r="K678" s="27"/>
      <c r="L678" s="27"/>
      <c r="M678" s="27"/>
      <c r="N678" s="27"/>
      <c r="O678" s="27"/>
      <c r="P678" s="27"/>
      <c r="Q678" s="27"/>
      <c r="R678" s="27"/>
      <c r="S678" s="27"/>
      <c r="T678" s="43"/>
      <c r="U678" s="32"/>
      <c r="V678" s="32"/>
      <c r="W678" s="32"/>
      <c r="X678" s="32"/>
    </row>
    <row r="679" spans="5:24" x14ac:dyDescent="0.2">
      <c r="E679" s="32"/>
      <c r="F679" s="27"/>
      <c r="G679" s="42"/>
      <c r="H679" s="27"/>
      <c r="I679" s="27"/>
      <c r="J679" s="27"/>
      <c r="K679" s="27"/>
      <c r="L679" s="27"/>
      <c r="M679" s="27"/>
      <c r="N679" s="27"/>
      <c r="O679" s="27"/>
      <c r="P679" s="27"/>
      <c r="Q679" s="27"/>
      <c r="R679" s="27"/>
      <c r="S679" s="27"/>
      <c r="T679" s="43"/>
      <c r="U679" s="32"/>
      <c r="V679" s="32"/>
      <c r="W679" s="32"/>
      <c r="X679" s="32"/>
    </row>
    <row r="680" spans="5:24" x14ac:dyDescent="0.2">
      <c r="E680" s="32"/>
      <c r="F680" s="27"/>
      <c r="G680" s="42"/>
      <c r="H680" s="27"/>
      <c r="I680" s="27"/>
      <c r="J680" s="27"/>
      <c r="K680" s="27"/>
      <c r="L680" s="27"/>
      <c r="M680" s="27"/>
      <c r="N680" s="27"/>
      <c r="O680" s="27"/>
      <c r="P680" s="27"/>
      <c r="Q680" s="27"/>
      <c r="R680" s="27"/>
      <c r="S680" s="27"/>
      <c r="T680" s="43"/>
      <c r="U680" s="32"/>
      <c r="V680" s="32"/>
      <c r="W680" s="32"/>
      <c r="X680" s="32"/>
    </row>
    <row r="681" spans="5:24" x14ac:dyDescent="0.2">
      <c r="E681" s="32"/>
      <c r="F681" s="27"/>
      <c r="G681" s="42"/>
      <c r="H681" s="27"/>
      <c r="I681" s="27"/>
      <c r="J681" s="27"/>
      <c r="K681" s="27"/>
      <c r="L681" s="27"/>
      <c r="M681" s="27"/>
      <c r="N681" s="27"/>
      <c r="O681" s="27"/>
      <c r="P681" s="27"/>
      <c r="Q681" s="27"/>
      <c r="R681" s="27"/>
      <c r="S681" s="27"/>
      <c r="T681" s="43"/>
      <c r="U681" s="32"/>
      <c r="V681" s="32"/>
      <c r="W681" s="32"/>
      <c r="X681" s="32"/>
    </row>
    <row r="682" spans="5:24" x14ac:dyDescent="0.2">
      <c r="E682" s="32"/>
      <c r="F682" s="27"/>
      <c r="G682" s="42"/>
      <c r="H682" s="27"/>
      <c r="I682" s="27"/>
      <c r="J682" s="27"/>
      <c r="K682" s="27"/>
      <c r="L682" s="27"/>
      <c r="M682" s="27"/>
      <c r="N682" s="27"/>
      <c r="O682" s="27"/>
      <c r="P682" s="27"/>
      <c r="Q682" s="27"/>
      <c r="R682" s="27"/>
      <c r="S682" s="27"/>
      <c r="T682" s="43"/>
      <c r="U682" s="32"/>
      <c r="V682" s="32"/>
      <c r="W682" s="32"/>
      <c r="X682" s="32"/>
    </row>
    <row r="683" spans="5:24" x14ac:dyDescent="0.2">
      <c r="E683" s="32"/>
      <c r="F683" s="27"/>
      <c r="G683" s="42"/>
      <c r="H683" s="27"/>
      <c r="I683" s="27"/>
      <c r="J683" s="27"/>
      <c r="K683" s="27"/>
      <c r="L683" s="27"/>
      <c r="M683" s="27"/>
      <c r="N683" s="27"/>
      <c r="O683" s="27"/>
      <c r="P683" s="27"/>
      <c r="Q683" s="27"/>
      <c r="R683" s="27"/>
      <c r="S683" s="27"/>
      <c r="T683" s="43"/>
      <c r="U683" s="32"/>
      <c r="V683" s="32"/>
      <c r="W683" s="32"/>
      <c r="X683" s="32"/>
    </row>
    <row r="684" spans="5:24" x14ac:dyDescent="0.2">
      <c r="E684" s="32"/>
      <c r="F684" s="27"/>
      <c r="G684" s="42"/>
      <c r="H684" s="27"/>
      <c r="I684" s="27"/>
      <c r="J684" s="27"/>
      <c r="K684" s="27"/>
      <c r="L684" s="27"/>
      <c r="M684" s="27"/>
      <c r="N684" s="27"/>
      <c r="O684" s="27"/>
      <c r="P684" s="27"/>
      <c r="Q684" s="27"/>
      <c r="R684" s="27"/>
      <c r="S684" s="27"/>
      <c r="T684" s="43"/>
      <c r="U684" s="32"/>
      <c r="V684" s="32"/>
      <c r="W684" s="32"/>
      <c r="X684" s="32"/>
    </row>
    <row r="685" spans="5:24" x14ac:dyDescent="0.2">
      <c r="E685" s="32"/>
      <c r="F685" s="27"/>
      <c r="G685" s="42"/>
      <c r="H685" s="27"/>
      <c r="I685" s="27"/>
      <c r="J685" s="27"/>
      <c r="K685" s="27"/>
      <c r="L685" s="27"/>
      <c r="M685" s="27"/>
      <c r="N685" s="27"/>
      <c r="O685" s="27"/>
      <c r="P685" s="27"/>
      <c r="Q685" s="27"/>
      <c r="R685" s="27"/>
      <c r="S685" s="27"/>
      <c r="T685" s="43"/>
      <c r="U685" s="32"/>
      <c r="V685" s="32"/>
      <c r="W685" s="32"/>
      <c r="X685" s="32"/>
    </row>
    <row r="686" spans="5:24" x14ac:dyDescent="0.2">
      <c r="E686" s="32"/>
      <c r="F686" s="27"/>
      <c r="G686" s="42"/>
      <c r="H686" s="27"/>
      <c r="I686" s="27"/>
      <c r="J686" s="27"/>
      <c r="K686" s="27"/>
      <c r="L686" s="27"/>
      <c r="M686" s="27"/>
      <c r="N686" s="27"/>
      <c r="O686" s="27"/>
      <c r="P686" s="27"/>
      <c r="Q686" s="27"/>
      <c r="R686" s="27"/>
      <c r="S686" s="27"/>
      <c r="T686" s="43"/>
      <c r="U686" s="32"/>
      <c r="V686" s="32"/>
      <c r="W686" s="32"/>
      <c r="X686" s="32"/>
    </row>
    <row r="687" spans="5:24" x14ac:dyDescent="0.2">
      <c r="E687" s="32"/>
      <c r="F687" s="27"/>
      <c r="G687" s="42"/>
      <c r="H687" s="27"/>
      <c r="I687" s="27"/>
      <c r="J687" s="27"/>
      <c r="K687" s="27"/>
      <c r="L687" s="27"/>
      <c r="M687" s="27"/>
      <c r="N687" s="27"/>
      <c r="O687" s="27"/>
      <c r="P687" s="27"/>
      <c r="Q687" s="27"/>
      <c r="R687" s="27"/>
      <c r="S687" s="27"/>
      <c r="T687" s="43"/>
      <c r="U687" s="32"/>
      <c r="V687" s="32"/>
      <c r="W687" s="32"/>
      <c r="X687" s="32"/>
    </row>
    <row r="688" spans="5:24" x14ac:dyDescent="0.2">
      <c r="E688" s="32"/>
      <c r="F688" s="27"/>
      <c r="G688" s="42"/>
      <c r="H688" s="27"/>
      <c r="I688" s="27"/>
      <c r="J688" s="27"/>
      <c r="K688" s="27"/>
      <c r="L688" s="27"/>
      <c r="M688" s="27"/>
      <c r="N688" s="27"/>
      <c r="O688" s="27"/>
      <c r="P688" s="27"/>
      <c r="Q688" s="27"/>
      <c r="R688" s="27"/>
      <c r="S688" s="27"/>
      <c r="T688" s="43"/>
      <c r="U688" s="32"/>
      <c r="V688" s="32"/>
      <c r="W688" s="32"/>
      <c r="X688" s="32"/>
    </row>
    <row r="689" spans="5:24" x14ac:dyDescent="0.2">
      <c r="E689" s="32"/>
      <c r="F689" s="27"/>
      <c r="G689" s="42"/>
      <c r="H689" s="27"/>
      <c r="I689" s="27"/>
      <c r="J689" s="27"/>
      <c r="K689" s="27"/>
      <c r="L689" s="27"/>
      <c r="M689" s="27"/>
      <c r="N689" s="27"/>
      <c r="O689" s="27"/>
      <c r="P689" s="27"/>
      <c r="Q689" s="27"/>
      <c r="R689" s="27"/>
      <c r="S689" s="27"/>
      <c r="T689" s="43"/>
      <c r="U689" s="32"/>
      <c r="V689" s="32"/>
      <c r="W689" s="32"/>
      <c r="X689" s="32"/>
    </row>
    <row r="690" spans="5:24" x14ac:dyDescent="0.2">
      <c r="E690" s="32"/>
      <c r="F690" s="27"/>
      <c r="G690" s="42"/>
      <c r="H690" s="27"/>
      <c r="I690" s="27"/>
      <c r="J690" s="27"/>
      <c r="K690" s="27"/>
      <c r="L690" s="27"/>
      <c r="M690" s="27"/>
      <c r="N690" s="27"/>
      <c r="O690" s="27"/>
      <c r="P690" s="27"/>
      <c r="Q690" s="27"/>
      <c r="R690" s="27"/>
      <c r="S690" s="27"/>
      <c r="T690" s="43"/>
      <c r="U690" s="32"/>
      <c r="V690" s="32"/>
      <c r="W690" s="32"/>
      <c r="X690" s="32"/>
    </row>
    <row r="691" spans="5:24" x14ac:dyDescent="0.2">
      <c r="E691" s="32"/>
      <c r="F691" s="27"/>
      <c r="G691" s="42"/>
      <c r="H691" s="27"/>
      <c r="I691" s="27"/>
      <c r="J691" s="27"/>
      <c r="K691" s="27"/>
      <c r="L691" s="27"/>
      <c r="M691" s="27"/>
      <c r="N691" s="27"/>
      <c r="O691" s="27"/>
      <c r="P691" s="27"/>
      <c r="Q691" s="27"/>
      <c r="R691" s="27"/>
      <c r="S691" s="27"/>
      <c r="T691" s="43"/>
      <c r="U691" s="32"/>
      <c r="V691" s="32"/>
      <c r="W691" s="32"/>
      <c r="X691" s="32"/>
    </row>
    <row r="692" spans="5:24" x14ac:dyDescent="0.2">
      <c r="E692" s="32"/>
      <c r="F692" s="27"/>
      <c r="G692" s="42"/>
      <c r="H692" s="27"/>
      <c r="I692" s="27"/>
      <c r="J692" s="27"/>
      <c r="K692" s="27"/>
      <c r="L692" s="27"/>
      <c r="M692" s="27"/>
      <c r="N692" s="27"/>
      <c r="O692" s="27"/>
      <c r="P692" s="27"/>
      <c r="Q692" s="27"/>
      <c r="R692" s="27"/>
      <c r="S692" s="27"/>
      <c r="T692" s="43"/>
      <c r="U692" s="32"/>
      <c r="V692" s="32"/>
      <c r="W692" s="32"/>
      <c r="X692" s="32"/>
    </row>
    <row r="693" spans="5:24" x14ac:dyDescent="0.2">
      <c r="E693" s="32"/>
      <c r="F693" s="27"/>
      <c r="G693" s="42"/>
      <c r="H693" s="27"/>
      <c r="I693" s="27"/>
      <c r="J693" s="27"/>
      <c r="K693" s="27"/>
      <c r="L693" s="27"/>
      <c r="M693" s="27"/>
      <c r="N693" s="27"/>
      <c r="O693" s="27"/>
      <c r="P693" s="27"/>
      <c r="Q693" s="27"/>
      <c r="R693" s="27"/>
      <c r="S693" s="27"/>
      <c r="T693" s="43"/>
      <c r="U693" s="32"/>
      <c r="V693" s="32"/>
      <c r="W693" s="32"/>
      <c r="X693" s="32"/>
    </row>
    <row r="694" spans="5:24" x14ac:dyDescent="0.2">
      <c r="E694" s="32"/>
      <c r="F694" s="27"/>
      <c r="G694" s="42"/>
      <c r="H694" s="27"/>
      <c r="I694" s="27"/>
      <c r="J694" s="27"/>
      <c r="K694" s="27"/>
      <c r="L694" s="27"/>
      <c r="M694" s="27"/>
      <c r="N694" s="27"/>
      <c r="O694" s="27"/>
      <c r="P694" s="27"/>
      <c r="Q694" s="27"/>
      <c r="R694" s="27"/>
      <c r="S694" s="27"/>
      <c r="T694" s="43"/>
      <c r="U694" s="32"/>
      <c r="V694" s="32"/>
      <c r="W694" s="32"/>
      <c r="X694" s="32"/>
    </row>
    <row r="695" spans="5:24" x14ac:dyDescent="0.2">
      <c r="E695" s="32"/>
      <c r="F695" s="27"/>
      <c r="G695" s="42"/>
      <c r="H695" s="27"/>
      <c r="I695" s="27"/>
      <c r="J695" s="27"/>
      <c r="K695" s="27"/>
      <c r="L695" s="27"/>
      <c r="M695" s="27"/>
      <c r="N695" s="27"/>
      <c r="O695" s="27"/>
      <c r="P695" s="27"/>
      <c r="Q695" s="27"/>
      <c r="R695" s="27"/>
      <c r="S695" s="27"/>
      <c r="T695" s="43"/>
      <c r="U695" s="32"/>
      <c r="V695" s="32"/>
      <c r="W695" s="32"/>
      <c r="X695" s="32"/>
    </row>
    <row r="696" spans="5:24" x14ac:dyDescent="0.2">
      <c r="E696" s="32"/>
      <c r="F696" s="27"/>
      <c r="G696" s="42"/>
      <c r="H696" s="27"/>
      <c r="I696" s="27"/>
      <c r="J696" s="27"/>
      <c r="K696" s="27"/>
      <c r="L696" s="27"/>
      <c r="M696" s="27"/>
      <c r="N696" s="27"/>
      <c r="O696" s="27"/>
      <c r="P696" s="27"/>
      <c r="Q696" s="27"/>
      <c r="R696" s="27"/>
      <c r="S696" s="27"/>
      <c r="T696" s="43"/>
      <c r="U696" s="32"/>
      <c r="V696" s="32"/>
      <c r="W696" s="32"/>
      <c r="X696" s="32"/>
    </row>
    <row r="697" spans="5:24" x14ac:dyDescent="0.2">
      <c r="E697" s="32"/>
      <c r="F697" s="27"/>
      <c r="G697" s="42"/>
      <c r="H697" s="27"/>
      <c r="I697" s="27"/>
      <c r="J697" s="27"/>
      <c r="K697" s="27"/>
      <c r="L697" s="27"/>
      <c r="M697" s="27"/>
      <c r="N697" s="27"/>
      <c r="O697" s="27"/>
      <c r="P697" s="27"/>
      <c r="Q697" s="27"/>
      <c r="R697" s="27"/>
      <c r="S697" s="27"/>
      <c r="T697" s="43"/>
      <c r="U697" s="32"/>
      <c r="V697" s="32"/>
      <c r="W697" s="32"/>
      <c r="X697" s="32"/>
    </row>
    <row r="698" spans="5:24" x14ac:dyDescent="0.2">
      <c r="E698" s="32"/>
      <c r="F698" s="27"/>
      <c r="G698" s="42"/>
      <c r="H698" s="27"/>
      <c r="I698" s="27"/>
      <c r="J698" s="27"/>
      <c r="K698" s="27"/>
      <c r="L698" s="27"/>
      <c r="M698" s="27"/>
      <c r="N698" s="27"/>
      <c r="O698" s="27"/>
      <c r="P698" s="27"/>
      <c r="Q698" s="27"/>
      <c r="R698" s="27"/>
      <c r="S698" s="27"/>
      <c r="T698" s="43"/>
      <c r="U698" s="32"/>
      <c r="V698" s="32"/>
      <c r="W698" s="32"/>
      <c r="X698" s="32"/>
    </row>
    <row r="699" spans="5:24" x14ac:dyDescent="0.2">
      <c r="E699" s="32"/>
      <c r="F699" s="27"/>
      <c r="G699" s="42"/>
      <c r="H699" s="27"/>
      <c r="I699" s="27"/>
      <c r="J699" s="27"/>
      <c r="K699" s="27"/>
      <c r="L699" s="27"/>
      <c r="M699" s="27"/>
      <c r="N699" s="27"/>
      <c r="O699" s="27"/>
      <c r="P699" s="27"/>
      <c r="Q699" s="27"/>
      <c r="R699" s="27"/>
      <c r="S699" s="27"/>
      <c r="T699" s="43"/>
      <c r="U699" s="32"/>
      <c r="V699" s="32"/>
      <c r="W699" s="32"/>
      <c r="X699" s="32"/>
    </row>
    <row r="700" spans="5:24" x14ac:dyDescent="0.2">
      <c r="E700" s="32"/>
      <c r="F700" s="27"/>
      <c r="G700" s="42"/>
      <c r="H700" s="27"/>
      <c r="I700" s="27"/>
      <c r="J700" s="27"/>
      <c r="K700" s="27"/>
      <c r="L700" s="27"/>
      <c r="M700" s="27"/>
      <c r="N700" s="27"/>
      <c r="O700" s="27"/>
      <c r="P700" s="27"/>
      <c r="Q700" s="27"/>
      <c r="R700" s="27"/>
      <c r="S700" s="27"/>
      <c r="T700" s="43"/>
      <c r="U700" s="32"/>
      <c r="V700" s="32"/>
      <c r="W700" s="32"/>
      <c r="X700" s="32"/>
    </row>
    <row r="701" spans="5:24" x14ac:dyDescent="0.2">
      <c r="E701" s="32"/>
      <c r="F701" s="27"/>
      <c r="G701" s="42"/>
      <c r="H701" s="27"/>
      <c r="I701" s="27"/>
      <c r="J701" s="27"/>
      <c r="K701" s="27"/>
      <c r="L701" s="27"/>
      <c r="M701" s="27"/>
      <c r="N701" s="27"/>
      <c r="O701" s="27"/>
      <c r="P701" s="27"/>
      <c r="Q701" s="27"/>
      <c r="R701" s="27"/>
      <c r="S701" s="27"/>
      <c r="T701" s="43"/>
      <c r="U701" s="32"/>
      <c r="V701" s="32"/>
      <c r="W701" s="32"/>
      <c r="X701" s="32"/>
    </row>
    <row r="702" spans="5:24" x14ac:dyDescent="0.2">
      <c r="E702" s="32"/>
      <c r="F702" s="27"/>
      <c r="G702" s="42"/>
      <c r="H702" s="27"/>
      <c r="I702" s="27"/>
      <c r="J702" s="27"/>
      <c r="K702" s="27"/>
      <c r="L702" s="27"/>
      <c r="M702" s="27"/>
      <c r="N702" s="27"/>
      <c r="O702" s="27"/>
      <c r="P702" s="27"/>
      <c r="Q702" s="27"/>
      <c r="R702" s="27"/>
      <c r="S702" s="27"/>
      <c r="T702" s="43"/>
      <c r="U702" s="32"/>
      <c r="V702" s="32"/>
      <c r="W702" s="32"/>
      <c r="X702" s="32"/>
    </row>
    <row r="703" spans="5:24" x14ac:dyDescent="0.2">
      <c r="E703" s="32"/>
      <c r="F703" s="27"/>
      <c r="G703" s="42"/>
      <c r="H703" s="27"/>
      <c r="I703" s="27"/>
      <c r="J703" s="27"/>
      <c r="K703" s="27"/>
      <c r="L703" s="27"/>
      <c r="M703" s="27"/>
      <c r="N703" s="27"/>
      <c r="O703" s="27"/>
      <c r="P703" s="27"/>
      <c r="Q703" s="27"/>
      <c r="R703" s="27"/>
      <c r="S703" s="27"/>
      <c r="T703" s="43"/>
      <c r="U703" s="32"/>
      <c r="V703" s="32"/>
      <c r="W703" s="32"/>
      <c r="X703" s="32"/>
    </row>
    <row r="704" spans="5:24" x14ac:dyDescent="0.2">
      <c r="E704" s="32"/>
      <c r="F704" s="27"/>
      <c r="G704" s="42"/>
      <c r="H704" s="27"/>
      <c r="I704" s="27"/>
      <c r="J704" s="27"/>
      <c r="K704" s="27"/>
      <c r="L704" s="27"/>
      <c r="M704" s="27"/>
      <c r="N704" s="27"/>
      <c r="O704" s="27"/>
      <c r="P704" s="27"/>
      <c r="Q704" s="27"/>
      <c r="R704" s="27"/>
      <c r="S704" s="27"/>
      <c r="T704" s="43"/>
      <c r="U704" s="32"/>
      <c r="V704" s="32"/>
      <c r="W704" s="32"/>
      <c r="X704" s="32"/>
    </row>
    <row r="705" spans="5:24" x14ac:dyDescent="0.2">
      <c r="E705" s="32"/>
      <c r="F705" s="27"/>
      <c r="G705" s="42"/>
      <c r="H705" s="27"/>
      <c r="I705" s="27"/>
      <c r="J705" s="27"/>
      <c r="K705" s="27"/>
      <c r="L705" s="27"/>
      <c r="M705" s="27"/>
      <c r="N705" s="27"/>
      <c r="O705" s="27"/>
      <c r="P705" s="27"/>
      <c r="Q705" s="27"/>
      <c r="R705" s="27"/>
      <c r="S705" s="27"/>
      <c r="T705" s="43"/>
      <c r="U705" s="32"/>
      <c r="V705" s="32"/>
      <c r="W705" s="32"/>
      <c r="X705" s="32"/>
    </row>
    <row r="706" spans="5:24" x14ac:dyDescent="0.2">
      <c r="E706" s="32"/>
      <c r="F706" s="27"/>
      <c r="G706" s="42"/>
      <c r="H706" s="27"/>
      <c r="I706" s="27"/>
      <c r="J706" s="27"/>
      <c r="K706" s="27"/>
      <c r="L706" s="27"/>
      <c r="M706" s="27"/>
      <c r="N706" s="27"/>
      <c r="O706" s="27"/>
      <c r="P706" s="27"/>
      <c r="Q706" s="27"/>
      <c r="R706" s="27"/>
      <c r="S706" s="27"/>
      <c r="T706" s="43"/>
      <c r="U706" s="32"/>
      <c r="V706" s="32"/>
      <c r="W706" s="32"/>
      <c r="X706" s="32"/>
    </row>
    <row r="707" spans="5:24" x14ac:dyDescent="0.2">
      <c r="E707" s="32"/>
      <c r="F707" s="27"/>
      <c r="G707" s="42"/>
      <c r="H707" s="27"/>
      <c r="I707" s="27"/>
      <c r="J707" s="27"/>
      <c r="K707" s="27"/>
      <c r="L707" s="27"/>
      <c r="M707" s="27"/>
      <c r="N707" s="27"/>
      <c r="O707" s="27"/>
      <c r="P707" s="27"/>
      <c r="Q707" s="27"/>
      <c r="R707" s="27"/>
      <c r="S707" s="27"/>
      <c r="T707" s="43"/>
      <c r="U707" s="32"/>
      <c r="V707" s="32"/>
      <c r="W707" s="32"/>
      <c r="X707" s="32"/>
    </row>
    <row r="708" spans="5:24" x14ac:dyDescent="0.2">
      <c r="E708" s="32"/>
      <c r="F708" s="27"/>
      <c r="G708" s="42"/>
      <c r="H708" s="27"/>
      <c r="I708" s="27"/>
      <c r="J708" s="27"/>
      <c r="K708" s="27"/>
      <c r="L708" s="27"/>
      <c r="M708" s="27"/>
      <c r="N708" s="27"/>
      <c r="O708" s="27"/>
      <c r="P708" s="27"/>
      <c r="Q708" s="27"/>
      <c r="R708" s="27"/>
      <c r="S708" s="27"/>
      <c r="T708" s="43"/>
      <c r="U708" s="32"/>
      <c r="V708" s="32"/>
      <c r="W708" s="32"/>
      <c r="X708" s="32"/>
    </row>
    <row r="709" spans="5:24" x14ac:dyDescent="0.2">
      <c r="E709" s="32"/>
      <c r="F709" s="27"/>
      <c r="G709" s="42"/>
      <c r="H709" s="27"/>
      <c r="I709" s="27"/>
      <c r="J709" s="27"/>
      <c r="K709" s="27"/>
      <c r="L709" s="27"/>
      <c r="M709" s="27"/>
      <c r="N709" s="27"/>
      <c r="O709" s="27"/>
      <c r="P709" s="27"/>
      <c r="Q709" s="27"/>
      <c r="R709" s="27"/>
      <c r="S709" s="27"/>
      <c r="T709" s="43"/>
      <c r="U709" s="32"/>
      <c r="V709" s="32"/>
      <c r="W709" s="32"/>
      <c r="X709" s="32"/>
    </row>
    <row r="710" spans="5:24" x14ac:dyDescent="0.2">
      <c r="E710" s="32"/>
      <c r="F710" s="27"/>
      <c r="G710" s="42"/>
      <c r="H710" s="27"/>
      <c r="I710" s="27"/>
      <c r="J710" s="27"/>
      <c r="K710" s="27"/>
      <c r="L710" s="27"/>
      <c r="M710" s="27"/>
      <c r="N710" s="27"/>
      <c r="O710" s="27"/>
      <c r="P710" s="27"/>
      <c r="Q710" s="27"/>
      <c r="R710" s="27"/>
      <c r="S710" s="27"/>
      <c r="T710" s="43"/>
      <c r="U710" s="32"/>
      <c r="V710" s="32"/>
      <c r="W710" s="32"/>
      <c r="X710" s="32"/>
    </row>
    <row r="711" spans="5:24" x14ac:dyDescent="0.2">
      <c r="E711" s="32"/>
      <c r="F711" s="27"/>
      <c r="G711" s="42"/>
      <c r="H711" s="27"/>
      <c r="I711" s="27"/>
      <c r="J711" s="27"/>
      <c r="K711" s="27"/>
      <c r="L711" s="27"/>
      <c r="M711" s="27"/>
      <c r="N711" s="27"/>
      <c r="O711" s="27"/>
      <c r="P711" s="27"/>
      <c r="Q711" s="27"/>
      <c r="R711" s="27"/>
      <c r="S711" s="27"/>
      <c r="T711" s="43"/>
      <c r="U711" s="32"/>
      <c r="V711" s="32"/>
      <c r="W711" s="32"/>
      <c r="X711" s="32"/>
    </row>
    <row r="712" spans="5:24" x14ac:dyDescent="0.2">
      <c r="E712" s="32"/>
      <c r="F712" s="27"/>
      <c r="G712" s="42"/>
      <c r="H712" s="27"/>
      <c r="I712" s="27"/>
      <c r="J712" s="27"/>
      <c r="K712" s="27"/>
      <c r="L712" s="27"/>
      <c r="M712" s="27"/>
      <c r="N712" s="27"/>
      <c r="O712" s="27"/>
      <c r="P712" s="27"/>
      <c r="Q712" s="27"/>
      <c r="R712" s="27"/>
      <c r="S712" s="27"/>
      <c r="T712" s="43"/>
      <c r="U712" s="32"/>
      <c r="V712" s="32"/>
      <c r="W712" s="32"/>
      <c r="X712" s="32"/>
    </row>
    <row r="713" spans="5:24" x14ac:dyDescent="0.2">
      <c r="E713" s="32"/>
      <c r="F713" s="27"/>
      <c r="G713" s="42"/>
      <c r="H713" s="27"/>
      <c r="I713" s="27"/>
      <c r="J713" s="27"/>
      <c r="K713" s="27"/>
      <c r="L713" s="27"/>
      <c r="M713" s="27"/>
      <c r="N713" s="27"/>
      <c r="O713" s="27"/>
      <c r="P713" s="27"/>
      <c r="Q713" s="27"/>
      <c r="R713" s="27"/>
      <c r="S713" s="27"/>
      <c r="T713" s="43"/>
      <c r="U713" s="32"/>
      <c r="V713" s="32"/>
      <c r="W713" s="32"/>
      <c r="X713" s="32"/>
    </row>
    <row r="714" spans="5:24" x14ac:dyDescent="0.2">
      <c r="E714" s="32"/>
      <c r="F714" s="27"/>
      <c r="G714" s="42"/>
      <c r="H714" s="27"/>
      <c r="I714" s="27"/>
      <c r="J714" s="27"/>
      <c r="K714" s="27"/>
      <c r="L714" s="27"/>
      <c r="M714" s="27"/>
      <c r="N714" s="27"/>
      <c r="O714" s="27"/>
      <c r="P714" s="27"/>
      <c r="Q714" s="27"/>
      <c r="R714" s="27"/>
      <c r="S714" s="27"/>
      <c r="T714" s="43"/>
      <c r="U714" s="32"/>
      <c r="V714" s="32"/>
      <c r="W714" s="32"/>
      <c r="X714" s="32"/>
    </row>
    <row r="715" spans="5:24" x14ac:dyDescent="0.2">
      <c r="E715" s="32"/>
      <c r="F715" s="27"/>
      <c r="G715" s="42"/>
      <c r="H715" s="27"/>
      <c r="I715" s="27"/>
      <c r="J715" s="27"/>
      <c r="K715" s="27"/>
      <c r="L715" s="27"/>
      <c r="M715" s="27"/>
      <c r="N715" s="27"/>
      <c r="O715" s="27"/>
      <c r="P715" s="27"/>
      <c r="Q715" s="27"/>
      <c r="R715" s="27"/>
      <c r="S715" s="27"/>
      <c r="T715" s="43"/>
      <c r="U715" s="32"/>
      <c r="V715" s="32"/>
      <c r="W715" s="32"/>
      <c r="X715" s="32"/>
    </row>
    <row r="716" spans="5:24" x14ac:dyDescent="0.2">
      <c r="E716" s="32"/>
      <c r="F716" s="27"/>
      <c r="G716" s="42"/>
      <c r="H716" s="27"/>
      <c r="I716" s="27"/>
      <c r="J716" s="27"/>
      <c r="K716" s="27"/>
      <c r="L716" s="27"/>
      <c r="M716" s="27"/>
      <c r="N716" s="27"/>
      <c r="O716" s="27"/>
      <c r="P716" s="27"/>
      <c r="Q716" s="27"/>
      <c r="R716" s="27"/>
      <c r="S716" s="27"/>
      <c r="T716" s="43"/>
      <c r="U716" s="32"/>
      <c r="V716" s="32"/>
      <c r="W716" s="32"/>
      <c r="X716" s="32"/>
    </row>
    <row r="717" spans="5:24" x14ac:dyDescent="0.2">
      <c r="E717" s="32"/>
      <c r="F717" s="27"/>
      <c r="G717" s="42"/>
      <c r="H717" s="27"/>
      <c r="I717" s="27"/>
      <c r="J717" s="27"/>
      <c r="K717" s="27"/>
      <c r="L717" s="27"/>
      <c r="M717" s="27"/>
      <c r="N717" s="27"/>
      <c r="O717" s="27"/>
      <c r="P717" s="27"/>
      <c r="Q717" s="27"/>
      <c r="R717" s="27"/>
      <c r="S717" s="27"/>
      <c r="T717" s="43"/>
      <c r="U717" s="32"/>
      <c r="V717" s="32"/>
      <c r="W717" s="32"/>
      <c r="X717" s="32"/>
    </row>
    <row r="718" spans="5:24" x14ac:dyDescent="0.2">
      <c r="E718" s="32"/>
      <c r="F718" s="27"/>
      <c r="G718" s="42"/>
      <c r="H718" s="27"/>
      <c r="I718" s="27"/>
      <c r="J718" s="27"/>
      <c r="K718" s="27"/>
      <c r="L718" s="27"/>
      <c r="M718" s="27"/>
      <c r="N718" s="27"/>
      <c r="O718" s="27"/>
      <c r="P718" s="27"/>
      <c r="Q718" s="27"/>
      <c r="R718" s="27"/>
      <c r="S718" s="27"/>
      <c r="T718" s="43"/>
      <c r="U718" s="32"/>
      <c r="V718" s="32"/>
      <c r="W718" s="32"/>
      <c r="X718" s="32"/>
    </row>
    <row r="719" spans="5:24" x14ac:dyDescent="0.2">
      <c r="E719" s="32"/>
      <c r="F719" s="27"/>
      <c r="G719" s="42"/>
      <c r="H719" s="27"/>
      <c r="I719" s="27"/>
      <c r="J719" s="27"/>
      <c r="K719" s="27"/>
      <c r="L719" s="27"/>
      <c r="M719" s="27"/>
      <c r="N719" s="27"/>
      <c r="O719" s="27"/>
      <c r="P719" s="27"/>
      <c r="Q719" s="27"/>
      <c r="R719" s="27"/>
      <c r="S719" s="27"/>
      <c r="T719" s="43"/>
      <c r="U719" s="32"/>
      <c r="V719" s="32"/>
      <c r="W719" s="32"/>
      <c r="X719" s="32"/>
    </row>
    <row r="720" spans="5:24" x14ac:dyDescent="0.2">
      <c r="E720" s="32"/>
      <c r="F720" s="27"/>
      <c r="G720" s="42"/>
      <c r="H720" s="27"/>
      <c r="I720" s="27"/>
      <c r="J720" s="27"/>
      <c r="K720" s="27"/>
      <c r="L720" s="27"/>
      <c r="M720" s="27"/>
      <c r="N720" s="27"/>
      <c r="O720" s="27"/>
      <c r="P720" s="27"/>
      <c r="Q720" s="27"/>
      <c r="R720" s="27"/>
      <c r="S720" s="27"/>
      <c r="T720" s="43"/>
      <c r="U720" s="32"/>
      <c r="V720" s="32"/>
      <c r="W720" s="32"/>
      <c r="X720" s="32"/>
    </row>
    <row r="721" spans="5:24" x14ac:dyDescent="0.2">
      <c r="E721" s="32"/>
      <c r="F721" s="27"/>
      <c r="G721" s="42"/>
      <c r="H721" s="27"/>
      <c r="I721" s="27"/>
      <c r="J721" s="27"/>
      <c r="K721" s="27"/>
      <c r="L721" s="27"/>
      <c r="M721" s="27"/>
      <c r="N721" s="27"/>
      <c r="O721" s="27"/>
      <c r="P721" s="27"/>
      <c r="Q721" s="27"/>
      <c r="R721" s="27"/>
      <c r="S721" s="27"/>
      <c r="T721" s="43"/>
      <c r="U721" s="32"/>
      <c r="V721" s="32"/>
      <c r="W721" s="32"/>
      <c r="X721" s="32"/>
    </row>
    <row r="722" spans="5:24" x14ac:dyDescent="0.2">
      <c r="E722" s="32"/>
      <c r="F722" s="27"/>
      <c r="G722" s="42"/>
      <c r="H722" s="27"/>
      <c r="I722" s="27"/>
      <c r="J722" s="27"/>
      <c r="K722" s="27"/>
      <c r="L722" s="27"/>
      <c r="M722" s="27"/>
      <c r="N722" s="27"/>
      <c r="O722" s="27"/>
      <c r="P722" s="27"/>
      <c r="Q722" s="27"/>
      <c r="R722" s="27"/>
      <c r="S722" s="27"/>
      <c r="T722" s="43"/>
      <c r="U722" s="32"/>
      <c r="V722" s="32"/>
      <c r="W722" s="32"/>
      <c r="X722" s="32"/>
    </row>
    <row r="723" spans="5:24" x14ac:dyDescent="0.2">
      <c r="E723" s="32"/>
      <c r="F723" s="27"/>
      <c r="G723" s="42"/>
      <c r="H723" s="27"/>
      <c r="I723" s="27"/>
      <c r="J723" s="27"/>
      <c r="K723" s="27"/>
      <c r="L723" s="27"/>
      <c r="M723" s="27"/>
      <c r="N723" s="27"/>
      <c r="O723" s="27"/>
      <c r="P723" s="27"/>
      <c r="Q723" s="27"/>
      <c r="R723" s="27"/>
      <c r="S723" s="27"/>
      <c r="T723" s="43"/>
      <c r="U723" s="32"/>
      <c r="V723" s="32"/>
      <c r="W723" s="32"/>
      <c r="X723" s="32"/>
    </row>
    <row r="724" spans="5:24" x14ac:dyDescent="0.2">
      <c r="E724" s="32"/>
      <c r="F724" s="27"/>
      <c r="G724" s="42"/>
      <c r="H724" s="27"/>
      <c r="I724" s="27"/>
      <c r="J724" s="27"/>
      <c r="K724" s="27"/>
      <c r="L724" s="27"/>
      <c r="M724" s="27"/>
      <c r="N724" s="27"/>
      <c r="O724" s="27"/>
      <c r="P724" s="27"/>
      <c r="Q724" s="27"/>
      <c r="R724" s="27"/>
      <c r="S724" s="27"/>
      <c r="T724" s="43"/>
      <c r="U724" s="32"/>
      <c r="V724" s="32"/>
      <c r="W724" s="32"/>
      <c r="X724" s="32"/>
    </row>
    <row r="725" spans="5:24" x14ac:dyDescent="0.2">
      <c r="E725" s="32"/>
      <c r="F725" s="27"/>
      <c r="G725" s="42"/>
      <c r="H725" s="27"/>
      <c r="I725" s="27"/>
      <c r="J725" s="27"/>
      <c r="K725" s="27"/>
      <c r="L725" s="27"/>
      <c r="M725" s="27"/>
      <c r="N725" s="27"/>
      <c r="O725" s="27"/>
      <c r="P725" s="27"/>
      <c r="Q725" s="27"/>
      <c r="R725" s="27"/>
      <c r="S725" s="27"/>
      <c r="T725" s="43"/>
      <c r="U725" s="32"/>
      <c r="V725" s="32"/>
      <c r="W725" s="32"/>
      <c r="X725" s="32"/>
    </row>
    <row r="726" spans="5:24" x14ac:dyDescent="0.2">
      <c r="E726" s="32"/>
      <c r="F726" s="27"/>
      <c r="G726" s="42"/>
      <c r="H726" s="27"/>
      <c r="I726" s="27"/>
      <c r="J726" s="27"/>
      <c r="K726" s="27"/>
      <c r="L726" s="27"/>
      <c r="M726" s="27"/>
      <c r="N726" s="27"/>
      <c r="O726" s="27"/>
      <c r="P726" s="27"/>
      <c r="Q726" s="27"/>
      <c r="R726" s="27"/>
      <c r="S726" s="27"/>
      <c r="T726" s="43"/>
      <c r="U726" s="32"/>
      <c r="V726" s="32"/>
      <c r="W726" s="32"/>
      <c r="X726" s="32"/>
    </row>
    <row r="727" spans="5:24" x14ac:dyDescent="0.2">
      <c r="E727" s="32"/>
      <c r="F727" s="27"/>
      <c r="G727" s="42"/>
      <c r="H727" s="27"/>
      <c r="I727" s="27"/>
      <c r="J727" s="27"/>
      <c r="K727" s="27"/>
      <c r="L727" s="27"/>
      <c r="M727" s="27"/>
      <c r="N727" s="27"/>
      <c r="O727" s="27"/>
      <c r="P727" s="27"/>
      <c r="Q727" s="27"/>
      <c r="R727" s="27"/>
      <c r="S727" s="27"/>
      <c r="T727" s="43"/>
      <c r="U727" s="32"/>
      <c r="V727" s="32"/>
      <c r="W727" s="32"/>
      <c r="X727" s="32"/>
    </row>
    <row r="728" spans="5:24" x14ac:dyDescent="0.2">
      <c r="E728" s="32"/>
      <c r="F728" s="27"/>
      <c r="G728" s="42"/>
      <c r="H728" s="27"/>
      <c r="I728" s="27"/>
      <c r="J728" s="27"/>
      <c r="K728" s="27"/>
      <c r="L728" s="27"/>
      <c r="M728" s="27"/>
      <c r="N728" s="27"/>
      <c r="O728" s="27"/>
      <c r="P728" s="27"/>
      <c r="Q728" s="27"/>
      <c r="R728" s="27"/>
      <c r="S728" s="27"/>
      <c r="T728" s="43"/>
      <c r="U728" s="32"/>
      <c r="V728" s="32"/>
      <c r="W728" s="32"/>
      <c r="X728" s="32"/>
    </row>
    <row r="729" spans="5:24" x14ac:dyDescent="0.2">
      <c r="E729" s="32"/>
      <c r="F729" s="27"/>
      <c r="G729" s="42"/>
      <c r="H729" s="27"/>
      <c r="I729" s="27"/>
      <c r="J729" s="27"/>
      <c r="K729" s="27"/>
      <c r="L729" s="27"/>
      <c r="M729" s="27"/>
      <c r="N729" s="27"/>
      <c r="O729" s="27"/>
      <c r="P729" s="27"/>
      <c r="Q729" s="27"/>
      <c r="R729" s="27"/>
      <c r="S729" s="27"/>
      <c r="T729" s="43"/>
      <c r="U729" s="32"/>
      <c r="V729" s="32"/>
      <c r="W729" s="32"/>
      <c r="X729" s="32"/>
    </row>
    <row r="730" spans="5:24" x14ac:dyDescent="0.2">
      <c r="E730" s="32"/>
      <c r="F730" s="27"/>
      <c r="G730" s="42"/>
      <c r="H730" s="27"/>
      <c r="I730" s="27"/>
      <c r="J730" s="27"/>
      <c r="K730" s="27"/>
      <c r="L730" s="27"/>
      <c r="M730" s="27"/>
      <c r="N730" s="27"/>
      <c r="O730" s="27"/>
      <c r="P730" s="27"/>
      <c r="Q730" s="27"/>
      <c r="R730" s="27"/>
      <c r="S730" s="27"/>
      <c r="T730" s="43"/>
      <c r="U730" s="32"/>
      <c r="V730" s="32"/>
      <c r="W730" s="32"/>
      <c r="X730" s="32"/>
    </row>
    <row r="731" spans="5:24" x14ac:dyDescent="0.2">
      <c r="E731" s="32"/>
      <c r="F731" s="27"/>
      <c r="G731" s="42"/>
      <c r="H731" s="27"/>
      <c r="I731" s="27"/>
      <c r="J731" s="27"/>
      <c r="K731" s="27"/>
      <c r="L731" s="27"/>
      <c r="M731" s="27"/>
      <c r="N731" s="27"/>
      <c r="O731" s="27"/>
      <c r="P731" s="27"/>
      <c r="Q731" s="27"/>
      <c r="R731" s="27"/>
      <c r="S731" s="27"/>
      <c r="T731" s="43"/>
      <c r="U731" s="32"/>
      <c r="V731" s="32"/>
      <c r="W731" s="32"/>
      <c r="X731" s="32"/>
    </row>
    <row r="732" spans="5:24" x14ac:dyDescent="0.2">
      <c r="E732" s="32"/>
      <c r="F732" s="27"/>
      <c r="G732" s="42"/>
      <c r="H732" s="27"/>
      <c r="I732" s="27"/>
      <c r="J732" s="27"/>
      <c r="K732" s="27"/>
      <c r="L732" s="27"/>
      <c r="M732" s="27"/>
      <c r="N732" s="27"/>
      <c r="O732" s="27"/>
      <c r="P732" s="27"/>
      <c r="Q732" s="27"/>
      <c r="R732" s="27"/>
      <c r="S732" s="27"/>
      <c r="T732" s="43"/>
      <c r="U732" s="32"/>
      <c r="V732" s="32"/>
      <c r="W732" s="32"/>
      <c r="X732" s="32"/>
    </row>
    <row r="733" spans="5:24" x14ac:dyDescent="0.2">
      <c r="E733" s="32"/>
      <c r="F733" s="27"/>
      <c r="G733" s="42"/>
      <c r="H733" s="27"/>
      <c r="I733" s="27"/>
      <c r="J733" s="27"/>
      <c r="K733" s="27"/>
      <c r="L733" s="27"/>
      <c r="M733" s="27"/>
      <c r="N733" s="27"/>
      <c r="O733" s="27"/>
      <c r="P733" s="27"/>
      <c r="Q733" s="27"/>
      <c r="R733" s="27"/>
      <c r="S733" s="27"/>
      <c r="T733" s="43"/>
      <c r="U733" s="32"/>
      <c r="V733" s="32"/>
      <c r="W733" s="32"/>
      <c r="X733" s="32"/>
    </row>
    <row r="734" spans="5:24" x14ac:dyDescent="0.2">
      <c r="E734" s="32"/>
      <c r="F734" s="27"/>
      <c r="G734" s="42"/>
      <c r="H734" s="27"/>
      <c r="I734" s="27"/>
      <c r="J734" s="27"/>
      <c r="K734" s="27"/>
      <c r="L734" s="27"/>
      <c r="M734" s="27"/>
      <c r="N734" s="27"/>
      <c r="O734" s="27"/>
      <c r="P734" s="27"/>
      <c r="Q734" s="27"/>
      <c r="R734" s="27"/>
      <c r="S734" s="27"/>
      <c r="T734" s="43"/>
      <c r="U734" s="32"/>
      <c r="V734" s="32"/>
      <c r="W734" s="32"/>
      <c r="X734" s="32"/>
    </row>
    <row r="735" spans="5:24" x14ac:dyDescent="0.2">
      <c r="E735" s="32"/>
      <c r="F735" s="27"/>
      <c r="G735" s="42"/>
      <c r="H735" s="27"/>
      <c r="I735" s="27"/>
      <c r="J735" s="27"/>
      <c r="K735" s="27"/>
      <c r="L735" s="27"/>
      <c r="M735" s="27"/>
      <c r="N735" s="27"/>
      <c r="O735" s="27"/>
      <c r="P735" s="27"/>
      <c r="Q735" s="27"/>
      <c r="R735" s="27"/>
      <c r="S735" s="27"/>
      <c r="T735" s="43"/>
      <c r="U735" s="32"/>
      <c r="V735" s="32"/>
      <c r="W735" s="32"/>
      <c r="X735" s="32"/>
    </row>
    <row r="736" spans="5:24" x14ac:dyDescent="0.2">
      <c r="E736" s="32"/>
      <c r="F736" s="27"/>
      <c r="G736" s="42"/>
      <c r="H736" s="27"/>
      <c r="I736" s="27"/>
      <c r="J736" s="27"/>
      <c r="K736" s="27"/>
      <c r="L736" s="27"/>
      <c r="M736" s="27"/>
      <c r="N736" s="27"/>
      <c r="O736" s="27"/>
      <c r="P736" s="27"/>
      <c r="Q736" s="27"/>
      <c r="R736" s="27"/>
      <c r="S736" s="27"/>
      <c r="T736" s="43"/>
      <c r="U736" s="32"/>
      <c r="V736" s="32"/>
      <c r="W736" s="32"/>
      <c r="X736" s="32"/>
    </row>
    <row r="737" spans="5:24" x14ac:dyDescent="0.2">
      <c r="E737" s="32"/>
      <c r="F737" s="27"/>
      <c r="G737" s="42"/>
      <c r="H737" s="27"/>
      <c r="I737" s="27"/>
      <c r="J737" s="27"/>
      <c r="K737" s="27"/>
      <c r="L737" s="27"/>
      <c r="M737" s="27"/>
      <c r="N737" s="27"/>
      <c r="O737" s="27"/>
      <c r="P737" s="27"/>
      <c r="Q737" s="27"/>
      <c r="R737" s="27"/>
      <c r="S737" s="27"/>
      <c r="T737" s="43"/>
      <c r="U737" s="32"/>
      <c r="V737" s="32"/>
      <c r="W737" s="32"/>
      <c r="X737" s="32"/>
    </row>
    <row r="738" spans="5:24" x14ac:dyDescent="0.2">
      <c r="E738" s="32"/>
      <c r="F738" s="27"/>
      <c r="G738" s="42"/>
      <c r="H738" s="27"/>
      <c r="I738" s="27"/>
      <c r="J738" s="27"/>
      <c r="K738" s="27"/>
      <c r="L738" s="27"/>
      <c r="M738" s="27"/>
      <c r="N738" s="27"/>
      <c r="O738" s="27"/>
      <c r="P738" s="27"/>
      <c r="Q738" s="27"/>
      <c r="R738" s="27"/>
      <c r="S738" s="27"/>
      <c r="T738" s="43"/>
      <c r="U738" s="32"/>
      <c r="V738" s="32"/>
      <c r="W738" s="32"/>
      <c r="X738" s="32"/>
    </row>
    <row r="739" spans="5:24" x14ac:dyDescent="0.2">
      <c r="E739" s="32"/>
      <c r="F739" s="27"/>
      <c r="G739" s="42"/>
      <c r="H739" s="27"/>
      <c r="I739" s="27"/>
      <c r="J739" s="27"/>
      <c r="K739" s="27"/>
      <c r="L739" s="27"/>
      <c r="M739" s="27"/>
      <c r="N739" s="27"/>
      <c r="O739" s="27"/>
      <c r="P739" s="27"/>
      <c r="Q739" s="27"/>
      <c r="R739" s="27"/>
      <c r="S739" s="27"/>
      <c r="T739" s="43"/>
      <c r="U739" s="32"/>
      <c r="V739" s="32"/>
      <c r="W739" s="32"/>
      <c r="X739" s="32"/>
    </row>
    <row r="740" spans="5:24" x14ac:dyDescent="0.2">
      <c r="E740" s="32"/>
      <c r="F740" s="27"/>
      <c r="G740" s="42"/>
      <c r="H740" s="27"/>
      <c r="I740" s="27"/>
      <c r="J740" s="27"/>
      <c r="K740" s="27"/>
      <c r="L740" s="27"/>
      <c r="M740" s="27"/>
      <c r="N740" s="27"/>
      <c r="O740" s="27"/>
      <c r="P740" s="27"/>
      <c r="Q740" s="27"/>
      <c r="R740" s="27"/>
      <c r="S740" s="27"/>
      <c r="T740" s="43"/>
      <c r="U740" s="32"/>
      <c r="V740" s="32"/>
      <c r="W740" s="32"/>
      <c r="X740" s="32"/>
    </row>
    <row r="741" spans="5:24" x14ac:dyDescent="0.2">
      <c r="E741" s="32"/>
      <c r="F741" s="27"/>
      <c r="G741" s="42"/>
      <c r="H741" s="27"/>
      <c r="I741" s="27"/>
      <c r="J741" s="27"/>
      <c r="K741" s="27"/>
      <c r="L741" s="27"/>
      <c r="M741" s="27"/>
      <c r="N741" s="27"/>
      <c r="O741" s="27"/>
      <c r="P741" s="27"/>
      <c r="Q741" s="27"/>
      <c r="R741" s="27"/>
      <c r="S741" s="27"/>
      <c r="T741" s="43"/>
      <c r="U741" s="32"/>
      <c r="V741" s="32"/>
      <c r="W741" s="32"/>
      <c r="X741" s="32"/>
    </row>
    <row r="742" spans="5:24" x14ac:dyDescent="0.2">
      <c r="E742" s="32"/>
      <c r="F742" s="27"/>
      <c r="G742" s="42"/>
      <c r="H742" s="27"/>
      <c r="I742" s="27"/>
      <c r="J742" s="27"/>
      <c r="K742" s="27"/>
      <c r="L742" s="27"/>
      <c r="M742" s="27"/>
      <c r="N742" s="27"/>
      <c r="O742" s="27"/>
      <c r="P742" s="27"/>
      <c r="Q742" s="27"/>
      <c r="R742" s="27"/>
      <c r="S742" s="27"/>
      <c r="T742" s="43"/>
      <c r="U742" s="32"/>
      <c r="V742" s="32"/>
      <c r="W742" s="32"/>
      <c r="X742" s="32"/>
    </row>
    <row r="743" spans="5:24" x14ac:dyDescent="0.2">
      <c r="E743" s="32"/>
      <c r="F743" s="27"/>
      <c r="G743" s="42"/>
      <c r="H743" s="27"/>
      <c r="I743" s="27"/>
      <c r="J743" s="27"/>
      <c r="K743" s="27"/>
      <c r="L743" s="27"/>
      <c r="M743" s="27"/>
      <c r="N743" s="27"/>
      <c r="O743" s="27"/>
      <c r="P743" s="27"/>
      <c r="Q743" s="27"/>
      <c r="R743" s="27"/>
      <c r="S743" s="27"/>
      <c r="T743" s="43"/>
      <c r="U743" s="32"/>
      <c r="V743" s="32"/>
      <c r="W743" s="32"/>
      <c r="X743" s="32"/>
    </row>
    <row r="744" spans="5:24" x14ac:dyDescent="0.2">
      <c r="E744" s="32"/>
      <c r="F744" s="27"/>
      <c r="G744" s="42"/>
      <c r="H744" s="27"/>
      <c r="I744" s="27"/>
      <c r="J744" s="27"/>
      <c r="K744" s="27"/>
      <c r="L744" s="27"/>
      <c r="M744" s="27"/>
      <c r="N744" s="27"/>
      <c r="O744" s="27"/>
      <c r="P744" s="27"/>
      <c r="Q744" s="27"/>
      <c r="R744" s="27"/>
      <c r="S744" s="27"/>
      <c r="T744" s="43"/>
      <c r="U744" s="32"/>
      <c r="V744" s="32"/>
      <c r="W744" s="32"/>
      <c r="X744" s="32"/>
    </row>
    <row r="745" spans="5:24" x14ac:dyDescent="0.2">
      <c r="E745" s="32"/>
      <c r="F745" s="27"/>
      <c r="G745" s="42"/>
      <c r="H745" s="27"/>
      <c r="I745" s="27"/>
      <c r="J745" s="27"/>
      <c r="K745" s="27"/>
      <c r="L745" s="27"/>
      <c r="M745" s="27"/>
      <c r="N745" s="27"/>
      <c r="O745" s="27"/>
      <c r="P745" s="27"/>
      <c r="Q745" s="27"/>
      <c r="R745" s="27"/>
      <c r="S745" s="27"/>
      <c r="T745" s="43"/>
      <c r="U745" s="32"/>
      <c r="V745" s="32"/>
      <c r="W745" s="32"/>
      <c r="X745" s="32"/>
    </row>
    <row r="746" spans="5:24" x14ac:dyDescent="0.2">
      <c r="E746" s="32"/>
      <c r="F746" s="27"/>
      <c r="G746" s="42"/>
      <c r="H746" s="27"/>
      <c r="I746" s="27"/>
      <c r="J746" s="27"/>
      <c r="K746" s="27"/>
      <c r="L746" s="27"/>
      <c r="M746" s="27"/>
      <c r="N746" s="27"/>
      <c r="O746" s="27"/>
      <c r="P746" s="27"/>
      <c r="Q746" s="27"/>
      <c r="R746" s="27"/>
      <c r="S746" s="27"/>
      <c r="T746" s="43"/>
      <c r="U746" s="32"/>
      <c r="V746" s="32"/>
      <c r="W746" s="32"/>
      <c r="X746" s="32"/>
    </row>
    <row r="747" spans="5:24" x14ac:dyDescent="0.2">
      <c r="E747" s="32"/>
      <c r="F747" s="27"/>
      <c r="G747" s="42"/>
      <c r="H747" s="27"/>
      <c r="I747" s="27"/>
      <c r="J747" s="27"/>
      <c r="K747" s="27"/>
      <c r="L747" s="27"/>
      <c r="M747" s="27"/>
      <c r="N747" s="27"/>
      <c r="O747" s="27"/>
      <c r="P747" s="27"/>
      <c r="Q747" s="27"/>
      <c r="R747" s="27"/>
      <c r="S747" s="27"/>
      <c r="T747" s="43"/>
      <c r="U747" s="32"/>
      <c r="V747" s="32"/>
      <c r="W747" s="32"/>
      <c r="X747" s="32"/>
    </row>
    <row r="748" spans="5:24" x14ac:dyDescent="0.2">
      <c r="E748" s="32"/>
      <c r="F748" s="27"/>
      <c r="G748" s="42"/>
      <c r="H748" s="27"/>
      <c r="I748" s="27"/>
      <c r="J748" s="27"/>
      <c r="K748" s="27"/>
      <c r="L748" s="27"/>
      <c r="M748" s="27"/>
      <c r="N748" s="27"/>
      <c r="O748" s="27"/>
      <c r="P748" s="27"/>
      <c r="Q748" s="27"/>
      <c r="R748" s="27"/>
      <c r="S748" s="27"/>
      <c r="T748" s="43"/>
      <c r="U748" s="32"/>
      <c r="V748" s="32"/>
      <c r="W748" s="32"/>
      <c r="X748" s="32"/>
    </row>
    <row r="749" spans="5:24" x14ac:dyDescent="0.2">
      <c r="E749" s="32"/>
      <c r="F749" s="27"/>
      <c r="G749" s="42"/>
      <c r="H749" s="27"/>
      <c r="I749" s="27"/>
      <c r="J749" s="27"/>
      <c r="K749" s="27"/>
      <c r="L749" s="27"/>
      <c r="M749" s="27"/>
      <c r="N749" s="27"/>
      <c r="O749" s="27"/>
      <c r="P749" s="27"/>
      <c r="Q749" s="27"/>
      <c r="R749" s="27"/>
      <c r="S749" s="27"/>
      <c r="T749" s="43"/>
      <c r="U749" s="32"/>
      <c r="V749" s="32"/>
      <c r="W749" s="32"/>
      <c r="X749" s="32"/>
    </row>
    <row r="750" spans="5:24" x14ac:dyDescent="0.2">
      <c r="E750" s="32"/>
      <c r="F750" s="27"/>
      <c r="G750" s="42"/>
      <c r="H750" s="27"/>
      <c r="I750" s="27"/>
      <c r="J750" s="27"/>
      <c r="K750" s="27"/>
      <c r="L750" s="27"/>
      <c r="M750" s="27"/>
      <c r="N750" s="27"/>
      <c r="O750" s="27"/>
      <c r="P750" s="27"/>
      <c r="Q750" s="27"/>
      <c r="R750" s="27"/>
      <c r="S750" s="27"/>
      <c r="T750" s="43"/>
      <c r="U750" s="32"/>
      <c r="V750" s="32"/>
      <c r="W750" s="32"/>
      <c r="X750" s="32"/>
    </row>
    <row r="751" spans="5:24" x14ac:dyDescent="0.2">
      <c r="E751" s="32"/>
      <c r="F751" s="27"/>
      <c r="G751" s="42"/>
      <c r="H751" s="27"/>
      <c r="I751" s="27"/>
      <c r="J751" s="27"/>
      <c r="K751" s="27"/>
      <c r="L751" s="27"/>
      <c r="M751" s="27"/>
      <c r="N751" s="27"/>
      <c r="O751" s="27"/>
      <c r="P751" s="27"/>
      <c r="Q751" s="27"/>
      <c r="R751" s="27"/>
      <c r="S751" s="27"/>
      <c r="T751" s="43"/>
      <c r="U751" s="32"/>
      <c r="V751" s="32"/>
      <c r="W751" s="32"/>
      <c r="X751" s="32"/>
    </row>
    <row r="752" spans="5:24" x14ac:dyDescent="0.2">
      <c r="E752" s="32"/>
      <c r="F752" s="27"/>
      <c r="G752" s="42"/>
      <c r="H752" s="27"/>
      <c r="I752" s="27"/>
      <c r="J752" s="27"/>
      <c r="K752" s="27"/>
      <c r="L752" s="27"/>
      <c r="M752" s="27"/>
      <c r="N752" s="27"/>
      <c r="O752" s="27"/>
      <c r="P752" s="27"/>
      <c r="Q752" s="27"/>
      <c r="R752" s="27"/>
      <c r="S752" s="27"/>
      <c r="T752" s="43"/>
      <c r="U752" s="32"/>
      <c r="V752" s="32"/>
      <c r="W752" s="32"/>
      <c r="X752" s="32"/>
    </row>
    <row r="753" spans="5:24" x14ac:dyDescent="0.2">
      <c r="E753" s="32"/>
      <c r="F753" s="27"/>
      <c r="G753" s="42"/>
      <c r="H753" s="27"/>
      <c r="I753" s="27"/>
      <c r="J753" s="27"/>
      <c r="K753" s="27"/>
      <c r="L753" s="27"/>
      <c r="M753" s="27"/>
      <c r="N753" s="27"/>
      <c r="O753" s="27"/>
      <c r="P753" s="27"/>
      <c r="Q753" s="27"/>
      <c r="R753" s="27"/>
      <c r="S753" s="27"/>
      <c r="T753" s="43"/>
      <c r="U753" s="32"/>
      <c r="V753" s="32"/>
      <c r="W753" s="32"/>
      <c r="X753" s="32"/>
    </row>
    <row r="754" spans="5:24" x14ac:dyDescent="0.2">
      <c r="E754" s="32"/>
      <c r="F754" s="27"/>
      <c r="G754" s="42"/>
      <c r="H754" s="27"/>
      <c r="I754" s="27"/>
      <c r="J754" s="27"/>
      <c r="K754" s="27"/>
      <c r="L754" s="27"/>
      <c r="M754" s="27"/>
      <c r="N754" s="27"/>
      <c r="O754" s="27"/>
      <c r="P754" s="27"/>
      <c r="Q754" s="27"/>
      <c r="R754" s="27"/>
      <c r="S754" s="27"/>
      <c r="T754" s="43"/>
      <c r="U754" s="32"/>
      <c r="V754" s="32"/>
      <c r="W754" s="32"/>
      <c r="X754" s="32"/>
    </row>
    <row r="755" spans="5:24" x14ac:dyDescent="0.2">
      <c r="E755" s="32"/>
      <c r="F755" s="27"/>
      <c r="G755" s="42"/>
      <c r="H755" s="27"/>
      <c r="I755" s="27"/>
      <c r="J755" s="27"/>
      <c r="K755" s="27"/>
      <c r="L755" s="27"/>
      <c r="M755" s="27"/>
      <c r="N755" s="27"/>
      <c r="O755" s="27"/>
      <c r="P755" s="27"/>
      <c r="Q755" s="27"/>
      <c r="R755" s="27"/>
      <c r="S755" s="27"/>
      <c r="T755" s="43"/>
      <c r="U755" s="32"/>
      <c r="V755" s="32"/>
      <c r="W755" s="32"/>
      <c r="X755" s="32"/>
    </row>
    <row r="756" spans="5:24" x14ac:dyDescent="0.2">
      <c r="E756" s="32"/>
      <c r="F756" s="27"/>
      <c r="G756" s="42"/>
      <c r="H756" s="27"/>
      <c r="I756" s="27"/>
      <c r="J756" s="27"/>
      <c r="K756" s="27"/>
      <c r="L756" s="27"/>
      <c r="M756" s="27"/>
      <c r="N756" s="27"/>
      <c r="O756" s="27"/>
      <c r="P756" s="27"/>
      <c r="Q756" s="27"/>
      <c r="R756" s="27"/>
      <c r="S756" s="27"/>
      <c r="T756" s="43"/>
      <c r="U756" s="32"/>
      <c r="V756" s="32"/>
      <c r="W756" s="32"/>
      <c r="X756" s="32"/>
    </row>
    <row r="757" spans="5:24" x14ac:dyDescent="0.2">
      <c r="E757" s="32"/>
      <c r="F757" s="27"/>
      <c r="G757" s="42"/>
      <c r="H757" s="27"/>
      <c r="I757" s="27"/>
      <c r="J757" s="27"/>
      <c r="K757" s="27"/>
      <c r="L757" s="27"/>
      <c r="M757" s="27"/>
      <c r="N757" s="27"/>
      <c r="O757" s="27"/>
      <c r="P757" s="27"/>
      <c r="Q757" s="27"/>
      <c r="R757" s="27"/>
      <c r="S757" s="27"/>
      <c r="T757" s="43"/>
      <c r="U757" s="32"/>
      <c r="V757" s="32"/>
      <c r="W757" s="32"/>
      <c r="X757" s="32"/>
    </row>
    <row r="758" spans="5:24" x14ac:dyDescent="0.2">
      <c r="E758" s="32"/>
      <c r="F758" s="27"/>
      <c r="G758" s="42"/>
      <c r="H758" s="27"/>
      <c r="I758" s="27"/>
      <c r="J758" s="27"/>
      <c r="K758" s="27"/>
      <c r="L758" s="27"/>
      <c r="M758" s="27"/>
      <c r="N758" s="27"/>
      <c r="O758" s="27"/>
      <c r="P758" s="27"/>
      <c r="Q758" s="27"/>
      <c r="R758" s="27"/>
      <c r="S758" s="27"/>
      <c r="T758" s="43"/>
      <c r="U758" s="32"/>
      <c r="V758" s="32"/>
      <c r="W758" s="32"/>
      <c r="X758" s="32"/>
    </row>
    <row r="759" spans="5:24" x14ac:dyDescent="0.2">
      <c r="E759" s="32"/>
      <c r="F759" s="27"/>
      <c r="G759" s="42"/>
      <c r="H759" s="27"/>
      <c r="I759" s="27"/>
      <c r="J759" s="27"/>
      <c r="K759" s="27"/>
      <c r="L759" s="27"/>
      <c r="M759" s="27"/>
      <c r="N759" s="27"/>
      <c r="O759" s="27"/>
      <c r="P759" s="27"/>
      <c r="Q759" s="27"/>
      <c r="R759" s="27"/>
      <c r="S759" s="27"/>
      <c r="T759" s="43"/>
      <c r="U759" s="32"/>
      <c r="V759" s="32"/>
      <c r="W759" s="32"/>
      <c r="X759" s="32"/>
    </row>
    <row r="760" spans="5:24" x14ac:dyDescent="0.2">
      <c r="E760" s="32"/>
      <c r="F760" s="27"/>
      <c r="G760" s="42"/>
      <c r="H760" s="27"/>
      <c r="I760" s="27"/>
      <c r="J760" s="27"/>
      <c r="K760" s="27"/>
      <c r="L760" s="27"/>
      <c r="M760" s="27"/>
      <c r="N760" s="27"/>
      <c r="O760" s="27"/>
      <c r="P760" s="27"/>
      <c r="Q760" s="27"/>
      <c r="R760" s="27"/>
      <c r="S760" s="27"/>
      <c r="T760" s="43"/>
      <c r="U760" s="32"/>
      <c r="V760" s="32"/>
      <c r="W760" s="32"/>
      <c r="X760" s="32"/>
    </row>
    <row r="761" spans="5:24" x14ac:dyDescent="0.2">
      <c r="E761" s="32"/>
      <c r="F761" s="27"/>
      <c r="G761" s="42"/>
      <c r="H761" s="27"/>
      <c r="I761" s="27"/>
      <c r="J761" s="27"/>
      <c r="K761" s="27"/>
      <c r="L761" s="27"/>
      <c r="M761" s="27"/>
      <c r="N761" s="27"/>
      <c r="O761" s="27"/>
      <c r="P761" s="27"/>
      <c r="Q761" s="27"/>
      <c r="R761" s="27"/>
      <c r="S761" s="27"/>
      <c r="T761" s="43"/>
      <c r="U761" s="32"/>
      <c r="V761" s="32"/>
      <c r="W761" s="32"/>
      <c r="X761" s="32"/>
    </row>
    <row r="762" spans="5:24" x14ac:dyDescent="0.2">
      <c r="E762" s="32"/>
      <c r="F762" s="27"/>
      <c r="G762" s="42"/>
      <c r="H762" s="27"/>
      <c r="I762" s="27"/>
      <c r="J762" s="27"/>
      <c r="K762" s="27"/>
      <c r="L762" s="27"/>
      <c r="M762" s="27"/>
      <c r="N762" s="27"/>
      <c r="O762" s="27"/>
      <c r="P762" s="27"/>
      <c r="Q762" s="27"/>
      <c r="R762" s="27"/>
      <c r="S762" s="27"/>
      <c r="T762" s="43"/>
      <c r="U762" s="32"/>
      <c r="V762" s="32"/>
      <c r="W762" s="32"/>
      <c r="X762" s="32"/>
    </row>
    <row r="763" spans="5:24" x14ac:dyDescent="0.2">
      <c r="E763" s="32"/>
      <c r="F763" s="27"/>
      <c r="G763" s="42"/>
      <c r="H763" s="27"/>
      <c r="I763" s="27"/>
      <c r="J763" s="27"/>
      <c r="K763" s="27"/>
      <c r="L763" s="27"/>
      <c r="M763" s="27"/>
      <c r="N763" s="27"/>
      <c r="O763" s="27"/>
      <c r="P763" s="27"/>
      <c r="Q763" s="27"/>
      <c r="R763" s="27"/>
      <c r="S763" s="27"/>
      <c r="T763" s="43"/>
      <c r="U763" s="32"/>
      <c r="V763" s="32"/>
      <c r="W763" s="32"/>
      <c r="X763" s="32"/>
    </row>
    <row r="764" spans="5:24" x14ac:dyDescent="0.2">
      <c r="E764" s="32"/>
      <c r="F764" s="27"/>
      <c r="G764" s="42"/>
      <c r="H764" s="27"/>
      <c r="I764" s="27"/>
      <c r="J764" s="27"/>
      <c r="K764" s="27"/>
      <c r="L764" s="27"/>
      <c r="M764" s="27"/>
      <c r="N764" s="27"/>
      <c r="O764" s="27"/>
      <c r="P764" s="27"/>
      <c r="Q764" s="27"/>
      <c r="R764" s="27"/>
      <c r="S764" s="27"/>
      <c r="T764" s="43"/>
      <c r="U764" s="32"/>
      <c r="V764" s="32"/>
      <c r="W764" s="32"/>
      <c r="X764" s="32"/>
    </row>
    <row r="765" spans="5:24" x14ac:dyDescent="0.2">
      <c r="E765" s="32"/>
      <c r="F765" s="27"/>
      <c r="G765" s="42"/>
      <c r="H765" s="27"/>
      <c r="I765" s="27"/>
      <c r="J765" s="27"/>
      <c r="K765" s="27"/>
      <c r="L765" s="27"/>
      <c r="M765" s="27"/>
      <c r="N765" s="27"/>
      <c r="O765" s="27"/>
      <c r="P765" s="27"/>
      <c r="Q765" s="27"/>
      <c r="R765" s="27"/>
      <c r="S765" s="27"/>
      <c r="T765" s="43"/>
      <c r="U765" s="32"/>
      <c r="V765" s="32"/>
      <c r="W765" s="32"/>
      <c r="X765" s="32"/>
    </row>
    <row r="766" spans="5:24" x14ac:dyDescent="0.2">
      <c r="E766" s="32"/>
      <c r="F766" s="27"/>
      <c r="G766" s="42"/>
      <c r="H766" s="27"/>
      <c r="I766" s="27"/>
      <c r="J766" s="27"/>
      <c r="K766" s="27"/>
      <c r="L766" s="27"/>
      <c r="M766" s="27"/>
      <c r="N766" s="27"/>
      <c r="O766" s="27"/>
      <c r="P766" s="27"/>
      <c r="Q766" s="27"/>
      <c r="R766" s="27"/>
      <c r="S766" s="27"/>
      <c r="T766" s="43"/>
      <c r="U766" s="32"/>
      <c r="V766" s="32"/>
      <c r="W766" s="32"/>
      <c r="X766" s="32"/>
    </row>
    <row r="767" spans="5:24" x14ac:dyDescent="0.2">
      <c r="E767" s="32"/>
      <c r="F767" s="27"/>
      <c r="G767" s="42"/>
      <c r="H767" s="27"/>
      <c r="I767" s="27"/>
      <c r="J767" s="27"/>
      <c r="K767" s="27"/>
      <c r="L767" s="27"/>
      <c r="M767" s="27"/>
      <c r="N767" s="27"/>
      <c r="O767" s="27"/>
      <c r="P767" s="27"/>
      <c r="Q767" s="27"/>
      <c r="R767" s="27"/>
      <c r="S767" s="27"/>
      <c r="T767" s="43"/>
      <c r="U767" s="32"/>
      <c r="V767" s="32"/>
      <c r="W767" s="32"/>
      <c r="X767" s="32"/>
    </row>
    <row r="768" spans="5:24" x14ac:dyDescent="0.2">
      <c r="E768" s="32"/>
      <c r="F768" s="27"/>
      <c r="G768" s="42"/>
      <c r="H768" s="27"/>
      <c r="I768" s="27"/>
      <c r="J768" s="27"/>
      <c r="K768" s="27"/>
      <c r="L768" s="27"/>
      <c r="M768" s="27"/>
      <c r="N768" s="27"/>
      <c r="O768" s="27"/>
      <c r="P768" s="27"/>
      <c r="Q768" s="27"/>
      <c r="R768" s="27"/>
      <c r="S768" s="27"/>
      <c r="T768" s="43"/>
      <c r="U768" s="32"/>
      <c r="V768" s="32"/>
      <c r="W768" s="32"/>
      <c r="X768" s="32"/>
    </row>
    <row r="769" spans="5:24" x14ac:dyDescent="0.2">
      <c r="E769" s="32"/>
      <c r="F769" s="27"/>
      <c r="G769" s="42"/>
      <c r="H769" s="27"/>
      <c r="I769" s="27"/>
      <c r="J769" s="27"/>
      <c r="K769" s="27"/>
      <c r="L769" s="27"/>
      <c r="M769" s="27"/>
      <c r="N769" s="27"/>
      <c r="O769" s="27"/>
      <c r="P769" s="27"/>
      <c r="Q769" s="27"/>
      <c r="R769" s="27"/>
      <c r="S769" s="27"/>
      <c r="T769" s="43"/>
      <c r="U769" s="32"/>
      <c r="V769" s="32"/>
      <c r="W769" s="32"/>
      <c r="X769" s="32"/>
    </row>
    <row r="770" spans="5:24" x14ac:dyDescent="0.2">
      <c r="E770" s="32"/>
      <c r="F770" s="27"/>
      <c r="G770" s="42"/>
      <c r="H770" s="27"/>
      <c r="I770" s="27"/>
      <c r="J770" s="27"/>
      <c r="K770" s="27"/>
      <c r="L770" s="27"/>
      <c r="M770" s="27"/>
      <c r="N770" s="27"/>
      <c r="O770" s="27"/>
      <c r="P770" s="27"/>
      <c r="Q770" s="27"/>
      <c r="R770" s="27"/>
      <c r="S770" s="27"/>
      <c r="T770" s="43"/>
      <c r="U770" s="32"/>
      <c r="V770" s="32"/>
      <c r="W770" s="32"/>
      <c r="X770" s="32"/>
    </row>
    <row r="771" spans="5:24" x14ac:dyDescent="0.2">
      <c r="E771" s="32"/>
      <c r="F771" s="27"/>
      <c r="G771" s="42"/>
      <c r="H771" s="27"/>
      <c r="I771" s="27"/>
      <c r="J771" s="27"/>
      <c r="K771" s="27"/>
      <c r="L771" s="27"/>
      <c r="M771" s="27"/>
      <c r="N771" s="27"/>
      <c r="O771" s="27"/>
      <c r="P771" s="27"/>
      <c r="Q771" s="27"/>
      <c r="R771" s="27"/>
      <c r="S771" s="27"/>
      <c r="T771" s="43"/>
      <c r="U771" s="32"/>
      <c r="V771" s="32"/>
      <c r="W771" s="32"/>
      <c r="X771" s="32"/>
    </row>
    <row r="772" spans="5:24" x14ac:dyDescent="0.2">
      <c r="E772" s="32"/>
      <c r="F772" s="27"/>
      <c r="G772" s="42"/>
      <c r="H772" s="27"/>
      <c r="I772" s="27"/>
      <c r="J772" s="27"/>
      <c r="K772" s="27"/>
      <c r="L772" s="27"/>
      <c r="M772" s="27"/>
      <c r="N772" s="27"/>
      <c r="O772" s="27"/>
      <c r="P772" s="27"/>
      <c r="Q772" s="27"/>
      <c r="R772" s="27"/>
      <c r="S772" s="27"/>
      <c r="T772" s="43"/>
      <c r="U772" s="32"/>
      <c r="V772" s="32"/>
      <c r="W772" s="32"/>
      <c r="X772" s="32"/>
    </row>
    <row r="773" spans="5:24" x14ac:dyDescent="0.2">
      <c r="E773" s="32"/>
      <c r="F773" s="27"/>
      <c r="G773" s="42"/>
      <c r="H773" s="27"/>
      <c r="I773" s="27"/>
      <c r="J773" s="27"/>
      <c r="K773" s="27"/>
      <c r="L773" s="27"/>
      <c r="M773" s="27"/>
      <c r="N773" s="27"/>
      <c r="O773" s="27"/>
      <c r="P773" s="27"/>
      <c r="Q773" s="27"/>
      <c r="R773" s="27"/>
      <c r="S773" s="27"/>
      <c r="T773" s="43"/>
      <c r="U773" s="32"/>
      <c r="V773" s="32"/>
      <c r="W773" s="32"/>
      <c r="X773" s="32"/>
    </row>
    <row r="774" spans="5:24" x14ac:dyDescent="0.2">
      <c r="E774" s="32"/>
      <c r="F774" s="27"/>
      <c r="G774" s="42"/>
      <c r="H774" s="27"/>
      <c r="I774" s="27"/>
      <c r="J774" s="27"/>
      <c r="K774" s="27"/>
      <c r="L774" s="27"/>
      <c r="M774" s="27"/>
      <c r="N774" s="27"/>
      <c r="O774" s="27"/>
      <c r="P774" s="27"/>
      <c r="Q774" s="27"/>
      <c r="R774" s="27"/>
      <c r="S774" s="27"/>
      <c r="T774" s="43"/>
      <c r="U774" s="32"/>
      <c r="V774" s="32"/>
      <c r="W774" s="32"/>
      <c r="X774" s="32"/>
    </row>
    <row r="775" spans="5:24" x14ac:dyDescent="0.2">
      <c r="E775" s="32"/>
      <c r="F775" s="27"/>
      <c r="G775" s="42"/>
      <c r="H775" s="27"/>
      <c r="I775" s="27"/>
      <c r="J775" s="27"/>
      <c r="K775" s="27"/>
      <c r="L775" s="27"/>
      <c r="M775" s="27"/>
      <c r="N775" s="27"/>
      <c r="O775" s="27"/>
      <c r="P775" s="27"/>
      <c r="Q775" s="27"/>
      <c r="R775" s="27"/>
      <c r="S775" s="27"/>
      <c r="T775" s="43"/>
      <c r="U775" s="32"/>
      <c r="V775" s="32"/>
      <c r="W775" s="32"/>
      <c r="X775" s="32"/>
    </row>
    <row r="776" spans="5:24" x14ac:dyDescent="0.2">
      <c r="E776" s="32"/>
      <c r="F776" s="27"/>
      <c r="G776" s="42"/>
      <c r="H776" s="27"/>
      <c r="I776" s="27"/>
      <c r="J776" s="27"/>
      <c r="K776" s="27"/>
      <c r="L776" s="27"/>
      <c r="M776" s="27"/>
      <c r="N776" s="27"/>
      <c r="O776" s="27"/>
      <c r="P776" s="27"/>
      <c r="Q776" s="27"/>
      <c r="R776" s="27"/>
      <c r="S776" s="27"/>
      <c r="T776" s="43"/>
      <c r="U776" s="32"/>
      <c r="V776" s="32"/>
      <c r="W776" s="32"/>
      <c r="X776" s="32"/>
    </row>
    <row r="777" spans="5:24" x14ac:dyDescent="0.2">
      <c r="E777" s="32"/>
      <c r="F777" s="27"/>
      <c r="G777" s="42"/>
      <c r="H777" s="27"/>
      <c r="I777" s="27"/>
      <c r="J777" s="27"/>
      <c r="K777" s="27"/>
      <c r="L777" s="27"/>
      <c r="M777" s="27"/>
      <c r="N777" s="27"/>
      <c r="O777" s="27"/>
      <c r="P777" s="27"/>
      <c r="Q777" s="27"/>
      <c r="R777" s="27"/>
      <c r="S777" s="27"/>
      <c r="T777" s="43"/>
      <c r="U777" s="32"/>
      <c r="V777" s="32"/>
      <c r="W777" s="32"/>
      <c r="X777" s="32"/>
    </row>
    <row r="778" spans="5:24" x14ac:dyDescent="0.2">
      <c r="E778" s="32"/>
      <c r="F778" s="27"/>
      <c r="G778" s="42"/>
      <c r="H778" s="27"/>
      <c r="I778" s="27"/>
      <c r="J778" s="27"/>
      <c r="K778" s="27"/>
      <c r="L778" s="27"/>
      <c r="M778" s="27"/>
      <c r="N778" s="27"/>
      <c r="O778" s="27"/>
      <c r="P778" s="27"/>
      <c r="Q778" s="27"/>
      <c r="R778" s="27"/>
      <c r="S778" s="27"/>
      <c r="T778" s="43"/>
      <c r="U778" s="32"/>
      <c r="V778" s="32"/>
      <c r="W778" s="32"/>
      <c r="X778" s="32"/>
    </row>
    <row r="779" spans="5:24" x14ac:dyDescent="0.2">
      <c r="E779" s="32"/>
      <c r="F779" s="27"/>
      <c r="G779" s="42"/>
      <c r="H779" s="27"/>
      <c r="I779" s="27"/>
      <c r="J779" s="27"/>
      <c r="K779" s="27"/>
      <c r="L779" s="27"/>
      <c r="M779" s="27"/>
      <c r="N779" s="27"/>
      <c r="O779" s="27"/>
      <c r="P779" s="27"/>
      <c r="Q779" s="27"/>
      <c r="R779" s="27"/>
      <c r="S779" s="27"/>
      <c r="T779" s="43"/>
      <c r="U779" s="32"/>
      <c r="V779" s="32"/>
      <c r="W779" s="32"/>
      <c r="X779" s="32"/>
    </row>
    <row r="780" spans="5:24" x14ac:dyDescent="0.2">
      <c r="E780" s="32"/>
      <c r="F780" s="27"/>
      <c r="G780" s="42"/>
      <c r="H780" s="27"/>
      <c r="I780" s="27"/>
      <c r="J780" s="27"/>
      <c r="K780" s="27"/>
      <c r="L780" s="27"/>
      <c r="M780" s="27"/>
      <c r="N780" s="27"/>
      <c r="O780" s="27"/>
      <c r="P780" s="27"/>
      <c r="Q780" s="27"/>
      <c r="R780" s="27"/>
      <c r="S780" s="27"/>
      <c r="T780" s="43"/>
      <c r="U780" s="32"/>
      <c r="V780" s="32"/>
      <c r="W780" s="32"/>
      <c r="X780" s="32"/>
    </row>
    <row r="781" spans="5:24" x14ac:dyDescent="0.2">
      <c r="E781" s="32"/>
      <c r="F781" s="27"/>
      <c r="G781" s="42"/>
      <c r="H781" s="27"/>
      <c r="I781" s="27"/>
      <c r="J781" s="27"/>
      <c r="K781" s="27"/>
      <c r="L781" s="27"/>
      <c r="M781" s="27"/>
      <c r="N781" s="27"/>
      <c r="O781" s="27"/>
      <c r="P781" s="27"/>
      <c r="Q781" s="27"/>
      <c r="R781" s="27"/>
      <c r="S781" s="27"/>
      <c r="T781" s="43"/>
      <c r="U781" s="32"/>
      <c r="V781" s="32"/>
      <c r="W781" s="32"/>
      <c r="X781" s="32"/>
    </row>
    <row r="782" spans="5:24" x14ac:dyDescent="0.2">
      <c r="E782" s="32"/>
      <c r="F782" s="27"/>
      <c r="G782" s="42"/>
      <c r="H782" s="27"/>
      <c r="I782" s="27"/>
      <c r="J782" s="27"/>
      <c r="K782" s="27"/>
      <c r="L782" s="27"/>
      <c r="M782" s="27"/>
      <c r="N782" s="27"/>
      <c r="O782" s="27"/>
      <c r="P782" s="27"/>
      <c r="Q782" s="27"/>
      <c r="R782" s="27"/>
      <c r="S782" s="27"/>
      <c r="T782" s="43"/>
      <c r="U782" s="32"/>
      <c r="V782" s="32"/>
      <c r="W782" s="32"/>
      <c r="X782" s="32"/>
    </row>
    <row r="783" spans="5:24" x14ac:dyDescent="0.2">
      <c r="E783" s="32"/>
      <c r="F783" s="27"/>
      <c r="G783" s="42"/>
      <c r="H783" s="27"/>
      <c r="I783" s="27"/>
      <c r="J783" s="27"/>
      <c r="K783" s="27"/>
      <c r="L783" s="27"/>
      <c r="M783" s="27"/>
      <c r="N783" s="27"/>
      <c r="O783" s="27"/>
      <c r="P783" s="27"/>
      <c r="Q783" s="27"/>
      <c r="R783" s="27"/>
      <c r="S783" s="27"/>
      <c r="T783" s="43"/>
      <c r="U783" s="32"/>
      <c r="V783" s="32"/>
      <c r="W783" s="32"/>
      <c r="X783" s="32"/>
    </row>
    <row r="784" spans="5:24" x14ac:dyDescent="0.2">
      <c r="E784" s="32"/>
      <c r="F784" s="27"/>
      <c r="G784" s="42"/>
      <c r="H784" s="27"/>
      <c r="I784" s="27"/>
      <c r="J784" s="27"/>
      <c r="K784" s="27"/>
      <c r="L784" s="27"/>
      <c r="M784" s="27"/>
      <c r="N784" s="27"/>
      <c r="O784" s="27"/>
      <c r="P784" s="27"/>
      <c r="Q784" s="27"/>
      <c r="R784" s="27"/>
      <c r="S784" s="27"/>
      <c r="T784" s="43"/>
      <c r="U784" s="32"/>
      <c r="V784" s="32"/>
      <c r="W784" s="32"/>
      <c r="X784" s="32"/>
    </row>
    <row r="785" spans="5:24" x14ac:dyDescent="0.2">
      <c r="E785" s="32"/>
      <c r="F785" s="27"/>
      <c r="G785" s="42"/>
      <c r="H785" s="27"/>
      <c r="I785" s="27"/>
      <c r="J785" s="27"/>
      <c r="K785" s="27"/>
      <c r="L785" s="27"/>
      <c r="M785" s="27"/>
      <c r="N785" s="27"/>
      <c r="O785" s="27"/>
      <c r="P785" s="27"/>
      <c r="Q785" s="27"/>
      <c r="R785" s="27"/>
      <c r="S785" s="27"/>
      <c r="T785" s="43"/>
      <c r="U785" s="32"/>
      <c r="V785" s="32"/>
      <c r="W785" s="32"/>
      <c r="X785" s="32"/>
    </row>
    <row r="786" spans="5:24" x14ac:dyDescent="0.2">
      <c r="E786" s="32"/>
      <c r="F786" s="27"/>
      <c r="G786" s="42"/>
      <c r="H786" s="27"/>
      <c r="I786" s="27"/>
      <c r="J786" s="27"/>
      <c r="K786" s="27"/>
      <c r="L786" s="27"/>
      <c r="M786" s="27"/>
      <c r="N786" s="27"/>
      <c r="O786" s="27"/>
      <c r="P786" s="27"/>
      <c r="Q786" s="27"/>
      <c r="R786" s="27"/>
      <c r="S786" s="27"/>
      <c r="T786" s="43"/>
      <c r="U786" s="32"/>
      <c r="V786" s="32"/>
      <c r="W786" s="32"/>
      <c r="X786" s="32"/>
    </row>
    <row r="787" spans="5:24" x14ac:dyDescent="0.2">
      <c r="E787" s="32"/>
      <c r="F787" s="27"/>
      <c r="G787" s="42"/>
      <c r="H787" s="27"/>
      <c r="I787" s="27"/>
      <c r="J787" s="27"/>
      <c r="K787" s="27"/>
      <c r="L787" s="27"/>
      <c r="M787" s="27"/>
      <c r="N787" s="27"/>
      <c r="O787" s="27"/>
      <c r="P787" s="27"/>
      <c r="Q787" s="27"/>
      <c r="R787" s="27"/>
      <c r="S787" s="27"/>
      <c r="T787" s="43"/>
      <c r="U787" s="32"/>
      <c r="V787" s="32"/>
      <c r="W787" s="32"/>
      <c r="X787" s="32"/>
    </row>
    <row r="788" spans="5:24" x14ac:dyDescent="0.2">
      <c r="E788" s="32"/>
      <c r="F788" s="27"/>
      <c r="G788" s="42"/>
      <c r="H788" s="27"/>
      <c r="I788" s="27"/>
      <c r="J788" s="27"/>
      <c r="K788" s="27"/>
      <c r="L788" s="27"/>
      <c r="M788" s="27"/>
      <c r="N788" s="27"/>
      <c r="O788" s="27"/>
      <c r="P788" s="27"/>
      <c r="Q788" s="27"/>
      <c r="R788" s="27"/>
      <c r="S788" s="27"/>
      <c r="T788" s="43"/>
      <c r="U788" s="32"/>
      <c r="V788" s="32"/>
      <c r="W788" s="32"/>
      <c r="X788" s="32"/>
    </row>
    <row r="789" spans="5:24" x14ac:dyDescent="0.2">
      <c r="E789" s="32"/>
      <c r="F789" s="27"/>
      <c r="G789" s="42"/>
      <c r="H789" s="27"/>
      <c r="I789" s="27"/>
      <c r="J789" s="27"/>
      <c r="K789" s="27"/>
      <c r="L789" s="27"/>
      <c r="M789" s="27"/>
      <c r="N789" s="27"/>
      <c r="O789" s="27"/>
      <c r="P789" s="27"/>
      <c r="Q789" s="27"/>
      <c r="R789" s="27"/>
      <c r="S789" s="27"/>
      <c r="T789" s="43"/>
      <c r="U789" s="32"/>
      <c r="V789" s="32"/>
      <c r="W789" s="32"/>
      <c r="X789" s="32"/>
    </row>
    <row r="790" spans="5:24" x14ac:dyDescent="0.2">
      <c r="E790" s="32"/>
      <c r="F790" s="27"/>
      <c r="G790" s="42"/>
      <c r="H790" s="27"/>
      <c r="I790" s="27"/>
      <c r="J790" s="27"/>
      <c r="K790" s="27"/>
      <c r="L790" s="27"/>
      <c r="M790" s="27"/>
      <c r="N790" s="27"/>
      <c r="O790" s="27"/>
      <c r="P790" s="27"/>
      <c r="Q790" s="27"/>
      <c r="R790" s="27"/>
      <c r="S790" s="27"/>
      <c r="T790" s="43"/>
      <c r="U790" s="32"/>
      <c r="V790" s="32"/>
      <c r="W790" s="32"/>
      <c r="X790" s="32"/>
    </row>
    <row r="791" spans="5:24" x14ac:dyDescent="0.2">
      <c r="E791" s="32"/>
      <c r="F791" s="27"/>
      <c r="G791" s="42"/>
      <c r="H791" s="27"/>
      <c r="I791" s="27"/>
      <c r="J791" s="27"/>
      <c r="K791" s="27"/>
      <c r="L791" s="27"/>
      <c r="M791" s="27"/>
      <c r="N791" s="27"/>
      <c r="O791" s="27"/>
      <c r="P791" s="27"/>
      <c r="Q791" s="27"/>
      <c r="R791" s="27"/>
      <c r="S791" s="27"/>
      <c r="T791" s="43"/>
      <c r="U791" s="32"/>
      <c r="V791" s="32"/>
      <c r="W791" s="32"/>
      <c r="X791" s="32"/>
    </row>
    <row r="792" spans="5:24" x14ac:dyDescent="0.2">
      <c r="E792" s="32"/>
      <c r="F792" s="27"/>
      <c r="G792" s="42"/>
      <c r="H792" s="27"/>
      <c r="I792" s="27"/>
      <c r="J792" s="27"/>
      <c r="K792" s="27"/>
      <c r="L792" s="27"/>
      <c r="M792" s="27"/>
      <c r="N792" s="27"/>
      <c r="O792" s="27"/>
      <c r="P792" s="27"/>
      <c r="Q792" s="27"/>
      <c r="R792" s="27"/>
      <c r="S792" s="27"/>
      <c r="T792" s="43"/>
      <c r="U792" s="32"/>
      <c r="V792" s="32"/>
      <c r="W792" s="32"/>
      <c r="X792" s="32"/>
    </row>
    <row r="793" spans="5:24" x14ac:dyDescent="0.2">
      <c r="E793" s="32"/>
      <c r="F793" s="27"/>
      <c r="G793" s="42"/>
      <c r="H793" s="27"/>
      <c r="I793" s="27"/>
      <c r="J793" s="27"/>
      <c r="K793" s="27"/>
      <c r="L793" s="27"/>
      <c r="M793" s="27"/>
      <c r="N793" s="27"/>
      <c r="O793" s="27"/>
      <c r="P793" s="27"/>
      <c r="Q793" s="27"/>
      <c r="R793" s="27"/>
      <c r="S793" s="27"/>
      <c r="T793" s="43"/>
      <c r="U793" s="32"/>
      <c r="V793" s="32"/>
      <c r="W793" s="32"/>
      <c r="X793" s="32"/>
    </row>
    <row r="794" spans="5:24" x14ac:dyDescent="0.2">
      <c r="E794" s="32"/>
      <c r="F794" s="27"/>
      <c r="G794" s="42"/>
      <c r="H794" s="27"/>
      <c r="I794" s="27"/>
      <c r="J794" s="27"/>
      <c r="K794" s="27"/>
      <c r="L794" s="27"/>
      <c r="M794" s="27"/>
      <c r="N794" s="27"/>
      <c r="O794" s="27"/>
      <c r="P794" s="27"/>
      <c r="Q794" s="27"/>
      <c r="R794" s="27"/>
      <c r="S794" s="27"/>
      <c r="T794" s="43"/>
      <c r="U794" s="32"/>
      <c r="V794" s="32"/>
      <c r="W794" s="32"/>
      <c r="X794" s="32"/>
    </row>
    <row r="795" spans="5:24" x14ac:dyDescent="0.2">
      <c r="E795" s="32"/>
      <c r="F795" s="27"/>
      <c r="G795" s="42"/>
      <c r="H795" s="27"/>
      <c r="I795" s="27"/>
      <c r="J795" s="27"/>
      <c r="K795" s="27"/>
      <c r="L795" s="27"/>
      <c r="M795" s="27"/>
      <c r="N795" s="27"/>
      <c r="O795" s="27"/>
      <c r="P795" s="27"/>
      <c r="Q795" s="27"/>
      <c r="R795" s="27"/>
      <c r="S795" s="27"/>
      <c r="T795" s="43"/>
      <c r="U795" s="32"/>
      <c r="V795" s="32"/>
      <c r="W795" s="32"/>
      <c r="X795" s="32"/>
    </row>
    <row r="796" spans="5:24" x14ac:dyDescent="0.2">
      <c r="E796" s="32"/>
      <c r="F796" s="27"/>
      <c r="G796" s="42"/>
      <c r="H796" s="27"/>
      <c r="I796" s="27"/>
      <c r="J796" s="27"/>
      <c r="K796" s="27"/>
      <c r="L796" s="27"/>
      <c r="M796" s="27"/>
      <c r="N796" s="27"/>
      <c r="O796" s="27"/>
      <c r="P796" s="27"/>
      <c r="Q796" s="27"/>
      <c r="R796" s="27"/>
      <c r="S796" s="27"/>
      <c r="T796" s="43"/>
      <c r="U796" s="32"/>
      <c r="V796" s="32"/>
      <c r="W796" s="32"/>
      <c r="X796" s="32"/>
    </row>
    <row r="797" spans="5:24" x14ac:dyDescent="0.2">
      <c r="E797" s="32"/>
      <c r="F797" s="27"/>
      <c r="G797" s="42"/>
      <c r="H797" s="27"/>
      <c r="I797" s="27"/>
      <c r="J797" s="27"/>
      <c r="K797" s="27"/>
      <c r="L797" s="27"/>
      <c r="M797" s="27"/>
      <c r="N797" s="27"/>
      <c r="O797" s="27"/>
      <c r="P797" s="27"/>
      <c r="Q797" s="27"/>
      <c r="R797" s="27"/>
      <c r="S797" s="27"/>
      <c r="T797" s="43"/>
      <c r="U797" s="32"/>
      <c r="V797" s="32"/>
      <c r="W797" s="32"/>
      <c r="X797" s="32"/>
    </row>
    <row r="798" spans="5:24" x14ac:dyDescent="0.2">
      <c r="E798" s="32"/>
      <c r="F798" s="27"/>
      <c r="G798" s="42"/>
      <c r="H798" s="27"/>
      <c r="I798" s="27"/>
      <c r="J798" s="27"/>
      <c r="K798" s="27"/>
      <c r="L798" s="27"/>
      <c r="M798" s="27"/>
      <c r="N798" s="27"/>
      <c r="O798" s="27"/>
      <c r="P798" s="27"/>
      <c r="Q798" s="27"/>
      <c r="R798" s="27"/>
      <c r="S798" s="27"/>
      <c r="T798" s="43"/>
      <c r="U798" s="32"/>
      <c r="V798" s="32"/>
      <c r="W798" s="32"/>
      <c r="X798" s="32"/>
    </row>
    <row r="799" spans="5:24" x14ac:dyDescent="0.2">
      <c r="E799" s="32"/>
      <c r="F799" s="27"/>
      <c r="G799" s="42"/>
      <c r="H799" s="27"/>
      <c r="I799" s="27"/>
      <c r="J799" s="27"/>
      <c r="K799" s="27"/>
      <c r="L799" s="27"/>
      <c r="M799" s="27"/>
      <c r="N799" s="27"/>
      <c r="O799" s="27"/>
      <c r="P799" s="27"/>
      <c r="Q799" s="27"/>
      <c r="R799" s="27"/>
      <c r="S799" s="27"/>
      <c r="T799" s="43"/>
      <c r="U799" s="32"/>
      <c r="V799" s="32"/>
      <c r="W799" s="32"/>
      <c r="X799" s="32"/>
    </row>
    <row r="800" spans="5:24" x14ac:dyDescent="0.2">
      <c r="E800" s="32"/>
      <c r="F800" s="27"/>
      <c r="G800" s="42"/>
      <c r="H800" s="27"/>
      <c r="I800" s="27"/>
      <c r="J800" s="27"/>
      <c r="K800" s="27"/>
      <c r="L800" s="27"/>
      <c r="M800" s="27"/>
      <c r="N800" s="27"/>
      <c r="O800" s="27"/>
      <c r="P800" s="27"/>
      <c r="Q800" s="27"/>
      <c r="R800" s="27"/>
      <c r="S800" s="27"/>
      <c r="T800" s="43"/>
      <c r="U800" s="32"/>
      <c r="V800" s="32"/>
      <c r="W800" s="32"/>
      <c r="X800" s="32"/>
    </row>
    <row r="801" spans="5:24" x14ac:dyDescent="0.2">
      <c r="E801" s="32"/>
      <c r="F801" s="27"/>
      <c r="G801" s="42"/>
      <c r="H801" s="27"/>
      <c r="I801" s="27"/>
      <c r="J801" s="27"/>
      <c r="K801" s="27"/>
      <c r="L801" s="27"/>
      <c r="M801" s="27"/>
      <c r="N801" s="27"/>
      <c r="O801" s="27"/>
      <c r="P801" s="27"/>
      <c r="Q801" s="27"/>
      <c r="R801" s="27"/>
      <c r="S801" s="27"/>
      <c r="T801" s="43"/>
      <c r="U801" s="32"/>
      <c r="V801" s="32"/>
      <c r="W801" s="32"/>
      <c r="X801" s="32"/>
    </row>
    <row r="802" spans="5:24" x14ac:dyDescent="0.2">
      <c r="E802" s="32"/>
      <c r="F802" s="27"/>
      <c r="G802" s="42"/>
      <c r="H802" s="27"/>
      <c r="I802" s="27"/>
      <c r="J802" s="27"/>
      <c r="K802" s="27"/>
      <c r="L802" s="27"/>
      <c r="M802" s="27"/>
      <c r="N802" s="27"/>
      <c r="O802" s="27"/>
      <c r="P802" s="27"/>
      <c r="Q802" s="27"/>
      <c r="R802" s="27"/>
      <c r="S802" s="27"/>
      <c r="T802" s="43"/>
      <c r="U802" s="32"/>
      <c r="V802" s="32"/>
      <c r="W802" s="32"/>
      <c r="X802" s="32"/>
    </row>
    <row r="803" spans="5:24" x14ac:dyDescent="0.2">
      <c r="E803" s="32"/>
      <c r="F803" s="27"/>
      <c r="G803" s="42"/>
      <c r="H803" s="27"/>
      <c r="I803" s="27"/>
      <c r="J803" s="27"/>
      <c r="K803" s="27"/>
      <c r="L803" s="27"/>
      <c r="M803" s="27"/>
      <c r="N803" s="27"/>
      <c r="O803" s="27"/>
      <c r="P803" s="27"/>
      <c r="Q803" s="27"/>
      <c r="R803" s="27"/>
      <c r="S803" s="27"/>
      <c r="T803" s="43"/>
      <c r="U803" s="32"/>
      <c r="V803" s="32"/>
      <c r="W803" s="32"/>
      <c r="X803" s="32"/>
    </row>
    <row r="804" spans="5:24" x14ac:dyDescent="0.2">
      <c r="E804" s="32"/>
      <c r="F804" s="27"/>
      <c r="G804" s="42"/>
      <c r="H804" s="27"/>
      <c r="I804" s="27"/>
      <c r="J804" s="27"/>
      <c r="K804" s="27"/>
      <c r="L804" s="27"/>
      <c r="M804" s="27"/>
      <c r="N804" s="27"/>
      <c r="O804" s="27"/>
      <c r="P804" s="27"/>
      <c r="Q804" s="27"/>
      <c r="R804" s="27"/>
      <c r="S804" s="27"/>
      <c r="T804" s="43"/>
      <c r="U804" s="32"/>
      <c r="V804" s="32"/>
      <c r="W804" s="32"/>
      <c r="X804" s="32"/>
    </row>
    <row r="805" spans="5:24" x14ac:dyDescent="0.2">
      <c r="E805" s="32"/>
      <c r="F805" s="27"/>
      <c r="G805" s="42"/>
      <c r="H805" s="27"/>
      <c r="I805" s="27"/>
      <c r="J805" s="27"/>
      <c r="K805" s="27"/>
      <c r="L805" s="27"/>
      <c r="M805" s="27"/>
      <c r="N805" s="27"/>
      <c r="O805" s="27"/>
      <c r="P805" s="27"/>
      <c r="Q805" s="27"/>
      <c r="R805" s="27"/>
      <c r="S805" s="27"/>
      <c r="T805" s="43"/>
      <c r="U805" s="32"/>
      <c r="V805" s="32"/>
      <c r="W805" s="32"/>
      <c r="X805" s="32"/>
    </row>
    <row r="806" spans="5:24" x14ac:dyDescent="0.2">
      <c r="E806" s="32"/>
      <c r="F806" s="27"/>
      <c r="G806" s="42"/>
      <c r="H806" s="27"/>
      <c r="I806" s="27"/>
      <c r="J806" s="27"/>
      <c r="K806" s="27"/>
      <c r="L806" s="27"/>
      <c r="M806" s="27"/>
      <c r="N806" s="27"/>
      <c r="O806" s="27"/>
      <c r="P806" s="27"/>
      <c r="Q806" s="27"/>
      <c r="R806" s="27"/>
      <c r="S806" s="27"/>
      <c r="T806" s="43"/>
      <c r="U806" s="32"/>
      <c r="V806" s="32"/>
      <c r="W806" s="32"/>
      <c r="X806" s="32"/>
    </row>
    <row r="807" spans="5:24" x14ac:dyDescent="0.2">
      <c r="E807" s="32"/>
      <c r="F807" s="27"/>
      <c r="G807" s="42"/>
      <c r="H807" s="27"/>
      <c r="I807" s="27"/>
      <c r="J807" s="27"/>
      <c r="K807" s="27"/>
      <c r="L807" s="27"/>
      <c r="M807" s="27"/>
      <c r="N807" s="27"/>
      <c r="O807" s="27"/>
      <c r="P807" s="27"/>
      <c r="Q807" s="27"/>
      <c r="R807" s="27"/>
      <c r="S807" s="27"/>
      <c r="T807" s="43"/>
      <c r="U807" s="32"/>
      <c r="V807" s="32"/>
      <c r="W807" s="32"/>
      <c r="X807" s="32"/>
    </row>
    <row r="808" spans="5:24" x14ac:dyDescent="0.2">
      <c r="E808" s="32"/>
      <c r="F808" s="27"/>
      <c r="G808" s="42"/>
      <c r="H808" s="27"/>
      <c r="I808" s="27"/>
      <c r="J808" s="27"/>
      <c r="K808" s="27"/>
      <c r="L808" s="27"/>
      <c r="M808" s="27"/>
      <c r="N808" s="27"/>
      <c r="O808" s="27"/>
      <c r="P808" s="27"/>
      <c r="Q808" s="27"/>
      <c r="R808" s="27"/>
      <c r="S808" s="27"/>
      <c r="T808" s="43"/>
      <c r="U808" s="32"/>
      <c r="V808" s="32"/>
      <c r="W808" s="32"/>
      <c r="X808" s="32"/>
    </row>
    <row r="809" spans="5:24" x14ac:dyDescent="0.2">
      <c r="E809" s="32"/>
      <c r="F809" s="27"/>
      <c r="G809" s="42"/>
      <c r="H809" s="27"/>
      <c r="I809" s="27"/>
      <c r="J809" s="27"/>
      <c r="K809" s="27"/>
      <c r="L809" s="27"/>
      <c r="M809" s="27"/>
      <c r="N809" s="27"/>
      <c r="O809" s="27"/>
      <c r="P809" s="27"/>
      <c r="Q809" s="27"/>
      <c r="R809" s="27"/>
      <c r="S809" s="27"/>
      <c r="T809" s="43"/>
      <c r="U809" s="32"/>
      <c r="V809" s="32"/>
      <c r="W809" s="32"/>
      <c r="X809" s="32"/>
    </row>
    <row r="810" spans="5:24" x14ac:dyDescent="0.2">
      <c r="E810" s="32"/>
      <c r="F810" s="27"/>
      <c r="G810" s="42"/>
      <c r="H810" s="27"/>
      <c r="I810" s="27"/>
      <c r="J810" s="27"/>
      <c r="K810" s="27"/>
      <c r="L810" s="27"/>
      <c r="M810" s="27"/>
      <c r="N810" s="27"/>
      <c r="O810" s="27"/>
      <c r="P810" s="27"/>
      <c r="Q810" s="27"/>
      <c r="R810" s="27"/>
      <c r="S810" s="27"/>
      <c r="T810" s="43"/>
      <c r="U810" s="32"/>
      <c r="V810" s="32"/>
      <c r="W810" s="32"/>
      <c r="X810" s="32"/>
    </row>
    <row r="811" spans="5:24" x14ac:dyDescent="0.2">
      <c r="E811" s="32"/>
      <c r="F811" s="27"/>
      <c r="G811" s="42"/>
      <c r="H811" s="27"/>
      <c r="I811" s="27"/>
      <c r="J811" s="27"/>
      <c r="K811" s="27"/>
      <c r="L811" s="27"/>
      <c r="M811" s="27"/>
      <c r="N811" s="27"/>
      <c r="O811" s="27"/>
      <c r="P811" s="27"/>
      <c r="Q811" s="27"/>
      <c r="R811" s="27"/>
      <c r="S811" s="27"/>
      <c r="T811" s="43"/>
      <c r="U811" s="32"/>
      <c r="V811" s="32"/>
      <c r="W811" s="32"/>
      <c r="X811" s="32"/>
    </row>
    <row r="812" spans="5:24" x14ac:dyDescent="0.2">
      <c r="E812" s="32"/>
      <c r="F812" s="27"/>
      <c r="G812" s="42"/>
      <c r="H812" s="27"/>
      <c r="I812" s="27"/>
      <c r="J812" s="27"/>
      <c r="K812" s="27"/>
      <c r="L812" s="27"/>
      <c r="M812" s="27"/>
      <c r="N812" s="27"/>
      <c r="O812" s="27"/>
      <c r="P812" s="27"/>
      <c r="Q812" s="27"/>
      <c r="R812" s="27"/>
      <c r="S812" s="27"/>
      <c r="T812" s="43"/>
      <c r="U812" s="32"/>
      <c r="V812" s="32"/>
      <c r="W812" s="32"/>
      <c r="X812" s="32"/>
    </row>
    <row r="813" spans="5:24" x14ac:dyDescent="0.2">
      <c r="E813" s="32"/>
      <c r="F813" s="27"/>
      <c r="G813" s="42"/>
      <c r="H813" s="27"/>
      <c r="I813" s="27"/>
      <c r="J813" s="27"/>
      <c r="K813" s="27"/>
      <c r="L813" s="27"/>
      <c r="M813" s="27"/>
      <c r="N813" s="27"/>
      <c r="O813" s="27"/>
      <c r="P813" s="27"/>
      <c r="Q813" s="27"/>
      <c r="R813" s="27"/>
      <c r="S813" s="27"/>
      <c r="T813" s="43"/>
      <c r="U813" s="32"/>
      <c r="V813" s="32"/>
      <c r="W813" s="32"/>
      <c r="X813" s="32"/>
    </row>
    <row r="814" spans="5:24" x14ac:dyDescent="0.2">
      <c r="E814" s="32"/>
      <c r="F814" s="27"/>
      <c r="G814" s="42"/>
      <c r="H814" s="27"/>
      <c r="I814" s="27"/>
      <c r="J814" s="27"/>
      <c r="K814" s="27"/>
      <c r="L814" s="27"/>
      <c r="M814" s="27"/>
      <c r="N814" s="27"/>
      <c r="O814" s="27"/>
      <c r="P814" s="27"/>
      <c r="Q814" s="27"/>
      <c r="R814" s="27"/>
      <c r="S814" s="27"/>
      <c r="T814" s="43"/>
      <c r="U814" s="32"/>
      <c r="V814" s="32"/>
      <c r="W814" s="32"/>
      <c r="X814" s="32"/>
    </row>
    <row r="815" spans="5:24" x14ac:dyDescent="0.2">
      <c r="E815" s="32"/>
      <c r="F815" s="27"/>
      <c r="G815" s="42"/>
      <c r="H815" s="27"/>
      <c r="I815" s="27"/>
      <c r="J815" s="27"/>
      <c r="K815" s="27"/>
      <c r="L815" s="27"/>
      <c r="M815" s="27"/>
      <c r="N815" s="27"/>
      <c r="O815" s="27"/>
      <c r="P815" s="27"/>
      <c r="Q815" s="27"/>
      <c r="R815" s="27"/>
      <c r="S815" s="27"/>
      <c r="T815" s="43"/>
      <c r="U815" s="32"/>
      <c r="V815" s="32"/>
      <c r="W815" s="32"/>
      <c r="X815" s="32"/>
    </row>
    <row r="816" spans="5:24" x14ac:dyDescent="0.2">
      <c r="E816" s="32"/>
      <c r="F816" s="27"/>
      <c r="G816" s="42"/>
      <c r="H816" s="27"/>
      <c r="I816" s="27"/>
      <c r="J816" s="27"/>
      <c r="K816" s="27"/>
      <c r="L816" s="27"/>
      <c r="M816" s="27"/>
      <c r="N816" s="27"/>
      <c r="O816" s="27"/>
      <c r="P816" s="27"/>
      <c r="Q816" s="27"/>
      <c r="R816" s="27"/>
      <c r="S816" s="27"/>
      <c r="T816" s="43"/>
      <c r="U816" s="32"/>
      <c r="V816" s="32"/>
      <c r="W816" s="32"/>
      <c r="X816" s="32"/>
    </row>
    <row r="817" spans="5:24" x14ac:dyDescent="0.2">
      <c r="E817" s="32"/>
      <c r="F817" s="27"/>
      <c r="G817" s="42"/>
      <c r="H817" s="27"/>
      <c r="I817" s="27"/>
      <c r="J817" s="27"/>
      <c r="K817" s="27"/>
      <c r="L817" s="27"/>
      <c r="M817" s="27"/>
      <c r="N817" s="27"/>
      <c r="O817" s="27"/>
      <c r="P817" s="27"/>
      <c r="Q817" s="27"/>
      <c r="R817" s="27"/>
      <c r="S817" s="27"/>
      <c r="T817" s="43"/>
      <c r="U817" s="32"/>
      <c r="V817" s="32"/>
      <c r="W817" s="32"/>
      <c r="X817" s="32"/>
    </row>
    <row r="818" spans="5:24" x14ac:dyDescent="0.2">
      <c r="E818" s="32"/>
      <c r="F818" s="27"/>
      <c r="G818" s="42"/>
      <c r="H818" s="27"/>
      <c r="I818" s="27"/>
      <c r="J818" s="27"/>
      <c r="K818" s="27"/>
      <c r="L818" s="27"/>
      <c r="M818" s="27"/>
      <c r="N818" s="27"/>
      <c r="O818" s="27"/>
      <c r="P818" s="27"/>
      <c r="Q818" s="27"/>
      <c r="R818" s="27"/>
      <c r="S818" s="27"/>
      <c r="T818" s="43"/>
      <c r="U818" s="32"/>
      <c r="V818" s="32"/>
      <c r="W818" s="32"/>
      <c r="X818" s="32"/>
    </row>
    <row r="819" spans="5:24" x14ac:dyDescent="0.2">
      <c r="E819" s="32"/>
      <c r="F819" s="27"/>
      <c r="G819" s="42"/>
      <c r="H819" s="27"/>
      <c r="I819" s="27"/>
      <c r="J819" s="27"/>
      <c r="K819" s="27"/>
      <c r="L819" s="27"/>
      <c r="M819" s="27"/>
      <c r="N819" s="27"/>
      <c r="O819" s="27"/>
      <c r="P819" s="27"/>
      <c r="Q819" s="27"/>
      <c r="R819" s="27"/>
      <c r="S819" s="27"/>
      <c r="T819" s="43"/>
      <c r="U819" s="32"/>
      <c r="V819" s="32"/>
      <c r="W819" s="32"/>
      <c r="X819" s="32"/>
    </row>
    <row r="820" spans="5:24" x14ac:dyDescent="0.2">
      <c r="E820" s="32"/>
      <c r="F820" s="27"/>
      <c r="G820" s="42"/>
      <c r="H820" s="27"/>
      <c r="I820" s="27"/>
      <c r="J820" s="27"/>
      <c r="K820" s="27"/>
      <c r="L820" s="27"/>
      <c r="M820" s="27"/>
      <c r="N820" s="27"/>
      <c r="O820" s="27"/>
      <c r="P820" s="27"/>
      <c r="Q820" s="27"/>
      <c r="R820" s="27"/>
      <c r="S820" s="27"/>
      <c r="T820" s="43"/>
      <c r="U820" s="32"/>
      <c r="V820" s="32"/>
      <c r="W820" s="32"/>
      <c r="X820" s="32"/>
    </row>
    <row r="821" spans="5:24" x14ac:dyDescent="0.2">
      <c r="E821" s="32"/>
      <c r="F821" s="27"/>
      <c r="G821" s="42"/>
      <c r="H821" s="27"/>
      <c r="I821" s="27"/>
      <c r="J821" s="27"/>
      <c r="K821" s="27"/>
      <c r="L821" s="27"/>
      <c r="M821" s="27"/>
      <c r="N821" s="27"/>
      <c r="O821" s="27"/>
      <c r="P821" s="27"/>
      <c r="Q821" s="27"/>
      <c r="R821" s="27"/>
      <c r="S821" s="27"/>
      <c r="T821" s="43"/>
      <c r="U821" s="32"/>
      <c r="V821" s="32"/>
      <c r="W821" s="32"/>
      <c r="X821" s="32"/>
    </row>
    <row r="822" spans="5:24" x14ac:dyDescent="0.2">
      <c r="E822" s="32"/>
      <c r="F822" s="27"/>
      <c r="G822" s="42"/>
      <c r="H822" s="27"/>
      <c r="I822" s="27"/>
      <c r="J822" s="27"/>
      <c r="K822" s="27"/>
      <c r="L822" s="27"/>
      <c r="M822" s="27"/>
      <c r="N822" s="27"/>
      <c r="O822" s="27"/>
      <c r="P822" s="27"/>
      <c r="Q822" s="27"/>
      <c r="R822" s="27"/>
      <c r="S822" s="27"/>
      <c r="T822" s="43"/>
      <c r="U822" s="32"/>
      <c r="V822" s="32"/>
      <c r="W822" s="32"/>
      <c r="X822" s="32"/>
    </row>
    <row r="823" spans="5:24" x14ac:dyDescent="0.2">
      <c r="E823" s="32"/>
      <c r="F823" s="27"/>
      <c r="G823" s="42"/>
      <c r="H823" s="27"/>
      <c r="I823" s="27"/>
      <c r="J823" s="27"/>
      <c r="K823" s="27"/>
      <c r="L823" s="27"/>
      <c r="M823" s="27"/>
      <c r="N823" s="27"/>
      <c r="O823" s="27"/>
      <c r="P823" s="27"/>
      <c r="Q823" s="27"/>
      <c r="R823" s="27"/>
      <c r="S823" s="27"/>
      <c r="T823" s="43"/>
      <c r="U823" s="32"/>
      <c r="V823" s="32"/>
      <c r="W823" s="32"/>
      <c r="X823" s="32"/>
    </row>
    <row r="824" spans="5:24" x14ac:dyDescent="0.2">
      <c r="E824" s="32"/>
      <c r="F824" s="27"/>
      <c r="G824" s="42"/>
      <c r="H824" s="27"/>
      <c r="I824" s="27"/>
      <c r="J824" s="27"/>
      <c r="K824" s="27"/>
      <c r="L824" s="27"/>
      <c r="M824" s="27"/>
      <c r="N824" s="27"/>
      <c r="O824" s="27"/>
      <c r="P824" s="27"/>
      <c r="Q824" s="27"/>
      <c r="R824" s="27"/>
      <c r="S824" s="27"/>
      <c r="T824" s="43"/>
      <c r="U824" s="32"/>
      <c r="V824" s="32"/>
      <c r="W824" s="32"/>
      <c r="X824" s="32"/>
    </row>
    <row r="825" spans="5:24" x14ac:dyDescent="0.2">
      <c r="E825" s="32"/>
      <c r="F825" s="27"/>
      <c r="G825" s="42"/>
      <c r="H825" s="27"/>
      <c r="I825" s="27"/>
      <c r="J825" s="27"/>
      <c r="K825" s="27"/>
      <c r="L825" s="27"/>
      <c r="M825" s="27"/>
      <c r="N825" s="27"/>
      <c r="O825" s="27"/>
      <c r="P825" s="27"/>
      <c r="Q825" s="27"/>
      <c r="R825" s="27"/>
      <c r="S825" s="27"/>
      <c r="T825" s="43"/>
      <c r="U825" s="32"/>
      <c r="V825" s="32"/>
      <c r="W825" s="32"/>
      <c r="X825" s="32"/>
    </row>
    <row r="826" spans="5:24" x14ac:dyDescent="0.2">
      <c r="E826" s="32"/>
      <c r="F826" s="27"/>
      <c r="G826" s="42"/>
      <c r="H826" s="27"/>
      <c r="I826" s="27"/>
      <c r="J826" s="27"/>
      <c r="K826" s="27"/>
      <c r="L826" s="27"/>
      <c r="M826" s="27"/>
      <c r="N826" s="27"/>
      <c r="O826" s="27"/>
      <c r="P826" s="27"/>
      <c r="Q826" s="27"/>
      <c r="R826" s="27"/>
      <c r="S826" s="27"/>
      <c r="T826" s="43"/>
      <c r="U826" s="32"/>
      <c r="V826" s="32"/>
      <c r="W826" s="32"/>
      <c r="X826" s="32"/>
    </row>
    <row r="827" spans="5:24" x14ac:dyDescent="0.2">
      <c r="E827" s="32"/>
      <c r="F827" s="27"/>
      <c r="G827" s="42"/>
      <c r="H827" s="27"/>
      <c r="I827" s="27"/>
      <c r="J827" s="27"/>
      <c r="K827" s="27"/>
      <c r="L827" s="27"/>
      <c r="M827" s="27"/>
      <c r="N827" s="27"/>
      <c r="O827" s="27"/>
      <c r="P827" s="27"/>
      <c r="Q827" s="27"/>
      <c r="R827" s="27"/>
      <c r="S827" s="27"/>
      <c r="T827" s="43"/>
      <c r="U827" s="32"/>
      <c r="V827" s="32"/>
      <c r="W827" s="32"/>
      <c r="X827" s="32"/>
    </row>
    <row r="828" spans="5:24" x14ac:dyDescent="0.2">
      <c r="E828" s="32"/>
      <c r="F828" s="27"/>
      <c r="G828" s="42"/>
      <c r="H828" s="27"/>
      <c r="I828" s="27"/>
      <c r="J828" s="27"/>
      <c r="K828" s="27"/>
      <c r="L828" s="27"/>
      <c r="M828" s="27"/>
      <c r="N828" s="27"/>
      <c r="O828" s="27"/>
      <c r="P828" s="27"/>
      <c r="Q828" s="27"/>
      <c r="R828" s="27"/>
      <c r="S828" s="27"/>
      <c r="T828" s="43"/>
      <c r="U828" s="32"/>
      <c r="V828" s="32"/>
      <c r="W828" s="32"/>
      <c r="X828" s="32"/>
    </row>
    <row r="829" spans="5:24" x14ac:dyDescent="0.2">
      <c r="E829" s="32"/>
      <c r="F829" s="27"/>
      <c r="G829" s="42"/>
      <c r="H829" s="27"/>
      <c r="I829" s="27"/>
      <c r="J829" s="27"/>
      <c r="K829" s="27"/>
      <c r="L829" s="27"/>
      <c r="M829" s="27"/>
      <c r="N829" s="27"/>
      <c r="O829" s="27"/>
      <c r="P829" s="27"/>
      <c r="Q829" s="27"/>
      <c r="R829" s="27"/>
      <c r="S829" s="27"/>
      <c r="T829" s="43"/>
      <c r="U829" s="32"/>
      <c r="V829" s="32"/>
      <c r="W829" s="32"/>
      <c r="X829" s="32"/>
    </row>
    <row r="830" spans="5:24" x14ac:dyDescent="0.2">
      <c r="E830" s="32"/>
      <c r="F830" s="27"/>
      <c r="G830" s="42"/>
      <c r="H830" s="27"/>
      <c r="I830" s="27"/>
      <c r="J830" s="27"/>
      <c r="K830" s="27"/>
      <c r="L830" s="27"/>
      <c r="M830" s="27"/>
      <c r="N830" s="27"/>
      <c r="O830" s="27"/>
      <c r="P830" s="27"/>
      <c r="Q830" s="27"/>
      <c r="R830" s="27"/>
      <c r="S830" s="27"/>
      <c r="T830" s="43"/>
      <c r="U830" s="32"/>
      <c r="V830" s="32"/>
      <c r="W830" s="32"/>
      <c r="X830" s="32"/>
    </row>
    <row r="831" spans="5:24" x14ac:dyDescent="0.2">
      <c r="E831" s="32"/>
      <c r="F831" s="27"/>
      <c r="G831" s="42"/>
      <c r="H831" s="27"/>
      <c r="I831" s="27"/>
      <c r="J831" s="27"/>
      <c r="K831" s="27"/>
      <c r="L831" s="27"/>
      <c r="M831" s="27"/>
      <c r="N831" s="27"/>
      <c r="O831" s="27"/>
      <c r="P831" s="27"/>
      <c r="Q831" s="27"/>
      <c r="R831" s="27"/>
      <c r="S831" s="27"/>
      <c r="T831" s="43"/>
      <c r="U831" s="32"/>
      <c r="V831" s="32"/>
      <c r="W831" s="32"/>
      <c r="X831" s="32"/>
    </row>
    <row r="832" spans="5:24" x14ac:dyDescent="0.2">
      <c r="E832" s="32"/>
      <c r="F832" s="27"/>
      <c r="G832" s="42"/>
      <c r="H832" s="27"/>
      <c r="I832" s="27"/>
      <c r="J832" s="27"/>
      <c r="K832" s="27"/>
      <c r="L832" s="27"/>
      <c r="M832" s="27"/>
      <c r="N832" s="27"/>
      <c r="O832" s="27"/>
      <c r="P832" s="27"/>
      <c r="Q832" s="27"/>
      <c r="R832" s="27"/>
      <c r="S832" s="27"/>
      <c r="T832" s="43"/>
      <c r="U832" s="32"/>
      <c r="V832" s="32"/>
      <c r="W832" s="32"/>
      <c r="X832" s="32"/>
    </row>
    <row r="833" spans="5:24" x14ac:dyDescent="0.2">
      <c r="E833" s="32"/>
      <c r="F833" s="27"/>
      <c r="G833" s="42"/>
      <c r="H833" s="27"/>
      <c r="I833" s="27"/>
      <c r="J833" s="27"/>
      <c r="K833" s="27"/>
      <c r="L833" s="27"/>
      <c r="M833" s="27"/>
      <c r="N833" s="27"/>
      <c r="O833" s="27"/>
      <c r="P833" s="27"/>
      <c r="Q833" s="27"/>
      <c r="R833" s="27"/>
      <c r="S833" s="27"/>
      <c r="T833" s="43"/>
      <c r="U833" s="32"/>
      <c r="V833" s="32"/>
      <c r="W833" s="32"/>
      <c r="X833" s="32"/>
    </row>
    <row r="834" spans="5:24" x14ac:dyDescent="0.2">
      <c r="E834" s="32"/>
      <c r="F834" s="27"/>
      <c r="G834" s="42"/>
      <c r="H834" s="27"/>
      <c r="I834" s="27"/>
      <c r="J834" s="27"/>
      <c r="K834" s="27"/>
      <c r="L834" s="27"/>
      <c r="M834" s="27"/>
      <c r="N834" s="27"/>
      <c r="O834" s="27"/>
      <c r="P834" s="27"/>
      <c r="Q834" s="27"/>
      <c r="R834" s="27"/>
      <c r="S834" s="27"/>
      <c r="T834" s="43"/>
      <c r="U834" s="32"/>
      <c r="V834" s="32"/>
      <c r="W834" s="32"/>
      <c r="X834" s="32"/>
    </row>
    <row r="835" spans="5:24" x14ac:dyDescent="0.2">
      <c r="E835" s="32"/>
      <c r="F835" s="27"/>
      <c r="G835" s="42"/>
      <c r="H835" s="27"/>
      <c r="I835" s="27"/>
      <c r="J835" s="27"/>
      <c r="K835" s="27"/>
      <c r="L835" s="27"/>
      <c r="M835" s="27"/>
      <c r="N835" s="27"/>
      <c r="O835" s="27"/>
      <c r="P835" s="27"/>
      <c r="Q835" s="27"/>
      <c r="R835" s="27"/>
      <c r="S835" s="27"/>
      <c r="T835" s="43"/>
      <c r="U835" s="32"/>
      <c r="V835" s="32"/>
      <c r="W835" s="32"/>
      <c r="X835" s="32"/>
    </row>
    <row r="836" spans="5:24" x14ac:dyDescent="0.2">
      <c r="E836" s="32"/>
      <c r="F836" s="27"/>
      <c r="G836" s="42"/>
      <c r="H836" s="27"/>
      <c r="I836" s="27"/>
      <c r="J836" s="27"/>
      <c r="K836" s="27"/>
      <c r="L836" s="27"/>
      <c r="M836" s="27"/>
      <c r="N836" s="27"/>
      <c r="O836" s="27"/>
      <c r="P836" s="27"/>
      <c r="Q836" s="27"/>
      <c r="R836" s="27"/>
      <c r="S836" s="27"/>
      <c r="T836" s="43"/>
      <c r="U836" s="32"/>
      <c r="V836" s="32"/>
      <c r="W836" s="32"/>
      <c r="X836" s="32"/>
    </row>
    <row r="837" spans="5:24" x14ac:dyDescent="0.2">
      <c r="E837" s="32"/>
      <c r="F837" s="27"/>
      <c r="G837" s="42"/>
      <c r="H837" s="27"/>
      <c r="I837" s="27"/>
      <c r="J837" s="27"/>
      <c r="K837" s="27"/>
      <c r="L837" s="27"/>
      <c r="M837" s="27"/>
      <c r="N837" s="27"/>
      <c r="O837" s="27"/>
      <c r="P837" s="27"/>
      <c r="Q837" s="27"/>
      <c r="R837" s="27"/>
      <c r="S837" s="27"/>
      <c r="T837" s="43"/>
      <c r="U837" s="32"/>
      <c r="V837" s="32"/>
      <c r="W837" s="32"/>
      <c r="X837" s="32"/>
    </row>
    <row r="838" spans="5:24" x14ac:dyDescent="0.2">
      <c r="E838" s="32"/>
      <c r="F838" s="27"/>
      <c r="G838" s="42"/>
      <c r="H838" s="27"/>
      <c r="I838" s="27"/>
      <c r="J838" s="27"/>
      <c r="K838" s="27"/>
      <c r="L838" s="27"/>
      <c r="M838" s="27"/>
      <c r="N838" s="27"/>
      <c r="O838" s="27"/>
      <c r="P838" s="27"/>
      <c r="Q838" s="27"/>
      <c r="R838" s="27"/>
      <c r="S838" s="27"/>
      <c r="T838" s="43"/>
      <c r="U838" s="32"/>
      <c r="V838" s="32"/>
      <c r="W838" s="32"/>
      <c r="X838" s="32"/>
    </row>
    <row r="839" spans="5:24" x14ac:dyDescent="0.2">
      <c r="E839" s="32"/>
      <c r="F839" s="27"/>
      <c r="G839" s="42"/>
      <c r="H839" s="27"/>
      <c r="I839" s="27"/>
      <c r="J839" s="27"/>
      <c r="K839" s="27"/>
      <c r="L839" s="27"/>
      <c r="M839" s="27"/>
      <c r="N839" s="27"/>
      <c r="O839" s="27"/>
      <c r="P839" s="27"/>
      <c r="Q839" s="27"/>
      <c r="R839" s="27"/>
      <c r="S839" s="27"/>
      <c r="T839" s="43"/>
      <c r="U839" s="32"/>
      <c r="V839" s="32"/>
      <c r="W839" s="32"/>
      <c r="X839" s="32"/>
    </row>
    <row r="840" spans="5:24" x14ac:dyDescent="0.2">
      <c r="E840" s="32"/>
      <c r="F840" s="27"/>
      <c r="G840" s="42"/>
      <c r="H840" s="27"/>
      <c r="I840" s="27"/>
      <c r="J840" s="27"/>
      <c r="K840" s="27"/>
      <c r="L840" s="27"/>
      <c r="M840" s="27"/>
      <c r="N840" s="27"/>
      <c r="O840" s="27"/>
      <c r="P840" s="27"/>
      <c r="Q840" s="27"/>
      <c r="R840" s="27"/>
      <c r="S840" s="27"/>
      <c r="T840" s="43"/>
      <c r="U840" s="32"/>
      <c r="V840" s="32"/>
      <c r="W840" s="32"/>
      <c r="X840" s="32"/>
    </row>
    <row r="841" spans="5:24" x14ac:dyDescent="0.2">
      <c r="E841" s="32"/>
      <c r="F841" s="27"/>
      <c r="G841" s="42"/>
      <c r="H841" s="27"/>
      <c r="I841" s="27"/>
      <c r="J841" s="27"/>
      <c r="K841" s="27"/>
      <c r="L841" s="27"/>
      <c r="M841" s="27"/>
      <c r="N841" s="27"/>
      <c r="O841" s="27"/>
      <c r="P841" s="27"/>
      <c r="Q841" s="27"/>
      <c r="R841" s="27"/>
      <c r="S841" s="27"/>
      <c r="T841" s="43"/>
      <c r="U841" s="32"/>
      <c r="V841" s="32"/>
      <c r="W841" s="32"/>
      <c r="X841" s="32"/>
    </row>
    <row r="842" spans="5:24" x14ac:dyDescent="0.2">
      <c r="E842" s="32"/>
      <c r="F842" s="27"/>
      <c r="G842" s="42"/>
      <c r="H842" s="27"/>
      <c r="I842" s="27"/>
      <c r="J842" s="27"/>
      <c r="K842" s="27"/>
      <c r="L842" s="27"/>
      <c r="M842" s="27"/>
      <c r="N842" s="27"/>
      <c r="O842" s="27"/>
      <c r="P842" s="27"/>
      <c r="Q842" s="27"/>
      <c r="R842" s="27"/>
      <c r="S842" s="27"/>
      <c r="T842" s="43"/>
      <c r="U842" s="32"/>
      <c r="V842" s="32"/>
      <c r="W842" s="32"/>
      <c r="X842" s="32"/>
    </row>
    <row r="843" spans="5:24" x14ac:dyDescent="0.2">
      <c r="E843" s="32"/>
      <c r="F843" s="27"/>
      <c r="G843" s="42"/>
      <c r="H843" s="27"/>
      <c r="I843" s="27"/>
      <c r="J843" s="27"/>
      <c r="K843" s="27"/>
      <c r="L843" s="27"/>
      <c r="M843" s="27"/>
      <c r="N843" s="27"/>
      <c r="O843" s="27"/>
      <c r="P843" s="27"/>
      <c r="Q843" s="27"/>
      <c r="R843" s="27"/>
      <c r="S843" s="27"/>
      <c r="T843" s="43"/>
      <c r="U843" s="32"/>
      <c r="V843" s="32"/>
      <c r="W843" s="32"/>
      <c r="X843" s="32"/>
    </row>
    <row r="844" spans="5:24" x14ac:dyDescent="0.2">
      <c r="E844" s="32"/>
      <c r="F844" s="27"/>
      <c r="G844" s="42"/>
      <c r="H844" s="27"/>
      <c r="I844" s="27"/>
      <c r="J844" s="27"/>
      <c r="K844" s="27"/>
      <c r="L844" s="27"/>
      <c r="M844" s="27"/>
      <c r="N844" s="27"/>
      <c r="O844" s="27"/>
      <c r="P844" s="27"/>
      <c r="Q844" s="27"/>
      <c r="R844" s="27"/>
      <c r="S844" s="27"/>
      <c r="T844" s="43"/>
      <c r="U844" s="32"/>
      <c r="V844" s="32"/>
      <c r="W844" s="32"/>
      <c r="X844" s="32"/>
    </row>
    <row r="845" spans="5:24" x14ac:dyDescent="0.2">
      <c r="E845" s="32"/>
      <c r="F845" s="27"/>
      <c r="G845" s="42"/>
      <c r="H845" s="27"/>
      <c r="I845" s="27"/>
      <c r="J845" s="27"/>
      <c r="K845" s="27"/>
      <c r="L845" s="27"/>
      <c r="M845" s="27"/>
      <c r="N845" s="27"/>
      <c r="O845" s="27"/>
      <c r="P845" s="27"/>
      <c r="Q845" s="27"/>
      <c r="R845" s="27"/>
      <c r="S845" s="27"/>
      <c r="T845" s="43"/>
      <c r="U845" s="32"/>
      <c r="V845" s="32"/>
      <c r="W845" s="32"/>
      <c r="X845" s="32"/>
    </row>
    <row r="846" spans="5:24" x14ac:dyDescent="0.2">
      <c r="E846" s="32"/>
      <c r="F846" s="27"/>
      <c r="G846" s="42"/>
      <c r="H846" s="27"/>
      <c r="I846" s="27"/>
      <c r="J846" s="27"/>
      <c r="K846" s="27"/>
      <c r="L846" s="27"/>
      <c r="M846" s="27"/>
      <c r="N846" s="27"/>
      <c r="O846" s="27"/>
      <c r="P846" s="27"/>
      <c r="Q846" s="27"/>
      <c r="R846" s="27"/>
      <c r="S846" s="27"/>
      <c r="T846" s="43"/>
      <c r="U846" s="32"/>
      <c r="V846" s="32"/>
      <c r="W846" s="32"/>
      <c r="X846" s="32"/>
    </row>
    <row r="847" spans="5:24" x14ac:dyDescent="0.2">
      <c r="E847" s="32"/>
      <c r="F847" s="27"/>
      <c r="G847" s="42"/>
      <c r="H847" s="27"/>
      <c r="I847" s="27"/>
      <c r="J847" s="27"/>
      <c r="K847" s="27"/>
      <c r="L847" s="27"/>
      <c r="M847" s="27"/>
      <c r="N847" s="27"/>
      <c r="O847" s="27"/>
      <c r="P847" s="27"/>
      <c r="Q847" s="27"/>
      <c r="R847" s="27"/>
      <c r="S847" s="27"/>
      <c r="T847" s="43"/>
      <c r="U847" s="32"/>
      <c r="V847" s="32"/>
      <c r="W847" s="32"/>
      <c r="X847" s="32"/>
    </row>
    <row r="848" spans="5:24" x14ac:dyDescent="0.2">
      <c r="E848" s="32"/>
      <c r="F848" s="27"/>
      <c r="G848" s="42"/>
      <c r="H848" s="27"/>
      <c r="I848" s="27"/>
      <c r="J848" s="27"/>
      <c r="K848" s="27"/>
      <c r="L848" s="27"/>
      <c r="M848" s="27"/>
      <c r="N848" s="27"/>
      <c r="O848" s="27"/>
      <c r="P848" s="27"/>
      <c r="Q848" s="27"/>
      <c r="R848" s="27"/>
      <c r="S848" s="27"/>
      <c r="T848" s="43"/>
      <c r="U848" s="32"/>
      <c r="V848" s="32"/>
      <c r="W848" s="32"/>
      <c r="X848" s="32"/>
    </row>
    <row r="849" spans="5:24" x14ac:dyDescent="0.2">
      <c r="E849" s="32"/>
      <c r="F849" s="27"/>
      <c r="G849" s="42"/>
      <c r="H849" s="27"/>
      <c r="I849" s="27"/>
      <c r="J849" s="27"/>
      <c r="K849" s="27"/>
      <c r="L849" s="27"/>
      <c r="M849" s="27"/>
      <c r="N849" s="27"/>
      <c r="O849" s="27"/>
      <c r="P849" s="27"/>
      <c r="Q849" s="27"/>
      <c r="R849" s="27"/>
      <c r="S849" s="27"/>
      <c r="T849" s="43"/>
      <c r="U849" s="32"/>
      <c r="V849" s="32"/>
      <c r="W849" s="32"/>
      <c r="X849" s="32"/>
    </row>
    <row r="850" spans="5:24" x14ac:dyDescent="0.2">
      <c r="E850" s="32"/>
      <c r="F850" s="27"/>
      <c r="G850" s="42"/>
      <c r="H850" s="27"/>
      <c r="I850" s="27"/>
      <c r="J850" s="27"/>
      <c r="K850" s="27"/>
      <c r="L850" s="27"/>
      <c r="M850" s="27"/>
      <c r="N850" s="27"/>
      <c r="O850" s="27"/>
      <c r="P850" s="27"/>
      <c r="Q850" s="27"/>
      <c r="R850" s="27"/>
      <c r="S850" s="27"/>
      <c r="T850" s="43"/>
      <c r="U850" s="32"/>
      <c r="V850" s="32"/>
      <c r="W850" s="32"/>
      <c r="X850" s="32"/>
    </row>
    <row r="851" spans="5:24" x14ac:dyDescent="0.2">
      <c r="E851" s="32"/>
      <c r="F851" s="27"/>
      <c r="G851" s="42"/>
      <c r="H851" s="27"/>
      <c r="I851" s="27"/>
      <c r="J851" s="27"/>
      <c r="K851" s="27"/>
      <c r="L851" s="27"/>
      <c r="M851" s="27"/>
      <c r="N851" s="27"/>
      <c r="O851" s="27"/>
      <c r="P851" s="27"/>
      <c r="Q851" s="27"/>
      <c r="R851" s="27"/>
      <c r="S851" s="27"/>
      <c r="T851" s="43"/>
      <c r="U851" s="32"/>
      <c r="V851" s="32"/>
      <c r="W851" s="32"/>
      <c r="X851" s="32"/>
    </row>
    <row r="852" spans="5:24" x14ac:dyDescent="0.2">
      <c r="E852" s="32"/>
      <c r="F852" s="27"/>
      <c r="G852" s="42"/>
      <c r="H852" s="27"/>
      <c r="I852" s="27"/>
      <c r="J852" s="27"/>
      <c r="K852" s="27"/>
      <c r="L852" s="27"/>
      <c r="M852" s="27"/>
      <c r="N852" s="27"/>
      <c r="O852" s="27"/>
      <c r="P852" s="27"/>
      <c r="Q852" s="27"/>
      <c r="R852" s="27"/>
      <c r="S852" s="27"/>
      <c r="T852" s="43"/>
      <c r="U852" s="32"/>
      <c r="V852" s="32"/>
      <c r="W852" s="32"/>
      <c r="X852" s="32"/>
    </row>
    <row r="853" spans="5:24" x14ac:dyDescent="0.2">
      <c r="E853" s="32"/>
      <c r="F853" s="27"/>
      <c r="G853" s="42"/>
      <c r="H853" s="27"/>
      <c r="I853" s="27"/>
      <c r="J853" s="27"/>
      <c r="K853" s="27"/>
      <c r="L853" s="27"/>
      <c r="M853" s="27"/>
      <c r="N853" s="27"/>
      <c r="O853" s="27"/>
      <c r="P853" s="27"/>
      <c r="Q853" s="27"/>
      <c r="R853" s="27"/>
      <c r="S853" s="27"/>
      <c r="T853" s="43"/>
      <c r="U853" s="32"/>
      <c r="V853" s="32"/>
      <c r="W853" s="32"/>
      <c r="X853" s="32"/>
    </row>
    <row r="854" spans="5:24" x14ac:dyDescent="0.2">
      <c r="E854" s="32"/>
      <c r="F854" s="27"/>
      <c r="G854" s="42"/>
      <c r="H854" s="27"/>
      <c r="I854" s="27"/>
      <c r="J854" s="27"/>
      <c r="K854" s="27"/>
      <c r="L854" s="27"/>
      <c r="M854" s="27"/>
      <c r="N854" s="27"/>
      <c r="O854" s="27"/>
      <c r="P854" s="27"/>
      <c r="Q854" s="27"/>
      <c r="R854" s="27"/>
      <c r="S854" s="27"/>
      <c r="T854" s="43"/>
      <c r="U854" s="32"/>
      <c r="V854" s="32"/>
      <c r="W854" s="32"/>
      <c r="X854" s="32"/>
    </row>
    <row r="855" spans="5:24" x14ac:dyDescent="0.2">
      <c r="E855" s="32"/>
      <c r="F855" s="27"/>
      <c r="G855" s="42"/>
      <c r="H855" s="27"/>
      <c r="I855" s="27"/>
      <c r="J855" s="27"/>
      <c r="K855" s="27"/>
      <c r="L855" s="27"/>
      <c r="M855" s="27"/>
      <c r="N855" s="27"/>
      <c r="O855" s="27"/>
      <c r="P855" s="27"/>
      <c r="Q855" s="27"/>
      <c r="R855" s="27"/>
      <c r="S855" s="27"/>
      <c r="T855" s="43"/>
      <c r="U855" s="32"/>
      <c r="V855" s="32"/>
      <c r="W855" s="32"/>
      <c r="X855" s="32"/>
    </row>
    <row r="856" spans="5:24" x14ac:dyDescent="0.2">
      <c r="E856" s="32"/>
      <c r="F856" s="27"/>
      <c r="G856" s="42"/>
      <c r="H856" s="27"/>
      <c r="I856" s="27"/>
      <c r="J856" s="27"/>
      <c r="K856" s="27"/>
      <c r="L856" s="27"/>
      <c r="M856" s="27"/>
      <c r="N856" s="27"/>
      <c r="O856" s="27"/>
      <c r="P856" s="27"/>
      <c r="Q856" s="27"/>
      <c r="R856" s="27"/>
      <c r="S856" s="27"/>
      <c r="T856" s="43"/>
      <c r="U856" s="32"/>
      <c r="V856" s="32"/>
      <c r="W856" s="32"/>
      <c r="X856" s="32"/>
    </row>
    <row r="857" spans="5:24" x14ac:dyDescent="0.2">
      <c r="E857" s="32"/>
      <c r="F857" s="27"/>
      <c r="G857" s="42"/>
      <c r="H857" s="27"/>
      <c r="I857" s="27"/>
      <c r="J857" s="27"/>
      <c r="K857" s="27"/>
      <c r="L857" s="27"/>
      <c r="M857" s="27"/>
      <c r="N857" s="27"/>
      <c r="O857" s="27"/>
      <c r="P857" s="27"/>
      <c r="Q857" s="27"/>
      <c r="R857" s="27"/>
      <c r="S857" s="27"/>
      <c r="T857" s="43"/>
      <c r="U857" s="32"/>
      <c r="V857" s="32"/>
      <c r="W857" s="32"/>
      <c r="X857" s="32"/>
    </row>
    <row r="858" spans="5:24" x14ac:dyDescent="0.2">
      <c r="E858" s="32"/>
      <c r="F858" s="27"/>
      <c r="G858" s="42"/>
      <c r="H858" s="27"/>
      <c r="I858" s="27"/>
      <c r="J858" s="27"/>
      <c r="K858" s="27"/>
      <c r="L858" s="27"/>
      <c r="M858" s="27"/>
      <c r="N858" s="27"/>
      <c r="O858" s="27"/>
      <c r="P858" s="27"/>
      <c r="Q858" s="27"/>
      <c r="R858" s="27"/>
      <c r="S858" s="27"/>
      <c r="T858" s="43"/>
      <c r="U858" s="32"/>
      <c r="V858" s="32"/>
      <c r="W858" s="32"/>
      <c r="X858" s="32"/>
    </row>
    <row r="859" spans="5:24" x14ac:dyDescent="0.2">
      <c r="E859" s="32"/>
      <c r="F859" s="27"/>
      <c r="G859" s="42"/>
      <c r="H859" s="27"/>
      <c r="I859" s="27"/>
      <c r="J859" s="27"/>
      <c r="K859" s="27"/>
      <c r="L859" s="27"/>
      <c r="M859" s="27"/>
      <c r="N859" s="27"/>
      <c r="O859" s="27"/>
      <c r="P859" s="27"/>
      <c r="Q859" s="27"/>
      <c r="R859" s="27"/>
      <c r="S859" s="27"/>
      <c r="T859" s="43"/>
      <c r="U859" s="32"/>
      <c r="V859" s="32"/>
      <c r="W859" s="32"/>
      <c r="X859" s="32"/>
    </row>
    <row r="860" spans="5:24" x14ac:dyDescent="0.2">
      <c r="E860" s="32"/>
      <c r="F860" s="27"/>
      <c r="G860" s="42"/>
      <c r="H860" s="27"/>
      <c r="I860" s="27"/>
      <c r="J860" s="27"/>
      <c r="K860" s="27"/>
      <c r="L860" s="27"/>
      <c r="M860" s="27"/>
      <c r="N860" s="27"/>
      <c r="O860" s="27"/>
      <c r="P860" s="27"/>
      <c r="Q860" s="27"/>
      <c r="R860" s="27"/>
      <c r="S860" s="27"/>
      <c r="T860" s="43"/>
      <c r="U860" s="32"/>
      <c r="V860" s="32"/>
      <c r="W860" s="32"/>
      <c r="X860" s="32"/>
    </row>
    <row r="861" spans="5:24" x14ac:dyDescent="0.2">
      <c r="E861" s="32"/>
      <c r="F861" s="27"/>
      <c r="G861" s="42"/>
      <c r="H861" s="27"/>
      <c r="I861" s="27"/>
      <c r="J861" s="27"/>
      <c r="K861" s="27"/>
      <c r="L861" s="27"/>
      <c r="M861" s="27"/>
      <c r="N861" s="27"/>
      <c r="O861" s="27"/>
      <c r="P861" s="27"/>
      <c r="Q861" s="27"/>
      <c r="R861" s="27"/>
      <c r="S861" s="27"/>
      <c r="T861" s="43"/>
      <c r="U861" s="32"/>
      <c r="V861" s="32"/>
      <c r="W861" s="32"/>
      <c r="X861" s="32"/>
    </row>
    <row r="862" spans="5:24" x14ac:dyDescent="0.2">
      <c r="E862" s="32"/>
      <c r="F862" s="27"/>
      <c r="G862" s="42"/>
      <c r="H862" s="27"/>
      <c r="I862" s="27"/>
      <c r="J862" s="27"/>
      <c r="K862" s="27"/>
      <c r="L862" s="27"/>
      <c r="M862" s="27"/>
      <c r="N862" s="27"/>
      <c r="O862" s="27"/>
      <c r="P862" s="27"/>
      <c r="Q862" s="27"/>
      <c r="R862" s="27"/>
      <c r="S862" s="27"/>
      <c r="T862" s="43"/>
      <c r="U862" s="32"/>
      <c r="V862" s="32"/>
      <c r="W862" s="32"/>
      <c r="X862" s="32"/>
    </row>
    <row r="863" spans="5:24" x14ac:dyDescent="0.2">
      <c r="E863" s="32"/>
      <c r="F863" s="27"/>
      <c r="G863" s="42"/>
      <c r="H863" s="27"/>
      <c r="I863" s="27"/>
      <c r="J863" s="27"/>
      <c r="K863" s="27"/>
      <c r="L863" s="27"/>
      <c r="M863" s="27"/>
      <c r="N863" s="27"/>
      <c r="O863" s="27"/>
      <c r="P863" s="27"/>
      <c r="Q863" s="27"/>
      <c r="R863" s="27"/>
      <c r="S863" s="27"/>
      <c r="T863" s="43"/>
      <c r="U863" s="32"/>
      <c r="V863" s="32"/>
      <c r="W863" s="32"/>
      <c r="X863" s="32"/>
    </row>
    <row r="864" spans="5:24" x14ac:dyDescent="0.2">
      <c r="E864" s="32"/>
      <c r="F864" s="27"/>
      <c r="G864" s="42"/>
      <c r="H864" s="27"/>
      <c r="I864" s="27"/>
      <c r="J864" s="27"/>
      <c r="K864" s="27"/>
      <c r="L864" s="27"/>
      <c r="M864" s="27"/>
      <c r="N864" s="27"/>
      <c r="O864" s="27"/>
      <c r="P864" s="27"/>
      <c r="Q864" s="27"/>
      <c r="R864" s="27"/>
      <c r="S864" s="27"/>
      <c r="T864" s="43"/>
      <c r="U864" s="32"/>
      <c r="V864" s="32"/>
      <c r="W864" s="32"/>
      <c r="X864" s="32"/>
    </row>
    <row r="865" spans="5:24" x14ac:dyDescent="0.2">
      <c r="E865" s="32"/>
      <c r="F865" s="27"/>
      <c r="G865" s="42"/>
      <c r="H865" s="27"/>
      <c r="I865" s="27"/>
      <c r="J865" s="27"/>
      <c r="K865" s="27"/>
      <c r="L865" s="27"/>
      <c r="M865" s="27"/>
      <c r="N865" s="27"/>
      <c r="O865" s="27"/>
      <c r="P865" s="27"/>
      <c r="Q865" s="27"/>
      <c r="R865" s="27"/>
      <c r="S865" s="27"/>
      <c r="T865" s="43"/>
      <c r="U865" s="32"/>
      <c r="V865" s="32"/>
      <c r="W865" s="32"/>
      <c r="X865" s="32"/>
    </row>
    <row r="866" spans="5:24" x14ac:dyDescent="0.2">
      <c r="E866" s="32"/>
      <c r="F866" s="27"/>
      <c r="G866" s="42"/>
      <c r="H866" s="27"/>
      <c r="I866" s="27"/>
      <c r="J866" s="27"/>
      <c r="K866" s="27"/>
      <c r="L866" s="27"/>
      <c r="M866" s="27"/>
      <c r="N866" s="27"/>
      <c r="O866" s="27"/>
      <c r="P866" s="27"/>
      <c r="Q866" s="27"/>
      <c r="R866" s="27"/>
      <c r="S866" s="27"/>
      <c r="T866" s="43"/>
      <c r="U866" s="32"/>
      <c r="V866" s="32"/>
      <c r="W866" s="32"/>
      <c r="X866" s="32"/>
    </row>
    <row r="867" spans="5:24" x14ac:dyDescent="0.2">
      <c r="E867" s="32"/>
      <c r="F867" s="27"/>
      <c r="G867" s="42"/>
      <c r="H867" s="27"/>
      <c r="I867" s="27"/>
      <c r="J867" s="27"/>
      <c r="K867" s="27"/>
      <c r="L867" s="27"/>
      <c r="M867" s="27"/>
      <c r="N867" s="27"/>
      <c r="O867" s="27"/>
      <c r="P867" s="27"/>
      <c r="Q867" s="27"/>
      <c r="R867" s="27"/>
      <c r="S867" s="27"/>
      <c r="T867" s="43"/>
      <c r="U867" s="32"/>
      <c r="V867" s="32"/>
      <c r="W867" s="32"/>
      <c r="X867" s="32"/>
    </row>
    <row r="868" spans="5:24" x14ac:dyDescent="0.2">
      <c r="E868" s="32"/>
      <c r="F868" s="27"/>
      <c r="G868" s="42"/>
      <c r="H868" s="27"/>
      <c r="I868" s="27"/>
      <c r="J868" s="27"/>
      <c r="K868" s="27"/>
      <c r="L868" s="27"/>
      <c r="M868" s="27"/>
      <c r="N868" s="27"/>
      <c r="O868" s="27"/>
      <c r="P868" s="27"/>
      <c r="Q868" s="27"/>
      <c r="R868" s="27"/>
      <c r="S868" s="27"/>
      <c r="T868" s="43"/>
      <c r="U868" s="32"/>
      <c r="V868" s="32"/>
      <c r="W868" s="32"/>
      <c r="X868" s="32"/>
    </row>
    <row r="869" spans="5:24" x14ac:dyDescent="0.2">
      <c r="E869" s="32"/>
      <c r="F869" s="27"/>
      <c r="G869" s="42"/>
      <c r="H869" s="27"/>
      <c r="I869" s="27"/>
      <c r="J869" s="27"/>
      <c r="K869" s="27"/>
      <c r="L869" s="27"/>
      <c r="M869" s="27"/>
      <c r="N869" s="27"/>
      <c r="O869" s="27"/>
      <c r="P869" s="27"/>
      <c r="Q869" s="27"/>
      <c r="R869" s="27"/>
      <c r="S869" s="27"/>
      <c r="T869" s="43"/>
      <c r="U869" s="32"/>
      <c r="V869" s="32"/>
      <c r="W869" s="32"/>
      <c r="X869" s="32"/>
    </row>
    <row r="870" spans="5:24" x14ac:dyDescent="0.2">
      <c r="E870" s="32"/>
      <c r="F870" s="27"/>
      <c r="G870" s="42"/>
      <c r="H870" s="27"/>
      <c r="I870" s="27"/>
      <c r="J870" s="27"/>
      <c r="K870" s="27"/>
      <c r="L870" s="27"/>
      <c r="M870" s="27"/>
      <c r="N870" s="27"/>
      <c r="O870" s="27"/>
      <c r="P870" s="27"/>
      <c r="Q870" s="27"/>
      <c r="R870" s="27"/>
      <c r="S870" s="27"/>
      <c r="T870" s="43"/>
      <c r="U870" s="32"/>
      <c r="V870" s="32"/>
      <c r="W870" s="32"/>
      <c r="X870" s="32"/>
    </row>
    <row r="871" spans="5:24" x14ac:dyDescent="0.2">
      <c r="E871" s="32"/>
      <c r="F871" s="27"/>
      <c r="G871" s="42"/>
      <c r="H871" s="27"/>
      <c r="I871" s="27"/>
      <c r="J871" s="27"/>
      <c r="K871" s="27"/>
      <c r="L871" s="27"/>
      <c r="M871" s="27"/>
      <c r="N871" s="27"/>
      <c r="O871" s="27"/>
      <c r="P871" s="27"/>
      <c r="Q871" s="27"/>
      <c r="R871" s="27"/>
      <c r="S871" s="27"/>
      <c r="T871" s="43"/>
      <c r="U871" s="32"/>
      <c r="V871" s="32"/>
      <c r="W871" s="32"/>
      <c r="X871" s="32"/>
    </row>
    <row r="872" spans="5:24" x14ac:dyDescent="0.2">
      <c r="E872" s="32"/>
      <c r="F872" s="27"/>
      <c r="G872" s="42"/>
      <c r="H872" s="27"/>
      <c r="I872" s="27"/>
      <c r="J872" s="27"/>
      <c r="K872" s="27"/>
      <c r="L872" s="27"/>
      <c r="M872" s="27"/>
      <c r="N872" s="27"/>
      <c r="O872" s="27"/>
      <c r="P872" s="27"/>
      <c r="Q872" s="27"/>
      <c r="R872" s="27"/>
      <c r="S872" s="27"/>
      <c r="T872" s="43"/>
      <c r="U872" s="32"/>
      <c r="V872" s="32"/>
      <c r="W872" s="32"/>
      <c r="X872" s="32"/>
    </row>
    <row r="873" spans="5:24" x14ac:dyDescent="0.2">
      <c r="E873" s="32"/>
      <c r="F873" s="27"/>
      <c r="G873" s="42"/>
      <c r="H873" s="27"/>
      <c r="I873" s="27"/>
      <c r="J873" s="27"/>
      <c r="K873" s="27"/>
      <c r="L873" s="27"/>
      <c r="M873" s="27"/>
      <c r="N873" s="27"/>
      <c r="O873" s="27"/>
      <c r="P873" s="27"/>
      <c r="Q873" s="27"/>
      <c r="R873" s="27"/>
      <c r="S873" s="27"/>
      <c r="T873" s="43"/>
      <c r="U873" s="32"/>
      <c r="V873" s="32"/>
      <c r="W873" s="32"/>
      <c r="X873" s="32"/>
    </row>
    <row r="874" spans="5:24" x14ac:dyDescent="0.2">
      <c r="E874" s="32"/>
      <c r="F874" s="27"/>
      <c r="G874" s="42"/>
      <c r="H874" s="27"/>
      <c r="I874" s="27"/>
      <c r="J874" s="27"/>
      <c r="K874" s="27"/>
      <c r="L874" s="27"/>
      <c r="M874" s="27"/>
      <c r="N874" s="27"/>
      <c r="O874" s="27"/>
      <c r="P874" s="27"/>
      <c r="Q874" s="27"/>
      <c r="R874" s="27"/>
      <c r="S874" s="27"/>
      <c r="T874" s="43"/>
      <c r="U874" s="32"/>
      <c r="V874" s="32"/>
      <c r="W874" s="32"/>
      <c r="X874" s="32"/>
    </row>
    <row r="875" spans="5:24" x14ac:dyDescent="0.2">
      <c r="E875" s="32"/>
      <c r="F875" s="27"/>
      <c r="G875" s="42"/>
      <c r="H875" s="27"/>
      <c r="I875" s="27"/>
      <c r="J875" s="27"/>
      <c r="K875" s="27"/>
      <c r="L875" s="27"/>
      <c r="M875" s="27"/>
      <c r="N875" s="27"/>
      <c r="O875" s="27"/>
      <c r="P875" s="27"/>
      <c r="Q875" s="27"/>
      <c r="R875" s="27"/>
      <c r="S875" s="27"/>
      <c r="T875" s="43"/>
      <c r="U875" s="32"/>
      <c r="V875" s="32"/>
      <c r="W875" s="32"/>
      <c r="X875" s="32"/>
    </row>
    <row r="876" spans="5:24" x14ac:dyDescent="0.2">
      <c r="E876" s="32"/>
      <c r="F876" s="27"/>
      <c r="G876" s="42"/>
      <c r="H876" s="27"/>
      <c r="I876" s="27"/>
      <c r="J876" s="27"/>
      <c r="K876" s="27"/>
      <c r="L876" s="27"/>
      <c r="M876" s="27"/>
      <c r="N876" s="27"/>
      <c r="O876" s="27"/>
      <c r="P876" s="27"/>
      <c r="Q876" s="27"/>
      <c r="R876" s="27"/>
      <c r="S876" s="27"/>
      <c r="T876" s="43"/>
      <c r="U876" s="32"/>
      <c r="V876" s="32"/>
      <c r="W876" s="32"/>
      <c r="X876" s="32"/>
    </row>
    <row r="877" spans="5:24" x14ac:dyDescent="0.2">
      <c r="E877" s="32"/>
      <c r="F877" s="27"/>
      <c r="G877" s="42"/>
      <c r="H877" s="27"/>
      <c r="I877" s="27"/>
      <c r="J877" s="27"/>
      <c r="K877" s="27"/>
      <c r="L877" s="27"/>
      <c r="M877" s="27"/>
      <c r="N877" s="27"/>
      <c r="O877" s="27"/>
      <c r="P877" s="27"/>
      <c r="Q877" s="27"/>
      <c r="R877" s="27"/>
      <c r="S877" s="27"/>
      <c r="T877" s="43"/>
      <c r="U877" s="32"/>
      <c r="V877" s="32"/>
      <c r="W877" s="32"/>
      <c r="X877" s="32"/>
    </row>
    <row r="878" spans="5:24" x14ac:dyDescent="0.2">
      <c r="E878" s="32"/>
      <c r="F878" s="27"/>
      <c r="G878" s="42"/>
      <c r="H878" s="27"/>
      <c r="I878" s="27"/>
      <c r="J878" s="27"/>
      <c r="K878" s="27"/>
      <c r="L878" s="27"/>
      <c r="M878" s="27"/>
      <c r="N878" s="27"/>
      <c r="O878" s="27"/>
      <c r="P878" s="27"/>
      <c r="Q878" s="27"/>
      <c r="R878" s="27"/>
      <c r="S878" s="27"/>
      <c r="T878" s="43"/>
      <c r="U878" s="32"/>
      <c r="V878" s="32"/>
      <c r="W878" s="32"/>
      <c r="X878" s="32"/>
    </row>
    <row r="879" spans="5:24" x14ac:dyDescent="0.2">
      <c r="E879" s="32"/>
      <c r="F879" s="27"/>
      <c r="G879" s="42"/>
      <c r="H879" s="27"/>
      <c r="I879" s="27"/>
      <c r="J879" s="27"/>
      <c r="K879" s="27"/>
      <c r="L879" s="27"/>
      <c r="M879" s="27"/>
      <c r="N879" s="27"/>
      <c r="O879" s="27"/>
      <c r="P879" s="27"/>
      <c r="Q879" s="27"/>
      <c r="R879" s="27"/>
      <c r="S879" s="27"/>
      <c r="T879" s="43"/>
      <c r="U879" s="32"/>
      <c r="V879" s="32"/>
      <c r="W879" s="32"/>
      <c r="X879" s="32"/>
    </row>
    <row r="880" spans="5:24" x14ac:dyDescent="0.2">
      <c r="E880" s="32"/>
      <c r="F880" s="27"/>
      <c r="G880" s="42"/>
      <c r="H880" s="27"/>
      <c r="I880" s="27"/>
      <c r="J880" s="27"/>
      <c r="K880" s="27"/>
      <c r="L880" s="27"/>
      <c r="M880" s="27"/>
      <c r="N880" s="27"/>
      <c r="O880" s="27"/>
      <c r="P880" s="27"/>
      <c r="Q880" s="27"/>
      <c r="R880" s="27"/>
      <c r="S880" s="27"/>
      <c r="T880" s="43"/>
      <c r="U880" s="32"/>
      <c r="V880" s="32"/>
      <c r="W880" s="32"/>
      <c r="X880" s="32"/>
    </row>
    <row r="881" spans="5:24" x14ac:dyDescent="0.2">
      <c r="E881" s="32"/>
      <c r="F881" s="27"/>
      <c r="G881" s="42"/>
      <c r="H881" s="27"/>
      <c r="I881" s="27"/>
      <c r="J881" s="27"/>
      <c r="K881" s="27"/>
      <c r="L881" s="27"/>
      <c r="M881" s="27"/>
      <c r="N881" s="27"/>
      <c r="O881" s="27"/>
      <c r="P881" s="27"/>
      <c r="Q881" s="27"/>
      <c r="R881" s="27"/>
      <c r="S881" s="27"/>
      <c r="T881" s="43"/>
      <c r="U881" s="32"/>
      <c r="V881" s="32"/>
      <c r="W881" s="32"/>
      <c r="X881" s="32"/>
    </row>
    <row r="882" spans="5:24" x14ac:dyDescent="0.2">
      <c r="E882" s="32"/>
      <c r="F882" s="27"/>
      <c r="G882" s="42"/>
      <c r="H882" s="27"/>
      <c r="I882" s="27"/>
      <c r="J882" s="27"/>
      <c r="K882" s="27"/>
      <c r="L882" s="27"/>
      <c r="M882" s="27"/>
      <c r="N882" s="27"/>
      <c r="O882" s="27"/>
      <c r="P882" s="27"/>
      <c r="Q882" s="27"/>
      <c r="R882" s="27"/>
      <c r="S882" s="27"/>
      <c r="T882" s="43"/>
      <c r="U882" s="32"/>
      <c r="V882" s="32"/>
      <c r="W882" s="32"/>
      <c r="X882" s="32"/>
    </row>
    <row r="883" spans="5:24" x14ac:dyDescent="0.2">
      <c r="E883" s="32"/>
      <c r="F883" s="27"/>
      <c r="G883" s="42"/>
      <c r="H883" s="27"/>
      <c r="I883" s="27"/>
      <c r="J883" s="27"/>
      <c r="K883" s="27"/>
      <c r="L883" s="27"/>
      <c r="M883" s="27"/>
      <c r="N883" s="27"/>
      <c r="O883" s="27"/>
      <c r="P883" s="27"/>
      <c r="Q883" s="27"/>
      <c r="R883" s="27"/>
      <c r="S883" s="27"/>
      <c r="T883" s="43"/>
      <c r="U883" s="32"/>
      <c r="V883" s="32"/>
      <c r="W883" s="32"/>
      <c r="X883" s="32"/>
    </row>
    <row r="884" spans="5:24" x14ac:dyDescent="0.2">
      <c r="E884" s="32"/>
      <c r="F884" s="27"/>
      <c r="G884" s="42"/>
      <c r="H884" s="27"/>
      <c r="I884" s="27"/>
      <c r="J884" s="27"/>
      <c r="K884" s="27"/>
      <c r="L884" s="27"/>
      <c r="M884" s="27"/>
      <c r="N884" s="27"/>
      <c r="O884" s="27"/>
      <c r="P884" s="27"/>
      <c r="Q884" s="27"/>
      <c r="R884" s="27"/>
      <c r="S884" s="27"/>
      <c r="T884" s="43"/>
      <c r="U884" s="32"/>
      <c r="V884" s="32"/>
      <c r="W884" s="32"/>
      <c r="X884" s="32"/>
    </row>
    <row r="885" spans="5:24" x14ac:dyDescent="0.2">
      <c r="E885" s="32"/>
      <c r="F885" s="27"/>
      <c r="G885" s="42"/>
      <c r="H885" s="27"/>
      <c r="I885" s="27"/>
      <c r="J885" s="27"/>
      <c r="K885" s="27"/>
      <c r="L885" s="27"/>
      <c r="M885" s="27"/>
      <c r="N885" s="27"/>
      <c r="O885" s="27"/>
      <c r="P885" s="27"/>
      <c r="Q885" s="27"/>
      <c r="R885" s="27"/>
      <c r="S885" s="27"/>
      <c r="T885" s="43"/>
      <c r="U885" s="32"/>
      <c r="V885" s="32"/>
      <c r="W885" s="32"/>
      <c r="X885" s="32"/>
    </row>
    <row r="886" spans="5:24" x14ac:dyDescent="0.2">
      <c r="E886" s="32"/>
      <c r="F886" s="27"/>
      <c r="G886" s="42"/>
      <c r="H886" s="27"/>
      <c r="I886" s="27"/>
      <c r="J886" s="27"/>
      <c r="K886" s="27"/>
      <c r="L886" s="27"/>
      <c r="M886" s="27"/>
      <c r="N886" s="27"/>
      <c r="O886" s="27"/>
      <c r="P886" s="27"/>
      <c r="Q886" s="27"/>
      <c r="R886" s="27"/>
      <c r="S886" s="27"/>
      <c r="T886" s="43"/>
      <c r="U886" s="32"/>
      <c r="V886" s="32"/>
      <c r="W886" s="32"/>
      <c r="X886" s="32"/>
    </row>
    <row r="887" spans="5:24" x14ac:dyDescent="0.2">
      <c r="E887" s="32"/>
      <c r="F887" s="27"/>
      <c r="G887" s="42"/>
      <c r="H887" s="27"/>
      <c r="I887" s="27"/>
      <c r="J887" s="27"/>
      <c r="K887" s="27"/>
      <c r="L887" s="27"/>
      <c r="M887" s="27"/>
      <c r="N887" s="27"/>
      <c r="O887" s="27"/>
      <c r="P887" s="27"/>
      <c r="Q887" s="27"/>
      <c r="R887" s="27"/>
      <c r="S887" s="27"/>
      <c r="T887" s="43"/>
      <c r="U887" s="32"/>
      <c r="V887" s="32"/>
      <c r="W887" s="32"/>
      <c r="X887" s="32"/>
    </row>
    <row r="888" spans="5:24" x14ac:dyDescent="0.2">
      <c r="E888" s="32"/>
      <c r="F888" s="27"/>
      <c r="G888" s="42"/>
      <c r="H888" s="27"/>
      <c r="I888" s="27"/>
      <c r="J888" s="27"/>
      <c r="K888" s="27"/>
      <c r="L888" s="27"/>
      <c r="M888" s="27"/>
      <c r="N888" s="27"/>
      <c r="O888" s="27"/>
      <c r="P888" s="27"/>
      <c r="Q888" s="27"/>
      <c r="R888" s="27"/>
      <c r="S888" s="27"/>
      <c r="T888" s="43"/>
      <c r="U888" s="32"/>
      <c r="V888" s="32"/>
      <c r="W888" s="32"/>
      <c r="X888" s="32"/>
    </row>
    <row r="889" spans="5:24" x14ac:dyDescent="0.2">
      <c r="E889" s="32"/>
      <c r="F889" s="27"/>
      <c r="G889" s="42"/>
      <c r="H889" s="27"/>
      <c r="I889" s="27"/>
      <c r="J889" s="27"/>
      <c r="K889" s="27"/>
      <c r="L889" s="27"/>
      <c r="M889" s="27"/>
      <c r="N889" s="27"/>
      <c r="O889" s="27"/>
      <c r="P889" s="27"/>
      <c r="Q889" s="27"/>
      <c r="R889" s="27"/>
      <c r="S889" s="27"/>
      <c r="T889" s="43"/>
      <c r="U889" s="32"/>
      <c r="V889" s="32"/>
      <c r="W889" s="32"/>
      <c r="X889" s="32"/>
    </row>
    <row r="890" spans="5:24" x14ac:dyDescent="0.2">
      <c r="E890" s="32"/>
      <c r="F890" s="27"/>
      <c r="G890" s="42"/>
      <c r="H890" s="27"/>
      <c r="I890" s="27"/>
      <c r="J890" s="27"/>
      <c r="K890" s="27"/>
      <c r="L890" s="27"/>
      <c r="M890" s="27"/>
      <c r="N890" s="27"/>
      <c r="O890" s="27"/>
      <c r="P890" s="27"/>
      <c r="Q890" s="27"/>
      <c r="R890" s="27"/>
      <c r="S890" s="27"/>
      <c r="T890" s="43"/>
      <c r="U890" s="32"/>
      <c r="V890" s="32"/>
      <c r="W890" s="32"/>
      <c r="X890" s="32"/>
    </row>
    <row r="891" spans="5:24" x14ac:dyDescent="0.2">
      <c r="E891" s="32"/>
      <c r="F891" s="27"/>
      <c r="G891" s="42"/>
      <c r="H891" s="27"/>
      <c r="I891" s="27"/>
      <c r="J891" s="27"/>
      <c r="K891" s="27"/>
      <c r="L891" s="27"/>
      <c r="M891" s="27"/>
      <c r="N891" s="27"/>
      <c r="O891" s="27"/>
      <c r="P891" s="27"/>
      <c r="Q891" s="27"/>
      <c r="R891" s="27"/>
      <c r="S891" s="27"/>
      <c r="T891" s="43"/>
      <c r="U891" s="32"/>
      <c r="V891" s="32"/>
      <c r="W891" s="32"/>
      <c r="X891" s="32"/>
    </row>
    <row r="892" spans="5:24" x14ac:dyDescent="0.2">
      <c r="E892" s="32"/>
      <c r="F892" s="27"/>
      <c r="G892" s="42"/>
      <c r="H892" s="27"/>
      <c r="I892" s="27"/>
      <c r="J892" s="27"/>
      <c r="K892" s="27"/>
      <c r="L892" s="27"/>
      <c r="M892" s="27"/>
      <c r="N892" s="27"/>
      <c r="O892" s="27"/>
      <c r="P892" s="27"/>
      <c r="Q892" s="27"/>
      <c r="R892" s="27"/>
      <c r="S892" s="27"/>
      <c r="T892" s="43"/>
      <c r="U892" s="32"/>
      <c r="V892" s="32"/>
      <c r="W892" s="32"/>
      <c r="X892" s="32"/>
    </row>
    <row r="893" spans="5:24" x14ac:dyDescent="0.2">
      <c r="E893" s="32"/>
      <c r="F893" s="27"/>
      <c r="G893" s="42"/>
      <c r="H893" s="27"/>
      <c r="I893" s="27"/>
      <c r="J893" s="27"/>
      <c r="K893" s="27"/>
      <c r="L893" s="27"/>
      <c r="M893" s="27"/>
      <c r="N893" s="27"/>
      <c r="O893" s="27"/>
      <c r="P893" s="27"/>
      <c r="Q893" s="27"/>
      <c r="R893" s="27"/>
      <c r="S893" s="27"/>
      <c r="T893" s="43"/>
      <c r="U893" s="32"/>
      <c r="V893" s="32"/>
      <c r="W893" s="32"/>
      <c r="X893" s="32"/>
    </row>
    <row r="894" spans="5:24" x14ac:dyDescent="0.2">
      <c r="E894" s="32"/>
      <c r="F894" s="27"/>
      <c r="G894" s="42"/>
      <c r="H894" s="27"/>
      <c r="I894" s="27"/>
      <c r="J894" s="27"/>
      <c r="K894" s="27"/>
      <c r="L894" s="27"/>
      <c r="M894" s="27"/>
      <c r="N894" s="27"/>
      <c r="O894" s="27"/>
      <c r="P894" s="27"/>
      <c r="Q894" s="27"/>
      <c r="R894" s="27"/>
      <c r="S894" s="27"/>
      <c r="T894" s="43"/>
      <c r="U894" s="32"/>
      <c r="V894" s="32"/>
      <c r="W894" s="32"/>
      <c r="X894" s="32"/>
    </row>
    <row r="895" spans="5:24" x14ac:dyDescent="0.2">
      <c r="E895" s="32"/>
      <c r="F895" s="27"/>
      <c r="G895" s="42"/>
      <c r="H895" s="27"/>
      <c r="I895" s="27"/>
      <c r="J895" s="27"/>
      <c r="K895" s="27"/>
      <c r="L895" s="27"/>
      <c r="M895" s="27"/>
      <c r="N895" s="27"/>
      <c r="O895" s="27"/>
      <c r="P895" s="27"/>
      <c r="Q895" s="27"/>
      <c r="R895" s="27"/>
      <c r="S895" s="27"/>
      <c r="T895" s="43"/>
      <c r="U895" s="32"/>
      <c r="V895" s="32"/>
      <c r="W895" s="32"/>
      <c r="X895" s="32"/>
    </row>
    <row r="896" spans="5:24" x14ac:dyDescent="0.2">
      <c r="E896" s="32"/>
      <c r="F896" s="27"/>
      <c r="G896" s="42"/>
      <c r="H896" s="27"/>
      <c r="I896" s="27"/>
      <c r="J896" s="27"/>
      <c r="K896" s="27"/>
      <c r="L896" s="27"/>
      <c r="M896" s="27"/>
      <c r="N896" s="27"/>
      <c r="O896" s="27"/>
      <c r="P896" s="27"/>
      <c r="Q896" s="27"/>
      <c r="R896" s="27"/>
      <c r="S896" s="27"/>
      <c r="T896" s="43"/>
      <c r="U896" s="32"/>
      <c r="V896" s="32"/>
      <c r="W896" s="32"/>
      <c r="X896" s="32"/>
    </row>
    <row r="897" spans="5:24" x14ac:dyDescent="0.2">
      <c r="E897" s="32"/>
      <c r="F897" s="27"/>
      <c r="G897" s="42"/>
      <c r="H897" s="27"/>
      <c r="I897" s="27"/>
      <c r="J897" s="27"/>
      <c r="K897" s="27"/>
      <c r="L897" s="27"/>
      <c r="M897" s="27"/>
      <c r="N897" s="27"/>
      <c r="O897" s="27"/>
      <c r="P897" s="27"/>
      <c r="Q897" s="27"/>
      <c r="R897" s="27"/>
      <c r="S897" s="27"/>
      <c r="T897" s="43"/>
      <c r="U897" s="32"/>
      <c r="V897" s="32"/>
      <c r="W897" s="32"/>
      <c r="X897" s="32"/>
    </row>
    <row r="898" spans="5:24" x14ac:dyDescent="0.2">
      <c r="E898" s="32"/>
      <c r="F898" s="27"/>
      <c r="G898" s="42"/>
      <c r="H898" s="27"/>
      <c r="I898" s="27"/>
      <c r="J898" s="27"/>
      <c r="K898" s="27"/>
      <c r="L898" s="27"/>
      <c r="M898" s="27"/>
      <c r="N898" s="27"/>
      <c r="O898" s="27"/>
      <c r="P898" s="27"/>
      <c r="Q898" s="27"/>
      <c r="R898" s="27"/>
      <c r="S898" s="27"/>
      <c r="T898" s="43"/>
      <c r="U898" s="32"/>
      <c r="V898" s="32"/>
      <c r="W898" s="32"/>
      <c r="X898" s="32"/>
    </row>
    <row r="899" spans="5:24" x14ac:dyDescent="0.2">
      <c r="E899" s="32"/>
      <c r="F899" s="27"/>
      <c r="G899" s="42"/>
      <c r="H899" s="27"/>
      <c r="I899" s="27"/>
      <c r="J899" s="27"/>
      <c r="K899" s="27"/>
      <c r="L899" s="27"/>
      <c r="M899" s="27"/>
      <c r="N899" s="27"/>
      <c r="O899" s="27"/>
      <c r="P899" s="27"/>
      <c r="Q899" s="27"/>
      <c r="R899" s="27"/>
      <c r="S899" s="27"/>
      <c r="T899" s="43"/>
      <c r="U899" s="32"/>
      <c r="V899" s="32"/>
      <c r="W899" s="32"/>
      <c r="X899" s="32"/>
    </row>
    <row r="900" spans="5:24" x14ac:dyDescent="0.2">
      <c r="E900" s="32"/>
      <c r="F900" s="27"/>
      <c r="G900" s="42"/>
      <c r="H900" s="27"/>
      <c r="I900" s="27"/>
      <c r="J900" s="27"/>
      <c r="K900" s="27"/>
      <c r="L900" s="27"/>
      <c r="M900" s="27"/>
      <c r="N900" s="27"/>
      <c r="O900" s="27"/>
      <c r="P900" s="27"/>
      <c r="Q900" s="27"/>
      <c r="R900" s="27"/>
      <c r="S900" s="27"/>
      <c r="T900" s="43"/>
      <c r="U900" s="32"/>
      <c r="V900" s="32"/>
      <c r="W900" s="32"/>
      <c r="X900" s="32"/>
    </row>
    <row r="901" spans="5:24" x14ac:dyDescent="0.2">
      <c r="E901" s="32"/>
      <c r="F901" s="27"/>
      <c r="G901" s="42"/>
      <c r="H901" s="27"/>
      <c r="I901" s="27"/>
      <c r="J901" s="27"/>
      <c r="K901" s="27"/>
      <c r="L901" s="27"/>
      <c r="M901" s="27"/>
      <c r="N901" s="27"/>
      <c r="O901" s="27"/>
      <c r="P901" s="27"/>
      <c r="Q901" s="27"/>
      <c r="R901" s="27"/>
      <c r="S901" s="27"/>
      <c r="T901" s="43"/>
      <c r="U901" s="32"/>
      <c r="V901" s="32"/>
      <c r="W901" s="32"/>
      <c r="X901" s="32"/>
    </row>
    <row r="902" spans="5:24" x14ac:dyDescent="0.2">
      <c r="E902" s="32"/>
      <c r="F902" s="27"/>
      <c r="G902" s="42"/>
      <c r="H902" s="27"/>
      <c r="I902" s="27"/>
      <c r="J902" s="27"/>
      <c r="K902" s="27"/>
      <c r="L902" s="27"/>
      <c r="M902" s="27"/>
      <c r="N902" s="27"/>
      <c r="O902" s="27"/>
      <c r="P902" s="27"/>
      <c r="Q902" s="27"/>
      <c r="R902" s="27"/>
      <c r="S902" s="27"/>
      <c r="T902" s="43"/>
      <c r="U902" s="32"/>
      <c r="V902" s="32"/>
      <c r="W902" s="32"/>
      <c r="X902" s="32"/>
    </row>
    <row r="903" spans="5:24" x14ac:dyDescent="0.2">
      <c r="E903" s="32"/>
      <c r="F903" s="27"/>
      <c r="G903" s="42"/>
      <c r="H903" s="27"/>
      <c r="I903" s="27"/>
      <c r="J903" s="27"/>
      <c r="K903" s="27"/>
      <c r="L903" s="27"/>
      <c r="M903" s="27"/>
      <c r="N903" s="27"/>
      <c r="O903" s="27"/>
      <c r="P903" s="27"/>
      <c r="Q903" s="27"/>
      <c r="R903" s="27"/>
      <c r="S903" s="27"/>
      <c r="T903" s="43"/>
      <c r="U903" s="32"/>
      <c r="V903" s="32"/>
      <c r="W903" s="32"/>
      <c r="X903" s="32"/>
    </row>
    <row r="904" spans="5:24" x14ac:dyDescent="0.2">
      <c r="E904" s="32"/>
      <c r="F904" s="27"/>
      <c r="G904" s="42"/>
      <c r="H904" s="27"/>
      <c r="I904" s="27"/>
      <c r="J904" s="27"/>
      <c r="K904" s="27"/>
      <c r="L904" s="27"/>
      <c r="M904" s="27"/>
      <c r="N904" s="27"/>
      <c r="O904" s="27"/>
      <c r="P904" s="27"/>
      <c r="Q904" s="27"/>
      <c r="R904" s="27"/>
      <c r="S904" s="27"/>
      <c r="T904" s="43"/>
      <c r="U904" s="32"/>
      <c r="V904" s="32"/>
      <c r="W904" s="32"/>
      <c r="X904" s="32"/>
    </row>
    <row r="905" spans="5:24" x14ac:dyDescent="0.2">
      <c r="E905" s="32"/>
      <c r="F905" s="27"/>
      <c r="G905" s="42"/>
      <c r="H905" s="27"/>
      <c r="I905" s="27"/>
      <c r="J905" s="27"/>
      <c r="K905" s="27"/>
      <c r="L905" s="27"/>
      <c r="M905" s="27"/>
      <c r="N905" s="27"/>
      <c r="O905" s="27"/>
      <c r="P905" s="27"/>
      <c r="Q905" s="27"/>
      <c r="R905" s="27"/>
      <c r="S905" s="27"/>
      <c r="T905" s="43"/>
      <c r="U905" s="32"/>
      <c r="V905" s="32"/>
      <c r="W905" s="32"/>
      <c r="X905" s="32"/>
    </row>
    <row r="906" spans="5:24" x14ac:dyDescent="0.2">
      <c r="E906" s="32"/>
      <c r="F906" s="27"/>
      <c r="G906" s="42"/>
      <c r="H906" s="27"/>
      <c r="I906" s="27"/>
      <c r="J906" s="27"/>
      <c r="K906" s="27"/>
      <c r="L906" s="27"/>
      <c r="M906" s="27"/>
      <c r="N906" s="27"/>
      <c r="O906" s="27"/>
      <c r="P906" s="27"/>
      <c r="Q906" s="27"/>
      <c r="R906" s="27"/>
      <c r="S906" s="27"/>
      <c r="T906" s="43"/>
      <c r="U906" s="32"/>
      <c r="V906" s="32"/>
      <c r="W906" s="32"/>
      <c r="X906" s="32"/>
    </row>
    <row r="907" spans="5:24" x14ac:dyDescent="0.2">
      <c r="E907" s="32"/>
      <c r="F907" s="27"/>
      <c r="G907" s="42"/>
      <c r="H907" s="27"/>
      <c r="I907" s="27"/>
      <c r="J907" s="27"/>
      <c r="K907" s="27"/>
      <c r="L907" s="27"/>
      <c r="M907" s="27"/>
      <c r="N907" s="27"/>
      <c r="O907" s="27"/>
      <c r="P907" s="27"/>
      <c r="Q907" s="27"/>
      <c r="R907" s="27"/>
      <c r="S907" s="27"/>
      <c r="T907" s="43"/>
      <c r="U907" s="32"/>
      <c r="V907" s="32"/>
      <c r="W907" s="32"/>
      <c r="X907" s="32"/>
    </row>
    <row r="908" spans="5:24" x14ac:dyDescent="0.2">
      <c r="E908" s="32"/>
      <c r="F908" s="27"/>
      <c r="G908" s="42"/>
      <c r="H908" s="27"/>
      <c r="I908" s="27"/>
      <c r="J908" s="27"/>
      <c r="K908" s="27"/>
      <c r="L908" s="27"/>
      <c r="M908" s="27"/>
      <c r="N908" s="27"/>
      <c r="O908" s="27"/>
      <c r="P908" s="27"/>
      <c r="Q908" s="27"/>
      <c r="R908" s="27"/>
      <c r="S908" s="27"/>
      <c r="T908" s="43"/>
      <c r="U908" s="32"/>
      <c r="V908" s="32"/>
      <c r="W908" s="32"/>
      <c r="X908" s="32"/>
    </row>
    <row r="909" spans="5:24" x14ac:dyDescent="0.2">
      <c r="E909" s="32"/>
      <c r="F909" s="27"/>
      <c r="G909" s="42"/>
      <c r="H909" s="27"/>
      <c r="I909" s="27"/>
      <c r="J909" s="27"/>
      <c r="K909" s="27"/>
      <c r="L909" s="27"/>
      <c r="M909" s="27"/>
      <c r="N909" s="27"/>
      <c r="O909" s="27"/>
      <c r="P909" s="27"/>
      <c r="Q909" s="27"/>
      <c r="R909" s="27"/>
      <c r="S909" s="27"/>
      <c r="T909" s="43"/>
      <c r="U909" s="32"/>
      <c r="V909" s="32"/>
      <c r="W909" s="32"/>
      <c r="X909" s="32"/>
    </row>
    <row r="910" spans="5:24" x14ac:dyDescent="0.2">
      <c r="E910" s="32"/>
      <c r="F910" s="27"/>
      <c r="G910" s="42"/>
      <c r="H910" s="27"/>
      <c r="I910" s="27"/>
      <c r="J910" s="27"/>
      <c r="K910" s="27"/>
      <c r="L910" s="27"/>
      <c r="M910" s="27"/>
      <c r="N910" s="27"/>
      <c r="O910" s="27"/>
      <c r="P910" s="27"/>
      <c r="Q910" s="27"/>
      <c r="R910" s="27"/>
      <c r="S910" s="27"/>
      <c r="T910" s="43"/>
      <c r="U910" s="32"/>
      <c r="V910" s="32"/>
      <c r="W910" s="32"/>
      <c r="X910" s="32"/>
    </row>
    <row r="911" spans="5:24" x14ac:dyDescent="0.2">
      <c r="E911" s="32"/>
      <c r="F911" s="27"/>
      <c r="G911" s="42"/>
      <c r="H911" s="27"/>
      <c r="I911" s="27"/>
      <c r="J911" s="27"/>
      <c r="K911" s="27"/>
      <c r="L911" s="27"/>
      <c r="M911" s="27"/>
      <c r="N911" s="27"/>
      <c r="O911" s="27"/>
      <c r="P911" s="27"/>
      <c r="Q911" s="27"/>
      <c r="R911" s="27"/>
      <c r="S911" s="27"/>
      <c r="T911" s="43"/>
      <c r="U911" s="32"/>
      <c r="V911" s="32"/>
      <c r="W911" s="32"/>
      <c r="X911" s="32"/>
    </row>
    <row r="912" spans="5:24" x14ac:dyDescent="0.2">
      <c r="E912" s="32"/>
      <c r="F912" s="27"/>
      <c r="G912" s="42"/>
      <c r="H912" s="27"/>
      <c r="I912" s="27"/>
      <c r="J912" s="27"/>
      <c r="K912" s="27"/>
      <c r="L912" s="27"/>
      <c r="M912" s="27"/>
      <c r="N912" s="27"/>
      <c r="O912" s="27"/>
      <c r="P912" s="27"/>
      <c r="Q912" s="27"/>
      <c r="R912" s="27"/>
      <c r="S912" s="27"/>
      <c r="T912" s="43"/>
      <c r="U912" s="32"/>
      <c r="V912" s="32"/>
      <c r="W912" s="32"/>
      <c r="X912" s="32"/>
    </row>
    <row r="913" spans="5:24" x14ac:dyDescent="0.2">
      <c r="E913" s="32"/>
      <c r="F913" s="27"/>
      <c r="G913" s="42"/>
      <c r="H913" s="27"/>
      <c r="I913" s="27"/>
      <c r="J913" s="27"/>
      <c r="K913" s="27"/>
      <c r="L913" s="27"/>
      <c r="M913" s="27"/>
      <c r="N913" s="27"/>
      <c r="O913" s="27"/>
      <c r="P913" s="27"/>
      <c r="Q913" s="27"/>
      <c r="R913" s="27"/>
      <c r="S913" s="27"/>
      <c r="T913" s="43"/>
      <c r="U913" s="32"/>
      <c r="V913" s="32"/>
      <c r="W913" s="32"/>
      <c r="X913" s="32"/>
    </row>
    <row r="914" spans="5:24" x14ac:dyDescent="0.2">
      <c r="E914" s="32"/>
      <c r="F914" s="27"/>
      <c r="G914" s="42"/>
      <c r="H914" s="27"/>
      <c r="I914" s="27"/>
      <c r="J914" s="27"/>
      <c r="K914" s="27"/>
      <c r="L914" s="27"/>
      <c r="M914" s="27"/>
      <c r="N914" s="27"/>
      <c r="O914" s="27"/>
      <c r="P914" s="27"/>
      <c r="Q914" s="27"/>
      <c r="R914" s="27"/>
      <c r="S914" s="27"/>
      <c r="T914" s="43"/>
      <c r="U914" s="32"/>
      <c r="V914" s="32"/>
      <c r="W914" s="32"/>
      <c r="X914" s="32"/>
    </row>
    <row r="915" spans="5:24" x14ac:dyDescent="0.2">
      <c r="E915" s="32"/>
      <c r="F915" s="27"/>
      <c r="G915" s="42"/>
      <c r="H915" s="27"/>
      <c r="I915" s="27"/>
      <c r="J915" s="27"/>
      <c r="K915" s="27"/>
      <c r="L915" s="27"/>
      <c r="M915" s="27"/>
      <c r="N915" s="27"/>
      <c r="O915" s="27"/>
      <c r="P915" s="27"/>
      <c r="Q915" s="27"/>
      <c r="R915" s="27"/>
      <c r="S915" s="27"/>
      <c r="T915" s="43"/>
      <c r="U915" s="32"/>
      <c r="V915" s="32"/>
      <c r="W915" s="32"/>
      <c r="X915" s="32"/>
    </row>
    <row r="916" spans="5:24" x14ac:dyDescent="0.2">
      <c r="E916" s="32"/>
      <c r="F916" s="27"/>
      <c r="G916" s="42"/>
      <c r="H916" s="27"/>
      <c r="I916" s="27"/>
      <c r="J916" s="27"/>
      <c r="K916" s="27"/>
      <c r="L916" s="27"/>
      <c r="M916" s="27"/>
      <c r="N916" s="27"/>
      <c r="O916" s="27"/>
      <c r="P916" s="27"/>
      <c r="Q916" s="27"/>
      <c r="R916" s="27"/>
      <c r="S916" s="27"/>
      <c r="T916" s="43"/>
      <c r="U916" s="32"/>
      <c r="V916" s="32"/>
      <c r="W916" s="32"/>
      <c r="X916" s="32"/>
    </row>
    <row r="917" spans="5:24" x14ac:dyDescent="0.2">
      <c r="E917" s="32"/>
      <c r="F917" s="27"/>
      <c r="G917" s="42"/>
      <c r="H917" s="27"/>
      <c r="I917" s="27"/>
      <c r="J917" s="27"/>
      <c r="K917" s="27"/>
      <c r="L917" s="27"/>
      <c r="M917" s="27"/>
      <c r="N917" s="27"/>
      <c r="O917" s="27"/>
      <c r="P917" s="27"/>
      <c r="Q917" s="27"/>
      <c r="R917" s="27"/>
      <c r="S917" s="27"/>
      <c r="T917" s="43"/>
      <c r="U917" s="32"/>
      <c r="V917" s="32"/>
      <c r="W917" s="32"/>
      <c r="X917" s="32"/>
    </row>
    <row r="918" spans="5:24" x14ac:dyDescent="0.2">
      <c r="E918" s="32"/>
      <c r="F918" s="27"/>
      <c r="G918" s="42"/>
      <c r="H918" s="27"/>
      <c r="I918" s="27"/>
      <c r="J918" s="27"/>
      <c r="K918" s="27"/>
      <c r="L918" s="27"/>
      <c r="M918" s="27"/>
      <c r="N918" s="27"/>
      <c r="O918" s="27"/>
      <c r="P918" s="27"/>
      <c r="Q918" s="27"/>
      <c r="R918" s="27"/>
      <c r="S918" s="27"/>
      <c r="T918" s="43"/>
      <c r="U918" s="32"/>
      <c r="V918" s="32"/>
      <c r="W918" s="32"/>
      <c r="X918" s="32"/>
    </row>
    <row r="919" spans="5:24" x14ac:dyDescent="0.2">
      <c r="E919" s="32"/>
      <c r="F919" s="27"/>
      <c r="G919" s="42"/>
      <c r="H919" s="27"/>
      <c r="I919" s="27"/>
      <c r="J919" s="27"/>
      <c r="K919" s="27"/>
      <c r="L919" s="27"/>
      <c r="M919" s="27"/>
      <c r="N919" s="27"/>
      <c r="O919" s="27"/>
      <c r="P919" s="27"/>
      <c r="Q919" s="27"/>
      <c r="R919" s="27"/>
      <c r="S919" s="27"/>
      <c r="T919" s="43"/>
      <c r="U919" s="32"/>
      <c r="V919" s="32"/>
      <c r="W919" s="32"/>
      <c r="X919" s="32"/>
    </row>
    <row r="920" spans="5:24" x14ac:dyDescent="0.2">
      <c r="E920" s="32"/>
      <c r="F920" s="27"/>
      <c r="G920" s="42"/>
      <c r="H920" s="27"/>
      <c r="I920" s="27"/>
      <c r="J920" s="27"/>
      <c r="K920" s="27"/>
      <c r="L920" s="27"/>
      <c r="M920" s="27"/>
      <c r="N920" s="27"/>
      <c r="O920" s="27"/>
      <c r="P920" s="27"/>
      <c r="Q920" s="27"/>
      <c r="R920" s="27"/>
      <c r="S920" s="27"/>
      <c r="T920" s="43"/>
      <c r="U920" s="32"/>
      <c r="V920" s="32"/>
      <c r="W920" s="32"/>
      <c r="X920" s="32"/>
    </row>
    <row r="921" spans="5:24" x14ac:dyDescent="0.2">
      <c r="E921" s="32"/>
      <c r="F921" s="27"/>
      <c r="G921" s="42"/>
      <c r="H921" s="27"/>
      <c r="I921" s="27"/>
      <c r="J921" s="27"/>
      <c r="K921" s="27"/>
      <c r="L921" s="27"/>
      <c r="M921" s="27"/>
      <c r="N921" s="27"/>
      <c r="O921" s="27"/>
      <c r="P921" s="27"/>
      <c r="Q921" s="27"/>
      <c r="R921" s="27"/>
      <c r="S921" s="27"/>
      <c r="T921" s="43"/>
      <c r="U921" s="32"/>
      <c r="V921" s="32"/>
      <c r="W921" s="32"/>
      <c r="X921" s="32"/>
    </row>
    <row r="922" spans="5:24" x14ac:dyDescent="0.2">
      <c r="E922" s="32"/>
      <c r="F922" s="27"/>
      <c r="G922" s="42"/>
      <c r="H922" s="27"/>
      <c r="I922" s="27"/>
      <c r="J922" s="27"/>
      <c r="K922" s="27"/>
      <c r="L922" s="27"/>
      <c r="M922" s="27"/>
      <c r="N922" s="27"/>
      <c r="O922" s="27"/>
      <c r="P922" s="27"/>
      <c r="Q922" s="27"/>
      <c r="R922" s="27"/>
      <c r="S922" s="27"/>
      <c r="T922" s="43"/>
      <c r="U922" s="32"/>
      <c r="V922" s="32"/>
      <c r="W922" s="32"/>
      <c r="X922" s="32"/>
    </row>
    <row r="923" spans="5:24" x14ac:dyDescent="0.2">
      <c r="E923" s="32"/>
      <c r="F923" s="27"/>
      <c r="G923" s="42"/>
      <c r="H923" s="27"/>
      <c r="I923" s="27"/>
      <c r="J923" s="27"/>
      <c r="K923" s="27"/>
      <c r="L923" s="27"/>
      <c r="M923" s="27"/>
      <c r="N923" s="27"/>
      <c r="O923" s="27"/>
      <c r="P923" s="27"/>
      <c r="Q923" s="27"/>
      <c r="R923" s="27"/>
      <c r="S923" s="27"/>
      <c r="T923" s="43"/>
      <c r="U923" s="32"/>
      <c r="V923" s="32"/>
      <c r="W923" s="32"/>
      <c r="X923" s="32"/>
    </row>
    <row r="924" spans="5:24" x14ac:dyDescent="0.2">
      <c r="E924" s="32"/>
      <c r="F924" s="27"/>
      <c r="G924" s="42"/>
      <c r="H924" s="27"/>
      <c r="I924" s="27"/>
      <c r="J924" s="27"/>
      <c r="K924" s="27"/>
      <c r="L924" s="27"/>
      <c r="M924" s="27"/>
      <c r="N924" s="27"/>
      <c r="O924" s="27"/>
      <c r="P924" s="27"/>
      <c r="Q924" s="27"/>
      <c r="R924" s="27"/>
      <c r="S924" s="27"/>
      <c r="T924" s="43"/>
      <c r="U924" s="32"/>
      <c r="V924" s="32"/>
      <c r="W924" s="32"/>
      <c r="X924" s="32"/>
    </row>
    <row r="925" spans="5:24" x14ac:dyDescent="0.2">
      <c r="E925" s="32"/>
      <c r="F925" s="27"/>
      <c r="G925" s="42"/>
      <c r="H925" s="27"/>
      <c r="I925" s="27"/>
      <c r="J925" s="27"/>
      <c r="K925" s="27"/>
      <c r="L925" s="27"/>
      <c r="M925" s="27"/>
      <c r="N925" s="27"/>
      <c r="O925" s="27"/>
      <c r="P925" s="27"/>
      <c r="Q925" s="27"/>
      <c r="R925" s="27"/>
      <c r="S925" s="27"/>
      <c r="T925" s="43"/>
      <c r="U925" s="32"/>
      <c r="V925" s="32"/>
      <c r="W925" s="32"/>
      <c r="X925" s="32"/>
    </row>
    <row r="926" spans="5:24" x14ac:dyDescent="0.2">
      <c r="E926" s="32"/>
      <c r="F926" s="27"/>
      <c r="G926" s="42"/>
      <c r="H926" s="27"/>
      <c r="I926" s="27"/>
      <c r="J926" s="27"/>
      <c r="K926" s="27"/>
      <c r="L926" s="27"/>
      <c r="M926" s="27"/>
      <c r="N926" s="27"/>
      <c r="O926" s="27"/>
      <c r="P926" s="27"/>
      <c r="Q926" s="27"/>
      <c r="R926" s="27"/>
      <c r="S926" s="27"/>
      <c r="T926" s="43"/>
      <c r="U926" s="32"/>
      <c r="V926" s="32"/>
      <c r="W926" s="32"/>
      <c r="X926" s="32"/>
    </row>
    <row r="927" spans="5:24" x14ac:dyDescent="0.2">
      <c r="E927" s="32"/>
      <c r="F927" s="27"/>
      <c r="G927" s="42"/>
      <c r="H927" s="27"/>
      <c r="I927" s="27"/>
      <c r="J927" s="27"/>
      <c r="K927" s="27"/>
      <c r="L927" s="27"/>
      <c r="M927" s="27"/>
      <c r="N927" s="27"/>
      <c r="O927" s="27"/>
      <c r="P927" s="27"/>
      <c r="Q927" s="27"/>
      <c r="R927" s="27"/>
      <c r="S927" s="27"/>
      <c r="T927" s="43"/>
      <c r="U927" s="32"/>
      <c r="V927" s="32"/>
      <c r="W927" s="32"/>
      <c r="X927" s="32"/>
    </row>
    <row r="928" spans="5:24" x14ac:dyDescent="0.2">
      <c r="E928" s="32"/>
      <c r="F928" s="27"/>
      <c r="G928" s="42"/>
      <c r="H928" s="27"/>
      <c r="I928" s="27"/>
      <c r="J928" s="27"/>
      <c r="K928" s="27"/>
      <c r="L928" s="27"/>
      <c r="M928" s="27"/>
      <c r="N928" s="27"/>
      <c r="O928" s="27"/>
      <c r="P928" s="27"/>
      <c r="Q928" s="27"/>
      <c r="R928" s="27"/>
      <c r="S928" s="27"/>
      <c r="T928" s="43"/>
      <c r="U928" s="32"/>
      <c r="V928" s="32"/>
      <c r="W928" s="32"/>
      <c r="X928" s="32"/>
    </row>
    <row r="929" spans="5:24" x14ac:dyDescent="0.2">
      <c r="E929" s="32"/>
      <c r="F929" s="27"/>
      <c r="G929" s="42"/>
      <c r="H929" s="27"/>
      <c r="I929" s="27"/>
      <c r="J929" s="27"/>
      <c r="K929" s="27"/>
      <c r="L929" s="27"/>
      <c r="M929" s="27"/>
      <c r="N929" s="27"/>
      <c r="O929" s="27"/>
      <c r="P929" s="27"/>
      <c r="Q929" s="27"/>
      <c r="R929" s="27"/>
      <c r="S929" s="27"/>
      <c r="T929" s="43"/>
      <c r="U929" s="32"/>
      <c r="V929" s="32"/>
      <c r="W929" s="32"/>
      <c r="X929" s="32"/>
    </row>
    <row r="930" spans="5:24" x14ac:dyDescent="0.2">
      <c r="E930" s="32"/>
      <c r="F930" s="27"/>
      <c r="G930" s="42"/>
      <c r="H930" s="27"/>
      <c r="I930" s="27"/>
      <c r="J930" s="27"/>
      <c r="K930" s="27"/>
      <c r="L930" s="27"/>
      <c r="M930" s="27"/>
      <c r="N930" s="27"/>
      <c r="O930" s="27"/>
      <c r="P930" s="27"/>
      <c r="Q930" s="27"/>
      <c r="R930" s="27"/>
      <c r="S930" s="27"/>
      <c r="T930" s="43"/>
      <c r="U930" s="32"/>
      <c r="V930" s="32"/>
      <c r="W930" s="32"/>
      <c r="X930" s="32"/>
    </row>
    <row r="931" spans="5:24" x14ac:dyDescent="0.2">
      <c r="E931" s="32"/>
      <c r="F931" s="27"/>
      <c r="G931" s="42"/>
      <c r="H931" s="27"/>
      <c r="I931" s="27"/>
      <c r="J931" s="27"/>
      <c r="K931" s="27"/>
      <c r="L931" s="27"/>
      <c r="M931" s="27"/>
      <c r="N931" s="27"/>
      <c r="O931" s="27"/>
      <c r="P931" s="27"/>
      <c r="Q931" s="27"/>
      <c r="R931" s="27"/>
      <c r="S931" s="27"/>
      <c r="T931" s="43"/>
      <c r="U931" s="32"/>
      <c r="V931" s="32"/>
      <c r="W931" s="32"/>
      <c r="X931" s="32"/>
    </row>
    <row r="932" spans="5:24" x14ac:dyDescent="0.2">
      <c r="E932" s="32"/>
      <c r="F932" s="27"/>
      <c r="G932" s="42"/>
      <c r="H932" s="27"/>
      <c r="I932" s="27"/>
      <c r="J932" s="27"/>
      <c r="K932" s="27"/>
      <c r="L932" s="27"/>
      <c r="M932" s="27"/>
      <c r="N932" s="27"/>
      <c r="O932" s="27"/>
      <c r="P932" s="27"/>
      <c r="Q932" s="27"/>
      <c r="R932" s="27"/>
      <c r="S932" s="27"/>
      <c r="T932" s="43"/>
      <c r="U932" s="32"/>
      <c r="V932" s="32"/>
      <c r="W932" s="32"/>
      <c r="X932" s="32"/>
    </row>
    <row r="933" spans="5:24" x14ac:dyDescent="0.2">
      <c r="E933" s="32"/>
      <c r="F933" s="27"/>
      <c r="G933" s="42"/>
      <c r="H933" s="27"/>
      <c r="I933" s="27"/>
      <c r="J933" s="27"/>
      <c r="K933" s="27"/>
      <c r="L933" s="27"/>
      <c r="M933" s="27"/>
      <c r="N933" s="27"/>
      <c r="O933" s="27"/>
      <c r="P933" s="27"/>
      <c r="Q933" s="27"/>
      <c r="R933" s="27"/>
      <c r="S933" s="27"/>
      <c r="T933" s="43"/>
      <c r="U933" s="32"/>
      <c r="V933" s="32"/>
      <c r="W933" s="32"/>
      <c r="X933" s="32"/>
    </row>
    <row r="934" spans="5:24" x14ac:dyDescent="0.2">
      <c r="E934" s="32"/>
      <c r="F934" s="27"/>
      <c r="G934" s="42"/>
      <c r="H934" s="27"/>
      <c r="I934" s="27"/>
      <c r="J934" s="27"/>
      <c r="K934" s="27"/>
      <c r="L934" s="27"/>
      <c r="M934" s="27"/>
      <c r="N934" s="27"/>
      <c r="O934" s="27"/>
      <c r="P934" s="27"/>
      <c r="Q934" s="27"/>
      <c r="R934" s="27"/>
      <c r="S934" s="27"/>
      <c r="T934" s="43"/>
      <c r="U934" s="32"/>
      <c r="V934" s="32"/>
      <c r="W934" s="32"/>
      <c r="X934" s="32"/>
    </row>
    <row r="935" spans="5:24" x14ac:dyDescent="0.2">
      <c r="E935" s="32"/>
      <c r="F935" s="27"/>
      <c r="G935" s="42"/>
      <c r="H935" s="27"/>
      <c r="I935" s="27"/>
      <c r="J935" s="27"/>
      <c r="K935" s="27"/>
      <c r="L935" s="27"/>
      <c r="M935" s="27"/>
      <c r="N935" s="27"/>
      <c r="O935" s="27"/>
      <c r="P935" s="27"/>
      <c r="Q935" s="27"/>
      <c r="R935" s="27"/>
      <c r="S935" s="27"/>
      <c r="T935" s="43"/>
      <c r="U935" s="32"/>
      <c r="V935" s="32"/>
      <c r="W935" s="32"/>
      <c r="X935" s="32"/>
    </row>
    <row r="936" spans="5:24" x14ac:dyDescent="0.2">
      <c r="E936" s="32"/>
      <c r="F936" s="27"/>
      <c r="G936" s="42"/>
      <c r="H936" s="27"/>
      <c r="I936" s="27"/>
      <c r="J936" s="27"/>
      <c r="K936" s="27"/>
      <c r="L936" s="27"/>
      <c r="M936" s="27"/>
      <c r="N936" s="27"/>
      <c r="O936" s="27"/>
      <c r="P936" s="27"/>
      <c r="Q936" s="27"/>
      <c r="R936" s="27"/>
      <c r="S936" s="27"/>
      <c r="T936" s="43"/>
      <c r="U936" s="32"/>
      <c r="V936" s="32"/>
      <c r="W936" s="32"/>
      <c r="X936" s="32"/>
    </row>
    <row r="937" spans="5:24" x14ac:dyDescent="0.2">
      <c r="E937" s="32"/>
      <c r="F937" s="27"/>
      <c r="G937" s="42"/>
      <c r="H937" s="27"/>
      <c r="I937" s="27"/>
      <c r="J937" s="27"/>
      <c r="K937" s="27"/>
      <c r="L937" s="27"/>
      <c r="M937" s="27"/>
      <c r="N937" s="27"/>
      <c r="O937" s="27"/>
      <c r="P937" s="27"/>
      <c r="Q937" s="27"/>
      <c r="R937" s="27"/>
      <c r="S937" s="27"/>
      <c r="T937" s="43"/>
      <c r="U937" s="32"/>
      <c r="V937" s="32"/>
      <c r="W937" s="32"/>
      <c r="X937" s="32"/>
    </row>
    <row r="938" spans="5:24" x14ac:dyDescent="0.2">
      <c r="E938" s="32"/>
      <c r="F938" s="27"/>
      <c r="G938" s="42"/>
      <c r="H938" s="27"/>
      <c r="I938" s="27"/>
      <c r="J938" s="27"/>
      <c r="K938" s="27"/>
      <c r="L938" s="27"/>
      <c r="M938" s="27"/>
      <c r="N938" s="27"/>
      <c r="O938" s="27"/>
      <c r="P938" s="27"/>
      <c r="Q938" s="27"/>
      <c r="R938" s="27"/>
      <c r="S938" s="27"/>
      <c r="T938" s="43"/>
      <c r="U938" s="32"/>
      <c r="V938" s="32"/>
      <c r="W938" s="32"/>
      <c r="X938" s="32"/>
    </row>
    <row r="939" spans="5:24" x14ac:dyDescent="0.2">
      <c r="E939" s="32"/>
      <c r="F939" s="27"/>
      <c r="G939" s="42"/>
      <c r="H939" s="27"/>
      <c r="I939" s="27"/>
      <c r="J939" s="27"/>
      <c r="K939" s="27"/>
      <c r="L939" s="27"/>
      <c r="M939" s="27"/>
      <c r="N939" s="27"/>
      <c r="O939" s="27"/>
      <c r="P939" s="27"/>
      <c r="Q939" s="27"/>
      <c r="R939" s="27"/>
      <c r="S939" s="27"/>
      <c r="T939" s="43"/>
      <c r="U939" s="32"/>
      <c r="V939" s="32"/>
      <c r="W939" s="32"/>
      <c r="X939" s="32"/>
    </row>
    <row r="940" spans="5:24" x14ac:dyDescent="0.2">
      <c r="E940" s="32"/>
      <c r="F940" s="27"/>
      <c r="G940" s="42"/>
      <c r="H940" s="27"/>
      <c r="I940" s="27"/>
      <c r="J940" s="27"/>
      <c r="K940" s="27"/>
      <c r="L940" s="27"/>
      <c r="M940" s="27"/>
      <c r="N940" s="27"/>
      <c r="O940" s="27"/>
      <c r="P940" s="27"/>
      <c r="Q940" s="27"/>
      <c r="R940" s="27"/>
      <c r="S940" s="27"/>
      <c r="T940" s="43"/>
      <c r="U940" s="32"/>
      <c r="V940" s="32"/>
      <c r="W940" s="32"/>
      <c r="X940" s="32"/>
    </row>
    <row r="941" spans="5:24" x14ac:dyDescent="0.2">
      <c r="E941" s="32"/>
      <c r="F941" s="27"/>
      <c r="G941" s="42"/>
      <c r="H941" s="27"/>
      <c r="I941" s="27"/>
      <c r="J941" s="27"/>
      <c r="K941" s="27"/>
      <c r="L941" s="27"/>
      <c r="M941" s="27"/>
      <c r="N941" s="27"/>
      <c r="O941" s="27"/>
      <c r="P941" s="27"/>
      <c r="Q941" s="27"/>
      <c r="R941" s="27"/>
      <c r="S941" s="27"/>
      <c r="T941" s="43"/>
      <c r="U941" s="32"/>
      <c r="V941" s="32"/>
      <c r="W941" s="32"/>
      <c r="X941" s="32"/>
    </row>
    <row r="942" spans="5:24" x14ac:dyDescent="0.2">
      <c r="E942" s="32"/>
      <c r="F942" s="27"/>
      <c r="G942" s="42"/>
      <c r="H942" s="27"/>
      <c r="I942" s="27"/>
      <c r="J942" s="27"/>
      <c r="K942" s="27"/>
      <c r="L942" s="27"/>
      <c r="M942" s="27"/>
      <c r="N942" s="27"/>
      <c r="O942" s="27"/>
      <c r="P942" s="27"/>
      <c r="Q942" s="27"/>
      <c r="R942" s="27"/>
      <c r="S942" s="27"/>
      <c r="T942" s="43"/>
      <c r="U942" s="32"/>
      <c r="V942" s="32"/>
      <c r="W942" s="32"/>
      <c r="X942" s="32"/>
    </row>
    <row r="943" spans="5:24" x14ac:dyDescent="0.2">
      <c r="E943" s="32"/>
      <c r="F943" s="27"/>
      <c r="G943" s="42"/>
      <c r="H943" s="27"/>
      <c r="I943" s="27"/>
      <c r="J943" s="27"/>
      <c r="K943" s="27"/>
      <c r="L943" s="27"/>
      <c r="M943" s="27"/>
      <c r="N943" s="27"/>
      <c r="O943" s="27"/>
      <c r="P943" s="27"/>
      <c r="Q943" s="27"/>
      <c r="R943" s="27"/>
      <c r="S943" s="27"/>
      <c r="T943" s="43"/>
      <c r="U943" s="32"/>
      <c r="V943" s="32"/>
      <c r="W943" s="32"/>
      <c r="X943" s="32"/>
    </row>
    <row r="944" spans="5:24" x14ac:dyDescent="0.2">
      <c r="E944" s="32"/>
      <c r="F944" s="27"/>
      <c r="G944" s="42"/>
      <c r="H944" s="27"/>
      <c r="I944" s="27"/>
      <c r="J944" s="27"/>
      <c r="K944" s="27"/>
      <c r="L944" s="27"/>
      <c r="M944" s="27"/>
      <c r="N944" s="27"/>
      <c r="O944" s="27"/>
      <c r="P944" s="27"/>
      <c r="Q944" s="27"/>
      <c r="R944" s="27"/>
      <c r="S944" s="27"/>
      <c r="T944" s="43"/>
      <c r="U944" s="32"/>
      <c r="V944" s="32"/>
      <c r="W944" s="32"/>
      <c r="X944" s="32"/>
    </row>
    <row r="945" spans="5:24" x14ac:dyDescent="0.2">
      <c r="E945" s="32"/>
      <c r="F945" s="27"/>
      <c r="G945" s="42"/>
      <c r="H945" s="27"/>
      <c r="I945" s="27"/>
      <c r="J945" s="27"/>
      <c r="K945" s="27"/>
      <c r="L945" s="27"/>
      <c r="M945" s="27"/>
      <c r="N945" s="27"/>
      <c r="O945" s="27"/>
      <c r="P945" s="27"/>
      <c r="Q945" s="27"/>
      <c r="R945" s="27"/>
      <c r="S945" s="27"/>
      <c r="T945" s="43"/>
      <c r="U945" s="32"/>
      <c r="V945" s="32"/>
      <c r="W945" s="32"/>
      <c r="X945" s="32"/>
    </row>
    <row r="946" spans="5:24" x14ac:dyDescent="0.2">
      <c r="E946" s="32"/>
      <c r="F946" s="27"/>
      <c r="G946" s="42"/>
      <c r="H946" s="27"/>
      <c r="I946" s="27"/>
      <c r="J946" s="27"/>
      <c r="K946" s="27"/>
      <c r="L946" s="27"/>
      <c r="M946" s="27"/>
      <c r="N946" s="27"/>
      <c r="O946" s="27"/>
      <c r="P946" s="27"/>
      <c r="Q946" s="27"/>
      <c r="R946" s="27"/>
      <c r="S946" s="27"/>
      <c r="T946" s="43"/>
      <c r="U946" s="32"/>
      <c r="V946" s="32"/>
      <c r="W946" s="32"/>
      <c r="X946" s="32"/>
    </row>
    <row r="947" spans="5:24" x14ac:dyDescent="0.2">
      <c r="E947" s="32"/>
      <c r="F947" s="27"/>
      <c r="G947" s="42"/>
      <c r="H947" s="27"/>
      <c r="I947" s="27"/>
      <c r="J947" s="27"/>
      <c r="K947" s="27"/>
      <c r="L947" s="27"/>
      <c r="M947" s="27"/>
      <c r="N947" s="27"/>
      <c r="O947" s="27"/>
      <c r="P947" s="27"/>
      <c r="Q947" s="27"/>
      <c r="R947" s="27"/>
      <c r="S947" s="27"/>
      <c r="T947" s="43"/>
      <c r="U947" s="32"/>
      <c r="V947" s="32"/>
      <c r="W947" s="32"/>
      <c r="X947" s="32"/>
    </row>
    <row r="948" spans="5:24" x14ac:dyDescent="0.2">
      <c r="E948" s="32"/>
      <c r="F948" s="27"/>
      <c r="G948" s="42"/>
      <c r="H948" s="27"/>
      <c r="I948" s="27"/>
      <c r="J948" s="27"/>
      <c r="K948" s="27"/>
      <c r="L948" s="27"/>
      <c r="M948" s="27"/>
      <c r="N948" s="27"/>
      <c r="O948" s="27"/>
      <c r="P948" s="27"/>
      <c r="Q948" s="27"/>
      <c r="R948" s="27"/>
      <c r="S948" s="27"/>
      <c r="T948" s="43"/>
      <c r="U948" s="32"/>
      <c r="V948" s="32"/>
      <c r="W948" s="32"/>
      <c r="X948" s="32"/>
    </row>
    <row r="949" spans="5:24" x14ac:dyDescent="0.2">
      <c r="E949" s="32"/>
      <c r="F949" s="27"/>
      <c r="G949" s="42"/>
      <c r="H949" s="27"/>
      <c r="I949" s="27"/>
      <c r="J949" s="27"/>
      <c r="K949" s="27"/>
      <c r="L949" s="27"/>
      <c r="M949" s="27"/>
      <c r="N949" s="27"/>
      <c r="O949" s="27"/>
      <c r="P949" s="27"/>
      <c r="Q949" s="27"/>
      <c r="R949" s="27"/>
      <c r="S949" s="27"/>
      <c r="T949" s="43"/>
      <c r="U949" s="32"/>
      <c r="V949" s="32"/>
      <c r="W949" s="32"/>
      <c r="X949" s="32"/>
    </row>
    <row r="950" spans="5:24" x14ac:dyDescent="0.2">
      <c r="E950" s="32"/>
      <c r="F950" s="27"/>
      <c r="G950" s="42"/>
      <c r="H950" s="27"/>
      <c r="I950" s="27"/>
      <c r="J950" s="27"/>
      <c r="K950" s="27"/>
      <c r="L950" s="27"/>
      <c r="M950" s="27"/>
      <c r="N950" s="27"/>
      <c r="O950" s="27"/>
      <c r="P950" s="27"/>
      <c r="Q950" s="27"/>
      <c r="R950" s="27"/>
      <c r="S950" s="27"/>
      <c r="T950" s="43"/>
      <c r="U950" s="32"/>
      <c r="V950" s="32"/>
      <c r="W950" s="32"/>
      <c r="X950" s="32"/>
    </row>
    <row r="951" spans="5:24" x14ac:dyDescent="0.2">
      <c r="E951" s="32"/>
      <c r="F951" s="27"/>
      <c r="G951" s="42"/>
      <c r="H951" s="27"/>
      <c r="I951" s="27"/>
      <c r="J951" s="27"/>
      <c r="K951" s="27"/>
      <c r="L951" s="27"/>
      <c r="M951" s="27"/>
      <c r="N951" s="27"/>
      <c r="O951" s="27"/>
      <c r="P951" s="27"/>
      <c r="Q951" s="27"/>
      <c r="R951" s="27"/>
      <c r="S951" s="27"/>
      <c r="T951" s="43"/>
      <c r="U951" s="32"/>
      <c r="V951" s="32"/>
      <c r="W951" s="32"/>
      <c r="X951" s="32"/>
    </row>
    <row r="952" spans="5:24" x14ac:dyDescent="0.2">
      <c r="E952" s="32"/>
      <c r="F952" s="27"/>
      <c r="G952" s="42"/>
      <c r="H952" s="27"/>
      <c r="I952" s="27"/>
      <c r="J952" s="27"/>
      <c r="K952" s="27"/>
      <c r="L952" s="27"/>
      <c r="M952" s="27"/>
      <c r="N952" s="27"/>
      <c r="O952" s="27"/>
      <c r="P952" s="27"/>
      <c r="Q952" s="27"/>
      <c r="R952" s="27"/>
      <c r="S952" s="27"/>
      <c r="T952" s="43"/>
      <c r="U952" s="32"/>
      <c r="V952" s="32"/>
      <c r="W952" s="32"/>
      <c r="X952" s="32"/>
    </row>
    <row r="953" spans="5:24" x14ac:dyDescent="0.2">
      <c r="E953" s="32"/>
      <c r="F953" s="27"/>
      <c r="G953" s="42"/>
      <c r="H953" s="27"/>
      <c r="I953" s="27"/>
      <c r="J953" s="27"/>
      <c r="K953" s="27"/>
      <c r="L953" s="27"/>
      <c r="M953" s="27"/>
      <c r="N953" s="27"/>
      <c r="O953" s="27"/>
      <c r="P953" s="27"/>
      <c r="Q953" s="27"/>
      <c r="R953" s="27"/>
      <c r="S953" s="27"/>
      <c r="T953" s="43"/>
      <c r="U953" s="32"/>
      <c r="V953" s="32"/>
      <c r="W953" s="32"/>
      <c r="X953" s="32"/>
    </row>
    <row r="954" spans="5:24" x14ac:dyDescent="0.2">
      <c r="E954" s="32"/>
      <c r="F954" s="27"/>
      <c r="G954" s="42"/>
      <c r="H954" s="27"/>
      <c r="I954" s="27"/>
      <c r="J954" s="27"/>
      <c r="K954" s="27"/>
      <c r="L954" s="27"/>
      <c r="M954" s="27"/>
      <c r="N954" s="27"/>
      <c r="O954" s="27"/>
      <c r="P954" s="27"/>
      <c r="Q954" s="27"/>
      <c r="R954" s="27"/>
      <c r="S954" s="27"/>
      <c r="T954" s="43"/>
      <c r="U954" s="32"/>
      <c r="V954" s="32"/>
      <c r="W954" s="32"/>
      <c r="X954" s="32"/>
    </row>
    <row r="955" spans="5:24" x14ac:dyDescent="0.2">
      <c r="E955" s="32"/>
      <c r="F955" s="27"/>
      <c r="G955" s="42"/>
      <c r="H955" s="27"/>
      <c r="I955" s="27"/>
      <c r="J955" s="27"/>
      <c r="K955" s="27"/>
      <c r="L955" s="27"/>
      <c r="M955" s="27"/>
      <c r="N955" s="27"/>
      <c r="O955" s="27"/>
      <c r="P955" s="27"/>
      <c r="Q955" s="27"/>
      <c r="R955" s="27"/>
      <c r="S955" s="27"/>
      <c r="T955" s="43"/>
      <c r="U955" s="32"/>
      <c r="V955" s="32"/>
      <c r="W955" s="32"/>
      <c r="X955" s="32"/>
    </row>
    <row r="956" spans="5:24" x14ac:dyDescent="0.2">
      <c r="E956" s="32"/>
      <c r="F956" s="27"/>
      <c r="G956" s="42"/>
      <c r="H956" s="27"/>
      <c r="I956" s="27"/>
      <c r="J956" s="27"/>
      <c r="K956" s="27"/>
      <c r="L956" s="27"/>
      <c r="M956" s="27"/>
      <c r="N956" s="27"/>
      <c r="O956" s="27"/>
      <c r="P956" s="27"/>
      <c r="Q956" s="27"/>
      <c r="R956" s="27"/>
      <c r="S956" s="27"/>
      <c r="T956" s="43"/>
      <c r="U956" s="32"/>
      <c r="V956" s="32"/>
      <c r="W956" s="32"/>
      <c r="X956" s="32"/>
    </row>
    <row r="957" spans="5:24" x14ac:dyDescent="0.2">
      <c r="E957" s="32"/>
      <c r="F957" s="27"/>
      <c r="G957" s="42"/>
      <c r="H957" s="27"/>
      <c r="I957" s="27"/>
      <c r="J957" s="27"/>
      <c r="K957" s="27"/>
      <c r="L957" s="27"/>
      <c r="M957" s="27"/>
      <c r="N957" s="27"/>
      <c r="O957" s="27"/>
      <c r="P957" s="27"/>
      <c r="Q957" s="27"/>
      <c r="R957" s="27"/>
      <c r="S957" s="27"/>
      <c r="T957" s="43"/>
      <c r="U957" s="32"/>
      <c r="V957" s="32"/>
      <c r="W957" s="32"/>
      <c r="X957" s="32"/>
    </row>
    <row r="958" spans="5:24" x14ac:dyDescent="0.2">
      <c r="E958" s="32"/>
      <c r="F958" s="27"/>
      <c r="G958" s="42"/>
      <c r="H958" s="27"/>
      <c r="I958" s="27"/>
      <c r="J958" s="27"/>
      <c r="K958" s="27"/>
      <c r="L958" s="27"/>
      <c r="M958" s="27"/>
      <c r="N958" s="27"/>
      <c r="O958" s="27"/>
      <c r="P958" s="27"/>
      <c r="Q958" s="27"/>
      <c r="R958" s="27"/>
      <c r="S958" s="27"/>
      <c r="T958" s="43"/>
      <c r="U958" s="32"/>
      <c r="V958" s="32"/>
      <c r="W958" s="32"/>
      <c r="X958" s="32"/>
    </row>
    <row r="959" spans="5:24" x14ac:dyDescent="0.2">
      <c r="E959" s="32"/>
      <c r="F959" s="27"/>
      <c r="G959" s="42"/>
      <c r="H959" s="27"/>
      <c r="I959" s="27"/>
      <c r="J959" s="27"/>
      <c r="K959" s="27"/>
      <c r="L959" s="27"/>
      <c r="M959" s="27"/>
      <c r="N959" s="27"/>
      <c r="O959" s="27"/>
      <c r="P959" s="27"/>
      <c r="Q959" s="27"/>
      <c r="R959" s="27"/>
      <c r="S959" s="27"/>
      <c r="T959" s="43"/>
      <c r="U959" s="32"/>
      <c r="V959" s="32"/>
      <c r="W959" s="32"/>
      <c r="X959" s="32"/>
    </row>
    <row r="960" spans="5:24" x14ac:dyDescent="0.2">
      <c r="E960" s="32"/>
      <c r="F960" s="27"/>
      <c r="G960" s="42"/>
      <c r="H960" s="27"/>
      <c r="I960" s="27"/>
      <c r="J960" s="27"/>
      <c r="K960" s="27"/>
      <c r="L960" s="27"/>
      <c r="M960" s="27"/>
      <c r="N960" s="27"/>
      <c r="O960" s="27"/>
      <c r="P960" s="27"/>
      <c r="Q960" s="27"/>
      <c r="R960" s="27"/>
      <c r="S960" s="27"/>
      <c r="T960" s="43"/>
      <c r="U960" s="32"/>
      <c r="V960" s="32"/>
      <c r="W960" s="32"/>
      <c r="X960" s="32"/>
    </row>
    <row r="961" spans="5:24" x14ac:dyDescent="0.2">
      <c r="E961" s="32"/>
      <c r="F961" s="27"/>
      <c r="G961" s="42"/>
      <c r="H961" s="27"/>
      <c r="I961" s="27"/>
      <c r="J961" s="27"/>
      <c r="K961" s="27"/>
      <c r="L961" s="27"/>
      <c r="M961" s="27"/>
      <c r="N961" s="27"/>
      <c r="O961" s="27"/>
      <c r="P961" s="27"/>
      <c r="Q961" s="27"/>
      <c r="R961" s="27"/>
      <c r="S961" s="27"/>
      <c r="T961" s="43"/>
      <c r="U961" s="32"/>
      <c r="V961" s="32"/>
      <c r="W961" s="32"/>
      <c r="X961" s="32"/>
    </row>
    <row r="962" spans="5:24" x14ac:dyDescent="0.2">
      <c r="E962" s="32"/>
      <c r="F962" s="27"/>
      <c r="G962" s="42"/>
      <c r="H962" s="27"/>
      <c r="I962" s="27"/>
      <c r="J962" s="27"/>
      <c r="K962" s="27"/>
      <c r="L962" s="27"/>
      <c r="M962" s="27"/>
      <c r="N962" s="27"/>
      <c r="O962" s="27"/>
      <c r="P962" s="27"/>
      <c r="Q962" s="27"/>
      <c r="R962" s="27"/>
      <c r="S962" s="27"/>
      <c r="T962" s="43"/>
      <c r="U962" s="32"/>
      <c r="V962" s="32"/>
      <c r="W962" s="32"/>
      <c r="X962" s="32"/>
    </row>
    <row r="963" spans="5:24" x14ac:dyDescent="0.2">
      <c r="E963" s="32"/>
      <c r="F963" s="27"/>
      <c r="G963" s="42"/>
      <c r="H963" s="27"/>
      <c r="I963" s="27"/>
      <c r="J963" s="27"/>
      <c r="K963" s="27"/>
      <c r="L963" s="27"/>
      <c r="M963" s="27"/>
      <c r="N963" s="27"/>
      <c r="O963" s="27"/>
      <c r="P963" s="27"/>
      <c r="Q963" s="27"/>
      <c r="R963" s="27"/>
      <c r="S963" s="27"/>
      <c r="T963" s="43"/>
      <c r="U963" s="32"/>
      <c r="V963" s="32"/>
      <c r="W963" s="32"/>
      <c r="X963" s="32"/>
    </row>
    <row r="964" spans="5:24" x14ac:dyDescent="0.2">
      <c r="E964" s="32"/>
      <c r="F964" s="27"/>
      <c r="G964" s="42"/>
      <c r="H964" s="27"/>
      <c r="I964" s="27"/>
      <c r="J964" s="27"/>
      <c r="K964" s="27"/>
      <c r="L964" s="27"/>
      <c r="M964" s="27"/>
      <c r="N964" s="27"/>
      <c r="O964" s="27"/>
      <c r="P964" s="27"/>
      <c r="Q964" s="27"/>
      <c r="R964" s="27"/>
      <c r="S964" s="27"/>
      <c r="T964" s="43"/>
      <c r="U964" s="32"/>
      <c r="V964" s="32"/>
      <c r="W964" s="32"/>
      <c r="X964" s="32"/>
    </row>
    <row r="965" spans="5:24" x14ac:dyDescent="0.2">
      <c r="E965" s="32"/>
      <c r="F965" s="27"/>
      <c r="G965" s="42"/>
      <c r="H965" s="27"/>
      <c r="I965" s="27"/>
      <c r="J965" s="27"/>
      <c r="K965" s="27"/>
      <c r="L965" s="27"/>
      <c r="M965" s="27"/>
      <c r="N965" s="27"/>
      <c r="O965" s="27"/>
      <c r="P965" s="27"/>
      <c r="Q965" s="27"/>
      <c r="R965" s="27"/>
      <c r="S965" s="27"/>
      <c r="T965" s="43"/>
      <c r="U965" s="32"/>
      <c r="V965" s="32"/>
      <c r="W965" s="32"/>
      <c r="X965" s="32"/>
    </row>
    <row r="966" spans="5:24" x14ac:dyDescent="0.2">
      <c r="E966" s="32"/>
      <c r="F966" s="27"/>
      <c r="G966" s="42"/>
      <c r="H966" s="27"/>
      <c r="I966" s="27"/>
      <c r="J966" s="27"/>
      <c r="K966" s="27"/>
      <c r="L966" s="27"/>
      <c r="M966" s="27"/>
      <c r="N966" s="27"/>
      <c r="O966" s="27"/>
      <c r="P966" s="27"/>
      <c r="Q966" s="27"/>
      <c r="R966" s="27"/>
      <c r="S966" s="27"/>
      <c r="T966" s="43"/>
      <c r="U966" s="32"/>
      <c r="V966" s="32"/>
      <c r="W966" s="32"/>
      <c r="X966" s="32"/>
    </row>
    <row r="967" spans="5:24" x14ac:dyDescent="0.2">
      <c r="E967" s="32"/>
      <c r="F967" s="27"/>
      <c r="G967" s="42"/>
      <c r="H967" s="27"/>
      <c r="I967" s="27"/>
      <c r="J967" s="27"/>
      <c r="K967" s="27"/>
      <c r="L967" s="27"/>
      <c r="M967" s="27"/>
      <c r="N967" s="27"/>
      <c r="O967" s="27"/>
      <c r="P967" s="27"/>
      <c r="Q967" s="27"/>
      <c r="R967" s="27"/>
      <c r="S967" s="27"/>
      <c r="T967" s="43"/>
      <c r="U967" s="32"/>
      <c r="V967" s="32"/>
      <c r="W967" s="32"/>
      <c r="X967" s="32"/>
    </row>
    <row r="968" spans="5:24" x14ac:dyDescent="0.2">
      <c r="E968" s="32"/>
      <c r="F968" s="27"/>
      <c r="G968" s="42"/>
      <c r="H968" s="27"/>
      <c r="I968" s="27"/>
      <c r="J968" s="27"/>
      <c r="K968" s="27"/>
      <c r="L968" s="27"/>
      <c r="M968" s="27"/>
      <c r="N968" s="27"/>
      <c r="O968" s="27"/>
      <c r="P968" s="27"/>
      <c r="Q968" s="27"/>
      <c r="R968" s="27"/>
      <c r="S968" s="27"/>
      <c r="T968" s="43"/>
      <c r="U968" s="32"/>
      <c r="V968" s="32"/>
      <c r="W968" s="32"/>
      <c r="X968" s="32"/>
    </row>
    <row r="969" spans="5:24" x14ac:dyDescent="0.2">
      <c r="E969" s="32"/>
      <c r="F969" s="27"/>
      <c r="G969" s="42"/>
      <c r="H969" s="27"/>
      <c r="I969" s="27"/>
      <c r="J969" s="27"/>
      <c r="K969" s="27"/>
      <c r="L969" s="27"/>
      <c r="M969" s="27"/>
      <c r="N969" s="27"/>
      <c r="O969" s="27"/>
      <c r="P969" s="27"/>
      <c r="Q969" s="27"/>
      <c r="R969" s="27"/>
      <c r="S969" s="27"/>
      <c r="T969" s="43"/>
      <c r="U969" s="32"/>
      <c r="V969" s="32"/>
      <c r="W969" s="32"/>
      <c r="X969" s="32"/>
    </row>
    <row r="970" spans="5:24" x14ac:dyDescent="0.2">
      <c r="E970" s="32"/>
      <c r="F970" s="27"/>
      <c r="G970" s="42"/>
      <c r="H970" s="27"/>
      <c r="I970" s="27"/>
      <c r="J970" s="27"/>
      <c r="K970" s="27"/>
      <c r="L970" s="27"/>
      <c r="M970" s="27"/>
      <c r="N970" s="27"/>
      <c r="O970" s="27"/>
      <c r="P970" s="27"/>
      <c r="Q970" s="27"/>
      <c r="R970" s="27"/>
      <c r="S970" s="27"/>
      <c r="T970" s="43"/>
      <c r="U970" s="32"/>
      <c r="V970" s="32"/>
      <c r="W970" s="32"/>
      <c r="X970" s="32"/>
    </row>
    <row r="971" spans="5:24" x14ac:dyDescent="0.2">
      <c r="E971" s="32"/>
      <c r="F971" s="27"/>
      <c r="G971" s="42"/>
      <c r="H971" s="27"/>
      <c r="I971" s="27"/>
      <c r="J971" s="27"/>
      <c r="K971" s="27"/>
      <c r="L971" s="27"/>
      <c r="M971" s="27"/>
      <c r="N971" s="27"/>
      <c r="O971" s="27"/>
      <c r="P971" s="27"/>
      <c r="Q971" s="27"/>
      <c r="R971" s="27"/>
      <c r="S971" s="27"/>
      <c r="T971" s="43"/>
      <c r="U971" s="32"/>
      <c r="V971" s="32"/>
      <c r="W971" s="32"/>
      <c r="X971" s="32"/>
    </row>
    <row r="972" spans="5:24" x14ac:dyDescent="0.2">
      <c r="E972" s="32"/>
      <c r="F972" s="27"/>
      <c r="G972" s="42"/>
      <c r="H972" s="27"/>
      <c r="I972" s="27"/>
      <c r="J972" s="27"/>
      <c r="K972" s="27"/>
      <c r="L972" s="27"/>
      <c r="M972" s="27"/>
      <c r="N972" s="27"/>
      <c r="O972" s="27"/>
      <c r="P972" s="27"/>
      <c r="Q972" s="27"/>
      <c r="R972" s="27"/>
      <c r="S972" s="27"/>
      <c r="T972" s="43"/>
      <c r="U972" s="32"/>
      <c r="V972" s="32"/>
      <c r="W972" s="32"/>
      <c r="X972" s="32"/>
    </row>
    <row r="973" spans="5:24" x14ac:dyDescent="0.2">
      <c r="E973" s="32"/>
      <c r="F973" s="27"/>
      <c r="G973" s="42"/>
      <c r="H973" s="27"/>
      <c r="I973" s="27"/>
      <c r="J973" s="27"/>
      <c r="K973" s="27"/>
      <c r="L973" s="27"/>
      <c r="M973" s="27"/>
      <c r="N973" s="27"/>
      <c r="O973" s="27"/>
      <c r="P973" s="27"/>
      <c r="Q973" s="27"/>
      <c r="R973" s="27"/>
      <c r="S973" s="27"/>
      <c r="T973" s="43"/>
      <c r="U973" s="32"/>
      <c r="V973" s="32"/>
      <c r="W973" s="32"/>
      <c r="X973" s="32"/>
    </row>
    <row r="974" spans="5:24" x14ac:dyDescent="0.2">
      <c r="E974" s="32"/>
      <c r="F974" s="27"/>
      <c r="G974" s="42"/>
      <c r="H974" s="27"/>
      <c r="I974" s="27"/>
      <c r="J974" s="27"/>
      <c r="K974" s="27"/>
      <c r="L974" s="27"/>
      <c r="M974" s="27"/>
      <c r="N974" s="27"/>
      <c r="O974" s="27"/>
      <c r="P974" s="27"/>
      <c r="Q974" s="27"/>
      <c r="R974" s="27"/>
      <c r="S974" s="27"/>
      <c r="T974" s="43"/>
      <c r="U974" s="32"/>
      <c r="V974" s="32"/>
      <c r="W974" s="32"/>
      <c r="X974" s="32"/>
    </row>
    <row r="975" spans="5:24" x14ac:dyDescent="0.2">
      <c r="E975" s="32"/>
      <c r="F975" s="27"/>
      <c r="G975" s="42"/>
      <c r="H975" s="27"/>
      <c r="I975" s="27"/>
      <c r="J975" s="27"/>
      <c r="K975" s="27"/>
      <c r="L975" s="27"/>
      <c r="M975" s="27"/>
      <c r="N975" s="27"/>
      <c r="O975" s="27"/>
      <c r="P975" s="27"/>
      <c r="Q975" s="27"/>
      <c r="R975" s="27"/>
      <c r="S975" s="27"/>
      <c r="T975" s="43"/>
      <c r="U975" s="32"/>
      <c r="V975" s="32"/>
      <c r="W975" s="32"/>
      <c r="X975" s="32"/>
    </row>
    <row r="976" spans="5:24" x14ac:dyDescent="0.2">
      <c r="E976" s="32"/>
      <c r="F976" s="27"/>
      <c r="G976" s="42"/>
      <c r="H976" s="27"/>
      <c r="I976" s="27"/>
      <c r="J976" s="27"/>
      <c r="K976" s="27"/>
      <c r="L976" s="27"/>
      <c r="M976" s="27"/>
      <c r="N976" s="27"/>
      <c r="O976" s="27"/>
      <c r="P976" s="27"/>
      <c r="Q976" s="27"/>
      <c r="R976" s="27"/>
      <c r="S976" s="27"/>
      <c r="T976" s="43"/>
      <c r="U976" s="32"/>
      <c r="V976" s="32"/>
      <c r="W976" s="32"/>
      <c r="X976" s="32"/>
    </row>
    <row r="977" spans="5:24" x14ac:dyDescent="0.2">
      <c r="E977" s="32"/>
      <c r="F977" s="27"/>
      <c r="G977" s="42"/>
      <c r="H977" s="27"/>
      <c r="I977" s="27"/>
      <c r="J977" s="27"/>
      <c r="K977" s="27"/>
      <c r="L977" s="27"/>
      <c r="M977" s="27"/>
      <c r="N977" s="27"/>
      <c r="O977" s="27"/>
      <c r="P977" s="27"/>
      <c r="Q977" s="27"/>
      <c r="R977" s="27"/>
      <c r="S977" s="27"/>
      <c r="T977" s="43"/>
      <c r="U977" s="32"/>
      <c r="V977" s="32"/>
      <c r="W977" s="32"/>
      <c r="X977" s="32"/>
    </row>
    <row r="978" spans="5:24" x14ac:dyDescent="0.2">
      <c r="E978" s="32"/>
      <c r="F978" s="27"/>
      <c r="G978" s="42"/>
      <c r="H978" s="27"/>
      <c r="I978" s="27"/>
      <c r="J978" s="27"/>
      <c r="K978" s="27"/>
      <c r="L978" s="27"/>
      <c r="M978" s="27"/>
      <c r="N978" s="27"/>
      <c r="O978" s="27"/>
      <c r="P978" s="27"/>
      <c r="Q978" s="27"/>
      <c r="R978" s="27"/>
      <c r="S978" s="27"/>
      <c r="T978" s="43"/>
      <c r="U978" s="32"/>
      <c r="V978" s="32"/>
      <c r="W978" s="32"/>
      <c r="X978" s="32"/>
    </row>
    <row r="979" spans="5:24" x14ac:dyDescent="0.2">
      <c r="E979" s="32"/>
      <c r="F979" s="27"/>
      <c r="G979" s="42"/>
      <c r="H979" s="27"/>
      <c r="I979" s="27"/>
      <c r="J979" s="27"/>
      <c r="K979" s="27"/>
      <c r="L979" s="27"/>
      <c r="M979" s="27"/>
      <c r="N979" s="27"/>
      <c r="O979" s="27"/>
      <c r="P979" s="27"/>
      <c r="Q979" s="27"/>
      <c r="R979" s="27"/>
      <c r="S979" s="27"/>
      <c r="T979" s="43"/>
      <c r="U979" s="32"/>
      <c r="V979" s="32"/>
      <c r="W979" s="32"/>
      <c r="X979" s="32"/>
    </row>
    <row r="980" spans="5:24" x14ac:dyDescent="0.2">
      <c r="E980" s="32"/>
      <c r="F980" s="27"/>
      <c r="G980" s="42"/>
      <c r="H980" s="27"/>
      <c r="I980" s="27"/>
      <c r="J980" s="27"/>
      <c r="K980" s="27"/>
      <c r="L980" s="27"/>
      <c r="M980" s="27"/>
      <c r="N980" s="27"/>
      <c r="O980" s="27"/>
      <c r="P980" s="27"/>
      <c r="Q980" s="27"/>
      <c r="R980" s="27"/>
      <c r="S980" s="27"/>
      <c r="T980" s="43"/>
      <c r="U980" s="32"/>
      <c r="V980" s="32"/>
      <c r="W980" s="32"/>
      <c r="X980" s="32"/>
    </row>
    <row r="981" spans="5:24" x14ac:dyDescent="0.2">
      <c r="E981" s="32"/>
      <c r="F981" s="27"/>
      <c r="G981" s="42"/>
      <c r="H981" s="27"/>
      <c r="I981" s="27"/>
      <c r="J981" s="27"/>
      <c r="K981" s="27"/>
      <c r="L981" s="27"/>
      <c r="M981" s="27"/>
      <c r="N981" s="27"/>
      <c r="O981" s="27"/>
      <c r="P981" s="27"/>
      <c r="Q981" s="27"/>
      <c r="R981" s="27"/>
      <c r="S981" s="27"/>
      <c r="T981" s="43"/>
      <c r="U981" s="32"/>
      <c r="V981" s="32"/>
      <c r="W981" s="32"/>
      <c r="X981" s="32"/>
    </row>
    <row r="982" spans="5:24" x14ac:dyDescent="0.2">
      <c r="E982" s="32"/>
      <c r="F982" s="27"/>
      <c r="G982" s="42"/>
      <c r="H982" s="27"/>
      <c r="I982" s="27"/>
      <c r="J982" s="27"/>
      <c r="K982" s="27"/>
      <c r="L982" s="27"/>
      <c r="M982" s="27"/>
      <c r="N982" s="27"/>
      <c r="O982" s="27"/>
      <c r="P982" s="27"/>
      <c r="Q982" s="27"/>
      <c r="R982" s="27"/>
      <c r="S982" s="27"/>
      <c r="T982" s="43"/>
      <c r="U982" s="32"/>
      <c r="V982" s="32"/>
      <c r="W982" s="32"/>
      <c r="X982" s="32"/>
    </row>
    <row r="983" spans="5:24" x14ac:dyDescent="0.2">
      <c r="E983" s="32"/>
      <c r="F983" s="27"/>
      <c r="G983" s="42"/>
      <c r="H983" s="27"/>
      <c r="I983" s="27"/>
      <c r="J983" s="27"/>
      <c r="K983" s="27"/>
      <c r="L983" s="27"/>
      <c r="M983" s="27"/>
      <c r="N983" s="27"/>
      <c r="O983" s="27"/>
      <c r="P983" s="27"/>
      <c r="Q983" s="27"/>
      <c r="R983" s="27"/>
      <c r="S983" s="27"/>
      <c r="T983" s="43"/>
      <c r="U983" s="32"/>
      <c r="V983" s="32"/>
      <c r="W983" s="32"/>
      <c r="X983" s="32"/>
    </row>
    <row r="984" spans="5:24" x14ac:dyDescent="0.2">
      <c r="E984" s="32"/>
      <c r="F984" s="27"/>
      <c r="G984" s="42"/>
      <c r="H984" s="27"/>
      <c r="I984" s="27"/>
      <c r="J984" s="27"/>
      <c r="K984" s="27"/>
      <c r="L984" s="27"/>
      <c r="M984" s="27"/>
      <c r="N984" s="27"/>
      <c r="O984" s="27"/>
      <c r="P984" s="27"/>
      <c r="Q984" s="27"/>
      <c r="R984" s="27"/>
      <c r="S984" s="27"/>
      <c r="T984" s="43"/>
      <c r="U984" s="32"/>
      <c r="V984" s="32"/>
      <c r="W984" s="32"/>
      <c r="X984" s="32"/>
    </row>
    <row r="985" spans="5:24" x14ac:dyDescent="0.2">
      <c r="E985" s="32"/>
      <c r="F985" s="27"/>
      <c r="G985" s="42"/>
      <c r="H985" s="27"/>
      <c r="I985" s="27"/>
      <c r="J985" s="27"/>
      <c r="K985" s="27"/>
      <c r="L985" s="27"/>
      <c r="M985" s="27"/>
      <c r="N985" s="27"/>
      <c r="O985" s="27"/>
      <c r="P985" s="27"/>
      <c r="Q985" s="27"/>
      <c r="R985" s="27"/>
      <c r="S985" s="27"/>
      <c r="T985" s="43"/>
      <c r="U985" s="32"/>
      <c r="V985" s="32"/>
      <c r="W985" s="32"/>
      <c r="X985" s="32"/>
    </row>
    <row r="986" spans="5:24" x14ac:dyDescent="0.2">
      <c r="E986" s="32"/>
      <c r="F986" s="27"/>
      <c r="G986" s="42"/>
      <c r="H986" s="27"/>
      <c r="I986" s="27"/>
      <c r="J986" s="27"/>
      <c r="K986" s="27"/>
      <c r="L986" s="27"/>
      <c r="M986" s="27"/>
      <c r="N986" s="27"/>
      <c r="O986" s="27"/>
      <c r="P986" s="27"/>
      <c r="Q986" s="27"/>
      <c r="R986" s="27"/>
      <c r="S986" s="27"/>
      <c r="T986" s="43"/>
      <c r="U986" s="32"/>
      <c r="V986" s="32"/>
      <c r="W986" s="32"/>
      <c r="X986" s="32"/>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E2323B-8C14-4F85-AD82-F08F9C6DA6D5}">
  <sheetPr codeName="Blad25">
    <tabColor rgb="FF00B0F0"/>
  </sheetPr>
  <dimension ref="A1:B346"/>
  <sheetViews>
    <sheetView workbookViewId="0">
      <pane ySplit="1" topLeftCell="A293" activePane="bottomLeft" state="frozen"/>
      <selection pane="bottomLeft" activeCell="D301" sqref="D301"/>
    </sheetView>
  </sheetViews>
  <sheetFormatPr defaultRowHeight="14.5" x14ac:dyDescent="0.35"/>
  <cols>
    <col min="1" max="1" width="25.1796875" customWidth="1"/>
    <col min="2" max="2" width="13.26953125" bestFit="1" customWidth="1"/>
  </cols>
  <sheetData>
    <row r="1" spans="1:2" x14ac:dyDescent="0.35">
      <c r="A1" s="181" t="s">
        <v>491</v>
      </c>
      <c r="B1" s="181" t="s">
        <v>492</v>
      </c>
    </row>
    <row r="2" spans="1:2" x14ac:dyDescent="0.35">
      <c r="A2" t="s">
        <v>2</v>
      </c>
      <c r="B2">
        <v>1680</v>
      </c>
    </row>
    <row r="3" spans="1:2" x14ac:dyDescent="0.35">
      <c r="A3" t="s">
        <v>6</v>
      </c>
      <c r="B3">
        <v>358</v>
      </c>
    </row>
    <row r="4" spans="1:2" x14ac:dyDescent="0.35">
      <c r="A4" t="s">
        <v>8</v>
      </c>
      <c r="B4">
        <v>197</v>
      </c>
    </row>
    <row r="5" spans="1:2" x14ac:dyDescent="0.35">
      <c r="A5" t="s">
        <v>9</v>
      </c>
      <c r="B5">
        <v>59</v>
      </c>
    </row>
    <row r="6" spans="1:2" x14ac:dyDescent="0.35">
      <c r="A6" t="s">
        <v>10</v>
      </c>
      <c r="B6">
        <v>482</v>
      </c>
    </row>
    <row r="7" spans="1:2" x14ac:dyDescent="0.35">
      <c r="A7" t="s">
        <v>11</v>
      </c>
      <c r="B7">
        <v>613</v>
      </c>
    </row>
    <row r="8" spans="1:2" x14ac:dyDescent="0.35">
      <c r="A8" t="s">
        <v>13</v>
      </c>
      <c r="B8">
        <v>361</v>
      </c>
    </row>
    <row r="9" spans="1:2" x14ac:dyDescent="0.35">
      <c r="A9" t="s">
        <v>474</v>
      </c>
      <c r="B9">
        <v>141</v>
      </c>
    </row>
    <row r="10" spans="1:2" x14ac:dyDescent="0.35">
      <c r="A10" t="s">
        <v>14</v>
      </c>
      <c r="B10">
        <v>34</v>
      </c>
    </row>
    <row r="11" spans="1:2" x14ac:dyDescent="0.35">
      <c r="A11" t="s">
        <v>475</v>
      </c>
      <c r="B11">
        <v>484</v>
      </c>
    </row>
    <row r="12" spans="1:2" x14ac:dyDescent="0.35">
      <c r="A12" t="s">
        <v>15</v>
      </c>
      <c r="B12">
        <v>1723</v>
      </c>
    </row>
    <row r="13" spans="1:2" x14ac:dyDescent="0.35">
      <c r="A13" t="s">
        <v>477</v>
      </c>
      <c r="B13">
        <v>1959</v>
      </c>
    </row>
    <row r="14" spans="1:2" x14ac:dyDescent="0.35">
      <c r="A14" t="s">
        <v>16</v>
      </c>
      <c r="B14">
        <v>60</v>
      </c>
    </row>
    <row r="15" spans="1:2" x14ac:dyDescent="0.35">
      <c r="A15" t="s">
        <v>17</v>
      </c>
      <c r="B15">
        <v>307</v>
      </c>
    </row>
    <row r="16" spans="1:2" x14ac:dyDescent="0.35">
      <c r="A16" t="s">
        <v>18</v>
      </c>
      <c r="B16">
        <v>362</v>
      </c>
    </row>
    <row r="17" spans="1:2" x14ac:dyDescent="0.35">
      <c r="A17" t="s">
        <v>19</v>
      </c>
      <c r="B17">
        <v>363</v>
      </c>
    </row>
    <row r="18" spans="1:2" x14ac:dyDescent="0.35">
      <c r="A18" t="s">
        <v>20</v>
      </c>
      <c r="B18">
        <v>200</v>
      </c>
    </row>
    <row r="19" spans="1:2" x14ac:dyDescent="0.35">
      <c r="A19" t="s">
        <v>24</v>
      </c>
      <c r="B19">
        <v>202</v>
      </c>
    </row>
    <row r="20" spans="1:2" x14ac:dyDescent="0.35">
      <c r="A20" t="s">
        <v>25</v>
      </c>
      <c r="B20">
        <v>106</v>
      </c>
    </row>
    <row r="21" spans="1:2" x14ac:dyDescent="0.35">
      <c r="A21" t="s">
        <v>27</v>
      </c>
      <c r="B21">
        <v>743</v>
      </c>
    </row>
    <row r="22" spans="1:2" x14ac:dyDescent="0.35">
      <c r="A22" t="s">
        <v>28</v>
      </c>
      <c r="B22">
        <v>744</v>
      </c>
    </row>
    <row r="23" spans="1:2" x14ac:dyDescent="0.35">
      <c r="A23" t="s">
        <v>29</v>
      </c>
      <c r="B23">
        <v>308</v>
      </c>
    </row>
    <row r="24" spans="1:2" x14ac:dyDescent="0.35">
      <c r="A24" t="s">
        <v>30</v>
      </c>
      <c r="B24">
        <v>489</v>
      </c>
    </row>
    <row r="25" spans="1:2" x14ac:dyDescent="0.35">
      <c r="A25" t="s">
        <v>31</v>
      </c>
      <c r="B25">
        <v>203</v>
      </c>
    </row>
    <row r="26" spans="1:2" x14ac:dyDescent="0.35">
      <c r="A26" t="s">
        <v>33</v>
      </c>
      <c r="B26">
        <v>888</v>
      </c>
    </row>
    <row r="27" spans="1:2" x14ac:dyDescent="0.35">
      <c r="A27" t="s">
        <v>476</v>
      </c>
      <c r="B27">
        <v>1954</v>
      </c>
    </row>
    <row r="28" spans="1:2" x14ac:dyDescent="0.35">
      <c r="A28" t="s">
        <v>35</v>
      </c>
      <c r="B28">
        <v>889</v>
      </c>
    </row>
    <row r="29" spans="1:2" x14ac:dyDescent="0.35">
      <c r="A29" t="s">
        <v>36</v>
      </c>
      <c r="B29">
        <v>1945</v>
      </c>
    </row>
    <row r="30" spans="1:2" x14ac:dyDescent="0.35">
      <c r="A30" t="s">
        <v>37</v>
      </c>
      <c r="B30">
        <v>1724</v>
      </c>
    </row>
    <row r="31" spans="1:2" x14ac:dyDescent="0.35">
      <c r="A31" t="s">
        <v>38</v>
      </c>
      <c r="B31">
        <v>893</v>
      </c>
    </row>
    <row r="32" spans="1:2" x14ac:dyDescent="0.35">
      <c r="A32" t="s">
        <v>39</v>
      </c>
      <c r="B32">
        <v>373</v>
      </c>
    </row>
    <row r="33" spans="1:2" x14ac:dyDescent="0.35">
      <c r="A33" t="s">
        <v>40</v>
      </c>
      <c r="B33">
        <v>748</v>
      </c>
    </row>
    <row r="34" spans="1:2" x14ac:dyDescent="0.35">
      <c r="A34" t="s">
        <v>41</v>
      </c>
      <c r="B34">
        <v>1859</v>
      </c>
    </row>
    <row r="35" spans="1:2" x14ac:dyDescent="0.35">
      <c r="A35" t="s">
        <v>42</v>
      </c>
      <c r="B35">
        <v>1721</v>
      </c>
    </row>
    <row r="36" spans="1:2" x14ac:dyDescent="0.35">
      <c r="A36" t="s">
        <v>43</v>
      </c>
      <c r="B36">
        <v>753</v>
      </c>
    </row>
    <row r="37" spans="1:2" x14ac:dyDescent="0.35">
      <c r="A37" t="s">
        <v>44</v>
      </c>
      <c r="B37">
        <v>209</v>
      </c>
    </row>
    <row r="38" spans="1:2" x14ac:dyDescent="0.35">
      <c r="A38" t="s">
        <v>45</v>
      </c>
      <c r="B38">
        <v>375</v>
      </c>
    </row>
    <row r="39" spans="1:2" x14ac:dyDescent="0.35">
      <c r="A39" t="s">
        <v>47</v>
      </c>
      <c r="B39">
        <v>1728</v>
      </c>
    </row>
    <row r="40" spans="1:2" x14ac:dyDescent="0.35">
      <c r="A40" t="s">
        <v>48</v>
      </c>
      <c r="B40">
        <v>376</v>
      </c>
    </row>
    <row r="41" spans="1:2" x14ac:dyDescent="0.35">
      <c r="A41" t="s">
        <v>49</v>
      </c>
      <c r="B41">
        <v>377</v>
      </c>
    </row>
    <row r="42" spans="1:2" x14ac:dyDescent="0.35">
      <c r="A42" t="s">
        <v>50</v>
      </c>
      <c r="B42">
        <v>1901</v>
      </c>
    </row>
    <row r="43" spans="1:2" x14ac:dyDescent="0.35">
      <c r="A43" t="s">
        <v>51</v>
      </c>
      <c r="B43">
        <v>755</v>
      </c>
    </row>
    <row r="44" spans="1:2" x14ac:dyDescent="0.35">
      <c r="A44" t="s">
        <v>52</v>
      </c>
      <c r="B44">
        <v>1681</v>
      </c>
    </row>
    <row r="45" spans="1:2" x14ac:dyDescent="0.35">
      <c r="A45" t="s">
        <v>53</v>
      </c>
      <c r="B45">
        <v>147</v>
      </c>
    </row>
    <row r="46" spans="1:2" x14ac:dyDescent="0.35">
      <c r="A46" t="s">
        <v>54</v>
      </c>
      <c r="B46">
        <v>654</v>
      </c>
    </row>
    <row r="47" spans="1:2" x14ac:dyDescent="0.35">
      <c r="A47" t="s">
        <v>56</v>
      </c>
      <c r="B47">
        <v>757</v>
      </c>
    </row>
    <row r="48" spans="1:2" x14ac:dyDescent="0.35">
      <c r="A48" t="s">
        <v>57</v>
      </c>
      <c r="B48">
        <v>758</v>
      </c>
    </row>
    <row r="49" spans="1:2" x14ac:dyDescent="0.35">
      <c r="A49" t="s">
        <v>58</v>
      </c>
      <c r="B49">
        <v>501</v>
      </c>
    </row>
    <row r="50" spans="1:2" x14ac:dyDescent="0.35">
      <c r="A50" t="s">
        <v>59</v>
      </c>
      <c r="B50">
        <v>1876</v>
      </c>
    </row>
    <row r="51" spans="1:2" x14ac:dyDescent="0.35">
      <c r="A51" t="s">
        <v>60</v>
      </c>
      <c r="B51">
        <v>213</v>
      </c>
    </row>
    <row r="52" spans="1:2" x14ac:dyDescent="0.35">
      <c r="A52" t="s">
        <v>61</v>
      </c>
      <c r="B52">
        <v>899</v>
      </c>
    </row>
    <row r="53" spans="1:2" x14ac:dyDescent="0.35">
      <c r="A53" t="s">
        <v>62</v>
      </c>
      <c r="B53">
        <v>312</v>
      </c>
    </row>
    <row r="54" spans="1:2" x14ac:dyDescent="0.35">
      <c r="A54" t="s">
        <v>63</v>
      </c>
      <c r="B54">
        <v>313</v>
      </c>
    </row>
    <row r="55" spans="1:2" x14ac:dyDescent="0.35">
      <c r="A55" t="s">
        <v>64</v>
      </c>
      <c r="B55">
        <v>214</v>
      </c>
    </row>
    <row r="56" spans="1:2" x14ac:dyDescent="0.35">
      <c r="A56" t="s">
        <v>65</v>
      </c>
      <c r="B56">
        <v>502</v>
      </c>
    </row>
    <row r="57" spans="1:2" x14ac:dyDescent="0.35">
      <c r="A57" t="s">
        <v>66</v>
      </c>
      <c r="B57">
        <v>383</v>
      </c>
    </row>
    <row r="58" spans="1:2" x14ac:dyDescent="0.35">
      <c r="A58" t="s">
        <v>67</v>
      </c>
      <c r="B58">
        <v>109</v>
      </c>
    </row>
    <row r="59" spans="1:2" x14ac:dyDescent="0.35">
      <c r="A59" t="s">
        <v>68</v>
      </c>
      <c r="B59">
        <v>1706</v>
      </c>
    </row>
    <row r="60" spans="1:2" x14ac:dyDescent="0.35">
      <c r="A60" t="s">
        <v>71</v>
      </c>
      <c r="B60">
        <v>216</v>
      </c>
    </row>
    <row r="61" spans="1:2" x14ac:dyDescent="0.35">
      <c r="A61" t="s">
        <v>72</v>
      </c>
      <c r="B61">
        <v>148</v>
      </c>
    </row>
    <row r="62" spans="1:2" x14ac:dyDescent="0.35">
      <c r="A62" t="s">
        <v>73</v>
      </c>
      <c r="B62">
        <v>1891</v>
      </c>
    </row>
    <row r="63" spans="1:2" x14ac:dyDescent="0.35">
      <c r="A63" t="s">
        <v>74</v>
      </c>
      <c r="B63">
        <v>310</v>
      </c>
    </row>
    <row r="64" spans="1:2" x14ac:dyDescent="0.35">
      <c r="A64" t="s">
        <v>75</v>
      </c>
      <c r="B64">
        <v>1940</v>
      </c>
    </row>
    <row r="65" spans="1:2" x14ac:dyDescent="0.35">
      <c r="A65" t="s">
        <v>77</v>
      </c>
      <c r="B65">
        <v>736</v>
      </c>
    </row>
    <row r="66" spans="1:2" x14ac:dyDescent="0.35">
      <c r="A66" t="s">
        <v>78</v>
      </c>
      <c r="B66">
        <v>1690</v>
      </c>
    </row>
    <row r="67" spans="1:2" x14ac:dyDescent="0.35">
      <c r="A67" t="s">
        <v>79</v>
      </c>
      <c r="B67">
        <v>503</v>
      </c>
    </row>
    <row r="68" spans="1:2" x14ac:dyDescent="0.35">
      <c r="A68" t="s">
        <v>81</v>
      </c>
      <c r="B68">
        <v>400</v>
      </c>
    </row>
    <row r="69" spans="1:2" x14ac:dyDescent="0.35">
      <c r="A69" t="s">
        <v>82</v>
      </c>
      <c r="B69">
        <v>762</v>
      </c>
    </row>
    <row r="70" spans="1:2" x14ac:dyDescent="0.35">
      <c r="A70" t="s">
        <v>83</v>
      </c>
      <c r="B70">
        <v>150</v>
      </c>
    </row>
    <row r="71" spans="1:2" x14ac:dyDescent="0.35">
      <c r="A71" t="s">
        <v>84</v>
      </c>
      <c r="B71">
        <v>384</v>
      </c>
    </row>
    <row r="72" spans="1:2" x14ac:dyDescent="0.35">
      <c r="A72" t="s">
        <v>624</v>
      </c>
      <c r="B72">
        <v>1980</v>
      </c>
    </row>
    <row r="73" spans="1:2" x14ac:dyDescent="0.35">
      <c r="A73" t="s">
        <v>85</v>
      </c>
      <c r="B73">
        <v>1774</v>
      </c>
    </row>
    <row r="74" spans="1:2" x14ac:dyDescent="0.35">
      <c r="A74" t="s">
        <v>86</v>
      </c>
      <c r="B74">
        <v>221</v>
      </c>
    </row>
    <row r="75" spans="1:2" x14ac:dyDescent="0.35">
      <c r="A75" t="s">
        <v>87</v>
      </c>
      <c r="B75">
        <v>222</v>
      </c>
    </row>
    <row r="76" spans="1:2" x14ac:dyDescent="0.35">
      <c r="A76" t="s">
        <v>88</v>
      </c>
      <c r="B76">
        <v>766</v>
      </c>
    </row>
    <row r="77" spans="1:2" x14ac:dyDescent="0.35">
      <c r="A77" t="s">
        <v>90</v>
      </c>
      <c r="B77">
        <v>505</v>
      </c>
    </row>
    <row r="78" spans="1:2" x14ac:dyDescent="0.35">
      <c r="A78" t="s">
        <v>91</v>
      </c>
      <c r="B78">
        <v>498</v>
      </c>
    </row>
    <row r="79" spans="1:2" x14ac:dyDescent="0.35">
      <c r="A79" t="s">
        <v>92</v>
      </c>
      <c r="B79">
        <v>1719</v>
      </c>
    </row>
    <row r="80" spans="1:2" x14ac:dyDescent="0.35">
      <c r="A80" t="s">
        <v>93</v>
      </c>
      <c r="B80">
        <v>303</v>
      </c>
    </row>
    <row r="81" spans="1:2" x14ac:dyDescent="0.35">
      <c r="A81" t="s">
        <v>94</v>
      </c>
      <c r="B81">
        <v>225</v>
      </c>
    </row>
    <row r="82" spans="1:2" x14ac:dyDescent="0.35">
      <c r="A82" t="s">
        <v>95</v>
      </c>
      <c r="B82">
        <v>226</v>
      </c>
    </row>
    <row r="83" spans="1:2" x14ac:dyDescent="0.35">
      <c r="A83" t="s">
        <v>96</v>
      </c>
      <c r="B83">
        <v>1711</v>
      </c>
    </row>
    <row r="84" spans="1:2" x14ac:dyDescent="0.35">
      <c r="A84" t="s">
        <v>97</v>
      </c>
      <c r="B84">
        <v>385</v>
      </c>
    </row>
    <row r="85" spans="1:2" x14ac:dyDescent="0.35">
      <c r="A85" t="s">
        <v>98</v>
      </c>
      <c r="B85">
        <v>228</v>
      </c>
    </row>
    <row r="86" spans="1:2" x14ac:dyDescent="0.35">
      <c r="A86" t="s">
        <v>99</v>
      </c>
      <c r="B86">
        <v>317</v>
      </c>
    </row>
    <row r="87" spans="1:2" x14ac:dyDescent="0.35">
      <c r="A87" t="s">
        <v>608</v>
      </c>
      <c r="B87">
        <v>1979</v>
      </c>
    </row>
    <row r="88" spans="1:2" x14ac:dyDescent="0.35">
      <c r="A88" t="s">
        <v>101</v>
      </c>
      <c r="B88">
        <v>770</v>
      </c>
    </row>
    <row r="89" spans="1:2" x14ac:dyDescent="0.35">
      <c r="A89" t="s">
        <v>102</v>
      </c>
      <c r="B89">
        <v>1903</v>
      </c>
    </row>
    <row r="90" spans="1:2" x14ac:dyDescent="0.35">
      <c r="A90" t="s">
        <v>103</v>
      </c>
      <c r="B90">
        <v>772</v>
      </c>
    </row>
    <row r="91" spans="1:2" x14ac:dyDescent="0.35">
      <c r="A91" t="s">
        <v>104</v>
      </c>
      <c r="B91">
        <v>230</v>
      </c>
    </row>
    <row r="92" spans="1:2" x14ac:dyDescent="0.35">
      <c r="A92" t="s">
        <v>105</v>
      </c>
      <c r="B92">
        <v>114</v>
      </c>
    </row>
    <row r="93" spans="1:2" x14ac:dyDescent="0.35">
      <c r="A93" t="s">
        <v>106</v>
      </c>
      <c r="B93">
        <v>388</v>
      </c>
    </row>
    <row r="94" spans="1:2" x14ac:dyDescent="0.35">
      <c r="A94" t="s">
        <v>107</v>
      </c>
      <c r="B94">
        <v>153</v>
      </c>
    </row>
    <row r="95" spans="1:2" x14ac:dyDescent="0.35">
      <c r="A95" t="s">
        <v>108</v>
      </c>
      <c r="B95">
        <v>232</v>
      </c>
    </row>
    <row r="96" spans="1:2" x14ac:dyDescent="0.35">
      <c r="A96" t="s">
        <v>109</v>
      </c>
      <c r="B96">
        <v>233</v>
      </c>
    </row>
    <row r="97" spans="1:2" x14ac:dyDescent="0.35">
      <c r="A97" t="s">
        <v>110</v>
      </c>
      <c r="B97">
        <v>777</v>
      </c>
    </row>
    <row r="98" spans="1:2" x14ac:dyDescent="0.35">
      <c r="A98" t="s">
        <v>112</v>
      </c>
      <c r="B98">
        <v>779</v>
      </c>
    </row>
    <row r="99" spans="1:2" x14ac:dyDescent="0.35">
      <c r="A99" t="s">
        <v>114</v>
      </c>
      <c r="B99">
        <v>1771</v>
      </c>
    </row>
    <row r="100" spans="1:2" x14ac:dyDescent="0.35">
      <c r="A100" t="s">
        <v>115</v>
      </c>
      <c r="B100">
        <v>1652</v>
      </c>
    </row>
    <row r="101" spans="1:2" x14ac:dyDescent="0.35">
      <c r="A101" t="s">
        <v>116</v>
      </c>
      <c r="B101">
        <v>907</v>
      </c>
    </row>
    <row r="102" spans="1:2" x14ac:dyDescent="0.35">
      <c r="A102" t="s">
        <v>118</v>
      </c>
      <c r="B102">
        <v>784</v>
      </c>
    </row>
    <row r="103" spans="1:2" x14ac:dyDescent="0.35">
      <c r="A103" t="s">
        <v>119</v>
      </c>
      <c r="B103">
        <v>1924</v>
      </c>
    </row>
    <row r="104" spans="1:2" x14ac:dyDescent="0.35">
      <c r="A104" t="s">
        <v>120</v>
      </c>
      <c r="B104">
        <v>664</v>
      </c>
    </row>
    <row r="105" spans="1:2" x14ac:dyDescent="0.35">
      <c r="A105" t="s">
        <v>121</v>
      </c>
      <c r="B105">
        <v>785</v>
      </c>
    </row>
    <row r="106" spans="1:2" x14ac:dyDescent="0.35">
      <c r="A106" t="s">
        <v>122</v>
      </c>
      <c r="B106">
        <v>1942</v>
      </c>
    </row>
    <row r="107" spans="1:2" x14ac:dyDescent="0.35">
      <c r="A107" t="s">
        <v>123</v>
      </c>
      <c r="B107">
        <v>512</v>
      </c>
    </row>
    <row r="108" spans="1:2" x14ac:dyDescent="0.35">
      <c r="A108" t="s">
        <v>124</v>
      </c>
      <c r="B108">
        <v>513</v>
      </c>
    </row>
    <row r="109" spans="1:2" x14ac:dyDescent="0.35">
      <c r="A109" t="s">
        <v>126</v>
      </c>
      <c r="B109">
        <v>14</v>
      </c>
    </row>
    <row r="110" spans="1:2" x14ac:dyDescent="0.35">
      <c r="A110" t="s">
        <v>128</v>
      </c>
      <c r="B110">
        <v>1729</v>
      </c>
    </row>
    <row r="111" spans="1:2" x14ac:dyDescent="0.35">
      <c r="A111" t="s">
        <v>129</v>
      </c>
      <c r="B111">
        <v>158</v>
      </c>
    </row>
    <row r="112" spans="1:2" x14ac:dyDescent="0.35">
      <c r="A112" t="s">
        <v>131</v>
      </c>
      <c r="B112">
        <v>392</v>
      </c>
    </row>
    <row r="113" spans="1:2" x14ac:dyDescent="0.35">
      <c r="A113" t="s">
        <v>133</v>
      </c>
      <c r="B113">
        <v>394</v>
      </c>
    </row>
    <row r="114" spans="1:2" x14ac:dyDescent="0.35">
      <c r="A114" t="s">
        <v>134</v>
      </c>
      <c r="B114">
        <v>1655</v>
      </c>
    </row>
    <row r="115" spans="1:2" x14ac:dyDescent="0.35">
      <c r="A115" t="s">
        <v>135</v>
      </c>
      <c r="B115">
        <v>160</v>
      </c>
    </row>
    <row r="116" spans="1:2" x14ac:dyDescent="0.35">
      <c r="A116" t="s">
        <v>136</v>
      </c>
      <c r="B116">
        <v>243</v>
      </c>
    </row>
    <row r="117" spans="1:2" x14ac:dyDescent="0.35">
      <c r="A117" t="s">
        <v>137</v>
      </c>
      <c r="B117">
        <v>523</v>
      </c>
    </row>
    <row r="118" spans="1:2" x14ac:dyDescent="0.35">
      <c r="A118" t="s">
        <v>139</v>
      </c>
      <c r="B118">
        <v>72</v>
      </c>
    </row>
    <row r="119" spans="1:2" x14ac:dyDescent="0.35">
      <c r="A119" t="s">
        <v>140</v>
      </c>
      <c r="B119">
        <v>244</v>
      </c>
    </row>
    <row r="120" spans="1:2" x14ac:dyDescent="0.35">
      <c r="A120" t="s">
        <v>141</v>
      </c>
      <c r="B120">
        <v>396</v>
      </c>
    </row>
    <row r="121" spans="1:2" x14ac:dyDescent="0.35">
      <c r="A121" t="s">
        <v>142</v>
      </c>
      <c r="B121">
        <v>397</v>
      </c>
    </row>
    <row r="122" spans="1:2" x14ac:dyDescent="0.35">
      <c r="A122" t="s">
        <v>143</v>
      </c>
      <c r="B122">
        <v>246</v>
      </c>
    </row>
    <row r="123" spans="1:2" x14ac:dyDescent="0.35">
      <c r="A123" t="s">
        <v>144</v>
      </c>
      <c r="B123">
        <v>74</v>
      </c>
    </row>
    <row r="124" spans="1:2" x14ac:dyDescent="0.35">
      <c r="A124" t="s">
        <v>146</v>
      </c>
      <c r="B124">
        <v>917</v>
      </c>
    </row>
    <row r="125" spans="1:2" x14ac:dyDescent="0.35">
      <c r="A125" t="s">
        <v>147</v>
      </c>
      <c r="B125">
        <v>1658</v>
      </c>
    </row>
    <row r="126" spans="1:2" x14ac:dyDescent="0.35">
      <c r="A126" t="s">
        <v>148</v>
      </c>
      <c r="B126">
        <v>399</v>
      </c>
    </row>
    <row r="127" spans="1:2" x14ac:dyDescent="0.35">
      <c r="A127" t="s">
        <v>149</v>
      </c>
      <c r="B127">
        <v>163</v>
      </c>
    </row>
    <row r="128" spans="1:2" x14ac:dyDescent="0.35">
      <c r="A128" t="s">
        <v>150</v>
      </c>
      <c r="B128">
        <v>530</v>
      </c>
    </row>
    <row r="129" spans="1:2" x14ac:dyDescent="0.35">
      <c r="A129" t="s">
        <v>151</v>
      </c>
      <c r="B129">
        <v>794</v>
      </c>
    </row>
    <row r="130" spans="1:2" x14ac:dyDescent="0.35">
      <c r="A130" t="s">
        <v>152</v>
      </c>
      <c r="B130">
        <v>531</v>
      </c>
    </row>
    <row r="131" spans="1:2" x14ac:dyDescent="0.35">
      <c r="A131" t="s">
        <v>153</v>
      </c>
      <c r="B131">
        <v>164</v>
      </c>
    </row>
    <row r="132" spans="1:2" x14ac:dyDescent="0.35">
      <c r="A132" t="s">
        <v>481</v>
      </c>
      <c r="B132">
        <v>1966</v>
      </c>
    </row>
    <row r="133" spans="1:2" x14ac:dyDescent="0.35">
      <c r="A133" t="s">
        <v>154</v>
      </c>
      <c r="B133">
        <v>252</v>
      </c>
    </row>
    <row r="134" spans="1:2" x14ac:dyDescent="0.35">
      <c r="A134" t="s">
        <v>155</v>
      </c>
      <c r="B134">
        <v>797</v>
      </c>
    </row>
    <row r="135" spans="1:2" x14ac:dyDescent="0.35">
      <c r="A135" t="s">
        <v>156</v>
      </c>
      <c r="B135">
        <v>534</v>
      </c>
    </row>
    <row r="136" spans="1:2" x14ac:dyDescent="0.35">
      <c r="A136" t="s">
        <v>157</v>
      </c>
      <c r="B136">
        <v>798</v>
      </c>
    </row>
    <row r="137" spans="1:2" x14ac:dyDescent="0.35">
      <c r="A137" t="s">
        <v>158</v>
      </c>
      <c r="B137">
        <v>402</v>
      </c>
    </row>
    <row r="138" spans="1:2" x14ac:dyDescent="0.35">
      <c r="A138" t="s">
        <v>480</v>
      </c>
      <c r="B138">
        <v>1963</v>
      </c>
    </row>
    <row r="139" spans="1:2" x14ac:dyDescent="0.35">
      <c r="A139" t="s">
        <v>159</v>
      </c>
      <c r="B139">
        <v>1735</v>
      </c>
    </row>
    <row r="140" spans="1:2" x14ac:dyDescent="0.35">
      <c r="A140" t="s">
        <v>160</v>
      </c>
      <c r="B140">
        <v>1911</v>
      </c>
    </row>
    <row r="141" spans="1:2" x14ac:dyDescent="0.35">
      <c r="A141" t="s">
        <v>161</v>
      </c>
      <c r="B141">
        <v>118</v>
      </c>
    </row>
    <row r="142" spans="1:2" x14ac:dyDescent="0.35">
      <c r="A142" t="s">
        <v>162</v>
      </c>
      <c r="B142">
        <v>405</v>
      </c>
    </row>
    <row r="143" spans="1:2" x14ac:dyDescent="0.35">
      <c r="A143" t="s">
        <v>163</v>
      </c>
      <c r="B143">
        <v>1507</v>
      </c>
    </row>
    <row r="144" spans="1:2" x14ac:dyDescent="0.35">
      <c r="A144" t="s">
        <v>164</v>
      </c>
      <c r="B144">
        <v>321</v>
      </c>
    </row>
    <row r="145" spans="1:2" x14ac:dyDescent="0.35">
      <c r="A145" t="s">
        <v>165</v>
      </c>
      <c r="B145">
        <v>406</v>
      </c>
    </row>
    <row r="146" spans="1:2" x14ac:dyDescent="0.35">
      <c r="A146" t="s">
        <v>166</v>
      </c>
      <c r="B146">
        <v>677</v>
      </c>
    </row>
    <row r="147" spans="1:2" x14ac:dyDescent="0.35">
      <c r="A147" t="s">
        <v>167</v>
      </c>
      <c r="B147">
        <v>353</v>
      </c>
    </row>
    <row r="148" spans="1:2" x14ac:dyDescent="0.35">
      <c r="A148" t="s">
        <v>168</v>
      </c>
      <c r="B148">
        <v>1884</v>
      </c>
    </row>
    <row r="149" spans="1:2" x14ac:dyDescent="0.35">
      <c r="A149" t="s">
        <v>169</v>
      </c>
      <c r="B149">
        <v>166</v>
      </c>
    </row>
    <row r="150" spans="1:2" x14ac:dyDescent="0.35">
      <c r="A150" t="s">
        <v>170</v>
      </c>
      <c r="B150">
        <v>678</v>
      </c>
    </row>
    <row r="151" spans="1:2" x14ac:dyDescent="0.35">
      <c r="A151" t="s">
        <v>171</v>
      </c>
      <c r="B151">
        <v>537</v>
      </c>
    </row>
    <row r="152" spans="1:2" x14ac:dyDescent="0.35">
      <c r="A152" t="s">
        <v>172</v>
      </c>
      <c r="B152">
        <v>928</v>
      </c>
    </row>
    <row r="153" spans="1:2" x14ac:dyDescent="0.35">
      <c r="A153" t="s">
        <v>173</v>
      </c>
      <c r="B153">
        <v>1598</v>
      </c>
    </row>
    <row r="154" spans="1:2" x14ac:dyDescent="0.35">
      <c r="A154" t="s">
        <v>176</v>
      </c>
      <c r="B154">
        <v>542</v>
      </c>
    </row>
    <row r="155" spans="1:2" x14ac:dyDescent="0.35">
      <c r="A155" t="s">
        <v>177</v>
      </c>
      <c r="B155">
        <v>1931</v>
      </c>
    </row>
    <row r="156" spans="1:2" x14ac:dyDescent="0.35">
      <c r="A156" t="s">
        <v>178</v>
      </c>
      <c r="B156">
        <v>1659</v>
      </c>
    </row>
    <row r="157" spans="1:2" x14ac:dyDescent="0.35">
      <c r="A157" t="s">
        <v>625</v>
      </c>
      <c r="B157">
        <v>1982</v>
      </c>
    </row>
    <row r="158" spans="1:2" x14ac:dyDescent="0.35">
      <c r="A158" t="s">
        <v>180</v>
      </c>
      <c r="B158">
        <v>882</v>
      </c>
    </row>
    <row r="159" spans="1:2" x14ac:dyDescent="0.35">
      <c r="A159" t="s">
        <v>181</v>
      </c>
      <c r="B159">
        <v>415</v>
      </c>
    </row>
    <row r="160" spans="1:2" x14ac:dyDescent="0.35">
      <c r="A160" t="s">
        <v>183</v>
      </c>
      <c r="B160">
        <v>1621</v>
      </c>
    </row>
    <row r="161" spans="1:2" x14ac:dyDescent="0.35">
      <c r="A161" t="s">
        <v>621</v>
      </c>
      <c r="B161">
        <v>417</v>
      </c>
    </row>
    <row r="162" spans="1:2" x14ac:dyDescent="0.35">
      <c r="A162" t="s">
        <v>187</v>
      </c>
      <c r="B162">
        <v>80</v>
      </c>
    </row>
    <row r="163" spans="1:2" x14ac:dyDescent="0.35">
      <c r="A163" t="s">
        <v>188</v>
      </c>
      <c r="B163">
        <v>546</v>
      </c>
    </row>
    <row r="164" spans="1:2" x14ac:dyDescent="0.35">
      <c r="A164" t="s">
        <v>189</v>
      </c>
      <c r="B164">
        <v>547</v>
      </c>
    </row>
    <row r="165" spans="1:2" x14ac:dyDescent="0.35">
      <c r="A165" t="s">
        <v>190</v>
      </c>
      <c r="B165">
        <v>1916</v>
      </c>
    </row>
    <row r="166" spans="1:2" x14ac:dyDescent="0.35">
      <c r="A166" t="s">
        <v>191</v>
      </c>
      <c r="B166">
        <v>995</v>
      </c>
    </row>
    <row r="167" spans="1:2" x14ac:dyDescent="0.35">
      <c r="A167" t="s">
        <v>192</v>
      </c>
      <c r="B167">
        <v>1640</v>
      </c>
    </row>
    <row r="168" spans="1:2" x14ac:dyDescent="0.35">
      <c r="A168" t="s">
        <v>193</v>
      </c>
      <c r="B168">
        <v>327</v>
      </c>
    </row>
    <row r="169" spans="1:2" x14ac:dyDescent="0.35">
      <c r="A169" t="s">
        <v>195</v>
      </c>
      <c r="B169">
        <v>1705</v>
      </c>
    </row>
    <row r="170" spans="1:2" x14ac:dyDescent="0.35">
      <c r="A170" t="s">
        <v>196</v>
      </c>
      <c r="B170">
        <v>553</v>
      </c>
    </row>
    <row r="171" spans="1:2" x14ac:dyDescent="0.35">
      <c r="A171" t="s">
        <v>197</v>
      </c>
      <c r="B171">
        <v>262</v>
      </c>
    </row>
    <row r="172" spans="1:2" x14ac:dyDescent="0.35">
      <c r="A172" t="s">
        <v>198</v>
      </c>
      <c r="B172">
        <v>809</v>
      </c>
    </row>
    <row r="173" spans="1:2" x14ac:dyDescent="0.35">
      <c r="A173" t="s">
        <v>199</v>
      </c>
      <c r="B173">
        <v>331</v>
      </c>
    </row>
    <row r="174" spans="1:2" x14ac:dyDescent="0.35">
      <c r="A174" t="s">
        <v>201</v>
      </c>
      <c r="B174">
        <v>168</v>
      </c>
    </row>
    <row r="175" spans="1:2" x14ac:dyDescent="0.35">
      <c r="A175" t="s">
        <v>202</v>
      </c>
      <c r="B175">
        <v>263</v>
      </c>
    </row>
    <row r="176" spans="1:2" x14ac:dyDescent="0.35">
      <c r="A176" t="s">
        <v>203</v>
      </c>
      <c r="B176">
        <v>1641</v>
      </c>
    </row>
    <row r="177" spans="1:2" x14ac:dyDescent="0.35">
      <c r="A177" t="s">
        <v>626</v>
      </c>
      <c r="B177">
        <v>1991</v>
      </c>
    </row>
    <row r="178" spans="1:2" x14ac:dyDescent="0.35">
      <c r="A178" t="s">
        <v>204</v>
      </c>
      <c r="B178">
        <v>556</v>
      </c>
    </row>
    <row r="179" spans="1:2" x14ac:dyDescent="0.35">
      <c r="A179" t="s">
        <v>205</v>
      </c>
      <c r="B179">
        <v>935</v>
      </c>
    </row>
    <row r="180" spans="1:2" x14ac:dyDescent="0.35">
      <c r="A180" t="s">
        <v>207</v>
      </c>
      <c r="B180">
        <v>420</v>
      </c>
    </row>
    <row r="181" spans="1:2" x14ac:dyDescent="0.35">
      <c r="A181" t="s">
        <v>208</v>
      </c>
      <c r="B181">
        <v>938</v>
      </c>
    </row>
    <row r="182" spans="1:2" x14ac:dyDescent="0.35">
      <c r="A182" t="s">
        <v>209</v>
      </c>
      <c r="B182">
        <v>1948</v>
      </c>
    </row>
    <row r="183" spans="1:2" x14ac:dyDescent="0.35">
      <c r="A183" t="s">
        <v>210</v>
      </c>
      <c r="B183">
        <v>119</v>
      </c>
    </row>
    <row r="184" spans="1:2" x14ac:dyDescent="0.35">
      <c r="A184" t="s">
        <v>211</v>
      </c>
      <c r="B184">
        <v>687</v>
      </c>
    </row>
    <row r="185" spans="1:2" x14ac:dyDescent="0.35">
      <c r="A185" t="s">
        <v>212</v>
      </c>
      <c r="B185">
        <v>1842</v>
      </c>
    </row>
    <row r="186" spans="1:2" x14ac:dyDescent="0.35">
      <c r="A186" t="s">
        <v>213</v>
      </c>
      <c r="B186">
        <v>1731</v>
      </c>
    </row>
    <row r="187" spans="1:2" x14ac:dyDescent="0.35">
      <c r="A187" t="s">
        <v>214</v>
      </c>
      <c r="B187">
        <v>1952</v>
      </c>
    </row>
    <row r="188" spans="1:2" x14ac:dyDescent="0.35">
      <c r="A188" t="s">
        <v>216</v>
      </c>
      <c r="B188">
        <v>1709</v>
      </c>
    </row>
    <row r="189" spans="1:2" x14ac:dyDescent="0.35">
      <c r="A189" t="s">
        <v>623</v>
      </c>
      <c r="B189">
        <v>1978</v>
      </c>
    </row>
    <row r="190" spans="1:2" x14ac:dyDescent="0.35">
      <c r="A190" t="s">
        <v>218</v>
      </c>
      <c r="B190">
        <v>1955</v>
      </c>
    </row>
    <row r="191" spans="1:2" x14ac:dyDescent="0.35">
      <c r="A191" t="s">
        <v>219</v>
      </c>
      <c r="B191">
        <v>335</v>
      </c>
    </row>
    <row r="192" spans="1:2" x14ac:dyDescent="0.35">
      <c r="A192" t="s">
        <v>220</v>
      </c>
      <c r="B192">
        <v>944</v>
      </c>
    </row>
    <row r="193" spans="1:2" x14ac:dyDescent="0.35">
      <c r="A193" t="s">
        <v>221</v>
      </c>
      <c r="B193">
        <v>1740</v>
      </c>
    </row>
    <row r="194" spans="1:2" x14ac:dyDescent="0.35">
      <c r="A194" t="s">
        <v>222</v>
      </c>
      <c r="B194">
        <v>946</v>
      </c>
    </row>
    <row r="195" spans="1:2" x14ac:dyDescent="0.35">
      <c r="A195" t="s">
        <v>224</v>
      </c>
      <c r="B195">
        <v>356</v>
      </c>
    </row>
    <row r="196" spans="1:2" x14ac:dyDescent="0.35">
      <c r="A196" t="s">
        <v>225</v>
      </c>
      <c r="B196">
        <v>569</v>
      </c>
    </row>
    <row r="197" spans="1:2" x14ac:dyDescent="0.35">
      <c r="A197" t="s">
        <v>226</v>
      </c>
      <c r="B197">
        <v>267</v>
      </c>
    </row>
    <row r="198" spans="1:2" x14ac:dyDescent="0.35">
      <c r="A198" t="s">
        <v>227</v>
      </c>
      <c r="B198">
        <v>268</v>
      </c>
    </row>
    <row r="199" spans="1:2" x14ac:dyDescent="0.35">
      <c r="A199" t="s">
        <v>228</v>
      </c>
      <c r="B199">
        <v>1930</v>
      </c>
    </row>
    <row r="200" spans="1:2" x14ac:dyDescent="0.35">
      <c r="A200" t="s">
        <v>483</v>
      </c>
      <c r="B200">
        <v>1970</v>
      </c>
    </row>
    <row r="201" spans="1:2" x14ac:dyDescent="0.35">
      <c r="A201" t="s">
        <v>229</v>
      </c>
      <c r="B201">
        <v>1695</v>
      </c>
    </row>
    <row r="202" spans="1:2" x14ac:dyDescent="0.35">
      <c r="A202" t="s">
        <v>230</v>
      </c>
      <c r="B202">
        <v>1699</v>
      </c>
    </row>
    <row r="203" spans="1:2" x14ac:dyDescent="0.35">
      <c r="A203" t="s">
        <v>231</v>
      </c>
      <c r="B203">
        <v>171</v>
      </c>
    </row>
    <row r="204" spans="1:2" x14ac:dyDescent="0.35">
      <c r="A204" t="s">
        <v>232</v>
      </c>
      <c r="B204">
        <v>575</v>
      </c>
    </row>
    <row r="205" spans="1:2" x14ac:dyDescent="0.35">
      <c r="A205" t="s">
        <v>234</v>
      </c>
      <c r="B205">
        <v>820</v>
      </c>
    </row>
    <row r="206" spans="1:2" x14ac:dyDescent="0.35">
      <c r="A206" t="s">
        <v>235</v>
      </c>
      <c r="B206">
        <v>302</v>
      </c>
    </row>
    <row r="207" spans="1:2" x14ac:dyDescent="0.35">
      <c r="A207" t="s">
        <v>237</v>
      </c>
      <c r="B207">
        <v>579</v>
      </c>
    </row>
    <row r="208" spans="1:2" x14ac:dyDescent="0.35">
      <c r="A208" t="s">
        <v>238</v>
      </c>
      <c r="B208">
        <v>823</v>
      </c>
    </row>
    <row r="209" spans="1:2" x14ac:dyDescent="0.35">
      <c r="A209" t="s">
        <v>239</v>
      </c>
      <c r="B209">
        <v>824</v>
      </c>
    </row>
    <row r="210" spans="1:2" x14ac:dyDescent="0.35">
      <c r="A210" t="s">
        <v>240</v>
      </c>
      <c r="B210">
        <v>1895</v>
      </c>
    </row>
    <row r="211" spans="1:2" x14ac:dyDescent="0.35">
      <c r="A211" t="s">
        <v>241</v>
      </c>
      <c r="B211">
        <v>269</v>
      </c>
    </row>
    <row r="212" spans="1:2" x14ac:dyDescent="0.35">
      <c r="A212" t="s">
        <v>242</v>
      </c>
      <c r="B212">
        <v>173</v>
      </c>
    </row>
    <row r="213" spans="1:2" x14ac:dyDescent="0.35">
      <c r="A213" t="s">
        <v>243</v>
      </c>
      <c r="B213">
        <v>1773</v>
      </c>
    </row>
    <row r="214" spans="1:2" x14ac:dyDescent="0.35">
      <c r="A214" t="s">
        <v>244</v>
      </c>
      <c r="B214">
        <v>175</v>
      </c>
    </row>
    <row r="215" spans="1:2" x14ac:dyDescent="0.35">
      <c r="A215" t="s">
        <v>246</v>
      </c>
      <c r="B215">
        <v>1586</v>
      </c>
    </row>
    <row r="216" spans="1:2" x14ac:dyDescent="0.35">
      <c r="A216" t="s">
        <v>247</v>
      </c>
      <c r="B216">
        <v>826</v>
      </c>
    </row>
    <row r="217" spans="1:2" x14ac:dyDescent="0.35">
      <c r="A217" t="s">
        <v>248</v>
      </c>
      <c r="B217">
        <v>85</v>
      </c>
    </row>
    <row r="218" spans="1:2" x14ac:dyDescent="0.35">
      <c r="A218" t="s">
        <v>249</v>
      </c>
      <c r="B218">
        <v>431</v>
      </c>
    </row>
    <row r="219" spans="1:2" x14ac:dyDescent="0.35">
      <c r="A219" t="s">
        <v>250</v>
      </c>
      <c r="B219">
        <v>432</v>
      </c>
    </row>
    <row r="220" spans="1:2" x14ac:dyDescent="0.35">
      <c r="A220" t="s">
        <v>251</v>
      </c>
      <c r="B220">
        <v>86</v>
      </c>
    </row>
    <row r="221" spans="1:2" x14ac:dyDescent="0.35">
      <c r="A221" t="s">
        <v>252</v>
      </c>
      <c r="B221">
        <v>828</v>
      </c>
    </row>
    <row r="222" spans="1:2" x14ac:dyDescent="0.35">
      <c r="A222" t="s">
        <v>254</v>
      </c>
      <c r="B222">
        <v>1509</v>
      </c>
    </row>
    <row r="223" spans="1:2" x14ac:dyDescent="0.35">
      <c r="A223" t="s">
        <v>255</v>
      </c>
      <c r="B223">
        <v>437</v>
      </c>
    </row>
    <row r="224" spans="1:2" x14ac:dyDescent="0.35">
      <c r="A224" t="s">
        <v>256</v>
      </c>
      <c r="B224">
        <v>589</v>
      </c>
    </row>
    <row r="225" spans="1:2" x14ac:dyDescent="0.35">
      <c r="A225" t="s">
        <v>257</v>
      </c>
      <c r="B225">
        <v>1734</v>
      </c>
    </row>
    <row r="226" spans="1:2" x14ac:dyDescent="0.35">
      <c r="A226" t="s">
        <v>258</v>
      </c>
      <c r="B226">
        <v>590</v>
      </c>
    </row>
    <row r="227" spans="1:2" x14ac:dyDescent="0.35">
      <c r="A227" t="s">
        <v>259</v>
      </c>
      <c r="B227">
        <v>1894</v>
      </c>
    </row>
    <row r="228" spans="1:2" x14ac:dyDescent="0.35">
      <c r="A228" t="s">
        <v>260</v>
      </c>
      <c r="B228">
        <v>765</v>
      </c>
    </row>
    <row r="229" spans="1:2" x14ac:dyDescent="0.35">
      <c r="A229" t="s">
        <v>261</v>
      </c>
      <c r="B229">
        <v>1926</v>
      </c>
    </row>
    <row r="230" spans="1:2" x14ac:dyDescent="0.35">
      <c r="A230" t="s">
        <v>262</v>
      </c>
      <c r="B230">
        <v>439</v>
      </c>
    </row>
    <row r="231" spans="1:2" x14ac:dyDescent="0.35">
      <c r="A231" t="s">
        <v>263</v>
      </c>
      <c r="B231">
        <v>273</v>
      </c>
    </row>
    <row r="232" spans="1:2" x14ac:dyDescent="0.35">
      <c r="A232" t="s">
        <v>264</v>
      </c>
      <c r="B232">
        <v>177</v>
      </c>
    </row>
    <row r="233" spans="1:2" x14ac:dyDescent="0.35">
      <c r="A233" t="s">
        <v>265</v>
      </c>
      <c r="B233">
        <v>703</v>
      </c>
    </row>
    <row r="234" spans="1:2" x14ac:dyDescent="0.35">
      <c r="A234" t="s">
        <v>266</v>
      </c>
      <c r="B234">
        <v>274</v>
      </c>
    </row>
    <row r="235" spans="1:2" x14ac:dyDescent="0.35">
      <c r="A235" t="s">
        <v>267</v>
      </c>
      <c r="B235">
        <v>339</v>
      </c>
    </row>
    <row r="236" spans="1:2" x14ac:dyDescent="0.35">
      <c r="A236" t="s">
        <v>268</v>
      </c>
      <c r="B236">
        <v>1667</v>
      </c>
    </row>
    <row r="237" spans="1:2" x14ac:dyDescent="0.35">
      <c r="A237" t="s">
        <v>269</v>
      </c>
      <c r="B237">
        <v>275</v>
      </c>
    </row>
    <row r="238" spans="1:2" x14ac:dyDescent="0.35">
      <c r="A238" t="s">
        <v>270</v>
      </c>
      <c r="B238">
        <v>340</v>
      </c>
    </row>
    <row r="239" spans="1:2" x14ac:dyDescent="0.35">
      <c r="A239" t="s">
        <v>271</v>
      </c>
      <c r="B239">
        <v>597</v>
      </c>
    </row>
    <row r="240" spans="1:2" x14ac:dyDescent="0.35">
      <c r="A240" t="s">
        <v>272</v>
      </c>
      <c r="B240">
        <v>1742</v>
      </c>
    </row>
    <row r="241" spans="1:2" x14ac:dyDescent="0.35">
      <c r="A241" t="s">
        <v>273</v>
      </c>
      <c r="B241">
        <v>603</v>
      </c>
    </row>
    <row r="242" spans="1:2" x14ac:dyDescent="0.35">
      <c r="A242" t="s">
        <v>274</v>
      </c>
      <c r="B242">
        <v>1669</v>
      </c>
    </row>
    <row r="243" spans="1:2" x14ac:dyDescent="0.35">
      <c r="A243" t="s">
        <v>275</v>
      </c>
      <c r="B243">
        <v>957</v>
      </c>
    </row>
    <row r="244" spans="1:2" x14ac:dyDescent="0.35">
      <c r="A244" t="s">
        <v>276</v>
      </c>
      <c r="B244">
        <v>1674</v>
      </c>
    </row>
    <row r="245" spans="1:2" x14ac:dyDescent="0.35">
      <c r="A245" t="s">
        <v>277</v>
      </c>
      <c r="B245">
        <v>599</v>
      </c>
    </row>
    <row r="246" spans="1:2" x14ac:dyDescent="0.35">
      <c r="A246" t="s">
        <v>278</v>
      </c>
      <c r="B246">
        <v>277</v>
      </c>
    </row>
    <row r="247" spans="1:2" x14ac:dyDescent="0.35">
      <c r="A247" t="s">
        <v>279</v>
      </c>
      <c r="B247">
        <v>840</v>
      </c>
    </row>
    <row r="248" spans="1:2" x14ac:dyDescent="0.35">
      <c r="A248" t="s">
        <v>280</v>
      </c>
      <c r="B248">
        <v>441</v>
      </c>
    </row>
    <row r="249" spans="1:2" x14ac:dyDescent="0.35">
      <c r="A249" t="s">
        <v>281</v>
      </c>
      <c r="B249">
        <v>279</v>
      </c>
    </row>
    <row r="250" spans="1:2" x14ac:dyDescent="0.35">
      <c r="A250" t="s">
        <v>282</v>
      </c>
      <c r="B250">
        <v>606</v>
      </c>
    </row>
    <row r="251" spans="1:2" x14ac:dyDescent="0.35">
      <c r="A251" t="s">
        <v>283</v>
      </c>
      <c r="B251">
        <v>88</v>
      </c>
    </row>
    <row r="252" spans="1:2" x14ac:dyDescent="0.35">
      <c r="A252" t="s">
        <v>285</v>
      </c>
      <c r="B252">
        <v>1676</v>
      </c>
    </row>
    <row r="253" spans="1:2" x14ac:dyDescent="0.35">
      <c r="A253" t="s">
        <v>622</v>
      </c>
      <c r="B253">
        <v>518</v>
      </c>
    </row>
    <row r="254" spans="1:2" x14ac:dyDescent="0.35">
      <c r="A254" t="s">
        <v>287</v>
      </c>
      <c r="B254">
        <v>796</v>
      </c>
    </row>
    <row r="255" spans="1:2" x14ac:dyDescent="0.35">
      <c r="A255" t="s">
        <v>288</v>
      </c>
      <c r="B255">
        <v>965</v>
      </c>
    </row>
    <row r="256" spans="1:2" x14ac:dyDescent="0.35">
      <c r="A256" t="s">
        <v>290</v>
      </c>
      <c r="B256">
        <v>845</v>
      </c>
    </row>
    <row r="257" spans="1:2" x14ac:dyDescent="0.35">
      <c r="A257" t="s">
        <v>291</v>
      </c>
      <c r="B257">
        <v>1883</v>
      </c>
    </row>
    <row r="258" spans="1:2" x14ac:dyDescent="0.35">
      <c r="A258" t="s">
        <v>292</v>
      </c>
      <c r="B258">
        <v>610</v>
      </c>
    </row>
    <row r="259" spans="1:2" x14ac:dyDescent="0.35">
      <c r="A259" t="s">
        <v>293</v>
      </c>
      <c r="B259">
        <v>1714</v>
      </c>
    </row>
    <row r="260" spans="1:2" x14ac:dyDescent="0.35">
      <c r="A260" t="s">
        <v>294</v>
      </c>
      <c r="B260">
        <v>90</v>
      </c>
    </row>
    <row r="261" spans="1:2" x14ac:dyDescent="0.35">
      <c r="A261" t="s">
        <v>295</v>
      </c>
      <c r="B261">
        <v>342</v>
      </c>
    </row>
    <row r="262" spans="1:2" x14ac:dyDescent="0.35">
      <c r="A262" t="s">
        <v>296</v>
      </c>
      <c r="B262">
        <v>847</v>
      </c>
    </row>
    <row r="263" spans="1:2" x14ac:dyDescent="0.35">
      <c r="A263" t="s">
        <v>297</v>
      </c>
      <c r="B263">
        <v>848</v>
      </c>
    </row>
    <row r="264" spans="1:2" x14ac:dyDescent="0.35">
      <c r="A264" t="s">
        <v>298</v>
      </c>
      <c r="B264">
        <v>37</v>
      </c>
    </row>
    <row r="265" spans="1:2" x14ac:dyDescent="0.35">
      <c r="A265" t="s">
        <v>299</v>
      </c>
      <c r="B265">
        <v>180</v>
      </c>
    </row>
    <row r="266" spans="1:2" x14ac:dyDescent="0.35">
      <c r="A266" t="s">
        <v>300</v>
      </c>
      <c r="B266">
        <v>532</v>
      </c>
    </row>
    <row r="267" spans="1:2" x14ac:dyDescent="0.35">
      <c r="A267" t="s">
        <v>301</v>
      </c>
      <c r="B267">
        <v>851</v>
      </c>
    </row>
    <row r="268" spans="1:2" x14ac:dyDescent="0.35">
      <c r="A268" t="s">
        <v>302</v>
      </c>
      <c r="B268">
        <v>1708</v>
      </c>
    </row>
    <row r="269" spans="1:2" x14ac:dyDescent="0.35">
      <c r="A269" t="s">
        <v>303</v>
      </c>
      <c r="B269">
        <v>971</v>
      </c>
    </row>
    <row r="270" spans="1:2" x14ac:dyDescent="0.35">
      <c r="A270" t="s">
        <v>304</v>
      </c>
      <c r="B270">
        <v>1904</v>
      </c>
    </row>
    <row r="271" spans="1:2" x14ac:dyDescent="0.35">
      <c r="A271" t="s">
        <v>306</v>
      </c>
      <c r="B271">
        <v>1900</v>
      </c>
    </row>
    <row r="272" spans="1:2" x14ac:dyDescent="0.35">
      <c r="A272" t="s">
        <v>308</v>
      </c>
      <c r="B272">
        <v>715</v>
      </c>
    </row>
    <row r="273" spans="1:2" x14ac:dyDescent="0.35">
      <c r="A273" t="s">
        <v>309</v>
      </c>
      <c r="B273">
        <v>93</v>
      </c>
    </row>
    <row r="274" spans="1:2" x14ac:dyDescent="0.35">
      <c r="A274" t="s">
        <v>310</v>
      </c>
      <c r="B274">
        <v>448</v>
      </c>
    </row>
    <row r="275" spans="1:2" x14ac:dyDescent="0.35">
      <c r="A275" t="s">
        <v>311</v>
      </c>
      <c r="B275">
        <v>1525</v>
      </c>
    </row>
    <row r="276" spans="1:2" x14ac:dyDescent="0.35">
      <c r="A276" t="s">
        <v>312</v>
      </c>
      <c r="B276">
        <v>716</v>
      </c>
    </row>
    <row r="277" spans="1:2" x14ac:dyDescent="0.35">
      <c r="A277" t="s">
        <v>313</v>
      </c>
      <c r="B277">
        <v>281</v>
      </c>
    </row>
    <row r="278" spans="1:2" x14ac:dyDescent="0.35">
      <c r="A278" t="s">
        <v>314</v>
      </c>
      <c r="B278">
        <v>855</v>
      </c>
    </row>
    <row r="279" spans="1:2" x14ac:dyDescent="0.35">
      <c r="A279" t="s">
        <v>315</v>
      </c>
      <c r="B279">
        <v>183</v>
      </c>
    </row>
    <row r="280" spans="1:2" x14ac:dyDescent="0.35">
      <c r="A280" t="s">
        <v>316</v>
      </c>
      <c r="B280">
        <v>1700</v>
      </c>
    </row>
    <row r="281" spans="1:2" x14ac:dyDescent="0.35">
      <c r="A281" t="s">
        <v>317</v>
      </c>
      <c r="B281">
        <v>1730</v>
      </c>
    </row>
    <row r="282" spans="1:2" x14ac:dyDescent="0.35">
      <c r="A282" t="s">
        <v>318</v>
      </c>
      <c r="B282">
        <v>737</v>
      </c>
    </row>
    <row r="283" spans="1:2" x14ac:dyDescent="0.35">
      <c r="A283" t="s">
        <v>320</v>
      </c>
      <c r="B283">
        <v>450</v>
      </c>
    </row>
    <row r="284" spans="1:2" x14ac:dyDescent="0.35">
      <c r="A284" t="s">
        <v>321</v>
      </c>
      <c r="B284">
        <v>451</v>
      </c>
    </row>
    <row r="285" spans="1:2" x14ac:dyDescent="0.35">
      <c r="A285" t="s">
        <v>322</v>
      </c>
      <c r="B285">
        <v>184</v>
      </c>
    </row>
    <row r="286" spans="1:2" x14ac:dyDescent="0.35">
      <c r="A286" t="s">
        <v>323</v>
      </c>
      <c r="B286">
        <v>344</v>
      </c>
    </row>
    <row r="287" spans="1:2" x14ac:dyDescent="0.35">
      <c r="A287" t="s">
        <v>324</v>
      </c>
      <c r="B287">
        <v>1581</v>
      </c>
    </row>
    <row r="288" spans="1:2" x14ac:dyDescent="0.35">
      <c r="A288" t="s">
        <v>325</v>
      </c>
      <c r="B288">
        <v>981</v>
      </c>
    </row>
    <row r="289" spans="1:2" x14ac:dyDescent="0.35">
      <c r="A289" t="s">
        <v>326</v>
      </c>
      <c r="B289">
        <v>994</v>
      </c>
    </row>
    <row r="290" spans="1:2" x14ac:dyDescent="0.35">
      <c r="A290" t="s">
        <v>327</v>
      </c>
      <c r="B290">
        <v>858</v>
      </c>
    </row>
    <row r="291" spans="1:2" x14ac:dyDescent="0.35">
      <c r="A291" t="s">
        <v>328</v>
      </c>
      <c r="B291">
        <v>47</v>
      </c>
    </row>
    <row r="292" spans="1:2" x14ac:dyDescent="0.35">
      <c r="A292" t="s">
        <v>329</v>
      </c>
      <c r="B292">
        <v>345</v>
      </c>
    </row>
    <row r="293" spans="1:2" x14ac:dyDescent="0.35">
      <c r="A293" t="s">
        <v>330</v>
      </c>
      <c r="B293">
        <v>717</v>
      </c>
    </row>
    <row r="294" spans="1:2" x14ac:dyDescent="0.35">
      <c r="A294" t="s">
        <v>331</v>
      </c>
      <c r="B294">
        <v>861</v>
      </c>
    </row>
    <row r="295" spans="1:2" x14ac:dyDescent="0.35">
      <c r="A295" t="s">
        <v>332</v>
      </c>
      <c r="B295">
        <v>453</v>
      </c>
    </row>
    <row r="296" spans="1:2" x14ac:dyDescent="0.35">
      <c r="A296" t="s">
        <v>333</v>
      </c>
      <c r="B296">
        <v>983</v>
      </c>
    </row>
    <row r="297" spans="1:2" x14ac:dyDescent="0.35">
      <c r="A297" t="s">
        <v>334</v>
      </c>
      <c r="B297">
        <v>984</v>
      </c>
    </row>
    <row r="298" spans="1:2" x14ac:dyDescent="0.35">
      <c r="A298" t="s">
        <v>479</v>
      </c>
      <c r="B298">
        <v>1961</v>
      </c>
    </row>
    <row r="299" spans="1:2" x14ac:dyDescent="0.35">
      <c r="A299" t="s">
        <v>336</v>
      </c>
      <c r="B299">
        <v>622</v>
      </c>
    </row>
    <row r="300" spans="1:2" x14ac:dyDescent="0.35">
      <c r="A300" t="s">
        <v>337</v>
      </c>
      <c r="B300">
        <v>96</v>
      </c>
    </row>
    <row r="301" spans="1:2" x14ac:dyDescent="0.35">
      <c r="A301" t="s">
        <v>338</v>
      </c>
      <c r="B301">
        <v>718</v>
      </c>
    </row>
    <row r="302" spans="1:2" x14ac:dyDescent="0.35">
      <c r="A302" t="s">
        <v>339</v>
      </c>
      <c r="B302">
        <v>986</v>
      </c>
    </row>
    <row r="303" spans="1:2" x14ac:dyDescent="0.35">
      <c r="A303" t="s">
        <v>685</v>
      </c>
      <c r="B303">
        <v>1992</v>
      </c>
    </row>
    <row r="304" spans="1:2" x14ac:dyDescent="0.35">
      <c r="A304" t="s">
        <v>340</v>
      </c>
      <c r="B304">
        <v>626</v>
      </c>
    </row>
    <row r="305" spans="1:2" x14ac:dyDescent="0.35">
      <c r="A305" t="s">
        <v>341</v>
      </c>
      <c r="B305">
        <v>285</v>
      </c>
    </row>
    <row r="306" spans="1:2" x14ac:dyDescent="0.35">
      <c r="A306" t="s">
        <v>342</v>
      </c>
      <c r="B306">
        <v>865</v>
      </c>
    </row>
    <row r="307" spans="1:2" x14ac:dyDescent="0.35">
      <c r="A307" t="s">
        <v>343</v>
      </c>
      <c r="B307">
        <v>1949</v>
      </c>
    </row>
    <row r="308" spans="1:2" x14ac:dyDescent="0.35">
      <c r="A308" t="s">
        <v>344</v>
      </c>
      <c r="B308">
        <v>866</v>
      </c>
    </row>
    <row r="309" spans="1:2" x14ac:dyDescent="0.35">
      <c r="A309" t="s">
        <v>345</v>
      </c>
      <c r="B309">
        <v>867</v>
      </c>
    </row>
    <row r="310" spans="1:2" x14ac:dyDescent="0.35">
      <c r="A310" t="s">
        <v>346</v>
      </c>
      <c r="B310">
        <v>627</v>
      </c>
    </row>
    <row r="311" spans="1:2" x14ac:dyDescent="0.35">
      <c r="A311" t="s">
        <v>347</v>
      </c>
      <c r="B311">
        <v>289</v>
      </c>
    </row>
    <row r="312" spans="1:2" x14ac:dyDescent="0.35">
      <c r="A312" t="s">
        <v>348</v>
      </c>
      <c r="B312">
        <v>629</v>
      </c>
    </row>
    <row r="313" spans="1:2" x14ac:dyDescent="0.35">
      <c r="A313" t="s">
        <v>349</v>
      </c>
      <c r="B313">
        <v>852</v>
      </c>
    </row>
    <row r="314" spans="1:2" x14ac:dyDescent="0.35">
      <c r="A314" t="s">
        <v>350</v>
      </c>
      <c r="B314">
        <v>988</v>
      </c>
    </row>
    <row r="315" spans="1:2" x14ac:dyDescent="0.35">
      <c r="A315" t="s">
        <v>353</v>
      </c>
      <c r="B315">
        <v>668</v>
      </c>
    </row>
    <row r="316" spans="1:2" x14ac:dyDescent="0.35">
      <c r="A316" t="s">
        <v>478</v>
      </c>
      <c r="B316">
        <v>1960</v>
      </c>
    </row>
    <row r="317" spans="1:2" x14ac:dyDescent="0.35">
      <c r="A317" t="s">
        <v>482</v>
      </c>
      <c r="B317">
        <v>1969</v>
      </c>
    </row>
    <row r="318" spans="1:2" x14ac:dyDescent="0.35">
      <c r="A318" t="s">
        <v>354</v>
      </c>
      <c r="B318">
        <v>1701</v>
      </c>
    </row>
    <row r="319" spans="1:2" x14ac:dyDescent="0.35">
      <c r="A319" t="s">
        <v>355</v>
      </c>
      <c r="B319">
        <v>293</v>
      </c>
    </row>
    <row r="320" spans="1:2" x14ac:dyDescent="0.35">
      <c r="A320" t="s">
        <v>356</v>
      </c>
      <c r="B320">
        <v>1950</v>
      </c>
    </row>
    <row r="321" spans="1:2" x14ac:dyDescent="0.35">
      <c r="A321" t="s">
        <v>357</v>
      </c>
      <c r="B321">
        <v>1783</v>
      </c>
    </row>
    <row r="322" spans="1:2" x14ac:dyDescent="0.35">
      <c r="A322" t="s">
        <v>358</v>
      </c>
      <c r="B322">
        <v>98</v>
      </c>
    </row>
    <row r="323" spans="1:2" x14ac:dyDescent="0.35">
      <c r="A323" t="s">
        <v>359</v>
      </c>
      <c r="B323">
        <v>614</v>
      </c>
    </row>
    <row r="324" spans="1:2" x14ac:dyDescent="0.35">
      <c r="A324" t="s">
        <v>360</v>
      </c>
      <c r="B324">
        <v>189</v>
      </c>
    </row>
    <row r="325" spans="1:2" x14ac:dyDescent="0.35">
      <c r="A325" t="s">
        <v>361</v>
      </c>
      <c r="B325">
        <v>296</v>
      </c>
    </row>
    <row r="326" spans="1:2" x14ac:dyDescent="0.35">
      <c r="A326" t="s">
        <v>362</v>
      </c>
      <c r="B326">
        <v>1696</v>
      </c>
    </row>
    <row r="327" spans="1:2" x14ac:dyDescent="0.35">
      <c r="A327" t="s">
        <v>363</v>
      </c>
      <c r="B327">
        <v>352</v>
      </c>
    </row>
    <row r="328" spans="1:2" x14ac:dyDescent="0.35">
      <c r="A328" t="s">
        <v>365</v>
      </c>
      <c r="B328">
        <v>294</v>
      </c>
    </row>
    <row r="329" spans="1:2" x14ac:dyDescent="0.35">
      <c r="A329" t="s">
        <v>366</v>
      </c>
      <c r="B329">
        <v>873</v>
      </c>
    </row>
    <row r="330" spans="1:2" x14ac:dyDescent="0.35">
      <c r="A330" t="s">
        <v>367</v>
      </c>
      <c r="B330">
        <v>632</v>
      </c>
    </row>
    <row r="331" spans="1:2" x14ac:dyDescent="0.35">
      <c r="A331" t="s">
        <v>368</v>
      </c>
      <c r="B331">
        <v>880</v>
      </c>
    </row>
    <row r="332" spans="1:2" x14ac:dyDescent="0.35">
      <c r="A332" t="s">
        <v>369</v>
      </c>
      <c r="B332">
        <v>351</v>
      </c>
    </row>
    <row r="333" spans="1:2" x14ac:dyDescent="0.35">
      <c r="A333" t="s">
        <v>371</v>
      </c>
      <c r="B333">
        <v>479</v>
      </c>
    </row>
    <row r="334" spans="1:2" x14ac:dyDescent="0.35">
      <c r="A334" t="s">
        <v>372</v>
      </c>
      <c r="B334">
        <v>297</v>
      </c>
    </row>
    <row r="335" spans="1:2" x14ac:dyDescent="0.35">
      <c r="A335" t="s">
        <v>373</v>
      </c>
      <c r="B335">
        <v>473</v>
      </c>
    </row>
    <row r="336" spans="1:2" x14ac:dyDescent="0.35">
      <c r="A336" t="s">
        <v>375</v>
      </c>
      <c r="B336">
        <v>50</v>
      </c>
    </row>
    <row r="337" spans="1:2" x14ac:dyDescent="0.35">
      <c r="A337" t="s">
        <v>376</v>
      </c>
      <c r="B337">
        <v>355</v>
      </c>
    </row>
    <row r="338" spans="1:2" x14ac:dyDescent="0.35">
      <c r="A338" t="s">
        <v>1</v>
      </c>
      <c r="B338">
        <v>299</v>
      </c>
    </row>
    <row r="339" spans="1:2" x14ac:dyDescent="0.35">
      <c r="A339" t="s">
        <v>377</v>
      </c>
      <c r="B339">
        <v>637</v>
      </c>
    </row>
    <row r="340" spans="1:2" x14ac:dyDescent="0.35">
      <c r="A340" t="s">
        <v>378</v>
      </c>
      <c r="B340">
        <v>638</v>
      </c>
    </row>
    <row r="341" spans="1:2" x14ac:dyDescent="0.35">
      <c r="A341" t="s">
        <v>380</v>
      </c>
      <c r="B341">
        <v>1892</v>
      </c>
    </row>
    <row r="342" spans="1:2" x14ac:dyDescent="0.35">
      <c r="A342" t="s">
        <v>381</v>
      </c>
      <c r="B342">
        <v>879</v>
      </c>
    </row>
    <row r="343" spans="1:2" x14ac:dyDescent="0.35">
      <c r="A343" t="s">
        <v>382</v>
      </c>
      <c r="B343">
        <v>301</v>
      </c>
    </row>
    <row r="344" spans="1:2" x14ac:dyDescent="0.35">
      <c r="A344" t="s">
        <v>383</v>
      </c>
      <c r="B344">
        <v>1896</v>
      </c>
    </row>
    <row r="345" spans="1:2" x14ac:dyDescent="0.35">
      <c r="A345" t="s">
        <v>384</v>
      </c>
      <c r="B345">
        <v>642</v>
      </c>
    </row>
    <row r="346" spans="1:2" x14ac:dyDescent="0.35">
      <c r="A346" t="s">
        <v>385</v>
      </c>
      <c r="B346">
        <v>193</v>
      </c>
    </row>
  </sheetData>
  <sortState xmlns:xlrd2="http://schemas.microsoft.com/office/spreadsheetml/2017/richdata2" ref="A2:B346">
    <sortCondition ref="A2:A346"/>
  </sortState>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1F682E-8941-4E28-93C9-887FD480671E}">
  <sheetPr codeName="Blad22"/>
  <dimension ref="A1:G53"/>
  <sheetViews>
    <sheetView workbookViewId="0">
      <selection activeCell="B5" sqref="B5"/>
    </sheetView>
  </sheetViews>
  <sheetFormatPr defaultRowHeight="14.5" x14ac:dyDescent="0.35"/>
  <cols>
    <col min="1" max="1" width="32" customWidth="1"/>
    <col min="2" max="6" width="16.08984375" bestFit="1" customWidth="1"/>
    <col min="7" max="7" width="15" bestFit="1" customWidth="1"/>
  </cols>
  <sheetData>
    <row r="1" spans="1:7" x14ac:dyDescent="0.35">
      <c r="A1" s="591" t="s">
        <v>945</v>
      </c>
    </row>
    <row r="2" spans="1:7" x14ac:dyDescent="0.35">
      <c r="B2">
        <v>2022</v>
      </c>
      <c r="C2">
        <v>2023</v>
      </c>
      <c r="D2">
        <v>2024</v>
      </c>
      <c r="E2">
        <v>2025</v>
      </c>
      <c r="F2">
        <v>2026</v>
      </c>
      <c r="G2">
        <v>2027</v>
      </c>
    </row>
    <row r="3" spans="1:7" x14ac:dyDescent="0.35">
      <c r="A3" t="s">
        <v>869</v>
      </c>
      <c r="B3" s="592">
        <v>6021599000</v>
      </c>
      <c r="C3" s="592">
        <v>6014903000</v>
      </c>
      <c r="D3" s="592">
        <v>6250628000</v>
      </c>
      <c r="E3" s="592">
        <v>6382611000</v>
      </c>
      <c r="F3" s="592">
        <v>6536527000</v>
      </c>
      <c r="G3" s="592">
        <v>6694285000</v>
      </c>
    </row>
    <row r="4" spans="1:7" x14ac:dyDescent="0.35">
      <c r="A4" t="s">
        <v>866</v>
      </c>
      <c r="B4" s="592">
        <f>+B3-B5</f>
        <v>5702208000</v>
      </c>
      <c r="C4" s="592">
        <f>+C3-C5</f>
        <v>5599992443.5</v>
      </c>
      <c r="D4" s="592">
        <f t="shared" ref="D4:G4" si="0">+D3-D5</f>
        <v>5747548500</v>
      </c>
      <c r="E4" s="592">
        <f t="shared" si="0"/>
        <v>5812683400</v>
      </c>
      <c r="F4" s="592">
        <f t="shared" si="0"/>
        <v>5930559000</v>
      </c>
      <c r="G4" s="592">
        <f t="shared" si="0"/>
        <v>6052377800</v>
      </c>
    </row>
    <row r="5" spans="1:7" x14ac:dyDescent="0.35">
      <c r="A5" t="s">
        <v>876</v>
      </c>
      <c r="B5" s="592">
        <v>319391000</v>
      </c>
      <c r="C5" s="592">
        <f>+'SZW Groot_&amp;_middelgroot'!F14</f>
        <v>414910556.50000006</v>
      </c>
      <c r="D5" s="592">
        <f>+'SZW Groot_&amp;_middelgroot'!K15</f>
        <v>503079500.00000006</v>
      </c>
      <c r="E5" s="592">
        <f>+'SZW Groot_&amp;_middelgroot'!L15</f>
        <v>569927600.00000012</v>
      </c>
      <c r="F5" s="592">
        <f>+'SZW Groot_&amp;_middelgroot'!M15</f>
        <v>605968000.00000012</v>
      </c>
      <c r="G5" s="592">
        <f>+'SZW Groot_&amp;_middelgroot'!N15</f>
        <v>641907200.00000012</v>
      </c>
    </row>
    <row r="6" spans="1:7" s="591" customFormat="1" ht="13" x14ac:dyDescent="0.3">
      <c r="A6" s="591" t="s">
        <v>870</v>
      </c>
      <c r="C6" s="593">
        <f>C5/$B5</f>
        <v>1.2990677774264148</v>
      </c>
      <c r="D6" s="593">
        <f t="shared" ref="D6:G6" si="1">D5/$B5</f>
        <v>1.5751210898240717</v>
      </c>
      <c r="E6" s="593">
        <f t="shared" si="1"/>
        <v>1.7844197237868322</v>
      </c>
      <c r="F6" s="593">
        <f t="shared" si="1"/>
        <v>1.8972607243159643</v>
      </c>
      <c r="G6" s="593">
        <f t="shared" si="1"/>
        <v>2.00978487183421</v>
      </c>
    </row>
    <row r="8" spans="1:7" x14ac:dyDescent="0.35">
      <c r="A8" s="591" t="s">
        <v>871</v>
      </c>
    </row>
    <row r="9" spans="1:7" x14ac:dyDescent="0.35">
      <c r="A9" t="s">
        <v>866</v>
      </c>
      <c r="B9">
        <v>343000</v>
      </c>
      <c r="C9">
        <v>338000</v>
      </c>
    </row>
    <row r="10" spans="1:7" x14ac:dyDescent="0.35">
      <c r="A10" t="s">
        <v>805</v>
      </c>
      <c r="B10">
        <v>34000</v>
      </c>
      <c r="C10">
        <v>40000</v>
      </c>
    </row>
    <row r="11" spans="1:7" x14ac:dyDescent="0.35">
      <c r="A11" t="s">
        <v>872</v>
      </c>
      <c r="C11" s="413">
        <f>C10/$B10</f>
        <v>1.1764705882352942</v>
      </c>
    </row>
    <row r="12" spans="1:7" x14ac:dyDescent="0.35">
      <c r="C12" s="413"/>
    </row>
    <row r="13" spans="1:7" x14ac:dyDescent="0.35">
      <c r="A13" t="s">
        <v>873</v>
      </c>
      <c r="B13" s="592">
        <f>+B5/B10</f>
        <v>9393.8529411764703</v>
      </c>
      <c r="C13" s="592">
        <f>+C5/C10</f>
        <v>10372.763912500002</v>
      </c>
    </row>
    <row r="14" spans="1:7" x14ac:dyDescent="0.35">
      <c r="C14" s="413"/>
    </row>
    <row r="15" spans="1:7" x14ac:dyDescent="0.35">
      <c r="A15" s="34" t="s">
        <v>874</v>
      </c>
    </row>
    <row r="53" spans="1:1" x14ac:dyDescent="0.35">
      <c r="A53" s="34" t="s">
        <v>875</v>
      </c>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428D5A-72F3-4A1F-8601-720CEC19BF5C}">
  <sheetPr codeName="Blad17"/>
  <dimension ref="A1:C95"/>
  <sheetViews>
    <sheetView topLeftCell="A78" workbookViewId="0">
      <selection activeCell="C11" sqref="C11"/>
    </sheetView>
  </sheetViews>
  <sheetFormatPr defaultRowHeight="14.5" x14ac:dyDescent="0.35"/>
  <cols>
    <col min="1" max="1" width="45.81640625" bestFit="1" customWidth="1"/>
    <col min="2" max="2" width="14.7265625" bestFit="1" customWidth="1"/>
    <col min="3" max="3" width="15.36328125" bestFit="1" customWidth="1"/>
  </cols>
  <sheetData>
    <row r="1" spans="1:3" ht="15.5" x14ac:dyDescent="0.35">
      <c r="A1" s="34"/>
      <c r="B1" s="199"/>
      <c r="C1" s="214" t="s">
        <v>386</v>
      </c>
    </row>
    <row r="2" spans="1:3" ht="15.5" x14ac:dyDescent="0.35">
      <c r="A2" s="34"/>
      <c r="B2" s="210" t="s">
        <v>387</v>
      </c>
      <c r="C2" s="213">
        <f>Dashboard!L9</f>
        <v>0</v>
      </c>
    </row>
    <row r="3" spans="1:3" ht="15.5" x14ac:dyDescent="0.35">
      <c r="A3" s="34"/>
      <c r="B3" s="212" t="s">
        <v>388</v>
      </c>
      <c r="C3" s="211" t="e">
        <f>Dashboard!L11</f>
        <v>#N/A</v>
      </c>
    </row>
    <row r="6" spans="1:3" ht="15.5" x14ac:dyDescent="0.35">
      <c r="A6" s="417" t="s">
        <v>390</v>
      </c>
      <c r="B6" s="734" t="s">
        <v>811</v>
      </c>
      <c r="C6" s="735"/>
    </row>
    <row r="7" spans="1:3" ht="15.5" x14ac:dyDescent="0.35">
      <c r="A7" s="416"/>
      <c r="B7" s="418">
        <v>2022</v>
      </c>
      <c r="C7" s="418">
        <v>2023</v>
      </c>
    </row>
    <row r="8" spans="1:3" ht="18.5" x14ac:dyDescent="0.45">
      <c r="A8" s="415" t="s">
        <v>392</v>
      </c>
      <c r="B8" s="258"/>
      <c r="C8" s="258"/>
    </row>
    <row r="9" spans="1:3" ht="15.5" x14ac:dyDescent="0.35">
      <c r="A9" s="186" t="s">
        <v>393</v>
      </c>
      <c r="B9" s="259">
        <f>IF(Dashboard!L9&gt;0,+VLOOKUP($C$3,'Adlasz Data Budget'!$B$5:$BZ$381,11,FALSE),0)</f>
        <v>0</v>
      </c>
      <c r="C9" s="259">
        <f>IF(Dashboard!L9&gt;0,+VLOOKUP($C$3,'Adlasz Data Budget'!$B$5:$BZ$381,3,FALSE),0)</f>
        <v>0</v>
      </c>
    </row>
    <row r="10" spans="1:3" ht="15.5" x14ac:dyDescent="0.35">
      <c r="A10" s="408" t="s">
        <v>797</v>
      </c>
      <c r="B10" s="407">
        <f>+B9-B11</f>
        <v>0</v>
      </c>
      <c r="C10" s="407">
        <f>+C9-C11</f>
        <v>0</v>
      </c>
    </row>
    <row r="11" spans="1:3" ht="15.5" x14ac:dyDescent="0.35">
      <c r="A11" s="408" t="s">
        <v>798</v>
      </c>
      <c r="B11" s="407">
        <f>IF(Dashboard!L14&gt;0,VLOOKUP($C$3,'Adlasz Data Budget'!$B$5:$AX$347,12,FALSE),0)</f>
        <v>0</v>
      </c>
      <c r="C11" s="407">
        <f>MROUND(IF(Dashboard!L9&gt;0,VLOOKUP($C$3,'Adlasz Data Budget'!$B$5:$AX$347,5,FALSE),0),1000)</f>
        <v>0</v>
      </c>
    </row>
    <row r="13" spans="1:3" ht="15.5" x14ac:dyDescent="0.35">
      <c r="A13" s="34"/>
      <c r="B13" s="199"/>
      <c r="C13" s="214" t="s">
        <v>386</v>
      </c>
    </row>
    <row r="14" spans="1:3" ht="15.5" x14ac:dyDescent="0.35">
      <c r="A14" s="34"/>
      <c r="B14" s="210" t="s">
        <v>387</v>
      </c>
      <c r="C14" s="213">
        <f>Dashboard!L14</f>
        <v>0</v>
      </c>
    </row>
    <row r="15" spans="1:3" ht="15.5" x14ac:dyDescent="0.35">
      <c r="A15" s="34"/>
      <c r="B15" s="212" t="s">
        <v>388</v>
      </c>
      <c r="C15" s="211" t="e">
        <f>Dashboard!L16</f>
        <v>#N/A</v>
      </c>
    </row>
    <row r="18" spans="1:3" ht="15.5" x14ac:dyDescent="0.35">
      <c r="A18" s="417" t="s">
        <v>390</v>
      </c>
      <c r="B18" s="734" t="s">
        <v>811</v>
      </c>
      <c r="C18" s="735"/>
    </row>
    <row r="19" spans="1:3" ht="15.5" x14ac:dyDescent="0.35">
      <c r="A19" s="416"/>
      <c r="B19" s="418">
        <v>2022</v>
      </c>
      <c r="C19" s="418">
        <v>2023</v>
      </c>
    </row>
    <row r="20" spans="1:3" ht="18.5" x14ac:dyDescent="0.45">
      <c r="A20" s="415" t="s">
        <v>392</v>
      </c>
      <c r="B20" s="258"/>
      <c r="C20" s="258"/>
    </row>
    <row r="21" spans="1:3" ht="15.5" x14ac:dyDescent="0.35">
      <c r="A21" s="186" t="s">
        <v>393</v>
      </c>
      <c r="B21" s="259">
        <f>IF(Dashboard!L14&gt;0,+VLOOKUP($C$15,'Adlasz Data Budget'!$B$5:$BZ$381,11,FALSE),0)</f>
        <v>0</v>
      </c>
      <c r="C21" s="259">
        <f>IF(Dashboard!L14&gt;0,+VLOOKUP($C$15,'Adlasz Data Budget'!$B$5:$BZ$381,3,FALSE),0)</f>
        <v>0</v>
      </c>
    </row>
    <row r="22" spans="1:3" ht="15.5" x14ac:dyDescent="0.35">
      <c r="A22" s="408" t="s">
        <v>797</v>
      </c>
      <c r="B22" s="407">
        <f>+B21-B23</f>
        <v>0</v>
      </c>
      <c r="C22" s="407">
        <f>+C21-C23</f>
        <v>0</v>
      </c>
    </row>
    <row r="23" spans="1:3" ht="15.5" x14ac:dyDescent="0.35">
      <c r="A23" s="408" t="s">
        <v>798</v>
      </c>
      <c r="B23" s="407">
        <f>IF(Dashboard!L14&gt;0,VLOOKUP($C$15,'Adlasz Data Budget'!$B$5:$AX$347,12,FALSE),0)</f>
        <v>0</v>
      </c>
      <c r="C23" s="407">
        <f>MROUND(IF(Dashboard!L14&gt;0,VLOOKUP($C$15,'Adlasz Data Budget'!$B$5:$AX$347,5,FALSE),0),1000)</f>
        <v>0</v>
      </c>
    </row>
    <row r="25" spans="1:3" ht="15.5" x14ac:dyDescent="0.35">
      <c r="A25" s="34"/>
      <c r="B25" s="199"/>
      <c r="C25" s="214" t="s">
        <v>386</v>
      </c>
    </row>
    <row r="26" spans="1:3" ht="15.5" x14ac:dyDescent="0.35">
      <c r="A26" s="34"/>
      <c r="B26" s="210" t="s">
        <v>387</v>
      </c>
      <c r="C26" s="213">
        <f>Dashboard!L19</f>
        <v>0</v>
      </c>
    </row>
    <row r="27" spans="1:3" ht="15.5" x14ac:dyDescent="0.35">
      <c r="A27" s="34"/>
      <c r="B27" s="212" t="s">
        <v>388</v>
      </c>
      <c r="C27" s="211" t="e">
        <f>Dashboard!L21</f>
        <v>#N/A</v>
      </c>
    </row>
    <row r="30" spans="1:3" ht="15.5" x14ac:dyDescent="0.35">
      <c r="A30" s="417" t="s">
        <v>390</v>
      </c>
      <c r="B30" s="734" t="s">
        <v>811</v>
      </c>
      <c r="C30" s="735"/>
    </row>
    <row r="31" spans="1:3" ht="15.5" x14ac:dyDescent="0.35">
      <c r="A31" s="416"/>
      <c r="B31" s="418">
        <v>2022</v>
      </c>
      <c r="C31" s="418">
        <v>2023</v>
      </c>
    </row>
    <row r="32" spans="1:3" ht="18.5" x14ac:dyDescent="0.45">
      <c r="A32" s="415" t="s">
        <v>392</v>
      </c>
      <c r="B32" s="258"/>
      <c r="C32" s="258"/>
    </row>
    <row r="33" spans="1:3" ht="15.5" x14ac:dyDescent="0.35">
      <c r="A33" s="186" t="s">
        <v>393</v>
      </c>
      <c r="B33" s="259">
        <f>IF(Dashboard!L19&gt;0,+VLOOKUP($C$27,'Adlasz Data Budget'!$B$5:$BZ$381,11,FALSE),0)</f>
        <v>0</v>
      </c>
      <c r="C33" s="259">
        <f>IF(Dashboard!L19&gt;0,+VLOOKUP($C$27,'Adlasz Data Budget'!$B$5:$BZ$381,3,FALSE),0)</f>
        <v>0</v>
      </c>
    </row>
    <row r="34" spans="1:3" ht="15.5" x14ac:dyDescent="0.35">
      <c r="A34" s="408" t="s">
        <v>797</v>
      </c>
      <c r="B34" s="407">
        <f>+B33-B35</f>
        <v>0</v>
      </c>
      <c r="C34" s="407">
        <f>+C33-C35</f>
        <v>0</v>
      </c>
    </row>
    <row r="35" spans="1:3" ht="15.5" x14ac:dyDescent="0.35">
      <c r="A35" s="408" t="s">
        <v>798</v>
      </c>
      <c r="B35" s="407">
        <f>IF(Dashboard!L19&gt;0,VLOOKUP($C$27,'Adlasz Data Budget'!$B$5:$AX$347,12,FALSE),0)</f>
        <v>0</v>
      </c>
      <c r="C35" s="407">
        <f>MROUND(IF(Dashboard!L19&gt;0,VLOOKUP($C$27,'Adlasz Data Budget'!$B$5:$AX$347,5,FALSE),0),1000)</f>
        <v>0</v>
      </c>
    </row>
    <row r="37" spans="1:3" ht="15.5" x14ac:dyDescent="0.35">
      <c r="A37" s="34"/>
      <c r="B37" s="199"/>
      <c r="C37" s="214" t="s">
        <v>386</v>
      </c>
    </row>
    <row r="38" spans="1:3" ht="15.5" x14ac:dyDescent="0.35">
      <c r="A38" s="34"/>
      <c r="B38" s="210" t="s">
        <v>387</v>
      </c>
      <c r="C38" s="213">
        <f>Dashboard!L24</f>
        <v>0</v>
      </c>
    </row>
    <row r="39" spans="1:3" ht="15.5" x14ac:dyDescent="0.35">
      <c r="A39" s="34"/>
      <c r="B39" s="212" t="s">
        <v>388</v>
      </c>
      <c r="C39" s="211" t="e">
        <f>Dashboard!L26</f>
        <v>#N/A</v>
      </c>
    </row>
    <row r="42" spans="1:3" ht="15.5" x14ac:dyDescent="0.35">
      <c r="A42" s="417" t="s">
        <v>390</v>
      </c>
      <c r="B42" s="734" t="s">
        <v>811</v>
      </c>
      <c r="C42" s="735"/>
    </row>
    <row r="43" spans="1:3" ht="15.5" x14ac:dyDescent="0.35">
      <c r="A43" s="416"/>
      <c r="B43" s="418">
        <v>2022</v>
      </c>
      <c r="C43" s="418">
        <v>2023</v>
      </c>
    </row>
    <row r="44" spans="1:3" ht="18.5" x14ac:dyDescent="0.45">
      <c r="A44" s="415" t="s">
        <v>392</v>
      </c>
      <c r="B44" s="258"/>
      <c r="C44" s="258"/>
    </row>
    <row r="45" spans="1:3" ht="15.5" x14ac:dyDescent="0.35">
      <c r="A45" s="186" t="s">
        <v>393</v>
      </c>
      <c r="B45" s="259">
        <f>IF(Dashboard!L24&gt;0,+VLOOKUP($C$39,'Adlasz Data Budget'!$B$5:$BZ$381,11,FALSE),0)</f>
        <v>0</v>
      </c>
      <c r="C45" s="259">
        <f>IF(Dashboard!L24&gt;0,+VLOOKUP($C$39,'Adlasz Data Budget'!$B$5:$BZ$381,3,FALSE),0)</f>
        <v>0</v>
      </c>
    </row>
    <row r="46" spans="1:3" ht="15.5" x14ac:dyDescent="0.35">
      <c r="A46" s="408" t="s">
        <v>797</v>
      </c>
      <c r="B46" s="407">
        <f>+B45-B47</f>
        <v>0</v>
      </c>
      <c r="C46" s="407">
        <f>+C45-C47</f>
        <v>0</v>
      </c>
    </row>
    <row r="47" spans="1:3" ht="15.5" x14ac:dyDescent="0.35">
      <c r="A47" s="408" t="s">
        <v>798</v>
      </c>
      <c r="B47" s="407">
        <f>IF(Dashboard!L24&gt;0,VLOOKUP($C$39,'Adlasz Data Budget'!$B$5:$AX$347,12,FALSE),0)</f>
        <v>0</v>
      </c>
      <c r="C47" s="407">
        <f>MROUND(IF(Dashboard!L24&gt;0,VLOOKUP($C$39,'Adlasz Data Budget'!$B$5:$AX$347,5,FALSE),0),1000)</f>
        <v>0</v>
      </c>
    </row>
    <row r="49" spans="1:3" ht="15.5" x14ac:dyDescent="0.35">
      <c r="A49" s="34"/>
      <c r="B49" s="199"/>
      <c r="C49" s="214" t="s">
        <v>386</v>
      </c>
    </row>
    <row r="50" spans="1:3" ht="15.5" x14ac:dyDescent="0.35">
      <c r="A50" s="34"/>
      <c r="B50" s="210" t="s">
        <v>387</v>
      </c>
      <c r="C50" s="213">
        <f>Dashboard!L29</f>
        <v>0</v>
      </c>
    </row>
    <row r="51" spans="1:3" ht="15.5" x14ac:dyDescent="0.35">
      <c r="A51" s="34"/>
      <c r="B51" s="212" t="s">
        <v>388</v>
      </c>
      <c r="C51" s="211" t="e">
        <f>Dashboard!L31</f>
        <v>#N/A</v>
      </c>
    </row>
    <row r="54" spans="1:3" ht="15.5" x14ac:dyDescent="0.35">
      <c r="A54" s="417" t="s">
        <v>390</v>
      </c>
      <c r="B54" s="734" t="s">
        <v>811</v>
      </c>
      <c r="C54" s="735"/>
    </row>
    <row r="55" spans="1:3" ht="15.5" x14ac:dyDescent="0.35">
      <c r="A55" s="416"/>
      <c r="B55" s="418">
        <v>2022</v>
      </c>
      <c r="C55" s="418">
        <v>2023</v>
      </c>
    </row>
    <row r="56" spans="1:3" ht="18.5" x14ac:dyDescent="0.45">
      <c r="A56" s="415" t="s">
        <v>392</v>
      </c>
      <c r="B56" s="258"/>
      <c r="C56" s="258"/>
    </row>
    <row r="57" spans="1:3" ht="15.5" x14ac:dyDescent="0.35">
      <c r="A57" s="186" t="s">
        <v>393</v>
      </c>
      <c r="B57" s="259">
        <f>IF(Dashboard!L29&gt;0,+VLOOKUP($C$51,'Adlasz Data Budget'!$B$5:$BZ$381,11,FALSE),0)</f>
        <v>0</v>
      </c>
      <c r="C57" s="259">
        <f>IF(Dashboard!L29&gt;0,+VLOOKUP($C$51,'Adlasz Data Budget'!$B$5:$BZ$381,3,FALSE),0)</f>
        <v>0</v>
      </c>
    </row>
    <row r="58" spans="1:3" ht="15.5" x14ac:dyDescent="0.35">
      <c r="A58" s="408" t="s">
        <v>797</v>
      </c>
      <c r="B58" s="407">
        <f>+B57-B59</f>
        <v>0</v>
      </c>
      <c r="C58" s="407">
        <f>+C57-C59</f>
        <v>0</v>
      </c>
    </row>
    <row r="59" spans="1:3" ht="15.5" x14ac:dyDescent="0.35">
      <c r="A59" s="408" t="s">
        <v>798</v>
      </c>
      <c r="B59" s="407">
        <f>IF(Dashboard!L29&gt;0,VLOOKUP($C$51,'Adlasz Data Budget'!$B$5:$AX$347,12,FALSE),0)</f>
        <v>0</v>
      </c>
      <c r="C59" s="407">
        <f>MROUND(IF(Dashboard!L29&gt;0,VLOOKUP($C$51,'Adlasz Data Budget'!$B$5:$AX$347,5,FALSE),0),1000)</f>
        <v>0</v>
      </c>
    </row>
    <row r="61" spans="1:3" ht="15.5" x14ac:dyDescent="0.35">
      <c r="A61" s="34"/>
      <c r="B61" s="199"/>
      <c r="C61" s="214" t="s">
        <v>386</v>
      </c>
    </row>
    <row r="62" spans="1:3" ht="15.5" x14ac:dyDescent="0.35">
      <c r="A62" s="34"/>
      <c r="B62" s="210" t="s">
        <v>387</v>
      </c>
      <c r="C62" s="213">
        <f>Dashboard!L34</f>
        <v>0</v>
      </c>
    </row>
    <row r="63" spans="1:3" ht="15.5" x14ac:dyDescent="0.35">
      <c r="A63" s="34"/>
      <c r="B63" s="212" t="s">
        <v>388</v>
      </c>
      <c r="C63" s="211" t="e">
        <f>Dashboard!L36</f>
        <v>#N/A</v>
      </c>
    </row>
    <row r="66" spans="1:3" ht="15.5" x14ac:dyDescent="0.35">
      <c r="A66" s="417" t="s">
        <v>390</v>
      </c>
      <c r="B66" s="734" t="s">
        <v>811</v>
      </c>
      <c r="C66" s="735"/>
    </row>
    <row r="67" spans="1:3" ht="15.5" x14ac:dyDescent="0.35">
      <c r="A67" s="416"/>
      <c r="B67" s="418">
        <v>2022</v>
      </c>
      <c r="C67" s="418">
        <v>2023</v>
      </c>
    </row>
    <row r="68" spans="1:3" ht="18.5" x14ac:dyDescent="0.45">
      <c r="A68" s="415" t="s">
        <v>392</v>
      </c>
      <c r="B68" s="258"/>
      <c r="C68" s="258"/>
    </row>
    <row r="69" spans="1:3" ht="15.5" x14ac:dyDescent="0.35">
      <c r="A69" s="186" t="s">
        <v>393</v>
      </c>
      <c r="B69" s="259">
        <f>IF(Dashboard!L34&gt;0,+VLOOKUP($C$63,'Adlasz Data Budget'!$B$5:$BZ$381,11,FALSE),0)</f>
        <v>0</v>
      </c>
      <c r="C69" s="259">
        <f>IF(Dashboard!L34&gt;0,+VLOOKUP($C$63,'Adlasz Data Budget'!$B$5:$BZ$381,3,FALSE),0)</f>
        <v>0</v>
      </c>
    </row>
    <row r="70" spans="1:3" ht="15.5" x14ac:dyDescent="0.35">
      <c r="A70" s="408" t="s">
        <v>797</v>
      </c>
      <c r="B70" s="407">
        <f>+B69-B71</f>
        <v>0</v>
      </c>
      <c r="C70" s="407">
        <f>+C69-C71</f>
        <v>0</v>
      </c>
    </row>
    <row r="71" spans="1:3" ht="15.5" x14ac:dyDescent="0.35">
      <c r="A71" s="408" t="s">
        <v>798</v>
      </c>
      <c r="B71" s="407">
        <f>IF(Dashboard!L34&gt;0,VLOOKUP($C$63,'Adlasz Data Budget'!$B$5:$AX$347,12,FALSE),0)</f>
        <v>0</v>
      </c>
      <c r="C71" s="407">
        <f>MROUND(IF(Dashboard!L34&gt;0,VLOOKUP($C$63,'Adlasz Data Budget'!$B$5:$AX$347,5,FALSE),0),1000)</f>
        <v>0</v>
      </c>
    </row>
    <row r="73" spans="1:3" ht="15.5" x14ac:dyDescent="0.35">
      <c r="A73" s="34"/>
      <c r="B73" s="199"/>
      <c r="C73" s="214" t="s">
        <v>386</v>
      </c>
    </row>
    <row r="74" spans="1:3" ht="15.5" x14ac:dyDescent="0.35">
      <c r="A74" s="34"/>
      <c r="B74" s="210" t="s">
        <v>387</v>
      </c>
      <c r="C74" s="213">
        <f>Dashboard!L39</f>
        <v>0</v>
      </c>
    </row>
    <row r="75" spans="1:3" ht="15.5" x14ac:dyDescent="0.35">
      <c r="A75" s="34"/>
      <c r="B75" s="212" t="s">
        <v>388</v>
      </c>
      <c r="C75" s="211" t="e">
        <f>Dashboard!L41</f>
        <v>#N/A</v>
      </c>
    </row>
    <row r="78" spans="1:3" ht="15.5" x14ac:dyDescent="0.35">
      <c r="A78" s="417" t="s">
        <v>390</v>
      </c>
      <c r="B78" s="734" t="s">
        <v>811</v>
      </c>
      <c r="C78" s="735"/>
    </row>
    <row r="79" spans="1:3" ht="15.5" x14ac:dyDescent="0.35">
      <c r="A79" s="416"/>
      <c r="B79" s="418">
        <v>2022</v>
      </c>
      <c r="C79" s="418">
        <v>2023</v>
      </c>
    </row>
    <row r="80" spans="1:3" ht="18.5" x14ac:dyDescent="0.45">
      <c r="A80" s="415" t="s">
        <v>392</v>
      </c>
      <c r="B80" s="258"/>
      <c r="C80" s="258"/>
    </row>
    <row r="81" spans="1:3" ht="15.5" x14ac:dyDescent="0.35">
      <c r="A81" s="186" t="s">
        <v>393</v>
      </c>
      <c r="B81" s="259">
        <f>IF(Dashboard!L39&gt;0,+VLOOKUP($C$75,'Adlasz Data Budget'!$B$5:$BZ$381,11,FALSE),0)</f>
        <v>0</v>
      </c>
      <c r="C81" s="259">
        <f>IF(Dashboard!L39&gt;0,+VLOOKUP($C$75,'Adlasz Data Budget'!$B$5:$BZ$381,3,FALSE),0)</f>
        <v>0</v>
      </c>
    </row>
    <row r="82" spans="1:3" ht="15.5" x14ac:dyDescent="0.35">
      <c r="A82" s="408" t="s">
        <v>797</v>
      </c>
      <c r="B82" s="407">
        <f>+B81-B83</f>
        <v>0</v>
      </c>
      <c r="C82" s="407">
        <f>+C81-C83</f>
        <v>0</v>
      </c>
    </row>
    <row r="83" spans="1:3" ht="15.5" x14ac:dyDescent="0.35">
      <c r="A83" s="408" t="s">
        <v>798</v>
      </c>
      <c r="B83" s="407">
        <f>IF(Dashboard!L39&gt;0,VLOOKUP($C$75,'Adlasz Data Budget'!$B$5:$AX$347,12,FALSE),0)</f>
        <v>0</v>
      </c>
      <c r="C83" s="407">
        <f>MROUND(IF(Dashboard!L39&gt;0,VLOOKUP($C$75,'Adlasz Data Budget'!$B$5:$AX$347,5,FALSE),0),1000)</f>
        <v>0</v>
      </c>
    </row>
    <row r="85" spans="1:3" ht="15.5" x14ac:dyDescent="0.35">
      <c r="A85" s="34"/>
      <c r="B85" s="199"/>
      <c r="C85" s="214" t="s">
        <v>386</v>
      </c>
    </row>
    <row r="86" spans="1:3" ht="15.5" x14ac:dyDescent="0.35">
      <c r="A86" s="34"/>
      <c r="B86" s="210" t="s">
        <v>387</v>
      </c>
      <c r="C86" s="213">
        <f>+Dashboard!L44</f>
        <v>0</v>
      </c>
    </row>
    <row r="87" spans="1:3" ht="15.5" x14ac:dyDescent="0.35">
      <c r="A87" s="34"/>
      <c r="B87" s="212" t="s">
        <v>388</v>
      </c>
      <c r="C87" s="211" t="e">
        <f>+Dashboard!L46</f>
        <v>#N/A</v>
      </c>
    </row>
    <row r="90" spans="1:3" ht="15.5" x14ac:dyDescent="0.35">
      <c r="A90" s="417" t="s">
        <v>390</v>
      </c>
      <c r="B90" s="734" t="s">
        <v>811</v>
      </c>
      <c r="C90" s="735"/>
    </row>
    <row r="91" spans="1:3" ht="15.5" x14ac:dyDescent="0.35">
      <c r="A91" s="416"/>
      <c r="B91" s="418">
        <v>2022</v>
      </c>
      <c r="C91" s="418">
        <v>2023</v>
      </c>
    </row>
    <row r="92" spans="1:3" ht="18.5" x14ac:dyDescent="0.45">
      <c r="A92" s="415" t="s">
        <v>392</v>
      </c>
      <c r="B92" s="258"/>
      <c r="C92" s="258"/>
    </row>
    <row r="93" spans="1:3" ht="15.5" x14ac:dyDescent="0.35">
      <c r="A93" s="186" t="s">
        <v>393</v>
      </c>
      <c r="B93" s="259">
        <f>IF(Dashboard!L44&gt;0,+VLOOKUP($C$87,'Adlasz Data Budget'!$B$5:$BZ$381,11,FALSE),0)</f>
        <v>0</v>
      </c>
      <c r="C93" s="259">
        <f>IF(Dashboard!L44&gt;0,+VLOOKUP($C$87,'Adlasz Data Budget'!$B$5:$BZ$381,3,FALSE),0)</f>
        <v>0</v>
      </c>
    </row>
    <row r="94" spans="1:3" ht="15.5" x14ac:dyDescent="0.35">
      <c r="A94" s="408" t="s">
        <v>797</v>
      </c>
      <c r="B94" s="407">
        <f>+B93-B95</f>
        <v>0</v>
      </c>
      <c r="C94" s="407">
        <f>+C93-C95</f>
        <v>0</v>
      </c>
    </row>
    <row r="95" spans="1:3" ht="15.5" x14ac:dyDescent="0.35">
      <c r="A95" s="408" t="s">
        <v>798</v>
      </c>
      <c r="B95" s="407">
        <f>IF(Dashboard!L44&gt;0,VLOOKUP($C$87,'Adlasz Data Budget'!$B$5:$AX$347,12,FALSE),0)</f>
        <v>0</v>
      </c>
      <c r="C95" s="407">
        <f>MROUND(IF(Dashboard!L44&gt;0,VLOOKUP($C$87,'Adlasz Data Budget'!$B$5:$AX$347,5,FALSE),0),1000)</f>
        <v>0</v>
      </c>
    </row>
  </sheetData>
  <mergeCells count="8">
    <mergeCell ref="B78:C78"/>
    <mergeCell ref="B90:C90"/>
    <mergeCell ref="B6:C6"/>
    <mergeCell ref="B18:C18"/>
    <mergeCell ref="B30:C30"/>
    <mergeCell ref="B42:C42"/>
    <mergeCell ref="B54:C54"/>
    <mergeCell ref="B66:C66"/>
  </mergeCell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Blad5">
    <tabColor theme="0" tint="-0.499984740745262"/>
  </sheetPr>
  <dimension ref="A1:CL449"/>
  <sheetViews>
    <sheetView workbookViewId="0">
      <pane xSplit="1" ySplit="5" topLeftCell="B81" activePane="bottomRight" state="frozen"/>
      <selection pane="topRight" activeCell="C1" sqref="C1"/>
      <selection pane="bottomLeft" activeCell="A6" sqref="A6"/>
      <selection pane="bottomRight" activeCell="E5" sqref="E5"/>
    </sheetView>
  </sheetViews>
  <sheetFormatPr defaultColWidth="8.81640625" defaultRowHeight="14.5" x14ac:dyDescent="0.35"/>
  <cols>
    <col min="1" max="1" width="14.453125" customWidth="1"/>
    <col min="2" max="2" width="7.1796875" customWidth="1"/>
    <col min="3" max="3" width="12.26953125" customWidth="1"/>
    <col min="4" max="4" width="13.81640625" style="325" bestFit="1" customWidth="1"/>
    <col min="5" max="5" width="13.81640625" bestFit="1" customWidth="1"/>
    <col min="6" max="7" width="12.26953125" customWidth="1"/>
    <col min="8" max="8" width="13.81640625" style="325" bestFit="1" customWidth="1"/>
    <col min="9" max="9" width="13.81640625" bestFit="1" customWidth="1"/>
    <col min="10" max="11" width="12.26953125" customWidth="1"/>
    <col min="12" max="12" width="13.81640625" bestFit="1" customWidth="1"/>
    <col min="13" max="14" width="12.26953125" customWidth="1"/>
    <col min="15" max="15" width="13.81640625" bestFit="1" customWidth="1"/>
    <col min="16" max="16" width="12.26953125" customWidth="1"/>
    <col min="17" max="17" width="10.54296875" customWidth="1"/>
    <col min="18" max="20" width="12.26953125" customWidth="1"/>
    <col min="21" max="21" width="16.26953125" style="200" bestFit="1" customWidth="1"/>
    <col min="22" max="22" width="12.7265625" style="148" customWidth="1"/>
    <col min="23" max="23" width="16.81640625" style="148" bestFit="1" customWidth="1"/>
    <col min="24" max="24" width="12.7265625" style="148" customWidth="1"/>
    <col min="25" max="25" width="7.1796875" customWidth="1"/>
    <col min="26" max="26" width="15.453125" customWidth="1"/>
    <col min="27" max="27" width="11" customWidth="1"/>
    <col min="28" max="28" width="15" bestFit="1" customWidth="1"/>
    <col min="29" max="29" width="12.7265625" style="148" customWidth="1"/>
    <col min="30" max="30" width="5.54296875" customWidth="1"/>
    <col min="31" max="32" width="15.26953125" customWidth="1"/>
    <col min="33" max="33" width="15" bestFit="1" customWidth="1"/>
    <col min="34" max="34" width="12.7265625" style="148" bestFit="1" customWidth="1"/>
    <col min="35" max="35" width="6.453125" customWidth="1"/>
    <col min="36" max="36" width="15.7265625" customWidth="1"/>
    <col min="37" max="37" width="14.453125" style="3" bestFit="1" customWidth="1"/>
    <col min="38" max="38" width="12.7265625" style="148" bestFit="1" customWidth="1"/>
    <col min="39" max="39" width="7.453125" customWidth="1"/>
    <col min="40" max="40" width="17.453125" customWidth="1"/>
    <col min="41" max="41" width="14.453125" style="3" bestFit="1" customWidth="1"/>
    <col min="42" max="42" width="12.7265625" style="148" bestFit="1" customWidth="1"/>
    <col min="43" max="43" width="7.453125" customWidth="1"/>
    <col min="44" max="44" width="10" customWidth="1"/>
    <col min="45" max="45" width="14.1796875" style="3" customWidth="1"/>
    <col min="46" max="46" width="12.7265625" style="148" bestFit="1" customWidth="1"/>
    <col min="47" max="47" width="7.453125" style="158" customWidth="1"/>
    <col min="48" max="48" width="12.7265625" customWidth="1"/>
    <col min="49" max="49" width="14.453125" bestFit="1" customWidth="1"/>
    <col min="50" max="50" width="12.7265625" style="148" bestFit="1" customWidth="1"/>
    <col min="51" max="58" width="12.7265625" style="148" customWidth="1"/>
    <col min="59" max="59" width="14.81640625" style="148" bestFit="1" customWidth="1"/>
    <col min="60" max="62" width="12.7265625" style="148" customWidth="1"/>
    <col min="63" max="63" width="14.1796875" bestFit="1" customWidth="1"/>
    <col min="64" max="64" width="12.7265625" customWidth="1"/>
    <col min="65" max="65" width="17.7265625" bestFit="1" customWidth="1"/>
    <col min="66" max="70" width="12.7265625" customWidth="1"/>
    <col min="71" max="71" width="14.453125" bestFit="1" customWidth="1"/>
    <col min="72" max="74" width="12.26953125" customWidth="1"/>
    <col min="75" max="76" width="12.7265625" bestFit="1" customWidth="1"/>
    <col min="77" max="77" width="12" bestFit="1" customWidth="1"/>
    <col min="78" max="78" width="12.7265625" bestFit="1" customWidth="1"/>
    <col min="79" max="79" width="12" bestFit="1" customWidth="1"/>
    <col min="80" max="80" width="12.7265625" bestFit="1" customWidth="1"/>
    <col min="81" max="81" width="12" bestFit="1" customWidth="1"/>
    <col min="82" max="83" width="12.7265625" bestFit="1" customWidth="1"/>
    <col min="84" max="84" width="12.7265625" style="164" bestFit="1" customWidth="1"/>
    <col min="85" max="85" width="12" bestFit="1" customWidth="1"/>
    <col min="86" max="86" width="12.7265625" bestFit="1" customWidth="1"/>
    <col min="87" max="87" width="14.453125" bestFit="1" customWidth="1"/>
    <col min="88" max="88" width="12.7265625" style="4" bestFit="1" customWidth="1"/>
    <col min="89" max="89" width="12" bestFit="1" customWidth="1"/>
    <col min="90" max="90" width="12.7265625" bestFit="1" customWidth="1"/>
  </cols>
  <sheetData>
    <row r="1" spans="1:90" s="9" customFormat="1" ht="21" x14ac:dyDescent="0.5">
      <c r="A1" s="146" t="s">
        <v>493</v>
      </c>
      <c r="B1" s="146"/>
      <c r="C1" s="146"/>
      <c r="D1" s="437"/>
      <c r="E1" s="146"/>
      <c r="F1" s="146"/>
      <c r="G1" s="146"/>
      <c r="H1" s="437"/>
      <c r="I1" s="146"/>
      <c r="J1" s="146"/>
      <c r="K1" s="146"/>
      <c r="L1" s="146"/>
      <c r="M1" s="146"/>
      <c r="N1" s="146"/>
      <c r="O1" s="146"/>
      <c r="P1" s="146"/>
      <c r="Q1" s="146"/>
      <c r="R1" s="146"/>
      <c r="S1" s="146"/>
      <c r="T1" s="146"/>
      <c r="U1" s="270"/>
      <c r="V1" s="147"/>
      <c r="W1" s="147"/>
      <c r="X1" s="147"/>
      <c r="AC1" s="148"/>
      <c r="AH1" s="148"/>
      <c r="AK1" s="149"/>
      <c r="AL1" s="148"/>
      <c r="AO1" s="149"/>
      <c r="AP1" s="148"/>
      <c r="AS1" s="149"/>
      <c r="AT1" s="148"/>
      <c r="AU1" s="150"/>
      <c r="AX1" s="148"/>
      <c r="AY1" s="148"/>
      <c r="AZ1" s="148"/>
      <c r="BA1" s="148"/>
      <c r="BB1" s="148"/>
      <c r="BC1" s="148"/>
      <c r="BD1" s="148"/>
      <c r="BE1" s="148"/>
      <c r="BF1" s="148"/>
      <c r="BG1" s="148"/>
      <c r="BH1" s="148"/>
      <c r="BI1" s="148"/>
      <c r="BJ1" s="148"/>
      <c r="BK1" s="173"/>
      <c r="CF1" s="151"/>
      <c r="CJ1" s="152"/>
    </row>
    <row r="2" spans="1:90" s="9" customFormat="1" x14ac:dyDescent="0.35">
      <c r="B2" s="9">
        <v>1</v>
      </c>
      <c r="C2" s="9">
        <f>+B2+1</f>
        <v>2</v>
      </c>
      <c r="D2" s="9">
        <f t="shared" ref="D2:BO2" si="0">+C2+1</f>
        <v>3</v>
      </c>
      <c r="E2" s="9">
        <f t="shared" si="0"/>
        <v>4</v>
      </c>
      <c r="F2" s="9">
        <f t="shared" si="0"/>
        <v>5</v>
      </c>
      <c r="G2" s="9">
        <f t="shared" si="0"/>
        <v>6</v>
      </c>
      <c r="H2" s="9">
        <f t="shared" si="0"/>
        <v>7</v>
      </c>
      <c r="I2" s="9">
        <f t="shared" si="0"/>
        <v>8</v>
      </c>
      <c r="J2" s="9">
        <f t="shared" si="0"/>
        <v>9</v>
      </c>
      <c r="K2" s="9">
        <f t="shared" si="0"/>
        <v>10</v>
      </c>
      <c r="L2" s="9">
        <f t="shared" si="0"/>
        <v>11</v>
      </c>
      <c r="M2" s="9">
        <f t="shared" si="0"/>
        <v>12</v>
      </c>
      <c r="N2" s="9">
        <f t="shared" si="0"/>
        <v>13</v>
      </c>
      <c r="O2" s="9">
        <f t="shared" si="0"/>
        <v>14</v>
      </c>
      <c r="P2" s="9">
        <f t="shared" si="0"/>
        <v>15</v>
      </c>
      <c r="Q2" s="9">
        <f t="shared" si="0"/>
        <v>16</v>
      </c>
      <c r="R2" s="9">
        <f t="shared" si="0"/>
        <v>17</v>
      </c>
      <c r="S2" s="9">
        <f t="shared" si="0"/>
        <v>18</v>
      </c>
      <c r="T2" s="9">
        <f t="shared" si="0"/>
        <v>19</v>
      </c>
      <c r="U2" s="9">
        <f t="shared" si="0"/>
        <v>20</v>
      </c>
      <c r="V2" s="9">
        <f t="shared" si="0"/>
        <v>21</v>
      </c>
      <c r="W2" s="9">
        <f t="shared" si="0"/>
        <v>22</v>
      </c>
      <c r="X2" s="9">
        <f t="shared" si="0"/>
        <v>23</v>
      </c>
      <c r="Y2" s="9">
        <f t="shared" si="0"/>
        <v>24</v>
      </c>
      <c r="Z2" s="9">
        <f t="shared" si="0"/>
        <v>25</v>
      </c>
      <c r="AA2" s="9">
        <f t="shared" si="0"/>
        <v>26</v>
      </c>
      <c r="AB2" s="9">
        <f t="shared" si="0"/>
        <v>27</v>
      </c>
      <c r="AC2" s="9">
        <f t="shared" si="0"/>
        <v>28</v>
      </c>
      <c r="AD2" s="9">
        <f t="shared" si="0"/>
        <v>29</v>
      </c>
      <c r="AE2" s="9">
        <f t="shared" si="0"/>
        <v>30</v>
      </c>
      <c r="AF2" s="9">
        <f t="shared" si="0"/>
        <v>31</v>
      </c>
      <c r="AG2" s="9">
        <f t="shared" si="0"/>
        <v>32</v>
      </c>
      <c r="AH2" s="9">
        <f t="shared" si="0"/>
        <v>33</v>
      </c>
      <c r="AI2" s="9">
        <f t="shared" si="0"/>
        <v>34</v>
      </c>
      <c r="AJ2" s="9">
        <f t="shared" si="0"/>
        <v>35</v>
      </c>
      <c r="AK2" s="9">
        <f t="shared" si="0"/>
        <v>36</v>
      </c>
      <c r="AL2" s="9">
        <f t="shared" si="0"/>
        <v>37</v>
      </c>
      <c r="AM2" s="9">
        <f t="shared" si="0"/>
        <v>38</v>
      </c>
      <c r="AN2" s="9">
        <f t="shared" si="0"/>
        <v>39</v>
      </c>
      <c r="AO2" s="9">
        <f t="shared" si="0"/>
        <v>40</v>
      </c>
      <c r="AP2" s="9">
        <f t="shared" si="0"/>
        <v>41</v>
      </c>
      <c r="AQ2" s="9">
        <f t="shared" si="0"/>
        <v>42</v>
      </c>
      <c r="AR2" s="9">
        <f t="shared" si="0"/>
        <v>43</v>
      </c>
      <c r="AS2" s="9">
        <f t="shared" si="0"/>
        <v>44</v>
      </c>
      <c r="AT2" s="9">
        <f t="shared" si="0"/>
        <v>45</v>
      </c>
      <c r="AU2" s="9">
        <f t="shared" si="0"/>
        <v>46</v>
      </c>
      <c r="AV2" s="9">
        <f t="shared" si="0"/>
        <v>47</v>
      </c>
      <c r="AW2" s="9">
        <f t="shared" si="0"/>
        <v>48</v>
      </c>
      <c r="AX2" s="9">
        <f t="shared" si="0"/>
        <v>49</v>
      </c>
      <c r="AY2" s="9">
        <f t="shared" si="0"/>
        <v>50</v>
      </c>
      <c r="AZ2" s="9">
        <f t="shared" si="0"/>
        <v>51</v>
      </c>
      <c r="BA2" s="9">
        <f t="shared" si="0"/>
        <v>52</v>
      </c>
      <c r="BB2" s="9">
        <f t="shared" si="0"/>
        <v>53</v>
      </c>
      <c r="BC2" s="9">
        <f t="shared" si="0"/>
        <v>54</v>
      </c>
      <c r="BD2" s="9">
        <f t="shared" si="0"/>
        <v>55</v>
      </c>
      <c r="BE2" s="9">
        <f t="shared" si="0"/>
        <v>56</v>
      </c>
      <c r="BF2" s="9">
        <f t="shared" si="0"/>
        <v>57</v>
      </c>
      <c r="BG2" s="9">
        <f t="shared" si="0"/>
        <v>58</v>
      </c>
      <c r="BH2" s="9">
        <f t="shared" si="0"/>
        <v>59</v>
      </c>
      <c r="BI2" s="9">
        <f t="shared" si="0"/>
        <v>60</v>
      </c>
      <c r="BJ2" s="9">
        <f t="shared" si="0"/>
        <v>61</v>
      </c>
      <c r="BK2" s="9">
        <f t="shared" si="0"/>
        <v>62</v>
      </c>
      <c r="BL2" s="9">
        <f t="shared" si="0"/>
        <v>63</v>
      </c>
      <c r="BM2" s="9">
        <f t="shared" si="0"/>
        <v>64</v>
      </c>
      <c r="BN2" s="9">
        <f t="shared" si="0"/>
        <v>65</v>
      </c>
      <c r="BO2" s="9">
        <f t="shared" si="0"/>
        <v>66</v>
      </c>
      <c r="BP2" s="9">
        <f t="shared" ref="BP2:CL2" si="1">+BO2+1</f>
        <v>67</v>
      </c>
      <c r="BQ2" s="9">
        <f t="shared" si="1"/>
        <v>68</v>
      </c>
      <c r="BR2" s="9">
        <f t="shared" si="1"/>
        <v>69</v>
      </c>
      <c r="BS2" s="9">
        <f t="shared" si="1"/>
        <v>70</v>
      </c>
      <c r="BT2" s="9">
        <f t="shared" si="1"/>
        <v>71</v>
      </c>
      <c r="BU2" s="9">
        <f t="shared" si="1"/>
        <v>72</v>
      </c>
      <c r="BV2" s="9">
        <f t="shared" si="1"/>
        <v>73</v>
      </c>
      <c r="BW2" s="9">
        <f t="shared" si="1"/>
        <v>74</v>
      </c>
      <c r="BX2" s="9">
        <f t="shared" si="1"/>
        <v>75</v>
      </c>
      <c r="BY2" s="9">
        <f t="shared" si="1"/>
        <v>76</v>
      </c>
      <c r="BZ2" s="9">
        <f t="shared" si="1"/>
        <v>77</v>
      </c>
      <c r="CA2" s="9">
        <f t="shared" si="1"/>
        <v>78</v>
      </c>
      <c r="CB2" s="9">
        <f t="shared" si="1"/>
        <v>79</v>
      </c>
      <c r="CC2" s="9">
        <f t="shared" si="1"/>
        <v>80</v>
      </c>
      <c r="CD2" s="9">
        <f t="shared" si="1"/>
        <v>81</v>
      </c>
      <c r="CE2" s="9">
        <f t="shared" si="1"/>
        <v>82</v>
      </c>
      <c r="CF2" s="9">
        <f t="shared" si="1"/>
        <v>83</v>
      </c>
      <c r="CG2" s="9">
        <f t="shared" si="1"/>
        <v>84</v>
      </c>
      <c r="CH2" s="9">
        <f t="shared" si="1"/>
        <v>85</v>
      </c>
      <c r="CI2" s="9">
        <f t="shared" si="1"/>
        <v>86</v>
      </c>
      <c r="CJ2" s="9">
        <f t="shared" si="1"/>
        <v>87</v>
      </c>
      <c r="CK2" s="9">
        <f t="shared" si="1"/>
        <v>88</v>
      </c>
      <c r="CL2" s="9">
        <f t="shared" si="1"/>
        <v>89</v>
      </c>
    </row>
    <row r="3" spans="1:90" s="153" customFormat="1" ht="31.5" customHeight="1" x14ac:dyDescent="0.35">
      <c r="A3" s="260"/>
      <c r="B3" s="260"/>
      <c r="C3" s="260"/>
      <c r="D3" s="789" t="s">
        <v>940</v>
      </c>
      <c r="E3" s="790"/>
      <c r="F3" s="790"/>
      <c r="G3" s="791"/>
      <c r="H3" s="789" t="s">
        <v>679</v>
      </c>
      <c r="I3" s="790"/>
      <c r="J3" s="790"/>
      <c r="K3" s="791"/>
      <c r="L3" s="789" t="s">
        <v>678</v>
      </c>
      <c r="M3" s="790"/>
      <c r="N3" s="791"/>
      <c r="O3" s="789" t="s">
        <v>674</v>
      </c>
      <c r="P3" s="790"/>
      <c r="Q3" s="791"/>
      <c r="R3" s="268"/>
      <c r="S3" s="268"/>
      <c r="T3" s="268"/>
      <c r="U3" s="794" t="s">
        <v>620</v>
      </c>
      <c r="V3" s="794"/>
      <c r="W3" s="794" t="s">
        <v>605</v>
      </c>
      <c r="X3" s="794"/>
      <c r="Y3" s="260"/>
      <c r="Z3" s="260"/>
      <c r="AA3" s="260"/>
      <c r="AB3" s="794" t="s">
        <v>494</v>
      </c>
      <c r="AC3" s="794"/>
      <c r="AD3" s="261"/>
      <c r="AE3" s="261"/>
      <c r="AF3" s="261"/>
      <c r="AG3" s="794" t="s">
        <v>495</v>
      </c>
      <c r="AH3" s="794"/>
      <c r="AI3" s="262"/>
      <c r="AJ3" s="262"/>
      <c r="AK3" s="794" t="s">
        <v>496</v>
      </c>
      <c r="AL3" s="794"/>
      <c r="AM3" s="261"/>
      <c r="AN3" s="261"/>
      <c r="AO3" s="794" t="s">
        <v>497</v>
      </c>
      <c r="AP3" s="794"/>
      <c r="AQ3" s="261"/>
      <c r="AR3" s="261"/>
      <c r="AS3" s="794" t="s">
        <v>498</v>
      </c>
      <c r="AT3" s="794"/>
      <c r="AU3" s="263"/>
      <c r="AV3" s="262"/>
      <c r="AW3" s="794" t="s">
        <v>499</v>
      </c>
      <c r="AX3" s="794"/>
      <c r="AY3" s="792" t="s">
        <v>686</v>
      </c>
      <c r="AZ3" s="792"/>
      <c r="BA3" s="792" t="s">
        <v>687</v>
      </c>
      <c r="BB3" s="792"/>
      <c r="BC3" s="792" t="s">
        <v>627</v>
      </c>
      <c r="BD3" s="792"/>
      <c r="BE3" s="792" t="s">
        <v>628</v>
      </c>
      <c r="BF3" s="792"/>
      <c r="BG3" s="792" t="s">
        <v>616</v>
      </c>
      <c r="BH3" s="792"/>
      <c r="BI3" s="792" t="s">
        <v>617</v>
      </c>
      <c r="BJ3" s="792"/>
      <c r="BK3" s="792" t="s">
        <v>500</v>
      </c>
      <c r="BL3" s="792"/>
      <c r="BM3" s="792" t="s">
        <v>501</v>
      </c>
      <c r="BN3" s="792"/>
      <c r="BO3" s="792" t="s">
        <v>502</v>
      </c>
      <c r="BP3" s="792"/>
      <c r="BQ3" s="792" t="s">
        <v>503</v>
      </c>
      <c r="BR3" s="792"/>
      <c r="BS3" s="792" t="s">
        <v>504</v>
      </c>
      <c r="BT3" s="792"/>
      <c r="BU3" s="792" t="s">
        <v>505</v>
      </c>
      <c r="BV3" s="792"/>
      <c r="BW3" s="792" t="s">
        <v>506</v>
      </c>
      <c r="BX3" s="792"/>
      <c r="BY3" s="792" t="s">
        <v>507</v>
      </c>
      <c r="BZ3" s="792"/>
      <c r="CA3" s="792" t="s">
        <v>508</v>
      </c>
      <c r="CB3" s="792"/>
      <c r="CC3" s="792" t="s">
        <v>509</v>
      </c>
      <c r="CD3" s="792"/>
      <c r="CE3" s="792" t="s">
        <v>510</v>
      </c>
      <c r="CF3" s="792"/>
      <c r="CG3" s="792" t="s">
        <v>511</v>
      </c>
      <c r="CH3" s="792"/>
      <c r="CI3" s="792" t="s">
        <v>688</v>
      </c>
      <c r="CJ3" s="792"/>
      <c r="CK3" s="792" t="s">
        <v>689</v>
      </c>
      <c r="CL3" s="792"/>
    </row>
    <row r="4" spans="1:90" ht="39.5" customHeight="1" x14ac:dyDescent="0.35">
      <c r="A4" s="279" t="s">
        <v>512</v>
      </c>
      <c r="B4" s="280" t="s">
        <v>492</v>
      </c>
      <c r="C4" s="280" t="s">
        <v>629</v>
      </c>
      <c r="D4" s="438" t="s">
        <v>838</v>
      </c>
      <c r="E4" s="280" t="s">
        <v>514</v>
      </c>
      <c r="F4" s="280" t="s">
        <v>675</v>
      </c>
      <c r="G4" s="280" t="s">
        <v>513</v>
      </c>
      <c r="H4" s="438" t="s">
        <v>838</v>
      </c>
      <c r="I4" s="280" t="s">
        <v>514</v>
      </c>
      <c r="J4" s="280" t="s">
        <v>675</v>
      </c>
      <c r="K4" s="280" t="s">
        <v>513</v>
      </c>
      <c r="L4" s="280" t="s">
        <v>514</v>
      </c>
      <c r="M4" s="280" t="s">
        <v>675</v>
      </c>
      <c r="N4" s="280" t="s">
        <v>513</v>
      </c>
      <c r="O4" s="280" t="s">
        <v>514</v>
      </c>
      <c r="P4" s="280" t="s">
        <v>675</v>
      </c>
      <c r="Q4" s="280" t="s">
        <v>513</v>
      </c>
      <c r="R4" s="279" t="s">
        <v>512</v>
      </c>
      <c r="S4" s="280" t="s">
        <v>492</v>
      </c>
      <c r="T4" s="280" t="s">
        <v>629</v>
      </c>
      <c r="U4" s="264" t="s">
        <v>393</v>
      </c>
      <c r="V4" s="265" t="s">
        <v>513</v>
      </c>
      <c r="W4" s="264" t="s">
        <v>393</v>
      </c>
      <c r="X4" s="265" t="s">
        <v>513</v>
      </c>
      <c r="Y4" s="217"/>
      <c r="Z4" s="227" t="s">
        <v>512</v>
      </c>
      <c r="AA4" s="217"/>
      <c r="AB4" s="264" t="s">
        <v>393</v>
      </c>
      <c r="AC4" s="265" t="s">
        <v>513</v>
      </c>
      <c r="AD4" s="217"/>
      <c r="AE4" s="217"/>
      <c r="AF4" s="217"/>
      <c r="AG4" s="264" t="s">
        <v>393</v>
      </c>
      <c r="AH4" s="265" t="s">
        <v>513</v>
      </c>
      <c r="AI4" s="227"/>
      <c r="AJ4" s="227" t="s">
        <v>512</v>
      </c>
      <c r="AK4" s="264" t="s">
        <v>393</v>
      </c>
      <c r="AL4" s="265" t="s">
        <v>513</v>
      </c>
      <c r="AM4" s="227"/>
      <c r="AN4" s="227" t="s">
        <v>512</v>
      </c>
      <c r="AO4" s="264" t="s">
        <v>393</v>
      </c>
      <c r="AP4" s="265" t="s">
        <v>513</v>
      </c>
      <c r="AQ4" s="261"/>
      <c r="AR4" s="261"/>
      <c r="AS4" s="264" t="s">
        <v>514</v>
      </c>
      <c r="AT4" s="265" t="s">
        <v>513</v>
      </c>
      <c r="AU4" s="266"/>
      <c r="AV4" s="261"/>
      <c r="AW4" s="264" t="s">
        <v>514</v>
      </c>
      <c r="AX4" s="265" t="s">
        <v>513</v>
      </c>
      <c r="AY4" s="261" t="s">
        <v>393</v>
      </c>
      <c r="AZ4" s="261" t="s">
        <v>513</v>
      </c>
      <c r="BA4" s="261" t="s">
        <v>393</v>
      </c>
      <c r="BB4" s="261" t="s">
        <v>513</v>
      </c>
      <c r="BC4" s="261" t="s">
        <v>393</v>
      </c>
      <c r="BD4" s="261" t="s">
        <v>513</v>
      </c>
      <c r="BE4" s="261" t="s">
        <v>393</v>
      </c>
      <c r="BF4" s="261" t="s">
        <v>513</v>
      </c>
      <c r="BG4" s="261" t="s">
        <v>393</v>
      </c>
      <c r="BH4" s="261" t="s">
        <v>513</v>
      </c>
      <c r="BI4" s="261" t="s">
        <v>393</v>
      </c>
      <c r="BJ4" s="261" t="s">
        <v>513</v>
      </c>
      <c r="BK4" s="261" t="s">
        <v>393</v>
      </c>
      <c r="BL4" s="261" t="s">
        <v>513</v>
      </c>
      <c r="BM4" s="261" t="s">
        <v>393</v>
      </c>
      <c r="BN4" s="261" t="s">
        <v>513</v>
      </c>
      <c r="BO4" s="261" t="s">
        <v>393</v>
      </c>
      <c r="BP4" s="261" t="s">
        <v>513</v>
      </c>
      <c r="BQ4" s="261" t="s">
        <v>393</v>
      </c>
      <c r="BR4" s="261" t="s">
        <v>513</v>
      </c>
      <c r="BS4" s="261" t="s">
        <v>393</v>
      </c>
      <c r="BT4" s="261" t="s">
        <v>513</v>
      </c>
      <c r="BU4" s="261" t="s">
        <v>393</v>
      </c>
      <c r="BV4" s="261" t="s">
        <v>513</v>
      </c>
      <c r="BW4" s="261" t="s">
        <v>393</v>
      </c>
      <c r="BX4" s="261" t="s">
        <v>513</v>
      </c>
      <c r="BY4" s="261" t="s">
        <v>393</v>
      </c>
      <c r="BZ4" s="261" t="s">
        <v>513</v>
      </c>
      <c r="CA4" s="261" t="s">
        <v>393</v>
      </c>
      <c r="CB4" s="261" t="s">
        <v>513</v>
      </c>
      <c r="CC4" s="261" t="s">
        <v>393</v>
      </c>
      <c r="CD4" s="261" t="s">
        <v>513</v>
      </c>
      <c r="CE4" s="261" t="s">
        <v>393</v>
      </c>
      <c r="CF4" s="267" t="s">
        <v>513</v>
      </c>
      <c r="CG4" s="261" t="s">
        <v>393</v>
      </c>
      <c r="CH4" s="261" t="s">
        <v>513</v>
      </c>
      <c r="CI4" s="261" t="s">
        <v>393</v>
      </c>
      <c r="CJ4" s="267" t="s">
        <v>513</v>
      </c>
      <c r="CK4" s="261" t="s">
        <v>393</v>
      </c>
      <c r="CL4" s="261" t="s">
        <v>513</v>
      </c>
    </row>
    <row r="5" spans="1:90" x14ac:dyDescent="0.35">
      <c r="D5" s="356">
        <f>SUM(D6:D347)</f>
        <v>6604214000</v>
      </c>
      <c r="E5" s="157">
        <f t="shared" ref="E5:F5" si="2">SUM(E6:E347)</f>
        <v>5964216760</v>
      </c>
      <c r="F5" s="157">
        <f t="shared" si="2"/>
        <v>366067602</v>
      </c>
      <c r="G5" s="5">
        <f t="shared" ref="G5" si="3">SUM(G6:G347)</f>
        <v>0.99999999999999978</v>
      </c>
      <c r="H5" s="356">
        <f>SUM(H6:H347)</f>
        <v>6673646000</v>
      </c>
      <c r="I5" s="157">
        <f>SUM(I6:I347)</f>
        <v>6013651826.000001</v>
      </c>
      <c r="J5" s="157">
        <f t="shared" ref="J5:Q5" si="4">SUM(J6:J347)</f>
        <v>377191415</v>
      </c>
      <c r="K5" s="5">
        <f t="shared" si="4"/>
        <v>1.0000000000000002</v>
      </c>
      <c r="L5" s="157">
        <f t="shared" si="4"/>
        <v>6019129560.0000067</v>
      </c>
      <c r="M5" s="157">
        <f t="shared" si="4"/>
        <v>319390864.99999994</v>
      </c>
      <c r="N5" s="5">
        <f t="shared" si="4"/>
        <v>1.0000000000000002</v>
      </c>
      <c r="O5" s="157">
        <f t="shared" si="4"/>
        <v>6070750962</v>
      </c>
      <c r="P5" s="157">
        <f t="shared" si="4"/>
        <v>314816529</v>
      </c>
      <c r="Q5" s="5">
        <f t="shared" si="4"/>
        <v>0.99999999999999967</v>
      </c>
      <c r="S5" s="34"/>
      <c r="T5" s="34"/>
      <c r="U5" s="157">
        <f>SUM(U6:U347)</f>
        <v>6383462599.911478</v>
      </c>
      <c r="V5" s="5">
        <f>SUM(V6:V347)</f>
        <v>0.99999999999999933</v>
      </c>
      <c r="W5" s="157">
        <f>SUM(W6:W347)</f>
        <v>6332283574.7811632</v>
      </c>
      <c r="X5" s="5">
        <f>SUM(X6:X347)</f>
        <v>1.0000000000000004</v>
      </c>
      <c r="AB5" s="157">
        <f>SUM(AB6:AB347)</f>
        <v>5963426719</v>
      </c>
      <c r="AC5" s="5">
        <f>SUM(AC6:AC347)</f>
        <v>1.0000000000000009</v>
      </c>
      <c r="AG5" s="157">
        <f>SUM(AG6:AG347)</f>
        <v>6076798736</v>
      </c>
      <c r="AH5" s="5">
        <f>SUM(AH6:AH347)</f>
        <v>1.0000000000000009</v>
      </c>
      <c r="AK5" s="157">
        <f>SUM(AK6:AK347)</f>
        <v>5817935969</v>
      </c>
      <c r="AL5" s="5">
        <f>SUM(AL6:AL347)</f>
        <v>1.0000000000000007</v>
      </c>
      <c r="AO5" s="157">
        <f>SUM(AO6:AO347)</f>
        <v>5629034106</v>
      </c>
      <c r="AP5" s="5">
        <f>SUM(AP6:AP347)</f>
        <v>0.99999999999999967</v>
      </c>
      <c r="AS5" s="157">
        <f>SUM(AS6:AS347)</f>
        <v>5598154137</v>
      </c>
      <c r="AT5" s="5">
        <f>SUM(AT6:AT347)</f>
        <v>0.99999999999999989</v>
      </c>
      <c r="AW5" s="157">
        <f>SUM(AW6:AW347)</f>
        <v>5708611974</v>
      </c>
      <c r="AX5" s="5">
        <f>SUM(AX6:AX347)</f>
        <v>0.99999999999999967</v>
      </c>
      <c r="AY5" s="174">
        <f>+I5-L5</f>
        <v>-5477734.000005722</v>
      </c>
      <c r="AZ5" s="161"/>
      <c r="BA5" s="148">
        <f>+AY5/L5</f>
        <v>-9.1005417733618543E-4</v>
      </c>
      <c r="BB5" s="161"/>
      <c r="BC5" s="174">
        <f>+L5-U5</f>
        <v>-364333039.91147137</v>
      </c>
      <c r="BD5" s="161"/>
      <c r="BE5" s="148">
        <f>+BC5/U5</f>
        <v>-5.7074516253376922E-2</v>
      </c>
      <c r="BF5" s="161"/>
      <c r="BG5" s="174">
        <f>+U5-W5</f>
        <v>51179025.130314827</v>
      </c>
      <c r="BH5" s="257"/>
      <c r="BI5" s="148">
        <f>+BG5/W5</f>
        <v>8.0822383467063098E-3</v>
      </c>
      <c r="BK5" s="174">
        <f>+W5-AB5</f>
        <v>368856855.78116322</v>
      </c>
      <c r="BL5" s="4"/>
      <c r="BM5" s="4">
        <f t="shared" ref="BM5:BM68" si="5">+BK5/AB5</f>
        <v>6.1853171534069995E-2</v>
      </c>
      <c r="BN5" s="4"/>
      <c r="BO5" s="157">
        <f t="shared" ref="BO5:BO68" si="6">+AB5-AG5</f>
        <v>-113372017</v>
      </c>
      <c r="BP5" s="4"/>
      <c r="BQ5" s="4">
        <f t="shared" ref="BQ5:BQ68" si="7">+BO5/AG5</f>
        <v>-1.8656536430664502E-2</v>
      </c>
      <c r="BR5" s="4"/>
      <c r="BS5" s="157">
        <f t="shared" ref="BS5:BS68" si="8">+AG5-AK5</f>
        <v>258862767</v>
      </c>
      <c r="BT5" s="4"/>
      <c r="BU5" s="4">
        <f t="shared" ref="BU5:BU68" si="9">+BS5/AK5</f>
        <v>4.4493918183237398E-2</v>
      </c>
      <c r="BV5" s="4"/>
      <c r="BW5" s="157">
        <f t="shared" ref="BW5:BW68" si="10">+AK5-AO5</f>
        <v>188901863</v>
      </c>
      <c r="BX5" s="4"/>
      <c r="BY5" s="4">
        <f t="shared" ref="BY5:BY68" si="11">+BW5/AO5</f>
        <v>3.3558486135063396E-2</v>
      </c>
      <c r="BZ5" s="4"/>
      <c r="CA5" s="157">
        <f t="shared" ref="CA5:CA68" si="12">+AO5-AS5</f>
        <v>30879969</v>
      </c>
      <c r="CB5" s="4"/>
      <c r="CC5" s="4">
        <f t="shared" ref="CC5:CC68" si="13">+CA5/AS5</f>
        <v>5.5160983860562821E-3</v>
      </c>
      <c r="CD5" s="4"/>
      <c r="CE5" s="159">
        <f t="shared" ref="CE5:CE68" si="14">+AS5-AW5</f>
        <v>-110457837</v>
      </c>
      <c r="CF5" s="4"/>
      <c r="CG5" s="4">
        <f t="shared" ref="CG5:CG68" si="15">+CE5/AW5</f>
        <v>-1.934933351628779E-2</v>
      </c>
      <c r="CH5" s="4"/>
      <c r="CI5" s="157">
        <f>+I5-AW5</f>
        <v>305039852.00000095</v>
      </c>
      <c r="CK5" s="4">
        <f t="shared" ref="CK5:CK68" si="16">+CI5/AW5</f>
        <v>5.3435029984401063E-2</v>
      </c>
      <c r="CL5" s="4"/>
    </row>
    <row r="6" spans="1:90" x14ac:dyDescent="0.35">
      <c r="A6" t="s">
        <v>126</v>
      </c>
      <c r="B6">
        <v>14</v>
      </c>
      <c r="C6" t="s">
        <v>473</v>
      </c>
      <c r="D6" s="342">
        <v>164519000</v>
      </c>
      <c r="E6" s="200">
        <v>148575753</v>
      </c>
      <c r="F6" s="200">
        <v>5391361</v>
      </c>
      <c r="G6" s="161">
        <f>+E6/E$5</f>
        <v>2.4911192697832128E-2</v>
      </c>
      <c r="H6" s="342">
        <v>166190000</v>
      </c>
      <c r="I6" s="200">
        <v>149754686.1256623</v>
      </c>
      <c r="J6" s="200">
        <v>5590403.104979746</v>
      </c>
      <c r="K6" s="161">
        <f>+I6/I$5</f>
        <v>2.4902453693477645E-2</v>
      </c>
      <c r="L6" s="200">
        <v>154866179.88884428</v>
      </c>
      <c r="M6" s="200">
        <v>4733733.6227500476</v>
      </c>
      <c r="N6" s="161">
        <f>+L6/L$5</f>
        <v>2.5728999242349605E-2</v>
      </c>
      <c r="O6" s="200">
        <v>156267294</v>
      </c>
      <c r="P6" s="200">
        <v>4654639</v>
      </c>
      <c r="Q6" s="161">
        <f>+O6/O$5</f>
        <v>2.574101539960354E-2</v>
      </c>
      <c r="R6" t="s">
        <v>126</v>
      </c>
      <c r="S6" s="144">
        <v>14</v>
      </c>
      <c r="T6" t="s">
        <v>473</v>
      </c>
      <c r="U6" s="271">
        <v>156239039.83096004</v>
      </c>
      <c r="V6" s="161">
        <f t="shared" ref="V6:V69" si="17">+U6/U$5</f>
        <v>2.4475594144332681E-2</v>
      </c>
      <c r="W6" s="3">
        <v>151939848.45378116</v>
      </c>
      <c r="X6" s="161">
        <f t="shared" ref="X6:X66" si="18">+W6/W$5</f>
        <v>2.3994479504817822E-2</v>
      </c>
      <c r="Y6">
        <v>14</v>
      </c>
      <c r="Z6" t="s">
        <v>126</v>
      </c>
      <c r="AA6" t="s">
        <v>473</v>
      </c>
      <c r="AB6" s="162">
        <v>145167473</v>
      </c>
      <c r="AC6" s="161">
        <f t="shared" ref="AC6:AC66" si="19">+AB6/AB$5</f>
        <v>2.4342962501322219E-2</v>
      </c>
      <c r="AD6" s="163">
        <v>14</v>
      </c>
      <c r="AE6" s="163" t="s">
        <v>126</v>
      </c>
      <c r="AF6" s="8" t="s">
        <v>473</v>
      </c>
      <c r="AG6" s="160">
        <f>147509860+AG420+AG421</f>
        <v>152727891</v>
      </c>
      <c r="AH6" s="161">
        <f t="shared" ref="AH6:AH66" si="20">+AG6/AG$5</f>
        <v>2.5132952008960527E-2</v>
      </c>
      <c r="AI6">
        <v>14</v>
      </c>
      <c r="AJ6" t="s">
        <v>126</v>
      </c>
      <c r="AK6" s="1">
        <f>148879935+AK420+AK421</f>
        <v>153706732</v>
      </c>
      <c r="AL6" s="161">
        <f t="shared" ref="AL6:AL66" si="21">+AK6/AK$5</f>
        <v>2.6419460925490291E-2</v>
      </c>
      <c r="AM6">
        <v>14</v>
      </c>
      <c r="AN6" t="s">
        <v>126</v>
      </c>
      <c r="AO6" s="3">
        <f>147554327+AO420+AO421</f>
        <v>152016292</v>
      </c>
      <c r="AP6" s="161">
        <f t="shared" ref="AP6:AP66" si="22">+AO6/AO$5</f>
        <v>2.7005750744690905E-2</v>
      </c>
      <c r="AQ6">
        <v>14</v>
      </c>
      <c r="AR6" t="s">
        <v>126</v>
      </c>
      <c r="AS6" s="3">
        <v>168963009</v>
      </c>
      <c r="AT6" s="161">
        <f t="shared" ref="AT6:AT66" si="23">+AS6/AS$5</f>
        <v>3.0181914406977324E-2</v>
      </c>
      <c r="AU6" s="13">
        <v>14</v>
      </c>
      <c r="AV6" s="13" t="s">
        <v>126</v>
      </c>
      <c r="AW6" s="3">
        <f>152590449+AW420+AW421</f>
        <v>156335828</v>
      </c>
      <c r="AX6" s="161">
        <f t="shared" ref="AX6:AX66" si="24">+AW6/AW$5</f>
        <v>2.7385961545824976E-2</v>
      </c>
      <c r="AY6" s="174">
        <f t="shared" ref="AY6:AY69" si="25">+I6-L6</f>
        <v>-5111493.7631819844</v>
      </c>
      <c r="AZ6" s="161">
        <f>+K6-N6</f>
        <v>-8.2654554887195975E-4</v>
      </c>
      <c r="BA6" s="148">
        <f>+AY6/L6</f>
        <v>-3.3005874922793187E-2</v>
      </c>
      <c r="BB6" s="148">
        <f>+AZ6/N6</f>
        <v>-3.2125056287128195E-2</v>
      </c>
      <c r="BC6" s="174">
        <f t="shared" ref="BC6:BC69" si="26">+L6-U6</f>
        <v>-1372859.9421157539</v>
      </c>
      <c r="BD6" s="161">
        <f>N6-V6</f>
        <v>1.2534050980169235E-3</v>
      </c>
      <c r="BE6" s="148">
        <f>+BC6/U6</f>
        <v>-8.7869199887626974E-3</v>
      </c>
      <c r="BF6" s="161">
        <f>+BD6/V6</f>
        <v>5.121040537874539E-2</v>
      </c>
      <c r="BG6" s="174">
        <f t="shared" ref="BG6:BG69" si="27">+U6-W6</f>
        <v>4299191.3771788776</v>
      </c>
      <c r="BH6" s="161">
        <f>+V6-X6</f>
        <v>4.8111463951485897E-4</v>
      </c>
      <c r="BI6" s="148">
        <f t="shared" ref="BI6:BI69" si="28">+BG6/W6</f>
        <v>2.8295351225696767E-2</v>
      </c>
      <c r="BJ6" s="161">
        <f>+BH6/X6</f>
        <v>2.005105546958235E-2</v>
      </c>
      <c r="BK6" s="174">
        <f>+W6-AB6</f>
        <v>6772375.4537811577</v>
      </c>
      <c r="BL6" s="164">
        <f>+X6-AC6</f>
        <v>-3.4848299650439701E-4</v>
      </c>
      <c r="BM6" s="4">
        <f t="shared" si="5"/>
        <v>4.6652155016717538E-2</v>
      </c>
      <c r="BN6" s="4">
        <f t="shared" ref="BN6:BN69" si="29">+BL6/AC6</f>
        <v>-1.4315554094349392E-2</v>
      </c>
      <c r="BO6" s="157">
        <f t="shared" si="6"/>
        <v>-7560418</v>
      </c>
      <c r="BP6" s="164">
        <f t="shared" ref="BP6:BP69" si="30">+AC6-AH6</f>
        <v>-7.8998950763830775E-4</v>
      </c>
      <c r="BQ6" s="4">
        <f t="shared" si="7"/>
        <v>-4.9502536507886434E-2</v>
      </c>
      <c r="BR6" s="4">
        <f t="shared" ref="BR6:BR69" si="31">+BP6/AH6</f>
        <v>-3.1432420169212778E-2</v>
      </c>
      <c r="BS6" s="157">
        <f t="shared" si="8"/>
        <v>-978841</v>
      </c>
      <c r="BT6" s="164">
        <f t="shared" ref="BT6:BT69" si="32">+AH6-AL6</f>
        <v>-1.286508916529764E-3</v>
      </c>
      <c r="BU6" s="4">
        <f t="shared" si="9"/>
        <v>-6.3682376644374952E-3</v>
      </c>
      <c r="BV6" s="4">
        <f t="shared" ref="BV6:BV69" si="33">+BT6/AL6</f>
        <v>-4.8695502158732598E-2</v>
      </c>
      <c r="BW6" s="157">
        <f t="shared" si="10"/>
        <v>1690440</v>
      </c>
      <c r="BX6" s="4">
        <f t="shared" ref="BX6:BX69" si="34">+AL6-AP6</f>
        <v>-5.8628981920061385E-4</v>
      </c>
      <c r="BY6" s="4">
        <f t="shared" si="11"/>
        <v>1.1120123887773819E-2</v>
      </c>
      <c r="BZ6" s="4">
        <f t="shared" ref="BZ6:BZ69" si="35">+BX6/AP6</f>
        <v>-2.1709813763125002E-2</v>
      </c>
      <c r="CA6" s="157">
        <f t="shared" si="12"/>
        <v>-16946717</v>
      </c>
      <c r="CB6" s="4">
        <f t="shared" ref="CB6:CB69" si="36">+AP6-AT6</f>
        <v>-3.1761636622864194E-3</v>
      </c>
      <c r="CC6" s="4">
        <f t="shared" si="13"/>
        <v>-0.10029838542944036</v>
      </c>
      <c r="CD6" s="4">
        <f t="shared" ref="CD6:CD69" si="37">+CB6/AT6</f>
        <v>-0.10523400270302827</v>
      </c>
      <c r="CE6" s="159">
        <f t="shared" si="14"/>
        <v>12627181</v>
      </c>
      <c r="CF6" s="4">
        <f t="shared" ref="CF6:CF69" si="38">+AT6-AX6</f>
        <v>2.7959528611523482E-3</v>
      </c>
      <c r="CG6" s="4">
        <f t="shared" si="15"/>
        <v>8.076959172787955E-2</v>
      </c>
      <c r="CH6" s="4">
        <f t="shared" ref="CH6:CH69" si="39">+CF6/AX6</f>
        <v>0.10209438352105606</v>
      </c>
      <c r="CI6" s="157">
        <f>+I6-AW6</f>
        <v>-6581141.874337703</v>
      </c>
      <c r="CJ6" s="164">
        <f>+K6-AX6</f>
        <v>-2.483507852347331E-3</v>
      </c>
      <c r="CK6" s="4">
        <f t="shared" si="16"/>
        <v>-4.2096184595240081E-2</v>
      </c>
      <c r="CL6" s="4">
        <f t="shared" ref="CL6:CL69" si="40">+CJ6/AX6</f>
        <v>-9.0685435608739651E-2</v>
      </c>
    </row>
    <row r="7" spans="1:90" x14ac:dyDescent="0.35">
      <c r="A7" t="s">
        <v>14</v>
      </c>
      <c r="B7">
        <v>34</v>
      </c>
      <c r="C7" t="s">
        <v>473</v>
      </c>
      <c r="D7" s="342">
        <v>83855000</v>
      </c>
      <c r="E7" s="200">
        <v>75728893</v>
      </c>
      <c r="F7" s="200">
        <v>4540521</v>
      </c>
      <c r="G7" s="161">
        <f t="shared" ref="G7:G70" si="41">+E7/E$5</f>
        <v>1.2697206699107294E-2</v>
      </c>
      <c r="H7" s="342">
        <v>86058000</v>
      </c>
      <c r="I7" s="200">
        <v>77546946.470534667</v>
      </c>
      <c r="J7" s="200">
        <v>5871392.255113001</v>
      </c>
      <c r="K7" s="161">
        <f t="shared" ref="K7:K70" si="42">+I7/I$5</f>
        <v>1.2895150686187174E-2</v>
      </c>
      <c r="L7" s="200">
        <v>79344273.852900997</v>
      </c>
      <c r="M7" s="200">
        <v>4971664.1910178205</v>
      </c>
      <c r="N7" s="161">
        <f t="shared" ref="N7:N70" si="43">+L7/L$5</f>
        <v>1.3182017941627579E-2</v>
      </c>
      <c r="O7" s="200">
        <v>80025203</v>
      </c>
      <c r="P7" s="200">
        <v>4919327</v>
      </c>
      <c r="Q7" s="161">
        <f t="shared" ref="Q7:Q70" si="44">+O7/O$5</f>
        <v>1.318209287465744E-2</v>
      </c>
      <c r="R7" t="s">
        <v>14</v>
      </c>
      <c r="S7" s="144">
        <v>34</v>
      </c>
      <c r="T7" t="s">
        <v>473</v>
      </c>
      <c r="U7" s="272">
        <v>85936157.422010303</v>
      </c>
      <c r="V7" s="161">
        <f t="shared" si="17"/>
        <v>1.3462310787753657E-2</v>
      </c>
      <c r="W7" s="3">
        <v>88501592.651635304</v>
      </c>
      <c r="X7" s="161">
        <f t="shared" si="18"/>
        <v>1.3976252264522728E-2</v>
      </c>
      <c r="Y7">
        <v>34</v>
      </c>
      <c r="Z7" t="s">
        <v>14</v>
      </c>
      <c r="AA7" t="s">
        <v>473</v>
      </c>
      <c r="AB7" s="162">
        <v>84440635</v>
      </c>
      <c r="AC7" s="161">
        <f t="shared" si="19"/>
        <v>1.4159750589533487E-2</v>
      </c>
      <c r="AD7" s="163">
        <v>34</v>
      </c>
      <c r="AE7" s="163" t="s">
        <v>14</v>
      </c>
      <c r="AF7" s="8" t="s">
        <v>473</v>
      </c>
      <c r="AG7" s="160">
        <v>85578134</v>
      </c>
      <c r="AH7" s="161">
        <f t="shared" si="20"/>
        <v>1.4082765896625871E-2</v>
      </c>
      <c r="AI7">
        <v>34</v>
      </c>
      <c r="AJ7" t="s">
        <v>14</v>
      </c>
      <c r="AK7" s="1">
        <v>80416173</v>
      </c>
      <c r="AL7" s="161">
        <f t="shared" si="21"/>
        <v>1.3822113792328675E-2</v>
      </c>
      <c r="AM7">
        <v>34</v>
      </c>
      <c r="AN7" t="s">
        <v>14</v>
      </c>
      <c r="AO7" s="3">
        <v>86685800</v>
      </c>
      <c r="AP7" s="161">
        <f t="shared" si="22"/>
        <v>1.5399764571971843E-2</v>
      </c>
      <c r="AQ7">
        <v>34</v>
      </c>
      <c r="AR7" t="s">
        <v>14</v>
      </c>
      <c r="AS7" s="3">
        <v>89080383</v>
      </c>
      <c r="AT7" s="161">
        <f t="shared" si="23"/>
        <v>1.5912456288268147E-2</v>
      </c>
      <c r="AU7" s="13">
        <v>34</v>
      </c>
      <c r="AV7" s="13" t="s">
        <v>14</v>
      </c>
      <c r="AW7" s="3">
        <v>89422638</v>
      </c>
      <c r="AX7" s="161">
        <f t="shared" si="24"/>
        <v>1.566451501823515E-2</v>
      </c>
      <c r="AY7" s="174">
        <f t="shared" si="25"/>
        <v>-1797327.3823663294</v>
      </c>
      <c r="AZ7" s="161">
        <f t="shared" ref="AZ7:AZ70" si="45">+K7-N7</f>
        <v>-2.8686725544040462E-4</v>
      </c>
      <c r="BA7" s="148">
        <f t="shared" ref="BA7:BA70" si="46">+AY7/L7</f>
        <v>-2.2652263296258211E-2</v>
      </c>
      <c r="BB7" s="148">
        <f t="shared" ref="BB7:BB70" si="47">+AZ7/N7</f>
        <v>-2.1762013730424738E-2</v>
      </c>
      <c r="BC7" s="174">
        <f t="shared" si="26"/>
        <v>-6591883.5691093057</v>
      </c>
      <c r="BD7" s="161">
        <f t="shared" ref="BD7:BD70" si="48">N7-V7</f>
        <v>-2.8029284612607862E-4</v>
      </c>
      <c r="BE7" s="148">
        <f t="shared" ref="BE7:BE70" si="49">+BC7/U7</f>
        <v>-7.6706752627281966E-2</v>
      </c>
      <c r="BF7" s="161">
        <f t="shared" ref="BF7:BF70" si="50">+BD7/V7</f>
        <v>-2.0820559749746257E-2</v>
      </c>
      <c r="BG7" s="174">
        <f t="shared" si="27"/>
        <v>-2565435.2296250015</v>
      </c>
      <c r="BH7" s="161">
        <f t="shared" ref="BH7:BH70" si="51">+V7-X7</f>
        <v>-5.139414767690708E-4</v>
      </c>
      <c r="BI7" s="148">
        <f t="shared" si="28"/>
        <v>-2.8987447036385037E-2</v>
      </c>
      <c r="BJ7" s="161">
        <f t="shared" ref="BJ7:BJ70" si="52">+BH7/X7</f>
        <v>-3.6772481423625852E-2</v>
      </c>
      <c r="BK7" s="174">
        <f t="shared" ref="BK7:BK70" si="53">+W7-AB7</f>
        <v>4060957.6516353041</v>
      </c>
      <c r="BL7" s="164">
        <f t="shared" ref="BL7:BL70" si="54">+X7-AC7</f>
        <v>-1.8349832501075858E-4</v>
      </c>
      <c r="BM7" s="4">
        <f t="shared" si="5"/>
        <v>4.8092457519241821E-2</v>
      </c>
      <c r="BN7" s="4">
        <f t="shared" si="29"/>
        <v>-1.2959149516828051E-2</v>
      </c>
      <c r="BO7" s="157">
        <f t="shared" si="6"/>
        <v>-1137499</v>
      </c>
      <c r="BP7" s="164">
        <f t="shared" si="30"/>
        <v>7.6984692907615393E-5</v>
      </c>
      <c r="BQ7" s="4">
        <f t="shared" si="7"/>
        <v>-1.3291935063692788E-2</v>
      </c>
      <c r="BR7" s="4">
        <f t="shared" si="31"/>
        <v>5.4665889834936733E-3</v>
      </c>
      <c r="BS7" s="157">
        <f t="shared" si="8"/>
        <v>5161961</v>
      </c>
      <c r="BT7" s="164">
        <f t="shared" si="32"/>
        <v>2.6065210429719599E-4</v>
      </c>
      <c r="BU7" s="4">
        <f t="shared" si="9"/>
        <v>6.4190582658043172E-2</v>
      </c>
      <c r="BV7" s="4">
        <f t="shared" si="33"/>
        <v>1.885761528326144E-2</v>
      </c>
      <c r="BW7" s="157">
        <f t="shared" si="10"/>
        <v>-6269627</v>
      </c>
      <c r="BX7" s="4">
        <f t="shared" si="34"/>
        <v>-1.5776507796431676E-3</v>
      </c>
      <c r="BY7" s="4">
        <f t="shared" si="11"/>
        <v>-7.2325882670518121E-2</v>
      </c>
      <c r="BZ7" s="4">
        <f t="shared" si="35"/>
        <v>-0.10244642197417433</v>
      </c>
      <c r="CA7" s="157">
        <f t="shared" si="12"/>
        <v>-2394583</v>
      </c>
      <c r="CB7" s="4">
        <f t="shared" si="36"/>
        <v>-5.126917162963044E-4</v>
      </c>
      <c r="CC7" s="4">
        <f t="shared" si="13"/>
        <v>-2.6881148456669748E-2</v>
      </c>
      <c r="CD7" s="4">
        <f t="shared" si="37"/>
        <v>-3.2219520796063335E-2</v>
      </c>
      <c r="CE7" s="159">
        <f t="shared" si="14"/>
        <v>-342255</v>
      </c>
      <c r="CF7" s="4">
        <f t="shared" si="38"/>
        <v>2.4794127003299749E-4</v>
      </c>
      <c r="CG7" s="4">
        <f t="shared" si="15"/>
        <v>-3.8273865282301336E-3</v>
      </c>
      <c r="CH7" s="4">
        <f t="shared" si="39"/>
        <v>1.5828212347740588E-2</v>
      </c>
      <c r="CI7" s="157">
        <f>+I7-AW7</f>
        <v>-11875691.529465333</v>
      </c>
      <c r="CJ7" s="164">
        <f t="shared" ref="CJ7:CJ70" si="55">+K7-AX7</f>
        <v>-2.7693643320479758E-3</v>
      </c>
      <c r="CK7" s="4">
        <f t="shared" si="16"/>
        <v>-0.13280408401131413</v>
      </c>
      <c r="CL7" s="4">
        <f t="shared" si="40"/>
        <v>-0.17679221660065078</v>
      </c>
    </row>
    <row r="8" spans="1:90" x14ac:dyDescent="0.35">
      <c r="A8" t="s">
        <v>298</v>
      </c>
      <c r="B8">
        <v>37</v>
      </c>
      <c r="C8" t="s">
        <v>472</v>
      </c>
      <c r="D8" s="342">
        <v>16030000</v>
      </c>
      <c r="E8" s="200">
        <v>14476240</v>
      </c>
      <c r="F8" s="200">
        <v>2261786</v>
      </c>
      <c r="G8" s="161">
        <f t="shared" si="41"/>
        <v>2.427182073107618E-3</v>
      </c>
      <c r="H8" s="342">
        <v>16312000</v>
      </c>
      <c r="I8" s="200">
        <v>14698507.799138799</v>
      </c>
      <c r="J8" s="200">
        <v>2400463.0852349163</v>
      </c>
      <c r="K8" s="161">
        <f t="shared" si="42"/>
        <v>2.4441900237040424E-3</v>
      </c>
      <c r="L8" s="200">
        <v>14760101.638139009</v>
      </c>
      <c r="M8" s="200">
        <v>2032617.7921990843</v>
      </c>
      <c r="N8" s="161">
        <f t="shared" si="43"/>
        <v>2.4521986926858896E-3</v>
      </c>
      <c r="O8" s="200">
        <v>14851624</v>
      </c>
      <c r="P8" s="200">
        <v>1998655</v>
      </c>
      <c r="Q8" s="161">
        <f t="shared" si="44"/>
        <v>2.4464228713982948E-3</v>
      </c>
      <c r="R8" t="s">
        <v>298</v>
      </c>
      <c r="S8" s="144">
        <v>37</v>
      </c>
      <c r="T8" t="s">
        <v>472</v>
      </c>
      <c r="U8" s="272">
        <v>14713430.208938187</v>
      </c>
      <c r="V8" s="161">
        <f t="shared" si="17"/>
        <v>2.3049293355524984E-3</v>
      </c>
      <c r="W8" s="3">
        <v>13824336.702328617</v>
      </c>
      <c r="X8" s="161">
        <f t="shared" si="18"/>
        <v>2.183151866000627E-3</v>
      </c>
      <c r="Y8">
        <v>37</v>
      </c>
      <c r="Z8" t="s">
        <v>298</v>
      </c>
      <c r="AA8" t="s">
        <v>472</v>
      </c>
      <c r="AB8" s="162">
        <v>13399465</v>
      </c>
      <c r="AC8" s="161">
        <f t="shared" si="19"/>
        <v>2.2469404977021232E-3</v>
      </c>
      <c r="AD8" s="163">
        <v>37</v>
      </c>
      <c r="AE8" s="163" t="s">
        <v>298</v>
      </c>
      <c r="AF8" s="8" t="s">
        <v>472</v>
      </c>
      <c r="AG8" s="160">
        <v>13859537</v>
      </c>
      <c r="AH8" s="161">
        <f t="shared" si="20"/>
        <v>2.2807299701886985E-3</v>
      </c>
      <c r="AI8">
        <v>37</v>
      </c>
      <c r="AJ8" t="s">
        <v>298</v>
      </c>
      <c r="AK8" s="1">
        <v>13720721</v>
      </c>
      <c r="AL8" s="161">
        <f t="shared" si="21"/>
        <v>2.3583485746678555E-3</v>
      </c>
      <c r="AM8">
        <v>37</v>
      </c>
      <c r="AN8" t="s">
        <v>298</v>
      </c>
      <c r="AO8" s="3">
        <v>13379869</v>
      </c>
      <c r="AP8" s="161">
        <f t="shared" si="22"/>
        <v>2.3769386981930644E-3</v>
      </c>
      <c r="AQ8">
        <v>37</v>
      </c>
      <c r="AR8" t="s">
        <v>298</v>
      </c>
      <c r="AS8" s="3">
        <v>14646367</v>
      </c>
      <c r="AT8" s="161">
        <f t="shared" si="23"/>
        <v>2.6162850542462653E-3</v>
      </c>
      <c r="AU8" s="13">
        <v>37</v>
      </c>
      <c r="AV8" s="13" t="s">
        <v>298</v>
      </c>
      <c r="AW8" s="3">
        <v>14143141</v>
      </c>
      <c r="AX8" s="161">
        <f t="shared" si="24"/>
        <v>2.4775096055600293E-3</v>
      </c>
      <c r="AY8" s="174">
        <f t="shared" si="25"/>
        <v>-61593.839000210166</v>
      </c>
      <c r="AZ8" s="161">
        <f t="shared" si="45"/>
        <v>-8.0086689818472355E-6</v>
      </c>
      <c r="BA8" s="148">
        <f t="shared" si="46"/>
        <v>-4.1729955870396076E-3</v>
      </c>
      <c r="BB8" s="148">
        <f t="shared" si="47"/>
        <v>-3.2659135679887962E-3</v>
      </c>
      <c r="BC8" s="174">
        <f t="shared" si="26"/>
        <v>46671.429200822487</v>
      </c>
      <c r="BD8" s="161">
        <f t="shared" si="48"/>
        <v>1.4726935713339122E-4</v>
      </c>
      <c r="BE8" s="148">
        <f t="shared" si="49"/>
        <v>3.1720291283585454E-3</v>
      </c>
      <c r="BF8" s="161">
        <f t="shared" si="50"/>
        <v>6.3893220005415183E-2</v>
      </c>
      <c r="BG8" s="174">
        <f t="shared" si="27"/>
        <v>889093.50660957024</v>
      </c>
      <c r="BH8" s="161">
        <f t="shared" si="51"/>
        <v>1.2177746955187134E-4</v>
      </c>
      <c r="BI8" s="148">
        <f t="shared" si="28"/>
        <v>6.4313646705364783E-2</v>
      </c>
      <c r="BJ8" s="161">
        <f t="shared" si="52"/>
        <v>5.5780576444715534E-2</v>
      </c>
      <c r="BK8" s="174">
        <f t="shared" si="53"/>
        <v>424871.70232861675</v>
      </c>
      <c r="BL8" s="164">
        <f t="shared" si="54"/>
        <v>-6.3788631701496186E-5</v>
      </c>
      <c r="BM8" s="4">
        <f t="shared" si="5"/>
        <v>3.1708109415459255E-2</v>
      </c>
      <c r="BN8" s="4">
        <f t="shared" si="29"/>
        <v>-2.8389105882746273E-2</v>
      </c>
      <c r="BO8" s="157">
        <f t="shared" si="6"/>
        <v>-460072</v>
      </c>
      <c r="BP8" s="164">
        <f t="shared" si="30"/>
        <v>-3.3789472486575253E-5</v>
      </c>
      <c r="BQ8" s="4">
        <f t="shared" si="7"/>
        <v>-3.3195336900503962E-2</v>
      </c>
      <c r="BR8" s="4">
        <f t="shared" si="31"/>
        <v>-1.4815200803354921E-2</v>
      </c>
      <c r="BS8" s="157">
        <f t="shared" si="8"/>
        <v>138816</v>
      </c>
      <c r="BT8" s="164">
        <f t="shared" si="32"/>
        <v>-7.7618604479157052E-5</v>
      </c>
      <c r="BU8" s="4">
        <f t="shared" si="9"/>
        <v>1.0117252584612718E-2</v>
      </c>
      <c r="BV8" s="4">
        <f t="shared" si="33"/>
        <v>-3.2912269760668723E-2</v>
      </c>
      <c r="BW8" s="157">
        <f t="shared" si="10"/>
        <v>340852</v>
      </c>
      <c r="BX8" s="4">
        <f t="shared" si="34"/>
        <v>-1.8590123525208911E-5</v>
      </c>
      <c r="BY8" s="4">
        <f t="shared" si="11"/>
        <v>2.54749878343353E-2</v>
      </c>
      <c r="BZ8" s="4">
        <f t="shared" si="35"/>
        <v>-7.8210361669575328E-3</v>
      </c>
      <c r="CA8" s="157">
        <f t="shared" si="12"/>
        <v>-1266498</v>
      </c>
      <c r="CB8" s="4">
        <f t="shared" si="36"/>
        <v>-2.393463560532009E-4</v>
      </c>
      <c r="CC8" s="4">
        <f t="shared" si="13"/>
        <v>-8.6471819257294316E-2</v>
      </c>
      <c r="CD8" s="4">
        <f t="shared" si="37"/>
        <v>-9.1483286832502675E-2</v>
      </c>
      <c r="CE8" s="159">
        <f t="shared" si="14"/>
        <v>503226</v>
      </c>
      <c r="CF8" s="4">
        <f t="shared" si="38"/>
        <v>1.38775448686236E-4</v>
      </c>
      <c r="CG8" s="4">
        <f t="shared" si="15"/>
        <v>3.558092222936899E-2</v>
      </c>
      <c r="CH8" s="4">
        <f t="shared" si="39"/>
        <v>5.6014091075488069E-2</v>
      </c>
      <c r="CI8" s="157">
        <f t="shared" ref="CI8:CI71" si="56">+I8-AW8</f>
        <v>555366.79913879931</v>
      </c>
      <c r="CJ8" s="164">
        <f t="shared" si="55"/>
        <v>-3.3319581855986973E-5</v>
      </c>
      <c r="CK8" s="4">
        <f t="shared" si="16"/>
        <v>3.9267571407143528E-2</v>
      </c>
      <c r="CL8" s="4">
        <f t="shared" si="40"/>
        <v>-1.344882045309174E-2</v>
      </c>
    </row>
    <row r="9" spans="1:90" x14ac:dyDescent="0.35">
      <c r="A9" t="s">
        <v>328</v>
      </c>
      <c r="B9">
        <v>47</v>
      </c>
      <c r="C9" t="s">
        <v>472</v>
      </c>
      <c r="D9" s="342">
        <v>13820000</v>
      </c>
      <c r="E9" s="200">
        <v>12480819</v>
      </c>
      <c r="F9" s="200">
        <v>1322412</v>
      </c>
      <c r="G9" s="161">
        <f t="shared" si="41"/>
        <v>2.0926166003396563E-3</v>
      </c>
      <c r="H9" s="342">
        <v>14042000</v>
      </c>
      <c r="I9" s="200">
        <v>12653648.914965669</v>
      </c>
      <c r="J9" s="200">
        <v>1418878.8674195423</v>
      </c>
      <c r="K9" s="161">
        <f t="shared" si="42"/>
        <v>2.1041538953515174E-3</v>
      </c>
      <c r="L9" s="200">
        <v>13137796.014252659</v>
      </c>
      <c r="M9" s="200">
        <v>1201450.8569749603</v>
      </c>
      <c r="N9" s="161">
        <f t="shared" si="43"/>
        <v>2.1826737376712396E-3</v>
      </c>
      <c r="O9" s="200">
        <v>13235406</v>
      </c>
      <c r="P9" s="200">
        <v>1181376</v>
      </c>
      <c r="Q9" s="161">
        <f t="shared" si="44"/>
        <v>2.1801925466630599E-3</v>
      </c>
      <c r="R9" t="s">
        <v>328</v>
      </c>
      <c r="S9" s="144">
        <v>47</v>
      </c>
      <c r="T9" t="s">
        <v>472</v>
      </c>
      <c r="U9" s="272">
        <v>13736023.089990601</v>
      </c>
      <c r="V9" s="161">
        <f t="shared" si="17"/>
        <v>2.1518138275269418E-3</v>
      </c>
      <c r="W9" s="3">
        <v>13225364.146731375</v>
      </c>
      <c r="X9" s="161">
        <f t="shared" si="18"/>
        <v>2.0885615734902441E-3</v>
      </c>
      <c r="Y9">
        <v>47</v>
      </c>
      <c r="Z9" t="s">
        <v>328</v>
      </c>
      <c r="AA9" t="s">
        <v>472</v>
      </c>
      <c r="AB9" s="162">
        <v>12413229</v>
      </c>
      <c r="AC9" s="161">
        <f t="shared" si="19"/>
        <v>2.0815597449114894E-3</v>
      </c>
      <c r="AD9" s="163">
        <v>47</v>
      </c>
      <c r="AE9" s="163" t="s">
        <v>328</v>
      </c>
      <c r="AF9" s="8" t="s">
        <v>472</v>
      </c>
      <c r="AG9" s="160">
        <v>12698871</v>
      </c>
      <c r="AH9" s="161">
        <f t="shared" si="20"/>
        <v>2.0897303912288069E-3</v>
      </c>
      <c r="AI9">
        <v>47</v>
      </c>
      <c r="AJ9" t="s">
        <v>328</v>
      </c>
      <c r="AK9" s="1">
        <v>12207893</v>
      </c>
      <c r="AL9" s="161">
        <f t="shared" si="21"/>
        <v>2.0983202745867139E-3</v>
      </c>
      <c r="AM9">
        <v>47</v>
      </c>
      <c r="AN9" t="s">
        <v>328</v>
      </c>
      <c r="AO9" s="3">
        <v>12302193</v>
      </c>
      <c r="AP9" s="161">
        <f t="shared" si="22"/>
        <v>2.1854891564588434E-3</v>
      </c>
      <c r="AQ9">
        <v>47</v>
      </c>
      <c r="AR9" t="s">
        <v>328</v>
      </c>
      <c r="AS9" s="3">
        <v>11817252</v>
      </c>
      <c r="AT9" s="161">
        <f t="shared" si="23"/>
        <v>2.1109193692785242E-3</v>
      </c>
      <c r="AU9" s="13">
        <v>47</v>
      </c>
      <c r="AV9" s="13" t="s">
        <v>328</v>
      </c>
      <c r="AW9" s="3">
        <v>12244103</v>
      </c>
      <c r="AX9" s="161">
        <f t="shared" si="24"/>
        <v>2.1448476539947083E-3</v>
      </c>
      <c r="AY9" s="174">
        <f t="shared" si="25"/>
        <v>-484147.09928699024</v>
      </c>
      <c r="AZ9" s="161">
        <f t="shared" si="45"/>
        <v>-7.8519842319722203E-5</v>
      </c>
      <c r="BA9" s="148">
        <f t="shared" si="46"/>
        <v>-3.6851470274143303E-2</v>
      </c>
      <c r="BB9" s="148">
        <f t="shared" si="47"/>
        <v>-3.597415452641007E-2</v>
      </c>
      <c r="BC9" s="174">
        <f t="shared" si="26"/>
        <v>-598227.07573794201</v>
      </c>
      <c r="BD9" s="161">
        <f t="shared" si="48"/>
        <v>3.085991014429787E-5</v>
      </c>
      <c r="BE9" s="148">
        <f t="shared" si="49"/>
        <v>-4.3551694097971362E-2</v>
      </c>
      <c r="BF9" s="161">
        <f t="shared" si="50"/>
        <v>1.434134763403991E-2</v>
      </c>
      <c r="BG9" s="174">
        <f t="shared" si="27"/>
        <v>510658.94325922616</v>
      </c>
      <c r="BH9" s="161">
        <f t="shared" si="51"/>
        <v>6.325225403669768E-5</v>
      </c>
      <c r="BI9" s="148">
        <f t="shared" si="28"/>
        <v>3.8612089436148689E-2</v>
      </c>
      <c r="BJ9" s="161">
        <f t="shared" si="52"/>
        <v>3.0285079855699615E-2</v>
      </c>
      <c r="BK9" s="174">
        <f t="shared" si="53"/>
        <v>812135.14673137479</v>
      </c>
      <c r="BL9" s="164">
        <f t="shared" si="54"/>
        <v>7.0018285787546222E-6</v>
      </c>
      <c r="BM9" s="4">
        <f t="shared" si="5"/>
        <v>6.5424970950860153E-2</v>
      </c>
      <c r="BN9" s="4">
        <f t="shared" si="29"/>
        <v>3.3637413463010399E-3</v>
      </c>
      <c r="BO9" s="157">
        <f t="shared" si="6"/>
        <v>-285642</v>
      </c>
      <c r="BP9" s="164">
        <f t="shared" si="30"/>
        <v>-8.170646317317426E-6</v>
      </c>
      <c r="BQ9" s="4">
        <f t="shared" si="7"/>
        <v>-2.2493495681623982E-2</v>
      </c>
      <c r="BR9" s="4">
        <f t="shared" si="31"/>
        <v>-3.9099045272117175E-3</v>
      </c>
      <c r="BS9" s="157">
        <f t="shared" si="8"/>
        <v>490978</v>
      </c>
      <c r="BT9" s="164">
        <f t="shared" si="32"/>
        <v>-8.5898833579070404E-6</v>
      </c>
      <c r="BU9" s="4">
        <f t="shared" si="9"/>
        <v>4.0218078582438428E-2</v>
      </c>
      <c r="BV9" s="4">
        <f t="shared" si="33"/>
        <v>-4.0936950674028572E-3</v>
      </c>
      <c r="BW9" s="157">
        <f t="shared" si="10"/>
        <v>-94300</v>
      </c>
      <c r="BX9" s="4">
        <f t="shared" si="34"/>
        <v>-8.7168881872129456E-5</v>
      </c>
      <c r="BY9" s="4">
        <f t="shared" si="11"/>
        <v>-7.6652999997642701E-3</v>
      </c>
      <c r="BZ9" s="4">
        <f t="shared" si="35"/>
        <v>-3.9885295982602605E-2</v>
      </c>
      <c r="CA9" s="157">
        <f t="shared" si="12"/>
        <v>484941</v>
      </c>
      <c r="CB9" s="4">
        <f t="shared" si="36"/>
        <v>7.4569787180319216E-5</v>
      </c>
      <c r="CC9" s="4">
        <f t="shared" si="13"/>
        <v>4.1036697871891029E-2</v>
      </c>
      <c r="CD9" s="4">
        <f t="shared" si="37"/>
        <v>3.5325739232667082E-2</v>
      </c>
      <c r="CE9" s="159">
        <f t="shared" si="14"/>
        <v>-426851</v>
      </c>
      <c r="CF9" s="4">
        <f t="shared" si="38"/>
        <v>-3.3928284716184132E-5</v>
      </c>
      <c r="CG9" s="4">
        <f t="shared" si="15"/>
        <v>-3.4861761617000442E-2</v>
      </c>
      <c r="CH9" s="4">
        <f t="shared" si="39"/>
        <v>-1.5818505642111139E-2</v>
      </c>
      <c r="CI9" s="157">
        <f t="shared" si="56"/>
        <v>409545.91496566869</v>
      </c>
      <c r="CJ9" s="164">
        <f t="shared" si="55"/>
        <v>-4.0693758643190869E-5</v>
      </c>
      <c r="CK9" s="4">
        <f t="shared" si="16"/>
        <v>3.344842124945116E-2</v>
      </c>
      <c r="CL9" s="4">
        <f t="shared" si="40"/>
        <v>-1.8972796770623815E-2</v>
      </c>
    </row>
    <row r="10" spans="1:90" x14ac:dyDescent="0.35">
      <c r="A10" t="s">
        <v>375</v>
      </c>
      <c r="B10">
        <v>50</v>
      </c>
      <c r="C10" t="s">
        <v>472</v>
      </c>
      <c r="D10" s="342">
        <v>4669000</v>
      </c>
      <c r="E10" s="200">
        <v>4216863</v>
      </c>
      <c r="F10" s="200">
        <v>206986</v>
      </c>
      <c r="G10" s="161">
        <f t="shared" si="41"/>
        <v>7.0702712018803286E-4</v>
      </c>
      <c r="H10" s="342">
        <v>4685000</v>
      </c>
      <c r="I10" s="200">
        <v>4221904.9847858064</v>
      </c>
      <c r="J10" s="200">
        <v>184585.25183567582</v>
      </c>
      <c r="K10" s="161">
        <f t="shared" si="42"/>
        <v>7.0205344555074106E-4</v>
      </c>
      <c r="L10" s="200">
        <v>4230873.343899033</v>
      </c>
      <c r="M10" s="200">
        <v>156299.53627136326</v>
      </c>
      <c r="N10" s="161">
        <f t="shared" si="43"/>
        <v>7.0290451496761409E-4</v>
      </c>
      <c r="O10" s="200">
        <v>4268434</v>
      </c>
      <c r="P10" s="200">
        <v>153688</v>
      </c>
      <c r="Q10" s="161">
        <f t="shared" si="44"/>
        <v>7.0311466023204657E-4</v>
      </c>
      <c r="R10" t="s">
        <v>375</v>
      </c>
      <c r="S10" s="144">
        <v>50</v>
      </c>
      <c r="T10" t="s">
        <v>472</v>
      </c>
      <c r="U10" s="272">
        <v>4897887.5083272364</v>
      </c>
      <c r="V10" s="161">
        <f t="shared" si="17"/>
        <v>7.6727754438400838E-4</v>
      </c>
      <c r="W10" s="3">
        <v>4848596.8543816321</v>
      </c>
      <c r="X10" s="161">
        <f t="shared" si="18"/>
        <v>7.6569483932961647E-4</v>
      </c>
      <c r="Y10">
        <v>50</v>
      </c>
      <c r="Z10" t="s">
        <v>375</v>
      </c>
      <c r="AA10" t="s">
        <v>472</v>
      </c>
      <c r="AB10" s="162">
        <v>4538095</v>
      </c>
      <c r="AC10" s="161">
        <f t="shared" si="19"/>
        <v>7.6098780346226642E-4</v>
      </c>
      <c r="AD10" s="163">
        <v>50</v>
      </c>
      <c r="AE10" s="163" t="s">
        <v>375</v>
      </c>
      <c r="AF10" s="8" t="s">
        <v>472</v>
      </c>
      <c r="AG10" s="160">
        <v>4505510</v>
      </c>
      <c r="AH10" s="161">
        <f t="shared" si="20"/>
        <v>7.4142820845926399E-4</v>
      </c>
      <c r="AI10">
        <v>50</v>
      </c>
      <c r="AJ10" t="s">
        <v>375</v>
      </c>
      <c r="AK10" s="1">
        <v>3983800</v>
      </c>
      <c r="AL10" s="161">
        <f t="shared" si="21"/>
        <v>6.8474455910602682E-4</v>
      </c>
      <c r="AM10">
        <v>50</v>
      </c>
      <c r="AN10" t="s">
        <v>375</v>
      </c>
      <c r="AO10" s="3">
        <v>3734461</v>
      </c>
      <c r="AP10" s="161">
        <f t="shared" si="22"/>
        <v>6.634283839245937E-4</v>
      </c>
      <c r="AQ10">
        <v>50</v>
      </c>
      <c r="AR10" t="s">
        <v>375</v>
      </c>
      <c r="AS10" s="3">
        <v>3577459</v>
      </c>
      <c r="AT10" s="161">
        <f t="shared" si="23"/>
        <v>6.3904260448197092E-4</v>
      </c>
      <c r="AU10" s="13">
        <v>50</v>
      </c>
      <c r="AV10" s="13" t="s">
        <v>375</v>
      </c>
      <c r="AW10" s="3">
        <v>3548683</v>
      </c>
      <c r="AX10" s="161">
        <f t="shared" si="24"/>
        <v>6.2163675095847385E-4</v>
      </c>
      <c r="AY10" s="174">
        <f t="shared" si="25"/>
        <v>-8968.3591132266447</v>
      </c>
      <c r="AZ10" s="161">
        <f t="shared" si="45"/>
        <v>-8.5106941687302946E-7</v>
      </c>
      <c r="BA10" s="148">
        <f t="shared" si="46"/>
        <v>-2.1197418084280685E-3</v>
      </c>
      <c r="BB10" s="148">
        <f t="shared" si="47"/>
        <v>-1.2107895151480738E-3</v>
      </c>
      <c r="BC10" s="174">
        <f t="shared" si="26"/>
        <v>-667014.16442820337</v>
      </c>
      <c r="BD10" s="161">
        <f t="shared" si="48"/>
        <v>-6.437302941639429E-5</v>
      </c>
      <c r="BE10" s="148">
        <f t="shared" si="49"/>
        <v>-0.136184051449562</v>
      </c>
      <c r="BF10" s="161">
        <f t="shared" si="50"/>
        <v>-8.389797132415068E-2</v>
      </c>
      <c r="BG10" s="174">
        <f t="shared" si="27"/>
        <v>49290.653945604339</v>
      </c>
      <c r="BH10" s="161">
        <f t="shared" si="51"/>
        <v>1.5827050543919035E-6</v>
      </c>
      <c r="BI10" s="148">
        <f t="shared" si="28"/>
        <v>1.0165962530182485E-2</v>
      </c>
      <c r="BJ10" s="161">
        <f t="shared" si="52"/>
        <v>2.0670180509216938E-3</v>
      </c>
      <c r="BK10" s="174">
        <f t="shared" si="53"/>
        <v>310501.85438163206</v>
      </c>
      <c r="BL10" s="164">
        <f t="shared" si="54"/>
        <v>4.707035867350059E-6</v>
      </c>
      <c r="BM10" s="4">
        <f t="shared" si="5"/>
        <v>6.8421188710600392E-2</v>
      </c>
      <c r="BN10" s="4">
        <f t="shared" si="29"/>
        <v>6.1854287886539796E-3</v>
      </c>
      <c r="BO10" s="157">
        <f t="shared" si="6"/>
        <v>32585</v>
      </c>
      <c r="BP10" s="164">
        <f t="shared" si="30"/>
        <v>1.9559595003002428E-5</v>
      </c>
      <c r="BQ10" s="4">
        <f t="shared" si="7"/>
        <v>7.2322556159014183E-3</v>
      </c>
      <c r="BR10" s="4">
        <f t="shared" si="31"/>
        <v>2.638096956635699E-2</v>
      </c>
      <c r="BS10" s="157">
        <f t="shared" si="8"/>
        <v>521710</v>
      </c>
      <c r="BT10" s="164">
        <f t="shared" si="32"/>
        <v>5.6683649353237169E-5</v>
      </c>
      <c r="BU10" s="4">
        <f t="shared" si="9"/>
        <v>0.13095787941161705</v>
      </c>
      <c r="BV10" s="4">
        <f t="shared" si="33"/>
        <v>8.2780722532853582E-2</v>
      </c>
      <c r="BW10" s="157">
        <f t="shared" si="10"/>
        <v>249339</v>
      </c>
      <c r="BX10" s="4">
        <f t="shared" si="34"/>
        <v>2.1316175181433118E-5</v>
      </c>
      <c r="BY10" s="4">
        <f t="shared" si="11"/>
        <v>6.6767064912446536E-2</v>
      </c>
      <c r="BZ10" s="4">
        <f t="shared" si="35"/>
        <v>3.213033342850756E-2</v>
      </c>
      <c r="CA10" s="157">
        <f t="shared" si="12"/>
        <v>157002</v>
      </c>
      <c r="CB10" s="4">
        <f t="shared" si="36"/>
        <v>2.4385779442622781E-5</v>
      </c>
      <c r="CC10" s="4">
        <f t="shared" si="13"/>
        <v>4.3886456839896698E-2</v>
      </c>
      <c r="CD10" s="4">
        <f t="shared" si="37"/>
        <v>3.8159864884737535E-2</v>
      </c>
      <c r="CE10" s="159">
        <f t="shared" si="14"/>
        <v>28776</v>
      </c>
      <c r="CF10" s="4">
        <f t="shared" si="38"/>
        <v>1.7405853523497065E-5</v>
      </c>
      <c r="CG10" s="4">
        <f t="shared" si="15"/>
        <v>8.1089237894734472E-3</v>
      </c>
      <c r="CH10" s="4">
        <f t="shared" si="39"/>
        <v>2.8000039406711009E-2</v>
      </c>
      <c r="CI10" s="157">
        <f t="shared" si="56"/>
        <v>673221.98478580639</v>
      </c>
      <c r="CJ10" s="164">
        <f t="shared" si="55"/>
        <v>8.0416694592267204E-5</v>
      </c>
      <c r="CK10" s="4">
        <f t="shared" si="16"/>
        <v>0.18971037559167905</v>
      </c>
      <c r="CL10" s="4">
        <f t="shared" si="40"/>
        <v>0.12936283845553903</v>
      </c>
    </row>
    <row r="11" spans="1:90" x14ac:dyDescent="0.35">
      <c r="A11" t="s">
        <v>9</v>
      </c>
      <c r="B11">
        <v>59</v>
      </c>
      <c r="C11" t="s">
        <v>472</v>
      </c>
      <c r="D11" s="342">
        <v>10762000</v>
      </c>
      <c r="E11" s="200">
        <v>9718899</v>
      </c>
      <c r="F11" s="200">
        <v>989339</v>
      </c>
      <c r="G11" s="161">
        <f t="shared" si="41"/>
        <v>1.6295348393742819E-3</v>
      </c>
      <c r="H11" s="342">
        <v>11053000</v>
      </c>
      <c r="I11" s="200">
        <v>9959876.4253072273</v>
      </c>
      <c r="J11" s="200">
        <v>1170574.6798759189</v>
      </c>
      <c r="K11" s="161">
        <f t="shared" si="42"/>
        <v>1.6562110201069073E-3</v>
      </c>
      <c r="L11" s="200">
        <v>9865253.0103148967</v>
      </c>
      <c r="M11" s="200">
        <v>991196.63037046522</v>
      </c>
      <c r="N11" s="161">
        <f t="shared" si="43"/>
        <v>1.6389833300605821E-3</v>
      </c>
      <c r="O11" s="200">
        <v>9936184</v>
      </c>
      <c r="P11" s="200">
        <v>974635</v>
      </c>
      <c r="Q11" s="161">
        <f t="shared" si="44"/>
        <v>1.6367306223226358E-3</v>
      </c>
      <c r="R11" t="s">
        <v>9</v>
      </c>
      <c r="S11" s="144">
        <v>59</v>
      </c>
      <c r="T11" t="s">
        <v>472</v>
      </c>
      <c r="U11" s="272">
        <v>10370303.142491953</v>
      </c>
      <c r="V11" s="161">
        <f t="shared" si="17"/>
        <v>1.6245576722946199E-3</v>
      </c>
      <c r="W11" s="3">
        <v>10133109.828618297</v>
      </c>
      <c r="X11" s="161">
        <f t="shared" si="18"/>
        <v>1.6002299500569171E-3</v>
      </c>
      <c r="Y11">
        <v>59</v>
      </c>
      <c r="Z11" t="s">
        <v>9</v>
      </c>
      <c r="AA11" t="s">
        <v>472</v>
      </c>
      <c r="AB11" s="162">
        <v>9528564</v>
      </c>
      <c r="AC11" s="161">
        <f t="shared" si="19"/>
        <v>1.5978336699671617E-3</v>
      </c>
      <c r="AD11" s="163">
        <v>59</v>
      </c>
      <c r="AE11" s="163" t="s">
        <v>9</v>
      </c>
      <c r="AF11" s="8" t="s">
        <v>472</v>
      </c>
      <c r="AG11" s="160">
        <v>10727076</v>
      </c>
      <c r="AH11" s="161">
        <f t="shared" si="20"/>
        <v>1.7652511570690928E-3</v>
      </c>
      <c r="AI11">
        <v>59</v>
      </c>
      <c r="AJ11" t="s">
        <v>9</v>
      </c>
      <c r="AK11" s="1">
        <v>10252177</v>
      </c>
      <c r="AL11" s="161">
        <f t="shared" si="21"/>
        <v>1.7621673828359728E-3</v>
      </c>
      <c r="AM11">
        <v>59</v>
      </c>
      <c r="AN11" t="s">
        <v>9</v>
      </c>
      <c r="AO11" s="3">
        <v>10036901</v>
      </c>
      <c r="AP11" s="161">
        <f t="shared" si="22"/>
        <v>1.783059191149978E-3</v>
      </c>
      <c r="AQ11">
        <v>59</v>
      </c>
      <c r="AR11" t="s">
        <v>9</v>
      </c>
      <c r="AS11" s="3">
        <v>10022515</v>
      </c>
      <c r="AT11" s="161">
        <f t="shared" si="23"/>
        <v>1.790324945459786E-3</v>
      </c>
      <c r="AU11" s="13">
        <v>59</v>
      </c>
      <c r="AV11" s="13" t="s">
        <v>9</v>
      </c>
      <c r="AW11" s="3">
        <v>10030236</v>
      </c>
      <c r="AX11" s="161">
        <f t="shared" si="24"/>
        <v>1.7570358689087528E-3</v>
      </c>
      <c r="AY11" s="174">
        <f t="shared" si="25"/>
        <v>94623.414992330596</v>
      </c>
      <c r="AZ11" s="161">
        <f t="shared" si="45"/>
        <v>1.7227690046325286E-5</v>
      </c>
      <c r="BA11" s="148">
        <f t="shared" si="46"/>
        <v>9.5915852227402964E-3</v>
      </c>
      <c r="BB11" s="148">
        <f t="shared" si="47"/>
        <v>1.0511205166246868E-2</v>
      </c>
      <c r="BC11" s="174">
        <f t="shared" si="26"/>
        <v>-505050.13217705674</v>
      </c>
      <c r="BD11" s="161">
        <f t="shared" si="48"/>
        <v>1.4425657765962125E-5</v>
      </c>
      <c r="BE11" s="148">
        <f t="shared" si="49"/>
        <v>-4.8701578462796477E-2</v>
      </c>
      <c r="BF11" s="161">
        <f t="shared" si="50"/>
        <v>8.8797449373320715E-3</v>
      </c>
      <c r="BG11" s="174">
        <f t="shared" si="27"/>
        <v>237193.31387365609</v>
      </c>
      <c r="BH11" s="161">
        <f t="shared" si="51"/>
        <v>2.4327722237702789E-5</v>
      </c>
      <c r="BI11" s="148">
        <f t="shared" si="28"/>
        <v>2.3407751212146749E-2</v>
      </c>
      <c r="BJ11" s="161">
        <f t="shared" si="52"/>
        <v>1.5202641493391308E-2</v>
      </c>
      <c r="BK11" s="174">
        <f t="shared" si="53"/>
        <v>604545.82861829735</v>
      </c>
      <c r="BL11" s="164">
        <f t="shared" si="54"/>
        <v>2.3962800897554207E-6</v>
      </c>
      <c r="BM11" s="4">
        <f t="shared" si="5"/>
        <v>6.34456386731828E-2</v>
      </c>
      <c r="BN11" s="4">
        <f t="shared" si="29"/>
        <v>1.4997055918872136E-3</v>
      </c>
      <c r="BO11" s="157">
        <f t="shared" si="6"/>
        <v>-1198512</v>
      </c>
      <c r="BP11" s="164">
        <f t="shared" si="30"/>
        <v>-1.6741748710193106E-4</v>
      </c>
      <c r="BQ11" s="4">
        <f t="shared" si="7"/>
        <v>-0.11172774388845572</v>
      </c>
      <c r="BR11" s="4">
        <f t="shared" si="31"/>
        <v>-9.4840604653617711E-2</v>
      </c>
      <c r="BS11" s="157">
        <f t="shared" si="8"/>
        <v>474899</v>
      </c>
      <c r="BT11" s="164">
        <f t="shared" si="32"/>
        <v>3.0837742331199687E-6</v>
      </c>
      <c r="BU11" s="4">
        <f t="shared" si="9"/>
        <v>4.6321771463758384E-2</v>
      </c>
      <c r="BV11" s="4">
        <f t="shared" si="33"/>
        <v>1.7499893955346321E-3</v>
      </c>
      <c r="BW11" s="157">
        <f t="shared" si="10"/>
        <v>215276</v>
      </c>
      <c r="BX11" s="4">
        <f t="shared" si="34"/>
        <v>-2.0891808314005235E-5</v>
      </c>
      <c r="BY11" s="4">
        <f t="shared" si="11"/>
        <v>2.1448453063350928E-2</v>
      </c>
      <c r="BZ11" s="4">
        <f t="shared" si="35"/>
        <v>-1.1716833864910079E-2</v>
      </c>
      <c r="CA11" s="157">
        <f t="shared" si="12"/>
        <v>14386</v>
      </c>
      <c r="CB11" s="4">
        <f t="shared" si="36"/>
        <v>-7.2657543098079806E-6</v>
      </c>
      <c r="CC11" s="4">
        <f t="shared" si="13"/>
        <v>1.435368268343824E-3</v>
      </c>
      <c r="CD11" s="4">
        <f t="shared" si="37"/>
        <v>-4.0583438935114713E-3</v>
      </c>
      <c r="CE11" s="159">
        <f t="shared" si="14"/>
        <v>-7721</v>
      </c>
      <c r="CF11" s="4">
        <f t="shared" si="38"/>
        <v>3.3289076551033239E-5</v>
      </c>
      <c r="CG11" s="4">
        <f t="shared" si="15"/>
        <v>-7.6977251582116318E-4</v>
      </c>
      <c r="CH11" s="4">
        <f t="shared" si="39"/>
        <v>1.8946156501465267E-2</v>
      </c>
      <c r="CI11" s="157">
        <f t="shared" si="56"/>
        <v>-70359.574692772701</v>
      </c>
      <c r="CJ11" s="164">
        <f t="shared" si="55"/>
        <v>-1.0082484880184544E-4</v>
      </c>
      <c r="CK11" s="4">
        <f t="shared" si="16"/>
        <v>-7.0147476781974721E-3</v>
      </c>
      <c r="CL11" s="4">
        <f t="shared" si="40"/>
        <v>-5.7383489196760118E-2</v>
      </c>
    </row>
    <row r="12" spans="1:90" x14ac:dyDescent="0.35">
      <c r="A12" t="s">
        <v>16</v>
      </c>
      <c r="B12">
        <v>60</v>
      </c>
      <c r="C12" t="s">
        <v>471</v>
      </c>
      <c r="D12" s="342">
        <v>271000</v>
      </c>
      <c r="E12" s="200">
        <v>244683</v>
      </c>
      <c r="F12" s="200">
        <v>149184</v>
      </c>
      <c r="G12" s="161">
        <f t="shared" si="41"/>
        <v>4.1025168910862993E-5</v>
      </c>
      <c r="H12" s="342">
        <v>266000</v>
      </c>
      <c r="I12" s="200">
        <v>239990.92541155382</v>
      </c>
      <c r="J12" s="200">
        <v>143838.21449124825</v>
      </c>
      <c r="K12" s="161">
        <f t="shared" si="42"/>
        <v>3.990768543897968E-5</v>
      </c>
      <c r="L12" s="200">
        <v>223267.12082608475</v>
      </c>
      <c r="M12" s="200">
        <v>121796.54657944776</v>
      </c>
      <c r="N12" s="161">
        <f t="shared" si="43"/>
        <v>3.7092924915556148E-5</v>
      </c>
      <c r="O12" s="200">
        <v>222173</v>
      </c>
      <c r="P12" s="200">
        <v>119702</v>
      </c>
      <c r="Q12" s="161">
        <f t="shared" si="44"/>
        <v>3.659728448600458E-5</v>
      </c>
      <c r="R12" t="s">
        <v>16</v>
      </c>
      <c r="S12" s="144">
        <v>60</v>
      </c>
      <c r="T12" t="s">
        <v>471</v>
      </c>
      <c r="U12" s="269">
        <v>187251.07040334781</v>
      </c>
      <c r="V12" s="161">
        <f t="shared" si="17"/>
        <v>2.9333777314829808E-5</v>
      </c>
      <c r="W12" s="3">
        <v>209673.66744040448</v>
      </c>
      <c r="X12" s="161">
        <f t="shared" si="18"/>
        <v>3.3111856878211678E-5</v>
      </c>
      <c r="Y12">
        <v>60</v>
      </c>
      <c r="Z12" t="s">
        <v>16</v>
      </c>
      <c r="AA12" t="s">
        <v>471</v>
      </c>
      <c r="AB12" s="162">
        <v>169874</v>
      </c>
      <c r="AC12" s="161">
        <f t="shared" si="19"/>
        <v>2.8485970903065941E-5</v>
      </c>
      <c r="AD12" s="163">
        <v>60</v>
      </c>
      <c r="AE12" s="163" t="s">
        <v>16</v>
      </c>
      <c r="AF12" s="8" t="s">
        <v>471</v>
      </c>
      <c r="AG12" s="160">
        <v>172777</v>
      </c>
      <c r="AH12" s="161">
        <f t="shared" si="20"/>
        <v>2.8432239984589148E-5</v>
      </c>
      <c r="AI12">
        <v>60</v>
      </c>
      <c r="AJ12" t="s">
        <v>16</v>
      </c>
      <c r="AK12" s="1">
        <v>163439</v>
      </c>
      <c r="AL12" s="161">
        <f t="shared" si="21"/>
        <v>2.8092265172882653E-5</v>
      </c>
      <c r="AM12">
        <v>60</v>
      </c>
      <c r="AN12" t="s">
        <v>16</v>
      </c>
      <c r="AO12" s="3">
        <v>122286</v>
      </c>
      <c r="AP12" s="161">
        <f t="shared" si="22"/>
        <v>2.1724153326705747E-5</v>
      </c>
      <c r="AQ12">
        <v>60</v>
      </c>
      <c r="AR12" t="s">
        <v>16</v>
      </c>
      <c r="AS12" s="3">
        <v>141232</v>
      </c>
      <c r="AT12" s="161">
        <f t="shared" si="23"/>
        <v>2.5228315716881091E-5</v>
      </c>
      <c r="AU12" s="13">
        <v>60</v>
      </c>
      <c r="AV12" s="13" t="s">
        <v>16</v>
      </c>
      <c r="AW12" s="3">
        <v>132854</v>
      </c>
      <c r="AX12" s="161">
        <f t="shared" si="24"/>
        <v>2.3272557428160556E-5</v>
      </c>
      <c r="AY12" s="174">
        <f t="shared" si="25"/>
        <v>16723.804585469072</v>
      </c>
      <c r="AZ12" s="161">
        <f t="shared" si="45"/>
        <v>2.8147605234235315E-6</v>
      </c>
      <c r="BA12" s="148">
        <f t="shared" si="46"/>
        <v>7.4904914452209814E-2</v>
      </c>
      <c r="BB12" s="148">
        <f t="shared" si="47"/>
        <v>7.5884027205497306E-2</v>
      </c>
      <c r="BC12" s="174">
        <f t="shared" si="26"/>
        <v>36016.050422736938</v>
      </c>
      <c r="BD12" s="161">
        <f t="shared" si="48"/>
        <v>7.7591476007263408E-6</v>
      </c>
      <c r="BE12" s="148">
        <f t="shared" si="49"/>
        <v>0.19234095882686617</v>
      </c>
      <c r="BF12" s="161">
        <f t="shared" si="50"/>
        <v>0.26451239189041204</v>
      </c>
      <c r="BG12" s="174">
        <f t="shared" si="27"/>
        <v>-22422.597037056665</v>
      </c>
      <c r="BH12" s="161">
        <f t="shared" si="51"/>
        <v>-3.7780795633818704E-6</v>
      </c>
      <c r="BI12" s="148">
        <f t="shared" si="28"/>
        <v>-0.10694045328047613</v>
      </c>
      <c r="BJ12" s="161">
        <f t="shared" si="52"/>
        <v>-0.11410050415710539</v>
      </c>
      <c r="BK12" s="174">
        <f t="shared" si="53"/>
        <v>39799.667440404475</v>
      </c>
      <c r="BL12" s="164">
        <f t="shared" si="54"/>
        <v>4.6258859751457368E-6</v>
      </c>
      <c r="BM12" s="4">
        <f t="shared" si="5"/>
        <v>0.2342893405724506</v>
      </c>
      <c r="BN12" s="4">
        <f t="shared" si="29"/>
        <v>0.16239172576869595</v>
      </c>
      <c r="BO12" s="157">
        <f t="shared" si="6"/>
        <v>-2903</v>
      </c>
      <c r="BP12" s="164">
        <f t="shared" si="30"/>
        <v>5.3730918476792874E-8</v>
      </c>
      <c r="BQ12" s="4">
        <f t="shared" si="7"/>
        <v>-1.6802004896485066E-2</v>
      </c>
      <c r="BR12" s="4">
        <f t="shared" si="31"/>
        <v>1.8897884410766131E-3</v>
      </c>
      <c r="BS12" s="157">
        <f t="shared" si="8"/>
        <v>9338</v>
      </c>
      <c r="BT12" s="164">
        <f t="shared" si="32"/>
        <v>3.3997481170649528E-7</v>
      </c>
      <c r="BU12" s="4">
        <f t="shared" si="9"/>
        <v>5.7134466069909871E-2</v>
      </c>
      <c r="BV12" s="4">
        <f t="shared" si="33"/>
        <v>1.2102078974915543E-2</v>
      </c>
      <c r="BW12" s="157">
        <f t="shared" si="10"/>
        <v>41153</v>
      </c>
      <c r="BX12" s="4">
        <f t="shared" si="34"/>
        <v>6.3681118461769063E-6</v>
      </c>
      <c r="BY12" s="4">
        <f t="shared" si="11"/>
        <v>0.33653075576926222</v>
      </c>
      <c r="BZ12" s="4">
        <f t="shared" si="35"/>
        <v>0.29313509946316363</v>
      </c>
      <c r="CA12" s="157">
        <f t="shared" si="12"/>
        <v>-18946</v>
      </c>
      <c r="CB12" s="4">
        <f t="shared" si="36"/>
        <v>-3.5041623901753447E-6</v>
      </c>
      <c r="CC12" s="4">
        <f t="shared" si="13"/>
        <v>-0.13414806842641894</v>
      </c>
      <c r="CD12" s="4">
        <f t="shared" si="37"/>
        <v>-0.13889799182394863</v>
      </c>
      <c r="CE12" s="159">
        <f t="shared" si="14"/>
        <v>8378</v>
      </c>
      <c r="CF12" s="4">
        <f t="shared" si="38"/>
        <v>1.9557582887205356E-6</v>
      </c>
      <c r="CG12" s="4">
        <f t="shared" si="15"/>
        <v>6.306170683607569E-2</v>
      </c>
      <c r="CH12" s="4">
        <f t="shared" si="39"/>
        <v>8.4037102271966216E-2</v>
      </c>
      <c r="CI12" s="157">
        <f t="shared" si="56"/>
        <v>107136.92541155382</v>
      </c>
      <c r="CJ12" s="164">
        <f t="shared" si="55"/>
        <v>1.6635128010819124E-5</v>
      </c>
      <c r="CK12" s="4">
        <f t="shared" si="16"/>
        <v>0.80642604220839287</v>
      </c>
      <c r="CL12" s="4">
        <f t="shared" si="40"/>
        <v>0.71479587330140493</v>
      </c>
    </row>
    <row r="13" spans="1:90" x14ac:dyDescent="0.35">
      <c r="A13" t="s">
        <v>139</v>
      </c>
      <c r="B13">
        <v>72</v>
      </c>
      <c r="C13" t="s">
        <v>472</v>
      </c>
      <c r="D13" s="342">
        <v>8245000</v>
      </c>
      <c r="E13" s="200">
        <v>7445994</v>
      </c>
      <c r="F13" s="200">
        <v>403568</v>
      </c>
      <c r="G13" s="161">
        <f t="shared" si="41"/>
        <v>1.2484445652508444E-3</v>
      </c>
      <c r="H13" s="342">
        <v>8382000</v>
      </c>
      <c r="I13" s="200">
        <v>7553392.2332264446</v>
      </c>
      <c r="J13" s="200">
        <v>462770.80582932144</v>
      </c>
      <c r="K13" s="161">
        <f t="shared" si="42"/>
        <v>1.2560408303935026E-3</v>
      </c>
      <c r="L13" s="200">
        <v>7666192.8017743826</v>
      </c>
      <c r="M13" s="200">
        <v>391856.1295213307</v>
      </c>
      <c r="N13" s="161">
        <f t="shared" si="43"/>
        <v>1.2736381108524226E-3</v>
      </c>
      <c r="O13" s="200">
        <v>7731366</v>
      </c>
      <c r="P13" s="200">
        <v>385309</v>
      </c>
      <c r="Q13" s="161">
        <f t="shared" si="44"/>
        <v>1.2735435942595333E-3</v>
      </c>
      <c r="R13" t="s">
        <v>139</v>
      </c>
      <c r="S13" s="144">
        <v>72</v>
      </c>
      <c r="T13" t="s">
        <v>472</v>
      </c>
      <c r="U13" s="272">
        <v>7861190.5773443598</v>
      </c>
      <c r="V13" s="161">
        <f t="shared" si="17"/>
        <v>1.2314931675879756E-3</v>
      </c>
      <c r="W13" s="3">
        <v>7779685.4276415277</v>
      </c>
      <c r="X13" s="161">
        <f t="shared" si="18"/>
        <v>1.2285750212805947E-3</v>
      </c>
      <c r="Y13">
        <v>72</v>
      </c>
      <c r="Z13" t="s">
        <v>139</v>
      </c>
      <c r="AA13" t="s">
        <v>472</v>
      </c>
      <c r="AB13" s="162">
        <v>7323875</v>
      </c>
      <c r="AC13" s="161">
        <f t="shared" si="19"/>
        <v>1.2281319692695296E-3</v>
      </c>
      <c r="AD13" s="163">
        <v>72</v>
      </c>
      <c r="AE13" s="163" t="s">
        <v>139</v>
      </c>
      <c r="AF13" s="8" t="s">
        <v>472</v>
      </c>
      <c r="AG13" s="160">
        <v>7836709</v>
      </c>
      <c r="AH13" s="161">
        <f t="shared" si="20"/>
        <v>1.2896114122677767E-3</v>
      </c>
      <c r="AI13">
        <v>72</v>
      </c>
      <c r="AJ13" t="s">
        <v>139</v>
      </c>
      <c r="AK13" s="1">
        <v>7333909</v>
      </c>
      <c r="AL13" s="161">
        <f t="shared" si="21"/>
        <v>1.2605688751264426E-3</v>
      </c>
      <c r="AM13">
        <v>72</v>
      </c>
      <c r="AN13" t="s">
        <v>139</v>
      </c>
      <c r="AO13" s="3">
        <v>7223568</v>
      </c>
      <c r="AP13" s="161">
        <f t="shared" si="22"/>
        <v>1.2832695386052792E-3</v>
      </c>
      <c r="AQ13">
        <v>72</v>
      </c>
      <c r="AR13" t="s">
        <v>139</v>
      </c>
      <c r="AS13" s="3">
        <v>7114341</v>
      </c>
      <c r="AT13" s="161">
        <f t="shared" si="23"/>
        <v>1.270836926939727E-3</v>
      </c>
      <c r="AU13" s="13">
        <v>72</v>
      </c>
      <c r="AV13" s="13" t="s">
        <v>139</v>
      </c>
      <c r="AW13" s="3">
        <v>7085723</v>
      </c>
      <c r="AX13" s="161">
        <f t="shared" si="24"/>
        <v>1.2412339518383948E-3</v>
      </c>
      <c r="AY13" s="174">
        <f t="shared" si="25"/>
        <v>-112800.56854793802</v>
      </c>
      <c r="AZ13" s="161">
        <f t="shared" si="45"/>
        <v>-1.7597280458920032E-5</v>
      </c>
      <c r="BA13" s="148">
        <f t="shared" si="46"/>
        <v>-1.4714027088104242E-2</v>
      </c>
      <c r="BB13" s="148">
        <f t="shared" si="47"/>
        <v>-1.3816546716824056E-2</v>
      </c>
      <c r="BC13" s="174">
        <f t="shared" si="26"/>
        <v>-194997.77556997724</v>
      </c>
      <c r="BD13" s="161">
        <f t="shared" si="48"/>
        <v>4.2144943264447055E-5</v>
      </c>
      <c r="BE13" s="148">
        <f t="shared" si="49"/>
        <v>-2.4805119994413202E-2</v>
      </c>
      <c r="BF13" s="161">
        <f t="shared" si="50"/>
        <v>3.4222636693139671E-2</v>
      </c>
      <c r="BG13" s="174">
        <f t="shared" si="27"/>
        <v>81505.149702832103</v>
      </c>
      <c r="BH13" s="161">
        <f t="shared" si="51"/>
        <v>2.9181463073808984E-6</v>
      </c>
      <c r="BI13" s="148">
        <f t="shared" si="28"/>
        <v>1.0476663929526136E-2</v>
      </c>
      <c r="BJ13" s="161">
        <f t="shared" si="52"/>
        <v>2.3752284205967281E-3</v>
      </c>
      <c r="BK13" s="174">
        <f t="shared" si="53"/>
        <v>455810.42764152773</v>
      </c>
      <c r="BL13" s="164">
        <f t="shared" si="54"/>
        <v>4.4305201106508742E-7</v>
      </c>
      <c r="BM13" s="4">
        <f t="shared" si="5"/>
        <v>6.2236238008093768E-2</v>
      </c>
      <c r="BN13" s="4">
        <f t="shared" si="29"/>
        <v>3.6075277099789746E-4</v>
      </c>
      <c r="BO13" s="157">
        <f t="shared" si="6"/>
        <v>-512834</v>
      </c>
      <c r="BP13" s="164">
        <f t="shared" si="30"/>
        <v>-6.1479442998247161E-5</v>
      </c>
      <c r="BQ13" s="4">
        <f t="shared" si="7"/>
        <v>-6.5439969762817532E-2</v>
      </c>
      <c r="BR13" s="4">
        <f t="shared" si="31"/>
        <v>-4.7672843473163591E-2</v>
      </c>
      <c r="BS13" s="157">
        <f t="shared" si="8"/>
        <v>502800</v>
      </c>
      <c r="BT13" s="164">
        <f t="shared" si="32"/>
        <v>2.9042537141334189E-5</v>
      </c>
      <c r="BU13" s="4">
        <f t="shared" si="9"/>
        <v>6.8558254540654923E-2</v>
      </c>
      <c r="BV13" s="4">
        <f t="shared" si="33"/>
        <v>2.3039230711150986E-2</v>
      </c>
      <c r="BW13" s="157">
        <f t="shared" si="10"/>
        <v>110341</v>
      </c>
      <c r="BX13" s="4">
        <f t="shared" si="34"/>
        <v>-2.2700663478836605E-5</v>
      </c>
      <c r="BY13" s="4">
        <f t="shared" si="11"/>
        <v>1.5275138269619667E-2</v>
      </c>
      <c r="BZ13" s="4">
        <f t="shared" si="35"/>
        <v>-1.768970804333812E-2</v>
      </c>
      <c r="CA13" s="157">
        <f t="shared" si="12"/>
        <v>109227</v>
      </c>
      <c r="CB13" s="4">
        <f t="shared" si="36"/>
        <v>1.243261166555213E-5</v>
      </c>
      <c r="CC13" s="4">
        <f t="shared" si="13"/>
        <v>1.5353073461055635E-2</v>
      </c>
      <c r="CD13" s="4">
        <f t="shared" si="37"/>
        <v>9.7830110236809178E-3</v>
      </c>
      <c r="CE13" s="159">
        <f t="shared" si="14"/>
        <v>28618</v>
      </c>
      <c r="CF13" s="4">
        <f t="shared" si="38"/>
        <v>2.9602975101332245E-5</v>
      </c>
      <c r="CG13" s="4">
        <f t="shared" si="15"/>
        <v>4.0388256780571298E-3</v>
      </c>
      <c r="CH13" s="4">
        <f t="shared" si="39"/>
        <v>2.3849633711265472E-2</v>
      </c>
      <c r="CI13" s="157">
        <f t="shared" si="56"/>
        <v>467669.23322644457</v>
      </c>
      <c r="CJ13" s="164">
        <f t="shared" si="55"/>
        <v>1.4806878555107808E-5</v>
      </c>
      <c r="CK13" s="4">
        <f t="shared" si="16"/>
        <v>6.6001625130765712E-2</v>
      </c>
      <c r="CL13" s="4">
        <f t="shared" si="40"/>
        <v>1.192916011778223E-2</v>
      </c>
    </row>
    <row r="14" spans="1:90" x14ac:dyDescent="0.35">
      <c r="A14" t="s">
        <v>144</v>
      </c>
      <c r="B14">
        <v>74</v>
      </c>
      <c r="C14" t="s">
        <v>473</v>
      </c>
      <c r="D14" s="342">
        <v>21492000</v>
      </c>
      <c r="E14" s="200">
        <v>19409705</v>
      </c>
      <c r="F14" s="200">
        <v>1464945</v>
      </c>
      <c r="G14" s="161">
        <f t="shared" si="41"/>
        <v>3.2543594206995252E-3</v>
      </c>
      <c r="H14" s="342">
        <v>21604000</v>
      </c>
      <c r="I14" s="200">
        <v>19467039.426420219</v>
      </c>
      <c r="J14" s="200">
        <v>1399474.3406987183</v>
      </c>
      <c r="K14" s="161">
        <f t="shared" si="42"/>
        <v>3.2371410899205283E-3</v>
      </c>
      <c r="L14" s="200">
        <v>18875540.587304596</v>
      </c>
      <c r="M14" s="200">
        <v>1185019.8664279468</v>
      </c>
      <c r="N14" s="161">
        <f t="shared" si="43"/>
        <v>3.13592528606488E-3</v>
      </c>
      <c r="O14" s="200">
        <v>19030158</v>
      </c>
      <c r="P14" s="200">
        <v>1165220</v>
      </c>
      <c r="Q14" s="161">
        <f t="shared" si="44"/>
        <v>3.1347288200619158E-3</v>
      </c>
      <c r="R14" t="s">
        <v>144</v>
      </c>
      <c r="S14" s="144">
        <v>74</v>
      </c>
      <c r="T14" t="s">
        <v>473</v>
      </c>
      <c r="U14" s="272">
        <v>20932118.192050245</v>
      </c>
      <c r="V14" s="161">
        <f t="shared" si="17"/>
        <v>3.2791166023813656E-3</v>
      </c>
      <c r="W14" s="3">
        <v>19663938.5369213</v>
      </c>
      <c r="X14" s="161">
        <f t="shared" si="18"/>
        <v>3.1053471160442879E-3</v>
      </c>
      <c r="Y14">
        <v>74</v>
      </c>
      <c r="Z14" t="s">
        <v>144</v>
      </c>
      <c r="AA14" t="s">
        <v>473</v>
      </c>
      <c r="AB14" s="162">
        <v>18439547</v>
      </c>
      <c r="AC14" s="161">
        <f t="shared" si="19"/>
        <v>3.0921059097196563E-3</v>
      </c>
      <c r="AD14" s="163">
        <v>74</v>
      </c>
      <c r="AE14" s="163" t="s">
        <v>144</v>
      </c>
      <c r="AF14" s="8" t="s">
        <v>473</v>
      </c>
      <c r="AG14" s="160">
        <v>19843139</v>
      </c>
      <c r="AH14" s="161">
        <f t="shared" si="20"/>
        <v>3.2653934846395083E-3</v>
      </c>
      <c r="AI14">
        <v>74</v>
      </c>
      <c r="AJ14" t="s">
        <v>144</v>
      </c>
      <c r="AK14" s="1">
        <v>18827547</v>
      </c>
      <c r="AL14" s="161">
        <f t="shared" si="21"/>
        <v>3.2361213839959329E-3</v>
      </c>
      <c r="AM14">
        <v>74</v>
      </c>
      <c r="AN14" t="s">
        <v>144</v>
      </c>
      <c r="AO14" s="3">
        <v>18984182</v>
      </c>
      <c r="AP14" s="161">
        <f t="shared" si="22"/>
        <v>3.3725469845287876E-3</v>
      </c>
      <c r="AQ14">
        <v>74</v>
      </c>
      <c r="AR14" t="s">
        <v>144</v>
      </c>
      <c r="AS14" s="3">
        <v>16985663</v>
      </c>
      <c r="AT14" s="161">
        <f t="shared" si="23"/>
        <v>3.0341542201805937E-3</v>
      </c>
      <c r="AU14" s="13">
        <v>74</v>
      </c>
      <c r="AV14" s="13" t="s">
        <v>144</v>
      </c>
      <c r="AW14" s="3">
        <v>17753785</v>
      </c>
      <c r="AX14" s="161">
        <f t="shared" si="24"/>
        <v>3.1100003084567683E-3</v>
      </c>
      <c r="AY14" s="174">
        <f t="shared" si="25"/>
        <v>591498.83911562338</v>
      </c>
      <c r="AZ14" s="161">
        <f t="shared" si="45"/>
        <v>1.0121580385564826E-4</v>
      </c>
      <c r="BA14" s="148">
        <f t="shared" si="46"/>
        <v>3.1336789342788759E-2</v>
      </c>
      <c r="BB14" s="148">
        <f t="shared" si="47"/>
        <v>3.2276216625893868E-2</v>
      </c>
      <c r="BC14" s="174">
        <f t="shared" si="26"/>
        <v>-2056577.6047456488</v>
      </c>
      <c r="BD14" s="161">
        <f t="shared" si="48"/>
        <v>-1.4319131631648557E-4</v>
      </c>
      <c r="BE14" s="148">
        <f t="shared" si="49"/>
        <v>-9.8249856315387671E-2</v>
      </c>
      <c r="BF14" s="161">
        <f t="shared" si="50"/>
        <v>-4.3667650065416071E-2</v>
      </c>
      <c r="BG14" s="174">
        <f t="shared" si="27"/>
        <v>1268179.6551289447</v>
      </c>
      <c r="BH14" s="161">
        <f t="shared" si="51"/>
        <v>1.7376948633707765E-4</v>
      </c>
      <c r="BI14" s="148">
        <f t="shared" si="28"/>
        <v>6.4492657599991579E-2</v>
      </c>
      <c r="BJ14" s="161">
        <f t="shared" si="52"/>
        <v>5.5958152130326733E-2</v>
      </c>
      <c r="BK14" s="174">
        <f t="shared" si="53"/>
        <v>1224391.5369213</v>
      </c>
      <c r="BL14" s="164">
        <f t="shared" si="54"/>
        <v>1.3241206324631632E-5</v>
      </c>
      <c r="BM14" s="4">
        <f t="shared" si="5"/>
        <v>6.6400304569374721E-2</v>
      </c>
      <c r="BN14" s="4">
        <f t="shared" si="29"/>
        <v>4.2822615755202693E-3</v>
      </c>
      <c r="BO14" s="157">
        <f t="shared" si="6"/>
        <v>-1403592</v>
      </c>
      <c r="BP14" s="164">
        <f t="shared" si="30"/>
        <v>-1.7328757491985201E-4</v>
      </c>
      <c r="BQ14" s="4">
        <f t="shared" si="7"/>
        <v>-7.0734373225929625E-2</v>
      </c>
      <c r="BR14" s="4">
        <f t="shared" si="31"/>
        <v>-5.3067900005007371E-2</v>
      </c>
      <c r="BS14" s="157">
        <f t="shared" si="8"/>
        <v>1015592</v>
      </c>
      <c r="BT14" s="164">
        <f t="shared" si="32"/>
        <v>2.9272100643575397E-5</v>
      </c>
      <c r="BU14" s="4">
        <f t="shared" si="9"/>
        <v>5.3941811963077291E-2</v>
      </c>
      <c r="BV14" s="4">
        <f t="shared" si="33"/>
        <v>9.0454272785745991E-3</v>
      </c>
      <c r="BW14" s="157">
        <f t="shared" si="10"/>
        <v>-156635</v>
      </c>
      <c r="BX14" s="4">
        <f t="shared" si="34"/>
        <v>-1.364256005328547E-4</v>
      </c>
      <c r="BY14" s="4">
        <f t="shared" si="11"/>
        <v>-8.2508163901926345E-3</v>
      </c>
      <c r="BZ14" s="4">
        <f t="shared" si="35"/>
        <v>-4.0451801311795835E-2</v>
      </c>
      <c r="CA14" s="157">
        <f t="shared" si="12"/>
        <v>1998519</v>
      </c>
      <c r="CB14" s="4">
        <f t="shared" si="36"/>
        <v>3.3839276434819397E-4</v>
      </c>
      <c r="CC14" s="4">
        <f t="shared" si="13"/>
        <v>0.11765916938302615</v>
      </c>
      <c r="CD14" s="4">
        <f t="shared" si="37"/>
        <v>0.11152787228068214</v>
      </c>
      <c r="CE14" s="159">
        <f t="shared" si="14"/>
        <v>-768122</v>
      </c>
      <c r="CF14" s="4">
        <f t="shared" si="38"/>
        <v>-7.5846088276174638E-5</v>
      </c>
      <c r="CG14" s="4">
        <f t="shared" si="15"/>
        <v>-4.3265253015061296E-2</v>
      </c>
      <c r="CH14" s="4">
        <f t="shared" si="39"/>
        <v>-2.4387807316267014E-2</v>
      </c>
      <c r="CI14" s="157">
        <f t="shared" si="56"/>
        <v>1713254.4264202192</v>
      </c>
      <c r="CJ14" s="164">
        <f t="shared" si="55"/>
        <v>1.2714078146376E-4</v>
      </c>
      <c r="CK14" s="4">
        <f t="shared" si="16"/>
        <v>9.6500798360474635E-2</v>
      </c>
      <c r="CL14" s="4">
        <f t="shared" si="40"/>
        <v>4.0881276158731085E-2</v>
      </c>
    </row>
    <row r="15" spans="1:90" x14ac:dyDescent="0.35">
      <c r="A15" t="s">
        <v>187</v>
      </c>
      <c r="B15">
        <v>80</v>
      </c>
      <c r="C15" t="s">
        <v>473</v>
      </c>
      <c r="D15" s="342">
        <v>83558000</v>
      </c>
      <c r="E15" s="200">
        <v>75460661</v>
      </c>
      <c r="F15" s="200">
        <v>2651053</v>
      </c>
      <c r="G15" s="161">
        <f t="shared" si="41"/>
        <v>1.2652233149219077E-2</v>
      </c>
      <c r="H15" s="342">
        <v>84674000</v>
      </c>
      <c r="I15" s="200">
        <v>76300497.968198448</v>
      </c>
      <c r="J15" s="200">
        <v>2992612.8323445413</v>
      </c>
      <c r="K15" s="161">
        <f t="shared" si="42"/>
        <v>1.2687880871039713E-2</v>
      </c>
      <c r="L15" s="200">
        <v>74097895.635944515</v>
      </c>
      <c r="M15" s="200">
        <v>2534026.9240555828</v>
      </c>
      <c r="N15" s="161">
        <f t="shared" si="43"/>
        <v>1.2310400515111097E-2</v>
      </c>
      <c r="O15" s="200">
        <v>74757840</v>
      </c>
      <c r="P15" s="200">
        <v>2488398</v>
      </c>
      <c r="Q15" s="161">
        <f t="shared" si="44"/>
        <v>1.2314430367502859E-2</v>
      </c>
      <c r="R15" t="s">
        <v>187</v>
      </c>
      <c r="S15" s="144">
        <v>80</v>
      </c>
      <c r="T15" t="s">
        <v>473</v>
      </c>
      <c r="U15" s="272">
        <v>83467419.756221503</v>
      </c>
      <c r="V15" s="161">
        <f t="shared" si="17"/>
        <v>1.3075571204471219E-2</v>
      </c>
      <c r="W15" s="3">
        <v>82067622.70147635</v>
      </c>
      <c r="X15" s="161">
        <f t="shared" si="18"/>
        <v>1.2960193859339681E-2</v>
      </c>
      <c r="Y15">
        <v>80</v>
      </c>
      <c r="Z15" t="s">
        <v>187</v>
      </c>
      <c r="AA15" t="s">
        <v>473</v>
      </c>
      <c r="AB15" s="162">
        <v>74715772</v>
      </c>
      <c r="AC15" s="161">
        <f t="shared" si="19"/>
        <v>1.2528999771548966E-2</v>
      </c>
      <c r="AD15" s="163">
        <v>80</v>
      </c>
      <c r="AE15" s="163" t="s">
        <v>187</v>
      </c>
      <c r="AF15" s="8" t="s">
        <v>473</v>
      </c>
      <c r="AG15" s="160">
        <v>76258735</v>
      </c>
      <c r="AH15" s="161">
        <f t="shared" si="20"/>
        <v>1.2549162529973248E-2</v>
      </c>
      <c r="AI15">
        <v>80</v>
      </c>
      <c r="AJ15" t="s">
        <v>187</v>
      </c>
      <c r="AK15" s="1">
        <f>73831002+AK389</f>
        <v>76139900</v>
      </c>
      <c r="AL15" s="161">
        <f t="shared" si="21"/>
        <v>1.3087098312133384E-2</v>
      </c>
      <c r="AM15">
        <v>80</v>
      </c>
      <c r="AN15" t="s">
        <v>187</v>
      </c>
      <c r="AO15" s="3">
        <f>76347095+AO389</f>
        <v>78747432</v>
      </c>
      <c r="AP15" s="161">
        <f t="shared" si="22"/>
        <v>1.398951054783323E-2</v>
      </c>
      <c r="AQ15">
        <v>80</v>
      </c>
      <c r="AR15" t="s">
        <v>187</v>
      </c>
      <c r="AS15" s="3">
        <v>76426845</v>
      </c>
      <c r="AT15" s="161">
        <f t="shared" si="23"/>
        <v>1.3652150892893502E-2</v>
      </c>
      <c r="AU15" s="13">
        <v>80</v>
      </c>
      <c r="AV15" s="13" t="s">
        <v>187</v>
      </c>
      <c r="AW15" s="3">
        <f>73629645+AW389</f>
        <v>76001036</v>
      </c>
      <c r="AX15" s="161">
        <f t="shared" si="24"/>
        <v>1.3313400235669967E-2</v>
      </c>
      <c r="AY15" s="174">
        <f t="shared" si="25"/>
        <v>2202602.332253933</v>
      </c>
      <c r="AZ15" s="161">
        <f t="shared" si="45"/>
        <v>3.7748035592861592E-4</v>
      </c>
      <c r="BA15" s="148">
        <f t="shared" si="46"/>
        <v>2.9725572006466829E-2</v>
      </c>
      <c r="BB15" s="148">
        <f t="shared" si="47"/>
        <v>3.0663531658881148E-2</v>
      </c>
      <c r="BC15" s="174">
        <f t="shared" si="26"/>
        <v>-9369524.1202769876</v>
      </c>
      <c r="BD15" s="161">
        <f t="shared" si="48"/>
        <v>-7.6517068936012185E-4</v>
      </c>
      <c r="BE15" s="148">
        <f t="shared" si="49"/>
        <v>-0.11225366912793061</v>
      </c>
      <c r="BF15" s="161">
        <f t="shared" si="50"/>
        <v>-5.8519102331718413E-2</v>
      </c>
      <c r="BG15" s="174">
        <f t="shared" si="27"/>
        <v>1399797.0547451526</v>
      </c>
      <c r="BH15" s="161">
        <f t="shared" si="51"/>
        <v>1.1537734513153777E-4</v>
      </c>
      <c r="BI15" s="148">
        <f t="shared" si="28"/>
        <v>1.7056629748335224E-2</v>
      </c>
      <c r="BJ15" s="161">
        <f t="shared" si="52"/>
        <v>8.902439761608337E-3</v>
      </c>
      <c r="BK15" s="174">
        <f t="shared" si="53"/>
        <v>7351850.7014763504</v>
      </c>
      <c r="BL15" s="164">
        <f t="shared" si="54"/>
        <v>4.31194087790715E-4</v>
      </c>
      <c r="BM15" s="4">
        <f t="shared" si="5"/>
        <v>9.8397573961711199E-2</v>
      </c>
      <c r="BN15" s="4">
        <f t="shared" si="29"/>
        <v>3.4415683267061493E-2</v>
      </c>
      <c r="BO15" s="157">
        <f t="shared" si="6"/>
        <v>-1542963</v>
      </c>
      <c r="BP15" s="164">
        <f t="shared" si="30"/>
        <v>-2.0162758424282362E-5</v>
      </c>
      <c r="BQ15" s="4">
        <f t="shared" si="7"/>
        <v>-2.0233262458392472E-2</v>
      </c>
      <c r="BR15" s="4">
        <f t="shared" si="31"/>
        <v>-1.6067015130391609E-3</v>
      </c>
      <c r="BS15" s="157">
        <f t="shared" si="8"/>
        <v>118835</v>
      </c>
      <c r="BT15" s="164">
        <f t="shared" si="32"/>
        <v>-5.3793578216013507E-4</v>
      </c>
      <c r="BU15" s="4">
        <f t="shared" si="9"/>
        <v>1.5607454173173329E-3</v>
      </c>
      <c r="BV15" s="4">
        <f t="shared" si="33"/>
        <v>-4.1104282196871789E-2</v>
      </c>
      <c r="BW15" s="157">
        <f t="shared" si="10"/>
        <v>-2607532</v>
      </c>
      <c r="BX15" s="4">
        <f t="shared" si="34"/>
        <v>-9.024122356998468E-4</v>
      </c>
      <c r="BY15" s="4">
        <f t="shared" si="11"/>
        <v>-3.3112597246345757E-2</v>
      </c>
      <c r="BZ15" s="4">
        <f t="shared" si="35"/>
        <v>-6.4506347996543534E-2</v>
      </c>
      <c r="CA15" s="157">
        <f t="shared" si="12"/>
        <v>2320587</v>
      </c>
      <c r="CB15" s="4">
        <f t="shared" si="36"/>
        <v>3.3735965493972807E-4</v>
      </c>
      <c r="CC15" s="4">
        <f t="shared" si="13"/>
        <v>3.0363506435467799E-2</v>
      </c>
      <c r="CD15" s="4">
        <f t="shared" si="37"/>
        <v>2.4711099195024091E-2</v>
      </c>
      <c r="CE15" s="159">
        <f t="shared" si="14"/>
        <v>425809</v>
      </c>
      <c r="CF15" s="4">
        <f t="shared" si="38"/>
        <v>3.3875065722353478E-4</v>
      </c>
      <c r="CG15" s="4">
        <f t="shared" si="15"/>
        <v>5.6026736267121412E-3</v>
      </c>
      <c r="CH15" s="4">
        <f t="shared" si="39"/>
        <v>2.5444338127530792E-2</v>
      </c>
      <c r="CI15" s="157">
        <f t="shared" si="56"/>
        <v>299461.96819844842</v>
      </c>
      <c r="CJ15" s="164">
        <f t="shared" si="55"/>
        <v>-6.2551936463025454E-4</v>
      </c>
      <c r="CK15" s="4">
        <f t="shared" si="16"/>
        <v>3.9402353436135849E-3</v>
      </c>
      <c r="CL15" s="4">
        <f t="shared" si="40"/>
        <v>-4.6984192885175184E-2</v>
      </c>
    </row>
    <row r="16" spans="1:90" x14ac:dyDescent="0.35">
      <c r="A16" t="s">
        <v>248</v>
      </c>
      <c r="B16">
        <v>85</v>
      </c>
      <c r="C16" t="s">
        <v>472</v>
      </c>
      <c r="D16" s="342">
        <v>9189000</v>
      </c>
      <c r="E16" s="200">
        <v>8298128</v>
      </c>
      <c r="F16" s="200">
        <v>663791</v>
      </c>
      <c r="G16" s="161">
        <f t="shared" si="41"/>
        <v>1.3913189835172925E-3</v>
      </c>
      <c r="H16" s="342">
        <v>9273000</v>
      </c>
      <c r="I16" s="200">
        <v>8355656.3443046873</v>
      </c>
      <c r="J16" s="200">
        <v>669073.51262647938</v>
      </c>
      <c r="K16" s="161">
        <f t="shared" si="42"/>
        <v>1.389447973721897E-3</v>
      </c>
      <c r="L16" s="200">
        <v>8363843.0145360371</v>
      </c>
      <c r="M16" s="200">
        <v>566545.15306600928</v>
      </c>
      <c r="N16" s="161">
        <f t="shared" si="43"/>
        <v>1.3895436094477469E-3</v>
      </c>
      <c r="O16" s="200">
        <v>8431253</v>
      </c>
      <c r="P16" s="200">
        <v>557079</v>
      </c>
      <c r="Q16" s="161">
        <f t="shared" si="44"/>
        <v>1.3888319670458588E-3</v>
      </c>
      <c r="R16" t="s">
        <v>248</v>
      </c>
      <c r="S16" s="144">
        <v>85</v>
      </c>
      <c r="T16" t="s">
        <v>472</v>
      </c>
      <c r="U16" s="272">
        <v>8874390.7865574937</v>
      </c>
      <c r="V16" s="161">
        <f t="shared" si="17"/>
        <v>1.3902158346914351E-3</v>
      </c>
      <c r="W16" s="3">
        <v>8459128.1629109178</v>
      </c>
      <c r="X16" s="161">
        <f t="shared" si="18"/>
        <v>1.3358732379895441E-3</v>
      </c>
      <c r="Y16">
        <v>85</v>
      </c>
      <c r="Z16" t="s">
        <v>248</v>
      </c>
      <c r="AA16" t="s">
        <v>472</v>
      </c>
      <c r="AB16" s="162">
        <v>8096323</v>
      </c>
      <c r="AC16" s="161">
        <f t="shared" si="19"/>
        <v>1.357662864239516E-3</v>
      </c>
      <c r="AD16" s="163">
        <v>85</v>
      </c>
      <c r="AE16" s="163" t="s">
        <v>248</v>
      </c>
      <c r="AF16" s="8" t="s">
        <v>472</v>
      </c>
      <c r="AG16" s="160">
        <v>8661669</v>
      </c>
      <c r="AH16" s="161">
        <f t="shared" si="20"/>
        <v>1.4253671013796762E-3</v>
      </c>
      <c r="AI16">
        <v>85</v>
      </c>
      <c r="AJ16" t="s">
        <v>248</v>
      </c>
      <c r="AK16" s="1">
        <v>8345754</v>
      </c>
      <c r="AL16" s="161">
        <f t="shared" si="21"/>
        <v>1.4344870834724032E-3</v>
      </c>
      <c r="AM16">
        <v>85</v>
      </c>
      <c r="AN16" t="s">
        <v>248</v>
      </c>
      <c r="AO16" s="3">
        <v>7949424</v>
      </c>
      <c r="AP16" s="161">
        <f t="shared" si="22"/>
        <v>1.412218126645687E-3</v>
      </c>
      <c r="AQ16">
        <v>85</v>
      </c>
      <c r="AR16" t="s">
        <v>248</v>
      </c>
      <c r="AS16" s="3">
        <v>7614225</v>
      </c>
      <c r="AT16" s="161">
        <f t="shared" si="23"/>
        <v>1.3601313600272525E-3</v>
      </c>
      <c r="AU16" s="13">
        <v>85</v>
      </c>
      <c r="AV16" s="13" t="s">
        <v>248</v>
      </c>
      <c r="AW16" s="3">
        <v>7358715</v>
      </c>
      <c r="AX16" s="161">
        <f t="shared" si="24"/>
        <v>1.2890550336080698E-3</v>
      </c>
      <c r="AY16" s="174">
        <f t="shared" si="25"/>
        <v>-8186.6702313497663</v>
      </c>
      <c r="AZ16" s="161">
        <f t="shared" si="45"/>
        <v>-9.5635725849869957E-8</v>
      </c>
      <c r="BA16" s="148">
        <f t="shared" si="46"/>
        <v>-9.7881682106199853E-4</v>
      </c>
      <c r="BB16" s="148">
        <f t="shared" si="47"/>
        <v>-6.8825278458067916E-5</v>
      </c>
      <c r="BC16" s="174">
        <f t="shared" si="26"/>
        <v>-510547.77202145662</v>
      </c>
      <c r="BD16" s="161">
        <f t="shared" si="48"/>
        <v>-6.7222524368823998E-7</v>
      </c>
      <c r="BE16" s="148">
        <f t="shared" si="49"/>
        <v>-5.7530458631009369E-2</v>
      </c>
      <c r="BF16" s="161">
        <f t="shared" si="50"/>
        <v>-4.835402006749862E-4</v>
      </c>
      <c r="BG16" s="174">
        <f t="shared" si="27"/>
        <v>415262.62364657596</v>
      </c>
      <c r="BH16" s="161">
        <f t="shared" si="51"/>
        <v>5.4342596701890998E-5</v>
      </c>
      <c r="BI16" s="148">
        <f t="shared" si="28"/>
        <v>4.9090475477992716E-2</v>
      </c>
      <c r="BJ16" s="161">
        <f t="shared" si="52"/>
        <v>4.0679456071502154E-2</v>
      </c>
      <c r="BK16" s="174">
        <f t="shared" si="53"/>
        <v>362805.16291091777</v>
      </c>
      <c r="BL16" s="164">
        <f t="shared" si="54"/>
        <v>-2.1789626249971942E-5</v>
      </c>
      <c r="BM16" s="4">
        <f t="shared" si="5"/>
        <v>4.4811102881013733E-2</v>
      </c>
      <c r="BN16" s="4">
        <f t="shared" si="29"/>
        <v>-1.6049364554268211E-2</v>
      </c>
      <c r="BO16" s="157">
        <f t="shared" si="6"/>
        <v>-565346</v>
      </c>
      <c r="BP16" s="164">
        <f t="shared" si="30"/>
        <v>-6.7704237140160184E-5</v>
      </c>
      <c r="BQ16" s="4">
        <f t="shared" si="7"/>
        <v>-6.5269868890164243E-2</v>
      </c>
      <c r="BR16" s="4">
        <f t="shared" si="31"/>
        <v>-4.7499508775406867E-2</v>
      </c>
      <c r="BS16" s="157">
        <f t="shared" si="8"/>
        <v>315915</v>
      </c>
      <c r="BT16" s="164">
        <f t="shared" si="32"/>
        <v>-9.1199820927269446E-6</v>
      </c>
      <c r="BU16" s="4">
        <f t="shared" si="9"/>
        <v>3.7853380293739788E-2</v>
      </c>
      <c r="BV16" s="4">
        <f t="shared" si="33"/>
        <v>-6.357660656414266E-3</v>
      </c>
      <c r="BW16" s="157">
        <f t="shared" si="10"/>
        <v>396330</v>
      </c>
      <c r="BX16" s="4">
        <f t="shared" si="34"/>
        <v>2.226895682671615E-5</v>
      </c>
      <c r="BY16" s="4">
        <f t="shared" si="11"/>
        <v>4.985644242903637E-2</v>
      </c>
      <c r="BZ16" s="4">
        <f t="shared" si="35"/>
        <v>1.5768779911931576E-2</v>
      </c>
      <c r="CA16" s="157">
        <f t="shared" si="12"/>
        <v>335199</v>
      </c>
      <c r="CB16" s="4">
        <f t="shared" si="36"/>
        <v>5.2086766618434548E-5</v>
      </c>
      <c r="CC16" s="4">
        <f t="shared" si="13"/>
        <v>4.4022733764762664E-2</v>
      </c>
      <c r="CD16" s="4">
        <f t="shared" si="37"/>
        <v>3.8295394216475459E-2</v>
      </c>
      <c r="CE16" s="159">
        <f t="shared" si="14"/>
        <v>255510</v>
      </c>
      <c r="CF16" s="4">
        <f t="shared" si="38"/>
        <v>7.1076326419182694E-5</v>
      </c>
      <c r="CG16" s="4">
        <f t="shared" si="15"/>
        <v>3.4722094822261768E-2</v>
      </c>
      <c r="CH16" s="4">
        <f t="shared" si="39"/>
        <v>5.5138318043908334E-2</v>
      </c>
      <c r="CI16" s="157">
        <f t="shared" si="56"/>
        <v>996941.34430468734</v>
      </c>
      <c r="CJ16" s="164">
        <f t="shared" si="55"/>
        <v>1.0039294011382721E-4</v>
      </c>
      <c r="CK16" s="4">
        <f t="shared" si="16"/>
        <v>0.13547764036311874</v>
      </c>
      <c r="CL16" s="4">
        <f t="shared" si="40"/>
        <v>7.7881034941407426E-2</v>
      </c>
    </row>
    <row r="17" spans="1:90" x14ac:dyDescent="0.35">
      <c r="A17" t="s">
        <v>251</v>
      </c>
      <c r="B17">
        <v>86</v>
      </c>
      <c r="C17" t="s">
        <v>472</v>
      </c>
      <c r="D17" s="342">
        <v>8492000</v>
      </c>
      <c r="E17" s="200">
        <v>7668762</v>
      </c>
      <c r="F17" s="200">
        <v>751609</v>
      </c>
      <c r="G17" s="161">
        <f t="shared" si="41"/>
        <v>1.2857953204235991E-3</v>
      </c>
      <c r="H17" s="342">
        <v>8583000</v>
      </c>
      <c r="I17" s="200">
        <v>7733739.2629586011</v>
      </c>
      <c r="J17" s="200">
        <v>769248.45603424474</v>
      </c>
      <c r="K17" s="161">
        <f t="shared" si="42"/>
        <v>1.2860304332089545E-3</v>
      </c>
      <c r="L17" s="200">
        <v>7797394.911097018</v>
      </c>
      <c r="M17" s="200">
        <v>651369.35784366122</v>
      </c>
      <c r="N17" s="161">
        <f t="shared" si="43"/>
        <v>1.2954356329052019E-3</v>
      </c>
      <c r="O17" s="200">
        <v>7856967</v>
      </c>
      <c r="P17" s="200">
        <v>640486</v>
      </c>
      <c r="Q17" s="161">
        <f t="shared" si="44"/>
        <v>1.2942331268702765E-3</v>
      </c>
      <c r="R17" t="s">
        <v>251</v>
      </c>
      <c r="S17" s="144">
        <v>86</v>
      </c>
      <c r="T17" t="s">
        <v>472</v>
      </c>
      <c r="U17" s="272">
        <v>8548754.1432483029</v>
      </c>
      <c r="V17" s="161">
        <f t="shared" si="17"/>
        <v>1.3392032943636031E-3</v>
      </c>
      <c r="W17" s="3">
        <v>8306166.6445827885</v>
      </c>
      <c r="X17" s="161">
        <f t="shared" si="18"/>
        <v>1.31171741544595E-3</v>
      </c>
      <c r="Y17">
        <v>86</v>
      </c>
      <c r="Z17" t="s">
        <v>251</v>
      </c>
      <c r="AA17" t="s">
        <v>472</v>
      </c>
      <c r="AB17" s="162">
        <v>7938362</v>
      </c>
      <c r="AC17" s="161">
        <f t="shared" si="19"/>
        <v>1.3311745702697551E-3</v>
      </c>
      <c r="AD17" s="163">
        <v>86</v>
      </c>
      <c r="AE17" s="163" t="s">
        <v>251</v>
      </c>
      <c r="AF17" s="8" t="s">
        <v>472</v>
      </c>
      <c r="AG17" s="160">
        <v>8725399</v>
      </c>
      <c r="AH17" s="161">
        <f t="shared" si="20"/>
        <v>1.4358545311545759E-3</v>
      </c>
      <c r="AI17">
        <v>86</v>
      </c>
      <c r="AJ17" t="s">
        <v>251</v>
      </c>
      <c r="AK17" s="1">
        <v>8571124</v>
      </c>
      <c r="AL17" s="161">
        <f t="shared" si="21"/>
        <v>1.4732241890715108E-3</v>
      </c>
      <c r="AM17">
        <v>86</v>
      </c>
      <c r="AN17" t="s">
        <v>251</v>
      </c>
      <c r="AO17" s="3">
        <v>8206132</v>
      </c>
      <c r="AP17" s="161">
        <f t="shared" si="22"/>
        <v>1.4578223982073702E-3</v>
      </c>
      <c r="AQ17">
        <v>86</v>
      </c>
      <c r="AR17" t="s">
        <v>251</v>
      </c>
      <c r="AS17" s="3">
        <v>7492555</v>
      </c>
      <c r="AT17" s="161">
        <f t="shared" si="23"/>
        <v>1.3383974104034214E-3</v>
      </c>
      <c r="AU17" s="13">
        <v>86</v>
      </c>
      <c r="AV17" s="13" t="s">
        <v>251</v>
      </c>
      <c r="AW17" s="3">
        <v>7723211</v>
      </c>
      <c r="AX17" s="161">
        <f t="shared" si="24"/>
        <v>1.3529052307593398E-3</v>
      </c>
      <c r="AY17" s="174">
        <f t="shared" si="25"/>
        <v>-63655.648138416931</v>
      </c>
      <c r="AZ17" s="161">
        <f t="shared" si="45"/>
        <v>-9.4051996962474758E-6</v>
      </c>
      <c r="BA17" s="148">
        <f t="shared" si="46"/>
        <v>-8.1637070924577802E-3</v>
      </c>
      <c r="BB17" s="148">
        <f t="shared" si="47"/>
        <v>-7.2602601451952917E-3</v>
      </c>
      <c r="BC17" s="174">
        <f t="shared" si="26"/>
        <v>-751359.23215128481</v>
      </c>
      <c r="BD17" s="161">
        <f t="shared" si="48"/>
        <v>-4.3767661458401184E-5</v>
      </c>
      <c r="BE17" s="148">
        <f t="shared" si="49"/>
        <v>-8.7891079748117301E-2</v>
      </c>
      <c r="BF17" s="161">
        <f t="shared" si="50"/>
        <v>-3.2681865137734613E-2</v>
      </c>
      <c r="BG17" s="174">
        <f t="shared" si="27"/>
        <v>242587.4986655144</v>
      </c>
      <c r="BH17" s="161">
        <f t="shared" si="51"/>
        <v>2.748587891765312E-5</v>
      </c>
      <c r="BI17" s="148">
        <f t="shared" si="28"/>
        <v>2.92057105335983E-2</v>
      </c>
      <c r="BJ17" s="161">
        <f t="shared" si="52"/>
        <v>2.095411602681865E-2</v>
      </c>
      <c r="BK17" s="174">
        <f t="shared" si="53"/>
        <v>367804.64458278846</v>
      </c>
      <c r="BL17" s="164">
        <f t="shared" si="54"/>
        <v>-1.9457154823805103E-5</v>
      </c>
      <c r="BM17" s="4">
        <f t="shared" si="5"/>
        <v>4.6332561375103387E-2</v>
      </c>
      <c r="BN17" s="4">
        <f t="shared" si="29"/>
        <v>-1.4616531338832757E-2</v>
      </c>
      <c r="BO17" s="157">
        <f t="shared" si="6"/>
        <v>-787037</v>
      </c>
      <c r="BP17" s="164">
        <f t="shared" si="30"/>
        <v>-1.0467996088482081E-4</v>
      </c>
      <c r="BQ17" s="4">
        <f t="shared" si="7"/>
        <v>-9.0200688816637495E-2</v>
      </c>
      <c r="BR17" s="4">
        <f t="shared" si="31"/>
        <v>-7.290429400299156E-2</v>
      </c>
      <c r="BS17" s="157">
        <f t="shared" si="8"/>
        <v>154275</v>
      </c>
      <c r="BT17" s="164">
        <f t="shared" si="32"/>
        <v>-3.7369657916934895E-5</v>
      </c>
      <c r="BU17" s="4">
        <f t="shared" si="9"/>
        <v>1.7999389578309682E-2</v>
      </c>
      <c r="BV17" s="4">
        <f t="shared" si="33"/>
        <v>-2.536590031180988E-2</v>
      </c>
      <c r="BW17" s="157">
        <f t="shared" si="10"/>
        <v>364992</v>
      </c>
      <c r="BX17" s="4">
        <f t="shared" si="34"/>
        <v>1.5401790864140626E-5</v>
      </c>
      <c r="BY17" s="4">
        <f t="shared" si="11"/>
        <v>4.4477958677730266E-2</v>
      </c>
      <c r="BZ17" s="4">
        <f t="shared" si="35"/>
        <v>1.0564929502441199E-2</v>
      </c>
      <c r="CA17" s="157">
        <f t="shared" si="12"/>
        <v>713577</v>
      </c>
      <c r="CB17" s="4">
        <f t="shared" si="36"/>
        <v>1.194249878039488E-4</v>
      </c>
      <c r="CC17" s="4">
        <f t="shared" si="13"/>
        <v>9.5238139726702045E-2</v>
      </c>
      <c r="CD17" s="4">
        <f t="shared" si="37"/>
        <v>8.9229840760041201E-2</v>
      </c>
      <c r="CE17" s="159">
        <f t="shared" si="14"/>
        <v>-230656</v>
      </c>
      <c r="CF17" s="4">
        <f t="shared" si="38"/>
        <v>-1.4507820355918371E-5</v>
      </c>
      <c r="CG17" s="4">
        <f t="shared" si="15"/>
        <v>-2.9865298254832091E-2</v>
      </c>
      <c r="CH17" s="4">
        <f t="shared" si="39"/>
        <v>-1.0723456474313152E-2</v>
      </c>
      <c r="CI17" s="157">
        <f t="shared" si="56"/>
        <v>10528.262958601117</v>
      </c>
      <c r="CJ17" s="164">
        <f t="shared" si="55"/>
        <v>-6.6874797550385296E-5</v>
      </c>
      <c r="CK17" s="4">
        <f t="shared" si="16"/>
        <v>1.3631976335491958E-3</v>
      </c>
      <c r="CL17" s="4">
        <f t="shared" si="40"/>
        <v>-4.9430511487379453E-2</v>
      </c>
    </row>
    <row r="18" spans="1:90" x14ac:dyDescent="0.35">
      <c r="A18" t="s">
        <v>283</v>
      </c>
      <c r="B18">
        <v>88</v>
      </c>
      <c r="C18" t="s">
        <v>471</v>
      </c>
      <c r="D18" s="342">
        <v>131000</v>
      </c>
      <c r="E18" s="200">
        <v>118046</v>
      </c>
      <c r="F18" s="200">
        <v>17886</v>
      </c>
      <c r="G18" s="161">
        <f t="shared" si="41"/>
        <v>1.9792372536104808E-5</v>
      </c>
      <c r="H18" s="342">
        <v>135000</v>
      </c>
      <c r="I18" s="200">
        <v>121439.68609000732</v>
      </c>
      <c r="J18" s="200">
        <v>20594.164928660819</v>
      </c>
      <c r="K18" s="161">
        <f t="shared" si="42"/>
        <v>2.0194000185538393E-5</v>
      </c>
      <c r="L18" s="200">
        <v>146805.33663793575</v>
      </c>
      <c r="M18" s="200">
        <v>17438.329423583626</v>
      </c>
      <c r="N18" s="161">
        <f t="shared" si="43"/>
        <v>2.4389795098202802E-5</v>
      </c>
      <c r="O18" s="200">
        <v>147789</v>
      </c>
      <c r="P18" s="200">
        <v>17147</v>
      </c>
      <c r="Q18" s="161">
        <f t="shared" si="44"/>
        <v>2.4344434638331981E-5</v>
      </c>
      <c r="R18" t="s">
        <v>283</v>
      </c>
      <c r="S18" s="144">
        <v>88</v>
      </c>
      <c r="T18" t="s">
        <v>471</v>
      </c>
      <c r="U18" s="269">
        <v>147172.71334417036</v>
      </c>
      <c r="V18" s="161">
        <f t="shared" si="17"/>
        <v>2.3055310662619262E-5</v>
      </c>
      <c r="W18" s="3">
        <v>163944.35120293609</v>
      </c>
      <c r="X18" s="161">
        <f t="shared" si="18"/>
        <v>2.5890241532431975E-5</v>
      </c>
      <c r="Y18">
        <v>88</v>
      </c>
      <c r="Z18" t="s">
        <v>283</v>
      </c>
      <c r="AA18" t="s">
        <v>471</v>
      </c>
      <c r="AB18" s="162">
        <v>142243</v>
      </c>
      <c r="AC18" s="161">
        <f t="shared" si="19"/>
        <v>2.3852561069762348E-5</v>
      </c>
      <c r="AD18" s="163">
        <v>88</v>
      </c>
      <c r="AE18" s="163" t="s">
        <v>283</v>
      </c>
      <c r="AF18" s="8" t="s">
        <v>471</v>
      </c>
      <c r="AG18" s="160">
        <v>132292</v>
      </c>
      <c r="AH18" s="161">
        <f t="shared" si="20"/>
        <v>2.1770015060113716E-5</v>
      </c>
      <c r="AI18">
        <v>88</v>
      </c>
      <c r="AJ18" t="s">
        <v>283</v>
      </c>
      <c r="AK18" s="1">
        <v>114423</v>
      </c>
      <c r="AL18" s="161">
        <f t="shared" si="21"/>
        <v>1.9667284172546039E-5</v>
      </c>
      <c r="AM18">
        <v>88</v>
      </c>
      <c r="AN18" t="s">
        <v>283</v>
      </c>
      <c r="AO18" s="3">
        <v>129246</v>
      </c>
      <c r="AP18" s="161">
        <f t="shared" si="22"/>
        <v>2.2960599912200995E-5</v>
      </c>
      <c r="AQ18">
        <v>88</v>
      </c>
      <c r="AR18" t="s">
        <v>283</v>
      </c>
      <c r="AS18" s="3">
        <v>128415</v>
      </c>
      <c r="AT18" s="161">
        <f t="shared" si="23"/>
        <v>2.2938811054033683E-5</v>
      </c>
      <c r="AU18" s="13">
        <v>88</v>
      </c>
      <c r="AV18" s="13" t="s">
        <v>283</v>
      </c>
      <c r="AW18" s="3">
        <v>115718</v>
      </c>
      <c r="AX18" s="161">
        <f t="shared" si="24"/>
        <v>2.0270776946662376E-5</v>
      </c>
      <c r="AY18" s="174">
        <f t="shared" si="25"/>
        <v>-25365.650547928424</v>
      </c>
      <c r="AZ18" s="161">
        <f t="shared" si="45"/>
        <v>-4.1957949126644091E-6</v>
      </c>
      <c r="BA18" s="148">
        <f t="shared" si="46"/>
        <v>-0.17278425382101351</v>
      </c>
      <c r="BB18" s="148">
        <f t="shared" si="47"/>
        <v>-0.1720307569526725</v>
      </c>
      <c r="BC18" s="174">
        <f t="shared" si="26"/>
        <v>-367.37670623461599</v>
      </c>
      <c r="BD18" s="161">
        <f t="shared" si="48"/>
        <v>1.3344844355835405E-6</v>
      </c>
      <c r="BE18" s="148">
        <f t="shared" si="49"/>
        <v>-2.4962283964656421E-3</v>
      </c>
      <c r="BF18" s="161">
        <f t="shared" si="50"/>
        <v>5.7881867440945284E-2</v>
      </c>
      <c r="BG18" s="174">
        <f t="shared" si="27"/>
        <v>-16771.637858765724</v>
      </c>
      <c r="BH18" s="161">
        <f t="shared" si="51"/>
        <v>-2.8349308698127135E-6</v>
      </c>
      <c r="BI18" s="148">
        <f t="shared" si="28"/>
        <v>-0.1023007974090257</v>
      </c>
      <c r="BJ18" s="161">
        <f t="shared" si="52"/>
        <v>-0.10949804644585782</v>
      </c>
      <c r="BK18" s="174">
        <f t="shared" si="53"/>
        <v>21701.351202936086</v>
      </c>
      <c r="BL18" s="164">
        <f t="shared" si="54"/>
        <v>2.0376804626696275E-6</v>
      </c>
      <c r="BM18" s="4">
        <f t="shared" si="5"/>
        <v>0.15256533680347073</v>
      </c>
      <c r="BN18" s="4">
        <f t="shared" si="29"/>
        <v>8.5428162481586703E-2</v>
      </c>
      <c r="BO18" s="157">
        <f t="shared" si="6"/>
        <v>9951</v>
      </c>
      <c r="BP18" s="164">
        <f t="shared" si="30"/>
        <v>2.0825460096486319E-6</v>
      </c>
      <c r="BQ18" s="4">
        <f t="shared" si="7"/>
        <v>7.521996794968705E-2</v>
      </c>
      <c r="BR18" s="4">
        <f t="shared" si="31"/>
        <v>9.5661211253096567E-2</v>
      </c>
      <c r="BS18" s="157">
        <f t="shared" si="8"/>
        <v>17869</v>
      </c>
      <c r="BT18" s="164">
        <f t="shared" si="32"/>
        <v>2.1027308875676765E-6</v>
      </c>
      <c r="BU18" s="4">
        <f t="shared" si="9"/>
        <v>0.15616615540581877</v>
      </c>
      <c r="BV18" s="4">
        <f t="shared" si="33"/>
        <v>0.10691516271997133</v>
      </c>
      <c r="BW18" s="157">
        <f t="shared" si="10"/>
        <v>-14823</v>
      </c>
      <c r="BX18" s="4">
        <f t="shared" si="34"/>
        <v>-3.2933157396549554E-6</v>
      </c>
      <c r="BY18" s="4">
        <f t="shared" si="11"/>
        <v>-0.11468826888259598</v>
      </c>
      <c r="BZ18" s="4">
        <f t="shared" si="35"/>
        <v>-0.14343334896510809</v>
      </c>
      <c r="CA18" s="157">
        <f t="shared" si="12"/>
        <v>831</v>
      </c>
      <c r="CB18" s="4">
        <f t="shared" si="36"/>
        <v>2.1788858167311425E-8</v>
      </c>
      <c r="CC18" s="4">
        <f t="shared" si="13"/>
        <v>6.4712066347389326E-3</v>
      </c>
      <c r="CD18" s="4">
        <f t="shared" si="37"/>
        <v>9.4986867959226493E-4</v>
      </c>
      <c r="CE18" s="159">
        <f t="shared" si="14"/>
        <v>12697</v>
      </c>
      <c r="CF18" s="4">
        <f t="shared" si="38"/>
        <v>2.6680341073713078E-6</v>
      </c>
      <c r="CG18" s="4">
        <f t="shared" si="15"/>
        <v>0.10972363850049258</v>
      </c>
      <c r="CH18" s="4">
        <f t="shared" si="39"/>
        <v>0.13161972599232832</v>
      </c>
      <c r="CI18" s="157">
        <f t="shared" si="56"/>
        <v>5721.6860900073225</v>
      </c>
      <c r="CJ18" s="164">
        <f t="shared" si="55"/>
        <v>-7.6776761123982469E-8</v>
      </c>
      <c r="CK18" s="4">
        <f t="shared" si="16"/>
        <v>4.9445082787529362E-2</v>
      </c>
      <c r="CL18" s="4">
        <f t="shared" si="40"/>
        <v>-3.787558874827633E-3</v>
      </c>
    </row>
    <row r="19" spans="1:90" x14ac:dyDescent="0.35">
      <c r="A19" t="s">
        <v>294</v>
      </c>
      <c r="B19">
        <v>90</v>
      </c>
      <c r="C19" t="s">
        <v>473</v>
      </c>
      <c r="D19" s="342">
        <v>27590000</v>
      </c>
      <c r="E19" s="200">
        <v>24916232</v>
      </c>
      <c r="F19" s="200">
        <v>1591551</v>
      </c>
      <c r="G19" s="161">
        <f t="shared" si="41"/>
        <v>4.1776201306271774E-3</v>
      </c>
      <c r="H19" s="342">
        <v>27897000</v>
      </c>
      <c r="I19" s="200">
        <v>25137873.972234912</v>
      </c>
      <c r="J19" s="200">
        <v>1653569.3352384656</v>
      </c>
      <c r="K19" s="161">
        <f t="shared" si="42"/>
        <v>4.1801345837069268E-3</v>
      </c>
      <c r="L19" s="200">
        <v>24649159.961229805</v>
      </c>
      <c r="M19" s="200">
        <v>1400177.5207934899</v>
      </c>
      <c r="N19" s="161">
        <f t="shared" si="43"/>
        <v>4.0951369654900361E-3</v>
      </c>
      <c r="O19" s="200">
        <v>24854985</v>
      </c>
      <c r="P19" s="200">
        <v>1376782</v>
      </c>
      <c r="Q19" s="161">
        <f t="shared" si="44"/>
        <v>4.0942191757791296E-3</v>
      </c>
      <c r="R19" t="s">
        <v>294</v>
      </c>
      <c r="S19" s="144">
        <v>90</v>
      </c>
      <c r="T19" t="s">
        <v>473</v>
      </c>
      <c r="U19" s="272">
        <v>27790563.726340886</v>
      </c>
      <c r="V19" s="161">
        <f t="shared" si="17"/>
        <v>4.353524954736363E-3</v>
      </c>
      <c r="W19" s="3">
        <v>26503038.092595935</v>
      </c>
      <c r="X19" s="161">
        <f t="shared" si="18"/>
        <v>4.1853839581894991E-3</v>
      </c>
      <c r="Y19">
        <v>90</v>
      </c>
      <c r="Z19" t="s">
        <v>294</v>
      </c>
      <c r="AA19" t="s">
        <v>473</v>
      </c>
      <c r="AB19" s="162">
        <v>24848095</v>
      </c>
      <c r="AC19" s="161">
        <f t="shared" si="19"/>
        <v>4.1667477728588153E-3</v>
      </c>
      <c r="AD19" s="163">
        <v>90</v>
      </c>
      <c r="AE19" s="163" t="s">
        <v>294</v>
      </c>
      <c r="AF19" s="8" t="s">
        <v>473</v>
      </c>
      <c r="AG19" s="160">
        <v>27359287</v>
      </c>
      <c r="AH19" s="161">
        <f t="shared" si="20"/>
        <v>4.502253273243835E-3</v>
      </c>
      <c r="AI19">
        <v>90</v>
      </c>
      <c r="AJ19" t="s">
        <v>294</v>
      </c>
      <c r="AK19" s="1">
        <v>27112204</v>
      </c>
      <c r="AL19" s="161">
        <f t="shared" si="21"/>
        <v>4.6601069768494041E-3</v>
      </c>
      <c r="AM19">
        <v>90</v>
      </c>
      <c r="AN19" t="s">
        <v>294</v>
      </c>
      <c r="AO19" s="3">
        <v>24963590</v>
      </c>
      <c r="AP19" s="161">
        <f t="shared" si="22"/>
        <v>4.4347910369545024E-3</v>
      </c>
      <c r="AQ19">
        <v>90</v>
      </c>
      <c r="AR19" t="s">
        <v>294</v>
      </c>
      <c r="AS19" s="3">
        <v>23687959</v>
      </c>
      <c r="AT19" s="161">
        <f t="shared" si="23"/>
        <v>4.2313874216929233E-3</v>
      </c>
      <c r="AU19" s="13">
        <v>90</v>
      </c>
      <c r="AV19" s="13" t="s">
        <v>294</v>
      </c>
      <c r="AW19" s="3">
        <v>24763432</v>
      </c>
      <c r="AX19" s="161">
        <f t="shared" si="24"/>
        <v>4.3379077283209298E-3</v>
      </c>
      <c r="AY19" s="174">
        <f t="shared" si="25"/>
        <v>488714.01100510731</v>
      </c>
      <c r="AZ19" s="161">
        <f t="shared" si="45"/>
        <v>8.4997618216890725E-5</v>
      </c>
      <c r="BA19" s="148">
        <f t="shared" si="46"/>
        <v>1.982680187778392E-2</v>
      </c>
      <c r="BB19" s="148">
        <f t="shared" si="47"/>
        <v>2.0755744907477024E-2</v>
      </c>
      <c r="BC19" s="174">
        <f t="shared" si="26"/>
        <v>-3141403.7651110813</v>
      </c>
      <c r="BD19" s="161">
        <f t="shared" si="48"/>
        <v>-2.5838798924632689E-4</v>
      </c>
      <c r="BE19" s="148">
        <f t="shared" si="49"/>
        <v>-0.11303850458181051</v>
      </c>
      <c r="BF19" s="161">
        <f t="shared" si="50"/>
        <v>-5.9351443240314244E-2</v>
      </c>
      <c r="BG19" s="174">
        <f t="shared" si="27"/>
        <v>1287525.6337449513</v>
      </c>
      <c r="BH19" s="161">
        <f t="shared" si="51"/>
        <v>1.6814099654686391E-4</v>
      </c>
      <c r="BI19" s="148">
        <f t="shared" si="28"/>
        <v>4.8580303482438983E-2</v>
      </c>
      <c r="BJ19" s="161">
        <f t="shared" si="52"/>
        <v>4.0173374349052035E-2</v>
      </c>
      <c r="BK19" s="174">
        <f t="shared" si="53"/>
        <v>1654943.0925959349</v>
      </c>
      <c r="BL19" s="164">
        <f t="shared" si="54"/>
        <v>1.8636185330683785E-5</v>
      </c>
      <c r="BM19" s="4">
        <f t="shared" si="5"/>
        <v>6.6602413287454629E-2</v>
      </c>
      <c r="BN19" s="4">
        <f t="shared" si="29"/>
        <v>4.4725974180811661E-3</v>
      </c>
      <c r="BO19" s="157">
        <f t="shared" si="6"/>
        <v>-2511192</v>
      </c>
      <c r="BP19" s="164">
        <f t="shared" si="30"/>
        <v>-3.3550550038501971E-4</v>
      </c>
      <c r="BQ19" s="4">
        <f t="shared" si="7"/>
        <v>-9.1785725263966125E-2</v>
      </c>
      <c r="BR19" s="4">
        <f t="shared" si="31"/>
        <v>-7.4519463926846316E-2</v>
      </c>
      <c r="BS19" s="157">
        <f t="shared" si="8"/>
        <v>247083</v>
      </c>
      <c r="BT19" s="164">
        <f t="shared" si="32"/>
        <v>-1.5785370360556911E-4</v>
      </c>
      <c r="BU19" s="4">
        <f t="shared" si="9"/>
        <v>9.1133498405367563E-3</v>
      </c>
      <c r="BV19" s="4">
        <f t="shared" si="33"/>
        <v>-3.387340771140205E-2</v>
      </c>
      <c r="BW19" s="157">
        <f t="shared" si="10"/>
        <v>2148614</v>
      </c>
      <c r="BX19" s="4">
        <f t="shared" si="34"/>
        <v>2.2531593989490173E-4</v>
      </c>
      <c r="BY19" s="4">
        <f t="shared" si="11"/>
        <v>8.6069912220157432E-2</v>
      </c>
      <c r="BZ19" s="4">
        <f t="shared" si="35"/>
        <v>5.0806438909381538E-2</v>
      </c>
      <c r="CA19" s="157">
        <f t="shared" si="12"/>
        <v>1275631</v>
      </c>
      <c r="CB19" s="4">
        <f t="shared" si="36"/>
        <v>2.034036152615791E-4</v>
      </c>
      <c r="CC19" s="4">
        <f t="shared" si="13"/>
        <v>5.3851452545996048E-2</v>
      </c>
      <c r="CD19" s="4">
        <f t="shared" si="37"/>
        <v>4.8070194239080086E-2</v>
      </c>
      <c r="CE19" s="159">
        <f t="shared" si="14"/>
        <v>-1075473</v>
      </c>
      <c r="CF19" s="4">
        <f t="shared" si="38"/>
        <v>-1.0652030662800654E-4</v>
      </c>
      <c r="CG19" s="4">
        <f t="shared" si="15"/>
        <v>-4.3429884839871952E-2</v>
      </c>
      <c r="CH19" s="4">
        <f t="shared" si="39"/>
        <v>-2.4555687510955257E-2</v>
      </c>
      <c r="CI19" s="157">
        <f t="shared" si="56"/>
        <v>374441.97223491222</v>
      </c>
      <c r="CJ19" s="164">
        <f t="shared" si="55"/>
        <v>-1.5777314461400301E-4</v>
      </c>
      <c r="CK19" s="4">
        <f t="shared" si="16"/>
        <v>1.5120762430462474E-2</v>
      </c>
      <c r="CL19" s="4">
        <f t="shared" si="40"/>
        <v>-3.637079313235464E-2</v>
      </c>
    </row>
    <row r="20" spans="1:90" x14ac:dyDescent="0.35">
      <c r="A20" t="s">
        <v>309</v>
      </c>
      <c r="B20">
        <v>93</v>
      </c>
      <c r="C20" t="s">
        <v>471</v>
      </c>
      <c r="D20" s="342">
        <v>399000</v>
      </c>
      <c r="E20" s="200">
        <v>360778</v>
      </c>
      <c r="F20" s="200">
        <v>66860</v>
      </c>
      <c r="G20" s="161">
        <f t="shared" si="41"/>
        <v>6.0490423892642021E-5</v>
      </c>
      <c r="H20" s="342">
        <v>394000</v>
      </c>
      <c r="I20" s="200">
        <v>354945.82918155007</v>
      </c>
      <c r="J20" s="200">
        <v>59015.930185915866</v>
      </c>
      <c r="K20" s="161">
        <f t="shared" si="42"/>
        <v>5.9023342130806962E-5</v>
      </c>
      <c r="L20" s="200">
        <v>343258.78673812607</v>
      </c>
      <c r="M20" s="200">
        <v>49972.370105134221</v>
      </c>
      <c r="N20" s="161">
        <f t="shared" si="43"/>
        <v>5.7027977769284912E-5</v>
      </c>
      <c r="O20" s="200">
        <v>345315</v>
      </c>
      <c r="P20" s="200">
        <v>49137</v>
      </c>
      <c r="Q20" s="161">
        <f t="shared" si="44"/>
        <v>5.6881760125148751E-5</v>
      </c>
      <c r="R20" t="s">
        <v>309</v>
      </c>
      <c r="S20" s="144">
        <v>93</v>
      </c>
      <c r="T20" t="s">
        <v>471</v>
      </c>
      <c r="U20" s="269">
        <v>349342.46645115328</v>
      </c>
      <c r="V20" s="161">
        <f t="shared" si="17"/>
        <v>5.4726171099678368E-5</v>
      </c>
      <c r="W20" s="3">
        <v>354941.29370652628</v>
      </c>
      <c r="X20" s="161">
        <f t="shared" si="18"/>
        <v>5.6052652967107946E-5</v>
      </c>
      <c r="Y20">
        <v>93</v>
      </c>
      <c r="Z20" t="s">
        <v>309</v>
      </c>
      <c r="AA20" t="s">
        <v>471</v>
      </c>
      <c r="AB20" s="162">
        <v>328659</v>
      </c>
      <c r="AC20" s="161">
        <f t="shared" si="19"/>
        <v>5.5112440461935022E-5</v>
      </c>
      <c r="AD20" s="163">
        <v>93</v>
      </c>
      <c r="AE20" s="163" t="s">
        <v>309</v>
      </c>
      <c r="AF20" s="8" t="s">
        <v>471</v>
      </c>
      <c r="AG20" s="160">
        <v>380062</v>
      </c>
      <c r="AH20" s="161">
        <f t="shared" si="20"/>
        <v>6.2543127806495775E-5</v>
      </c>
      <c r="AI20">
        <v>93</v>
      </c>
      <c r="AJ20" t="s">
        <v>309</v>
      </c>
      <c r="AK20" s="1">
        <v>337042</v>
      </c>
      <c r="AL20" s="161">
        <f t="shared" si="21"/>
        <v>5.7931541666301898E-5</v>
      </c>
      <c r="AM20">
        <v>93</v>
      </c>
      <c r="AN20" t="s">
        <v>309</v>
      </c>
      <c r="AO20" s="3">
        <v>307415</v>
      </c>
      <c r="AP20" s="161">
        <f t="shared" si="22"/>
        <v>5.4612388948279005E-5</v>
      </c>
      <c r="AQ20">
        <v>93</v>
      </c>
      <c r="AR20" t="s">
        <v>309</v>
      </c>
      <c r="AS20" s="3">
        <v>313210</v>
      </c>
      <c r="AT20" s="161">
        <f t="shared" si="23"/>
        <v>5.5948798896031543E-5</v>
      </c>
      <c r="AU20" s="13">
        <v>93</v>
      </c>
      <c r="AV20" s="13" t="s">
        <v>309</v>
      </c>
      <c r="AW20" s="3">
        <v>308362</v>
      </c>
      <c r="AX20" s="161">
        <f t="shared" si="24"/>
        <v>5.4016983708901845E-5</v>
      </c>
      <c r="AY20" s="174">
        <f t="shared" si="25"/>
        <v>11687.042443423998</v>
      </c>
      <c r="AZ20" s="161">
        <f t="shared" si="45"/>
        <v>1.9953643615220503E-6</v>
      </c>
      <c r="BA20" s="148">
        <f t="shared" si="46"/>
        <v>3.4047322005889696E-2</v>
      </c>
      <c r="BB20" s="148">
        <f t="shared" si="47"/>
        <v>3.4989218267471991E-2</v>
      </c>
      <c r="BC20" s="174">
        <f t="shared" si="26"/>
        <v>-6083.6797130272025</v>
      </c>
      <c r="BD20" s="161">
        <f t="shared" si="48"/>
        <v>2.3018066696065434E-6</v>
      </c>
      <c r="BE20" s="148">
        <f t="shared" si="49"/>
        <v>-1.7414658386165176E-2</v>
      </c>
      <c r="BF20" s="161">
        <f t="shared" si="50"/>
        <v>4.2060436960115986E-2</v>
      </c>
      <c r="BG20" s="174">
        <f t="shared" si="27"/>
        <v>-5598.8272553730058</v>
      </c>
      <c r="BH20" s="161">
        <f t="shared" si="51"/>
        <v>-1.3264818674295782E-6</v>
      </c>
      <c r="BI20" s="148">
        <f t="shared" si="28"/>
        <v>-1.5773952917414694E-2</v>
      </c>
      <c r="BJ20" s="161">
        <f t="shared" si="52"/>
        <v>-2.3664925694203379E-2</v>
      </c>
      <c r="BK20" s="174">
        <f t="shared" si="53"/>
        <v>26282.293706526281</v>
      </c>
      <c r="BL20" s="164">
        <f t="shared" si="54"/>
        <v>9.4021250517292417E-7</v>
      </c>
      <c r="BM20" s="4">
        <f t="shared" si="5"/>
        <v>7.9968276257538301E-2</v>
      </c>
      <c r="BN20" s="4">
        <f t="shared" si="29"/>
        <v>1.7059896046924445E-2</v>
      </c>
      <c r="BO20" s="157">
        <f t="shared" si="6"/>
        <v>-51403</v>
      </c>
      <c r="BP20" s="164">
        <f t="shared" si="30"/>
        <v>-7.4306873445607524E-6</v>
      </c>
      <c r="BQ20" s="4">
        <f t="shared" si="7"/>
        <v>-0.13524898569180818</v>
      </c>
      <c r="BR20" s="4">
        <f t="shared" si="31"/>
        <v>-0.11880901395834885</v>
      </c>
      <c r="BS20" s="157">
        <f t="shared" si="8"/>
        <v>43020</v>
      </c>
      <c r="BT20" s="164">
        <f t="shared" si="32"/>
        <v>4.6115861401938767E-6</v>
      </c>
      <c r="BU20" s="4">
        <f t="shared" si="9"/>
        <v>0.12763987870947835</v>
      </c>
      <c r="BV20" s="4">
        <f t="shared" si="33"/>
        <v>7.9604063823428037E-2</v>
      </c>
      <c r="BW20" s="157">
        <f t="shared" si="10"/>
        <v>29627</v>
      </c>
      <c r="BX20" s="4">
        <f t="shared" si="34"/>
        <v>3.3191527180228929E-6</v>
      </c>
      <c r="BY20" s="4">
        <f t="shared" si="11"/>
        <v>9.6374607615113114E-2</v>
      </c>
      <c r="BZ20" s="4">
        <f t="shared" si="35"/>
        <v>6.0776552389354671E-2</v>
      </c>
      <c r="CA20" s="157">
        <f t="shared" si="12"/>
        <v>-5795</v>
      </c>
      <c r="CB20" s="4">
        <f t="shared" si="36"/>
        <v>-1.3364099477525382E-6</v>
      </c>
      <c r="CC20" s="4">
        <f t="shared" si="13"/>
        <v>-1.8501963538839757E-2</v>
      </c>
      <c r="CD20" s="4">
        <f t="shared" si="37"/>
        <v>-2.3886302728964033E-2</v>
      </c>
      <c r="CE20" s="159">
        <f t="shared" si="14"/>
        <v>4848</v>
      </c>
      <c r="CF20" s="4">
        <f t="shared" si="38"/>
        <v>1.9318151871296985E-6</v>
      </c>
      <c r="CG20" s="4">
        <f t="shared" si="15"/>
        <v>1.5721781542472807E-2</v>
      </c>
      <c r="CH20" s="4">
        <f t="shared" si="39"/>
        <v>3.576310735046357E-2</v>
      </c>
      <c r="CI20" s="157">
        <f t="shared" si="56"/>
        <v>46583.829181550071</v>
      </c>
      <c r="CJ20" s="164">
        <f t="shared" si="55"/>
        <v>5.0063584219051173E-6</v>
      </c>
      <c r="CK20" s="4">
        <f t="shared" si="16"/>
        <v>0.15106864393650993</v>
      </c>
      <c r="CL20" s="4">
        <f t="shared" si="40"/>
        <v>9.2681191694901757E-2</v>
      </c>
    </row>
    <row r="21" spans="1:90" x14ac:dyDescent="0.35">
      <c r="A21" t="s">
        <v>337</v>
      </c>
      <c r="B21">
        <v>96</v>
      </c>
      <c r="C21" t="s">
        <v>471</v>
      </c>
      <c r="D21" s="342">
        <v>92000</v>
      </c>
      <c r="E21" s="200">
        <v>83197</v>
      </c>
      <c r="F21" s="200">
        <v>1694</v>
      </c>
      <c r="G21" s="161">
        <f t="shared" si="41"/>
        <v>1.3949358876084845E-5</v>
      </c>
      <c r="H21" s="342">
        <v>91000</v>
      </c>
      <c r="I21" s="200">
        <v>82060.367286954293</v>
      </c>
      <c r="J21" s="200">
        <v>0</v>
      </c>
      <c r="K21" s="161">
        <f t="shared" si="42"/>
        <v>1.3645679806763439E-5</v>
      </c>
      <c r="L21" s="200">
        <v>111929.02845537585</v>
      </c>
      <c r="M21" s="200">
        <v>0</v>
      </c>
      <c r="N21" s="161">
        <f t="shared" si="43"/>
        <v>1.8595550625658195E-5</v>
      </c>
      <c r="O21" s="200">
        <v>113033</v>
      </c>
      <c r="P21" s="200" t="s">
        <v>676</v>
      </c>
      <c r="Q21" s="161">
        <f t="shared" si="44"/>
        <v>1.8619278027962695E-5</v>
      </c>
      <c r="R21" t="s">
        <v>337</v>
      </c>
      <c r="S21" s="144">
        <v>96</v>
      </c>
      <c r="T21" t="s">
        <v>471</v>
      </c>
      <c r="U21" s="269">
        <v>110003.67181551259</v>
      </c>
      <c r="V21" s="161">
        <f t="shared" si="17"/>
        <v>1.7232602227048066E-5</v>
      </c>
      <c r="W21" s="3">
        <v>117258.61499018704</v>
      </c>
      <c r="X21" s="161">
        <f t="shared" si="18"/>
        <v>1.8517587471473807E-5</v>
      </c>
      <c r="Y21">
        <v>96</v>
      </c>
      <c r="Z21" t="s">
        <v>337</v>
      </c>
      <c r="AA21" t="s">
        <v>471</v>
      </c>
      <c r="AB21" s="162">
        <v>133658</v>
      </c>
      <c r="AC21" s="161">
        <f t="shared" si="19"/>
        <v>2.2412952535184831E-5</v>
      </c>
      <c r="AD21" s="163">
        <v>96</v>
      </c>
      <c r="AE21" s="163" t="s">
        <v>337</v>
      </c>
      <c r="AF21" s="8" t="s">
        <v>471</v>
      </c>
      <c r="AG21" s="160">
        <v>81841</v>
      </c>
      <c r="AH21" s="161">
        <f t="shared" si="20"/>
        <v>1.3467781895615508E-5</v>
      </c>
      <c r="AI21">
        <v>96</v>
      </c>
      <c r="AJ21" t="s">
        <v>337</v>
      </c>
      <c r="AK21" s="1">
        <v>79757</v>
      </c>
      <c r="AL21" s="161">
        <f t="shared" si="21"/>
        <v>1.3708813645418791E-5</v>
      </c>
      <c r="AM21">
        <v>96</v>
      </c>
      <c r="AN21" t="s">
        <v>337</v>
      </c>
      <c r="AO21" s="3">
        <v>78982</v>
      </c>
      <c r="AP21" s="161">
        <f t="shared" si="22"/>
        <v>1.4031181640170364E-5</v>
      </c>
      <c r="AQ21">
        <v>96</v>
      </c>
      <c r="AR21" t="s">
        <v>337</v>
      </c>
      <c r="AS21" s="3">
        <v>64867</v>
      </c>
      <c r="AT21" s="161">
        <f t="shared" si="23"/>
        <v>1.1587212215410996E-5</v>
      </c>
      <c r="AU21" s="13">
        <v>96</v>
      </c>
      <c r="AV21" s="13" t="s">
        <v>337</v>
      </c>
      <c r="AW21" s="3">
        <v>59738</v>
      </c>
      <c r="AX21" s="161">
        <f t="shared" si="24"/>
        <v>1.0464540289667269E-5</v>
      </c>
      <c r="AY21" s="174">
        <f t="shared" si="25"/>
        <v>-29868.66116842156</v>
      </c>
      <c r="AZ21" s="161">
        <f t="shared" si="45"/>
        <v>-4.9498708188947561E-6</v>
      </c>
      <c r="BA21" s="148">
        <f t="shared" si="46"/>
        <v>-0.26685357302399593</v>
      </c>
      <c r="BB21" s="148">
        <f t="shared" si="47"/>
        <v>-0.26618576231159891</v>
      </c>
      <c r="BC21" s="174">
        <f t="shared" si="26"/>
        <v>1925.3566398632684</v>
      </c>
      <c r="BD21" s="161">
        <f t="shared" si="48"/>
        <v>1.3629483986101285E-6</v>
      </c>
      <c r="BE21" s="148">
        <f t="shared" si="49"/>
        <v>1.7502657939384863E-2</v>
      </c>
      <c r="BF21" s="161">
        <f t="shared" si="50"/>
        <v>7.9091270178038617E-2</v>
      </c>
      <c r="BG21" s="174">
        <f t="shared" si="27"/>
        <v>-7254.9431746744522</v>
      </c>
      <c r="BH21" s="161">
        <f t="shared" si="51"/>
        <v>-1.2849852444257406E-6</v>
      </c>
      <c r="BI21" s="148">
        <f t="shared" si="28"/>
        <v>-6.1871301953221887E-2</v>
      </c>
      <c r="BJ21" s="161">
        <f t="shared" si="52"/>
        <v>-6.9392692023474978E-2</v>
      </c>
      <c r="BK21" s="174">
        <f t="shared" si="53"/>
        <v>-16399.385009812962</v>
      </c>
      <c r="BL21" s="164">
        <f t="shared" si="54"/>
        <v>-3.895365063711024E-6</v>
      </c>
      <c r="BM21" s="4">
        <f t="shared" si="5"/>
        <v>-0.12269662130072995</v>
      </c>
      <c r="BN21" s="4">
        <f t="shared" si="29"/>
        <v>-0.17379972842024763</v>
      </c>
      <c r="BO21" s="157">
        <f t="shared" si="6"/>
        <v>51817</v>
      </c>
      <c r="BP21" s="164">
        <f t="shared" si="30"/>
        <v>8.9451706395693233E-6</v>
      </c>
      <c r="BQ21" s="4">
        <f t="shared" si="7"/>
        <v>0.63314231253283804</v>
      </c>
      <c r="BR21" s="4">
        <f t="shared" si="31"/>
        <v>0.66419034024314427</v>
      </c>
      <c r="BS21" s="157">
        <f t="shared" si="8"/>
        <v>2084</v>
      </c>
      <c r="BT21" s="164">
        <f t="shared" si="32"/>
        <v>-2.4103174980328346E-7</v>
      </c>
      <c r="BU21" s="4">
        <f t="shared" si="9"/>
        <v>2.612936795516381E-2</v>
      </c>
      <c r="BV21" s="4">
        <f t="shared" si="33"/>
        <v>-1.7582247161396888E-2</v>
      </c>
      <c r="BW21" s="157">
        <f t="shared" si="10"/>
        <v>775</v>
      </c>
      <c r="BX21" s="4">
        <f t="shared" si="34"/>
        <v>-3.2236799475157342E-7</v>
      </c>
      <c r="BY21" s="4">
        <f t="shared" si="11"/>
        <v>9.8123623103998376E-3</v>
      </c>
      <c r="BZ21" s="4">
        <f t="shared" si="35"/>
        <v>-2.2975113787184875E-2</v>
      </c>
      <c r="CA21" s="157">
        <f t="shared" si="12"/>
        <v>14115</v>
      </c>
      <c r="CB21" s="4">
        <f t="shared" si="36"/>
        <v>2.4439694247593683E-6</v>
      </c>
      <c r="CC21" s="4">
        <f t="shared" si="13"/>
        <v>0.2175990873633743</v>
      </c>
      <c r="CD21" s="4">
        <f t="shared" si="37"/>
        <v>0.21091953606484293</v>
      </c>
      <c r="CE21" s="159">
        <f t="shared" si="14"/>
        <v>5129</v>
      </c>
      <c r="CF21" s="4">
        <f t="shared" si="38"/>
        <v>1.1226719257437271E-6</v>
      </c>
      <c r="CG21" s="4">
        <f t="shared" si="15"/>
        <v>8.5858247681542738E-2</v>
      </c>
      <c r="CH21" s="4">
        <f t="shared" si="39"/>
        <v>0.1072834443432033</v>
      </c>
      <c r="CI21" s="157">
        <f t="shared" si="56"/>
        <v>22322.367286954293</v>
      </c>
      <c r="CJ21" s="164">
        <f t="shared" si="55"/>
        <v>3.1811395170961696E-6</v>
      </c>
      <c r="CK21" s="4">
        <f t="shared" si="16"/>
        <v>0.37367115214694657</v>
      </c>
      <c r="CL21" s="4">
        <f t="shared" si="40"/>
        <v>0.30399228528340039</v>
      </c>
    </row>
    <row r="22" spans="1:90" x14ac:dyDescent="0.35">
      <c r="A22" t="s">
        <v>358</v>
      </c>
      <c r="B22">
        <v>98</v>
      </c>
      <c r="C22" t="s">
        <v>472</v>
      </c>
      <c r="D22" s="342">
        <v>7775000</v>
      </c>
      <c r="E22" s="200">
        <v>7021707</v>
      </c>
      <c r="F22" s="200">
        <v>901851</v>
      </c>
      <c r="G22" s="161">
        <f t="shared" si="41"/>
        <v>1.1773058026817926E-3</v>
      </c>
      <c r="H22" s="342">
        <v>7776000</v>
      </c>
      <c r="I22" s="200">
        <v>7006798.1401904523</v>
      </c>
      <c r="J22" s="200">
        <v>845061.27536479267</v>
      </c>
      <c r="K22" s="161">
        <f t="shared" si="42"/>
        <v>1.1651486223223943E-3</v>
      </c>
      <c r="L22" s="200">
        <v>6999735.2881305208</v>
      </c>
      <c r="M22" s="200">
        <v>715564.67348750308</v>
      </c>
      <c r="N22" s="161">
        <f t="shared" si="43"/>
        <v>1.1629148730486062E-3</v>
      </c>
      <c r="O22" s="200">
        <v>7049737</v>
      </c>
      <c r="P22" s="200">
        <v>703609</v>
      </c>
      <c r="Q22" s="161">
        <f t="shared" si="44"/>
        <v>1.1612627571330112E-3</v>
      </c>
      <c r="R22" t="s">
        <v>358</v>
      </c>
      <c r="S22" s="144">
        <v>98</v>
      </c>
      <c r="T22" t="s">
        <v>472</v>
      </c>
      <c r="U22" s="272">
        <v>7351295.2093926035</v>
      </c>
      <c r="V22" s="161">
        <f t="shared" si="17"/>
        <v>1.1516156152453288E-3</v>
      </c>
      <c r="W22" s="3">
        <v>7218769.4969184846</v>
      </c>
      <c r="X22" s="161">
        <f t="shared" si="18"/>
        <v>1.1399946656949832E-3</v>
      </c>
      <c r="Y22">
        <v>98</v>
      </c>
      <c r="Z22" t="s">
        <v>358</v>
      </c>
      <c r="AA22" t="s">
        <v>472</v>
      </c>
      <c r="AB22" s="162">
        <v>6920087</v>
      </c>
      <c r="AC22" s="161">
        <f t="shared" si="19"/>
        <v>1.1604212353196186E-3</v>
      </c>
      <c r="AD22" s="163">
        <v>98</v>
      </c>
      <c r="AE22" s="163" t="s">
        <v>358</v>
      </c>
      <c r="AF22" s="8" t="s">
        <v>472</v>
      </c>
      <c r="AG22" s="160">
        <v>7562233</v>
      </c>
      <c r="AH22" s="161">
        <f t="shared" si="20"/>
        <v>1.2444435513718813E-3</v>
      </c>
      <c r="AI22">
        <v>98</v>
      </c>
      <c r="AJ22" t="s">
        <v>358</v>
      </c>
      <c r="AK22" s="1">
        <v>6351447</v>
      </c>
      <c r="AL22" s="161">
        <f t="shared" si="21"/>
        <v>1.0917010833124898E-3</v>
      </c>
      <c r="AM22">
        <v>98</v>
      </c>
      <c r="AN22" t="s">
        <v>358</v>
      </c>
      <c r="AO22" s="3">
        <v>6784497</v>
      </c>
      <c r="AP22" s="161">
        <f t="shared" si="22"/>
        <v>1.2052684123495343E-3</v>
      </c>
      <c r="AQ22">
        <v>98</v>
      </c>
      <c r="AR22" t="s">
        <v>358</v>
      </c>
      <c r="AS22" s="3">
        <v>7163964</v>
      </c>
      <c r="AT22" s="161">
        <f t="shared" si="23"/>
        <v>1.2797010987337879E-3</v>
      </c>
      <c r="AU22" s="13">
        <v>98</v>
      </c>
      <c r="AV22" s="13" t="s">
        <v>358</v>
      </c>
      <c r="AW22" s="3">
        <v>6846127</v>
      </c>
      <c r="AX22" s="161">
        <f t="shared" si="24"/>
        <v>1.1992629786681662E-3</v>
      </c>
      <c r="AY22" s="174">
        <f t="shared" si="25"/>
        <v>7062.8520599314943</v>
      </c>
      <c r="AZ22" s="161">
        <f t="shared" si="45"/>
        <v>2.2337492737881191E-6</v>
      </c>
      <c r="BA22" s="148">
        <f t="shared" si="46"/>
        <v>1.0090170226734147E-3</v>
      </c>
      <c r="BB22" s="148">
        <f t="shared" si="47"/>
        <v>1.9208192495915866E-3</v>
      </c>
      <c r="BC22" s="174">
        <f t="shared" si="26"/>
        <v>-351559.92126208264</v>
      </c>
      <c r="BD22" s="161">
        <f t="shared" si="48"/>
        <v>1.1299257803277412E-5</v>
      </c>
      <c r="BE22" s="148">
        <f t="shared" si="49"/>
        <v>-4.7822854510440764E-2</v>
      </c>
      <c r="BF22" s="161">
        <f t="shared" si="50"/>
        <v>9.8116573392158547E-3</v>
      </c>
      <c r="BG22" s="174">
        <f t="shared" si="27"/>
        <v>132525.71247411892</v>
      </c>
      <c r="BH22" s="161">
        <f t="shared" si="51"/>
        <v>1.1620949550345634E-5</v>
      </c>
      <c r="BI22" s="148">
        <f t="shared" si="28"/>
        <v>1.8358490672224802E-2</v>
      </c>
      <c r="BJ22" s="161">
        <f t="shared" si="52"/>
        <v>1.0193863094316385E-2</v>
      </c>
      <c r="BK22" s="174">
        <f t="shared" si="53"/>
        <v>298682.49691848457</v>
      </c>
      <c r="BL22" s="164">
        <f t="shared" si="54"/>
        <v>-2.0426569624635476E-5</v>
      </c>
      <c r="BM22" s="4">
        <f t="shared" si="5"/>
        <v>4.3161667897886918E-2</v>
      </c>
      <c r="BN22" s="4">
        <f t="shared" si="29"/>
        <v>-1.7602719601222498E-2</v>
      </c>
      <c r="BO22" s="157">
        <f t="shared" si="6"/>
        <v>-642146</v>
      </c>
      <c r="BP22" s="164">
        <f t="shared" si="30"/>
        <v>-8.4022316052262706E-5</v>
      </c>
      <c r="BQ22" s="4">
        <f t="shared" si="7"/>
        <v>-8.4914865754599209E-2</v>
      </c>
      <c r="BR22" s="4">
        <f t="shared" si="31"/>
        <v>-6.7517980996113516E-2</v>
      </c>
      <c r="BS22" s="157">
        <f t="shared" si="8"/>
        <v>1210786</v>
      </c>
      <c r="BT22" s="164">
        <f t="shared" si="32"/>
        <v>1.5274246805939157E-4</v>
      </c>
      <c r="BU22" s="4">
        <f t="shared" si="9"/>
        <v>0.19063152065978037</v>
      </c>
      <c r="BV22" s="4">
        <f t="shared" si="33"/>
        <v>0.13991235365997196</v>
      </c>
      <c r="BW22" s="157">
        <f t="shared" si="10"/>
        <v>-433050</v>
      </c>
      <c r="BX22" s="4">
        <f t="shared" si="34"/>
        <v>-1.1356732903704454E-4</v>
      </c>
      <c r="BY22" s="4">
        <f t="shared" si="11"/>
        <v>-6.3829345049456129E-2</v>
      </c>
      <c r="BZ22" s="4">
        <f t="shared" si="35"/>
        <v>-9.4225757410880698E-2</v>
      </c>
      <c r="CA22" s="157">
        <f t="shared" si="12"/>
        <v>-379467</v>
      </c>
      <c r="CB22" s="4">
        <f t="shared" si="36"/>
        <v>-7.4432686384253615E-5</v>
      </c>
      <c r="CC22" s="4">
        <f t="shared" si="13"/>
        <v>-5.2968859139995682E-2</v>
      </c>
      <c r="CD22" s="4">
        <f t="shared" si="37"/>
        <v>-5.8164118525725832E-2</v>
      </c>
      <c r="CE22" s="159">
        <f t="shared" si="14"/>
        <v>317837</v>
      </c>
      <c r="CF22" s="4">
        <f t="shared" si="38"/>
        <v>8.0438120065621675E-5</v>
      </c>
      <c r="CG22" s="4">
        <f t="shared" si="15"/>
        <v>4.6425811265259909E-2</v>
      </c>
      <c r="CH22" s="4">
        <f t="shared" si="39"/>
        <v>6.7072961891103913E-2</v>
      </c>
      <c r="CI22" s="157">
        <f t="shared" si="56"/>
        <v>160671.14019045234</v>
      </c>
      <c r="CJ22" s="164">
        <f t="shared" si="55"/>
        <v>-3.411435634577192E-5</v>
      </c>
      <c r="CK22" s="4">
        <f t="shared" si="16"/>
        <v>2.3468910259837765E-2</v>
      </c>
      <c r="CL22" s="4">
        <f t="shared" si="40"/>
        <v>-2.8446101441117942E-2</v>
      </c>
    </row>
    <row r="23" spans="1:90" x14ac:dyDescent="0.35">
      <c r="A23" t="s">
        <v>25</v>
      </c>
      <c r="B23">
        <v>106</v>
      </c>
      <c r="C23" t="s">
        <v>473</v>
      </c>
      <c r="D23" s="342">
        <v>32118000</v>
      </c>
      <c r="E23" s="200">
        <v>29005901</v>
      </c>
      <c r="F23" s="200">
        <v>2410435</v>
      </c>
      <c r="G23" s="161">
        <f t="shared" si="41"/>
        <v>4.8633210641391917E-3</v>
      </c>
      <c r="H23" s="342">
        <v>32697000</v>
      </c>
      <c r="I23" s="200">
        <v>29463608.536377899</v>
      </c>
      <c r="J23" s="200">
        <v>2686135.1821396179</v>
      </c>
      <c r="K23" s="161">
        <f t="shared" si="42"/>
        <v>4.8994536745529732E-3</v>
      </c>
      <c r="L23" s="200">
        <v>30206458.816339094</v>
      </c>
      <c r="M23" s="200">
        <v>2274513.6957332524</v>
      </c>
      <c r="N23" s="161">
        <f t="shared" si="43"/>
        <v>5.0184098074704114E-3</v>
      </c>
      <c r="O23" s="200">
        <v>30443846</v>
      </c>
      <c r="P23" s="200">
        <v>2236510</v>
      </c>
      <c r="Q23" s="161">
        <f t="shared" si="44"/>
        <v>5.0148402052009591E-3</v>
      </c>
      <c r="R23" t="s">
        <v>25</v>
      </c>
      <c r="S23" s="144">
        <v>106</v>
      </c>
      <c r="T23" t="s">
        <v>473</v>
      </c>
      <c r="U23" s="272">
        <v>30487990.913733523</v>
      </c>
      <c r="V23" s="161">
        <f t="shared" si="17"/>
        <v>4.7760898472494085E-3</v>
      </c>
      <c r="W23" s="3">
        <v>28960747.391540155</v>
      </c>
      <c r="X23" s="161">
        <f t="shared" si="18"/>
        <v>4.573507653207241E-3</v>
      </c>
      <c r="Y23">
        <v>106</v>
      </c>
      <c r="Z23" t="s">
        <v>25</v>
      </c>
      <c r="AA23" t="s">
        <v>473</v>
      </c>
      <c r="AB23" s="162">
        <v>27783401</v>
      </c>
      <c r="AC23" s="161">
        <f t="shared" si="19"/>
        <v>4.6589657774245216E-3</v>
      </c>
      <c r="AD23" s="163">
        <v>106</v>
      </c>
      <c r="AE23" s="163" t="s">
        <v>25</v>
      </c>
      <c r="AF23" s="8" t="s">
        <v>473</v>
      </c>
      <c r="AG23" s="160">
        <v>30689976</v>
      </c>
      <c r="AH23" s="161">
        <f t="shared" si="20"/>
        <v>5.0503525512844956E-3</v>
      </c>
      <c r="AI23">
        <v>106</v>
      </c>
      <c r="AJ23" t="s">
        <v>25</v>
      </c>
      <c r="AK23" s="1">
        <v>30433139</v>
      </c>
      <c r="AL23" s="161">
        <f t="shared" si="21"/>
        <v>5.2309167997307672E-3</v>
      </c>
      <c r="AM23">
        <v>106</v>
      </c>
      <c r="AN23" t="s">
        <v>25</v>
      </c>
      <c r="AO23" s="3">
        <v>27264130</v>
      </c>
      <c r="AP23" s="161">
        <f t="shared" si="22"/>
        <v>4.8434828225572667E-3</v>
      </c>
      <c r="AQ23">
        <v>106</v>
      </c>
      <c r="AR23" t="s">
        <v>25</v>
      </c>
      <c r="AS23" s="3">
        <v>26163247</v>
      </c>
      <c r="AT23" s="161">
        <f t="shared" si="23"/>
        <v>4.6735488805280815E-3</v>
      </c>
      <c r="AU23" s="13">
        <v>106</v>
      </c>
      <c r="AV23" s="13" t="s">
        <v>25</v>
      </c>
      <c r="AW23" s="3">
        <v>28763460</v>
      </c>
      <c r="AX23" s="161">
        <f t="shared" si="24"/>
        <v>5.0386083571634958E-3</v>
      </c>
      <c r="AY23" s="174">
        <f t="shared" si="25"/>
        <v>-742850.27996119484</v>
      </c>
      <c r="AZ23" s="161">
        <f t="shared" si="45"/>
        <v>-1.1895613291743826E-4</v>
      </c>
      <c r="BA23" s="148">
        <f t="shared" si="46"/>
        <v>-2.4592431852997504E-2</v>
      </c>
      <c r="BB23" s="148">
        <f t="shared" si="47"/>
        <v>-2.3703949553972259E-2</v>
      </c>
      <c r="BC23" s="174">
        <f t="shared" si="26"/>
        <v>-281532.09739442915</v>
      </c>
      <c r="BD23" s="161">
        <f t="shared" si="48"/>
        <v>2.4231996022100293E-4</v>
      </c>
      <c r="BE23" s="148">
        <f t="shared" si="49"/>
        <v>-9.2341964477433338E-3</v>
      </c>
      <c r="BF23" s="161">
        <f t="shared" si="50"/>
        <v>5.0736055637763407E-2</v>
      </c>
      <c r="BG23" s="174">
        <f t="shared" si="27"/>
        <v>1527243.5221933685</v>
      </c>
      <c r="BH23" s="161">
        <f t="shared" si="51"/>
        <v>2.0258219404216751E-4</v>
      </c>
      <c r="BI23" s="148">
        <f t="shared" si="28"/>
        <v>5.2734948499274507E-2</v>
      </c>
      <c r="BJ23" s="161">
        <f t="shared" si="52"/>
        <v>4.4294709750863477E-2</v>
      </c>
      <c r="BK23" s="174">
        <f t="shared" si="53"/>
        <v>1177346.3915401548</v>
      </c>
      <c r="BL23" s="164">
        <f t="shared" si="54"/>
        <v>-8.545812421728062E-5</v>
      </c>
      <c r="BM23" s="4">
        <f t="shared" si="5"/>
        <v>4.2375891689435528E-2</v>
      </c>
      <c r="BN23" s="4">
        <f t="shared" si="29"/>
        <v>-1.8342724179554269E-2</v>
      </c>
      <c r="BO23" s="157">
        <f t="shared" si="6"/>
        <v>-2906575</v>
      </c>
      <c r="BP23" s="164">
        <f t="shared" si="30"/>
        <v>-3.9138677385997401E-4</v>
      </c>
      <c r="BQ23" s="4">
        <f t="shared" si="7"/>
        <v>-9.4707633528289495E-2</v>
      </c>
      <c r="BR23" s="4">
        <f t="shared" si="31"/>
        <v>-7.749692123185134E-2</v>
      </c>
      <c r="BS23" s="157">
        <f t="shared" si="8"/>
        <v>256837</v>
      </c>
      <c r="BT23" s="164">
        <f t="shared" si="32"/>
        <v>-1.8056424844627161E-4</v>
      </c>
      <c r="BU23" s="4">
        <f t="shared" si="9"/>
        <v>8.4393857629999989E-3</v>
      </c>
      <c r="BV23" s="4">
        <f t="shared" si="33"/>
        <v>-3.4518661901784632E-2</v>
      </c>
      <c r="BW23" s="157">
        <f t="shared" si="10"/>
        <v>3169009</v>
      </c>
      <c r="BX23" s="4">
        <f t="shared" si="34"/>
        <v>3.874339771735005E-4</v>
      </c>
      <c r="BY23" s="4">
        <f t="shared" si="11"/>
        <v>0.11623363738362456</v>
      </c>
      <c r="BZ23" s="4">
        <f t="shared" si="35"/>
        <v>7.9990781709625786E-2</v>
      </c>
      <c r="CA23" s="157">
        <f t="shared" si="12"/>
        <v>1100883</v>
      </c>
      <c r="CB23" s="4">
        <f t="shared" si="36"/>
        <v>1.6993394202918528E-4</v>
      </c>
      <c r="CC23" s="4">
        <f t="shared" si="13"/>
        <v>4.2077460798348156E-2</v>
      </c>
      <c r="CD23" s="4">
        <f t="shared" si="37"/>
        <v>3.6360792702350812E-2</v>
      </c>
      <c r="CE23" s="159">
        <f t="shared" si="14"/>
        <v>-2600213</v>
      </c>
      <c r="CF23" s="4">
        <f t="shared" si="38"/>
        <v>-3.6505947663541434E-4</v>
      </c>
      <c r="CG23" s="4">
        <f t="shared" si="15"/>
        <v>-9.0399868444199685E-2</v>
      </c>
      <c r="CH23" s="4">
        <f t="shared" si="39"/>
        <v>-7.2452441380247701E-2</v>
      </c>
      <c r="CI23" s="157">
        <f t="shared" si="56"/>
        <v>700148.53637789935</v>
      </c>
      <c r="CJ23" s="164">
        <f t="shared" si="55"/>
        <v>-1.3915468261052263E-4</v>
      </c>
      <c r="CK23" s="4">
        <f t="shared" si="16"/>
        <v>2.4341596469197355E-2</v>
      </c>
      <c r="CL23" s="4">
        <f t="shared" si="40"/>
        <v>-2.7617681857071405E-2</v>
      </c>
    </row>
    <row r="24" spans="1:90" x14ac:dyDescent="0.35">
      <c r="A24" t="s">
        <v>67</v>
      </c>
      <c r="B24">
        <v>109</v>
      </c>
      <c r="C24" t="s">
        <v>472</v>
      </c>
      <c r="D24" s="342">
        <v>11570000</v>
      </c>
      <c r="E24" s="200">
        <v>10448690</v>
      </c>
      <c r="F24" s="200">
        <v>716766</v>
      </c>
      <c r="G24" s="161">
        <f t="shared" si="41"/>
        <v>1.7518964216853849E-3</v>
      </c>
      <c r="H24" s="342">
        <v>11887000</v>
      </c>
      <c r="I24" s="200">
        <v>10711577.664542526</v>
      </c>
      <c r="J24" s="200">
        <v>913052.72494757816</v>
      </c>
      <c r="K24" s="161">
        <f t="shared" si="42"/>
        <v>1.7812101489200058E-3</v>
      </c>
      <c r="L24" s="200">
        <v>10458203.737840859</v>
      </c>
      <c r="M24" s="200">
        <v>773137.16064193577</v>
      </c>
      <c r="N24" s="161">
        <f t="shared" si="43"/>
        <v>1.7374943724987452E-3</v>
      </c>
      <c r="O24" s="200">
        <v>10540774</v>
      </c>
      <c r="P24" s="200">
        <v>760219</v>
      </c>
      <c r="Q24" s="161">
        <f t="shared" si="44"/>
        <v>1.7363212666736303E-3</v>
      </c>
      <c r="R24" t="s">
        <v>67</v>
      </c>
      <c r="S24" s="144">
        <v>109</v>
      </c>
      <c r="T24" t="s">
        <v>472</v>
      </c>
      <c r="U24" s="272">
        <v>11578835.065443333</v>
      </c>
      <c r="V24" s="161">
        <f t="shared" si="17"/>
        <v>1.8138799882063852E-3</v>
      </c>
      <c r="W24" s="3">
        <v>11611470.518786332</v>
      </c>
      <c r="X24" s="161">
        <f t="shared" si="18"/>
        <v>1.8336940191734246E-3</v>
      </c>
      <c r="Y24">
        <v>109</v>
      </c>
      <c r="Z24" t="s">
        <v>67</v>
      </c>
      <c r="AA24" t="s">
        <v>472</v>
      </c>
      <c r="AB24" s="162">
        <v>11559998</v>
      </c>
      <c r="AC24" s="161">
        <f t="shared" si="19"/>
        <v>1.9384824438554488E-3</v>
      </c>
      <c r="AD24" s="163">
        <v>109</v>
      </c>
      <c r="AE24" s="163" t="s">
        <v>67</v>
      </c>
      <c r="AF24" s="8" t="s">
        <v>472</v>
      </c>
      <c r="AG24" s="160">
        <v>11671192</v>
      </c>
      <c r="AH24" s="161">
        <f t="shared" si="20"/>
        <v>1.9206151967577686E-3</v>
      </c>
      <c r="AI24">
        <v>109</v>
      </c>
      <c r="AJ24" t="s">
        <v>67</v>
      </c>
      <c r="AK24" s="1">
        <v>11522866</v>
      </c>
      <c r="AL24" s="161">
        <f t="shared" si="21"/>
        <v>1.9805762836507422E-3</v>
      </c>
      <c r="AM24">
        <v>109</v>
      </c>
      <c r="AN24" t="s">
        <v>67</v>
      </c>
      <c r="AO24" s="3">
        <v>10862657</v>
      </c>
      <c r="AP24" s="161">
        <f t="shared" si="22"/>
        <v>1.9297550513011584E-3</v>
      </c>
      <c r="AQ24">
        <v>109</v>
      </c>
      <c r="AR24" t="s">
        <v>67</v>
      </c>
      <c r="AS24" s="3">
        <v>11015526</v>
      </c>
      <c r="AT24" s="161">
        <f t="shared" si="23"/>
        <v>1.9677068066409334E-3</v>
      </c>
      <c r="AU24" s="13">
        <v>109</v>
      </c>
      <c r="AV24" s="13" t="s">
        <v>67</v>
      </c>
      <c r="AW24" s="3">
        <v>11841139</v>
      </c>
      <c r="AX24" s="161">
        <f t="shared" si="24"/>
        <v>2.0742588660659948E-3</v>
      </c>
      <c r="AY24" s="174">
        <f t="shared" si="25"/>
        <v>253373.92670166679</v>
      </c>
      <c r="AZ24" s="161">
        <f t="shared" si="45"/>
        <v>4.3715776421260561E-5</v>
      </c>
      <c r="BA24" s="148">
        <f t="shared" si="46"/>
        <v>2.4227289222228991E-2</v>
      </c>
      <c r="BB24" s="148">
        <f t="shared" si="47"/>
        <v>2.5160240581609213E-2</v>
      </c>
      <c r="BC24" s="174">
        <f t="shared" si="26"/>
        <v>-1120631.327602474</v>
      </c>
      <c r="BD24" s="161">
        <f t="shared" si="48"/>
        <v>-7.6385615707640032E-5</v>
      </c>
      <c r="BE24" s="148">
        <f t="shared" si="49"/>
        <v>-9.6782735160203012E-2</v>
      </c>
      <c r="BF24" s="161">
        <f t="shared" si="50"/>
        <v>-4.2111725254310922E-2</v>
      </c>
      <c r="BG24" s="174">
        <f t="shared" si="27"/>
        <v>-32635.4533429984</v>
      </c>
      <c r="BH24" s="161">
        <f t="shared" si="51"/>
        <v>-1.9814030967039422E-5</v>
      </c>
      <c r="BI24" s="148">
        <f t="shared" si="28"/>
        <v>-2.8106219010070365E-3</v>
      </c>
      <c r="BJ24" s="161">
        <f t="shared" si="52"/>
        <v>-1.0805527399806324E-2</v>
      </c>
      <c r="BK24" s="174">
        <f t="shared" si="53"/>
        <v>51472.518786331639</v>
      </c>
      <c r="BL24" s="164">
        <f t="shared" si="54"/>
        <v>-1.0478842468202411E-4</v>
      </c>
      <c r="BM24" s="4">
        <f t="shared" si="5"/>
        <v>4.4526408037727722E-3</v>
      </c>
      <c r="BN24" s="4">
        <f t="shared" si="29"/>
        <v>-5.4056937690707352E-2</v>
      </c>
      <c r="BO24" s="157">
        <f t="shared" si="6"/>
        <v>-111194</v>
      </c>
      <c r="BP24" s="164">
        <f t="shared" si="30"/>
        <v>1.7867247097680177E-5</v>
      </c>
      <c r="BQ24" s="4">
        <f t="shared" si="7"/>
        <v>-9.5272188136396006E-3</v>
      </c>
      <c r="BR24" s="4">
        <f t="shared" si="31"/>
        <v>9.3028770822194146E-3</v>
      </c>
      <c r="BS24" s="157">
        <f t="shared" si="8"/>
        <v>148326</v>
      </c>
      <c r="BT24" s="164">
        <f t="shared" si="32"/>
        <v>-5.9961086892973588E-5</v>
      </c>
      <c r="BU24" s="4">
        <f t="shared" si="9"/>
        <v>1.2872318397176535E-2</v>
      </c>
      <c r="BV24" s="4">
        <f t="shared" si="33"/>
        <v>-3.0274565735205591E-2</v>
      </c>
      <c r="BW24" s="157">
        <f t="shared" si="10"/>
        <v>660209</v>
      </c>
      <c r="BX24" s="4">
        <f t="shared" si="34"/>
        <v>5.082123234958374E-5</v>
      </c>
      <c r="BY24" s="4">
        <f t="shared" si="11"/>
        <v>6.0777855730876892E-2</v>
      </c>
      <c r="BZ24" s="4">
        <f t="shared" si="35"/>
        <v>2.6335587159270275E-2</v>
      </c>
      <c r="CA24" s="157">
        <f t="shared" si="12"/>
        <v>-152869</v>
      </c>
      <c r="CB24" s="4">
        <f t="shared" si="36"/>
        <v>-3.7951755339774929E-5</v>
      </c>
      <c r="CC24" s="4">
        <f t="shared" si="13"/>
        <v>-1.3877594224733345E-2</v>
      </c>
      <c r="CD24" s="4">
        <f t="shared" si="37"/>
        <v>-1.9287301955600928E-2</v>
      </c>
      <c r="CE24" s="159">
        <f t="shared" si="14"/>
        <v>-825613</v>
      </c>
      <c r="CF24" s="4">
        <f t="shared" si="38"/>
        <v>-1.0655205942506144E-4</v>
      </c>
      <c r="CG24" s="4">
        <f t="shared" si="15"/>
        <v>-6.9724120289441749E-2</v>
      </c>
      <c r="CH24" s="4">
        <f t="shared" si="39"/>
        <v>-5.1368737609470277E-2</v>
      </c>
      <c r="CI24" s="157">
        <f t="shared" si="56"/>
        <v>-1129561.335457474</v>
      </c>
      <c r="CJ24" s="164">
        <f t="shared" si="55"/>
        <v>-2.9304871714598904E-4</v>
      </c>
      <c r="CK24" s="4">
        <f t="shared" si="16"/>
        <v>-9.5392963080449783E-2</v>
      </c>
      <c r="CL24" s="4">
        <f t="shared" si="40"/>
        <v>-0.14127875837492762</v>
      </c>
    </row>
    <row r="25" spans="1:90" x14ac:dyDescent="0.35">
      <c r="A25" t="s">
        <v>105</v>
      </c>
      <c r="B25">
        <v>114</v>
      </c>
      <c r="C25" t="s">
        <v>473</v>
      </c>
      <c r="D25" s="342">
        <v>52228000</v>
      </c>
      <c r="E25" s="200">
        <v>47166544</v>
      </c>
      <c r="F25" s="200">
        <v>4013885</v>
      </c>
      <c r="G25" s="161">
        <f t="shared" si="41"/>
        <v>7.9082544947611869E-3</v>
      </c>
      <c r="H25" s="342">
        <v>53037000</v>
      </c>
      <c r="I25" s="200">
        <v>47791931.068444178</v>
      </c>
      <c r="J25" s="200">
        <v>4343953.8865407063</v>
      </c>
      <c r="K25" s="161">
        <f t="shared" si="42"/>
        <v>7.9472394563675844E-3</v>
      </c>
      <c r="L25" s="200">
        <v>48135669.943011917</v>
      </c>
      <c r="M25" s="200">
        <v>3678289.4153154255</v>
      </c>
      <c r="N25" s="161">
        <f t="shared" si="43"/>
        <v>7.9971147760128734E-3</v>
      </c>
      <c r="O25" s="200">
        <v>48512532</v>
      </c>
      <c r="P25" s="200">
        <v>3616830</v>
      </c>
      <c r="Q25" s="161">
        <f t="shared" si="44"/>
        <v>7.9911912551948305E-3</v>
      </c>
      <c r="R25" t="s">
        <v>105</v>
      </c>
      <c r="S25" s="144">
        <v>114</v>
      </c>
      <c r="T25" t="s">
        <v>473</v>
      </c>
      <c r="U25" s="272">
        <v>52767438.092029646</v>
      </c>
      <c r="V25" s="161">
        <f t="shared" si="17"/>
        <v>8.266271990496411E-3</v>
      </c>
      <c r="W25" s="3">
        <v>52187714.903716378</v>
      </c>
      <c r="X25" s="161">
        <f t="shared" si="18"/>
        <v>8.2415315560974266E-3</v>
      </c>
      <c r="Y25">
        <v>114</v>
      </c>
      <c r="Z25" t="s">
        <v>105</v>
      </c>
      <c r="AA25" t="s">
        <v>473</v>
      </c>
      <c r="AB25" s="162">
        <v>51922279</v>
      </c>
      <c r="AC25" s="161">
        <f t="shared" si="19"/>
        <v>8.7067857872003482E-3</v>
      </c>
      <c r="AD25" s="163">
        <v>114</v>
      </c>
      <c r="AE25" s="163" t="s">
        <v>105</v>
      </c>
      <c r="AF25" s="8" t="s">
        <v>473</v>
      </c>
      <c r="AG25" s="160">
        <v>52169757</v>
      </c>
      <c r="AH25" s="161">
        <f t="shared" si="20"/>
        <v>8.5850723820977311E-3</v>
      </c>
      <c r="AI25">
        <v>114</v>
      </c>
      <c r="AJ25" t="s">
        <v>105</v>
      </c>
      <c r="AK25" s="1">
        <v>50242372</v>
      </c>
      <c r="AL25" s="161">
        <f t="shared" si="21"/>
        <v>8.6357725949046098E-3</v>
      </c>
      <c r="AM25">
        <v>114</v>
      </c>
      <c r="AN25" t="s">
        <v>105</v>
      </c>
      <c r="AO25" s="3">
        <v>47579649</v>
      </c>
      <c r="AP25" s="161">
        <f t="shared" si="22"/>
        <v>8.452542319700062E-3</v>
      </c>
      <c r="AQ25">
        <v>114</v>
      </c>
      <c r="AR25" t="s">
        <v>105</v>
      </c>
      <c r="AS25" s="3">
        <v>45869943</v>
      </c>
      <c r="AT25" s="161">
        <f t="shared" si="23"/>
        <v>8.1937620646832139E-3</v>
      </c>
      <c r="AU25" s="13">
        <v>114</v>
      </c>
      <c r="AV25" s="13" t="s">
        <v>105</v>
      </c>
      <c r="AW25" s="3">
        <v>47440407</v>
      </c>
      <c r="AX25" s="161">
        <f t="shared" si="24"/>
        <v>8.3103225821037387E-3</v>
      </c>
      <c r="AY25" s="174">
        <f t="shared" si="25"/>
        <v>-343738.87456773967</v>
      </c>
      <c r="AZ25" s="161">
        <f t="shared" si="45"/>
        <v>-4.9875319645288976E-5</v>
      </c>
      <c r="BA25" s="148">
        <f t="shared" si="46"/>
        <v>-7.1410427023181353E-3</v>
      </c>
      <c r="BB25" s="148">
        <f t="shared" si="47"/>
        <v>-6.2366642273146596E-3</v>
      </c>
      <c r="BC25" s="174">
        <f t="shared" si="26"/>
        <v>-4631768.1490177289</v>
      </c>
      <c r="BD25" s="161">
        <f t="shared" si="48"/>
        <v>-2.691572144835376E-4</v>
      </c>
      <c r="BE25" s="148">
        <f t="shared" si="49"/>
        <v>-8.7777013940673818E-2</v>
      </c>
      <c r="BF25" s="161">
        <f t="shared" si="50"/>
        <v>-3.2560895019300477E-2</v>
      </c>
      <c r="BG25" s="174">
        <f t="shared" si="27"/>
        <v>579723.18831326813</v>
      </c>
      <c r="BH25" s="161">
        <f t="shared" si="51"/>
        <v>2.4740434398984323E-5</v>
      </c>
      <c r="BI25" s="148">
        <f t="shared" si="28"/>
        <v>1.1108422535511035E-2</v>
      </c>
      <c r="BJ25" s="161">
        <f t="shared" si="52"/>
        <v>3.0019219401860235E-3</v>
      </c>
      <c r="BK25" s="174">
        <f t="shared" si="53"/>
        <v>265435.90371637791</v>
      </c>
      <c r="BL25" s="164">
        <f t="shared" si="54"/>
        <v>-4.6525423110292154E-4</v>
      </c>
      <c r="BM25" s="4">
        <f t="shared" si="5"/>
        <v>5.1121774473030721E-3</v>
      </c>
      <c r="BN25" s="4">
        <f t="shared" si="29"/>
        <v>-5.3435819195974871E-2</v>
      </c>
      <c r="BO25" s="157">
        <f t="shared" si="6"/>
        <v>-247478</v>
      </c>
      <c r="BP25" s="164">
        <f t="shared" si="30"/>
        <v>1.2171340510261711E-4</v>
      </c>
      <c r="BQ25" s="4">
        <f t="shared" si="7"/>
        <v>-4.7437062051103665E-3</v>
      </c>
      <c r="BR25" s="4">
        <f t="shared" si="31"/>
        <v>1.4177330101074451E-2</v>
      </c>
      <c r="BS25" s="157">
        <f t="shared" si="8"/>
        <v>1927385</v>
      </c>
      <c r="BT25" s="164">
        <f t="shared" si="32"/>
        <v>-5.0700212806878767E-5</v>
      </c>
      <c r="BU25" s="4">
        <f t="shared" si="9"/>
        <v>3.8361743748881919E-2</v>
      </c>
      <c r="BV25" s="4">
        <f t="shared" si="33"/>
        <v>-5.8709527433357337E-3</v>
      </c>
      <c r="BW25" s="157">
        <f t="shared" si="10"/>
        <v>2662723</v>
      </c>
      <c r="BX25" s="4">
        <f t="shared" si="34"/>
        <v>1.8323027520454789E-4</v>
      </c>
      <c r="BY25" s="4">
        <f t="shared" si="11"/>
        <v>5.596348556501541E-2</v>
      </c>
      <c r="BZ25" s="4">
        <f t="shared" si="35"/>
        <v>2.1677534199089323E-2</v>
      </c>
      <c r="CA25" s="157">
        <f t="shared" si="12"/>
        <v>1709706</v>
      </c>
      <c r="CB25" s="4">
        <f t="shared" si="36"/>
        <v>2.5878025501684804E-4</v>
      </c>
      <c r="CC25" s="4">
        <f t="shared" si="13"/>
        <v>3.7272904394060398E-2</v>
      </c>
      <c r="CD25" s="4">
        <f t="shared" si="37"/>
        <v>3.1582593315986528E-2</v>
      </c>
      <c r="CE25" s="159">
        <f t="shared" si="14"/>
        <v>-1570464</v>
      </c>
      <c r="CF25" s="4">
        <f t="shared" si="38"/>
        <v>-1.1656051742052476E-4</v>
      </c>
      <c r="CG25" s="4">
        <f t="shared" si="15"/>
        <v>-3.3103931844429578E-2</v>
      </c>
      <c r="CH25" s="4">
        <f t="shared" si="39"/>
        <v>-1.4025991923771717E-2</v>
      </c>
      <c r="CI25" s="157">
        <f t="shared" si="56"/>
        <v>351524.06844417751</v>
      </c>
      <c r="CJ25" s="164">
        <f t="shared" si="55"/>
        <v>-3.6308312573615428E-4</v>
      </c>
      <c r="CK25" s="4">
        <f t="shared" si="16"/>
        <v>7.4098029648897723E-3</v>
      </c>
      <c r="CL25" s="4">
        <f t="shared" si="40"/>
        <v>-4.3690617560147783E-2</v>
      </c>
    </row>
    <row r="26" spans="1:90" x14ac:dyDescent="0.35">
      <c r="A26" t="s">
        <v>161</v>
      </c>
      <c r="B26">
        <v>118</v>
      </c>
      <c r="C26" t="s">
        <v>473</v>
      </c>
      <c r="D26" s="342">
        <v>20329000</v>
      </c>
      <c r="E26" s="200">
        <v>18359265</v>
      </c>
      <c r="F26" s="200">
        <v>1901490</v>
      </c>
      <c r="G26" s="161">
        <f t="shared" si="41"/>
        <v>3.0782357078517715E-3</v>
      </c>
      <c r="H26" s="342">
        <v>20749000</v>
      </c>
      <c r="I26" s="200">
        <v>18697280.610535964</v>
      </c>
      <c r="J26" s="200">
        <v>2126875.6140679289</v>
      </c>
      <c r="K26" s="161">
        <f t="shared" si="42"/>
        <v>3.1091391972009989E-3</v>
      </c>
      <c r="L26" s="200">
        <v>18379919.815535605</v>
      </c>
      <c r="M26" s="200">
        <v>1800954.6747625787</v>
      </c>
      <c r="N26" s="161">
        <f t="shared" si="43"/>
        <v>3.0535843484212331E-3</v>
      </c>
      <c r="O26" s="200">
        <v>18513286</v>
      </c>
      <c r="P26" s="200">
        <v>1770863</v>
      </c>
      <c r="Q26" s="161">
        <f t="shared" si="44"/>
        <v>3.0495874589295991E-3</v>
      </c>
      <c r="R26" t="s">
        <v>161</v>
      </c>
      <c r="S26" s="144">
        <v>118</v>
      </c>
      <c r="T26" t="s">
        <v>473</v>
      </c>
      <c r="U26" s="272">
        <v>19296668.274785172</v>
      </c>
      <c r="V26" s="161">
        <f t="shared" si="17"/>
        <v>3.0229155372591618E-3</v>
      </c>
      <c r="W26" s="3">
        <v>19524357.523060724</v>
      </c>
      <c r="X26" s="161">
        <f t="shared" si="18"/>
        <v>3.0833043549752057E-3</v>
      </c>
      <c r="Y26">
        <v>118</v>
      </c>
      <c r="Z26" t="s">
        <v>161</v>
      </c>
      <c r="AA26" t="s">
        <v>473</v>
      </c>
      <c r="AB26" s="162">
        <v>19439846</v>
      </c>
      <c r="AC26" s="161">
        <f t="shared" si="19"/>
        <v>3.2598448704103207E-3</v>
      </c>
      <c r="AD26" s="163">
        <v>118</v>
      </c>
      <c r="AE26" s="163" t="s">
        <v>161</v>
      </c>
      <c r="AF26" s="8" t="s">
        <v>473</v>
      </c>
      <c r="AG26" s="160">
        <v>20306717</v>
      </c>
      <c r="AH26" s="161">
        <f t="shared" si="20"/>
        <v>3.3416800328928977E-3</v>
      </c>
      <c r="AI26">
        <v>118</v>
      </c>
      <c r="AJ26" t="s">
        <v>161</v>
      </c>
      <c r="AK26" s="1">
        <v>20504812</v>
      </c>
      <c r="AL26" s="161">
        <f t="shared" si="21"/>
        <v>3.5244134877483731E-3</v>
      </c>
      <c r="AM26">
        <v>118</v>
      </c>
      <c r="AN26" t="s">
        <v>161</v>
      </c>
      <c r="AO26" s="3">
        <v>17893248</v>
      </c>
      <c r="AP26" s="161">
        <f t="shared" si="22"/>
        <v>3.1787421541694953E-3</v>
      </c>
      <c r="AQ26">
        <v>118</v>
      </c>
      <c r="AR26" t="s">
        <v>161</v>
      </c>
      <c r="AS26" s="3">
        <v>16695932</v>
      </c>
      <c r="AT26" s="161">
        <f t="shared" si="23"/>
        <v>2.9823994822956407E-3</v>
      </c>
      <c r="AU26" s="13">
        <v>118</v>
      </c>
      <c r="AV26" s="13" t="s">
        <v>161</v>
      </c>
      <c r="AW26" s="3">
        <v>18523348</v>
      </c>
      <c r="AX26" s="161">
        <f t="shared" si="24"/>
        <v>3.2448076843136298E-3</v>
      </c>
      <c r="AY26" s="174">
        <f t="shared" si="25"/>
        <v>317360.79500035942</v>
      </c>
      <c r="AZ26" s="161">
        <f t="shared" si="45"/>
        <v>5.555484877976585E-5</v>
      </c>
      <c r="BA26" s="148">
        <f t="shared" si="46"/>
        <v>1.7266712705248616E-2</v>
      </c>
      <c r="BB26" s="148">
        <f t="shared" si="47"/>
        <v>1.8193323792902224E-2</v>
      </c>
      <c r="BC26" s="174">
        <f t="shared" si="26"/>
        <v>-916748.45924956724</v>
      </c>
      <c r="BD26" s="161">
        <f t="shared" si="48"/>
        <v>3.0668811162071295E-5</v>
      </c>
      <c r="BE26" s="148">
        <f t="shared" si="49"/>
        <v>-4.7508121412206498E-2</v>
      </c>
      <c r="BF26" s="161">
        <f t="shared" si="50"/>
        <v>1.0145440977116518E-2</v>
      </c>
      <c r="BG26" s="174">
        <f t="shared" si="27"/>
        <v>-227689.24827555194</v>
      </c>
      <c r="BH26" s="161">
        <f t="shared" si="51"/>
        <v>-6.0388817716043944E-5</v>
      </c>
      <c r="BI26" s="148">
        <f t="shared" si="28"/>
        <v>-1.1661804902241842E-2</v>
      </c>
      <c r="BJ26" s="161">
        <f t="shared" si="52"/>
        <v>-1.9585746576915388E-2</v>
      </c>
      <c r="BK26" s="174">
        <f t="shared" si="53"/>
        <v>84511.523060724139</v>
      </c>
      <c r="BL26" s="164">
        <f t="shared" si="54"/>
        <v>-1.7654051543511493E-4</v>
      </c>
      <c r="BM26" s="4">
        <f t="shared" si="5"/>
        <v>4.3473350077322705E-3</v>
      </c>
      <c r="BN26" s="4">
        <f t="shared" si="29"/>
        <v>-5.4156109401884991E-2</v>
      </c>
      <c r="BO26" s="157">
        <f t="shared" si="6"/>
        <v>-866871</v>
      </c>
      <c r="BP26" s="164">
        <f t="shared" si="30"/>
        <v>-8.1835162482577026E-5</v>
      </c>
      <c r="BQ26" s="4">
        <f t="shared" si="7"/>
        <v>-4.2688879743584353E-2</v>
      </c>
      <c r="BR26" s="4">
        <f t="shared" si="31"/>
        <v>-2.448922747751292E-2</v>
      </c>
      <c r="BS26" s="157">
        <f t="shared" si="8"/>
        <v>-198095</v>
      </c>
      <c r="BT26" s="164">
        <f t="shared" si="32"/>
        <v>-1.8273345485547536E-4</v>
      </c>
      <c r="BU26" s="4">
        <f t="shared" si="9"/>
        <v>-9.660903011449215E-3</v>
      </c>
      <c r="BV26" s="4">
        <f t="shared" si="33"/>
        <v>-5.1847904762223999E-2</v>
      </c>
      <c r="BW26" s="157">
        <f t="shared" si="10"/>
        <v>2611564</v>
      </c>
      <c r="BX26" s="4">
        <f t="shared" si="34"/>
        <v>3.4567133357887771E-4</v>
      </c>
      <c r="BY26" s="4">
        <f t="shared" si="11"/>
        <v>0.1459524844231746</v>
      </c>
      <c r="BZ26" s="4">
        <f t="shared" si="35"/>
        <v>0.10874469108023349</v>
      </c>
      <c r="CA26" s="157">
        <f t="shared" si="12"/>
        <v>1197316</v>
      </c>
      <c r="CB26" s="4">
        <f t="shared" si="36"/>
        <v>1.9634267187385469E-4</v>
      </c>
      <c r="CC26" s="4">
        <f t="shared" si="13"/>
        <v>7.1713037642941999E-2</v>
      </c>
      <c r="CD26" s="4">
        <f t="shared" si="37"/>
        <v>6.5833793574402028E-2</v>
      </c>
      <c r="CE26" s="159">
        <f t="shared" si="14"/>
        <v>-1827416</v>
      </c>
      <c r="CF26" s="4">
        <f t="shared" si="38"/>
        <v>-2.6240820201798914E-4</v>
      </c>
      <c r="CG26" s="4">
        <f t="shared" si="15"/>
        <v>-9.865473563418449E-2</v>
      </c>
      <c r="CH26" s="4">
        <f t="shared" si="39"/>
        <v>-8.0870186324616039E-2</v>
      </c>
      <c r="CI26" s="157">
        <f t="shared" si="56"/>
        <v>173932.61053596437</v>
      </c>
      <c r="CJ26" s="164">
        <f t="shared" si="55"/>
        <v>-1.3566848711263086E-4</v>
      </c>
      <c r="CK26" s="4">
        <f t="shared" si="16"/>
        <v>9.3899121549713572E-3</v>
      </c>
      <c r="CL26" s="4">
        <f t="shared" si="40"/>
        <v>-4.1810948540492207E-2</v>
      </c>
    </row>
    <row r="27" spans="1:90" x14ac:dyDescent="0.35">
      <c r="A27" t="s">
        <v>210</v>
      </c>
      <c r="B27">
        <v>119</v>
      </c>
      <c r="C27" t="s">
        <v>472</v>
      </c>
      <c r="D27" s="342">
        <v>12144000</v>
      </c>
      <c r="E27" s="200">
        <v>10967466</v>
      </c>
      <c r="F27" s="200">
        <v>896134</v>
      </c>
      <c r="G27" s="161">
        <f t="shared" si="41"/>
        <v>1.838877834480315E-3</v>
      </c>
      <c r="H27" s="342">
        <v>12648000</v>
      </c>
      <c r="I27" s="200">
        <v>11397119.158420548</v>
      </c>
      <c r="J27" s="200">
        <v>1256864.3389356646</v>
      </c>
      <c r="K27" s="161">
        <f t="shared" si="42"/>
        <v>1.8952076854774243E-3</v>
      </c>
      <c r="L27" s="200">
        <v>11138241.955565926</v>
      </c>
      <c r="M27" s="200">
        <v>1064263.3221127661</v>
      </c>
      <c r="N27" s="161">
        <f t="shared" si="43"/>
        <v>1.8504738674483547E-3</v>
      </c>
      <c r="O27" s="200">
        <v>11219782</v>
      </c>
      <c r="P27" s="200">
        <v>1046481</v>
      </c>
      <c r="Q27" s="161">
        <f t="shared" si="44"/>
        <v>1.8481703614973623E-3</v>
      </c>
      <c r="R27" t="s">
        <v>210</v>
      </c>
      <c r="S27" s="144">
        <v>119</v>
      </c>
      <c r="T27" t="s">
        <v>472</v>
      </c>
      <c r="U27" s="272">
        <v>11006994.210848575</v>
      </c>
      <c r="V27" s="161">
        <f t="shared" si="17"/>
        <v>1.7242983785949045E-3</v>
      </c>
      <c r="W27" s="3">
        <v>11350262.420039235</v>
      </c>
      <c r="X27" s="161">
        <f t="shared" si="18"/>
        <v>1.7924437978808438E-3</v>
      </c>
      <c r="Y27">
        <v>119</v>
      </c>
      <c r="Z27" t="s">
        <v>210</v>
      </c>
      <c r="AA27" t="s">
        <v>472</v>
      </c>
      <c r="AB27" s="162">
        <v>10795082</v>
      </c>
      <c r="AC27" s="161">
        <f t="shared" si="19"/>
        <v>1.8102145810907548E-3</v>
      </c>
      <c r="AD27" s="163">
        <v>119</v>
      </c>
      <c r="AE27" s="163" t="s">
        <v>210</v>
      </c>
      <c r="AF27" s="8" t="s">
        <v>472</v>
      </c>
      <c r="AG27" s="160">
        <v>11784445</v>
      </c>
      <c r="AH27" s="161">
        <f t="shared" si="20"/>
        <v>1.9392521477117422E-3</v>
      </c>
      <c r="AI27">
        <v>119</v>
      </c>
      <c r="AJ27" t="s">
        <v>210</v>
      </c>
      <c r="AK27" s="1">
        <v>10278476</v>
      </c>
      <c r="AL27" s="161">
        <f t="shared" si="21"/>
        <v>1.7666877144690693E-3</v>
      </c>
      <c r="AM27">
        <v>119</v>
      </c>
      <c r="AN27" t="s">
        <v>210</v>
      </c>
      <c r="AO27" s="3">
        <v>9843160</v>
      </c>
      <c r="AP27" s="161">
        <f t="shared" si="22"/>
        <v>1.7486410305292258E-3</v>
      </c>
      <c r="AQ27">
        <v>119</v>
      </c>
      <c r="AR27" t="s">
        <v>210</v>
      </c>
      <c r="AS27" s="3">
        <v>9749279</v>
      </c>
      <c r="AT27" s="161">
        <f t="shared" si="23"/>
        <v>1.7415167145119999E-3</v>
      </c>
      <c r="AU27" s="13">
        <v>119</v>
      </c>
      <c r="AV27" s="13" t="s">
        <v>210</v>
      </c>
      <c r="AW27" s="3">
        <v>9892308</v>
      </c>
      <c r="AX27" s="161">
        <f t="shared" si="24"/>
        <v>1.732874478954733E-3</v>
      </c>
      <c r="AY27" s="174">
        <f t="shared" si="25"/>
        <v>258877.20285462216</v>
      </c>
      <c r="AZ27" s="161">
        <f t="shared" si="45"/>
        <v>4.4733818029069538E-5</v>
      </c>
      <c r="BA27" s="148">
        <f t="shared" si="46"/>
        <v>2.3242196020464238E-2</v>
      </c>
      <c r="BB27" s="148">
        <f t="shared" si="47"/>
        <v>2.4174250075065178E-2</v>
      </c>
      <c r="BC27" s="174">
        <f t="shared" si="26"/>
        <v>131247.74471735023</v>
      </c>
      <c r="BD27" s="161">
        <f t="shared" si="48"/>
        <v>1.261754888534502E-4</v>
      </c>
      <c r="BE27" s="148">
        <f t="shared" si="49"/>
        <v>1.1924031411590231E-2</v>
      </c>
      <c r="BF27" s="161">
        <f t="shared" si="50"/>
        <v>7.3174973902294119E-2</v>
      </c>
      <c r="BG27" s="174">
        <f t="shared" si="27"/>
        <v>-343268.20919065922</v>
      </c>
      <c r="BH27" s="161">
        <f t="shared" si="51"/>
        <v>-6.8145419285939226E-5</v>
      </c>
      <c r="BI27" s="148">
        <f t="shared" si="28"/>
        <v>-3.0243195838768337E-2</v>
      </c>
      <c r="BJ27" s="161">
        <f t="shared" si="52"/>
        <v>-3.8018162335971509E-2</v>
      </c>
      <c r="BK27" s="174">
        <f t="shared" si="53"/>
        <v>555180.42003923468</v>
      </c>
      <c r="BL27" s="164">
        <f t="shared" si="54"/>
        <v>-1.7770783209911057E-5</v>
      </c>
      <c r="BM27" s="4">
        <f t="shared" si="5"/>
        <v>5.142901369709231E-2</v>
      </c>
      <c r="BN27" s="4">
        <f t="shared" si="29"/>
        <v>-9.8169484411086624E-3</v>
      </c>
      <c r="BO27" s="157">
        <f t="shared" si="6"/>
        <v>-989363</v>
      </c>
      <c r="BP27" s="164">
        <f t="shared" si="30"/>
        <v>-1.2903756662098736E-4</v>
      </c>
      <c r="BQ27" s="4">
        <f t="shared" si="7"/>
        <v>-8.3954993213511533E-2</v>
      </c>
      <c r="BR27" s="4">
        <f t="shared" si="31"/>
        <v>-6.6539860107025131E-2</v>
      </c>
      <c r="BS27" s="157">
        <f t="shared" si="8"/>
        <v>1505969</v>
      </c>
      <c r="BT27" s="164">
        <f t="shared" si="32"/>
        <v>1.7256443324267291E-4</v>
      </c>
      <c r="BU27" s="4">
        <f t="shared" si="9"/>
        <v>0.14651675987763166</v>
      </c>
      <c r="BV27" s="4">
        <f t="shared" si="33"/>
        <v>9.7676817373766892E-2</v>
      </c>
      <c r="BW27" s="157">
        <f t="shared" si="10"/>
        <v>435316</v>
      </c>
      <c r="BX27" s="4">
        <f t="shared" si="34"/>
        <v>1.8046683939843423E-5</v>
      </c>
      <c r="BY27" s="4">
        <f t="shared" si="11"/>
        <v>4.4225228483535772E-2</v>
      </c>
      <c r="BZ27" s="4">
        <f t="shared" si="35"/>
        <v>1.0320405174515206E-2</v>
      </c>
      <c r="CA27" s="157">
        <f t="shared" si="12"/>
        <v>93881</v>
      </c>
      <c r="CB27" s="4">
        <f t="shared" si="36"/>
        <v>7.1243160172259051E-6</v>
      </c>
      <c r="CC27" s="4">
        <f t="shared" si="13"/>
        <v>9.6295326044110539E-3</v>
      </c>
      <c r="CD27" s="4">
        <f t="shared" si="37"/>
        <v>4.0908685847567353E-3</v>
      </c>
      <c r="CE27" s="159">
        <f t="shared" si="14"/>
        <v>-143029</v>
      </c>
      <c r="CF27" s="4">
        <f t="shared" si="38"/>
        <v>8.642235557266946E-6</v>
      </c>
      <c r="CG27" s="4">
        <f t="shared" si="15"/>
        <v>-1.4458607637368347E-2</v>
      </c>
      <c r="CH27" s="4">
        <f t="shared" si="39"/>
        <v>4.9872253658441133E-3</v>
      </c>
      <c r="CI27" s="157">
        <f t="shared" si="56"/>
        <v>1504811.1584205478</v>
      </c>
      <c r="CJ27" s="164">
        <f t="shared" si="55"/>
        <v>1.6233320652269127E-4</v>
      </c>
      <c r="CK27" s="4">
        <f t="shared" si="16"/>
        <v>0.15211931921454</v>
      </c>
      <c r="CL27" s="4">
        <f t="shared" si="40"/>
        <v>9.3678571930155261E-2</v>
      </c>
    </row>
    <row r="28" spans="1:90" x14ac:dyDescent="0.35">
      <c r="A28" t="s">
        <v>474</v>
      </c>
      <c r="B28">
        <v>141</v>
      </c>
      <c r="C28" t="s">
        <v>473</v>
      </c>
      <c r="D28" s="342">
        <v>41047000</v>
      </c>
      <c r="E28" s="200">
        <v>37069001</v>
      </c>
      <c r="F28" s="200">
        <v>2404233</v>
      </c>
      <c r="G28" s="161">
        <f t="shared" si="41"/>
        <v>6.215233699856341E-3</v>
      </c>
      <c r="H28" s="342">
        <v>41308000</v>
      </c>
      <c r="I28" s="200">
        <v>37223085.580462903</v>
      </c>
      <c r="J28" s="200">
        <v>2321087.5232041157</v>
      </c>
      <c r="K28" s="161">
        <f t="shared" si="42"/>
        <v>6.1897639998925499E-3</v>
      </c>
      <c r="L28" s="200">
        <v>35254861.176599585</v>
      </c>
      <c r="M28" s="200">
        <v>1965405.686067563</v>
      </c>
      <c r="N28" s="161">
        <f t="shared" si="43"/>
        <v>5.8571361232835047E-3</v>
      </c>
      <c r="O28" s="200">
        <v>35550234</v>
      </c>
      <c r="P28" s="200">
        <v>1932566</v>
      </c>
      <c r="Q28" s="161">
        <f t="shared" si="44"/>
        <v>5.8559862235376603E-3</v>
      </c>
      <c r="R28" t="s">
        <v>474</v>
      </c>
      <c r="S28" s="144">
        <v>141</v>
      </c>
      <c r="T28" t="s">
        <v>473</v>
      </c>
      <c r="U28" s="272">
        <f>41807504.4972738</f>
        <v>41807504.497273803</v>
      </c>
      <c r="V28" s="161">
        <f t="shared" si="17"/>
        <v>6.5493458828839324E-3</v>
      </c>
      <c r="W28" s="3">
        <v>36840104.109049425</v>
      </c>
      <c r="X28" s="161">
        <f t="shared" si="18"/>
        <v>5.8178228555284782E-3</v>
      </c>
      <c r="Y28">
        <v>141</v>
      </c>
      <c r="Z28" t="s">
        <v>474</v>
      </c>
      <c r="AA28" t="s">
        <v>473</v>
      </c>
      <c r="AB28" s="162">
        <v>36145331</v>
      </c>
      <c r="AC28" s="161">
        <f t="shared" si="19"/>
        <v>6.0611679665380658E-3</v>
      </c>
      <c r="AD28" s="163">
        <v>141</v>
      </c>
      <c r="AE28" s="163" t="s">
        <v>474</v>
      </c>
      <c r="AF28" s="8" t="s">
        <v>473</v>
      </c>
      <c r="AG28" s="160">
        <v>39301654</v>
      </c>
      <c r="AH28" s="161">
        <f t="shared" si="20"/>
        <v>6.4674931172510695E-3</v>
      </c>
      <c r="AI28">
        <v>141</v>
      </c>
      <c r="AJ28" t="s">
        <v>474</v>
      </c>
      <c r="AK28" s="1">
        <v>37548881</v>
      </c>
      <c r="AL28" s="161">
        <f t="shared" si="21"/>
        <v>6.4539866371980696E-3</v>
      </c>
      <c r="AM28">
        <v>141</v>
      </c>
      <c r="AN28" t="s">
        <v>474</v>
      </c>
      <c r="AO28" s="3">
        <v>35845343</v>
      </c>
      <c r="AP28" s="161">
        <f t="shared" si="22"/>
        <v>6.3679384997494277E-3</v>
      </c>
      <c r="AQ28">
        <v>141</v>
      </c>
      <c r="AR28" t="s">
        <v>474</v>
      </c>
      <c r="AS28" s="3">
        <v>35683551</v>
      </c>
      <c r="AT28" s="161">
        <f t="shared" si="23"/>
        <v>6.3741637201726806E-3</v>
      </c>
      <c r="AU28" s="13">
        <v>141</v>
      </c>
      <c r="AV28" s="13" t="s">
        <v>474</v>
      </c>
      <c r="AW28" s="3">
        <v>36091828</v>
      </c>
      <c r="AX28" s="161">
        <f t="shared" si="24"/>
        <v>6.3223473874877171E-3</v>
      </c>
      <c r="AY28" s="174">
        <f t="shared" si="25"/>
        <v>1968224.4038633183</v>
      </c>
      <c r="AZ28" s="161">
        <f t="shared" si="45"/>
        <v>3.3262787660904517E-4</v>
      </c>
      <c r="BA28" s="148">
        <f t="shared" si="46"/>
        <v>5.5828454237957043E-2</v>
      </c>
      <c r="BB28" s="148">
        <f t="shared" si="47"/>
        <v>5.6790190565448956E-2</v>
      </c>
      <c r="BC28" s="174">
        <f t="shared" si="26"/>
        <v>-6552643.3206742182</v>
      </c>
      <c r="BD28" s="161">
        <f t="shared" si="48"/>
        <v>-6.9220975960042775E-4</v>
      </c>
      <c r="BE28" s="148">
        <f t="shared" si="49"/>
        <v>-0.15673366299826638</v>
      </c>
      <c r="BF28" s="161">
        <f t="shared" si="50"/>
        <v>-0.10569143422543151</v>
      </c>
      <c r="BG28" s="174">
        <f t="shared" si="27"/>
        <v>4967400.3882243782</v>
      </c>
      <c r="BH28" s="161">
        <f t="shared" si="51"/>
        <v>7.3152302735545426E-4</v>
      </c>
      <c r="BI28" s="148">
        <f t="shared" si="28"/>
        <v>0.13483676304281081</v>
      </c>
      <c r="BJ28" s="161">
        <f t="shared" si="52"/>
        <v>0.1257382779642926</v>
      </c>
      <c r="BK28" s="174">
        <f t="shared" si="53"/>
        <v>694773.10904942453</v>
      </c>
      <c r="BL28" s="164">
        <f t="shared" si="54"/>
        <v>-2.4334511100958765E-4</v>
      </c>
      <c r="BM28" s="4">
        <f t="shared" si="5"/>
        <v>1.9221655738867752E-2</v>
      </c>
      <c r="BN28" s="4">
        <f t="shared" si="29"/>
        <v>-4.0148220995198415E-2</v>
      </c>
      <c r="BO28" s="157">
        <f t="shared" si="6"/>
        <v>-3156323</v>
      </c>
      <c r="BP28" s="164">
        <f t="shared" si="30"/>
        <v>-4.0632515071300362E-4</v>
      </c>
      <c r="BQ28" s="4">
        <f t="shared" si="7"/>
        <v>-8.0310182365352867E-2</v>
      </c>
      <c r="BR28" s="4">
        <f t="shared" si="31"/>
        <v>-6.2825756958162365E-2</v>
      </c>
      <c r="BS28" s="157">
        <f t="shared" si="8"/>
        <v>1752773</v>
      </c>
      <c r="BT28" s="164">
        <f t="shared" si="32"/>
        <v>1.350648005299989E-5</v>
      </c>
      <c r="BU28" s="4">
        <f t="shared" si="9"/>
        <v>4.6679766568809337E-2</v>
      </c>
      <c r="BV28" s="4">
        <f t="shared" si="33"/>
        <v>2.0927344310188388E-3</v>
      </c>
      <c r="BW28" s="157">
        <f t="shared" si="10"/>
        <v>1703538</v>
      </c>
      <c r="BX28" s="4">
        <f t="shared" si="34"/>
        <v>8.6048137448641905E-5</v>
      </c>
      <c r="BY28" s="4">
        <f t="shared" si="11"/>
        <v>4.7524667290810972E-2</v>
      </c>
      <c r="BZ28" s="4">
        <f t="shared" si="35"/>
        <v>1.3512714900124713E-2</v>
      </c>
      <c r="CA28" s="157">
        <f t="shared" si="12"/>
        <v>161792</v>
      </c>
      <c r="CB28" s="4">
        <f t="shared" si="36"/>
        <v>-6.2252204232528946E-6</v>
      </c>
      <c r="CC28" s="4">
        <f t="shared" si="13"/>
        <v>4.5340779004869776E-3</v>
      </c>
      <c r="CD28" s="4">
        <f t="shared" si="37"/>
        <v>-9.7663328030806362E-4</v>
      </c>
      <c r="CE28" s="159">
        <f t="shared" si="14"/>
        <v>-408277</v>
      </c>
      <c r="CF28" s="4">
        <f t="shared" si="38"/>
        <v>5.1816332684963447E-5</v>
      </c>
      <c r="CG28" s="4">
        <f t="shared" si="15"/>
        <v>-1.1312172938428056E-2</v>
      </c>
      <c r="CH28" s="4">
        <f t="shared" si="39"/>
        <v>8.1957427375014061E-3</v>
      </c>
      <c r="CI28" s="157">
        <f t="shared" si="56"/>
        <v>1131257.5804629028</v>
      </c>
      <c r="CJ28" s="164">
        <f t="shared" si="55"/>
        <v>-1.3258338759516725E-4</v>
      </c>
      <c r="CK28" s="4">
        <f t="shared" si="16"/>
        <v>3.1343870431359222E-2</v>
      </c>
      <c r="CL28" s="4">
        <f t="shared" si="40"/>
        <v>-2.0970595171274087E-2</v>
      </c>
    </row>
    <row r="29" spans="1:90" x14ac:dyDescent="0.35">
      <c r="A29" t="s">
        <v>53</v>
      </c>
      <c r="B29">
        <v>147</v>
      </c>
      <c r="C29" t="s">
        <v>472</v>
      </c>
      <c r="D29" s="342">
        <v>4987000</v>
      </c>
      <c r="E29" s="200">
        <v>4503750</v>
      </c>
      <c r="F29" s="200">
        <v>747043</v>
      </c>
      <c r="G29" s="161">
        <f t="shared" si="41"/>
        <v>7.5512849066873956E-4</v>
      </c>
      <c r="H29" s="342">
        <v>5036000</v>
      </c>
      <c r="I29" s="200">
        <v>4537592.0652289148</v>
      </c>
      <c r="J29" s="200">
        <v>755176.47100769298</v>
      </c>
      <c r="K29" s="161">
        <f t="shared" si="42"/>
        <v>7.5454851669507243E-4</v>
      </c>
      <c r="L29" s="200">
        <v>4546500.7077136924</v>
      </c>
      <c r="M29" s="200">
        <v>639453.75401185756</v>
      </c>
      <c r="N29" s="161">
        <f t="shared" si="43"/>
        <v>7.5534189161292745E-4</v>
      </c>
      <c r="O29" s="200">
        <v>4574337</v>
      </c>
      <c r="P29" s="200">
        <v>628769</v>
      </c>
      <c r="Q29" s="161">
        <f t="shared" si="44"/>
        <v>7.5350430756148019E-4</v>
      </c>
      <c r="R29" t="s">
        <v>53</v>
      </c>
      <c r="S29" s="144">
        <v>147</v>
      </c>
      <c r="T29" t="s">
        <v>472</v>
      </c>
      <c r="U29" s="272">
        <v>4511330.8436323404</v>
      </c>
      <c r="V29" s="161">
        <f t="shared" si="17"/>
        <v>7.0672159083299104E-4</v>
      </c>
      <c r="W29" s="3">
        <v>4685563.6212977227</v>
      </c>
      <c r="X29" s="161">
        <f t="shared" si="18"/>
        <v>7.3994848240188779E-4</v>
      </c>
      <c r="Y29">
        <v>147</v>
      </c>
      <c r="Z29" t="s">
        <v>53</v>
      </c>
      <c r="AA29" t="s">
        <v>472</v>
      </c>
      <c r="AB29" s="162">
        <v>4362381</v>
      </c>
      <c r="AC29" s="161">
        <f t="shared" si="19"/>
        <v>7.3152252984027991E-4</v>
      </c>
      <c r="AD29" s="163">
        <v>147</v>
      </c>
      <c r="AE29" s="163" t="s">
        <v>53</v>
      </c>
      <c r="AF29" s="8" t="s">
        <v>472</v>
      </c>
      <c r="AG29" s="160">
        <v>4577101</v>
      </c>
      <c r="AH29" s="161">
        <f t="shared" si="20"/>
        <v>7.5320924698138632E-4</v>
      </c>
      <c r="AI29">
        <v>147</v>
      </c>
      <c r="AJ29" t="s">
        <v>53</v>
      </c>
      <c r="AK29" s="1">
        <v>4155839</v>
      </c>
      <c r="AL29" s="161">
        <f t="shared" si="21"/>
        <v>7.1431501174020568E-4</v>
      </c>
      <c r="AM29">
        <v>147</v>
      </c>
      <c r="AN29" t="s">
        <v>53</v>
      </c>
      <c r="AO29" s="3">
        <v>3988288</v>
      </c>
      <c r="AP29" s="161">
        <f t="shared" si="22"/>
        <v>7.0852084476604523E-4</v>
      </c>
      <c r="AQ29">
        <v>147</v>
      </c>
      <c r="AR29" t="s">
        <v>53</v>
      </c>
      <c r="AS29" s="3">
        <v>3885431</v>
      </c>
      <c r="AT29" s="161">
        <f t="shared" si="23"/>
        <v>6.9405573782256862E-4</v>
      </c>
      <c r="AU29" s="13">
        <v>147</v>
      </c>
      <c r="AV29" s="13" t="s">
        <v>53</v>
      </c>
      <c r="AW29" s="3">
        <v>3192480</v>
      </c>
      <c r="AX29" s="161">
        <f t="shared" si="24"/>
        <v>5.5923927121692999E-4</v>
      </c>
      <c r="AY29" s="174">
        <f t="shared" si="25"/>
        <v>-8908.642484777607</v>
      </c>
      <c r="AZ29" s="161">
        <f t="shared" si="45"/>
        <v>-7.9337491785502583E-7</v>
      </c>
      <c r="BA29" s="148">
        <f t="shared" si="46"/>
        <v>-1.9594503679858685E-3</v>
      </c>
      <c r="BB29" s="148">
        <f t="shared" si="47"/>
        <v>-1.0503520679369235E-3</v>
      </c>
      <c r="BC29" s="174">
        <f t="shared" si="26"/>
        <v>35169.864081352018</v>
      </c>
      <c r="BD29" s="161">
        <f t="shared" si="48"/>
        <v>4.8620300779936418E-5</v>
      </c>
      <c r="BE29" s="148">
        <f t="shared" si="49"/>
        <v>7.7958955572929494E-3</v>
      </c>
      <c r="BF29" s="161">
        <f t="shared" si="50"/>
        <v>6.8796965326372958E-2</v>
      </c>
      <c r="BG29" s="174">
        <f t="shared" si="27"/>
        <v>-174232.77766538225</v>
      </c>
      <c r="BH29" s="161">
        <f t="shared" si="51"/>
        <v>-3.3226891568896751E-5</v>
      </c>
      <c r="BI29" s="148">
        <f t="shared" si="28"/>
        <v>-3.7185020148574228E-2</v>
      </c>
      <c r="BJ29" s="161">
        <f t="shared" si="52"/>
        <v>-4.4904330989424542E-2</v>
      </c>
      <c r="BK29" s="174">
        <f t="shared" si="53"/>
        <v>323182.62129772268</v>
      </c>
      <c r="BL29" s="164">
        <f t="shared" si="54"/>
        <v>8.4259525616078813E-6</v>
      </c>
      <c r="BM29" s="4">
        <f t="shared" si="5"/>
        <v>7.4083997087306841E-2</v>
      </c>
      <c r="BN29" s="4">
        <f t="shared" si="29"/>
        <v>1.1518377381278465E-2</v>
      </c>
      <c r="BO29" s="157">
        <f t="shared" si="6"/>
        <v>-214720</v>
      </c>
      <c r="BP29" s="164">
        <f t="shared" si="30"/>
        <v>-2.1686717141106409E-5</v>
      </c>
      <c r="BQ29" s="4">
        <f t="shared" si="7"/>
        <v>-4.6911789798826813E-2</v>
      </c>
      <c r="BR29" s="4">
        <f t="shared" si="31"/>
        <v>-2.8792420204637161E-2</v>
      </c>
      <c r="BS29" s="157">
        <f t="shared" si="8"/>
        <v>421262</v>
      </c>
      <c r="BT29" s="164">
        <f t="shared" si="32"/>
        <v>3.8894235241180631E-5</v>
      </c>
      <c r="BU29" s="4">
        <f t="shared" si="9"/>
        <v>0.10136629450755913</v>
      </c>
      <c r="BV29" s="4">
        <f t="shared" si="33"/>
        <v>5.444969600516579E-2</v>
      </c>
      <c r="BW29" s="157">
        <f t="shared" si="10"/>
        <v>167551</v>
      </c>
      <c r="BX29" s="4">
        <f t="shared" si="34"/>
        <v>5.7941669741604562E-6</v>
      </c>
      <c r="BY29" s="4">
        <f t="shared" si="11"/>
        <v>4.2010757497954007E-2</v>
      </c>
      <c r="BZ29" s="4">
        <f t="shared" si="35"/>
        <v>8.1778355809329784E-3</v>
      </c>
      <c r="CA29" s="157">
        <f t="shared" si="12"/>
        <v>102857</v>
      </c>
      <c r="CB29" s="4">
        <f t="shared" si="36"/>
        <v>1.4465106943476608E-5</v>
      </c>
      <c r="CC29" s="4">
        <f t="shared" si="13"/>
        <v>2.6472481431274935E-2</v>
      </c>
      <c r="CD29" s="4">
        <f t="shared" si="37"/>
        <v>2.0841419723518703E-2</v>
      </c>
      <c r="CE29" s="159">
        <f t="shared" si="14"/>
        <v>692951</v>
      </c>
      <c r="CF29" s="4">
        <f t="shared" si="38"/>
        <v>1.3481646660563863E-4</v>
      </c>
      <c r="CG29" s="4">
        <f t="shared" si="15"/>
        <v>0.21705727208941011</v>
      </c>
      <c r="CH29" s="4">
        <f t="shared" si="39"/>
        <v>0.24107117211613535</v>
      </c>
      <c r="CI29" s="157">
        <f t="shared" si="56"/>
        <v>1345112.0652289148</v>
      </c>
      <c r="CJ29" s="164">
        <f t="shared" si="55"/>
        <v>1.9530924547814243E-4</v>
      </c>
      <c r="CK29" s="4">
        <f t="shared" si="16"/>
        <v>0.42133766389418725</v>
      </c>
      <c r="CL29" s="4">
        <f t="shared" si="40"/>
        <v>0.349240934123136</v>
      </c>
    </row>
    <row r="30" spans="1:90" x14ac:dyDescent="0.35">
      <c r="A30" t="s">
        <v>72</v>
      </c>
      <c r="B30">
        <v>148</v>
      </c>
      <c r="C30" t="s">
        <v>472</v>
      </c>
      <c r="D30" s="342">
        <v>4229000</v>
      </c>
      <c r="E30" s="200">
        <v>3819580</v>
      </c>
      <c r="F30" s="200">
        <v>621687</v>
      </c>
      <c r="G30" s="161">
        <f t="shared" si="41"/>
        <v>6.4041602673072537E-4</v>
      </c>
      <c r="H30" s="342">
        <v>4249000</v>
      </c>
      <c r="I30" s="200">
        <v>3829148.5451693856</v>
      </c>
      <c r="J30" s="200">
        <v>609370.95597819332</v>
      </c>
      <c r="K30" s="161">
        <f t="shared" si="42"/>
        <v>6.3674264090482859E-4</v>
      </c>
      <c r="L30" s="200">
        <v>3921810.2934545381</v>
      </c>
      <c r="M30" s="200">
        <v>515991.37465987145</v>
      </c>
      <c r="N30" s="161">
        <f t="shared" si="43"/>
        <v>6.5155771351340275E-4</v>
      </c>
      <c r="O30" s="200">
        <v>3946768</v>
      </c>
      <c r="P30" s="200">
        <v>507370</v>
      </c>
      <c r="Q30" s="161">
        <f t="shared" si="44"/>
        <v>6.5012846428800684E-4</v>
      </c>
      <c r="R30" t="s">
        <v>72</v>
      </c>
      <c r="S30" s="144">
        <v>148</v>
      </c>
      <c r="T30" t="s">
        <v>472</v>
      </c>
      <c r="U30" s="272">
        <v>3918255.4189587077</v>
      </c>
      <c r="V30" s="161">
        <f t="shared" si="17"/>
        <v>6.1381348408198451E-4</v>
      </c>
      <c r="W30" s="3">
        <v>3572310.1233453518</v>
      </c>
      <c r="X30" s="161">
        <f t="shared" si="18"/>
        <v>5.6414247422089064E-4</v>
      </c>
      <c r="Y30">
        <v>148</v>
      </c>
      <c r="Z30" t="s">
        <v>72</v>
      </c>
      <c r="AA30" t="s">
        <v>472</v>
      </c>
      <c r="AB30" s="162">
        <v>3350361</v>
      </c>
      <c r="AC30" s="161">
        <f t="shared" si="19"/>
        <v>5.6181808847008321E-4</v>
      </c>
      <c r="AD30" s="163">
        <v>148</v>
      </c>
      <c r="AE30" s="163" t="s">
        <v>72</v>
      </c>
      <c r="AF30" s="8" t="s">
        <v>472</v>
      </c>
      <c r="AG30" s="160">
        <v>3327289</v>
      </c>
      <c r="AH30" s="161">
        <f t="shared" si="20"/>
        <v>5.4753977292164844E-4</v>
      </c>
      <c r="AI30">
        <v>148</v>
      </c>
      <c r="AJ30" t="s">
        <v>72</v>
      </c>
      <c r="AK30" s="1">
        <v>2969535</v>
      </c>
      <c r="AL30" s="161">
        <f t="shared" si="21"/>
        <v>5.1041039568374802E-4</v>
      </c>
      <c r="AM30">
        <v>148</v>
      </c>
      <c r="AN30" t="s">
        <v>72</v>
      </c>
      <c r="AO30" s="3">
        <v>2703427</v>
      </c>
      <c r="AP30" s="161">
        <f t="shared" si="22"/>
        <v>4.8026481081690569E-4</v>
      </c>
      <c r="AQ30">
        <v>148</v>
      </c>
      <c r="AR30" t="s">
        <v>72</v>
      </c>
      <c r="AS30" s="3">
        <v>2380191</v>
      </c>
      <c r="AT30" s="161">
        <f t="shared" si="23"/>
        <v>4.2517425239661636E-4</v>
      </c>
      <c r="AU30" s="13">
        <v>148</v>
      </c>
      <c r="AV30" s="13" t="s">
        <v>72</v>
      </c>
      <c r="AW30" s="3">
        <v>2081316</v>
      </c>
      <c r="AX30" s="161">
        <f t="shared" si="24"/>
        <v>3.6459230535888581E-4</v>
      </c>
      <c r="AY30" s="174">
        <f t="shared" si="25"/>
        <v>-92661.748285152484</v>
      </c>
      <c r="AZ30" s="161">
        <f t="shared" si="45"/>
        <v>-1.4815072608574155E-5</v>
      </c>
      <c r="BA30" s="148">
        <f t="shared" si="46"/>
        <v>-2.3627289784976087E-2</v>
      </c>
      <c r="BB30" s="148">
        <f t="shared" si="47"/>
        <v>-2.2737928354322836E-2</v>
      </c>
      <c r="BC30" s="174">
        <f t="shared" si="26"/>
        <v>3554.8744958303869</v>
      </c>
      <c r="BD30" s="161">
        <f t="shared" si="48"/>
        <v>3.7744229431418237E-5</v>
      </c>
      <c r="BE30" s="148">
        <f t="shared" si="49"/>
        <v>9.0725951111556404E-4</v>
      </c>
      <c r="BF30" s="161">
        <f t="shared" si="50"/>
        <v>6.1491365716522604E-2</v>
      </c>
      <c r="BG30" s="174">
        <f t="shared" si="27"/>
        <v>345945.29561335593</v>
      </c>
      <c r="BH30" s="161">
        <f t="shared" si="51"/>
        <v>4.9671009861093868E-5</v>
      </c>
      <c r="BI30" s="148">
        <f t="shared" si="28"/>
        <v>9.6840779122891338E-2</v>
      </c>
      <c r="BJ30" s="161">
        <f t="shared" si="52"/>
        <v>8.804692454630729E-2</v>
      </c>
      <c r="BK30" s="174">
        <f t="shared" si="53"/>
        <v>221949.12334535178</v>
      </c>
      <c r="BL30" s="164">
        <f t="shared" si="54"/>
        <v>2.3243857508074362E-6</v>
      </c>
      <c r="BM30" s="4">
        <f t="shared" si="5"/>
        <v>6.6246330871614065E-2</v>
      </c>
      <c r="BN30" s="4">
        <f t="shared" si="29"/>
        <v>4.1372568781775877E-3</v>
      </c>
      <c r="BO30" s="157">
        <f t="shared" si="6"/>
        <v>23072</v>
      </c>
      <c r="BP30" s="164">
        <f t="shared" si="30"/>
        <v>1.4278315548434768E-5</v>
      </c>
      <c r="BQ30" s="4">
        <f t="shared" si="7"/>
        <v>6.9341737372377336E-3</v>
      </c>
      <c r="BR30" s="4">
        <f t="shared" si="31"/>
        <v>2.6077220787535299E-2</v>
      </c>
      <c r="BS30" s="157">
        <f t="shared" si="8"/>
        <v>357754</v>
      </c>
      <c r="BT30" s="164">
        <f t="shared" si="32"/>
        <v>3.7129377237900426E-5</v>
      </c>
      <c r="BU30" s="4">
        <f t="shared" si="9"/>
        <v>0.12047475446492464</v>
      </c>
      <c r="BV30" s="4">
        <f t="shared" si="33"/>
        <v>7.2744163425907005E-2</v>
      </c>
      <c r="BW30" s="157">
        <f t="shared" si="10"/>
        <v>266108</v>
      </c>
      <c r="BX30" s="4">
        <f t="shared" si="34"/>
        <v>3.0145584866842325E-5</v>
      </c>
      <c r="BY30" s="4">
        <f t="shared" si="11"/>
        <v>9.8433580784685518E-2</v>
      </c>
      <c r="BZ30" s="4">
        <f t="shared" si="35"/>
        <v>6.2768673006806885E-2</v>
      </c>
      <c r="CA30" s="157">
        <f t="shared" si="12"/>
        <v>323236</v>
      </c>
      <c r="CB30" s="4">
        <f t="shared" si="36"/>
        <v>5.5090558420289328E-5</v>
      </c>
      <c r="CC30" s="4">
        <f t="shared" si="13"/>
        <v>0.13580254693845997</v>
      </c>
      <c r="CD30" s="4">
        <f t="shared" si="37"/>
        <v>0.12957171820672495</v>
      </c>
      <c r="CE30" s="159">
        <f t="shared" si="14"/>
        <v>298875</v>
      </c>
      <c r="CF30" s="4">
        <f t="shared" si="38"/>
        <v>6.0581947037730553E-5</v>
      </c>
      <c r="CG30" s="4">
        <f t="shared" si="15"/>
        <v>0.14359904983193325</v>
      </c>
      <c r="CH30" s="4">
        <f t="shared" si="39"/>
        <v>0.16616353704474596</v>
      </c>
      <c r="CI30" s="157">
        <f t="shared" si="56"/>
        <v>1747832.5451693856</v>
      </c>
      <c r="CJ30" s="164">
        <f t="shared" si="55"/>
        <v>2.7215033554594279E-4</v>
      </c>
      <c r="CK30" s="4">
        <f t="shared" si="16"/>
        <v>0.83977279046977282</v>
      </c>
      <c r="CL30" s="4">
        <f t="shared" si="40"/>
        <v>0.7464511223791519</v>
      </c>
    </row>
    <row r="31" spans="1:90" x14ac:dyDescent="0.35">
      <c r="A31" t="s">
        <v>83</v>
      </c>
      <c r="B31">
        <v>150</v>
      </c>
      <c r="C31" t="s">
        <v>473</v>
      </c>
      <c r="D31" s="342">
        <v>41660000</v>
      </c>
      <c r="E31" s="200">
        <v>37622729</v>
      </c>
      <c r="F31" s="200">
        <v>2388804</v>
      </c>
      <c r="G31" s="161">
        <f t="shared" si="41"/>
        <v>6.3080753959720267E-3</v>
      </c>
      <c r="H31" s="342">
        <v>42138000</v>
      </c>
      <c r="I31" s="200">
        <v>37970946.981253721</v>
      </c>
      <c r="J31" s="200">
        <v>2495896.4486002922</v>
      </c>
      <c r="K31" s="161">
        <f t="shared" si="42"/>
        <v>6.3141246084594512E-3</v>
      </c>
      <c r="L31" s="200">
        <v>36896210.483375095</v>
      </c>
      <c r="M31" s="200">
        <v>2113427.0133610414</v>
      </c>
      <c r="N31" s="161">
        <f t="shared" si="43"/>
        <v>6.1298249382382552E-3</v>
      </c>
      <c r="O31" s="200">
        <v>37203834</v>
      </c>
      <c r="P31" s="200">
        <v>2078114</v>
      </c>
      <c r="Q31" s="161">
        <f t="shared" si="44"/>
        <v>6.1283742708073885E-3</v>
      </c>
      <c r="R31" t="s">
        <v>83</v>
      </c>
      <c r="S31" s="144">
        <v>150</v>
      </c>
      <c r="T31" t="s">
        <v>473</v>
      </c>
      <c r="U31" s="272">
        <v>43136066.499086723</v>
      </c>
      <c r="V31" s="161">
        <f t="shared" si="17"/>
        <v>6.7574714857238935E-3</v>
      </c>
      <c r="W31" s="3">
        <v>40294158.630842105</v>
      </c>
      <c r="X31" s="161">
        <f t="shared" si="18"/>
        <v>6.3632902972502502E-3</v>
      </c>
      <c r="Y31">
        <v>150</v>
      </c>
      <c r="Z31" t="s">
        <v>83</v>
      </c>
      <c r="AA31" t="s">
        <v>473</v>
      </c>
      <c r="AB31" s="162">
        <v>37146235</v>
      </c>
      <c r="AC31" s="161">
        <f t="shared" si="19"/>
        <v>6.2290083789658789E-3</v>
      </c>
      <c r="AD31" s="163">
        <v>150</v>
      </c>
      <c r="AE31" s="163" t="s">
        <v>83</v>
      </c>
      <c r="AF31" s="8" t="s">
        <v>473</v>
      </c>
      <c r="AG31" s="160">
        <v>38389910</v>
      </c>
      <c r="AH31" s="161">
        <f t="shared" si="20"/>
        <v>6.3174562245367077E-3</v>
      </c>
      <c r="AI31">
        <v>150</v>
      </c>
      <c r="AJ31" t="s">
        <v>83</v>
      </c>
      <c r="AK31" s="1">
        <v>38468448</v>
      </c>
      <c r="AL31" s="161">
        <f t="shared" si="21"/>
        <v>6.6120438940843211E-3</v>
      </c>
      <c r="AM31">
        <v>150</v>
      </c>
      <c r="AN31" t="s">
        <v>83</v>
      </c>
      <c r="AO31" s="3">
        <v>36380390</v>
      </c>
      <c r="AP31" s="161">
        <f t="shared" si="22"/>
        <v>6.4629897980582607E-3</v>
      </c>
      <c r="AQ31">
        <v>150</v>
      </c>
      <c r="AR31" t="s">
        <v>83</v>
      </c>
      <c r="AS31" s="3">
        <v>34377175</v>
      </c>
      <c r="AT31" s="161">
        <f t="shared" si="23"/>
        <v>6.1408053723976987E-3</v>
      </c>
      <c r="AU31" s="13">
        <v>150</v>
      </c>
      <c r="AV31" s="13" t="s">
        <v>83</v>
      </c>
      <c r="AW31" s="3">
        <v>37521467</v>
      </c>
      <c r="AX31" s="161">
        <f t="shared" si="24"/>
        <v>6.5727828710187963E-3</v>
      </c>
      <c r="AY31" s="174">
        <f t="shared" si="25"/>
        <v>1074736.497878626</v>
      </c>
      <c r="AZ31" s="161">
        <f t="shared" si="45"/>
        <v>1.84299670221196E-4</v>
      </c>
      <c r="BA31" s="148">
        <f t="shared" si="46"/>
        <v>2.912864177102651E-2</v>
      </c>
      <c r="BB31" s="148">
        <f t="shared" si="47"/>
        <v>3.0066057689759198E-2</v>
      </c>
      <c r="BC31" s="174">
        <f t="shared" si="26"/>
        <v>-6239856.0157116279</v>
      </c>
      <c r="BD31" s="161">
        <f t="shared" si="48"/>
        <v>-6.2764654748563836E-4</v>
      </c>
      <c r="BE31" s="148">
        <f t="shared" si="49"/>
        <v>-0.1446551927919468</v>
      </c>
      <c r="BF31" s="161">
        <f t="shared" si="50"/>
        <v>-9.2881863994784111E-2</v>
      </c>
      <c r="BG31" s="174">
        <f t="shared" si="27"/>
        <v>2841907.8682446182</v>
      </c>
      <c r="BH31" s="161">
        <f t="shared" si="51"/>
        <v>3.9418118847364333E-4</v>
      </c>
      <c r="BI31" s="148">
        <f t="shared" si="28"/>
        <v>7.0529028643604802E-2</v>
      </c>
      <c r="BJ31" s="161">
        <f t="shared" si="52"/>
        <v>6.1946126934359677E-2</v>
      </c>
      <c r="BK31" s="174">
        <f t="shared" si="53"/>
        <v>3147923.6308421046</v>
      </c>
      <c r="BL31" s="164">
        <f t="shared" si="54"/>
        <v>1.3428191828437127E-4</v>
      </c>
      <c r="BM31" s="4">
        <f t="shared" si="5"/>
        <v>8.4744083238640591E-2</v>
      </c>
      <c r="BN31" s="4">
        <f t="shared" si="29"/>
        <v>2.1557511262597522E-2</v>
      </c>
      <c r="BO31" s="157">
        <f t="shared" si="6"/>
        <v>-1243675</v>
      </c>
      <c r="BP31" s="164">
        <f t="shared" si="30"/>
        <v>-8.8447845570828812E-5</v>
      </c>
      <c r="BQ31" s="4">
        <f t="shared" si="7"/>
        <v>-3.2395882147157939E-2</v>
      </c>
      <c r="BR31" s="4">
        <f t="shared" si="31"/>
        <v>-1.4000547439854268E-2</v>
      </c>
      <c r="BS31" s="157">
        <f t="shared" si="8"/>
        <v>-78538</v>
      </c>
      <c r="BT31" s="164">
        <f t="shared" si="32"/>
        <v>-2.9458766954761333E-4</v>
      </c>
      <c r="BU31" s="4">
        <f t="shared" si="9"/>
        <v>-2.0416212268298426E-3</v>
      </c>
      <c r="BV31" s="4">
        <f t="shared" si="33"/>
        <v>-4.4553193273743345E-2</v>
      </c>
      <c r="BW31" s="157">
        <f t="shared" si="10"/>
        <v>2088058</v>
      </c>
      <c r="BX31" s="4">
        <f t="shared" si="34"/>
        <v>1.4905409602606039E-4</v>
      </c>
      <c r="BY31" s="4">
        <f t="shared" si="11"/>
        <v>5.7395151618770443E-2</v>
      </c>
      <c r="BZ31" s="4">
        <f t="shared" si="35"/>
        <v>2.3062715659994105E-2</v>
      </c>
      <c r="CA31" s="157">
        <f t="shared" si="12"/>
        <v>2003215</v>
      </c>
      <c r="CB31" s="4">
        <f t="shared" si="36"/>
        <v>3.2218442566056202E-4</v>
      </c>
      <c r="CC31" s="4">
        <f t="shared" si="13"/>
        <v>5.8271658447792758E-2</v>
      </c>
      <c r="CD31" s="4">
        <f t="shared" si="37"/>
        <v>5.2466151607531569E-2</v>
      </c>
      <c r="CE31" s="159">
        <f t="shared" si="14"/>
        <v>-3144292</v>
      </c>
      <c r="CF31" s="4">
        <f t="shared" si="38"/>
        <v>-4.3197749862109759E-4</v>
      </c>
      <c r="CG31" s="4">
        <f t="shared" si="15"/>
        <v>-8.379981518313237E-2</v>
      </c>
      <c r="CH31" s="4">
        <f t="shared" si="39"/>
        <v>-6.572216169285082E-2</v>
      </c>
      <c r="CI31" s="157">
        <f t="shared" si="56"/>
        <v>449479.98125372082</v>
      </c>
      <c r="CJ31" s="164">
        <f t="shared" si="55"/>
        <v>-2.5865826255934508E-4</v>
      </c>
      <c r="CK31" s="4">
        <f t="shared" si="16"/>
        <v>1.197927525738055E-2</v>
      </c>
      <c r="CL31" s="4">
        <f t="shared" si="40"/>
        <v>-3.9352929746065454E-2</v>
      </c>
    </row>
    <row r="32" spans="1:90" x14ac:dyDescent="0.35">
      <c r="A32" t="s">
        <v>107</v>
      </c>
      <c r="B32">
        <v>153</v>
      </c>
      <c r="C32" t="s">
        <v>473</v>
      </c>
      <c r="D32" s="342">
        <v>102350000</v>
      </c>
      <c r="E32" s="200">
        <v>92431426</v>
      </c>
      <c r="F32" s="200">
        <v>6190195</v>
      </c>
      <c r="G32" s="161">
        <f t="shared" si="41"/>
        <v>1.5497663770355656E-2</v>
      </c>
      <c r="H32" s="342">
        <v>103458000</v>
      </c>
      <c r="I32" s="200">
        <v>93226500.50640972</v>
      </c>
      <c r="J32" s="200">
        <v>6395072.1977277873</v>
      </c>
      <c r="K32" s="161">
        <f t="shared" si="42"/>
        <v>1.550247723078102E-2</v>
      </c>
      <c r="L32" s="200">
        <v>89091548.462865278</v>
      </c>
      <c r="M32" s="200">
        <v>5415095.7835817356</v>
      </c>
      <c r="N32" s="161">
        <f t="shared" si="43"/>
        <v>1.4801400696692293E-2</v>
      </c>
      <c r="O32" s="200">
        <v>89826065</v>
      </c>
      <c r="P32" s="200">
        <v>5324617</v>
      </c>
      <c r="Q32" s="161">
        <f t="shared" si="44"/>
        <v>1.4796532679773596E-2</v>
      </c>
      <c r="R32" t="s">
        <v>107</v>
      </c>
      <c r="S32" s="144">
        <v>153</v>
      </c>
      <c r="T32" t="s">
        <v>473</v>
      </c>
      <c r="U32" s="272">
        <v>96143083.880209446</v>
      </c>
      <c r="V32" s="161">
        <f t="shared" si="17"/>
        <v>1.5061274719701921E-2</v>
      </c>
      <c r="W32" s="3">
        <v>99689687.626859903</v>
      </c>
      <c r="X32" s="161">
        <f t="shared" si="18"/>
        <v>1.5743086431549314E-2</v>
      </c>
      <c r="Y32">
        <v>153</v>
      </c>
      <c r="Z32" t="s">
        <v>107</v>
      </c>
      <c r="AA32" t="s">
        <v>473</v>
      </c>
      <c r="AB32" s="162">
        <v>92955228</v>
      </c>
      <c r="AC32" s="161">
        <f t="shared" si="19"/>
        <v>1.5587552657239252E-2</v>
      </c>
      <c r="AD32" s="163">
        <v>153</v>
      </c>
      <c r="AE32" s="163" t="s">
        <v>107</v>
      </c>
      <c r="AF32" s="8" t="s">
        <v>473</v>
      </c>
      <c r="AG32" s="160">
        <v>98849993</v>
      </c>
      <c r="AH32" s="161">
        <f t="shared" si="20"/>
        <v>1.6266787381717229E-2</v>
      </c>
      <c r="AI32">
        <v>153</v>
      </c>
      <c r="AJ32" t="s">
        <v>107</v>
      </c>
      <c r="AK32" s="1">
        <v>93417493</v>
      </c>
      <c r="AL32" s="161">
        <f t="shared" si="21"/>
        <v>1.6056810095154212E-2</v>
      </c>
      <c r="AM32">
        <v>153</v>
      </c>
      <c r="AN32" t="s">
        <v>107</v>
      </c>
      <c r="AO32" s="3">
        <v>88904388</v>
      </c>
      <c r="AP32" s="161">
        <f t="shared" si="22"/>
        <v>1.5793897554331145E-2</v>
      </c>
      <c r="AQ32">
        <v>153</v>
      </c>
      <c r="AR32" t="s">
        <v>107</v>
      </c>
      <c r="AS32" s="3">
        <v>89586736</v>
      </c>
      <c r="AT32" s="161">
        <f t="shared" si="23"/>
        <v>1.6002906280820756E-2</v>
      </c>
      <c r="AU32" s="13">
        <v>153</v>
      </c>
      <c r="AV32" s="13" t="s">
        <v>107</v>
      </c>
      <c r="AW32" s="3">
        <v>87463653</v>
      </c>
      <c r="AX32" s="161">
        <f t="shared" si="24"/>
        <v>1.5321351915028583E-2</v>
      </c>
      <c r="AY32" s="174">
        <f t="shared" si="25"/>
        <v>4134952.0435444415</v>
      </c>
      <c r="AZ32" s="161">
        <f t="shared" si="45"/>
        <v>7.010765340887265E-4</v>
      </c>
      <c r="BA32" s="148">
        <f t="shared" si="46"/>
        <v>4.6412393935076263E-2</v>
      </c>
      <c r="BB32" s="148">
        <f t="shared" si="47"/>
        <v>4.7365553332084163E-2</v>
      </c>
      <c r="BC32" s="174">
        <f t="shared" si="26"/>
        <v>-7051535.4173441678</v>
      </c>
      <c r="BD32" s="161">
        <f t="shared" si="48"/>
        <v>-2.5987402300962741E-4</v>
      </c>
      <c r="BE32" s="148">
        <f t="shared" si="49"/>
        <v>-7.334417758151078E-2</v>
      </c>
      <c r="BF32" s="161">
        <f t="shared" si="50"/>
        <v>-1.7254450758386445E-2</v>
      </c>
      <c r="BG32" s="174">
        <f t="shared" si="27"/>
        <v>-3546603.7466504574</v>
      </c>
      <c r="BH32" s="161">
        <f t="shared" si="51"/>
        <v>-6.8181171184739271E-4</v>
      </c>
      <c r="BI32" s="148">
        <f t="shared" si="28"/>
        <v>-3.5576435547932016E-2</v>
      </c>
      <c r="BJ32" s="161">
        <f t="shared" si="52"/>
        <v>-4.3308643118482454E-2</v>
      </c>
      <c r="BK32" s="174">
        <f t="shared" si="53"/>
        <v>6734459.6268599033</v>
      </c>
      <c r="BL32" s="164">
        <f t="shared" si="54"/>
        <v>1.5553377431006161E-4</v>
      </c>
      <c r="BM32" s="4">
        <f t="shared" si="5"/>
        <v>7.2448422447631486E-2</v>
      </c>
      <c r="BN32" s="4">
        <f t="shared" si="29"/>
        <v>9.9780753098420369E-3</v>
      </c>
      <c r="BO32" s="157">
        <f t="shared" si="6"/>
        <v>-5894765</v>
      </c>
      <c r="BP32" s="164">
        <f t="shared" si="30"/>
        <v>-6.7923472447797666E-4</v>
      </c>
      <c r="BQ32" s="4">
        <f t="shared" si="7"/>
        <v>-5.9633438719616301E-2</v>
      </c>
      <c r="BR32" s="4">
        <f t="shared" si="31"/>
        <v>-4.1755923191163773E-2</v>
      </c>
      <c r="BS32" s="157">
        <f t="shared" si="8"/>
        <v>5432500</v>
      </c>
      <c r="BT32" s="164">
        <f t="shared" si="32"/>
        <v>2.0997728656301645E-4</v>
      </c>
      <c r="BU32" s="4">
        <f t="shared" si="9"/>
        <v>5.8152920031797471E-2</v>
      </c>
      <c r="BV32" s="4">
        <f t="shared" si="33"/>
        <v>1.3077148282795319E-2</v>
      </c>
      <c r="BW32" s="157">
        <f t="shared" si="10"/>
        <v>4513105</v>
      </c>
      <c r="BX32" s="4">
        <f t="shared" si="34"/>
        <v>2.6291254082306745E-4</v>
      </c>
      <c r="BY32" s="4">
        <f t="shared" si="11"/>
        <v>5.0763579858397988E-2</v>
      </c>
      <c r="BZ32" s="4">
        <f t="shared" si="35"/>
        <v>1.6646463605240316E-2</v>
      </c>
      <c r="CA32" s="157">
        <f t="shared" si="12"/>
        <v>-682348</v>
      </c>
      <c r="CB32" s="4">
        <f t="shared" si="36"/>
        <v>-2.0900872648961163E-4</v>
      </c>
      <c r="CC32" s="4">
        <f t="shared" si="13"/>
        <v>-7.6166186030039093E-3</v>
      </c>
      <c r="CD32" s="4">
        <f t="shared" si="37"/>
        <v>-1.3060673031629602E-2</v>
      </c>
      <c r="CE32" s="159">
        <f t="shared" si="14"/>
        <v>2123083</v>
      </c>
      <c r="CF32" s="4">
        <f t="shared" si="38"/>
        <v>6.8155436579217347E-4</v>
      </c>
      <c r="CG32" s="4">
        <f t="shared" si="15"/>
        <v>2.4273888949047213E-2</v>
      </c>
      <c r="CH32" s="4">
        <f t="shared" si="39"/>
        <v>4.4483957393057633E-2</v>
      </c>
      <c r="CI32" s="157">
        <f t="shared" si="56"/>
        <v>5762847.5064097196</v>
      </c>
      <c r="CJ32" s="164">
        <f t="shared" si="55"/>
        <v>1.8112531575243708E-4</v>
      </c>
      <c r="CK32" s="4">
        <f t="shared" si="16"/>
        <v>6.5888484058740607E-2</v>
      </c>
      <c r="CL32" s="4">
        <f t="shared" si="40"/>
        <v>1.1821758077025358E-2</v>
      </c>
    </row>
    <row r="33" spans="1:90" x14ac:dyDescent="0.35">
      <c r="A33" t="s">
        <v>129</v>
      </c>
      <c r="B33">
        <v>158</v>
      </c>
      <c r="C33" t="s">
        <v>472</v>
      </c>
      <c r="D33" s="342">
        <v>5060000</v>
      </c>
      <c r="E33" s="200">
        <v>4569854</v>
      </c>
      <c r="F33" s="200">
        <v>686235</v>
      </c>
      <c r="G33" s="161">
        <f t="shared" si="41"/>
        <v>7.6621192419572628E-4</v>
      </c>
      <c r="H33" s="342">
        <v>5181000</v>
      </c>
      <c r="I33" s="200">
        <v>4668802.9930206509</v>
      </c>
      <c r="J33" s="200">
        <v>758606.51735791506</v>
      </c>
      <c r="K33" s="161">
        <f t="shared" si="42"/>
        <v>7.7636736015129759E-4</v>
      </c>
      <c r="L33" s="200">
        <v>4759517.7915663393</v>
      </c>
      <c r="M33" s="200">
        <v>642358.18244585965</v>
      </c>
      <c r="N33" s="161">
        <f t="shared" si="43"/>
        <v>7.907319063533057E-4</v>
      </c>
      <c r="O33" s="200">
        <v>4833736</v>
      </c>
      <c r="P33" s="200">
        <v>675984</v>
      </c>
      <c r="Q33" s="161">
        <f t="shared" si="44"/>
        <v>7.9623361759638596E-4</v>
      </c>
      <c r="R33" t="s">
        <v>129</v>
      </c>
      <c r="S33" s="144">
        <v>158</v>
      </c>
      <c r="T33" t="s">
        <v>472</v>
      </c>
      <c r="U33" s="272">
        <v>5094264.3613921162</v>
      </c>
      <c r="V33" s="161">
        <f t="shared" si="17"/>
        <v>7.980409192751847E-4</v>
      </c>
      <c r="W33" s="3">
        <v>5205121.9004908875</v>
      </c>
      <c r="X33" s="161">
        <f t="shared" si="18"/>
        <v>8.2199759992125285E-4</v>
      </c>
      <c r="Y33">
        <v>158</v>
      </c>
      <c r="Z33" t="s">
        <v>129</v>
      </c>
      <c r="AA33" t="s">
        <v>472</v>
      </c>
      <c r="AB33" s="162">
        <v>4774503</v>
      </c>
      <c r="AC33" s="161">
        <f t="shared" si="19"/>
        <v>8.0063078243051348E-4</v>
      </c>
      <c r="AD33" s="163">
        <v>158</v>
      </c>
      <c r="AE33" s="163" t="s">
        <v>129</v>
      </c>
      <c r="AF33" s="8" t="s">
        <v>472</v>
      </c>
      <c r="AG33" s="160">
        <v>5491681</v>
      </c>
      <c r="AH33" s="161">
        <f t="shared" si="20"/>
        <v>9.0371283278913581E-4</v>
      </c>
      <c r="AI33">
        <v>158</v>
      </c>
      <c r="AJ33" t="s">
        <v>129</v>
      </c>
      <c r="AK33" s="1">
        <v>4935421</v>
      </c>
      <c r="AL33" s="161">
        <f t="shared" si="21"/>
        <v>8.4831133004860339E-4</v>
      </c>
      <c r="AM33">
        <v>158</v>
      </c>
      <c r="AN33" t="s">
        <v>129</v>
      </c>
      <c r="AO33" s="3">
        <v>4561841</v>
      </c>
      <c r="AP33" s="161">
        <f t="shared" si="22"/>
        <v>8.1041274827905617E-4</v>
      </c>
      <c r="AQ33">
        <v>158</v>
      </c>
      <c r="AR33" t="s">
        <v>129</v>
      </c>
      <c r="AS33" s="3">
        <v>4118805</v>
      </c>
      <c r="AT33" s="161">
        <f t="shared" si="23"/>
        <v>7.3574340741665073E-4</v>
      </c>
      <c r="AU33" s="13">
        <v>158</v>
      </c>
      <c r="AV33" s="13" t="s">
        <v>129</v>
      </c>
      <c r="AW33" s="3">
        <v>3921798</v>
      </c>
      <c r="AX33" s="161">
        <f t="shared" si="24"/>
        <v>6.8699677222097352E-4</v>
      </c>
      <c r="AY33" s="174">
        <f t="shared" si="25"/>
        <v>-90714.798545688391</v>
      </c>
      <c r="AZ33" s="161">
        <f t="shared" si="45"/>
        <v>-1.4364546202008102E-5</v>
      </c>
      <c r="BA33" s="148">
        <f t="shared" si="46"/>
        <v>-1.9059661612449711E-2</v>
      </c>
      <c r="BB33" s="148">
        <f t="shared" si="47"/>
        <v>-1.8166139606348327E-2</v>
      </c>
      <c r="BC33" s="174">
        <f t="shared" si="26"/>
        <v>-334746.56982577685</v>
      </c>
      <c r="BD33" s="161">
        <f t="shared" si="48"/>
        <v>-7.3090129218790012E-6</v>
      </c>
      <c r="BE33" s="148">
        <f t="shared" si="49"/>
        <v>-6.571048262880104E-2</v>
      </c>
      <c r="BF33" s="161">
        <f t="shared" si="50"/>
        <v>-9.1586944295003851E-3</v>
      </c>
      <c r="BG33" s="174">
        <f t="shared" si="27"/>
        <v>-110857.53909877129</v>
      </c>
      <c r="BH33" s="161">
        <f t="shared" si="51"/>
        <v>-2.3956680646068152E-5</v>
      </c>
      <c r="BI33" s="148">
        <f t="shared" si="28"/>
        <v>-2.1297779613637189E-2</v>
      </c>
      <c r="BJ33" s="161">
        <f t="shared" si="52"/>
        <v>-2.9144465444136573E-2</v>
      </c>
      <c r="BK33" s="174">
        <f t="shared" si="53"/>
        <v>430618.90049088746</v>
      </c>
      <c r="BL33" s="164">
        <f t="shared" si="54"/>
        <v>2.1366817490739366E-5</v>
      </c>
      <c r="BM33" s="4">
        <f t="shared" si="5"/>
        <v>9.0191356145527077E-2</v>
      </c>
      <c r="BN33" s="4">
        <f t="shared" si="29"/>
        <v>2.6687479372045984E-2</v>
      </c>
      <c r="BO33" s="157">
        <f t="shared" si="6"/>
        <v>-717178</v>
      </c>
      <c r="BP33" s="164">
        <f t="shared" si="30"/>
        <v>-1.0308205035862233E-4</v>
      </c>
      <c r="BQ33" s="4">
        <f t="shared" si="7"/>
        <v>-0.1305935286481498</v>
      </c>
      <c r="BR33" s="4">
        <f t="shared" si="31"/>
        <v>-0.1140650509968741</v>
      </c>
      <c r="BS33" s="157">
        <f t="shared" si="8"/>
        <v>556260</v>
      </c>
      <c r="BT33" s="164">
        <f t="shared" si="32"/>
        <v>5.5401502740532425E-5</v>
      </c>
      <c r="BU33" s="4">
        <f t="shared" si="9"/>
        <v>0.11270771024396906</v>
      </c>
      <c r="BV33" s="4">
        <f t="shared" si="33"/>
        <v>6.5307983965460226E-2</v>
      </c>
      <c r="BW33" s="157">
        <f t="shared" si="10"/>
        <v>373580</v>
      </c>
      <c r="BX33" s="4">
        <f t="shared" si="34"/>
        <v>3.7898581769547218E-5</v>
      </c>
      <c r="BY33" s="4">
        <f t="shared" si="11"/>
        <v>8.1892376345427204E-2</v>
      </c>
      <c r="BZ33" s="4">
        <f t="shared" si="35"/>
        <v>4.6764542944353192E-2</v>
      </c>
      <c r="CA33" s="157">
        <f t="shared" si="12"/>
        <v>443036</v>
      </c>
      <c r="CB33" s="4">
        <f t="shared" si="36"/>
        <v>7.4669340862405439E-5</v>
      </c>
      <c r="CC33" s="4">
        <f t="shared" si="13"/>
        <v>0.10756420855078111</v>
      </c>
      <c r="CD33" s="4">
        <f t="shared" si="37"/>
        <v>0.10148829076781693</v>
      </c>
      <c r="CE33" s="159">
        <f t="shared" si="14"/>
        <v>197007</v>
      </c>
      <c r="CF33" s="4">
        <f t="shared" si="38"/>
        <v>4.8746635195677209E-5</v>
      </c>
      <c r="CG33" s="4">
        <f t="shared" si="15"/>
        <v>5.0233846822299366E-2</v>
      </c>
      <c r="CH33" s="4">
        <f t="shared" si="39"/>
        <v>7.0956134245122454E-2</v>
      </c>
      <c r="CI33" s="157">
        <f t="shared" si="56"/>
        <v>747004.99302065093</v>
      </c>
      <c r="CJ33" s="164">
        <f t="shared" si="55"/>
        <v>8.9370587930324074E-5</v>
      </c>
      <c r="CK33" s="4">
        <f t="shared" si="16"/>
        <v>0.19047513232977603</v>
      </c>
      <c r="CL33" s="4">
        <f t="shared" si="40"/>
        <v>0.13008880324342761</v>
      </c>
    </row>
    <row r="34" spans="1:90" x14ac:dyDescent="0.35">
      <c r="A34" t="s">
        <v>135</v>
      </c>
      <c r="B34">
        <v>160</v>
      </c>
      <c r="C34" t="s">
        <v>473</v>
      </c>
      <c r="D34" s="342">
        <v>14768000</v>
      </c>
      <c r="E34" s="200">
        <v>13336727</v>
      </c>
      <c r="F34" s="200">
        <v>1968324</v>
      </c>
      <c r="G34" s="161">
        <f t="shared" si="41"/>
        <v>2.2361237923887931E-3</v>
      </c>
      <c r="H34" s="342">
        <v>14685000</v>
      </c>
      <c r="I34" s="200">
        <v>13232484.915774722</v>
      </c>
      <c r="J34" s="200">
        <v>1786281.1150776891</v>
      </c>
      <c r="K34" s="161">
        <f t="shared" si="42"/>
        <v>2.2004075557823491E-3</v>
      </c>
      <c r="L34" s="200">
        <v>12260317.411915848</v>
      </c>
      <c r="M34" s="200">
        <v>1512552.6398256642</v>
      </c>
      <c r="N34" s="161">
        <f t="shared" si="43"/>
        <v>2.0368920937325419E-3</v>
      </c>
      <c r="O34" s="200">
        <v>12341011</v>
      </c>
      <c r="P34" s="200">
        <v>1487280</v>
      </c>
      <c r="Q34" s="161">
        <f t="shared" si="44"/>
        <v>2.0328639862265529E-3</v>
      </c>
      <c r="R34" t="s">
        <v>135</v>
      </c>
      <c r="S34" s="144">
        <v>160</v>
      </c>
      <c r="T34" t="s">
        <v>473</v>
      </c>
      <c r="U34" s="272">
        <v>12652419.62341335</v>
      </c>
      <c r="V34" s="161">
        <f t="shared" si="17"/>
        <v>1.9820621528492711E-3</v>
      </c>
      <c r="W34" s="3">
        <v>12661660.609599838</v>
      </c>
      <c r="X34" s="161">
        <f t="shared" si="18"/>
        <v>1.9995409965570614E-3</v>
      </c>
      <c r="Y34">
        <v>160</v>
      </c>
      <c r="Z34" t="s">
        <v>135</v>
      </c>
      <c r="AA34" t="s">
        <v>473</v>
      </c>
      <c r="AB34" s="162">
        <v>12890171</v>
      </c>
      <c r="AC34" s="161">
        <f t="shared" si="19"/>
        <v>2.1615375869264539E-3</v>
      </c>
      <c r="AD34" s="163">
        <v>160</v>
      </c>
      <c r="AE34" s="163" t="s">
        <v>135</v>
      </c>
      <c r="AF34" s="8" t="s">
        <v>473</v>
      </c>
      <c r="AG34" s="160">
        <v>14302348</v>
      </c>
      <c r="AH34" s="161">
        <f t="shared" si="20"/>
        <v>2.3535990940872259E-3</v>
      </c>
      <c r="AI34">
        <v>160</v>
      </c>
      <c r="AJ34" t="s">
        <v>135</v>
      </c>
      <c r="AK34" s="1">
        <v>12911304</v>
      </c>
      <c r="AL34" s="161">
        <f t="shared" si="21"/>
        <v>2.219224149044601E-3</v>
      </c>
      <c r="AM34">
        <v>160</v>
      </c>
      <c r="AN34" t="s">
        <v>135</v>
      </c>
      <c r="AO34" s="3">
        <v>11669954</v>
      </c>
      <c r="AP34" s="161">
        <f t="shared" si="22"/>
        <v>2.0731716632452039E-3</v>
      </c>
      <c r="AQ34">
        <v>160</v>
      </c>
      <c r="AR34" t="s">
        <v>135</v>
      </c>
      <c r="AS34" s="3">
        <v>11666128</v>
      </c>
      <c r="AT34" s="161">
        <f t="shared" si="23"/>
        <v>2.0839240425508847E-3</v>
      </c>
      <c r="AU34" s="13">
        <v>160</v>
      </c>
      <c r="AV34" s="13" t="s">
        <v>135</v>
      </c>
      <c r="AW34" s="3">
        <v>10330840</v>
      </c>
      <c r="AX34" s="161">
        <f t="shared" si="24"/>
        <v>1.8096938532610098E-3</v>
      </c>
      <c r="AY34" s="174">
        <f t="shared" si="25"/>
        <v>972167.50385887362</v>
      </c>
      <c r="AZ34" s="161">
        <f t="shared" si="45"/>
        <v>1.635154620498072E-4</v>
      </c>
      <c r="BA34" s="148">
        <f t="shared" si="46"/>
        <v>7.9293828307741884E-2</v>
      </c>
      <c r="BB34" s="148">
        <f t="shared" si="47"/>
        <v>8.0276938848621165E-2</v>
      </c>
      <c r="BC34" s="174">
        <f t="shared" si="26"/>
        <v>-392102.2114975024</v>
      </c>
      <c r="BD34" s="161">
        <f t="shared" si="48"/>
        <v>5.4829940883270763E-5</v>
      </c>
      <c r="BE34" s="148">
        <f t="shared" si="49"/>
        <v>-3.0990294597241761E-2</v>
      </c>
      <c r="BF34" s="161">
        <f t="shared" si="50"/>
        <v>2.7663078478367166E-2</v>
      </c>
      <c r="BG34" s="174">
        <f t="shared" si="27"/>
        <v>-9240.9861864876002</v>
      </c>
      <c r="BH34" s="161">
        <f t="shared" si="51"/>
        <v>-1.7478843707790289E-5</v>
      </c>
      <c r="BI34" s="148">
        <f t="shared" si="28"/>
        <v>-7.2983998477113294E-4</v>
      </c>
      <c r="BJ34" s="161">
        <f t="shared" si="52"/>
        <v>-8.7414280266753658E-3</v>
      </c>
      <c r="BK34" s="174">
        <f t="shared" si="53"/>
        <v>-228510.39040016197</v>
      </c>
      <c r="BL34" s="164">
        <f t="shared" si="54"/>
        <v>-1.6199659036939245E-4</v>
      </c>
      <c r="BM34" s="4">
        <f t="shared" si="5"/>
        <v>-1.7727491000713799E-2</v>
      </c>
      <c r="BN34" s="4">
        <f t="shared" si="29"/>
        <v>-7.4945072132536719E-2</v>
      </c>
      <c r="BO34" s="157">
        <f t="shared" si="6"/>
        <v>-1412177</v>
      </c>
      <c r="BP34" s="164">
        <f t="shared" si="30"/>
        <v>-1.9206150716077203E-4</v>
      </c>
      <c r="BQ34" s="4">
        <f t="shared" si="7"/>
        <v>-9.8737424092883205E-2</v>
      </c>
      <c r="BR34" s="4">
        <f t="shared" si="31"/>
        <v>-8.1603323031213787E-2</v>
      </c>
      <c r="BS34" s="157">
        <f t="shared" si="8"/>
        <v>1391044</v>
      </c>
      <c r="BT34" s="164">
        <f t="shared" si="32"/>
        <v>1.3437494504262492E-4</v>
      </c>
      <c r="BU34" s="4">
        <f t="shared" si="9"/>
        <v>0.10773845926019557</v>
      </c>
      <c r="BV34" s="4">
        <f t="shared" si="33"/>
        <v>6.0550415829097176E-2</v>
      </c>
      <c r="BW34" s="157">
        <f t="shared" si="10"/>
        <v>1241350</v>
      </c>
      <c r="BX34" s="4">
        <f t="shared" si="34"/>
        <v>1.4605248579939705E-4</v>
      </c>
      <c r="BY34" s="4">
        <f t="shared" si="11"/>
        <v>0.1063714561342744</v>
      </c>
      <c r="BZ34" s="4">
        <f t="shared" si="35"/>
        <v>7.0448814436705295E-2</v>
      </c>
      <c r="CA34" s="157">
        <f t="shared" si="12"/>
        <v>3826</v>
      </c>
      <c r="CB34" s="4">
        <f t="shared" si="36"/>
        <v>-1.0752379305680772E-5</v>
      </c>
      <c r="CC34" s="4">
        <f t="shared" si="13"/>
        <v>3.2795799943220234E-4</v>
      </c>
      <c r="CD34" s="4">
        <f t="shared" si="37"/>
        <v>-5.1596790891279441E-3</v>
      </c>
      <c r="CE34" s="159">
        <f t="shared" si="14"/>
        <v>1335288</v>
      </c>
      <c r="CF34" s="4">
        <f t="shared" si="38"/>
        <v>2.7423018928987488E-4</v>
      </c>
      <c r="CG34" s="4">
        <f t="shared" si="15"/>
        <v>0.12925260675801775</v>
      </c>
      <c r="CH34" s="4">
        <f t="shared" si="39"/>
        <v>0.15153402261698626</v>
      </c>
      <c r="CI34" s="157">
        <f t="shared" si="56"/>
        <v>2901644.9157747217</v>
      </c>
      <c r="CJ34" s="164">
        <f t="shared" si="55"/>
        <v>3.9071370252133928E-4</v>
      </c>
      <c r="CK34" s="4">
        <f t="shared" si="16"/>
        <v>0.28087211841193183</v>
      </c>
      <c r="CL34" s="4">
        <f t="shared" si="40"/>
        <v>0.21590044184395377</v>
      </c>
    </row>
    <row r="35" spans="1:90" x14ac:dyDescent="0.35">
      <c r="A35" t="s">
        <v>149</v>
      </c>
      <c r="B35">
        <v>163</v>
      </c>
      <c r="C35" t="s">
        <v>472</v>
      </c>
      <c r="D35" s="342">
        <v>7378000</v>
      </c>
      <c r="E35" s="200">
        <v>6663004</v>
      </c>
      <c r="F35" s="200">
        <v>1268300</v>
      </c>
      <c r="G35" s="161">
        <f t="shared" si="41"/>
        <v>1.117163287003003E-3</v>
      </c>
      <c r="H35" s="342">
        <v>7381000</v>
      </c>
      <c r="I35" s="200">
        <v>6651211.2621030649</v>
      </c>
      <c r="J35" s="200">
        <v>1219589.0084234455</v>
      </c>
      <c r="K35" s="161">
        <f t="shared" si="42"/>
        <v>1.1060186812523096E-3</v>
      </c>
      <c r="L35" s="200">
        <v>6281349.4563094052</v>
      </c>
      <c r="M35" s="200">
        <v>1032700.0373135654</v>
      </c>
      <c r="N35" s="161">
        <f t="shared" si="43"/>
        <v>1.0435644213495545E-3</v>
      </c>
      <c r="O35" s="200">
        <v>6315843</v>
      </c>
      <c r="P35" s="200">
        <v>1015445</v>
      </c>
      <c r="Q35" s="161">
        <f t="shared" si="44"/>
        <v>1.0403726062120089E-3</v>
      </c>
      <c r="R35" t="s">
        <v>149</v>
      </c>
      <c r="S35" s="144">
        <v>163</v>
      </c>
      <c r="T35" t="s">
        <v>472</v>
      </c>
      <c r="U35" s="272">
        <v>6195838.3332641283</v>
      </c>
      <c r="V35" s="161">
        <f t="shared" si="17"/>
        <v>9.7060775970553162E-4</v>
      </c>
      <c r="W35" s="3">
        <v>6276241.7674640315</v>
      </c>
      <c r="X35" s="161">
        <f t="shared" si="18"/>
        <v>9.911498266533226E-4</v>
      </c>
      <c r="Y35">
        <v>163</v>
      </c>
      <c r="Z35" t="s">
        <v>149</v>
      </c>
      <c r="AA35" t="s">
        <v>472</v>
      </c>
      <c r="AB35" s="162">
        <v>6077862</v>
      </c>
      <c r="AC35" s="161">
        <f t="shared" si="19"/>
        <v>1.0191895174355709E-3</v>
      </c>
      <c r="AD35" s="163">
        <v>163</v>
      </c>
      <c r="AE35" s="163" t="s">
        <v>149</v>
      </c>
      <c r="AF35" s="8" t="s">
        <v>472</v>
      </c>
      <c r="AG35" s="160">
        <v>6378486</v>
      </c>
      <c r="AH35" s="161">
        <f t="shared" si="20"/>
        <v>1.0496457554555415E-3</v>
      </c>
      <c r="AI35">
        <v>163</v>
      </c>
      <c r="AJ35" t="s">
        <v>149</v>
      </c>
      <c r="AK35" s="1">
        <v>6330676</v>
      </c>
      <c r="AL35" s="161">
        <f t="shared" si="21"/>
        <v>1.0881309168289336E-3</v>
      </c>
      <c r="AM35">
        <v>163</v>
      </c>
      <c r="AN35" t="s">
        <v>149</v>
      </c>
      <c r="AO35" s="3">
        <v>5951865</v>
      </c>
      <c r="AP35" s="161">
        <f t="shared" si="22"/>
        <v>1.0573510282440631E-3</v>
      </c>
      <c r="AQ35">
        <v>163</v>
      </c>
      <c r="AR35" t="s">
        <v>149</v>
      </c>
      <c r="AS35" s="3">
        <v>5604434</v>
      </c>
      <c r="AT35" s="161">
        <f t="shared" si="23"/>
        <v>1.0011217738644413E-3</v>
      </c>
      <c r="AU35" s="13">
        <v>163</v>
      </c>
      <c r="AV35" s="13" t="s">
        <v>149</v>
      </c>
      <c r="AW35" s="3">
        <v>5714735</v>
      </c>
      <c r="AX35" s="161">
        <f t="shared" si="24"/>
        <v>1.0010725945339932E-3</v>
      </c>
      <c r="AY35" s="174">
        <f t="shared" si="25"/>
        <v>369861.80579365976</v>
      </c>
      <c r="AZ35" s="161">
        <f t="shared" si="45"/>
        <v>6.2454259902755115E-5</v>
      </c>
      <c r="BA35" s="148">
        <f t="shared" si="46"/>
        <v>5.8882539232417E-2</v>
      </c>
      <c r="BB35" s="148">
        <f t="shared" si="47"/>
        <v>5.9847057474408959E-2</v>
      </c>
      <c r="BC35" s="174">
        <f t="shared" si="26"/>
        <v>85511.12304527685</v>
      </c>
      <c r="BD35" s="161">
        <f t="shared" si="48"/>
        <v>7.2956661644022879E-5</v>
      </c>
      <c r="BE35" s="148">
        <f t="shared" si="49"/>
        <v>1.3801380611593101E-2</v>
      </c>
      <c r="BF35" s="161">
        <f t="shared" si="50"/>
        <v>7.5165957529699609E-2</v>
      </c>
      <c r="BG35" s="174">
        <f t="shared" si="27"/>
        <v>-80403.43419990316</v>
      </c>
      <c r="BH35" s="161">
        <f t="shared" si="51"/>
        <v>-2.0542066947790974E-5</v>
      </c>
      <c r="BI35" s="148">
        <f t="shared" si="28"/>
        <v>-1.2810761149564646E-2</v>
      </c>
      <c r="BJ35" s="161">
        <f t="shared" si="52"/>
        <v>-2.0725491137048881E-2</v>
      </c>
      <c r="BK35" s="174">
        <f t="shared" si="53"/>
        <v>198379.76746403147</v>
      </c>
      <c r="BL35" s="164">
        <f t="shared" si="54"/>
        <v>-2.8039690782248345E-5</v>
      </c>
      <c r="BM35" s="4">
        <f t="shared" si="5"/>
        <v>3.2639728816487024E-2</v>
      </c>
      <c r="BN35" s="4">
        <f t="shared" si="29"/>
        <v>-2.7511753508611712E-2</v>
      </c>
      <c r="BO35" s="157">
        <f t="shared" si="6"/>
        <v>-300624</v>
      </c>
      <c r="BP35" s="164">
        <f t="shared" si="30"/>
        <v>-3.0456238019970589E-5</v>
      </c>
      <c r="BQ35" s="4">
        <f t="shared" si="7"/>
        <v>-4.7130933578908851E-2</v>
      </c>
      <c r="BR35" s="4">
        <f t="shared" si="31"/>
        <v>-2.9015730175322548E-2</v>
      </c>
      <c r="BS35" s="157">
        <f t="shared" si="8"/>
        <v>47810</v>
      </c>
      <c r="BT35" s="164">
        <f t="shared" si="32"/>
        <v>-3.8485161373392075E-5</v>
      </c>
      <c r="BU35" s="4">
        <f t="shared" si="9"/>
        <v>7.5521160773351853E-3</v>
      </c>
      <c r="BV35" s="4">
        <f t="shared" si="33"/>
        <v>-3.5368135192359741E-2</v>
      </c>
      <c r="BW35" s="157">
        <f t="shared" si="10"/>
        <v>378811</v>
      </c>
      <c r="BX35" s="4">
        <f t="shared" si="34"/>
        <v>3.0779888584870491E-5</v>
      </c>
      <c r="BY35" s="4">
        <f t="shared" si="11"/>
        <v>6.364576481489416E-2</v>
      </c>
      <c r="BZ35" s="4">
        <f t="shared" si="35"/>
        <v>2.9110378448287393E-2</v>
      </c>
      <c r="CA35" s="157">
        <f t="shared" si="12"/>
        <v>347431</v>
      </c>
      <c r="CB35" s="4">
        <f t="shared" si="36"/>
        <v>5.6229254379621839E-5</v>
      </c>
      <c r="CC35" s="4">
        <f t="shared" si="13"/>
        <v>6.1992165488968201E-2</v>
      </c>
      <c r="CD35" s="4">
        <f t="shared" si="37"/>
        <v>5.6166248549934808E-2</v>
      </c>
      <c r="CE35" s="159">
        <f t="shared" si="14"/>
        <v>-110301</v>
      </c>
      <c r="CF35" s="4">
        <f t="shared" si="38"/>
        <v>4.9179330448073308E-8</v>
      </c>
      <c r="CG35" s="4">
        <f t="shared" si="15"/>
        <v>-1.930115744649577E-2</v>
      </c>
      <c r="CH35" s="4">
        <f t="shared" si="39"/>
        <v>4.9126637485233184E-5</v>
      </c>
      <c r="CI35" s="157">
        <f t="shared" si="56"/>
        <v>936476.26210306492</v>
      </c>
      <c r="CJ35" s="164">
        <f t="shared" si="55"/>
        <v>1.0494608671831641E-4</v>
      </c>
      <c r="CK35" s="4">
        <f t="shared" si="16"/>
        <v>0.16387046155299675</v>
      </c>
      <c r="CL35" s="4">
        <f t="shared" si="40"/>
        <v>0.10483364272614976</v>
      </c>
    </row>
    <row r="36" spans="1:90" x14ac:dyDescent="0.35">
      <c r="A36" t="s">
        <v>153</v>
      </c>
      <c r="B36">
        <v>164</v>
      </c>
      <c r="C36" t="s">
        <v>473</v>
      </c>
      <c r="D36" s="342">
        <v>37780000</v>
      </c>
      <c r="E36" s="200">
        <v>34118799</v>
      </c>
      <c r="F36" s="200">
        <v>2835942</v>
      </c>
      <c r="G36" s="161">
        <f t="shared" si="41"/>
        <v>5.7205833343991338E-3</v>
      </c>
      <c r="H36" s="342">
        <v>37916000</v>
      </c>
      <c r="I36" s="200">
        <v>34166254.337060556</v>
      </c>
      <c r="J36" s="200">
        <v>2669312.0623211423</v>
      </c>
      <c r="K36" s="161">
        <f t="shared" si="42"/>
        <v>5.6814486980012518E-3</v>
      </c>
      <c r="L36" s="200">
        <v>32371755.399439864</v>
      </c>
      <c r="M36" s="200">
        <v>2260268.5390909109</v>
      </c>
      <c r="N36" s="161">
        <f t="shared" si="43"/>
        <v>5.3781456399552606E-3</v>
      </c>
      <c r="O36" s="200">
        <v>32630869</v>
      </c>
      <c r="P36" s="200">
        <v>2222502</v>
      </c>
      <c r="Q36" s="161">
        <f t="shared" si="44"/>
        <v>5.3750959649397001E-3</v>
      </c>
      <c r="R36" t="s">
        <v>153</v>
      </c>
      <c r="S36" s="144">
        <v>164</v>
      </c>
      <c r="T36" t="s">
        <v>473</v>
      </c>
      <c r="U36" s="272">
        <v>35099194.659839682</v>
      </c>
      <c r="V36" s="161">
        <f t="shared" si="17"/>
        <v>5.4984570067546749E-3</v>
      </c>
      <c r="W36" s="3">
        <v>35935402.245050579</v>
      </c>
      <c r="X36" s="161">
        <f t="shared" si="18"/>
        <v>5.6749515116736489E-3</v>
      </c>
      <c r="Y36">
        <v>164</v>
      </c>
      <c r="Z36" t="s">
        <v>153</v>
      </c>
      <c r="AA36" t="s">
        <v>473</v>
      </c>
      <c r="AB36" s="162">
        <v>35389964</v>
      </c>
      <c r="AC36" s="161">
        <f t="shared" si="19"/>
        <v>5.9345013643321001E-3</v>
      </c>
      <c r="AD36" s="163">
        <v>164</v>
      </c>
      <c r="AE36" s="163" t="s">
        <v>153</v>
      </c>
      <c r="AF36" s="8" t="s">
        <v>473</v>
      </c>
      <c r="AG36" s="160">
        <v>38084954</v>
      </c>
      <c r="AH36" s="161">
        <f t="shared" si="20"/>
        <v>6.2672725648091959E-3</v>
      </c>
      <c r="AI36">
        <v>164</v>
      </c>
      <c r="AJ36" t="s">
        <v>153</v>
      </c>
      <c r="AK36" s="1">
        <v>34069073</v>
      </c>
      <c r="AL36" s="161">
        <f t="shared" si="21"/>
        <v>5.8558693635564138E-3</v>
      </c>
      <c r="AM36">
        <v>164</v>
      </c>
      <c r="AN36" t="s">
        <v>153</v>
      </c>
      <c r="AO36" s="3">
        <v>31621169</v>
      </c>
      <c r="AP36" s="161">
        <f t="shared" si="22"/>
        <v>5.6175124194566394E-3</v>
      </c>
      <c r="AQ36">
        <v>164</v>
      </c>
      <c r="AR36" t="s">
        <v>153</v>
      </c>
      <c r="AS36" s="3">
        <v>31244252</v>
      </c>
      <c r="AT36" s="161">
        <f t="shared" si="23"/>
        <v>5.5811703706935643E-3</v>
      </c>
      <c r="AU36" s="13">
        <v>164</v>
      </c>
      <c r="AV36" s="13" t="s">
        <v>153</v>
      </c>
      <c r="AW36" s="3">
        <v>30558706</v>
      </c>
      <c r="AX36" s="161">
        <f t="shared" si="24"/>
        <v>5.353088656083178E-3</v>
      </c>
      <c r="AY36" s="174">
        <f t="shared" si="25"/>
        <v>1794498.937620692</v>
      </c>
      <c r="AZ36" s="161">
        <f t="shared" si="45"/>
        <v>3.0330305804599118E-4</v>
      </c>
      <c r="BA36" s="148">
        <f t="shared" si="46"/>
        <v>5.5434094181118845E-2</v>
      </c>
      <c r="BB36" s="148">
        <f t="shared" si="47"/>
        <v>5.6395471292687842E-2</v>
      </c>
      <c r="BC36" s="174">
        <f t="shared" si="26"/>
        <v>-2727439.2603998184</v>
      </c>
      <c r="BD36" s="161">
        <f t="shared" si="48"/>
        <v>-1.2031136679941431E-4</v>
      </c>
      <c r="BE36" s="148">
        <f t="shared" si="49"/>
        <v>-7.7706605146714097E-2</v>
      </c>
      <c r="BF36" s="161">
        <f t="shared" si="50"/>
        <v>-2.1880932532820703E-2</v>
      </c>
      <c r="BG36" s="174">
        <f t="shared" si="27"/>
        <v>-836207.58521089703</v>
      </c>
      <c r="BH36" s="161">
        <f t="shared" si="51"/>
        <v>-1.7649450491897395E-4</v>
      </c>
      <c r="BI36" s="148">
        <f t="shared" si="28"/>
        <v>-2.3269743288488409E-2</v>
      </c>
      <c r="BJ36" s="161">
        <f t="shared" si="52"/>
        <v>-3.1100619019548668E-2</v>
      </c>
      <c r="BK36" s="174">
        <f t="shared" si="53"/>
        <v>545438.24505057931</v>
      </c>
      <c r="BL36" s="164">
        <f t="shared" si="54"/>
        <v>-2.595498526584512E-4</v>
      </c>
      <c r="BM36" s="4">
        <f t="shared" si="5"/>
        <v>1.5412229440261067E-2</v>
      </c>
      <c r="BN36" s="4">
        <f t="shared" si="29"/>
        <v>-4.3735747407257074E-2</v>
      </c>
      <c r="BO36" s="157">
        <f t="shared" si="6"/>
        <v>-2694990</v>
      </c>
      <c r="BP36" s="164">
        <f t="shared" si="30"/>
        <v>-3.327712004770958E-4</v>
      </c>
      <c r="BQ36" s="4">
        <f t="shared" si="7"/>
        <v>-7.0762590391995742E-2</v>
      </c>
      <c r="BR36" s="4">
        <f t="shared" si="31"/>
        <v>-5.3096653613823937E-2</v>
      </c>
      <c r="BS36" s="157">
        <f t="shared" si="8"/>
        <v>4015881</v>
      </c>
      <c r="BT36" s="164">
        <f t="shared" si="32"/>
        <v>4.1140320125278209E-4</v>
      </c>
      <c r="BU36" s="4">
        <f t="shared" si="9"/>
        <v>0.11787467771723639</v>
      </c>
      <c r="BV36" s="4">
        <f t="shared" si="33"/>
        <v>7.0254846157108738E-2</v>
      </c>
      <c r="BW36" s="157">
        <f t="shared" si="10"/>
        <v>2447904</v>
      </c>
      <c r="BX36" s="4">
        <f t="shared" si="34"/>
        <v>2.3835694409977438E-4</v>
      </c>
      <c r="BY36" s="4">
        <f t="shared" si="11"/>
        <v>7.7413456789026364E-2</v>
      </c>
      <c r="BZ36" s="4">
        <f t="shared" si="35"/>
        <v>4.243104888815355E-2</v>
      </c>
      <c r="CA36" s="157">
        <f t="shared" si="12"/>
        <v>376917</v>
      </c>
      <c r="CB36" s="4">
        <f t="shared" si="36"/>
        <v>3.6342048763075147E-5</v>
      </c>
      <c r="CC36" s="4">
        <f t="shared" si="13"/>
        <v>1.2063562923509899E-2</v>
      </c>
      <c r="CD36" s="4">
        <f t="shared" si="37"/>
        <v>6.5115462079253766E-3</v>
      </c>
      <c r="CE36" s="159">
        <f t="shared" si="14"/>
        <v>685546</v>
      </c>
      <c r="CF36" s="4">
        <f t="shared" si="38"/>
        <v>2.2808171461038626E-4</v>
      </c>
      <c r="CG36" s="4">
        <f t="shared" si="15"/>
        <v>2.2433737868350838E-2</v>
      </c>
      <c r="CH36" s="4">
        <f t="shared" si="39"/>
        <v>4.2607498075190153E-2</v>
      </c>
      <c r="CI36" s="157">
        <f t="shared" si="56"/>
        <v>3607548.3370605558</v>
      </c>
      <c r="CJ36" s="164">
        <f t="shared" si="55"/>
        <v>3.2836004191807381E-4</v>
      </c>
      <c r="CK36" s="4">
        <f t="shared" si="16"/>
        <v>0.11805304639079141</v>
      </c>
      <c r="CL36" s="4">
        <f t="shared" si="40"/>
        <v>6.134029585796788E-2</v>
      </c>
    </row>
    <row r="37" spans="1:90" x14ac:dyDescent="0.35">
      <c r="A37" t="s">
        <v>169</v>
      </c>
      <c r="B37">
        <v>166</v>
      </c>
      <c r="C37" t="s">
        <v>473</v>
      </c>
      <c r="D37" s="342">
        <v>13696000</v>
      </c>
      <c r="E37" s="200">
        <v>12368871</v>
      </c>
      <c r="F37" s="200">
        <v>1712378</v>
      </c>
      <c r="G37" s="161">
        <f t="shared" si="41"/>
        <v>2.073846658785755E-3</v>
      </c>
      <c r="H37" s="342">
        <v>13830000</v>
      </c>
      <c r="I37" s="200">
        <v>12461838.219882751</v>
      </c>
      <c r="J37" s="200">
        <v>1732417.1978307706</v>
      </c>
      <c r="K37" s="161">
        <f t="shared" si="42"/>
        <v>2.072258018996717E-3</v>
      </c>
      <c r="L37" s="200">
        <v>11680943.032630548</v>
      </c>
      <c r="M37" s="200">
        <v>1466942.7917813184</v>
      </c>
      <c r="N37" s="161">
        <f t="shared" si="43"/>
        <v>1.9406365847739844E-3</v>
      </c>
      <c r="O37" s="200">
        <v>11757136</v>
      </c>
      <c r="P37" s="200">
        <v>1442432</v>
      </c>
      <c r="Q37" s="161">
        <f t="shared" si="44"/>
        <v>1.9366856050584275E-3</v>
      </c>
      <c r="R37" t="s">
        <v>169</v>
      </c>
      <c r="S37" s="144">
        <v>166</v>
      </c>
      <c r="T37" t="s">
        <v>473</v>
      </c>
      <c r="U37" s="272">
        <v>12125411.349870006</v>
      </c>
      <c r="V37" s="161">
        <f t="shared" si="17"/>
        <v>1.8995037818562849E-3</v>
      </c>
      <c r="W37" s="3">
        <v>11840563.349468056</v>
      </c>
      <c r="X37" s="161">
        <f t="shared" si="18"/>
        <v>1.8698725680296549E-3</v>
      </c>
      <c r="Y37">
        <v>166</v>
      </c>
      <c r="Z37" t="s">
        <v>169</v>
      </c>
      <c r="AA37" t="s">
        <v>473</v>
      </c>
      <c r="AB37" s="162">
        <v>11126290</v>
      </c>
      <c r="AC37" s="161">
        <f t="shared" si="19"/>
        <v>1.8657544603592872E-3</v>
      </c>
      <c r="AD37" s="163">
        <v>166</v>
      </c>
      <c r="AE37" s="163" t="s">
        <v>169</v>
      </c>
      <c r="AF37" s="8" t="s">
        <v>473</v>
      </c>
      <c r="AG37" s="160">
        <v>12460407</v>
      </c>
      <c r="AH37" s="161">
        <f t="shared" si="20"/>
        <v>2.0504886769052277E-3</v>
      </c>
      <c r="AI37">
        <v>166</v>
      </c>
      <c r="AJ37" t="s">
        <v>169</v>
      </c>
      <c r="AK37" s="1">
        <v>11227568</v>
      </c>
      <c r="AL37" s="161">
        <f t="shared" si="21"/>
        <v>1.929819795168667E-3</v>
      </c>
      <c r="AM37">
        <v>166</v>
      </c>
      <c r="AN37" t="s">
        <v>169</v>
      </c>
      <c r="AO37" s="3">
        <v>10691583</v>
      </c>
      <c r="AP37" s="161">
        <f t="shared" si="22"/>
        <v>1.8993636916507252E-3</v>
      </c>
      <c r="AQ37">
        <v>166</v>
      </c>
      <c r="AR37" t="s">
        <v>169</v>
      </c>
      <c r="AS37" s="3">
        <v>10790064</v>
      </c>
      <c r="AT37" s="161">
        <f t="shared" si="23"/>
        <v>1.9274324600469643E-3</v>
      </c>
      <c r="AU37" s="13">
        <v>166</v>
      </c>
      <c r="AV37" s="13" t="s">
        <v>169</v>
      </c>
      <c r="AW37" s="3">
        <v>10590065</v>
      </c>
      <c r="AX37" s="161">
        <f t="shared" si="24"/>
        <v>1.8551033155227027E-3</v>
      </c>
      <c r="AY37" s="174">
        <f t="shared" si="25"/>
        <v>780895.187252203</v>
      </c>
      <c r="AZ37" s="161">
        <f t="shared" si="45"/>
        <v>1.3162143422273259E-4</v>
      </c>
      <c r="BA37" s="148">
        <f t="shared" si="46"/>
        <v>6.6852067086602809E-2</v>
      </c>
      <c r="BB37" s="148">
        <f t="shared" si="47"/>
        <v>6.7823844637073999E-2</v>
      </c>
      <c r="BC37" s="174">
        <f t="shared" si="26"/>
        <v>-444468.31723945774</v>
      </c>
      <c r="BD37" s="161">
        <f t="shared" si="48"/>
        <v>4.1132802917699489E-5</v>
      </c>
      <c r="BE37" s="148">
        <f t="shared" si="49"/>
        <v>-3.6655937222634744E-2</v>
      </c>
      <c r="BF37" s="161">
        <f t="shared" si="50"/>
        <v>2.1654499091074496E-2</v>
      </c>
      <c r="BG37" s="174">
        <f t="shared" si="27"/>
        <v>284848.00040194951</v>
      </c>
      <c r="BH37" s="161">
        <f t="shared" si="51"/>
        <v>2.9631213826630028E-5</v>
      </c>
      <c r="BI37" s="148">
        <f t="shared" si="28"/>
        <v>2.4056963507124555E-2</v>
      </c>
      <c r="BJ37" s="161">
        <f t="shared" si="52"/>
        <v>1.5846648768078026E-2</v>
      </c>
      <c r="BK37" s="174">
        <f t="shared" si="53"/>
        <v>714273.34946805611</v>
      </c>
      <c r="BL37" s="164">
        <f t="shared" si="54"/>
        <v>4.118107670367634E-6</v>
      </c>
      <c r="BM37" s="4">
        <f t="shared" si="5"/>
        <v>6.4196902064215119E-2</v>
      </c>
      <c r="BN37" s="4">
        <f t="shared" si="29"/>
        <v>2.2072077317047455E-3</v>
      </c>
      <c r="BO37" s="157">
        <f t="shared" si="6"/>
        <v>-1334117</v>
      </c>
      <c r="BP37" s="164">
        <f t="shared" si="30"/>
        <v>-1.8473421654594045E-4</v>
      </c>
      <c r="BQ37" s="4">
        <f t="shared" si="7"/>
        <v>-0.10706849302755519</v>
      </c>
      <c r="BR37" s="4">
        <f t="shared" si="31"/>
        <v>-9.0092775749806661E-2</v>
      </c>
      <c r="BS37" s="157">
        <f t="shared" si="8"/>
        <v>1232839</v>
      </c>
      <c r="BT37" s="164">
        <f t="shared" si="32"/>
        <v>1.2066888173656071E-4</v>
      </c>
      <c r="BU37" s="4">
        <f t="shared" si="9"/>
        <v>0.10980463444977577</v>
      </c>
      <c r="BV37" s="4">
        <f t="shared" si="33"/>
        <v>6.2528574967806366E-2</v>
      </c>
      <c r="BW37" s="157">
        <f t="shared" si="10"/>
        <v>535985</v>
      </c>
      <c r="BX37" s="4">
        <f t="shared" si="34"/>
        <v>3.0456103517941717E-5</v>
      </c>
      <c r="BY37" s="4">
        <f t="shared" si="11"/>
        <v>5.0131491286182786E-2</v>
      </c>
      <c r="BZ37" s="4">
        <f t="shared" si="35"/>
        <v>1.6034898240827437E-2</v>
      </c>
      <c r="CA37" s="157">
        <f t="shared" si="12"/>
        <v>-98481</v>
      </c>
      <c r="CB37" s="4">
        <f t="shared" si="36"/>
        <v>-2.8068768396239015E-5</v>
      </c>
      <c r="CC37" s="4">
        <f t="shared" si="13"/>
        <v>-9.127007958432869E-3</v>
      </c>
      <c r="CD37" s="4">
        <f t="shared" si="37"/>
        <v>-1.4562776635791993E-2</v>
      </c>
      <c r="CE37" s="159">
        <f t="shared" si="14"/>
        <v>199999</v>
      </c>
      <c r="CF37" s="4">
        <f t="shared" si="38"/>
        <v>7.2329144524261582E-5</v>
      </c>
      <c r="CG37" s="4">
        <f t="shared" si="15"/>
        <v>1.8885530919781891E-2</v>
      </c>
      <c r="CH37" s="4">
        <f t="shared" si="39"/>
        <v>3.8989281038442743E-2</v>
      </c>
      <c r="CI37" s="157">
        <f t="shared" si="56"/>
        <v>1871773.2198827509</v>
      </c>
      <c r="CJ37" s="164">
        <f t="shared" si="55"/>
        <v>2.1715470347401429E-4</v>
      </c>
      <c r="CK37" s="4">
        <f t="shared" si="16"/>
        <v>0.17674803883477117</v>
      </c>
      <c r="CL37" s="4">
        <f t="shared" si="40"/>
        <v>0.11705801054688307</v>
      </c>
    </row>
    <row r="38" spans="1:90" x14ac:dyDescent="0.35">
      <c r="A38" t="s">
        <v>201</v>
      </c>
      <c r="B38">
        <v>168</v>
      </c>
      <c r="C38" t="s">
        <v>472</v>
      </c>
      <c r="D38" s="342">
        <v>5099000</v>
      </c>
      <c r="E38" s="200">
        <v>4605110</v>
      </c>
      <c r="F38" s="200">
        <v>921713</v>
      </c>
      <c r="G38" s="161">
        <f t="shared" si="41"/>
        <v>7.7212317816564402E-4</v>
      </c>
      <c r="H38" s="342">
        <v>5295000</v>
      </c>
      <c r="I38" s="200">
        <v>4771508.0914636496</v>
      </c>
      <c r="J38" s="200">
        <v>1062903.5344971998</v>
      </c>
      <c r="K38" s="161">
        <f t="shared" si="42"/>
        <v>7.9344601741558303E-4</v>
      </c>
      <c r="L38" s="200">
        <v>4713993.2101562405</v>
      </c>
      <c r="M38" s="200">
        <v>900024.93639633327</v>
      </c>
      <c r="N38" s="161">
        <f t="shared" si="43"/>
        <v>7.8316858993748514E-4</v>
      </c>
      <c r="O38" s="200">
        <v>4736559</v>
      </c>
      <c r="P38" s="200">
        <v>884987</v>
      </c>
      <c r="Q38" s="161">
        <f t="shared" si="44"/>
        <v>7.8022620753982427E-4</v>
      </c>
      <c r="R38" t="s">
        <v>201</v>
      </c>
      <c r="S38" s="144">
        <v>168</v>
      </c>
      <c r="T38" t="s">
        <v>472</v>
      </c>
      <c r="U38" s="272">
        <v>4726747.252836992</v>
      </c>
      <c r="V38" s="161">
        <f t="shared" si="17"/>
        <v>7.4046760341363001E-4</v>
      </c>
      <c r="W38" s="3">
        <v>5185043.7751888456</v>
      </c>
      <c r="X38" s="161">
        <f t="shared" si="18"/>
        <v>8.1882684405333746E-4</v>
      </c>
      <c r="Y38">
        <v>168</v>
      </c>
      <c r="Z38" t="s">
        <v>201</v>
      </c>
      <c r="AA38" t="s">
        <v>472</v>
      </c>
      <c r="AB38" s="162">
        <v>4959795</v>
      </c>
      <c r="AC38" s="161">
        <f t="shared" si="19"/>
        <v>8.3170217958705836E-4</v>
      </c>
      <c r="AD38" s="163">
        <v>168</v>
      </c>
      <c r="AE38" s="163" t="s">
        <v>201</v>
      </c>
      <c r="AF38" s="8" t="s">
        <v>472</v>
      </c>
      <c r="AG38" s="160">
        <v>5433612</v>
      </c>
      <c r="AH38" s="161">
        <f t="shared" si="20"/>
        <v>8.9415697903739164E-4</v>
      </c>
      <c r="AI38">
        <v>168</v>
      </c>
      <c r="AJ38" t="s">
        <v>201</v>
      </c>
      <c r="AK38" s="1">
        <v>5073896</v>
      </c>
      <c r="AL38" s="161">
        <f t="shared" si="21"/>
        <v>8.7211272640941642E-4</v>
      </c>
      <c r="AM38">
        <v>168</v>
      </c>
      <c r="AN38" t="s">
        <v>201</v>
      </c>
      <c r="AO38" s="3">
        <v>4763802</v>
      </c>
      <c r="AP38" s="161">
        <f t="shared" si="22"/>
        <v>8.4629119495336735E-4</v>
      </c>
      <c r="AQ38">
        <v>168</v>
      </c>
      <c r="AR38" t="s">
        <v>201</v>
      </c>
      <c r="AS38" s="3">
        <v>4573468</v>
      </c>
      <c r="AT38" s="161">
        <f t="shared" si="23"/>
        <v>8.1695999932772129E-4</v>
      </c>
      <c r="AU38" s="13">
        <v>168</v>
      </c>
      <c r="AV38" s="13" t="s">
        <v>201</v>
      </c>
      <c r="AW38" s="3">
        <v>4286225</v>
      </c>
      <c r="AX38" s="161">
        <f t="shared" si="24"/>
        <v>7.5083488237100485E-4</v>
      </c>
      <c r="AY38" s="174">
        <f t="shared" si="25"/>
        <v>57514.881307409145</v>
      </c>
      <c r="AZ38" s="161">
        <f t="shared" si="45"/>
        <v>1.0277427478097892E-5</v>
      </c>
      <c r="BA38" s="148">
        <f t="shared" si="46"/>
        <v>1.2200883357976425E-2</v>
      </c>
      <c r="BB38" s="148">
        <f t="shared" si="47"/>
        <v>1.3122880067136333E-2</v>
      </c>
      <c r="BC38" s="174">
        <f t="shared" si="26"/>
        <v>-12754.042680751532</v>
      </c>
      <c r="BD38" s="161">
        <f t="shared" si="48"/>
        <v>4.2700986523855127E-5</v>
      </c>
      <c r="BE38" s="148">
        <f t="shared" si="49"/>
        <v>-2.6982705015794022E-3</v>
      </c>
      <c r="BF38" s="161">
        <f t="shared" si="50"/>
        <v>5.7667595890757803E-2</v>
      </c>
      <c r="BG38" s="174">
        <f t="shared" si="27"/>
        <v>-458296.52235185355</v>
      </c>
      <c r="BH38" s="161">
        <f t="shared" si="51"/>
        <v>-7.8359240639707447E-5</v>
      </c>
      <c r="BI38" s="148">
        <f t="shared" si="28"/>
        <v>-8.83881683978959E-2</v>
      </c>
      <c r="BJ38" s="161">
        <f t="shared" si="52"/>
        <v>-9.569696109596916E-2</v>
      </c>
      <c r="BK38" s="174">
        <f t="shared" si="53"/>
        <v>225248.77518884558</v>
      </c>
      <c r="BL38" s="164">
        <f t="shared" si="54"/>
        <v>-1.2875335533720899E-5</v>
      </c>
      <c r="BM38" s="4">
        <f t="shared" si="5"/>
        <v>4.5414936542507417E-2</v>
      </c>
      <c r="BN38" s="4">
        <f t="shared" si="29"/>
        <v>-1.5480704331102662E-2</v>
      </c>
      <c r="BO38" s="157">
        <f t="shared" si="6"/>
        <v>-473817</v>
      </c>
      <c r="BP38" s="164">
        <f t="shared" si="30"/>
        <v>-6.245479945033328E-5</v>
      </c>
      <c r="BQ38" s="4">
        <f t="shared" si="7"/>
        <v>-8.7201110421575925E-2</v>
      </c>
      <c r="BR38" s="4">
        <f t="shared" si="31"/>
        <v>-6.9847689963309631E-2</v>
      </c>
      <c r="BS38" s="157">
        <f t="shared" si="8"/>
        <v>359716</v>
      </c>
      <c r="BT38" s="164">
        <f t="shared" si="32"/>
        <v>2.2044252627975215E-5</v>
      </c>
      <c r="BU38" s="4">
        <f t="shared" si="9"/>
        <v>7.0895422373655273E-2</v>
      </c>
      <c r="BV38" s="4">
        <f t="shared" si="33"/>
        <v>2.5276838601741104E-2</v>
      </c>
      <c r="BW38" s="157">
        <f t="shared" si="10"/>
        <v>310094</v>
      </c>
      <c r="BX38" s="4">
        <f t="shared" si="34"/>
        <v>2.5821531456049073E-5</v>
      </c>
      <c r="BY38" s="4">
        <f t="shared" si="11"/>
        <v>6.5093805326081985E-2</v>
      </c>
      <c r="BZ38" s="4">
        <f t="shared" si="35"/>
        <v>3.0511402706336677E-2</v>
      </c>
      <c r="CA38" s="157">
        <f t="shared" si="12"/>
        <v>190334</v>
      </c>
      <c r="CB38" s="4">
        <f t="shared" si="36"/>
        <v>2.9331195625646061E-5</v>
      </c>
      <c r="CC38" s="4">
        <f t="shared" si="13"/>
        <v>4.1616996117607032E-2</v>
      </c>
      <c r="CD38" s="4">
        <f t="shared" si="37"/>
        <v>3.5902854056236271E-2</v>
      </c>
      <c r="CE38" s="159">
        <f t="shared" si="14"/>
        <v>287243</v>
      </c>
      <c r="CF38" s="4">
        <f t="shared" si="38"/>
        <v>6.6125116956716442E-5</v>
      </c>
      <c r="CG38" s="4">
        <f t="shared" si="15"/>
        <v>6.7015380667137164E-2</v>
      </c>
      <c r="CH38" s="4">
        <f t="shared" si="39"/>
        <v>8.8068786505902497E-2</v>
      </c>
      <c r="CI38" s="157">
        <f t="shared" si="56"/>
        <v>485283.09146364965</v>
      </c>
      <c r="CJ38" s="164">
        <f t="shared" si="55"/>
        <v>4.2611135044578184E-5</v>
      </c>
      <c r="CK38" s="4">
        <f t="shared" si="16"/>
        <v>0.11321922938335006</v>
      </c>
      <c r="CL38" s="4">
        <f t="shared" si="40"/>
        <v>5.6751672098690586E-2</v>
      </c>
    </row>
    <row r="39" spans="1:90" x14ac:dyDescent="0.35">
      <c r="A39" t="s">
        <v>231</v>
      </c>
      <c r="B39">
        <v>171</v>
      </c>
      <c r="C39" t="s">
        <v>473</v>
      </c>
      <c r="D39" s="342">
        <v>14318000</v>
      </c>
      <c r="E39" s="200">
        <v>12930184</v>
      </c>
      <c r="F39" s="200">
        <v>1652040</v>
      </c>
      <c r="G39" s="161">
        <f t="shared" si="41"/>
        <v>2.1679601061313542E-3</v>
      </c>
      <c r="H39" s="342">
        <v>14653000</v>
      </c>
      <c r="I39" s="200">
        <v>13203836.119784841</v>
      </c>
      <c r="J39" s="200">
        <v>1848509.5313190084</v>
      </c>
      <c r="K39" s="161">
        <f t="shared" si="42"/>
        <v>2.1956435959092453E-3</v>
      </c>
      <c r="L39" s="200">
        <v>13098011.999658845</v>
      </c>
      <c r="M39" s="200">
        <v>1565245.2168581905</v>
      </c>
      <c r="N39" s="161">
        <f t="shared" si="43"/>
        <v>2.1760641416827767E-3</v>
      </c>
      <c r="O39" s="200">
        <v>13185564</v>
      </c>
      <c r="P39" s="200">
        <v>1539092</v>
      </c>
      <c r="Q39" s="161">
        <f t="shared" si="44"/>
        <v>2.1719823597665809E-3</v>
      </c>
      <c r="R39" t="s">
        <v>231</v>
      </c>
      <c r="S39" s="144">
        <v>171</v>
      </c>
      <c r="T39" t="s">
        <v>473</v>
      </c>
      <c r="U39" s="272">
        <v>13744948.146358756</v>
      </c>
      <c r="V39" s="161">
        <f t="shared" si="17"/>
        <v>2.153211980367734E-3</v>
      </c>
      <c r="W39" s="3">
        <v>13221023.007874608</v>
      </c>
      <c r="X39" s="161">
        <f t="shared" si="18"/>
        <v>2.0878760168809261E-3</v>
      </c>
      <c r="Y39">
        <v>171</v>
      </c>
      <c r="Z39" t="s">
        <v>231</v>
      </c>
      <c r="AA39" t="s">
        <v>473</v>
      </c>
      <c r="AB39" s="162">
        <v>12574303</v>
      </c>
      <c r="AC39" s="161">
        <f t="shared" si="19"/>
        <v>2.1085700541833051E-3</v>
      </c>
      <c r="AD39" s="163">
        <v>171</v>
      </c>
      <c r="AE39" s="163" t="s">
        <v>231</v>
      </c>
      <c r="AF39" s="8" t="s">
        <v>473</v>
      </c>
      <c r="AG39" s="160">
        <v>13418243</v>
      </c>
      <c r="AH39" s="161">
        <f t="shared" si="20"/>
        <v>2.2081104843094477E-3</v>
      </c>
      <c r="AI39">
        <v>171</v>
      </c>
      <c r="AJ39" t="s">
        <v>231</v>
      </c>
      <c r="AK39" s="1">
        <v>13023362</v>
      </c>
      <c r="AL39" s="161">
        <f t="shared" si="21"/>
        <v>2.2384849316652903E-3</v>
      </c>
      <c r="AM39">
        <v>171</v>
      </c>
      <c r="AN39" t="s">
        <v>231</v>
      </c>
      <c r="AO39" s="3">
        <v>11372669</v>
      </c>
      <c r="AP39" s="161">
        <f t="shared" si="22"/>
        <v>2.0203588725600094E-3</v>
      </c>
      <c r="AQ39">
        <v>171</v>
      </c>
      <c r="AR39" t="s">
        <v>231</v>
      </c>
      <c r="AS39" s="3">
        <v>11323749</v>
      </c>
      <c r="AT39" s="161">
        <f t="shared" si="23"/>
        <v>2.0227647761889411E-3</v>
      </c>
      <c r="AU39" s="13">
        <v>171</v>
      </c>
      <c r="AV39" s="13" t="s">
        <v>231</v>
      </c>
      <c r="AW39" s="3">
        <v>10959587</v>
      </c>
      <c r="AX39" s="161">
        <f t="shared" si="24"/>
        <v>1.9198339368511439E-3</v>
      </c>
      <c r="AY39" s="174">
        <f t="shared" si="25"/>
        <v>105824.12012599595</v>
      </c>
      <c r="AZ39" s="161">
        <f t="shared" si="45"/>
        <v>1.9579454226468541E-5</v>
      </c>
      <c r="BA39" s="148">
        <f t="shared" si="46"/>
        <v>8.0794032047575067E-3</v>
      </c>
      <c r="BB39" s="148">
        <f t="shared" si="47"/>
        <v>8.9976457271739758E-3</v>
      </c>
      <c r="BC39" s="174">
        <f t="shared" si="26"/>
        <v>-646936.14669991098</v>
      </c>
      <c r="BD39" s="161">
        <f t="shared" si="48"/>
        <v>2.2852161315042776E-5</v>
      </c>
      <c r="BE39" s="148">
        <f t="shared" si="49"/>
        <v>-4.7067194420176414E-2</v>
      </c>
      <c r="BF39" s="161">
        <f t="shared" si="50"/>
        <v>1.0613056923053156E-2</v>
      </c>
      <c r="BG39" s="174">
        <f t="shared" si="27"/>
        <v>523925.13848414831</v>
      </c>
      <c r="BH39" s="161">
        <f t="shared" si="51"/>
        <v>6.5335963486807831E-5</v>
      </c>
      <c r="BI39" s="148">
        <f t="shared" si="28"/>
        <v>3.9628184458350299E-2</v>
      </c>
      <c r="BJ39" s="161">
        <f t="shared" si="52"/>
        <v>3.1293028397544935E-2</v>
      </c>
      <c r="BK39" s="174">
        <f t="shared" si="53"/>
        <v>646720.00787460804</v>
      </c>
      <c r="BL39" s="164">
        <f t="shared" si="54"/>
        <v>-2.0694037302378988E-5</v>
      </c>
      <c r="BM39" s="4">
        <f t="shared" si="5"/>
        <v>5.1431877208192617E-2</v>
      </c>
      <c r="BN39" s="4">
        <f t="shared" si="29"/>
        <v>-9.8142517301348271E-3</v>
      </c>
      <c r="BO39" s="157">
        <f t="shared" si="6"/>
        <v>-843940</v>
      </c>
      <c r="BP39" s="164">
        <f t="shared" si="30"/>
        <v>-9.9540430126142561E-5</v>
      </c>
      <c r="BQ39" s="4">
        <f t="shared" si="7"/>
        <v>-6.2894970675370837E-2</v>
      </c>
      <c r="BR39" s="4">
        <f t="shared" si="31"/>
        <v>-4.5079460848297309E-2</v>
      </c>
      <c r="BS39" s="157">
        <f t="shared" si="8"/>
        <v>394881</v>
      </c>
      <c r="BT39" s="164">
        <f t="shared" si="32"/>
        <v>-3.0374447355842587E-5</v>
      </c>
      <c r="BU39" s="4">
        <f t="shared" si="9"/>
        <v>3.0320972418642744E-2</v>
      </c>
      <c r="BV39" s="4">
        <f t="shared" si="33"/>
        <v>-1.3569198937267777E-2</v>
      </c>
      <c r="BW39" s="157">
        <f t="shared" si="10"/>
        <v>1650693</v>
      </c>
      <c r="BX39" s="4">
        <f t="shared" si="34"/>
        <v>2.1812605910528091E-4</v>
      </c>
      <c r="BY39" s="4">
        <f t="shared" si="11"/>
        <v>0.14514561181724361</v>
      </c>
      <c r="BZ39" s="4">
        <f t="shared" si="35"/>
        <v>0.10796401672386649</v>
      </c>
      <c r="CA39" s="157">
        <f t="shared" si="12"/>
        <v>48920</v>
      </c>
      <c r="CB39" s="4">
        <f t="shared" si="36"/>
        <v>-2.4059036289316924E-6</v>
      </c>
      <c r="CC39" s="4">
        <f t="shared" si="13"/>
        <v>4.3201240154651958E-3</v>
      </c>
      <c r="CD39" s="4">
        <f t="shared" si="37"/>
        <v>-1.1894134489847195E-3</v>
      </c>
      <c r="CE39" s="159">
        <f t="shared" si="14"/>
        <v>364162</v>
      </c>
      <c r="CF39" s="4">
        <f t="shared" si="38"/>
        <v>1.0293083933779717E-4</v>
      </c>
      <c r="CG39" s="4">
        <f t="shared" si="15"/>
        <v>3.3227711956664061E-2</v>
      </c>
      <c r="CH39" s="4">
        <f t="shared" si="39"/>
        <v>5.3614449334415538E-2</v>
      </c>
      <c r="CI39" s="157">
        <f t="shared" si="56"/>
        <v>2244249.1197848413</v>
      </c>
      <c r="CJ39" s="164">
        <f t="shared" si="55"/>
        <v>2.758096590581014E-4</v>
      </c>
      <c r="CK39" s="4">
        <f t="shared" si="16"/>
        <v>0.20477497188396254</v>
      </c>
      <c r="CL39" s="4">
        <f t="shared" si="40"/>
        <v>0.14366328970644016</v>
      </c>
    </row>
    <row r="40" spans="1:90" x14ac:dyDescent="0.35">
      <c r="A40" t="s">
        <v>242</v>
      </c>
      <c r="B40">
        <v>173</v>
      </c>
      <c r="C40" t="s">
        <v>472</v>
      </c>
      <c r="D40" s="342">
        <v>9191000</v>
      </c>
      <c r="E40" s="200">
        <v>8300354</v>
      </c>
      <c r="F40" s="200">
        <v>1396708</v>
      </c>
      <c r="G40" s="161">
        <f t="shared" si="41"/>
        <v>1.3916922093891169E-3</v>
      </c>
      <c r="H40" s="342">
        <v>9153000</v>
      </c>
      <c r="I40" s="200">
        <v>8247674.098185203</v>
      </c>
      <c r="J40" s="200">
        <v>1296782.7955828051</v>
      </c>
      <c r="K40" s="161">
        <f t="shared" si="42"/>
        <v>1.3714917884880557E-3</v>
      </c>
      <c r="L40" s="200">
        <v>8179088.9579038061</v>
      </c>
      <c r="M40" s="200">
        <v>1098064.7022369537</v>
      </c>
      <c r="N40" s="161">
        <f t="shared" si="43"/>
        <v>1.3588491286610214E-3</v>
      </c>
      <c r="O40" s="200">
        <v>8230556</v>
      </c>
      <c r="P40" s="200">
        <v>1079718</v>
      </c>
      <c r="Q40" s="161">
        <f t="shared" si="44"/>
        <v>1.3557723009096152E-3</v>
      </c>
      <c r="R40" t="s">
        <v>242</v>
      </c>
      <c r="S40" s="144">
        <v>173</v>
      </c>
      <c r="T40" t="s">
        <v>472</v>
      </c>
      <c r="U40" s="272">
        <v>8654432.7137062587</v>
      </c>
      <c r="V40" s="161">
        <f t="shared" si="17"/>
        <v>1.3557583487410537E-3</v>
      </c>
      <c r="W40" s="3">
        <v>8856854.7408213187</v>
      </c>
      <c r="X40" s="161">
        <f t="shared" si="18"/>
        <v>1.3986825820774145E-3</v>
      </c>
      <c r="Y40">
        <v>173</v>
      </c>
      <c r="Z40" t="s">
        <v>242</v>
      </c>
      <c r="AA40" t="s">
        <v>472</v>
      </c>
      <c r="AB40" s="162">
        <v>8250925</v>
      </c>
      <c r="AC40" s="161">
        <f t="shared" si="19"/>
        <v>1.3835878914570763E-3</v>
      </c>
      <c r="AD40" s="163">
        <v>173</v>
      </c>
      <c r="AE40" s="163" t="s">
        <v>242</v>
      </c>
      <c r="AF40" s="8" t="s">
        <v>472</v>
      </c>
      <c r="AG40" s="160">
        <v>9063683</v>
      </c>
      <c r="AH40" s="161">
        <f t="shared" si="20"/>
        <v>1.4915226575310425E-3</v>
      </c>
      <c r="AI40">
        <v>173</v>
      </c>
      <c r="AJ40" t="s">
        <v>242</v>
      </c>
      <c r="AK40" s="1">
        <v>8363960</v>
      </c>
      <c r="AL40" s="161">
        <f t="shared" si="21"/>
        <v>1.4376163719515146E-3</v>
      </c>
      <c r="AM40">
        <v>173</v>
      </c>
      <c r="AN40" t="s">
        <v>242</v>
      </c>
      <c r="AO40" s="3">
        <v>7887856</v>
      </c>
      <c r="AP40" s="161">
        <f t="shared" si="22"/>
        <v>1.4012805485744556E-3</v>
      </c>
      <c r="AQ40">
        <v>173</v>
      </c>
      <c r="AR40" t="s">
        <v>242</v>
      </c>
      <c r="AS40" s="3">
        <v>7996544</v>
      </c>
      <c r="AT40" s="161">
        <f t="shared" si="23"/>
        <v>1.4284251209069558E-3</v>
      </c>
      <c r="AU40" s="13">
        <v>173</v>
      </c>
      <c r="AV40" s="13" t="s">
        <v>242</v>
      </c>
      <c r="AW40" s="3">
        <v>7708636</v>
      </c>
      <c r="AX40" s="161">
        <f t="shared" si="24"/>
        <v>1.3503520707151149E-3</v>
      </c>
      <c r="AY40" s="174">
        <f t="shared" si="25"/>
        <v>68585.140281396918</v>
      </c>
      <c r="AZ40" s="161">
        <f t="shared" si="45"/>
        <v>1.2642659827034365E-5</v>
      </c>
      <c r="BA40" s="148">
        <f t="shared" si="46"/>
        <v>8.3854253981575956E-3</v>
      </c>
      <c r="BB40" s="148">
        <f t="shared" si="47"/>
        <v>9.3039466710275274E-3</v>
      </c>
      <c r="BC40" s="174">
        <f t="shared" si="26"/>
        <v>-475343.75580245256</v>
      </c>
      <c r="BD40" s="161">
        <f t="shared" si="48"/>
        <v>3.0907799199676646E-6</v>
      </c>
      <c r="BE40" s="148">
        <f t="shared" si="49"/>
        <v>-5.4924888958884366E-2</v>
      </c>
      <c r="BF40" s="161">
        <f t="shared" si="50"/>
        <v>2.2797424945512879E-3</v>
      </c>
      <c r="BG40" s="174">
        <f t="shared" si="27"/>
        <v>-202422.02711506002</v>
      </c>
      <c r="BH40" s="161">
        <f t="shared" si="51"/>
        <v>-4.2924233336360824E-5</v>
      </c>
      <c r="BI40" s="148">
        <f t="shared" si="28"/>
        <v>-2.2854843286759033E-2</v>
      </c>
      <c r="BJ40" s="161">
        <f t="shared" si="52"/>
        <v>-3.0689045453477341E-2</v>
      </c>
      <c r="BK40" s="174">
        <f t="shared" si="53"/>
        <v>605929.7408213187</v>
      </c>
      <c r="BL40" s="164">
        <f t="shared" si="54"/>
        <v>1.5094690620338263E-5</v>
      </c>
      <c r="BM40" s="4">
        <f t="shared" si="5"/>
        <v>7.3437795255843277E-2</v>
      </c>
      <c r="BN40" s="4">
        <f t="shared" si="29"/>
        <v>1.0909816942992923E-2</v>
      </c>
      <c r="BO40" s="157">
        <f t="shared" si="6"/>
        <v>-812758</v>
      </c>
      <c r="BP40" s="164">
        <f t="shared" si="30"/>
        <v>-1.0793476607396627E-4</v>
      </c>
      <c r="BQ40" s="4">
        <f t="shared" si="7"/>
        <v>-8.9671935790340412E-2</v>
      </c>
      <c r="BR40" s="4">
        <f t="shared" si="31"/>
        <v>-7.2365488736613345E-2</v>
      </c>
      <c r="BS40" s="157">
        <f t="shared" si="8"/>
        <v>699723</v>
      </c>
      <c r="BT40" s="164">
        <f t="shared" si="32"/>
        <v>5.3906285579527957E-5</v>
      </c>
      <c r="BU40" s="4">
        <f t="shared" si="9"/>
        <v>8.3659295357701377E-2</v>
      </c>
      <c r="BV40" s="4">
        <f t="shared" si="33"/>
        <v>3.7496989204673592E-2</v>
      </c>
      <c r="BW40" s="157">
        <f t="shared" si="10"/>
        <v>476104</v>
      </c>
      <c r="BX40" s="4">
        <f t="shared" si="34"/>
        <v>3.6335823377058995E-5</v>
      </c>
      <c r="BY40" s="4">
        <f t="shared" si="11"/>
        <v>6.0359114060905779E-2</v>
      </c>
      <c r="BZ40" s="4">
        <f t="shared" si="35"/>
        <v>2.5930441562201083E-2</v>
      </c>
      <c r="CA40" s="157">
        <f t="shared" si="12"/>
        <v>-108688</v>
      </c>
      <c r="CB40" s="4">
        <f t="shared" si="36"/>
        <v>-2.7144572332500182E-5</v>
      </c>
      <c r="CC40" s="4">
        <f t="shared" si="13"/>
        <v>-1.3591871688569462E-2</v>
      </c>
      <c r="CD40" s="4">
        <f t="shared" si="37"/>
        <v>-1.9003146846973098E-2</v>
      </c>
      <c r="CE40" s="159">
        <f t="shared" si="14"/>
        <v>287908</v>
      </c>
      <c r="CF40" s="4">
        <f t="shared" si="38"/>
        <v>7.8073050191840819E-5</v>
      </c>
      <c r="CG40" s="4">
        <f t="shared" si="15"/>
        <v>3.7348760532991826E-2</v>
      </c>
      <c r="CH40" s="4">
        <f t="shared" si="39"/>
        <v>5.7816810804381669E-2</v>
      </c>
      <c r="CI40" s="157">
        <f t="shared" si="56"/>
        <v>539038.09818520304</v>
      </c>
      <c r="CJ40" s="164">
        <f t="shared" si="55"/>
        <v>2.113971777294079E-5</v>
      </c>
      <c r="CK40" s="4">
        <f t="shared" si="16"/>
        <v>6.9926521136191022E-2</v>
      </c>
      <c r="CL40" s="4">
        <f t="shared" si="40"/>
        <v>1.5654967494325898E-2</v>
      </c>
    </row>
    <row r="41" spans="1:90" x14ac:dyDescent="0.35">
      <c r="A41" t="s">
        <v>244</v>
      </c>
      <c r="B41">
        <v>175</v>
      </c>
      <c r="C41" t="s">
        <v>472</v>
      </c>
      <c r="D41" s="342">
        <v>4385000</v>
      </c>
      <c r="E41" s="200">
        <v>3960342</v>
      </c>
      <c r="F41" s="200">
        <v>820881</v>
      </c>
      <c r="G41" s="161">
        <f t="shared" si="41"/>
        <v>6.6401711395881594E-4</v>
      </c>
      <c r="H41" s="342">
        <v>4559000</v>
      </c>
      <c r="I41" s="200">
        <v>4107727.8393764412</v>
      </c>
      <c r="J41" s="200">
        <v>946782.28554850153</v>
      </c>
      <c r="K41" s="161">
        <f t="shared" si="42"/>
        <v>6.8306712098241125E-4</v>
      </c>
      <c r="L41" s="200">
        <v>3895685.1415870003</v>
      </c>
      <c r="M41" s="200">
        <v>801698.02684404398</v>
      </c>
      <c r="N41" s="161">
        <f t="shared" si="43"/>
        <v>6.4721735971189098E-4</v>
      </c>
      <c r="O41" s="200">
        <v>3912795</v>
      </c>
      <c r="P41" s="200">
        <v>788303</v>
      </c>
      <c r="Q41" s="161">
        <f t="shared" si="44"/>
        <v>6.4453228677839483E-4</v>
      </c>
      <c r="R41" t="s">
        <v>244</v>
      </c>
      <c r="S41" s="144">
        <v>175</v>
      </c>
      <c r="T41" t="s">
        <v>472</v>
      </c>
      <c r="U41" s="272">
        <v>3820366.4228850799</v>
      </c>
      <c r="V41" s="161">
        <f t="shared" si="17"/>
        <v>5.9847870385236663E-4</v>
      </c>
      <c r="W41" s="3">
        <v>3448144.2123778663</v>
      </c>
      <c r="X41" s="161">
        <f t="shared" si="18"/>
        <v>5.4453408026614318E-4</v>
      </c>
      <c r="Y41">
        <v>175</v>
      </c>
      <c r="Z41" t="s">
        <v>244</v>
      </c>
      <c r="AA41" t="s">
        <v>472</v>
      </c>
      <c r="AB41" s="162">
        <v>3248272</v>
      </c>
      <c r="AC41" s="161">
        <f t="shared" si="19"/>
        <v>5.4469890434818643E-4</v>
      </c>
      <c r="AD41" s="163">
        <v>175</v>
      </c>
      <c r="AE41" s="163" t="s">
        <v>244</v>
      </c>
      <c r="AF41" s="8" t="s">
        <v>472</v>
      </c>
      <c r="AG41" s="160">
        <v>3011247</v>
      </c>
      <c r="AH41" s="161">
        <f t="shared" si="20"/>
        <v>4.9553179738549759E-4</v>
      </c>
      <c r="AI41">
        <v>175</v>
      </c>
      <c r="AJ41" t="s">
        <v>244</v>
      </c>
      <c r="AK41" s="1">
        <v>3012679</v>
      </c>
      <c r="AL41" s="161">
        <f t="shared" si="21"/>
        <v>5.1782608403609263E-4</v>
      </c>
      <c r="AM41">
        <v>175</v>
      </c>
      <c r="AN41" t="s">
        <v>244</v>
      </c>
      <c r="AO41" s="3">
        <v>2671394</v>
      </c>
      <c r="AP41" s="161">
        <f t="shared" si="22"/>
        <v>4.745741364673124E-4</v>
      </c>
      <c r="AQ41">
        <v>175</v>
      </c>
      <c r="AR41" t="s">
        <v>244</v>
      </c>
      <c r="AS41" s="3">
        <v>2648829</v>
      </c>
      <c r="AT41" s="161">
        <f t="shared" si="23"/>
        <v>4.7316114118634885E-4</v>
      </c>
      <c r="AU41" s="13">
        <v>175</v>
      </c>
      <c r="AV41" s="13" t="s">
        <v>244</v>
      </c>
      <c r="AW41" s="3">
        <v>2512398</v>
      </c>
      <c r="AX41" s="161">
        <f t="shared" si="24"/>
        <v>4.4010663387926392E-4</v>
      </c>
      <c r="AY41" s="174">
        <f t="shared" si="25"/>
        <v>212042.69778944086</v>
      </c>
      <c r="AZ41" s="161">
        <f t="shared" si="45"/>
        <v>3.584976127052027E-5</v>
      </c>
      <c r="BA41" s="148">
        <f t="shared" si="46"/>
        <v>5.4430142602094431E-2</v>
      </c>
      <c r="BB41" s="148">
        <f t="shared" si="47"/>
        <v>5.5390605231106289E-2</v>
      </c>
      <c r="BC41" s="174">
        <f t="shared" si="26"/>
        <v>75318.718701920472</v>
      </c>
      <c r="BD41" s="161">
        <f t="shared" si="48"/>
        <v>4.8738655859524344E-5</v>
      </c>
      <c r="BE41" s="148">
        <f t="shared" si="49"/>
        <v>1.97150509570862E-2</v>
      </c>
      <c r="BF41" s="161">
        <f t="shared" si="50"/>
        <v>8.1437577554216947E-2</v>
      </c>
      <c r="BG41" s="174">
        <f t="shared" si="27"/>
        <v>372222.2105072136</v>
      </c>
      <c r="BH41" s="161">
        <f t="shared" si="51"/>
        <v>5.3944623586223454E-5</v>
      </c>
      <c r="BI41" s="148">
        <f t="shared" si="28"/>
        <v>0.10794856235160952</v>
      </c>
      <c r="BJ41" s="161">
        <f t="shared" si="52"/>
        <v>9.9065651795123291E-2</v>
      </c>
      <c r="BK41" s="174">
        <f t="shared" si="53"/>
        <v>199872.21237786626</v>
      </c>
      <c r="BL41" s="164">
        <f t="shared" si="54"/>
        <v>-1.6482408204325331E-7</v>
      </c>
      <c r="BM41" s="4">
        <f t="shared" si="5"/>
        <v>6.153185828584129E-2</v>
      </c>
      <c r="BN41" s="4">
        <f t="shared" si="29"/>
        <v>-3.025966836494557E-4</v>
      </c>
      <c r="BO41" s="157">
        <f t="shared" si="6"/>
        <v>237025</v>
      </c>
      <c r="BP41" s="164">
        <f t="shared" si="30"/>
        <v>4.916710696268884E-5</v>
      </c>
      <c r="BQ41" s="4">
        <f t="shared" si="7"/>
        <v>7.8713237406297126E-2</v>
      </c>
      <c r="BR41" s="4">
        <f t="shared" si="31"/>
        <v>9.9220892023684656E-2</v>
      </c>
      <c r="BS41" s="157">
        <f t="shared" si="8"/>
        <v>-1432</v>
      </c>
      <c r="BT41" s="164">
        <f t="shared" si="32"/>
        <v>-2.2294286650595039E-5</v>
      </c>
      <c r="BU41" s="4">
        <f t="shared" si="9"/>
        <v>-4.7532445375029998E-4</v>
      </c>
      <c r="BV41" s="4">
        <f t="shared" si="33"/>
        <v>-4.3053618459747423E-2</v>
      </c>
      <c r="BW41" s="157">
        <f t="shared" si="10"/>
        <v>341285</v>
      </c>
      <c r="BX41" s="4">
        <f t="shared" si="34"/>
        <v>4.3251947568780232E-5</v>
      </c>
      <c r="BY41" s="4">
        <f t="shared" si="11"/>
        <v>0.12775539662064075</v>
      </c>
      <c r="BZ41" s="4">
        <f t="shared" si="35"/>
        <v>9.1138442332200989E-2</v>
      </c>
      <c r="CA41" s="157">
        <f t="shared" si="12"/>
        <v>22565</v>
      </c>
      <c r="CB41" s="4">
        <f t="shared" si="36"/>
        <v>1.4129952809635539E-6</v>
      </c>
      <c r="CC41" s="4">
        <f t="shared" si="13"/>
        <v>8.5188587107737045E-3</v>
      </c>
      <c r="CD41" s="4">
        <f t="shared" si="37"/>
        <v>2.9862876681309349E-3</v>
      </c>
      <c r="CE41" s="159">
        <f t="shared" si="14"/>
        <v>136431</v>
      </c>
      <c r="CF41" s="4">
        <f t="shared" si="38"/>
        <v>3.305450730708493E-5</v>
      </c>
      <c r="CG41" s="4">
        <f t="shared" si="15"/>
        <v>5.4303100066151938E-2</v>
      </c>
      <c r="CH41" s="4">
        <f t="shared" si="39"/>
        <v>7.5105678402822923E-2</v>
      </c>
      <c r="CI41" s="157">
        <f t="shared" si="56"/>
        <v>1595329.8393764412</v>
      </c>
      <c r="CJ41" s="164">
        <f t="shared" si="55"/>
        <v>2.4296048710314733E-4</v>
      </c>
      <c r="CK41" s="4">
        <f t="shared" si="16"/>
        <v>0.63498292841199566</v>
      </c>
      <c r="CL41" s="4">
        <f t="shared" si="40"/>
        <v>0.55204913627773122</v>
      </c>
    </row>
    <row r="42" spans="1:90" x14ac:dyDescent="0.35">
      <c r="A42" t="s">
        <v>264</v>
      </c>
      <c r="B42">
        <v>177</v>
      </c>
      <c r="C42" t="s">
        <v>472</v>
      </c>
      <c r="D42" s="342">
        <v>6589000</v>
      </c>
      <c r="E42" s="200">
        <v>5950808</v>
      </c>
      <c r="F42" s="200">
        <v>501508</v>
      </c>
      <c r="G42" s="161">
        <f t="shared" si="41"/>
        <v>9.9775179867875904E-4</v>
      </c>
      <c r="H42" s="342">
        <v>6522000</v>
      </c>
      <c r="I42" s="200">
        <v>5876744.7302541081</v>
      </c>
      <c r="J42" s="200">
        <v>390151.95678440545</v>
      </c>
      <c r="K42" s="161">
        <f t="shared" si="42"/>
        <v>9.7723395040032494E-4</v>
      </c>
      <c r="L42" s="200">
        <v>5626540.2716497052</v>
      </c>
      <c r="M42" s="200">
        <v>330365.34237878636</v>
      </c>
      <c r="N42" s="161">
        <f t="shared" si="43"/>
        <v>9.3477640173103354E-4</v>
      </c>
      <c r="O42" s="200">
        <v>5673237</v>
      </c>
      <c r="P42" s="200">
        <v>324845</v>
      </c>
      <c r="Q42" s="161">
        <f t="shared" si="44"/>
        <v>9.345198041414897E-4</v>
      </c>
      <c r="R42" t="s">
        <v>264</v>
      </c>
      <c r="S42" s="144">
        <v>177</v>
      </c>
      <c r="T42" t="s">
        <v>472</v>
      </c>
      <c r="U42" s="272">
        <v>6071335.8527948335</v>
      </c>
      <c r="V42" s="161">
        <f t="shared" si="17"/>
        <v>9.5110384963781683E-4</v>
      </c>
      <c r="W42" s="3">
        <v>6104781.9581831759</v>
      </c>
      <c r="X42" s="161">
        <f t="shared" si="18"/>
        <v>9.6407273712377137E-4</v>
      </c>
      <c r="Y42">
        <v>177</v>
      </c>
      <c r="Z42" t="s">
        <v>264</v>
      </c>
      <c r="AA42" t="s">
        <v>472</v>
      </c>
      <c r="AB42" s="162">
        <v>5917101</v>
      </c>
      <c r="AC42" s="161">
        <f t="shared" si="19"/>
        <v>9.9223169476495747E-4</v>
      </c>
      <c r="AD42" s="163">
        <v>177</v>
      </c>
      <c r="AE42" s="163" t="s">
        <v>264</v>
      </c>
      <c r="AF42" s="8" t="s">
        <v>472</v>
      </c>
      <c r="AG42" s="160">
        <v>6212133</v>
      </c>
      <c r="AH42" s="161">
        <f t="shared" si="20"/>
        <v>1.0222706510252275E-3</v>
      </c>
      <c r="AI42">
        <v>177</v>
      </c>
      <c r="AJ42" t="s">
        <v>264</v>
      </c>
      <c r="AK42" s="1">
        <v>5774557</v>
      </c>
      <c r="AL42" s="161">
        <f t="shared" si="21"/>
        <v>9.925439246442143E-4</v>
      </c>
      <c r="AM42">
        <v>177</v>
      </c>
      <c r="AN42" t="s">
        <v>264</v>
      </c>
      <c r="AO42" s="3">
        <v>5393004</v>
      </c>
      <c r="AP42" s="161">
        <f t="shared" si="22"/>
        <v>9.5806916398882445E-4</v>
      </c>
      <c r="AQ42">
        <v>177</v>
      </c>
      <c r="AR42" t="s">
        <v>264</v>
      </c>
      <c r="AS42" s="3">
        <v>5020718</v>
      </c>
      <c r="AT42" s="161">
        <f t="shared" si="23"/>
        <v>8.9685240476257357E-4</v>
      </c>
      <c r="AU42" s="13">
        <v>177</v>
      </c>
      <c r="AV42" s="13" t="s">
        <v>264</v>
      </c>
      <c r="AW42" s="3">
        <v>4610948</v>
      </c>
      <c r="AX42" s="161">
        <f t="shared" si="24"/>
        <v>8.0771788676488527E-4</v>
      </c>
      <c r="AY42" s="174">
        <f t="shared" si="25"/>
        <v>250204.45860440284</v>
      </c>
      <c r="AZ42" s="161">
        <f t="shared" si="45"/>
        <v>4.24575486692914E-5</v>
      </c>
      <c r="BA42" s="148">
        <f t="shared" si="46"/>
        <v>4.4468615974385041E-2</v>
      </c>
      <c r="BB42" s="148">
        <f t="shared" si="47"/>
        <v>4.5420004816839457E-2</v>
      </c>
      <c r="BC42" s="174">
        <f t="shared" si="26"/>
        <v>-444795.58114512824</v>
      </c>
      <c r="BD42" s="161">
        <f t="shared" si="48"/>
        <v>-1.6327447906783286E-5</v>
      </c>
      <c r="BE42" s="148">
        <f t="shared" si="49"/>
        <v>-7.3261567458893645E-2</v>
      </c>
      <c r="BF42" s="161">
        <f t="shared" si="50"/>
        <v>-1.7166840311918438E-2</v>
      </c>
      <c r="BG42" s="174">
        <f t="shared" si="27"/>
        <v>-33446.105388342403</v>
      </c>
      <c r="BH42" s="161">
        <f t="shared" si="51"/>
        <v>-1.2968887485954547E-5</v>
      </c>
      <c r="BI42" s="148">
        <f t="shared" si="28"/>
        <v>-5.4786732134649721E-3</v>
      </c>
      <c r="BJ42" s="161">
        <f t="shared" si="52"/>
        <v>-1.3452187772310744E-2</v>
      </c>
      <c r="BK42" s="174">
        <f t="shared" si="53"/>
        <v>187680.95818317588</v>
      </c>
      <c r="BL42" s="164">
        <f t="shared" si="54"/>
        <v>-2.8158957641186101E-5</v>
      </c>
      <c r="BM42" s="4">
        <f t="shared" si="5"/>
        <v>3.1718396928356617E-2</v>
      </c>
      <c r="BN42" s="4">
        <f t="shared" si="29"/>
        <v>-2.8379417619648274E-2</v>
      </c>
      <c r="BO42" s="157">
        <f t="shared" si="6"/>
        <v>-295032</v>
      </c>
      <c r="BP42" s="164">
        <f t="shared" si="30"/>
        <v>-3.0038956260269997E-5</v>
      </c>
      <c r="BQ42" s="4">
        <f t="shared" si="7"/>
        <v>-4.7492865976951876E-2</v>
      </c>
      <c r="BR42" s="4">
        <f t="shared" si="31"/>
        <v>-2.9384543349791129E-2</v>
      </c>
      <c r="BS42" s="157">
        <f t="shared" si="8"/>
        <v>437576</v>
      </c>
      <c r="BT42" s="164">
        <f t="shared" si="32"/>
        <v>2.9726726381013166E-5</v>
      </c>
      <c r="BU42" s="4">
        <f t="shared" si="9"/>
        <v>7.5776548746509909E-2</v>
      </c>
      <c r="BV42" s="4">
        <f t="shared" si="33"/>
        <v>2.9950036107136476E-2</v>
      </c>
      <c r="BW42" s="157">
        <f t="shared" si="10"/>
        <v>381553</v>
      </c>
      <c r="BX42" s="4">
        <f t="shared" si="34"/>
        <v>3.4474760655389854E-5</v>
      </c>
      <c r="BY42" s="4">
        <f t="shared" si="11"/>
        <v>7.0749623030133116E-2</v>
      </c>
      <c r="BZ42" s="4">
        <f t="shared" si="35"/>
        <v>3.5983582345827374E-2</v>
      </c>
      <c r="CA42" s="157">
        <f t="shared" si="12"/>
        <v>372286</v>
      </c>
      <c r="CB42" s="4">
        <f t="shared" si="36"/>
        <v>6.1216759226250883E-5</v>
      </c>
      <c r="CC42" s="4">
        <f t="shared" si="13"/>
        <v>7.4149952257824475E-2</v>
      </c>
      <c r="CD42" s="4">
        <f t="shared" si="37"/>
        <v>6.8257339670574874E-2</v>
      </c>
      <c r="CE42" s="159">
        <f t="shared" si="14"/>
        <v>409770</v>
      </c>
      <c r="CF42" s="4">
        <f t="shared" si="38"/>
        <v>8.9134517997688299E-5</v>
      </c>
      <c r="CG42" s="4">
        <f t="shared" si="15"/>
        <v>8.886892673697469E-2</v>
      </c>
      <c r="CH42" s="4">
        <f t="shared" si="39"/>
        <v>0.11035352746080024</v>
      </c>
      <c r="CI42" s="157">
        <f t="shared" si="56"/>
        <v>1265796.7302541081</v>
      </c>
      <c r="CJ42" s="164">
        <f t="shared" si="55"/>
        <v>1.6951606363543967E-4</v>
      </c>
      <c r="CK42" s="4">
        <f t="shared" si="16"/>
        <v>0.27451984499805854</v>
      </c>
      <c r="CL42" s="4">
        <f t="shared" si="40"/>
        <v>0.20987038471364605</v>
      </c>
    </row>
    <row r="43" spans="1:90" x14ac:dyDescent="0.35">
      <c r="A43" t="s">
        <v>299</v>
      </c>
      <c r="B43">
        <v>180</v>
      </c>
      <c r="C43" t="s">
        <v>472</v>
      </c>
      <c r="D43" s="342">
        <v>2075000</v>
      </c>
      <c r="E43" s="200">
        <v>1874101</v>
      </c>
      <c r="F43" s="200">
        <v>307151</v>
      </c>
      <c r="G43" s="161">
        <f t="shared" si="41"/>
        <v>3.142241597537109E-4</v>
      </c>
      <c r="H43" s="342">
        <v>2126000</v>
      </c>
      <c r="I43" s="200">
        <v>1915670.145681639</v>
      </c>
      <c r="J43" s="200">
        <v>337996.11929893366</v>
      </c>
      <c r="K43" s="161">
        <f t="shared" si="42"/>
        <v>3.185535513378487E-4</v>
      </c>
      <c r="L43" s="200">
        <v>1963554.9164707314</v>
      </c>
      <c r="M43" s="200">
        <v>286201.82914165634</v>
      </c>
      <c r="N43" s="161">
        <f t="shared" si="43"/>
        <v>3.2621908149634997E-4</v>
      </c>
      <c r="O43" s="200">
        <v>1975310</v>
      </c>
      <c r="P43" s="200">
        <v>281420</v>
      </c>
      <c r="Q43" s="161">
        <f t="shared" si="44"/>
        <v>3.2538149108149824E-4</v>
      </c>
      <c r="R43" t="s">
        <v>299</v>
      </c>
      <c r="S43" s="144">
        <v>180</v>
      </c>
      <c r="T43" t="s">
        <v>472</v>
      </c>
      <c r="U43" s="272">
        <v>1891750.1843570056</v>
      </c>
      <c r="V43" s="161">
        <f t="shared" si="17"/>
        <v>2.9635172991900028E-4</v>
      </c>
      <c r="W43" s="3">
        <v>2018894.3190430568</v>
      </c>
      <c r="X43" s="161">
        <f t="shared" si="18"/>
        <v>3.1882563299651779E-4</v>
      </c>
      <c r="Y43">
        <v>180</v>
      </c>
      <c r="Z43" t="s">
        <v>299</v>
      </c>
      <c r="AA43" t="s">
        <v>472</v>
      </c>
      <c r="AB43" s="162">
        <v>1997480</v>
      </c>
      <c r="AC43" s="161">
        <f t="shared" si="19"/>
        <v>3.3495506763516581E-4</v>
      </c>
      <c r="AD43" s="163">
        <v>180</v>
      </c>
      <c r="AE43" s="163" t="s">
        <v>299</v>
      </c>
      <c r="AF43" s="8" t="s">
        <v>472</v>
      </c>
      <c r="AG43" s="160">
        <v>1920182</v>
      </c>
      <c r="AH43" s="161">
        <f t="shared" si="20"/>
        <v>3.1598578189277716E-4</v>
      </c>
      <c r="AI43">
        <v>180</v>
      </c>
      <c r="AJ43" t="s">
        <v>299</v>
      </c>
      <c r="AK43" s="1">
        <v>1610290</v>
      </c>
      <c r="AL43" s="161">
        <f t="shared" si="21"/>
        <v>2.7678028919193832E-4</v>
      </c>
      <c r="AM43">
        <v>180</v>
      </c>
      <c r="AN43" t="s">
        <v>299</v>
      </c>
      <c r="AO43" s="3">
        <v>1276916</v>
      </c>
      <c r="AP43" s="161">
        <f t="shared" si="22"/>
        <v>2.2684460174773722E-4</v>
      </c>
      <c r="AQ43">
        <v>180</v>
      </c>
      <c r="AR43" t="s">
        <v>299</v>
      </c>
      <c r="AS43" s="3">
        <v>1347720</v>
      </c>
      <c r="AT43" s="161">
        <f t="shared" si="23"/>
        <v>2.4074363924574447E-4</v>
      </c>
      <c r="AU43" s="13">
        <v>180</v>
      </c>
      <c r="AV43" s="13" t="s">
        <v>299</v>
      </c>
      <c r="AW43" s="3">
        <v>1295614</v>
      </c>
      <c r="AX43" s="161">
        <f t="shared" si="24"/>
        <v>2.2695779742972595E-4</v>
      </c>
      <c r="AY43" s="174">
        <f t="shared" si="25"/>
        <v>-47884.770789092407</v>
      </c>
      <c r="AZ43" s="161">
        <f t="shared" si="45"/>
        <v>-7.6655301585012623E-6</v>
      </c>
      <c r="BA43" s="148">
        <f t="shared" si="46"/>
        <v>-2.4386774409732265E-2</v>
      </c>
      <c r="BB43" s="148">
        <f t="shared" si="47"/>
        <v>-2.3498104780811331E-2</v>
      </c>
      <c r="BC43" s="174">
        <f t="shared" si="26"/>
        <v>71804.732113725739</v>
      </c>
      <c r="BD43" s="161">
        <f t="shared" si="48"/>
        <v>2.9867351577349689E-5</v>
      </c>
      <c r="BE43" s="148">
        <f t="shared" si="49"/>
        <v>3.7956772890777715E-2</v>
      </c>
      <c r="BF43" s="161">
        <f t="shared" si="50"/>
        <v>0.10078345615027495</v>
      </c>
      <c r="BG43" s="174">
        <f t="shared" si="27"/>
        <v>-127144.13468605117</v>
      </c>
      <c r="BH43" s="161">
        <f t="shared" si="51"/>
        <v>-2.2473903077517511E-5</v>
      </c>
      <c r="BI43" s="148">
        <f t="shared" si="28"/>
        <v>-6.2977112514892158E-2</v>
      </c>
      <c r="BJ43" s="161">
        <f t="shared" si="52"/>
        <v>-7.0489636815879761E-2</v>
      </c>
      <c r="BK43" s="174">
        <f t="shared" si="53"/>
        <v>21414.319043056807</v>
      </c>
      <c r="BL43" s="164">
        <f t="shared" si="54"/>
        <v>-1.6129434638648024E-5</v>
      </c>
      <c r="BM43" s="4">
        <f t="shared" si="5"/>
        <v>1.0720667562657351E-2</v>
      </c>
      <c r="BN43" s="4">
        <f t="shared" si="29"/>
        <v>-4.8154024814505147E-2</v>
      </c>
      <c r="BO43" s="157">
        <f t="shared" si="6"/>
        <v>77298</v>
      </c>
      <c r="BP43" s="164">
        <f t="shared" si="30"/>
        <v>1.8969285742388654E-5</v>
      </c>
      <c r="BQ43" s="4">
        <f t="shared" si="7"/>
        <v>4.0255559108459509E-2</v>
      </c>
      <c r="BR43" s="4">
        <f t="shared" si="31"/>
        <v>6.0032086345028858E-2</v>
      </c>
      <c r="BS43" s="157">
        <f t="shared" si="8"/>
        <v>309892</v>
      </c>
      <c r="BT43" s="164">
        <f t="shared" si="32"/>
        <v>3.9205492700838842E-5</v>
      </c>
      <c r="BU43" s="4">
        <f t="shared" si="9"/>
        <v>0.19244483912835575</v>
      </c>
      <c r="BV43" s="4">
        <f t="shared" si="33"/>
        <v>0.14164842740536007</v>
      </c>
      <c r="BW43" s="157">
        <f t="shared" si="10"/>
        <v>333374</v>
      </c>
      <c r="BX43" s="4">
        <f t="shared" si="34"/>
        <v>4.9935687444201094E-5</v>
      </c>
      <c r="BY43" s="4">
        <f t="shared" si="11"/>
        <v>0.26107747103176715</v>
      </c>
      <c r="BZ43" s="4">
        <f t="shared" si="35"/>
        <v>0.22013169834974575</v>
      </c>
      <c r="CA43" s="157">
        <f t="shared" si="12"/>
        <v>-70804</v>
      </c>
      <c r="CB43" s="4">
        <f t="shared" si="36"/>
        <v>-1.3899037498007246E-5</v>
      </c>
      <c r="CC43" s="4">
        <f t="shared" si="13"/>
        <v>-5.2536135102246757E-2</v>
      </c>
      <c r="CD43" s="4">
        <f t="shared" si="37"/>
        <v>-5.7733768341931113E-2</v>
      </c>
      <c r="CE43" s="159">
        <f t="shared" si="14"/>
        <v>52106</v>
      </c>
      <c r="CF43" s="4">
        <f t="shared" si="38"/>
        <v>1.3785841816018522E-5</v>
      </c>
      <c r="CG43" s="4">
        <f t="shared" si="15"/>
        <v>4.0217225192071097E-2</v>
      </c>
      <c r="CH43" s="4">
        <f t="shared" si="39"/>
        <v>6.0741873476662989E-2</v>
      </c>
      <c r="CI43" s="157">
        <f t="shared" si="56"/>
        <v>620056.14568163897</v>
      </c>
      <c r="CJ43" s="164">
        <f t="shared" si="55"/>
        <v>9.1595753908122759E-5</v>
      </c>
      <c r="CK43" s="4">
        <f t="shared" si="16"/>
        <v>0.47858092431977345</v>
      </c>
      <c r="CL43" s="4">
        <f t="shared" si="40"/>
        <v>0.40358055526373354</v>
      </c>
    </row>
    <row r="44" spans="1:90" x14ac:dyDescent="0.35">
      <c r="A44" t="s">
        <v>315</v>
      </c>
      <c r="B44">
        <v>183</v>
      </c>
      <c r="C44" t="s">
        <v>472</v>
      </c>
      <c r="D44" s="342">
        <v>2621000</v>
      </c>
      <c r="E44" s="200">
        <v>2367022</v>
      </c>
      <c r="F44" s="200">
        <v>490913</v>
      </c>
      <c r="G44" s="161">
        <f t="shared" si="41"/>
        <v>3.9687055237073575E-4</v>
      </c>
      <c r="H44" s="342">
        <v>2922000</v>
      </c>
      <c r="I44" s="200">
        <v>2633126.5352188041</v>
      </c>
      <c r="J44" s="200">
        <v>744178.10376325657</v>
      </c>
      <c r="K44" s="161">
        <f t="shared" si="42"/>
        <v>4.3785816196316712E-4</v>
      </c>
      <c r="L44" s="200">
        <v>2514106.0138712535</v>
      </c>
      <c r="M44" s="200">
        <v>630140.76891173737</v>
      </c>
      <c r="N44" s="161">
        <f t="shared" si="43"/>
        <v>4.1768597748396876E-4</v>
      </c>
      <c r="O44" s="200">
        <v>2533295</v>
      </c>
      <c r="P44" s="200">
        <v>630755</v>
      </c>
      <c r="Q44" s="161">
        <f t="shared" si="44"/>
        <v>4.1729516098703705E-4</v>
      </c>
      <c r="R44" t="s">
        <v>315</v>
      </c>
      <c r="S44" s="144">
        <v>183</v>
      </c>
      <c r="T44" t="s">
        <v>472</v>
      </c>
      <c r="U44" s="272">
        <v>2312305.1155912862</v>
      </c>
      <c r="V44" s="161">
        <f t="shared" si="17"/>
        <v>3.6223367481206078E-4</v>
      </c>
      <c r="W44" s="3">
        <v>2261837.7569958633</v>
      </c>
      <c r="X44" s="161">
        <f t="shared" si="18"/>
        <v>3.5719148239093663E-4</v>
      </c>
      <c r="Y44">
        <v>183</v>
      </c>
      <c r="Z44" t="s">
        <v>315</v>
      </c>
      <c r="AA44" t="s">
        <v>472</v>
      </c>
      <c r="AB44" s="162">
        <v>2279035</v>
      </c>
      <c r="AC44" s="161">
        <f t="shared" si="19"/>
        <v>3.8216869383819117E-4</v>
      </c>
      <c r="AD44" s="163">
        <v>183</v>
      </c>
      <c r="AE44" s="163" t="s">
        <v>315</v>
      </c>
      <c r="AF44" s="8" t="s">
        <v>472</v>
      </c>
      <c r="AG44" s="160">
        <v>2219769</v>
      </c>
      <c r="AH44" s="161">
        <f t="shared" si="20"/>
        <v>3.6528591721323713E-4</v>
      </c>
      <c r="AI44">
        <v>183</v>
      </c>
      <c r="AJ44" t="s">
        <v>315</v>
      </c>
      <c r="AK44" s="1">
        <v>1955280</v>
      </c>
      <c r="AL44" s="161">
        <f t="shared" si="21"/>
        <v>3.3607795108409863E-4</v>
      </c>
      <c r="AM44">
        <v>183</v>
      </c>
      <c r="AN44" t="s">
        <v>315</v>
      </c>
      <c r="AO44" s="3">
        <v>1775749</v>
      </c>
      <c r="AP44" s="161">
        <f t="shared" si="22"/>
        <v>3.1546246950382218E-4</v>
      </c>
      <c r="AQ44">
        <v>183</v>
      </c>
      <c r="AR44" t="s">
        <v>315</v>
      </c>
      <c r="AS44" s="3">
        <v>1898555</v>
      </c>
      <c r="AT44" s="161">
        <f t="shared" si="23"/>
        <v>3.3913946517689464E-4</v>
      </c>
      <c r="AU44" s="13">
        <v>183</v>
      </c>
      <c r="AV44" s="13" t="s">
        <v>315</v>
      </c>
      <c r="AW44" s="3">
        <v>1575490</v>
      </c>
      <c r="AX44" s="161">
        <f t="shared" si="24"/>
        <v>2.7598477654035763E-4</v>
      </c>
      <c r="AY44" s="174">
        <f t="shared" si="25"/>
        <v>119020.52134755068</v>
      </c>
      <c r="AZ44" s="161">
        <f t="shared" si="45"/>
        <v>2.0172184479198352E-5</v>
      </c>
      <c r="BA44" s="148">
        <f t="shared" si="46"/>
        <v>4.7341090905025647E-2</v>
      </c>
      <c r="BB44" s="148">
        <f t="shared" si="47"/>
        <v>4.8295096236436574E-2</v>
      </c>
      <c r="BC44" s="174">
        <f t="shared" si="26"/>
        <v>201800.89827996725</v>
      </c>
      <c r="BD44" s="161">
        <f t="shared" si="48"/>
        <v>5.5452302671907987E-5</v>
      </c>
      <c r="BE44" s="148">
        <f t="shared" si="49"/>
        <v>8.7272608151612446E-2</v>
      </c>
      <c r="BF44" s="161">
        <f t="shared" si="50"/>
        <v>0.15308433899934493</v>
      </c>
      <c r="BG44" s="174">
        <f t="shared" si="27"/>
        <v>50467.358595422935</v>
      </c>
      <c r="BH44" s="161">
        <f t="shared" si="51"/>
        <v>5.042192421124143E-6</v>
      </c>
      <c r="BI44" s="148">
        <f t="shared" si="28"/>
        <v>2.2312545822231244E-2</v>
      </c>
      <c r="BJ44" s="161">
        <f t="shared" si="52"/>
        <v>1.4116216846418518E-2</v>
      </c>
      <c r="BK44" s="174">
        <f t="shared" si="53"/>
        <v>-17197.243004136719</v>
      </c>
      <c r="BL44" s="164">
        <f t="shared" si="54"/>
        <v>-2.4977211447254537E-5</v>
      </c>
      <c r="BM44" s="4">
        <f t="shared" si="5"/>
        <v>-7.5458441858667017E-3</v>
      </c>
      <c r="BN44" s="4">
        <f t="shared" si="29"/>
        <v>-6.5356508395294666E-2</v>
      </c>
      <c r="BO44" s="157">
        <f t="shared" si="6"/>
        <v>59266</v>
      </c>
      <c r="BP44" s="164">
        <f t="shared" si="30"/>
        <v>1.6882776624954036E-5</v>
      </c>
      <c r="BQ44" s="4">
        <f t="shared" si="7"/>
        <v>2.6699174553748612E-2</v>
      </c>
      <c r="BR44" s="4">
        <f t="shared" si="31"/>
        <v>4.6217978381845604E-2</v>
      </c>
      <c r="BS44" s="157">
        <f t="shared" si="8"/>
        <v>264489</v>
      </c>
      <c r="BT44" s="164">
        <f t="shared" si="32"/>
        <v>2.9207966129138503E-5</v>
      </c>
      <c r="BU44" s="4">
        <f t="shared" si="9"/>
        <v>0.1352691174665521</v>
      </c>
      <c r="BV44" s="4">
        <f t="shared" si="33"/>
        <v>8.6908308131852519E-2</v>
      </c>
      <c r="BW44" s="157">
        <f t="shared" si="10"/>
        <v>179531</v>
      </c>
      <c r="BX44" s="4">
        <f t="shared" si="34"/>
        <v>2.0615481580276449E-5</v>
      </c>
      <c r="BY44" s="4">
        <f t="shared" si="11"/>
        <v>0.10110156334031442</v>
      </c>
      <c r="BZ44" s="4">
        <f t="shared" si="35"/>
        <v>6.5350029157831946E-2</v>
      </c>
      <c r="CA44" s="157">
        <f t="shared" si="12"/>
        <v>-122806</v>
      </c>
      <c r="CB44" s="4">
        <f t="shared" si="36"/>
        <v>-2.3676995673072455E-5</v>
      </c>
      <c r="CC44" s="4">
        <f t="shared" si="13"/>
        <v>-6.4683930673591225E-2</v>
      </c>
      <c r="CD44" s="4">
        <f t="shared" si="37"/>
        <v>-6.9814923075150123E-2</v>
      </c>
      <c r="CE44" s="159">
        <f t="shared" si="14"/>
        <v>323065</v>
      </c>
      <c r="CF44" s="4">
        <f t="shared" si="38"/>
        <v>6.3154688636537007E-5</v>
      </c>
      <c r="CG44" s="4">
        <f t="shared" si="15"/>
        <v>0.20505683945946976</v>
      </c>
      <c r="CH44" s="4">
        <f t="shared" si="39"/>
        <v>0.22883395754005226</v>
      </c>
      <c r="CI44" s="157">
        <f t="shared" si="56"/>
        <v>1057636.5352188041</v>
      </c>
      <c r="CJ44" s="164">
        <f t="shared" si="55"/>
        <v>1.6187338542280949E-4</v>
      </c>
      <c r="CK44" s="4">
        <f t="shared" si="16"/>
        <v>0.67130640957340515</v>
      </c>
      <c r="CL44" s="4">
        <f t="shared" si="40"/>
        <v>0.58653012478439559</v>
      </c>
    </row>
    <row r="45" spans="1:90" x14ac:dyDescent="0.35">
      <c r="A45" t="s">
        <v>322</v>
      </c>
      <c r="B45">
        <v>184</v>
      </c>
      <c r="C45" t="s">
        <v>472</v>
      </c>
      <c r="D45" s="342">
        <v>2384000</v>
      </c>
      <c r="E45" s="200">
        <v>2152718</v>
      </c>
      <c r="F45" s="200">
        <v>590120</v>
      </c>
      <c r="G45" s="161">
        <f t="shared" si="41"/>
        <v>3.6093892737728065E-4</v>
      </c>
      <c r="H45" s="342">
        <v>2449000</v>
      </c>
      <c r="I45" s="200">
        <v>2206503.3536111913</v>
      </c>
      <c r="J45" s="200">
        <v>633211.55254017271</v>
      </c>
      <c r="K45" s="161">
        <f t="shared" si="42"/>
        <v>3.6691571402111816E-4</v>
      </c>
      <c r="L45" s="200">
        <v>2048237.7413081455</v>
      </c>
      <c r="M45" s="200">
        <v>536178.65479202033</v>
      </c>
      <c r="N45" s="161">
        <f t="shared" si="43"/>
        <v>3.4028803016962191E-4</v>
      </c>
      <c r="O45" s="200">
        <v>2054187</v>
      </c>
      <c r="P45" s="200">
        <v>527220</v>
      </c>
      <c r="Q45" s="161">
        <f t="shared" si="44"/>
        <v>3.3837444705905894E-4</v>
      </c>
      <c r="R45" t="s">
        <v>322</v>
      </c>
      <c r="S45" s="144">
        <v>184</v>
      </c>
      <c r="T45" t="s">
        <v>472</v>
      </c>
      <c r="U45" s="272">
        <v>1916651.6012373148</v>
      </c>
      <c r="V45" s="161">
        <f t="shared" si="17"/>
        <v>3.0025265617815222E-4</v>
      </c>
      <c r="W45" s="3">
        <v>1948750.4792377374</v>
      </c>
      <c r="X45" s="161">
        <f t="shared" si="18"/>
        <v>3.0774845381195426E-4</v>
      </c>
      <c r="Y45">
        <v>184</v>
      </c>
      <c r="Z45" t="s">
        <v>322</v>
      </c>
      <c r="AA45" t="s">
        <v>472</v>
      </c>
      <c r="AB45" s="162">
        <v>1862958</v>
      </c>
      <c r="AC45" s="161">
        <f t="shared" si="19"/>
        <v>3.1239723195800371E-4</v>
      </c>
      <c r="AD45" s="163">
        <v>184</v>
      </c>
      <c r="AE45" s="163" t="s">
        <v>322</v>
      </c>
      <c r="AF45" s="8" t="s">
        <v>472</v>
      </c>
      <c r="AG45" s="160">
        <v>1828196</v>
      </c>
      <c r="AH45" s="161">
        <f t="shared" si="20"/>
        <v>3.008485354582262E-4</v>
      </c>
      <c r="AI45">
        <v>184</v>
      </c>
      <c r="AJ45" t="s">
        <v>322</v>
      </c>
      <c r="AK45" s="1">
        <v>1636074</v>
      </c>
      <c r="AL45" s="161">
        <f t="shared" si="21"/>
        <v>2.8121210145961987E-4</v>
      </c>
      <c r="AM45">
        <v>184</v>
      </c>
      <c r="AN45" t="s">
        <v>322</v>
      </c>
      <c r="AO45" s="3">
        <v>1359037</v>
      </c>
      <c r="AP45" s="161">
        <f t="shared" si="22"/>
        <v>2.4143342790398079E-4</v>
      </c>
      <c r="AQ45">
        <v>184</v>
      </c>
      <c r="AR45" t="s">
        <v>322</v>
      </c>
      <c r="AS45" s="3">
        <v>1487446</v>
      </c>
      <c r="AT45" s="161">
        <f t="shared" si="23"/>
        <v>2.657029377181652E-4</v>
      </c>
      <c r="AU45" s="13">
        <v>184</v>
      </c>
      <c r="AV45" s="13" t="s">
        <v>322</v>
      </c>
      <c r="AW45" s="3">
        <v>1483056</v>
      </c>
      <c r="AX45" s="161">
        <f t="shared" si="24"/>
        <v>2.5979274940293918E-4</v>
      </c>
      <c r="AY45" s="174">
        <f t="shared" si="25"/>
        <v>158265.61230304581</v>
      </c>
      <c r="AZ45" s="161">
        <f t="shared" si="45"/>
        <v>2.6627683851496251E-5</v>
      </c>
      <c r="BA45" s="148">
        <f t="shared" si="46"/>
        <v>7.7269161245884718E-2</v>
      </c>
      <c r="BB45" s="148">
        <f t="shared" si="47"/>
        <v>7.82504275516928E-2</v>
      </c>
      <c r="BC45" s="174">
        <f t="shared" si="26"/>
        <v>131586.1400708307</v>
      </c>
      <c r="BD45" s="161">
        <f t="shared" si="48"/>
        <v>4.0035373991469689E-5</v>
      </c>
      <c r="BE45" s="148">
        <f t="shared" si="49"/>
        <v>6.8654177935042485E-2</v>
      </c>
      <c r="BF45" s="161">
        <f t="shared" si="50"/>
        <v>0.13333895027298295</v>
      </c>
      <c r="BG45" s="174">
        <f t="shared" si="27"/>
        <v>-32098.878000422614</v>
      </c>
      <c r="BH45" s="161">
        <f t="shared" si="51"/>
        <v>-7.4957976338020475E-6</v>
      </c>
      <c r="BI45" s="148">
        <f t="shared" si="28"/>
        <v>-1.6471517694239764E-2</v>
      </c>
      <c r="BJ45" s="161">
        <f t="shared" si="52"/>
        <v>-2.4356897787640091E-2</v>
      </c>
      <c r="BK45" s="174">
        <f t="shared" si="53"/>
        <v>85792.479237737367</v>
      </c>
      <c r="BL45" s="164">
        <f t="shared" si="54"/>
        <v>-4.6487781460494409E-6</v>
      </c>
      <c r="BM45" s="4">
        <f t="shared" si="5"/>
        <v>4.605175169689138E-2</v>
      </c>
      <c r="BN45" s="4">
        <f t="shared" si="29"/>
        <v>-1.4880983793974165E-2</v>
      </c>
      <c r="BO45" s="157">
        <f t="shared" si="6"/>
        <v>34762</v>
      </c>
      <c r="BP45" s="164">
        <f t="shared" si="30"/>
        <v>1.1548696499777509E-5</v>
      </c>
      <c r="BQ45" s="4">
        <f t="shared" si="7"/>
        <v>1.9014372638382317E-2</v>
      </c>
      <c r="BR45" s="4">
        <f t="shared" si="31"/>
        <v>3.8387079007007774E-2</v>
      </c>
      <c r="BS45" s="157">
        <f t="shared" si="8"/>
        <v>192122</v>
      </c>
      <c r="BT45" s="164">
        <f t="shared" si="32"/>
        <v>1.9636433998606326E-5</v>
      </c>
      <c r="BU45" s="4">
        <f t="shared" si="9"/>
        <v>0.11742867376414515</v>
      </c>
      <c r="BV45" s="4">
        <f t="shared" si="33"/>
        <v>6.9827841322205625E-2</v>
      </c>
      <c r="BW45" s="157">
        <f t="shared" si="10"/>
        <v>277037</v>
      </c>
      <c r="BX45" s="4">
        <f t="shared" si="34"/>
        <v>3.9778673555639077E-5</v>
      </c>
      <c r="BY45" s="4">
        <f t="shared" si="11"/>
        <v>0.20384801885452714</v>
      </c>
      <c r="BZ45" s="4">
        <f t="shared" si="35"/>
        <v>0.16476042236976082</v>
      </c>
      <c r="CA45" s="157">
        <f t="shared" si="12"/>
        <v>-128409</v>
      </c>
      <c r="CB45" s="4">
        <f t="shared" si="36"/>
        <v>-2.4269509814184406E-5</v>
      </c>
      <c r="CC45" s="4">
        <f t="shared" si="13"/>
        <v>-8.632851209388441E-2</v>
      </c>
      <c r="CD45" s="4">
        <f t="shared" si="37"/>
        <v>-9.13407658289703E-2</v>
      </c>
      <c r="CE45" s="159">
        <f t="shared" si="14"/>
        <v>4390</v>
      </c>
      <c r="CF45" s="4">
        <f t="shared" si="38"/>
        <v>5.9101883152260187E-6</v>
      </c>
      <c r="CG45" s="4">
        <f t="shared" si="15"/>
        <v>2.9601040014672407E-3</v>
      </c>
      <c r="CH45" s="4">
        <f t="shared" si="39"/>
        <v>2.2749627650536553E-2</v>
      </c>
      <c r="CI45" s="157">
        <f t="shared" si="56"/>
        <v>723447.35361119127</v>
      </c>
      <c r="CJ45" s="164">
        <f t="shared" si="55"/>
        <v>1.0712296461817898E-4</v>
      </c>
      <c r="CK45" s="4">
        <f t="shared" si="16"/>
        <v>0.48780852079165671</v>
      </c>
      <c r="CL45" s="4">
        <f t="shared" si="40"/>
        <v>0.41234008595070909</v>
      </c>
    </row>
    <row r="46" spans="1:90" x14ac:dyDescent="0.35">
      <c r="A46" t="s">
        <v>360</v>
      </c>
      <c r="B46">
        <v>189</v>
      </c>
      <c r="C46" t="s">
        <v>472</v>
      </c>
      <c r="D46" s="342">
        <v>3389000</v>
      </c>
      <c r="E46" s="200">
        <v>3060898</v>
      </c>
      <c r="F46" s="200">
        <v>489945</v>
      </c>
      <c r="G46" s="161">
        <f t="shared" si="41"/>
        <v>5.1321038841653369E-4</v>
      </c>
      <c r="H46" s="342">
        <v>3575000</v>
      </c>
      <c r="I46" s="200">
        <v>3221448.4602611153</v>
      </c>
      <c r="J46" s="200">
        <v>632901.41339649539</v>
      </c>
      <c r="K46" s="161">
        <f t="shared" si="42"/>
        <v>5.3568922070499573E-4</v>
      </c>
      <c r="L46" s="200">
        <v>3181599.1372417281</v>
      </c>
      <c r="M46" s="200">
        <v>535916.04115493782</v>
      </c>
      <c r="N46" s="161">
        <f t="shared" si="43"/>
        <v>5.2858126835896263E-4</v>
      </c>
      <c r="O46" s="200">
        <v>3198729</v>
      </c>
      <c r="P46" s="200">
        <v>526962</v>
      </c>
      <c r="Q46" s="161">
        <f t="shared" si="44"/>
        <v>5.2690828861577665E-4</v>
      </c>
      <c r="R46" t="s">
        <v>360</v>
      </c>
      <c r="S46" s="144">
        <v>189</v>
      </c>
      <c r="T46" t="s">
        <v>472</v>
      </c>
      <c r="U46" s="272">
        <v>3078129.0284616626</v>
      </c>
      <c r="V46" s="161">
        <f t="shared" si="17"/>
        <v>4.822036598921012E-4</v>
      </c>
      <c r="W46" s="3">
        <v>3117220.4627985735</v>
      </c>
      <c r="X46" s="161">
        <f t="shared" si="18"/>
        <v>4.9227429978233427E-4</v>
      </c>
      <c r="Y46">
        <v>189</v>
      </c>
      <c r="Z46" t="s">
        <v>360</v>
      </c>
      <c r="AA46" t="s">
        <v>472</v>
      </c>
      <c r="AB46" s="162">
        <v>2959760</v>
      </c>
      <c r="AC46" s="161">
        <f t="shared" si="19"/>
        <v>4.9631866701236476E-4</v>
      </c>
      <c r="AD46" s="163">
        <v>189</v>
      </c>
      <c r="AE46" s="163" t="s">
        <v>360</v>
      </c>
      <c r="AF46" s="8" t="s">
        <v>472</v>
      </c>
      <c r="AG46" s="160">
        <v>3021878</v>
      </c>
      <c r="AH46" s="161">
        <f t="shared" si="20"/>
        <v>4.9728123824438605E-4</v>
      </c>
      <c r="AI46">
        <v>189</v>
      </c>
      <c r="AJ46" t="s">
        <v>360</v>
      </c>
      <c r="AK46" s="1">
        <v>3004663</v>
      </c>
      <c r="AL46" s="161">
        <f t="shared" si="21"/>
        <v>5.1644827581635421E-4</v>
      </c>
      <c r="AM46">
        <v>189</v>
      </c>
      <c r="AN46" t="s">
        <v>360</v>
      </c>
      <c r="AO46" s="3">
        <v>2879983</v>
      </c>
      <c r="AP46" s="161">
        <f t="shared" si="22"/>
        <v>5.1163004980378773E-4</v>
      </c>
      <c r="AQ46">
        <v>189</v>
      </c>
      <c r="AR46" t="s">
        <v>360</v>
      </c>
      <c r="AS46" s="3">
        <v>2944599</v>
      </c>
      <c r="AT46" s="161">
        <f t="shared" si="23"/>
        <v>5.2599462750376933E-4</v>
      </c>
      <c r="AU46" s="13">
        <v>189</v>
      </c>
      <c r="AV46" s="13" t="s">
        <v>360</v>
      </c>
      <c r="AW46" s="3">
        <v>2826421</v>
      </c>
      <c r="AX46" s="161">
        <f t="shared" si="24"/>
        <v>4.9511527721151781E-4</v>
      </c>
      <c r="AY46" s="174">
        <f t="shared" si="25"/>
        <v>39849.3230193872</v>
      </c>
      <c r="AZ46" s="161">
        <f t="shared" si="45"/>
        <v>7.1079523460331005E-6</v>
      </c>
      <c r="BA46" s="148">
        <f t="shared" si="46"/>
        <v>1.2524935197818282E-2</v>
      </c>
      <c r="BB46" s="148">
        <f t="shared" si="47"/>
        <v>1.344722708033242E-2</v>
      </c>
      <c r="BC46" s="174">
        <f t="shared" si="26"/>
        <v>103470.10878006555</v>
      </c>
      <c r="BD46" s="161">
        <f t="shared" si="48"/>
        <v>4.637760846686143E-5</v>
      </c>
      <c r="BE46" s="148">
        <f t="shared" si="49"/>
        <v>3.3614610636311167E-2</v>
      </c>
      <c r="BF46" s="161">
        <f t="shared" si="50"/>
        <v>9.6178466329432194E-2</v>
      </c>
      <c r="BG46" s="174">
        <f t="shared" si="27"/>
        <v>-39091.434336910956</v>
      </c>
      <c r="BH46" s="161">
        <f t="shared" si="51"/>
        <v>-1.0070639890233076E-5</v>
      </c>
      <c r="BI46" s="148">
        <f t="shared" si="28"/>
        <v>-1.2540477904413441E-2</v>
      </c>
      <c r="BJ46" s="161">
        <f t="shared" si="52"/>
        <v>-2.0457374871460779E-2</v>
      </c>
      <c r="BK46" s="174">
        <f t="shared" si="53"/>
        <v>157460.46279857354</v>
      </c>
      <c r="BL46" s="164">
        <f t="shared" si="54"/>
        <v>-4.0443672300304869E-6</v>
      </c>
      <c r="BM46" s="4">
        <f t="shared" si="5"/>
        <v>5.3200415844045987E-2</v>
      </c>
      <c r="BN46" s="4">
        <f t="shared" si="29"/>
        <v>-8.1487308433831878E-3</v>
      </c>
      <c r="BO46" s="157">
        <f t="shared" si="6"/>
        <v>-62118</v>
      </c>
      <c r="BP46" s="164">
        <f t="shared" si="30"/>
        <v>-9.6257123202128821E-7</v>
      </c>
      <c r="BQ46" s="4">
        <f t="shared" si="7"/>
        <v>-2.0556091278337511E-2</v>
      </c>
      <c r="BR46" s="4">
        <f t="shared" si="31"/>
        <v>-1.9356677026858553E-3</v>
      </c>
      <c r="BS46" s="157">
        <f t="shared" si="8"/>
        <v>17215</v>
      </c>
      <c r="BT46" s="164">
        <f t="shared" si="32"/>
        <v>-1.9167037571968162E-5</v>
      </c>
      <c r="BU46" s="4">
        <f t="shared" si="9"/>
        <v>5.7294278925789678E-3</v>
      </c>
      <c r="BV46" s="4">
        <f t="shared" si="33"/>
        <v>-3.7113179517679021E-2</v>
      </c>
      <c r="BW46" s="157">
        <f t="shared" si="10"/>
        <v>124680</v>
      </c>
      <c r="BX46" s="4">
        <f t="shared" si="34"/>
        <v>4.8182260125664844E-6</v>
      </c>
      <c r="BY46" s="4">
        <f t="shared" si="11"/>
        <v>4.3291922209263041E-2</v>
      </c>
      <c r="BZ46" s="4">
        <f t="shared" si="35"/>
        <v>9.4174023093723559E-3</v>
      </c>
      <c r="CA46" s="157">
        <f t="shared" si="12"/>
        <v>-64616</v>
      </c>
      <c r="CB46" s="4">
        <f t="shared" si="36"/>
        <v>-1.4364577699981602E-5</v>
      </c>
      <c r="CC46" s="4">
        <f t="shared" si="13"/>
        <v>-2.1943904755791874E-2</v>
      </c>
      <c r="CD46" s="4">
        <f t="shared" si="37"/>
        <v>-2.7309362014118033E-2</v>
      </c>
      <c r="CE46" s="159">
        <f t="shared" si="14"/>
        <v>118178</v>
      </c>
      <c r="CF46" s="4">
        <f t="shared" si="38"/>
        <v>3.0879350292251518E-5</v>
      </c>
      <c r="CG46" s="4">
        <f t="shared" si="15"/>
        <v>4.1811888603997774E-2</v>
      </c>
      <c r="CH46" s="4">
        <f t="shared" si="39"/>
        <v>6.2368001379726312E-2</v>
      </c>
      <c r="CI46" s="157">
        <f t="shared" si="56"/>
        <v>395027.46026111534</v>
      </c>
      <c r="CJ46" s="164">
        <f t="shared" si="55"/>
        <v>4.0573943493477918E-5</v>
      </c>
      <c r="CK46" s="4">
        <f t="shared" si="16"/>
        <v>0.13976242755807267</v>
      </c>
      <c r="CL46" s="4">
        <f t="shared" si="40"/>
        <v>8.1948478184696277E-2</v>
      </c>
    </row>
    <row r="47" spans="1:90" x14ac:dyDescent="0.35">
      <c r="A47" t="s">
        <v>385</v>
      </c>
      <c r="B47">
        <v>193</v>
      </c>
      <c r="C47" t="s">
        <v>473</v>
      </c>
      <c r="D47" s="342">
        <v>52681000</v>
      </c>
      <c r="E47" s="200">
        <v>47575653</v>
      </c>
      <c r="F47" s="200">
        <v>2380275</v>
      </c>
      <c r="G47" s="161">
        <f t="shared" si="41"/>
        <v>7.9768484135375392E-3</v>
      </c>
      <c r="H47" s="342">
        <v>53089000</v>
      </c>
      <c r="I47" s="200">
        <v>47838723.466779456</v>
      </c>
      <c r="J47" s="200">
        <v>2334048.5620443602</v>
      </c>
      <c r="K47" s="161">
        <f t="shared" si="42"/>
        <v>7.9550204852148095E-3</v>
      </c>
      <c r="L47" s="200">
        <v>45759482.464181058</v>
      </c>
      <c r="M47" s="200">
        <v>1976380.5843336978</v>
      </c>
      <c r="N47" s="161">
        <f t="shared" si="43"/>
        <v>7.6023421672586503E-3</v>
      </c>
      <c r="O47" s="200">
        <v>46158133</v>
      </c>
      <c r="P47" s="200">
        <v>1943358</v>
      </c>
      <c r="Q47" s="161">
        <f t="shared" si="44"/>
        <v>7.6033646066076266E-3</v>
      </c>
      <c r="R47" t="s">
        <v>385</v>
      </c>
      <c r="S47" s="144">
        <v>193</v>
      </c>
      <c r="T47" t="s">
        <v>473</v>
      </c>
      <c r="U47" s="272">
        <v>49713685.03964708</v>
      </c>
      <c r="V47" s="161">
        <f t="shared" si="17"/>
        <v>7.7878869440445187E-3</v>
      </c>
      <c r="W47" s="3">
        <v>48903755.56338802</v>
      </c>
      <c r="X47" s="161">
        <f t="shared" si="18"/>
        <v>7.7229257006352688E-3</v>
      </c>
      <c r="Y47">
        <v>193</v>
      </c>
      <c r="Z47" t="s">
        <v>385</v>
      </c>
      <c r="AA47" t="s">
        <v>473</v>
      </c>
      <c r="AB47" s="162">
        <v>46618897</v>
      </c>
      <c r="AC47" s="161">
        <f t="shared" si="19"/>
        <v>7.8174679084205244E-3</v>
      </c>
      <c r="AD47" s="163">
        <v>193</v>
      </c>
      <c r="AE47" s="163" t="s">
        <v>385</v>
      </c>
      <c r="AF47" s="8" t="s">
        <v>473</v>
      </c>
      <c r="AG47" s="160">
        <v>47980508</v>
      </c>
      <c r="AH47" s="161">
        <f t="shared" si="20"/>
        <v>7.8956881878866954E-3</v>
      </c>
      <c r="AI47">
        <v>193</v>
      </c>
      <c r="AJ47" t="s">
        <v>385</v>
      </c>
      <c r="AK47" s="1">
        <v>46311344</v>
      </c>
      <c r="AL47" s="161">
        <f t="shared" si="21"/>
        <v>7.9600986065785275E-3</v>
      </c>
      <c r="AM47">
        <v>193</v>
      </c>
      <c r="AN47" t="s">
        <v>385</v>
      </c>
      <c r="AO47" s="3">
        <v>43052479</v>
      </c>
      <c r="AP47" s="161">
        <f t="shared" si="22"/>
        <v>7.6482888874505606E-3</v>
      </c>
      <c r="AQ47">
        <v>193</v>
      </c>
      <c r="AR47" t="s">
        <v>385</v>
      </c>
      <c r="AS47" s="3">
        <v>42721515</v>
      </c>
      <c r="AT47" s="161">
        <f t="shared" si="23"/>
        <v>7.6313574000472367E-3</v>
      </c>
      <c r="AU47" s="13">
        <v>193</v>
      </c>
      <c r="AV47" s="13" t="s">
        <v>385</v>
      </c>
      <c r="AW47" s="3">
        <v>49069839</v>
      </c>
      <c r="AX47" s="161">
        <f t="shared" si="24"/>
        <v>8.5957565908297267E-3</v>
      </c>
      <c r="AY47" s="174">
        <f t="shared" si="25"/>
        <v>2079241.0025983974</v>
      </c>
      <c r="AZ47" s="161">
        <f t="shared" si="45"/>
        <v>3.5267831795615916E-4</v>
      </c>
      <c r="BA47" s="148">
        <f t="shared" si="46"/>
        <v>4.5438472872282927E-2</v>
      </c>
      <c r="BB47" s="148">
        <f t="shared" si="47"/>
        <v>4.6390745141024405E-2</v>
      </c>
      <c r="BC47" s="174">
        <f t="shared" si="26"/>
        <v>-3954202.5754660219</v>
      </c>
      <c r="BD47" s="161">
        <f t="shared" si="48"/>
        <v>-1.8554477678586843E-4</v>
      </c>
      <c r="BE47" s="148">
        <f t="shared" si="49"/>
        <v>-7.9539518591561095E-2</v>
      </c>
      <c r="BF47" s="161">
        <f t="shared" si="50"/>
        <v>-2.3824790744780458E-2</v>
      </c>
      <c r="BG47" s="174">
        <f t="shared" si="27"/>
        <v>809929.4762590602</v>
      </c>
      <c r="BH47" s="161">
        <f t="shared" si="51"/>
        <v>6.4961243409249886E-5</v>
      </c>
      <c r="BI47" s="148">
        <f t="shared" si="28"/>
        <v>1.6561703021136007E-2</v>
      </c>
      <c r="BJ47" s="161">
        <f t="shared" si="52"/>
        <v>8.4114810794963801E-3</v>
      </c>
      <c r="BK47" s="174">
        <f t="shared" si="53"/>
        <v>2284858.5633880198</v>
      </c>
      <c r="BL47" s="164">
        <f t="shared" si="54"/>
        <v>-9.4542207785255558E-5</v>
      </c>
      <c r="BM47" s="4">
        <f t="shared" si="5"/>
        <v>4.901142477455054E-2</v>
      </c>
      <c r="BN47" s="4">
        <f t="shared" si="29"/>
        <v>-1.209371229825199E-2</v>
      </c>
      <c r="BO47" s="157">
        <f t="shared" si="6"/>
        <v>-1361611</v>
      </c>
      <c r="BP47" s="164">
        <f t="shared" si="30"/>
        <v>-7.8220279466171064E-5</v>
      </c>
      <c r="BQ47" s="4">
        <f t="shared" si="7"/>
        <v>-2.8378419836655334E-2</v>
      </c>
      <c r="BR47" s="4">
        <f t="shared" si="31"/>
        <v>-9.9067082697330971E-3</v>
      </c>
      <c r="BS47" s="157">
        <f t="shared" si="8"/>
        <v>1669164</v>
      </c>
      <c r="BT47" s="164">
        <f t="shared" si="32"/>
        <v>-6.4410418691832061E-5</v>
      </c>
      <c r="BU47" s="4">
        <f t="shared" si="9"/>
        <v>3.6042227580352665E-2</v>
      </c>
      <c r="BV47" s="4">
        <f t="shared" si="33"/>
        <v>-8.0916609046275938E-3</v>
      </c>
      <c r="BW47" s="157">
        <f t="shared" si="10"/>
        <v>3258865</v>
      </c>
      <c r="BX47" s="4">
        <f t="shared" si="34"/>
        <v>3.1180971912796694E-4</v>
      </c>
      <c r="BY47" s="4">
        <f t="shared" si="11"/>
        <v>7.5695176577404516E-2</v>
      </c>
      <c r="BZ47" s="4">
        <f t="shared" si="35"/>
        <v>4.0768559309990175E-2</v>
      </c>
      <c r="CA47" s="157">
        <f t="shared" si="12"/>
        <v>330964</v>
      </c>
      <c r="CB47" s="4">
        <f t="shared" si="36"/>
        <v>1.6931487403323842E-5</v>
      </c>
      <c r="CC47" s="4">
        <f t="shared" si="13"/>
        <v>7.7470099082394429E-3</v>
      </c>
      <c r="CD47" s="4">
        <f t="shared" si="37"/>
        <v>2.2186731030601503E-3</v>
      </c>
      <c r="CE47" s="159">
        <f t="shared" si="14"/>
        <v>-6348324</v>
      </c>
      <c r="CF47" s="4">
        <f t="shared" si="38"/>
        <v>-9.6439919078248997E-4</v>
      </c>
      <c r="CG47" s="4">
        <f t="shared" si="15"/>
        <v>-0.12937323882395457</v>
      </c>
      <c r="CH47" s="4">
        <f t="shared" si="39"/>
        <v>-0.11219479990991682</v>
      </c>
      <c r="CI47" s="157">
        <f t="shared" si="56"/>
        <v>-1231115.5332205445</v>
      </c>
      <c r="CJ47" s="164">
        <f t="shared" si="55"/>
        <v>-6.4073610561491724E-4</v>
      </c>
      <c r="CK47" s="4">
        <f t="shared" si="16"/>
        <v>-2.5089047739091715E-2</v>
      </c>
      <c r="CL47" s="4">
        <f t="shared" si="40"/>
        <v>-7.4540978312308007E-2</v>
      </c>
    </row>
    <row r="48" spans="1:90" x14ac:dyDescent="0.35">
      <c r="A48" t="s">
        <v>8</v>
      </c>
      <c r="B48">
        <v>197</v>
      </c>
      <c r="C48" t="s">
        <v>472</v>
      </c>
      <c r="D48" s="342">
        <v>4768000</v>
      </c>
      <c r="E48" s="200">
        <v>4305806</v>
      </c>
      <c r="F48" s="200">
        <v>631324</v>
      </c>
      <c r="G48" s="161">
        <f t="shared" si="41"/>
        <v>7.2193989139992284E-4</v>
      </c>
      <c r="H48" s="342">
        <v>4872000</v>
      </c>
      <c r="I48" s="200">
        <v>4390063.8081757203</v>
      </c>
      <c r="J48" s="200">
        <v>690436.08200066898</v>
      </c>
      <c r="K48" s="161">
        <f t="shared" si="42"/>
        <v>7.3001629212973316E-4</v>
      </c>
      <c r="L48" s="200">
        <v>4322750.6533097215</v>
      </c>
      <c r="M48" s="200">
        <v>584634.13717251376</v>
      </c>
      <c r="N48" s="161">
        <f t="shared" si="43"/>
        <v>7.1816873357178853E-4</v>
      </c>
      <c r="O48" s="200">
        <v>4349836</v>
      </c>
      <c r="P48" s="200">
        <v>574864</v>
      </c>
      <c r="Q48" s="161">
        <f t="shared" si="44"/>
        <v>7.1652354498280275E-4</v>
      </c>
      <c r="R48" t="s">
        <v>8</v>
      </c>
      <c r="S48" s="144">
        <v>197</v>
      </c>
      <c r="T48" t="s">
        <v>472</v>
      </c>
      <c r="U48" s="272">
        <v>4444417.5854968084</v>
      </c>
      <c r="V48" s="161">
        <f t="shared" si="17"/>
        <v>6.9623930835882716E-4</v>
      </c>
      <c r="W48" s="3">
        <v>4589074.0900755413</v>
      </c>
      <c r="X48" s="161">
        <f t="shared" si="18"/>
        <v>7.2471076758973715E-4</v>
      </c>
      <c r="Y48">
        <v>197</v>
      </c>
      <c r="Z48" t="s">
        <v>8</v>
      </c>
      <c r="AA48" t="s">
        <v>472</v>
      </c>
      <c r="AB48" s="162">
        <v>4347426</v>
      </c>
      <c r="AC48" s="161">
        <f t="shared" si="19"/>
        <v>7.2901474351126335E-4</v>
      </c>
      <c r="AD48" s="163">
        <v>197</v>
      </c>
      <c r="AE48" s="163" t="s">
        <v>8</v>
      </c>
      <c r="AF48" s="8" t="s">
        <v>472</v>
      </c>
      <c r="AG48" s="160">
        <v>4676610</v>
      </c>
      <c r="AH48" s="161">
        <f t="shared" si="20"/>
        <v>7.6958448077191677E-4</v>
      </c>
      <c r="AI48">
        <v>197</v>
      </c>
      <c r="AJ48" t="s">
        <v>8</v>
      </c>
      <c r="AK48" s="1">
        <v>4273319</v>
      </c>
      <c r="AL48" s="161">
        <f t="shared" si="21"/>
        <v>7.3450773999056364E-4</v>
      </c>
      <c r="AM48">
        <v>197</v>
      </c>
      <c r="AN48" t="s">
        <v>8</v>
      </c>
      <c r="AO48" s="3">
        <v>4305087</v>
      </c>
      <c r="AP48" s="161">
        <f t="shared" si="22"/>
        <v>7.64800304800285E-4</v>
      </c>
      <c r="AQ48">
        <v>197</v>
      </c>
      <c r="AR48" t="s">
        <v>8</v>
      </c>
      <c r="AS48" s="3">
        <v>4325128</v>
      </c>
      <c r="AT48" s="161">
        <f t="shared" si="23"/>
        <v>7.7259894853802589E-4</v>
      </c>
      <c r="AU48" s="13">
        <v>197</v>
      </c>
      <c r="AV48" s="13" t="s">
        <v>8</v>
      </c>
      <c r="AW48" s="3">
        <v>3406015</v>
      </c>
      <c r="AX48" s="161">
        <f t="shared" si="24"/>
        <v>5.9664503657154682E-4</v>
      </c>
      <c r="AY48" s="174">
        <f t="shared" si="25"/>
        <v>67313.154865998775</v>
      </c>
      <c r="AZ48" s="161">
        <f t="shared" si="45"/>
        <v>1.1847558557944631E-5</v>
      </c>
      <c r="BA48" s="148">
        <f t="shared" si="46"/>
        <v>1.5571833830956764E-2</v>
      </c>
      <c r="BB48" s="148">
        <f t="shared" si="47"/>
        <v>1.6496901082035678E-2</v>
      </c>
      <c r="BC48" s="174">
        <f t="shared" si="26"/>
        <v>-121666.9321870869</v>
      </c>
      <c r="BD48" s="161">
        <f t="shared" si="48"/>
        <v>2.1929425212961371E-5</v>
      </c>
      <c r="BE48" s="148">
        <f t="shared" si="49"/>
        <v>-2.7375225177785959E-2</v>
      </c>
      <c r="BF48" s="161">
        <f t="shared" si="50"/>
        <v>3.1496965123462124E-2</v>
      </c>
      <c r="BG48" s="174">
        <f t="shared" si="27"/>
        <v>-144656.50457873289</v>
      </c>
      <c r="BH48" s="161">
        <f t="shared" si="51"/>
        <v>-2.8471459230909992E-5</v>
      </c>
      <c r="BI48" s="148">
        <f t="shared" si="28"/>
        <v>-3.1521937048602254E-2</v>
      </c>
      <c r="BJ48" s="161">
        <f t="shared" si="52"/>
        <v>-3.9286651315532606E-2</v>
      </c>
      <c r="BK48" s="174">
        <f t="shared" si="53"/>
        <v>241648.09007554129</v>
      </c>
      <c r="BL48" s="164">
        <f t="shared" si="54"/>
        <v>-4.303975921526198E-6</v>
      </c>
      <c r="BM48" s="4">
        <f t="shared" si="5"/>
        <v>5.5584175573210742E-2</v>
      </c>
      <c r="BN48" s="4">
        <f t="shared" si="29"/>
        <v>-5.9038256219569873E-3</v>
      </c>
      <c r="BO48" s="157">
        <f t="shared" si="6"/>
        <v>-329184</v>
      </c>
      <c r="BP48" s="164">
        <f t="shared" si="30"/>
        <v>-4.0569737260653417E-5</v>
      </c>
      <c r="BQ48" s="4">
        <f t="shared" si="7"/>
        <v>-7.0389448767376364E-2</v>
      </c>
      <c r="BR48" s="4">
        <f t="shared" si="31"/>
        <v>-5.2716418111707151E-2</v>
      </c>
      <c r="BS48" s="157">
        <f t="shared" si="8"/>
        <v>403291</v>
      </c>
      <c r="BT48" s="164">
        <f t="shared" si="32"/>
        <v>3.507674078135313E-5</v>
      </c>
      <c r="BU48" s="4">
        <f t="shared" si="9"/>
        <v>9.4374185498438096E-2</v>
      </c>
      <c r="BV48" s="4">
        <f t="shared" si="33"/>
        <v>4.7755440646280685E-2</v>
      </c>
      <c r="BW48" s="157">
        <f t="shared" si="10"/>
        <v>-31768</v>
      </c>
      <c r="BX48" s="4">
        <f t="shared" si="34"/>
        <v>-3.029256480972136E-5</v>
      </c>
      <c r="BY48" s="4">
        <f t="shared" si="11"/>
        <v>-7.3791772384623122E-3</v>
      </c>
      <c r="BZ48" s="4">
        <f t="shared" si="35"/>
        <v>-3.9608463306812836E-2</v>
      </c>
      <c r="CA48" s="157">
        <f t="shared" si="12"/>
        <v>-20041</v>
      </c>
      <c r="CB48" s="4">
        <f t="shared" si="36"/>
        <v>-7.7986437377408971E-6</v>
      </c>
      <c r="CC48" s="4">
        <f t="shared" si="13"/>
        <v>-4.6336200917059568E-3</v>
      </c>
      <c r="CD48" s="4">
        <f t="shared" si="37"/>
        <v>-1.0094038766811838E-2</v>
      </c>
      <c r="CE48" s="159">
        <f t="shared" si="14"/>
        <v>919113</v>
      </c>
      <c r="CF48" s="4">
        <f t="shared" si="38"/>
        <v>1.7595391196647907E-4</v>
      </c>
      <c r="CG48" s="4">
        <f t="shared" si="15"/>
        <v>0.26984995662086048</v>
      </c>
      <c r="CH48" s="4">
        <f t="shared" si="39"/>
        <v>0.29490551530864789</v>
      </c>
      <c r="CI48" s="157">
        <f t="shared" si="56"/>
        <v>984048.80817572027</v>
      </c>
      <c r="CJ48" s="164">
        <f t="shared" si="55"/>
        <v>1.3337125555818634E-4</v>
      </c>
      <c r="CK48" s="4">
        <f t="shared" si="16"/>
        <v>0.2889149954347589</v>
      </c>
      <c r="CL48" s="4">
        <f t="shared" si="40"/>
        <v>0.22353534745644885</v>
      </c>
    </row>
    <row r="49" spans="1:90" x14ac:dyDescent="0.35">
      <c r="A49" t="s">
        <v>20</v>
      </c>
      <c r="B49">
        <v>200</v>
      </c>
      <c r="C49" t="s">
        <v>473</v>
      </c>
      <c r="D49" s="342">
        <v>55508000</v>
      </c>
      <c r="E49" s="200">
        <v>50129153</v>
      </c>
      <c r="F49" s="200">
        <v>3071196</v>
      </c>
      <c r="G49" s="161">
        <f t="shared" si="41"/>
        <v>8.4049850998373175E-3</v>
      </c>
      <c r="H49" s="342">
        <v>56307000</v>
      </c>
      <c r="I49" s="200">
        <v>50738478.313731745</v>
      </c>
      <c r="J49" s="200">
        <v>3358476.728130816</v>
      </c>
      <c r="K49" s="161">
        <f t="shared" si="42"/>
        <v>8.4372158185753495E-3</v>
      </c>
      <c r="L49" s="200">
        <v>49199818.279220343</v>
      </c>
      <c r="M49" s="200">
        <v>2843826.0910049374</v>
      </c>
      <c r="N49" s="161">
        <f t="shared" si="43"/>
        <v>8.1739091655671694E-3</v>
      </c>
      <c r="O49" s="200">
        <v>49609342</v>
      </c>
      <c r="P49" s="200">
        <v>2796310</v>
      </c>
      <c r="Q49" s="161">
        <f t="shared" si="44"/>
        <v>8.1718624780576198E-3</v>
      </c>
      <c r="R49" t="s">
        <v>20</v>
      </c>
      <c r="S49" s="144">
        <v>200</v>
      </c>
      <c r="T49" t="s">
        <v>473</v>
      </c>
      <c r="U49" s="272">
        <v>51541776.581471942</v>
      </c>
      <c r="V49" s="161">
        <f t="shared" si="17"/>
        <v>8.0742662426167722E-3</v>
      </c>
      <c r="W49" s="3">
        <v>51209941.921658933</v>
      </c>
      <c r="X49" s="161">
        <f t="shared" si="18"/>
        <v>8.0871207546052912E-3</v>
      </c>
      <c r="Y49">
        <v>200</v>
      </c>
      <c r="Z49" t="s">
        <v>20</v>
      </c>
      <c r="AA49" t="s">
        <v>473</v>
      </c>
      <c r="AB49" s="162">
        <v>48371141</v>
      </c>
      <c r="AC49" s="161">
        <f t="shared" si="19"/>
        <v>8.1112996401691839E-3</v>
      </c>
      <c r="AD49" s="163">
        <v>200</v>
      </c>
      <c r="AE49" s="163" t="s">
        <v>20</v>
      </c>
      <c r="AF49" s="8" t="s">
        <v>473</v>
      </c>
      <c r="AG49" s="160">
        <v>51116675</v>
      </c>
      <c r="AH49" s="161">
        <f t="shared" si="20"/>
        <v>8.411776861586024E-3</v>
      </c>
      <c r="AI49">
        <v>200</v>
      </c>
      <c r="AJ49" t="s">
        <v>20</v>
      </c>
      <c r="AK49" s="1">
        <v>47570051</v>
      </c>
      <c r="AL49" s="161">
        <f t="shared" si="21"/>
        <v>8.1764480141187333E-3</v>
      </c>
      <c r="AM49">
        <v>200</v>
      </c>
      <c r="AN49" t="s">
        <v>20</v>
      </c>
      <c r="AO49" s="3">
        <v>44090878</v>
      </c>
      <c r="AP49" s="161">
        <f t="shared" si="22"/>
        <v>7.8327608555441922E-3</v>
      </c>
      <c r="AQ49">
        <v>200</v>
      </c>
      <c r="AR49" t="s">
        <v>20</v>
      </c>
      <c r="AS49" s="3">
        <v>40561210</v>
      </c>
      <c r="AT49" s="161">
        <f t="shared" si="23"/>
        <v>7.2454614516449141E-3</v>
      </c>
      <c r="AU49" s="13">
        <v>200</v>
      </c>
      <c r="AV49" s="13" t="s">
        <v>20</v>
      </c>
      <c r="AW49" s="3">
        <v>44421989</v>
      </c>
      <c r="AX49" s="161">
        <f t="shared" si="24"/>
        <v>7.7815744356633338E-3</v>
      </c>
      <c r="AY49" s="174">
        <f t="shared" si="25"/>
        <v>1538660.0345114022</v>
      </c>
      <c r="AZ49" s="161">
        <f t="shared" si="45"/>
        <v>2.6330665300818012E-4</v>
      </c>
      <c r="BA49" s="148">
        <f t="shared" si="46"/>
        <v>3.1273693446978827E-2</v>
      </c>
      <c r="BB49" s="148">
        <f t="shared" si="47"/>
        <v>3.221306325709699E-2</v>
      </c>
      <c r="BC49" s="174">
        <f t="shared" si="26"/>
        <v>-2341958.3022515997</v>
      </c>
      <c r="BD49" s="161">
        <f t="shared" si="48"/>
        <v>9.9642922950397145E-5</v>
      </c>
      <c r="BE49" s="148">
        <f t="shared" si="49"/>
        <v>-4.5438059329399962E-2</v>
      </c>
      <c r="BF49" s="161">
        <f t="shared" si="50"/>
        <v>1.2340802242124738E-2</v>
      </c>
      <c r="BG49" s="174">
        <f t="shared" si="27"/>
        <v>331834.6598130092</v>
      </c>
      <c r="BH49" s="161">
        <f t="shared" si="51"/>
        <v>-1.2854511988518932E-5</v>
      </c>
      <c r="BI49" s="148">
        <f t="shared" si="28"/>
        <v>6.479887446868237E-3</v>
      </c>
      <c r="BJ49" s="161">
        <f t="shared" si="52"/>
        <v>-1.5895041484571381E-3</v>
      </c>
      <c r="BK49" s="174">
        <f t="shared" si="53"/>
        <v>2838800.9216589332</v>
      </c>
      <c r="BL49" s="164">
        <f t="shared" si="54"/>
        <v>-2.4178885563892749E-5</v>
      </c>
      <c r="BM49" s="4">
        <f t="shared" si="5"/>
        <v>5.8687904874084595E-2</v>
      </c>
      <c r="BN49" s="4">
        <f t="shared" si="29"/>
        <v>-2.9808892084509939E-3</v>
      </c>
      <c r="BO49" s="157">
        <f t="shared" si="6"/>
        <v>-2745534</v>
      </c>
      <c r="BP49" s="164">
        <f t="shared" si="30"/>
        <v>-3.0047722141684011E-4</v>
      </c>
      <c r="BQ49" s="4">
        <f t="shared" si="7"/>
        <v>-5.3711122642464519E-2</v>
      </c>
      <c r="BR49" s="4">
        <f t="shared" si="31"/>
        <v>-3.5721016660466398E-2</v>
      </c>
      <c r="BS49" s="157">
        <f t="shared" si="8"/>
        <v>3546624</v>
      </c>
      <c r="BT49" s="164">
        <f t="shared" si="32"/>
        <v>2.3532884746729071E-4</v>
      </c>
      <c r="BU49" s="4">
        <f t="shared" si="9"/>
        <v>7.4555816641861491E-2</v>
      </c>
      <c r="BV49" s="4">
        <f t="shared" si="33"/>
        <v>2.8781305410483272E-2</v>
      </c>
      <c r="BW49" s="157">
        <f t="shared" si="10"/>
        <v>3479173</v>
      </c>
      <c r="BX49" s="4">
        <f t="shared" si="34"/>
        <v>3.4368715857454116E-4</v>
      </c>
      <c r="BY49" s="4">
        <f t="shared" si="11"/>
        <v>7.8909133993657371E-2</v>
      </c>
      <c r="BZ49" s="4">
        <f t="shared" si="35"/>
        <v>4.387816312957802E-2</v>
      </c>
      <c r="CA49" s="157">
        <f t="shared" si="12"/>
        <v>3529668</v>
      </c>
      <c r="CB49" s="4">
        <f t="shared" si="36"/>
        <v>5.8729940389927807E-4</v>
      </c>
      <c r="CC49" s="4">
        <f t="shared" si="13"/>
        <v>8.7020776747044781E-2</v>
      </c>
      <c r="CD49" s="4">
        <f t="shared" si="37"/>
        <v>8.1057556902182581E-2</v>
      </c>
      <c r="CE49" s="159">
        <f t="shared" si="14"/>
        <v>-3860779</v>
      </c>
      <c r="CF49" s="4">
        <f t="shared" si="38"/>
        <v>-5.3611298401841975E-4</v>
      </c>
      <c r="CG49" s="4">
        <f t="shared" si="15"/>
        <v>-8.6911439287421371E-2</v>
      </c>
      <c r="CH49" s="4">
        <f t="shared" si="39"/>
        <v>-6.889518161792399E-2</v>
      </c>
      <c r="CI49" s="157">
        <f t="shared" si="56"/>
        <v>6316489.3137317449</v>
      </c>
      <c r="CJ49" s="164">
        <f t="shared" si="55"/>
        <v>6.5564138291201567E-4</v>
      </c>
      <c r="CK49" s="4">
        <f t="shared" si="16"/>
        <v>0.1421928521420269</v>
      </c>
      <c r="CL49" s="4">
        <f t="shared" si="40"/>
        <v>8.4255620547325147E-2</v>
      </c>
    </row>
    <row r="50" spans="1:90" x14ac:dyDescent="0.35">
      <c r="A50" t="s">
        <v>24</v>
      </c>
      <c r="B50">
        <v>202</v>
      </c>
      <c r="C50" t="s">
        <v>473</v>
      </c>
      <c r="D50" s="342">
        <v>116156000</v>
      </c>
      <c r="E50" s="200">
        <v>104899941</v>
      </c>
      <c r="F50" s="200">
        <v>3939790</v>
      </c>
      <c r="G50" s="161">
        <f t="shared" si="41"/>
        <v>1.7588217400737124E-2</v>
      </c>
      <c r="H50" s="342">
        <v>115892000</v>
      </c>
      <c r="I50" s="200">
        <v>104430423.77025662</v>
      </c>
      <c r="J50" s="200">
        <v>2779346.65313238</v>
      </c>
      <c r="K50" s="161">
        <f t="shared" si="42"/>
        <v>1.7365558697421103E-2</v>
      </c>
      <c r="L50" s="200">
        <v>103103217.25816415</v>
      </c>
      <c r="M50" s="200">
        <v>2353441.5057638725</v>
      </c>
      <c r="N50" s="161">
        <f t="shared" si="43"/>
        <v>1.7129257018046982E-2</v>
      </c>
      <c r="O50" s="200">
        <v>104057222</v>
      </c>
      <c r="P50" s="200">
        <v>2314119</v>
      </c>
      <c r="Q50" s="161">
        <f t="shared" si="44"/>
        <v>1.7140749579639895E-2</v>
      </c>
      <c r="R50" t="s">
        <v>24</v>
      </c>
      <c r="S50" s="144">
        <v>202</v>
      </c>
      <c r="T50" t="s">
        <v>473</v>
      </c>
      <c r="U50" s="272">
        <v>111968949.43973023</v>
      </c>
      <c r="V50" s="161">
        <f t="shared" si="17"/>
        <v>1.754047238269759E-2</v>
      </c>
      <c r="W50" s="3">
        <v>108834868.70826113</v>
      </c>
      <c r="X50" s="161">
        <f t="shared" si="18"/>
        <v>1.7187301772413493E-2</v>
      </c>
      <c r="Y50">
        <v>202</v>
      </c>
      <c r="Z50" t="s">
        <v>24</v>
      </c>
      <c r="AA50" t="s">
        <v>473</v>
      </c>
      <c r="AB50" s="162">
        <v>102664916</v>
      </c>
      <c r="AC50" s="161">
        <f t="shared" si="19"/>
        <v>1.7215758797353976E-2</v>
      </c>
      <c r="AD50" s="163">
        <v>202</v>
      </c>
      <c r="AE50" s="163" t="s">
        <v>24</v>
      </c>
      <c r="AF50" s="8" t="s">
        <v>473</v>
      </c>
      <c r="AG50" s="160">
        <v>104464879</v>
      </c>
      <c r="AH50" s="161">
        <f t="shared" si="20"/>
        <v>1.7190774869855752E-2</v>
      </c>
      <c r="AI50">
        <v>202</v>
      </c>
      <c r="AJ50" t="s">
        <v>24</v>
      </c>
      <c r="AK50" s="1">
        <v>100226356</v>
      </c>
      <c r="AL50" s="161">
        <f t="shared" si="21"/>
        <v>1.7227132875652314E-2</v>
      </c>
      <c r="AM50">
        <v>202</v>
      </c>
      <c r="AN50" t="s">
        <v>24</v>
      </c>
      <c r="AO50" s="3">
        <v>93612190</v>
      </c>
      <c r="AP50" s="161">
        <f t="shared" si="22"/>
        <v>1.6630240328481677E-2</v>
      </c>
      <c r="AQ50">
        <v>202</v>
      </c>
      <c r="AR50" t="s">
        <v>24</v>
      </c>
      <c r="AS50" s="3">
        <v>88920671</v>
      </c>
      <c r="AT50" s="161">
        <f t="shared" si="23"/>
        <v>1.5883926884451914E-2</v>
      </c>
      <c r="AU50" s="13">
        <v>202</v>
      </c>
      <c r="AV50" s="13" t="s">
        <v>24</v>
      </c>
      <c r="AW50" s="3">
        <v>101539499</v>
      </c>
      <c r="AX50" s="161">
        <f t="shared" si="24"/>
        <v>1.778707319090243E-2</v>
      </c>
      <c r="AY50" s="174">
        <f t="shared" si="25"/>
        <v>1327206.5120924711</v>
      </c>
      <c r="AZ50" s="161">
        <f t="shared" si="45"/>
        <v>2.3630167937412072E-4</v>
      </c>
      <c r="BA50" s="148">
        <f t="shared" si="46"/>
        <v>1.287260036482884E-2</v>
      </c>
      <c r="BB50" s="148">
        <f t="shared" si="47"/>
        <v>1.3795208929678551E-2</v>
      </c>
      <c r="BC50" s="174">
        <f t="shared" si="26"/>
        <v>-8865732.1815660745</v>
      </c>
      <c r="BD50" s="161">
        <f t="shared" si="48"/>
        <v>-4.1121536465060782E-4</v>
      </c>
      <c r="BE50" s="148">
        <f t="shared" si="49"/>
        <v>-7.9180274763033756E-2</v>
      </c>
      <c r="BF50" s="161">
        <f t="shared" si="50"/>
        <v>-2.3443802178112493E-2</v>
      </c>
      <c r="BG50" s="174">
        <f t="shared" si="27"/>
        <v>3134080.7314690948</v>
      </c>
      <c r="BH50" s="161">
        <f t="shared" si="51"/>
        <v>3.5317061028409744E-4</v>
      </c>
      <c r="BI50" s="148">
        <f t="shared" si="28"/>
        <v>2.8796660194171778E-2</v>
      </c>
      <c r="BJ50" s="161">
        <f t="shared" si="52"/>
        <v>2.0548345223736893E-2</v>
      </c>
      <c r="BK50" s="174">
        <f t="shared" si="53"/>
        <v>6169952.7082611322</v>
      </c>
      <c r="BL50" s="164">
        <f t="shared" si="54"/>
        <v>-2.84570249404828E-5</v>
      </c>
      <c r="BM50" s="4">
        <f t="shared" si="5"/>
        <v>6.0097966750989523E-2</v>
      </c>
      <c r="BN50" s="4">
        <f t="shared" si="29"/>
        <v>-1.6529637337191656E-3</v>
      </c>
      <c r="BO50" s="157">
        <f t="shared" si="6"/>
        <v>-1799963</v>
      </c>
      <c r="BP50" s="164">
        <f t="shared" si="30"/>
        <v>2.4983927498223313E-5</v>
      </c>
      <c r="BQ50" s="4">
        <f t="shared" si="7"/>
        <v>-1.7230317186314837E-2</v>
      </c>
      <c r="BR50" s="4">
        <f t="shared" si="31"/>
        <v>1.4533334120984246E-3</v>
      </c>
      <c r="BS50" s="157">
        <f t="shared" si="8"/>
        <v>4238523</v>
      </c>
      <c r="BT50" s="164">
        <f t="shared" si="32"/>
        <v>-3.6358005796561371E-5</v>
      </c>
      <c r="BU50" s="4">
        <f t="shared" si="9"/>
        <v>4.2289505167682644E-2</v>
      </c>
      <c r="BV50" s="4">
        <f t="shared" si="33"/>
        <v>-2.1105082348292191E-3</v>
      </c>
      <c r="BW50" s="157">
        <f t="shared" si="10"/>
        <v>6614166</v>
      </c>
      <c r="BX50" s="4">
        <f t="shared" si="34"/>
        <v>5.9689254717063683E-4</v>
      </c>
      <c r="BY50" s="4">
        <f t="shared" si="11"/>
        <v>7.0654964914291615E-2</v>
      </c>
      <c r="BZ50" s="4">
        <f t="shared" si="35"/>
        <v>3.5891997672960418E-2</v>
      </c>
      <c r="CA50" s="157">
        <f t="shared" si="12"/>
        <v>4691519</v>
      </c>
      <c r="CB50" s="4">
        <f t="shared" si="36"/>
        <v>7.463134440297628E-4</v>
      </c>
      <c r="CC50" s="4">
        <f t="shared" si="13"/>
        <v>5.2760724219006398E-2</v>
      </c>
      <c r="CD50" s="4">
        <f t="shared" si="37"/>
        <v>4.6985449470955232E-2</v>
      </c>
      <c r="CE50" s="159">
        <f t="shared" si="14"/>
        <v>-12618828</v>
      </c>
      <c r="CF50" s="4">
        <f t="shared" si="38"/>
        <v>-1.9031463064505157E-3</v>
      </c>
      <c r="CG50" s="4">
        <f t="shared" si="15"/>
        <v>-0.12427506659255823</v>
      </c>
      <c r="CH50" s="4">
        <f t="shared" si="39"/>
        <v>-0.10699603504324251</v>
      </c>
      <c r="CI50" s="157">
        <f t="shared" si="56"/>
        <v>2890924.7702566236</v>
      </c>
      <c r="CJ50" s="164">
        <f t="shared" si="55"/>
        <v>-4.2151449348132655E-4</v>
      </c>
      <c r="CK50" s="4">
        <f t="shared" si="16"/>
        <v>2.8470937898330811E-2</v>
      </c>
      <c r="CL50" s="4">
        <f t="shared" si="40"/>
        <v>-2.3697799461291864E-2</v>
      </c>
    </row>
    <row r="51" spans="1:90" x14ac:dyDescent="0.35">
      <c r="A51" t="s">
        <v>31</v>
      </c>
      <c r="B51">
        <v>203</v>
      </c>
      <c r="C51" t="s">
        <v>473</v>
      </c>
      <c r="D51" s="342">
        <v>9370000</v>
      </c>
      <c r="E51" s="200">
        <v>8461873</v>
      </c>
      <c r="F51" s="200">
        <v>1229510</v>
      </c>
      <c r="G51" s="161">
        <f t="shared" si="41"/>
        <v>1.4187735524219948E-3</v>
      </c>
      <c r="H51" s="342">
        <v>9280000</v>
      </c>
      <c r="I51" s="200">
        <v>8362036.020738421</v>
      </c>
      <c r="J51" s="200">
        <v>1080177.6058884668</v>
      </c>
      <c r="K51" s="161">
        <f t="shared" si="42"/>
        <v>1.3905088393353919E-3</v>
      </c>
      <c r="L51" s="200">
        <v>7914438.7742162645</v>
      </c>
      <c r="M51" s="200">
        <v>914651.94110620581</v>
      </c>
      <c r="N51" s="161">
        <f t="shared" si="43"/>
        <v>1.3148809467088886E-3</v>
      </c>
      <c r="O51" s="200">
        <v>7968170</v>
      </c>
      <c r="P51" s="200">
        <v>899369</v>
      </c>
      <c r="Q51" s="161">
        <f t="shared" si="44"/>
        <v>1.3125509594903392E-3</v>
      </c>
      <c r="R51" t="s">
        <v>31</v>
      </c>
      <c r="S51" s="144">
        <v>203</v>
      </c>
      <c r="T51" t="s">
        <v>473</v>
      </c>
      <c r="U51" s="272">
        <v>7332887.8234897479</v>
      </c>
      <c r="V51" s="161">
        <f t="shared" si="17"/>
        <v>1.1487320100522615E-3</v>
      </c>
      <c r="W51" s="3">
        <v>7388262.1827331362</v>
      </c>
      <c r="X51" s="161">
        <f t="shared" si="18"/>
        <v>1.1667611052918563E-3</v>
      </c>
      <c r="Y51">
        <v>203</v>
      </c>
      <c r="Z51" t="s">
        <v>31</v>
      </c>
      <c r="AA51" t="s">
        <v>473</v>
      </c>
      <c r="AB51" s="162">
        <v>7170332</v>
      </c>
      <c r="AC51" s="161">
        <f t="shared" si="19"/>
        <v>1.2023845245141848E-3</v>
      </c>
      <c r="AD51" s="163">
        <v>203</v>
      </c>
      <c r="AE51" s="163" t="s">
        <v>31</v>
      </c>
      <c r="AF51" s="8" t="s">
        <v>473</v>
      </c>
      <c r="AG51" s="160">
        <v>7863604</v>
      </c>
      <c r="AH51" s="161">
        <f t="shared" si="20"/>
        <v>1.2940372623194937E-3</v>
      </c>
      <c r="AI51">
        <v>203</v>
      </c>
      <c r="AJ51" t="s">
        <v>31</v>
      </c>
      <c r="AK51" s="1">
        <v>7505723</v>
      </c>
      <c r="AL51" s="161">
        <f t="shared" si="21"/>
        <v>1.2901006542514596E-3</v>
      </c>
      <c r="AM51">
        <v>203</v>
      </c>
      <c r="AN51" t="s">
        <v>31</v>
      </c>
      <c r="AO51" s="3">
        <v>6435646</v>
      </c>
      <c r="AP51" s="161">
        <f t="shared" si="22"/>
        <v>1.143294902608643E-3</v>
      </c>
      <c r="AQ51">
        <v>203</v>
      </c>
      <c r="AR51" t="s">
        <v>31</v>
      </c>
      <c r="AS51" s="3">
        <v>6316947</v>
      </c>
      <c r="AT51" s="161">
        <f t="shared" si="23"/>
        <v>1.1283981907981538E-3</v>
      </c>
      <c r="AU51" s="13">
        <v>203</v>
      </c>
      <c r="AV51" s="13" t="s">
        <v>31</v>
      </c>
      <c r="AW51" s="3">
        <v>6091486</v>
      </c>
      <c r="AX51" s="161">
        <f t="shared" si="24"/>
        <v>1.0670695482095838E-3</v>
      </c>
      <c r="AY51" s="174">
        <f t="shared" si="25"/>
        <v>447597.24652215652</v>
      </c>
      <c r="AZ51" s="161">
        <f t="shared" si="45"/>
        <v>7.5627892626503298E-5</v>
      </c>
      <c r="BA51" s="148">
        <f t="shared" si="46"/>
        <v>5.6554515018846716E-2</v>
      </c>
      <c r="BB51" s="148">
        <f t="shared" si="47"/>
        <v>5.7516912702855617E-2</v>
      </c>
      <c r="BC51" s="174">
        <f t="shared" si="26"/>
        <v>581550.95072651654</v>
      </c>
      <c r="BD51" s="161">
        <f t="shared" si="48"/>
        <v>1.6614893665662712E-4</v>
      </c>
      <c r="BE51" s="148">
        <f t="shared" si="49"/>
        <v>7.9307220391891156E-2</v>
      </c>
      <c r="BF51" s="161">
        <f t="shared" si="50"/>
        <v>0.14463681276633719</v>
      </c>
      <c r="BG51" s="174">
        <f t="shared" si="27"/>
        <v>-55374.359243388288</v>
      </c>
      <c r="BH51" s="161">
        <f t="shared" si="51"/>
        <v>-1.8029095239594775E-5</v>
      </c>
      <c r="BI51" s="148">
        <f t="shared" si="28"/>
        <v>-7.4949098818937257E-3</v>
      </c>
      <c r="BJ51" s="161">
        <f t="shared" si="52"/>
        <v>-1.545225938525345E-2</v>
      </c>
      <c r="BK51" s="174">
        <f t="shared" si="53"/>
        <v>217930.18273313623</v>
      </c>
      <c r="BL51" s="164">
        <f t="shared" si="54"/>
        <v>-3.5623419222328544E-5</v>
      </c>
      <c r="BM51" s="4">
        <f t="shared" si="5"/>
        <v>3.0393318291696426E-2</v>
      </c>
      <c r="BN51" s="4">
        <f t="shared" si="29"/>
        <v>-2.9627310145830379E-2</v>
      </c>
      <c r="BO51" s="157">
        <f t="shared" si="6"/>
        <v>-693272</v>
      </c>
      <c r="BP51" s="164">
        <f t="shared" si="30"/>
        <v>-9.1652737805308828E-5</v>
      </c>
      <c r="BQ51" s="4">
        <f t="shared" si="7"/>
        <v>-8.8162120066066399E-2</v>
      </c>
      <c r="BR51" s="4">
        <f t="shared" si="31"/>
        <v>-7.0826969573523815E-2</v>
      </c>
      <c r="BS51" s="157">
        <f t="shared" si="8"/>
        <v>357881</v>
      </c>
      <c r="BT51" s="164">
        <f t="shared" si="32"/>
        <v>3.9366080680340327E-6</v>
      </c>
      <c r="BU51" s="4">
        <f t="shared" si="9"/>
        <v>4.7681082821734826E-2</v>
      </c>
      <c r="BV51" s="4">
        <f t="shared" si="33"/>
        <v>3.0513960713539254E-3</v>
      </c>
      <c r="BW51" s="157">
        <f t="shared" si="10"/>
        <v>1070077</v>
      </c>
      <c r="BX51" s="4">
        <f t="shared" si="34"/>
        <v>1.4680575164281663E-4</v>
      </c>
      <c r="BY51" s="4">
        <f t="shared" si="11"/>
        <v>0.16627344014882112</v>
      </c>
      <c r="BZ51" s="4">
        <f t="shared" si="35"/>
        <v>0.12840584813931349</v>
      </c>
      <c r="CA51" s="157">
        <f t="shared" si="12"/>
        <v>118699</v>
      </c>
      <c r="CB51" s="4">
        <f t="shared" si="36"/>
        <v>1.489671181048916E-5</v>
      </c>
      <c r="CC51" s="4">
        <f t="shared" si="13"/>
        <v>1.8790564492625946E-2</v>
      </c>
      <c r="CD51" s="4">
        <f t="shared" si="37"/>
        <v>1.3201644536448802E-2</v>
      </c>
      <c r="CE51" s="159">
        <f t="shared" si="14"/>
        <v>225461</v>
      </c>
      <c r="CF51" s="4">
        <f t="shared" si="38"/>
        <v>6.1328642588570062E-5</v>
      </c>
      <c r="CG51" s="4">
        <f t="shared" si="15"/>
        <v>3.7012479385161522E-2</v>
      </c>
      <c r="CH51" s="4">
        <f t="shared" si="39"/>
        <v>5.7473894453714154E-2</v>
      </c>
      <c r="CI51" s="157">
        <f t="shared" si="56"/>
        <v>2270550.020738421</v>
      </c>
      <c r="CJ51" s="164">
        <f t="shared" si="55"/>
        <v>3.2343929112580816E-4</v>
      </c>
      <c r="CK51" s="4">
        <f t="shared" si="16"/>
        <v>0.37274156433067746</v>
      </c>
      <c r="CL51" s="4">
        <f t="shared" si="40"/>
        <v>0.30310985040150473</v>
      </c>
    </row>
    <row r="52" spans="1:90" x14ac:dyDescent="0.35">
      <c r="A52" t="s">
        <v>44</v>
      </c>
      <c r="B52">
        <v>209</v>
      </c>
      <c r="C52" t="s">
        <v>472</v>
      </c>
      <c r="D52" s="342">
        <v>6219000</v>
      </c>
      <c r="E52" s="200">
        <v>5616744</v>
      </c>
      <c r="F52" s="200">
        <v>478969</v>
      </c>
      <c r="G52" s="161">
        <f t="shared" si="41"/>
        <v>9.4174042058122647E-4</v>
      </c>
      <c r="H52" s="342">
        <v>6156000</v>
      </c>
      <c r="I52" s="200">
        <v>5547171.4192981282</v>
      </c>
      <c r="J52" s="200">
        <v>374236.10968474747</v>
      </c>
      <c r="K52" s="161">
        <f t="shared" si="42"/>
        <v>9.2242976144959934E-4</v>
      </c>
      <c r="L52" s="200">
        <v>5532569.8504482135</v>
      </c>
      <c r="M52" s="200">
        <v>316888.42861507426</v>
      </c>
      <c r="N52" s="161">
        <f t="shared" si="43"/>
        <v>9.1916443985768054E-4</v>
      </c>
      <c r="O52" s="200">
        <v>5578698</v>
      </c>
      <c r="P52" s="200">
        <v>311594</v>
      </c>
      <c r="Q52" s="161">
        <f t="shared" si="44"/>
        <v>9.189469367002507E-4</v>
      </c>
      <c r="R52" t="s">
        <v>44</v>
      </c>
      <c r="S52" s="144">
        <v>209</v>
      </c>
      <c r="T52" t="s">
        <v>472</v>
      </c>
      <c r="U52" s="272">
        <v>5997748.8281563586</v>
      </c>
      <c r="V52" s="161">
        <f t="shared" si="17"/>
        <v>9.3957608966637189E-4</v>
      </c>
      <c r="W52" s="3">
        <v>5905356.9431113461</v>
      </c>
      <c r="X52" s="161">
        <f t="shared" si="18"/>
        <v>9.3257935677895296E-4</v>
      </c>
      <c r="Y52">
        <v>209</v>
      </c>
      <c r="Z52" t="s">
        <v>44</v>
      </c>
      <c r="AA52" t="s">
        <v>472</v>
      </c>
      <c r="AB52" s="162">
        <v>5904599</v>
      </c>
      <c r="AC52" s="161">
        <f t="shared" si="19"/>
        <v>9.90135249115652E-4</v>
      </c>
      <c r="AD52" s="163">
        <v>209</v>
      </c>
      <c r="AE52" s="163" t="s">
        <v>44</v>
      </c>
      <c r="AF52" s="8" t="s">
        <v>472</v>
      </c>
      <c r="AG52" s="160">
        <v>5991573</v>
      </c>
      <c r="AH52" s="161">
        <f t="shared" si="20"/>
        <v>9.8597522483423591E-4</v>
      </c>
      <c r="AI52">
        <v>209</v>
      </c>
      <c r="AJ52" t="s">
        <v>44</v>
      </c>
      <c r="AK52" s="1">
        <v>5494936</v>
      </c>
      <c r="AL52" s="161">
        <f t="shared" si="21"/>
        <v>9.4448203439827163E-4</v>
      </c>
      <c r="AM52">
        <v>209</v>
      </c>
      <c r="AN52" t="s">
        <v>44</v>
      </c>
      <c r="AO52" s="3">
        <v>5491634</v>
      </c>
      <c r="AP52" s="161">
        <f t="shared" si="22"/>
        <v>9.7559082012781823E-4</v>
      </c>
      <c r="AQ52">
        <v>209</v>
      </c>
      <c r="AR52" t="s">
        <v>44</v>
      </c>
      <c r="AS52" s="3">
        <v>4908799</v>
      </c>
      <c r="AT52" s="161">
        <f t="shared" si="23"/>
        <v>8.7686027927601521E-4</v>
      </c>
      <c r="AU52" s="13">
        <v>209</v>
      </c>
      <c r="AV52" s="13" t="s">
        <v>44</v>
      </c>
      <c r="AW52" s="3">
        <v>4447766</v>
      </c>
      <c r="AX52" s="161">
        <f t="shared" si="24"/>
        <v>7.7913265435756518E-4</v>
      </c>
      <c r="AY52" s="174">
        <f t="shared" si="25"/>
        <v>14601.568849914707</v>
      </c>
      <c r="AZ52" s="161">
        <f t="shared" si="45"/>
        <v>3.265321591918802E-6</v>
      </c>
      <c r="BA52" s="148">
        <f t="shared" si="46"/>
        <v>2.6392018979628034E-3</v>
      </c>
      <c r="BB52" s="148">
        <f t="shared" si="47"/>
        <v>3.5524890327832855E-3</v>
      </c>
      <c r="BC52" s="174">
        <f t="shared" si="26"/>
        <v>-465178.97770814504</v>
      </c>
      <c r="BD52" s="161">
        <f t="shared" si="48"/>
        <v>-2.0411649808691357E-5</v>
      </c>
      <c r="BE52" s="148">
        <f t="shared" si="49"/>
        <v>-7.7558929364358847E-2</v>
      </c>
      <c r="BF52" s="161">
        <f t="shared" si="50"/>
        <v>-2.1724318054899844E-2</v>
      </c>
      <c r="BG52" s="174">
        <f t="shared" si="27"/>
        <v>92391.885045012459</v>
      </c>
      <c r="BH52" s="161">
        <f t="shared" si="51"/>
        <v>6.9967328874189372E-6</v>
      </c>
      <c r="BI52" s="148">
        <f t="shared" si="28"/>
        <v>1.5645436158230615E-2</v>
      </c>
      <c r="BJ52" s="161">
        <f t="shared" si="52"/>
        <v>7.5025603307208484E-3</v>
      </c>
      <c r="BK52" s="174">
        <f t="shared" si="53"/>
        <v>757.94311134610325</v>
      </c>
      <c r="BL52" s="164">
        <f t="shared" si="54"/>
        <v>-5.7555892336699039E-5</v>
      </c>
      <c r="BM52" s="4">
        <f t="shared" si="5"/>
        <v>1.2836487479439386E-4</v>
      </c>
      <c r="BN52" s="4">
        <f t="shared" si="29"/>
        <v>-5.8129323633418356E-2</v>
      </c>
      <c r="BO52" s="157">
        <f t="shared" si="6"/>
        <v>-86974</v>
      </c>
      <c r="BP52" s="164">
        <f t="shared" si="30"/>
        <v>4.1600242814160849E-6</v>
      </c>
      <c r="BQ52" s="4">
        <f t="shared" si="7"/>
        <v>-1.4516054465162988E-2</v>
      </c>
      <c r="BR52" s="4">
        <f t="shared" si="31"/>
        <v>4.2191975788392413E-3</v>
      </c>
      <c r="BS52" s="157">
        <f t="shared" si="8"/>
        <v>496637</v>
      </c>
      <c r="BT52" s="164">
        <f t="shared" si="32"/>
        <v>4.1493190435964284E-5</v>
      </c>
      <c r="BU52" s="4">
        <f t="shared" si="9"/>
        <v>9.0380852479446536E-2</v>
      </c>
      <c r="BV52" s="4">
        <f t="shared" si="33"/>
        <v>4.3932217792156891E-2</v>
      </c>
      <c r="BW52" s="157">
        <f t="shared" si="10"/>
        <v>3302</v>
      </c>
      <c r="BX52" s="4">
        <f t="shared" si="34"/>
        <v>-3.1108785729546599E-5</v>
      </c>
      <c r="BY52" s="4">
        <f t="shared" si="11"/>
        <v>6.012782352210654E-4</v>
      </c>
      <c r="BZ52" s="4">
        <f t="shared" si="35"/>
        <v>-3.1887124281746358E-2</v>
      </c>
      <c r="CA52" s="157">
        <f t="shared" si="12"/>
        <v>582835</v>
      </c>
      <c r="CB52" s="4">
        <f t="shared" si="36"/>
        <v>9.8730540851803012E-5</v>
      </c>
      <c r="CC52" s="4">
        <f t="shared" si="13"/>
        <v>0.11873270834678706</v>
      </c>
      <c r="CD52" s="4">
        <f t="shared" si="37"/>
        <v>0.11259552198363969</v>
      </c>
      <c r="CE52" s="159">
        <f t="shared" si="14"/>
        <v>461033</v>
      </c>
      <c r="CF52" s="4">
        <f t="shared" si="38"/>
        <v>9.772762491845003E-5</v>
      </c>
      <c r="CG52" s="4">
        <f t="shared" si="15"/>
        <v>0.10365495846678985</v>
      </c>
      <c r="CH52" s="4">
        <f t="shared" si="39"/>
        <v>0.12543130411987605</v>
      </c>
      <c r="CI52" s="157">
        <f t="shared" si="56"/>
        <v>1099405.4192981282</v>
      </c>
      <c r="CJ52" s="164">
        <f t="shared" si="55"/>
        <v>1.4329710709203415E-4</v>
      </c>
      <c r="CK52" s="4">
        <f t="shared" si="16"/>
        <v>0.24718148825683012</v>
      </c>
      <c r="CL52" s="4">
        <f t="shared" si="40"/>
        <v>0.18391875413075834</v>
      </c>
    </row>
    <row r="53" spans="1:90" x14ac:dyDescent="0.35">
      <c r="A53" t="s">
        <v>60</v>
      </c>
      <c r="B53">
        <v>213</v>
      </c>
      <c r="C53" t="s">
        <v>472</v>
      </c>
      <c r="D53" s="342">
        <v>4602000</v>
      </c>
      <c r="E53" s="200">
        <v>4156026</v>
      </c>
      <c r="F53" s="200">
        <v>698549</v>
      </c>
      <c r="G53" s="161">
        <f t="shared" si="41"/>
        <v>6.9682678669109942E-4</v>
      </c>
      <c r="H53" s="342">
        <v>4668000</v>
      </c>
      <c r="I53" s="200">
        <v>4206155.9113445086</v>
      </c>
      <c r="J53" s="200">
        <v>725017.36801109428</v>
      </c>
      <c r="K53" s="161">
        <f t="shared" si="42"/>
        <v>6.9943455874169654E-4</v>
      </c>
      <c r="L53" s="200">
        <v>4433854.268465451</v>
      </c>
      <c r="M53" s="200">
        <v>613916.21097496792</v>
      </c>
      <c r="N53" s="161">
        <f t="shared" si="43"/>
        <v>7.3662715252559643E-4</v>
      </c>
      <c r="O53" s="200">
        <v>4461259</v>
      </c>
      <c r="P53" s="200">
        <v>603658</v>
      </c>
      <c r="Q53" s="161">
        <f t="shared" si="44"/>
        <v>7.3487761694152E-4</v>
      </c>
      <c r="R53" t="s">
        <v>60</v>
      </c>
      <c r="S53" s="144">
        <v>213</v>
      </c>
      <c r="T53" t="s">
        <v>472</v>
      </c>
      <c r="U53" s="273">
        <v>4624225.9279771093</v>
      </c>
      <c r="V53" s="161">
        <f t="shared" si="17"/>
        <v>7.2440714668575571E-4</v>
      </c>
      <c r="W53" s="3">
        <v>4677447.242466283</v>
      </c>
      <c r="X53" s="161">
        <f t="shared" si="18"/>
        <v>7.3866673645106465E-4</v>
      </c>
      <c r="Y53">
        <v>213</v>
      </c>
      <c r="Z53" t="s">
        <v>60</v>
      </c>
      <c r="AA53" t="s">
        <v>472</v>
      </c>
      <c r="AB53" s="162">
        <v>4346675</v>
      </c>
      <c r="AC53" s="161">
        <f t="shared" si="19"/>
        <v>7.2888880920614189E-4</v>
      </c>
      <c r="AD53" s="163">
        <v>213</v>
      </c>
      <c r="AE53" s="163" t="s">
        <v>60</v>
      </c>
      <c r="AF53" s="8" t="s">
        <v>472</v>
      </c>
      <c r="AG53" s="160">
        <v>4354801</v>
      </c>
      <c r="AH53" s="161">
        <f t="shared" si="20"/>
        <v>7.1662748581772346E-4</v>
      </c>
      <c r="AI53">
        <v>213</v>
      </c>
      <c r="AJ53" t="s">
        <v>60</v>
      </c>
      <c r="AK53" s="1">
        <v>4125126</v>
      </c>
      <c r="AL53" s="161">
        <f t="shared" si="21"/>
        <v>7.090359917984859E-4</v>
      </c>
      <c r="AM53">
        <v>213</v>
      </c>
      <c r="AN53" t="s">
        <v>60</v>
      </c>
      <c r="AO53" s="3">
        <v>4040785</v>
      </c>
      <c r="AP53" s="161">
        <f t="shared" si="22"/>
        <v>7.1784695631758888E-4</v>
      </c>
      <c r="AQ53">
        <v>213</v>
      </c>
      <c r="AR53" t="s">
        <v>60</v>
      </c>
      <c r="AS53" s="3">
        <v>3793022</v>
      </c>
      <c r="AT53" s="161">
        <f t="shared" si="23"/>
        <v>6.7754868965302299E-4</v>
      </c>
      <c r="AU53" s="13">
        <v>213</v>
      </c>
      <c r="AV53" s="13" t="s">
        <v>60</v>
      </c>
      <c r="AW53" s="3">
        <v>3498772</v>
      </c>
      <c r="AX53" s="161">
        <f t="shared" si="24"/>
        <v>6.1289364488867609E-4</v>
      </c>
      <c r="AY53" s="174">
        <f t="shared" si="25"/>
        <v>-227698.35712094232</v>
      </c>
      <c r="AZ53" s="161">
        <f t="shared" si="45"/>
        <v>-3.719259378389989E-5</v>
      </c>
      <c r="BA53" s="148">
        <f t="shared" si="46"/>
        <v>-5.1354497314082523E-2</v>
      </c>
      <c r="BB53" s="148">
        <f t="shared" si="47"/>
        <v>-5.0490392129018777E-2</v>
      </c>
      <c r="BC53" s="174">
        <f t="shared" si="26"/>
        <v>-190371.65951165836</v>
      </c>
      <c r="BD53" s="161">
        <f t="shared" si="48"/>
        <v>1.2220005839840725E-5</v>
      </c>
      <c r="BE53" s="148">
        <f t="shared" si="49"/>
        <v>-4.116833011118412E-2</v>
      </c>
      <c r="BF53" s="161">
        <f t="shared" si="50"/>
        <v>1.6868974713665687E-2</v>
      </c>
      <c r="BG53" s="174">
        <f t="shared" si="27"/>
        <v>-53221.314489173703</v>
      </c>
      <c r="BH53" s="161">
        <f t="shared" si="51"/>
        <v>-1.4259589765308936E-5</v>
      </c>
      <c r="BI53" s="148">
        <f t="shared" si="28"/>
        <v>-1.1378282154843E-2</v>
      </c>
      <c r="BJ53" s="161">
        <f t="shared" si="52"/>
        <v>-1.9304496955987686E-2</v>
      </c>
      <c r="BK53" s="174">
        <f t="shared" si="53"/>
        <v>330772.24246628303</v>
      </c>
      <c r="BL53" s="164">
        <f t="shared" si="54"/>
        <v>9.7779272449227553E-6</v>
      </c>
      <c r="BM53" s="4">
        <f t="shared" si="5"/>
        <v>7.6097762649906656E-2</v>
      </c>
      <c r="BN53" s="4">
        <f t="shared" si="29"/>
        <v>1.3414840674494969E-2</v>
      </c>
      <c r="BO53" s="157">
        <f t="shared" si="6"/>
        <v>-8126</v>
      </c>
      <c r="BP53" s="164">
        <f t="shared" si="30"/>
        <v>1.226132338841843E-5</v>
      </c>
      <c r="BQ53" s="4">
        <f t="shared" si="7"/>
        <v>-1.8659865284314943E-3</v>
      </c>
      <c r="BR53" s="4">
        <f t="shared" si="31"/>
        <v>1.7109758739475893E-2</v>
      </c>
      <c r="BS53" s="157">
        <f t="shared" si="8"/>
        <v>229675</v>
      </c>
      <c r="BT53" s="164">
        <f t="shared" si="32"/>
        <v>7.5914940192375619E-6</v>
      </c>
      <c r="BU53" s="4">
        <f t="shared" si="9"/>
        <v>5.5677087196851681E-2</v>
      </c>
      <c r="BV53" s="4">
        <f t="shared" si="33"/>
        <v>1.0706782317187545E-2</v>
      </c>
      <c r="BW53" s="157">
        <f t="shared" si="10"/>
        <v>84341</v>
      </c>
      <c r="BX53" s="4">
        <f t="shared" si="34"/>
        <v>-8.8109645191029786E-6</v>
      </c>
      <c r="BY53" s="4">
        <f t="shared" si="11"/>
        <v>2.0872429490804385E-2</v>
      </c>
      <c r="BZ53" s="4">
        <f t="shared" si="35"/>
        <v>-1.2274154597383072E-2</v>
      </c>
      <c r="CA53" s="157">
        <f t="shared" si="12"/>
        <v>247763</v>
      </c>
      <c r="CB53" s="4">
        <f t="shared" si="36"/>
        <v>4.0298266664565889E-5</v>
      </c>
      <c r="CC53" s="4">
        <f t="shared" si="13"/>
        <v>6.5320738978049686E-2</v>
      </c>
      <c r="CD53" s="4">
        <f t="shared" si="37"/>
        <v>5.9476562024203587E-2</v>
      </c>
      <c r="CE53" s="159">
        <f t="shared" si="14"/>
        <v>294250</v>
      </c>
      <c r="CF53" s="4">
        <f t="shared" si="38"/>
        <v>6.4655044764346903E-5</v>
      </c>
      <c r="CG53" s="4">
        <f t="shared" si="15"/>
        <v>8.4100935985540068E-2</v>
      </c>
      <c r="CH53" s="4">
        <f t="shared" si="39"/>
        <v>0.10549145892366142</v>
      </c>
      <c r="CI53" s="157">
        <f t="shared" si="56"/>
        <v>707383.91134450864</v>
      </c>
      <c r="CJ53" s="164">
        <f t="shared" si="55"/>
        <v>8.654091385302046E-5</v>
      </c>
      <c r="CK53" s="4">
        <f t="shared" si="16"/>
        <v>0.20218062547216814</v>
      </c>
      <c r="CL53" s="4">
        <f t="shared" si="40"/>
        <v>0.1412005403788115</v>
      </c>
    </row>
    <row r="54" spans="1:90" x14ac:dyDescent="0.35">
      <c r="A54" t="s">
        <v>64</v>
      </c>
      <c r="B54">
        <v>214</v>
      </c>
      <c r="C54" t="s">
        <v>472</v>
      </c>
      <c r="D54" s="342">
        <v>3778000</v>
      </c>
      <c r="E54" s="200">
        <v>3411781</v>
      </c>
      <c r="F54" s="200">
        <v>253749</v>
      </c>
      <c r="G54" s="161">
        <f t="shared" si="41"/>
        <v>5.7204175121227481E-4</v>
      </c>
      <c r="H54" s="342">
        <v>3781000</v>
      </c>
      <c r="I54" s="200">
        <v>3406713.9166283668</v>
      </c>
      <c r="J54" s="200">
        <v>227069.68557702197</v>
      </c>
      <c r="K54" s="161">
        <f t="shared" si="42"/>
        <v>5.6649670037421391E-4</v>
      </c>
      <c r="L54" s="200">
        <v>3407318.9690603921</v>
      </c>
      <c r="M54" s="200">
        <v>192273.68494514399</v>
      </c>
      <c r="N54" s="161">
        <f t="shared" si="43"/>
        <v>5.6608167926865301E-4</v>
      </c>
      <c r="O54" s="200">
        <v>3435805</v>
      </c>
      <c r="P54" s="200">
        <v>189061</v>
      </c>
      <c r="Q54" s="161">
        <f t="shared" si="44"/>
        <v>5.6596045884710106E-4</v>
      </c>
      <c r="R54" t="s">
        <v>64</v>
      </c>
      <c r="S54" s="144">
        <v>214</v>
      </c>
      <c r="T54" t="s">
        <v>472</v>
      </c>
      <c r="U54" s="273">
        <v>3722918.3179484452</v>
      </c>
      <c r="V54" s="161">
        <f t="shared" si="17"/>
        <v>5.8321299133170645E-4</v>
      </c>
      <c r="W54" s="3">
        <v>3850591.4595182915</v>
      </c>
      <c r="X54" s="161">
        <f t="shared" si="18"/>
        <v>6.0808891674617779E-4</v>
      </c>
      <c r="Y54">
        <v>214</v>
      </c>
      <c r="Z54" t="s">
        <v>64</v>
      </c>
      <c r="AA54" t="s">
        <v>472</v>
      </c>
      <c r="AB54" s="162">
        <v>3572796</v>
      </c>
      <c r="AC54" s="161">
        <f t="shared" si="19"/>
        <v>5.9911795153225558E-4</v>
      </c>
      <c r="AD54" s="163">
        <v>214</v>
      </c>
      <c r="AE54" s="163" t="s">
        <v>64</v>
      </c>
      <c r="AF54" s="8" t="s">
        <v>472</v>
      </c>
      <c r="AG54" s="160">
        <v>3721520</v>
      </c>
      <c r="AH54" s="161">
        <f t="shared" si="20"/>
        <v>6.1241455603146375E-4</v>
      </c>
      <c r="AI54">
        <v>214</v>
      </c>
      <c r="AJ54" t="s">
        <v>64</v>
      </c>
      <c r="AK54" s="1">
        <v>3031115</v>
      </c>
      <c r="AL54" s="161">
        <f t="shared" si="21"/>
        <v>5.2099490543568063E-4</v>
      </c>
      <c r="AM54">
        <v>214</v>
      </c>
      <c r="AN54" t="s">
        <v>64</v>
      </c>
      <c r="AO54" s="3">
        <v>2902345</v>
      </c>
      <c r="AP54" s="161">
        <f t="shared" si="22"/>
        <v>5.1560266741080575E-4</v>
      </c>
      <c r="AQ54">
        <v>214</v>
      </c>
      <c r="AR54" t="s">
        <v>64</v>
      </c>
      <c r="AS54" s="3">
        <v>2674192</v>
      </c>
      <c r="AT54" s="161">
        <f t="shared" si="23"/>
        <v>4.7769174169846548E-4</v>
      </c>
      <c r="AU54" s="13">
        <v>214</v>
      </c>
      <c r="AV54" s="13" t="s">
        <v>64</v>
      </c>
      <c r="AW54" s="3">
        <v>2207736</v>
      </c>
      <c r="AX54" s="161">
        <f t="shared" si="24"/>
        <v>3.8673779371503663E-4</v>
      </c>
      <c r="AY54" s="174">
        <f t="shared" si="25"/>
        <v>-605.0524320253171</v>
      </c>
      <c r="AZ54" s="161">
        <f t="shared" si="45"/>
        <v>4.1502110556090443E-7</v>
      </c>
      <c r="BA54" s="148">
        <f t="shared" si="46"/>
        <v>-1.7757434438025839E-4</v>
      </c>
      <c r="BB54" s="148">
        <f t="shared" si="47"/>
        <v>7.3314703647906312E-4</v>
      </c>
      <c r="BC54" s="174">
        <f t="shared" si="26"/>
        <v>-315599.34888805309</v>
      </c>
      <c r="BD54" s="161">
        <f t="shared" si="48"/>
        <v>-1.713131206305344E-5</v>
      </c>
      <c r="BE54" s="148">
        <f t="shared" si="49"/>
        <v>-8.4772031491136116E-2</v>
      </c>
      <c r="BF54" s="161">
        <f t="shared" si="50"/>
        <v>-2.9374023414560545E-2</v>
      </c>
      <c r="BG54" s="174">
        <f t="shared" si="27"/>
        <v>-127673.14156984631</v>
      </c>
      <c r="BH54" s="161">
        <f t="shared" si="51"/>
        <v>-2.4875925414471339E-5</v>
      </c>
      <c r="BI54" s="148">
        <f t="shared" si="28"/>
        <v>-3.3156761217617771E-2</v>
      </c>
      <c r="BJ54" s="161">
        <f t="shared" si="52"/>
        <v>-4.0908368380696523E-2</v>
      </c>
      <c r="BK54" s="174">
        <f t="shared" si="53"/>
        <v>277795.45951829152</v>
      </c>
      <c r="BL54" s="164">
        <f t="shared" si="54"/>
        <v>8.9709652139222064E-6</v>
      </c>
      <c r="BM54" s="4">
        <f t="shared" si="5"/>
        <v>7.7752958612328144E-2</v>
      </c>
      <c r="BN54" s="4">
        <f t="shared" si="29"/>
        <v>1.4973621122483131E-2</v>
      </c>
      <c r="BO54" s="157">
        <f t="shared" si="6"/>
        <v>-148724</v>
      </c>
      <c r="BP54" s="164">
        <f t="shared" si="30"/>
        <v>-1.3296604499208166E-5</v>
      </c>
      <c r="BQ54" s="4">
        <f t="shared" si="7"/>
        <v>-3.996324082632903E-2</v>
      </c>
      <c r="BR54" s="4">
        <f t="shared" si="31"/>
        <v>-2.1711770839302248E-2</v>
      </c>
      <c r="BS54" s="157">
        <f t="shared" si="8"/>
        <v>690405</v>
      </c>
      <c r="BT54" s="164">
        <f t="shared" si="32"/>
        <v>9.1419650595783112E-5</v>
      </c>
      <c r="BU54" s="4">
        <f t="shared" si="9"/>
        <v>0.22777261832691931</v>
      </c>
      <c r="BV54" s="4">
        <f t="shared" si="33"/>
        <v>0.17547129471320583</v>
      </c>
      <c r="BW54" s="157">
        <f t="shared" si="10"/>
        <v>128770</v>
      </c>
      <c r="BX54" s="4">
        <f t="shared" si="34"/>
        <v>5.3922380248748805E-6</v>
      </c>
      <c r="BY54" s="4">
        <f t="shared" si="11"/>
        <v>4.4367571739403824E-2</v>
      </c>
      <c r="BZ54" s="4">
        <f t="shared" si="35"/>
        <v>1.0458126704334176E-2</v>
      </c>
      <c r="CA54" s="157">
        <f t="shared" si="12"/>
        <v>228153</v>
      </c>
      <c r="CB54" s="4">
        <f t="shared" si="36"/>
        <v>3.7910925712340273E-5</v>
      </c>
      <c r="CC54" s="4">
        <f t="shared" si="13"/>
        <v>8.5316611522284119E-2</v>
      </c>
      <c r="CD54" s="4">
        <f t="shared" si="37"/>
        <v>7.9362740451709296E-2</v>
      </c>
      <c r="CE54" s="159">
        <f t="shared" si="14"/>
        <v>466456</v>
      </c>
      <c r="CF54" s="4">
        <f t="shared" si="38"/>
        <v>9.0953947983428852E-5</v>
      </c>
      <c r="CG54" s="4">
        <f t="shared" si="15"/>
        <v>0.21128250841586133</v>
      </c>
      <c r="CH54" s="4">
        <f t="shared" si="39"/>
        <v>0.2351824659020712</v>
      </c>
      <c r="CI54" s="157">
        <f t="shared" si="56"/>
        <v>1198977.9166283668</v>
      </c>
      <c r="CJ54" s="164">
        <f t="shared" si="55"/>
        <v>1.7975890665917728E-4</v>
      </c>
      <c r="CK54" s="4">
        <f t="shared" si="16"/>
        <v>0.54308029430528237</v>
      </c>
      <c r="CL54" s="4">
        <f t="shared" si="40"/>
        <v>0.46480822298849489</v>
      </c>
    </row>
    <row r="55" spans="1:90" x14ac:dyDescent="0.35">
      <c r="A55" t="s">
        <v>71</v>
      </c>
      <c r="B55">
        <v>216</v>
      </c>
      <c r="C55" t="s">
        <v>472</v>
      </c>
      <c r="D55" s="342">
        <v>7737000</v>
      </c>
      <c r="E55" s="200">
        <v>6987600</v>
      </c>
      <c r="F55" s="200">
        <v>622351</v>
      </c>
      <c r="G55" s="161">
        <f t="shared" si="41"/>
        <v>1.171587197645714E-3</v>
      </c>
      <c r="H55" s="342">
        <v>7853000</v>
      </c>
      <c r="I55" s="200">
        <v>7076052.2735562362</v>
      </c>
      <c r="J55" s="200">
        <v>667241.99439988751</v>
      </c>
      <c r="K55" s="161">
        <f t="shared" si="42"/>
        <v>1.1766647751309696E-3</v>
      </c>
      <c r="L55" s="200">
        <v>7414537.1339464057</v>
      </c>
      <c r="M55" s="200">
        <v>564994.29541816376</v>
      </c>
      <c r="N55" s="161">
        <f t="shared" si="43"/>
        <v>1.2318287985059416E-3</v>
      </c>
      <c r="O55" s="200">
        <v>7472629</v>
      </c>
      <c r="P55" s="200">
        <v>555554</v>
      </c>
      <c r="Q55" s="161">
        <f t="shared" si="44"/>
        <v>1.2309233316891248E-3</v>
      </c>
      <c r="R55" t="s">
        <v>71</v>
      </c>
      <c r="S55" s="144">
        <v>216</v>
      </c>
      <c r="T55" t="s">
        <v>472</v>
      </c>
      <c r="U55" s="273">
        <v>7788814.8879618067</v>
      </c>
      <c r="V55" s="161">
        <f t="shared" si="17"/>
        <v>1.2201551690879833E-3</v>
      </c>
      <c r="W55" s="3">
        <v>7849165.3031294364</v>
      </c>
      <c r="X55" s="161">
        <f t="shared" si="18"/>
        <v>1.2395473466143207E-3</v>
      </c>
      <c r="Y55">
        <v>216</v>
      </c>
      <c r="Z55" t="s">
        <v>71</v>
      </c>
      <c r="AA55" t="s">
        <v>472</v>
      </c>
      <c r="AB55" s="162">
        <v>7459238</v>
      </c>
      <c r="AC55" s="161">
        <f t="shared" si="19"/>
        <v>1.2508308312457691E-3</v>
      </c>
      <c r="AD55" s="163">
        <v>216</v>
      </c>
      <c r="AE55" s="163" t="s">
        <v>71</v>
      </c>
      <c r="AF55" s="8" t="s">
        <v>472</v>
      </c>
      <c r="AG55" s="160">
        <v>7753292</v>
      </c>
      <c r="AH55" s="161">
        <f t="shared" si="20"/>
        <v>1.2758842832934661E-3</v>
      </c>
      <c r="AI55">
        <v>216</v>
      </c>
      <c r="AJ55" t="s">
        <v>71</v>
      </c>
      <c r="AK55" s="1">
        <v>7563311</v>
      </c>
      <c r="AL55" s="161">
        <f t="shared" si="21"/>
        <v>1.2999990100097301E-3</v>
      </c>
      <c r="AM55">
        <v>216</v>
      </c>
      <c r="AN55" t="s">
        <v>71</v>
      </c>
      <c r="AO55" s="3">
        <v>7714852</v>
      </c>
      <c r="AP55" s="161">
        <f t="shared" si="22"/>
        <v>1.3705463237070677E-3</v>
      </c>
      <c r="AQ55">
        <v>216</v>
      </c>
      <c r="AR55" t="s">
        <v>71</v>
      </c>
      <c r="AS55" s="3">
        <v>7485088</v>
      </c>
      <c r="AT55" s="161">
        <f t="shared" si="23"/>
        <v>1.3370635778905493E-3</v>
      </c>
      <c r="AU55" s="13">
        <v>216</v>
      </c>
      <c r="AV55" s="13" t="s">
        <v>71</v>
      </c>
      <c r="AW55" s="3">
        <v>7684516</v>
      </c>
      <c r="AX55" s="161">
        <f t="shared" si="24"/>
        <v>1.3461268754995609E-3</v>
      </c>
      <c r="AY55" s="174">
        <f t="shared" si="25"/>
        <v>-338484.86039016955</v>
      </c>
      <c r="AZ55" s="161">
        <f t="shared" si="45"/>
        <v>-5.5164023374972004E-5</v>
      </c>
      <c r="BA55" s="148">
        <f t="shared" si="46"/>
        <v>-4.5651515971302466E-2</v>
      </c>
      <c r="BB55" s="148">
        <f t="shared" si="47"/>
        <v>-4.478221603674086E-2</v>
      </c>
      <c r="BC55" s="174">
        <f t="shared" si="26"/>
        <v>-374277.75401540101</v>
      </c>
      <c r="BD55" s="161">
        <f t="shared" si="48"/>
        <v>1.1673629417958313E-5</v>
      </c>
      <c r="BE55" s="148">
        <f t="shared" si="49"/>
        <v>-4.8053235235295567E-2</v>
      </c>
      <c r="BF55" s="161">
        <f t="shared" si="50"/>
        <v>9.5673318555736485E-3</v>
      </c>
      <c r="BG55" s="174">
        <f t="shared" si="27"/>
        <v>-60350.415167629719</v>
      </c>
      <c r="BH55" s="161">
        <f t="shared" si="51"/>
        <v>-1.9392177526337401E-5</v>
      </c>
      <c r="BI55" s="148">
        <f t="shared" si="28"/>
        <v>-7.688768529765605E-3</v>
      </c>
      <c r="BJ55" s="161">
        <f t="shared" si="52"/>
        <v>-1.5644563783146225E-2</v>
      </c>
      <c r="BK55" s="174">
        <f t="shared" si="53"/>
        <v>389927.30312943645</v>
      </c>
      <c r="BL55" s="164">
        <f t="shared" si="54"/>
        <v>-1.1283484631448423E-5</v>
      </c>
      <c r="BM55" s="4">
        <f t="shared" si="5"/>
        <v>5.2274415044731973E-2</v>
      </c>
      <c r="BN55" s="4">
        <f t="shared" si="29"/>
        <v>-9.0207919005406978E-3</v>
      </c>
      <c r="BO55" s="157">
        <f t="shared" si="6"/>
        <v>-294054</v>
      </c>
      <c r="BP55" s="164">
        <f t="shared" si="30"/>
        <v>-2.5053452047696942E-5</v>
      </c>
      <c r="BQ55" s="4">
        <f t="shared" si="7"/>
        <v>-3.7926341481786058E-2</v>
      </c>
      <c r="BR55" s="4">
        <f t="shared" si="31"/>
        <v>-1.9636147553307857E-2</v>
      </c>
      <c r="BS55" s="157">
        <f t="shared" si="8"/>
        <v>189981</v>
      </c>
      <c r="BT55" s="164">
        <f t="shared" si="32"/>
        <v>-2.4114726716263982E-5</v>
      </c>
      <c r="BU55" s="4">
        <f t="shared" si="9"/>
        <v>2.5118760817848161E-2</v>
      </c>
      <c r="BV55" s="4">
        <f t="shared" si="33"/>
        <v>-1.8549803907991814E-2</v>
      </c>
      <c r="BW55" s="157">
        <f t="shared" si="10"/>
        <v>-151541</v>
      </c>
      <c r="BX55" s="4">
        <f t="shared" si="34"/>
        <v>-7.0547313697337652E-5</v>
      </c>
      <c r="BY55" s="4">
        <f t="shared" si="11"/>
        <v>-1.964276177948715E-2</v>
      </c>
      <c r="BZ55" s="4">
        <f t="shared" si="35"/>
        <v>-5.1473862996852637E-2</v>
      </c>
      <c r="CA55" s="157">
        <f t="shared" si="12"/>
        <v>229764</v>
      </c>
      <c r="CB55" s="4">
        <f t="shared" si="36"/>
        <v>3.3482745816518396E-5</v>
      </c>
      <c r="CC55" s="4">
        <f t="shared" si="13"/>
        <v>3.069623229546533E-2</v>
      </c>
      <c r="CD55" s="4">
        <f t="shared" si="37"/>
        <v>2.5041999774867294E-2</v>
      </c>
      <c r="CE55" s="159">
        <f t="shared" si="14"/>
        <v>-199428</v>
      </c>
      <c r="CF55" s="4">
        <f t="shared" si="38"/>
        <v>-9.0632976090115631E-6</v>
      </c>
      <c r="CG55" s="4">
        <f t="shared" si="15"/>
        <v>-2.5951927226125888E-2</v>
      </c>
      <c r="CH55" s="4">
        <f t="shared" si="39"/>
        <v>-6.732870262060613E-3</v>
      </c>
      <c r="CI55" s="157">
        <f t="shared" si="56"/>
        <v>-608463.72644376382</v>
      </c>
      <c r="CJ55" s="164">
        <f t="shared" si="55"/>
        <v>-1.6946210036859126E-4</v>
      </c>
      <c r="CK55" s="4">
        <f t="shared" si="16"/>
        <v>-7.9180487937530977E-2</v>
      </c>
      <c r="CL55" s="4">
        <f t="shared" si="40"/>
        <v>-0.12588865392476634</v>
      </c>
    </row>
    <row r="56" spans="1:90" x14ac:dyDescent="0.35">
      <c r="A56" t="s">
        <v>86</v>
      </c>
      <c r="B56">
        <v>221</v>
      </c>
      <c r="C56" t="s">
        <v>471</v>
      </c>
      <c r="D56" s="342">
        <v>4302000</v>
      </c>
      <c r="E56" s="200">
        <v>3884735</v>
      </c>
      <c r="F56" s="200">
        <v>360658</v>
      </c>
      <c r="G56" s="161">
        <f t="shared" si="41"/>
        <v>6.5134034464568995E-4</v>
      </c>
      <c r="H56" s="342">
        <v>4191000</v>
      </c>
      <c r="I56" s="200">
        <v>3776668.9440532988</v>
      </c>
      <c r="J56" s="200">
        <v>228475.34109886285</v>
      </c>
      <c r="K56" s="161">
        <f t="shared" si="42"/>
        <v>6.2801589671767906E-4</v>
      </c>
      <c r="L56" s="200">
        <v>3748010.2547264327</v>
      </c>
      <c r="M56" s="200">
        <v>193463.93879281648</v>
      </c>
      <c r="N56" s="161">
        <f t="shared" si="43"/>
        <v>6.2268310016680027E-4</v>
      </c>
      <c r="O56" s="200">
        <v>3779823</v>
      </c>
      <c r="P56" s="200">
        <v>190231</v>
      </c>
      <c r="Q56" s="161">
        <f t="shared" si="44"/>
        <v>6.2262857159845397E-4</v>
      </c>
      <c r="R56" t="s">
        <v>86</v>
      </c>
      <c r="S56" s="144">
        <v>221</v>
      </c>
      <c r="T56" t="s">
        <v>471</v>
      </c>
      <c r="U56" s="273">
        <v>3994188.7501769508</v>
      </c>
      <c r="V56" s="161">
        <f t="shared" si="17"/>
        <v>6.2570880422050876E-4</v>
      </c>
      <c r="W56" s="3">
        <v>4024624.5494327578</v>
      </c>
      <c r="X56" s="161">
        <f t="shared" si="18"/>
        <v>6.355723811013698E-4</v>
      </c>
      <c r="Y56">
        <v>221</v>
      </c>
      <c r="Z56" t="s">
        <v>86</v>
      </c>
      <c r="AA56" t="s">
        <v>471</v>
      </c>
      <c r="AB56" s="162">
        <v>4255019</v>
      </c>
      <c r="AC56" s="161">
        <f t="shared" si="19"/>
        <v>7.1351912256138511E-4</v>
      </c>
      <c r="AD56" s="163">
        <v>221</v>
      </c>
      <c r="AE56" s="163" t="s">
        <v>86</v>
      </c>
      <c r="AF56" s="8" t="s">
        <v>471</v>
      </c>
      <c r="AG56" s="160">
        <v>4404508</v>
      </c>
      <c r="AH56" s="161">
        <f t="shared" si="20"/>
        <v>7.248072860973555E-4</v>
      </c>
      <c r="AI56">
        <v>221</v>
      </c>
      <c r="AJ56" t="s">
        <v>86</v>
      </c>
      <c r="AK56" s="1">
        <v>4611939</v>
      </c>
      <c r="AL56" s="161">
        <f t="shared" si="21"/>
        <v>7.9271051186778716E-4</v>
      </c>
      <c r="AM56">
        <v>221</v>
      </c>
      <c r="AN56" t="s">
        <v>86</v>
      </c>
      <c r="AO56" s="3">
        <v>4539331</v>
      </c>
      <c r="AP56" s="161">
        <f t="shared" si="22"/>
        <v>8.0641383841705938E-4</v>
      </c>
      <c r="AQ56">
        <v>221</v>
      </c>
      <c r="AR56" t="s">
        <v>86</v>
      </c>
      <c r="AS56" s="3">
        <v>4347994</v>
      </c>
      <c r="AT56" s="161">
        <f t="shared" si="23"/>
        <v>7.766835091700513E-4</v>
      </c>
      <c r="AU56" s="13">
        <v>221</v>
      </c>
      <c r="AV56" s="13" t="s">
        <v>86</v>
      </c>
      <c r="AW56" s="3">
        <v>4232156</v>
      </c>
      <c r="AX56" s="161">
        <f t="shared" si="24"/>
        <v>7.4136340309613762E-4</v>
      </c>
      <c r="AY56" s="174">
        <f t="shared" si="25"/>
        <v>28658.689326866064</v>
      </c>
      <c r="AZ56" s="161">
        <f t="shared" si="45"/>
        <v>5.3327965508787869E-6</v>
      </c>
      <c r="BA56" s="148">
        <f t="shared" si="46"/>
        <v>7.6463743104026975E-3</v>
      </c>
      <c r="BB56" s="148">
        <f t="shared" si="47"/>
        <v>8.5642223941042768E-3</v>
      </c>
      <c r="BC56" s="174">
        <f t="shared" si="26"/>
        <v>-246178.49545051809</v>
      </c>
      <c r="BD56" s="161">
        <f t="shared" si="48"/>
        <v>-3.025704053708487E-6</v>
      </c>
      <c r="BE56" s="148">
        <f t="shared" si="49"/>
        <v>-6.163416674778123E-2</v>
      </c>
      <c r="BF56" s="161">
        <f t="shared" si="50"/>
        <v>-4.8356424478920796E-3</v>
      </c>
      <c r="BG56" s="174">
        <f t="shared" si="27"/>
        <v>-30435.799255806953</v>
      </c>
      <c r="BH56" s="161">
        <f t="shared" si="51"/>
        <v>-9.8635768808610436E-6</v>
      </c>
      <c r="BI56" s="148">
        <f t="shared" si="28"/>
        <v>-7.5623946735843125E-3</v>
      </c>
      <c r="BJ56" s="161">
        <f t="shared" si="52"/>
        <v>-1.5519203121710012E-2</v>
      </c>
      <c r="BK56" s="174">
        <f t="shared" si="53"/>
        <v>-230394.45056724222</v>
      </c>
      <c r="BL56" s="164">
        <f t="shared" si="54"/>
        <v>-7.7946741460015309E-5</v>
      </c>
      <c r="BM56" s="4">
        <f t="shared" si="5"/>
        <v>-5.4146515107745048E-2</v>
      </c>
      <c r="BN56" s="4">
        <f t="shared" si="29"/>
        <v>-0.10924268039264699</v>
      </c>
      <c r="BO56" s="157">
        <f t="shared" si="6"/>
        <v>-149489</v>
      </c>
      <c r="BP56" s="164">
        <f t="shared" si="30"/>
        <v>-1.1288163535970387E-5</v>
      </c>
      <c r="BQ56" s="4">
        <f t="shared" si="7"/>
        <v>-3.3939999654899029E-2</v>
      </c>
      <c r="BR56" s="4">
        <f t="shared" si="31"/>
        <v>-1.5574020505161107E-2</v>
      </c>
      <c r="BS56" s="157">
        <f t="shared" si="8"/>
        <v>-207431</v>
      </c>
      <c r="BT56" s="164">
        <f t="shared" si="32"/>
        <v>-6.7903225770431664E-5</v>
      </c>
      <c r="BU56" s="4">
        <f t="shared" si="9"/>
        <v>-4.4976960883480896E-2</v>
      </c>
      <c r="BV56" s="4">
        <f t="shared" si="33"/>
        <v>-8.5659550054959982E-2</v>
      </c>
      <c r="BW56" s="157">
        <f t="shared" si="10"/>
        <v>72608</v>
      </c>
      <c r="BX56" s="4">
        <f t="shared" si="34"/>
        <v>-1.3703326549272215E-5</v>
      </c>
      <c r="BY56" s="4">
        <f t="shared" si="11"/>
        <v>1.5995308559785572E-2</v>
      </c>
      <c r="BZ56" s="4">
        <f t="shared" si="35"/>
        <v>-1.6992920875677185E-2</v>
      </c>
      <c r="CA56" s="157">
        <f t="shared" si="12"/>
        <v>191337</v>
      </c>
      <c r="CB56" s="4">
        <f t="shared" si="36"/>
        <v>2.9730329247008077E-5</v>
      </c>
      <c r="CC56" s="4">
        <f t="shared" si="13"/>
        <v>4.4005810495598659E-2</v>
      </c>
      <c r="CD56" s="4">
        <f t="shared" si="37"/>
        <v>3.8278563785623984E-2</v>
      </c>
      <c r="CE56" s="159">
        <f t="shared" si="14"/>
        <v>115838</v>
      </c>
      <c r="CF56" s="4">
        <f t="shared" si="38"/>
        <v>3.5320106073913685E-5</v>
      </c>
      <c r="CG56" s="4">
        <f t="shared" si="15"/>
        <v>2.7370919219423858E-2</v>
      </c>
      <c r="CH56" s="4">
        <f t="shared" si="39"/>
        <v>4.7642095531566842E-2</v>
      </c>
      <c r="CI56" s="157">
        <f t="shared" si="56"/>
        <v>-455487.05594670121</v>
      </c>
      <c r="CJ56" s="164">
        <f t="shared" si="55"/>
        <v>-1.1334750637845856E-4</v>
      </c>
      <c r="CK56" s="4">
        <f t="shared" si="16"/>
        <v>-0.10762529924386086</v>
      </c>
      <c r="CL56" s="4">
        <f t="shared" si="40"/>
        <v>-0.15289061465010031</v>
      </c>
    </row>
    <row r="57" spans="1:90" x14ac:dyDescent="0.35">
      <c r="A57" t="s">
        <v>87</v>
      </c>
      <c r="B57">
        <v>222</v>
      </c>
      <c r="C57" t="s">
        <v>473</v>
      </c>
      <c r="D57" s="342">
        <v>20805000</v>
      </c>
      <c r="E57" s="200">
        <v>18788968</v>
      </c>
      <c r="F57" s="200">
        <v>1995400</v>
      </c>
      <c r="G57" s="161">
        <f t="shared" si="41"/>
        <v>3.1502825527756303E-3</v>
      </c>
      <c r="H57" s="342">
        <v>21071000</v>
      </c>
      <c r="I57" s="200">
        <v>18987205.307452608</v>
      </c>
      <c r="J57" s="200">
        <v>2078709.9249682755</v>
      </c>
      <c r="K57" s="161">
        <f t="shared" si="42"/>
        <v>3.1573502851231757E-3</v>
      </c>
      <c r="L57" s="200">
        <v>18385400.777740747</v>
      </c>
      <c r="M57" s="200">
        <v>1760169.8623488089</v>
      </c>
      <c r="N57" s="161">
        <f t="shared" si="43"/>
        <v>3.0544949389228176E-3</v>
      </c>
      <c r="O57" s="200">
        <v>18519905</v>
      </c>
      <c r="P57" s="200">
        <v>1730760</v>
      </c>
      <c r="Q57" s="161">
        <f t="shared" si="44"/>
        <v>3.0506777688503045E-3</v>
      </c>
      <c r="R57" t="s">
        <v>87</v>
      </c>
      <c r="S57" s="144">
        <v>222</v>
      </c>
      <c r="T57" t="s">
        <v>473</v>
      </c>
      <c r="U57" s="273">
        <v>18788264.479686763</v>
      </c>
      <c r="V57" s="161">
        <f t="shared" si="17"/>
        <v>2.9432716469502472E-3</v>
      </c>
      <c r="W57" s="3">
        <v>18646075.68080901</v>
      </c>
      <c r="X57" s="161">
        <f t="shared" si="18"/>
        <v>2.9446052850615424E-3</v>
      </c>
      <c r="Y57">
        <v>222</v>
      </c>
      <c r="Z57" t="s">
        <v>87</v>
      </c>
      <c r="AA57" t="s">
        <v>473</v>
      </c>
      <c r="AB57" s="162">
        <v>18120595</v>
      </c>
      <c r="AC57" s="161">
        <f t="shared" si="19"/>
        <v>3.0386212246502832E-3</v>
      </c>
      <c r="AD57" s="163">
        <v>222</v>
      </c>
      <c r="AE57" s="163" t="s">
        <v>87</v>
      </c>
      <c r="AF57" s="8" t="s">
        <v>473</v>
      </c>
      <c r="AG57" s="160">
        <v>19434941</v>
      </c>
      <c r="AH57" s="161">
        <f t="shared" si="20"/>
        <v>3.198220287412856E-3</v>
      </c>
      <c r="AI57">
        <v>222</v>
      </c>
      <c r="AJ57" t="s">
        <v>87</v>
      </c>
      <c r="AK57" s="1">
        <v>17711194</v>
      </c>
      <c r="AL57" s="161">
        <f t="shared" si="21"/>
        <v>3.0442401041144906E-3</v>
      </c>
      <c r="AM57">
        <v>222</v>
      </c>
      <c r="AN57" t="s">
        <v>87</v>
      </c>
      <c r="AO57" s="3">
        <v>16391126</v>
      </c>
      <c r="AP57" s="161">
        <f t="shared" si="22"/>
        <v>2.9118896228624131E-3</v>
      </c>
      <c r="AQ57">
        <v>222</v>
      </c>
      <c r="AR57" t="s">
        <v>87</v>
      </c>
      <c r="AS57" s="3">
        <v>13840681</v>
      </c>
      <c r="AT57" s="161">
        <f t="shared" si="23"/>
        <v>2.4723651155873845E-3</v>
      </c>
      <c r="AU57" s="13">
        <v>222</v>
      </c>
      <c r="AV57" s="13" t="s">
        <v>87</v>
      </c>
      <c r="AW57" s="3">
        <v>15125133</v>
      </c>
      <c r="AX57" s="161">
        <f t="shared" si="24"/>
        <v>2.6495290044038296E-3</v>
      </c>
      <c r="AY57" s="174">
        <f t="shared" si="25"/>
        <v>601804.52971186116</v>
      </c>
      <c r="AZ57" s="161">
        <f t="shared" si="45"/>
        <v>1.028553462003581E-4</v>
      </c>
      <c r="BA57" s="148">
        <f t="shared" si="46"/>
        <v>3.2732739252574111E-2</v>
      </c>
      <c r="BB57" s="148">
        <f t="shared" si="47"/>
        <v>3.3673438082903004E-2</v>
      </c>
      <c r="BC57" s="174">
        <f t="shared" si="26"/>
        <v>-402863.7019460164</v>
      </c>
      <c r="BD57" s="161">
        <f t="shared" si="48"/>
        <v>1.1122329197257039E-4</v>
      </c>
      <c r="BE57" s="148">
        <f t="shared" si="49"/>
        <v>-2.1442305242273921E-2</v>
      </c>
      <c r="BF57" s="161">
        <f t="shared" si="50"/>
        <v>3.7788999900100116E-2</v>
      </c>
      <c r="BG57" s="174">
        <f t="shared" si="27"/>
        <v>142188.79887775332</v>
      </c>
      <c r="BH57" s="161">
        <f t="shared" si="51"/>
        <v>-1.3336381112952038E-6</v>
      </c>
      <c r="BI57" s="148">
        <f t="shared" si="28"/>
        <v>7.6256688705869328E-3</v>
      </c>
      <c r="BJ57" s="161">
        <f t="shared" si="52"/>
        <v>-4.5290895797170681E-4</v>
      </c>
      <c r="BK57" s="174">
        <f t="shared" si="53"/>
        <v>525480.68080900982</v>
      </c>
      <c r="BL57" s="164">
        <f t="shared" si="54"/>
        <v>-9.4015939588740823E-5</v>
      </c>
      <c r="BM57" s="4">
        <f t="shared" si="5"/>
        <v>2.8999085339582384E-2</v>
      </c>
      <c r="BN57" s="4">
        <f t="shared" si="29"/>
        <v>-3.0940328733984005E-2</v>
      </c>
      <c r="BO57" s="157">
        <f t="shared" si="6"/>
        <v>-1314346</v>
      </c>
      <c r="BP57" s="164">
        <f t="shared" si="30"/>
        <v>-1.5959906276257277E-4</v>
      </c>
      <c r="BQ57" s="4">
        <f t="shared" si="7"/>
        <v>-6.7627990226468912E-2</v>
      </c>
      <c r="BR57" s="4">
        <f t="shared" si="31"/>
        <v>-4.9902460875100516E-2</v>
      </c>
      <c r="BS57" s="157">
        <f t="shared" si="8"/>
        <v>1723747</v>
      </c>
      <c r="BT57" s="164">
        <f t="shared" si="32"/>
        <v>1.5398018329836538E-4</v>
      </c>
      <c r="BU57" s="4">
        <f t="shared" si="9"/>
        <v>9.7325284788817745E-2</v>
      </c>
      <c r="BV57" s="4">
        <f t="shared" si="33"/>
        <v>5.0580827409195166E-2</v>
      </c>
      <c r="BW57" s="157">
        <f t="shared" si="10"/>
        <v>1320068</v>
      </c>
      <c r="BX57" s="4">
        <f t="shared" si="34"/>
        <v>1.3235048125207751E-4</v>
      </c>
      <c r="BY57" s="4">
        <f t="shared" si="11"/>
        <v>8.0535528797716527E-2</v>
      </c>
      <c r="BZ57" s="4">
        <f t="shared" si="35"/>
        <v>4.5451750716421671E-2</v>
      </c>
      <c r="CA57" s="157">
        <f t="shared" si="12"/>
        <v>2550445</v>
      </c>
      <c r="CB57" s="4">
        <f t="shared" si="36"/>
        <v>4.3952450727502857E-4</v>
      </c>
      <c r="CC57" s="4">
        <f t="shared" si="13"/>
        <v>0.18427164096911128</v>
      </c>
      <c r="CD57" s="4">
        <f t="shared" si="37"/>
        <v>0.17777491864125672</v>
      </c>
      <c r="CE57" s="159">
        <f t="shared" si="14"/>
        <v>-1284452</v>
      </c>
      <c r="CF57" s="4">
        <f t="shared" si="38"/>
        <v>-1.7716388881644507E-4</v>
      </c>
      <c r="CG57" s="4">
        <f t="shared" si="15"/>
        <v>-8.4921699531501638E-2</v>
      </c>
      <c r="CH57" s="4">
        <f t="shared" si="39"/>
        <v>-6.6866182073107253E-2</v>
      </c>
      <c r="CI57" s="157">
        <f t="shared" si="56"/>
        <v>3862072.3074526079</v>
      </c>
      <c r="CJ57" s="164">
        <f t="shared" si="55"/>
        <v>5.0782128071934609E-4</v>
      </c>
      <c r="CK57" s="4">
        <f t="shared" si="16"/>
        <v>0.25534137831730852</v>
      </c>
      <c r="CL57" s="4">
        <f t="shared" si="40"/>
        <v>0.19166473734587816</v>
      </c>
    </row>
    <row r="58" spans="1:90" x14ac:dyDescent="0.35">
      <c r="A58" t="s">
        <v>94</v>
      </c>
      <c r="B58">
        <v>225</v>
      </c>
      <c r="C58" t="s">
        <v>472</v>
      </c>
      <c r="D58" s="342">
        <v>4068000</v>
      </c>
      <c r="E58" s="200">
        <v>3673362</v>
      </c>
      <c r="F58" s="200">
        <v>324360</v>
      </c>
      <c r="G58" s="161">
        <f t="shared" si="41"/>
        <v>6.1590015048346429E-4</v>
      </c>
      <c r="H58" s="342">
        <v>4165000</v>
      </c>
      <c r="I58" s="200">
        <v>3752818.6366149192</v>
      </c>
      <c r="J58" s="200">
        <v>380897.1578601448</v>
      </c>
      <c r="K58" s="161">
        <f t="shared" si="42"/>
        <v>6.2404986939709783E-4</v>
      </c>
      <c r="L58" s="200">
        <v>3798945.6668204772</v>
      </c>
      <c r="M58" s="200">
        <v>322528.74240256287</v>
      </c>
      <c r="N58" s="161">
        <f t="shared" si="43"/>
        <v>6.3114535564515629E-4</v>
      </c>
      <c r="O58" s="200">
        <v>3827832</v>
      </c>
      <c r="P58" s="200">
        <v>317140</v>
      </c>
      <c r="Q58" s="161">
        <f t="shared" si="44"/>
        <v>6.3053681891423298E-4</v>
      </c>
      <c r="R58" t="s">
        <v>94</v>
      </c>
      <c r="S58" s="144">
        <v>225</v>
      </c>
      <c r="T58" t="s">
        <v>472</v>
      </c>
      <c r="U58" s="273">
        <v>3888718.2488665939</v>
      </c>
      <c r="V58" s="161">
        <f t="shared" si="17"/>
        <v>6.0918634487190702E-4</v>
      </c>
      <c r="W58" s="3">
        <v>4049828.2184942053</v>
      </c>
      <c r="X58" s="161">
        <f t="shared" si="18"/>
        <v>6.395525675165555E-4</v>
      </c>
      <c r="Y58">
        <v>225</v>
      </c>
      <c r="Z58" t="s">
        <v>94</v>
      </c>
      <c r="AA58" t="s">
        <v>472</v>
      </c>
      <c r="AB58" s="162">
        <v>3690686</v>
      </c>
      <c r="AC58" s="161">
        <f t="shared" si="19"/>
        <v>6.1888678672635498E-4</v>
      </c>
      <c r="AD58" s="163">
        <v>225</v>
      </c>
      <c r="AE58" s="163" t="s">
        <v>94</v>
      </c>
      <c r="AF58" s="8" t="s">
        <v>472</v>
      </c>
      <c r="AG58" s="160">
        <v>3870617</v>
      </c>
      <c r="AH58" s="161">
        <f t="shared" si="20"/>
        <v>6.3695000742246071E-4</v>
      </c>
      <c r="AI58">
        <v>225</v>
      </c>
      <c r="AJ58" t="s">
        <v>94</v>
      </c>
      <c r="AK58" s="1">
        <v>3564466</v>
      </c>
      <c r="AL58" s="161">
        <f t="shared" si="21"/>
        <v>6.126684822577496E-4</v>
      </c>
      <c r="AM58">
        <v>225</v>
      </c>
      <c r="AN58" t="s">
        <v>94</v>
      </c>
      <c r="AO58" s="3">
        <v>3080945</v>
      </c>
      <c r="AP58" s="161">
        <f t="shared" si="22"/>
        <v>5.4733102375699124E-4</v>
      </c>
      <c r="AQ58">
        <v>225</v>
      </c>
      <c r="AR58" t="s">
        <v>94</v>
      </c>
      <c r="AS58" s="3">
        <v>3010123</v>
      </c>
      <c r="AT58" s="161">
        <f t="shared" si="23"/>
        <v>5.3769919983180344E-4</v>
      </c>
      <c r="AU58" s="13">
        <v>225</v>
      </c>
      <c r="AV58" s="13" t="s">
        <v>94</v>
      </c>
      <c r="AW58" s="3">
        <v>2745614</v>
      </c>
      <c r="AX58" s="161">
        <f t="shared" si="24"/>
        <v>4.8095999736975643E-4</v>
      </c>
      <c r="AY58" s="174">
        <f t="shared" si="25"/>
        <v>-46127.030205558054</v>
      </c>
      <c r="AZ58" s="161">
        <f t="shared" si="45"/>
        <v>-7.095486248058459E-6</v>
      </c>
      <c r="BA58" s="148">
        <f t="shared" si="46"/>
        <v>-1.214206104826027E-2</v>
      </c>
      <c r="BB58" s="148">
        <f t="shared" si="47"/>
        <v>-1.1242237916502544E-2</v>
      </c>
      <c r="BC58" s="174">
        <f t="shared" si="26"/>
        <v>-89772.582046116702</v>
      </c>
      <c r="BD58" s="161">
        <f t="shared" si="48"/>
        <v>2.1959010773249261E-5</v>
      </c>
      <c r="BE58" s="148">
        <f t="shared" si="49"/>
        <v>-2.3085391201144959E-2</v>
      </c>
      <c r="BF58" s="161">
        <f t="shared" si="50"/>
        <v>3.6046459278181224E-2</v>
      </c>
      <c r="BG58" s="174">
        <f t="shared" si="27"/>
        <v>-161109.96962761134</v>
      </c>
      <c r="BH58" s="161">
        <f t="shared" si="51"/>
        <v>-3.0366222644648473E-5</v>
      </c>
      <c r="BI58" s="148">
        <f t="shared" si="28"/>
        <v>-3.9781926772073005E-2</v>
      </c>
      <c r="BJ58" s="161">
        <f t="shared" si="52"/>
        <v>-4.7480417071208786E-2</v>
      </c>
      <c r="BK58" s="174">
        <f t="shared" si="53"/>
        <v>359142.21849420527</v>
      </c>
      <c r="BL58" s="164">
        <f t="shared" si="54"/>
        <v>2.0665780790200513E-5</v>
      </c>
      <c r="BM58" s="4">
        <f t="shared" si="5"/>
        <v>9.731042372453394E-2</v>
      </c>
      <c r="BN58" s="4">
        <f t="shared" si="29"/>
        <v>3.3391859760835432E-2</v>
      </c>
      <c r="BO58" s="157">
        <f t="shared" si="6"/>
        <v>-179931</v>
      </c>
      <c r="BP58" s="164">
        <f t="shared" si="30"/>
        <v>-1.8063220696105725E-5</v>
      </c>
      <c r="BQ58" s="4">
        <f t="shared" si="7"/>
        <v>-4.6486387054053654E-2</v>
      </c>
      <c r="BR58" s="4">
        <f t="shared" si="31"/>
        <v>-2.8358930034716508E-2</v>
      </c>
      <c r="BS58" s="157">
        <f t="shared" si="8"/>
        <v>306151</v>
      </c>
      <c r="BT58" s="164">
        <f t="shared" si="32"/>
        <v>2.4281525164711109E-5</v>
      </c>
      <c r="BU58" s="4">
        <f t="shared" si="9"/>
        <v>8.5889723734214329E-2</v>
      </c>
      <c r="BV58" s="4">
        <f t="shared" si="33"/>
        <v>3.9632404584011023E-2</v>
      </c>
      <c r="BW58" s="157">
        <f t="shared" si="10"/>
        <v>483521</v>
      </c>
      <c r="BX58" s="4">
        <f t="shared" si="34"/>
        <v>6.5337458500758358E-5</v>
      </c>
      <c r="BY58" s="4">
        <f t="shared" si="11"/>
        <v>0.15693918586667402</v>
      </c>
      <c r="BZ58" s="4">
        <f t="shared" si="35"/>
        <v>0.11937466663641462</v>
      </c>
      <c r="CA58" s="157">
        <f t="shared" si="12"/>
        <v>70822</v>
      </c>
      <c r="CB58" s="4">
        <f t="shared" si="36"/>
        <v>9.6318239251878043E-6</v>
      </c>
      <c r="CC58" s="4">
        <f t="shared" si="13"/>
        <v>2.352794221365705E-2</v>
      </c>
      <c r="CD58" s="4">
        <f t="shared" si="37"/>
        <v>1.7913033770927528E-2</v>
      </c>
      <c r="CE58" s="159">
        <f t="shared" si="14"/>
        <v>264509</v>
      </c>
      <c r="CF58" s="4">
        <f t="shared" si="38"/>
        <v>5.6739202462047006E-5</v>
      </c>
      <c r="CG58" s="4">
        <f t="shared" si="15"/>
        <v>9.6338742445223544E-2</v>
      </c>
      <c r="CH58" s="4">
        <f t="shared" si="39"/>
        <v>0.1179707309804116</v>
      </c>
      <c r="CI58" s="157">
        <f t="shared" si="56"/>
        <v>1007204.6366149192</v>
      </c>
      <c r="CJ58" s="164">
        <f t="shared" si="55"/>
        <v>1.4308987202734139E-4</v>
      </c>
      <c r="CK58" s="4">
        <f t="shared" si="16"/>
        <v>0.36684131003663267</v>
      </c>
      <c r="CL58" s="4">
        <f t="shared" si="40"/>
        <v>0.29750888391937419</v>
      </c>
    </row>
    <row r="59" spans="1:90" x14ac:dyDescent="0.35">
      <c r="A59" t="s">
        <v>95</v>
      </c>
      <c r="B59">
        <v>226</v>
      </c>
      <c r="C59" t="s">
        <v>472</v>
      </c>
      <c r="D59" s="342">
        <v>6550000</v>
      </c>
      <c r="E59" s="200">
        <v>5915426</v>
      </c>
      <c r="F59" s="200">
        <v>406415</v>
      </c>
      <c r="G59" s="161">
        <f t="shared" si="41"/>
        <v>9.9181941871609642E-4</v>
      </c>
      <c r="H59" s="342">
        <v>6684000</v>
      </c>
      <c r="I59" s="200">
        <v>6022662.6642176621</v>
      </c>
      <c r="J59" s="200">
        <v>475950.94794519927</v>
      </c>
      <c r="K59" s="161">
        <f t="shared" si="42"/>
        <v>1.0014983970602859E-3</v>
      </c>
      <c r="L59" s="200">
        <v>6231360.2222207654</v>
      </c>
      <c r="M59" s="200">
        <v>403016.55582958361</v>
      </c>
      <c r="N59" s="161">
        <f t="shared" si="43"/>
        <v>1.0352593610264071E-3</v>
      </c>
      <c r="O59" s="200">
        <v>6282091</v>
      </c>
      <c r="P59" s="200">
        <v>396284</v>
      </c>
      <c r="Q59" s="161">
        <f t="shared" si="44"/>
        <v>1.034812832765318E-3</v>
      </c>
      <c r="R59" t="s">
        <v>95</v>
      </c>
      <c r="S59" s="144">
        <v>226</v>
      </c>
      <c r="T59" t="s">
        <v>472</v>
      </c>
      <c r="U59" s="273">
        <v>6419789.3182419837</v>
      </c>
      <c r="V59" s="161">
        <f t="shared" si="17"/>
        <v>1.005690754470937E-3</v>
      </c>
      <c r="W59" s="3">
        <v>6290648.4934923798</v>
      </c>
      <c r="X59" s="161">
        <f t="shared" si="18"/>
        <v>9.934249499730873E-4</v>
      </c>
      <c r="Y59">
        <v>226</v>
      </c>
      <c r="Z59" t="s">
        <v>95</v>
      </c>
      <c r="AA59" t="s">
        <v>472</v>
      </c>
      <c r="AB59" s="162">
        <v>5840398</v>
      </c>
      <c r="AC59" s="161">
        <f t="shared" si="19"/>
        <v>9.7936945907157384E-4</v>
      </c>
      <c r="AD59" s="163">
        <v>226</v>
      </c>
      <c r="AE59" s="163" t="s">
        <v>95</v>
      </c>
      <c r="AF59" s="8" t="s">
        <v>472</v>
      </c>
      <c r="AG59" s="160">
        <v>6014499</v>
      </c>
      <c r="AH59" s="161">
        <f t="shared" si="20"/>
        <v>9.8974793493967041E-4</v>
      </c>
      <c r="AI59">
        <v>226</v>
      </c>
      <c r="AJ59" t="s">
        <v>95</v>
      </c>
      <c r="AK59" s="1">
        <v>5713371</v>
      </c>
      <c r="AL59" s="161">
        <f t="shared" si="21"/>
        <v>9.8202713650388058E-4</v>
      </c>
      <c r="AM59">
        <v>226</v>
      </c>
      <c r="AN59" t="s">
        <v>95</v>
      </c>
      <c r="AO59" s="3">
        <v>5642032</v>
      </c>
      <c r="AP59" s="161">
        <f t="shared" si="22"/>
        <v>1.0023090806975472E-3</v>
      </c>
      <c r="AQ59">
        <v>226</v>
      </c>
      <c r="AR59" t="s">
        <v>95</v>
      </c>
      <c r="AS59" s="3">
        <v>5328627</v>
      </c>
      <c r="AT59" s="161">
        <f t="shared" si="23"/>
        <v>9.5185428439374176E-4</v>
      </c>
      <c r="AU59" s="13">
        <v>226</v>
      </c>
      <c r="AV59" s="13" t="s">
        <v>95</v>
      </c>
      <c r="AW59" s="3">
        <v>4657122</v>
      </c>
      <c r="AX59" s="161">
        <f t="shared" si="24"/>
        <v>8.1580636785456178E-4</v>
      </c>
      <c r="AY59" s="174">
        <f t="shared" si="25"/>
        <v>-208697.55800310336</v>
      </c>
      <c r="AZ59" s="161">
        <f t="shared" si="45"/>
        <v>-3.3760963966121202E-5</v>
      </c>
      <c r="BA59" s="148">
        <f t="shared" si="46"/>
        <v>-3.3491493118773127E-2</v>
      </c>
      <c r="BB59" s="148">
        <f t="shared" si="47"/>
        <v>-3.2611116824530738E-2</v>
      </c>
      <c r="BC59" s="174">
        <f t="shared" si="26"/>
        <v>-188429.09602121823</v>
      </c>
      <c r="BD59" s="161">
        <f t="shared" si="48"/>
        <v>2.9568606555470129E-5</v>
      </c>
      <c r="BE59" s="148">
        <f t="shared" si="49"/>
        <v>-2.9351289688867591E-2</v>
      </c>
      <c r="BF59" s="161">
        <f t="shared" si="50"/>
        <v>2.9401291027106306E-2</v>
      </c>
      <c r="BG59" s="174">
        <f t="shared" si="27"/>
        <v>129140.82474960387</v>
      </c>
      <c r="BH59" s="161">
        <f t="shared" si="51"/>
        <v>1.226580449784965E-5</v>
      </c>
      <c r="BI59" s="148">
        <f t="shared" si="28"/>
        <v>2.0529016186995493E-2</v>
      </c>
      <c r="BJ59" s="161">
        <f t="shared" si="52"/>
        <v>1.2346986552111401E-2</v>
      </c>
      <c r="BK59" s="174">
        <f t="shared" si="53"/>
        <v>450250.49349237978</v>
      </c>
      <c r="BL59" s="164">
        <f t="shared" si="54"/>
        <v>1.4055490901513463E-5</v>
      </c>
      <c r="BM59" s="4">
        <f t="shared" si="5"/>
        <v>7.709243333971072E-2</v>
      </c>
      <c r="BN59" s="4">
        <f t="shared" si="29"/>
        <v>1.4351571586516326E-2</v>
      </c>
      <c r="BO59" s="157">
        <f t="shared" si="6"/>
        <v>-174101</v>
      </c>
      <c r="BP59" s="164">
        <f t="shared" si="30"/>
        <v>-1.037847586809657E-5</v>
      </c>
      <c r="BQ59" s="4">
        <f t="shared" si="7"/>
        <v>-2.8946883190104446E-2</v>
      </c>
      <c r="BR59" s="4">
        <f t="shared" si="31"/>
        <v>-1.0485978805026944E-2</v>
      </c>
      <c r="BS59" s="157">
        <f t="shared" si="8"/>
        <v>301128</v>
      </c>
      <c r="BT59" s="164">
        <f t="shared" si="32"/>
        <v>7.7207984357898288E-6</v>
      </c>
      <c r="BU59" s="4">
        <f t="shared" si="9"/>
        <v>5.2705836886839663E-2</v>
      </c>
      <c r="BV59" s="4">
        <f t="shared" si="33"/>
        <v>7.862102938699515E-3</v>
      </c>
      <c r="BW59" s="157">
        <f t="shared" si="10"/>
        <v>71339</v>
      </c>
      <c r="BX59" s="4">
        <f t="shared" si="34"/>
        <v>-2.0281944193666643E-5</v>
      </c>
      <c r="BY59" s="4">
        <f t="shared" si="11"/>
        <v>1.2644203365028769E-2</v>
      </c>
      <c r="BZ59" s="4">
        <f t="shared" si="35"/>
        <v>-2.0235219439049303E-2</v>
      </c>
      <c r="CA59" s="157">
        <f t="shared" si="12"/>
        <v>313405</v>
      </c>
      <c r="CB59" s="4">
        <f t="shared" si="36"/>
        <v>5.0454796303805462E-5</v>
      </c>
      <c r="CC59" s="4">
        <f t="shared" si="13"/>
        <v>5.881533836014418E-2</v>
      </c>
      <c r="CD59" s="4">
        <f t="shared" si="37"/>
        <v>5.3006848979979433E-2</v>
      </c>
      <c r="CE59" s="159">
        <f t="shared" si="14"/>
        <v>671505</v>
      </c>
      <c r="CF59" s="4">
        <f t="shared" si="38"/>
        <v>1.3604791653917998E-4</v>
      </c>
      <c r="CG59" s="4">
        <f t="shared" si="15"/>
        <v>0.14418883593773149</v>
      </c>
      <c r="CH59" s="4">
        <f t="shared" si="39"/>
        <v>0.16676496028949112</v>
      </c>
      <c r="CI59" s="157">
        <f t="shared" si="56"/>
        <v>1365540.6642176621</v>
      </c>
      <c r="CJ59" s="164">
        <f t="shared" si="55"/>
        <v>1.856920292057241E-4</v>
      </c>
      <c r="CK59" s="4">
        <f t="shared" si="16"/>
        <v>0.2932155662268805</v>
      </c>
      <c r="CL59" s="4">
        <f t="shared" si="40"/>
        <v>0.22761777368086003</v>
      </c>
    </row>
    <row r="60" spans="1:90" x14ac:dyDescent="0.35">
      <c r="A60" t="s">
        <v>98</v>
      </c>
      <c r="B60">
        <v>228</v>
      </c>
      <c r="C60" t="s">
        <v>473</v>
      </c>
      <c r="D60" s="342">
        <v>27822000</v>
      </c>
      <c r="E60" s="200">
        <v>25126037</v>
      </c>
      <c r="F60" s="200">
        <v>1702985</v>
      </c>
      <c r="G60" s="161">
        <f t="shared" si="41"/>
        <v>4.2127974235463567E-3</v>
      </c>
      <c r="H60" s="342">
        <v>28596000</v>
      </c>
      <c r="I60" s="200">
        <v>25767764.879007585</v>
      </c>
      <c r="J60" s="200">
        <v>2184416.45459536</v>
      </c>
      <c r="K60" s="161">
        <f t="shared" si="42"/>
        <v>4.2848780781755188E-3</v>
      </c>
      <c r="L60" s="200">
        <v>24724354.530327089</v>
      </c>
      <c r="M60" s="200">
        <v>1849677.9969221863</v>
      </c>
      <c r="N60" s="161">
        <f t="shared" si="43"/>
        <v>4.1076295640207258E-3</v>
      </c>
      <c r="O60" s="200">
        <v>24918978</v>
      </c>
      <c r="P60" s="200">
        <v>1818772</v>
      </c>
      <c r="Q60" s="161">
        <f t="shared" si="44"/>
        <v>4.1047603757724364E-3</v>
      </c>
      <c r="R60" t="s">
        <v>98</v>
      </c>
      <c r="S60" s="144">
        <v>228</v>
      </c>
      <c r="T60" t="s">
        <v>473</v>
      </c>
      <c r="U60" s="273">
        <v>24639355.932853408</v>
      </c>
      <c r="V60" s="161">
        <f t="shared" si="17"/>
        <v>3.8598731561762566E-3</v>
      </c>
      <c r="W60" s="3">
        <v>25040869.014803901</v>
      </c>
      <c r="X60" s="161">
        <f t="shared" si="18"/>
        <v>3.9544768832733912E-3</v>
      </c>
      <c r="Y60">
        <v>228</v>
      </c>
      <c r="Z60" t="s">
        <v>98</v>
      </c>
      <c r="AA60" t="s">
        <v>473</v>
      </c>
      <c r="AB60" s="162">
        <v>23573452</v>
      </c>
      <c r="AC60" s="161">
        <f t="shared" si="19"/>
        <v>3.9530043900586412E-3</v>
      </c>
      <c r="AD60" s="163">
        <v>228</v>
      </c>
      <c r="AE60" s="163" t="s">
        <v>98</v>
      </c>
      <c r="AF60" s="8" t="s">
        <v>473</v>
      </c>
      <c r="AG60" s="160">
        <v>24450349</v>
      </c>
      <c r="AH60" s="161">
        <f t="shared" si="20"/>
        <v>4.0235574785704078E-3</v>
      </c>
      <c r="AI60">
        <v>228</v>
      </c>
      <c r="AJ60" t="s">
        <v>98</v>
      </c>
      <c r="AK60" s="1">
        <v>23266809</v>
      </c>
      <c r="AL60" s="161">
        <f t="shared" si="21"/>
        <v>3.9991517823457848E-3</v>
      </c>
      <c r="AM60">
        <v>228</v>
      </c>
      <c r="AN60" t="s">
        <v>98</v>
      </c>
      <c r="AO60" s="3">
        <v>19987471</v>
      </c>
      <c r="AP60" s="161">
        <f t="shared" si="22"/>
        <v>3.550781648079785E-3</v>
      </c>
      <c r="AQ60">
        <v>228</v>
      </c>
      <c r="AR60" t="s">
        <v>98</v>
      </c>
      <c r="AS60" s="3">
        <v>19639346</v>
      </c>
      <c r="AT60" s="161">
        <f t="shared" si="23"/>
        <v>3.5081824328839482E-3</v>
      </c>
      <c r="AU60" s="13">
        <v>228</v>
      </c>
      <c r="AV60" s="13" t="s">
        <v>98</v>
      </c>
      <c r="AW60" s="3">
        <v>20142444</v>
      </c>
      <c r="AX60" s="161">
        <f t="shared" si="24"/>
        <v>3.5284310952888739E-3</v>
      </c>
      <c r="AY60" s="174">
        <f t="shared" si="25"/>
        <v>1043410.3486804962</v>
      </c>
      <c r="AZ60" s="161">
        <f t="shared" si="45"/>
        <v>1.7724851415479304E-4</v>
      </c>
      <c r="BA60" s="148">
        <f t="shared" si="46"/>
        <v>4.2201722491911398E-2</v>
      </c>
      <c r="BB60" s="148">
        <f t="shared" si="47"/>
        <v>4.3151046459334201E-2</v>
      </c>
      <c r="BC60" s="174">
        <f t="shared" si="26"/>
        <v>84998.597473680973</v>
      </c>
      <c r="BD60" s="161">
        <f t="shared" si="48"/>
        <v>2.4775640784446915E-4</v>
      </c>
      <c r="BE60" s="148">
        <f t="shared" si="49"/>
        <v>3.449708576202931E-3</v>
      </c>
      <c r="BF60" s="161">
        <f t="shared" si="50"/>
        <v>6.4187707165462002E-2</v>
      </c>
      <c r="BG60" s="174">
        <f t="shared" si="27"/>
        <v>-401513.08195049316</v>
      </c>
      <c r="BH60" s="161">
        <f t="shared" si="51"/>
        <v>-9.4603727097134632E-5</v>
      </c>
      <c r="BI60" s="148">
        <f t="shared" si="28"/>
        <v>-1.6034311018244728E-2</v>
      </c>
      <c r="BJ60" s="161">
        <f t="shared" si="52"/>
        <v>-2.3923196389714296E-2</v>
      </c>
      <c r="BK60" s="174">
        <f t="shared" si="53"/>
        <v>1467417.0148039013</v>
      </c>
      <c r="BL60" s="164">
        <f t="shared" si="54"/>
        <v>1.4724932147500494E-6</v>
      </c>
      <c r="BM60" s="4">
        <f t="shared" si="5"/>
        <v>6.2248711593189718E-2</v>
      </c>
      <c r="BN60" s="4">
        <f t="shared" si="29"/>
        <v>3.724997671273028E-4</v>
      </c>
      <c r="BO60" s="157">
        <f t="shared" si="6"/>
        <v>-876897</v>
      </c>
      <c r="BP60" s="164">
        <f t="shared" si="30"/>
        <v>-7.0553088511766601E-5</v>
      </c>
      <c r="BQ60" s="4">
        <f t="shared" si="7"/>
        <v>-3.5864396046044168E-2</v>
      </c>
      <c r="BR60" s="4">
        <f t="shared" si="31"/>
        <v>-1.7535002019365833E-2</v>
      </c>
      <c r="BS60" s="157">
        <f t="shared" si="8"/>
        <v>1183540</v>
      </c>
      <c r="BT60" s="164">
        <f t="shared" si="32"/>
        <v>2.4405696224623005E-5</v>
      </c>
      <c r="BU60" s="4">
        <f t="shared" si="9"/>
        <v>5.0868170190420184E-2</v>
      </c>
      <c r="BV60" s="4">
        <f t="shared" si="33"/>
        <v>6.1027181644772036E-3</v>
      </c>
      <c r="BW60" s="157">
        <f t="shared" si="10"/>
        <v>3279338</v>
      </c>
      <c r="BX60" s="4">
        <f t="shared" si="34"/>
        <v>4.4837013426599981E-4</v>
      </c>
      <c r="BY60" s="4">
        <f t="shared" si="11"/>
        <v>0.16406968145194556</v>
      </c>
      <c r="BZ60" s="4">
        <f t="shared" si="35"/>
        <v>0.1262736430184245</v>
      </c>
      <c r="CA60" s="157">
        <f t="shared" si="12"/>
        <v>348125</v>
      </c>
      <c r="CB60" s="4">
        <f t="shared" si="36"/>
        <v>4.259921519583678E-5</v>
      </c>
      <c r="CC60" s="4">
        <f t="shared" si="13"/>
        <v>1.7725895760480007E-2</v>
      </c>
      <c r="CD60" s="4">
        <f t="shared" si="37"/>
        <v>1.2142816404452925E-2</v>
      </c>
      <c r="CE60" s="159">
        <f t="shared" si="14"/>
        <v>-503098</v>
      </c>
      <c r="CF60" s="4">
        <f t="shared" si="38"/>
        <v>-2.024866240492567E-5</v>
      </c>
      <c r="CG60" s="4">
        <f t="shared" si="15"/>
        <v>-2.4977008748292909E-2</v>
      </c>
      <c r="CH60" s="4">
        <f t="shared" si="39"/>
        <v>-5.7387155531991212E-3</v>
      </c>
      <c r="CI60" s="157">
        <f t="shared" si="56"/>
        <v>5625320.8790075853</v>
      </c>
      <c r="CJ60" s="164">
        <f t="shared" si="55"/>
        <v>7.5644698288664493E-4</v>
      </c>
      <c r="CK60" s="4">
        <f t="shared" si="16"/>
        <v>0.27927697746150293</v>
      </c>
      <c r="CL60" s="4">
        <f t="shared" si="40"/>
        <v>0.21438621371879571</v>
      </c>
    </row>
    <row r="61" spans="1:90" x14ac:dyDescent="0.35">
      <c r="A61" t="s">
        <v>104</v>
      </c>
      <c r="B61">
        <v>230</v>
      </c>
      <c r="C61" t="s">
        <v>472</v>
      </c>
      <c r="D61" s="342">
        <v>4403000</v>
      </c>
      <c r="E61" s="200">
        <v>3976080</v>
      </c>
      <c r="F61" s="200">
        <v>543560</v>
      </c>
      <c r="G61" s="161">
        <f t="shared" si="41"/>
        <v>6.6665585105260322E-4</v>
      </c>
      <c r="H61" s="342">
        <v>4434000</v>
      </c>
      <c r="I61" s="200">
        <v>3995763.0764339645</v>
      </c>
      <c r="J61" s="200">
        <v>539753.20461711986</v>
      </c>
      <c r="K61" s="161">
        <f t="shared" si="42"/>
        <v>6.644486897559147E-4</v>
      </c>
      <c r="L61" s="200">
        <v>4262863.5432866979</v>
      </c>
      <c r="M61" s="200">
        <v>457041.79908014048</v>
      </c>
      <c r="N61" s="161">
        <f t="shared" si="43"/>
        <v>7.082192700445367E-4</v>
      </c>
      <c r="O61" s="200">
        <v>4292750</v>
      </c>
      <c r="P61" s="200">
        <v>449405</v>
      </c>
      <c r="Q61" s="161">
        <f t="shared" si="44"/>
        <v>7.0712009549898577E-4</v>
      </c>
      <c r="R61" t="s">
        <v>104</v>
      </c>
      <c r="S61" s="144">
        <v>230</v>
      </c>
      <c r="T61" t="s">
        <v>472</v>
      </c>
      <c r="U61" s="273">
        <v>3570401.1027361974</v>
      </c>
      <c r="V61" s="161">
        <f t="shared" si="17"/>
        <v>5.5932043884548012E-4</v>
      </c>
      <c r="W61" s="3">
        <v>3715949.4949619765</v>
      </c>
      <c r="X61" s="161">
        <f t="shared" si="18"/>
        <v>5.8682613484984292E-4</v>
      </c>
      <c r="Y61">
        <v>230</v>
      </c>
      <c r="Z61" t="s">
        <v>104</v>
      </c>
      <c r="AA61" t="s">
        <v>472</v>
      </c>
      <c r="AB61" s="162">
        <v>3456932</v>
      </c>
      <c r="AC61" s="161">
        <f t="shared" si="19"/>
        <v>5.7968885389098718E-4</v>
      </c>
      <c r="AD61" s="163">
        <v>230</v>
      </c>
      <c r="AE61" s="163" t="s">
        <v>104</v>
      </c>
      <c r="AF61" s="8" t="s">
        <v>472</v>
      </c>
      <c r="AG61" s="160">
        <v>3606645</v>
      </c>
      <c r="AH61" s="161">
        <f t="shared" si="20"/>
        <v>5.9351068822365548E-4</v>
      </c>
      <c r="AI61">
        <v>230</v>
      </c>
      <c r="AJ61" t="s">
        <v>104</v>
      </c>
      <c r="AK61" s="1">
        <v>3142201</v>
      </c>
      <c r="AL61" s="161">
        <f t="shared" si="21"/>
        <v>5.400886184967912E-4</v>
      </c>
      <c r="AM61">
        <v>230</v>
      </c>
      <c r="AN61" t="s">
        <v>104</v>
      </c>
      <c r="AO61" s="3">
        <v>2940024</v>
      </c>
      <c r="AP61" s="161">
        <f t="shared" si="22"/>
        <v>5.2229635575777057E-4</v>
      </c>
      <c r="AQ61">
        <v>230</v>
      </c>
      <c r="AR61" t="s">
        <v>104</v>
      </c>
      <c r="AS61" s="3">
        <v>2989280</v>
      </c>
      <c r="AT61" s="161">
        <f t="shared" si="23"/>
        <v>5.3397600831368462E-4</v>
      </c>
      <c r="AU61" s="13">
        <v>230</v>
      </c>
      <c r="AV61" s="13" t="s">
        <v>104</v>
      </c>
      <c r="AW61" s="3">
        <v>2626341</v>
      </c>
      <c r="AX61" s="161">
        <f t="shared" si="24"/>
        <v>4.6006647709841348E-4</v>
      </c>
      <c r="AY61" s="174">
        <f t="shared" si="25"/>
        <v>-267100.4668527334</v>
      </c>
      <c r="AZ61" s="161">
        <f t="shared" si="45"/>
        <v>-4.3770580288622E-5</v>
      </c>
      <c r="BA61" s="148">
        <f t="shared" si="46"/>
        <v>-6.2657522142216412E-2</v>
      </c>
      <c r="BB61" s="148">
        <f t="shared" si="47"/>
        <v>-6.1803712691790309E-2</v>
      </c>
      <c r="BC61" s="174">
        <f t="shared" si="26"/>
        <v>692462.44055050053</v>
      </c>
      <c r="BD61" s="161">
        <f t="shared" si="48"/>
        <v>1.4889883119905659E-4</v>
      </c>
      <c r="BE61" s="148">
        <f t="shared" si="49"/>
        <v>0.19394527971096243</v>
      </c>
      <c r="BF61" s="161">
        <f t="shared" si="50"/>
        <v>0.26621382101895963</v>
      </c>
      <c r="BG61" s="174">
        <f t="shared" si="27"/>
        <v>-145548.39222577913</v>
      </c>
      <c r="BH61" s="161">
        <f t="shared" si="51"/>
        <v>-2.7505696004362801E-5</v>
      </c>
      <c r="BI61" s="148">
        <f t="shared" si="28"/>
        <v>-3.9168560397042869E-2</v>
      </c>
      <c r="BJ61" s="161">
        <f t="shared" si="52"/>
        <v>-4.6871968323975478E-2</v>
      </c>
      <c r="BK61" s="174">
        <f t="shared" si="53"/>
        <v>259017.49496197654</v>
      </c>
      <c r="BL61" s="164">
        <f t="shared" si="54"/>
        <v>7.137280958855732E-6</v>
      </c>
      <c r="BM61" s="4">
        <f t="shared" si="5"/>
        <v>7.492698582499642E-2</v>
      </c>
      <c r="BN61" s="4">
        <f t="shared" si="29"/>
        <v>1.2312261846935436E-2</v>
      </c>
      <c r="BO61" s="157">
        <f t="shared" si="6"/>
        <v>-149713</v>
      </c>
      <c r="BP61" s="164">
        <f t="shared" si="30"/>
        <v>-1.382183433266829E-5</v>
      </c>
      <c r="BQ61" s="4">
        <f t="shared" si="7"/>
        <v>-4.1510323306008769E-2</v>
      </c>
      <c r="BR61" s="4">
        <f t="shared" si="31"/>
        <v>-2.3288265244281063E-2</v>
      </c>
      <c r="BS61" s="157">
        <f t="shared" si="8"/>
        <v>464444</v>
      </c>
      <c r="BT61" s="164">
        <f t="shared" si="32"/>
        <v>5.3422069726864274E-5</v>
      </c>
      <c r="BU61" s="4">
        <f t="shared" si="9"/>
        <v>0.14780849474619862</v>
      </c>
      <c r="BV61" s="4">
        <f t="shared" si="33"/>
        <v>9.8913526220108017E-2</v>
      </c>
      <c r="BW61" s="157">
        <f t="shared" si="10"/>
        <v>202177</v>
      </c>
      <c r="BX61" s="4">
        <f t="shared" si="34"/>
        <v>1.7792262739020626E-5</v>
      </c>
      <c r="BY61" s="4">
        <f t="shared" si="11"/>
        <v>6.8767125710538418E-2</v>
      </c>
      <c r="BZ61" s="4">
        <f t="shared" si="35"/>
        <v>3.4065454493181033E-2</v>
      </c>
      <c r="CA61" s="157">
        <f t="shared" si="12"/>
        <v>-49256</v>
      </c>
      <c r="CB61" s="4">
        <f t="shared" si="36"/>
        <v>-1.1679652555914044E-5</v>
      </c>
      <c r="CC61" s="4">
        <f t="shared" si="13"/>
        <v>-1.6477546432585772E-2</v>
      </c>
      <c r="CD61" s="4">
        <f t="shared" si="37"/>
        <v>-2.1872991246926626E-2</v>
      </c>
      <c r="CE61" s="159">
        <f t="shared" si="14"/>
        <v>362939</v>
      </c>
      <c r="CF61" s="4">
        <f t="shared" si="38"/>
        <v>7.3909531215271139E-5</v>
      </c>
      <c r="CG61" s="4">
        <f t="shared" si="15"/>
        <v>0.13819187988155385</v>
      </c>
      <c r="CH61" s="4">
        <f t="shared" si="39"/>
        <v>0.16064967758879126</v>
      </c>
      <c r="CI61" s="157">
        <f t="shared" si="56"/>
        <v>1369422.0764339645</v>
      </c>
      <c r="CJ61" s="164">
        <f t="shared" si="55"/>
        <v>2.0438221265750122E-4</v>
      </c>
      <c r="CK61" s="4">
        <f t="shared" si="16"/>
        <v>0.52141823031889789</v>
      </c>
      <c r="CL61" s="4">
        <f t="shared" si="40"/>
        <v>0.44424495769940986</v>
      </c>
    </row>
    <row r="62" spans="1:90" x14ac:dyDescent="0.35">
      <c r="A62" t="s">
        <v>108</v>
      </c>
      <c r="B62">
        <v>232</v>
      </c>
      <c r="C62" t="s">
        <v>472</v>
      </c>
      <c r="D62" s="342">
        <v>7365000</v>
      </c>
      <c r="E62" s="200">
        <v>6650929</v>
      </c>
      <c r="F62" s="200">
        <v>711077</v>
      </c>
      <c r="G62" s="161">
        <f t="shared" si="41"/>
        <v>1.1151387126982957E-3</v>
      </c>
      <c r="H62" s="342">
        <v>7462000</v>
      </c>
      <c r="I62" s="200">
        <v>6724006.9761618264</v>
      </c>
      <c r="J62" s="200">
        <v>743505.36412821524</v>
      </c>
      <c r="K62" s="161">
        <f t="shared" si="42"/>
        <v>1.1181237575295941E-3</v>
      </c>
      <c r="L62" s="200">
        <v>6719300.5752975661</v>
      </c>
      <c r="M62" s="200">
        <v>629571.11943030462</v>
      </c>
      <c r="N62" s="161">
        <f t="shared" si="43"/>
        <v>1.1163242971127471E-3</v>
      </c>
      <c r="O62" s="200">
        <v>6768822</v>
      </c>
      <c r="P62" s="200">
        <v>619052</v>
      </c>
      <c r="Q62" s="161">
        <f t="shared" si="44"/>
        <v>1.1149892397776802E-3</v>
      </c>
      <c r="R62" t="s">
        <v>108</v>
      </c>
      <c r="S62" s="144">
        <v>232</v>
      </c>
      <c r="T62" t="s">
        <v>472</v>
      </c>
      <c r="U62" s="273">
        <v>6788377.4753634259</v>
      </c>
      <c r="V62" s="161">
        <f t="shared" si="17"/>
        <v>1.0634318552218921E-3</v>
      </c>
      <c r="W62" s="3">
        <v>6865543.500454681</v>
      </c>
      <c r="X62" s="161">
        <f t="shared" si="18"/>
        <v>1.0842128940335631E-3</v>
      </c>
      <c r="Y62">
        <v>232</v>
      </c>
      <c r="Z62" t="s">
        <v>108</v>
      </c>
      <c r="AA62" t="s">
        <v>472</v>
      </c>
      <c r="AB62" s="162">
        <v>6507242</v>
      </c>
      <c r="AC62" s="161">
        <f t="shared" si="19"/>
        <v>1.0911917437112721E-3</v>
      </c>
      <c r="AD62" s="163">
        <v>232</v>
      </c>
      <c r="AE62" s="163" t="s">
        <v>108</v>
      </c>
      <c r="AF62" s="8" t="s">
        <v>472</v>
      </c>
      <c r="AG62" s="160">
        <v>7015123</v>
      </c>
      <c r="AH62" s="161">
        <f t="shared" si="20"/>
        <v>1.1544109497063323E-3</v>
      </c>
      <c r="AI62">
        <v>232</v>
      </c>
      <c r="AJ62" t="s">
        <v>108</v>
      </c>
      <c r="AK62" s="1">
        <v>6108510</v>
      </c>
      <c r="AL62" s="161">
        <f t="shared" si="21"/>
        <v>1.0499445220002901E-3</v>
      </c>
      <c r="AM62">
        <v>232</v>
      </c>
      <c r="AN62" t="s">
        <v>108</v>
      </c>
      <c r="AO62" s="3">
        <v>5761817</v>
      </c>
      <c r="AP62" s="161">
        <f t="shared" si="22"/>
        <v>1.0235889304451835E-3</v>
      </c>
      <c r="AQ62">
        <v>232</v>
      </c>
      <c r="AR62" t="s">
        <v>108</v>
      </c>
      <c r="AS62" s="3">
        <v>5629407</v>
      </c>
      <c r="AT62" s="161">
        <f t="shared" si="23"/>
        <v>1.0055827085562793E-3</v>
      </c>
      <c r="AU62" s="13">
        <v>232</v>
      </c>
      <c r="AV62" s="13" t="s">
        <v>108</v>
      </c>
      <c r="AW62" s="3">
        <v>5478548</v>
      </c>
      <c r="AX62" s="161">
        <f t="shared" si="24"/>
        <v>9.5969878929451997E-4</v>
      </c>
      <c r="AY62" s="174">
        <f t="shared" si="25"/>
        <v>4706.4008642602712</v>
      </c>
      <c r="AZ62" s="161">
        <f t="shared" si="45"/>
        <v>1.799460416847037E-6</v>
      </c>
      <c r="BA62" s="148">
        <f t="shared" si="46"/>
        <v>7.0043017297999755E-4</v>
      </c>
      <c r="BB62" s="148">
        <f t="shared" si="47"/>
        <v>1.6119513133425012E-3</v>
      </c>
      <c r="BC62" s="174">
        <f t="shared" si="26"/>
        <v>-69076.90006585978</v>
      </c>
      <c r="BD62" s="161">
        <f t="shared" si="48"/>
        <v>5.2892441890854984E-5</v>
      </c>
      <c r="BE62" s="148">
        <f t="shared" si="49"/>
        <v>-1.0175760012838951E-2</v>
      </c>
      <c r="BF62" s="161">
        <f t="shared" si="50"/>
        <v>4.9737499992247858E-2</v>
      </c>
      <c r="BG62" s="174">
        <f t="shared" si="27"/>
        <v>-77166.025091255084</v>
      </c>
      <c r="BH62" s="161">
        <f t="shared" si="51"/>
        <v>-2.0781038811670989E-5</v>
      </c>
      <c r="BI62" s="148">
        <f t="shared" si="28"/>
        <v>-1.1239609083555388E-2</v>
      </c>
      <c r="BJ62" s="161">
        <f t="shared" si="52"/>
        <v>-1.9166935687658117E-2</v>
      </c>
      <c r="BK62" s="174">
        <f t="shared" si="53"/>
        <v>358301.50045468099</v>
      </c>
      <c r="BL62" s="164">
        <f t="shared" si="54"/>
        <v>-6.9788496777089832E-6</v>
      </c>
      <c r="BM62" s="4">
        <f t="shared" si="5"/>
        <v>5.5061960267449868E-2</v>
      </c>
      <c r="BN62" s="4">
        <f t="shared" si="29"/>
        <v>-6.3956217758513187E-3</v>
      </c>
      <c r="BO62" s="157">
        <f t="shared" si="6"/>
        <v>-507881</v>
      </c>
      <c r="BP62" s="164">
        <f t="shared" si="30"/>
        <v>-6.3219205995060195E-5</v>
      </c>
      <c r="BQ62" s="4">
        <f t="shared" si="7"/>
        <v>-7.2398017825204206E-2</v>
      </c>
      <c r="BR62" s="4">
        <f t="shared" si="31"/>
        <v>-5.4763172517674381E-2</v>
      </c>
      <c r="BS62" s="157">
        <f t="shared" si="8"/>
        <v>906613</v>
      </c>
      <c r="BT62" s="164">
        <f t="shared" si="32"/>
        <v>1.0446642770604213E-4</v>
      </c>
      <c r="BU62" s="4">
        <f t="shared" si="9"/>
        <v>0.1484180266546179</v>
      </c>
      <c r="BV62" s="4">
        <f t="shared" si="33"/>
        <v>9.9497092957844174E-2</v>
      </c>
      <c r="BW62" s="157">
        <f t="shared" si="10"/>
        <v>346693</v>
      </c>
      <c r="BX62" s="4">
        <f t="shared" si="34"/>
        <v>2.635559155510659E-5</v>
      </c>
      <c r="BY62" s="4">
        <f t="shared" si="11"/>
        <v>6.0170775989588005E-2</v>
      </c>
      <c r="BZ62" s="4">
        <f t="shared" si="35"/>
        <v>2.574821861706135E-2</v>
      </c>
      <c r="CA62" s="157">
        <f t="shared" si="12"/>
        <v>132410</v>
      </c>
      <c r="CB62" s="4">
        <f t="shared" si="36"/>
        <v>1.8006221888904267E-5</v>
      </c>
      <c r="CC62" s="4">
        <f t="shared" si="13"/>
        <v>2.3521127536168553E-2</v>
      </c>
      <c r="CD62" s="4">
        <f t="shared" si="37"/>
        <v>1.7906256477655529E-2</v>
      </c>
      <c r="CE62" s="159">
        <f t="shared" si="14"/>
        <v>150859</v>
      </c>
      <c r="CF62" s="4">
        <f t="shared" si="38"/>
        <v>4.5883919261759305E-5</v>
      </c>
      <c r="CG62" s="4">
        <f t="shared" si="15"/>
        <v>2.7536310715905017E-2</v>
      </c>
      <c r="CH62" s="4">
        <f t="shared" si="39"/>
        <v>4.7810750387096805E-2</v>
      </c>
      <c r="CI62" s="157">
        <f t="shared" si="56"/>
        <v>1245458.9761618264</v>
      </c>
      <c r="CJ62" s="164">
        <f t="shared" si="55"/>
        <v>1.5842496823507415E-4</v>
      </c>
      <c r="CK62" s="4">
        <f t="shared" si="16"/>
        <v>0.2273337709484021</v>
      </c>
      <c r="CL62" s="4">
        <f t="shared" si="40"/>
        <v>0.16507780357994745</v>
      </c>
    </row>
    <row r="63" spans="1:90" x14ac:dyDescent="0.35">
      <c r="A63" t="s">
        <v>109</v>
      </c>
      <c r="B63">
        <v>233</v>
      </c>
      <c r="C63" t="s">
        <v>472</v>
      </c>
      <c r="D63" s="342">
        <v>5968000</v>
      </c>
      <c r="E63" s="200">
        <v>5389966</v>
      </c>
      <c r="F63" s="200">
        <v>776217</v>
      </c>
      <c r="G63" s="161">
        <f t="shared" si="41"/>
        <v>9.0371732230603902E-4</v>
      </c>
      <c r="H63" s="342">
        <v>5885000</v>
      </c>
      <c r="I63" s="200">
        <v>5302713.6579604289</v>
      </c>
      <c r="J63" s="200">
        <v>657390.06190048705</v>
      </c>
      <c r="K63" s="161">
        <f t="shared" si="42"/>
        <v>8.8177929341272572E-4</v>
      </c>
      <c r="L63" s="200">
        <v>5251114.5958801415</v>
      </c>
      <c r="M63" s="200">
        <v>556652.06620039337</v>
      </c>
      <c r="N63" s="161">
        <f t="shared" si="43"/>
        <v>8.7240431420122745E-4</v>
      </c>
      <c r="O63" s="200">
        <v>5288098</v>
      </c>
      <c r="P63" s="200">
        <v>547351</v>
      </c>
      <c r="Q63" s="161">
        <f t="shared" si="44"/>
        <v>8.7107806482278165E-4</v>
      </c>
      <c r="R63" t="s">
        <v>109</v>
      </c>
      <c r="S63" s="144">
        <v>233</v>
      </c>
      <c r="T63" t="s">
        <v>472</v>
      </c>
      <c r="U63" s="273">
        <v>5278761.6135843499</v>
      </c>
      <c r="V63" s="161">
        <f t="shared" si="17"/>
        <v>8.2694329777346118E-4</v>
      </c>
      <c r="W63" s="3">
        <v>4987914.5255139107</v>
      </c>
      <c r="X63" s="161">
        <f t="shared" si="18"/>
        <v>7.8769601307475997E-4</v>
      </c>
      <c r="Y63">
        <v>233</v>
      </c>
      <c r="Z63" t="s">
        <v>109</v>
      </c>
      <c r="AA63" t="s">
        <v>472</v>
      </c>
      <c r="AB63" s="162">
        <v>4678970</v>
      </c>
      <c r="AC63" s="161">
        <f t="shared" si="19"/>
        <v>7.8461096622389802E-4</v>
      </c>
      <c r="AD63" s="163">
        <v>233</v>
      </c>
      <c r="AE63" s="163" t="s">
        <v>109</v>
      </c>
      <c r="AF63" s="8" t="s">
        <v>472</v>
      </c>
      <c r="AG63" s="160">
        <v>4669156</v>
      </c>
      <c r="AH63" s="161">
        <f t="shared" si="20"/>
        <v>7.683578480786467E-4</v>
      </c>
      <c r="AI63">
        <v>233</v>
      </c>
      <c r="AJ63" t="s">
        <v>109</v>
      </c>
      <c r="AK63" s="1">
        <v>4264141</v>
      </c>
      <c r="AL63" s="161">
        <f t="shared" si="21"/>
        <v>7.3293020458128726E-4</v>
      </c>
      <c r="AM63">
        <v>233</v>
      </c>
      <c r="AN63" t="s">
        <v>109</v>
      </c>
      <c r="AO63" s="3">
        <v>4036446</v>
      </c>
      <c r="AP63" s="161">
        <f t="shared" si="22"/>
        <v>7.1707613135574061E-4</v>
      </c>
      <c r="AQ63">
        <v>233</v>
      </c>
      <c r="AR63" t="s">
        <v>109</v>
      </c>
      <c r="AS63" s="3">
        <v>3680378</v>
      </c>
      <c r="AT63" s="161">
        <f t="shared" si="23"/>
        <v>6.5742705719286983E-4</v>
      </c>
      <c r="AU63" s="13">
        <v>233</v>
      </c>
      <c r="AV63" s="13" t="s">
        <v>109</v>
      </c>
      <c r="AW63" s="3">
        <v>3877646</v>
      </c>
      <c r="AX63" s="161">
        <f t="shared" si="24"/>
        <v>6.7926249281976506E-4</v>
      </c>
      <c r="AY63" s="174">
        <f t="shared" si="25"/>
        <v>51599.062080287375</v>
      </c>
      <c r="AZ63" s="161">
        <f t="shared" si="45"/>
        <v>9.3749792114982723E-6</v>
      </c>
      <c r="BA63" s="148">
        <f t="shared" si="46"/>
        <v>9.8263066132227173E-3</v>
      </c>
      <c r="BB63" s="148">
        <f t="shared" si="47"/>
        <v>1.0746140360484111E-2</v>
      </c>
      <c r="BC63" s="174">
        <f t="shared" si="26"/>
        <v>-27647.017704208381</v>
      </c>
      <c r="BD63" s="161">
        <f t="shared" si="48"/>
        <v>4.5461016427766269E-5</v>
      </c>
      <c r="BE63" s="148">
        <f t="shared" si="49"/>
        <v>-5.2374059917882302E-3</v>
      </c>
      <c r="BF63" s="161">
        <f t="shared" si="50"/>
        <v>5.4974768584701912E-2</v>
      </c>
      <c r="BG63" s="174">
        <f t="shared" si="27"/>
        <v>290847.08807043917</v>
      </c>
      <c r="BH63" s="161">
        <f t="shared" si="51"/>
        <v>3.9247284698701204E-5</v>
      </c>
      <c r="BI63" s="148">
        <f t="shared" si="28"/>
        <v>5.8310359285972897E-2</v>
      </c>
      <c r="BJ63" s="161">
        <f t="shared" si="52"/>
        <v>4.9825420018948678E-2</v>
      </c>
      <c r="BK63" s="174">
        <f t="shared" si="53"/>
        <v>308944.52551391069</v>
      </c>
      <c r="BL63" s="164">
        <f t="shared" si="54"/>
        <v>3.0850468508619505E-6</v>
      </c>
      <c r="BM63" s="4">
        <f t="shared" si="5"/>
        <v>6.6028319376681341E-2</v>
      </c>
      <c r="BN63" s="4">
        <f t="shared" si="29"/>
        <v>3.9319445988747447E-3</v>
      </c>
      <c r="BO63" s="157">
        <f t="shared" si="6"/>
        <v>9814</v>
      </c>
      <c r="BP63" s="164">
        <f t="shared" si="30"/>
        <v>1.6253118145251322E-5</v>
      </c>
      <c r="BQ63" s="4">
        <f t="shared" si="7"/>
        <v>2.1018787977955759E-3</v>
      </c>
      <c r="BR63" s="4">
        <f t="shared" si="31"/>
        <v>2.1153058026144745E-2</v>
      </c>
      <c r="BS63" s="157">
        <f t="shared" si="8"/>
        <v>405015</v>
      </c>
      <c r="BT63" s="164">
        <f t="shared" si="32"/>
        <v>3.5427643497359441E-5</v>
      </c>
      <c r="BU63" s="4">
        <f t="shared" si="9"/>
        <v>9.4981615288987867E-2</v>
      </c>
      <c r="BV63" s="4">
        <f t="shared" si="33"/>
        <v>4.8336994813303891E-2</v>
      </c>
      <c r="BW63" s="157">
        <f t="shared" si="10"/>
        <v>227695</v>
      </c>
      <c r="BX63" s="4">
        <f t="shared" si="34"/>
        <v>1.5854073225546653E-5</v>
      </c>
      <c r="BY63" s="4">
        <f t="shared" si="11"/>
        <v>5.640977235914961E-2</v>
      </c>
      <c r="BZ63" s="4">
        <f t="shared" si="35"/>
        <v>2.2109330560999341E-2</v>
      </c>
      <c r="CA63" s="157">
        <f t="shared" si="12"/>
        <v>356068</v>
      </c>
      <c r="CB63" s="4">
        <f t="shared" si="36"/>
        <v>5.9649074162870775E-5</v>
      </c>
      <c r="CC63" s="4">
        <f t="shared" si="13"/>
        <v>9.6747671027269486E-2</v>
      </c>
      <c r="CD63" s="4">
        <f t="shared" si="37"/>
        <v>9.0731091016492016E-2</v>
      </c>
      <c r="CE63" s="159">
        <f t="shared" si="14"/>
        <v>-197268</v>
      </c>
      <c r="CF63" s="4">
        <f t="shared" si="38"/>
        <v>-2.183543562689523E-5</v>
      </c>
      <c r="CG63" s="4">
        <f t="shared" si="15"/>
        <v>-5.0873132823367577E-2</v>
      </c>
      <c r="CH63" s="4">
        <f t="shared" si="39"/>
        <v>-3.2145799094914884E-2</v>
      </c>
      <c r="CI63" s="157">
        <f t="shared" si="56"/>
        <v>1425067.6579604289</v>
      </c>
      <c r="CJ63" s="164">
        <f t="shared" si="55"/>
        <v>2.0251680059296066E-4</v>
      </c>
      <c r="CK63" s="4">
        <f t="shared" si="16"/>
        <v>0.36750844660921311</v>
      </c>
      <c r="CL63" s="4">
        <f t="shared" si="40"/>
        <v>0.29814218028183737</v>
      </c>
    </row>
    <row r="64" spans="1:90" x14ac:dyDescent="0.35">
      <c r="A64" t="s">
        <v>136</v>
      </c>
      <c r="B64">
        <v>243</v>
      </c>
      <c r="C64" t="s">
        <v>473</v>
      </c>
      <c r="D64" s="342">
        <v>13874000</v>
      </c>
      <c r="E64" s="200">
        <v>12529453</v>
      </c>
      <c r="F64" s="200">
        <v>979629</v>
      </c>
      <c r="G64" s="161">
        <f t="shared" si="41"/>
        <v>2.1007708982059199E-3</v>
      </c>
      <c r="H64" s="342">
        <v>14032000</v>
      </c>
      <c r="I64" s="200">
        <v>12644175.015701028</v>
      </c>
      <c r="J64" s="200">
        <v>1015309.1494738546</v>
      </c>
      <c r="K64" s="161">
        <f t="shared" si="42"/>
        <v>2.1025784966522314E-3</v>
      </c>
      <c r="L64" s="200">
        <v>12281054.927310653</v>
      </c>
      <c r="M64" s="200">
        <v>859723.88181970851</v>
      </c>
      <c r="N64" s="161">
        <f t="shared" si="43"/>
        <v>2.0403373618876944E-3</v>
      </c>
      <c r="O64" s="200">
        <v>12379297</v>
      </c>
      <c r="P64" s="200">
        <v>845359</v>
      </c>
      <c r="Q64" s="161">
        <f t="shared" si="44"/>
        <v>2.0391706194980625E-3</v>
      </c>
      <c r="R64" t="s">
        <v>136</v>
      </c>
      <c r="S64" s="144">
        <v>243</v>
      </c>
      <c r="T64" t="s">
        <v>473</v>
      </c>
      <c r="U64" s="273">
        <v>12727697.314826069</v>
      </c>
      <c r="V64" s="161">
        <f t="shared" si="17"/>
        <v>1.993854763871033E-3</v>
      </c>
      <c r="W64" s="3">
        <v>12479160.261534575</v>
      </c>
      <c r="X64" s="161">
        <f t="shared" si="18"/>
        <v>1.9707203750687747E-3</v>
      </c>
      <c r="Y64">
        <v>243</v>
      </c>
      <c r="Z64" t="s">
        <v>136</v>
      </c>
      <c r="AA64" t="s">
        <v>473</v>
      </c>
      <c r="AB64" s="162">
        <v>12378718</v>
      </c>
      <c r="AC64" s="161">
        <f t="shared" si="19"/>
        <v>2.075772635984663E-3</v>
      </c>
      <c r="AD64" s="163">
        <v>243</v>
      </c>
      <c r="AE64" s="163" t="s">
        <v>136</v>
      </c>
      <c r="AF64" s="8" t="s">
        <v>473</v>
      </c>
      <c r="AG64" s="160">
        <v>12771011</v>
      </c>
      <c r="AH64" s="161">
        <f t="shared" si="20"/>
        <v>2.101601773371617E-3</v>
      </c>
      <c r="AI64">
        <v>243</v>
      </c>
      <c r="AJ64" t="s">
        <v>136</v>
      </c>
      <c r="AK64" s="1">
        <v>11497680</v>
      </c>
      <c r="AL64" s="161">
        <f t="shared" si="21"/>
        <v>1.9762472569762996E-3</v>
      </c>
      <c r="AM64">
        <v>243</v>
      </c>
      <c r="AN64" t="s">
        <v>136</v>
      </c>
      <c r="AO64" s="3">
        <v>10933209</v>
      </c>
      <c r="AP64" s="161">
        <f t="shared" si="22"/>
        <v>1.9422886403097591E-3</v>
      </c>
      <c r="AQ64">
        <v>243</v>
      </c>
      <c r="AR64" t="s">
        <v>136</v>
      </c>
      <c r="AS64" s="3">
        <v>10419020</v>
      </c>
      <c r="AT64" s="161">
        <f t="shared" si="23"/>
        <v>1.8611527558945453E-3</v>
      </c>
      <c r="AU64" s="13">
        <v>243</v>
      </c>
      <c r="AV64" s="13" t="s">
        <v>136</v>
      </c>
      <c r="AW64" s="3">
        <v>9848253</v>
      </c>
      <c r="AX64" s="161">
        <f t="shared" si="24"/>
        <v>1.725157191424831E-3</v>
      </c>
      <c r="AY64" s="174">
        <f t="shared" si="25"/>
        <v>363120.08839037456</v>
      </c>
      <c r="AZ64" s="161">
        <f t="shared" si="45"/>
        <v>6.2241134764536975E-5</v>
      </c>
      <c r="BA64" s="148">
        <f t="shared" si="46"/>
        <v>2.9567499741644087E-2</v>
      </c>
      <c r="BB64" s="148">
        <f t="shared" si="47"/>
        <v>3.050531540869901E-2</v>
      </c>
      <c r="BC64" s="174">
        <f t="shared" si="26"/>
        <v>-446642.38751541637</v>
      </c>
      <c r="BD64" s="161">
        <f t="shared" si="48"/>
        <v>4.6482598016661398E-5</v>
      </c>
      <c r="BE64" s="148">
        <f t="shared" si="49"/>
        <v>-3.5092159757377131E-2</v>
      </c>
      <c r="BF64" s="161">
        <f t="shared" si="50"/>
        <v>2.3312930740459887E-2</v>
      </c>
      <c r="BG64" s="174">
        <f t="shared" si="27"/>
        <v>248537.05329149403</v>
      </c>
      <c r="BH64" s="161">
        <f t="shared" si="51"/>
        <v>2.3134388802258359E-5</v>
      </c>
      <c r="BI64" s="148">
        <f t="shared" si="28"/>
        <v>1.9916168082044581E-2</v>
      </c>
      <c r="BJ64" s="161">
        <f t="shared" si="52"/>
        <v>1.1739051919758535E-2</v>
      </c>
      <c r="BK64" s="174">
        <f t="shared" si="53"/>
        <v>100442.26153457537</v>
      </c>
      <c r="BL64" s="164">
        <f t="shared" si="54"/>
        <v>-1.050522609158883E-4</v>
      </c>
      <c r="BM64" s="4">
        <f t="shared" si="5"/>
        <v>8.1141085477975487E-3</v>
      </c>
      <c r="BN64" s="4">
        <f t="shared" si="29"/>
        <v>-5.0608751216173413E-2</v>
      </c>
      <c r="BO64" s="157">
        <f t="shared" si="6"/>
        <v>-392293</v>
      </c>
      <c r="BP64" s="164">
        <f t="shared" si="30"/>
        <v>-2.5829137386954026E-5</v>
      </c>
      <c r="BQ64" s="4">
        <f t="shared" si="7"/>
        <v>-3.0717458469028021E-2</v>
      </c>
      <c r="BR64" s="4">
        <f t="shared" si="31"/>
        <v>-1.2290214880013224E-2</v>
      </c>
      <c r="BS64" s="157">
        <f t="shared" si="8"/>
        <v>1273331</v>
      </c>
      <c r="BT64" s="164">
        <f t="shared" si="32"/>
        <v>1.253545163953174E-4</v>
      </c>
      <c r="BU64" s="4">
        <f t="shared" si="9"/>
        <v>0.1107467767410469</v>
      </c>
      <c r="BV64" s="4">
        <f t="shared" si="33"/>
        <v>6.3430583370985907E-2</v>
      </c>
      <c r="BW64" s="157">
        <f t="shared" si="10"/>
        <v>564471</v>
      </c>
      <c r="BX64" s="4">
        <f t="shared" si="34"/>
        <v>3.395861666654048E-5</v>
      </c>
      <c r="BY64" s="4">
        <f t="shared" si="11"/>
        <v>5.1629032244787418E-2</v>
      </c>
      <c r="BZ64" s="4">
        <f t="shared" si="35"/>
        <v>1.7483815722221754E-2</v>
      </c>
      <c r="CA64" s="157">
        <f t="shared" si="12"/>
        <v>514189</v>
      </c>
      <c r="CB64" s="4">
        <f t="shared" si="36"/>
        <v>8.1135884415213782E-5</v>
      </c>
      <c r="CC64" s="4">
        <f t="shared" si="13"/>
        <v>4.9350994623294703E-2</v>
      </c>
      <c r="CD64" s="4">
        <f t="shared" si="37"/>
        <v>4.3594425099307117E-2</v>
      </c>
      <c r="CE64" s="159">
        <f t="shared" si="14"/>
        <v>570767</v>
      </c>
      <c r="CF64" s="4">
        <f t="shared" si="38"/>
        <v>1.3599556446971433E-4</v>
      </c>
      <c r="CG64" s="4">
        <f t="shared" si="15"/>
        <v>5.7956167454268286E-2</v>
      </c>
      <c r="CH64" s="4">
        <f t="shared" si="39"/>
        <v>7.8830824892770338E-2</v>
      </c>
      <c r="CI64" s="157">
        <f t="shared" si="56"/>
        <v>2795922.0157010276</v>
      </c>
      <c r="CJ64" s="164">
        <f t="shared" si="55"/>
        <v>3.7742130522740039E-4</v>
      </c>
      <c r="CK64" s="4">
        <f t="shared" si="16"/>
        <v>0.28390030350571088</v>
      </c>
      <c r="CL64" s="4">
        <f t="shared" si="40"/>
        <v>0.21877502357665329</v>
      </c>
    </row>
    <row r="65" spans="1:90" x14ac:dyDescent="0.35">
      <c r="A65" t="s">
        <v>140</v>
      </c>
      <c r="B65">
        <v>244</v>
      </c>
      <c r="C65" t="s">
        <v>471</v>
      </c>
      <c r="D65" s="342">
        <v>1447000</v>
      </c>
      <c r="E65" s="200">
        <v>1307023</v>
      </c>
      <c r="F65" s="200">
        <v>104029</v>
      </c>
      <c r="G65" s="161">
        <f t="shared" si="41"/>
        <v>2.1914411440673392E-4</v>
      </c>
      <c r="H65" s="342">
        <v>1517000</v>
      </c>
      <c r="I65" s="200">
        <v>1366933.6995701706</v>
      </c>
      <c r="J65" s="200">
        <v>155706.82291495838</v>
      </c>
      <c r="K65" s="161">
        <f t="shared" si="42"/>
        <v>2.2730509499406632E-4</v>
      </c>
      <c r="L65" s="200">
        <v>1482695.9282317278</v>
      </c>
      <c r="M65" s="200">
        <v>131846.41770600842</v>
      </c>
      <c r="N65" s="161">
        <f t="shared" si="43"/>
        <v>2.4633062196981951E-4</v>
      </c>
      <c r="O65" s="200">
        <v>1493811</v>
      </c>
      <c r="P65" s="200">
        <v>129643</v>
      </c>
      <c r="Q65" s="161">
        <f t="shared" si="44"/>
        <v>2.4606692143205064E-4</v>
      </c>
      <c r="R65" t="s">
        <v>140</v>
      </c>
      <c r="S65" s="144">
        <v>244</v>
      </c>
      <c r="T65" t="s">
        <v>471</v>
      </c>
      <c r="U65" s="273">
        <v>1615436.3227734657</v>
      </c>
      <c r="V65" s="161">
        <f t="shared" si="17"/>
        <v>2.5306583965822366E-4</v>
      </c>
      <c r="W65" s="3">
        <v>1664329.3561669874</v>
      </c>
      <c r="X65" s="161">
        <f t="shared" si="18"/>
        <v>2.6283241053753735E-4</v>
      </c>
      <c r="Y65">
        <v>244</v>
      </c>
      <c r="Z65" t="s">
        <v>140</v>
      </c>
      <c r="AA65" t="s">
        <v>471</v>
      </c>
      <c r="AB65" s="162">
        <v>1662608</v>
      </c>
      <c r="AC65" s="161">
        <f t="shared" si="19"/>
        <v>2.7880077652380386E-4</v>
      </c>
      <c r="AD65" s="163">
        <v>244</v>
      </c>
      <c r="AE65" s="163" t="s">
        <v>140</v>
      </c>
      <c r="AF65" s="8" t="s">
        <v>471</v>
      </c>
      <c r="AG65" s="160">
        <v>1744999</v>
      </c>
      <c r="AH65" s="161">
        <f t="shared" si="20"/>
        <v>2.8715760975632222E-4</v>
      </c>
      <c r="AI65">
        <v>244</v>
      </c>
      <c r="AJ65" t="s">
        <v>140</v>
      </c>
      <c r="AK65" s="1">
        <v>1566300</v>
      </c>
      <c r="AL65" s="161">
        <f t="shared" si="21"/>
        <v>2.692191884451453E-4</v>
      </c>
      <c r="AM65">
        <v>244</v>
      </c>
      <c r="AN65" t="s">
        <v>140</v>
      </c>
      <c r="AO65" s="3">
        <v>1478979</v>
      </c>
      <c r="AP65" s="161">
        <f t="shared" si="22"/>
        <v>2.6274116875993927E-4</v>
      </c>
      <c r="AQ65">
        <v>244</v>
      </c>
      <c r="AR65" t="s">
        <v>140</v>
      </c>
      <c r="AS65" s="3">
        <v>1482329</v>
      </c>
      <c r="AT65" s="161">
        <f t="shared" si="23"/>
        <v>2.6478888643004863E-4</v>
      </c>
      <c r="AU65" s="13">
        <v>244</v>
      </c>
      <c r="AV65" s="13" t="s">
        <v>140</v>
      </c>
      <c r="AW65" s="3">
        <v>1487933</v>
      </c>
      <c r="AX65" s="161">
        <f t="shared" si="24"/>
        <v>2.6064707266439265E-4</v>
      </c>
      <c r="AY65" s="174">
        <f t="shared" si="25"/>
        <v>-115762.22866155719</v>
      </c>
      <c r="AZ65" s="161">
        <f t="shared" si="45"/>
        <v>-1.9025526975753197E-5</v>
      </c>
      <c r="BA65" s="148">
        <f t="shared" si="46"/>
        <v>-7.8075501832406011E-2</v>
      </c>
      <c r="BB65" s="148">
        <f t="shared" si="47"/>
        <v>-7.723573635958346E-2</v>
      </c>
      <c r="BC65" s="174">
        <f t="shared" si="26"/>
        <v>-132740.39454173786</v>
      </c>
      <c r="BD65" s="161">
        <f t="shared" si="48"/>
        <v>-6.73521768840415E-6</v>
      </c>
      <c r="BE65" s="148">
        <f t="shared" si="49"/>
        <v>-8.2169994985529488E-2</v>
      </c>
      <c r="BF65" s="161">
        <f t="shared" si="50"/>
        <v>-2.6614487745561993E-2</v>
      </c>
      <c r="BG65" s="174">
        <f t="shared" si="27"/>
        <v>-48893.033393521793</v>
      </c>
      <c r="BH65" s="161">
        <f t="shared" si="51"/>
        <v>-9.7665708793136848E-6</v>
      </c>
      <c r="BI65" s="148">
        <f t="shared" si="28"/>
        <v>-2.9377017963634476E-2</v>
      </c>
      <c r="BJ65" s="161">
        <f t="shared" si="52"/>
        <v>-3.7158928989538896E-2</v>
      </c>
      <c r="BK65" s="174">
        <f t="shared" si="53"/>
        <v>1721.3561669874471</v>
      </c>
      <c r="BL65" s="164">
        <f t="shared" si="54"/>
        <v>-1.5968365986266514E-5</v>
      </c>
      <c r="BM65" s="4">
        <f t="shared" si="5"/>
        <v>1.0353349478574908E-3</v>
      </c>
      <c r="BN65" s="4">
        <f t="shared" si="29"/>
        <v>-5.7275184758687869E-2</v>
      </c>
      <c r="BO65" s="157">
        <f t="shared" si="6"/>
        <v>-82391</v>
      </c>
      <c r="BP65" s="164">
        <f t="shared" si="30"/>
        <v>-8.356833232518355E-6</v>
      </c>
      <c r="BQ65" s="4">
        <f t="shared" si="7"/>
        <v>-4.721549983696266E-2</v>
      </c>
      <c r="BR65" s="4">
        <f t="shared" si="31"/>
        <v>-2.9101904141108581E-2</v>
      </c>
      <c r="BS65" s="157">
        <f t="shared" si="8"/>
        <v>178699</v>
      </c>
      <c r="BT65" s="164">
        <f t="shared" si="32"/>
        <v>1.7938421311176921E-5</v>
      </c>
      <c r="BU65" s="4">
        <f t="shared" si="9"/>
        <v>0.11408989337930153</v>
      </c>
      <c r="BV65" s="4">
        <f t="shared" si="33"/>
        <v>6.6631288114264414E-2</v>
      </c>
      <c r="BW65" s="157">
        <f t="shared" si="10"/>
        <v>87321</v>
      </c>
      <c r="BX65" s="4">
        <f t="shared" si="34"/>
        <v>6.4780196852060219E-6</v>
      </c>
      <c r="BY65" s="4">
        <f t="shared" si="11"/>
        <v>5.904140626743179E-2</v>
      </c>
      <c r="BZ65" s="4">
        <f t="shared" si="35"/>
        <v>2.4655518264535253E-2</v>
      </c>
      <c r="CA65" s="157">
        <f t="shared" si="12"/>
        <v>-3350</v>
      </c>
      <c r="CB65" s="4">
        <f t="shared" si="36"/>
        <v>-2.0477176701093509E-6</v>
      </c>
      <c r="CC65" s="4">
        <f t="shared" si="13"/>
        <v>-2.2599571350219822E-3</v>
      </c>
      <c r="CD65" s="4">
        <f t="shared" si="37"/>
        <v>-7.7333973404896386E-3</v>
      </c>
      <c r="CE65" s="159">
        <f t="shared" si="14"/>
        <v>-5604</v>
      </c>
      <c r="CF65" s="4">
        <f t="shared" si="38"/>
        <v>4.1418137656559751E-6</v>
      </c>
      <c r="CG65" s="4">
        <f t="shared" si="15"/>
        <v>-3.7662986169404132E-3</v>
      </c>
      <c r="CH65" s="4">
        <f t="shared" si="39"/>
        <v>1.58905055917852E-2</v>
      </c>
      <c r="CI65" s="157">
        <f t="shared" si="56"/>
        <v>-120999.3004298294</v>
      </c>
      <c r="CJ65" s="164">
        <f t="shared" si="55"/>
        <v>-3.3341977670326334E-5</v>
      </c>
      <c r="CK65" s="4">
        <f t="shared" si="16"/>
        <v>-8.1320395763673087E-2</v>
      </c>
      <c r="CL65" s="4">
        <f t="shared" si="40"/>
        <v>-0.12792001586473689</v>
      </c>
    </row>
    <row r="66" spans="1:90" x14ac:dyDescent="0.35">
      <c r="A66" t="s">
        <v>143</v>
      </c>
      <c r="B66">
        <v>246</v>
      </c>
      <c r="C66" t="s">
        <v>472</v>
      </c>
      <c r="D66" s="342">
        <v>3005000</v>
      </c>
      <c r="E66" s="200">
        <v>2713767</v>
      </c>
      <c r="F66" s="200">
        <v>416982</v>
      </c>
      <c r="G66" s="161">
        <f t="shared" si="41"/>
        <v>4.5500811073808121E-4</v>
      </c>
      <c r="H66" s="342">
        <v>3130000</v>
      </c>
      <c r="I66" s="200">
        <v>2820785.1842378359</v>
      </c>
      <c r="J66" s="200">
        <v>508282.56792835344</v>
      </c>
      <c r="K66" s="161">
        <f t="shared" si="42"/>
        <v>4.6906360159432273E-4</v>
      </c>
      <c r="L66" s="200">
        <v>2745289.3159803161</v>
      </c>
      <c r="M66" s="200">
        <v>430393.70086155867</v>
      </c>
      <c r="N66" s="161">
        <f t="shared" si="43"/>
        <v>4.5609407284137495E-4</v>
      </c>
      <c r="O66" s="200">
        <v>2699078</v>
      </c>
      <c r="P66" s="200">
        <v>361359</v>
      </c>
      <c r="Q66" s="161">
        <f t="shared" si="44"/>
        <v>4.4460364407878668E-4</v>
      </c>
      <c r="R66" t="s">
        <v>143</v>
      </c>
      <c r="S66" s="144">
        <v>246</v>
      </c>
      <c r="T66" t="s">
        <v>472</v>
      </c>
      <c r="U66" s="273">
        <v>2646118.5848695049</v>
      </c>
      <c r="V66" s="161">
        <f t="shared" si="17"/>
        <v>4.1452715410382441E-4</v>
      </c>
      <c r="W66" s="3">
        <v>2763979.8477691687</v>
      </c>
      <c r="X66" s="161">
        <f t="shared" si="18"/>
        <v>4.3649021954369577E-4</v>
      </c>
      <c r="Y66">
        <v>246</v>
      </c>
      <c r="Z66" t="s">
        <v>143</v>
      </c>
      <c r="AA66" t="s">
        <v>472</v>
      </c>
      <c r="AB66" s="162">
        <v>2633325</v>
      </c>
      <c r="AC66" s="161">
        <f t="shared" si="19"/>
        <v>4.4157916648996385E-4</v>
      </c>
      <c r="AD66" s="163">
        <v>246</v>
      </c>
      <c r="AE66" s="163" t="s">
        <v>143</v>
      </c>
      <c r="AF66" s="8" t="s">
        <v>472</v>
      </c>
      <c r="AG66" s="160">
        <v>2550861</v>
      </c>
      <c r="AH66" s="161">
        <f t="shared" si="20"/>
        <v>4.1977052570266334E-4</v>
      </c>
      <c r="AI66">
        <v>246</v>
      </c>
      <c r="AJ66" t="s">
        <v>143</v>
      </c>
      <c r="AK66" s="1">
        <v>2190415</v>
      </c>
      <c r="AL66" s="161">
        <f t="shared" si="21"/>
        <v>3.7649348698082929E-4</v>
      </c>
      <c r="AM66">
        <v>246</v>
      </c>
      <c r="AN66" t="s">
        <v>143</v>
      </c>
      <c r="AO66" s="3">
        <v>2078152</v>
      </c>
      <c r="AP66" s="161">
        <f t="shared" si="22"/>
        <v>3.6918447479024742E-4</v>
      </c>
      <c r="AQ66">
        <v>246</v>
      </c>
      <c r="AR66" t="s">
        <v>143</v>
      </c>
      <c r="AS66" s="3">
        <v>2278265</v>
      </c>
      <c r="AT66" s="161">
        <f t="shared" si="23"/>
        <v>4.0696717958196512E-4</v>
      </c>
      <c r="AU66" s="13">
        <v>246</v>
      </c>
      <c r="AV66" s="13" t="s">
        <v>143</v>
      </c>
      <c r="AW66" s="3">
        <v>2134207</v>
      </c>
      <c r="AX66" s="161">
        <f t="shared" si="24"/>
        <v>3.7385742974304319E-4</v>
      </c>
      <c r="AY66" s="174">
        <f t="shared" si="25"/>
        <v>75495.868257519789</v>
      </c>
      <c r="AZ66" s="161">
        <f t="shared" si="45"/>
        <v>1.2969528752947775E-5</v>
      </c>
      <c r="BA66" s="148">
        <f t="shared" si="46"/>
        <v>2.7500150100049092E-2</v>
      </c>
      <c r="BB66" s="148">
        <f t="shared" si="47"/>
        <v>2.8436082653190826E-2</v>
      </c>
      <c r="BC66" s="174">
        <f t="shared" si="26"/>
        <v>99170.731110811234</v>
      </c>
      <c r="BD66" s="161">
        <f t="shared" si="48"/>
        <v>4.1566918737550543E-5</v>
      </c>
      <c r="BE66" s="148">
        <f t="shared" si="49"/>
        <v>3.7477810585613607E-2</v>
      </c>
      <c r="BF66" s="161">
        <f t="shared" si="50"/>
        <v>0.10027550264448899</v>
      </c>
      <c r="BG66" s="174">
        <f t="shared" si="27"/>
        <v>-117861.26289966376</v>
      </c>
      <c r="BH66" s="161">
        <f t="shared" si="51"/>
        <v>-2.1963065439871356E-5</v>
      </c>
      <c r="BI66" s="148">
        <f t="shared" si="28"/>
        <v>-4.2641867665855301E-2</v>
      </c>
      <c r="BJ66" s="161">
        <f t="shared" si="52"/>
        <v>-5.0317428561930694E-2</v>
      </c>
      <c r="BK66" s="174">
        <f t="shared" si="53"/>
        <v>130654.84776916867</v>
      </c>
      <c r="BL66" s="164">
        <f t="shared" si="54"/>
        <v>-5.0889469462680787E-6</v>
      </c>
      <c r="BM66" s="4">
        <f t="shared" si="5"/>
        <v>4.9615921988045028E-2</v>
      </c>
      <c r="BN66" s="4">
        <f t="shared" si="29"/>
        <v>-1.1524427175129739E-2</v>
      </c>
      <c r="BO66" s="157">
        <f t="shared" si="6"/>
        <v>82464</v>
      </c>
      <c r="BP66" s="164">
        <f t="shared" si="30"/>
        <v>2.1808640787300505E-5</v>
      </c>
      <c r="BQ66" s="4">
        <f t="shared" si="7"/>
        <v>3.2327908106321745E-2</v>
      </c>
      <c r="BR66" s="4">
        <f t="shared" si="31"/>
        <v>5.1953721026016607E-2</v>
      </c>
      <c r="BS66" s="157">
        <f t="shared" si="8"/>
        <v>360446</v>
      </c>
      <c r="BT66" s="164">
        <f t="shared" si="32"/>
        <v>4.3277038721834047E-5</v>
      </c>
      <c r="BU66" s="4">
        <f t="shared" si="9"/>
        <v>0.16455603161957894</v>
      </c>
      <c r="BV66" s="4">
        <f t="shared" si="33"/>
        <v>0.11494764243833433</v>
      </c>
      <c r="BW66" s="157">
        <f t="shared" si="10"/>
        <v>112263</v>
      </c>
      <c r="BX66" s="4">
        <f t="shared" si="34"/>
        <v>7.3090121905818712E-6</v>
      </c>
      <c r="BY66" s="4">
        <f t="shared" si="11"/>
        <v>5.4020591371564737E-2</v>
      </c>
      <c r="BZ66" s="4">
        <f t="shared" si="35"/>
        <v>1.9797723603449183E-2</v>
      </c>
      <c r="CA66" s="157">
        <f t="shared" si="12"/>
        <v>-200113</v>
      </c>
      <c r="CB66" s="4">
        <f t="shared" si="36"/>
        <v>-3.7782704791717702E-5</v>
      </c>
      <c r="CC66" s="4">
        <f t="shared" si="13"/>
        <v>-8.78356995345142E-2</v>
      </c>
      <c r="CD66" s="4">
        <f t="shared" si="37"/>
        <v>-9.2839685083519335E-2</v>
      </c>
      <c r="CE66" s="159">
        <f t="shared" si="14"/>
        <v>144058</v>
      </c>
      <c r="CF66" s="4">
        <f t="shared" si="38"/>
        <v>3.3109749838921936E-5</v>
      </c>
      <c r="CG66" s="4">
        <f t="shared" si="15"/>
        <v>6.7499544327237232E-2</v>
      </c>
      <c r="CH66" s="4">
        <f t="shared" si="39"/>
        <v>8.8562503256063879E-2</v>
      </c>
      <c r="CI66" s="157">
        <f t="shared" si="56"/>
        <v>686578.18423783593</v>
      </c>
      <c r="CJ66" s="164">
        <f t="shared" si="55"/>
        <v>9.5206171851279541E-5</v>
      </c>
      <c r="CK66" s="4">
        <f t="shared" si="16"/>
        <v>0.32170177693065194</v>
      </c>
      <c r="CL66" s="4">
        <f t="shared" si="40"/>
        <v>0.25465903383735322</v>
      </c>
    </row>
    <row r="67" spans="1:90" x14ac:dyDescent="0.35">
      <c r="A67" t="s">
        <v>154</v>
      </c>
      <c r="B67">
        <v>252</v>
      </c>
      <c r="C67" t="s">
        <v>472</v>
      </c>
      <c r="D67" s="342">
        <v>3838000</v>
      </c>
      <c r="E67" s="200">
        <v>3466490</v>
      </c>
      <c r="F67" s="200">
        <v>132486</v>
      </c>
      <c r="G67" s="161">
        <f t="shared" si="41"/>
        <v>5.8121462372873244E-4</v>
      </c>
      <c r="H67" s="342">
        <v>3976000</v>
      </c>
      <c r="I67" s="200">
        <v>3582755.2578352746</v>
      </c>
      <c r="J67" s="200">
        <v>225935.59467850052</v>
      </c>
      <c r="K67" s="161">
        <f t="shared" si="42"/>
        <v>5.9577031752075266E-4</v>
      </c>
      <c r="L67" s="200">
        <v>3622192.7623844789</v>
      </c>
      <c r="M67" s="200">
        <v>191313.3813468572</v>
      </c>
      <c r="N67" s="161">
        <f t="shared" si="43"/>
        <v>6.0178016211109354E-4</v>
      </c>
      <c r="O67" s="200">
        <v>3652822</v>
      </c>
      <c r="P67" s="200">
        <v>188117</v>
      </c>
      <c r="Q67" s="161">
        <f t="shared" si="44"/>
        <v>6.017084250144537E-4</v>
      </c>
      <c r="R67" t="s">
        <v>154</v>
      </c>
      <c r="S67" s="144">
        <v>252</v>
      </c>
      <c r="T67" t="s">
        <v>472</v>
      </c>
      <c r="U67" s="273">
        <v>3792878.468016305</v>
      </c>
      <c r="V67" s="161">
        <f t="shared" si="17"/>
        <v>5.9417258402499331E-4</v>
      </c>
      <c r="W67" s="3">
        <v>3657735.1451825374</v>
      </c>
      <c r="X67" s="161">
        <f t="shared" ref="X67:X128" si="57">+W67/W$5</f>
        <v>5.77632871615189E-4</v>
      </c>
      <c r="Y67">
        <v>252</v>
      </c>
      <c r="Z67" t="s">
        <v>154</v>
      </c>
      <c r="AA67" t="s">
        <v>472</v>
      </c>
      <c r="AB67" s="162">
        <v>3647761</v>
      </c>
      <c r="AC67" s="161">
        <f t="shared" ref="AC67:AC128" si="58">+AB67/AB$5</f>
        <v>6.1168874405346737E-4</v>
      </c>
      <c r="AD67" s="163">
        <v>252</v>
      </c>
      <c r="AE67" s="163" t="s">
        <v>154</v>
      </c>
      <c r="AF67" s="8" t="s">
        <v>472</v>
      </c>
      <c r="AG67" s="160">
        <v>3563766</v>
      </c>
      <c r="AH67" s="161">
        <f t="shared" ref="AH67:AH128" si="59">+AG67/AG$5</f>
        <v>5.8645450587126375E-4</v>
      </c>
      <c r="AI67">
        <v>252</v>
      </c>
      <c r="AJ67" t="s">
        <v>154</v>
      </c>
      <c r="AK67" s="1">
        <v>3208571</v>
      </c>
      <c r="AL67" s="161">
        <f t="shared" ref="AL67:AL128" si="60">+AK67/AK$5</f>
        <v>5.5149644428821316E-4</v>
      </c>
      <c r="AM67">
        <v>252</v>
      </c>
      <c r="AN67" t="s">
        <v>154</v>
      </c>
      <c r="AO67" s="3">
        <v>2904780</v>
      </c>
      <c r="AP67" s="161">
        <f t="shared" ref="AP67:AP128" si="61">+AO67/AO$5</f>
        <v>5.1603524606535752E-4</v>
      </c>
      <c r="AQ67">
        <v>252</v>
      </c>
      <c r="AR67" t="s">
        <v>154</v>
      </c>
      <c r="AS67" s="3">
        <v>2792161</v>
      </c>
      <c r="AT67" s="161">
        <f t="shared" ref="AT67:AT128" si="62">+AS67/AS$5</f>
        <v>4.987645805508838E-4</v>
      </c>
      <c r="AU67" s="13">
        <v>252</v>
      </c>
      <c r="AV67" s="13" t="s">
        <v>154</v>
      </c>
      <c r="AW67" s="3">
        <v>2635334</v>
      </c>
      <c r="AX67" s="161">
        <f t="shared" ref="AX67:AX128" si="63">+AW67/AW$5</f>
        <v>4.6164181625983467E-4</v>
      </c>
      <c r="AY67" s="174">
        <f t="shared" si="25"/>
        <v>-39437.504549204372</v>
      </c>
      <c r="AZ67" s="161">
        <f t="shared" si="45"/>
        <v>-6.009844590340878E-6</v>
      </c>
      <c r="BA67" s="148">
        <f t="shared" si="46"/>
        <v>-1.0887743181078739E-2</v>
      </c>
      <c r="BB67" s="148">
        <f t="shared" si="47"/>
        <v>-9.9867775123358288E-3</v>
      </c>
      <c r="BC67" s="174">
        <f t="shared" si="26"/>
        <v>-170685.70563182607</v>
      </c>
      <c r="BD67" s="161">
        <f t="shared" si="48"/>
        <v>7.6075780861002262E-6</v>
      </c>
      <c r="BE67" s="148">
        <f t="shared" si="49"/>
        <v>-4.5001627938027651E-2</v>
      </c>
      <c r="BF67" s="161">
        <f t="shared" si="50"/>
        <v>1.280365047233519E-2</v>
      </c>
      <c r="BG67" s="174">
        <f t="shared" si="27"/>
        <v>135143.32283376763</v>
      </c>
      <c r="BH67" s="161">
        <f t="shared" si="51"/>
        <v>1.6539712409804311E-5</v>
      </c>
      <c r="BI67" s="148">
        <f t="shared" si="28"/>
        <v>3.694726858825733E-2</v>
      </c>
      <c r="BJ67" s="161">
        <f t="shared" si="52"/>
        <v>2.8633606608217472E-2</v>
      </c>
      <c r="BK67" s="174">
        <f t="shared" si="53"/>
        <v>9974.1451825373806</v>
      </c>
      <c r="BL67" s="164">
        <f t="shared" si="54"/>
        <v>-3.4055872438278371E-5</v>
      </c>
      <c r="BM67" s="4">
        <f t="shared" si="5"/>
        <v>2.7343198149597466E-3</v>
      </c>
      <c r="BN67" s="4">
        <f t="shared" si="29"/>
        <v>-5.5675166118965835E-2</v>
      </c>
      <c r="BO67" s="157">
        <f t="shared" si="6"/>
        <v>83995</v>
      </c>
      <c r="BP67" s="164">
        <f t="shared" si="30"/>
        <v>2.5234238182203625E-5</v>
      </c>
      <c r="BQ67" s="4">
        <f t="shared" si="7"/>
        <v>2.3569168121588231E-2</v>
      </c>
      <c r="BR67" s="4">
        <f t="shared" si="31"/>
        <v>4.3028466708964035E-2</v>
      </c>
      <c r="BS67" s="157">
        <f t="shared" si="8"/>
        <v>355195</v>
      </c>
      <c r="BT67" s="164">
        <f t="shared" si="32"/>
        <v>3.4958061583050589E-5</v>
      </c>
      <c r="BU67" s="4">
        <f t="shared" si="9"/>
        <v>0.11070192930123722</v>
      </c>
      <c r="BV67" s="4">
        <f t="shared" si="33"/>
        <v>6.3387646366730582E-2</v>
      </c>
      <c r="BW67" s="157">
        <f t="shared" si="10"/>
        <v>303791</v>
      </c>
      <c r="BX67" s="4">
        <f t="shared" si="34"/>
        <v>3.5461198222855642E-5</v>
      </c>
      <c r="BY67" s="4">
        <f t="shared" si="11"/>
        <v>0.10458313538374679</v>
      </c>
      <c r="BZ67" s="4">
        <f t="shared" si="35"/>
        <v>6.8718558457467008E-2</v>
      </c>
      <c r="CA67" s="157">
        <f t="shared" si="12"/>
        <v>112619</v>
      </c>
      <c r="CB67" s="4">
        <f t="shared" si="36"/>
        <v>1.7270665514473719E-5</v>
      </c>
      <c r="CC67" s="4">
        <f t="shared" si="13"/>
        <v>4.0333992201739083E-2</v>
      </c>
      <c r="CD67" s="4">
        <f t="shared" si="37"/>
        <v>3.4626888491958122E-2</v>
      </c>
      <c r="CE67" s="159">
        <f t="shared" si="14"/>
        <v>156827</v>
      </c>
      <c r="CF67" s="4">
        <f t="shared" si="38"/>
        <v>3.7122764291049124E-5</v>
      </c>
      <c r="CG67" s="4">
        <f t="shared" si="15"/>
        <v>5.9509344925538853E-2</v>
      </c>
      <c r="CH67" s="4">
        <f t="shared" si="39"/>
        <v>8.0414648291208118E-2</v>
      </c>
      <c r="CI67" s="157">
        <f t="shared" si="56"/>
        <v>947421.25783527456</v>
      </c>
      <c r="CJ67" s="164">
        <f t="shared" si="55"/>
        <v>1.3412850126091799E-4</v>
      </c>
      <c r="CK67" s="4">
        <f t="shared" si="16"/>
        <v>0.3595070901203698</v>
      </c>
      <c r="CL67" s="4">
        <f t="shared" si="40"/>
        <v>0.29054668909244541</v>
      </c>
    </row>
    <row r="68" spans="1:90" x14ac:dyDescent="0.35">
      <c r="A68" t="s">
        <v>197</v>
      </c>
      <c r="B68">
        <v>262</v>
      </c>
      <c r="C68" t="s">
        <v>472</v>
      </c>
      <c r="D68" s="342">
        <v>6504000</v>
      </c>
      <c r="E68" s="200">
        <v>5873344</v>
      </c>
      <c r="F68" s="200">
        <v>436772</v>
      </c>
      <c r="G68" s="161">
        <f t="shared" si="41"/>
        <v>9.8476367247256119E-4</v>
      </c>
      <c r="H68" s="342">
        <v>6596000</v>
      </c>
      <c r="I68" s="200">
        <v>5943612.8852671748</v>
      </c>
      <c r="J68" s="200">
        <v>469836.11497806932</v>
      </c>
      <c r="K68" s="161">
        <f t="shared" si="42"/>
        <v>9.8835334290056274E-4</v>
      </c>
      <c r="L68" s="200">
        <v>6006642.5438649487</v>
      </c>
      <c r="M68" s="200">
        <v>397838.75561188208</v>
      </c>
      <c r="N68" s="161">
        <f t="shared" si="43"/>
        <v>9.9792544486531081E-4</v>
      </c>
      <c r="O68" s="200">
        <v>6055296</v>
      </c>
      <c r="P68" s="200">
        <v>391193</v>
      </c>
      <c r="Q68" s="161">
        <f t="shared" si="44"/>
        <v>9.974541927190324E-4</v>
      </c>
      <c r="R68" t="s">
        <v>197</v>
      </c>
      <c r="S68" s="144">
        <v>262</v>
      </c>
      <c r="T68" t="s">
        <v>472</v>
      </c>
      <c r="U68" s="273">
        <v>6553764.6327534169</v>
      </c>
      <c r="V68" s="161">
        <f t="shared" si="17"/>
        <v>1.0266786293765238E-3</v>
      </c>
      <c r="W68" s="3">
        <v>6485469.7201948371</v>
      </c>
      <c r="X68" s="161">
        <f t="shared" si="57"/>
        <v>1.0241912958579035E-3</v>
      </c>
      <c r="Y68">
        <v>262</v>
      </c>
      <c r="Z68" t="s">
        <v>197</v>
      </c>
      <c r="AA68" t="s">
        <v>472</v>
      </c>
      <c r="AB68" s="162">
        <v>6281447</v>
      </c>
      <c r="AC68" s="161">
        <f t="shared" si="58"/>
        <v>1.0533284462080769E-3</v>
      </c>
      <c r="AD68" s="163">
        <v>262</v>
      </c>
      <c r="AE68" s="163" t="s">
        <v>197</v>
      </c>
      <c r="AF68" s="8" t="s">
        <v>472</v>
      </c>
      <c r="AG68" s="160">
        <v>6596433</v>
      </c>
      <c r="AH68" s="161">
        <f t="shared" si="59"/>
        <v>1.0855111855065393E-3</v>
      </c>
      <c r="AI68">
        <v>262</v>
      </c>
      <c r="AJ68" t="s">
        <v>197</v>
      </c>
      <c r="AK68" s="1">
        <v>5714206</v>
      </c>
      <c r="AL68" s="161">
        <f t="shared" si="60"/>
        <v>9.8217065819343669E-4</v>
      </c>
      <c r="AM68">
        <v>262</v>
      </c>
      <c r="AN68" t="s">
        <v>197</v>
      </c>
      <c r="AO68" s="3">
        <v>5124316</v>
      </c>
      <c r="AP68" s="161">
        <f t="shared" si="61"/>
        <v>9.1033664097682054E-4</v>
      </c>
      <c r="AQ68">
        <v>262</v>
      </c>
      <c r="AR68" t="s">
        <v>197</v>
      </c>
      <c r="AS68" s="3">
        <v>4601992</v>
      </c>
      <c r="AT68" s="161">
        <f t="shared" si="62"/>
        <v>8.2205525024471116E-4</v>
      </c>
      <c r="AU68" s="13">
        <v>262</v>
      </c>
      <c r="AV68" s="13" t="s">
        <v>197</v>
      </c>
      <c r="AW68" s="3">
        <v>4558800</v>
      </c>
      <c r="AX68" s="161">
        <f t="shared" si="63"/>
        <v>7.9858291661145584E-4</v>
      </c>
      <c r="AY68" s="174">
        <f t="shared" si="25"/>
        <v>-63029.658597773872</v>
      </c>
      <c r="AZ68" s="161">
        <f t="shared" si="45"/>
        <v>-9.5721019647480692E-6</v>
      </c>
      <c r="BA68" s="148">
        <f t="shared" si="46"/>
        <v>-1.0493326036547816E-2</v>
      </c>
      <c r="BB68" s="148">
        <f t="shared" si="47"/>
        <v>-9.592001099881774E-3</v>
      </c>
      <c r="BC68" s="174">
        <f t="shared" si="26"/>
        <v>-547122.08888846822</v>
      </c>
      <c r="BD68" s="161">
        <f t="shared" si="48"/>
        <v>-2.8753184511213017E-5</v>
      </c>
      <c r="BE68" s="148">
        <f t="shared" si="49"/>
        <v>-8.3482108306749972E-2</v>
      </c>
      <c r="BF68" s="161">
        <f t="shared" si="50"/>
        <v>-2.8006022223988538E-2</v>
      </c>
      <c r="BG68" s="174">
        <f t="shared" si="27"/>
        <v>68294.912558579817</v>
      </c>
      <c r="BH68" s="161">
        <f t="shared" si="51"/>
        <v>2.4873335186202921E-6</v>
      </c>
      <c r="BI68" s="148">
        <f t="shared" si="28"/>
        <v>1.0530449682914887E-2</v>
      </c>
      <c r="BJ68" s="161">
        <f t="shared" si="52"/>
        <v>2.428582949962294E-3</v>
      </c>
      <c r="BK68" s="174">
        <f t="shared" si="53"/>
        <v>204022.72019483708</v>
      </c>
      <c r="BL68" s="164">
        <f t="shared" si="54"/>
        <v>-2.9137150350173327E-5</v>
      </c>
      <c r="BM68" s="4">
        <f t="shared" si="5"/>
        <v>3.2480210402927395E-2</v>
      </c>
      <c r="BN68" s="4">
        <f t="shared" si="29"/>
        <v>-2.766197994088684E-2</v>
      </c>
      <c r="BO68" s="157">
        <f t="shared" si="6"/>
        <v>-314986</v>
      </c>
      <c r="BP68" s="164">
        <f t="shared" si="30"/>
        <v>-3.2182739298462467E-5</v>
      </c>
      <c r="BQ68" s="4">
        <f t="shared" si="7"/>
        <v>-4.77509587378512E-2</v>
      </c>
      <c r="BR68" s="4">
        <f t="shared" si="31"/>
        <v>-2.9647542768935008E-2</v>
      </c>
      <c r="BS68" s="157">
        <f t="shared" si="8"/>
        <v>882227</v>
      </c>
      <c r="BT68" s="164">
        <f t="shared" si="32"/>
        <v>1.0334052731310263E-4</v>
      </c>
      <c r="BU68" s="4">
        <f t="shared" si="9"/>
        <v>0.15439187876670879</v>
      </c>
      <c r="BV68" s="4">
        <f t="shared" si="33"/>
        <v>0.1052164676790313</v>
      </c>
      <c r="BW68" s="157">
        <f t="shared" si="10"/>
        <v>589890</v>
      </c>
      <c r="BX68" s="4">
        <f t="shared" si="34"/>
        <v>7.1834017216616157E-5</v>
      </c>
      <c r="BY68" s="4">
        <f t="shared" si="11"/>
        <v>0.1151158515595057</v>
      </c>
      <c r="BZ68" s="4">
        <f t="shared" si="35"/>
        <v>7.8909289138945279E-2</v>
      </c>
      <c r="CA68" s="157">
        <f t="shared" si="12"/>
        <v>522324</v>
      </c>
      <c r="CB68" s="4">
        <f t="shared" si="36"/>
        <v>8.8281390732109378E-5</v>
      </c>
      <c r="CC68" s="4">
        <f t="shared" si="13"/>
        <v>0.1134995454142467</v>
      </c>
      <c r="CD68" s="4">
        <f t="shared" si="37"/>
        <v>0.10739106733498702</v>
      </c>
      <c r="CE68" s="159">
        <f t="shared" si="14"/>
        <v>43192</v>
      </c>
      <c r="CF68" s="4">
        <f t="shared" si="38"/>
        <v>2.3472333633255322E-5</v>
      </c>
      <c r="CG68" s="4">
        <f t="shared" si="15"/>
        <v>9.4744230937966138E-3</v>
      </c>
      <c r="CH68" s="4">
        <f t="shared" si="39"/>
        <v>2.9392481538239066E-2</v>
      </c>
      <c r="CI68" s="157">
        <f t="shared" si="56"/>
        <v>1384812.8852671748</v>
      </c>
      <c r="CJ68" s="164">
        <f t="shared" si="55"/>
        <v>1.897704262891069E-4</v>
      </c>
      <c r="CK68" s="4">
        <f t="shared" si="16"/>
        <v>0.3037669749204121</v>
      </c>
      <c r="CL68" s="4">
        <f t="shared" si="40"/>
        <v>0.23763396679500745</v>
      </c>
    </row>
    <row r="69" spans="1:90" x14ac:dyDescent="0.35">
      <c r="A69" t="s">
        <v>202</v>
      </c>
      <c r="B69">
        <v>263</v>
      </c>
      <c r="C69" t="s">
        <v>472</v>
      </c>
      <c r="D69" s="342">
        <v>3964000</v>
      </c>
      <c r="E69" s="200">
        <v>3579793</v>
      </c>
      <c r="F69" s="200">
        <v>390802</v>
      </c>
      <c r="G69" s="161">
        <f t="shared" si="41"/>
        <v>6.0021175353794484E-4</v>
      </c>
      <c r="H69" s="342">
        <v>4008000</v>
      </c>
      <c r="I69" s="200">
        <v>3612048.4835277605</v>
      </c>
      <c r="J69" s="200">
        <v>401233.64499281504</v>
      </c>
      <c r="K69" s="161">
        <f t="shared" si="42"/>
        <v>6.0064143852011558E-4</v>
      </c>
      <c r="L69" s="200">
        <v>3738527.0349756074</v>
      </c>
      <c r="M69" s="200">
        <v>339748.88039633172</v>
      </c>
      <c r="N69" s="161">
        <f t="shared" si="43"/>
        <v>6.2110758668826576E-4</v>
      </c>
      <c r="O69" s="200">
        <v>3766360</v>
      </c>
      <c r="P69" s="200">
        <v>334072</v>
      </c>
      <c r="Q69" s="161">
        <f t="shared" si="44"/>
        <v>6.2041088879705554E-4</v>
      </c>
      <c r="R69" t="s">
        <v>202</v>
      </c>
      <c r="S69" s="144">
        <v>263</v>
      </c>
      <c r="T69" t="s">
        <v>472</v>
      </c>
      <c r="U69" s="273">
        <v>4000428.0428353967</v>
      </c>
      <c r="V69" s="161">
        <f t="shared" si="17"/>
        <v>6.2668621930844748E-4</v>
      </c>
      <c r="W69" s="3">
        <v>3962342.334875701</v>
      </c>
      <c r="X69" s="161">
        <f t="shared" si="57"/>
        <v>6.257367169493251E-4</v>
      </c>
      <c r="Y69">
        <v>263</v>
      </c>
      <c r="Z69" t="s">
        <v>202</v>
      </c>
      <c r="AA69" t="s">
        <v>472</v>
      </c>
      <c r="AB69" s="162">
        <v>3574048</v>
      </c>
      <c r="AC69" s="161">
        <f t="shared" si="58"/>
        <v>5.9932789793706528E-4</v>
      </c>
      <c r="AD69" s="163">
        <v>263</v>
      </c>
      <c r="AE69" s="163" t="s">
        <v>202</v>
      </c>
      <c r="AF69" s="8" t="s">
        <v>472</v>
      </c>
      <c r="AG69" s="160">
        <v>3483312</v>
      </c>
      <c r="AH69" s="161">
        <f t="shared" si="59"/>
        <v>5.7321496915213946E-4</v>
      </c>
      <c r="AI69">
        <v>263</v>
      </c>
      <c r="AJ69" t="s">
        <v>202</v>
      </c>
      <c r="AK69" s="1">
        <v>3276660</v>
      </c>
      <c r="AL69" s="161">
        <f t="shared" si="60"/>
        <v>5.6319973568963152E-4</v>
      </c>
      <c r="AM69">
        <v>263</v>
      </c>
      <c r="AN69" t="s">
        <v>202</v>
      </c>
      <c r="AO69" s="3">
        <v>2746604</v>
      </c>
      <c r="AP69" s="161">
        <f t="shared" si="61"/>
        <v>4.8793522090626322E-4</v>
      </c>
      <c r="AQ69">
        <v>263</v>
      </c>
      <c r="AR69" t="s">
        <v>202</v>
      </c>
      <c r="AS69" s="3">
        <v>2725537</v>
      </c>
      <c r="AT69" s="161">
        <f t="shared" si="62"/>
        <v>4.8686351488360242E-4</v>
      </c>
      <c r="AU69" s="13">
        <v>263</v>
      </c>
      <c r="AV69" s="13" t="s">
        <v>202</v>
      </c>
      <c r="AW69" s="3">
        <v>2353792</v>
      </c>
      <c r="AX69" s="161">
        <f t="shared" si="63"/>
        <v>4.1232299738016843E-4</v>
      </c>
      <c r="AY69" s="174">
        <f t="shared" si="25"/>
        <v>-126478.55144784693</v>
      </c>
      <c r="AZ69" s="161">
        <f t="shared" si="45"/>
        <v>-2.0466148168150184E-5</v>
      </c>
      <c r="BA69" s="148">
        <f t="shared" si="46"/>
        <v>-3.3831118583491041E-2</v>
      </c>
      <c r="BB69" s="148">
        <f t="shared" si="47"/>
        <v>-3.2951051648355011E-2</v>
      </c>
      <c r="BC69" s="174">
        <f t="shared" si="26"/>
        <v>-261901.0078597893</v>
      </c>
      <c r="BD69" s="161">
        <f t="shared" si="48"/>
        <v>-5.5786326201817237E-6</v>
      </c>
      <c r="BE69" s="148">
        <f t="shared" si="49"/>
        <v>-6.5468246161518473E-2</v>
      </c>
      <c r="BF69" s="161">
        <f t="shared" si="50"/>
        <v>-8.9017955849384767E-3</v>
      </c>
      <c r="BG69" s="174">
        <f t="shared" si="27"/>
        <v>38085.707959695719</v>
      </c>
      <c r="BH69" s="161">
        <f t="shared" si="51"/>
        <v>9.4950235912237991E-7</v>
      </c>
      <c r="BI69" s="148">
        <f t="shared" si="28"/>
        <v>9.6119175833126163E-3</v>
      </c>
      <c r="BJ69" s="161">
        <f t="shared" si="52"/>
        <v>1.5174151258879616E-3</v>
      </c>
      <c r="BK69" s="174">
        <f t="shared" si="53"/>
        <v>388294.334875701</v>
      </c>
      <c r="BL69" s="164">
        <f t="shared" si="54"/>
        <v>2.6408819012259822E-5</v>
      </c>
      <c r="BM69" s="4">
        <f t="shared" ref="BM69:BM130" si="64">+BK69/AB69</f>
        <v>0.10864273084068848</v>
      </c>
      <c r="BN69" s="4">
        <f t="shared" si="29"/>
        <v>4.4064057593783131E-2</v>
      </c>
      <c r="BO69" s="157">
        <f t="shared" ref="BO69:BO130" si="65">+AB69-AG69</f>
        <v>90736</v>
      </c>
      <c r="BP69" s="164">
        <f t="shared" si="30"/>
        <v>2.6112928784925824E-5</v>
      </c>
      <c r="BQ69" s="4">
        <f t="shared" ref="BQ69:BQ130" si="66">+BO69/AG69</f>
        <v>2.6048771973340316E-2</v>
      </c>
      <c r="BR69" s="4">
        <f t="shared" si="31"/>
        <v>4.5555210854926365E-2</v>
      </c>
      <c r="BS69" s="157">
        <f t="shared" ref="BS69:BS130" si="67">+AG69-AK69</f>
        <v>206652</v>
      </c>
      <c r="BT69" s="164">
        <f t="shared" si="32"/>
        <v>1.0015233462507944E-5</v>
      </c>
      <c r="BU69" s="4">
        <f t="shared" ref="BU69:BU130" si="68">+BS69/AK69</f>
        <v>6.3067880097416276E-2</v>
      </c>
      <c r="BV69" s="4">
        <f t="shared" si="33"/>
        <v>1.7782738214968098E-2</v>
      </c>
      <c r="BW69" s="157">
        <f t="shared" ref="BW69:BW130" si="69">+AK69-AO69</f>
        <v>530056</v>
      </c>
      <c r="BX69" s="4">
        <f t="shared" si="34"/>
        <v>7.5264514783368293E-5</v>
      </c>
      <c r="BY69" s="4">
        <f t="shared" ref="BY69:BY130" si="70">+BW69/AO69</f>
        <v>0.19298595647570599</v>
      </c>
      <c r="BZ69" s="4">
        <f t="shared" si="35"/>
        <v>0.15425103898746281</v>
      </c>
      <c r="CA69" s="157">
        <f t="shared" ref="CA69:CA130" si="71">+AO69-AS69</f>
        <v>21067</v>
      </c>
      <c r="CB69" s="4">
        <f t="shared" si="36"/>
        <v>1.0717060226608029E-6</v>
      </c>
      <c r="CC69" s="4">
        <f t="shared" ref="CC69:CC130" si="72">+CA69/AS69</f>
        <v>7.7294859691869897E-3</v>
      </c>
      <c r="CD69" s="4">
        <f t="shared" si="37"/>
        <v>2.2012452974978472E-3</v>
      </c>
      <c r="CE69" s="159">
        <f t="shared" ref="CE69:CE130" si="73">+AS69-AW69</f>
        <v>371745</v>
      </c>
      <c r="CF69" s="4">
        <f t="shared" si="38"/>
        <v>7.4540517503433987E-5</v>
      </c>
      <c r="CG69" s="4">
        <f t="shared" ref="CG69:CG130" si="74">+CE69/AW69</f>
        <v>0.15793451587905813</v>
      </c>
      <c r="CH69" s="4">
        <f t="shared" si="39"/>
        <v>0.18078185785670944</v>
      </c>
      <c r="CI69" s="157">
        <f t="shared" si="56"/>
        <v>1258256.4835277605</v>
      </c>
      <c r="CJ69" s="164">
        <f t="shared" si="55"/>
        <v>1.8831844113994714E-4</v>
      </c>
      <c r="CK69" s="4">
        <f t="shared" ref="CK69:CK130" si="75">+CI69/AW69</f>
        <v>0.53456570653981339</v>
      </c>
      <c r="CL69" s="4">
        <f t="shared" si="40"/>
        <v>0.45672553395394172</v>
      </c>
    </row>
    <row r="70" spans="1:90" x14ac:dyDescent="0.35">
      <c r="A70" t="s">
        <v>226</v>
      </c>
      <c r="B70">
        <v>267</v>
      </c>
      <c r="C70" t="s">
        <v>473</v>
      </c>
      <c r="D70" s="342">
        <v>7354000</v>
      </c>
      <c r="E70" s="200">
        <v>6641143</v>
      </c>
      <c r="F70" s="200">
        <v>649312</v>
      </c>
      <c r="G70" s="161">
        <f t="shared" si="41"/>
        <v>1.1134979272617851E-3</v>
      </c>
      <c r="H70" s="342">
        <v>7469000</v>
      </c>
      <c r="I70" s="200">
        <v>6730293.2020879658</v>
      </c>
      <c r="J70" s="200">
        <v>697456.64470580174</v>
      </c>
      <c r="K70" s="161">
        <f t="shared" si="42"/>
        <v>1.1191690834160982E-3</v>
      </c>
      <c r="L70" s="200">
        <v>6768727.0124846073</v>
      </c>
      <c r="M70" s="200">
        <v>590578.8737333368</v>
      </c>
      <c r="N70" s="161">
        <f t="shared" si="43"/>
        <v>1.1245358560589946E-3</v>
      </c>
      <c r="O70" s="200">
        <v>6819772</v>
      </c>
      <c r="P70" s="200">
        <v>580711</v>
      </c>
      <c r="Q70" s="161">
        <f t="shared" si="44"/>
        <v>1.1233819411615653E-3</v>
      </c>
      <c r="R70" t="s">
        <v>226</v>
      </c>
      <c r="S70" s="144">
        <v>267</v>
      </c>
      <c r="T70" t="s">
        <v>473</v>
      </c>
      <c r="U70" s="273">
        <v>6792263.2984756073</v>
      </c>
      <c r="V70" s="161">
        <f t="shared" ref="V70:V130" si="76">+U70/U$5</f>
        <v>1.0640405880297315E-3</v>
      </c>
      <c r="W70" s="3">
        <v>6485764.7788573848</v>
      </c>
      <c r="X70" s="161">
        <f t="shared" si="57"/>
        <v>1.0242378917911183E-3</v>
      </c>
      <c r="Y70">
        <v>267</v>
      </c>
      <c r="Z70" t="s">
        <v>226</v>
      </c>
      <c r="AA70" t="s">
        <v>473</v>
      </c>
      <c r="AB70" s="162">
        <v>5977676</v>
      </c>
      <c r="AC70" s="161">
        <f t="shared" si="58"/>
        <v>1.002389445141432E-3</v>
      </c>
      <c r="AD70" s="163">
        <v>267</v>
      </c>
      <c r="AE70" s="163" t="s">
        <v>226</v>
      </c>
      <c r="AF70" s="8" t="s">
        <v>473</v>
      </c>
      <c r="AG70" s="160">
        <v>6161518</v>
      </c>
      <c r="AH70" s="161">
        <f t="shared" si="59"/>
        <v>1.0139414299667534E-3</v>
      </c>
      <c r="AI70">
        <v>267</v>
      </c>
      <c r="AJ70" t="s">
        <v>226</v>
      </c>
      <c r="AK70" s="1">
        <v>5910691</v>
      </c>
      <c r="AL70" s="161">
        <f t="shared" si="60"/>
        <v>1.0159429446274814E-3</v>
      </c>
      <c r="AM70">
        <v>267</v>
      </c>
      <c r="AN70" t="s">
        <v>226</v>
      </c>
      <c r="AO70" s="3">
        <v>4804100</v>
      </c>
      <c r="AP70" s="161">
        <f t="shared" si="61"/>
        <v>8.5345014962323628E-4</v>
      </c>
      <c r="AQ70">
        <v>267</v>
      </c>
      <c r="AR70" t="s">
        <v>226</v>
      </c>
      <c r="AS70" s="3">
        <v>4595741</v>
      </c>
      <c r="AT70" s="161">
        <f t="shared" si="62"/>
        <v>8.2093863218686146E-4</v>
      </c>
      <c r="AU70" s="13">
        <v>267</v>
      </c>
      <c r="AV70" s="13" t="s">
        <v>226</v>
      </c>
      <c r="AW70" s="3">
        <v>3925590</v>
      </c>
      <c r="AX70" s="161">
        <f t="shared" si="63"/>
        <v>6.876610317672994E-4</v>
      </c>
      <c r="AY70" s="174">
        <f t="shared" ref="AY70:AY133" si="77">+I70-L70</f>
        <v>-38433.810396641493</v>
      </c>
      <c r="AZ70" s="161">
        <f t="shared" si="45"/>
        <v>-5.3667726428964155E-6</v>
      </c>
      <c r="BA70" s="148">
        <f t="shared" si="46"/>
        <v>-5.6781445500390382E-3</v>
      </c>
      <c r="BB70" s="148">
        <f t="shared" si="47"/>
        <v>-4.7724335457871494E-3</v>
      </c>
      <c r="BC70" s="174">
        <f t="shared" ref="BC70:BC133" si="78">+L70-U70</f>
        <v>-23536.285991000012</v>
      </c>
      <c r="BD70" s="161">
        <f t="shared" si="48"/>
        <v>6.04952680292631E-5</v>
      </c>
      <c r="BE70" s="148">
        <f t="shared" si="49"/>
        <v>-3.4651610158107794E-3</v>
      </c>
      <c r="BF70" s="161">
        <f t="shared" si="50"/>
        <v>5.685428611448113E-2</v>
      </c>
      <c r="BG70" s="174">
        <f t="shared" ref="BG70:BG130" si="79">+U70-W70</f>
        <v>306498.51961822249</v>
      </c>
      <c r="BH70" s="161">
        <f t="shared" si="51"/>
        <v>3.9802696238613227E-5</v>
      </c>
      <c r="BI70" s="148">
        <f t="shared" ref="BI70:BI130" si="80">+BG70/W70</f>
        <v>4.7257113088245421E-2</v>
      </c>
      <c r="BJ70" s="161">
        <f t="shared" si="52"/>
        <v>3.8860792553777668E-2</v>
      </c>
      <c r="BK70" s="174">
        <f t="shared" si="53"/>
        <v>508088.77885738481</v>
      </c>
      <c r="BL70" s="164">
        <f t="shared" si="54"/>
        <v>2.1848446649686297E-5</v>
      </c>
      <c r="BM70" s="4">
        <f t="shared" si="64"/>
        <v>8.4997711294052203E-2</v>
      </c>
      <c r="BN70" s="4">
        <f t="shared" ref="BN70:BN130" si="81">+BL70/AC70</f>
        <v>2.1796365430208211E-2</v>
      </c>
      <c r="BO70" s="157">
        <f t="shared" si="65"/>
        <v>-183842</v>
      </c>
      <c r="BP70" s="164">
        <f t="shared" ref="BP70:BP130" si="82">+AC70-AH70</f>
        <v>-1.1551984825321389E-5</v>
      </c>
      <c r="BQ70" s="4">
        <f t="shared" si="66"/>
        <v>-2.9837127798701554E-2</v>
      </c>
      <c r="BR70" s="4">
        <f t="shared" ref="BR70:BR130" si="83">+BP70/AH70</f>
        <v>-1.1393148049685841E-2</v>
      </c>
      <c r="BS70" s="157">
        <f t="shared" si="67"/>
        <v>250827</v>
      </c>
      <c r="BT70" s="164">
        <f t="shared" ref="BT70:BT130" si="84">+AH70-AL70</f>
        <v>-2.0015146607280532E-6</v>
      </c>
      <c r="BU70" s="4">
        <f t="shared" si="68"/>
        <v>4.2436155095910102E-2</v>
      </c>
      <c r="BV70" s="4">
        <f t="shared" ref="BV70:BV130" si="85">+BT70/AL70</f>
        <v>-1.9701053797484208E-3</v>
      </c>
      <c r="BW70" s="157">
        <f t="shared" si="69"/>
        <v>1106591</v>
      </c>
      <c r="BX70" s="4">
        <f t="shared" ref="BX70:BX130" si="86">+AL70-AP70</f>
        <v>1.6249279500424514E-4</v>
      </c>
      <c r="BY70" s="4">
        <f t="shared" si="70"/>
        <v>0.23034304031972691</v>
      </c>
      <c r="BZ70" s="4">
        <f t="shared" ref="BZ70:BZ130" si="87">+BX70/AP70</f>
        <v>0.19039518017072132</v>
      </c>
      <c r="CA70" s="157">
        <f t="shared" si="71"/>
        <v>208359</v>
      </c>
      <c r="CB70" s="4">
        <f t="shared" ref="CB70:CB130" si="88">+AP70-AT70</f>
        <v>3.2511517436374822E-5</v>
      </c>
      <c r="CC70" s="4">
        <f t="shared" si="72"/>
        <v>4.5337411311908132E-2</v>
      </c>
      <c r="CD70" s="4">
        <f t="shared" ref="CD70:CD130" si="89">+CB70/AT70</f>
        <v>3.9602859655622318E-2</v>
      </c>
      <c r="CE70" s="159">
        <f t="shared" si="73"/>
        <v>670151</v>
      </c>
      <c r="CF70" s="4">
        <f t="shared" ref="CF70:CF130" si="90">+AT70-AX70</f>
        <v>1.3327760041956206E-4</v>
      </c>
      <c r="CG70" s="4">
        <f t="shared" si="74"/>
        <v>0.17071344689588061</v>
      </c>
      <c r="CH70" s="4">
        <f t="shared" ref="CH70:CH130" si="91">+CF70/AX70</f>
        <v>0.19381293146281181</v>
      </c>
      <c r="CI70" s="157">
        <f t="shared" si="56"/>
        <v>2804703.2020879658</v>
      </c>
      <c r="CJ70" s="164">
        <f t="shared" si="55"/>
        <v>4.3150805164879878E-4</v>
      </c>
      <c r="CK70" s="4">
        <f t="shared" si="75"/>
        <v>0.71446666668907499</v>
      </c>
      <c r="CL70" s="4">
        <f t="shared" ref="CL70:CL130" si="92">+CJ70/AX70</f>
        <v>0.62750109678283861</v>
      </c>
    </row>
    <row r="71" spans="1:90" x14ac:dyDescent="0.35">
      <c r="A71" t="s">
        <v>227</v>
      </c>
      <c r="B71">
        <v>268</v>
      </c>
      <c r="C71" t="s">
        <v>473</v>
      </c>
      <c r="D71" s="342">
        <v>112998000</v>
      </c>
      <c r="E71" s="200">
        <v>102047734</v>
      </c>
      <c r="F71" s="200">
        <v>3512271</v>
      </c>
      <c r="G71" s="161">
        <f t="shared" ref="G71:G134" si="93">+E71/E$5</f>
        <v>1.7109997524637249E-2</v>
      </c>
      <c r="H71" s="342">
        <v>114351000</v>
      </c>
      <c r="I71" s="200">
        <v>103042391.81425056</v>
      </c>
      <c r="J71" s="200">
        <v>3832594.8154561147</v>
      </c>
      <c r="K71" s="161">
        <f t="shared" ref="K71:K134" si="94">+I71/I$5</f>
        <v>1.7134745209017119E-2</v>
      </c>
      <c r="L71" s="200">
        <v>100250871.7231617</v>
      </c>
      <c r="M71" s="200">
        <v>3245290.6525007831</v>
      </c>
      <c r="N71" s="161">
        <f t="shared" ref="N71:N134" si="95">+L71/L$5</f>
        <v>1.6655376948417368E-2</v>
      </c>
      <c r="O71" s="200">
        <v>101153059</v>
      </c>
      <c r="P71" s="200">
        <v>3191066</v>
      </c>
      <c r="Q71" s="161">
        <f t="shared" ref="Q71:Q134" si="96">+O71/O$5</f>
        <v>1.6662363459342973E-2</v>
      </c>
      <c r="R71" t="s">
        <v>227</v>
      </c>
      <c r="S71" s="144">
        <v>268</v>
      </c>
      <c r="T71" t="s">
        <v>473</v>
      </c>
      <c r="U71" s="273">
        <v>110147634.56208082</v>
      </c>
      <c r="V71" s="161">
        <f t="shared" si="76"/>
        <v>1.7255154681036007E-2</v>
      </c>
      <c r="W71" s="3">
        <v>107512629.79759464</v>
      </c>
      <c r="X71" s="161">
        <f t="shared" si="57"/>
        <v>1.6978492597168653E-2</v>
      </c>
      <c r="Y71">
        <v>268</v>
      </c>
      <c r="Z71" t="s">
        <v>227</v>
      </c>
      <c r="AA71" t="s">
        <v>473</v>
      </c>
      <c r="AB71" s="162">
        <v>100549660</v>
      </c>
      <c r="AC71" s="161">
        <f t="shared" si="58"/>
        <v>1.6861054011050387E-2</v>
      </c>
      <c r="AD71" s="163">
        <v>268</v>
      </c>
      <c r="AE71" s="163" t="s">
        <v>227</v>
      </c>
      <c r="AF71" s="8" t="s">
        <v>473</v>
      </c>
      <c r="AG71" s="160">
        <v>95553545</v>
      </c>
      <c r="AH71" s="161">
        <f t="shared" si="59"/>
        <v>1.5724322813906011E-2</v>
      </c>
      <c r="AI71">
        <v>268</v>
      </c>
      <c r="AJ71" t="s">
        <v>227</v>
      </c>
      <c r="AK71" s="1">
        <v>95733450</v>
      </c>
      <c r="AL71" s="161">
        <f t="shared" si="60"/>
        <v>1.6454882025189233E-2</v>
      </c>
      <c r="AM71">
        <v>268</v>
      </c>
      <c r="AN71" t="s">
        <v>227</v>
      </c>
      <c r="AO71" s="3">
        <v>93009706</v>
      </c>
      <c r="AP71" s="161">
        <f t="shared" si="61"/>
        <v>1.6523208822071402E-2</v>
      </c>
      <c r="AQ71">
        <v>268</v>
      </c>
      <c r="AR71" t="s">
        <v>227</v>
      </c>
      <c r="AS71" s="3">
        <v>93210789</v>
      </c>
      <c r="AT71" s="161">
        <f t="shared" si="62"/>
        <v>1.6650271985892626E-2</v>
      </c>
      <c r="AU71" s="13">
        <v>268</v>
      </c>
      <c r="AV71" s="13" t="s">
        <v>227</v>
      </c>
      <c r="AW71" s="3">
        <v>101250098</v>
      </c>
      <c r="AX71" s="161">
        <f t="shared" si="63"/>
        <v>1.7736377680099089E-2</v>
      </c>
      <c r="AY71" s="174">
        <f t="shared" si="77"/>
        <v>2791520.0910888612</v>
      </c>
      <c r="AZ71" s="161">
        <f t="shared" ref="AZ71:AZ134" si="97">+K71-N71</f>
        <v>4.7936826059975096E-4</v>
      </c>
      <c r="BA71" s="148">
        <f t="shared" ref="BA71:BA134" si="98">+AY71/L71</f>
        <v>2.7845344814532078E-2</v>
      </c>
      <c r="BB71" s="148">
        <f t="shared" ref="BB71:BB134" si="99">+AZ71/N71</f>
        <v>2.8781591799716164E-2</v>
      </c>
      <c r="BC71" s="174">
        <f t="shared" si="78"/>
        <v>-9896762.838919118</v>
      </c>
      <c r="BD71" s="161">
        <f t="shared" ref="BD71:BD134" si="100">N71-V71</f>
        <v>-5.9977773261863862E-4</v>
      </c>
      <c r="BE71" s="148">
        <f t="shared" ref="BE71:BE131" si="101">+BC71/U71</f>
        <v>-8.9849980694239578E-2</v>
      </c>
      <c r="BF71" s="161">
        <f t="shared" ref="BF71:BF131" si="102">+BD71/V71</f>
        <v>-3.4759336772437886E-2</v>
      </c>
      <c r="BG71" s="174">
        <f t="shared" si="79"/>
        <v>2635004.7644861788</v>
      </c>
      <c r="BH71" s="161">
        <f t="shared" ref="BH71:BH131" si="103">+V71-X71</f>
        <v>2.7666208386735447E-4</v>
      </c>
      <c r="BI71" s="148">
        <f t="shared" si="80"/>
        <v>2.4508792775759368E-2</v>
      </c>
      <c r="BJ71" s="161">
        <f t="shared" ref="BJ71:BJ131" si="104">+BH71/X71</f>
        <v>1.6294855522891994E-2</v>
      </c>
      <c r="BK71" s="174">
        <f t="shared" ref="BK71:BK131" si="105">+W71-AB71</f>
        <v>6962969.7975946367</v>
      </c>
      <c r="BL71" s="164">
        <f t="shared" ref="BL71:BL131" si="106">+X71-AC71</f>
        <v>1.1743858611826599E-4</v>
      </c>
      <c r="BM71" s="4">
        <f t="shared" si="64"/>
        <v>6.9249063573110406E-2</v>
      </c>
      <c r="BN71" s="4">
        <f t="shared" si="81"/>
        <v>6.9650797655531598E-3</v>
      </c>
      <c r="BO71" s="157">
        <f t="shared" si="65"/>
        <v>4996115</v>
      </c>
      <c r="BP71" s="164">
        <f t="shared" si="82"/>
        <v>1.1367311971443757E-3</v>
      </c>
      <c r="BQ71" s="4">
        <f t="shared" si="66"/>
        <v>5.2286024553039871E-2</v>
      </c>
      <c r="BR71" s="4">
        <f t="shared" si="83"/>
        <v>7.2291265614255418E-2</v>
      </c>
      <c r="BS71" s="157">
        <f t="shared" si="67"/>
        <v>-179905</v>
      </c>
      <c r="BT71" s="164">
        <f t="shared" si="84"/>
        <v>-7.3055921128322224E-4</v>
      </c>
      <c r="BU71" s="4">
        <f t="shared" si="68"/>
        <v>-1.8792282112469571E-3</v>
      </c>
      <c r="BV71" s="4">
        <f t="shared" si="85"/>
        <v>-4.4397717963877092E-2</v>
      </c>
      <c r="BW71" s="157">
        <f t="shared" si="69"/>
        <v>2723744</v>
      </c>
      <c r="BX71" s="4">
        <f t="shared" si="86"/>
        <v>-6.8326796882168389E-5</v>
      </c>
      <c r="BY71" s="4">
        <f t="shared" si="70"/>
        <v>2.928451359689278E-2</v>
      </c>
      <c r="BZ71" s="4">
        <f t="shared" si="87"/>
        <v>-4.1352014380462649E-3</v>
      </c>
      <c r="CA71" s="157">
        <f t="shared" si="71"/>
        <v>-201083</v>
      </c>
      <c r="CB71" s="4">
        <f t="shared" si="88"/>
        <v>-1.2706316382122412E-4</v>
      </c>
      <c r="CC71" s="4">
        <f t="shared" si="72"/>
        <v>-2.1572931863070056E-3</v>
      </c>
      <c r="CD71" s="4">
        <f t="shared" si="89"/>
        <v>-7.6312965895621214E-3</v>
      </c>
      <c r="CE71" s="159">
        <f t="shared" si="73"/>
        <v>-8039309</v>
      </c>
      <c r="CF71" s="4">
        <f t="shared" si="90"/>
        <v>-1.0861056942064636E-3</v>
      </c>
      <c r="CG71" s="4">
        <f t="shared" si="74"/>
        <v>-7.9400505864201734E-2</v>
      </c>
      <c r="CH71" s="4">
        <f t="shared" si="91"/>
        <v>-6.123604908487694E-2</v>
      </c>
      <c r="CI71" s="157">
        <f t="shared" si="56"/>
        <v>1792293.8142505586</v>
      </c>
      <c r="CJ71" s="164">
        <f t="shared" ref="CJ71:CJ134" si="107">+K71-AX71</f>
        <v>-6.0163247108196982E-4</v>
      </c>
      <c r="CK71" s="4">
        <f t="shared" si="75"/>
        <v>1.7701650167791034E-2</v>
      </c>
      <c r="CL71" s="4">
        <f t="shared" si="92"/>
        <v>-3.3920819793831131E-2</v>
      </c>
    </row>
    <row r="72" spans="1:90" x14ac:dyDescent="0.35">
      <c r="A72" t="s">
        <v>241</v>
      </c>
      <c r="B72">
        <v>269</v>
      </c>
      <c r="C72" t="s">
        <v>472</v>
      </c>
      <c r="D72" s="342">
        <v>4452000</v>
      </c>
      <c r="E72" s="200">
        <v>4020942</v>
      </c>
      <c r="F72" s="200">
        <v>505721</v>
      </c>
      <c r="G72" s="161">
        <f t="shared" si="93"/>
        <v>6.7417771046939618E-4</v>
      </c>
      <c r="H72" s="342">
        <v>4606000</v>
      </c>
      <c r="I72" s="200">
        <v>4150671.7795187337</v>
      </c>
      <c r="J72" s="200">
        <v>611393.80382576014</v>
      </c>
      <c r="K72" s="161">
        <f t="shared" si="94"/>
        <v>6.9020819622002719E-4</v>
      </c>
      <c r="L72" s="200">
        <v>4099827.8548241113</v>
      </c>
      <c r="M72" s="200">
        <v>517704.24271069322</v>
      </c>
      <c r="N72" s="161">
        <f t="shared" si="95"/>
        <v>6.8113301332960619E-4</v>
      </c>
      <c r="O72" s="200">
        <v>4126495</v>
      </c>
      <c r="P72" s="200">
        <v>509054</v>
      </c>
      <c r="Q72" s="161">
        <f t="shared" si="96"/>
        <v>6.7973386255339521E-4</v>
      </c>
      <c r="R72" t="s">
        <v>241</v>
      </c>
      <c r="S72" s="144">
        <v>269</v>
      </c>
      <c r="T72" t="s">
        <v>472</v>
      </c>
      <c r="U72" s="273">
        <v>4154699.6162081496</v>
      </c>
      <c r="V72" s="161">
        <f t="shared" si="76"/>
        <v>6.5085360040579925E-4</v>
      </c>
      <c r="W72" s="3">
        <v>4128481.2777481326</v>
      </c>
      <c r="X72" s="161">
        <f t="shared" si="57"/>
        <v>6.5197353040065149E-4</v>
      </c>
      <c r="Y72">
        <v>269</v>
      </c>
      <c r="Z72" t="s">
        <v>241</v>
      </c>
      <c r="AA72" t="s">
        <v>472</v>
      </c>
      <c r="AB72" s="162">
        <v>3895327</v>
      </c>
      <c r="AC72" s="161">
        <f t="shared" si="58"/>
        <v>6.5320279489461104E-4</v>
      </c>
      <c r="AD72" s="163">
        <v>269</v>
      </c>
      <c r="AE72" s="163" t="s">
        <v>241</v>
      </c>
      <c r="AF72" s="8" t="s">
        <v>472</v>
      </c>
      <c r="AG72" s="160">
        <v>3923789</v>
      </c>
      <c r="AH72" s="161">
        <f t="shared" si="59"/>
        <v>6.4570000924249796E-4</v>
      </c>
      <c r="AI72">
        <v>269</v>
      </c>
      <c r="AJ72" t="s">
        <v>241</v>
      </c>
      <c r="AK72" s="1">
        <v>3456045</v>
      </c>
      <c r="AL72" s="161">
        <f t="shared" si="60"/>
        <v>5.9403283542737797E-4</v>
      </c>
      <c r="AM72">
        <v>269</v>
      </c>
      <c r="AN72" t="s">
        <v>241</v>
      </c>
      <c r="AO72" s="3">
        <v>2838101</v>
      </c>
      <c r="AP72" s="161">
        <f t="shared" si="61"/>
        <v>5.0418969694549583E-4</v>
      </c>
      <c r="AQ72">
        <v>269</v>
      </c>
      <c r="AR72" t="s">
        <v>241</v>
      </c>
      <c r="AS72" s="3">
        <v>2519347</v>
      </c>
      <c r="AT72" s="161">
        <f t="shared" si="62"/>
        <v>4.5003173159324534E-4</v>
      </c>
      <c r="AU72" s="13">
        <v>269</v>
      </c>
      <c r="AV72" s="13" t="s">
        <v>241</v>
      </c>
      <c r="AW72" s="3">
        <v>2321102</v>
      </c>
      <c r="AX72" s="161">
        <f t="shared" si="63"/>
        <v>4.0659656157600316E-4</v>
      </c>
      <c r="AY72" s="174">
        <f t="shared" si="77"/>
        <v>50843.924694622401</v>
      </c>
      <c r="AZ72" s="161">
        <f t="shared" si="97"/>
        <v>9.0751828904210054E-6</v>
      </c>
      <c r="BA72" s="148">
        <f t="shared" si="98"/>
        <v>1.240147793883499E-2</v>
      </c>
      <c r="BB72" s="148">
        <f t="shared" si="99"/>
        <v>1.3323657366214674E-2</v>
      </c>
      <c r="BC72" s="174">
        <f t="shared" si="78"/>
        <v>-54871.761384038255</v>
      </c>
      <c r="BD72" s="161">
        <f t="shared" si="100"/>
        <v>3.0279412923806936E-5</v>
      </c>
      <c r="BE72" s="148">
        <f t="shared" si="101"/>
        <v>-1.3207154897546555E-2</v>
      </c>
      <c r="BF72" s="161">
        <f t="shared" si="102"/>
        <v>4.6522617229017543E-2</v>
      </c>
      <c r="BG72" s="174">
        <f t="shared" si="79"/>
        <v>26218.338460016996</v>
      </c>
      <c r="BH72" s="161">
        <f t="shared" si="103"/>
        <v>-1.1199299948522331E-6</v>
      </c>
      <c r="BI72" s="148">
        <f t="shared" si="80"/>
        <v>6.3506012734827538E-3</v>
      </c>
      <c r="BJ72" s="161">
        <f t="shared" si="104"/>
        <v>-1.7177537777707211E-3</v>
      </c>
      <c r="BK72" s="174">
        <f t="shared" si="105"/>
        <v>233154.27774813259</v>
      </c>
      <c r="BL72" s="164">
        <f t="shared" si="106"/>
        <v>-1.2292644939595554E-6</v>
      </c>
      <c r="BM72" s="4">
        <f t="shared" si="64"/>
        <v>5.9854866548593379E-2</v>
      </c>
      <c r="BN72" s="4">
        <f t="shared" si="81"/>
        <v>-1.881903297976377E-3</v>
      </c>
      <c r="BO72" s="157">
        <f t="shared" si="65"/>
        <v>-28462</v>
      </c>
      <c r="BP72" s="164">
        <f t="shared" si="82"/>
        <v>7.5027856521130793E-6</v>
      </c>
      <c r="BQ72" s="4">
        <f t="shared" si="66"/>
        <v>-7.2537029896357829E-3</v>
      </c>
      <c r="BR72" s="4">
        <f t="shared" si="83"/>
        <v>1.1619615215609121E-2</v>
      </c>
      <c r="BS72" s="157">
        <f t="shared" si="67"/>
        <v>467744</v>
      </c>
      <c r="BT72" s="164">
        <f t="shared" si="84"/>
        <v>5.166717381511999E-5</v>
      </c>
      <c r="BU72" s="4">
        <f t="shared" si="68"/>
        <v>0.13534083034219752</v>
      </c>
      <c r="BV72" s="4">
        <f t="shared" si="85"/>
        <v>8.6976966143543138E-2</v>
      </c>
      <c r="BW72" s="157">
        <f t="shared" si="69"/>
        <v>617944</v>
      </c>
      <c r="BX72" s="4">
        <f t="shared" si="86"/>
        <v>8.9843138481882144E-5</v>
      </c>
      <c r="BY72" s="4">
        <f t="shared" si="70"/>
        <v>0.2177315042699326</v>
      </c>
      <c r="BZ72" s="4">
        <f t="shared" si="87"/>
        <v>0.17819312656758715</v>
      </c>
      <c r="CA72" s="157">
        <f t="shared" si="71"/>
        <v>318754</v>
      </c>
      <c r="CB72" s="4">
        <f t="shared" si="88"/>
        <v>5.4157965352250492E-5</v>
      </c>
      <c r="CC72" s="4">
        <f t="shared" si="72"/>
        <v>0.12652246792522032</v>
      </c>
      <c r="CD72" s="4">
        <f t="shared" si="89"/>
        <v>0.12034254820324622</v>
      </c>
      <c r="CE72" s="159">
        <f t="shared" si="73"/>
        <v>198245</v>
      </c>
      <c r="CF72" s="4">
        <f t="shared" si="90"/>
        <v>4.3435170017242181E-5</v>
      </c>
      <c r="CG72" s="4">
        <f t="shared" si="74"/>
        <v>8.5409861350341343E-2</v>
      </c>
      <c r="CH72" s="4">
        <f t="shared" si="91"/>
        <v>0.1068262108486204</v>
      </c>
      <c r="CI72" s="157">
        <f t="shared" ref="CI72:CI135" si="108">+I72-AW72</f>
        <v>1829569.7795187337</v>
      </c>
      <c r="CJ72" s="164">
        <f t="shared" si="107"/>
        <v>2.8361163464402404E-4</v>
      </c>
      <c r="CK72" s="4">
        <f t="shared" si="75"/>
        <v>0.78823325279058554</v>
      </c>
      <c r="CL72" s="4">
        <f t="shared" si="92"/>
        <v>0.6975259051496181</v>
      </c>
    </row>
    <row r="73" spans="1:90" x14ac:dyDescent="0.35">
      <c r="A73" t="s">
        <v>263</v>
      </c>
      <c r="B73">
        <v>273</v>
      </c>
      <c r="C73" t="s">
        <v>472</v>
      </c>
      <c r="D73" s="342">
        <v>3584000</v>
      </c>
      <c r="E73" s="200">
        <v>3236286</v>
      </c>
      <c r="F73" s="200">
        <v>599750</v>
      </c>
      <c r="G73" s="161">
        <f t="shared" si="93"/>
        <v>5.4261709965081821E-4</v>
      </c>
      <c r="H73" s="342">
        <v>3751000</v>
      </c>
      <c r="I73" s="200">
        <v>3380448.4666560823</v>
      </c>
      <c r="J73" s="200">
        <v>725869.09342059609</v>
      </c>
      <c r="K73" s="161">
        <f t="shared" si="94"/>
        <v>5.6212906308288849E-4</v>
      </c>
      <c r="L73" s="200">
        <v>3176508.6712121293</v>
      </c>
      <c r="M73" s="200">
        <v>614637.41857531399</v>
      </c>
      <c r="N73" s="161">
        <f t="shared" si="95"/>
        <v>5.277355537122091E-4</v>
      </c>
      <c r="O73" s="200">
        <v>3191510</v>
      </c>
      <c r="P73" s="200">
        <v>604380</v>
      </c>
      <c r="Q73" s="161">
        <f t="shared" si="96"/>
        <v>5.2571914413510415E-4</v>
      </c>
      <c r="R73" t="s">
        <v>263</v>
      </c>
      <c r="S73" s="144">
        <v>273</v>
      </c>
      <c r="T73" t="s">
        <v>472</v>
      </c>
      <c r="U73" s="273">
        <v>3039368.7127852184</v>
      </c>
      <c r="V73" s="161">
        <f t="shared" si="76"/>
        <v>4.761316707373466E-4</v>
      </c>
      <c r="W73" s="3">
        <v>3129251.1715267906</v>
      </c>
      <c r="X73" s="161">
        <f t="shared" si="57"/>
        <v>4.9417420028207348E-4</v>
      </c>
      <c r="Y73">
        <v>273</v>
      </c>
      <c r="Z73" t="s">
        <v>263</v>
      </c>
      <c r="AA73" t="s">
        <v>472</v>
      </c>
      <c r="AB73" s="162">
        <v>3125866</v>
      </c>
      <c r="AC73" s="161">
        <f t="shared" si="58"/>
        <v>5.2417278643514091E-4</v>
      </c>
      <c r="AD73" s="163">
        <v>273</v>
      </c>
      <c r="AE73" s="163" t="s">
        <v>263</v>
      </c>
      <c r="AF73" s="8" t="s">
        <v>472</v>
      </c>
      <c r="AG73" s="160">
        <v>3461979</v>
      </c>
      <c r="AH73" s="161">
        <f t="shared" si="59"/>
        <v>5.6970440365099499E-4</v>
      </c>
      <c r="AI73">
        <v>273</v>
      </c>
      <c r="AJ73" t="s">
        <v>263</v>
      </c>
      <c r="AK73" s="1">
        <v>3129886</v>
      </c>
      <c r="AL73" s="161">
        <f t="shared" si="60"/>
        <v>5.3797188842866759E-4</v>
      </c>
      <c r="AM73">
        <v>273</v>
      </c>
      <c r="AN73" t="s">
        <v>263</v>
      </c>
      <c r="AO73" s="3">
        <v>2795004</v>
      </c>
      <c r="AP73" s="161">
        <f t="shared" si="61"/>
        <v>4.9653349888585663E-4</v>
      </c>
      <c r="AQ73">
        <v>273</v>
      </c>
      <c r="AR73" t="s">
        <v>263</v>
      </c>
      <c r="AS73" s="3">
        <v>2550297</v>
      </c>
      <c r="AT73" s="161">
        <f t="shared" si="62"/>
        <v>4.5556033963842967E-4</v>
      </c>
      <c r="AU73" s="13">
        <v>273</v>
      </c>
      <c r="AV73" s="13" t="s">
        <v>263</v>
      </c>
      <c r="AW73" s="3">
        <v>2336538</v>
      </c>
      <c r="AX73" s="161">
        <f t="shared" si="63"/>
        <v>4.0930054637481304E-4</v>
      </c>
      <c r="AY73" s="174">
        <f t="shared" si="77"/>
        <v>203939.79544395301</v>
      </c>
      <c r="AZ73" s="161">
        <f t="shared" si="97"/>
        <v>3.4393509370679392E-5</v>
      </c>
      <c r="BA73" s="148">
        <f t="shared" si="98"/>
        <v>6.4202499206819821E-2</v>
      </c>
      <c r="BB73" s="148">
        <f t="shared" si="99"/>
        <v>6.517186331060662E-2</v>
      </c>
      <c r="BC73" s="174">
        <f t="shared" si="78"/>
        <v>137139.95842691092</v>
      </c>
      <c r="BD73" s="161">
        <f t="shared" si="100"/>
        <v>5.1603882974862497E-5</v>
      </c>
      <c r="BE73" s="148">
        <f t="shared" si="101"/>
        <v>4.5121198310039363E-2</v>
      </c>
      <c r="BF73" s="161">
        <f t="shared" si="102"/>
        <v>0.10838153844071691</v>
      </c>
      <c r="BG73" s="174">
        <f t="shared" si="79"/>
        <v>-89882.45874157222</v>
      </c>
      <c r="BH73" s="161">
        <f t="shared" si="103"/>
        <v>-1.8042529544726876E-5</v>
      </c>
      <c r="BI73" s="148">
        <f t="shared" si="80"/>
        <v>-2.8723312324500223E-2</v>
      </c>
      <c r="BJ73" s="161">
        <f t="shared" si="104"/>
        <v>-3.651046439581071E-2</v>
      </c>
      <c r="BK73" s="174">
        <f t="shared" si="105"/>
        <v>3385.1715267905965</v>
      </c>
      <c r="BL73" s="164">
        <f t="shared" si="106"/>
        <v>-2.9998586153067428E-5</v>
      </c>
      <c r="BM73" s="4">
        <f t="shared" si="64"/>
        <v>1.0829547801443173E-3</v>
      </c>
      <c r="BN73" s="4">
        <f t="shared" si="81"/>
        <v>-5.7230338791690281E-2</v>
      </c>
      <c r="BO73" s="157">
        <f t="shared" si="65"/>
        <v>-336113</v>
      </c>
      <c r="BP73" s="164">
        <f t="shared" si="82"/>
        <v>-4.5531617215854078E-5</v>
      </c>
      <c r="BQ73" s="4">
        <f t="shared" si="66"/>
        <v>-9.7086955177948797E-2</v>
      </c>
      <c r="BR73" s="4">
        <f t="shared" si="83"/>
        <v>-7.992147668871992E-2</v>
      </c>
      <c r="BS73" s="157">
        <f t="shared" si="67"/>
        <v>332093</v>
      </c>
      <c r="BT73" s="164">
        <f t="shared" si="84"/>
        <v>3.1732515222327395E-5</v>
      </c>
      <c r="BU73" s="4">
        <f t="shared" si="68"/>
        <v>0.10610386448579916</v>
      </c>
      <c r="BV73" s="4">
        <f t="shared" si="85"/>
        <v>5.8985452409071312E-2</v>
      </c>
      <c r="BW73" s="157">
        <f t="shared" si="69"/>
        <v>334882</v>
      </c>
      <c r="BX73" s="4">
        <f t="shared" si="86"/>
        <v>4.1438389542810964E-5</v>
      </c>
      <c r="BY73" s="4">
        <f t="shared" si="70"/>
        <v>0.11981449758211438</v>
      </c>
      <c r="BZ73" s="4">
        <f t="shared" si="87"/>
        <v>8.3455375389157468E-2</v>
      </c>
      <c r="CA73" s="157">
        <f t="shared" si="71"/>
        <v>244707</v>
      </c>
      <c r="CB73" s="4">
        <f t="shared" si="88"/>
        <v>4.0973159247426961E-5</v>
      </c>
      <c r="CC73" s="4">
        <f t="shared" si="72"/>
        <v>9.5952353784676842E-2</v>
      </c>
      <c r="CD73" s="4">
        <f t="shared" si="89"/>
        <v>8.9940136755422229E-2</v>
      </c>
      <c r="CE73" s="159">
        <f t="shared" si="73"/>
        <v>213759</v>
      </c>
      <c r="CF73" s="4">
        <f t="shared" si="90"/>
        <v>4.6259793263616624E-5</v>
      </c>
      <c r="CG73" s="4">
        <f t="shared" si="74"/>
        <v>9.1485351404513859E-2</v>
      </c>
      <c r="CH73" s="4">
        <f t="shared" si="91"/>
        <v>0.11302157711085649</v>
      </c>
      <c r="CI73" s="157">
        <f t="shared" si="108"/>
        <v>1043910.4666560823</v>
      </c>
      <c r="CJ73" s="164">
        <f t="shared" si="107"/>
        <v>1.5282851670807545E-4</v>
      </c>
      <c r="CK73" s="4">
        <f t="shared" si="75"/>
        <v>0.44677658426958272</v>
      </c>
      <c r="CL73" s="4">
        <f t="shared" si="92"/>
        <v>0.37338947641698039</v>
      </c>
    </row>
    <row r="74" spans="1:90" x14ac:dyDescent="0.35">
      <c r="A74" t="s">
        <v>266</v>
      </c>
      <c r="B74">
        <v>274</v>
      </c>
      <c r="C74" t="s">
        <v>472</v>
      </c>
      <c r="D74" s="342">
        <v>8939000</v>
      </c>
      <c r="E74" s="200">
        <v>8072929</v>
      </c>
      <c r="F74" s="200">
        <v>506642</v>
      </c>
      <c r="G74" s="161">
        <f t="shared" si="93"/>
        <v>1.353560630817851E-3</v>
      </c>
      <c r="H74" s="342">
        <v>9054000</v>
      </c>
      <c r="I74" s="200">
        <v>8158883.6779593397</v>
      </c>
      <c r="J74" s="200">
        <v>540816.31839818286</v>
      </c>
      <c r="K74" s="161">
        <f t="shared" si="94"/>
        <v>1.356726979550834E-3</v>
      </c>
      <c r="L74" s="200">
        <v>8232415.2673357259</v>
      </c>
      <c r="M74" s="200">
        <v>457942.00204506516</v>
      </c>
      <c r="N74" s="161">
        <f t="shared" si="95"/>
        <v>1.3677086005996716E-3</v>
      </c>
      <c r="O74" s="200">
        <v>8301415</v>
      </c>
      <c r="P74" s="200">
        <v>450290</v>
      </c>
      <c r="Q74" s="161">
        <f t="shared" si="96"/>
        <v>1.3674444977174803E-3</v>
      </c>
      <c r="R74" t="s">
        <v>266</v>
      </c>
      <c r="S74" s="144">
        <v>274</v>
      </c>
      <c r="T74" t="s">
        <v>472</v>
      </c>
      <c r="U74" s="273">
        <v>8788900.2948517874</v>
      </c>
      <c r="V74" s="161">
        <f t="shared" si="76"/>
        <v>1.3768233395733637E-3</v>
      </c>
      <c r="W74" s="3">
        <v>8567462.2732895315</v>
      </c>
      <c r="X74" s="161">
        <f t="shared" si="57"/>
        <v>1.3529814595496243E-3</v>
      </c>
      <c r="Y74">
        <v>274</v>
      </c>
      <c r="Z74" t="s">
        <v>266</v>
      </c>
      <c r="AA74" t="s">
        <v>472</v>
      </c>
      <c r="AB74" s="162">
        <v>8162116</v>
      </c>
      <c r="AC74" s="161">
        <f t="shared" si="58"/>
        <v>1.3686956148877931E-3</v>
      </c>
      <c r="AD74" s="163">
        <v>274</v>
      </c>
      <c r="AE74" s="163" t="s">
        <v>266</v>
      </c>
      <c r="AF74" s="8" t="s">
        <v>472</v>
      </c>
      <c r="AG74" s="160">
        <v>8217948</v>
      </c>
      <c r="AH74" s="161">
        <f t="shared" si="59"/>
        <v>1.3523482275816481E-3</v>
      </c>
      <c r="AI74">
        <v>274</v>
      </c>
      <c r="AJ74" t="s">
        <v>266</v>
      </c>
      <c r="AK74" s="1">
        <v>7372924</v>
      </c>
      <c r="AL74" s="161">
        <f t="shared" si="60"/>
        <v>1.2672748616151021E-3</v>
      </c>
      <c r="AM74">
        <v>274</v>
      </c>
      <c r="AN74" t="s">
        <v>266</v>
      </c>
      <c r="AO74" s="3">
        <v>7587672</v>
      </c>
      <c r="AP74" s="161">
        <f t="shared" si="61"/>
        <v>1.3479527494623426E-3</v>
      </c>
      <c r="AQ74">
        <v>274</v>
      </c>
      <c r="AR74" t="s">
        <v>266</v>
      </c>
      <c r="AS74" s="3">
        <v>7020965</v>
      </c>
      <c r="AT74" s="161">
        <f t="shared" si="62"/>
        <v>1.2541571432619523E-3</v>
      </c>
      <c r="AU74" s="13">
        <v>274</v>
      </c>
      <c r="AV74" s="13" t="s">
        <v>266</v>
      </c>
      <c r="AW74" s="3">
        <v>7329630</v>
      </c>
      <c r="AX74" s="161">
        <f t="shared" si="63"/>
        <v>1.2839600998251349E-3</v>
      </c>
      <c r="AY74" s="174">
        <f t="shared" si="77"/>
        <v>-73531.589376386255</v>
      </c>
      <c r="AZ74" s="161">
        <f t="shared" si="97"/>
        <v>-1.0981621048837542E-5</v>
      </c>
      <c r="BA74" s="148">
        <f t="shared" si="98"/>
        <v>-8.9319582392960901E-3</v>
      </c>
      <c r="BB74" s="148">
        <f t="shared" si="99"/>
        <v>-8.0292110790431918E-3</v>
      </c>
      <c r="BC74" s="174">
        <f t="shared" si="78"/>
        <v>-556485.02751606144</v>
      </c>
      <c r="BD74" s="161">
        <f t="shared" si="100"/>
        <v>-9.1147389736920877E-6</v>
      </c>
      <c r="BE74" s="148">
        <f t="shared" si="101"/>
        <v>-6.3316798330506699E-2</v>
      </c>
      <c r="BF74" s="161">
        <f t="shared" si="102"/>
        <v>-6.6201223582660011E-3</v>
      </c>
      <c r="BG74" s="174">
        <f t="shared" si="79"/>
        <v>221438.02156225592</v>
      </c>
      <c r="BH74" s="161">
        <f t="shared" si="103"/>
        <v>2.384188002373935E-5</v>
      </c>
      <c r="BI74" s="148">
        <f t="shared" si="80"/>
        <v>2.5846395875313656E-2</v>
      </c>
      <c r="BJ74" s="161">
        <f t="shared" si="104"/>
        <v>1.7621734470534247E-2</v>
      </c>
      <c r="BK74" s="174">
        <f t="shared" si="105"/>
        <v>405346.27328953147</v>
      </c>
      <c r="BL74" s="164">
        <f t="shared" si="106"/>
        <v>-1.5714155338168766E-5</v>
      </c>
      <c r="BM74" s="4">
        <f t="shared" si="64"/>
        <v>4.9661910378329767E-2</v>
      </c>
      <c r="BN74" s="4">
        <f t="shared" si="81"/>
        <v>-1.1481117618293112E-2</v>
      </c>
      <c r="BO74" s="157">
        <f t="shared" si="65"/>
        <v>-55832</v>
      </c>
      <c r="BP74" s="164">
        <f t="shared" si="82"/>
        <v>1.6347387306144944E-5</v>
      </c>
      <c r="BQ74" s="4">
        <f t="shared" si="66"/>
        <v>-6.7939101099203838E-3</v>
      </c>
      <c r="BR74" s="4">
        <f t="shared" si="83"/>
        <v>1.2088149318891291E-2</v>
      </c>
      <c r="BS74" s="157">
        <f t="shared" si="67"/>
        <v>845024</v>
      </c>
      <c r="BT74" s="164">
        <f t="shared" si="84"/>
        <v>8.5073365966546093E-5</v>
      </c>
      <c r="BU74" s="4">
        <f t="shared" si="68"/>
        <v>0.11461178767067177</v>
      </c>
      <c r="BV74" s="4">
        <f t="shared" si="85"/>
        <v>6.7130950469673767E-2</v>
      </c>
      <c r="BW74" s="157">
        <f t="shared" si="69"/>
        <v>-214748</v>
      </c>
      <c r="BX74" s="4">
        <f t="shared" si="86"/>
        <v>-8.0677887847240524E-5</v>
      </c>
      <c r="BY74" s="4">
        <f t="shared" si="70"/>
        <v>-2.8302224977568877E-2</v>
      </c>
      <c r="BZ74" s="4">
        <f t="shared" si="87"/>
        <v>-5.9852163126207863E-2</v>
      </c>
      <c r="CA74" s="157">
        <f t="shared" si="71"/>
        <v>566707</v>
      </c>
      <c r="CB74" s="4">
        <f t="shared" si="88"/>
        <v>9.3795606200390265E-5</v>
      </c>
      <c r="CC74" s="4">
        <f t="shared" si="72"/>
        <v>8.071639724738694E-2</v>
      </c>
      <c r="CD74" s="4">
        <f t="shared" si="89"/>
        <v>7.4787762206924208E-2</v>
      </c>
      <c r="CE74" s="159">
        <f t="shared" si="73"/>
        <v>-308665</v>
      </c>
      <c r="CF74" s="4">
        <f t="shared" si="90"/>
        <v>-2.980295656318261E-5</v>
      </c>
      <c r="CG74" s="4">
        <f t="shared" si="74"/>
        <v>-4.211194835209963E-2</v>
      </c>
      <c r="CH74" s="4">
        <f t="shared" si="91"/>
        <v>-2.3211746663499538E-2</v>
      </c>
      <c r="CI74" s="157">
        <f t="shared" si="108"/>
        <v>829253.67795933969</v>
      </c>
      <c r="CJ74" s="164">
        <f t="shared" si="107"/>
        <v>7.2766879725699122E-5</v>
      </c>
      <c r="CK74" s="4">
        <f t="shared" si="75"/>
        <v>0.11313718127099727</v>
      </c>
      <c r="CL74" s="4">
        <f t="shared" si="92"/>
        <v>5.6673785840860157E-2</v>
      </c>
    </row>
    <row r="75" spans="1:90" x14ac:dyDescent="0.35">
      <c r="A75" t="s">
        <v>269</v>
      </c>
      <c r="B75">
        <v>275</v>
      </c>
      <c r="C75" t="s">
        <v>473</v>
      </c>
      <c r="D75" s="342">
        <v>15587000</v>
      </c>
      <c r="E75" s="200">
        <v>14076283</v>
      </c>
      <c r="F75" s="200">
        <v>993924</v>
      </c>
      <c r="G75" s="161">
        <f t="shared" si="93"/>
        <v>2.3601226391376157E-3</v>
      </c>
      <c r="H75" s="342">
        <v>15619000</v>
      </c>
      <c r="I75" s="200">
        <v>14074148.439407596</v>
      </c>
      <c r="J75" s="200">
        <v>902259.57415144553</v>
      </c>
      <c r="K75" s="161">
        <f t="shared" si="94"/>
        <v>2.3403663608455132E-3</v>
      </c>
      <c r="L75" s="200">
        <v>13253684.889273619</v>
      </c>
      <c r="M75" s="200">
        <v>763997.94476436265</v>
      </c>
      <c r="N75" s="161">
        <f t="shared" si="95"/>
        <v>2.2019271652417472E-3</v>
      </c>
      <c r="O75" s="200">
        <v>13364060</v>
      </c>
      <c r="P75" s="200">
        <v>751233</v>
      </c>
      <c r="Q75" s="161">
        <f t="shared" si="96"/>
        <v>2.2013849824597696E-3</v>
      </c>
      <c r="R75" t="s">
        <v>269</v>
      </c>
      <c r="S75" s="144">
        <v>275</v>
      </c>
      <c r="T75" t="s">
        <v>473</v>
      </c>
      <c r="U75" s="273">
        <v>14643510.394726362</v>
      </c>
      <c r="V75" s="161">
        <f t="shared" si="76"/>
        <v>2.2939760616643122E-3</v>
      </c>
      <c r="W75" s="3">
        <v>14502718.613442956</v>
      </c>
      <c r="X75" s="161">
        <f t="shared" si="57"/>
        <v>2.2902825563910654E-3</v>
      </c>
      <c r="Y75">
        <v>275</v>
      </c>
      <c r="Z75" t="s">
        <v>269</v>
      </c>
      <c r="AA75" t="s">
        <v>473</v>
      </c>
      <c r="AB75" s="162">
        <v>13571951</v>
      </c>
      <c r="AC75" s="161">
        <f t="shared" si="58"/>
        <v>2.2758644718075555E-3</v>
      </c>
      <c r="AD75" s="163">
        <v>275</v>
      </c>
      <c r="AE75" s="163" t="s">
        <v>269</v>
      </c>
      <c r="AF75" s="8" t="s">
        <v>473</v>
      </c>
      <c r="AG75" s="160">
        <v>14597257</v>
      </c>
      <c r="AH75" s="161">
        <f t="shared" si="59"/>
        <v>2.4021294161880565E-3</v>
      </c>
      <c r="AI75">
        <v>275</v>
      </c>
      <c r="AJ75" t="s">
        <v>269</v>
      </c>
      <c r="AK75" s="1">
        <v>13230529</v>
      </c>
      <c r="AL75" s="161">
        <f t="shared" si="60"/>
        <v>2.2740932644320752E-3</v>
      </c>
      <c r="AM75">
        <v>275</v>
      </c>
      <c r="AN75" t="s">
        <v>269</v>
      </c>
      <c r="AO75" s="3">
        <v>13837783</v>
      </c>
      <c r="AP75" s="161">
        <f t="shared" si="61"/>
        <v>2.4582872903985919E-3</v>
      </c>
      <c r="AQ75">
        <v>275</v>
      </c>
      <c r="AR75" t="s">
        <v>269</v>
      </c>
      <c r="AS75" s="3">
        <v>11804625</v>
      </c>
      <c r="AT75" s="161">
        <f t="shared" si="62"/>
        <v>2.108663804374274E-3</v>
      </c>
      <c r="AU75" s="13">
        <v>275</v>
      </c>
      <c r="AV75" s="13" t="s">
        <v>269</v>
      </c>
      <c r="AW75" s="3">
        <v>12587153</v>
      </c>
      <c r="AX75" s="161">
        <f t="shared" si="63"/>
        <v>2.2049410710218995E-3</v>
      </c>
      <c r="AY75" s="174">
        <f t="shared" si="77"/>
        <v>820463.55013397709</v>
      </c>
      <c r="AZ75" s="161">
        <f t="shared" si="97"/>
        <v>1.3843919560376601E-4</v>
      </c>
      <c r="BA75" s="148">
        <f t="shared" si="98"/>
        <v>6.1904561409784911E-2</v>
      </c>
      <c r="BB75" s="148">
        <f t="shared" si="99"/>
        <v>6.287183236079788E-2</v>
      </c>
      <c r="BC75" s="174">
        <f t="shared" si="78"/>
        <v>-1389825.5054527428</v>
      </c>
      <c r="BD75" s="161">
        <f t="shared" si="100"/>
        <v>-9.204889642256504E-5</v>
      </c>
      <c r="BE75" s="148">
        <f t="shared" si="101"/>
        <v>-9.4910678381685543E-2</v>
      </c>
      <c r="BF75" s="161">
        <f t="shared" si="102"/>
        <v>-4.0126354394379449E-2</v>
      </c>
      <c r="BG75" s="174">
        <f t="shared" si="79"/>
        <v>140791.78128340654</v>
      </c>
      <c r="BH75" s="161">
        <f t="shared" si="103"/>
        <v>3.6935052732467791E-6</v>
      </c>
      <c r="BI75" s="148">
        <f t="shared" si="80"/>
        <v>9.7079578688717642E-3</v>
      </c>
      <c r="BJ75" s="161">
        <f t="shared" si="104"/>
        <v>1.6126854142690828E-3</v>
      </c>
      <c r="BK75" s="174">
        <f t="shared" si="105"/>
        <v>930767.61344295554</v>
      </c>
      <c r="BL75" s="164">
        <f t="shared" si="106"/>
        <v>1.4418084583509884E-5</v>
      </c>
      <c r="BM75" s="4">
        <f t="shared" si="64"/>
        <v>6.8580236801839001E-2</v>
      </c>
      <c r="BN75" s="4">
        <f t="shared" si="81"/>
        <v>6.3352122949828539E-3</v>
      </c>
      <c r="BO75" s="157">
        <f t="shared" si="65"/>
        <v>-1025306</v>
      </c>
      <c r="BP75" s="164">
        <f t="shared" si="82"/>
        <v>-1.2626494438050095E-4</v>
      </c>
      <c r="BQ75" s="4">
        <f t="shared" si="66"/>
        <v>-7.0239634747815971E-2</v>
      </c>
      <c r="BR75" s="4">
        <f t="shared" si="83"/>
        <v>-5.256375594486954E-2</v>
      </c>
      <c r="BS75" s="157">
        <f t="shared" si="67"/>
        <v>1366728</v>
      </c>
      <c r="BT75" s="164">
        <f t="shared" si="84"/>
        <v>1.2803615175598125E-4</v>
      </c>
      <c r="BU75" s="4">
        <f t="shared" si="68"/>
        <v>0.10330108493772244</v>
      </c>
      <c r="BV75" s="4">
        <f t="shared" si="85"/>
        <v>5.6302067183667856E-2</v>
      </c>
      <c r="BW75" s="157">
        <f t="shared" si="69"/>
        <v>-607254</v>
      </c>
      <c r="BX75" s="4">
        <f t="shared" si="86"/>
        <v>-1.8419402596651663E-4</v>
      </c>
      <c r="BY75" s="4">
        <f t="shared" si="70"/>
        <v>-4.3883763750305955E-2</v>
      </c>
      <c r="BZ75" s="4">
        <f t="shared" si="87"/>
        <v>-7.4927786791205764E-2</v>
      </c>
      <c r="CA75" s="157">
        <f t="shared" si="71"/>
        <v>2033158</v>
      </c>
      <c r="CB75" s="4">
        <f t="shared" si="88"/>
        <v>3.4962348602431787E-4</v>
      </c>
      <c r="CC75" s="4">
        <f t="shared" si="72"/>
        <v>0.17223401844615988</v>
      </c>
      <c r="CD75" s="4">
        <f t="shared" si="89"/>
        <v>0.16580333256493932</v>
      </c>
      <c r="CE75" s="159">
        <f t="shared" si="73"/>
        <v>-782528</v>
      </c>
      <c r="CF75" s="4">
        <f t="shared" si="90"/>
        <v>-9.6277266647625502E-5</v>
      </c>
      <c r="CG75" s="4">
        <f t="shared" si="74"/>
        <v>-6.2168784315245869E-2</v>
      </c>
      <c r="CH75" s="4">
        <f t="shared" si="91"/>
        <v>-4.3664326413496823E-2</v>
      </c>
      <c r="CI75" s="157">
        <f t="shared" si="108"/>
        <v>1486995.4394075964</v>
      </c>
      <c r="CJ75" s="164">
        <f t="shared" si="107"/>
        <v>1.3542528982361367E-4</v>
      </c>
      <c r="CK75" s="4">
        <f t="shared" si="75"/>
        <v>0.11813596286686881</v>
      </c>
      <c r="CL75" s="4">
        <f t="shared" si="92"/>
        <v>6.1419006432153589E-2</v>
      </c>
    </row>
    <row r="76" spans="1:90" x14ac:dyDescent="0.35">
      <c r="A76" t="s">
        <v>278</v>
      </c>
      <c r="B76">
        <v>277</v>
      </c>
      <c r="C76" t="s">
        <v>471</v>
      </c>
      <c r="D76" s="342">
        <v>78000</v>
      </c>
      <c r="E76" s="200">
        <v>70886</v>
      </c>
      <c r="F76" s="200">
        <v>0</v>
      </c>
      <c r="G76" s="161">
        <f t="shared" si="93"/>
        <v>1.1885215251633477E-5</v>
      </c>
      <c r="H76" s="342">
        <v>79000</v>
      </c>
      <c r="I76" s="200">
        <v>71370.797935866751</v>
      </c>
      <c r="J76" s="200">
        <v>0</v>
      </c>
      <c r="K76" s="161">
        <f t="shared" si="94"/>
        <v>1.1868129383097202E-5</v>
      </c>
      <c r="L76" s="200">
        <v>54684.318087105254</v>
      </c>
      <c r="M76" s="200">
        <v>0</v>
      </c>
      <c r="N76" s="161">
        <f t="shared" si="95"/>
        <v>9.0850873937834284E-6</v>
      </c>
      <c r="O76" s="200">
        <v>55223</v>
      </c>
      <c r="P76" s="200" t="s">
        <v>676</v>
      </c>
      <c r="Q76" s="161">
        <f t="shared" si="96"/>
        <v>9.0965681751186284E-6</v>
      </c>
      <c r="R76" t="s">
        <v>278</v>
      </c>
      <c r="S76" s="144">
        <v>277</v>
      </c>
      <c r="T76" t="s">
        <v>471</v>
      </c>
      <c r="U76" s="274">
        <v>57086.756021249668</v>
      </c>
      <c r="V76" s="161">
        <f t="shared" si="76"/>
        <v>8.9429138383361577E-6</v>
      </c>
      <c r="W76" s="3">
        <v>54067.284134316506</v>
      </c>
      <c r="X76" s="161">
        <f t="shared" si="57"/>
        <v>8.5383548440003358E-6</v>
      </c>
      <c r="Y76">
        <v>277</v>
      </c>
      <c r="Z76" t="s">
        <v>278</v>
      </c>
      <c r="AA76" t="s">
        <v>471</v>
      </c>
      <c r="AB76" s="162">
        <v>77096</v>
      </c>
      <c r="AC76" s="161">
        <f t="shared" si="58"/>
        <v>1.2928137400324781E-5</v>
      </c>
      <c r="AD76" s="163">
        <v>277</v>
      </c>
      <c r="AE76" s="163" t="s">
        <v>278</v>
      </c>
      <c r="AF76" s="8" t="s">
        <v>471</v>
      </c>
      <c r="AG76" s="160">
        <v>80153</v>
      </c>
      <c r="AH76" s="161">
        <f t="shared" si="59"/>
        <v>1.319000406005877E-5</v>
      </c>
      <c r="AI76">
        <v>277</v>
      </c>
      <c r="AJ76" t="s">
        <v>278</v>
      </c>
      <c r="AK76" s="1">
        <v>93525</v>
      </c>
      <c r="AL76" s="161">
        <f t="shared" si="60"/>
        <v>1.6075288641596255E-5</v>
      </c>
      <c r="AM76">
        <v>277</v>
      </c>
      <c r="AN76" t="s">
        <v>278</v>
      </c>
      <c r="AO76" s="3">
        <v>58450</v>
      </c>
      <c r="AP76" s="161">
        <f t="shared" si="61"/>
        <v>1.038366421295938E-5</v>
      </c>
      <c r="AQ76">
        <v>277</v>
      </c>
      <c r="AR76" t="s">
        <v>278</v>
      </c>
      <c r="AS76" s="3">
        <v>51707</v>
      </c>
      <c r="AT76" s="161">
        <f t="shared" si="62"/>
        <v>9.2364373567801247E-6</v>
      </c>
      <c r="AU76" s="13">
        <v>277</v>
      </c>
      <c r="AV76" s="13" t="s">
        <v>278</v>
      </c>
      <c r="AW76" s="3">
        <v>56024</v>
      </c>
      <c r="AX76" s="161">
        <f t="shared" si="63"/>
        <v>9.8139443099588047E-6</v>
      </c>
      <c r="AY76" s="174">
        <f t="shared" si="77"/>
        <v>16686.479848761497</v>
      </c>
      <c r="AZ76" s="161">
        <f t="shared" si="97"/>
        <v>2.7830419893137732E-6</v>
      </c>
      <c r="BA76" s="148">
        <f t="shared" si="98"/>
        <v>0.30514195719112797</v>
      </c>
      <c r="BB76" s="148">
        <f t="shared" si="99"/>
        <v>0.3063307889826245</v>
      </c>
      <c r="BC76" s="174">
        <f t="shared" si="78"/>
        <v>-2402.4379341444146</v>
      </c>
      <c r="BD76" s="161">
        <f t="shared" si="100"/>
        <v>1.4217355544727065E-7</v>
      </c>
      <c r="BE76" s="148">
        <f t="shared" si="101"/>
        <v>-4.2083980621532319E-2</v>
      </c>
      <c r="BF76" s="161">
        <f t="shared" si="102"/>
        <v>1.5897900619125528E-2</v>
      </c>
      <c r="BG76" s="174">
        <f t="shared" si="79"/>
        <v>3019.4718869331628</v>
      </c>
      <c r="BH76" s="161">
        <f t="shared" si="103"/>
        <v>4.045589943358219E-7</v>
      </c>
      <c r="BI76" s="148">
        <f t="shared" si="80"/>
        <v>5.5846561100277345E-2</v>
      </c>
      <c r="BJ76" s="161">
        <f t="shared" si="104"/>
        <v>4.7381375186121975E-2</v>
      </c>
      <c r="BK76" s="174">
        <f t="shared" si="105"/>
        <v>-23028.715865683494</v>
      </c>
      <c r="BL76" s="164">
        <f t="shared" si="106"/>
        <v>-4.3897825563244455E-6</v>
      </c>
      <c r="BM76" s="4">
        <f t="shared" si="64"/>
        <v>-0.29870182455229188</v>
      </c>
      <c r="BN76" s="4">
        <f t="shared" si="81"/>
        <v>-0.33955259140533001</v>
      </c>
      <c r="BO76" s="157">
        <f t="shared" si="65"/>
        <v>-3057</v>
      </c>
      <c r="BP76" s="164">
        <f t="shared" si="82"/>
        <v>-2.618666597339882E-7</v>
      </c>
      <c r="BQ76" s="4">
        <f t="shared" si="66"/>
        <v>-3.8139558095143036E-2</v>
      </c>
      <c r="BR76" s="4">
        <f t="shared" si="83"/>
        <v>-1.9853417674597851E-2</v>
      </c>
      <c r="BS76" s="157">
        <f t="shared" si="67"/>
        <v>-13372</v>
      </c>
      <c r="BT76" s="164">
        <f t="shared" si="84"/>
        <v>-2.8852845815374856E-6</v>
      </c>
      <c r="BU76" s="4">
        <f t="shared" si="68"/>
        <v>-0.14297781341887195</v>
      </c>
      <c r="BV76" s="4">
        <f t="shared" si="85"/>
        <v>-0.17948570914437906</v>
      </c>
      <c r="BW76" s="157">
        <f t="shared" si="69"/>
        <v>35075</v>
      </c>
      <c r="BX76" s="4">
        <f t="shared" si="86"/>
        <v>5.6916244286368747E-6</v>
      </c>
      <c r="BY76" s="4">
        <f t="shared" si="70"/>
        <v>0.60008554319931562</v>
      </c>
      <c r="BZ76" s="4">
        <f t="shared" si="87"/>
        <v>0.5481325582094051</v>
      </c>
      <c r="CA76" s="157">
        <f t="shared" si="71"/>
        <v>6743</v>
      </c>
      <c r="CB76" s="4">
        <f t="shared" si="88"/>
        <v>1.1472268561792557E-6</v>
      </c>
      <c r="CC76" s="4">
        <f t="shared" si="72"/>
        <v>0.13040787514263058</v>
      </c>
      <c r="CD76" s="4">
        <f t="shared" si="89"/>
        <v>0.12420664070623715</v>
      </c>
      <c r="CE76" s="159">
        <f t="shared" si="73"/>
        <v>-4317</v>
      </c>
      <c r="CF76" s="4">
        <f t="shared" si="90"/>
        <v>-5.7750695317868001E-7</v>
      </c>
      <c r="CG76" s="4">
        <f t="shared" si="74"/>
        <v>-7.7056261602170495E-2</v>
      </c>
      <c r="CH76" s="4">
        <f t="shared" si="91"/>
        <v>-5.8845550263888158E-2</v>
      </c>
      <c r="CI76" s="157">
        <f t="shared" si="108"/>
        <v>15346.797935866751</v>
      </c>
      <c r="CJ76" s="164">
        <f t="shared" si="107"/>
        <v>2.0541850731383968E-6</v>
      </c>
      <c r="CK76" s="4">
        <f t="shared" si="75"/>
        <v>0.27393256347041894</v>
      </c>
      <c r="CL76" s="4">
        <f t="shared" si="92"/>
        <v>0.20931289278398396</v>
      </c>
    </row>
    <row r="77" spans="1:90" x14ac:dyDescent="0.35">
      <c r="A77" t="s">
        <v>281</v>
      </c>
      <c r="B77">
        <v>279</v>
      </c>
      <c r="C77" t="s">
        <v>471</v>
      </c>
      <c r="D77" s="342">
        <v>1226000</v>
      </c>
      <c r="E77" s="200">
        <v>1107516</v>
      </c>
      <c r="F77" s="200">
        <v>222998</v>
      </c>
      <c r="G77" s="161">
        <f t="shared" si="93"/>
        <v>1.8569345222791667E-4</v>
      </c>
      <c r="H77" s="342">
        <v>1219000</v>
      </c>
      <c r="I77" s="200">
        <v>1098481.7333701444</v>
      </c>
      <c r="J77" s="200">
        <v>207910.49280567397</v>
      </c>
      <c r="K77" s="161">
        <f t="shared" si="94"/>
        <v>1.8266467117714777E-4</v>
      </c>
      <c r="L77" s="200">
        <v>1131340.3005000595</v>
      </c>
      <c r="M77" s="200">
        <v>176050.43354388248</v>
      </c>
      <c r="N77" s="161">
        <f t="shared" si="95"/>
        <v>1.8795745950018366E-4</v>
      </c>
      <c r="O77" s="200">
        <v>1137817</v>
      </c>
      <c r="P77" s="200">
        <v>173109</v>
      </c>
      <c r="Q77" s="161">
        <f t="shared" si="96"/>
        <v>1.8742607086375156E-4</v>
      </c>
      <c r="R77" t="s">
        <v>281</v>
      </c>
      <c r="S77" s="144">
        <v>279</v>
      </c>
      <c r="T77" t="s">
        <v>471</v>
      </c>
      <c r="U77" s="273">
        <v>994048.19601539779</v>
      </c>
      <c r="V77" s="161">
        <f t="shared" si="76"/>
        <v>1.5572241247707516E-4</v>
      </c>
      <c r="W77" s="3">
        <v>925795.75810871413</v>
      </c>
      <c r="X77" s="161">
        <f t="shared" si="57"/>
        <v>1.4620251085971123E-4</v>
      </c>
      <c r="Y77">
        <v>279</v>
      </c>
      <c r="Z77" t="s">
        <v>281</v>
      </c>
      <c r="AA77" t="s">
        <v>471</v>
      </c>
      <c r="AB77" s="162">
        <v>984947</v>
      </c>
      <c r="AC77" s="161">
        <f t="shared" si="58"/>
        <v>1.651646018994201E-4</v>
      </c>
      <c r="AD77" s="163">
        <v>279</v>
      </c>
      <c r="AE77" s="163" t="s">
        <v>281</v>
      </c>
      <c r="AF77" s="8" t="s">
        <v>471</v>
      </c>
      <c r="AG77" s="160">
        <v>934338</v>
      </c>
      <c r="AH77" s="161">
        <f t="shared" si="59"/>
        <v>1.53754968790528E-4</v>
      </c>
      <c r="AI77">
        <v>279</v>
      </c>
      <c r="AJ77" t="s">
        <v>281</v>
      </c>
      <c r="AK77" s="1">
        <v>838432</v>
      </c>
      <c r="AL77" s="161">
        <f t="shared" si="60"/>
        <v>1.4411158948250021E-4</v>
      </c>
      <c r="AM77">
        <v>279</v>
      </c>
      <c r="AN77" t="s">
        <v>281</v>
      </c>
      <c r="AO77" s="3">
        <v>676855</v>
      </c>
      <c r="AP77" s="161">
        <f t="shared" si="61"/>
        <v>1.2024354218755555E-4</v>
      </c>
      <c r="AQ77">
        <v>279</v>
      </c>
      <c r="AR77" t="s">
        <v>281</v>
      </c>
      <c r="AS77" s="3">
        <v>765768</v>
      </c>
      <c r="AT77" s="161">
        <f t="shared" si="62"/>
        <v>1.3678937400790614E-4</v>
      </c>
      <c r="AU77" s="13">
        <v>279</v>
      </c>
      <c r="AV77" s="13" t="s">
        <v>281</v>
      </c>
      <c r="AW77" s="3">
        <v>471916</v>
      </c>
      <c r="AX77" s="161">
        <f t="shared" si="63"/>
        <v>8.2667380818551321E-5</v>
      </c>
      <c r="AY77" s="174">
        <f t="shared" si="77"/>
        <v>-32858.567129915114</v>
      </c>
      <c r="AZ77" s="161">
        <f t="shared" si="97"/>
        <v>-5.2927883230358944E-6</v>
      </c>
      <c r="BA77" s="148">
        <f t="shared" si="98"/>
        <v>-2.9043928794361362E-2</v>
      </c>
      <c r="BB77" s="148">
        <f t="shared" si="99"/>
        <v>-2.8159501288804782E-2</v>
      </c>
      <c r="BC77" s="174">
        <f t="shared" si="78"/>
        <v>137292.10448466172</v>
      </c>
      <c r="BD77" s="161">
        <f t="shared" si="100"/>
        <v>3.2235047023108503E-5</v>
      </c>
      <c r="BE77" s="148">
        <f t="shared" si="101"/>
        <v>0.13811413273017506</v>
      </c>
      <c r="BF77" s="161">
        <f t="shared" si="102"/>
        <v>0.20700325990553237</v>
      </c>
      <c r="BG77" s="174">
        <f t="shared" si="79"/>
        <v>68252.437906683655</v>
      </c>
      <c r="BH77" s="161">
        <f t="shared" si="103"/>
        <v>9.5199016173639272E-6</v>
      </c>
      <c r="BI77" s="148">
        <f t="shared" si="80"/>
        <v>7.3722997009745342E-2</v>
      </c>
      <c r="BJ77" s="161">
        <f t="shared" si="104"/>
        <v>6.511448785239235E-2</v>
      </c>
      <c r="BK77" s="174">
        <f t="shared" si="105"/>
        <v>-59151.24189128587</v>
      </c>
      <c r="BL77" s="164">
        <f t="shared" si="106"/>
        <v>-1.8962091039708865E-5</v>
      </c>
      <c r="BM77" s="4">
        <f t="shared" si="64"/>
        <v>-6.0055253624089283E-2</v>
      </c>
      <c r="BN77" s="4">
        <f t="shared" si="81"/>
        <v>-0.11480723364232831</v>
      </c>
      <c r="BO77" s="157">
        <f t="shared" si="65"/>
        <v>50609</v>
      </c>
      <c r="BP77" s="164">
        <f t="shared" si="82"/>
        <v>1.1409633108892093E-5</v>
      </c>
      <c r="BQ77" s="4">
        <f t="shared" si="66"/>
        <v>5.416562314708382E-2</v>
      </c>
      <c r="BR77" s="4">
        <f t="shared" si="83"/>
        <v>7.4206597670585184E-2</v>
      </c>
      <c r="BS77" s="157">
        <f t="shared" si="67"/>
        <v>95906</v>
      </c>
      <c r="BT77" s="164">
        <f t="shared" si="84"/>
        <v>9.6433793080277926E-6</v>
      </c>
      <c r="BU77" s="4">
        <f t="shared" si="68"/>
        <v>0.11438733254455936</v>
      </c>
      <c r="BV77" s="4">
        <f t="shared" si="85"/>
        <v>6.6916056804708343E-2</v>
      </c>
      <c r="BW77" s="157">
        <f t="shared" si="69"/>
        <v>161577</v>
      </c>
      <c r="BX77" s="4">
        <f t="shared" si="86"/>
        <v>2.3868047294944663E-5</v>
      </c>
      <c r="BY77" s="4">
        <f t="shared" si="70"/>
        <v>0.23871730281965856</v>
      </c>
      <c r="BZ77" s="4">
        <f t="shared" si="87"/>
        <v>0.19849753974908146</v>
      </c>
      <c r="CA77" s="157">
        <f t="shared" si="71"/>
        <v>-88913</v>
      </c>
      <c r="CB77" s="4">
        <f t="shared" si="88"/>
        <v>-1.6545831820350594E-5</v>
      </c>
      <c r="CC77" s="4">
        <f t="shared" si="72"/>
        <v>-0.1161095788802875</v>
      </c>
      <c r="CD77" s="4">
        <f t="shared" si="89"/>
        <v>-0.12095845850858473</v>
      </c>
      <c r="CE77" s="159">
        <f t="shared" si="73"/>
        <v>293852</v>
      </c>
      <c r="CF77" s="4">
        <f t="shared" si="90"/>
        <v>5.4121993189354821E-5</v>
      </c>
      <c r="CG77" s="4">
        <f t="shared" si="74"/>
        <v>0.62267861229540855</v>
      </c>
      <c r="CH77" s="4">
        <f t="shared" si="91"/>
        <v>0.65469587464187984</v>
      </c>
      <c r="CI77" s="157">
        <f t="shared" si="108"/>
        <v>626565.73337014439</v>
      </c>
      <c r="CJ77" s="164">
        <f t="shared" si="107"/>
        <v>9.9997290358596445E-5</v>
      </c>
      <c r="CK77" s="4">
        <f t="shared" si="75"/>
        <v>1.3277060607611193</v>
      </c>
      <c r="CL77" s="4">
        <f t="shared" si="92"/>
        <v>1.209634191484583</v>
      </c>
    </row>
    <row r="78" spans="1:90" x14ac:dyDescent="0.35">
      <c r="A78" t="s">
        <v>313</v>
      </c>
      <c r="B78">
        <v>281</v>
      </c>
      <c r="C78" t="s">
        <v>473</v>
      </c>
      <c r="D78" s="342">
        <v>19032000</v>
      </c>
      <c r="E78" s="200">
        <v>17187822</v>
      </c>
      <c r="F78" s="200">
        <v>1757549</v>
      </c>
      <c r="G78" s="161">
        <f t="shared" si="93"/>
        <v>2.8818238323048474E-3</v>
      </c>
      <c r="H78" s="342">
        <v>19437000</v>
      </c>
      <c r="I78" s="200">
        <v>17514950.193471469</v>
      </c>
      <c r="J78" s="200">
        <v>1979079.6537879629</v>
      </c>
      <c r="K78" s="161">
        <f t="shared" si="94"/>
        <v>2.9125314701036811E-3</v>
      </c>
      <c r="L78" s="200">
        <v>17260271.020822909</v>
      </c>
      <c r="M78" s="200">
        <v>1675806.8646054366</v>
      </c>
      <c r="N78" s="161">
        <f t="shared" si="95"/>
        <v>2.8675692803699824E-3</v>
      </c>
      <c r="O78" s="200">
        <v>17385923</v>
      </c>
      <c r="P78" s="200">
        <v>1647806</v>
      </c>
      <c r="Q78" s="161">
        <f t="shared" si="96"/>
        <v>2.8638834155490104E-3</v>
      </c>
      <c r="R78" t="s">
        <v>313</v>
      </c>
      <c r="S78" s="144">
        <v>281</v>
      </c>
      <c r="T78" t="s">
        <v>473</v>
      </c>
      <c r="U78" s="273">
        <v>17921437.694997162</v>
      </c>
      <c r="V78" s="161">
        <f t="shared" si="76"/>
        <v>2.8074790780861919E-3</v>
      </c>
      <c r="W78" s="3">
        <v>18045793.170777015</v>
      </c>
      <c r="X78" s="161">
        <f t="shared" si="57"/>
        <v>2.84980812335156E-3</v>
      </c>
      <c r="Y78">
        <v>281</v>
      </c>
      <c r="Z78" t="s">
        <v>313</v>
      </c>
      <c r="AA78" t="s">
        <v>473</v>
      </c>
      <c r="AB78" s="162">
        <v>15724321</v>
      </c>
      <c r="AC78" s="161">
        <f t="shared" si="58"/>
        <v>2.6367928610409406E-3</v>
      </c>
      <c r="AD78" s="163">
        <v>281</v>
      </c>
      <c r="AE78" s="163" t="s">
        <v>313</v>
      </c>
      <c r="AF78" s="8" t="s">
        <v>473</v>
      </c>
      <c r="AG78" s="160">
        <v>15812628</v>
      </c>
      <c r="AH78" s="161">
        <f t="shared" si="59"/>
        <v>2.6021312679525279E-3</v>
      </c>
      <c r="AI78">
        <v>281</v>
      </c>
      <c r="AJ78" t="s">
        <v>313</v>
      </c>
      <c r="AK78" s="1">
        <v>15648722</v>
      </c>
      <c r="AL78" s="161">
        <f t="shared" si="60"/>
        <v>2.6897377495011753E-3</v>
      </c>
      <c r="AM78">
        <v>281</v>
      </c>
      <c r="AN78" t="s">
        <v>313</v>
      </c>
      <c r="AO78" s="3">
        <v>15409661</v>
      </c>
      <c r="AP78" s="161">
        <f t="shared" si="61"/>
        <v>2.7375320010185776E-3</v>
      </c>
      <c r="AQ78">
        <v>281</v>
      </c>
      <c r="AR78" t="s">
        <v>313</v>
      </c>
      <c r="AS78" s="3">
        <v>14747825</v>
      </c>
      <c r="AT78" s="161">
        <f t="shared" si="62"/>
        <v>2.6344085280765824E-3</v>
      </c>
      <c r="AU78" s="13">
        <v>281</v>
      </c>
      <c r="AV78" s="13" t="s">
        <v>313</v>
      </c>
      <c r="AW78" s="3">
        <v>14552953</v>
      </c>
      <c r="AX78" s="161">
        <f t="shared" si="63"/>
        <v>2.5492979845681838E-3</v>
      </c>
      <c r="AY78" s="174">
        <f t="shared" si="77"/>
        <v>254679.17264856026</v>
      </c>
      <c r="AZ78" s="161">
        <f t="shared" si="97"/>
        <v>4.4962189733698758E-5</v>
      </c>
      <c r="BA78" s="148">
        <f t="shared" si="98"/>
        <v>1.4755224430793327E-2</v>
      </c>
      <c r="BB78" s="148">
        <f t="shared" si="99"/>
        <v>1.5679547846145708E-2</v>
      </c>
      <c r="BC78" s="174">
        <f t="shared" si="78"/>
        <v>-661166.6741742529</v>
      </c>
      <c r="BD78" s="161">
        <f t="shared" si="100"/>
        <v>6.0090202283790469E-5</v>
      </c>
      <c r="BE78" s="148">
        <f t="shared" si="101"/>
        <v>-3.6892501897814824E-2</v>
      </c>
      <c r="BF78" s="161">
        <f t="shared" si="102"/>
        <v>2.1403615347599627E-2</v>
      </c>
      <c r="BG78" s="174">
        <f t="shared" si="79"/>
        <v>-124355.47577985376</v>
      </c>
      <c r="BH78" s="161">
        <f t="shared" si="103"/>
        <v>-4.2329045265368081E-5</v>
      </c>
      <c r="BI78" s="148">
        <f t="shared" si="80"/>
        <v>-6.8911061211336753E-3</v>
      </c>
      <c r="BJ78" s="161">
        <f t="shared" si="104"/>
        <v>-1.485329658460878E-2</v>
      </c>
      <c r="BK78" s="174">
        <f t="shared" si="105"/>
        <v>2321472.1707770154</v>
      </c>
      <c r="BL78" s="164">
        <f t="shared" si="106"/>
        <v>2.130152623106194E-4</v>
      </c>
      <c r="BM78" s="4">
        <f t="shared" si="64"/>
        <v>0.14763576568915221</v>
      </c>
      <c r="BN78" s="4">
        <f t="shared" si="81"/>
        <v>8.0785739925936476E-2</v>
      </c>
      <c r="BO78" s="157">
        <f t="shared" si="65"/>
        <v>-88307</v>
      </c>
      <c r="BP78" s="164">
        <f t="shared" si="82"/>
        <v>3.466159308841265E-5</v>
      </c>
      <c r="BQ78" s="4">
        <f t="shared" si="66"/>
        <v>-5.5845872046063434E-3</v>
      </c>
      <c r="BR78" s="4">
        <f t="shared" si="83"/>
        <v>1.3320462927946723E-2</v>
      </c>
      <c r="BS78" s="157">
        <f t="shared" si="67"/>
        <v>163906</v>
      </c>
      <c r="BT78" s="164">
        <f t="shared" si="84"/>
        <v>-8.7606481548647367E-5</v>
      </c>
      <c r="BU78" s="4">
        <f t="shared" si="68"/>
        <v>1.0474082164664949E-2</v>
      </c>
      <c r="BV78" s="4">
        <f t="shared" si="85"/>
        <v>-3.2570640600517432E-2</v>
      </c>
      <c r="BW78" s="157">
        <f t="shared" si="69"/>
        <v>239061</v>
      </c>
      <c r="BX78" s="4">
        <f t="shared" si="86"/>
        <v>-4.7794251517402266E-5</v>
      </c>
      <c r="BY78" s="4">
        <f t="shared" si="70"/>
        <v>1.551370922436256E-2</v>
      </c>
      <c r="BZ78" s="4">
        <f t="shared" si="87"/>
        <v>-1.7458883220221367E-2</v>
      </c>
      <c r="CA78" s="157">
        <f t="shared" si="71"/>
        <v>661836</v>
      </c>
      <c r="CB78" s="4">
        <f t="shared" si="88"/>
        <v>1.0312347294199513E-4</v>
      </c>
      <c r="CC78" s="4">
        <f t="shared" si="72"/>
        <v>4.4876854722645541E-2</v>
      </c>
      <c r="CD78" s="4">
        <f t="shared" si="89"/>
        <v>3.9144829605181619E-2</v>
      </c>
      <c r="CE78" s="159">
        <f t="shared" si="73"/>
        <v>194872</v>
      </c>
      <c r="CF78" s="4">
        <f t="shared" si="90"/>
        <v>8.5110543508398664E-5</v>
      </c>
      <c r="CG78" s="4">
        <f t="shared" si="74"/>
        <v>1.3390546921988961E-2</v>
      </c>
      <c r="CH78" s="4">
        <f t="shared" si="91"/>
        <v>3.3385874865787896E-2</v>
      </c>
      <c r="CI78" s="157">
        <f t="shared" si="108"/>
        <v>2961997.193471469</v>
      </c>
      <c r="CJ78" s="164">
        <f t="shared" si="107"/>
        <v>3.6323348553549736E-4</v>
      </c>
      <c r="CK78" s="4">
        <f t="shared" si="75"/>
        <v>0.20353238229185988</v>
      </c>
      <c r="CL78" s="4">
        <f t="shared" si="92"/>
        <v>0.14248372992654451</v>
      </c>
    </row>
    <row r="79" spans="1:90" x14ac:dyDescent="0.35">
      <c r="A79" t="s">
        <v>341</v>
      </c>
      <c r="B79">
        <v>285</v>
      </c>
      <c r="C79" t="s">
        <v>472</v>
      </c>
      <c r="D79" s="342">
        <v>3940000</v>
      </c>
      <c r="E79" s="200">
        <v>3558463</v>
      </c>
      <c r="F79" s="200">
        <v>308768</v>
      </c>
      <c r="G79" s="161">
        <f t="shared" si="93"/>
        <v>5.9663542476615149E-4</v>
      </c>
      <c r="H79" s="342">
        <v>4100000</v>
      </c>
      <c r="I79" s="200">
        <v>3694769.999214252</v>
      </c>
      <c r="J79" s="200">
        <v>422835.37639322347</v>
      </c>
      <c r="K79" s="161">
        <f t="shared" si="94"/>
        <v>6.1439705957699907E-4</v>
      </c>
      <c r="L79" s="200">
        <v>3614461.1680901335</v>
      </c>
      <c r="M79" s="200">
        <v>358040.37750655651</v>
      </c>
      <c r="N79" s="161">
        <f t="shared" si="95"/>
        <v>6.0049565839385749E-4</v>
      </c>
      <c r="O79" s="200">
        <v>3639862</v>
      </c>
      <c r="P79" s="200">
        <v>351335</v>
      </c>
      <c r="Q79" s="161">
        <f t="shared" si="96"/>
        <v>5.9957359851916126E-4</v>
      </c>
      <c r="R79" t="s">
        <v>341</v>
      </c>
      <c r="S79" s="144">
        <v>285</v>
      </c>
      <c r="T79" t="s">
        <v>472</v>
      </c>
      <c r="U79" s="273">
        <v>3601341.3743265313</v>
      </c>
      <c r="V79" s="161">
        <f t="shared" si="76"/>
        <v>5.6416738062763495E-4</v>
      </c>
      <c r="W79" s="3">
        <v>3798023.6570099024</v>
      </c>
      <c r="X79" s="161">
        <f t="shared" si="57"/>
        <v>5.9978736140874078E-4</v>
      </c>
      <c r="Y79">
        <v>285</v>
      </c>
      <c r="Z79" t="s">
        <v>341</v>
      </c>
      <c r="AA79" t="s">
        <v>472</v>
      </c>
      <c r="AB79" s="162">
        <v>3663865</v>
      </c>
      <c r="AC79" s="161">
        <f t="shared" si="58"/>
        <v>6.1438920483865517E-4</v>
      </c>
      <c r="AD79" s="163">
        <v>285</v>
      </c>
      <c r="AE79" s="163" t="s">
        <v>341</v>
      </c>
      <c r="AF79" s="8" t="s">
        <v>472</v>
      </c>
      <c r="AG79" s="160">
        <v>3778371</v>
      </c>
      <c r="AH79" s="161">
        <f t="shared" si="59"/>
        <v>6.2176997530233823E-4</v>
      </c>
      <c r="AI79">
        <v>285</v>
      </c>
      <c r="AJ79" t="s">
        <v>341</v>
      </c>
      <c r="AK79" s="1">
        <v>3582219</v>
      </c>
      <c r="AL79" s="161">
        <f t="shared" si="60"/>
        <v>6.1571990807174869E-4</v>
      </c>
      <c r="AM79">
        <v>285</v>
      </c>
      <c r="AN79" t="s">
        <v>341</v>
      </c>
      <c r="AO79" s="3">
        <v>3358038</v>
      </c>
      <c r="AP79" s="161">
        <f t="shared" si="61"/>
        <v>5.965566981412779E-4</v>
      </c>
      <c r="AQ79">
        <v>285</v>
      </c>
      <c r="AR79" t="s">
        <v>341</v>
      </c>
      <c r="AS79" s="3">
        <v>3159554</v>
      </c>
      <c r="AT79" s="161">
        <f t="shared" si="62"/>
        <v>5.6439210544731021E-4</v>
      </c>
      <c r="AU79" s="13">
        <v>285</v>
      </c>
      <c r="AV79" s="13" t="s">
        <v>341</v>
      </c>
      <c r="AW79" s="3">
        <v>2974349</v>
      </c>
      <c r="AX79" s="161">
        <f t="shared" si="63"/>
        <v>5.2102840647546872E-4</v>
      </c>
      <c r="AY79" s="174">
        <f t="shared" si="77"/>
        <v>80308.831124118529</v>
      </c>
      <c r="AZ79" s="161">
        <f t="shared" si="97"/>
        <v>1.3901401183141586E-5</v>
      </c>
      <c r="BA79" s="148">
        <f t="shared" si="98"/>
        <v>2.221875609928143E-2</v>
      </c>
      <c r="BB79" s="148">
        <f t="shared" si="99"/>
        <v>2.3149877919723165E-2</v>
      </c>
      <c r="BC79" s="174">
        <f t="shared" si="78"/>
        <v>13119.793763602152</v>
      </c>
      <c r="BD79" s="161">
        <f t="shared" si="100"/>
        <v>3.6328277766222534E-5</v>
      </c>
      <c r="BE79" s="148">
        <f t="shared" si="101"/>
        <v>3.6430297491738392E-3</v>
      </c>
      <c r="BF79" s="161">
        <f t="shared" si="102"/>
        <v>6.4392729912543689E-2</v>
      </c>
      <c r="BG79" s="174">
        <f t="shared" si="79"/>
        <v>-196682.2826833711</v>
      </c>
      <c r="BH79" s="161">
        <f t="shared" si="103"/>
        <v>-3.5619980781105825E-5</v>
      </c>
      <c r="BI79" s="148">
        <f t="shared" si="80"/>
        <v>-5.1785428540014569E-2</v>
      </c>
      <c r="BJ79" s="161">
        <f t="shared" si="104"/>
        <v>-5.9387681490060039E-2</v>
      </c>
      <c r="BK79" s="174">
        <f t="shared" si="105"/>
        <v>134158.65700990241</v>
      </c>
      <c r="BL79" s="164">
        <f t="shared" si="106"/>
        <v>-1.4601843429914389E-5</v>
      </c>
      <c r="BM79" s="4">
        <f t="shared" si="64"/>
        <v>3.661670312904608E-2</v>
      </c>
      <c r="BN79" s="4">
        <f t="shared" si="81"/>
        <v>-2.3766438789804226E-2</v>
      </c>
      <c r="BO79" s="157">
        <f t="shared" si="65"/>
        <v>-114506</v>
      </c>
      <c r="BP79" s="164">
        <f t="shared" si="82"/>
        <v>-7.3807704636830607E-6</v>
      </c>
      <c r="BQ79" s="4">
        <f t="shared" si="66"/>
        <v>-3.0305652885860072E-2</v>
      </c>
      <c r="BR79" s="4">
        <f t="shared" si="83"/>
        <v>-1.1870580370327677E-2</v>
      </c>
      <c r="BS79" s="157">
        <f t="shared" si="67"/>
        <v>196152</v>
      </c>
      <c r="BT79" s="164">
        <f t="shared" si="84"/>
        <v>6.0500672305895424E-6</v>
      </c>
      <c r="BU79" s="4">
        <f t="shared" si="68"/>
        <v>5.4757121214532113E-2</v>
      </c>
      <c r="BV79" s="4">
        <f t="shared" si="85"/>
        <v>9.8260055445284367E-3</v>
      </c>
      <c r="BW79" s="157">
        <f t="shared" si="69"/>
        <v>224181</v>
      </c>
      <c r="BX79" s="4">
        <f t="shared" si="86"/>
        <v>1.9163209930470786E-5</v>
      </c>
      <c r="BY79" s="4">
        <f t="shared" si="70"/>
        <v>6.6759518504555332E-2</v>
      </c>
      <c r="BZ79" s="4">
        <f t="shared" si="87"/>
        <v>3.2123032044026285E-2</v>
      </c>
      <c r="CA79" s="157">
        <f t="shared" si="71"/>
        <v>198484</v>
      </c>
      <c r="CB79" s="4">
        <f t="shared" si="88"/>
        <v>3.2164592693967689E-5</v>
      </c>
      <c r="CC79" s="4">
        <f t="shared" si="72"/>
        <v>6.282025880867996E-2</v>
      </c>
      <c r="CD79" s="4">
        <f t="shared" si="89"/>
        <v>5.6989799083875504E-2</v>
      </c>
      <c r="CE79" s="159">
        <f t="shared" si="73"/>
        <v>185205</v>
      </c>
      <c r="CF79" s="4">
        <f t="shared" si="90"/>
        <v>4.3363698971841491E-5</v>
      </c>
      <c r="CG79" s="4">
        <f t="shared" si="74"/>
        <v>6.2267407086391002E-2</v>
      </c>
      <c r="CH79" s="4">
        <f t="shared" si="91"/>
        <v>8.3227130100598762E-2</v>
      </c>
      <c r="CI79" s="157">
        <f t="shared" si="108"/>
        <v>720420.99921425199</v>
      </c>
      <c r="CJ79" s="164">
        <f t="shared" si="107"/>
        <v>9.3368653101530354E-5</v>
      </c>
      <c r="CK79" s="4">
        <f t="shared" si="75"/>
        <v>0.24221132059965123</v>
      </c>
      <c r="CL79" s="4">
        <f t="shared" si="92"/>
        <v>0.17920069604866423</v>
      </c>
    </row>
    <row r="80" spans="1:90" x14ac:dyDescent="0.35">
      <c r="A80" t="s">
        <v>347</v>
      </c>
      <c r="B80">
        <v>289</v>
      </c>
      <c r="C80" t="s">
        <v>472</v>
      </c>
      <c r="D80" s="342">
        <v>13352000</v>
      </c>
      <c r="E80" s="200">
        <v>12057939</v>
      </c>
      <c r="F80" s="200">
        <v>500491</v>
      </c>
      <c r="G80" s="161">
        <f t="shared" si="93"/>
        <v>2.0217137446895878E-3</v>
      </c>
      <c r="H80" s="342">
        <v>13506000</v>
      </c>
      <c r="I80" s="200">
        <v>12170186.87410496</v>
      </c>
      <c r="J80" s="200">
        <v>533644.54357324727</v>
      </c>
      <c r="K80" s="161">
        <f t="shared" si="94"/>
        <v>2.023759809553191E-3</v>
      </c>
      <c r="L80" s="200">
        <v>12070347.787615255</v>
      </c>
      <c r="M80" s="200">
        <v>451869.22500447044</v>
      </c>
      <c r="N80" s="161">
        <f t="shared" si="95"/>
        <v>2.0053311142907582E-3</v>
      </c>
      <c r="O80" s="200">
        <v>12128328</v>
      </c>
      <c r="P80" s="200">
        <v>395299</v>
      </c>
      <c r="Q80" s="161">
        <f t="shared" si="96"/>
        <v>1.997829935030697E-3</v>
      </c>
      <c r="R80" t="s">
        <v>347</v>
      </c>
      <c r="S80" s="144">
        <v>289</v>
      </c>
      <c r="T80" t="s">
        <v>472</v>
      </c>
      <c r="U80" s="273">
        <v>13956045.683782671</v>
      </c>
      <c r="V80" s="161">
        <f t="shared" si="76"/>
        <v>2.1862814209918304E-3</v>
      </c>
      <c r="W80" s="3">
        <v>12817091.0638857</v>
      </c>
      <c r="X80" s="161">
        <f t="shared" si="57"/>
        <v>2.0240867157198727E-3</v>
      </c>
      <c r="Y80">
        <v>289</v>
      </c>
      <c r="Z80" t="s">
        <v>347</v>
      </c>
      <c r="AA80" t="s">
        <v>472</v>
      </c>
      <c r="AB80" s="162">
        <v>11364199</v>
      </c>
      <c r="AC80" s="161">
        <f t="shared" si="58"/>
        <v>1.9056491402489556E-3</v>
      </c>
      <c r="AD80" s="163">
        <v>289</v>
      </c>
      <c r="AE80" s="163" t="s">
        <v>347</v>
      </c>
      <c r="AF80" s="8" t="s">
        <v>472</v>
      </c>
      <c r="AG80" s="160">
        <v>11232777</v>
      </c>
      <c r="AH80" s="161">
        <f t="shared" si="59"/>
        <v>1.8484694800660582E-3</v>
      </c>
      <c r="AI80">
        <v>289</v>
      </c>
      <c r="AJ80" t="s">
        <v>347</v>
      </c>
      <c r="AK80" s="1">
        <v>10462103</v>
      </c>
      <c r="AL80" s="161">
        <f t="shared" si="60"/>
        <v>1.7982499387662132E-3</v>
      </c>
      <c r="AM80">
        <v>289</v>
      </c>
      <c r="AN80" t="s">
        <v>347</v>
      </c>
      <c r="AO80" s="3">
        <v>10597005</v>
      </c>
      <c r="AP80" s="161">
        <f t="shared" si="61"/>
        <v>1.8825618748169652E-3</v>
      </c>
      <c r="AQ80">
        <v>289</v>
      </c>
      <c r="AR80" t="s">
        <v>347</v>
      </c>
      <c r="AS80" s="3">
        <v>9650651</v>
      </c>
      <c r="AT80" s="161">
        <f t="shared" si="62"/>
        <v>1.7238987644544736E-3</v>
      </c>
      <c r="AU80" s="13">
        <v>289</v>
      </c>
      <c r="AV80" s="13" t="s">
        <v>347</v>
      </c>
      <c r="AW80" s="3">
        <v>10250452</v>
      </c>
      <c r="AX80" s="161">
        <f t="shared" si="63"/>
        <v>1.7956119712963345E-3</v>
      </c>
      <c r="AY80" s="174">
        <f t="shared" si="77"/>
        <v>99839.086489705369</v>
      </c>
      <c r="AZ80" s="161">
        <f t="shared" si="97"/>
        <v>1.8428695262432716E-5</v>
      </c>
      <c r="BA80" s="148">
        <f t="shared" si="98"/>
        <v>8.2714341165997692E-3</v>
      </c>
      <c r="BB80" s="148">
        <f t="shared" si="99"/>
        <v>9.1898515567343311E-3</v>
      </c>
      <c r="BC80" s="174">
        <f t="shared" si="78"/>
        <v>-1885697.8961674161</v>
      </c>
      <c r="BD80" s="161">
        <f t="shared" si="100"/>
        <v>-1.8095030670107213E-4</v>
      </c>
      <c r="BE80" s="148">
        <f t="shared" si="101"/>
        <v>-0.13511691913982854</v>
      </c>
      <c r="BF80" s="161">
        <f t="shared" si="102"/>
        <v>-8.2766246359529533E-2</v>
      </c>
      <c r="BG80" s="174">
        <f t="shared" si="79"/>
        <v>1138954.6198969707</v>
      </c>
      <c r="BH80" s="161">
        <f t="shared" si="103"/>
        <v>1.6219470527195764E-4</v>
      </c>
      <c r="BI80" s="148">
        <f t="shared" si="80"/>
        <v>8.8862177402028925E-2</v>
      </c>
      <c r="BJ80" s="161">
        <f t="shared" si="104"/>
        <v>8.0132290781955259E-2</v>
      </c>
      <c r="BK80" s="174">
        <f t="shared" si="105"/>
        <v>1452892.0638857</v>
      </c>
      <c r="BL80" s="164">
        <f t="shared" si="106"/>
        <v>1.1843757547091711E-4</v>
      </c>
      <c r="BM80" s="4">
        <f t="shared" si="64"/>
        <v>0.12784817160326917</v>
      </c>
      <c r="BN80" s="4">
        <f t="shared" si="81"/>
        <v>6.2150777375233057E-2</v>
      </c>
      <c r="BO80" s="157">
        <f t="shared" si="65"/>
        <v>131422</v>
      </c>
      <c r="BP80" s="164">
        <f t="shared" si="82"/>
        <v>5.7179660182897366E-5</v>
      </c>
      <c r="BQ80" s="4">
        <f t="shared" si="66"/>
        <v>1.1699867272358385E-2</v>
      </c>
      <c r="BR80" s="4">
        <f t="shared" si="83"/>
        <v>3.0933515970658035E-2</v>
      </c>
      <c r="BS80" s="157">
        <f t="shared" si="67"/>
        <v>770674</v>
      </c>
      <c r="BT80" s="164">
        <f t="shared" si="84"/>
        <v>5.0219541299845009E-5</v>
      </c>
      <c r="BU80" s="4">
        <f t="shared" si="68"/>
        <v>7.3663392532075059E-2</v>
      </c>
      <c r="BV80" s="4">
        <f t="shared" si="85"/>
        <v>2.7926897266739709E-2</v>
      </c>
      <c r="BW80" s="157">
        <f t="shared" si="69"/>
        <v>-134902</v>
      </c>
      <c r="BX80" s="4">
        <f t="shared" si="86"/>
        <v>-8.4311936050751992E-5</v>
      </c>
      <c r="BY80" s="4">
        <f t="shared" si="70"/>
        <v>-1.2730200655751318E-2</v>
      </c>
      <c r="BZ80" s="4">
        <f t="shared" si="87"/>
        <v>-4.4785744988567425E-2</v>
      </c>
      <c r="CA80" s="157">
        <f t="shared" si="71"/>
        <v>946354</v>
      </c>
      <c r="CB80" s="4">
        <f t="shared" si="88"/>
        <v>1.5866311036249157E-4</v>
      </c>
      <c r="CC80" s="4">
        <f t="shared" si="72"/>
        <v>9.8061156703314625E-2</v>
      </c>
      <c r="CD80" s="4">
        <f t="shared" si="89"/>
        <v>9.2037371122950129E-2</v>
      </c>
      <c r="CE80" s="159">
        <f t="shared" si="73"/>
        <v>-599801</v>
      </c>
      <c r="CF80" s="4">
        <f t="shared" si="90"/>
        <v>-7.1713206841860855E-5</v>
      </c>
      <c r="CG80" s="4">
        <f t="shared" si="74"/>
        <v>-5.8514590380990029E-2</v>
      </c>
      <c r="CH80" s="4">
        <f t="shared" si="91"/>
        <v>-3.9938031149395717E-2</v>
      </c>
      <c r="CI80" s="157">
        <f t="shared" si="108"/>
        <v>1919734.8741049599</v>
      </c>
      <c r="CJ80" s="164">
        <f t="shared" si="107"/>
        <v>2.2814783825685645E-4</v>
      </c>
      <c r="CK80" s="4">
        <f t="shared" si="75"/>
        <v>0.18728294850851063</v>
      </c>
      <c r="CL80" s="4">
        <f t="shared" si="92"/>
        <v>0.12705854154678312</v>
      </c>
    </row>
    <row r="81" spans="1:90" x14ac:dyDescent="0.35">
      <c r="A81" t="s">
        <v>355</v>
      </c>
      <c r="B81">
        <v>293</v>
      </c>
      <c r="C81" t="s">
        <v>472</v>
      </c>
      <c r="D81" s="342">
        <v>5197000</v>
      </c>
      <c r="E81" s="200">
        <v>4693143</v>
      </c>
      <c r="F81" s="200">
        <v>339382</v>
      </c>
      <c r="G81" s="161">
        <f t="shared" si="93"/>
        <v>7.8688337276326627E-4</v>
      </c>
      <c r="H81" s="342">
        <v>5268000</v>
      </c>
      <c r="I81" s="200">
        <v>4747142.852864204</v>
      </c>
      <c r="J81" s="200">
        <v>363586.45610434609</v>
      </c>
      <c r="K81" s="161">
        <f t="shared" si="94"/>
        <v>7.8939436306238247E-4</v>
      </c>
      <c r="L81" s="200">
        <v>4950736.0374611067</v>
      </c>
      <c r="M81" s="200">
        <v>307870.72053973342</v>
      </c>
      <c r="N81" s="161">
        <f t="shared" si="95"/>
        <v>8.2250032801438843E-4</v>
      </c>
      <c r="O81" s="200">
        <v>4991368</v>
      </c>
      <c r="P81" s="200">
        <v>302727</v>
      </c>
      <c r="Q81" s="161">
        <f t="shared" si="96"/>
        <v>8.2219943319098061E-4</v>
      </c>
      <c r="R81" t="s">
        <v>355</v>
      </c>
      <c r="S81" s="144">
        <v>293</v>
      </c>
      <c r="T81" t="s">
        <v>471</v>
      </c>
      <c r="U81" s="273">
        <v>5173042.2034698036</v>
      </c>
      <c r="V81" s="161">
        <f t="shared" si="76"/>
        <v>8.1038184566813946E-4</v>
      </c>
      <c r="W81" s="3">
        <v>5120842.7741525229</v>
      </c>
      <c r="X81" s="161">
        <f t="shared" si="57"/>
        <v>8.0868816338969685E-4</v>
      </c>
      <c r="Y81">
        <v>293</v>
      </c>
      <c r="Z81" t="s">
        <v>355</v>
      </c>
      <c r="AA81" t="s">
        <v>472</v>
      </c>
      <c r="AB81" s="162">
        <v>4916129</v>
      </c>
      <c r="AC81" s="161">
        <f t="shared" si="58"/>
        <v>8.2437987949726666E-4</v>
      </c>
      <c r="AD81" s="163">
        <v>293</v>
      </c>
      <c r="AE81" s="163" t="s">
        <v>355</v>
      </c>
      <c r="AF81" s="8" t="s">
        <v>471</v>
      </c>
      <c r="AG81" s="160">
        <v>5419251</v>
      </c>
      <c r="AH81" s="161">
        <f t="shared" si="59"/>
        <v>8.9179372815088084E-4</v>
      </c>
      <c r="AI81">
        <v>293</v>
      </c>
      <c r="AJ81" t="s">
        <v>355</v>
      </c>
      <c r="AK81" s="1">
        <v>5445241</v>
      </c>
      <c r="AL81" s="161">
        <f t="shared" si="60"/>
        <v>9.3594034534139785E-4</v>
      </c>
      <c r="AM81">
        <v>293</v>
      </c>
      <c r="AN81" t="s">
        <v>355</v>
      </c>
      <c r="AO81" s="3">
        <v>5373288</v>
      </c>
      <c r="AP81" s="161">
        <f t="shared" si="61"/>
        <v>9.5456660926474055E-4</v>
      </c>
      <c r="AQ81">
        <v>293</v>
      </c>
      <c r="AR81" t="s">
        <v>355</v>
      </c>
      <c r="AS81" s="3">
        <v>5011948</v>
      </c>
      <c r="AT81" s="161">
        <f t="shared" si="62"/>
        <v>8.9528581695784773E-4</v>
      </c>
      <c r="AU81" s="13">
        <v>293</v>
      </c>
      <c r="AV81" s="13" t="s">
        <v>355</v>
      </c>
      <c r="AW81" s="3">
        <v>4741181</v>
      </c>
      <c r="AX81" s="161">
        <f t="shared" si="63"/>
        <v>8.3053131331991279E-4</v>
      </c>
      <c r="AY81" s="174">
        <f t="shared" si="77"/>
        <v>-203593.18459690269</v>
      </c>
      <c r="AZ81" s="161">
        <f t="shared" si="97"/>
        <v>-3.3105964952005957E-5</v>
      </c>
      <c r="BA81" s="148">
        <f t="shared" si="98"/>
        <v>-4.1123821398749365E-2</v>
      </c>
      <c r="BB81" s="148">
        <f t="shared" si="99"/>
        <v>-4.0250397263582385E-2</v>
      </c>
      <c r="BC81" s="174">
        <f t="shared" si="78"/>
        <v>-222306.16600869689</v>
      </c>
      <c r="BD81" s="161">
        <f t="shared" si="100"/>
        <v>1.2118482346248969E-5</v>
      </c>
      <c r="BE81" s="148">
        <f t="shared" si="101"/>
        <v>-4.2973971072493018E-2</v>
      </c>
      <c r="BF81" s="161">
        <f t="shared" si="102"/>
        <v>1.4954039766596185E-2</v>
      </c>
      <c r="BG81" s="174">
        <f t="shared" si="79"/>
        <v>52199.42931728065</v>
      </c>
      <c r="BH81" s="161">
        <f t="shared" si="103"/>
        <v>1.6936822784426042E-6</v>
      </c>
      <c r="BI81" s="148">
        <f t="shared" si="80"/>
        <v>1.0193523140518492E-2</v>
      </c>
      <c r="BJ81" s="161">
        <f t="shared" si="104"/>
        <v>2.0943576957320191E-3</v>
      </c>
      <c r="BK81" s="174">
        <f t="shared" si="105"/>
        <v>204713.77415252291</v>
      </c>
      <c r="BL81" s="164">
        <f t="shared" si="106"/>
        <v>-1.5691716107569804E-5</v>
      </c>
      <c r="BM81" s="4">
        <f t="shared" si="64"/>
        <v>4.1641253545731387E-2</v>
      </c>
      <c r="BN81" s="4">
        <f t="shared" si="81"/>
        <v>-1.9034569496212253E-2</v>
      </c>
      <c r="BO81" s="157">
        <f t="shared" si="65"/>
        <v>-503122</v>
      </c>
      <c r="BP81" s="164">
        <f t="shared" si="82"/>
        <v>-6.7413848653614179E-5</v>
      </c>
      <c r="BQ81" s="4">
        <f t="shared" si="66"/>
        <v>-9.2839766971487395E-2</v>
      </c>
      <c r="BR81" s="4">
        <f t="shared" si="83"/>
        <v>-7.5593544253103967E-2</v>
      </c>
      <c r="BS81" s="157">
        <f t="shared" si="67"/>
        <v>-25990</v>
      </c>
      <c r="BT81" s="164">
        <f t="shared" si="84"/>
        <v>-4.4146617190517017E-5</v>
      </c>
      <c r="BU81" s="4">
        <f t="shared" si="68"/>
        <v>-4.7729751539004424E-3</v>
      </c>
      <c r="BV81" s="4">
        <f t="shared" si="85"/>
        <v>-4.7168195505466637E-2</v>
      </c>
      <c r="BW81" s="157">
        <f t="shared" si="69"/>
        <v>71953</v>
      </c>
      <c r="BX81" s="4">
        <f t="shared" si="86"/>
        <v>-1.8626263923342701E-5</v>
      </c>
      <c r="BY81" s="4">
        <f t="shared" si="70"/>
        <v>1.339086979890153E-2</v>
      </c>
      <c r="BZ81" s="4">
        <f t="shared" si="87"/>
        <v>-1.9512796427783776E-2</v>
      </c>
      <c r="CA81" s="157">
        <f t="shared" si="71"/>
        <v>361340</v>
      </c>
      <c r="CB81" s="4">
        <f t="shared" si="88"/>
        <v>5.9280792306892825E-5</v>
      </c>
      <c r="CC81" s="4">
        <f t="shared" si="72"/>
        <v>7.2095720067327118E-2</v>
      </c>
      <c r="CD81" s="4">
        <f t="shared" si="89"/>
        <v>6.6214376665015243E-2</v>
      </c>
      <c r="CE81" s="159">
        <f t="shared" si="73"/>
        <v>270767</v>
      </c>
      <c r="CF81" s="4">
        <f t="shared" si="90"/>
        <v>6.4754503637934942E-5</v>
      </c>
      <c r="CG81" s="4">
        <f t="shared" si="74"/>
        <v>5.7109610453597956E-2</v>
      </c>
      <c r="CH81" s="4">
        <f t="shared" si="91"/>
        <v>7.796756437645852E-2</v>
      </c>
      <c r="CI81" s="157">
        <f t="shared" si="108"/>
        <v>5961.8528642039746</v>
      </c>
      <c r="CJ81" s="164">
        <f t="shared" si="107"/>
        <v>-4.1136950257530318E-5</v>
      </c>
      <c r="CK81" s="4">
        <f t="shared" si="75"/>
        <v>1.2574615616244085E-3</v>
      </c>
      <c r="CL81" s="4">
        <f t="shared" si="92"/>
        <v>-4.9530884143419114E-2</v>
      </c>
    </row>
    <row r="82" spans="1:90" x14ac:dyDescent="0.35">
      <c r="A82" t="s">
        <v>365</v>
      </c>
      <c r="B82">
        <v>294</v>
      </c>
      <c r="C82" t="s">
        <v>472</v>
      </c>
      <c r="D82" s="342">
        <v>9428000</v>
      </c>
      <c r="E82" s="200">
        <v>8514258</v>
      </c>
      <c r="F82" s="200">
        <v>646093</v>
      </c>
      <c r="G82" s="161">
        <f t="shared" si="93"/>
        <v>1.4275567677389377E-3</v>
      </c>
      <c r="H82" s="342">
        <v>9635000</v>
      </c>
      <c r="I82" s="200">
        <v>8682243.6314768605</v>
      </c>
      <c r="J82" s="200">
        <v>760232.81913620292</v>
      </c>
      <c r="K82" s="161">
        <f t="shared" si="94"/>
        <v>1.4437556218235338E-3</v>
      </c>
      <c r="L82" s="200">
        <v>8180285.7194340797</v>
      </c>
      <c r="M82" s="200">
        <v>643735.27087115799</v>
      </c>
      <c r="N82" s="161">
        <f t="shared" si="95"/>
        <v>1.3590479550059844E-3</v>
      </c>
      <c r="O82" s="200">
        <v>8243835</v>
      </c>
      <c r="P82" s="200">
        <v>632979</v>
      </c>
      <c r="Q82" s="161">
        <f t="shared" si="96"/>
        <v>1.3579596744459569E-3</v>
      </c>
      <c r="R82" t="s">
        <v>365</v>
      </c>
      <c r="S82" s="144">
        <v>294</v>
      </c>
      <c r="T82" t="s">
        <v>472</v>
      </c>
      <c r="U82" s="273">
        <v>8560591.1085359715</v>
      </c>
      <c r="V82" s="161">
        <f t="shared" si="76"/>
        <v>1.3410576116878454E-3</v>
      </c>
      <c r="W82" s="3">
        <v>8800448.4801520351</v>
      </c>
      <c r="X82" s="161">
        <f t="shared" si="57"/>
        <v>1.3897748539248211E-3</v>
      </c>
      <c r="Y82">
        <v>294</v>
      </c>
      <c r="Z82" t="s">
        <v>365</v>
      </c>
      <c r="AA82" t="s">
        <v>472</v>
      </c>
      <c r="AB82" s="162">
        <v>8260312</v>
      </c>
      <c r="AC82" s="161">
        <f t="shared" si="58"/>
        <v>1.3851619864266836E-3</v>
      </c>
      <c r="AD82" s="163">
        <v>294</v>
      </c>
      <c r="AE82" s="163" t="s">
        <v>365</v>
      </c>
      <c r="AF82" s="8" t="s">
        <v>472</v>
      </c>
      <c r="AG82" s="160">
        <v>8858051</v>
      </c>
      <c r="AH82" s="161">
        <f t="shared" si="59"/>
        <v>1.4576837879331733E-3</v>
      </c>
      <c r="AI82">
        <v>294</v>
      </c>
      <c r="AJ82" t="s">
        <v>365</v>
      </c>
      <c r="AK82" s="1">
        <v>8708908</v>
      </c>
      <c r="AL82" s="161">
        <f t="shared" si="60"/>
        <v>1.4969068147886314E-3</v>
      </c>
      <c r="AM82">
        <v>294</v>
      </c>
      <c r="AN82" t="s">
        <v>365</v>
      </c>
      <c r="AO82" s="3">
        <v>8069551</v>
      </c>
      <c r="AP82" s="161">
        <f t="shared" si="61"/>
        <v>1.4335587328203692E-3</v>
      </c>
      <c r="AQ82">
        <v>294</v>
      </c>
      <c r="AR82" t="s">
        <v>365</v>
      </c>
      <c r="AS82" s="3">
        <v>7491404</v>
      </c>
      <c r="AT82" s="161">
        <f t="shared" si="62"/>
        <v>1.3381918069184453E-3</v>
      </c>
      <c r="AU82" s="13">
        <v>294</v>
      </c>
      <c r="AV82" s="13" t="s">
        <v>365</v>
      </c>
      <c r="AW82" s="3">
        <v>7752770</v>
      </c>
      <c r="AX82" s="161">
        <f t="shared" si="63"/>
        <v>1.3580831969855656E-3</v>
      </c>
      <c r="AY82" s="174">
        <f t="shared" si="77"/>
        <v>501957.91204278078</v>
      </c>
      <c r="AZ82" s="161">
        <f t="shared" si="97"/>
        <v>8.4707666817549366E-5</v>
      </c>
      <c r="BA82" s="148">
        <f t="shared" si="98"/>
        <v>6.1361904615418093E-2</v>
      </c>
      <c r="BB82" s="148">
        <f t="shared" si="99"/>
        <v>6.2328681269511473E-2</v>
      </c>
      <c r="BC82" s="174">
        <f t="shared" si="78"/>
        <v>-380305.38910189178</v>
      </c>
      <c r="BD82" s="161">
        <f t="shared" si="100"/>
        <v>1.7990343318138955E-5</v>
      </c>
      <c r="BE82" s="148">
        <f t="shared" si="101"/>
        <v>-4.4425131895702873E-2</v>
      </c>
      <c r="BF82" s="161">
        <f t="shared" si="102"/>
        <v>1.3415041353440765E-2</v>
      </c>
      <c r="BG82" s="174">
        <f t="shared" si="79"/>
        <v>-239857.37161606364</v>
      </c>
      <c r="BH82" s="161">
        <f t="shared" si="103"/>
        <v>-4.8717242236975692E-5</v>
      </c>
      <c r="BI82" s="148">
        <f t="shared" si="80"/>
        <v>-2.7255130480795666E-2</v>
      </c>
      <c r="BJ82" s="161">
        <f t="shared" si="104"/>
        <v>-3.5054053611198101E-2</v>
      </c>
      <c r="BK82" s="174">
        <f t="shared" si="105"/>
        <v>540136.48015203513</v>
      </c>
      <c r="BL82" s="164">
        <f t="shared" si="106"/>
        <v>4.6128674981375361E-6</v>
      </c>
      <c r="BM82" s="4">
        <f t="shared" si="64"/>
        <v>6.5389355771553803E-2</v>
      </c>
      <c r="BN82" s="4">
        <f t="shared" si="81"/>
        <v>3.3302007587122694E-3</v>
      </c>
      <c r="BO82" s="157">
        <f t="shared" si="65"/>
        <v>-597739</v>
      </c>
      <c r="BP82" s="164">
        <f t="shared" si="82"/>
        <v>-7.2521801506489738E-5</v>
      </c>
      <c r="BQ82" s="4">
        <f t="shared" si="66"/>
        <v>-6.7479742439956594E-2</v>
      </c>
      <c r="BR82" s="4">
        <f t="shared" si="83"/>
        <v>-4.9751394717311936E-2</v>
      </c>
      <c r="BS82" s="157">
        <f t="shared" si="67"/>
        <v>149143</v>
      </c>
      <c r="BT82" s="164">
        <f t="shared" si="84"/>
        <v>-3.9223026855458084E-5</v>
      </c>
      <c r="BU82" s="4">
        <f t="shared" si="68"/>
        <v>1.7125338791040161E-2</v>
      </c>
      <c r="BV82" s="4">
        <f t="shared" si="85"/>
        <v>-2.6202717809789992E-2</v>
      </c>
      <c r="BW82" s="157">
        <f t="shared" si="69"/>
        <v>639357</v>
      </c>
      <c r="BX82" s="4">
        <f t="shared" si="86"/>
        <v>6.3348081968262219E-5</v>
      </c>
      <c r="BY82" s="4">
        <f t="shared" si="70"/>
        <v>7.9230802308579498E-2</v>
      </c>
      <c r="BZ82" s="4">
        <f t="shared" si="87"/>
        <v>4.4189387234684019E-2</v>
      </c>
      <c r="CA82" s="157">
        <f t="shared" si="71"/>
        <v>578147</v>
      </c>
      <c r="CB82" s="4">
        <f t="shared" si="88"/>
        <v>9.5366925901923865E-5</v>
      </c>
      <c r="CC82" s="4">
        <f t="shared" si="72"/>
        <v>7.7174719184815027E-2</v>
      </c>
      <c r="CD82" s="4">
        <f t="shared" si="89"/>
        <v>7.1265513216324683E-2</v>
      </c>
      <c r="CE82" s="159">
        <f t="shared" si="73"/>
        <v>-261366</v>
      </c>
      <c r="CF82" s="4">
        <f t="shared" si="90"/>
        <v>-1.9891390067120276E-5</v>
      </c>
      <c r="CG82" s="4">
        <f t="shared" si="74"/>
        <v>-3.371259562711134E-2</v>
      </c>
      <c r="CH82" s="4">
        <f t="shared" si="91"/>
        <v>-1.4646665323060979E-2</v>
      </c>
      <c r="CI82" s="157">
        <f t="shared" si="108"/>
        <v>929473.63147686049</v>
      </c>
      <c r="CJ82" s="164">
        <f t="shared" si="107"/>
        <v>8.5672424837968152E-5</v>
      </c>
      <c r="CK82" s="4">
        <f t="shared" si="75"/>
        <v>0.11988923074937867</v>
      </c>
      <c r="CL82" s="4">
        <f t="shared" si="92"/>
        <v>6.3083340570098165E-2</v>
      </c>
    </row>
    <row r="83" spans="1:90" x14ac:dyDescent="0.35">
      <c r="A83" t="s">
        <v>361</v>
      </c>
      <c r="B83">
        <v>296</v>
      </c>
      <c r="C83" t="s">
        <v>473</v>
      </c>
      <c r="D83" s="342">
        <v>11136000</v>
      </c>
      <c r="E83" s="200">
        <v>10056652</v>
      </c>
      <c r="F83" s="200">
        <v>647998</v>
      </c>
      <c r="G83" s="161">
        <f t="shared" si="93"/>
        <v>1.6861647395927308E-3</v>
      </c>
      <c r="H83" s="342">
        <v>11187000</v>
      </c>
      <c r="I83" s="200">
        <v>10080785.985225087</v>
      </c>
      <c r="J83" s="200">
        <v>607743.11121909111</v>
      </c>
      <c r="K83" s="161">
        <f t="shared" si="94"/>
        <v>1.6763168665071108E-3</v>
      </c>
      <c r="L83" s="200">
        <v>9850552.6617499422</v>
      </c>
      <c r="M83" s="200">
        <v>514612.97969906527</v>
      </c>
      <c r="N83" s="161">
        <f t="shared" si="95"/>
        <v>1.6365410585629479E-3</v>
      </c>
      <c r="O83" s="200">
        <v>9934001</v>
      </c>
      <c r="P83" s="200">
        <v>506014</v>
      </c>
      <c r="Q83" s="161">
        <f t="shared" si="96"/>
        <v>1.6363710292486217E-3</v>
      </c>
      <c r="R83" t="s">
        <v>361</v>
      </c>
      <c r="S83" s="144">
        <v>296</v>
      </c>
      <c r="T83" t="s">
        <v>473</v>
      </c>
      <c r="U83" s="273">
        <v>10737515.313445132</v>
      </c>
      <c r="V83" s="161">
        <f t="shared" si="76"/>
        <v>1.6820832182198472E-3</v>
      </c>
      <c r="W83" s="3">
        <v>10455914.074035402</v>
      </c>
      <c r="X83" s="161">
        <f t="shared" si="57"/>
        <v>1.6512074910348196E-3</v>
      </c>
      <c r="Y83">
        <v>296</v>
      </c>
      <c r="Z83" t="s">
        <v>361</v>
      </c>
      <c r="AA83" t="s">
        <v>473</v>
      </c>
      <c r="AB83" s="162">
        <v>9893260</v>
      </c>
      <c r="AC83" s="161">
        <f t="shared" si="58"/>
        <v>1.6589891124978876E-3</v>
      </c>
      <c r="AD83" s="163">
        <v>296</v>
      </c>
      <c r="AE83" s="163" t="s">
        <v>361</v>
      </c>
      <c r="AF83" s="8" t="s">
        <v>473</v>
      </c>
      <c r="AG83" s="160">
        <v>10379112</v>
      </c>
      <c r="AH83" s="161">
        <f t="shared" si="59"/>
        <v>1.707990086706732E-3</v>
      </c>
      <c r="AI83">
        <v>296</v>
      </c>
      <c r="AJ83" t="s">
        <v>361</v>
      </c>
      <c r="AK83" s="1">
        <v>9974627</v>
      </c>
      <c r="AL83" s="161">
        <f t="shared" si="60"/>
        <v>1.714461460756582E-3</v>
      </c>
      <c r="AM83">
        <v>296</v>
      </c>
      <c r="AN83" t="s">
        <v>361</v>
      </c>
      <c r="AO83" s="3">
        <v>9444841</v>
      </c>
      <c r="AP83" s="161">
        <f t="shared" si="61"/>
        <v>1.6778795122120015E-3</v>
      </c>
      <c r="AQ83">
        <v>296</v>
      </c>
      <c r="AR83" t="s">
        <v>361</v>
      </c>
      <c r="AS83" s="3">
        <v>8561782</v>
      </c>
      <c r="AT83" s="161">
        <f t="shared" si="62"/>
        <v>1.5293937591700862E-3</v>
      </c>
      <c r="AU83" s="13">
        <v>296</v>
      </c>
      <c r="AV83" s="13" t="s">
        <v>361</v>
      </c>
      <c r="AW83" s="3">
        <v>9406305</v>
      </c>
      <c r="AX83" s="161">
        <f t="shared" si="63"/>
        <v>1.6477394229702815E-3</v>
      </c>
      <c r="AY83" s="174">
        <f t="shared" si="77"/>
        <v>230233.3234751448</v>
      </c>
      <c r="AZ83" s="161">
        <f t="shared" si="97"/>
        <v>3.9775807944162885E-5</v>
      </c>
      <c r="BA83" s="148">
        <f t="shared" si="98"/>
        <v>2.3372630082893649E-2</v>
      </c>
      <c r="BB83" s="148">
        <f t="shared" si="99"/>
        <v>2.4304802947681711E-2</v>
      </c>
      <c r="BC83" s="174">
        <f t="shared" si="78"/>
        <v>-886962.65169519</v>
      </c>
      <c r="BD83" s="161">
        <f t="shared" si="100"/>
        <v>-4.5542159656899225E-5</v>
      </c>
      <c r="BE83" s="148">
        <f t="shared" si="101"/>
        <v>-8.2604087240235838E-2</v>
      </c>
      <c r="BF83" s="161">
        <f t="shared" si="102"/>
        <v>-2.7074855253057341E-2</v>
      </c>
      <c r="BG83" s="174">
        <f t="shared" si="79"/>
        <v>281601.23940972984</v>
      </c>
      <c r="BH83" s="161">
        <f t="shared" si="103"/>
        <v>3.0875727185027558E-5</v>
      </c>
      <c r="BI83" s="148">
        <f t="shared" si="80"/>
        <v>2.6932244987457839E-2</v>
      </c>
      <c r="BJ83" s="161">
        <f t="shared" si="104"/>
        <v>1.8698877853126499E-2</v>
      </c>
      <c r="BK83" s="174">
        <f t="shared" si="105"/>
        <v>562654.07403540239</v>
      </c>
      <c r="BL83" s="164">
        <f t="shared" si="106"/>
        <v>-7.7816214630679632E-6</v>
      </c>
      <c r="BM83" s="4">
        <f t="shared" si="64"/>
        <v>5.6872464085185509E-2</v>
      </c>
      <c r="BN83" s="4">
        <f t="shared" si="81"/>
        <v>-4.6905801879262611E-3</v>
      </c>
      <c r="BO83" s="157">
        <f t="shared" si="65"/>
        <v>-485852</v>
      </c>
      <c r="BP83" s="164">
        <f t="shared" si="82"/>
        <v>-4.9000974208844453E-5</v>
      </c>
      <c r="BQ83" s="4">
        <f t="shared" si="66"/>
        <v>-4.681055566217996E-2</v>
      </c>
      <c r="BR83" s="4">
        <f t="shared" si="83"/>
        <v>-2.8689261483552213E-2</v>
      </c>
      <c r="BS83" s="157">
        <f t="shared" si="67"/>
        <v>404485</v>
      </c>
      <c r="BT83" s="164">
        <f t="shared" si="84"/>
        <v>-6.4713740498499855E-6</v>
      </c>
      <c r="BU83" s="4">
        <f t="shared" si="68"/>
        <v>4.0551391044497204E-2</v>
      </c>
      <c r="BV83" s="4">
        <f t="shared" si="85"/>
        <v>-3.774581230303191E-3</v>
      </c>
      <c r="BW83" s="157">
        <f t="shared" si="69"/>
        <v>529786</v>
      </c>
      <c r="BX83" s="4">
        <f t="shared" si="86"/>
        <v>3.6581948544580495E-5</v>
      </c>
      <c r="BY83" s="4">
        <f t="shared" si="70"/>
        <v>5.6092633004621251E-2</v>
      </c>
      <c r="BZ83" s="4">
        <f t="shared" si="87"/>
        <v>2.1802488366017031E-2</v>
      </c>
      <c r="CA83" s="157">
        <f t="shared" si="71"/>
        <v>883059</v>
      </c>
      <c r="CB83" s="4">
        <f t="shared" si="88"/>
        <v>1.4848575304191535E-4</v>
      </c>
      <c r="CC83" s="4">
        <f t="shared" si="72"/>
        <v>0.10313962677395898</v>
      </c>
      <c r="CD83" s="4">
        <f t="shared" si="89"/>
        <v>9.7087981529681414E-2</v>
      </c>
      <c r="CE83" s="159">
        <f t="shared" si="73"/>
        <v>-844523</v>
      </c>
      <c r="CF83" s="4">
        <f t="shared" si="90"/>
        <v>-1.1834566380019532E-4</v>
      </c>
      <c r="CG83" s="4">
        <f t="shared" si="74"/>
        <v>-8.9782651104764299E-2</v>
      </c>
      <c r="CH83" s="4">
        <f t="shared" si="91"/>
        <v>-7.1823045652971429E-2</v>
      </c>
      <c r="CI83" s="157">
        <f t="shared" si="108"/>
        <v>674480.98522508703</v>
      </c>
      <c r="CJ83" s="164">
        <f t="shared" si="107"/>
        <v>2.8577443536829342E-5</v>
      </c>
      <c r="CK83" s="4">
        <f t="shared" si="75"/>
        <v>7.1705200418770917E-2</v>
      </c>
      <c r="CL83" s="4">
        <f t="shared" si="92"/>
        <v>1.7343424050214499E-2</v>
      </c>
    </row>
    <row r="84" spans="1:90" x14ac:dyDescent="0.35">
      <c r="A84" t="s">
        <v>372</v>
      </c>
      <c r="B84">
        <v>297</v>
      </c>
      <c r="C84" t="s">
        <v>472</v>
      </c>
      <c r="D84" s="342">
        <v>5379000</v>
      </c>
      <c r="E84" s="200">
        <v>4858036</v>
      </c>
      <c r="F84" s="200">
        <v>558392</v>
      </c>
      <c r="G84" s="161">
        <f t="shared" si="93"/>
        <v>8.1453042293519863E-4</v>
      </c>
      <c r="H84" s="342">
        <v>5543000</v>
      </c>
      <c r="I84" s="200">
        <v>4994934.3523345478</v>
      </c>
      <c r="J84" s="200">
        <v>665865.65551351872</v>
      </c>
      <c r="K84" s="161">
        <f t="shared" si="94"/>
        <v>8.3059919277982943E-4</v>
      </c>
      <c r="L84" s="200">
        <v>4925843.4272556147</v>
      </c>
      <c r="M84" s="200">
        <v>563828.86574514094</v>
      </c>
      <c r="N84" s="161">
        <f t="shared" si="95"/>
        <v>8.1836474496083274E-4</v>
      </c>
      <c r="O84" s="200">
        <v>4959429</v>
      </c>
      <c r="P84" s="200">
        <v>554408</v>
      </c>
      <c r="Q84" s="161">
        <f t="shared" si="96"/>
        <v>8.1693830483965755E-4</v>
      </c>
      <c r="R84" t="s">
        <v>372</v>
      </c>
      <c r="S84" s="144">
        <v>297</v>
      </c>
      <c r="T84" t="s">
        <v>472</v>
      </c>
      <c r="U84" s="273">
        <v>4862376.8335188981</v>
      </c>
      <c r="V84" s="161">
        <f t="shared" si="76"/>
        <v>7.6171462704055428E-4</v>
      </c>
      <c r="W84" s="3">
        <v>4965216.9557152642</v>
      </c>
      <c r="X84" s="161">
        <f t="shared" si="57"/>
        <v>7.841115921418375E-4</v>
      </c>
      <c r="Y84">
        <v>297</v>
      </c>
      <c r="Z84" t="s">
        <v>372</v>
      </c>
      <c r="AA84" t="s">
        <v>472</v>
      </c>
      <c r="AB84" s="162">
        <v>4654096</v>
      </c>
      <c r="AC84" s="161">
        <f t="shared" si="58"/>
        <v>7.8043987447211219E-4</v>
      </c>
      <c r="AD84" s="163">
        <v>297</v>
      </c>
      <c r="AE84" s="163" t="s">
        <v>372</v>
      </c>
      <c r="AF84" s="8" t="s">
        <v>472</v>
      </c>
      <c r="AG84" s="160">
        <v>4687569</v>
      </c>
      <c r="AH84" s="161">
        <f t="shared" si="59"/>
        <v>7.7138789741875693E-4</v>
      </c>
      <c r="AI84">
        <v>297</v>
      </c>
      <c r="AJ84" t="s">
        <v>372</v>
      </c>
      <c r="AK84" s="1">
        <v>4640922</v>
      </c>
      <c r="AL84" s="161">
        <f t="shared" si="60"/>
        <v>7.9769217549461831E-4</v>
      </c>
      <c r="AM84">
        <v>297</v>
      </c>
      <c r="AN84" t="s">
        <v>372</v>
      </c>
      <c r="AO84" s="3">
        <v>3872152</v>
      </c>
      <c r="AP84" s="161">
        <f t="shared" si="61"/>
        <v>6.8788924122393656E-4</v>
      </c>
      <c r="AQ84">
        <v>297</v>
      </c>
      <c r="AR84" t="s">
        <v>372</v>
      </c>
      <c r="AS84" s="3">
        <v>3791038</v>
      </c>
      <c r="AT84" s="161">
        <f t="shared" si="62"/>
        <v>6.7719428712114435E-4</v>
      </c>
      <c r="AU84" s="13">
        <v>297</v>
      </c>
      <c r="AV84" s="13" t="s">
        <v>372</v>
      </c>
      <c r="AW84" s="3">
        <v>3618910</v>
      </c>
      <c r="AX84" s="161">
        <f t="shared" si="63"/>
        <v>6.3393869061032805E-4</v>
      </c>
      <c r="AY84" s="174">
        <f t="shared" si="77"/>
        <v>69090.925078933127</v>
      </c>
      <c r="AZ84" s="161">
        <f t="shared" si="97"/>
        <v>1.2234447818996693E-5</v>
      </c>
      <c r="BA84" s="148">
        <f t="shared" si="98"/>
        <v>1.4026212180565888E-2</v>
      </c>
      <c r="BB84" s="148">
        <f t="shared" si="99"/>
        <v>1.4949871550957682E-2</v>
      </c>
      <c r="BC84" s="174">
        <f t="shared" si="78"/>
        <v>63466.593736716546</v>
      </c>
      <c r="BD84" s="161">
        <f t="shared" si="100"/>
        <v>5.6650117920278463E-5</v>
      </c>
      <c r="BE84" s="148">
        <f t="shared" si="101"/>
        <v>1.3052586401614994E-2</v>
      </c>
      <c r="BF84" s="161">
        <f t="shared" si="102"/>
        <v>7.4371839412324114E-2</v>
      </c>
      <c r="BG84" s="174">
        <f t="shared" si="79"/>
        <v>-102840.12219636608</v>
      </c>
      <c r="BH84" s="161">
        <f t="shared" si="103"/>
        <v>-2.2396965101283226E-5</v>
      </c>
      <c r="BI84" s="148">
        <f t="shared" si="80"/>
        <v>-2.0712110490557899E-2</v>
      </c>
      <c r="BJ84" s="161">
        <f t="shared" si="104"/>
        <v>-2.8563491887812636E-2</v>
      </c>
      <c r="BK84" s="174">
        <f t="shared" si="105"/>
        <v>311120.95571526419</v>
      </c>
      <c r="BL84" s="164">
        <f t="shared" si="106"/>
        <v>3.6717176697253096E-6</v>
      </c>
      <c r="BM84" s="4">
        <f t="shared" si="64"/>
        <v>6.6848847921328697E-2</v>
      </c>
      <c r="BN84" s="4">
        <f t="shared" si="81"/>
        <v>4.7046771824784724E-3</v>
      </c>
      <c r="BO84" s="157">
        <f t="shared" si="65"/>
        <v>-33473</v>
      </c>
      <c r="BP84" s="164">
        <f t="shared" si="82"/>
        <v>9.0519770533552604E-6</v>
      </c>
      <c r="BQ84" s="4">
        <f t="shared" si="66"/>
        <v>-7.1408015540677912E-3</v>
      </c>
      <c r="BR84" s="4">
        <f t="shared" si="83"/>
        <v>1.1734663045201096E-2</v>
      </c>
      <c r="BS84" s="157">
        <f t="shared" si="67"/>
        <v>46647</v>
      </c>
      <c r="BT84" s="164">
        <f t="shared" si="84"/>
        <v>-2.630427807586138E-5</v>
      </c>
      <c r="BU84" s="4">
        <f t="shared" si="68"/>
        <v>1.0051235508806225E-2</v>
      </c>
      <c r="BV84" s="4">
        <f t="shared" si="85"/>
        <v>-3.2975474605290073E-2</v>
      </c>
      <c r="BW84" s="157">
        <f t="shared" si="69"/>
        <v>768770</v>
      </c>
      <c r="BX84" s="4">
        <f t="shared" si="86"/>
        <v>1.0980293427068175E-4</v>
      </c>
      <c r="BY84" s="4">
        <f t="shared" si="70"/>
        <v>0.19853817722031572</v>
      </c>
      <c r="BZ84" s="4">
        <f t="shared" si="87"/>
        <v>0.15962298534472402</v>
      </c>
      <c r="CA84" s="157">
        <f t="shared" si="71"/>
        <v>81114</v>
      </c>
      <c r="CB84" s="4">
        <f t="shared" si="88"/>
        <v>1.0694954102792218E-5</v>
      </c>
      <c r="CC84" s="4">
        <f t="shared" si="72"/>
        <v>2.1396250842117649E-2</v>
      </c>
      <c r="CD84" s="4">
        <f t="shared" si="89"/>
        <v>1.5793036512841967E-2</v>
      </c>
      <c r="CE84" s="159">
        <f t="shared" si="73"/>
        <v>172128</v>
      </c>
      <c r="CF84" s="4">
        <f t="shared" si="90"/>
        <v>4.3255596510816292E-5</v>
      </c>
      <c r="CG84" s="4">
        <f t="shared" si="74"/>
        <v>4.7563492874926429E-2</v>
      </c>
      <c r="CH84" s="4">
        <f t="shared" si="91"/>
        <v>6.8233091230276099E-2</v>
      </c>
      <c r="CI84" s="157">
        <f t="shared" si="108"/>
        <v>1376024.3523345478</v>
      </c>
      <c r="CJ84" s="164">
        <f t="shared" si="107"/>
        <v>1.9666050216950138E-4</v>
      </c>
      <c r="CK84" s="4">
        <f t="shared" si="75"/>
        <v>0.38023171406156764</v>
      </c>
      <c r="CL84" s="4">
        <f t="shared" si="92"/>
        <v>0.31022006557158605</v>
      </c>
    </row>
    <row r="85" spans="1:90" x14ac:dyDescent="0.35">
      <c r="A85" t="s">
        <v>1</v>
      </c>
      <c r="B85">
        <v>299</v>
      </c>
      <c r="C85" t="s">
        <v>473</v>
      </c>
      <c r="D85" s="342">
        <v>11729000</v>
      </c>
      <c r="E85" s="200">
        <v>10592470</v>
      </c>
      <c r="F85" s="200">
        <v>819689</v>
      </c>
      <c r="G85" s="161">
        <f t="shared" si="93"/>
        <v>1.7760035267396954E-3</v>
      </c>
      <c r="H85" s="342">
        <v>11861000</v>
      </c>
      <c r="I85" s="200">
        <v>10688222.111944016</v>
      </c>
      <c r="J85" s="200">
        <v>848560.75585165876</v>
      </c>
      <c r="K85" s="161">
        <f t="shared" si="94"/>
        <v>1.7773263935456868E-3</v>
      </c>
      <c r="L85" s="200">
        <v>10360640.065362023</v>
      </c>
      <c r="M85" s="200">
        <v>718527.89601935947</v>
      </c>
      <c r="N85" s="161">
        <f t="shared" si="95"/>
        <v>1.7212854387141671E-3</v>
      </c>
      <c r="O85" s="200">
        <v>10445201</v>
      </c>
      <c r="P85" s="200">
        <v>708024</v>
      </c>
      <c r="Q85" s="161">
        <f t="shared" si="96"/>
        <v>1.7205780743407145E-3</v>
      </c>
      <c r="R85" t="s">
        <v>1</v>
      </c>
      <c r="S85" s="144">
        <v>299</v>
      </c>
      <c r="T85" t="s">
        <v>473</v>
      </c>
      <c r="U85" s="273">
        <v>11315281.450292442</v>
      </c>
      <c r="V85" s="161">
        <f t="shared" si="76"/>
        <v>1.7725930516847323E-3</v>
      </c>
      <c r="W85" s="3">
        <v>11499092.746253042</v>
      </c>
      <c r="X85" s="161">
        <f t="shared" si="57"/>
        <v>1.815947218796252E-3</v>
      </c>
      <c r="Y85">
        <v>299</v>
      </c>
      <c r="Z85" t="s">
        <v>1</v>
      </c>
      <c r="AA85" t="s">
        <v>473</v>
      </c>
      <c r="AB85" s="162">
        <v>10781377</v>
      </c>
      <c r="AC85" s="161">
        <f t="shared" si="58"/>
        <v>1.8079164057889046E-3</v>
      </c>
      <c r="AD85" s="163">
        <v>299</v>
      </c>
      <c r="AE85" s="163" t="s">
        <v>1</v>
      </c>
      <c r="AF85" s="8" t="s">
        <v>473</v>
      </c>
      <c r="AG85" s="160">
        <v>11820266</v>
      </c>
      <c r="AH85" s="161">
        <f t="shared" si="59"/>
        <v>1.9451468632611958E-3</v>
      </c>
      <c r="AI85">
        <v>299</v>
      </c>
      <c r="AJ85" t="s">
        <v>1</v>
      </c>
      <c r="AK85" s="1">
        <f>8223441+AK391</f>
        <v>11574206</v>
      </c>
      <c r="AL85" s="161">
        <f t="shared" si="60"/>
        <v>1.9894007190301545E-3</v>
      </c>
      <c r="AM85">
        <v>299</v>
      </c>
      <c r="AN85" t="s">
        <v>1</v>
      </c>
      <c r="AO85" s="3">
        <f>8666256+AO391</f>
        <v>11589915</v>
      </c>
      <c r="AP85" s="161">
        <f t="shared" si="61"/>
        <v>2.0589527051623801E-3</v>
      </c>
      <c r="AQ85">
        <v>299</v>
      </c>
      <c r="AR85" t="s">
        <v>1</v>
      </c>
      <c r="AS85" s="3">
        <v>10324757</v>
      </c>
      <c r="AT85" s="161">
        <f t="shared" si="62"/>
        <v>1.8443145271332139E-3</v>
      </c>
      <c r="AU85" s="13">
        <v>299</v>
      </c>
      <c r="AV85" s="13" t="s">
        <v>1</v>
      </c>
      <c r="AW85" s="3">
        <f>7776918+AW391</f>
        <v>10080009</v>
      </c>
      <c r="AX85" s="161">
        <f t="shared" si="63"/>
        <v>1.7657548009760735E-3</v>
      </c>
      <c r="AY85" s="174">
        <f t="shared" si="77"/>
        <v>327582.04658199288</v>
      </c>
      <c r="AZ85" s="161">
        <f t="shared" si="97"/>
        <v>5.6040954831519663E-5</v>
      </c>
      <c r="BA85" s="148">
        <f t="shared" si="98"/>
        <v>3.1617935235215264E-2</v>
      </c>
      <c r="BB85" s="148">
        <f t="shared" si="99"/>
        <v>3.2557618609370981E-2</v>
      </c>
      <c r="BC85" s="174">
        <f t="shared" si="78"/>
        <v>-954641.3849304188</v>
      </c>
      <c r="BD85" s="161">
        <f t="shared" si="100"/>
        <v>-5.130761297056515E-5</v>
      </c>
      <c r="BE85" s="148">
        <f t="shared" si="101"/>
        <v>-8.4367444956991874E-2</v>
      </c>
      <c r="BF85" s="161">
        <f t="shared" si="102"/>
        <v>-2.8944947585008676E-2</v>
      </c>
      <c r="BG85" s="174">
        <f t="shared" si="79"/>
        <v>-183811.29596059956</v>
      </c>
      <c r="BH85" s="161">
        <f t="shared" si="103"/>
        <v>-4.3354167111519723E-5</v>
      </c>
      <c r="BI85" s="148">
        <f t="shared" si="80"/>
        <v>-1.5984852024129827E-2</v>
      </c>
      <c r="BJ85" s="161">
        <f t="shared" si="104"/>
        <v>-2.3874133930091957E-2</v>
      </c>
      <c r="BK85" s="174">
        <f t="shared" si="105"/>
        <v>717715.74625304155</v>
      </c>
      <c r="BL85" s="164">
        <f t="shared" si="106"/>
        <v>8.0308130073474416E-6</v>
      </c>
      <c r="BM85" s="4">
        <f t="shared" si="64"/>
        <v>6.6569951709604586E-2</v>
      </c>
      <c r="BN85" s="4">
        <f t="shared" si="81"/>
        <v>4.4420267339977514E-3</v>
      </c>
      <c r="BO85" s="157">
        <f t="shared" si="65"/>
        <v>-1038889</v>
      </c>
      <c r="BP85" s="164">
        <f t="shared" si="82"/>
        <v>-1.3723045747229129E-4</v>
      </c>
      <c r="BQ85" s="4">
        <f t="shared" si="66"/>
        <v>-8.7890492481302873E-2</v>
      </c>
      <c r="BR85" s="4">
        <f t="shared" si="83"/>
        <v>-7.0550178017002446E-2</v>
      </c>
      <c r="BS85" s="157">
        <f t="shared" si="67"/>
        <v>246060</v>
      </c>
      <c r="BT85" s="164">
        <f t="shared" si="84"/>
        <v>-4.4253855768958692E-5</v>
      </c>
      <c r="BU85" s="4">
        <f t="shared" si="68"/>
        <v>2.1259341677519823E-2</v>
      </c>
      <c r="BV85" s="4">
        <f t="shared" si="85"/>
        <v>-2.2244817419455207E-2</v>
      </c>
      <c r="BW85" s="157">
        <f t="shared" si="69"/>
        <v>-15709</v>
      </c>
      <c r="BX85" s="4">
        <f t="shared" si="86"/>
        <v>-6.9551986132225518E-5</v>
      </c>
      <c r="BY85" s="4">
        <f t="shared" si="70"/>
        <v>-1.3554025202083017E-3</v>
      </c>
      <c r="BZ85" s="4">
        <f t="shared" si="87"/>
        <v>-3.3780273805143222E-2</v>
      </c>
      <c r="CA85" s="157">
        <f t="shared" si="71"/>
        <v>1265158</v>
      </c>
      <c r="CB85" s="4">
        <f t="shared" si="88"/>
        <v>2.1463817802916613E-4</v>
      </c>
      <c r="CC85" s="4">
        <f t="shared" si="72"/>
        <v>0.12253634637599703</v>
      </c>
      <c r="CD85" s="4">
        <f t="shared" si="89"/>
        <v>0.11637829387094717</v>
      </c>
      <c r="CE85" s="159">
        <f t="shared" si="73"/>
        <v>244748</v>
      </c>
      <c r="CF85" s="4">
        <f t="shared" si="90"/>
        <v>7.8559726157140458E-5</v>
      </c>
      <c r="CG85" s="4">
        <f t="shared" si="74"/>
        <v>2.428053387650745E-2</v>
      </c>
      <c r="CH85" s="4">
        <f t="shared" si="91"/>
        <v>4.4490733432362317E-2</v>
      </c>
      <c r="CI85" s="157">
        <f t="shared" si="108"/>
        <v>608213.11194401607</v>
      </c>
      <c r="CJ85" s="164">
        <f t="shared" si="107"/>
        <v>1.157159256961332E-5</v>
      </c>
      <c r="CK85" s="4">
        <f t="shared" si="75"/>
        <v>6.03385485016944E-2</v>
      </c>
      <c r="CL85" s="4">
        <f t="shared" si="92"/>
        <v>6.5533405675673537E-3</v>
      </c>
    </row>
    <row r="86" spans="1:90" x14ac:dyDescent="0.35">
      <c r="A86" t="s">
        <v>382</v>
      </c>
      <c r="B86">
        <v>301</v>
      </c>
      <c r="C86" t="s">
        <v>473</v>
      </c>
      <c r="D86" s="342">
        <v>21979000</v>
      </c>
      <c r="E86" s="200">
        <v>19849126</v>
      </c>
      <c r="F86" s="200">
        <v>1582864</v>
      </c>
      <c r="G86" s="161">
        <f t="shared" si="93"/>
        <v>3.3280356497304769E-3</v>
      </c>
      <c r="H86" s="342">
        <v>22425000</v>
      </c>
      <c r="I86" s="200">
        <v>20206843.222455207</v>
      </c>
      <c r="J86" s="200">
        <v>1815574.6058374571</v>
      </c>
      <c r="K86" s="161">
        <f t="shared" si="94"/>
        <v>3.3601618130086942E-3</v>
      </c>
      <c r="L86" s="200">
        <v>19469776.267103348</v>
      </c>
      <c r="M86" s="200">
        <v>1537357.2164426369</v>
      </c>
      <c r="N86" s="161">
        <f t="shared" si="95"/>
        <v>3.2346498065915241E-3</v>
      </c>
      <c r="O86" s="200">
        <v>19620891</v>
      </c>
      <c r="P86" s="200">
        <v>1511670</v>
      </c>
      <c r="Q86" s="161">
        <f t="shared" si="96"/>
        <v>3.2320368802504669E-3</v>
      </c>
      <c r="R86" t="s">
        <v>382</v>
      </c>
      <c r="S86" s="144">
        <v>301</v>
      </c>
      <c r="T86" t="s">
        <v>473</v>
      </c>
      <c r="U86" s="273">
        <v>19718331.674967077</v>
      </c>
      <c r="V86" s="161">
        <f t="shared" si="76"/>
        <v>3.0889711291236387E-3</v>
      </c>
      <c r="W86" s="3">
        <v>20595399.89746777</v>
      </c>
      <c r="X86" s="161">
        <f t="shared" si="57"/>
        <v>3.2524443440105294E-3</v>
      </c>
      <c r="Y86">
        <v>301</v>
      </c>
      <c r="Z86" t="s">
        <v>382</v>
      </c>
      <c r="AA86" t="s">
        <v>473</v>
      </c>
      <c r="AB86" s="162">
        <v>19601545</v>
      </c>
      <c r="AC86" s="161">
        <f t="shared" si="58"/>
        <v>3.28695998519572E-3</v>
      </c>
      <c r="AD86" s="163">
        <v>301</v>
      </c>
      <c r="AE86" s="163" t="s">
        <v>382</v>
      </c>
      <c r="AF86" s="8" t="s">
        <v>473</v>
      </c>
      <c r="AG86" s="160">
        <v>20408014</v>
      </c>
      <c r="AH86" s="161">
        <f t="shared" si="59"/>
        <v>3.3583495005518973E-3</v>
      </c>
      <c r="AI86">
        <v>301</v>
      </c>
      <c r="AJ86" t="s">
        <v>382</v>
      </c>
      <c r="AK86" s="1">
        <v>19346168</v>
      </c>
      <c r="AL86" s="161">
        <f t="shared" si="60"/>
        <v>3.3252631350848749E-3</v>
      </c>
      <c r="AM86">
        <v>301</v>
      </c>
      <c r="AN86" t="s">
        <v>382</v>
      </c>
      <c r="AO86" s="3">
        <v>19165612</v>
      </c>
      <c r="AP86" s="161">
        <f t="shared" si="61"/>
        <v>3.4047780914262592E-3</v>
      </c>
      <c r="AQ86">
        <v>301</v>
      </c>
      <c r="AR86" t="s">
        <v>382</v>
      </c>
      <c r="AS86" s="3">
        <v>16807413</v>
      </c>
      <c r="AT86" s="161">
        <f t="shared" si="62"/>
        <v>3.0023133677071173E-3</v>
      </c>
      <c r="AU86" s="13">
        <v>301</v>
      </c>
      <c r="AV86" s="13" t="s">
        <v>382</v>
      </c>
      <c r="AW86" s="3">
        <v>17546451</v>
      </c>
      <c r="AX86" s="161">
        <f t="shared" si="63"/>
        <v>3.0736807966482396E-3</v>
      </c>
      <c r="AY86" s="174">
        <f t="shared" si="77"/>
        <v>737066.95535185933</v>
      </c>
      <c r="AZ86" s="161">
        <f t="shared" si="97"/>
        <v>1.2551200641717011E-4</v>
      </c>
      <c r="BA86" s="148">
        <f t="shared" si="98"/>
        <v>3.7856981263684433E-2</v>
      </c>
      <c r="BB86" s="148">
        <f t="shared" si="99"/>
        <v>3.8802347679616975E-2</v>
      </c>
      <c r="BC86" s="174">
        <f t="shared" si="78"/>
        <v>-248555.4078637287</v>
      </c>
      <c r="BD86" s="161">
        <f t="shared" si="100"/>
        <v>1.4567867746788539E-4</v>
      </c>
      <c r="BE86" s="148">
        <f t="shared" si="101"/>
        <v>-1.2605296024068614E-2</v>
      </c>
      <c r="BF86" s="161">
        <f t="shared" si="102"/>
        <v>4.7160906132915327E-2</v>
      </c>
      <c r="BG86" s="174">
        <f t="shared" si="79"/>
        <v>-877068.22250069305</v>
      </c>
      <c r="BH86" s="161">
        <f t="shared" si="103"/>
        <v>-1.6347321488689075E-4</v>
      </c>
      <c r="BI86" s="148">
        <f t="shared" si="80"/>
        <v>-4.258563693189224E-2</v>
      </c>
      <c r="BJ86" s="161">
        <f t="shared" si="104"/>
        <v>-5.0261648654474723E-2</v>
      </c>
      <c r="BK86" s="174">
        <f t="shared" si="105"/>
        <v>993854.89746776968</v>
      </c>
      <c r="BL86" s="164">
        <f t="shared" si="106"/>
        <v>-3.4515641185190599E-5</v>
      </c>
      <c r="BM86" s="4">
        <f t="shared" si="64"/>
        <v>5.0702885791286845E-2</v>
      </c>
      <c r="BN86" s="4">
        <f t="shared" si="81"/>
        <v>-1.0500779243023058E-2</v>
      </c>
      <c r="BO86" s="157">
        <f t="shared" si="65"/>
        <v>-806469</v>
      </c>
      <c r="BP86" s="164">
        <f t="shared" si="82"/>
        <v>-7.1389515356177265E-5</v>
      </c>
      <c r="BQ86" s="4">
        <f t="shared" si="66"/>
        <v>-3.9517270029312997E-2</v>
      </c>
      <c r="BR86" s="4">
        <f t="shared" si="83"/>
        <v>-2.1257321593373592E-2</v>
      </c>
      <c r="BS86" s="157">
        <f t="shared" si="67"/>
        <v>1061846</v>
      </c>
      <c r="BT86" s="164">
        <f t="shared" si="84"/>
        <v>3.308636546702241E-5</v>
      </c>
      <c r="BU86" s="4">
        <f t="shared" si="68"/>
        <v>5.4886631812563605E-2</v>
      </c>
      <c r="BV86" s="4">
        <f t="shared" si="85"/>
        <v>9.949999179892843E-3</v>
      </c>
      <c r="BW86" s="157">
        <f t="shared" si="69"/>
        <v>180556</v>
      </c>
      <c r="BX86" s="4">
        <f t="shared" si="86"/>
        <v>-7.9514956341384269E-5</v>
      </c>
      <c r="BY86" s="4">
        <f t="shared" si="70"/>
        <v>9.4208314349680036E-3</v>
      </c>
      <c r="BZ86" s="4">
        <f t="shared" si="87"/>
        <v>-2.3353932093728762E-2</v>
      </c>
      <c r="CA86" s="157">
        <f t="shared" si="71"/>
        <v>2358199</v>
      </c>
      <c r="CB86" s="4">
        <f t="shared" si="88"/>
        <v>4.0246472371914185E-4</v>
      </c>
      <c r="CC86" s="4">
        <f t="shared" si="72"/>
        <v>0.14030707759724831</v>
      </c>
      <c r="CD86" s="4">
        <f t="shared" si="89"/>
        <v>0.13405153774021475</v>
      </c>
      <c r="CE86" s="159">
        <f t="shared" si="73"/>
        <v>-739038</v>
      </c>
      <c r="CF86" s="4">
        <f t="shared" si="90"/>
        <v>-7.1367428941122336E-5</v>
      </c>
      <c r="CG86" s="4">
        <f t="shared" si="74"/>
        <v>-4.2118944737029727E-2</v>
      </c>
      <c r="CH86" s="4">
        <f t="shared" si="91"/>
        <v>-2.3218881094922563E-2</v>
      </c>
      <c r="CI86" s="157">
        <f t="shared" si="108"/>
        <v>2660392.2224552073</v>
      </c>
      <c r="CJ86" s="164">
        <f t="shared" si="107"/>
        <v>2.8648101636045455E-4</v>
      </c>
      <c r="CK86" s="4">
        <f t="shared" si="75"/>
        <v>0.15161996135031564</v>
      </c>
      <c r="CL86" s="4">
        <f t="shared" si="92"/>
        <v>9.320454377463458E-2</v>
      </c>
    </row>
    <row r="87" spans="1:90" x14ac:dyDescent="0.35">
      <c r="A87" t="s">
        <v>235</v>
      </c>
      <c r="B87">
        <v>302</v>
      </c>
      <c r="C87" t="s">
        <v>472</v>
      </c>
      <c r="D87" s="342">
        <v>5107000</v>
      </c>
      <c r="E87" s="200">
        <v>4612416</v>
      </c>
      <c r="F87" s="200">
        <v>751948</v>
      </c>
      <c r="G87" s="161">
        <f t="shared" si="93"/>
        <v>7.7334815041162248E-4</v>
      </c>
      <c r="H87" s="342">
        <v>5176000</v>
      </c>
      <c r="I87" s="200">
        <v>4663935.0354090715</v>
      </c>
      <c r="J87" s="200">
        <v>777048.2240506066</v>
      </c>
      <c r="K87" s="161">
        <f t="shared" si="94"/>
        <v>7.7555787570616672E-4</v>
      </c>
      <c r="L87" s="200">
        <v>4360731.2783239884</v>
      </c>
      <c r="M87" s="200">
        <v>657973.89483596024</v>
      </c>
      <c r="N87" s="161">
        <f t="shared" si="95"/>
        <v>7.244787198639372E-4</v>
      </c>
      <c r="O87" s="200">
        <v>4386244</v>
      </c>
      <c r="P87" s="200">
        <v>646980</v>
      </c>
      <c r="Q87" s="161">
        <f t="shared" si="96"/>
        <v>7.2252082608161516E-4</v>
      </c>
      <c r="R87" t="s">
        <v>235</v>
      </c>
      <c r="S87" s="144">
        <v>302</v>
      </c>
      <c r="T87" t="s">
        <v>472</v>
      </c>
      <c r="U87" s="273">
        <v>4090131.6597228828</v>
      </c>
      <c r="V87" s="161">
        <f t="shared" si="76"/>
        <v>6.4073872067169351E-4</v>
      </c>
      <c r="W87" s="3">
        <v>4115396.3270748314</v>
      </c>
      <c r="X87" s="161">
        <f t="shared" si="57"/>
        <v>6.4990714305100509E-4</v>
      </c>
      <c r="Y87">
        <v>302</v>
      </c>
      <c r="Z87" t="s">
        <v>235</v>
      </c>
      <c r="AA87" t="s">
        <v>472</v>
      </c>
      <c r="AB87" s="162">
        <v>3905729</v>
      </c>
      <c r="AC87" s="161">
        <f t="shared" si="58"/>
        <v>6.5494709401827734E-4</v>
      </c>
      <c r="AD87" s="163">
        <v>302</v>
      </c>
      <c r="AE87" s="163" t="s">
        <v>235</v>
      </c>
      <c r="AF87" s="8" t="s">
        <v>472</v>
      </c>
      <c r="AG87" s="160">
        <v>4114661</v>
      </c>
      <c r="AH87" s="161">
        <f t="shared" si="59"/>
        <v>6.7710996838253688E-4</v>
      </c>
      <c r="AI87">
        <v>302</v>
      </c>
      <c r="AJ87" t="s">
        <v>235</v>
      </c>
      <c r="AK87" s="1">
        <v>3880387</v>
      </c>
      <c r="AL87" s="161">
        <f t="shared" si="60"/>
        <v>6.669696986484658E-4</v>
      </c>
      <c r="AM87">
        <v>302</v>
      </c>
      <c r="AN87" t="s">
        <v>235</v>
      </c>
      <c r="AO87" s="3">
        <v>3496967</v>
      </c>
      <c r="AP87" s="161">
        <f t="shared" si="61"/>
        <v>6.2123748660051202E-4</v>
      </c>
      <c r="AQ87">
        <v>302</v>
      </c>
      <c r="AR87" t="s">
        <v>235</v>
      </c>
      <c r="AS87" s="3">
        <v>3433136</v>
      </c>
      <c r="AT87" s="161">
        <f t="shared" si="62"/>
        <v>6.1326214248180494E-4</v>
      </c>
      <c r="AU87" s="13">
        <v>302</v>
      </c>
      <c r="AV87" s="13" t="s">
        <v>235</v>
      </c>
      <c r="AW87" s="3">
        <v>3114420</v>
      </c>
      <c r="AX87" s="161">
        <f t="shared" si="63"/>
        <v>5.4556519416360666E-4</v>
      </c>
      <c r="AY87" s="174">
        <f t="shared" si="77"/>
        <v>303203.75708508305</v>
      </c>
      <c r="AZ87" s="161">
        <f t="shared" si="97"/>
        <v>5.1079155842229519E-5</v>
      </c>
      <c r="BA87" s="148">
        <f t="shared" si="98"/>
        <v>6.9530484162651035E-2</v>
      </c>
      <c r="BB87" s="148">
        <f t="shared" si="99"/>
        <v>7.0504701438052708E-2</v>
      </c>
      <c r="BC87" s="174">
        <f t="shared" si="78"/>
        <v>270599.61860110564</v>
      </c>
      <c r="BD87" s="161">
        <f t="shared" si="100"/>
        <v>8.3739999192243694E-5</v>
      </c>
      <c r="BE87" s="148">
        <f t="shared" si="101"/>
        <v>6.6159146236245969E-2</v>
      </c>
      <c r="BF87" s="161">
        <f t="shared" si="102"/>
        <v>0.13069289632513253</v>
      </c>
      <c r="BG87" s="174">
        <f t="shared" si="79"/>
        <v>-25264.667351948563</v>
      </c>
      <c r="BH87" s="161">
        <f t="shared" si="103"/>
        <v>-9.1684223793115846E-6</v>
      </c>
      <c r="BI87" s="148">
        <f t="shared" si="80"/>
        <v>-6.1390605774064898E-3</v>
      </c>
      <c r="BJ87" s="161">
        <f t="shared" si="104"/>
        <v>-1.4107280520522054E-2</v>
      </c>
      <c r="BK87" s="174">
        <f t="shared" si="105"/>
        <v>209667.32707483135</v>
      </c>
      <c r="BL87" s="164">
        <f t="shared" si="106"/>
        <v>-5.0399509672722446E-6</v>
      </c>
      <c r="BM87" s="4">
        <f t="shared" si="64"/>
        <v>5.3681995621004772E-2</v>
      </c>
      <c r="BN87" s="4">
        <f t="shared" si="81"/>
        <v>-7.6952031901550769E-3</v>
      </c>
      <c r="BO87" s="157">
        <f t="shared" si="65"/>
        <v>-208932</v>
      </c>
      <c r="BP87" s="164">
        <f t="shared" si="82"/>
        <v>-2.2162874364259539E-5</v>
      </c>
      <c r="BQ87" s="4">
        <f t="shared" si="66"/>
        <v>-5.0777451653975868E-2</v>
      </c>
      <c r="BR87" s="4">
        <f t="shared" si="83"/>
        <v>-3.2731573007559835E-2</v>
      </c>
      <c r="BS87" s="157">
        <f t="shared" si="67"/>
        <v>234274</v>
      </c>
      <c r="BT87" s="164">
        <f t="shared" si="84"/>
        <v>1.0140269734071079E-5</v>
      </c>
      <c r="BU87" s="4">
        <f t="shared" si="68"/>
        <v>6.0373875079985581E-2</v>
      </c>
      <c r="BV87" s="4">
        <f t="shared" si="85"/>
        <v>1.5203493883783807E-2</v>
      </c>
      <c r="BW87" s="157">
        <f t="shared" si="69"/>
        <v>383420</v>
      </c>
      <c r="BX87" s="4">
        <f t="shared" si="86"/>
        <v>4.5732212047953783E-5</v>
      </c>
      <c r="BY87" s="4">
        <f t="shared" si="70"/>
        <v>0.10964358542702862</v>
      </c>
      <c r="BZ87" s="4">
        <f t="shared" si="87"/>
        <v>7.3614701357134896E-2</v>
      </c>
      <c r="CA87" s="157">
        <f t="shared" si="71"/>
        <v>63831</v>
      </c>
      <c r="CB87" s="4">
        <f t="shared" si="88"/>
        <v>7.9753441187070716E-6</v>
      </c>
      <c r="CC87" s="4">
        <f t="shared" si="72"/>
        <v>1.8592622022547314E-2</v>
      </c>
      <c r="CD87" s="4">
        <f t="shared" si="89"/>
        <v>1.3004787946687406E-2</v>
      </c>
      <c r="CE87" s="159">
        <f t="shared" si="73"/>
        <v>318716</v>
      </c>
      <c r="CF87" s="4">
        <f t="shared" si="90"/>
        <v>6.7696948318198284E-5</v>
      </c>
      <c r="CG87" s="4">
        <f t="shared" si="74"/>
        <v>0.10233558736458152</v>
      </c>
      <c r="CH87" s="4">
        <f t="shared" si="91"/>
        <v>0.12408590035143811</v>
      </c>
      <c r="CI87" s="157">
        <f t="shared" si="108"/>
        <v>1549515.0354090715</v>
      </c>
      <c r="CJ87" s="164">
        <f t="shared" si="107"/>
        <v>2.2999268154256006E-4</v>
      </c>
      <c r="CK87" s="4">
        <f t="shared" si="75"/>
        <v>0.49752924634733642</v>
      </c>
      <c r="CL87" s="4">
        <f t="shared" si="92"/>
        <v>0.42156773196493319</v>
      </c>
    </row>
    <row r="88" spans="1:90" x14ac:dyDescent="0.35">
      <c r="A88" t="s">
        <v>93</v>
      </c>
      <c r="B88">
        <v>303</v>
      </c>
      <c r="C88" t="s">
        <v>473</v>
      </c>
      <c r="D88" s="342">
        <v>11076000</v>
      </c>
      <c r="E88" s="200">
        <v>10002311</v>
      </c>
      <c r="F88" s="200">
        <v>936996</v>
      </c>
      <c r="G88" s="161">
        <f t="shared" si="93"/>
        <v>1.6770535683884166E-3</v>
      </c>
      <c r="H88" s="342">
        <v>11211000</v>
      </c>
      <c r="I88" s="200">
        <v>10101886.579106459</v>
      </c>
      <c r="J88" s="200">
        <v>974532.79549395503</v>
      </c>
      <c r="K88" s="161">
        <f t="shared" si="94"/>
        <v>1.6798256486068898E-3</v>
      </c>
      <c r="L88" s="200">
        <v>9808042.9059476685</v>
      </c>
      <c r="M88" s="200">
        <v>825196.06795314339</v>
      </c>
      <c r="N88" s="161">
        <f t="shared" si="95"/>
        <v>1.6294786161651681E-3</v>
      </c>
      <c r="O88" s="200">
        <v>9882820</v>
      </c>
      <c r="P88" s="200">
        <v>811408</v>
      </c>
      <c r="Q88" s="161">
        <f t="shared" si="96"/>
        <v>1.6279402765591491E-3</v>
      </c>
      <c r="R88" t="s">
        <v>93</v>
      </c>
      <c r="S88" s="144">
        <v>303</v>
      </c>
      <c r="T88" t="s">
        <v>473</v>
      </c>
      <c r="U88" s="273">
        <v>10412338.368302515</v>
      </c>
      <c r="V88" s="161">
        <f t="shared" si="76"/>
        <v>1.631142691812263E-3</v>
      </c>
      <c r="W88" s="3">
        <v>9931771.1165926103</v>
      </c>
      <c r="X88" s="161">
        <f t="shared" si="57"/>
        <v>1.5684343569429993E-3</v>
      </c>
      <c r="Y88">
        <v>303</v>
      </c>
      <c r="Z88" t="s">
        <v>93</v>
      </c>
      <c r="AA88" t="s">
        <v>473</v>
      </c>
      <c r="AB88" s="162">
        <v>9602013</v>
      </c>
      <c r="AC88" s="161">
        <f t="shared" si="58"/>
        <v>1.6101502462346263E-3</v>
      </c>
      <c r="AD88" s="163">
        <v>303</v>
      </c>
      <c r="AE88" s="163" t="s">
        <v>93</v>
      </c>
      <c r="AF88" s="8" t="s">
        <v>473</v>
      </c>
      <c r="AG88" s="160">
        <v>10093732</v>
      </c>
      <c r="AH88" s="161">
        <f t="shared" si="59"/>
        <v>1.6610278599820984E-3</v>
      </c>
      <c r="AI88">
        <v>303</v>
      </c>
      <c r="AJ88" t="s">
        <v>93</v>
      </c>
      <c r="AK88" s="1">
        <v>9741694</v>
      </c>
      <c r="AL88" s="161">
        <f t="shared" si="60"/>
        <v>1.6744244096028483E-3</v>
      </c>
      <c r="AM88">
        <v>303</v>
      </c>
      <c r="AN88" t="s">
        <v>93</v>
      </c>
      <c r="AO88" s="3">
        <v>8840359</v>
      </c>
      <c r="AP88" s="161">
        <f t="shared" si="61"/>
        <v>1.5704930603595102E-3</v>
      </c>
      <c r="AQ88">
        <v>303</v>
      </c>
      <c r="AR88" t="s">
        <v>93</v>
      </c>
      <c r="AS88" s="3">
        <v>8351540</v>
      </c>
      <c r="AT88" s="161">
        <f t="shared" si="62"/>
        <v>1.4918381658700656E-3</v>
      </c>
      <c r="AU88" s="13">
        <v>303</v>
      </c>
      <c r="AV88" s="13" t="s">
        <v>93</v>
      </c>
      <c r="AW88" s="3">
        <v>9421371</v>
      </c>
      <c r="AX88" s="161">
        <f t="shared" si="63"/>
        <v>1.650378593414624E-3</v>
      </c>
      <c r="AY88" s="174">
        <f t="shared" si="77"/>
        <v>293843.67315879092</v>
      </c>
      <c r="AZ88" s="161">
        <f t="shared" si="97"/>
        <v>5.0347032441721683E-5</v>
      </c>
      <c r="BA88" s="148">
        <f t="shared" si="98"/>
        <v>2.9959460411883188E-2</v>
      </c>
      <c r="BB88" s="148">
        <f t="shared" si="99"/>
        <v>3.0897633109300271E-2</v>
      </c>
      <c r="BC88" s="174">
        <f t="shared" si="78"/>
        <v>-604295.4623548463</v>
      </c>
      <c r="BD88" s="161">
        <f t="shared" si="100"/>
        <v>-1.6640756470948873E-6</v>
      </c>
      <c r="BE88" s="148">
        <f t="shared" si="101"/>
        <v>-5.8036479509200045E-2</v>
      </c>
      <c r="BF88" s="161">
        <f t="shared" si="102"/>
        <v>-1.020190113009693E-3</v>
      </c>
      <c r="BG88" s="174">
        <f t="shared" si="79"/>
        <v>480567.25170990452</v>
      </c>
      <c r="BH88" s="161">
        <f t="shared" si="103"/>
        <v>6.270833486926369E-5</v>
      </c>
      <c r="BI88" s="148">
        <f t="shared" si="80"/>
        <v>4.838686333669532E-2</v>
      </c>
      <c r="BJ88" s="161">
        <f t="shared" si="104"/>
        <v>3.9981485097971912E-2</v>
      </c>
      <c r="BK88" s="174">
        <f t="shared" si="105"/>
        <v>329758.11659261025</v>
      </c>
      <c r="BL88" s="164">
        <f t="shared" si="106"/>
        <v>-4.1715889291626994E-5</v>
      </c>
      <c r="BM88" s="4">
        <f t="shared" si="64"/>
        <v>3.4342602597248126E-2</v>
      </c>
      <c r="BN88" s="4">
        <f t="shared" si="81"/>
        <v>-2.5908072485273079E-2</v>
      </c>
      <c r="BO88" s="157">
        <f t="shared" si="65"/>
        <v>-491719</v>
      </c>
      <c r="BP88" s="164">
        <f t="shared" si="82"/>
        <v>-5.0877613747472069E-5</v>
      </c>
      <c r="BQ88" s="4">
        <f t="shared" si="66"/>
        <v>-4.8715281919512028E-2</v>
      </c>
      <c r="BR88" s="4">
        <f t="shared" si="83"/>
        <v>-3.0630198910703642E-2</v>
      </c>
      <c r="BS88" s="157">
        <f t="shared" si="67"/>
        <v>352038</v>
      </c>
      <c r="BT88" s="164">
        <f t="shared" si="84"/>
        <v>-1.3396549620749891E-5</v>
      </c>
      <c r="BU88" s="4">
        <f t="shared" si="68"/>
        <v>3.6137246766322163E-2</v>
      </c>
      <c r="BV88" s="4">
        <f t="shared" si="85"/>
        <v>-8.0006893974553205E-3</v>
      </c>
      <c r="BW88" s="157">
        <f t="shared" si="69"/>
        <v>901335</v>
      </c>
      <c r="BX88" s="4">
        <f t="shared" si="86"/>
        <v>1.0393134924333806E-4</v>
      </c>
      <c r="BY88" s="4">
        <f t="shared" si="70"/>
        <v>0.10195683229606399</v>
      </c>
      <c r="BZ88" s="4">
        <f t="shared" si="87"/>
        <v>6.6177528488757895E-2</v>
      </c>
      <c r="CA88" s="157">
        <f t="shared" si="71"/>
        <v>488819</v>
      </c>
      <c r="CB88" s="4">
        <f t="shared" si="88"/>
        <v>7.8654894489444587E-5</v>
      </c>
      <c r="CC88" s="4">
        <f t="shared" si="72"/>
        <v>5.8530402776014963E-2</v>
      </c>
      <c r="CD88" s="4">
        <f t="shared" si="89"/>
        <v>5.272347650629497E-2</v>
      </c>
      <c r="CE88" s="159">
        <f t="shared" si="73"/>
        <v>-1069831</v>
      </c>
      <c r="CF88" s="4">
        <f t="shared" si="90"/>
        <v>-1.5854042754455833E-4</v>
      </c>
      <c r="CG88" s="4">
        <f t="shared" si="74"/>
        <v>-0.11355364309504423</v>
      </c>
      <c r="CH88" s="4">
        <f t="shared" si="91"/>
        <v>-9.6063065879047241E-2</v>
      </c>
      <c r="CI88" s="157">
        <f t="shared" si="108"/>
        <v>680515.57910645939</v>
      </c>
      <c r="CJ88" s="164">
        <f t="shared" si="107"/>
        <v>2.9447055192265842E-5</v>
      </c>
      <c r="CK88" s="4">
        <f t="shared" si="75"/>
        <v>7.2231056298118337E-2</v>
      </c>
      <c r="CL88" s="4">
        <f t="shared" si="92"/>
        <v>1.7842606120659899E-2</v>
      </c>
    </row>
    <row r="89" spans="1:90" x14ac:dyDescent="0.35">
      <c r="A89" t="s">
        <v>17</v>
      </c>
      <c r="B89">
        <v>307</v>
      </c>
      <c r="C89" t="s">
        <v>473</v>
      </c>
      <c r="D89" s="342">
        <v>51561000</v>
      </c>
      <c r="E89" s="200">
        <v>46564668</v>
      </c>
      <c r="F89" s="200">
        <v>1705863</v>
      </c>
      <c r="G89" s="161">
        <f t="shared" si="93"/>
        <v>7.8073399867512527E-3</v>
      </c>
      <c r="H89" s="342">
        <v>52086000</v>
      </c>
      <c r="I89" s="200">
        <v>46934985.050516643</v>
      </c>
      <c r="J89" s="200">
        <v>1769186.4306358944</v>
      </c>
      <c r="K89" s="161">
        <f t="shared" si="94"/>
        <v>7.8047393511532235E-3</v>
      </c>
      <c r="L89" s="200">
        <v>46781124.276009776</v>
      </c>
      <c r="M89" s="200">
        <v>1498077.5329339369</v>
      </c>
      <c r="N89" s="161">
        <f t="shared" si="95"/>
        <v>7.77207465127395E-3</v>
      </c>
      <c r="O89" s="200">
        <v>47202555</v>
      </c>
      <c r="P89" s="200">
        <v>1473047</v>
      </c>
      <c r="Q89" s="161">
        <f t="shared" si="96"/>
        <v>7.7754062545911436E-3</v>
      </c>
      <c r="R89" t="s">
        <v>17</v>
      </c>
      <c r="S89" s="144">
        <v>307</v>
      </c>
      <c r="T89" t="s">
        <v>473</v>
      </c>
      <c r="U89" s="273">
        <v>47870226.756818481</v>
      </c>
      <c r="V89" s="161">
        <f t="shared" si="76"/>
        <v>7.4991003718706392E-3</v>
      </c>
      <c r="W89" s="3">
        <v>48943858.65924523</v>
      </c>
      <c r="X89" s="161">
        <f t="shared" si="57"/>
        <v>7.7292588181249724E-3</v>
      </c>
      <c r="Y89">
        <v>307</v>
      </c>
      <c r="Z89" t="s">
        <v>17</v>
      </c>
      <c r="AA89" t="s">
        <v>473</v>
      </c>
      <c r="AB89" s="162">
        <v>47585982</v>
      </c>
      <c r="AC89" s="161">
        <f t="shared" si="58"/>
        <v>7.9796372525861494E-3</v>
      </c>
      <c r="AD89" s="163">
        <v>307</v>
      </c>
      <c r="AE89" s="163" t="s">
        <v>17</v>
      </c>
      <c r="AF89" s="8" t="s">
        <v>473</v>
      </c>
      <c r="AG89" s="160">
        <v>48188283</v>
      </c>
      <c r="AH89" s="161">
        <f t="shared" si="59"/>
        <v>7.9298797102698715E-3</v>
      </c>
      <c r="AI89">
        <v>307</v>
      </c>
      <c r="AJ89" t="s">
        <v>17</v>
      </c>
      <c r="AK89" s="1">
        <v>45683453</v>
      </c>
      <c r="AL89" s="161">
        <f t="shared" si="60"/>
        <v>7.8521752806179779E-3</v>
      </c>
      <c r="AM89">
        <v>307</v>
      </c>
      <c r="AN89" t="s">
        <v>17</v>
      </c>
      <c r="AO89" s="3">
        <v>41614186</v>
      </c>
      <c r="AP89" s="161">
        <f t="shared" si="61"/>
        <v>7.3927756017046244E-3</v>
      </c>
      <c r="AQ89">
        <v>307</v>
      </c>
      <c r="AR89" t="s">
        <v>17</v>
      </c>
      <c r="AS89" s="3">
        <v>40573391</v>
      </c>
      <c r="AT89" s="161">
        <f t="shared" si="62"/>
        <v>7.2476373474316151E-3</v>
      </c>
      <c r="AU89" s="13">
        <v>307</v>
      </c>
      <c r="AV89" s="13" t="s">
        <v>17</v>
      </c>
      <c r="AW89" s="3">
        <v>47199753</v>
      </c>
      <c r="AX89" s="161">
        <f t="shared" si="63"/>
        <v>8.2681662749145186E-3</v>
      </c>
      <c r="AY89" s="174">
        <f t="shared" si="77"/>
        <v>153860.77450686693</v>
      </c>
      <c r="AZ89" s="161">
        <f t="shared" si="97"/>
        <v>3.2664699879273416E-5</v>
      </c>
      <c r="BA89" s="148">
        <f t="shared" si="98"/>
        <v>3.2889499106324295E-3</v>
      </c>
      <c r="BB89" s="148">
        <f t="shared" si="99"/>
        <v>4.2028288899565863E-3</v>
      </c>
      <c r="BC89" s="174">
        <f t="shared" si="78"/>
        <v>-1089102.4808087051</v>
      </c>
      <c r="BD89" s="161">
        <f t="shared" si="100"/>
        <v>2.7297427940331086E-4</v>
      </c>
      <c r="BE89" s="148">
        <f t="shared" si="101"/>
        <v>-2.2751145223133436E-2</v>
      </c>
      <c r="BF89" s="161">
        <f t="shared" si="102"/>
        <v>3.6400936894676855E-2</v>
      </c>
      <c r="BG89" s="174">
        <f t="shared" si="79"/>
        <v>-1073631.9024267495</v>
      </c>
      <c r="BH89" s="161">
        <f t="shared" si="103"/>
        <v>-2.3015844625433324E-4</v>
      </c>
      <c r="BI89" s="148">
        <f t="shared" si="80"/>
        <v>-2.1935988126754413E-2</v>
      </c>
      <c r="BJ89" s="161">
        <f t="shared" si="104"/>
        <v>-2.9777557159118003E-2</v>
      </c>
      <c r="BK89" s="174">
        <f t="shared" si="105"/>
        <v>1357876.6592452303</v>
      </c>
      <c r="BL89" s="164">
        <f t="shared" si="106"/>
        <v>-2.5037843446117699E-4</v>
      </c>
      <c r="BM89" s="4">
        <f t="shared" si="64"/>
        <v>2.853522407597326E-2</v>
      </c>
      <c r="BN89" s="4">
        <f t="shared" si="81"/>
        <v>-3.1377169981007716E-2</v>
      </c>
      <c r="BO89" s="157">
        <f t="shared" si="65"/>
        <v>-602301</v>
      </c>
      <c r="BP89" s="164">
        <f t="shared" si="82"/>
        <v>4.9757542316277922E-5</v>
      </c>
      <c r="BQ89" s="4">
        <f t="shared" si="66"/>
        <v>-1.2498909745342037E-2</v>
      </c>
      <c r="BR89" s="4">
        <f t="shared" si="83"/>
        <v>6.2746906805960321E-3</v>
      </c>
      <c r="BS89" s="157">
        <f t="shared" si="67"/>
        <v>2504830</v>
      </c>
      <c r="BT89" s="164">
        <f t="shared" si="84"/>
        <v>7.7704429651893545E-5</v>
      </c>
      <c r="BU89" s="4">
        <f t="shared" si="68"/>
        <v>5.4830137292818035E-2</v>
      </c>
      <c r="BV89" s="4">
        <f t="shared" si="85"/>
        <v>9.8959112443269461E-3</v>
      </c>
      <c r="BW89" s="157">
        <f t="shared" si="69"/>
        <v>4069267</v>
      </c>
      <c r="BX89" s="4">
        <f t="shared" si="86"/>
        <v>4.5939967891335358E-4</v>
      </c>
      <c r="BY89" s="4">
        <f t="shared" si="70"/>
        <v>9.7785572448779848E-2</v>
      </c>
      <c r="BZ89" s="4">
        <f t="shared" si="87"/>
        <v>6.214170477559542E-2</v>
      </c>
      <c r="CA89" s="157">
        <f t="shared" si="71"/>
        <v>1040795</v>
      </c>
      <c r="CB89" s="4">
        <f t="shared" si="88"/>
        <v>1.4513825427300928E-4</v>
      </c>
      <c r="CC89" s="4">
        <f t="shared" si="72"/>
        <v>2.5652157099710991E-2</v>
      </c>
      <c r="CD89" s="4">
        <f t="shared" si="89"/>
        <v>2.0025595558315665E-2</v>
      </c>
      <c r="CE89" s="159">
        <f t="shared" si="73"/>
        <v>-6626362</v>
      </c>
      <c r="CF89" s="4">
        <f t="shared" si="90"/>
        <v>-1.0205289274829036E-3</v>
      </c>
      <c r="CG89" s="4">
        <f t="shared" si="74"/>
        <v>-0.14038976009048182</v>
      </c>
      <c r="CH89" s="4">
        <f t="shared" si="91"/>
        <v>-0.12342868945187661</v>
      </c>
      <c r="CI89" s="157">
        <f t="shared" si="108"/>
        <v>-264767.94948335737</v>
      </c>
      <c r="CJ89" s="164">
        <f t="shared" si="107"/>
        <v>-4.6342692376129518E-4</v>
      </c>
      <c r="CK89" s="4">
        <f t="shared" si="75"/>
        <v>-5.6095198100582725E-3</v>
      </c>
      <c r="CL89" s="4">
        <f t="shared" si="92"/>
        <v>-5.6049540896066022E-2</v>
      </c>
    </row>
    <row r="90" spans="1:90" x14ac:dyDescent="0.35">
      <c r="A90" t="s">
        <v>29</v>
      </c>
      <c r="B90">
        <v>308</v>
      </c>
      <c r="C90" t="s">
        <v>472</v>
      </c>
      <c r="D90" s="342">
        <v>5449000</v>
      </c>
      <c r="E90" s="200">
        <v>4921112</v>
      </c>
      <c r="F90" s="200">
        <v>197760</v>
      </c>
      <c r="G90" s="161">
        <f t="shared" si="93"/>
        <v>8.2510616196987451E-4</v>
      </c>
      <c r="H90" s="342">
        <v>5504000</v>
      </c>
      <c r="I90" s="200">
        <v>4959870.1967039127</v>
      </c>
      <c r="J90" s="200">
        <v>204193.4520239894</v>
      </c>
      <c r="K90" s="161">
        <f t="shared" si="94"/>
        <v>8.2476843359303455E-4</v>
      </c>
      <c r="L90" s="200">
        <v>5075309.4475349588</v>
      </c>
      <c r="M90" s="200">
        <v>172902.98950541593</v>
      </c>
      <c r="N90" s="161">
        <f t="shared" si="95"/>
        <v>8.4319657800071559E-4</v>
      </c>
      <c r="O90" s="200">
        <v>5120755</v>
      </c>
      <c r="P90" s="200">
        <v>170014</v>
      </c>
      <c r="Q90" s="161">
        <f t="shared" si="96"/>
        <v>8.4351261187511713E-4</v>
      </c>
      <c r="R90" t="s">
        <v>29</v>
      </c>
      <c r="S90" s="144">
        <v>308</v>
      </c>
      <c r="T90" t="s">
        <v>472</v>
      </c>
      <c r="U90" s="273">
        <v>5564363.4090133496</v>
      </c>
      <c r="V90" s="161">
        <f t="shared" si="76"/>
        <v>8.7168418737042697E-4</v>
      </c>
      <c r="W90" s="3">
        <v>5692965.223720992</v>
      </c>
      <c r="X90" s="161">
        <f t="shared" si="57"/>
        <v>8.9903826265672797E-4</v>
      </c>
      <c r="Y90">
        <v>308</v>
      </c>
      <c r="Z90" t="s">
        <v>29</v>
      </c>
      <c r="AA90" t="s">
        <v>472</v>
      </c>
      <c r="AB90" s="162">
        <v>5117485</v>
      </c>
      <c r="AC90" s="161">
        <f t="shared" si="58"/>
        <v>8.5814502988612986E-4</v>
      </c>
      <c r="AD90" s="163">
        <v>308</v>
      </c>
      <c r="AE90" s="163" t="s">
        <v>29</v>
      </c>
      <c r="AF90" s="8" t="s">
        <v>472</v>
      </c>
      <c r="AG90" s="160">
        <v>5136226</v>
      </c>
      <c r="AH90" s="161">
        <f t="shared" si="59"/>
        <v>8.4521904100132769E-4</v>
      </c>
      <c r="AI90">
        <v>308</v>
      </c>
      <c r="AJ90" t="s">
        <v>29</v>
      </c>
      <c r="AK90" s="1">
        <v>4837077</v>
      </c>
      <c r="AL90" s="161">
        <f t="shared" si="60"/>
        <v>8.3140774078189236E-4</v>
      </c>
      <c r="AM90">
        <v>308</v>
      </c>
      <c r="AN90" t="s">
        <v>29</v>
      </c>
      <c r="AO90" s="3">
        <v>4394598</v>
      </c>
      <c r="AP90" s="161">
        <f t="shared" si="61"/>
        <v>7.8070196720175994E-4</v>
      </c>
      <c r="AQ90">
        <v>308</v>
      </c>
      <c r="AR90" t="s">
        <v>29</v>
      </c>
      <c r="AS90" s="3">
        <v>4125943</v>
      </c>
      <c r="AT90" s="161">
        <f t="shared" si="62"/>
        <v>7.3701847055805713E-4</v>
      </c>
      <c r="AU90" s="13">
        <v>308</v>
      </c>
      <c r="AV90" s="13" t="s">
        <v>29</v>
      </c>
      <c r="AW90" s="3">
        <v>4337895</v>
      </c>
      <c r="AX90" s="161">
        <f t="shared" si="63"/>
        <v>7.5988611938541961E-4</v>
      </c>
      <c r="AY90" s="174">
        <f t="shared" si="77"/>
        <v>-115439.25083104614</v>
      </c>
      <c r="AZ90" s="161">
        <f t="shared" si="97"/>
        <v>-1.8428144407681038E-5</v>
      </c>
      <c r="BA90" s="148">
        <f t="shared" si="98"/>
        <v>-2.2745263520259667E-2</v>
      </c>
      <c r="BB90" s="148">
        <f t="shared" si="99"/>
        <v>-2.1855098666761191E-2</v>
      </c>
      <c r="BC90" s="174">
        <f t="shared" si="78"/>
        <v>-489053.96147839073</v>
      </c>
      <c r="BD90" s="161">
        <f t="shared" si="100"/>
        <v>-2.8487609369711375E-5</v>
      </c>
      <c r="BE90" s="148">
        <f t="shared" si="101"/>
        <v>-8.789037047548047E-2</v>
      </c>
      <c r="BF90" s="161">
        <f t="shared" si="102"/>
        <v>-3.2681112933399363E-2</v>
      </c>
      <c r="BG90" s="174">
        <f t="shared" si="79"/>
        <v>-128601.81470764242</v>
      </c>
      <c r="BH90" s="161">
        <f t="shared" si="103"/>
        <v>-2.7354075286301007E-5</v>
      </c>
      <c r="BI90" s="148">
        <f t="shared" si="80"/>
        <v>-2.2589601315636827E-2</v>
      </c>
      <c r="BJ90" s="161">
        <f t="shared" si="104"/>
        <v>-3.0425930043808801E-2</v>
      </c>
      <c r="BK90" s="174">
        <f t="shared" si="105"/>
        <v>575480.22372099198</v>
      </c>
      <c r="BL90" s="164">
        <f t="shared" si="106"/>
        <v>4.0893232770598115E-5</v>
      </c>
      <c r="BM90" s="4">
        <f t="shared" si="64"/>
        <v>0.11245371969258181</v>
      </c>
      <c r="BN90" s="4">
        <f t="shared" si="81"/>
        <v>4.7653055540069232E-2</v>
      </c>
      <c r="BO90" s="157">
        <f t="shared" si="65"/>
        <v>-18741</v>
      </c>
      <c r="BP90" s="164">
        <f t="shared" si="82"/>
        <v>1.2925988884802172E-5</v>
      </c>
      <c r="BQ90" s="4">
        <f t="shared" si="66"/>
        <v>-3.6487880400901361E-3</v>
      </c>
      <c r="BR90" s="4">
        <f t="shared" si="83"/>
        <v>1.5293063996155131E-2</v>
      </c>
      <c r="BS90" s="157">
        <f t="shared" si="67"/>
        <v>299149</v>
      </c>
      <c r="BT90" s="164">
        <f t="shared" si="84"/>
        <v>1.3811300219435324E-5</v>
      </c>
      <c r="BU90" s="4">
        <f t="shared" si="68"/>
        <v>6.1844994404678694E-2</v>
      </c>
      <c r="BV90" s="4">
        <f t="shared" si="85"/>
        <v>1.661194566993876E-2</v>
      </c>
      <c r="BW90" s="157">
        <f t="shared" si="69"/>
        <v>442479</v>
      </c>
      <c r="BX90" s="4">
        <f t="shared" si="86"/>
        <v>5.0705773580132416E-5</v>
      </c>
      <c r="BY90" s="4">
        <f t="shared" si="70"/>
        <v>0.10068702529787707</v>
      </c>
      <c r="BZ90" s="4">
        <f t="shared" si="87"/>
        <v>6.4948950701219796E-2</v>
      </c>
      <c r="CA90" s="157">
        <f t="shared" si="71"/>
        <v>268655</v>
      </c>
      <c r="CB90" s="4">
        <f t="shared" si="88"/>
        <v>4.3683496643702815E-5</v>
      </c>
      <c r="CC90" s="4">
        <f t="shared" si="72"/>
        <v>6.5113599485014703E-2</v>
      </c>
      <c r="CD90" s="4">
        <f t="shared" si="89"/>
        <v>5.9270558864863258E-2</v>
      </c>
      <c r="CE90" s="159">
        <f t="shared" si="73"/>
        <v>-211952</v>
      </c>
      <c r="CF90" s="4">
        <f t="shared" si="90"/>
        <v>-2.286764882736248E-5</v>
      </c>
      <c r="CG90" s="4">
        <f t="shared" si="74"/>
        <v>-4.8860564859223195E-2</v>
      </c>
      <c r="CH90" s="4">
        <f t="shared" si="91"/>
        <v>-3.0093520915814815E-2</v>
      </c>
      <c r="CI90" s="157">
        <f t="shared" si="108"/>
        <v>621975.19670391269</v>
      </c>
      <c r="CJ90" s="164">
        <f t="shared" si="107"/>
        <v>6.4882314207614943E-5</v>
      </c>
      <c r="CK90" s="4">
        <f t="shared" si="75"/>
        <v>0.14338180078215648</v>
      </c>
      <c r="CL90" s="4">
        <f t="shared" si="92"/>
        <v>8.5384260289015981E-2</v>
      </c>
    </row>
    <row r="91" spans="1:90" x14ac:dyDescent="0.35">
      <c r="A91" t="s">
        <v>74</v>
      </c>
      <c r="B91">
        <v>310</v>
      </c>
      <c r="C91" t="s">
        <v>473</v>
      </c>
      <c r="D91" s="342">
        <v>9832000</v>
      </c>
      <c r="E91" s="200">
        <v>8878845</v>
      </c>
      <c r="F91" s="200">
        <v>520098</v>
      </c>
      <c r="G91" s="161">
        <f t="shared" si="93"/>
        <v>1.4886858337455865E-3</v>
      </c>
      <c r="H91" s="342">
        <v>9869000</v>
      </c>
      <c r="I91" s="200">
        <v>8892632.6113063488</v>
      </c>
      <c r="J91" s="200">
        <v>476682.32085118449</v>
      </c>
      <c r="K91" s="161">
        <f t="shared" si="94"/>
        <v>1.4787408497544013E-3</v>
      </c>
      <c r="L91" s="200">
        <v>9133355.4721343089</v>
      </c>
      <c r="M91" s="200">
        <v>403635.85366031551</v>
      </c>
      <c r="N91" s="161">
        <f t="shared" si="95"/>
        <v>1.5173880842887686E-3</v>
      </c>
      <c r="O91" s="200">
        <v>9212681</v>
      </c>
      <c r="P91" s="200">
        <v>396892</v>
      </c>
      <c r="Q91" s="161">
        <f t="shared" si="96"/>
        <v>1.5175521212559995E-3</v>
      </c>
      <c r="R91" t="s">
        <v>74</v>
      </c>
      <c r="S91" s="144">
        <v>310</v>
      </c>
      <c r="T91" t="s">
        <v>473</v>
      </c>
      <c r="U91" s="273">
        <v>9314371.1305569466</v>
      </c>
      <c r="V91" s="161">
        <f t="shared" si="76"/>
        <v>1.4591408635629998E-3</v>
      </c>
      <c r="W91" s="3">
        <v>9270441.439468395</v>
      </c>
      <c r="X91" s="161">
        <f t="shared" si="57"/>
        <v>1.463996570903534E-3</v>
      </c>
      <c r="Y91">
        <v>310</v>
      </c>
      <c r="Z91" t="s">
        <v>74</v>
      </c>
      <c r="AA91" t="s">
        <v>473</v>
      </c>
      <c r="AB91" s="162">
        <v>8545741</v>
      </c>
      <c r="AC91" s="161">
        <f t="shared" si="58"/>
        <v>1.4330252391251024E-3</v>
      </c>
      <c r="AD91" s="163">
        <v>310</v>
      </c>
      <c r="AE91" s="163" t="s">
        <v>74</v>
      </c>
      <c r="AF91" s="8" t="s">
        <v>473</v>
      </c>
      <c r="AG91" s="160">
        <v>8672983</v>
      </c>
      <c r="AH91" s="161">
        <f t="shared" si="59"/>
        <v>1.4272289369433545E-3</v>
      </c>
      <c r="AI91">
        <v>310</v>
      </c>
      <c r="AJ91" t="s">
        <v>74</v>
      </c>
      <c r="AK91" s="1">
        <v>7686402</v>
      </c>
      <c r="AL91" s="161">
        <f t="shared" si="60"/>
        <v>1.3211561696374525E-3</v>
      </c>
      <c r="AM91">
        <v>310</v>
      </c>
      <c r="AN91" t="s">
        <v>515</v>
      </c>
      <c r="AO91" s="3">
        <v>6891770</v>
      </c>
      <c r="AP91" s="161">
        <f t="shared" si="61"/>
        <v>1.2243255006492227E-3</v>
      </c>
      <c r="AQ91">
        <v>310</v>
      </c>
      <c r="AR91" t="s">
        <v>74</v>
      </c>
      <c r="AS91" s="3">
        <v>6001462</v>
      </c>
      <c r="AT91" s="161">
        <f t="shared" si="62"/>
        <v>1.0720430079504972E-3</v>
      </c>
      <c r="AU91" s="13">
        <v>310</v>
      </c>
      <c r="AV91" s="13" t="s">
        <v>74</v>
      </c>
      <c r="AW91" s="3">
        <v>6396936</v>
      </c>
      <c r="AX91" s="161">
        <f t="shared" si="63"/>
        <v>1.1205764254314337E-3</v>
      </c>
      <c r="AY91" s="174">
        <f t="shared" si="77"/>
        <v>-240722.86082796007</v>
      </c>
      <c r="AZ91" s="161">
        <f t="shared" si="97"/>
        <v>-3.8647234534367348E-5</v>
      </c>
      <c r="BA91" s="148">
        <f t="shared" si="98"/>
        <v>-2.6356453722008399E-2</v>
      </c>
      <c r="BB91" s="148">
        <f t="shared" si="99"/>
        <v>-2.5469578240745257E-2</v>
      </c>
      <c r="BC91" s="174">
        <f t="shared" si="78"/>
        <v>-181015.65842263773</v>
      </c>
      <c r="BD91" s="161">
        <f t="shared" si="100"/>
        <v>5.8247220725768812E-5</v>
      </c>
      <c r="BE91" s="148">
        <f t="shared" si="101"/>
        <v>-1.9434018237559105E-2</v>
      </c>
      <c r="BF91" s="161">
        <f t="shared" si="102"/>
        <v>3.9918846891545456E-2</v>
      </c>
      <c r="BG91" s="174">
        <f t="shared" si="79"/>
        <v>43929.691088551655</v>
      </c>
      <c r="BH91" s="161">
        <f t="shared" si="103"/>
        <v>-4.8557073405342422E-6</v>
      </c>
      <c r="BI91" s="148">
        <f t="shared" si="80"/>
        <v>4.7386838453585831E-3</v>
      </c>
      <c r="BJ91" s="161">
        <f t="shared" si="104"/>
        <v>-3.3167477554523557E-3</v>
      </c>
      <c r="BK91" s="174">
        <f t="shared" si="105"/>
        <v>724700.43946839496</v>
      </c>
      <c r="BL91" s="164">
        <f t="shared" si="106"/>
        <v>3.0971331778431631E-5</v>
      </c>
      <c r="BM91" s="4">
        <f t="shared" si="64"/>
        <v>8.4802527887095455E-2</v>
      </c>
      <c r="BN91" s="4">
        <f t="shared" si="81"/>
        <v>2.1612551497934816E-2</v>
      </c>
      <c r="BO91" s="157">
        <f t="shared" si="65"/>
        <v>-127242</v>
      </c>
      <c r="BP91" s="164">
        <f t="shared" si="82"/>
        <v>5.7963021817479098E-6</v>
      </c>
      <c r="BQ91" s="4">
        <f t="shared" si="66"/>
        <v>-1.4671076837115904E-2</v>
      </c>
      <c r="BR91" s="4">
        <f t="shared" si="83"/>
        <v>4.0612280424762439E-3</v>
      </c>
      <c r="BS91" s="157">
        <f t="shared" si="67"/>
        <v>986581</v>
      </c>
      <c r="BT91" s="164">
        <f t="shared" si="84"/>
        <v>1.06072767305902E-4</v>
      </c>
      <c r="BU91" s="4">
        <f t="shared" si="68"/>
        <v>0.12835407255566389</v>
      </c>
      <c r="BV91" s="4">
        <f t="shared" si="85"/>
        <v>8.0287834052964496E-2</v>
      </c>
      <c r="BW91" s="157">
        <f t="shared" si="69"/>
        <v>794632</v>
      </c>
      <c r="BX91" s="4">
        <f t="shared" si="86"/>
        <v>9.6830668988229836E-5</v>
      </c>
      <c r="BY91" s="4">
        <f t="shared" si="70"/>
        <v>0.11530158435351151</v>
      </c>
      <c r="BZ91" s="4">
        <f t="shared" si="87"/>
        <v>7.9088991397208888E-2</v>
      </c>
      <c r="CA91" s="157">
        <f t="shared" si="71"/>
        <v>890308</v>
      </c>
      <c r="CB91" s="4">
        <f t="shared" si="88"/>
        <v>1.5228249269872546E-4</v>
      </c>
      <c r="CC91" s="4">
        <f t="shared" si="72"/>
        <v>0.14834851907751812</v>
      </c>
      <c r="CD91" s="4">
        <f t="shared" si="89"/>
        <v>0.14204886517552595</v>
      </c>
      <c r="CE91" s="159">
        <f t="shared" si="73"/>
        <v>-395474</v>
      </c>
      <c r="CF91" s="4">
        <f t="shared" si="90"/>
        <v>-4.8533417480936449E-5</v>
      </c>
      <c r="CG91" s="4">
        <f t="shared" si="74"/>
        <v>-6.1822409978777339E-2</v>
      </c>
      <c r="CH91" s="4">
        <f t="shared" si="91"/>
        <v>-4.331111772430031E-2</v>
      </c>
      <c r="CI91" s="157">
        <f t="shared" si="108"/>
        <v>2495696.6113063488</v>
      </c>
      <c r="CJ91" s="164">
        <f t="shared" si="107"/>
        <v>3.5816442432296761E-4</v>
      </c>
      <c r="CK91" s="4">
        <f t="shared" si="75"/>
        <v>0.39013937474227489</v>
      </c>
      <c r="CL91" s="4">
        <f t="shared" si="92"/>
        <v>0.31962516450858813</v>
      </c>
    </row>
    <row r="92" spans="1:90" x14ac:dyDescent="0.35">
      <c r="A92" t="s">
        <v>62</v>
      </c>
      <c r="B92">
        <v>312</v>
      </c>
      <c r="C92" t="s">
        <v>472</v>
      </c>
      <c r="D92" s="342">
        <v>2099000</v>
      </c>
      <c r="E92" s="200">
        <v>1895963</v>
      </c>
      <c r="F92" s="200">
        <v>140143</v>
      </c>
      <c r="G92" s="161">
        <f t="shared" si="93"/>
        <v>3.1788968716153771E-4</v>
      </c>
      <c r="H92" s="342">
        <v>2147000</v>
      </c>
      <c r="I92" s="200">
        <v>1934276.6908986755</v>
      </c>
      <c r="J92" s="200">
        <v>166441.34044014706</v>
      </c>
      <c r="K92" s="161">
        <f t="shared" si="94"/>
        <v>3.2164760229979353E-4</v>
      </c>
      <c r="L92" s="200">
        <v>1898336.6634995176</v>
      </c>
      <c r="M92" s="200">
        <v>140935.98523428227</v>
      </c>
      <c r="N92" s="161">
        <f t="shared" si="95"/>
        <v>3.1538391798622715E-4</v>
      </c>
      <c r="O92" s="200">
        <v>1913309</v>
      </c>
      <c r="P92" s="200">
        <v>138581</v>
      </c>
      <c r="Q92" s="161">
        <f t="shared" si="96"/>
        <v>3.1516842182728301E-4</v>
      </c>
      <c r="R92" t="s">
        <v>62</v>
      </c>
      <c r="S92" s="144">
        <v>312</v>
      </c>
      <c r="T92" t="s">
        <v>472</v>
      </c>
      <c r="U92" s="273">
        <v>1912090.8741505716</v>
      </c>
      <c r="V92" s="161">
        <f t="shared" si="76"/>
        <v>2.9953819642917427E-4</v>
      </c>
      <c r="W92" s="3">
        <v>2102873.7109086891</v>
      </c>
      <c r="X92" s="161">
        <f t="shared" si="57"/>
        <v>3.3208773518664822E-4</v>
      </c>
      <c r="Y92">
        <v>312</v>
      </c>
      <c r="Z92" t="s">
        <v>62</v>
      </c>
      <c r="AA92" t="s">
        <v>472</v>
      </c>
      <c r="AB92" s="162">
        <v>2053870</v>
      </c>
      <c r="AC92" s="161">
        <f t="shared" si="58"/>
        <v>3.4441104029268779E-4</v>
      </c>
      <c r="AD92" s="163">
        <v>312</v>
      </c>
      <c r="AE92" s="163" t="s">
        <v>62</v>
      </c>
      <c r="AF92" s="8" t="s">
        <v>472</v>
      </c>
      <c r="AG92" s="160">
        <v>2108865</v>
      </c>
      <c r="AH92" s="161">
        <f t="shared" si="59"/>
        <v>3.4703551847236957E-4</v>
      </c>
      <c r="AI92">
        <v>312</v>
      </c>
      <c r="AJ92" t="s">
        <v>62</v>
      </c>
      <c r="AK92" s="1">
        <v>1655221</v>
      </c>
      <c r="AL92" s="161">
        <f t="shared" si="60"/>
        <v>2.8450313114815925E-4</v>
      </c>
      <c r="AM92">
        <v>312</v>
      </c>
      <c r="AN92" t="s">
        <v>62</v>
      </c>
      <c r="AO92" s="3">
        <v>1479499</v>
      </c>
      <c r="AP92" s="161">
        <f t="shared" si="61"/>
        <v>2.6283354695310848E-4</v>
      </c>
      <c r="AQ92">
        <v>312</v>
      </c>
      <c r="AR92" t="s">
        <v>62</v>
      </c>
      <c r="AS92" s="3">
        <v>1298935</v>
      </c>
      <c r="AT92" s="161">
        <f t="shared" si="62"/>
        <v>2.3202915965012843E-4</v>
      </c>
      <c r="AU92" s="13">
        <v>312</v>
      </c>
      <c r="AV92" s="13" t="s">
        <v>62</v>
      </c>
      <c r="AW92" s="3">
        <v>1214671</v>
      </c>
      <c r="AX92" s="161">
        <f t="shared" si="63"/>
        <v>2.1277869393334948E-4</v>
      </c>
      <c r="AY92" s="174">
        <f t="shared" si="77"/>
        <v>35940.027399157872</v>
      </c>
      <c r="AZ92" s="161">
        <f t="shared" si="97"/>
        <v>6.2636843135663745E-6</v>
      </c>
      <c r="BA92" s="148">
        <f t="shared" si="98"/>
        <v>1.8932378060329765E-2</v>
      </c>
      <c r="BB92" s="148">
        <f t="shared" si="99"/>
        <v>1.9860506374456004E-2</v>
      </c>
      <c r="BC92" s="174">
        <f t="shared" si="78"/>
        <v>-13754.210651054047</v>
      </c>
      <c r="BD92" s="161">
        <f t="shared" si="100"/>
        <v>1.5845721557052885E-5</v>
      </c>
      <c r="BE92" s="148">
        <f t="shared" si="101"/>
        <v>-7.1932829328335271E-3</v>
      </c>
      <c r="BF92" s="161">
        <f t="shared" si="102"/>
        <v>5.2900503995655199E-2</v>
      </c>
      <c r="BG92" s="174">
        <f t="shared" si="79"/>
        <v>-190782.83675811742</v>
      </c>
      <c r="BH92" s="161">
        <f t="shared" si="103"/>
        <v>-3.2549538757473953E-5</v>
      </c>
      <c r="BI92" s="148">
        <f t="shared" si="80"/>
        <v>-9.0724818979108723E-2</v>
      </c>
      <c r="BJ92" s="161">
        <f t="shared" si="104"/>
        <v>-9.8014877722538141E-2</v>
      </c>
      <c r="BK92" s="174">
        <f t="shared" si="105"/>
        <v>49003.71090868907</v>
      </c>
      <c r="BL92" s="164">
        <f t="shared" si="106"/>
        <v>-1.2323305106039565E-5</v>
      </c>
      <c r="BM92" s="4">
        <f t="shared" si="64"/>
        <v>2.3859207695077621E-2</v>
      </c>
      <c r="BN92" s="4">
        <f t="shared" si="81"/>
        <v>-3.5780807420014639E-2</v>
      </c>
      <c r="BO92" s="157">
        <f t="shared" si="65"/>
        <v>-54995</v>
      </c>
      <c r="BP92" s="164">
        <f t="shared" si="82"/>
        <v>-2.624478179681785E-6</v>
      </c>
      <c r="BQ92" s="4">
        <f t="shared" si="66"/>
        <v>-2.6078008786717025E-2</v>
      </c>
      <c r="BR92" s="4">
        <f t="shared" si="83"/>
        <v>-7.5625635993531361E-3</v>
      </c>
      <c r="BS92" s="157">
        <f t="shared" si="67"/>
        <v>453644</v>
      </c>
      <c r="BT92" s="164">
        <f t="shared" si="84"/>
        <v>6.253238732421032E-5</v>
      </c>
      <c r="BU92" s="4">
        <f t="shared" si="68"/>
        <v>0.27406853827978256</v>
      </c>
      <c r="BV92" s="4">
        <f t="shared" si="85"/>
        <v>0.21979507596928924</v>
      </c>
      <c r="BW92" s="157">
        <f t="shared" si="69"/>
        <v>175722</v>
      </c>
      <c r="BX92" s="4">
        <f t="shared" si="86"/>
        <v>2.1669584195050772E-5</v>
      </c>
      <c r="BY92" s="4">
        <f t="shared" si="70"/>
        <v>0.11877128676666898</v>
      </c>
      <c r="BZ92" s="4">
        <f t="shared" si="87"/>
        <v>8.2446036460166142E-2</v>
      </c>
      <c r="CA92" s="157">
        <f t="shared" si="71"/>
        <v>180564</v>
      </c>
      <c r="CB92" s="4">
        <f t="shared" si="88"/>
        <v>3.080438730298005E-5</v>
      </c>
      <c r="CC92" s="4">
        <f t="shared" si="72"/>
        <v>0.13900926528271237</v>
      </c>
      <c r="CD92" s="4">
        <f t="shared" si="89"/>
        <v>0.13276084501374438</v>
      </c>
      <c r="CE92" s="159">
        <f t="shared" si="73"/>
        <v>84264</v>
      </c>
      <c r="CF92" s="4">
        <f t="shared" si="90"/>
        <v>1.925046571677895E-5</v>
      </c>
      <c r="CG92" s="4">
        <f t="shared" si="74"/>
        <v>6.9371871066321658E-2</v>
      </c>
      <c r="CH92" s="4">
        <f t="shared" si="91"/>
        <v>9.0471773094015426E-2</v>
      </c>
      <c r="CI92" s="157">
        <f t="shared" si="108"/>
        <v>719605.69089867547</v>
      </c>
      <c r="CJ92" s="164">
        <f t="shared" si="107"/>
        <v>1.0886890836644405E-4</v>
      </c>
      <c r="CK92" s="4">
        <f t="shared" si="75"/>
        <v>0.59242847725736059</v>
      </c>
      <c r="CL92" s="4">
        <f t="shared" si="92"/>
        <v>0.51165324099858422</v>
      </c>
    </row>
    <row r="93" spans="1:90" x14ac:dyDescent="0.35">
      <c r="A93" t="s">
        <v>63</v>
      </c>
      <c r="B93">
        <v>313</v>
      </c>
      <c r="C93" t="s">
        <v>472</v>
      </c>
      <c r="D93" s="342">
        <v>2894000</v>
      </c>
      <c r="E93" s="200">
        <v>2613164</v>
      </c>
      <c r="F93" s="200">
        <v>185583</v>
      </c>
      <c r="G93" s="161">
        <f t="shared" si="93"/>
        <v>4.381403468642545E-4</v>
      </c>
      <c r="H93" s="342">
        <v>3005000</v>
      </c>
      <c r="I93" s="200">
        <v>2707642.5907002734</v>
      </c>
      <c r="J93" s="200">
        <v>263448.54423612414</v>
      </c>
      <c r="K93" s="161">
        <f t="shared" si="94"/>
        <v>4.5024931090852164E-4</v>
      </c>
      <c r="L93" s="200">
        <v>2572599.7244280116</v>
      </c>
      <c r="M93" s="200">
        <v>223077.87261427048</v>
      </c>
      <c r="N93" s="161">
        <f t="shared" si="95"/>
        <v>4.2740394583365784E-4</v>
      </c>
      <c r="O93" s="200">
        <v>2592037</v>
      </c>
      <c r="P93" s="200">
        <v>219351</v>
      </c>
      <c r="Q93" s="161">
        <f t="shared" si="96"/>
        <v>4.2697139385636354E-4</v>
      </c>
      <c r="R93" t="s">
        <v>63</v>
      </c>
      <c r="S93" s="144">
        <v>313</v>
      </c>
      <c r="T93" t="s">
        <v>472</v>
      </c>
      <c r="U93" s="273">
        <v>2715803.8777836999</v>
      </c>
      <c r="V93" s="161">
        <f t="shared" si="76"/>
        <v>4.2544368910712516E-4</v>
      </c>
      <c r="W93" s="3">
        <v>2635566.4367556837</v>
      </c>
      <c r="X93" s="161">
        <f t="shared" si="57"/>
        <v>4.1621105650606718E-4</v>
      </c>
      <c r="Y93">
        <v>313</v>
      </c>
      <c r="Z93" t="s">
        <v>63</v>
      </c>
      <c r="AA93" t="s">
        <v>472</v>
      </c>
      <c r="AB93" s="162">
        <v>2314099</v>
      </c>
      <c r="AC93" s="161">
        <f t="shared" si="58"/>
        <v>3.8804853468343592E-4</v>
      </c>
      <c r="AD93" s="163">
        <v>313</v>
      </c>
      <c r="AE93" s="163" t="s">
        <v>63</v>
      </c>
      <c r="AF93" s="8" t="s">
        <v>472</v>
      </c>
      <c r="AG93" s="160">
        <v>2316770</v>
      </c>
      <c r="AH93" s="161">
        <f t="shared" si="59"/>
        <v>3.8124843369833136E-4</v>
      </c>
      <c r="AI93">
        <v>313</v>
      </c>
      <c r="AJ93" t="s">
        <v>63</v>
      </c>
      <c r="AK93" s="1">
        <v>2061119</v>
      </c>
      <c r="AL93" s="161">
        <f t="shared" si="60"/>
        <v>3.5426979791155551E-4</v>
      </c>
      <c r="AM93">
        <v>313</v>
      </c>
      <c r="AN93" t="s">
        <v>63</v>
      </c>
      <c r="AO93" s="3">
        <v>1827298</v>
      </c>
      <c r="AP93" s="161">
        <f t="shared" si="61"/>
        <v>3.246201685032036E-4</v>
      </c>
      <c r="AQ93">
        <v>313</v>
      </c>
      <c r="AR93" t="s">
        <v>63</v>
      </c>
      <c r="AS93" s="3">
        <v>1824952</v>
      </c>
      <c r="AT93" s="161">
        <f t="shared" si="62"/>
        <v>3.2599173858724353E-4</v>
      </c>
      <c r="AU93" s="13">
        <v>313</v>
      </c>
      <c r="AV93" s="13" t="s">
        <v>63</v>
      </c>
      <c r="AW93" s="3">
        <v>1700719</v>
      </c>
      <c r="AX93" s="161">
        <f t="shared" si="63"/>
        <v>2.9792163274469565E-4</v>
      </c>
      <c r="AY93" s="174">
        <f t="shared" si="77"/>
        <v>135042.86627226183</v>
      </c>
      <c r="AZ93" s="161">
        <f t="shared" si="97"/>
        <v>2.2845365074863802E-5</v>
      </c>
      <c r="BA93" s="148">
        <f t="shared" si="98"/>
        <v>5.2492762472905533E-2</v>
      </c>
      <c r="BB93" s="148">
        <f t="shared" si="99"/>
        <v>5.3451460375040692E-2</v>
      </c>
      <c r="BC93" s="174">
        <f t="shared" si="78"/>
        <v>-143204.15335568832</v>
      </c>
      <c r="BD93" s="161">
        <f t="shared" si="100"/>
        <v>1.96025672653268E-6</v>
      </c>
      <c r="BE93" s="148">
        <f t="shared" si="101"/>
        <v>-5.2729931836077083E-2</v>
      </c>
      <c r="BF93" s="161">
        <f t="shared" si="102"/>
        <v>4.6075585952318468E-3</v>
      </c>
      <c r="BG93" s="174">
        <f t="shared" si="79"/>
        <v>80237.441028016154</v>
      </c>
      <c r="BH93" s="161">
        <f t="shared" si="103"/>
        <v>9.2326326010579857E-6</v>
      </c>
      <c r="BI93" s="148">
        <f t="shared" si="80"/>
        <v>3.0444097294996076E-2</v>
      </c>
      <c r="BJ93" s="161">
        <f t="shared" si="104"/>
        <v>2.2182574097291911E-2</v>
      </c>
      <c r="BK93" s="174">
        <f t="shared" si="105"/>
        <v>321467.43675568374</v>
      </c>
      <c r="BL93" s="164">
        <f t="shared" si="106"/>
        <v>2.8162521822631254E-5</v>
      </c>
      <c r="BM93" s="4">
        <f t="shared" si="64"/>
        <v>0.13891689022625381</v>
      </c>
      <c r="BN93" s="4">
        <f t="shared" si="81"/>
        <v>7.2574740800415108E-2</v>
      </c>
      <c r="BO93" s="157">
        <f t="shared" si="65"/>
        <v>-2671</v>
      </c>
      <c r="BP93" s="164">
        <f t="shared" si="82"/>
        <v>6.8001009851045586E-6</v>
      </c>
      <c r="BQ93" s="4">
        <f t="shared" si="66"/>
        <v>-1.1528982160507949E-3</v>
      </c>
      <c r="BR93" s="4">
        <f t="shared" si="83"/>
        <v>1.7836403730605861E-2</v>
      </c>
      <c r="BS93" s="157">
        <f t="shared" si="67"/>
        <v>255651</v>
      </c>
      <c r="BT93" s="164">
        <f t="shared" si="84"/>
        <v>2.6978635786775859E-5</v>
      </c>
      <c r="BU93" s="4">
        <f t="shared" si="68"/>
        <v>0.12403505086314764</v>
      </c>
      <c r="BV93" s="4">
        <f t="shared" si="85"/>
        <v>7.615279638799792E-2</v>
      </c>
      <c r="BW93" s="157">
        <f t="shared" si="69"/>
        <v>233821</v>
      </c>
      <c r="BX93" s="4">
        <f t="shared" si="86"/>
        <v>2.9649629408351908E-5</v>
      </c>
      <c r="BY93" s="4">
        <f t="shared" si="70"/>
        <v>0.12795997149890165</v>
      </c>
      <c r="BZ93" s="4">
        <f t="shared" si="87"/>
        <v>9.133637489335264E-2</v>
      </c>
      <c r="CA93" s="157">
        <f t="shared" si="71"/>
        <v>2346</v>
      </c>
      <c r="CB93" s="4">
        <f t="shared" si="88"/>
        <v>-1.3715700840399359E-6</v>
      </c>
      <c r="CC93" s="4">
        <f t="shared" si="72"/>
        <v>1.2855132628145835E-3</v>
      </c>
      <c r="CD93" s="4">
        <f t="shared" si="89"/>
        <v>-4.2073768187621402E-3</v>
      </c>
      <c r="CE93" s="159">
        <f t="shared" si="73"/>
        <v>124233</v>
      </c>
      <c r="CF93" s="4">
        <f t="shared" si="90"/>
        <v>2.8070105842547882E-5</v>
      </c>
      <c r="CG93" s="4">
        <f t="shared" si="74"/>
        <v>7.3047340565960628E-2</v>
      </c>
      <c r="CH93" s="4">
        <f t="shared" si="91"/>
        <v>9.4219763714179824E-2</v>
      </c>
      <c r="CI93" s="157">
        <f t="shared" si="108"/>
        <v>1006923.5907002734</v>
      </c>
      <c r="CJ93" s="164">
        <f t="shared" si="107"/>
        <v>1.5232767816382599E-4</v>
      </c>
      <c r="CK93" s="4">
        <f t="shared" si="75"/>
        <v>0.59205758899634409</v>
      </c>
      <c r="CL93" s="4">
        <f t="shared" si="92"/>
        <v>0.51130116588198016</v>
      </c>
    </row>
    <row r="94" spans="1:90" x14ac:dyDescent="0.35">
      <c r="A94" t="s">
        <v>99</v>
      </c>
      <c r="B94">
        <v>317</v>
      </c>
      <c r="C94" t="s">
        <v>471</v>
      </c>
      <c r="D94" s="342">
        <v>1339000</v>
      </c>
      <c r="E94" s="200">
        <v>1209315</v>
      </c>
      <c r="F94" s="200">
        <v>66041</v>
      </c>
      <c r="G94" s="161">
        <f t="shared" si="93"/>
        <v>2.0276174536620965E-4</v>
      </c>
      <c r="H94" s="342">
        <v>1404000</v>
      </c>
      <c r="I94" s="200">
        <v>1265480.9922882598</v>
      </c>
      <c r="J94" s="200">
        <v>114382.71074597702</v>
      </c>
      <c r="K94" s="161">
        <f t="shared" si="94"/>
        <v>2.1043469573960992E-4</v>
      </c>
      <c r="L94" s="200">
        <v>1216288.3035596209</v>
      </c>
      <c r="M94" s="200">
        <v>96854.783734148339</v>
      </c>
      <c r="N94" s="161">
        <f t="shared" si="95"/>
        <v>2.0207046408212212E-4</v>
      </c>
      <c r="O94" s="200">
        <v>1225707</v>
      </c>
      <c r="P94" s="200">
        <v>95236</v>
      </c>
      <c r="Q94" s="161">
        <f t="shared" si="96"/>
        <v>2.0190368665628686E-4</v>
      </c>
      <c r="R94" t="s">
        <v>99</v>
      </c>
      <c r="S94" s="144">
        <v>317</v>
      </c>
      <c r="T94" t="s">
        <v>471</v>
      </c>
      <c r="U94" s="273">
        <v>1187031.6690117237</v>
      </c>
      <c r="V94" s="161">
        <f t="shared" si="76"/>
        <v>1.8595419812253382E-4</v>
      </c>
      <c r="W94" s="3">
        <v>1153860.7448402606</v>
      </c>
      <c r="X94" s="161">
        <f t="shared" si="57"/>
        <v>1.8221874166147664E-4</v>
      </c>
      <c r="Y94">
        <v>317</v>
      </c>
      <c r="Z94" t="s">
        <v>99</v>
      </c>
      <c r="AA94" t="s">
        <v>471</v>
      </c>
      <c r="AB94" s="162">
        <v>1159113</v>
      </c>
      <c r="AC94" s="161">
        <f t="shared" si="58"/>
        <v>1.9437029322536394E-4</v>
      </c>
      <c r="AD94" s="163">
        <v>317</v>
      </c>
      <c r="AE94" s="163" t="s">
        <v>99</v>
      </c>
      <c r="AF94" s="8" t="s">
        <v>471</v>
      </c>
      <c r="AG94" s="160">
        <v>1266153</v>
      </c>
      <c r="AH94" s="161">
        <f t="shared" si="59"/>
        <v>2.0835855439790889E-4</v>
      </c>
      <c r="AI94">
        <v>317</v>
      </c>
      <c r="AJ94" t="s">
        <v>99</v>
      </c>
      <c r="AK94" s="1">
        <v>1019504</v>
      </c>
      <c r="AL94" s="161">
        <f t="shared" si="60"/>
        <v>1.752346545978289E-4</v>
      </c>
      <c r="AM94">
        <v>317</v>
      </c>
      <c r="AN94" t="s">
        <v>99</v>
      </c>
      <c r="AO94" s="3">
        <v>1027144</v>
      </c>
      <c r="AP94" s="161">
        <f t="shared" si="61"/>
        <v>1.8247251316263387E-4</v>
      </c>
      <c r="AQ94">
        <v>317</v>
      </c>
      <c r="AR94" t="s">
        <v>99</v>
      </c>
      <c r="AS94" s="3">
        <v>1031981</v>
      </c>
      <c r="AT94" s="161">
        <f t="shared" si="62"/>
        <v>1.8434308429975265E-4</v>
      </c>
      <c r="AU94" s="13">
        <v>317</v>
      </c>
      <c r="AV94" s="13" t="s">
        <v>99</v>
      </c>
      <c r="AW94" s="3">
        <v>990492</v>
      </c>
      <c r="AX94" s="161">
        <f t="shared" si="63"/>
        <v>1.7350837725724184E-4</v>
      </c>
      <c r="AY94" s="174">
        <f t="shared" si="77"/>
        <v>49192.688728638925</v>
      </c>
      <c r="AZ94" s="161">
        <f t="shared" si="97"/>
        <v>8.3642316574878057E-6</v>
      </c>
      <c r="BA94" s="148">
        <f t="shared" si="98"/>
        <v>4.0444924599431178E-2</v>
      </c>
      <c r="BB94" s="148">
        <f t="shared" si="99"/>
        <v>4.1392648329290488E-2</v>
      </c>
      <c r="BC94" s="174">
        <f t="shared" si="78"/>
        <v>29256.634547897149</v>
      </c>
      <c r="BD94" s="161">
        <f t="shared" si="100"/>
        <v>1.6116265959588303E-5</v>
      </c>
      <c r="BE94" s="148">
        <f t="shared" si="101"/>
        <v>2.4646886272423618E-2</v>
      </c>
      <c r="BF94" s="161">
        <f t="shared" si="102"/>
        <v>8.6667932868977504E-2</v>
      </c>
      <c r="BG94" s="174">
        <f t="shared" si="79"/>
        <v>33170.924171463121</v>
      </c>
      <c r="BH94" s="161">
        <f t="shared" si="103"/>
        <v>3.7354564610571751E-6</v>
      </c>
      <c r="BI94" s="148">
        <f t="shared" si="80"/>
        <v>2.8747770751188239E-2</v>
      </c>
      <c r="BJ94" s="161">
        <f t="shared" si="104"/>
        <v>2.0499847748904183E-2</v>
      </c>
      <c r="BK94" s="174">
        <f t="shared" si="105"/>
        <v>-5252.2551597394049</v>
      </c>
      <c r="BL94" s="164">
        <f t="shared" si="106"/>
        <v>-1.2151551563887295E-5</v>
      </c>
      <c r="BM94" s="4">
        <f t="shared" si="64"/>
        <v>-4.5312710320213863E-3</v>
      </c>
      <c r="BN94" s="4">
        <f t="shared" si="81"/>
        <v>-6.2517534764420499E-2</v>
      </c>
      <c r="BO94" s="157">
        <f t="shared" si="65"/>
        <v>-107040</v>
      </c>
      <c r="BP94" s="164">
        <f t="shared" si="82"/>
        <v>-1.3988261172544951E-5</v>
      </c>
      <c r="BQ94" s="4">
        <f t="shared" si="66"/>
        <v>-8.4539546168590995E-2</v>
      </c>
      <c r="BR94" s="4">
        <f t="shared" si="83"/>
        <v>-6.7135526126904918E-2</v>
      </c>
      <c r="BS94" s="157">
        <f t="shared" si="67"/>
        <v>246649</v>
      </c>
      <c r="BT94" s="164">
        <f t="shared" si="84"/>
        <v>3.3123899800079987E-5</v>
      </c>
      <c r="BU94" s="4">
        <f t="shared" si="68"/>
        <v>0.24193038967968739</v>
      </c>
      <c r="BV94" s="4">
        <f t="shared" si="85"/>
        <v>0.18902596564646854</v>
      </c>
      <c r="BW94" s="157">
        <f t="shared" si="69"/>
        <v>-7640</v>
      </c>
      <c r="BX94" s="4">
        <f t="shared" si="86"/>
        <v>-7.2378585648049699E-6</v>
      </c>
      <c r="BY94" s="4">
        <f t="shared" si="70"/>
        <v>-7.438100207955262E-3</v>
      </c>
      <c r="BZ94" s="4">
        <f t="shared" si="87"/>
        <v>-3.9665473113498585E-2</v>
      </c>
      <c r="CA94" s="157">
        <f t="shared" si="71"/>
        <v>-4837</v>
      </c>
      <c r="CB94" s="4">
        <f t="shared" si="88"/>
        <v>-1.8705711371187804E-6</v>
      </c>
      <c r="CC94" s="4">
        <f t="shared" si="72"/>
        <v>-4.6871017974168131E-3</v>
      </c>
      <c r="CD94" s="4">
        <f t="shared" si="89"/>
        <v>-1.0147227080551187E-2</v>
      </c>
      <c r="CE94" s="159">
        <f t="shared" si="73"/>
        <v>41489</v>
      </c>
      <c r="CF94" s="4">
        <f t="shared" si="90"/>
        <v>1.0834707042510814E-5</v>
      </c>
      <c r="CG94" s="4">
        <f t="shared" si="74"/>
        <v>4.1887264107130597E-2</v>
      </c>
      <c r="CH94" s="4">
        <f t="shared" si="91"/>
        <v>6.2444864125767149E-2</v>
      </c>
      <c r="CI94" s="157">
        <f t="shared" si="108"/>
        <v>274988.99228825979</v>
      </c>
      <c r="CJ94" s="164">
        <f t="shared" si="107"/>
        <v>3.6926318482368087E-5</v>
      </c>
      <c r="CK94" s="4">
        <f t="shared" si="75"/>
        <v>0.27762868583316147</v>
      </c>
      <c r="CL94" s="4">
        <f t="shared" si="92"/>
        <v>0.21282153096055695</v>
      </c>
    </row>
    <row r="95" spans="1:90" x14ac:dyDescent="0.35">
      <c r="A95" t="s">
        <v>164</v>
      </c>
      <c r="B95">
        <v>321</v>
      </c>
      <c r="C95" t="s">
        <v>473</v>
      </c>
      <c r="D95" s="342">
        <v>8088000</v>
      </c>
      <c r="E95" s="200">
        <v>7304546</v>
      </c>
      <c r="F95" s="200">
        <v>435758</v>
      </c>
      <c r="G95" s="161">
        <f t="shared" si="93"/>
        <v>1.2247284587289212E-3</v>
      </c>
      <c r="H95" s="342">
        <v>8216000</v>
      </c>
      <c r="I95" s="200">
        <v>7403651.3686202653</v>
      </c>
      <c r="J95" s="200">
        <v>487856.58790845296</v>
      </c>
      <c r="K95" s="161">
        <f t="shared" si="94"/>
        <v>1.2311406750571436E-3</v>
      </c>
      <c r="L95" s="200">
        <v>7523241.6488287551</v>
      </c>
      <c r="M95" s="200">
        <v>413097.78380833322</v>
      </c>
      <c r="N95" s="161">
        <f t="shared" si="95"/>
        <v>1.2498886381885335E-3</v>
      </c>
      <c r="O95" s="200">
        <v>7586441</v>
      </c>
      <c r="P95" s="200">
        <v>406195</v>
      </c>
      <c r="Q95" s="161">
        <f t="shared" si="96"/>
        <v>1.2496709299207784E-3</v>
      </c>
      <c r="R95" t="s">
        <v>164</v>
      </c>
      <c r="S95" s="144">
        <v>321</v>
      </c>
      <c r="T95" t="s">
        <v>473</v>
      </c>
      <c r="U95" s="273">
        <v>7929423.4802646926</v>
      </c>
      <c r="V95" s="161">
        <f t="shared" si="76"/>
        <v>1.2421821787402111E-3</v>
      </c>
      <c r="W95" s="3">
        <v>8027472.1843468072</v>
      </c>
      <c r="X95" s="161">
        <f t="shared" si="57"/>
        <v>1.2677057319916737E-3</v>
      </c>
      <c r="Y95">
        <v>321</v>
      </c>
      <c r="Z95" t="s">
        <v>164</v>
      </c>
      <c r="AA95" t="s">
        <v>473</v>
      </c>
      <c r="AB95" s="162">
        <v>7178143</v>
      </c>
      <c r="AC95" s="161">
        <f t="shared" si="58"/>
        <v>1.203694341900741E-3</v>
      </c>
      <c r="AD95" s="163">
        <v>321</v>
      </c>
      <c r="AE95" s="163" t="s">
        <v>164</v>
      </c>
      <c r="AF95" s="8" t="s">
        <v>473</v>
      </c>
      <c r="AG95" s="160">
        <v>7528575</v>
      </c>
      <c r="AH95" s="161">
        <f t="shared" si="59"/>
        <v>1.2389047798143169E-3</v>
      </c>
      <c r="AI95">
        <v>321</v>
      </c>
      <c r="AJ95" t="s">
        <v>164</v>
      </c>
      <c r="AK95" s="1">
        <v>6750329</v>
      </c>
      <c r="AL95" s="161">
        <f t="shared" si="60"/>
        <v>1.160261824119089E-3</v>
      </c>
      <c r="AM95">
        <v>321</v>
      </c>
      <c r="AN95" t="s">
        <v>164</v>
      </c>
      <c r="AO95" s="3">
        <v>6599928</v>
      </c>
      <c r="AP95" s="161">
        <f t="shared" si="61"/>
        <v>1.1724796609359895E-3</v>
      </c>
      <c r="AQ95">
        <v>321</v>
      </c>
      <c r="AR95" t="s">
        <v>164</v>
      </c>
      <c r="AS95" s="3">
        <v>6282283</v>
      </c>
      <c r="AT95" s="161">
        <f t="shared" si="62"/>
        <v>1.1222061497875473E-3</v>
      </c>
      <c r="AU95" s="13">
        <v>321</v>
      </c>
      <c r="AV95" s="13" t="s">
        <v>164</v>
      </c>
      <c r="AW95" s="3">
        <v>5097777</v>
      </c>
      <c r="AX95" s="161">
        <f t="shared" si="63"/>
        <v>8.9299763641633703E-4</v>
      </c>
      <c r="AY95" s="174">
        <f t="shared" si="77"/>
        <v>-119590.28020848986</v>
      </c>
      <c r="AZ95" s="161">
        <f t="shared" si="97"/>
        <v>-1.8747963131389911E-5</v>
      </c>
      <c r="BA95" s="148">
        <f t="shared" si="98"/>
        <v>-1.5896110452215513E-2</v>
      </c>
      <c r="BB95" s="148">
        <f t="shared" si="99"/>
        <v>-1.4999706820730346E-2</v>
      </c>
      <c r="BC95" s="174">
        <f t="shared" si="78"/>
        <v>-406181.83143593743</v>
      </c>
      <c r="BD95" s="161">
        <f t="shared" si="100"/>
        <v>7.7064594483223885E-6</v>
      </c>
      <c r="BE95" s="148">
        <f t="shared" si="101"/>
        <v>-5.1224635996156766E-2</v>
      </c>
      <c r="BF95" s="161">
        <f t="shared" si="102"/>
        <v>6.2039687738380525E-3</v>
      </c>
      <c r="BG95" s="174">
        <f t="shared" si="79"/>
        <v>-98048.704082114622</v>
      </c>
      <c r="BH95" s="161">
        <f t="shared" si="103"/>
        <v>-2.5523553251462607E-5</v>
      </c>
      <c r="BI95" s="148">
        <f t="shared" si="80"/>
        <v>-1.2214144357087276E-2</v>
      </c>
      <c r="BJ95" s="161">
        <f t="shared" si="104"/>
        <v>-2.0133657683603694E-2</v>
      </c>
      <c r="BK95" s="174">
        <f t="shared" si="105"/>
        <v>849329.18434680719</v>
      </c>
      <c r="BL95" s="164">
        <f t="shared" si="106"/>
        <v>6.4011390090932749E-5</v>
      </c>
      <c r="BM95" s="4">
        <f t="shared" si="64"/>
        <v>0.11832157486230174</v>
      </c>
      <c r="BN95" s="4">
        <f t="shared" si="81"/>
        <v>5.3179106906702779E-2</v>
      </c>
      <c r="BO95" s="157">
        <f t="shared" si="65"/>
        <v>-350432</v>
      </c>
      <c r="BP95" s="164">
        <f t="shared" si="82"/>
        <v>-3.521043791357599E-5</v>
      </c>
      <c r="BQ95" s="4">
        <f t="shared" si="66"/>
        <v>-4.6546922890454034E-2</v>
      </c>
      <c r="BR95" s="4">
        <f t="shared" si="83"/>
        <v>-2.8420616731217405E-2</v>
      </c>
      <c r="BS95" s="157">
        <f t="shared" si="67"/>
        <v>778246</v>
      </c>
      <c r="BT95" s="164">
        <f t="shared" si="84"/>
        <v>7.8642955695227895E-5</v>
      </c>
      <c r="BU95" s="4">
        <f t="shared" si="68"/>
        <v>0.11529008437959098</v>
      </c>
      <c r="BV95" s="4">
        <f t="shared" si="85"/>
        <v>6.778035272765813E-2</v>
      </c>
      <c r="BW95" s="157">
        <f t="shared" si="69"/>
        <v>150401</v>
      </c>
      <c r="BX95" s="4">
        <f t="shared" si="86"/>
        <v>-1.2217836816900409E-5</v>
      </c>
      <c r="BY95" s="4">
        <f t="shared" si="70"/>
        <v>2.2788278902436513E-2</v>
      </c>
      <c r="BZ95" s="4">
        <f t="shared" si="87"/>
        <v>-1.042051066979441E-2</v>
      </c>
      <c r="CA95" s="157">
        <f t="shared" si="71"/>
        <v>317645</v>
      </c>
      <c r="CB95" s="4">
        <f t="shared" si="88"/>
        <v>5.0273511148442133E-5</v>
      </c>
      <c r="CC95" s="4">
        <f t="shared" si="72"/>
        <v>5.0562032942482855E-2</v>
      </c>
      <c r="CD95" s="4">
        <f t="shared" si="89"/>
        <v>4.4798819858507963E-2</v>
      </c>
      <c r="CE95" s="159">
        <f t="shared" si="73"/>
        <v>1184506</v>
      </c>
      <c r="CF95" s="4">
        <f t="shared" si="90"/>
        <v>2.2920851337121029E-4</v>
      </c>
      <c r="CG95" s="4">
        <f t="shared" si="74"/>
        <v>0.23235735890369469</v>
      </c>
      <c r="CH95" s="4">
        <f t="shared" si="91"/>
        <v>0.2566731467409481</v>
      </c>
      <c r="CI95" s="157">
        <f t="shared" si="108"/>
        <v>2305874.3686202653</v>
      </c>
      <c r="CJ95" s="164">
        <f t="shared" si="107"/>
        <v>3.3814303864080654E-4</v>
      </c>
      <c r="CK95" s="4">
        <f t="shared" si="75"/>
        <v>0.45232939154071772</v>
      </c>
      <c r="CL95" s="4">
        <f t="shared" si="92"/>
        <v>0.37866061997408929</v>
      </c>
    </row>
    <row r="96" spans="1:90" x14ac:dyDescent="0.35">
      <c r="A96" t="s">
        <v>193</v>
      </c>
      <c r="B96">
        <v>327</v>
      </c>
      <c r="C96" t="s">
        <v>472</v>
      </c>
      <c r="D96" s="342">
        <v>4503000</v>
      </c>
      <c r="E96" s="200">
        <v>4067075</v>
      </c>
      <c r="F96" s="200">
        <v>0</v>
      </c>
      <c r="G96" s="161">
        <f t="shared" si="93"/>
        <v>6.8191267414633664E-4</v>
      </c>
      <c r="H96" s="342">
        <v>4798000</v>
      </c>
      <c r="I96" s="200">
        <v>4323593.1815869361</v>
      </c>
      <c r="J96" s="200">
        <v>228685.18648960968</v>
      </c>
      <c r="K96" s="161">
        <f t="shared" si="94"/>
        <v>7.1896300395940744E-4</v>
      </c>
      <c r="L96" s="200">
        <v>4424255.2683859905</v>
      </c>
      <c r="M96" s="200">
        <v>193641.62762188725</v>
      </c>
      <c r="N96" s="161">
        <f t="shared" si="95"/>
        <v>7.3503240365306003E-4</v>
      </c>
      <c r="O96" s="200">
        <v>4462646</v>
      </c>
      <c r="P96" s="200">
        <v>190321</v>
      </c>
      <c r="Q96" s="161">
        <f t="shared" si="96"/>
        <v>7.3510608949931098E-4</v>
      </c>
      <c r="R96" t="s">
        <v>193</v>
      </c>
      <c r="S96" s="144">
        <v>327</v>
      </c>
      <c r="T96" t="s">
        <v>472</v>
      </c>
      <c r="U96" s="273">
        <v>4572966.7020912338</v>
      </c>
      <c r="V96" s="161">
        <f t="shared" si="76"/>
        <v>7.1637714336332905E-4</v>
      </c>
      <c r="W96" s="3">
        <v>4726983.9269372718</v>
      </c>
      <c r="X96" s="161">
        <f t="shared" si="57"/>
        <v>7.4648961486230205E-4</v>
      </c>
      <c r="Y96">
        <v>327</v>
      </c>
      <c r="Z96" t="s">
        <v>193</v>
      </c>
      <c r="AA96" t="s">
        <v>472</v>
      </c>
      <c r="AB96" s="162">
        <v>4327602</v>
      </c>
      <c r="AC96" s="161">
        <f t="shared" si="58"/>
        <v>7.256904803092291E-4</v>
      </c>
      <c r="AD96" s="163">
        <v>327</v>
      </c>
      <c r="AE96" s="163" t="s">
        <v>193</v>
      </c>
      <c r="AF96" s="8" t="s">
        <v>472</v>
      </c>
      <c r="AG96" s="160">
        <v>4371613</v>
      </c>
      <c r="AH96" s="161">
        <f t="shared" si="59"/>
        <v>7.1939407407091058E-4</v>
      </c>
      <c r="AI96">
        <v>327</v>
      </c>
      <c r="AJ96" t="s">
        <v>193</v>
      </c>
      <c r="AK96" s="1">
        <v>3658135</v>
      </c>
      <c r="AL96" s="161">
        <f t="shared" si="60"/>
        <v>6.2876852194520942E-4</v>
      </c>
      <c r="AM96">
        <v>327</v>
      </c>
      <c r="AN96" t="s">
        <v>193</v>
      </c>
      <c r="AO96" s="3">
        <v>3369682</v>
      </c>
      <c r="AP96" s="161">
        <f t="shared" si="61"/>
        <v>5.9862525906678168E-4</v>
      </c>
      <c r="AQ96">
        <v>327</v>
      </c>
      <c r="AR96" t="s">
        <v>193</v>
      </c>
      <c r="AS96" s="3">
        <v>3084543</v>
      </c>
      <c r="AT96" s="161">
        <f t="shared" si="62"/>
        <v>5.5099286738342272E-4</v>
      </c>
      <c r="AU96" s="13">
        <v>327</v>
      </c>
      <c r="AV96" s="13" t="s">
        <v>193</v>
      </c>
      <c r="AW96" s="3">
        <v>2846306</v>
      </c>
      <c r="AX96" s="161">
        <f t="shared" si="63"/>
        <v>4.9859861082931611E-4</v>
      </c>
      <c r="AY96" s="174">
        <f t="shared" si="77"/>
        <v>-100662.08679905441</v>
      </c>
      <c r="AZ96" s="161">
        <f t="shared" si="97"/>
        <v>-1.606939969365259E-5</v>
      </c>
      <c r="BA96" s="148">
        <f t="shared" si="98"/>
        <v>-2.2752323429063095E-2</v>
      </c>
      <c r="BB96" s="148">
        <f t="shared" si="99"/>
        <v>-2.186216500631644E-2</v>
      </c>
      <c r="BC96" s="174">
        <f t="shared" si="78"/>
        <v>-148711.43370524328</v>
      </c>
      <c r="BD96" s="161">
        <f t="shared" si="100"/>
        <v>1.8655260289730975E-5</v>
      </c>
      <c r="BE96" s="148">
        <f t="shared" si="101"/>
        <v>-3.2519684352225221E-2</v>
      </c>
      <c r="BF96" s="161">
        <f t="shared" si="102"/>
        <v>2.6041115999522448E-2</v>
      </c>
      <c r="BG96" s="174">
        <f t="shared" si="79"/>
        <v>-154017.22484603804</v>
      </c>
      <c r="BH96" s="161">
        <f t="shared" si="103"/>
        <v>-3.0112471498973002E-5</v>
      </c>
      <c r="BI96" s="148">
        <f t="shared" si="80"/>
        <v>-3.258255734028475E-2</v>
      </c>
      <c r="BJ96" s="161">
        <f t="shared" si="104"/>
        <v>-4.0338768148204668E-2</v>
      </c>
      <c r="BK96" s="174">
        <f t="shared" si="105"/>
        <v>399381.92693727184</v>
      </c>
      <c r="BL96" s="164">
        <f t="shared" si="106"/>
        <v>2.079913455307295E-5</v>
      </c>
      <c r="BM96" s="4">
        <f t="shared" si="64"/>
        <v>9.228712042772691E-2</v>
      </c>
      <c r="BN96" s="4">
        <f t="shared" si="81"/>
        <v>2.8661164942125304E-2</v>
      </c>
      <c r="BO96" s="157">
        <f t="shared" si="65"/>
        <v>-44011</v>
      </c>
      <c r="BP96" s="164">
        <f t="shared" si="82"/>
        <v>6.2964062383185195E-6</v>
      </c>
      <c r="BQ96" s="4">
        <f t="shared" si="66"/>
        <v>-1.0067451075838597E-2</v>
      </c>
      <c r="BR96" s="4">
        <f t="shared" si="83"/>
        <v>8.7523743456606289E-3</v>
      </c>
      <c r="BS96" s="157">
        <f t="shared" si="67"/>
        <v>713478</v>
      </c>
      <c r="BT96" s="164">
        <f t="shared" si="84"/>
        <v>9.0625552125701164E-5</v>
      </c>
      <c r="BU96" s="4">
        <f t="shared" si="68"/>
        <v>0.19503872875112591</v>
      </c>
      <c r="BV96" s="4">
        <f t="shared" si="85"/>
        <v>0.14413182111174172</v>
      </c>
      <c r="BW96" s="157">
        <f t="shared" si="69"/>
        <v>288453</v>
      </c>
      <c r="BX96" s="4">
        <f t="shared" si="86"/>
        <v>3.0143262878427738E-5</v>
      </c>
      <c r="BY96" s="4">
        <f t="shared" si="70"/>
        <v>8.5602439636737235E-2</v>
      </c>
      <c r="BZ96" s="4">
        <f t="shared" si="87"/>
        <v>5.03541446370291E-2</v>
      </c>
      <c r="CA96" s="157">
        <f t="shared" si="71"/>
        <v>285139</v>
      </c>
      <c r="CB96" s="4">
        <f t="shared" si="88"/>
        <v>4.7632391683358958E-5</v>
      </c>
      <c r="CC96" s="4">
        <f t="shared" si="72"/>
        <v>9.2441246563915627E-2</v>
      </c>
      <c r="CD96" s="4">
        <f t="shared" si="89"/>
        <v>8.6448290899948654E-2</v>
      </c>
      <c r="CE96" s="159">
        <f t="shared" si="73"/>
        <v>238237</v>
      </c>
      <c r="CF96" s="4">
        <f t="shared" si="90"/>
        <v>5.2394256554106613E-5</v>
      </c>
      <c r="CG96" s="4">
        <f t="shared" si="74"/>
        <v>8.370041731282582E-2</v>
      </c>
      <c r="CH96" s="4">
        <f t="shared" si="91"/>
        <v>0.10508303756995944</v>
      </c>
      <c r="CI96" s="157">
        <f t="shared" si="108"/>
        <v>1477287.1815869361</v>
      </c>
      <c r="CJ96" s="164">
        <f t="shared" si="107"/>
        <v>2.2036439313009133E-4</v>
      </c>
      <c r="CK96" s="4">
        <f t="shared" si="75"/>
        <v>0.51901910110400507</v>
      </c>
      <c r="CL96" s="4">
        <f t="shared" si="92"/>
        <v>0.44196752326196925</v>
      </c>
    </row>
    <row r="97" spans="1:90" x14ac:dyDescent="0.35">
      <c r="A97" t="s">
        <v>199</v>
      </c>
      <c r="B97">
        <v>331</v>
      </c>
      <c r="C97" t="s">
        <v>471</v>
      </c>
      <c r="D97" s="342">
        <v>2240000</v>
      </c>
      <c r="E97" s="200">
        <v>2022811</v>
      </c>
      <c r="F97" s="200">
        <v>287800</v>
      </c>
      <c r="G97" s="161">
        <f t="shared" si="93"/>
        <v>3.3915786119081292E-4</v>
      </c>
      <c r="H97" s="342">
        <v>2358000</v>
      </c>
      <c r="I97" s="200">
        <v>2124736.1111384705</v>
      </c>
      <c r="J97" s="200">
        <v>377851.31373268727</v>
      </c>
      <c r="K97" s="161">
        <f t="shared" si="94"/>
        <v>3.5331877744437779E-4</v>
      </c>
      <c r="L97" s="200">
        <v>2165363.5902252584</v>
      </c>
      <c r="M97" s="200">
        <v>319949.64131002116</v>
      </c>
      <c r="N97" s="161">
        <f t="shared" si="95"/>
        <v>3.5974696484606918E-4</v>
      </c>
      <c r="O97" s="200">
        <v>2178212</v>
      </c>
      <c r="P97" s="200">
        <v>314604</v>
      </c>
      <c r="Q97" s="161">
        <f t="shared" si="96"/>
        <v>3.5880437422562152E-4</v>
      </c>
      <c r="R97" t="s">
        <v>199</v>
      </c>
      <c r="S97" s="144">
        <v>331</v>
      </c>
      <c r="T97" t="s">
        <v>471</v>
      </c>
      <c r="U97" s="273">
        <v>2060938.3698421994</v>
      </c>
      <c r="V97" s="161">
        <f t="shared" si="76"/>
        <v>3.2285586977055043E-4</v>
      </c>
      <c r="W97" s="3">
        <v>1890538.3541324616</v>
      </c>
      <c r="X97" s="161">
        <f t="shared" si="57"/>
        <v>2.9855554189987403E-4</v>
      </c>
      <c r="Y97">
        <v>331</v>
      </c>
      <c r="Z97" t="s">
        <v>199</v>
      </c>
      <c r="AA97" t="s">
        <v>471</v>
      </c>
      <c r="AB97" s="162">
        <v>1726974</v>
      </c>
      <c r="AC97" s="161">
        <f t="shared" si="58"/>
        <v>2.8959423522346799E-4</v>
      </c>
      <c r="AD97" s="163">
        <v>331</v>
      </c>
      <c r="AE97" s="163" t="s">
        <v>199</v>
      </c>
      <c r="AF97" s="8" t="s">
        <v>471</v>
      </c>
      <c r="AG97" s="160">
        <v>1646091</v>
      </c>
      <c r="AH97" s="161">
        <f t="shared" si="59"/>
        <v>2.7088127672359364E-4</v>
      </c>
      <c r="AI97">
        <v>331</v>
      </c>
      <c r="AJ97" t="s">
        <v>199</v>
      </c>
      <c r="AK97" s="1">
        <v>1653473</v>
      </c>
      <c r="AL97" s="161">
        <f t="shared" si="60"/>
        <v>2.8420268095253763E-4</v>
      </c>
      <c r="AM97">
        <v>331</v>
      </c>
      <c r="AN97" t="s">
        <v>199</v>
      </c>
      <c r="AO97" s="3">
        <v>1511097</v>
      </c>
      <c r="AP97" s="161">
        <f t="shared" si="61"/>
        <v>2.6844694339110833E-4</v>
      </c>
      <c r="AQ97">
        <v>331</v>
      </c>
      <c r="AR97" t="s">
        <v>199</v>
      </c>
      <c r="AS97" s="3">
        <v>1336268</v>
      </c>
      <c r="AT97" s="161">
        <f t="shared" si="62"/>
        <v>2.3869796495387208E-4</v>
      </c>
      <c r="AU97" s="13">
        <v>331</v>
      </c>
      <c r="AV97" s="13" t="s">
        <v>199</v>
      </c>
      <c r="AW97" s="3">
        <v>1268749</v>
      </c>
      <c r="AX97" s="161">
        <f t="shared" si="63"/>
        <v>2.2225174977359566E-4</v>
      </c>
      <c r="AY97" s="174">
        <f t="shared" si="77"/>
        <v>-40627.479086787906</v>
      </c>
      <c r="AZ97" s="161">
        <f t="shared" si="97"/>
        <v>-6.4281874016913873E-6</v>
      </c>
      <c r="BA97" s="148">
        <f t="shared" si="98"/>
        <v>-1.8762428291574585E-2</v>
      </c>
      <c r="BB97" s="148">
        <f t="shared" si="99"/>
        <v>-1.7868635540655421E-2</v>
      </c>
      <c r="BC97" s="174">
        <f t="shared" si="78"/>
        <v>104425.220383059</v>
      </c>
      <c r="BD97" s="161">
        <f t="shared" si="100"/>
        <v>3.6891095075518743E-5</v>
      </c>
      <c r="BE97" s="148">
        <f t="shared" si="101"/>
        <v>5.066877394837118E-2</v>
      </c>
      <c r="BF97" s="161">
        <f t="shared" si="102"/>
        <v>0.1142649043417943</v>
      </c>
      <c r="BG97" s="174">
        <f t="shared" si="79"/>
        <v>170400.01570973778</v>
      </c>
      <c r="BH97" s="161">
        <f t="shared" si="103"/>
        <v>2.4300327870676404E-5</v>
      </c>
      <c r="BI97" s="148">
        <f t="shared" si="80"/>
        <v>9.0133064657094294E-2</v>
      </c>
      <c r="BJ97" s="161">
        <f t="shared" si="104"/>
        <v>8.1392988775354752E-2</v>
      </c>
      <c r="BK97" s="174">
        <f t="shared" si="105"/>
        <v>163564.35413246159</v>
      </c>
      <c r="BL97" s="164">
        <f t="shared" si="106"/>
        <v>8.9613066764060423E-6</v>
      </c>
      <c r="BM97" s="4">
        <f t="shared" si="64"/>
        <v>9.4711532502783247E-2</v>
      </c>
      <c r="BN97" s="4">
        <f t="shared" si="81"/>
        <v>3.0944354501708123E-2</v>
      </c>
      <c r="BO97" s="157">
        <f t="shared" si="65"/>
        <v>80883</v>
      </c>
      <c r="BP97" s="164">
        <f t="shared" si="82"/>
        <v>1.8712958499874353E-5</v>
      </c>
      <c r="BQ97" s="4">
        <f t="shared" si="66"/>
        <v>4.9136408618964567E-2</v>
      </c>
      <c r="BR97" s="4">
        <f t="shared" si="83"/>
        <v>6.9081771638905096E-2</v>
      </c>
      <c r="BS97" s="157">
        <f t="shared" si="67"/>
        <v>-7382</v>
      </c>
      <c r="BT97" s="164">
        <f t="shared" si="84"/>
        <v>-1.3321404228943995E-5</v>
      </c>
      <c r="BU97" s="4">
        <f t="shared" si="68"/>
        <v>-4.4645422090351643E-3</v>
      </c>
      <c r="BV97" s="4">
        <f t="shared" si="85"/>
        <v>-4.6872901354398887E-2</v>
      </c>
      <c r="BW97" s="157">
        <f t="shared" si="69"/>
        <v>142376</v>
      </c>
      <c r="BX97" s="4">
        <f t="shared" si="86"/>
        <v>1.5755737561429304E-5</v>
      </c>
      <c r="BY97" s="4">
        <f t="shared" si="70"/>
        <v>9.4220291615958476E-2</v>
      </c>
      <c r="BZ97" s="4">
        <f t="shared" si="87"/>
        <v>5.8692184617182633E-2</v>
      </c>
      <c r="CA97" s="157">
        <f t="shared" si="71"/>
        <v>174829</v>
      </c>
      <c r="CB97" s="4">
        <f t="shared" si="88"/>
        <v>2.9748978437236248E-5</v>
      </c>
      <c r="CC97" s="4">
        <f t="shared" si="72"/>
        <v>0.13083378483956812</v>
      </c>
      <c r="CD97" s="4">
        <f t="shared" si="89"/>
        <v>0.12463021393158999</v>
      </c>
      <c r="CE97" s="159">
        <f t="shared" si="73"/>
        <v>67519</v>
      </c>
      <c r="CF97" s="4">
        <f t="shared" si="90"/>
        <v>1.6446215180276414E-5</v>
      </c>
      <c r="CG97" s="4">
        <f t="shared" si="74"/>
        <v>5.3216987757231729E-2</v>
      </c>
      <c r="CH97" s="4">
        <f t="shared" si="91"/>
        <v>7.3998135884328978E-2</v>
      </c>
      <c r="CI97" s="157">
        <f t="shared" si="108"/>
        <v>855987.11113847047</v>
      </c>
      <c r="CJ97" s="164">
        <f t="shared" si="107"/>
        <v>1.3106702767078213E-4</v>
      </c>
      <c r="CK97" s="4">
        <f t="shared" si="75"/>
        <v>0.674670176006815</v>
      </c>
      <c r="CL97" s="4">
        <f t="shared" si="92"/>
        <v>0.58972326564041921</v>
      </c>
    </row>
    <row r="98" spans="1:90" x14ac:dyDescent="0.35">
      <c r="A98" t="s">
        <v>219</v>
      </c>
      <c r="B98">
        <v>335</v>
      </c>
      <c r="C98" t="s">
        <v>471</v>
      </c>
      <c r="D98" s="342">
        <v>1733000</v>
      </c>
      <c r="E98" s="200">
        <v>1565298</v>
      </c>
      <c r="F98" s="200">
        <v>178815</v>
      </c>
      <c r="G98" s="161">
        <f t="shared" si="93"/>
        <v>2.624482078682868E-4</v>
      </c>
      <c r="H98" s="342">
        <v>1774000</v>
      </c>
      <c r="I98" s="200">
        <v>1598494.8410284186</v>
      </c>
      <c r="J98" s="200">
        <v>202523.94678290075</v>
      </c>
      <c r="K98" s="161">
        <f t="shared" si="94"/>
        <v>2.6581100590448753E-4</v>
      </c>
      <c r="L98" s="200">
        <v>1610326.3528026673</v>
      </c>
      <c r="M98" s="200">
        <v>171489.3180858971</v>
      </c>
      <c r="N98" s="161">
        <f t="shared" si="95"/>
        <v>2.6753475510878777E-4</v>
      </c>
      <c r="O98" s="200">
        <v>1621647</v>
      </c>
      <c r="P98" s="200">
        <v>168624</v>
      </c>
      <c r="Q98" s="161">
        <f t="shared" si="96"/>
        <v>2.6712461277867192E-4</v>
      </c>
      <c r="R98" t="s">
        <v>219</v>
      </c>
      <c r="S98" s="144">
        <v>335</v>
      </c>
      <c r="T98" t="s">
        <v>471</v>
      </c>
      <c r="U98" s="273">
        <v>1497331.9929526784</v>
      </c>
      <c r="V98" s="161">
        <f t="shared" si="76"/>
        <v>2.3456423054369309E-4</v>
      </c>
      <c r="W98" s="3">
        <v>1506990.220454471</v>
      </c>
      <c r="X98" s="161">
        <f t="shared" si="57"/>
        <v>2.3798527066225882E-4</v>
      </c>
      <c r="Y98">
        <v>335</v>
      </c>
      <c r="Z98" t="s">
        <v>219</v>
      </c>
      <c r="AA98" t="s">
        <v>471</v>
      </c>
      <c r="AB98" s="162">
        <v>1439494</v>
      </c>
      <c r="AC98" s="161">
        <f t="shared" si="58"/>
        <v>2.413870527516748E-4</v>
      </c>
      <c r="AD98" s="163">
        <v>335</v>
      </c>
      <c r="AE98" s="163" t="s">
        <v>219</v>
      </c>
      <c r="AF98" s="8" t="s">
        <v>471</v>
      </c>
      <c r="AG98" s="160">
        <v>1469535</v>
      </c>
      <c r="AH98" s="161">
        <f t="shared" si="59"/>
        <v>2.4182716325525514E-4</v>
      </c>
      <c r="AI98">
        <v>335</v>
      </c>
      <c r="AJ98" t="s">
        <v>219</v>
      </c>
      <c r="AK98" s="1">
        <v>1331750</v>
      </c>
      <c r="AL98" s="161">
        <f t="shared" si="60"/>
        <v>2.2890420367223537E-4</v>
      </c>
      <c r="AM98">
        <v>335</v>
      </c>
      <c r="AN98" t="s">
        <v>219</v>
      </c>
      <c r="AO98" s="3">
        <v>1175349</v>
      </c>
      <c r="AP98" s="161">
        <f t="shared" si="61"/>
        <v>2.0880118646770905E-4</v>
      </c>
      <c r="AQ98">
        <v>335</v>
      </c>
      <c r="AR98" t="s">
        <v>219</v>
      </c>
      <c r="AS98" s="3">
        <v>1256120</v>
      </c>
      <c r="AT98" s="161">
        <f t="shared" si="62"/>
        <v>2.2438110299569981E-4</v>
      </c>
      <c r="AU98" s="13">
        <v>335</v>
      </c>
      <c r="AV98" s="13" t="s">
        <v>219</v>
      </c>
      <c r="AW98" s="3">
        <v>1225461</v>
      </c>
      <c r="AX98" s="161">
        <f t="shared" si="63"/>
        <v>2.146688206487653E-4</v>
      </c>
      <c r="AY98" s="174">
        <f t="shared" si="77"/>
        <v>-11831.511774248676</v>
      </c>
      <c r="AZ98" s="161">
        <f t="shared" si="97"/>
        <v>-1.7237492043002396E-6</v>
      </c>
      <c r="BA98" s="148">
        <f t="shared" si="98"/>
        <v>-7.3472757578963458E-3</v>
      </c>
      <c r="BB98" s="148">
        <f t="shared" si="99"/>
        <v>-6.4430851371041894E-3</v>
      </c>
      <c r="BC98" s="174">
        <f t="shared" si="78"/>
        <v>112994.35984998895</v>
      </c>
      <c r="BD98" s="161">
        <f t="shared" si="100"/>
        <v>3.2970524565094681E-5</v>
      </c>
      <c r="BE98" s="148">
        <f t="shared" si="101"/>
        <v>7.5463798530857953E-2</v>
      </c>
      <c r="BF98" s="161">
        <f t="shared" si="102"/>
        <v>0.14056075169122237</v>
      </c>
      <c r="BG98" s="174">
        <f t="shared" si="79"/>
        <v>-9658.2275017926004</v>
      </c>
      <c r="BH98" s="161">
        <f t="shared" si="103"/>
        <v>-3.4210401185657299E-6</v>
      </c>
      <c r="BI98" s="148">
        <f t="shared" si="80"/>
        <v>-6.4089516777885384E-3</v>
      </c>
      <c r="BJ98" s="161">
        <f t="shared" si="104"/>
        <v>-1.4375007785337951E-2</v>
      </c>
      <c r="BK98" s="174">
        <f t="shared" si="105"/>
        <v>67496.220454470953</v>
      </c>
      <c r="BL98" s="164">
        <f t="shared" si="106"/>
        <v>-3.4017820894159786E-6</v>
      </c>
      <c r="BM98" s="4">
        <f t="shared" si="64"/>
        <v>4.6888851537047707E-2</v>
      </c>
      <c r="BN98" s="4">
        <f t="shared" si="81"/>
        <v>-1.4092645196325164E-2</v>
      </c>
      <c r="BO98" s="157">
        <f t="shared" si="65"/>
        <v>-30041</v>
      </c>
      <c r="BP98" s="164">
        <f t="shared" si="82"/>
        <v>-4.4011050358034199E-7</v>
      </c>
      <c r="BQ98" s="4">
        <f t="shared" si="66"/>
        <v>-2.0442520933492567E-2</v>
      </c>
      <c r="BR98" s="4">
        <f t="shared" si="83"/>
        <v>-1.8199382470355217E-3</v>
      </c>
      <c r="BS98" s="157">
        <f t="shared" si="67"/>
        <v>137785</v>
      </c>
      <c r="BT98" s="164">
        <f t="shared" si="84"/>
        <v>1.292295958301977E-5</v>
      </c>
      <c r="BU98" s="4">
        <f t="shared" si="68"/>
        <v>0.10346161066266191</v>
      </c>
      <c r="BV98" s="4">
        <f t="shared" si="85"/>
        <v>5.6455754746749735E-2</v>
      </c>
      <c r="BW98" s="157">
        <f t="shared" si="69"/>
        <v>156401</v>
      </c>
      <c r="BX98" s="4">
        <f t="shared" si="86"/>
        <v>2.0103017204526317E-5</v>
      </c>
      <c r="BY98" s="4">
        <f t="shared" si="70"/>
        <v>0.13306771010142521</v>
      </c>
      <c r="BZ98" s="4">
        <f t="shared" si="87"/>
        <v>9.6278270945722014E-2</v>
      </c>
      <c r="CA98" s="157">
        <f t="shared" si="71"/>
        <v>-80771</v>
      </c>
      <c r="CB98" s="4">
        <f t="shared" si="88"/>
        <v>-1.5579916527990758E-5</v>
      </c>
      <c r="CC98" s="4">
        <f t="shared" si="72"/>
        <v>-6.4301977518071526E-2</v>
      </c>
      <c r="CD98" s="4">
        <f t="shared" si="89"/>
        <v>-6.9435065252751435E-2</v>
      </c>
      <c r="CE98" s="159">
        <f t="shared" si="73"/>
        <v>30659</v>
      </c>
      <c r="CF98" s="4">
        <f t="shared" si="90"/>
        <v>9.7122823469345063E-6</v>
      </c>
      <c r="CG98" s="4">
        <f t="shared" si="74"/>
        <v>2.501834003693304E-2</v>
      </c>
      <c r="CH98" s="4">
        <f t="shared" si="91"/>
        <v>4.5243097332823438E-2</v>
      </c>
      <c r="CI98" s="157">
        <f t="shared" si="108"/>
        <v>373033.84102841862</v>
      </c>
      <c r="CJ98" s="164">
        <f t="shared" si="107"/>
        <v>5.1142185255722227E-5</v>
      </c>
      <c r="CK98" s="4">
        <f t="shared" si="75"/>
        <v>0.30440286637307806</v>
      </c>
      <c r="CL98" s="4">
        <f t="shared" si="92"/>
        <v>0.23823760293256346</v>
      </c>
    </row>
    <row r="99" spans="1:90" x14ac:dyDescent="0.35">
      <c r="A99" t="s">
        <v>267</v>
      </c>
      <c r="B99">
        <v>339</v>
      </c>
      <c r="C99" t="s">
        <v>471</v>
      </c>
      <c r="D99" s="342">
        <v>503000</v>
      </c>
      <c r="E99" s="200">
        <v>453988</v>
      </c>
      <c r="F99" s="200">
        <v>54507</v>
      </c>
      <c r="G99" s="161">
        <f t="shared" si="93"/>
        <v>7.6118628525499799E-5</v>
      </c>
      <c r="H99" s="342">
        <v>488000</v>
      </c>
      <c r="I99" s="200">
        <v>439514.70438029233</v>
      </c>
      <c r="J99" s="200">
        <v>37300.018205248125</v>
      </c>
      <c r="K99" s="161">
        <f t="shared" si="94"/>
        <v>7.3086157479229538E-5</v>
      </c>
      <c r="L99" s="200">
        <v>386009.85901460709</v>
      </c>
      <c r="M99" s="200">
        <v>31584.189367326784</v>
      </c>
      <c r="N99" s="161">
        <f t="shared" si="95"/>
        <v>6.4130511757020005E-5</v>
      </c>
      <c r="O99" s="200">
        <v>388977</v>
      </c>
      <c r="P99" s="200">
        <v>31056</v>
      </c>
      <c r="Q99" s="161">
        <f t="shared" si="96"/>
        <v>6.4073951053965177E-5</v>
      </c>
      <c r="R99" t="s">
        <v>267</v>
      </c>
      <c r="S99" s="144">
        <v>339</v>
      </c>
      <c r="T99" t="s">
        <v>471</v>
      </c>
      <c r="U99" s="274">
        <v>447872.08687076281</v>
      </c>
      <c r="V99" s="161">
        <f t="shared" si="76"/>
        <v>7.01613082023812E-5</v>
      </c>
      <c r="W99" s="3">
        <v>457183.38232568867</v>
      </c>
      <c r="X99" s="161">
        <f t="shared" si="57"/>
        <v>7.2198816892291254E-5</v>
      </c>
      <c r="Y99">
        <v>339</v>
      </c>
      <c r="Z99" t="s">
        <v>267</v>
      </c>
      <c r="AA99" t="s">
        <v>471</v>
      </c>
      <c r="AB99" s="162">
        <v>483114</v>
      </c>
      <c r="AC99" s="161">
        <f t="shared" si="58"/>
        <v>8.1012817422700359E-5</v>
      </c>
      <c r="AD99" s="163">
        <v>339</v>
      </c>
      <c r="AE99" s="163" t="s">
        <v>267</v>
      </c>
      <c r="AF99" s="8" t="s">
        <v>471</v>
      </c>
      <c r="AG99" s="160">
        <v>536835</v>
      </c>
      <c r="AH99" s="161">
        <f t="shared" si="59"/>
        <v>8.8341744283827807E-5</v>
      </c>
      <c r="AI99">
        <v>339</v>
      </c>
      <c r="AJ99" t="s">
        <v>267</v>
      </c>
      <c r="AK99" s="1">
        <v>456991</v>
      </c>
      <c r="AL99" s="161">
        <f t="shared" si="60"/>
        <v>7.8548647223862213E-5</v>
      </c>
      <c r="AM99">
        <v>339</v>
      </c>
      <c r="AN99" t="s">
        <v>267</v>
      </c>
      <c r="AO99" s="3">
        <v>416090</v>
      </c>
      <c r="AP99" s="161">
        <f t="shared" si="61"/>
        <v>7.391854306878133E-5</v>
      </c>
      <c r="AQ99">
        <v>339</v>
      </c>
      <c r="AR99" t="s">
        <v>267</v>
      </c>
      <c r="AS99" s="3">
        <v>429296</v>
      </c>
      <c r="AT99" s="161">
        <f t="shared" si="62"/>
        <v>7.6685276877720243E-5</v>
      </c>
      <c r="AU99" s="13">
        <v>339</v>
      </c>
      <c r="AV99" s="13" t="s">
        <v>267</v>
      </c>
      <c r="AW99" s="3">
        <v>434871</v>
      </c>
      <c r="AX99" s="161">
        <f t="shared" si="63"/>
        <v>7.6178062544911024E-5</v>
      </c>
      <c r="AY99" s="174">
        <f t="shared" si="77"/>
        <v>53504.845365685236</v>
      </c>
      <c r="AZ99" s="161">
        <f t="shared" si="97"/>
        <v>8.955645722209533E-6</v>
      </c>
      <c r="BA99" s="148">
        <f t="shared" si="98"/>
        <v>0.13861004872329064</v>
      </c>
      <c r="BB99" s="148">
        <f t="shared" si="99"/>
        <v>0.13964718940870152</v>
      </c>
      <c r="BC99" s="174">
        <f t="shared" si="78"/>
        <v>-61862.227856155718</v>
      </c>
      <c r="BD99" s="161">
        <f t="shared" si="100"/>
        <v>-6.0307964453611948E-6</v>
      </c>
      <c r="BE99" s="148">
        <f t="shared" si="101"/>
        <v>-0.13812476747184865</v>
      </c>
      <c r="BF99" s="161">
        <f t="shared" si="102"/>
        <v>-8.5956157316298673E-2</v>
      </c>
      <c r="BG99" s="174">
        <f t="shared" si="79"/>
        <v>-9311.2954549258575</v>
      </c>
      <c r="BH99" s="161">
        <f t="shared" si="103"/>
        <v>-2.0375086899100539E-6</v>
      </c>
      <c r="BI99" s="148">
        <f t="shared" si="80"/>
        <v>-2.0366653327510205E-2</v>
      </c>
      <c r="BJ99" s="161">
        <f t="shared" si="104"/>
        <v>-2.822080440666613E-2</v>
      </c>
      <c r="BK99" s="174">
        <f t="shared" si="105"/>
        <v>-25930.617674311332</v>
      </c>
      <c r="BL99" s="164">
        <f t="shared" si="106"/>
        <v>-8.8140005304091049E-6</v>
      </c>
      <c r="BM99" s="4">
        <f t="shared" si="64"/>
        <v>-5.3673910659412336E-2</v>
      </c>
      <c r="BN99" s="4">
        <f t="shared" si="81"/>
        <v>-0.10879760525325663</v>
      </c>
      <c r="BO99" s="157">
        <f t="shared" si="65"/>
        <v>-53721</v>
      </c>
      <c r="BP99" s="164">
        <f t="shared" si="82"/>
        <v>-7.3289268611274481E-6</v>
      </c>
      <c r="BQ99" s="4">
        <f t="shared" si="66"/>
        <v>-0.10006985386571293</v>
      </c>
      <c r="BR99" s="4">
        <f t="shared" si="83"/>
        <v>-8.2961083919520381E-2</v>
      </c>
      <c r="BS99" s="157">
        <f t="shared" si="67"/>
        <v>79844</v>
      </c>
      <c r="BT99" s="164">
        <f t="shared" si="84"/>
        <v>9.7930970599655938E-6</v>
      </c>
      <c r="BU99" s="4">
        <f t="shared" si="68"/>
        <v>0.17471678873325733</v>
      </c>
      <c r="BV99" s="4">
        <f t="shared" si="85"/>
        <v>0.12467556611198466</v>
      </c>
      <c r="BW99" s="157">
        <f t="shared" si="69"/>
        <v>40901</v>
      </c>
      <c r="BX99" s="4">
        <f t="shared" si="86"/>
        <v>4.630104155080883E-6</v>
      </c>
      <c r="BY99" s="4">
        <f t="shared" si="70"/>
        <v>9.8298445047946353E-2</v>
      </c>
      <c r="BZ99" s="4">
        <f t="shared" si="87"/>
        <v>6.263792497604509E-2</v>
      </c>
      <c r="CA99" s="157">
        <f t="shared" si="71"/>
        <v>-13206</v>
      </c>
      <c r="CB99" s="4">
        <f t="shared" si="88"/>
        <v>-2.7667338089389131E-6</v>
      </c>
      <c r="CC99" s="4">
        <f t="shared" si="72"/>
        <v>-3.0761991725988595E-2</v>
      </c>
      <c r="CD99" s="4">
        <f t="shared" si="89"/>
        <v>-3.6079074388042615E-2</v>
      </c>
      <c r="CE99" s="159">
        <f t="shared" si="73"/>
        <v>-5575</v>
      </c>
      <c r="CF99" s="4">
        <f t="shared" si="90"/>
        <v>5.0721433280921874E-7</v>
      </c>
      <c r="CG99" s="4">
        <f t="shared" si="74"/>
        <v>-1.2819893715607617E-2</v>
      </c>
      <c r="CH99" s="4">
        <f t="shared" si="91"/>
        <v>6.6582729445263701E-3</v>
      </c>
      <c r="CI99" s="157">
        <f t="shared" si="108"/>
        <v>4643.704380292329</v>
      </c>
      <c r="CJ99" s="164">
        <f t="shared" si="107"/>
        <v>-3.0919050656814863E-6</v>
      </c>
      <c r="CK99" s="4">
        <f t="shared" si="75"/>
        <v>1.0678349166286851E-2</v>
      </c>
      <c r="CL99" s="4">
        <f t="shared" si="92"/>
        <v>-4.0587866931620156E-2</v>
      </c>
    </row>
    <row r="100" spans="1:90" x14ac:dyDescent="0.35">
      <c r="A100" t="s">
        <v>270</v>
      </c>
      <c r="B100">
        <v>340</v>
      </c>
      <c r="C100" t="s">
        <v>472</v>
      </c>
      <c r="D100" s="342">
        <v>4106000</v>
      </c>
      <c r="E100" s="200">
        <v>3708413</v>
      </c>
      <c r="F100" s="200">
        <v>419320</v>
      </c>
      <c r="G100" s="161">
        <f t="shared" si="93"/>
        <v>6.2177703279851955E-4</v>
      </c>
      <c r="H100" s="342">
        <v>4143000</v>
      </c>
      <c r="I100" s="200">
        <v>3732972.1400704035</v>
      </c>
      <c r="J100" s="200">
        <v>421369.54461962433</v>
      </c>
      <c r="K100" s="161">
        <f t="shared" si="94"/>
        <v>6.2074962902423328E-4</v>
      </c>
      <c r="L100" s="200">
        <v>3691607.595673956</v>
      </c>
      <c r="M100" s="200">
        <v>356799.16877407697</v>
      </c>
      <c r="N100" s="161">
        <f t="shared" si="95"/>
        <v>6.1331253279651153E-4</v>
      </c>
      <c r="O100" s="200">
        <v>3718525</v>
      </c>
      <c r="P100" s="200">
        <v>350838</v>
      </c>
      <c r="Q100" s="161">
        <f t="shared" si="96"/>
        <v>6.1253130350366689E-4</v>
      </c>
      <c r="R100" t="s">
        <v>270</v>
      </c>
      <c r="S100" s="144">
        <v>340</v>
      </c>
      <c r="T100" t="s">
        <v>472</v>
      </c>
      <c r="U100" s="273">
        <v>3803568.8111244156</v>
      </c>
      <c r="V100" s="161">
        <f t="shared" si="76"/>
        <v>5.958472774912414E-4</v>
      </c>
      <c r="W100" s="3">
        <v>3929363.264648986</v>
      </c>
      <c r="X100" s="161">
        <f t="shared" si="57"/>
        <v>6.2052863208748204E-4</v>
      </c>
      <c r="Y100">
        <v>340</v>
      </c>
      <c r="Z100" t="s">
        <v>270</v>
      </c>
      <c r="AA100" t="s">
        <v>472</v>
      </c>
      <c r="AB100" s="162">
        <v>3756262</v>
      </c>
      <c r="AC100" s="161">
        <f t="shared" si="58"/>
        <v>6.2988314890031604E-4</v>
      </c>
      <c r="AD100" s="163">
        <v>340</v>
      </c>
      <c r="AE100" s="163" t="s">
        <v>270</v>
      </c>
      <c r="AF100" s="8" t="s">
        <v>472</v>
      </c>
      <c r="AG100" s="160">
        <v>4226555</v>
      </c>
      <c r="AH100" s="161">
        <f t="shared" si="59"/>
        <v>6.9552328184923446E-4</v>
      </c>
      <c r="AI100">
        <v>340</v>
      </c>
      <c r="AJ100" t="s">
        <v>270</v>
      </c>
      <c r="AK100" s="1">
        <v>3956959</v>
      </c>
      <c r="AL100" s="161">
        <f t="shared" si="60"/>
        <v>6.8013106728641618E-4</v>
      </c>
      <c r="AM100">
        <v>340</v>
      </c>
      <c r="AN100" t="s">
        <v>270</v>
      </c>
      <c r="AO100" s="3">
        <v>3555401</v>
      </c>
      <c r="AP100" s="161">
        <f t="shared" si="61"/>
        <v>6.3161830840752773E-4</v>
      </c>
      <c r="AQ100">
        <v>340</v>
      </c>
      <c r="AR100" t="s">
        <v>270</v>
      </c>
      <c r="AS100" s="3">
        <v>3355606</v>
      </c>
      <c r="AT100" s="161">
        <f t="shared" si="62"/>
        <v>5.9941293467104121E-4</v>
      </c>
      <c r="AU100" s="13">
        <v>340</v>
      </c>
      <c r="AV100" s="13" t="s">
        <v>270</v>
      </c>
      <c r="AW100" s="3">
        <v>3381322</v>
      </c>
      <c r="AX100" s="161">
        <f t="shared" si="63"/>
        <v>5.9231946669353354E-4</v>
      </c>
      <c r="AY100" s="174">
        <f t="shared" si="77"/>
        <v>41364.544396447483</v>
      </c>
      <c r="AZ100" s="161">
        <f t="shared" si="97"/>
        <v>7.4370962277217579E-6</v>
      </c>
      <c r="BA100" s="148">
        <f t="shared" si="98"/>
        <v>1.1205022019382803E-2</v>
      </c>
      <c r="BB100" s="148">
        <f t="shared" si="99"/>
        <v>1.212611161524932E-2</v>
      </c>
      <c r="BC100" s="174">
        <f t="shared" si="78"/>
        <v>-111961.21545045963</v>
      </c>
      <c r="BD100" s="161">
        <f t="shared" si="100"/>
        <v>1.7465255305270126E-5</v>
      </c>
      <c r="BE100" s="148">
        <f t="shared" si="101"/>
        <v>-2.9435832769214847E-2</v>
      </c>
      <c r="BF100" s="161">
        <f t="shared" si="102"/>
        <v>2.9311630622541284E-2</v>
      </c>
      <c r="BG100" s="174">
        <f t="shared" si="79"/>
        <v>-125794.45352457045</v>
      </c>
      <c r="BH100" s="161">
        <f t="shared" si="103"/>
        <v>-2.4681354596240638E-5</v>
      </c>
      <c r="BI100" s="148">
        <f t="shared" si="80"/>
        <v>-3.2013953674453102E-2</v>
      </c>
      <c r="BJ100" s="161">
        <f t="shared" si="104"/>
        <v>-3.9774723227857543E-2</v>
      </c>
      <c r="BK100" s="174">
        <f t="shared" si="105"/>
        <v>173101.26464898605</v>
      </c>
      <c r="BL100" s="164">
        <f t="shared" si="106"/>
        <v>-9.3545168128340026E-6</v>
      </c>
      <c r="BM100" s="4">
        <f t="shared" si="64"/>
        <v>4.6083384132679255E-2</v>
      </c>
      <c r="BN100" s="4">
        <f t="shared" si="81"/>
        <v>-1.4851193954252662E-2</v>
      </c>
      <c r="BO100" s="157">
        <f t="shared" si="65"/>
        <v>-470293</v>
      </c>
      <c r="BP100" s="164">
        <f t="shared" si="82"/>
        <v>-6.5640132948918423E-5</v>
      </c>
      <c r="BQ100" s="4">
        <f t="shared" si="66"/>
        <v>-0.11127099966757797</v>
      </c>
      <c r="BR100" s="4">
        <f t="shared" si="83"/>
        <v>-9.4375177167896659E-2</v>
      </c>
      <c r="BS100" s="157">
        <f t="shared" si="67"/>
        <v>269596</v>
      </c>
      <c r="BT100" s="164">
        <f t="shared" si="84"/>
        <v>1.5392214562818282E-5</v>
      </c>
      <c r="BU100" s="4">
        <f t="shared" si="68"/>
        <v>6.8132118629482888E-2</v>
      </c>
      <c r="BV100" s="4">
        <f t="shared" si="85"/>
        <v>2.2631247568545971E-2</v>
      </c>
      <c r="BW100" s="157">
        <f t="shared" si="69"/>
        <v>401558</v>
      </c>
      <c r="BX100" s="4">
        <f t="shared" si="86"/>
        <v>4.8512758878888453E-5</v>
      </c>
      <c r="BY100" s="4">
        <f t="shared" si="70"/>
        <v>0.11294309699524752</v>
      </c>
      <c r="BZ100" s="4">
        <f t="shared" si="87"/>
        <v>7.6807081481221784E-2</v>
      </c>
      <c r="CA100" s="157">
        <f t="shared" si="71"/>
        <v>199795</v>
      </c>
      <c r="CB100" s="4">
        <f t="shared" si="88"/>
        <v>3.2205373736486523E-5</v>
      </c>
      <c r="CC100" s="4">
        <f t="shared" si="72"/>
        <v>5.9540661209927508E-2</v>
      </c>
      <c r="CD100" s="4">
        <f t="shared" si="89"/>
        <v>5.3728192826137271E-2</v>
      </c>
      <c r="CE100" s="159">
        <f t="shared" si="73"/>
        <v>-25716</v>
      </c>
      <c r="CF100" s="4">
        <f t="shared" si="90"/>
        <v>7.0934679775076651E-6</v>
      </c>
      <c r="CG100" s="4">
        <f t="shared" si="74"/>
        <v>-7.6053094026537552E-3</v>
      </c>
      <c r="CH100" s="4">
        <f t="shared" si="91"/>
        <v>1.197574683321666E-2</v>
      </c>
      <c r="CI100" s="157">
        <f t="shared" si="108"/>
        <v>351650.14007040346</v>
      </c>
      <c r="CJ100" s="164">
        <f t="shared" si="107"/>
        <v>2.8430162330699742E-5</v>
      </c>
      <c r="CK100" s="4">
        <f t="shared" si="75"/>
        <v>0.10399782690628205</v>
      </c>
      <c r="CL100" s="4">
        <f t="shared" si="92"/>
        <v>4.799802121885946E-2</v>
      </c>
    </row>
    <row r="101" spans="1:90" x14ac:dyDescent="0.35">
      <c r="A101" t="s">
        <v>295</v>
      </c>
      <c r="B101">
        <v>342</v>
      </c>
      <c r="C101" t="s">
        <v>473</v>
      </c>
      <c r="D101" s="342">
        <v>11116000</v>
      </c>
      <c r="E101" s="200">
        <v>10038385</v>
      </c>
      <c r="F101" s="200">
        <v>250402</v>
      </c>
      <c r="G101" s="161">
        <f t="shared" si="93"/>
        <v>1.6831019736445662E-3</v>
      </c>
      <c r="H101" s="342">
        <v>11336000</v>
      </c>
      <c r="I101" s="200">
        <v>10214524.217455709</v>
      </c>
      <c r="J101" s="200">
        <v>359556.19021735562</v>
      </c>
      <c r="K101" s="161">
        <f t="shared" si="94"/>
        <v>1.698555971147723E-3</v>
      </c>
      <c r="L101" s="200">
        <v>10542781.878692085</v>
      </c>
      <c r="M101" s="200">
        <v>304458.04979316861</v>
      </c>
      <c r="N101" s="161">
        <f t="shared" si="95"/>
        <v>1.7515459292908248E-3</v>
      </c>
      <c r="O101" s="200">
        <v>10638638</v>
      </c>
      <c r="P101" s="200">
        <v>299371</v>
      </c>
      <c r="Q101" s="161">
        <f t="shared" si="96"/>
        <v>1.7524418423013545E-3</v>
      </c>
      <c r="R101" t="s">
        <v>295</v>
      </c>
      <c r="S101" s="144">
        <v>342</v>
      </c>
      <c r="T101" t="s">
        <v>473</v>
      </c>
      <c r="U101" s="273">
        <v>11431799.828642147</v>
      </c>
      <c r="V101" s="161">
        <f t="shared" si="76"/>
        <v>1.7908462139028865E-3</v>
      </c>
      <c r="W101" s="3">
        <v>11663222.057008091</v>
      </c>
      <c r="X101" s="161">
        <f t="shared" si="57"/>
        <v>1.8418666693099195E-3</v>
      </c>
      <c r="Y101">
        <v>342</v>
      </c>
      <c r="Z101" t="s">
        <v>295</v>
      </c>
      <c r="AA101" t="s">
        <v>473</v>
      </c>
      <c r="AB101" s="162">
        <v>10576200</v>
      </c>
      <c r="AC101" s="161">
        <f t="shared" si="58"/>
        <v>1.7735105164121997E-3</v>
      </c>
      <c r="AD101" s="163">
        <v>342</v>
      </c>
      <c r="AE101" s="163" t="s">
        <v>295</v>
      </c>
      <c r="AF101" s="8" t="s">
        <v>473</v>
      </c>
      <c r="AG101" s="160">
        <v>10966102</v>
      </c>
      <c r="AH101" s="161">
        <f t="shared" si="59"/>
        <v>1.8045853542976381E-3</v>
      </c>
      <c r="AI101">
        <v>342</v>
      </c>
      <c r="AJ101" t="s">
        <v>295</v>
      </c>
      <c r="AK101" s="1">
        <v>9706187</v>
      </c>
      <c r="AL101" s="161">
        <f t="shared" si="60"/>
        <v>1.6683213860925873E-3</v>
      </c>
      <c r="AM101">
        <v>342</v>
      </c>
      <c r="AN101" t="s">
        <v>295</v>
      </c>
      <c r="AO101" s="3">
        <v>8809407</v>
      </c>
      <c r="AP101" s="161">
        <f t="shared" si="61"/>
        <v>1.5649944260614861E-3</v>
      </c>
      <c r="AQ101">
        <v>342</v>
      </c>
      <c r="AR101" t="s">
        <v>295</v>
      </c>
      <c r="AS101" s="3">
        <v>8098342</v>
      </c>
      <c r="AT101" s="161">
        <f t="shared" si="62"/>
        <v>1.446609329042131E-3</v>
      </c>
      <c r="AU101" s="13">
        <v>342</v>
      </c>
      <c r="AV101" s="13" t="s">
        <v>295</v>
      </c>
      <c r="AW101" s="3">
        <v>9337234</v>
      </c>
      <c r="AX101" s="161">
        <f t="shared" si="63"/>
        <v>1.6356399843826554E-3</v>
      </c>
      <c r="AY101" s="174">
        <f t="shared" si="77"/>
        <v>-328257.66123637557</v>
      </c>
      <c r="AZ101" s="161">
        <f t="shared" si="97"/>
        <v>-5.2989958143101782E-5</v>
      </c>
      <c r="BA101" s="148">
        <f t="shared" si="98"/>
        <v>-3.1135772798241607E-2</v>
      </c>
      <c r="BB101" s="148">
        <f t="shared" si="99"/>
        <v>-3.0253250718099433E-2</v>
      </c>
      <c r="BC101" s="174">
        <f t="shared" si="78"/>
        <v>-889017.94995006174</v>
      </c>
      <c r="BD101" s="161">
        <f t="shared" si="100"/>
        <v>-3.9300284612061708E-5</v>
      </c>
      <c r="BE101" s="148">
        <f t="shared" si="101"/>
        <v>-7.7767102580176828E-2</v>
      </c>
      <c r="BF101" s="161">
        <f t="shared" si="102"/>
        <v>-2.194509182695956E-2</v>
      </c>
      <c r="BG101" s="174">
        <f t="shared" si="79"/>
        <v>-231422.2283659447</v>
      </c>
      <c r="BH101" s="161">
        <f t="shared" si="103"/>
        <v>-5.1020455407032976E-5</v>
      </c>
      <c r="BI101" s="148">
        <f t="shared" si="80"/>
        <v>-1.9842049412656926E-2</v>
      </c>
      <c r="BJ101" s="161">
        <f t="shared" si="104"/>
        <v>-2.7700406471956238E-2</v>
      </c>
      <c r="BK101" s="174">
        <f t="shared" si="105"/>
        <v>1087022.0570080914</v>
      </c>
      <c r="BL101" s="164">
        <f t="shared" si="106"/>
        <v>6.8356152897719761E-5</v>
      </c>
      <c r="BM101" s="4">
        <f t="shared" si="64"/>
        <v>0.10278002089673903</v>
      </c>
      <c r="BN101" s="4">
        <f t="shared" si="81"/>
        <v>3.8542851742432188E-2</v>
      </c>
      <c r="BO101" s="157">
        <f t="shared" si="65"/>
        <v>-389902</v>
      </c>
      <c r="BP101" s="164">
        <f t="shared" si="82"/>
        <v>-3.1074837885438408E-5</v>
      </c>
      <c r="BQ101" s="4">
        <f t="shared" si="66"/>
        <v>-3.5555204574971126E-2</v>
      </c>
      <c r="BR101" s="4">
        <f t="shared" si="83"/>
        <v>-1.7219932441229987E-2</v>
      </c>
      <c r="BS101" s="157">
        <f t="shared" si="67"/>
        <v>1259915</v>
      </c>
      <c r="BT101" s="164">
        <f t="shared" si="84"/>
        <v>1.3626396820505082E-4</v>
      </c>
      <c r="BU101" s="4">
        <f t="shared" si="68"/>
        <v>0.12980534992783468</v>
      </c>
      <c r="BV101" s="4">
        <f t="shared" si="85"/>
        <v>8.1677289124847632E-2</v>
      </c>
      <c r="BW101" s="157">
        <f t="shared" si="69"/>
        <v>896780</v>
      </c>
      <c r="BX101" s="4">
        <f t="shared" si="86"/>
        <v>1.0332696003110121E-4</v>
      </c>
      <c r="BY101" s="4">
        <f t="shared" si="70"/>
        <v>0.10179799843508196</v>
      </c>
      <c r="BZ101" s="4">
        <f t="shared" si="87"/>
        <v>6.6023851785298099E-2</v>
      </c>
      <c r="CA101" s="157">
        <f t="shared" si="71"/>
        <v>711065</v>
      </c>
      <c r="CB101" s="4">
        <f t="shared" si="88"/>
        <v>1.1838509701935515E-4</v>
      </c>
      <c r="CC101" s="4">
        <f t="shared" si="72"/>
        <v>8.7803775143109539E-2</v>
      </c>
      <c r="CD101" s="4">
        <f t="shared" si="89"/>
        <v>8.183625989592061E-2</v>
      </c>
      <c r="CE101" s="159">
        <f t="shared" si="73"/>
        <v>-1238892</v>
      </c>
      <c r="CF101" s="4">
        <f t="shared" si="90"/>
        <v>-1.8903065534052444E-4</v>
      </c>
      <c r="CG101" s="4">
        <f t="shared" si="74"/>
        <v>-0.13268297656458006</v>
      </c>
      <c r="CH101" s="4">
        <f t="shared" si="91"/>
        <v>-0.11556984247476125</v>
      </c>
      <c r="CI101" s="157">
        <f t="shared" si="108"/>
        <v>877290.21745570935</v>
      </c>
      <c r="CJ101" s="164">
        <f t="shared" si="107"/>
        <v>6.2915986765067636E-5</v>
      </c>
      <c r="CK101" s="4">
        <f t="shared" si="75"/>
        <v>9.3956113497392205E-2</v>
      </c>
      <c r="CL101" s="4">
        <f t="shared" si="92"/>
        <v>3.8465669319531957E-2</v>
      </c>
    </row>
    <row r="102" spans="1:90" x14ac:dyDescent="0.35">
      <c r="A102" t="s">
        <v>323</v>
      </c>
      <c r="B102">
        <v>344</v>
      </c>
      <c r="C102" t="s">
        <v>473</v>
      </c>
      <c r="D102" s="342">
        <v>150385000</v>
      </c>
      <c r="E102" s="200">
        <v>135811140</v>
      </c>
      <c r="F102" s="200">
        <v>2610339</v>
      </c>
      <c r="G102" s="161">
        <f t="shared" si="93"/>
        <v>2.2770993319833666E-2</v>
      </c>
      <c r="H102" s="342">
        <v>151710000</v>
      </c>
      <c r="I102" s="200">
        <v>136706236.45787063</v>
      </c>
      <c r="J102" s="200">
        <v>2593868.0154052158</v>
      </c>
      <c r="K102" s="161">
        <f t="shared" si="94"/>
        <v>2.2732649048091167E-2</v>
      </c>
      <c r="L102" s="200">
        <v>140455642.40615392</v>
      </c>
      <c r="M102" s="200">
        <v>2196385.4854334509</v>
      </c>
      <c r="N102" s="161">
        <f t="shared" si="95"/>
        <v>2.3334876082340677E-2</v>
      </c>
      <c r="O102" s="200">
        <v>141782091</v>
      </c>
      <c r="P102" s="200">
        <v>2159687</v>
      </c>
      <c r="Q102" s="161">
        <f t="shared" si="96"/>
        <v>2.3354950958701506E-2</v>
      </c>
      <c r="R102" t="s">
        <v>323</v>
      </c>
      <c r="S102" s="144">
        <v>344</v>
      </c>
      <c r="T102" t="s">
        <v>473</v>
      </c>
      <c r="U102" s="273">
        <v>145328328.32638636</v>
      </c>
      <c r="V102" s="161">
        <f t="shared" si="76"/>
        <v>2.276637891297455E-2</v>
      </c>
      <c r="W102" s="3">
        <v>149270878.92021671</v>
      </c>
      <c r="X102" s="161">
        <f t="shared" si="57"/>
        <v>2.3572993400785173E-2</v>
      </c>
      <c r="Y102">
        <v>344</v>
      </c>
      <c r="Z102" t="s">
        <v>323</v>
      </c>
      <c r="AA102" t="s">
        <v>473</v>
      </c>
      <c r="AB102" s="162">
        <v>140214567</v>
      </c>
      <c r="AC102" s="161">
        <f t="shared" si="58"/>
        <v>2.3512415530028079E-2</v>
      </c>
      <c r="AD102" s="163">
        <v>344</v>
      </c>
      <c r="AE102" s="163" t="s">
        <v>323</v>
      </c>
      <c r="AF102" s="8" t="s">
        <v>473</v>
      </c>
      <c r="AG102" s="160">
        <v>134655729</v>
      </c>
      <c r="AH102" s="161">
        <f t="shared" si="59"/>
        <v>2.2158991082307254E-2</v>
      </c>
      <c r="AI102">
        <v>344</v>
      </c>
      <c r="AJ102" t="s">
        <v>323</v>
      </c>
      <c r="AK102" s="1">
        <v>127750490</v>
      </c>
      <c r="AL102" s="161">
        <f t="shared" si="60"/>
        <v>2.1958043313075177E-2</v>
      </c>
      <c r="AM102">
        <v>344</v>
      </c>
      <c r="AN102" t="s">
        <v>323</v>
      </c>
      <c r="AO102" s="3">
        <v>116842752</v>
      </c>
      <c r="AP102" s="161">
        <f t="shared" si="61"/>
        <v>2.0757158297452321E-2</v>
      </c>
      <c r="AQ102">
        <v>344</v>
      </c>
      <c r="AR102" t="s">
        <v>323</v>
      </c>
      <c r="AS102" s="3">
        <v>121740430</v>
      </c>
      <c r="AT102" s="161">
        <f t="shared" si="62"/>
        <v>2.1746530556452235E-2</v>
      </c>
      <c r="AU102" s="13">
        <v>344</v>
      </c>
      <c r="AV102" s="13" t="s">
        <v>323</v>
      </c>
      <c r="AW102" s="3">
        <v>140677970</v>
      </c>
      <c r="AX102" s="161">
        <f t="shared" si="63"/>
        <v>2.4643113009032831E-2</v>
      </c>
      <c r="AY102" s="174">
        <f t="shared" si="77"/>
        <v>-3749405.9482832849</v>
      </c>
      <c r="AZ102" s="161">
        <f t="shared" si="97"/>
        <v>-6.022270342495098E-4</v>
      </c>
      <c r="BA102" s="148">
        <f t="shared" si="98"/>
        <v>-2.6694591146727821E-2</v>
      </c>
      <c r="BB102" s="148">
        <f t="shared" si="99"/>
        <v>-2.5808023669140544E-2</v>
      </c>
      <c r="BC102" s="174">
        <f t="shared" si="78"/>
        <v>-4872685.920232445</v>
      </c>
      <c r="BD102" s="161">
        <f t="shared" si="100"/>
        <v>5.6849716936612643E-4</v>
      </c>
      <c r="BE102" s="148">
        <f t="shared" si="101"/>
        <v>-3.3528810083668606E-2</v>
      </c>
      <c r="BF102" s="161">
        <f t="shared" si="102"/>
        <v>2.4970908704420276E-2</v>
      </c>
      <c r="BG102" s="174">
        <f t="shared" si="79"/>
        <v>-3942550.5938303471</v>
      </c>
      <c r="BH102" s="161">
        <f t="shared" si="103"/>
        <v>-8.0661448781062239E-4</v>
      </c>
      <c r="BI102" s="148">
        <f t="shared" si="80"/>
        <v>-2.6412054530325288E-2</v>
      </c>
      <c r="BJ102" s="161">
        <f t="shared" si="104"/>
        <v>-3.4217736971145787E-2</v>
      </c>
      <c r="BK102" s="174">
        <f t="shared" si="105"/>
        <v>9056311.9202167094</v>
      </c>
      <c r="BL102" s="164">
        <f t="shared" si="106"/>
        <v>6.057787075709406E-5</v>
      </c>
      <c r="BM102" s="4">
        <f t="shared" si="64"/>
        <v>6.4588951875568748E-2</v>
      </c>
      <c r="BN102" s="4">
        <f t="shared" si="81"/>
        <v>2.5764205587354093E-3</v>
      </c>
      <c r="BO102" s="157">
        <f t="shared" si="65"/>
        <v>5558838</v>
      </c>
      <c r="BP102" s="164">
        <f t="shared" si="82"/>
        <v>1.3534244477208246E-3</v>
      </c>
      <c r="BQ102" s="4">
        <f t="shared" si="66"/>
        <v>4.1281852924356453E-2</v>
      </c>
      <c r="BR102" s="4">
        <f t="shared" si="83"/>
        <v>6.1077891258391283E-2</v>
      </c>
      <c r="BS102" s="157">
        <f t="shared" si="67"/>
        <v>6905239</v>
      </c>
      <c r="BT102" s="164">
        <f t="shared" si="84"/>
        <v>2.0094776923207727E-4</v>
      </c>
      <c r="BU102" s="4">
        <f t="shared" si="68"/>
        <v>5.4052544142883525E-2</v>
      </c>
      <c r="BV102" s="4">
        <f t="shared" si="85"/>
        <v>9.1514424289536097E-3</v>
      </c>
      <c r="BW102" s="157">
        <f t="shared" si="69"/>
        <v>10907738</v>
      </c>
      <c r="BX102" s="4">
        <f t="shared" si="86"/>
        <v>1.2008850156228559E-3</v>
      </c>
      <c r="BY102" s="4">
        <f t="shared" si="70"/>
        <v>9.3353997687421808E-2</v>
      </c>
      <c r="BZ102" s="4">
        <f t="shared" si="87"/>
        <v>5.7854018281984651E-2</v>
      </c>
      <c r="CA102" s="157">
        <f t="shared" si="71"/>
        <v>-4897678</v>
      </c>
      <c r="CB102" s="4">
        <f t="shared" si="88"/>
        <v>-9.8937225899991404E-4</v>
      </c>
      <c r="CC102" s="4">
        <f t="shared" si="72"/>
        <v>-4.0230496968016297E-2</v>
      </c>
      <c r="CD102" s="4">
        <f t="shared" si="89"/>
        <v>-4.5495636944550014E-2</v>
      </c>
      <c r="CE102" s="159">
        <f t="shared" si="73"/>
        <v>-18937540</v>
      </c>
      <c r="CF102" s="4">
        <f t="shared" si="90"/>
        <v>-2.8965824525805962E-3</v>
      </c>
      <c r="CG102" s="4">
        <f t="shared" si="74"/>
        <v>-0.13461624446244141</v>
      </c>
      <c r="CH102" s="4">
        <f t="shared" si="91"/>
        <v>-0.1175412559086535</v>
      </c>
      <c r="CI102" s="157">
        <f t="shared" si="108"/>
        <v>-3971733.5421293676</v>
      </c>
      <c r="CJ102" s="164">
        <f t="shared" si="107"/>
        <v>-1.9104639609416642E-3</v>
      </c>
      <c r="CK102" s="4">
        <f t="shared" si="75"/>
        <v>-2.8232803914709372E-2</v>
      </c>
      <c r="CL102" s="4">
        <f t="shared" si="92"/>
        <v>-7.75252688343957E-2</v>
      </c>
    </row>
    <row r="103" spans="1:90" x14ac:dyDescent="0.35">
      <c r="A103" t="s">
        <v>329</v>
      </c>
      <c r="B103">
        <v>345</v>
      </c>
      <c r="C103" t="s">
        <v>473</v>
      </c>
      <c r="D103" s="342">
        <v>21501000</v>
      </c>
      <c r="E103" s="200">
        <v>19417007</v>
      </c>
      <c r="F103" s="200">
        <v>1214099</v>
      </c>
      <c r="G103" s="161">
        <f t="shared" si="93"/>
        <v>3.2555837222790675E-3</v>
      </c>
      <c r="H103" s="342">
        <v>21728000</v>
      </c>
      <c r="I103" s="200">
        <v>19579446.878126357</v>
      </c>
      <c r="J103" s="200">
        <v>1251966.917831029</v>
      </c>
      <c r="K103" s="161">
        <f t="shared" si="94"/>
        <v>3.2558331351134583E-3</v>
      </c>
      <c r="L103" s="200">
        <v>19268894.577692464</v>
      </c>
      <c r="M103" s="200">
        <v>1060116.3784107766</v>
      </c>
      <c r="N103" s="161">
        <f t="shared" si="95"/>
        <v>3.2012759296200367E-3</v>
      </c>
      <c r="O103" s="200">
        <v>19430708</v>
      </c>
      <c r="P103" s="200">
        <v>1042403</v>
      </c>
      <c r="Q103" s="161">
        <f t="shared" si="96"/>
        <v>3.2007091250533825E-3</v>
      </c>
      <c r="R103" t="s">
        <v>329</v>
      </c>
      <c r="S103" s="144">
        <v>345</v>
      </c>
      <c r="T103" t="s">
        <v>473</v>
      </c>
      <c r="U103" s="273">
        <v>19445001.02428804</v>
      </c>
      <c r="V103" s="161">
        <f t="shared" si="76"/>
        <v>3.0461525731438751E-3</v>
      </c>
      <c r="W103" s="3">
        <v>19406560.496247258</v>
      </c>
      <c r="X103" s="161">
        <f t="shared" si="57"/>
        <v>3.0647017410173278E-3</v>
      </c>
      <c r="Y103">
        <v>345</v>
      </c>
      <c r="Z103" t="s">
        <v>329</v>
      </c>
      <c r="AA103" t="s">
        <v>473</v>
      </c>
      <c r="AB103" s="162">
        <v>18877964</v>
      </c>
      <c r="AC103" s="161">
        <f t="shared" si="58"/>
        <v>3.1656235398773583E-3</v>
      </c>
      <c r="AD103" s="163">
        <v>345</v>
      </c>
      <c r="AE103" s="163" t="s">
        <v>329</v>
      </c>
      <c r="AF103" s="8" t="s">
        <v>473</v>
      </c>
      <c r="AG103" s="160">
        <v>19726209</v>
      </c>
      <c r="AH103" s="161">
        <f t="shared" si="59"/>
        <v>3.246151445355356E-3</v>
      </c>
      <c r="AI103">
        <v>345</v>
      </c>
      <c r="AJ103" t="s">
        <v>329</v>
      </c>
      <c r="AK103" s="1">
        <v>18706755</v>
      </c>
      <c r="AL103" s="161">
        <f t="shared" si="60"/>
        <v>3.215359381690713E-3</v>
      </c>
      <c r="AM103">
        <v>345</v>
      </c>
      <c r="AN103" t="s">
        <v>329</v>
      </c>
      <c r="AO103" s="3">
        <v>17404024</v>
      </c>
      <c r="AP103" s="161">
        <f t="shared" si="61"/>
        <v>3.0918313288329541E-3</v>
      </c>
      <c r="AQ103">
        <v>345</v>
      </c>
      <c r="AR103" t="s">
        <v>329</v>
      </c>
      <c r="AS103" s="3">
        <v>16386264</v>
      </c>
      <c r="AT103" s="161">
        <f t="shared" si="62"/>
        <v>2.9270833919519857E-3</v>
      </c>
      <c r="AU103" s="13">
        <v>345</v>
      </c>
      <c r="AV103" s="13" t="s">
        <v>329</v>
      </c>
      <c r="AW103" s="3">
        <v>16729838</v>
      </c>
      <c r="AX103" s="161">
        <f t="shared" si="63"/>
        <v>2.9306314873381511E-3</v>
      </c>
      <c r="AY103" s="174">
        <f t="shared" si="77"/>
        <v>310552.30043389276</v>
      </c>
      <c r="AZ103" s="161">
        <f t="shared" si="97"/>
        <v>5.4557205493421541E-5</v>
      </c>
      <c r="BA103" s="148">
        <f t="shared" si="98"/>
        <v>1.6116767839573845E-2</v>
      </c>
      <c r="BB103" s="148">
        <f t="shared" si="99"/>
        <v>1.7042331461848401E-2</v>
      </c>
      <c r="BC103" s="174">
        <f t="shared" si="78"/>
        <v>-176106.44659557566</v>
      </c>
      <c r="BD103" s="161">
        <f t="shared" si="100"/>
        <v>1.5512335647616159E-4</v>
      </c>
      <c r="BE103" s="148">
        <f t="shared" si="101"/>
        <v>-9.0566437294401555E-3</v>
      </c>
      <c r="BF103" s="161">
        <f t="shared" si="102"/>
        <v>5.0924355478380312E-2</v>
      </c>
      <c r="BG103" s="174">
        <f t="shared" si="79"/>
        <v>38440.528040781617</v>
      </c>
      <c r="BH103" s="161">
        <f t="shared" si="103"/>
        <v>-1.8549167873452635E-5</v>
      </c>
      <c r="BI103" s="148">
        <f t="shared" si="80"/>
        <v>1.98080067038232E-3</v>
      </c>
      <c r="BJ103" s="161">
        <f t="shared" si="104"/>
        <v>-6.0525197689531894E-3</v>
      </c>
      <c r="BK103" s="174">
        <f t="shared" si="105"/>
        <v>528596.49624725804</v>
      </c>
      <c r="BL103" s="164">
        <f t="shared" si="106"/>
        <v>-1.0092179886003055E-4</v>
      </c>
      <c r="BM103" s="4">
        <f t="shared" si="64"/>
        <v>2.8000715344475603E-2</v>
      </c>
      <c r="BN103" s="4">
        <f t="shared" si="81"/>
        <v>-3.1880543465992936E-2</v>
      </c>
      <c r="BO103" s="157">
        <f t="shared" si="65"/>
        <v>-848245</v>
      </c>
      <c r="BP103" s="164">
        <f t="shared" si="82"/>
        <v>-8.0527905477997645E-5</v>
      </c>
      <c r="BQ103" s="4">
        <f t="shared" si="66"/>
        <v>-4.3000913150621087E-2</v>
      </c>
      <c r="BR103" s="4">
        <f t="shared" si="83"/>
        <v>-2.4807193020281979E-2</v>
      </c>
      <c r="BS103" s="157">
        <f t="shared" si="67"/>
        <v>1019454</v>
      </c>
      <c r="BT103" s="164">
        <f t="shared" si="84"/>
        <v>3.0792063664642974E-5</v>
      </c>
      <c r="BU103" s="4">
        <f t="shared" si="68"/>
        <v>5.4496570891103241E-2</v>
      </c>
      <c r="BV103" s="4">
        <f t="shared" si="85"/>
        <v>9.5765542850304239E-3</v>
      </c>
      <c r="BW103" s="157">
        <f t="shared" si="69"/>
        <v>1302731</v>
      </c>
      <c r="BX103" s="4">
        <f t="shared" si="86"/>
        <v>1.2352805285775889E-4</v>
      </c>
      <c r="BY103" s="4">
        <f t="shared" si="70"/>
        <v>7.4852287034308851E-2</v>
      </c>
      <c r="BZ103" s="4">
        <f t="shared" si="87"/>
        <v>3.9953037446058194E-2</v>
      </c>
      <c r="CA103" s="157">
        <f t="shared" si="71"/>
        <v>1017760</v>
      </c>
      <c r="CB103" s="4">
        <f t="shared" si="88"/>
        <v>1.6474793688096845E-4</v>
      </c>
      <c r="CC103" s="4">
        <f t="shared" si="72"/>
        <v>6.2110557964890595E-2</v>
      </c>
      <c r="CD103" s="4">
        <f t="shared" si="89"/>
        <v>5.6283991543918027E-2</v>
      </c>
      <c r="CE103" s="159">
        <f t="shared" si="73"/>
        <v>-343574</v>
      </c>
      <c r="CF103" s="4">
        <f t="shared" si="90"/>
        <v>-3.5480953861654653E-6</v>
      </c>
      <c r="CG103" s="4">
        <f t="shared" si="74"/>
        <v>-2.0536600533729018E-2</v>
      </c>
      <c r="CH103" s="4">
        <f t="shared" si="91"/>
        <v>-1.2106931224533275E-3</v>
      </c>
      <c r="CI103" s="157">
        <f t="shared" si="108"/>
        <v>2849608.8781263568</v>
      </c>
      <c r="CJ103" s="164">
        <f t="shared" si="107"/>
        <v>3.2520164777530714E-4</v>
      </c>
      <c r="CK103" s="4">
        <f t="shared" si="75"/>
        <v>0.17033093076731268</v>
      </c>
      <c r="CL103" s="4">
        <f t="shared" si="92"/>
        <v>0.11096640747236458</v>
      </c>
    </row>
    <row r="104" spans="1:90" x14ac:dyDescent="0.35">
      <c r="A104" t="s">
        <v>369</v>
      </c>
      <c r="B104">
        <v>351</v>
      </c>
      <c r="C104" t="s">
        <v>471</v>
      </c>
      <c r="D104" s="342">
        <v>1641000</v>
      </c>
      <c r="E104" s="200">
        <v>1481703</v>
      </c>
      <c r="F104" s="200">
        <v>181164</v>
      </c>
      <c r="G104" s="161">
        <f t="shared" si="93"/>
        <v>2.4843211768178596E-4</v>
      </c>
      <c r="H104" s="342">
        <v>1594000</v>
      </c>
      <c r="I104" s="200">
        <v>1436153.3731523864</v>
      </c>
      <c r="J104" s="200">
        <v>126714.2134139816</v>
      </c>
      <c r="K104" s="161">
        <f t="shared" si="94"/>
        <v>2.3881551754346381E-4</v>
      </c>
      <c r="L104" s="200">
        <v>1407836.1621631167</v>
      </c>
      <c r="M104" s="200">
        <v>107296.61551307095</v>
      </c>
      <c r="N104" s="161">
        <f t="shared" si="95"/>
        <v>2.3389364660280135E-4</v>
      </c>
      <c r="O104" s="200">
        <v>1418894</v>
      </c>
      <c r="P104" s="200">
        <v>105532</v>
      </c>
      <c r="Q104" s="161">
        <f t="shared" si="96"/>
        <v>2.3372627355027384E-4</v>
      </c>
      <c r="R104" t="s">
        <v>369</v>
      </c>
      <c r="S104" s="144">
        <v>351</v>
      </c>
      <c r="T104" t="s">
        <v>471</v>
      </c>
      <c r="U104" s="273">
        <v>1576109.1991407985</v>
      </c>
      <c r="V104" s="161">
        <f t="shared" si="76"/>
        <v>2.4690505732150058E-4</v>
      </c>
      <c r="W104" s="3">
        <v>1605069.6195704381</v>
      </c>
      <c r="X104" s="161">
        <f t="shared" si="57"/>
        <v>2.5347405886286565E-4</v>
      </c>
      <c r="Y104">
        <v>351</v>
      </c>
      <c r="Z104" t="s">
        <v>369</v>
      </c>
      <c r="AA104" t="s">
        <v>471</v>
      </c>
      <c r="AB104" s="162">
        <v>1531757</v>
      </c>
      <c r="AC104" s="161">
        <f t="shared" si="58"/>
        <v>2.5685852651122351E-4</v>
      </c>
      <c r="AD104" s="163">
        <v>351</v>
      </c>
      <c r="AE104" s="163" t="s">
        <v>369</v>
      </c>
      <c r="AF104" s="8" t="s">
        <v>471</v>
      </c>
      <c r="AG104" s="160">
        <v>1680393</v>
      </c>
      <c r="AH104" s="161">
        <f t="shared" si="59"/>
        <v>2.7652602513311215E-4</v>
      </c>
      <c r="AI104">
        <v>351</v>
      </c>
      <c r="AJ104" t="s">
        <v>369</v>
      </c>
      <c r="AK104" s="1">
        <v>1327815</v>
      </c>
      <c r="AL104" s="161">
        <f t="shared" si="60"/>
        <v>2.2822784696756087E-4</v>
      </c>
      <c r="AM104">
        <v>351</v>
      </c>
      <c r="AN104" t="s">
        <v>369</v>
      </c>
      <c r="AO104" s="3">
        <v>1089955</v>
      </c>
      <c r="AP104" s="161">
        <f t="shared" si="61"/>
        <v>1.9363091064561407E-4</v>
      </c>
      <c r="AQ104">
        <v>351</v>
      </c>
      <c r="AR104" t="s">
        <v>369</v>
      </c>
      <c r="AS104" s="3">
        <v>878601</v>
      </c>
      <c r="AT104" s="161">
        <f t="shared" si="62"/>
        <v>1.5694476759634817E-4</v>
      </c>
      <c r="AU104" s="13">
        <v>351</v>
      </c>
      <c r="AV104" s="13" t="s">
        <v>369</v>
      </c>
      <c r="AW104" s="3">
        <v>750935</v>
      </c>
      <c r="AX104" s="161">
        <f t="shared" si="63"/>
        <v>1.315442358703219E-4</v>
      </c>
      <c r="AY104" s="174">
        <f t="shared" si="77"/>
        <v>28317.210989269661</v>
      </c>
      <c r="AZ104" s="161">
        <f t="shared" si="97"/>
        <v>4.9218709406624605E-6</v>
      </c>
      <c r="BA104" s="148">
        <f t="shared" si="98"/>
        <v>2.0113996038971422E-2</v>
      </c>
      <c r="BB104" s="148">
        <f t="shared" si="99"/>
        <v>2.1043200668980938E-2</v>
      </c>
      <c r="BC104" s="174">
        <f t="shared" si="78"/>
        <v>-168273.0369776818</v>
      </c>
      <c r="BD104" s="161">
        <f t="shared" si="100"/>
        <v>-1.3011410718699232E-5</v>
      </c>
      <c r="BE104" s="148">
        <f t="shared" si="101"/>
        <v>-0.10676483397813698</v>
      </c>
      <c r="BF104" s="161">
        <f t="shared" si="102"/>
        <v>-5.2698032433401251E-2</v>
      </c>
      <c r="BG104" s="174">
        <f t="shared" si="79"/>
        <v>-28960.420429639518</v>
      </c>
      <c r="BH104" s="161">
        <f t="shared" si="103"/>
        <v>-6.5690015413650692E-6</v>
      </c>
      <c r="BI104" s="148">
        <f t="shared" si="80"/>
        <v>-1.8043093007635486E-2</v>
      </c>
      <c r="BJ104" s="161">
        <f t="shared" si="104"/>
        <v>-2.5915873091056727E-2</v>
      </c>
      <c r="BK104" s="174">
        <f t="shared" si="105"/>
        <v>73312.619570438052</v>
      </c>
      <c r="BL104" s="164">
        <f t="shared" si="106"/>
        <v>-3.3844676483578569E-6</v>
      </c>
      <c r="BM104" s="4">
        <f t="shared" si="64"/>
        <v>4.7861781973536306E-2</v>
      </c>
      <c r="BN104" s="4">
        <f t="shared" si="81"/>
        <v>-1.317638816327155E-2</v>
      </c>
      <c r="BO104" s="157">
        <f t="shared" si="65"/>
        <v>-148636</v>
      </c>
      <c r="BP104" s="164">
        <f t="shared" si="82"/>
        <v>-1.9667498621888638E-5</v>
      </c>
      <c r="BQ104" s="4">
        <f t="shared" si="66"/>
        <v>-8.8453117812321277E-2</v>
      </c>
      <c r="BR104" s="4">
        <f t="shared" si="83"/>
        <v>-7.112349954193728E-2</v>
      </c>
      <c r="BS104" s="157">
        <f t="shared" si="67"/>
        <v>352578</v>
      </c>
      <c r="BT104" s="164">
        <f t="shared" si="84"/>
        <v>4.8298178165551273E-5</v>
      </c>
      <c r="BU104" s="4">
        <f t="shared" si="68"/>
        <v>0.26553247252064482</v>
      </c>
      <c r="BV104" s="4">
        <f t="shared" si="85"/>
        <v>0.21162263416705729</v>
      </c>
      <c r="BW104" s="157">
        <f t="shared" si="69"/>
        <v>237860</v>
      </c>
      <c r="BX104" s="4">
        <f t="shared" si="86"/>
        <v>3.4596936321946807E-5</v>
      </c>
      <c r="BY104" s="4">
        <f t="shared" si="70"/>
        <v>0.21822919294833273</v>
      </c>
      <c r="BZ104" s="4">
        <f t="shared" si="87"/>
        <v>0.17867465585216707</v>
      </c>
      <c r="CA104" s="157">
        <f t="shared" si="71"/>
        <v>211354</v>
      </c>
      <c r="CB104" s="4">
        <f t="shared" si="88"/>
        <v>3.6686143049265895E-5</v>
      </c>
      <c r="CC104" s="4">
        <f t="shared" si="72"/>
        <v>0.24055743164417068</v>
      </c>
      <c r="CD104" s="4">
        <f t="shared" si="89"/>
        <v>0.23375193458899052</v>
      </c>
      <c r="CE104" s="159">
        <f t="shared" si="73"/>
        <v>127666</v>
      </c>
      <c r="CF104" s="4">
        <f t="shared" si="90"/>
        <v>2.5400531726026268E-5</v>
      </c>
      <c r="CG104" s="4">
        <f t="shared" si="74"/>
        <v>0.17000938829592441</v>
      </c>
      <c r="CH104" s="4">
        <f t="shared" si="91"/>
        <v>0.19309498099990072</v>
      </c>
      <c r="CI104" s="157">
        <f t="shared" si="108"/>
        <v>685218.3731523864</v>
      </c>
      <c r="CJ104" s="164">
        <f t="shared" si="107"/>
        <v>1.0727128167314191E-4</v>
      </c>
      <c r="CK104" s="4">
        <f t="shared" si="75"/>
        <v>0.91248693049649621</v>
      </c>
      <c r="CL104" s="4">
        <f t="shared" si="92"/>
        <v>0.81547686953681042</v>
      </c>
    </row>
    <row r="105" spans="1:90" x14ac:dyDescent="0.35">
      <c r="A105" t="s">
        <v>363</v>
      </c>
      <c r="B105">
        <v>352</v>
      </c>
      <c r="C105" t="s">
        <v>472</v>
      </c>
      <c r="D105" s="342">
        <v>4062000</v>
      </c>
      <c r="E105" s="200">
        <v>3668565</v>
      </c>
      <c r="F105" s="200">
        <v>296074</v>
      </c>
      <c r="G105" s="161">
        <f t="shared" si="93"/>
        <v>6.150958537596813E-4</v>
      </c>
      <c r="H105" s="342">
        <v>4115000</v>
      </c>
      <c r="I105" s="200">
        <v>3707802.1660263226</v>
      </c>
      <c r="J105" s="200">
        <v>312231.42566150363</v>
      </c>
      <c r="K105" s="161">
        <f t="shared" si="94"/>
        <v>6.1656415657382324E-4</v>
      </c>
      <c r="L105" s="200">
        <v>3971204.8804774266</v>
      </c>
      <c r="M105" s="200">
        <v>264385.29923118965</v>
      </c>
      <c r="N105" s="161">
        <f t="shared" si="95"/>
        <v>6.5976398096960422E-4</v>
      </c>
      <c r="O105" s="200">
        <v>4003334</v>
      </c>
      <c r="P105" s="200">
        <v>259968</v>
      </c>
      <c r="Q105" s="161">
        <f t="shared" si="96"/>
        <v>6.5944625715318541E-4</v>
      </c>
      <c r="R105" t="s">
        <v>363</v>
      </c>
      <c r="S105" s="144">
        <v>352</v>
      </c>
      <c r="T105" t="s">
        <v>472</v>
      </c>
      <c r="U105" s="273">
        <v>4035156.5920637487</v>
      </c>
      <c r="V105" s="161">
        <f t="shared" si="76"/>
        <v>6.3212661293256516E-4</v>
      </c>
      <c r="W105" s="3">
        <v>4037284.879290856</v>
      </c>
      <c r="X105" s="161">
        <f t="shared" si="57"/>
        <v>6.3757171194443545E-4</v>
      </c>
      <c r="Y105">
        <v>352</v>
      </c>
      <c r="Z105" t="s">
        <v>363</v>
      </c>
      <c r="AA105" t="s">
        <v>472</v>
      </c>
      <c r="AB105" s="162">
        <v>3618763</v>
      </c>
      <c r="AC105" s="161">
        <f t="shared" si="58"/>
        <v>6.0682610360085487E-4</v>
      </c>
      <c r="AD105" s="163">
        <v>352</v>
      </c>
      <c r="AE105" s="163" t="s">
        <v>363</v>
      </c>
      <c r="AF105" s="8" t="s">
        <v>472</v>
      </c>
      <c r="AG105" s="160">
        <v>3950235</v>
      </c>
      <c r="AH105" s="161">
        <f t="shared" si="59"/>
        <v>6.5005197170643961E-4</v>
      </c>
      <c r="AI105">
        <v>352</v>
      </c>
      <c r="AJ105" t="s">
        <v>363</v>
      </c>
      <c r="AK105" s="1">
        <v>3677741</v>
      </c>
      <c r="AL105" s="161">
        <f t="shared" si="60"/>
        <v>6.3213844559243889E-4</v>
      </c>
      <c r="AM105">
        <v>352</v>
      </c>
      <c r="AN105" t="s">
        <v>516</v>
      </c>
      <c r="AO105" s="3">
        <v>3352870</v>
      </c>
      <c r="AP105" s="161">
        <f t="shared" si="61"/>
        <v>5.9563860102147337E-4</v>
      </c>
      <c r="AQ105">
        <v>352</v>
      </c>
      <c r="AR105" t="s">
        <v>363</v>
      </c>
      <c r="AS105" s="3">
        <v>3021660</v>
      </c>
      <c r="AT105" s="161">
        <f t="shared" si="62"/>
        <v>5.3976005769989035E-4</v>
      </c>
      <c r="AU105" s="13">
        <v>352</v>
      </c>
      <c r="AV105" s="13" t="s">
        <v>363</v>
      </c>
      <c r="AW105" s="3">
        <v>2910933</v>
      </c>
      <c r="AX105" s="161">
        <f t="shared" si="63"/>
        <v>5.0991957646760874E-4</v>
      </c>
      <c r="AY105" s="174">
        <f t="shared" si="77"/>
        <v>-263402.71445110394</v>
      </c>
      <c r="AZ105" s="161">
        <f t="shared" si="97"/>
        <v>-4.3199824395780974E-5</v>
      </c>
      <c r="BA105" s="148">
        <f t="shared" si="98"/>
        <v>-6.6328160439669159E-2</v>
      </c>
      <c r="BB105" s="148">
        <f t="shared" si="99"/>
        <v>-6.5477694511745746E-2</v>
      </c>
      <c r="BC105" s="174">
        <f t="shared" si="78"/>
        <v>-63951.71158632217</v>
      </c>
      <c r="BD105" s="161">
        <f t="shared" si="100"/>
        <v>2.7637368037039057E-5</v>
      </c>
      <c r="BE105" s="148">
        <f t="shared" si="101"/>
        <v>-1.584863192474386E-2</v>
      </c>
      <c r="BF105" s="161">
        <f t="shared" si="102"/>
        <v>4.3721253735582548E-2</v>
      </c>
      <c r="BG105" s="174">
        <f t="shared" si="79"/>
        <v>-2128.2872271072119</v>
      </c>
      <c r="BH105" s="161">
        <f t="shared" si="103"/>
        <v>-5.4450990118702896E-6</v>
      </c>
      <c r="BI105" s="148">
        <f t="shared" si="80"/>
        <v>-5.2715805070486946E-4</v>
      </c>
      <c r="BJ105" s="161">
        <f t="shared" si="104"/>
        <v>-8.5403710827509725E-3</v>
      </c>
      <c r="BK105" s="174">
        <f t="shared" si="105"/>
        <v>418521.87929085596</v>
      </c>
      <c r="BL105" s="164">
        <f t="shared" si="106"/>
        <v>3.074560834358058E-5</v>
      </c>
      <c r="BM105" s="4">
        <f t="shared" si="64"/>
        <v>0.11565329901152852</v>
      </c>
      <c r="BN105" s="4">
        <f t="shared" si="81"/>
        <v>5.0666258687849346E-2</v>
      </c>
      <c r="BO105" s="157">
        <f t="shared" si="65"/>
        <v>-331472</v>
      </c>
      <c r="BP105" s="164">
        <f t="shared" si="82"/>
        <v>-4.3225868105584739E-5</v>
      </c>
      <c r="BQ105" s="4">
        <f t="shared" si="66"/>
        <v>-8.3911969794202124E-2</v>
      </c>
      <c r="BR105" s="4">
        <f t="shared" si="83"/>
        <v>-6.6496018760028211E-2</v>
      </c>
      <c r="BS105" s="157">
        <f t="shared" si="67"/>
        <v>272494</v>
      </c>
      <c r="BT105" s="164">
        <f t="shared" si="84"/>
        <v>1.7913526114000716E-5</v>
      </c>
      <c r="BU105" s="4">
        <f t="shared" si="68"/>
        <v>7.4092765096835253E-2</v>
      </c>
      <c r="BV105" s="4">
        <f t="shared" si="85"/>
        <v>2.8337979186208482E-2</v>
      </c>
      <c r="BW105" s="157">
        <f t="shared" si="69"/>
        <v>324871</v>
      </c>
      <c r="BX105" s="4">
        <f t="shared" si="86"/>
        <v>3.6499844570965522E-5</v>
      </c>
      <c r="BY105" s="4">
        <f t="shared" si="70"/>
        <v>9.6893407737251969E-2</v>
      </c>
      <c r="BZ105" s="4">
        <f t="shared" si="87"/>
        <v>6.1278507652746408E-2</v>
      </c>
      <c r="CA105" s="157">
        <f t="shared" si="71"/>
        <v>331210</v>
      </c>
      <c r="CB105" s="4">
        <f t="shared" si="88"/>
        <v>5.5878543321583019E-5</v>
      </c>
      <c r="CC105" s="4">
        <f t="shared" si="72"/>
        <v>0.10961193516146754</v>
      </c>
      <c r="CD105" s="4">
        <f t="shared" si="89"/>
        <v>0.10352478388212231</v>
      </c>
      <c r="CE105" s="159">
        <f t="shared" si="73"/>
        <v>110727</v>
      </c>
      <c r="CF105" s="4">
        <f t="shared" si="90"/>
        <v>2.9840481232281616E-5</v>
      </c>
      <c r="CG105" s="4">
        <f t="shared" si="74"/>
        <v>3.8038319672764713E-2</v>
      </c>
      <c r="CH105" s="4">
        <f t="shared" si="91"/>
        <v>5.8519975716557239E-2</v>
      </c>
      <c r="CI105" s="157">
        <f t="shared" si="108"/>
        <v>796869.16602632264</v>
      </c>
      <c r="CJ105" s="164">
        <f t="shared" si="107"/>
        <v>1.0664458010621451E-4</v>
      </c>
      <c r="CK105" s="4">
        <f t="shared" si="75"/>
        <v>0.27375043191523907</v>
      </c>
      <c r="CL105" s="4">
        <f t="shared" si="92"/>
        <v>0.20913999977207939</v>
      </c>
    </row>
    <row r="106" spans="1:90" x14ac:dyDescent="0.35">
      <c r="A106" t="s">
        <v>167</v>
      </c>
      <c r="B106">
        <v>353</v>
      </c>
      <c r="C106" t="s">
        <v>472</v>
      </c>
      <c r="D106" s="342">
        <v>7553000</v>
      </c>
      <c r="E106" s="200">
        <v>6820941</v>
      </c>
      <c r="F106" s="200">
        <v>455362</v>
      </c>
      <c r="G106" s="161">
        <f t="shared" si="93"/>
        <v>1.1436440482421367E-3</v>
      </c>
      <c r="H106" s="342">
        <v>7769000</v>
      </c>
      <c r="I106" s="200">
        <v>7001057.1242967211</v>
      </c>
      <c r="J106" s="200">
        <v>591915.21402584901</v>
      </c>
      <c r="K106" s="161">
        <f t="shared" si="94"/>
        <v>1.1641939584908585E-3</v>
      </c>
      <c r="L106" s="200">
        <v>7445345.3862233432</v>
      </c>
      <c r="M106" s="200">
        <v>501210.53845930193</v>
      </c>
      <c r="N106" s="161">
        <f t="shared" si="95"/>
        <v>1.236947188460807E-3</v>
      </c>
      <c r="O106" s="200">
        <v>7505436</v>
      </c>
      <c r="P106" s="200">
        <v>492836</v>
      </c>
      <c r="Q106" s="161">
        <f t="shared" si="96"/>
        <v>1.2363274407038672E-3</v>
      </c>
      <c r="R106" t="s">
        <v>167</v>
      </c>
      <c r="S106" s="144">
        <v>353</v>
      </c>
      <c r="T106" t="s">
        <v>472</v>
      </c>
      <c r="U106" s="273">
        <v>7654427.7591707241</v>
      </c>
      <c r="V106" s="161">
        <f t="shared" si="76"/>
        <v>1.1991027815024516E-3</v>
      </c>
      <c r="W106" s="3">
        <v>7547421.3556456426</v>
      </c>
      <c r="X106" s="161">
        <f t="shared" si="57"/>
        <v>1.1918956671024439E-3</v>
      </c>
      <c r="Y106">
        <v>353</v>
      </c>
      <c r="Z106" t="s">
        <v>167</v>
      </c>
      <c r="AA106" t="s">
        <v>472</v>
      </c>
      <c r="AB106" s="162">
        <v>7223132</v>
      </c>
      <c r="AC106" s="161">
        <f t="shared" si="58"/>
        <v>1.2112384943016854E-3</v>
      </c>
      <c r="AD106" s="163">
        <v>353</v>
      </c>
      <c r="AE106" s="163" t="s">
        <v>167</v>
      </c>
      <c r="AF106" s="8" t="s">
        <v>472</v>
      </c>
      <c r="AG106" s="160">
        <v>7235794</v>
      </c>
      <c r="AH106" s="161">
        <f t="shared" si="59"/>
        <v>1.1907246420938566E-3</v>
      </c>
      <c r="AI106">
        <v>353</v>
      </c>
      <c r="AJ106" t="s">
        <v>167</v>
      </c>
      <c r="AK106" s="1">
        <v>6702074</v>
      </c>
      <c r="AL106" s="161">
        <f t="shared" si="60"/>
        <v>1.1519676455208508E-3</v>
      </c>
      <c r="AM106">
        <v>353</v>
      </c>
      <c r="AN106" t="s">
        <v>167</v>
      </c>
      <c r="AO106" s="3">
        <v>6580396</v>
      </c>
      <c r="AP106" s="161">
        <f t="shared" si="61"/>
        <v>1.1690097938802575E-3</v>
      </c>
      <c r="AQ106">
        <v>353</v>
      </c>
      <c r="AR106" t="s">
        <v>167</v>
      </c>
      <c r="AS106" s="3">
        <v>6376123</v>
      </c>
      <c r="AT106" s="161">
        <f t="shared" si="62"/>
        <v>1.1389688179284229E-3</v>
      </c>
      <c r="AU106" s="13">
        <v>353</v>
      </c>
      <c r="AV106" s="13" t="s">
        <v>167</v>
      </c>
      <c r="AW106" s="3">
        <v>5690611</v>
      </c>
      <c r="AX106" s="161">
        <f t="shared" si="63"/>
        <v>9.9684669862271503E-4</v>
      </c>
      <c r="AY106" s="174">
        <f t="shared" si="77"/>
        <v>-444288.26192662213</v>
      </c>
      <c r="AZ106" s="161">
        <f t="shared" si="97"/>
        <v>-7.275322996994852E-5</v>
      </c>
      <c r="BA106" s="148">
        <f t="shared" si="98"/>
        <v>-5.967329101329813E-2</v>
      </c>
      <c r="BB106" s="148">
        <f t="shared" si="99"/>
        <v>-5.8816763277079652E-2</v>
      </c>
      <c r="BC106" s="174">
        <f t="shared" si="78"/>
        <v>-209082.37294738088</v>
      </c>
      <c r="BD106" s="161">
        <f t="shared" si="100"/>
        <v>3.7844406958355455E-5</v>
      </c>
      <c r="BE106" s="148">
        <f t="shared" si="101"/>
        <v>-2.7315219311708903E-2</v>
      </c>
      <c r="BF106" s="161">
        <f t="shared" si="102"/>
        <v>3.1560603096039169E-2</v>
      </c>
      <c r="BG106" s="174">
        <f t="shared" si="79"/>
        <v>107006.40352508146</v>
      </c>
      <c r="BH106" s="161">
        <f t="shared" si="103"/>
        <v>7.207114400007656E-6</v>
      </c>
      <c r="BI106" s="148">
        <f t="shared" si="80"/>
        <v>1.4177875923813137E-2</v>
      </c>
      <c r="BJ106" s="161">
        <f t="shared" si="104"/>
        <v>6.0467661716805295E-3</v>
      </c>
      <c r="BK106" s="174">
        <f t="shared" si="105"/>
        <v>324289.35564564262</v>
      </c>
      <c r="BL106" s="164">
        <f t="shared" si="106"/>
        <v>-1.9342827199241497E-5</v>
      </c>
      <c r="BM106" s="4">
        <f t="shared" si="64"/>
        <v>4.4895947581415185E-2</v>
      </c>
      <c r="BN106" s="4">
        <f t="shared" si="81"/>
        <v>-1.5969462075586693E-2</v>
      </c>
      <c r="BO106" s="157">
        <f t="shared" si="65"/>
        <v>-12662</v>
      </c>
      <c r="BP106" s="164">
        <f t="shared" si="82"/>
        <v>2.0513852207828826E-5</v>
      </c>
      <c r="BQ106" s="4">
        <f t="shared" si="66"/>
        <v>-1.7499116199272671E-3</v>
      </c>
      <c r="BR106" s="4">
        <f t="shared" si="83"/>
        <v>1.7228040373596182E-2</v>
      </c>
      <c r="BS106" s="157">
        <f t="shared" si="67"/>
        <v>533720</v>
      </c>
      <c r="BT106" s="164">
        <f t="shared" si="84"/>
        <v>3.8756996573005792E-5</v>
      </c>
      <c r="BU106" s="4">
        <f t="shared" si="68"/>
        <v>7.9635050284434336E-2</v>
      </c>
      <c r="BV106" s="4">
        <f t="shared" si="85"/>
        <v>3.364417110472074E-2</v>
      </c>
      <c r="BW106" s="157">
        <f t="shared" si="69"/>
        <v>121678</v>
      </c>
      <c r="BX106" s="4">
        <f t="shared" si="86"/>
        <v>-1.7042148359406673E-5</v>
      </c>
      <c r="BY106" s="4">
        <f t="shared" si="70"/>
        <v>1.8490984433155694E-2</v>
      </c>
      <c r="BZ106" s="4">
        <f t="shared" si="87"/>
        <v>-1.4578276801975461E-2</v>
      </c>
      <c r="CA106" s="157">
        <f t="shared" si="71"/>
        <v>204273</v>
      </c>
      <c r="CB106" s="4">
        <f t="shared" si="88"/>
        <v>3.0040975951834597E-5</v>
      </c>
      <c r="CC106" s="4">
        <f t="shared" si="72"/>
        <v>3.2037179960298756E-2</v>
      </c>
      <c r="CD106" s="4">
        <f t="shared" si="89"/>
        <v>2.6375591218092929E-2</v>
      </c>
      <c r="CE106" s="159">
        <f t="shared" si="73"/>
        <v>685512</v>
      </c>
      <c r="CF106" s="4">
        <f t="shared" si="90"/>
        <v>1.4212211930570784E-4</v>
      </c>
      <c r="CG106" s="4">
        <f t="shared" si="74"/>
        <v>0.12046369010287296</v>
      </c>
      <c r="CH106" s="4">
        <f t="shared" si="91"/>
        <v>0.14257169081471574</v>
      </c>
      <c r="CI106" s="157">
        <f t="shared" si="108"/>
        <v>1310446.1242967211</v>
      </c>
      <c r="CJ106" s="164">
        <f t="shared" si="107"/>
        <v>1.6734725986814348E-4</v>
      </c>
      <c r="CK106" s="4">
        <f t="shared" si="75"/>
        <v>0.23028214796209423</v>
      </c>
      <c r="CL106" s="4">
        <f t="shared" si="92"/>
        <v>0.1678766254624281</v>
      </c>
    </row>
    <row r="107" spans="1:90" x14ac:dyDescent="0.35">
      <c r="A107" t="s">
        <v>376</v>
      </c>
      <c r="B107">
        <v>355</v>
      </c>
      <c r="C107" t="s">
        <v>473</v>
      </c>
      <c r="D107" s="342">
        <v>20616000</v>
      </c>
      <c r="E107" s="200">
        <v>18618560</v>
      </c>
      <c r="F107" s="200">
        <v>1043811</v>
      </c>
      <c r="G107" s="161">
        <f t="shared" si="93"/>
        <v>3.1217108212545919E-3</v>
      </c>
      <c r="H107" s="342">
        <v>20682000</v>
      </c>
      <c r="I107" s="200">
        <v>18636662.287041903</v>
      </c>
      <c r="J107" s="200">
        <v>941639.53049439017</v>
      </c>
      <c r="K107" s="161">
        <f t="shared" si="94"/>
        <v>3.0990590786228035E-3</v>
      </c>
      <c r="L107" s="200">
        <v>18938460.08177425</v>
      </c>
      <c r="M107" s="200">
        <v>797343.34399630246</v>
      </c>
      <c r="N107" s="161">
        <f t="shared" si="95"/>
        <v>3.1463785407826027E-3</v>
      </c>
      <c r="O107" s="200">
        <v>19103997</v>
      </c>
      <c r="P107" s="200">
        <v>784021</v>
      </c>
      <c r="Q107" s="161">
        <f t="shared" si="96"/>
        <v>3.146891895184285E-3</v>
      </c>
      <c r="R107" t="s">
        <v>376</v>
      </c>
      <c r="S107" s="144">
        <v>355</v>
      </c>
      <c r="T107" t="s">
        <v>473</v>
      </c>
      <c r="U107" s="273">
        <v>19488338.86074071</v>
      </c>
      <c r="V107" s="161">
        <f t="shared" si="76"/>
        <v>3.0529416528595251E-3</v>
      </c>
      <c r="W107" s="3">
        <v>19251907.910891853</v>
      </c>
      <c r="X107" s="161">
        <f t="shared" si="57"/>
        <v>3.0402788636257777E-3</v>
      </c>
      <c r="Y107">
        <v>355</v>
      </c>
      <c r="Z107" t="s">
        <v>376</v>
      </c>
      <c r="AA107" t="s">
        <v>473</v>
      </c>
      <c r="AB107" s="162">
        <v>18002932</v>
      </c>
      <c r="AC107" s="161">
        <f t="shared" si="58"/>
        <v>3.0188904548187172E-3</v>
      </c>
      <c r="AD107" s="163">
        <v>355</v>
      </c>
      <c r="AE107" s="163" t="s">
        <v>376</v>
      </c>
      <c r="AF107" s="8" t="s">
        <v>473</v>
      </c>
      <c r="AG107" s="160">
        <v>18189174</v>
      </c>
      <c r="AH107" s="161">
        <f t="shared" si="59"/>
        <v>2.9932164598844139E-3</v>
      </c>
      <c r="AI107">
        <v>355</v>
      </c>
      <c r="AJ107" t="s">
        <v>376</v>
      </c>
      <c r="AK107" s="1">
        <v>17338071</v>
      </c>
      <c r="AL107" s="161">
        <f t="shared" si="60"/>
        <v>2.9801068785189995E-3</v>
      </c>
      <c r="AM107">
        <v>355</v>
      </c>
      <c r="AN107" t="s">
        <v>376</v>
      </c>
      <c r="AO107" s="3">
        <v>16046554</v>
      </c>
      <c r="AP107" s="161">
        <f t="shared" si="61"/>
        <v>2.8506762790610814E-3</v>
      </c>
      <c r="AQ107">
        <v>355</v>
      </c>
      <c r="AR107" t="s">
        <v>376</v>
      </c>
      <c r="AS107" s="3">
        <v>14561804</v>
      </c>
      <c r="AT107" s="161">
        <f t="shared" si="62"/>
        <v>2.6011795394764782E-3</v>
      </c>
      <c r="AU107" s="13">
        <v>355</v>
      </c>
      <c r="AV107" s="13" t="s">
        <v>376</v>
      </c>
      <c r="AW107" s="3">
        <v>15938737</v>
      </c>
      <c r="AX107" s="161">
        <f t="shared" si="63"/>
        <v>2.7920512153555596E-3</v>
      </c>
      <c r="AY107" s="174">
        <f t="shared" si="77"/>
        <v>-301797.79473234713</v>
      </c>
      <c r="AZ107" s="161">
        <f t="shared" si="97"/>
        <v>-4.7319462159799239E-5</v>
      </c>
      <c r="BA107" s="148">
        <f t="shared" si="98"/>
        <v>-1.5935709314760359E-2</v>
      </c>
      <c r="BB107" s="148">
        <f t="shared" si="99"/>
        <v>-1.5039341753211109E-2</v>
      </c>
      <c r="BC107" s="174">
        <f t="shared" si="78"/>
        <v>-549878.77896646038</v>
      </c>
      <c r="BD107" s="161">
        <f t="shared" si="100"/>
        <v>9.3436887923077638E-5</v>
      </c>
      <c r="BE107" s="148">
        <f t="shared" si="101"/>
        <v>-2.821578498279256E-2</v>
      </c>
      <c r="BF107" s="161">
        <f t="shared" si="102"/>
        <v>3.0605526913873499E-2</v>
      </c>
      <c r="BG107" s="174">
        <f t="shared" si="79"/>
        <v>236430.94984885678</v>
      </c>
      <c r="BH107" s="161">
        <f t="shared" si="103"/>
        <v>1.2662789233747456E-5</v>
      </c>
      <c r="BI107" s="148">
        <f t="shared" si="80"/>
        <v>1.2280910076195353E-2</v>
      </c>
      <c r="BJ107" s="161">
        <f t="shared" si="104"/>
        <v>4.1650091329602772E-3</v>
      </c>
      <c r="BK107" s="174">
        <f t="shared" si="105"/>
        <v>1248975.9108918533</v>
      </c>
      <c r="BL107" s="164">
        <f t="shared" si="106"/>
        <v>2.1388408807060475E-5</v>
      </c>
      <c r="BM107" s="4">
        <f t="shared" si="64"/>
        <v>6.9376249984827651E-2</v>
      </c>
      <c r="BN107" s="4">
        <f t="shared" si="81"/>
        <v>7.0848575419225797E-3</v>
      </c>
      <c r="BO107" s="157">
        <f t="shared" si="65"/>
        <v>-186242</v>
      </c>
      <c r="BP107" s="164">
        <f t="shared" si="82"/>
        <v>2.5673994934303276E-5</v>
      </c>
      <c r="BQ107" s="4">
        <f t="shared" si="66"/>
        <v>-1.0239167539988346E-2</v>
      </c>
      <c r="BR107" s="4">
        <f t="shared" si="83"/>
        <v>8.5773933420420605E-3</v>
      </c>
      <c r="BS107" s="157">
        <f t="shared" si="67"/>
        <v>851103</v>
      </c>
      <c r="BT107" s="164">
        <f t="shared" si="84"/>
        <v>1.310958136541444E-5</v>
      </c>
      <c r="BU107" s="4">
        <f t="shared" si="68"/>
        <v>4.9088678896285522E-2</v>
      </c>
      <c r="BV107" s="4">
        <f t="shared" si="85"/>
        <v>4.3990306052142016E-3</v>
      </c>
      <c r="BW107" s="157">
        <f t="shared" si="69"/>
        <v>1291517</v>
      </c>
      <c r="BX107" s="4">
        <f t="shared" si="86"/>
        <v>1.2943059945791802E-4</v>
      </c>
      <c r="BY107" s="4">
        <f t="shared" si="70"/>
        <v>8.0485629500265291E-2</v>
      </c>
      <c r="BZ107" s="4">
        <f t="shared" si="87"/>
        <v>4.5403471593255827E-2</v>
      </c>
      <c r="CA107" s="157">
        <f t="shared" si="71"/>
        <v>1484750</v>
      </c>
      <c r="CB107" s="4">
        <f t="shared" si="88"/>
        <v>2.4949673958460329E-4</v>
      </c>
      <c r="CC107" s="4">
        <f t="shared" si="72"/>
        <v>0.10196195471385276</v>
      </c>
      <c r="CD107" s="4">
        <f t="shared" si="89"/>
        <v>9.5916769987671749E-2</v>
      </c>
      <c r="CE107" s="159">
        <f t="shared" si="73"/>
        <v>-1376933</v>
      </c>
      <c r="CF107" s="4">
        <f t="shared" si="90"/>
        <v>-1.9087167587908144E-4</v>
      </c>
      <c r="CG107" s="4">
        <f t="shared" si="74"/>
        <v>-8.6389090929852225E-2</v>
      </c>
      <c r="CH107" s="4">
        <f t="shared" si="91"/>
        <v>-6.8362526743541305E-2</v>
      </c>
      <c r="CI107" s="157">
        <f t="shared" si="108"/>
        <v>2697925.2870419025</v>
      </c>
      <c r="CJ107" s="164">
        <f t="shared" si="107"/>
        <v>3.0700786326724391E-4</v>
      </c>
      <c r="CK107" s="4">
        <f t="shared" si="75"/>
        <v>0.16926844875110886</v>
      </c>
      <c r="CL107" s="4">
        <f t="shared" si="92"/>
        <v>0.10995781939055418</v>
      </c>
    </row>
    <row r="108" spans="1:90" x14ac:dyDescent="0.35">
      <c r="A108" t="s">
        <v>224</v>
      </c>
      <c r="B108">
        <v>356</v>
      </c>
      <c r="C108" t="s">
        <v>473</v>
      </c>
      <c r="D108" s="342">
        <v>19018000</v>
      </c>
      <c r="E108" s="200">
        <v>17174920</v>
      </c>
      <c r="F108" s="200">
        <v>741699</v>
      </c>
      <c r="G108" s="161">
        <f t="shared" si="93"/>
        <v>2.8796605977144266E-3</v>
      </c>
      <c r="H108" s="342">
        <v>19381000</v>
      </c>
      <c r="I108" s="200">
        <v>17464432.943033516</v>
      </c>
      <c r="J108" s="200">
        <v>918750.95309484296</v>
      </c>
      <c r="K108" s="161">
        <f t="shared" si="94"/>
        <v>2.904131041894728E-3</v>
      </c>
      <c r="L108" s="200">
        <v>17234341.313376911</v>
      </c>
      <c r="M108" s="200">
        <v>777962.1962725115</v>
      </c>
      <c r="N108" s="161">
        <f t="shared" si="95"/>
        <v>2.8632613971141855E-3</v>
      </c>
      <c r="O108" s="200">
        <v>17383592</v>
      </c>
      <c r="P108" s="200">
        <v>764963</v>
      </c>
      <c r="Q108" s="161">
        <f t="shared" si="96"/>
        <v>2.8634994432835377E-3</v>
      </c>
      <c r="R108" t="s">
        <v>224</v>
      </c>
      <c r="S108" s="144">
        <v>356</v>
      </c>
      <c r="T108" t="s">
        <v>473</v>
      </c>
      <c r="U108" s="273">
        <v>19065291.045018621</v>
      </c>
      <c r="V108" s="161">
        <f t="shared" si="76"/>
        <v>2.9866691856678235E-3</v>
      </c>
      <c r="W108" s="3">
        <v>18821115.955690436</v>
      </c>
      <c r="X108" s="161">
        <f t="shared" si="57"/>
        <v>2.9722478049857191E-3</v>
      </c>
      <c r="Y108">
        <v>356</v>
      </c>
      <c r="Z108" t="s">
        <v>224</v>
      </c>
      <c r="AA108" t="s">
        <v>473</v>
      </c>
      <c r="AB108" s="162">
        <v>17929377</v>
      </c>
      <c r="AC108" s="161">
        <f t="shared" si="58"/>
        <v>3.0065561035361489E-3</v>
      </c>
      <c r="AD108" s="163">
        <v>356</v>
      </c>
      <c r="AE108" s="163" t="s">
        <v>224</v>
      </c>
      <c r="AF108" s="8" t="s">
        <v>473</v>
      </c>
      <c r="AG108" s="160">
        <v>18917695</v>
      </c>
      <c r="AH108" s="161">
        <f t="shared" si="59"/>
        <v>3.1131021154161853E-3</v>
      </c>
      <c r="AI108">
        <v>356</v>
      </c>
      <c r="AJ108" t="s">
        <v>224</v>
      </c>
      <c r="AK108" s="1">
        <v>17152507</v>
      </c>
      <c r="AL108" s="161">
        <f t="shared" si="60"/>
        <v>2.9482117182785378E-3</v>
      </c>
      <c r="AM108">
        <v>356</v>
      </c>
      <c r="AN108" t="s">
        <v>224</v>
      </c>
      <c r="AO108" s="3">
        <v>17524126</v>
      </c>
      <c r="AP108" s="161">
        <f t="shared" si="61"/>
        <v>3.1131674937483495E-3</v>
      </c>
      <c r="AQ108">
        <v>356</v>
      </c>
      <c r="AR108" t="s">
        <v>224</v>
      </c>
      <c r="AS108" s="3">
        <v>16222298</v>
      </c>
      <c r="AT108" s="161">
        <f t="shared" si="62"/>
        <v>2.8977940948037889E-3</v>
      </c>
      <c r="AU108" s="13">
        <v>356</v>
      </c>
      <c r="AV108" s="13" t="s">
        <v>224</v>
      </c>
      <c r="AW108" s="3">
        <v>16418277</v>
      </c>
      <c r="AX108" s="161">
        <f t="shared" si="63"/>
        <v>2.8760541222240025E-3</v>
      </c>
      <c r="AY108" s="174">
        <f t="shared" si="77"/>
        <v>230091.62965660542</v>
      </c>
      <c r="AZ108" s="161">
        <f t="shared" si="97"/>
        <v>4.0869644780542561E-5</v>
      </c>
      <c r="BA108" s="148">
        <f t="shared" si="98"/>
        <v>1.335076435314725E-2</v>
      </c>
      <c r="BB108" s="148">
        <f t="shared" si="99"/>
        <v>1.4273808469507578E-2</v>
      </c>
      <c r="BC108" s="174">
        <f t="shared" si="78"/>
        <v>-1830949.7316417098</v>
      </c>
      <c r="BD108" s="161">
        <f t="shared" si="100"/>
        <v>-1.2340778855363804E-4</v>
      </c>
      <c r="BE108" s="148">
        <f t="shared" si="101"/>
        <v>-9.6035760866084466E-2</v>
      </c>
      <c r="BF108" s="161">
        <f t="shared" si="102"/>
        <v>-4.1319537210829017E-2</v>
      </c>
      <c r="BG108" s="174">
        <f t="shared" si="79"/>
        <v>244175.08932818472</v>
      </c>
      <c r="BH108" s="161">
        <f t="shared" si="103"/>
        <v>1.4421380682104468E-5</v>
      </c>
      <c r="BI108" s="148">
        <f t="shared" si="80"/>
        <v>1.2973465011481429E-2</v>
      </c>
      <c r="BJ108" s="161">
        <f t="shared" si="104"/>
        <v>4.8520115509594125E-3</v>
      </c>
      <c r="BK108" s="174">
        <f t="shared" si="105"/>
        <v>891738.95569043607</v>
      </c>
      <c r="BL108" s="164">
        <f t="shared" si="106"/>
        <v>-3.4308298550429859E-5</v>
      </c>
      <c r="BM108" s="4">
        <f t="shared" si="64"/>
        <v>4.9736193047334329E-2</v>
      </c>
      <c r="BN108" s="4">
        <f t="shared" si="81"/>
        <v>-1.1411161930448692E-2</v>
      </c>
      <c r="BO108" s="157">
        <f t="shared" si="65"/>
        <v>-988318</v>
      </c>
      <c r="BP108" s="164">
        <f t="shared" si="82"/>
        <v>-1.0654601188003635E-4</v>
      </c>
      <c r="BQ108" s="4">
        <f t="shared" si="66"/>
        <v>-5.2243045466162763E-2</v>
      </c>
      <c r="BR108" s="4">
        <f t="shared" si="83"/>
        <v>-3.4225029546064982E-2</v>
      </c>
      <c r="BS108" s="157">
        <f t="shared" si="67"/>
        <v>1765188</v>
      </c>
      <c r="BT108" s="164">
        <f t="shared" si="84"/>
        <v>1.6489039713764742E-4</v>
      </c>
      <c r="BU108" s="4">
        <f t="shared" si="68"/>
        <v>0.10291137033204534</v>
      </c>
      <c r="BV108" s="4">
        <f t="shared" si="85"/>
        <v>5.5928953852041198E-2</v>
      </c>
      <c r="BW108" s="157">
        <f t="shared" si="69"/>
        <v>-371619</v>
      </c>
      <c r="BX108" s="4">
        <f t="shared" si="86"/>
        <v>-1.6495577546981168E-4</v>
      </c>
      <c r="BY108" s="4">
        <f t="shared" si="70"/>
        <v>-2.1206136043532213E-2</v>
      </c>
      <c r="BZ108" s="4">
        <f t="shared" si="87"/>
        <v>-5.298647625001373E-2</v>
      </c>
      <c r="CA108" s="157">
        <f t="shared" si="71"/>
        <v>1301828</v>
      </c>
      <c r="CB108" s="4">
        <f t="shared" si="88"/>
        <v>2.1537339894456059E-4</v>
      </c>
      <c r="CC108" s="4">
        <f t="shared" si="72"/>
        <v>8.0249296369725179E-2</v>
      </c>
      <c r="CD108" s="4">
        <f t="shared" si="89"/>
        <v>7.4323223768990268E-2</v>
      </c>
      <c r="CE108" s="159">
        <f t="shared" si="73"/>
        <v>-195979</v>
      </c>
      <c r="CF108" s="4">
        <f t="shared" si="90"/>
        <v>2.1739972579786458E-5</v>
      </c>
      <c r="CG108" s="4">
        <f t="shared" si="74"/>
        <v>-1.1936636225591759E-2</v>
      </c>
      <c r="CH108" s="4">
        <f t="shared" si="91"/>
        <v>7.5589580918509688E-3</v>
      </c>
      <c r="CI108" s="157">
        <f t="shared" si="108"/>
        <v>1046155.9430335164</v>
      </c>
      <c r="CJ108" s="164">
        <f t="shared" si="107"/>
        <v>2.8076919670725568E-5</v>
      </c>
      <c r="CK108" s="4">
        <f t="shared" si="75"/>
        <v>6.3718984826088412E-2</v>
      </c>
      <c r="CL108" s="4">
        <f t="shared" si="92"/>
        <v>9.7623057416646158E-3</v>
      </c>
    </row>
    <row r="109" spans="1:90" x14ac:dyDescent="0.35">
      <c r="A109" t="s">
        <v>6</v>
      </c>
      <c r="B109">
        <v>358</v>
      </c>
      <c r="C109" t="s">
        <v>472</v>
      </c>
      <c r="D109" s="342">
        <v>4688000</v>
      </c>
      <c r="E109" s="200">
        <v>4234035</v>
      </c>
      <c r="F109" s="200">
        <v>130247</v>
      </c>
      <c r="G109" s="161">
        <f t="shared" si="93"/>
        <v>7.099062911992488E-4</v>
      </c>
      <c r="H109" s="342">
        <v>4763000</v>
      </c>
      <c r="I109" s="200">
        <v>4292181.9937073747</v>
      </c>
      <c r="J109" s="200">
        <v>160309.5346840597</v>
      </c>
      <c r="K109" s="161">
        <f t="shared" si="94"/>
        <v>7.1373969060698557E-4</v>
      </c>
      <c r="L109" s="200">
        <v>3959854.3222117284</v>
      </c>
      <c r="M109" s="200">
        <v>135743.81312599417</v>
      </c>
      <c r="N109" s="161">
        <f t="shared" si="95"/>
        <v>6.5787823351184417E-4</v>
      </c>
      <c r="O109" s="200">
        <v>3995289</v>
      </c>
      <c r="P109" s="200">
        <v>133476</v>
      </c>
      <c r="Q109" s="161">
        <f t="shared" si="96"/>
        <v>6.5812105042829133E-4</v>
      </c>
      <c r="R109" t="s">
        <v>6</v>
      </c>
      <c r="S109" s="144">
        <v>358</v>
      </c>
      <c r="T109" t="s">
        <v>472</v>
      </c>
      <c r="U109" s="273">
        <v>4076295.9282163177</v>
      </c>
      <c r="V109" s="161">
        <f t="shared" si="76"/>
        <v>6.3857128704299842E-4</v>
      </c>
      <c r="W109" s="3">
        <v>4114545.2831746479</v>
      </c>
      <c r="X109" s="161">
        <f t="shared" si="57"/>
        <v>6.4977274542175607E-4</v>
      </c>
      <c r="Y109">
        <v>358</v>
      </c>
      <c r="Z109" t="s">
        <v>6</v>
      </c>
      <c r="AA109" t="s">
        <v>472</v>
      </c>
      <c r="AB109" s="162">
        <v>3782929</v>
      </c>
      <c r="AC109" s="161">
        <f t="shared" si="58"/>
        <v>6.3435490670946907E-4</v>
      </c>
      <c r="AD109" s="163">
        <v>358</v>
      </c>
      <c r="AE109" s="163" t="s">
        <v>6</v>
      </c>
      <c r="AF109" s="8" t="s">
        <v>472</v>
      </c>
      <c r="AG109" s="160">
        <v>3935434</v>
      </c>
      <c r="AH109" s="161">
        <f t="shared" si="59"/>
        <v>6.4761631427511543E-4</v>
      </c>
      <c r="AI109">
        <v>358</v>
      </c>
      <c r="AJ109" t="s">
        <v>6</v>
      </c>
      <c r="AK109" s="1">
        <v>3658031</v>
      </c>
      <c r="AL109" s="161">
        <f t="shared" si="60"/>
        <v>6.2875064618986352E-4</v>
      </c>
      <c r="AM109">
        <v>358</v>
      </c>
      <c r="AN109" t="s">
        <v>6</v>
      </c>
      <c r="AO109" s="3">
        <v>3048861</v>
      </c>
      <c r="AP109" s="161">
        <f t="shared" si="61"/>
        <v>5.4163128923845252E-4</v>
      </c>
      <c r="AQ109">
        <v>358</v>
      </c>
      <c r="AR109" t="s">
        <v>6</v>
      </c>
      <c r="AS109" s="3">
        <v>3112364</v>
      </c>
      <c r="AT109" s="161">
        <f t="shared" si="62"/>
        <v>5.5596254119360275E-4</v>
      </c>
      <c r="AU109" s="13">
        <v>358</v>
      </c>
      <c r="AV109" s="13" t="s">
        <v>6</v>
      </c>
      <c r="AW109" s="3">
        <v>2375430</v>
      </c>
      <c r="AX109" s="161">
        <f t="shared" si="63"/>
        <v>4.1611341089899763E-4</v>
      </c>
      <c r="AY109" s="174">
        <f t="shared" si="77"/>
        <v>332327.67149564624</v>
      </c>
      <c r="AZ109" s="161">
        <f t="shared" si="97"/>
        <v>5.58614570951414E-5</v>
      </c>
      <c r="BA109" s="148">
        <f t="shared" si="98"/>
        <v>8.3924216512598543E-2</v>
      </c>
      <c r="BB109" s="148">
        <f t="shared" si="99"/>
        <v>8.4911544795980384E-2</v>
      </c>
      <c r="BC109" s="174">
        <f t="shared" si="78"/>
        <v>-116441.60600458924</v>
      </c>
      <c r="BD109" s="161">
        <f t="shared" si="100"/>
        <v>1.9306946468845756E-5</v>
      </c>
      <c r="BE109" s="148">
        <f t="shared" si="101"/>
        <v>-2.8565542849471454E-2</v>
      </c>
      <c r="BF109" s="161">
        <f t="shared" si="102"/>
        <v>3.0234598486645885E-2</v>
      </c>
      <c r="BG109" s="174">
        <f t="shared" si="79"/>
        <v>-38249.354958330281</v>
      </c>
      <c r="BH109" s="161">
        <f t="shared" si="103"/>
        <v>-1.1201458378757656E-5</v>
      </c>
      <c r="BI109" s="148">
        <f t="shared" si="80"/>
        <v>-9.2961317292438051E-3</v>
      </c>
      <c r="BJ109" s="161">
        <f t="shared" si="104"/>
        <v>-1.7239040045434632E-2</v>
      </c>
      <c r="BK109" s="174">
        <f t="shared" si="105"/>
        <v>331616.28317464795</v>
      </c>
      <c r="BL109" s="164">
        <f t="shared" si="106"/>
        <v>1.5417838712287004E-5</v>
      </c>
      <c r="BM109" s="4">
        <f t="shared" si="64"/>
        <v>8.7661249570015184E-2</v>
      </c>
      <c r="BN109" s="4">
        <f t="shared" si="81"/>
        <v>2.4304752038984835E-2</v>
      </c>
      <c r="BO109" s="157">
        <f t="shared" si="65"/>
        <v>-152505</v>
      </c>
      <c r="BP109" s="164">
        <f t="shared" si="82"/>
        <v>-1.326140756564636E-5</v>
      </c>
      <c r="BQ109" s="4">
        <f t="shared" si="66"/>
        <v>-3.8751761559207953E-2</v>
      </c>
      <c r="BR109" s="4">
        <f t="shared" si="83"/>
        <v>-2.0477259873371179E-2</v>
      </c>
      <c r="BS109" s="157">
        <f t="shared" si="67"/>
        <v>277403</v>
      </c>
      <c r="BT109" s="164">
        <f t="shared" si="84"/>
        <v>1.8865668085251905E-5</v>
      </c>
      <c r="BU109" s="4">
        <f t="shared" si="68"/>
        <v>7.5833966415265477E-2</v>
      </c>
      <c r="BV109" s="4">
        <f t="shared" si="85"/>
        <v>3.0005007866910485E-2</v>
      </c>
      <c r="BW109" s="157">
        <f t="shared" si="69"/>
        <v>609170</v>
      </c>
      <c r="BX109" s="4">
        <f t="shared" si="86"/>
        <v>8.7119356951411006E-5</v>
      </c>
      <c r="BY109" s="4">
        <f t="shared" si="70"/>
        <v>0.19980248361601266</v>
      </c>
      <c r="BZ109" s="4">
        <f t="shared" si="87"/>
        <v>0.16084624112817236</v>
      </c>
      <c r="CA109" s="157">
        <f t="shared" si="71"/>
        <v>-63503</v>
      </c>
      <c r="CB109" s="4">
        <f t="shared" si="88"/>
        <v>-1.4331251955150234E-5</v>
      </c>
      <c r="CC109" s="4">
        <f t="shared" si="72"/>
        <v>-2.0403461805881318E-2</v>
      </c>
      <c r="CD109" s="4">
        <f t="shared" si="89"/>
        <v>-2.5777369684623526E-2</v>
      </c>
      <c r="CE109" s="159">
        <f t="shared" si="73"/>
        <v>736934</v>
      </c>
      <c r="CF109" s="4">
        <f t="shared" si="90"/>
        <v>1.3984913029460512E-4</v>
      </c>
      <c r="CG109" s="4">
        <f t="shared" si="74"/>
        <v>0.31023183171046925</v>
      </c>
      <c r="CH109" s="4">
        <f t="shared" si="91"/>
        <v>0.33608416992008561</v>
      </c>
      <c r="CI109" s="157">
        <f t="shared" si="108"/>
        <v>1916751.9937073747</v>
      </c>
      <c r="CJ109" s="164">
        <f t="shared" si="107"/>
        <v>2.9762627970798794E-4</v>
      </c>
      <c r="CK109" s="4">
        <f t="shared" si="75"/>
        <v>0.80690737833039683</v>
      </c>
      <c r="CL109" s="4">
        <f t="shared" si="92"/>
        <v>0.71525279385967733</v>
      </c>
    </row>
    <row r="110" spans="1:90" x14ac:dyDescent="0.35">
      <c r="A110" t="s">
        <v>13</v>
      </c>
      <c r="B110">
        <v>361</v>
      </c>
      <c r="C110" t="s">
        <v>473</v>
      </c>
      <c r="D110" s="342">
        <v>42371000</v>
      </c>
      <c r="E110" s="200">
        <v>38264772</v>
      </c>
      <c r="F110" s="200">
        <v>3029667</v>
      </c>
      <c r="G110" s="161">
        <f t="shared" si="93"/>
        <v>6.4157245686690973E-3</v>
      </c>
      <c r="H110" s="342">
        <v>43030000</v>
      </c>
      <c r="I110" s="200">
        <v>38774077.835526705</v>
      </c>
      <c r="J110" s="200">
        <v>3297839.1251090551</v>
      </c>
      <c r="K110" s="161">
        <f t="shared" si="94"/>
        <v>6.4476758810490366E-3</v>
      </c>
      <c r="L110" s="200">
        <v>38247988.547215767</v>
      </c>
      <c r="M110" s="200">
        <v>2792480.5520810285</v>
      </c>
      <c r="N110" s="161">
        <f t="shared" si="95"/>
        <v>6.354405261749462E-3</v>
      </c>
      <c r="O110" s="200">
        <v>38550898</v>
      </c>
      <c r="P110" s="200">
        <v>2745822</v>
      </c>
      <c r="Q110" s="161">
        <f t="shared" si="96"/>
        <v>6.3502684002869165E-3</v>
      </c>
      <c r="R110" t="s">
        <v>13</v>
      </c>
      <c r="S110" s="144">
        <v>361</v>
      </c>
      <c r="T110" t="s">
        <v>473</v>
      </c>
      <c r="U110" s="273">
        <v>41073202.954881594</v>
      </c>
      <c r="V110" s="161">
        <f t="shared" si="76"/>
        <v>6.4343140281657128E-3</v>
      </c>
      <c r="W110" s="3">
        <v>39955430.615290418</v>
      </c>
      <c r="X110" s="161">
        <f t="shared" si="57"/>
        <v>6.3097980599631049E-3</v>
      </c>
      <c r="Y110">
        <v>361</v>
      </c>
      <c r="Z110" t="s">
        <v>13</v>
      </c>
      <c r="AA110" t="s">
        <v>473</v>
      </c>
      <c r="AB110" s="162">
        <v>37623628</v>
      </c>
      <c r="AC110" s="161">
        <f t="shared" si="58"/>
        <v>6.3090618486394447E-3</v>
      </c>
      <c r="AD110" s="163">
        <v>361</v>
      </c>
      <c r="AE110" s="163" t="s">
        <v>13</v>
      </c>
      <c r="AF110" s="8" t="s">
        <v>473</v>
      </c>
      <c r="AG110" s="160">
        <v>37399443</v>
      </c>
      <c r="AH110" s="161">
        <f t="shared" si="59"/>
        <v>6.1544646490329308E-3</v>
      </c>
      <c r="AI110">
        <v>361</v>
      </c>
      <c r="AJ110" t="s">
        <v>13</v>
      </c>
      <c r="AK110" s="1">
        <v>34234807</v>
      </c>
      <c r="AL110" s="161">
        <f t="shared" si="60"/>
        <v>5.8843560985227476E-3</v>
      </c>
      <c r="AM110">
        <v>361</v>
      </c>
      <c r="AN110" t="s">
        <v>13</v>
      </c>
      <c r="AO110" s="3">
        <v>33757428</v>
      </c>
      <c r="AP110" s="161">
        <f t="shared" si="61"/>
        <v>5.9970196243824287E-3</v>
      </c>
      <c r="AQ110">
        <v>361</v>
      </c>
      <c r="AR110" t="s">
        <v>13</v>
      </c>
      <c r="AS110" s="3">
        <v>33936442</v>
      </c>
      <c r="AT110" s="161">
        <f t="shared" si="62"/>
        <v>6.062077100682732E-3</v>
      </c>
      <c r="AU110" s="13">
        <v>361</v>
      </c>
      <c r="AV110" s="13" t="s">
        <v>13</v>
      </c>
      <c r="AW110" s="3">
        <f>31835956+AW380+AW381</f>
        <v>32960048</v>
      </c>
      <c r="AX110" s="161">
        <f t="shared" si="63"/>
        <v>5.77374117388207E-3</v>
      </c>
      <c r="AY110" s="174">
        <f t="shared" si="77"/>
        <v>526089.28831093758</v>
      </c>
      <c r="AZ110" s="161">
        <f t="shared" si="97"/>
        <v>9.3270619299574628E-5</v>
      </c>
      <c r="BA110" s="148">
        <f t="shared" si="98"/>
        <v>1.3754691639836152E-2</v>
      </c>
      <c r="BB110" s="148">
        <f t="shared" si="99"/>
        <v>1.4678103686747837E-2</v>
      </c>
      <c r="BC110" s="174">
        <f t="shared" si="78"/>
        <v>-2825214.4076658264</v>
      </c>
      <c r="BD110" s="161">
        <f t="shared" si="100"/>
        <v>-7.9908766416250838E-5</v>
      </c>
      <c r="BE110" s="148">
        <f t="shared" si="101"/>
        <v>-6.8784857386683218E-2</v>
      </c>
      <c r="BF110" s="161">
        <f t="shared" si="102"/>
        <v>-1.2419158602837285E-2</v>
      </c>
      <c r="BG110" s="174">
        <f t="shared" si="79"/>
        <v>1117772.3395911753</v>
      </c>
      <c r="BH110" s="161">
        <f t="shared" si="103"/>
        <v>1.2451596820260789E-4</v>
      </c>
      <c r="BI110" s="148">
        <f t="shared" si="80"/>
        <v>2.7975479737751056E-2</v>
      </c>
      <c r="BJ110" s="161">
        <f t="shared" si="104"/>
        <v>1.9733748531935737E-2</v>
      </c>
      <c r="BK110" s="174">
        <f t="shared" si="105"/>
        <v>2331802.6152904183</v>
      </c>
      <c r="BL110" s="164">
        <f t="shared" si="106"/>
        <v>7.362113236602727E-7</v>
      </c>
      <c r="BM110" s="4">
        <f t="shared" si="64"/>
        <v>6.1977080341385958E-2</v>
      </c>
      <c r="BN110" s="4">
        <f t="shared" si="81"/>
        <v>1.1669109311696436E-4</v>
      </c>
      <c r="BO110" s="157">
        <f t="shared" si="65"/>
        <v>224185</v>
      </c>
      <c r="BP110" s="164">
        <f t="shared" si="82"/>
        <v>1.5459719960651385E-4</v>
      </c>
      <c r="BQ110" s="4">
        <f t="shared" si="66"/>
        <v>5.9943406109016113E-3</v>
      </c>
      <c r="BR110" s="4">
        <f t="shared" si="83"/>
        <v>2.5119520286919866E-2</v>
      </c>
      <c r="BS110" s="157">
        <f t="shared" si="67"/>
        <v>3164636</v>
      </c>
      <c r="BT110" s="164">
        <f t="shared" si="84"/>
        <v>2.7010855051018325E-4</v>
      </c>
      <c r="BU110" s="4">
        <f t="shared" si="68"/>
        <v>9.2439136578161524E-2</v>
      </c>
      <c r="BV110" s="4">
        <f t="shared" si="85"/>
        <v>4.5902821988967203E-2</v>
      </c>
      <c r="BW110" s="157">
        <f t="shared" si="69"/>
        <v>477379</v>
      </c>
      <c r="BX110" s="4">
        <f t="shared" si="86"/>
        <v>-1.1266352585968115E-4</v>
      </c>
      <c r="BY110" s="4">
        <f t="shared" si="70"/>
        <v>1.4141450586816033E-2</v>
      </c>
      <c r="BZ110" s="4">
        <f t="shared" si="87"/>
        <v>-1.8786586157166895E-2</v>
      </c>
      <c r="CA110" s="157">
        <f t="shared" si="71"/>
        <v>-179014</v>
      </c>
      <c r="CB110" s="4">
        <f t="shared" si="88"/>
        <v>-6.5057476300303327E-5</v>
      </c>
      <c r="CC110" s="4">
        <f t="shared" si="72"/>
        <v>-5.2749784435268728E-3</v>
      </c>
      <c r="CD110" s="4">
        <f t="shared" si="89"/>
        <v>-1.0731878730637776E-2</v>
      </c>
      <c r="CE110" s="159">
        <f t="shared" si="73"/>
        <v>976394</v>
      </c>
      <c r="CF110" s="4">
        <f t="shared" si="90"/>
        <v>2.8833592680066206E-4</v>
      </c>
      <c r="CG110" s="4">
        <f t="shared" si="74"/>
        <v>2.9623561227823454E-2</v>
      </c>
      <c r="CH110" s="4">
        <f t="shared" si="91"/>
        <v>4.9939184684095334E-2</v>
      </c>
      <c r="CI110" s="157">
        <f t="shared" si="108"/>
        <v>5814029.8355267048</v>
      </c>
      <c r="CJ110" s="164">
        <f t="shared" si="107"/>
        <v>6.7393470716696664E-4</v>
      </c>
      <c r="CK110" s="4">
        <f t="shared" si="75"/>
        <v>0.17639627938426258</v>
      </c>
      <c r="CL110" s="4">
        <f t="shared" si="92"/>
        <v>0.11672409394026154</v>
      </c>
    </row>
    <row r="111" spans="1:90" x14ac:dyDescent="0.35">
      <c r="A111" t="s">
        <v>18</v>
      </c>
      <c r="B111">
        <v>362</v>
      </c>
      <c r="C111" t="s">
        <v>473</v>
      </c>
      <c r="D111" s="342">
        <v>23770000</v>
      </c>
      <c r="E111" s="200">
        <v>21466503</v>
      </c>
      <c r="F111" s="200">
        <v>852840</v>
      </c>
      <c r="G111" s="161">
        <f t="shared" si="93"/>
        <v>3.5992157669333265E-3</v>
      </c>
      <c r="H111" s="342">
        <v>24145000</v>
      </c>
      <c r="I111" s="200">
        <v>21757040.046288222</v>
      </c>
      <c r="J111" s="200">
        <v>1002306.4501516229</v>
      </c>
      <c r="K111" s="161">
        <f t="shared" si="94"/>
        <v>3.6179414232499697E-3</v>
      </c>
      <c r="L111" s="200">
        <v>21470694.741051037</v>
      </c>
      <c r="M111" s="200">
        <v>848713.70709486096</v>
      </c>
      <c r="N111" s="161">
        <f t="shared" si="95"/>
        <v>3.5670763566436696E-3</v>
      </c>
      <c r="O111" s="200">
        <v>21659833</v>
      </c>
      <c r="P111" s="200">
        <v>834533</v>
      </c>
      <c r="Q111" s="161">
        <f t="shared" si="96"/>
        <v>3.5679001058650248E-3</v>
      </c>
      <c r="R111" t="s">
        <v>18</v>
      </c>
      <c r="S111" s="144">
        <v>362</v>
      </c>
      <c r="T111" t="s">
        <v>473</v>
      </c>
      <c r="U111" s="273">
        <v>23209405.430547155</v>
      </c>
      <c r="V111" s="161">
        <f t="shared" si="76"/>
        <v>3.6358645589729013E-3</v>
      </c>
      <c r="W111" s="3">
        <v>23548992.269638252</v>
      </c>
      <c r="X111" s="161">
        <f t="shared" si="57"/>
        <v>3.7188783464189817E-3</v>
      </c>
      <c r="Y111">
        <v>362</v>
      </c>
      <c r="Z111" t="s">
        <v>18</v>
      </c>
      <c r="AA111" t="s">
        <v>473</v>
      </c>
      <c r="AB111" s="162">
        <v>22507873</v>
      </c>
      <c r="AC111" s="161">
        <f t="shared" si="58"/>
        <v>3.7743187030852489E-3</v>
      </c>
      <c r="AD111" s="163">
        <v>362</v>
      </c>
      <c r="AE111" s="163" t="s">
        <v>18</v>
      </c>
      <c r="AF111" s="8" t="s">
        <v>473</v>
      </c>
      <c r="AG111" s="160">
        <v>21715928</v>
      </c>
      <c r="AH111" s="161">
        <f t="shared" si="59"/>
        <v>3.5735802588542404E-3</v>
      </c>
      <c r="AI111">
        <v>362</v>
      </c>
      <c r="AJ111" t="s">
        <v>18</v>
      </c>
      <c r="AK111" s="1">
        <v>18614983</v>
      </c>
      <c r="AL111" s="161">
        <f t="shared" si="60"/>
        <v>3.199585402656053E-3</v>
      </c>
      <c r="AM111">
        <v>362</v>
      </c>
      <c r="AN111" t="s">
        <v>18</v>
      </c>
      <c r="AO111" s="3">
        <v>18172056</v>
      </c>
      <c r="AP111" s="161">
        <f t="shared" si="61"/>
        <v>3.228272498940869E-3</v>
      </c>
      <c r="AQ111">
        <v>362</v>
      </c>
      <c r="AR111" t="s">
        <v>18</v>
      </c>
      <c r="AS111" s="3">
        <v>18222147</v>
      </c>
      <c r="AT111" s="161">
        <f t="shared" si="62"/>
        <v>3.2550277384404214E-3</v>
      </c>
      <c r="AU111" s="13">
        <v>362</v>
      </c>
      <c r="AV111" s="13" t="s">
        <v>18</v>
      </c>
      <c r="AW111" s="3">
        <v>15027364</v>
      </c>
      <c r="AX111" s="161">
        <f t="shared" si="63"/>
        <v>2.6324024243445628E-3</v>
      </c>
      <c r="AY111" s="174">
        <f t="shared" si="77"/>
        <v>286345.30523718521</v>
      </c>
      <c r="AZ111" s="161">
        <f t="shared" si="97"/>
        <v>5.0865066606300101E-5</v>
      </c>
      <c r="BA111" s="148">
        <f t="shared" si="98"/>
        <v>1.3336564498292895E-2</v>
      </c>
      <c r="BB111" s="148">
        <f t="shared" si="99"/>
        <v>1.4259595680244987E-2</v>
      </c>
      <c r="BC111" s="174">
        <f t="shared" si="78"/>
        <v>-1738710.6894961186</v>
      </c>
      <c r="BD111" s="161">
        <f t="shared" si="100"/>
        <v>-6.8788202329231676E-5</v>
      </c>
      <c r="BE111" s="148">
        <f t="shared" si="101"/>
        <v>-7.4914055627108275E-2</v>
      </c>
      <c r="BF111" s="161">
        <f t="shared" si="102"/>
        <v>-1.8919352251301605E-2</v>
      </c>
      <c r="BG111" s="174">
        <f t="shared" si="79"/>
        <v>-339586.83909109607</v>
      </c>
      <c r="BH111" s="161">
        <f t="shared" si="103"/>
        <v>-8.30137874460804E-5</v>
      </c>
      <c r="BI111" s="148">
        <f t="shared" si="80"/>
        <v>-1.4420440382450075E-2</v>
      </c>
      <c r="BJ111" s="161">
        <f t="shared" si="104"/>
        <v>-2.2322264864086463E-2</v>
      </c>
      <c r="BK111" s="174">
        <f t="shared" si="105"/>
        <v>1041119.2696382515</v>
      </c>
      <c r="BL111" s="164">
        <f t="shared" si="106"/>
        <v>-5.5440356666267183E-5</v>
      </c>
      <c r="BM111" s="4">
        <f t="shared" si="64"/>
        <v>4.6255782127358348E-2</v>
      </c>
      <c r="BN111" s="4">
        <f t="shared" si="81"/>
        <v>-1.4688838179178791E-2</v>
      </c>
      <c r="BO111" s="157">
        <f t="shared" si="65"/>
        <v>791945</v>
      </c>
      <c r="BP111" s="164">
        <f t="shared" si="82"/>
        <v>2.0073844423100853E-4</v>
      </c>
      <c r="BQ111" s="4">
        <f t="shared" si="66"/>
        <v>3.6468393153633594E-2</v>
      </c>
      <c r="BR111" s="4">
        <f t="shared" si="83"/>
        <v>5.617292174525533E-2</v>
      </c>
      <c r="BS111" s="157">
        <f t="shared" si="67"/>
        <v>3100945</v>
      </c>
      <c r="BT111" s="164">
        <f t="shared" si="84"/>
        <v>3.7399485619818732E-4</v>
      </c>
      <c r="BU111" s="4">
        <f t="shared" si="68"/>
        <v>0.16658328401374312</v>
      </c>
      <c r="BV111" s="4">
        <f t="shared" si="85"/>
        <v>0.11688853683596792</v>
      </c>
      <c r="BW111" s="157">
        <f t="shared" si="69"/>
        <v>442927</v>
      </c>
      <c r="BX111" s="4">
        <f t="shared" si="86"/>
        <v>-2.8687096284815954E-5</v>
      </c>
      <c r="BY111" s="4">
        <f t="shared" si="70"/>
        <v>2.4374071926698881E-2</v>
      </c>
      <c r="BZ111" s="4">
        <f t="shared" si="87"/>
        <v>-8.8862065684441483E-3</v>
      </c>
      <c r="CA111" s="157">
        <f t="shared" si="71"/>
        <v>-50091</v>
      </c>
      <c r="CB111" s="4">
        <f t="shared" si="88"/>
        <v>-2.6755239499552403E-5</v>
      </c>
      <c r="CC111" s="4">
        <f t="shared" si="72"/>
        <v>-2.7489076890884483E-3</v>
      </c>
      <c r="CD111" s="4">
        <f t="shared" si="89"/>
        <v>-8.21966559104397E-3</v>
      </c>
      <c r="CE111" s="159">
        <f t="shared" si="73"/>
        <v>3194783</v>
      </c>
      <c r="CF111" s="4">
        <f t="shared" si="90"/>
        <v>6.2262531409585861E-4</v>
      </c>
      <c r="CG111" s="4">
        <f t="shared" si="74"/>
        <v>0.21259769843866164</v>
      </c>
      <c r="CH111" s="4">
        <f t="shared" si="91"/>
        <v>0.23652360609373205</v>
      </c>
      <c r="CI111" s="157">
        <f t="shared" si="108"/>
        <v>6729676.0462882221</v>
      </c>
      <c r="CJ111" s="164">
        <f t="shared" si="107"/>
        <v>9.8553899890540695E-4</v>
      </c>
      <c r="CK111" s="4">
        <f t="shared" si="75"/>
        <v>0.44782811185569354</v>
      </c>
      <c r="CL111" s="4">
        <f t="shared" si="92"/>
        <v>0.37438766572736104</v>
      </c>
    </row>
    <row r="112" spans="1:90" x14ac:dyDescent="0.35">
      <c r="A112" t="s">
        <v>19</v>
      </c>
      <c r="B112">
        <v>363</v>
      </c>
      <c r="C112" t="s">
        <v>473</v>
      </c>
      <c r="D112" s="342">
        <v>649704000</v>
      </c>
      <c r="E112" s="200">
        <v>586742905</v>
      </c>
      <c r="F112" s="200">
        <v>16321612</v>
      </c>
      <c r="G112" s="161">
        <f t="shared" si="93"/>
        <v>9.8377193286315098E-2</v>
      </c>
      <c r="H112" s="342">
        <v>655776000</v>
      </c>
      <c r="I112" s="200">
        <v>590922207.51113856</v>
      </c>
      <c r="J112" s="200">
        <v>16597202.739566503</v>
      </c>
      <c r="K112" s="161">
        <f t="shared" si="94"/>
        <v>9.8263455319493001E-2</v>
      </c>
      <c r="L112" s="200">
        <v>599243515.39891136</v>
      </c>
      <c r="M112" s="200">
        <v>14053858.939420758</v>
      </c>
      <c r="N112" s="161">
        <f t="shared" si="95"/>
        <v>9.9556507203495168E-2</v>
      </c>
      <c r="O112" s="200">
        <v>604778286</v>
      </c>
      <c r="P112" s="200">
        <v>13819038</v>
      </c>
      <c r="Q112" s="161">
        <f t="shared" si="96"/>
        <v>9.9621659624257869E-2</v>
      </c>
      <c r="R112" t="s">
        <v>19</v>
      </c>
      <c r="S112" s="144">
        <v>363</v>
      </c>
      <c r="T112" t="s">
        <v>473</v>
      </c>
      <c r="U112" s="273">
        <f>622573162.765935+U438</f>
        <v>628275045.02539122</v>
      </c>
      <c r="V112" s="161">
        <f t="shared" si="76"/>
        <v>9.8422295923548411E-2</v>
      </c>
      <c r="W112" s="3">
        <f>618831597.375176+W438</f>
        <v>624704635.0640291</v>
      </c>
      <c r="X112" s="161">
        <f t="shared" si="57"/>
        <v>9.8653925978925888E-2</v>
      </c>
      <c r="Y112">
        <v>363</v>
      </c>
      <c r="Z112" t="s">
        <v>19</v>
      </c>
      <c r="AA112" t="s">
        <v>473</v>
      </c>
      <c r="AB112" s="162">
        <f>585569307+AB438</f>
        <v>591177579</v>
      </c>
      <c r="AC112" s="161">
        <f t="shared" si="58"/>
        <v>9.9133871657457684E-2</v>
      </c>
      <c r="AD112" s="163">
        <v>363</v>
      </c>
      <c r="AE112" s="163" t="s">
        <v>19</v>
      </c>
      <c r="AF112" s="8" t="s">
        <v>473</v>
      </c>
      <c r="AG112" s="160">
        <f>583076163+AG438</f>
        <v>588740664</v>
      </c>
      <c r="AH112" s="161">
        <f t="shared" si="59"/>
        <v>9.6883357434926903E-2</v>
      </c>
      <c r="AI112">
        <v>363</v>
      </c>
      <c r="AJ112" t="s">
        <v>19</v>
      </c>
      <c r="AK112" s="1">
        <f>579641413+AK438</f>
        <v>584785814</v>
      </c>
      <c r="AL112" s="161">
        <f t="shared" si="60"/>
        <v>0.10051430904636001</v>
      </c>
      <c r="AM112">
        <v>363</v>
      </c>
      <c r="AN112" t="s">
        <v>19</v>
      </c>
      <c r="AO112" s="3">
        <f>557179779+AO438</f>
        <v>561932984</v>
      </c>
      <c r="AP112" s="161">
        <f t="shared" si="61"/>
        <v>9.9827603354016706E-2</v>
      </c>
      <c r="AQ112">
        <v>363</v>
      </c>
      <c r="AR112" t="s">
        <v>19</v>
      </c>
      <c r="AS112" s="3">
        <f>580105199+AS438</f>
        <v>584701159</v>
      </c>
      <c r="AT112" s="161">
        <f t="shared" si="62"/>
        <v>0.10444534835786712</v>
      </c>
      <c r="AU112" s="13">
        <v>363</v>
      </c>
      <c r="AV112" s="13" t="s">
        <v>19</v>
      </c>
      <c r="AW112" s="3">
        <f>616360368+AW438</f>
        <v>620806134</v>
      </c>
      <c r="AX112" s="161">
        <f t="shared" si="63"/>
        <v>0.10874905087742438</v>
      </c>
      <c r="AY112" s="174">
        <f t="shared" si="77"/>
        <v>-8321307.8877727985</v>
      </c>
      <c r="AZ112" s="161">
        <f t="shared" si="97"/>
        <v>-1.2930518840021665E-3</v>
      </c>
      <c r="BA112" s="148">
        <f t="shared" si="98"/>
        <v>-1.3886354501864529E-2</v>
      </c>
      <c r="BB112" s="148">
        <f t="shared" si="99"/>
        <v>-1.2988120217588056E-2</v>
      </c>
      <c r="BC112" s="174">
        <f t="shared" si="78"/>
        <v>-29031529.626479864</v>
      </c>
      <c r="BD112" s="161">
        <f t="shared" si="100"/>
        <v>1.1342112799467563E-3</v>
      </c>
      <c r="BE112" s="148">
        <f t="shared" si="101"/>
        <v>-4.6208312515908664E-2</v>
      </c>
      <c r="BF112" s="161">
        <f t="shared" si="102"/>
        <v>1.1523926253740095E-2</v>
      </c>
      <c r="BG112" s="174">
        <f t="shared" si="79"/>
        <v>3570409.9613621235</v>
      </c>
      <c r="BH112" s="161">
        <f t="shared" si="103"/>
        <v>-2.3163005537747694E-4</v>
      </c>
      <c r="BI112" s="148">
        <f t="shared" si="80"/>
        <v>5.7153569238303703E-3</v>
      </c>
      <c r="BJ112" s="161">
        <f t="shared" si="104"/>
        <v>-2.347905094288462E-3</v>
      </c>
      <c r="BK112" s="174">
        <f t="shared" si="105"/>
        <v>33527056.064029098</v>
      </c>
      <c r="BL112" s="164">
        <f t="shared" si="106"/>
        <v>-4.7994567853179571E-4</v>
      </c>
      <c r="BM112" s="4">
        <f t="shared" si="64"/>
        <v>5.671232681175329E-2</v>
      </c>
      <c r="BN112" s="4">
        <f t="shared" si="81"/>
        <v>-4.8413894313557781E-3</v>
      </c>
      <c r="BO112" s="157">
        <f t="shared" si="65"/>
        <v>2436915</v>
      </c>
      <c r="BP112" s="164">
        <f t="shared" si="82"/>
        <v>2.2505142225307806E-3</v>
      </c>
      <c r="BQ112" s="4">
        <f t="shared" si="66"/>
        <v>4.1391993945911641E-3</v>
      </c>
      <c r="BR112" s="4">
        <f t="shared" si="83"/>
        <v>2.3229110572911046E-2</v>
      </c>
      <c r="BS112" s="157">
        <f t="shared" si="67"/>
        <v>3954850</v>
      </c>
      <c r="BT112" s="164">
        <f t="shared" si="84"/>
        <v>-3.6309516114331059E-3</v>
      </c>
      <c r="BU112" s="4">
        <f t="shared" si="68"/>
        <v>6.7629034516900914E-3</v>
      </c>
      <c r="BV112" s="4">
        <f t="shared" si="85"/>
        <v>-3.6123728510717906E-2</v>
      </c>
      <c r="BW112" s="157">
        <f t="shared" si="69"/>
        <v>22852830</v>
      </c>
      <c r="BX112" s="4">
        <f t="shared" si="86"/>
        <v>6.8670569234330348E-4</v>
      </c>
      <c r="BY112" s="4">
        <f t="shared" si="70"/>
        <v>4.0668248084187918E-2</v>
      </c>
      <c r="BZ112" s="4">
        <f t="shared" si="87"/>
        <v>6.8789159438001563E-3</v>
      </c>
      <c r="CA112" s="157">
        <f t="shared" si="71"/>
        <v>-22768175</v>
      </c>
      <c r="CB112" s="4">
        <f t="shared" si="88"/>
        <v>-4.6177450038504125E-3</v>
      </c>
      <c r="CC112" s="4">
        <f t="shared" si="72"/>
        <v>-3.8939849270933288E-2</v>
      </c>
      <c r="CD112" s="4">
        <f t="shared" si="89"/>
        <v>-4.4212069531601991E-2</v>
      </c>
      <c r="CE112" s="159">
        <f t="shared" si="73"/>
        <v>-36104975</v>
      </c>
      <c r="CF112" s="4">
        <f t="shared" si="90"/>
        <v>-4.3037025195572648E-3</v>
      </c>
      <c r="CG112" s="4">
        <f t="shared" si="74"/>
        <v>-5.8158212399363952E-2</v>
      </c>
      <c r="CH112" s="4">
        <f t="shared" si="91"/>
        <v>-3.9574621431943791E-2</v>
      </c>
      <c r="CI112" s="157">
        <f t="shared" si="108"/>
        <v>-29883926.488861442</v>
      </c>
      <c r="CJ112" s="164">
        <f t="shared" si="107"/>
        <v>-1.0485595557931382E-2</v>
      </c>
      <c r="CK112" s="4">
        <f t="shared" si="75"/>
        <v>-4.8137292549466727E-2</v>
      </c>
      <c r="CL112" s="4">
        <f t="shared" si="92"/>
        <v>-9.6420111010901019E-2</v>
      </c>
    </row>
    <row r="113" spans="1:90" x14ac:dyDescent="0.35">
      <c r="A113" t="s">
        <v>39</v>
      </c>
      <c r="B113">
        <v>373</v>
      </c>
      <c r="C113" t="s">
        <v>472</v>
      </c>
      <c r="D113" s="342">
        <v>4968000</v>
      </c>
      <c r="E113" s="200">
        <v>4486440</v>
      </c>
      <c r="F113" s="200">
        <v>277405</v>
      </c>
      <c r="G113" s="161">
        <f t="shared" si="93"/>
        <v>7.5222618166546982E-4</v>
      </c>
      <c r="H113" s="342">
        <v>5045000</v>
      </c>
      <c r="I113" s="200">
        <v>4546226.1302608596</v>
      </c>
      <c r="J113" s="200">
        <v>308386.31747223093</v>
      </c>
      <c r="K113" s="161">
        <f t="shared" si="94"/>
        <v>7.5598426077899423E-4</v>
      </c>
      <c r="L113" s="200">
        <v>4484364.8122551991</v>
      </c>
      <c r="M113" s="200">
        <v>261129.4127455696</v>
      </c>
      <c r="N113" s="161">
        <f t="shared" si="95"/>
        <v>7.4501882166749605E-4</v>
      </c>
      <c r="O113" s="200">
        <v>4521640</v>
      </c>
      <c r="P113" s="200">
        <v>256766</v>
      </c>
      <c r="Q113" s="161">
        <f t="shared" si="96"/>
        <v>7.4482383288382368E-4</v>
      </c>
      <c r="R113" t="s">
        <v>39</v>
      </c>
      <c r="S113" s="144">
        <v>373</v>
      </c>
      <c r="T113" t="s">
        <v>472</v>
      </c>
      <c r="U113" s="273">
        <v>5012408.006225355</v>
      </c>
      <c r="V113" s="161">
        <f t="shared" si="76"/>
        <v>7.8521772905740283E-4</v>
      </c>
      <c r="W113" s="3">
        <v>5012686.4789788909</v>
      </c>
      <c r="X113" s="161">
        <f t="shared" si="57"/>
        <v>7.9160802256903406E-4</v>
      </c>
      <c r="Y113">
        <v>373</v>
      </c>
      <c r="Z113" t="s">
        <v>39</v>
      </c>
      <c r="AA113" t="s">
        <v>472</v>
      </c>
      <c r="AB113" s="162">
        <v>4534355</v>
      </c>
      <c r="AC113" s="161">
        <f t="shared" si="58"/>
        <v>7.6036064726898512E-4</v>
      </c>
      <c r="AD113" s="163">
        <v>373</v>
      </c>
      <c r="AE113" s="163" t="s">
        <v>39</v>
      </c>
      <c r="AF113" s="8" t="s">
        <v>472</v>
      </c>
      <c r="AG113" s="160">
        <v>4605464</v>
      </c>
      <c r="AH113" s="161">
        <f t="shared" si="59"/>
        <v>7.5787667159625343E-4</v>
      </c>
      <c r="AI113">
        <v>373</v>
      </c>
      <c r="AJ113" t="s">
        <v>39</v>
      </c>
      <c r="AK113" s="1">
        <v>4297669</v>
      </c>
      <c r="AL113" s="161">
        <f t="shared" si="60"/>
        <v>7.3869307309318722E-4</v>
      </c>
      <c r="AM113">
        <v>373</v>
      </c>
      <c r="AN113" t="s">
        <v>517</v>
      </c>
      <c r="AO113" s="3">
        <v>3821439</v>
      </c>
      <c r="AP113" s="161">
        <f t="shared" si="61"/>
        <v>6.7888005793511176E-4</v>
      </c>
      <c r="AQ113">
        <v>373</v>
      </c>
      <c r="AR113" t="s">
        <v>39</v>
      </c>
      <c r="AS113" s="3">
        <v>3614806</v>
      </c>
      <c r="AT113" s="161">
        <f t="shared" si="62"/>
        <v>6.4571391061003216E-4</v>
      </c>
      <c r="AU113" s="13">
        <v>373</v>
      </c>
      <c r="AV113" s="13" t="s">
        <v>39</v>
      </c>
      <c r="AW113" s="3">
        <v>3664691</v>
      </c>
      <c r="AX113" s="161">
        <f t="shared" si="63"/>
        <v>6.4195832834512429E-4</v>
      </c>
      <c r="AY113" s="174">
        <f t="shared" si="77"/>
        <v>61861.318005660549</v>
      </c>
      <c r="AZ113" s="161">
        <f t="shared" si="97"/>
        <v>1.0965439111498181E-5</v>
      </c>
      <c r="BA113" s="148">
        <f t="shared" si="98"/>
        <v>1.3794889710266531E-2</v>
      </c>
      <c r="BB113" s="148">
        <f t="shared" si="99"/>
        <v>1.4718338372922458E-2</v>
      </c>
      <c r="BC113" s="174">
        <f t="shared" si="78"/>
        <v>-528043.1939701559</v>
      </c>
      <c r="BD113" s="161">
        <f t="shared" si="100"/>
        <v>-4.019890738990678E-5</v>
      </c>
      <c r="BE113" s="148">
        <f t="shared" si="101"/>
        <v>-0.10534720902894021</v>
      </c>
      <c r="BF113" s="161">
        <f t="shared" si="102"/>
        <v>-5.1194599793566387E-2</v>
      </c>
      <c r="BG113" s="174">
        <f t="shared" si="79"/>
        <v>-278.47275353595614</v>
      </c>
      <c r="BH113" s="161">
        <f t="shared" si="103"/>
        <v>-6.3902935116312305E-6</v>
      </c>
      <c r="BI113" s="148">
        <f t="shared" si="80"/>
        <v>-5.5553594804653016E-5</v>
      </c>
      <c r="BJ113" s="161">
        <f t="shared" si="104"/>
        <v>-8.0725476870390726E-3</v>
      </c>
      <c r="BK113" s="174">
        <f t="shared" si="105"/>
        <v>478331.47897889093</v>
      </c>
      <c r="BL113" s="164">
        <f t="shared" si="106"/>
        <v>3.124737530004894E-5</v>
      </c>
      <c r="BM113" s="4">
        <f t="shared" si="64"/>
        <v>0.10549052268269488</v>
      </c>
      <c r="BN113" s="4">
        <f t="shared" si="81"/>
        <v>4.1095466226824431E-2</v>
      </c>
      <c r="BO113" s="157">
        <f t="shared" si="65"/>
        <v>-71109</v>
      </c>
      <c r="BP113" s="164">
        <f t="shared" si="82"/>
        <v>2.48397567273169E-6</v>
      </c>
      <c r="BQ113" s="4">
        <f t="shared" si="66"/>
        <v>-1.5440138062093201E-2</v>
      </c>
      <c r="BR113" s="4">
        <f t="shared" si="83"/>
        <v>3.2775460253973722E-3</v>
      </c>
      <c r="BS113" s="157">
        <f t="shared" si="67"/>
        <v>307795</v>
      </c>
      <c r="BT113" s="164">
        <f t="shared" si="84"/>
        <v>1.9183598503066208E-5</v>
      </c>
      <c r="BU113" s="4">
        <f t="shared" si="68"/>
        <v>7.1619056749135407E-2</v>
      </c>
      <c r="BV113" s="4">
        <f t="shared" si="85"/>
        <v>2.5969647207787164E-2</v>
      </c>
      <c r="BW113" s="157">
        <f t="shared" si="69"/>
        <v>476230</v>
      </c>
      <c r="BX113" s="4">
        <f t="shared" si="86"/>
        <v>5.9813015158075456E-5</v>
      </c>
      <c r="BY113" s="4">
        <f t="shared" si="70"/>
        <v>0.12462059449333092</v>
      </c>
      <c r="BZ113" s="4">
        <f t="shared" si="87"/>
        <v>8.810542371800302E-2</v>
      </c>
      <c r="CA113" s="157">
        <f t="shared" si="71"/>
        <v>206633</v>
      </c>
      <c r="CB113" s="4">
        <f t="shared" si="88"/>
        <v>3.31661473250796E-5</v>
      </c>
      <c r="CC113" s="4">
        <f t="shared" si="72"/>
        <v>5.7162957016227152E-2</v>
      </c>
      <c r="CD113" s="4">
        <f t="shared" si="89"/>
        <v>5.1363532332370218E-2</v>
      </c>
      <c r="CE113" s="159">
        <f t="shared" si="73"/>
        <v>-49885</v>
      </c>
      <c r="CF113" s="4">
        <f t="shared" si="90"/>
        <v>3.7555822649078729E-6</v>
      </c>
      <c r="CG113" s="4">
        <f t="shared" si="74"/>
        <v>-1.3612334573365121E-2</v>
      </c>
      <c r="CH113" s="4">
        <f t="shared" si="91"/>
        <v>5.8501963431009931E-3</v>
      </c>
      <c r="CI113" s="157">
        <f t="shared" si="108"/>
        <v>881535.13026085962</v>
      </c>
      <c r="CJ113" s="164">
        <f t="shared" si="107"/>
        <v>1.1402593243386994E-4</v>
      </c>
      <c r="CK113" s="4">
        <f t="shared" si="75"/>
        <v>0.24054828367817632</v>
      </c>
      <c r="CL113" s="4">
        <f t="shared" si="92"/>
        <v>0.1776220159458205</v>
      </c>
    </row>
    <row r="114" spans="1:90" x14ac:dyDescent="0.35">
      <c r="A114" t="s">
        <v>45</v>
      </c>
      <c r="B114">
        <v>375</v>
      </c>
      <c r="C114" t="s">
        <v>473</v>
      </c>
      <c r="D114" s="342">
        <v>16600000</v>
      </c>
      <c r="E114" s="200">
        <v>14991746</v>
      </c>
      <c r="F114" s="200">
        <v>598788</v>
      </c>
      <c r="G114" s="161">
        <f t="shared" si="93"/>
        <v>2.5136152160908382E-3</v>
      </c>
      <c r="H114" s="342">
        <v>16755000</v>
      </c>
      <c r="I114" s="200">
        <v>15098360.465373192</v>
      </c>
      <c r="J114" s="200">
        <v>606903.72965610377</v>
      </c>
      <c r="K114" s="161">
        <f t="shared" si="94"/>
        <v>2.5106808478827271E-3</v>
      </c>
      <c r="L114" s="200">
        <v>15107138.155661952</v>
      </c>
      <c r="M114" s="200">
        <v>513902.22438278224</v>
      </c>
      <c r="N114" s="161">
        <f t="shared" si="95"/>
        <v>2.5098542912344183E-3</v>
      </c>
      <c r="O114" s="200">
        <v>15242431</v>
      </c>
      <c r="P114" s="200">
        <v>505316</v>
      </c>
      <c r="Q114" s="161">
        <f t="shared" si="96"/>
        <v>2.5107982678601601E-3</v>
      </c>
      <c r="R114" t="s">
        <v>45</v>
      </c>
      <c r="S114" s="144">
        <v>375</v>
      </c>
      <c r="T114" t="s">
        <v>473</v>
      </c>
      <c r="U114" s="273">
        <v>15803408.505180193</v>
      </c>
      <c r="V114" s="161">
        <f t="shared" si="76"/>
        <v>2.4756796578395157E-3</v>
      </c>
      <c r="W114" s="3">
        <v>15875124.242442694</v>
      </c>
      <c r="X114" s="161">
        <f t="shared" si="57"/>
        <v>2.5070141055695411E-3</v>
      </c>
      <c r="Y114">
        <v>375</v>
      </c>
      <c r="Z114" t="s">
        <v>45</v>
      </c>
      <c r="AA114" t="s">
        <v>473</v>
      </c>
      <c r="AB114" s="162">
        <v>14840723</v>
      </c>
      <c r="AC114" s="161">
        <f t="shared" si="58"/>
        <v>2.4886233535353348E-3</v>
      </c>
      <c r="AD114" s="163">
        <v>375</v>
      </c>
      <c r="AE114" s="163" t="s">
        <v>45</v>
      </c>
      <c r="AF114" s="8" t="s">
        <v>473</v>
      </c>
      <c r="AG114" s="160">
        <v>15274805</v>
      </c>
      <c r="AH114" s="161">
        <f t="shared" si="59"/>
        <v>2.5136269380635285E-3</v>
      </c>
      <c r="AI114">
        <v>375</v>
      </c>
      <c r="AJ114" t="s">
        <v>45</v>
      </c>
      <c r="AK114" s="1">
        <v>13705477</v>
      </c>
      <c r="AL114" s="161">
        <f t="shared" si="60"/>
        <v>2.3557284014515769E-3</v>
      </c>
      <c r="AM114">
        <v>375</v>
      </c>
      <c r="AN114" t="s">
        <v>45</v>
      </c>
      <c r="AO114" s="3">
        <v>12744826</v>
      </c>
      <c r="AP114" s="161">
        <f t="shared" si="61"/>
        <v>2.2641230733377975E-3</v>
      </c>
      <c r="AQ114">
        <v>375</v>
      </c>
      <c r="AR114" t="s">
        <v>45</v>
      </c>
      <c r="AS114" s="3">
        <v>12959379</v>
      </c>
      <c r="AT114" s="161">
        <f t="shared" si="62"/>
        <v>2.3149378675280303E-3</v>
      </c>
      <c r="AU114" s="13">
        <v>375</v>
      </c>
      <c r="AV114" s="13" t="s">
        <v>45</v>
      </c>
      <c r="AW114" s="3">
        <v>13095247</v>
      </c>
      <c r="AX114" s="161">
        <f t="shared" si="63"/>
        <v>2.2939458943159203E-3</v>
      </c>
      <c r="AY114" s="174">
        <f t="shared" si="77"/>
        <v>-8777.690288759768</v>
      </c>
      <c r="AZ114" s="161">
        <f t="shared" si="97"/>
        <v>8.2655664830882242E-7</v>
      </c>
      <c r="BA114" s="148">
        <f t="shared" si="98"/>
        <v>-5.8102932523126547E-4</v>
      </c>
      <c r="BB114" s="148">
        <f t="shared" si="99"/>
        <v>3.2932455529213138E-4</v>
      </c>
      <c r="BC114" s="174">
        <f t="shared" si="78"/>
        <v>-696270.34951824136</v>
      </c>
      <c r="BD114" s="161">
        <f t="shared" si="100"/>
        <v>3.4174633394902596E-5</v>
      </c>
      <c r="BE114" s="148">
        <f t="shared" si="101"/>
        <v>-4.4058239036851521E-2</v>
      </c>
      <c r="BF114" s="161">
        <f t="shared" si="102"/>
        <v>1.3804141940046569E-2</v>
      </c>
      <c r="BG114" s="174">
        <f t="shared" si="79"/>
        <v>-71715.73726250045</v>
      </c>
      <c r="BH114" s="161">
        <f t="shared" si="103"/>
        <v>-3.1334447730025413E-5</v>
      </c>
      <c r="BI114" s="148">
        <f t="shared" si="80"/>
        <v>-4.5174914014698506E-3</v>
      </c>
      <c r="BJ114" s="161">
        <f t="shared" si="104"/>
        <v>-1.2498712177332118E-2</v>
      </c>
      <c r="BK114" s="174">
        <f t="shared" si="105"/>
        <v>1034401.2424426936</v>
      </c>
      <c r="BL114" s="164">
        <f t="shared" si="106"/>
        <v>1.8390752034206249E-5</v>
      </c>
      <c r="BM114" s="4">
        <f t="shared" si="64"/>
        <v>6.9700191994870708E-2</v>
      </c>
      <c r="BN114" s="4">
        <f t="shared" si="81"/>
        <v>7.3899298614554798E-3</v>
      </c>
      <c r="BO114" s="157">
        <f t="shared" si="65"/>
        <v>-434082</v>
      </c>
      <c r="BP114" s="164">
        <f t="shared" si="82"/>
        <v>-2.5003584528193647E-5</v>
      </c>
      <c r="BQ114" s="4">
        <f t="shared" si="66"/>
        <v>-2.8418169659121671E-2</v>
      </c>
      <c r="BR114" s="4">
        <f t="shared" si="83"/>
        <v>-9.9472137848173065E-3</v>
      </c>
      <c r="BS114" s="157">
        <f t="shared" si="67"/>
        <v>1569328</v>
      </c>
      <c r="BT114" s="164">
        <f t="shared" si="84"/>
        <v>1.5789853661195155E-4</v>
      </c>
      <c r="BU114" s="4">
        <f t="shared" si="68"/>
        <v>0.11450371263984464</v>
      </c>
      <c r="BV114" s="4">
        <f t="shared" si="85"/>
        <v>6.7027479277600943E-2</v>
      </c>
      <c r="BW114" s="157">
        <f t="shared" si="69"/>
        <v>960651</v>
      </c>
      <c r="BX114" s="4">
        <f t="shared" si="86"/>
        <v>9.1605328113779447E-5</v>
      </c>
      <c r="BY114" s="4">
        <f t="shared" si="70"/>
        <v>7.5375764251312649E-2</v>
      </c>
      <c r="BZ114" s="4">
        <f t="shared" si="87"/>
        <v>4.0459517944284616E-2</v>
      </c>
      <c r="CA114" s="157">
        <f t="shared" si="71"/>
        <v>-214553</v>
      </c>
      <c r="CB114" s="4">
        <f t="shared" si="88"/>
        <v>-5.0814794190232829E-5</v>
      </c>
      <c r="CC114" s="4">
        <f t="shared" si="72"/>
        <v>-1.6555808731267139E-2</v>
      </c>
      <c r="CD114" s="4">
        <f t="shared" si="89"/>
        <v>-2.1950824211318727E-2</v>
      </c>
      <c r="CE114" s="159">
        <f t="shared" si="73"/>
        <v>-135868</v>
      </c>
      <c r="CF114" s="4">
        <f t="shared" si="90"/>
        <v>2.0991973212110011E-5</v>
      </c>
      <c r="CG114" s="4">
        <f t="shared" si="74"/>
        <v>-1.0375367490204653E-2</v>
      </c>
      <c r="CH114" s="4">
        <f t="shared" si="91"/>
        <v>9.1510324040881726E-3</v>
      </c>
      <c r="CI114" s="157">
        <f t="shared" si="108"/>
        <v>2003113.465373192</v>
      </c>
      <c r="CJ114" s="164">
        <f t="shared" si="107"/>
        <v>2.1673495356680679E-4</v>
      </c>
      <c r="CK114" s="4">
        <f t="shared" si="75"/>
        <v>0.15296492424871344</v>
      </c>
      <c r="CL114" s="4">
        <f t="shared" si="92"/>
        <v>9.4481284019752143E-2</v>
      </c>
    </row>
    <row r="115" spans="1:90" x14ac:dyDescent="0.35">
      <c r="A115" t="s">
        <v>48</v>
      </c>
      <c r="B115">
        <v>376</v>
      </c>
      <c r="C115" t="s">
        <v>471</v>
      </c>
      <c r="D115" s="342">
        <v>1791000</v>
      </c>
      <c r="E115" s="200">
        <v>1617032</v>
      </c>
      <c r="F115" s="200">
        <v>61102</v>
      </c>
      <c r="G115" s="161">
        <f t="shared" si="93"/>
        <v>2.7112227222271512E-4</v>
      </c>
      <c r="H115" s="342">
        <v>1798000</v>
      </c>
      <c r="I115" s="200">
        <v>1620027.3187212991</v>
      </c>
      <c r="J115" s="200">
        <v>53448.855407867748</v>
      </c>
      <c r="K115" s="161">
        <f t="shared" si="94"/>
        <v>2.6939160523346513E-4</v>
      </c>
      <c r="L115" s="200">
        <v>1533075.5839209699</v>
      </c>
      <c r="M115" s="200">
        <v>45258.389992727716</v>
      </c>
      <c r="N115" s="161">
        <f t="shared" si="95"/>
        <v>2.5470054575814252E-4</v>
      </c>
      <c r="O115" s="200">
        <v>1546988</v>
      </c>
      <c r="P115" s="200">
        <v>44502</v>
      </c>
      <c r="Q115" s="161">
        <f t="shared" si="96"/>
        <v>2.5482646375768101E-4</v>
      </c>
      <c r="R115" t="s">
        <v>48</v>
      </c>
      <c r="S115" s="144">
        <v>376</v>
      </c>
      <c r="T115" t="s">
        <v>471</v>
      </c>
      <c r="U115" s="273">
        <v>1632094.7269649131</v>
      </c>
      <c r="V115" s="161">
        <f t="shared" si="76"/>
        <v>2.5567545848667557E-4</v>
      </c>
      <c r="W115" s="3">
        <v>1660237.0177674987</v>
      </c>
      <c r="X115" s="161">
        <f t="shared" si="57"/>
        <v>2.6218614472344989E-4</v>
      </c>
      <c r="Y115">
        <v>376</v>
      </c>
      <c r="Z115" t="s">
        <v>48</v>
      </c>
      <c r="AA115" t="s">
        <v>471</v>
      </c>
      <c r="AB115" s="162">
        <v>1612615</v>
      </c>
      <c r="AC115" s="161">
        <f t="shared" si="58"/>
        <v>2.7041750925890768E-4</v>
      </c>
      <c r="AD115" s="163">
        <v>376</v>
      </c>
      <c r="AE115" s="163" t="s">
        <v>48</v>
      </c>
      <c r="AF115" s="8" t="s">
        <v>471</v>
      </c>
      <c r="AG115" s="160">
        <v>1657992</v>
      </c>
      <c r="AH115" s="161">
        <f t="shared" si="59"/>
        <v>2.7283970920046613E-4</v>
      </c>
      <c r="AI115">
        <v>376</v>
      </c>
      <c r="AJ115" t="s">
        <v>48</v>
      </c>
      <c r="AK115" s="1">
        <v>1479613</v>
      </c>
      <c r="AL115" s="161">
        <f t="shared" si="60"/>
        <v>2.5431923071754249E-4</v>
      </c>
      <c r="AM115">
        <v>376</v>
      </c>
      <c r="AN115" t="s">
        <v>48</v>
      </c>
      <c r="AO115" s="3">
        <v>1434402</v>
      </c>
      <c r="AP115" s="161">
        <f t="shared" si="61"/>
        <v>2.548220481505109E-4</v>
      </c>
      <c r="AQ115">
        <v>376</v>
      </c>
      <c r="AR115" t="s">
        <v>48</v>
      </c>
      <c r="AS115" s="3">
        <v>1225571</v>
      </c>
      <c r="AT115" s="161">
        <f t="shared" si="62"/>
        <v>2.1892412570418654E-4</v>
      </c>
      <c r="AU115" s="13">
        <v>376</v>
      </c>
      <c r="AV115" s="13" t="s">
        <v>48</v>
      </c>
      <c r="AW115" s="3">
        <v>1100806</v>
      </c>
      <c r="AX115" s="161">
        <f t="shared" si="63"/>
        <v>1.9283251428081735E-4</v>
      </c>
      <c r="AY115" s="174">
        <f t="shared" si="77"/>
        <v>86951.734800329199</v>
      </c>
      <c r="AZ115" s="161">
        <f t="shared" si="97"/>
        <v>1.4691059475322615E-5</v>
      </c>
      <c r="BA115" s="148">
        <f t="shared" si="98"/>
        <v>5.6717187144773917E-2</v>
      </c>
      <c r="BB115" s="148">
        <f t="shared" si="99"/>
        <v>5.7679733004078013E-2</v>
      </c>
      <c r="BC115" s="174">
        <f t="shared" si="78"/>
        <v>-99019.143043943215</v>
      </c>
      <c r="BD115" s="161">
        <f t="shared" si="100"/>
        <v>-9.7491272853304735E-7</v>
      </c>
      <c r="BE115" s="148">
        <f t="shared" si="101"/>
        <v>-6.0669973015648339E-2</v>
      </c>
      <c r="BF115" s="161">
        <f t="shared" si="102"/>
        <v>-3.8130868496471459E-3</v>
      </c>
      <c r="BG115" s="174">
        <f t="shared" si="79"/>
        <v>-28142.29080258566</v>
      </c>
      <c r="BH115" s="161">
        <f t="shared" si="103"/>
        <v>-6.5106862367743184E-6</v>
      </c>
      <c r="BI115" s="148">
        <f t="shared" si="80"/>
        <v>-1.6950766969663324E-2</v>
      </c>
      <c r="BJ115" s="161">
        <f t="shared" si="104"/>
        <v>-2.4832304710997202E-2</v>
      </c>
      <c r="BK115" s="174">
        <f t="shared" si="105"/>
        <v>47622.017767498735</v>
      </c>
      <c r="BL115" s="164">
        <f t="shared" si="106"/>
        <v>-8.2313645354577919E-6</v>
      </c>
      <c r="BM115" s="4">
        <f t="shared" si="64"/>
        <v>2.9530928192717253E-2</v>
      </c>
      <c r="BN115" s="4">
        <f t="shared" si="81"/>
        <v>-3.043946583938387E-2</v>
      </c>
      <c r="BO115" s="157">
        <f t="shared" si="65"/>
        <v>-45377</v>
      </c>
      <c r="BP115" s="164">
        <f t="shared" si="82"/>
        <v>-2.4221999415584522E-6</v>
      </c>
      <c r="BQ115" s="4">
        <f t="shared" si="66"/>
        <v>-2.7368648340884635E-2</v>
      </c>
      <c r="BR115" s="4">
        <f t="shared" si="83"/>
        <v>-8.8777397859589637E-3</v>
      </c>
      <c r="BS115" s="157">
        <f t="shared" si="67"/>
        <v>178379</v>
      </c>
      <c r="BT115" s="164">
        <f t="shared" si="84"/>
        <v>1.8520478482923644E-5</v>
      </c>
      <c r="BU115" s="4">
        <f t="shared" si="68"/>
        <v>0.12055787560666201</v>
      </c>
      <c r="BV115" s="4">
        <f t="shared" si="85"/>
        <v>7.2823743728185689E-2</v>
      </c>
      <c r="BW115" s="157">
        <f t="shared" si="69"/>
        <v>45211</v>
      </c>
      <c r="BX115" s="4">
        <f t="shared" si="86"/>
        <v>-5.0281743296841722E-7</v>
      </c>
      <c r="BY115" s="4">
        <f t="shared" si="70"/>
        <v>3.1519058116204521E-2</v>
      </c>
      <c r="BZ115" s="4">
        <f t="shared" si="87"/>
        <v>-1.9732100758856927E-3</v>
      </c>
      <c r="CA115" s="157">
        <f t="shared" si="71"/>
        <v>208831</v>
      </c>
      <c r="CB115" s="4">
        <f t="shared" si="88"/>
        <v>3.5897922446324361E-5</v>
      </c>
      <c r="CC115" s="4">
        <f t="shared" si="72"/>
        <v>0.17039486084445535</v>
      </c>
      <c r="CD115" s="4">
        <f t="shared" si="89"/>
        <v>0.16397426428382844</v>
      </c>
      <c r="CE115" s="159">
        <f t="shared" si="73"/>
        <v>124765</v>
      </c>
      <c r="CF115" s="4">
        <f t="shared" si="90"/>
        <v>2.6091611423369188E-5</v>
      </c>
      <c r="CG115" s="4">
        <f t="shared" si="74"/>
        <v>0.11333968019796403</v>
      </c>
      <c r="CH115" s="4">
        <f t="shared" si="91"/>
        <v>0.13530711623337857</v>
      </c>
      <c r="CI115" s="157">
        <f t="shared" si="108"/>
        <v>519221.31872129906</v>
      </c>
      <c r="CJ115" s="164">
        <f t="shared" si="107"/>
        <v>7.6559090952647781E-5</v>
      </c>
      <c r="CK115" s="4">
        <f t="shared" si="75"/>
        <v>0.47167377241884495</v>
      </c>
      <c r="CL115" s="4">
        <f t="shared" si="92"/>
        <v>0.39702376561432279</v>
      </c>
    </row>
    <row r="116" spans="1:90" x14ac:dyDescent="0.35">
      <c r="A116" t="s">
        <v>49</v>
      </c>
      <c r="B116">
        <v>377</v>
      </c>
      <c r="C116" t="s">
        <v>472</v>
      </c>
      <c r="D116" s="342">
        <v>3141000</v>
      </c>
      <c r="E116" s="200">
        <v>2836478</v>
      </c>
      <c r="F116" s="200">
        <v>91589</v>
      </c>
      <c r="G116" s="161">
        <f t="shared" si="93"/>
        <v>4.7558264800556978E-4</v>
      </c>
      <c r="H116" s="342">
        <v>3118000</v>
      </c>
      <c r="I116" s="200">
        <v>2809590.7551234378</v>
      </c>
      <c r="J116" s="200">
        <v>45917.566053196773</v>
      </c>
      <c r="K116" s="161">
        <f t="shared" si="94"/>
        <v>4.6720209889375083E-4</v>
      </c>
      <c r="L116" s="200">
        <v>2755674.4481345597</v>
      </c>
      <c r="M116" s="200">
        <v>38881.190178798613</v>
      </c>
      <c r="N116" s="161">
        <f t="shared" si="95"/>
        <v>4.5781942732173994E-4</v>
      </c>
      <c r="O116" s="200">
        <v>2781811</v>
      </c>
      <c r="P116" s="200">
        <v>38232</v>
      </c>
      <c r="Q116" s="161">
        <f t="shared" si="96"/>
        <v>4.5823177682840355E-4</v>
      </c>
      <c r="R116" t="s">
        <v>49</v>
      </c>
      <c r="S116" s="144">
        <v>377</v>
      </c>
      <c r="T116" t="s">
        <v>472</v>
      </c>
      <c r="U116" s="273">
        <v>2811301.6056290823</v>
      </c>
      <c r="V116" s="161">
        <f t="shared" si="76"/>
        <v>4.4040386571201463E-4</v>
      </c>
      <c r="W116" s="3">
        <v>2943690.7690300881</v>
      </c>
      <c r="X116" s="161">
        <f t="shared" si="57"/>
        <v>4.6487033220583759E-4</v>
      </c>
      <c r="Y116">
        <v>377</v>
      </c>
      <c r="Z116" t="s">
        <v>49</v>
      </c>
      <c r="AA116" t="s">
        <v>472</v>
      </c>
      <c r="AB116" s="162">
        <v>2509743</v>
      </c>
      <c r="AC116" s="161">
        <f t="shared" si="58"/>
        <v>4.2085584652256042E-4</v>
      </c>
      <c r="AD116" s="163">
        <v>377</v>
      </c>
      <c r="AE116" s="163" t="s">
        <v>49</v>
      </c>
      <c r="AF116" s="8" t="s">
        <v>472</v>
      </c>
      <c r="AG116" s="160">
        <v>2706272</v>
      </c>
      <c r="AH116" s="161">
        <f t="shared" si="59"/>
        <v>4.4534501101173215E-4</v>
      </c>
      <c r="AI116">
        <v>377</v>
      </c>
      <c r="AJ116" t="s">
        <v>49</v>
      </c>
      <c r="AK116" s="1">
        <v>2691541</v>
      </c>
      <c r="AL116" s="161">
        <f t="shared" si="60"/>
        <v>4.6262815787961105E-4</v>
      </c>
      <c r="AM116">
        <v>377</v>
      </c>
      <c r="AN116" t="s">
        <v>49</v>
      </c>
      <c r="AO116" s="3">
        <v>2320042</v>
      </c>
      <c r="AP116" s="161">
        <f t="shared" si="61"/>
        <v>4.1215632314735171E-4</v>
      </c>
      <c r="AQ116">
        <v>377</v>
      </c>
      <c r="AR116" t="s">
        <v>49</v>
      </c>
      <c r="AS116" s="3">
        <v>2201277</v>
      </c>
      <c r="AT116" s="161">
        <f t="shared" si="62"/>
        <v>3.9321478939835774E-4</v>
      </c>
      <c r="AU116" s="13">
        <v>377</v>
      </c>
      <c r="AV116" s="13" t="s">
        <v>49</v>
      </c>
      <c r="AW116" s="3">
        <v>2602981</v>
      </c>
      <c r="AX116" s="161">
        <f t="shared" si="63"/>
        <v>4.5597441407041407E-4</v>
      </c>
      <c r="AY116" s="174">
        <f t="shared" si="77"/>
        <v>53916.306988878176</v>
      </c>
      <c r="AZ116" s="161">
        <f t="shared" si="97"/>
        <v>9.3826715720108918E-6</v>
      </c>
      <c r="BA116" s="148">
        <f t="shared" si="98"/>
        <v>1.9565557544497521E-2</v>
      </c>
      <c r="BB116" s="148">
        <f t="shared" si="99"/>
        <v>2.0494262611134389E-2</v>
      </c>
      <c r="BC116" s="174">
        <f t="shared" si="78"/>
        <v>-55627.157494522631</v>
      </c>
      <c r="BD116" s="161">
        <f t="shared" si="100"/>
        <v>1.7415561609725313E-5</v>
      </c>
      <c r="BE116" s="148">
        <f t="shared" si="101"/>
        <v>-1.9786976033855676E-2</v>
      </c>
      <c r="BF116" s="161">
        <f t="shared" si="102"/>
        <v>3.9544524845550648E-2</v>
      </c>
      <c r="BG116" s="174">
        <f t="shared" si="79"/>
        <v>-132389.16340100579</v>
      </c>
      <c r="BH116" s="161">
        <f t="shared" si="103"/>
        <v>-2.446646649382296E-5</v>
      </c>
      <c r="BI116" s="148">
        <f t="shared" si="80"/>
        <v>-4.4973869128456884E-2</v>
      </c>
      <c r="BJ116" s="161">
        <f t="shared" si="104"/>
        <v>-5.2630733343915735E-2</v>
      </c>
      <c r="BK116" s="174">
        <f t="shared" si="105"/>
        <v>433947.76903008809</v>
      </c>
      <c r="BL116" s="164">
        <f t="shared" si="106"/>
        <v>4.4014485683277168E-5</v>
      </c>
      <c r="BM116" s="4">
        <f t="shared" si="64"/>
        <v>0.17290526122797756</v>
      </c>
      <c r="BN116" s="4">
        <f t="shared" si="81"/>
        <v>0.10458328201202197</v>
      </c>
      <c r="BO116" s="157">
        <f t="shared" si="65"/>
        <v>-196529</v>
      </c>
      <c r="BP116" s="164">
        <f t="shared" si="82"/>
        <v>-2.4489164489171729E-5</v>
      </c>
      <c r="BQ116" s="4">
        <f t="shared" si="66"/>
        <v>-7.2619825353844702E-2</v>
      </c>
      <c r="BR116" s="4">
        <f t="shared" si="83"/>
        <v>-5.4989196878028099E-2</v>
      </c>
      <c r="BS116" s="157">
        <f t="shared" si="67"/>
        <v>14731</v>
      </c>
      <c r="BT116" s="164">
        <f t="shared" si="84"/>
        <v>-1.7283146867878906E-5</v>
      </c>
      <c r="BU116" s="4">
        <f t="shared" si="68"/>
        <v>5.4730728604914436E-3</v>
      </c>
      <c r="BV116" s="4">
        <f t="shared" si="85"/>
        <v>-3.7358614199130676E-2</v>
      </c>
      <c r="BW116" s="157">
        <f t="shared" si="69"/>
        <v>371499</v>
      </c>
      <c r="BX116" s="4">
        <f t="shared" si="86"/>
        <v>5.0471834732259346E-5</v>
      </c>
      <c r="BY116" s="4">
        <f t="shared" si="70"/>
        <v>0.16012598047793963</v>
      </c>
      <c r="BZ116" s="4">
        <f t="shared" si="87"/>
        <v>0.12245798959686215</v>
      </c>
      <c r="CA116" s="157">
        <f t="shared" si="71"/>
        <v>118765</v>
      </c>
      <c r="CB116" s="4">
        <f t="shared" si="88"/>
        <v>1.8941533748993971E-5</v>
      </c>
      <c r="CC116" s="4">
        <f t="shared" si="72"/>
        <v>5.3952773776312565E-2</v>
      </c>
      <c r="CD116" s="4">
        <f t="shared" si="89"/>
        <v>4.8170959637544801E-2</v>
      </c>
      <c r="CE116" s="159">
        <f t="shared" si="73"/>
        <v>-401704</v>
      </c>
      <c r="CF116" s="4">
        <f t="shared" si="90"/>
        <v>-6.2759624672056337E-5</v>
      </c>
      <c r="CG116" s="4">
        <f t="shared" si="74"/>
        <v>-0.15432459937279602</v>
      </c>
      <c r="CH116" s="4">
        <f t="shared" si="91"/>
        <v>-0.1376384786852638</v>
      </c>
      <c r="CI116" s="157">
        <f t="shared" si="108"/>
        <v>206609.75512343785</v>
      </c>
      <c r="CJ116" s="164">
        <f t="shared" si="107"/>
        <v>1.1227684823336757E-5</v>
      </c>
      <c r="CK116" s="4">
        <f t="shared" si="75"/>
        <v>7.9374284761755023E-2</v>
      </c>
      <c r="CL116" s="4">
        <f t="shared" si="92"/>
        <v>2.4623497452650744E-2</v>
      </c>
    </row>
    <row r="117" spans="1:90" x14ac:dyDescent="0.35">
      <c r="A117" t="s">
        <v>66</v>
      </c>
      <c r="B117">
        <v>383</v>
      </c>
      <c r="C117" t="s">
        <v>472</v>
      </c>
      <c r="D117" s="342">
        <v>5562000</v>
      </c>
      <c r="E117" s="200">
        <v>5023379</v>
      </c>
      <c r="F117" s="200">
        <v>525139</v>
      </c>
      <c r="G117" s="161">
        <f t="shared" si="93"/>
        <v>8.4225292308121947E-4</v>
      </c>
      <c r="H117" s="342">
        <v>5702000</v>
      </c>
      <c r="I117" s="200">
        <v>5137998.5527071543</v>
      </c>
      <c r="J117" s="200">
        <v>608974.40990891447</v>
      </c>
      <c r="K117" s="161">
        <f t="shared" si="94"/>
        <v>8.5438909690332206E-4</v>
      </c>
      <c r="L117" s="200">
        <v>4903564.7540582977</v>
      </c>
      <c r="M117" s="200">
        <v>515655.59503434808</v>
      </c>
      <c r="N117" s="161">
        <f t="shared" si="95"/>
        <v>8.1466343350454354E-4</v>
      </c>
      <c r="O117" s="200">
        <v>4938211</v>
      </c>
      <c r="P117" s="200">
        <v>507040</v>
      </c>
      <c r="Q117" s="161">
        <f t="shared" si="96"/>
        <v>8.1344318535068246E-4</v>
      </c>
      <c r="R117" t="s">
        <v>66</v>
      </c>
      <c r="S117" s="144">
        <v>383</v>
      </c>
      <c r="T117" t="s">
        <v>472</v>
      </c>
      <c r="U117" s="273">
        <v>5042770.4953580676</v>
      </c>
      <c r="V117" s="161">
        <f t="shared" si="76"/>
        <v>7.8997415844936532E-4</v>
      </c>
      <c r="W117" s="3">
        <v>5048986.0749330707</v>
      </c>
      <c r="X117" s="161">
        <f t="shared" si="57"/>
        <v>7.9734048788356071E-4</v>
      </c>
      <c r="Y117">
        <v>383</v>
      </c>
      <c r="Z117" t="s">
        <v>66</v>
      </c>
      <c r="AA117" t="s">
        <v>472</v>
      </c>
      <c r="AB117" s="162">
        <v>4795802</v>
      </c>
      <c r="AC117" s="161">
        <f t="shared" si="58"/>
        <v>8.0420238664460398E-4</v>
      </c>
      <c r="AD117" s="163">
        <v>383</v>
      </c>
      <c r="AE117" s="163" t="s">
        <v>66</v>
      </c>
      <c r="AF117" s="8" t="s">
        <v>472</v>
      </c>
      <c r="AG117" s="160">
        <v>4615723</v>
      </c>
      <c r="AH117" s="161">
        <f t="shared" si="59"/>
        <v>7.5956489601270881E-4</v>
      </c>
      <c r="AI117">
        <v>383</v>
      </c>
      <c r="AJ117" t="s">
        <v>66</v>
      </c>
      <c r="AK117" s="1">
        <v>3870809</v>
      </c>
      <c r="AL117" s="161">
        <f t="shared" si="60"/>
        <v>6.6532341033401286E-4</v>
      </c>
      <c r="AM117">
        <v>383</v>
      </c>
      <c r="AN117" t="s">
        <v>66</v>
      </c>
      <c r="AO117" s="3">
        <v>3786129</v>
      </c>
      <c r="AP117" s="161">
        <f t="shared" si="61"/>
        <v>6.7260722331818109E-4</v>
      </c>
      <c r="AQ117">
        <v>383</v>
      </c>
      <c r="AR117" t="s">
        <v>66</v>
      </c>
      <c r="AS117" s="3">
        <v>3499483</v>
      </c>
      <c r="AT117" s="161">
        <f t="shared" si="62"/>
        <v>6.2511372755365779E-4</v>
      </c>
      <c r="AU117" s="13">
        <v>383</v>
      </c>
      <c r="AV117" s="13" t="s">
        <v>66</v>
      </c>
      <c r="AW117" s="3">
        <v>3258785</v>
      </c>
      <c r="AX117" s="161">
        <f t="shared" si="63"/>
        <v>5.708541787114291E-4</v>
      </c>
      <c r="AY117" s="174">
        <f t="shared" si="77"/>
        <v>234433.79864885658</v>
      </c>
      <c r="AZ117" s="161">
        <f t="shared" si="97"/>
        <v>3.9725663398778514E-5</v>
      </c>
      <c r="BA117" s="148">
        <f t="shared" si="98"/>
        <v>4.7808851398328946E-2</v>
      </c>
      <c r="BB117" s="148">
        <f t="shared" si="99"/>
        <v>4.8763282804882339E-2</v>
      </c>
      <c r="BC117" s="174">
        <f t="shared" si="78"/>
        <v>-139205.74129976984</v>
      </c>
      <c r="BD117" s="161">
        <f t="shared" si="100"/>
        <v>2.4689275055178226E-5</v>
      </c>
      <c r="BE117" s="148">
        <f t="shared" si="101"/>
        <v>-2.7605012250291865E-2</v>
      </c>
      <c r="BF117" s="161">
        <f t="shared" si="102"/>
        <v>3.1253269225465084E-2</v>
      </c>
      <c r="BG117" s="174">
        <f t="shared" si="79"/>
        <v>-6215.5795750031248</v>
      </c>
      <c r="BH117" s="161">
        <f t="shared" si="103"/>
        <v>-7.3663294341953876E-6</v>
      </c>
      <c r="BI117" s="148">
        <f t="shared" si="80"/>
        <v>-1.2310550044615678E-3</v>
      </c>
      <c r="BJ117" s="161">
        <f t="shared" si="104"/>
        <v>-9.2386245852739465E-3</v>
      </c>
      <c r="BK117" s="174">
        <f t="shared" si="105"/>
        <v>253184.07493307069</v>
      </c>
      <c r="BL117" s="164">
        <f t="shared" si="106"/>
        <v>-6.8618987610432778E-6</v>
      </c>
      <c r="BM117" s="4">
        <f t="shared" si="64"/>
        <v>5.2792854027975025E-2</v>
      </c>
      <c r="BN117" s="4">
        <f t="shared" si="81"/>
        <v>-8.5325520975800245E-3</v>
      </c>
      <c r="BO117" s="157">
        <f t="shared" si="65"/>
        <v>180079</v>
      </c>
      <c r="BP117" s="164">
        <f t="shared" si="82"/>
        <v>4.4637490631895178E-5</v>
      </c>
      <c r="BQ117" s="4">
        <f t="shared" si="66"/>
        <v>3.9014256271444364E-2</v>
      </c>
      <c r="BR117" s="4">
        <f t="shared" si="83"/>
        <v>5.8767184826756816E-2</v>
      </c>
      <c r="BS117" s="157">
        <f t="shared" si="67"/>
        <v>744914</v>
      </c>
      <c r="BT117" s="164">
        <f t="shared" si="84"/>
        <v>9.4241485678695945E-5</v>
      </c>
      <c r="BU117" s="4">
        <f t="shared" si="68"/>
        <v>0.19244400847471421</v>
      </c>
      <c r="BV117" s="4">
        <f t="shared" si="85"/>
        <v>0.14164763213635279</v>
      </c>
      <c r="BW117" s="157">
        <f t="shared" si="69"/>
        <v>84680</v>
      </c>
      <c r="BX117" s="4">
        <f t="shared" si="86"/>
        <v>-7.283812984168231E-6</v>
      </c>
      <c r="BY117" s="4">
        <f t="shared" si="70"/>
        <v>2.2365851771030516E-2</v>
      </c>
      <c r="BZ117" s="4">
        <f t="shared" si="87"/>
        <v>-1.0829222065494496E-2</v>
      </c>
      <c r="CA117" s="157">
        <f t="shared" si="71"/>
        <v>286646</v>
      </c>
      <c r="CB117" s="4">
        <f t="shared" si="88"/>
        <v>4.7493495764523307E-5</v>
      </c>
      <c r="CC117" s="4">
        <f t="shared" si="72"/>
        <v>8.1910956561297765E-2</v>
      </c>
      <c r="CD117" s="4">
        <f t="shared" si="89"/>
        <v>7.5975768362000359E-2</v>
      </c>
      <c r="CE117" s="159">
        <f t="shared" si="73"/>
        <v>240698</v>
      </c>
      <c r="CF117" s="4">
        <f t="shared" si="90"/>
        <v>5.4259548842228687E-5</v>
      </c>
      <c r="CG117" s="4">
        <f t="shared" si="74"/>
        <v>7.386127038144584E-2</v>
      </c>
      <c r="CH117" s="4">
        <f t="shared" si="91"/>
        <v>9.5049753274482521E-2</v>
      </c>
      <c r="CI117" s="157">
        <f t="shared" si="108"/>
        <v>1879213.5527071543</v>
      </c>
      <c r="CJ117" s="164">
        <f t="shared" si="107"/>
        <v>2.8353491819189296E-4</v>
      </c>
      <c r="CK117" s="4">
        <f t="shared" si="75"/>
        <v>0.57666079618850408</v>
      </c>
      <c r="CL117" s="4">
        <f t="shared" si="92"/>
        <v>0.49668536863811225</v>
      </c>
    </row>
    <row r="118" spans="1:90" x14ac:dyDescent="0.35">
      <c r="A118" t="s">
        <v>84</v>
      </c>
      <c r="B118">
        <v>384</v>
      </c>
      <c r="C118" t="s">
        <v>472</v>
      </c>
      <c r="D118" s="342">
        <v>7908000</v>
      </c>
      <c r="E118" s="200">
        <v>7141726</v>
      </c>
      <c r="F118" s="200">
        <v>225751</v>
      </c>
      <c r="G118" s="161">
        <f t="shared" si="93"/>
        <v>1.197428981437623E-3</v>
      </c>
      <c r="H118" s="342">
        <v>7944000</v>
      </c>
      <c r="I118" s="200">
        <v>7158671.3319788994</v>
      </c>
      <c r="J118" s="200">
        <v>195366.05878529398</v>
      </c>
      <c r="K118" s="161">
        <f t="shared" si="94"/>
        <v>1.1904033587425882E-3</v>
      </c>
      <c r="L118" s="200">
        <v>7061571.1563961273</v>
      </c>
      <c r="M118" s="200">
        <v>165428.29986487332</v>
      </c>
      <c r="N118" s="161">
        <f t="shared" si="95"/>
        <v>1.1731880973826587E-3</v>
      </c>
      <c r="O118" s="200">
        <v>7126799</v>
      </c>
      <c r="P118" s="200">
        <v>162664</v>
      </c>
      <c r="Q118" s="161">
        <f t="shared" si="96"/>
        <v>1.173956738566671E-3</v>
      </c>
      <c r="R118" t="s">
        <v>84</v>
      </c>
      <c r="S118" s="144">
        <v>384</v>
      </c>
      <c r="T118" t="s">
        <v>472</v>
      </c>
      <c r="U118" s="273">
        <v>7885601.8394243699</v>
      </c>
      <c r="V118" s="161">
        <f t="shared" si="76"/>
        <v>1.2353173087492864E-3</v>
      </c>
      <c r="W118" s="3">
        <v>8180180.7901895894</v>
      </c>
      <c r="X118" s="161">
        <f t="shared" si="57"/>
        <v>1.2918216143648128E-3</v>
      </c>
      <c r="Y118">
        <v>384</v>
      </c>
      <c r="Z118" t="s">
        <v>84</v>
      </c>
      <c r="AA118" t="s">
        <v>472</v>
      </c>
      <c r="AB118" s="162">
        <v>7960937</v>
      </c>
      <c r="AC118" s="161">
        <f t="shared" si="58"/>
        <v>1.3349601454203767E-3</v>
      </c>
      <c r="AD118" s="163">
        <v>384</v>
      </c>
      <c r="AE118" s="163" t="s">
        <v>84</v>
      </c>
      <c r="AF118" s="8" t="s">
        <v>472</v>
      </c>
      <c r="AG118" s="160">
        <v>7620849</v>
      </c>
      <c r="AH118" s="161">
        <f t="shared" si="59"/>
        <v>1.2540894196236549E-3</v>
      </c>
      <c r="AI118">
        <v>384</v>
      </c>
      <c r="AJ118" t="s">
        <v>84</v>
      </c>
      <c r="AK118" s="1">
        <v>7097768</v>
      </c>
      <c r="AL118" s="161">
        <f t="shared" si="60"/>
        <v>1.2199804256731929E-3</v>
      </c>
      <c r="AM118">
        <v>384</v>
      </c>
      <c r="AN118" t="s">
        <v>84</v>
      </c>
      <c r="AO118" s="3">
        <v>8698903</v>
      </c>
      <c r="AP118" s="161">
        <f t="shared" si="61"/>
        <v>1.5453633494115482E-3</v>
      </c>
      <c r="AQ118">
        <v>384</v>
      </c>
      <c r="AR118" t="s">
        <v>84</v>
      </c>
      <c r="AS118" s="3">
        <v>8088912</v>
      </c>
      <c r="AT118" s="161">
        <f t="shared" si="62"/>
        <v>1.4449248452338569E-3</v>
      </c>
      <c r="AU118" s="13">
        <v>384</v>
      </c>
      <c r="AV118" s="13" t="s">
        <v>84</v>
      </c>
      <c r="AW118" s="3">
        <v>6793893</v>
      </c>
      <c r="AX118" s="161">
        <f t="shared" si="63"/>
        <v>1.1901129435566713E-3</v>
      </c>
      <c r="AY118" s="174">
        <f t="shared" si="77"/>
        <v>97100.175582772121</v>
      </c>
      <c r="AZ118" s="161">
        <f t="shared" si="97"/>
        <v>1.7215261359929471E-5</v>
      </c>
      <c r="BA118" s="148">
        <f t="shared" si="98"/>
        <v>1.3750505862257316E-2</v>
      </c>
      <c r="BB118" s="148">
        <f t="shared" si="99"/>
        <v>1.4673914096414813E-2</v>
      </c>
      <c r="BC118" s="174">
        <f t="shared" si="78"/>
        <v>-824030.68302824255</v>
      </c>
      <c r="BD118" s="161">
        <f t="shared" si="100"/>
        <v>-6.212921136662772E-5</v>
      </c>
      <c r="BE118" s="148">
        <f t="shared" si="101"/>
        <v>-0.1044981346773647</v>
      </c>
      <c r="BF118" s="161">
        <f t="shared" si="102"/>
        <v>-5.0294131658797266E-2</v>
      </c>
      <c r="BG118" s="174">
        <f t="shared" si="79"/>
        <v>-294578.95076521952</v>
      </c>
      <c r="BH118" s="161">
        <f t="shared" si="103"/>
        <v>-5.6504305615526348E-5</v>
      </c>
      <c r="BI118" s="148">
        <f t="shared" si="80"/>
        <v>-3.6011300767154822E-2</v>
      </c>
      <c r="BJ118" s="161">
        <f t="shared" si="104"/>
        <v>-4.3740021832123818E-2</v>
      </c>
      <c r="BK118" s="174">
        <f t="shared" si="105"/>
        <v>219243.79018958937</v>
      </c>
      <c r="BL118" s="164">
        <f t="shared" si="106"/>
        <v>-4.3138531055563964E-5</v>
      </c>
      <c r="BM118" s="4">
        <f t="shared" si="64"/>
        <v>2.7539947896785186E-2</v>
      </c>
      <c r="BN118" s="4">
        <f t="shared" si="81"/>
        <v>-3.2314471112528768E-2</v>
      </c>
      <c r="BO118" s="157">
        <f t="shared" si="65"/>
        <v>340088</v>
      </c>
      <c r="BP118" s="164">
        <f t="shared" si="82"/>
        <v>8.0870725796721799E-5</v>
      </c>
      <c r="BQ118" s="4">
        <f t="shared" si="66"/>
        <v>4.4625999019269377E-2</v>
      </c>
      <c r="BR118" s="4">
        <f t="shared" si="83"/>
        <v>6.4485613650253612E-2</v>
      </c>
      <c r="BS118" s="157">
        <f t="shared" si="67"/>
        <v>523081</v>
      </c>
      <c r="BT118" s="164">
        <f t="shared" si="84"/>
        <v>3.4108993950462008E-5</v>
      </c>
      <c r="BU118" s="4">
        <f t="shared" si="68"/>
        <v>7.3696547985225777E-2</v>
      </c>
      <c r="BV118" s="4">
        <f t="shared" si="85"/>
        <v>2.7958640345922312E-2</v>
      </c>
      <c r="BW118" s="157">
        <f t="shared" si="69"/>
        <v>-1601135</v>
      </c>
      <c r="BX118" s="4">
        <f t="shared" si="86"/>
        <v>-3.2538292373835527E-4</v>
      </c>
      <c r="BY118" s="4">
        <f t="shared" si="70"/>
        <v>-0.18406171444836206</v>
      </c>
      <c r="BZ118" s="4">
        <f t="shared" si="87"/>
        <v>-0.21055431647337589</v>
      </c>
      <c r="CA118" s="157">
        <f t="shared" si="71"/>
        <v>609991</v>
      </c>
      <c r="CB118" s="4">
        <f t="shared" si="88"/>
        <v>1.0043850417769135E-4</v>
      </c>
      <c r="CC118" s="4">
        <f t="shared" si="72"/>
        <v>7.541075981541151E-2</v>
      </c>
      <c r="CD118" s="4">
        <f t="shared" si="89"/>
        <v>6.9511230642196942E-2</v>
      </c>
      <c r="CE118" s="159">
        <f t="shared" si="73"/>
        <v>1295019</v>
      </c>
      <c r="CF118" s="4">
        <f t="shared" si="90"/>
        <v>2.5481190167718558E-4</v>
      </c>
      <c r="CG118" s="4">
        <f t="shared" si="74"/>
        <v>0.19061515982073901</v>
      </c>
      <c r="CH118" s="4">
        <f t="shared" si="91"/>
        <v>0.2141073274236277</v>
      </c>
      <c r="CI118" s="157">
        <f t="shared" si="108"/>
        <v>364778.33197889943</v>
      </c>
      <c r="CJ118" s="164">
        <f t="shared" si="107"/>
        <v>2.9041518591690907E-7</v>
      </c>
      <c r="CK118" s="4">
        <f t="shared" si="75"/>
        <v>5.3692092586518428E-2</v>
      </c>
      <c r="CL118" s="4">
        <f t="shared" si="92"/>
        <v>2.4402321434216043E-4</v>
      </c>
    </row>
    <row r="119" spans="1:90" x14ac:dyDescent="0.35">
      <c r="A119" t="s">
        <v>97</v>
      </c>
      <c r="B119">
        <v>385</v>
      </c>
      <c r="C119" t="s">
        <v>472</v>
      </c>
      <c r="D119" s="342">
        <v>4802000</v>
      </c>
      <c r="E119" s="200">
        <v>4336217</v>
      </c>
      <c r="F119" s="200">
        <v>322248</v>
      </c>
      <c r="G119" s="161">
        <f t="shared" si="93"/>
        <v>7.2703880064882149E-4</v>
      </c>
      <c r="H119" s="342">
        <v>4900000</v>
      </c>
      <c r="I119" s="200">
        <v>4415423.6987909628</v>
      </c>
      <c r="J119" s="200">
        <v>373984.6038120141</v>
      </c>
      <c r="K119" s="161">
        <f t="shared" si="94"/>
        <v>7.3423334548583193E-4</v>
      </c>
      <c r="L119" s="200">
        <v>4404819.9649014855</v>
      </c>
      <c r="M119" s="200">
        <v>316675.4633272909</v>
      </c>
      <c r="N119" s="161">
        <f t="shared" si="95"/>
        <v>7.318034810504196E-4</v>
      </c>
      <c r="O119" s="200">
        <v>4439835</v>
      </c>
      <c r="P119" s="200">
        <v>311384</v>
      </c>
      <c r="Q119" s="161">
        <f t="shared" si="96"/>
        <v>7.3134856425362293E-4</v>
      </c>
      <c r="R119" t="s">
        <v>97</v>
      </c>
      <c r="S119" s="144">
        <v>385</v>
      </c>
      <c r="T119" t="s">
        <v>472</v>
      </c>
      <c r="U119" s="273">
        <v>4421373.6376264552</v>
      </c>
      <c r="V119" s="161">
        <f t="shared" si="76"/>
        <v>6.9262936351938023E-4</v>
      </c>
      <c r="W119" s="3">
        <v>4374704.3030405575</v>
      </c>
      <c r="X119" s="161">
        <f t="shared" si="57"/>
        <v>6.9085729522019119E-4</v>
      </c>
      <c r="Y119">
        <v>385</v>
      </c>
      <c r="Z119" t="s">
        <v>97</v>
      </c>
      <c r="AA119" t="s">
        <v>472</v>
      </c>
      <c r="AB119" s="162">
        <v>4386170</v>
      </c>
      <c r="AC119" s="161">
        <f t="shared" si="58"/>
        <v>7.3551167922048541E-4</v>
      </c>
      <c r="AD119" s="163">
        <v>385</v>
      </c>
      <c r="AE119" s="163" t="s">
        <v>97</v>
      </c>
      <c r="AF119" s="8" t="s">
        <v>472</v>
      </c>
      <c r="AG119" s="160">
        <v>4487355</v>
      </c>
      <c r="AH119" s="161">
        <f t="shared" si="59"/>
        <v>7.3844061568406703E-4</v>
      </c>
      <c r="AI119">
        <v>385</v>
      </c>
      <c r="AJ119" t="s">
        <v>97</v>
      </c>
      <c r="AK119" s="1">
        <v>3980413</v>
      </c>
      <c r="AL119" s="161">
        <f t="shared" si="60"/>
        <v>6.8416239388144427E-4</v>
      </c>
      <c r="AM119">
        <v>385</v>
      </c>
      <c r="AN119" t="s">
        <v>97</v>
      </c>
      <c r="AO119" s="3">
        <v>4069337</v>
      </c>
      <c r="AP119" s="161">
        <f t="shared" si="61"/>
        <v>7.2291922972406305E-4</v>
      </c>
      <c r="AQ119">
        <v>385</v>
      </c>
      <c r="AR119" t="s">
        <v>97</v>
      </c>
      <c r="AS119" s="3">
        <v>3769431</v>
      </c>
      <c r="AT119" s="161">
        <f t="shared" si="62"/>
        <v>6.7333462204740289E-4</v>
      </c>
      <c r="AU119" s="13">
        <v>385</v>
      </c>
      <c r="AV119" s="13" t="s">
        <v>97</v>
      </c>
      <c r="AW119" s="3">
        <f>2731764+AW367</f>
        <v>3408560</v>
      </c>
      <c r="AX119" s="161">
        <f t="shared" si="63"/>
        <v>5.9709085422592425E-4</v>
      </c>
      <c r="AY119" s="174">
        <f t="shared" si="77"/>
        <v>10603.733889477327</v>
      </c>
      <c r="AZ119" s="161">
        <f t="shared" si="97"/>
        <v>2.4298644354123298E-6</v>
      </c>
      <c r="BA119" s="148">
        <f t="shared" si="98"/>
        <v>2.4073024491284701E-3</v>
      </c>
      <c r="BB119" s="148">
        <f t="shared" si="99"/>
        <v>3.3203783506530185E-3</v>
      </c>
      <c r="BC119" s="174">
        <f t="shared" si="78"/>
        <v>-16553.672724969685</v>
      </c>
      <c r="BD119" s="161">
        <f t="shared" si="100"/>
        <v>3.9174117531039373E-5</v>
      </c>
      <c r="BE119" s="148">
        <f t="shared" si="101"/>
        <v>-3.7440112692797129E-3</v>
      </c>
      <c r="BF119" s="161">
        <f t="shared" si="102"/>
        <v>5.6558557280893068E-2</v>
      </c>
      <c r="BG119" s="174">
        <f t="shared" si="79"/>
        <v>46669.334585897624</v>
      </c>
      <c r="BH119" s="161">
        <f t="shared" si="103"/>
        <v>1.7720682991890406E-6</v>
      </c>
      <c r="BI119" s="148">
        <f t="shared" si="80"/>
        <v>1.0667997504073811E-2</v>
      </c>
      <c r="BJ119" s="161">
        <f t="shared" si="104"/>
        <v>2.5650279897880273E-3</v>
      </c>
      <c r="BK119" s="174">
        <f t="shared" si="105"/>
        <v>-11465.696959442459</v>
      </c>
      <c r="BL119" s="164">
        <f t="shared" si="106"/>
        <v>-4.4654384000294219E-5</v>
      </c>
      <c r="BM119" s="4">
        <f t="shared" si="64"/>
        <v>-2.6140566734628294E-3</v>
      </c>
      <c r="BN119" s="4">
        <f t="shared" si="81"/>
        <v>-6.0711998547215602E-2</v>
      </c>
      <c r="BO119" s="157">
        <f t="shared" si="65"/>
        <v>-101185</v>
      </c>
      <c r="BP119" s="164">
        <f t="shared" si="82"/>
        <v>-2.9289364635816167E-6</v>
      </c>
      <c r="BQ119" s="4">
        <f t="shared" si="66"/>
        <v>-2.2548918015178207E-2</v>
      </c>
      <c r="BR119" s="4">
        <f t="shared" si="83"/>
        <v>-3.9663805069394056E-3</v>
      </c>
      <c r="BS119" s="157">
        <f t="shared" si="67"/>
        <v>506942</v>
      </c>
      <c r="BT119" s="164">
        <f t="shared" si="84"/>
        <v>5.4278221802622761E-5</v>
      </c>
      <c r="BU119" s="4">
        <f t="shared" si="68"/>
        <v>0.12735914589767444</v>
      </c>
      <c r="BV119" s="4">
        <f t="shared" si="85"/>
        <v>7.933528982013649E-2</v>
      </c>
      <c r="BW119" s="157">
        <f t="shared" si="69"/>
        <v>-88924</v>
      </c>
      <c r="BX119" s="4">
        <f t="shared" si="86"/>
        <v>-3.8756835842618785E-5</v>
      </c>
      <c r="BY119" s="4">
        <f t="shared" si="70"/>
        <v>-2.1852208357282771E-2</v>
      </c>
      <c r="BZ119" s="4">
        <f t="shared" si="87"/>
        <v>-5.3611571319540356E-2</v>
      </c>
      <c r="CA119" s="157">
        <f t="shared" si="71"/>
        <v>299906</v>
      </c>
      <c r="CB119" s="4">
        <f t="shared" si="88"/>
        <v>4.9584607676660163E-5</v>
      </c>
      <c r="CC119" s="4">
        <f t="shared" si="72"/>
        <v>7.9562671395231807E-2</v>
      </c>
      <c r="CD119" s="4">
        <f t="shared" si="89"/>
        <v>7.3640365507849082E-2</v>
      </c>
      <c r="CE119" s="159">
        <f t="shared" si="73"/>
        <v>360871</v>
      </c>
      <c r="CF119" s="4">
        <f t="shared" si="90"/>
        <v>7.6243767821478634E-5</v>
      </c>
      <c r="CG119" s="4">
        <f t="shared" si="74"/>
        <v>0.10587198112986129</v>
      </c>
      <c r="CH119" s="4">
        <f t="shared" si="91"/>
        <v>0.1276920711175889</v>
      </c>
      <c r="CI119" s="157">
        <f t="shared" si="108"/>
        <v>1006863.6987909628</v>
      </c>
      <c r="CJ119" s="164">
        <f t="shared" si="107"/>
        <v>1.3714249125990768E-4</v>
      </c>
      <c r="CK119" s="4">
        <f t="shared" si="75"/>
        <v>0.2953926874665439</v>
      </c>
      <c r="CL119" s="4">
        <f t="shared" si="92"/>
        <v>0.22968446140026857</v>
      </c>
    </row>
    <row r="120" spans="1:90" x14ac:dyDescent="0.35">
      <c r="A120" t="s">
        <v>106</v>
      </c>
      <c r="B120">
        <v>388</v>
      </c>
      <c r="C120" t="s">
        <v>472</v>
      </c>
      <c r="D120" s="342">
        <v>5065000</v>
      </c>
      <c r="E120" s="200">
        <v>4574383</v>
      </c>
      <c r="F120" s="200">
        <v>316161</v>
      </c>
      <c r="G120" s="161">
        <f t="shared" si="93"/>
        <v>7.6697128626827436E-4</v>
      </c>
      <c r="H120" s="342">
        <v>5191000</v>
      </c>
      <c r="I120" s="200">
        <v>4677317.349234459</v>
      </c>
      <c r="J120" s="200">
        <v>389954.45524017327</v>
      </c>
      <c r="K120" s="161">
        <f t="shared" si="94"/>
        <v>7.7778319805814084E-4</v>
      </c>
      <c r="L120" s="200">
        <v>4766245.6225769594</v>
      </c>
      <c r="M120" s="200">
        <v>330198.10583377857</v>
      </c>
      <c r="N120" s="161">
        <f t="shared" si="95"/>
        <v>7.9184964787117063E-4</v>
      </c>
      <c r="O120" s="200">
        <v>4803961</v>
      </c>
      <c r="P120" s="200">
        <v>324177</v>
      </c>
      <c r="Q120" s="161">
        <f t="shared" si="96"/>
        <v>7.9132895255801142E-4</v>
      </c>
      <c r="R120" t="s">
        <v>106</v>
      </c>
      <c r="S120" s="144">
        <v>388</v>
      </c>
      <c r="T120" t="s">
        <v>472</v>
      </c>
      <c r="U120" s="273">
        <v>5103139.7960401094</v>
      </c>
      <c r="V120" s="161">
        <f t="shared" si="76"/>
        <v>7.9943129863577125E-4</v>
      </c>
      <c r="W120" s="3">
        <v>5017737.5861610742</v>
      </c>
      <c r="X120" s="161">
        <f t="shared" si="57"/>
        <v>7.9240569802411002E-4</v>
      </c>
      <c r="Y120">
        <v>388</v>
      </c>
      <c r="Z120" t="s">
        <v>106</v>
      </c>
      <c r="AA120" t="s">
        <v>472</v>
      </c>
      <c r="AB120" s="162">
        <v>4706715</v>
      </c>
      <c r="AC120" s="161">
        <f t="shared" si="58"/>
        <v>7.8926349258287923E-4</v>
      </c>
      <c r="AD120" s="163">
        <v>388</v>
      </c>
      <c r="AE120" s="163" t="s">
        <v>106</v>
      </c>
      <c r="AF120" s="8" t="s">
        <v>472</v>
      </c>
      <c r="AG120" s="160">
        <v>4835296</v>
      </c>
      <c r="AH120" s="161">
        <f t="shared" si="59"/>
        <v>7.9569790115885776E-4</v>
      </c>
      <c r="AI120">
        <v>388</v>
      </c>
      <c r="AJ120" t="s">
        <v>106</v>
      </c>
      <c r="AK120" s="1">
        <v>4593832</v>
      </c>
      <c r="AL120" s="161">
        <f t="shared" si="60"/>
        <v>7.8959823973270686E-4</v>
      </c>
      <c r="AM120">
        <v>388</v>
      </c>
      <c r="AN120" t="s">
        <v>106</v>
      </c>
      <c r="AO120" s="3">
        <v>4650298</v>
      </c>
      <c r="AP120" s="161">
        <f t="shared" si="61"/>
        <v>8.2612716718899199E-4</v>
      </c>
      <c r="AQ120">
        <v>388</v>
      </c>
      <c r="AR120" t="s">
        <v>106</v>
      </c>
      <c r="AS120" s="3">
        <v>4366898</v>
      </c>
      <c r="AT120" s="161">
        <f t="shared" si="62"/>
        <v>7.8006033652016965E-4</v>
      </c>
      <c r="AU120" s="13">
        <v>388</v>
      </c>
      <c r="AV120" s="13" t="s">
        <v>106</v>
      </c>
      <c r="AW120" s="3">
        <v>3980102</v>
      </c>
      <c r="AX120" s="161">
        <f t="shared" si="63"/>
        <v>6.9721011309359664E-4</v>
      </c>
      <c r="AY120" s="174">
        <f t="shared" si="77"/>
        <v>-88928.273342500441</v>
      </c>
      <c r="AZ120" s="161">
        <f t="shared" si="97"/>
        <v>-1.4066449813029784E-5</v>
      </c>
      <c r="BA120" s="148">
        <f t="shared" si="98"/>
        <v>-1.8657929193002798E-2</v>
      </c>
      <c r="BB120" s="148">
        <f t="shared" si="99"/>
        <v>-1.776404125561765E-2</v>
      </c>
      <c r="BC120" s="174">
        <f t="shared" si="78"/>
        <v>-336894.17346314993</v>
      </c>
      <c r="BD120" s="161">
        <f t="shared" si="100"/>
        <v>-7.5816507646006212E-6</v>
      </c>
      <c r="BE120" s="148">
        <f t="shared" si="101"/>
        <v>-6.6017037927232597E-2</v>
      </c>
      <c r="BF120" s="161">
        <f t="shared" si="102"/>
        <v>-9.4838052719961059E-3</v>
      </c>
      <c r="BG120" s="174">
        <f t="shared" si="79"/>
        <v>85402.20987903513</v>
      </c>
      <c r="BH120" s="161">
        <f t="shared" si="103"/>
        <v>7.0256006116612302E-6</v>
      </c>
      <c r="BI120" s="148">
        <f t="shared" si="80"/>
        <v>1.7020063008989256E-2</v>
      </c>
      <c r="BJ120" s="161">
        <f t="shared" si="104"/>
        <v>8.866166193882502E-3</v>
      </c>
      <c r="BK120" s="174">
        <f t="shared" si="105"/>
        <v>311022.58616107423</v>
      </c>
      <c r="BL120" s="164">
        <f t="shared" si="106"/>
        <v>3.142205441230791E-6</v>
      </c>
      <c r="BM120" s="4">
        <f t="shared" si="64"/>
        <v>6.6080607421752591E-2</v>
      </c>
      <c r="BN120" s="4">
        <f t="shared" si="81"/>
        <v>3.9811868542758344E-3</v>
      </c>
      <c r="BO120" s="157">
        <f t="shared" si="65"/>
        <v>-128581</v>
      </c>
      <c r="BP120" s="164">
        <f t="shared" si="82"/>
        <v>-6.4344085759785374E-6</v>
      </c>
      <c r="BQ120" s="4">
        <f t="shared" si="66"/>
        <v>-2.6592167263389872E-2</v>
      </c>
      <c r="BR120" s="4">
        <f t="shared" si="83"/>
        <v>-8.086496855914083E-3</v>
      </c>
      <c r="BS120" s="157">
        <f t="shared" si="67"/>
        <v>241464</v>
      </c>
      <c r="BT120" s="164">
        <f t="shared" si="84"/>
        <v>6.0996614261509072E-6</v>
      </c>
      <c r="BU120" s="4">
        <f t="shared" si="68"/>
        <v>5.256265357548992E-2</v>
      </c>
      <c r="BV120" s="4">
        <f t="shared" si="85"/>
        <v>7.7250190276712772E-3</v>
      </c>
      <c r="BW120" s="157">
        <f t="shared" si="69"/>
        <v>-56466</v>
      </c>
      <c r="BX120" s="4">
        <f t="shared" si="86"/>
        <v>-3.6528927456285138E-5</v>
      </c>
      <c r="BY120" s="4">
        <f t="shared" si="70"/>
        <v>-1.214244764529069E-2</v>
      </c>
      <c r="BZ120" s="4">
        <f t="shared" si="87"/>
        <v>-4.4217075659888652E-2</v>
      </c>
      <c r="CA120" s="157">
        <f t="shared" si="71"/>
        <v>283400</v>
      </c>
      <c r="CB120" s="4">
        <f t="shared" si="88"/>
        <v>4.6066830668822344E-5</v>
      </c>
      <c r="CC120" s="4">
        <f t="shared" si="72"/>
        <v>6.4897325286736723E-2</v>
      </c>
      <c r="CD120" s="4">
        <f t="shared" si="89"/>
        <v>5.905547111179292E-2</v>
      </c>
      <c r="CE120" s="159">
        <f t="shared" si="73"/>
        <v>386796</v>
      </c>
      <c r="CF120" s="4">
        <f t="shared" si="90"/>
        <v>8.2850223426573014E-5</v>
      </c>
      <c r="CG120" s="4">
        <f t="shared" si="74"/>
        <v>9.7182434018022651E-2</v>
      </c>
      <c r="CH120" s="4">
        <f t="shared" si="91"/>
        <v>0.11883106953075827</v>
      </c>
      <c r="CI120" s="157">
        <f t="shared" si="108"/>
        <v>697215.34923445899</v>
      </c>
      <c r="CJ120" s="164">
        <f t="shared" si="107"/>
        <v>8.0573084964544205E-5</v>
      </c>
      <c r="CK120" s="4">
        <f t="shared" si="75"/>
        <v>0.1751752465726906</v>
      </c>
      <c r="CL120" s="4">
        <f t="shared" si="92"/>
        <v>0.11556499748265658</v>
      </c>
    </row>
    <row r="121" spans="1:90" x14ac:dyDescent="0.35">
      <c r="A121" t="s">
        <v>131</v>
      </c>
      <c r="B121">
        <v>392</v>
      </c>
      <c r="C121" t="s">
        <v>473</v>
      </c>
      <c r="D121" s="342">
        <v>59338000</v>
      </c>
      <c r="E121" s="200">
        <v>53587883</v>
      </c>
      <c r="F121" s="200">
        <v>1657080</v>
      </c>
      <c r="G121" s="161">
        <f t="shared" si="93"/>
        <v>8.9848986306795466E-3</v>
      </c>
      <c r="H121" s="342">
        <v>59621000</v>
      </c>
      <c r="I121" s="200">
        <v>53724884.969469748</v>
      </c>
      <c r="J121" s="200">
        <v>1438690.7410753455</v>
      </c>
      <c r="K121" s="161">
        <f t="shared" si="94"/>
        <v>8.9338203347906521E-3</v>
      </c>
      <c r="L121" s="200">
        <v>54604012.737662345</v>
      </c>
      <c r="M121" s="200">
        <v>1218226.7728960521</v>
      </c>
      <c r="N121" s="161">
        <f t="shared" si="95"/>
        <v>9.0717457056468942E-3</v>
      </c>
      <c r="O121" s="200">
        <v>55110007</v>
      </c>
      <c r="P121" s="200">
        <v>1197872</v>
      </c>
      <c r="Q121" s="161">
        <f t="shared" si="96"/>
        <v>9.0779554860613305E-3</v>
      </c>
      <c r="R121" t="s">
        <v>131</v>
      </c>
      <c r="S121" s="144">
        <v>392</v>
      </c>
      <c r="T121" t="s">
        <v>473</v>
      </c>
      <c r="U121" s="273">
        <v>58651750.560706496</v>
      </c>
      <c r="V121" s="161">
        <f t="shared" si="76"/>
        <v>9.1880777309668645E-3</v>
      </c>
      <c r="W121" s="3">
        <v>58520873.686882004</v>
      </c>
      <c r="X121" s="161">
        <f t="shared" si="57"/>
        <v>9.2416697698040826E-3</v>
      </c>
      <c r="Y121">
        <v>392</v>
      </c>
      <c r="Z121" t="s">
        <v>131</v>
      </c>
      <c r="AA121" t="s">
        <v>473</v>
      </c>
      <c r="AB121" s="162">
        <v>53733154</v>
      </c>
      <c r="AC121" s="161">
        <f t="shared" si="58"/>
        <v>9.010449282256033E-3</v>
      </c>
      <c r="AD121" s="163">
        <v>392</v>
      </c>
      <c r="AE121" s="163" t="s">
        <v>131</v>
      </c>
      <c r="AF121" s="8" t="s">
        <v>473</v>
      </c>
      <c r="AG121" s="160">
        <v>54205261</v>
      </c>
      <c r="AH121" s="161">
        <f t="shared" si="59"/>
        <v>8.9200355902654335E-3</v>
      </c>
      <c r="AI121">
        <v>392</v>
      </c>
      <c r="AJ121" t="s">
        <v>131</v>
      </c>
      <c r="AK121" s="1">
        <v>50407059</v>
      </c>
      <c r="AL121" s="161">
        <f t="shared" si="60"/>
        <v>8.6640793691416442E-3</v>
      </c>
      <c r="AM121">
        <v>392</v>
      </c>
      <c r="AN121" t="s">
        <v>131</v>
      </c>
      <c r="AO121" s="3">
        <v>50100712</v>
      </c>
      <c r="AP121" s="161">
        <f t="shared" si="61"/>
        <v>8.9004100981725336E-3</v>
      </c>
      <c r="AQ121">
        <v>392</v>
      </c>
      <c r="AR121" t="s">
        <v>131</v>
      </c>
      <c r="AS121" s="3">
        <v>50080105</v>
      </c>
      <c r="AT121" s="161">
        <f t="shared" si="62"/>
        <v>8.9458246011849679E-3</v>
      </c>
      <c r="AU121" s="13">
        <v>392</v>
      </c>
      <c r="AV121" s="13" t="s">
        <v>131</v>
      </c>
      <c r="AW121" s="3">
        <v>52089512</v>
      </c>
      <c r="AX121" s="161">
        <f t="shared" si="63"/>
        <v>9.1247245805535279E-3</v>
      </c>
      <c r="AY121" s="174">
        <f t="shared" si="77"/>
        <v>-879127.76819259673</v>
      </c>
      <c r="AZ121" s="161">
        <f t="shared" si="97"/>
        <v>-1.379253708562421E-4</v>
      </c>
      <c r="BA121" s="148">
        <f t="shared" si="98"/>
        <v>-1.6100057928274396E-2</v>
      </c>
      <c r="BB121" s="148">
        <f t="shared" si="99"/>
        <v>-1.520384006910463E-2</v>
      </c>
      <c r="BC121" s="174">
        <f t="shared" si="78"/>
        <v>-4047737.8230441511</v>
      </c>
      <c r="BD121" s="161">
        <f t="shared" si="100"/>
        <v>-1.1633202531997032E-4</v>
      </c>
      <c r="BE121" s="148">
        <f t="shared" si="101"/>
        <v>-6.9013077774287557E-2</v>
      </c>
      <c r="BF121" s="161">
        <f t="shared" si="102"/>
        <v>-1.2661192985763809E-2</v>
      </c>
      <c r="BG121" s="174">
        <f t="shared" si="79"/>
        <v>130876.8738244921</v>
      </c>
      <c r="BH121" s="161">
        <f t="shared" si="103"/>
        <v>-5.359203883721804E-5</v>
      </c>
      <c r="BI121" s="148">
        <f t="shared" si="80"/>
        <v>2.2364135321142576E-3</v>
      </c>
      <c r="BJ121" s="161">
        <f t="shared" si="104"/>
        <v>-5.7989562678730251E-3</v>
      </c>
      <c r="BK121" s="174">
        <f t="shared" si="105"/>
        <v>4787719.6868820041</v>
      </c>
      <c r="BL121" s="164">
        <f t="shared" si="106"/>
        <v>2.3122048754804954E-4</v>
      </c>
      <c r="BM121" s="4">
        <f t="shared" si="64"/>
        <v>8.9101780380917234E-2</v>
      </c>
      <c r="BN121" s="4">
        <f t="shared" si="81"/>
        <v>2.5661371625872648E-2</v>
      </c>
      <c r="BO121" s="157">
        <f t="shared" si="65"/>
        <v>-472107</v>
      </c>
      <c r="BP121" s="164">
        <f t="shared" si="82"/>
        <v>9.0413691990599496E-5</v>
      </c>
      <c r="BQ121" s="4">
        <f t="shared" si="66"/>
        <v>-8.7096158433772695E-3</v>
      </c>
      <c r="BR121" s="4">
        <f t="shared" si="83"/>
        <v>1.0136023682379619E-2</v>
      </c>
      <c r="BS121" s="157">
        <f t="shared" si="67"/>
        <v>3798202</v>
      </c>
      <c r="BT121" s="164">
        <f t="shared" si="84"/>
        <v>2.5595622112378931E-4</v>
      </c>
      <c r="BU121" s="4">
        <f t="shared" si="68"/>
        <v>7.5350597224884713E-2</v>
      </c>
      <c r="BV121" s="4">
        <f t="shared" si="85"/>
        <v>2.9542229499352687E-2</v>
      </c>
      <c r="BW121" s="157">
        <f t="shared" si="69"/>
        <v>306347</v>
      </c>
      <c r="BX121" s="4">
        <f t="shared" si="86"/>
        <v>-2.3633072903088935E-4</v>
      </c>
      <c r="BY121" s="4">
        <f t="shared" si="70"/>
        <v>6.1146236803979953E-3</v>
      </c>
      <c r="BZ121" s="4">
        <f t="shared" si="87"/>
        <v>-2.6552790986497765E-2</v>
      </c>
      <c r="CA121" s="157">
        <f t="shared" si="71"/>
        <v>20607</v>
      </c>
      <c r="CB121" s="4">
        <f t="shared" si="88"/>
        <v>-4.5414503012434354E-5</v>
      </c>
      <c r="CC121" s="4">
        <f t="shared" si="72"/>
        <v>4.1148076666372804E-4</v>
      </c>
      <c r="CD121" s="4">
        <f t="shared" si="89"/>
        <v>-5.0766145142638643E-3</v>
      </c>
      <c r="CE121" s="159">
        <f t="shared" si="73"/>
        <v>-2009407</v>
      </c>
      <c r="CF121" s="4">
        <f t="shared" si="90"/>
        <v>-1.7889997936855993E-4</v>
      </c>
      <c r="CG121" s="4">
        <f t="shared" si="74"/>
        <v>-3.8576038109168695E-2</v>
      </c>
      <c r="CH121" s="4">
        <f t="shared" si="91"/>
        <v>-1.9606068960133744E-2</v>
      </c>
      <c r="CI121" s="157">
        <f t="shared" si="108"/>
        <v>1635372.9694697484</v>
      </c>
      <c r="CJ121" s="164">
        <f t="shared" si="107"/>
        <v>-1.9090424576287575E-4</v>
      </c>
      <c r="CK121" s="4">
        <f t="shared" si="75"/>
        <v>3.1395436560621812E-2</v>
      </c>
      <c r="CL121" s="4">
        <f t="shared" si="92"/>
        <v>-2.0921644711307554E-2</v>
      </c>
    </row>
    <row r="122" spans="1:90" x14ac:dyDescent="0.35">
      <c r="A122" t="s">
        <v>133</v>
      </c>
      <c r="B122">
        <v>394</v>
      </c>
      <c r="C122" t="s">
        <v>473</v>
      </c>
      <c r="D122" s="342">
        <v>32830000</v>
      </c>
      <c r="E122" s="200">
        <v>29648129</v>
      </c>
      <c r="F122" s="200">
        <v>1382444</v>
      </c>
      <c r="G122" s="161">
        <f t="shared" si="93"/>
        <v>4.9710012551589427E-3</v>
      </c>
      <c r="H122" s="342">
        <v>33129000</v>
      </c>
      <c r="I122" s="200">
        <v>29852701.94190561</v>
      </c>
      <c r="J122" s="200">
        <v>1393578.611007221</v>
      </c>
      <c r="K122" s="161">
        <f t="shared" si="94"/>
        <v>4.9641553594502374E-3</v>
      </c>
      <c r="L122" s="200">
        <v>29960773.87442705</v>
      </c>
      <c r="M122" s="200">
        <v>1180027.5942523633</v>
      </c>
      <c r="N122" s="161">
        <f t="shared" si="95"/>
        <v>4.9775924534887425E-3</v>
      </c>
      <c r="O122" s="200">
        <v>30224817</v>
      </c>
      <c r="P122" s="200">
        <v>1160311</v>
      </c>
      <c r="Q122" s="161">
        <f t="shared" si="96"/>
        <v>4.9787608138091828E-3</v>
      </c>
      <c r="R122" t="s">
        <v>133</v>
      </c>
      <c r="S122" s="144">
        <v>394</v>
      </c>
      <c r="T122" t="s">
        <v>473</v>
      </c>
      <c r="U122" s="273">
        <v>29768538.592308223</v>
      </c>
      <c r="V122" s="161">
        <f t="shared" si="76"/>
        <v>4.6633841941395625E-3</v>
      </c>
      <c r="W122" s="3">
        <v>31151216.072769471</v>
      </c>
      <c r="X122" s="161">
        <f t="shared" si="57"/>
        <v>4.9194284660326543E-3</v>
      </c>
      <c r="Y122">
        <v>394</v>
      </c>
      <c r="Z122" t="s">
        <v>133</v>
      </c>
      <c r="AA122" t="s">
        <v>473</v>
      </c>
      <c r="AB122" s="162">
        <v>29296071</v>
      </c>
      <c r="AC122" s="161">
        <f t="shared" si="58"/>
        <v>4.912623627395328E-3</v>
      </c>
      <c r="AD122" s="163">
        <v>394</v>
      </c>
      <c r="AE122" s="163" t="s">
        <v>133</v>
      </c>
      <c r="AF122" s="8" t="s">
        <v>473</v>
      </c>
      <c r="AG122" s="160">
        <f>27717342+AG426</f>
        <v>28612153</v>
      </c>
      <c r="AH122" s="161">
        <f t="shared" si="59"/>
        <v>4.7084253145487096E-3</v>
      </c>
      <c r="AI122">
        <v>394</v>
      </c>
      <c r="AJ122" t="s">
        <v>133</v>
      </c>
      <c r="AK122" s="1">
        <f>24561370+AK426</f>
        <v>25433573</v>
      </c>
      <c r="AL122" s="161">
        <f t="shared" si="60"/>
        <v>4.3715800819257864E-3</v>
      </c>
      <c r="AM122">
        <v>394</v>
      </c>
      <c r="AN122" t="s">
        <v>133</v>
      </c>
      <c r="AO122" s="3">
        <f>25985558+AO426</f>
        <v>26775505</v>
      </c>
      <c r="AP122" s="161">
        <f t="shared" si="61"/>
        <v>4.7566784097932413E-3</v>
      </c>
      <c r="AQ122">
        <v>394</v>
      </c>
      <c r="AR122" t="s">
        <v>133</v>
      </c>
      <c r="AS122" s="3">
        <v>28152142</v>
      </c>
      <c r="AT122" s="161">
        <f t="shared" si="62"/>
        <v>5.0288258077664291E-3</v>
      </c>
      <c r="AU122" s="13">
        <v>394</v>
      </c>
      <c r="AV122" s="13" t="s">
        <v>133</v>
      </c>
      <c r="AW122" s="3">
        <f>24975928+AW426</f>
        <v>25720331</v>
      </c>
      <c r="AX122" s="161">
        <f t="shared" si="63"/>
        <v>4.5055314877143196E-3</v>
      </c>
      <c r="AY122" s="174">
        <f t="shared" si="77"/>
        <v>-108071.93252144009</v>
      </c>
      <c r="AZ122" s="161">
        <f t="shared" si="97"/>
        <v>-1.3437094038505105E-5</v>
      </c>
      <c r="BA122" s="148">
        <f t="shared" si="98"/>
        <v>-3.6071141878509568E-3</v>
      </c>
      <c r="BB122" s="148">
        <f t="shared" si="99"/>
        <v>-2.6995167169797493E-3</v>
      </c>
      <c r="BC122" s="174">
        <f t="shared" si="78"/>
        <v>192235.2821188271</v>
      </c>
      <c r="BD122" s="161">
        <f t="shared" si="100"/>
        <v>3.1420825934918E-4</v>
      </c>
      <c r="BE122" s="148">
        <f t="shared" si="101"/>
        <v>6.4576660867221086E-3</v>
      </c>
      <c r="BF122" s="161">
        <f t="shared" si="102"/>
        <v>6.7377733909216184E-2</v>
      </c>
      <c r="BG122" s="174">
        <f t="shared" si="79"/>
        <v>-1382677.4804612473</v>
      </c>
      <c r="BH122" s="161">
        <f t="shared" si="103"/>
        <v>-2.5604427189309178E-4</v>
      </c>
      <c r="BI122" s="148">
        <f t="shared" si="80"/>
        <v>-4.4385987283170662E-2</v>
      </c>
      <c r="BJ122" s="161">
        <f t="shared" si="104"/>
        <v>-5.2047564805751199E-2</v>
      </c>
      <c r="BK122" s="174">
        <f t="shared" si="105"/>
        <v>1855145.0727694705</v>
      </c>
      <c r="BL122" s="164">
        <f t="shared" si="106"/>
        <v>6.8048386373262618E-6</v>
      </c>
      <c r="BM122" s="4">
        <f t="shared" si="64"/>
        <v>6.3324022964358281E-2</v>
      </c>
      <c r="BN122" s="4">
        <f t="shared" si="81"/>
        <v>1.3851740237902544E-3</v>
      </c>
      <c r="BO122" s="157">
        <f t="shared" si="65"/>
        <v>683918</v>
      </c>
      <c r="BP122" s="164">
        <f t="shared" si="82"/>
        <v>2.0419831284661846E-4</v>
      </c>
      <c r="BQ122" s="4">
        <f t="shared" si="66"/>
        <v>2.3903059654406294E-2</v>
      </c>
      <c r="BR122" s="4">
        <f t="shared" si="83"/>
        <v>4.3368705927151432E-2</v>
      </c>
      <c r="BS122" s="157">
        <f t="shared" si="67"/>
        <v>3178580</v>
      </c>
      <c r="BT122" s="164">
        <f t="shared" si="84"/>
        <v>3.3684523262292321E-4</v>
      </c>
      <c r="BU122" s="4">
        <f t="shared" si="68"/>
        <v>0.12497575547092814</v>
      </c>
      <c r="BV122" s="4">
        <f t="shared" si="85"/>
        <v>7.705342835090756E-2</v>
      </c>
      <c r="BW122" s="157">
        <f t="shared" si="69"/>
        <v>-1341932</v>
      </c>
      <c r="BX122" s="4">
        <f t="shared" si="86"/>
        <v>-3.8509832786745492E-4</v>
      </c>
      <c r="BY122" s="4">
        <f t="shared" si="70"/>
        <v>-5.0117896936024177E-2</v>
      </c>
      <c r="BZ122" s="4">
        <f t="shared" si="87"/>
        <v>-8.0959504656568537E-2</v>
      </c>
      <c r="CA122" s="157">
        <f t="shared" si="71"/>
        <v>-1376637</v>
      </c>
      <c r="CB122" s="4">
        <f t="shared" si="88"/>
        <v>-2.7214739797318775E-4</v>
      </c>
      <c r="CC122" s="4">
        <f t="shared" si="72"/>
        <v>-4.8899902536723494E-2</v>
      </c>
      <c r="CD122" s="4">
        <f t="shared" si="89"/>
        <v>-5.411748355906227E-2</v>
      </c>
      <c r="CE122" s="159">
        <f t="shared" si="73"/>
        <v>2431811</v>
      </c>
      <c r="CF122" s="4">
        <f t="shared" si="90"/>
        <v>5.2329432005210948E-4</v>
      </c>
      <c r="CG122" s="4">
        <f t="shared" si="74"/>
        <v>9.4548200021220566E-2</v>
      </c>
      <c r="CH122" s="4">
        <f t="shared" si="91"/>
        <v>0.11614485915347127</v>
      </c>
      <c r="CI122" s="157">
        <f t="shared" si="108"/>
        <v>4132370.9419056103</v>
      </c>
      <c r="CJ122" s="164">
        <f t="shared" si="107"/>
        <v>4.5862387173591784E-4</v>
      </c>
      <c r="CK122" s="4">
        <f t="shared" si="75"/>
        <v>0.1606655428309072</v>
      </c>
      <c r="CL122" s="4">
        <f t="shared" si="92"/>
        <v>0.10179129210094151</v>
      </c>
    </row>
    <row r="123" spans="1:90" x14ac:dyDescent="0.35">
      <c r="A123" t="s">
        <v>141</v>
      </c>
      <c r="B123">
        <v>396</v>
      </c>
      <c r="C123" t="s">
        <v>472</v>
      </c>
      <c r="D123" s="342">
        <v>12310000</v>
      </c>
      <c r="E123" s="200">
        <v>11117115</v>
      </c>
      <c r="F123" s="200">
        <v>449640</v>
      </c>
      <c r="G123" s="161">
        <f t="shared" si="93"/>
        <v>1.8639689748633482E-3</v>
      </c>
      <c r="H123" s="342">
        <v>12378000</v>
      </c>
      <c r="I123" s="200">
        <v>11153624.81706606</v>
      </c>
      <c r="J123" s="200">
        <v>413146.29008896567</v>
      </c>
      <c r="K123" s="161">
        <f t="shared" si="94"/>
        <v>1.8547174229215275E-3</v>
      </c>
      <c r="L123" s="200">
        <v>11160346.254774574</v>
      </c>
      <c r="M123" s="200">
        <v>349836.040046287</v>
      </c>
      <c r="N123" s="161">
        <f t="shared" si="95"/>
        <v>1.8541462089369882E-3</v>
      </c>
      <c r="O123" s="200">
        <v>11261086</v>
      </c>
      <c r="P123" s="200">
        <v>343991</v>
      </c>
      <c r="Q123" s="161">
        <f t="shared" si="96"/>
        <v>1.8549741326055074E-3</v>
      </c>
      <c r="R123" t="s">
        <v>141</v>
      </c>
      <c r="S123" s="144">
        <v>396</v>
      </c>
      <c r="T123" t="s">
        <v>472</v>
      </c>
      <c r="U123" s="273">
        <v>11988733.587774735</v>
      </c>
      <c r="V123" s="161">
        <f t="shared" si="76"/>
        <v>1.878092555589029E-3</v>
      </c>
      <c r="W123" s="3">
        <v>11827101.836063532</v>
      </c>
      <c r="X123" s="161">
        <f t="shared" si="57"/>
        <v>1.8677467135499004E-3</v>
      </c>
      <c r="Y123">
        <v>396</v>
      </c>
      <c r="Z123" t="s">
        <v>141</v>
      </c>
      <c r="AA123" t="s">
        <v>472</v>
      </c>
      <c r="AB123" s="162">
        <v>11123102</v>
      </c>
      <c r="AC123" s="161">
        <f t="shared" si="58"/>
        <v>1.8652198683956026E-3</v>
      </c>
      <c r="AD123" s="163">
        <v>396</v>
      </c>
      <c r="AE123" s="163" t="s">
        <v>141</v>
      </c>
      <c r="AF123" s="8" t="s">
        <v>472</v>
      </c>
      <c r="AG123" s="160">
        <v>11595542</v>
      </c>
      <c r="AH123" s="161">
        <f t="shared" si="59"/>
        <v>1.9081662078597431E-3</v>
      </c>
      <c r="AI123">
        <v>396</v>
      </c>
      <c r="AJ123" t="s">
        <v>141</v>
      </c>
      <c r="AK123" s="1">
        <v>10676267</v>
      </c>
      <c r="AL123" s="161">
        <f t="shared" si="60"/>
        <v>1.8350609317267996E-3</v>
      </c>
      <c r="AM123">
        <v>396</v>
      </c>
      <c r="AN123" t="s">
        <v>141</v>
      </c>
      <c r="AO123" s="3">
        <v>10265851</v>
      </c>
      <c r="AP123" s="161">
        <f t="shared" si="61"/>
        <v>1.8237322437001414E-3</v>
      </c>
      <c r="AQ123">
        <v>396</v>
      </c>
      <c r="AR123" t="s">
        <v>141</v>
      </c>
      <c r="AS123" s="3">
        <v>9754159</v>
      </c>
      <c r="AT123" s="161">
        <f t="shared" si="62"/>
        <v>1.7423884304170242E-3</v>
      </c>
      <c r="AU123" s="13">
        <v>396</v>
      </c>
      <c r="AV123" s="13" t="s">
        <v>141</v>
      </c>
      <c r="AW123" s="3">
        <v>9853022</v>
      </c>
      <c r="AX123" s="161">
        <f t="shared" si="63"/>
        <v>1.7259925959017372E-3</v>
      </c>
      <c r="AY123" s="174">
        <f t="shared" si="77"/>
        <v>-6721.4377085138112</v>
      </c>
      <c r="AZ123" s="161">
        <f t="shared" si="97"/>
        <v>5.7121398453928093E-7</v>
      </c>
      <c r="BA123" s="148">
        <f t="shared" si="98"/>
        <v>-6.0226067857332586E-4</v>
      </c>
      <c r="BB123" s="148">
        <f t="shared" si="99"/>
        <v>3.0807386266844998E-4</v>
      </c>
      <c r="BC123" s="174">
        <f t="shared" si="78"/>
        <v>-828387.33300016075</v>
      </c>
      <c r="BD123" s="161">
        <f t="shared" si="100"/>
        <v>-2.394634665204079E-5</v>
      </c>
      <c r="BE123" s="148">
        <f t="shared" si="101"/>
        <v>-6.9097150832085535E-2</v>
      </c>
      <c r="BF123" s="161">
        <f t="shared" si="102"/>
        <v>-1.2750354917694917E-2</v>
      </c>
      <c r="BG123" s="174">
        <f t="shared" si="79"/>
        <v>161631.75171120279</v>
      </c>
      <c r="BH123" s="161">
        <f t="shared" si="103"/>
        <v>1.0345842039128673E-5</v>
      </c>
      <c r="BI123" s="148">
        <f t="shared" si="80"/>
        <v>1.3666217975594891E-2</v>
      </c>
      <c r="BJ123" s="161">
        <f t="shared" si="104"/>
        <v>5.5392104101016073E-3</v>
      </c>
      <c r="BK123" s="174">
        <f t="shared" si="105"/>
        <v>703999.83606353216</v>
      </c>
      <c r="BL123" s="164">
        <f t="shared" si="106"/>
        <v>2.5268451542977653E-6</v>
      </c>
      <c r="BM123" s="4">
        <f t="shared" si="64"/>
        <v>6.3291682128198787E-2</v>
      </c>
      <c r="BN123" s="4">
        <f t="shared" si="81"/>
        <v>1.3547170481683051E-3</v>
      </c>
      <c r="BO123" s="157">
        <f t="shared" si="65"/>
        <v>-472440</v>
      </c>
      <c r="BP123" s="164">
        <f t="shared" si="82"/>
        <v>-4.2946339464140478E-5</v>
      </c>
      <c r="BQ123" s="4">
        <f t="shared" si="66"/>
        <v>-4.0743244257146413E-2</v>
      </c>
      <c r="BR123" s="4">
        <f t="shared" si="83"/>
        <v>-2.2506603086903207E-2</v>
      </c>
      <c r="BS123" s="157">
        <f t="shared" si="67"/>
        <v>919275</v>
      </c>
      <c r="BT123" s="164">
        <f t="shared" si="84"/>
        <v>7.3105276132943509E-5</v>
      </c>
      <c r="BU123" s="4">
        <f t="shared" si="68"/>
        <v>8.6104534478202918E-2</v>
      </c>
      <c r="BV123" s="4">
        <f t="shared" si="85"/>
        <v>3.9838064703470719E-2</v>
      </c>
      <c r="BW123" s="157">
        <f t="shared" si="69"/>
        <v>410416</v>
      </c>
      <c r="BX123" s="4">
        <f t="shared" si="86"/>
        <v>1.1328688026658118E-5</v>
      </c>
      <c r="BY123" s="4">
        <f t="shared" si="70"/>
        <v>3.9978760650237373E-2</v>
      </c>
      <c r="BZ123" s="4">
        <f t="shared" si="87"/>
        <v>6.2118153943878972E-3</v>
      </c>
      <c r="CA123" s="157">
        <f t="shared" si="71"/>
        <v>511692</v>
      </c>
      <c r="CB123" s="4">
        <f t="shared" si="88"/>
        <v>8.1343813283117281E-5</v>
      </c>
      <c r="CC123" s="4">
        <f t="shared" si="72"/>
        <v>5.2458853705378394E-2</v>
      </c>
      <c r="CD123" s="4">
        <f t="shared" si="89"/>
        <v>4.6685234970051087E-2</v>
      </c>
      <c r="CE123" s="159">
        <f t="shared" si="73"/>
        <v>-98863</v>
      </c>
      <c r="CF123" s="4">
        <f t="shared" si="90"/>
        <v>1.6395834515286947E-5</v>
      </c>
      <c r="CG123" s="4">
        <f t="shared" si="74"/>
        <v>-1.0033774409516187E-2</v>
      </c>
      <c r="CH123" s="4">
        <f t="shared" si="91"/>
        <v>9.4993654979852425E-3</v>
      </c>
      <c r="CI123" s="157">
        <f t="shared" si="108"/>
        <v>1300602.8170660604</v>
      </c>
      <c r="CJ123" s="164">
        <f t="shared" si="107"/>
        <v>1.2872482701979031E-4</v>
      </c>
      <c r="CK123" s="4">
        <f t="shared" si="75"/>
        <v>0.13200039714374537</v>
      </c>
      <c r="CL123" s="4">
        <f t="shared" si="92"/>
        <v>7.4580173359630547E-2</v>
      </c>
    </row>
    <row r="124" spans="1:90" x14ac:dyDescent="0.35">
      <c r="A124" t="s">
        <v>142</v>
      </c>
      <c r="B124">
        <v>397</v>
      </c>
      <c r="C124" t="s">
        <v>472</v>
      </c>
      <c r="D124" s="342">
        <v>4006000</v>
      </c>
      <c r="E124" s="200">
        <v>3617743</v>
      </c>
      <c r="F124" s="200">
        <v>261356</v>
      </c>
      <c r="G124" s="161">
        <f t="shared" si="93"/>
        <v>6.0657470135273893E-4</v>
      </c>
      <c r="H124" s="342">
        <v>3855000</v>
      </c>
      <c r="I124" s="200">
        <v>3473866.9972616881</v>
      </c>
      <c r="J124" s="200">
        <v>94511.031153810996</v>
      </c>
      <c r="K124" s="161">
        <f t="shared" si="94"/>
        <v>5.7766347267436359E-4</v>
      </c>
      <c r="L124" s="200">
        <v>3502235.5775721176</v>
      </c>
      <c r="M124" s="200">
        <v>80028.22649677124</v>
      </c>
      <c r="N124" s="161">
        <f t="shared" si="95"/>
        <v>5.8185083784309066E-4</v>
      </c>
      <c r="O124" s="200">
        <v>3534639</v>
      </c>
      <c r="P124" s="200">
        <v>78691</v>
      </c>
      <c r="Q124" s="161">
        <f t="shared" si="96"/>
        <v>5.8224081701343882E-4</v>
      </c>
      <c r="R124" t="s">
        <v>142</v>
      </c>
      <c r="S124" s="144">
        <v>397</v>
      </c>
      <c r="T124" t="s">
        <v>472</v>
      </c>
      <c r="U124" s="273">
        <v>3664115.4415581855</v>
      </c>
      <c r="V124" s="161">
        <f t="shared" si="76"/>
        <v>5.7400123901548306E-4</v>
      </c>
      <c r="W124" s="3">
        <v>3752407.1230954593</v>
      </c>
      <c r="X124" s="161">
        <f t="shared" si="57"/>
        <v>5.9258355675032102E-4</v>
      </c>
      <c r="Y124">
        <v>397</v>
      </c>
      <c r="Z124" t="s">
        <v>142</v>
      </c>
      <c r="AA124" t="s">
        <v>472</v>
      </c>
      <c r="AB124" s="162">
        <v>3508862</v>
      </c>
      <c r="AC124" s="161">
        <f t="shared" si="58"/>
        <v>5.8839693440358015E-4</v>
      </c>
      <c r="AD124" s="163">
        <v>397</v>
      </c>
      <c r="AE124" s="163" t="s">
        <v>142</v>
      </c>
      <c r="AF124" s="8" t="s">
        <v>472</v>
      </c>
      <c r="AG124" s="160">
        <v>3632524</v>
      </c>
      <c r="AH124" s="161">
        <f t="shared" si="59"/>
        <v>5.9776934498098535E-4</v>
      </c>
      <c r="AI124">
        <v>397</v>
      </c>
      <c r="AJ124" t="s">
        <v>142</v>
      </c>
      <c r="AK124" s="1">
        <v>3222648</v>
      </c>
      <c r="AL124" s="161">
        <f t="shared" si="60"/>
        <v>5.5391603090363957E-4</v>
      </c>
      <c r="AM124">
        <v>397</v>
      </c>
      <c r="AN124" t="s">
        <v>142</v>
      </c>
      <c r="AO124" s="3">
        <v>2984595</v>
      </c>
      <c r="AP124" s="161">
        <f t="shared" si="61"/>
        <v>5.3021441046497005E-4</v>
      </c>
      <c r="AQ124">
        <v>397</v>
      </c>
      <c r="AR124" t="s">
        <v>142</v>
      </c>
      <c r="AS124" s="3">
        <v>2923492</v>
      </c>
      <c r="AT124" s="161">
        <f t="shared" si="62"/>
        <v>5.2222427758423116E-4</v>
      </c>
      <c r="AU124" s="13">
        <v>397</v>
      </c>
      <c r="AV124" s="13" t="s">
        <v>142</v>
      </c>
      <c r="AW124" s="3">
        <v>3144223</v>
      </c>
      <c r="AX124" s="161">
        <f t="shared" si="63"/>
        <v>5.5078590282899476E-4</v>
      </c>
      <c r="AY124" s="174">
        <f t="shared" si="77"/>
        <v>-28368.580310429446</v>
      </c>
      <c r="AZ124" s="161">
        <f t="shared" si="97"/>
        <v>-4.1873651687270768E-6</v>
      </c>
      <c r="BA124" s="148">
        <f t="shared" si="98"/>
        <v>-8.1001348087770906E-3</v>
      </c>
      <c r="BB124" s="148">
        <f t="shared" si="99"/>
        <v>-7.1966299545937838E-3</v>
      </c>
      <c r="BC124" s="174">
        <f t="shared" si="78"/>
        <v>-161879.86398606794</v>
      </c>
      <c r="BD124" s="161">
        <f t="shared" si="100"/>
        <v>7.8495988276076033E-6</v>
      </c>
      <c r="BE124" s="148">
        <f t="shared" si="101"/>
        <v>-4.4179793614042798E-2</v>
      </c>
      <c r="BF124" s="161">
        <f t="shared" si="102"/>
        <v>1.3675229762693716E-2</v>
      </c>
      <c r="BG124" s="174">
        <f t="shared" si="79"/>
        <v>-88291.681537273806</v>
      </c>
      <c r="BH124" s="161">
        <f t="shared" si="103"/>
        <v>-1.8582317734837958E-5</v>
      </c>
      <c r="BI124" s="148">
        <f t="shared" si="80"/>
        <v>-2.3529344935375691E-2</v>
      </c>
      <c r="BJ124" s="161">
        <f t="shared" si="104"/>
        <v>-3.1358139325940539E-2</v>
      </c>
      <c r="BK124" s="174">
        <f t="shared" si="105"/>
        <v>243545.1230954593</v>
      </c>
      <c r="BL124" s="164">
        <f t="shared" si="106"/>
        <v>4.1866223467408635E-6</v>
      </c>
      <c r="BM124" s="4">
        <f t="shared" si="64"/>
        <v>6.9408578363999301E-2</v>
      </c>
      <c r="BN124" s="4">
        <f t="shared" si="81"/>
        <v>7.1153027861788083E-3</v>
      </c>
      <c r="BO124" s="157">
        <f t="shared" si="65"/>
        <v>-123662</v>
      </c>
      <c r="BP124" s="164">
        <f t="shared" si="82"/>
        <v>-9.3724105774051951E-6</v>
      </c>
      <c r="BQ124" s="4">
        <f t="shared" si="66"/>
        <v>-3.4042995999475849E-2</v>
      </c>
      <c r="BR124" s="4">
        <f t="shared" si="83"/>
        <v>-1.567897493589827E-2</v>
      </c>
      <c r="BS124" s="157">
        <f t="shared" si="67"/>
        <v>409876</v>
      </c>
      <c r="BT124" s="164">
        <f t="shared" si="84"/>
        <v>4.3853314077345784E-5</v>
      </c>
      <c r="BU124" s="4">
        <f t="shared" si="68"/>
        <v>0.12718609044487639</v>
      </c>
      <c r="BV124" s="4">
        <f t="shared" si="85"/>
        <v>7.9169606277335922E-2</v>
      </c>
      <c r="BW124" s="157">
        <f t="shared" si="69"/>
        <v>238053</v>
      </c>
      <c r="BX124" s="4">
        <f t="shared" si="86"/>
        <v>2.3701620438669512E-5</v>
      </c>
      <c r="BY124" s="4">
        <f t="shared" si="70"/>
        <v>7.9760570529669853E-2</v>
      </c>
      <c r="BZ124" s="4">
        <f t="shared" si="87"/>
        <v>4.4701954475142316E-2</v>
      </c>
      <c r="CA124" s="157">
        <f t="shared" si="71"/>
        <v>61103</v>
      </c>
      <c r="CB124" s="4">
        <f t="shared" si="88"/>
        <v>7.9901328807388929E-6</v>
      </c>
      <c r="CC124" s="4">
        <f t="shared" si="72"/>
        <v>2.0900689996757302E-2</v>
      </c>
      <c r="CD124" s="4">
        <f t="shared" si="89"/>
        <v>1.5300194233980513E-2</v>
      </c>
      <c r="CE124" s="159">
        <f t="shared" si="73"/>
        <v>-220731</v>
      </c>
      <c r="CF124" s="4">
        <f t="shared" si="90"/>
        <v>-2.8561625244763597E-5</v>
      </c>
      <c r="CG124" s="4">
        <f t="shared" si="74"/>
        <v>-7.0202081722575027E-2</v>
      </c>
      <c r="CH124" s="4">
        <f t="shared" si="91"/>
        <v>-5.1856129755795996E-2</v>
      </c>
      <c r="CI124" s="157">
        <f t="shared" si="108"/>
        <v>329643.99726168811</v>
      </c>
      <c r="CJ124" s="164">
        <f t="shared" si="107"/>
        <v>2.6877569845368829E-5</v>
      </c>
      <c r="CK124" s="4">
        <f t="shared" si="75"/>
        <v>0.10484116338494061</v>
      </c>
      <c r="CL124" s="4">
        <f t="shared" si="92"/>
        <v>4.8798579824425252E-2</v>
      </c>
    </row>
    <row r="125" spans="1:90" x14ac:dyDescent="0.35">
      <c r="A125" t="s">
        <v>148</v>
      </c>
      <c r="B125">
        <v>399</v>
      </c>
      <c r="C125" t="s">
        <v>472</v>
      </c>
      <c r="D125" s="342">
        <v>3913000</v>
      </c>
      <c r="E125" s="200">
        <v>3533619</v>
      </c>
      <c r="F125" s="200">
        <v>343937</v>
      </c>
      <c r="G125" s="161">
        <f t="shared" si="93"/>
        <v>5.9246991553003176E-4</v>
      </c>
      <c r="H125" s="342">
        <v>3937000</v>
      </c>
      <c r="I125" s="200">
        <v>3547676.2578721554</v>
      </c>
      <c r="J125" s="200">
        <v>336166.1440531562</v>
      </c>
      <c r="K125" s="161">
        <f t="shared" si="94"/>
        <v>5.899370898949937E-4</v>
      </c>
      <c r="L125" s="200">
        <v>3524218.5542984512</v>
      </c>
      <c r="M125" s="200">
        <v>284652.27802931872</v>
      </c>
      <c r="N125" s="161">
        <f t="shared" si="95"/>
        <v>5.8550302318105399E-4</v>
      </c>
      <c r="O125" s="200">
        <v>3551402</v>
      </c>
      <c r="P125" s="200">
        <v>279896</v>
      </c>
      <c r="Q125" s="161">
        <f t="shared" si="96"/>
        <v>5.8500208989465709E-4</v>
      </c>
      <c r="R125" t="s">
        <v>148</v>
      </c>
      <c r="S125" s="144">
        <v>399</v>
      </c>
      <c r="T125" t="s">
        <v>472</v>
      </c>
      <c r="U125" s="273">
        <v>3796002.2447534809</v>
      </c>
      <c r="V125" s="161">
        <f t="shared" si="76"/>
        <v>5.9466193861715765E-4</v>
      </c>
      <c r="W125" s="3">
        <v>3731655.1338157514</v>
      </c>
      <c r="X125" s="161">
        <f t="shared" si="57"/>
        <v>5.8930638366818777E-4</v>
      </c>
      <c r="Y125">
        <v>399</v>
      </c>
      <c r="Z125" t="s">
        <v>148</v>
      </c>
      <c r="AA125" t="s">
        <v>472</v>
      </c>
      <c r="AB125" s="162">
        <v>3570996</v>
      </c>
      <c r="AC125" s="161">
        <f t="shared" si="58"/>
        <v>5.9881611165313623E-4</v>
      </c>
      <c r="AD125" s="163">
        <v>399</v>
      </c>
      <c r="AE125" s="163" t="s">
        <v>148</v>
      </c>
      <c r="AF125" s="8" t="s">
        <v>472</v>
      </c>
      <c r="AG125" s="160">
        <v>3658213</v>
      </c>
      <c r="AH125" s="161">
        <f t="shared" si="59"/>
        <v>6.0199673527578225E-4</v>
      </c>
      <c r="AI125">
        <v>399</v>
      </c>
      <c r="AJ125" t="s">
        <v>148</v>
      </c>
      <c r="AK125" s="1">
        <v>3114904</v>
      </c>
      <c r="AL125" s="161">
        <f t="shared" si="60"/>
        <v>5.3539674836527919E-4</v>
      </c>
      <c r="AM125">
        <v>399</v>
      </c>
      <c r="AN125" t="s">
        <v>148</v>
      </c>
      <c r="AO125" s="3">
        <v>2742668</v>
      </c>
      <c r="AP125" s="161">
        <f t="shared" si="61"/>
        <v>4.872359890441211E-4</v>
      </c>
      <c r="AQ125">
        <v>399</v>
      </c>
      <c r="AR125" t="s">
        <v>148</v>
      </c>
      <c r="AS125" s="3">
        <v>2675145</v>
      </c>
      <c r="AT125" s="161">
        <f t="shared" si="62"/>
        <v>4.7786197638237697E-4</v>
      </c>
      <c r="AU125" s="13">
        <v>399</v>
      </c>
      <c r="AV125" s="13" t="s">
        <v>148</v>
      </c>
      <c r="AW125" s="3">
        <v>2572923</v>
      </c>
      <c r="AX125" s="161">
        <f t="shared" si="63"/>
        <v>4.5070903605262278E-4</v>
      </c>
      <c r="AY125" s="174">
        <f t="shared" si="77"/>
        <v>23457.703573704232</v>
      </c>
      <c r="AZ125" s="161">
        <f t="shared" si="97"/>
        <v>4.4340667139397029E-6</v>
      </c>
      <c r="BA125" s="148">
        <f t="shared" si="98"/>
        <v>6.6561432590760087E-3</v>
      </c>
      <c r="BB125" s="148">
        <f t="shared" si="99"/>
        <v>7.5730893580178236E-3</v>
      </c>
      <c r="BC125" s="174">
        <f t="shared" si="78"/>
        <v>-271783.69045502972</v>
      </c>
      <c r="BD125" s="161">
        <f t="shared" si="100"/>
        <v>-9.1589154361036533E-6</v>
      </c>
      <c r="BE125" s="148">
        <f t="shared" si="101"/>
        <v>-7.1597347138207451E-2</v>
      </c>
      <c r="BF125" s="161">
        <f t="shared" si="102"/>
        <v>-1.5401886082371497E-2</v>
      </c>
      <c r="BG125" s="174">
        <f t="shared" si="79"/>
        <v>64347.110937729478</v>
      </c>
      <c r="BH125" s="161">
        <f t="shared" si="103"/>
        <v>5.3555549489698803E-6</v>
      </c>
      <c r="BI125" s="148">
        <f t="shared" si="80"/>
        <v>1.724358458385522E-2</v>
      </c>
      <c r="BJ125" s="161">
        <f t="shared" si="104"/>
        <v>9.0878956980472072E-3</v>
      </c>
      <c r="BK125" s="174">
        <f t="shared" si="105"/>
        <v>160659.13381575141</v>
      </c>
      <c r="BL125" s="164">
        <f t="shared" si="106"/>
        <v>-9.5097279849484665E-6</v>
      </c>
      <c r="BM125" s="4">
        <f t="shared" si="64"/>
        <v>4.4990006658016814E-2</v>
      </c>
      <c r="BN125" s="4">
        <f t="shared" si="81"/>
        <v>-1.5880881960064843E-2</v>
      </c>
      <c r="BO125" s="157">
        <f t="shared" si="65"/>
        <v>-87217</v>
      </c>
      <c r="BP125" s="164">
        <f t="shared" si="82"/>
        <v>-3.180623622646016E-6</v>
      </c>
      <c r="BQ125" s="4">
        <f t="shared" si="66"/>
        <v>-2.3841422027640273E-2</v>
      </c>
      <c r="BR125" s="4">
        <f t="shared" si="83"/>
        <v>-5.2834565974663175E-3</v>
      </c>
      <c r="BS125" s="157">
        <f t="shared" si="67"/>
        <v>543309</v>
      </c>
      <c r="BT125" s="164">
        <f t="shared" si="84"/>
        <v>6.6599986910503058E-5</v>
      </c>
      <c r="BU125" s="4">
        <f t="shared" si="68"/>
        <v>0.17442238990350906</v>
      </c>
      <c r="BV125" s="4">
        <f t="shared" si="85"/>
        <v>0.12439370824318982</v>
      </c>
      <c r="BW125" s="157">
        <f t="shared" si="69"/>
        <v>372236</v>
      </c>
      <c r="BX125" s="4">
        <f t="shared" si="86"/>
        <v>4.8160759321158088E-5</v>
      </c>
      <c r="BY125" s="4">
        <f t="shared" si="70"/>
        <v>0.13572040071929961</v>
      </c>
      <c r="BZ125" s="4">
        <f t="shared" si="87"/>
        <v>9.8844831671079506E-2</v>
      </c>
      <c r="CA125" s="157">
        <f t="shared" si="71"/>
        <v>67523</v>
      </c>
      <c r="CB125" s="4">
        <f t="shared" si="88"/>
        <v>9.3740126617441392E-6</v>
      </c>
      <c r="CC125" s="4">
        <f t="shared" si="72"/>
        <v>2.524087479370277E-2</v>
      </c>
      <c r="CD125" s="4">
        <f t="shared" si="89"/>
        <v>1.9616569480395769E-2</v>
      </c>
      <c r="CE125" s="159">
        <f t="shared" si="73"/>
        <v>102222</v>
      </c>
      <c r="CF125" s="4">
        <f t="shared" si="90"/>
        <v>2.715294032975418E-5</v>
      </c>
      <c r="CG125" s="4">
        <f t="shared" si="74"/>
        <v>3.9729910300463717E-2</v>
      </c>
      <c r="CH125" s="4">
        <f t="shared" si="91"/>
        <v>6.0244943317674958E-2</v>
      </c>
      <c r="CI125" s="157">
        <f t="shared" si="108"/>
        <v>974753.2578721554</v>
      </c>
      <c r="CJ125" s="164">
        <f t="shared" si="107"/>
        <v>1.3922805384237091E-4</v>
      </c>
      <c r="CK125" s="4">
        <f t="shared" si="75"/>
        <v>0.37885053609150193</v>
      </c>
      <c r="CL125" s="4">
        <f t="shared" si="92"/>
        <v>0.30890894724843115</v>
      </c>
    </row>
    <row r="126" spans="1:90" x14ac:dyDescent="0.35">
      <c r="A126" t="s">
        <v>81</v>
      </c>
      <c r="B126">
        <v>400</v>
      </c>
      <c r="C126" t="s">
        <v>473</v>
      </c>
      <c r="D126" s="342">
        <v>29065000</v>
      </c>
      <c r="E126" s="200">
        <v>26248354</v>
      </c>
      <c r="F126" s="200">
        <v>1572879</v>
      </c>
      <c r="G126" s="161">
        <f t="shared" si="93"/>
        <v>4.4009725092553475E-3</v>
      </c>
      <c r="H126" s="342">
        <v>30131000</v>
      </c>
      <c r="I126" s="200">
        <v>27151466.10973997</v>
      </c>
      <c r="J126" s="200">
        <v>2307123.5468345657</v>
      </c>
      <c r="K126" s="161">
        <f t="shared" si="94"/>
        <v>4.5149714175920048E-3</v>
      </c>
      <c r="L126" s="200">
        <v>25929021.795481723</v>
      </c>
      <c r="M126" s="200">
        <v>1953581.5397213106</v>
      </c>
      <c r="N126" s="161">
        <f t="shared" si="95"/>
        <v>4.3077693438919257E-3</v>
      </c>
      <c r="O126" s="200">
        <v>26139792</v>
      </c>
      <c r="P126" s="200">
        <v>1927970</v>
      </c>
      <c r="Q126" s="161">
        <f t="shared" si="96"/>
        <v>4.3058580665921902E-3</v>
      </c>
      <c r="R126" t="s">
        <v>81</v>
      </c>
      <c r="S126" s="144">
        <v>400</v>
      </c>
      <c r="T126" t="s">
        <v>473</v>
      </c>
      <c r="U126" s="273">
        <v>27436680.605122797</v>
      </c>
      <c r="V126" s="161">
        <f t="shared" si="76"/>
        <v>4.298087468312773E-3</v>
      </c>
      <c r="W126" s="3">
        <v>25070681.028394911</v>
      </c>
      <c r="X126" s="161">
        <f t="shared" si="57"/>
        <v>3.9591848236615532E-3</v>
      </c>
      <c r="Y126">
        <v>400</v>
      </c>
      <c r="Z126" t="s">
        <v>81</v>
      </c>
      <c r="AA126" t="s">
        <v>473</v>
      </c>
      <c r="AB126" s="162">
        <v>24324980</v>
      </c>
      <c r="AC126" s="161">
        <f t="shared" si="58"/>
        <v>4.0790272348779745E-3</v>
      </c>
      <c r="AD126" s="163">
        <v>400</v>
      </c>
      <c r="AE126" s="163" t="s">
        <v>81</v>
      </c>
      <c r="AF126" s="8" t="s">
        <v>473</v>
      </c>
      <c r="AG126" s="160">
        <v>24343997</v>
      </c>
      <c r="AH126" s="161">
        <f t="shared" si="59"/>
        <v>4.0060561584477003E-3</v>
      </c>
      <c r="AI126">
        <v>400</v>
      </c>
      <c r="AJ126" t="s">
        <v>81</v>
      </c>
      <c r="AK126" s="1">
        <v>24164584</v>
      </c>
      <c r="AL126" s="161">
        <f t="shared" si="60"/>
        <v>4.1534633809580173E-3</v>
      </c>
      <c r="AM126">
        <v>400</v>
      </c>
      <c r="AN126" t="s">
        <v>518</v>
      </c>
      <c r="AO126" s="3">
        <v>22374415</v>
      </c>
      <c r="AP126" s="161">
        <f t="shared" si="61"/>
        <v>3.9748231363798386E-3</v>
      </c>
      <c r="AQ126">
        <v>400</v>
      </c>
      <c r="AR126" t="s">
        <v>81</v>
      </c>
      <c r="AS126" s="3">
        <v>23526347</v>
      </c>
      <c r="AT126" s="161">
        <f t="shared" si="62"/>
        <v>4.2025186202907152E-3</v>
      </c>
      <c r="AU126" s="13">
        <v>400</v>
      </c>
      <c r="AV126" s="13" t="s">
        <v>81</v>
      </c>
      <c r="AW126" s="3">
        <v>26082214</v>
      </c>
      <c r="AX126" s="161">
        <f t="shared" si="63"/>
        <v>4.5689239553839047E-3</v>
      </c>
      <c r="AY126" s="174">
        <f t="shared" si="77"/>
        <v>1222444.3142582476</v>
      </c>
      <c r="AZ126" s="161">
        <f t="shared" si="97"/>
        <v>2.0720207370007911E-4</v>
      </c>
      <c r="BA126" s="148">
        <f t="shared" si="98"/>
        <v>4.7145793771181346E-2</v>
      </c>
      <c r="BB126" s="148">
        <f t="shared" si="99"/>
        <v>4.8099621209727758E-2</v>
      </c>
      <c r="BC126" s="174">
        <f t="shared" si="78"/>
        <v>-1507658.8096410744</v>
      </c>
      <c r="BD126" s="161">
        <f t="shared" si="100"/>
        <v>9.6818755791526837E-6</v>
      </c>
      <c r="BE126" s="148">
        <f t="shared" si="101"/>
        <v>-5.4950481486436602E-2</v>
      </c>
      <c r="BF126" s="161">
        <f t="shared" si="102"/>
        <v>2.2526008720230471E-3</v>
      </c>
      <c r="BG126" s="174">
        <f t="shared" si="79"/>
        <v>2365999.5767278858</v>
      </c>
      <c r="BH126" s="161">
        <f t="shared" si="103"/>
        <v>3.3890264465121986E-4</v>
      </c>
      <c r="BI126" s="148">
        <f t="shared" si="80"/>
        <v>9.4373167368216604E-2</v>
      </c>
      <c r="BJ126" s="161">
        <f t="shared" si="104"/>
        <v>8.5599096719560119E-2</v>
      </c>
      <c r="BK126" s="174">
        <f t="shared" si="105"/>
        <v>745701.02839491144</v>
      </c>
      <c r="BL126" s="164">
        <f t="shared" si="106"/>
        <v>-1.1984241121642137E-4</v>
      </c>
      <c r="BM126" s="4">
        <f t="shared" si="64"/>
        <v>3.065577149066151E-2</v>
      </c>
      <c r="BN126" s="4">
        <f t="shared" si="81"/>
        <v>-2.9380144901142463E-2</v>
      </c>
      <c r="BO126" s="157">
        <f t="shared" si="65"/>
        <v>-19017</v>
      </c>
      <c r="BP126" s="164">
        <f t="shared" si="82"/>
        <v>7.2971076430274236E-5</v>
      </c>
      <c r="BQ126" s="4">
        <f t="shared" si="66"/>
        <v>-7.8117820997102494E-4</v>
      </c>
      <c r="BR126" s="4">
        <f t="shared" si="83"/>
        <v>1.8215190587480348E-2</v>
      </c>
      <c r="BS126" s="157">
        <f t="shared" si="67"/>
        <v>179413</v>
      </c>
      <c r="BT126" s="164">
        <f t="shared" si="84"/>
        <v>-1.4740722251031704E-4</v>
      </c>
      <c r="BU126" s="4">
        <f t="shared" si="68"/>
        <v>7.4246260560496304E-3</v>
      </c>
      <c r="BV126" s="4">
        <f t="shared" si="85"/>
        <v>-3.5490194324601654E-2</v>
      </c>
      <c r="BW126" s="157">
        <f t="shared" si="69"/>
        <v>1790169</v>
      </c>
      <c r="BX126" s="4">
        <f t="shared" si="86"/>
        <v>1.7864024457817877E-4</v>
      </c>
      <c r="BY126" s="4">
        <f t="shared" si="70"/>
        <v>8.0009644944906935E-2</v>
      </c>
      <c r="BZ126" s="4">
        <f t="shared" si="87"/>
        <v>4.4942941723157895E-2</v>
      </c>
      <c r="CA126" s="157">
        <f t="shared" si="71"/>
        <v>-1151932</v>
      </c>
      <c r="CB126" s="4">
        <f t="shared" si="88"/>
        <v>-2.2769548391087663E-4</v>
      </c>
      <c r="CC126" s="4">
        <f t="shared" si="72"/>
        <v>-4.8963487616670791E-2</v>
      </c>
      <c r="CD126" s="4">
        <f t="shared" si="89"/>
        <v>-5.4180719821563923E-2</v>
      </c>
      <c r="CE126" s="159">
        <f t="shared" si="73"/>
        <v>-2555867</v>
      </c>
      <c r="CF126" s="4">
        <f t="shared" si="90"/>
        <v>-3.6640533509318951E-4</v>
      </c>
      <c r="CG126" s="4">
        <f t="shared" si="74"/>
        <v>-9.799271641586868E-2</v>
      </c>
      <c r="CH126" s="4">
        <f t="shared" si="91"/>
        <v>-8.0195104727323538E-2</v>
      </c>
      <c r="CI126" s="157">
        <f t="shared" si="108"/>
        <v>1069252.1097399704</v>
      </c>
      <c r="CJ126" s="164">
        <f t="shared" si="107"/>
        <v>-5.3952537791899895E-5</v>
      </c>
      <c r="CK126" s="4">
        <f t="shared" si="75"/>
        <v>4.0995450376259103E-2</v>
      </c>
      <c r="CL126" s="4">
        <f t="shared" si="92"/>
        <v>-1.1808587387041885E-2</v>
      </c>
    </row>
    <row r="127" spans="1:90" x14ac:dyDescent="0.35">
      <c r="A127" t="s">
        <v>158</v>
      </c>
      <c r="B127">
        <v>402</v>
      </c>
      <c r="C127" t="s">
        <v>473</v>
      </c>
      <c r="D127" s="342">
        <v>31745000</v>
      </c>
      <c r="E127" s="200">
        <v>28668982</v>
      </c>
      <c r="F127" s="200">
        <v>1072256</v>
      </c>
      <c r="G127" s="161">
        <f t="shared" si="93"/>
        <v>4.80683099787272E-3</v>
      </c>
      <c r="H127" s="342">
        <v>32570000</v>
      </c>
      <c r="I127" s="200">
        <v>29348683.95563326</v>
      </c>
      <c r="J127" s="200">
        <v>1563098.1981719262</v>
      </c>
      <c r="K127" s="161">
        <f t="shared" si="94"/>
        <v>4.880343060225791E-3</v>
      </c>
      <c r="L127" s="200">
        <v>29780576.36111303</v>
      </c>
      <c r="M127" s="200">
        <v>1323570.1178248527</v>
      </c>
      <c r="N127" s="161">
        <f t="shared" si="95"/>
        <v>4.9476549830425971E-3</v>
      </c>
      <c r="O127" s="200">
        <v>30039029</v>
      </c>
      <c r="P127" s="200">
        <v>1301455</v>
      </c>
      <c r="Q127" s="161">
        <f t="shared" si="96"/>
        <v>4.9481570217638588E-3</v>
      </c>
      <c r="R127" t="s">
        <v>158</v>
      </c>
      <c r="S127" s="144">
        <v>402</v>
      </c>
      <c r="T127" t="s">
        <v>473</v>
      </c>
      <c r="U127" s="273">
        <v>31716879.511449173</v>
      </c>
      <c r="V127" s="161">
        <f t="shared" si="76"/>
        <v>4.9686011337935938E-3</v>
      </c>
      <c r="W127" s="3">
        <v>31312611.274418134</v>
      </c>
      <c r="X127" s="161">
        <f t="shared" si="57"/>
        <v>4.9449161435415126E-3</v>
      </c>
      <c r="Y127">
        <v>402</v>
      </c>
      <c r="Z127" t="s">
        <v>158</v>
      </c>
      <c r="AA127" t="s">
        <v>473</v>
      </c>
      <c r="AB127" s="162">
        <v>28939786</v>
      </c>
      <c r="AC127" s="161">
        <f t="shared" si="58"/>
        <v>4.8528786155441978E-3</v>
      </c>
      <c r="AD127" s="163">
        <v>402</v>
      </c>
      <c r="AE127" s="163" t="s">
        <v>158</v>
      </c>
      <c r="AF127" s="8" t="s">
        <v>473</v>
      </c>
      <c r="AG127" s="160">
        <v>29029487</v>
      </c>
      <c r="AH127" s="161">
        <f t="shared" si="59"/>
        <v>4.7771019349422137E-3</v>
      </c>
      <c r="AI127">
        <v>402</v>
      </c>
      <c r="AJ127" t="s">
        <v>158</v>
      </c>
      <c r="AK127" s="1">
        <v>27089665</v>
      </c>
      <c r="AL127" s="161">
        <f t="shared" si="60"/>
        <v>4.6562329225249676E-3</v>
      </c>
      <c r="AM127">
        <v>402</v>
      </c>
      <c r="AN127" t="s">
        <v>158</v>
      </c>
      <c r="AO127" s="3">
        <v>25287642</v>
      </c>
      <c r="AP127" s="161">
        <f t="shared" si="61"/>
        <v>4.4923589951330811E-3</v>
      </c>
      <c r="AQ127">
        <v>402</v>
      </c>
      <c r="AR127" t="s">
        <v>158</v>
      </c>
      <c r="AS127" s="3">
        <v>24699922</v>
      </c>
      <c r="AT127" s="161">
        <f t="shared" si="62"/>
        <v>4.4121546844789923E-3</v>
      </c>
      <c r="AU127" s="13">
        <v>402</v>
      </c>
      <c r="AV127" s="13" t="s">
        <v>158</v>
      </c>
      <c r="AW127" s="3">
        <v>27160604</v>
      </c>
      <c r="AX127" s="161">
        <f t="shared" si="63"/>
        <v>4.7578297708275805E-3</v>
      </c>
      <c r="AY127" s="174">
        <f t="shared" si="77"/>
        <v>-431892.40547977015</v>
      </c>
      <c r="AZ127" s="161">
        <f t="shared" si="97"/>
        <v>-6.7311922816806063E-5</v>
      </c>
      <c r="BA127" s="148">
        <f t="shared" si="98"/>
        <v>-1.4502486461065538E-2</v>
      </c>
      <c r="BB127" s="148">
        <f t="shared" si="99"/>
        <v>-1.3604813400996708E-2</v>
      </c>
      <c r="BC127" s="174">
        <f t="shared" si="78"/>
        <v>-1936303.1503361426</v>
      </c>
      <c r="BD127" s="161">
        <f t="shared" si="100"/>
        <v>-2.0946150750996741E-5</v>
      </c>
      <c r="BE127" s="148">
        <f t="shared" si="101"/>
        <v>-6.1049610811718572E-2</v>
      </c>
      <c r="BF127" s="161">
        <f t="shared" si="102"/>
        <v>-4.2157038142049599E-3</v>
      </c>
      <c r="BG127" s="174">
        <f t="shared" si="79"/>
        <v>404268.23703103885</v>
      </c>
      <c r="BH127" s="161">
        <f t="shared" si="103"/>
        <v>2.3684990252081234E-5</v>
      </c>
      <c r="BI127" s="148">
        <f t="shared" si="80"/>
        <v>1.2910716180394672E-2</v>
      </c>
      <c r="BJ127" s="161">
        <f t="shared" si="104"/>
        <v>4.7897658048288395E-3</v>
      </c>
      <c r="BK127" s="174">
        <f t="shared" si="105"/>
        <v>2372825.2744181342</v>
      </c>
      <c r="BL127" s="164">
        <f t="shared" si="106"/>
        <v>9.2037527997314815E-5</v>
      </c>
      <c r="BM127" s="4">
        <f t="shared" si="64"/>
        <v>8.1991804445897917E-2</v>
      </c>
      <c r="BN127" s="4">
        <f t="shared" si="81"/>
        <v>1.8965553290888115E-2</v>
      </c>
      <c r="BO127" s="157">
        <f t="shared" si="65"/>
        <v>-89701</v>
      </c>
      <c r="BP127" s="164">
        <f t="shared" si="82"/>
        <v>7.5776680601984114E-5</v>
      </c>
      <c r="BQ127" s="4">
        <f t="shared" si="66"/>
        <v>-3.089996044366888E-3</v>
      </c>
      <c r="BR127" s="4">
        <f t="shared" si="83"/>
        <v>1.5862479309414347E-2</v>
      </c>
      <c r="BS127" s="157">
        <f t="shared" si="67"/>
        <v>1939822</v>
      </c>
      <c r="BT127" s="164">
        <f t="shared" si="84"/>
        <v>1.2086901241724606E-4</v>
      </c>
      <c r="BU127" s="4">
        <f t="shared" si="68"/>
        <v>7.1607456201470188E-2</v>
      </c>
      <c r="BV127" s="4">
        <f t="shared" si="85"/>
        <v>2.5958540826540435E-2</v>
      </c>
      <c r="BW127" s="157">
        <f t="shared" si="69"/>
        <v>1802023</v>
      </c>
      <c r="BX127" s="4">
        <f t="shared" si="86"/>
        <v>1.6387392739188652E-4</v>
      </c>
      <c r="BY127" s="4">
        <f t="shared" si="70"/>
        <v>7.1261013581258387E-2</v>
      </c>
      <c r="BZ127" s="4">
        <f t="shared" si="87"/>
        <v>3.6478368618675351E-2</v>
      </c>
      <c r="CA127" s="157">
        <f t="shared" si="71"/>
        <v>587720</v>
      </c>
      <c r="CB127" s="4">
        <f t="shared" si="88"/>
        <v>8.0204310654088777E-5</v>
      </c>
      <c r="CC127" s="4">
        <f t="shared" si="72"/>
        <v>2.3794407124038693E-2</v>
      </c>
      <c r="CD127" s="4">
        <f t="shared" si="89"/>
        <v>1.8178036897987786E-2</v>
      </c>
      <c r="CE127" s="159">
        <f t="shared" si="73"/>
        <v>-2460682</v>
      </c>
      <c r="CF127" s="4">
        <f t="shared" si="90"/>
        <v>-3.4567508634858815E-4</v>
      </c>
      <c r="CG127" s="4">
        <f t="shared" si="74"/>
        <v>-9.0597469776445325E-2</v>
      </c>
      <c r="CH127" s="4">
        <f t="shared" si="91"/>
        <v>-7.2653941607595848E-2</v>
      </c>
      <c r="CI127" s="157">
        <f t="shared" si="108"/>
        <v>2188079.9556332603</v>
      </c>
      <c r="CJ127" s="164">
        <f t="shared" si="107"/>
        <v>1.2251328939821057E-4</v>
      </c>
      <c r="CK127" s="4">
        <f t="shared" si="75"/>
        <v>8.0560798855329588E-2</v>
      </c>
      <c r="CL127" s="4">
        <f t="shared" si="92"/>
        <v>2.5749826139092932E-2</v>
      </c>
    </row>
    <row r="128" spans="1:90" x14ac:dyDescent="0.35">
      <c r="A128" t="s">
        <v>162</v>
      </c>
      <c r="B128">
        <v>405</v>
      </c>
      <c r="C128" t="s">
        <v>473</v>
      </c>
      <c r="D128" s="342">
        <v>26873000</v>
      </c>
      <c r="E128" s="200">
        <v>24269124</v>
      </c>
      <c r="F128" s="200">
        <v>1726014</v>
      </c>
      <c r="G128" s="161">
        <f t="shared" si="93"/>
        <v>4.0691217265550889E-3</v>
      </c>
      <c r="H128" s="342">
        <v>27232000</v>
      </c>
      <c r="I128" s="200">
        <v>24538901.668483496</v>
      </c>
      <c r="J128" s="200">
        <v>1841516.7422685334</v>
      </c>
      <c r="K128" s="161">
        <f t="shared" si="94"/>
        <v>4.0805324914870607E-3</v>
      </c>
      <c r="L128" s="200">
        <v>24225813.660616394</v>
      </c>
      <c r="M128" s="200">
        <v>1559323.9979365089</v>
      </c>
      <c r="N128" s="161">
        <f t="shared" si="95"/>
        <v>4.0248034901272951E-3</v>
      </c>
      <c r="O128" s="200">
        <v>24419763</v>
      </c>
      <c r="P128" s="200">
        <v>1529796</v>
      </c>
      <c r="Q128" s="161">
        <f t="shared" si="96"/>
        <v>4.0225275510156894E-3</v>
      </c>
      <c r="R128" t="s">
        <v>162</v>
      </c>
      <c r="S128" s="144">
        <v>405</v>
      </c>
      <c r="T128" t="s">
        <v>473</v>
      </c>
      <c r="U128" s="273">
        <v>26246109.079295613</v>
      </c>
      <c r="V128" s="161">
        <f t="shared" si="76"/>
        <v>4.1115787346603363E-3</v>
      </c>
      <c r="W128" s="3">
        <v>25294790.443617202</v>
      </c>
      <c r="X128" s="161">
        <f t="shared" si="57"/>
        <v>3.99457638700133E-3</v>
      </c>
      <c r="Y128">
        <v>405</v>
      </c>
      <c r="Z128" t="s">
        <v>162</v>
      </c>
      <c r="AA128" t="s">
        <v>473</v>
      </c>
      <c r="AB128" s="162">
        <v>24004449</v>
      </c>
      <c r="AC128" s="161">
        <f t="shared" si="58"/>
        <v>4.0252777691590844E-3</v>
      </c>
      <c r="AD128" s="163">
        <v>405</v>
      </c>
      <c r="AE128" s="163" t="s">
        <v>162</v>
      </c>
      <c r="AF128" s="8" t="s">
        <v>473</v>
      </c>
      <c r="AG128" s="160">
        <v>24059844</v>
      </c>
      <c r="AH128" s="161">
        <f t="shared" si="59"/>
        <v>3.9592958472468983E-3</v>
      </c>
      <c r="AI128">
        <v>405</v>
      </c>
      <c r="AJ128" t="s">
        <v>162</v>
      </c>
      <c r="AK128" s="1">
        <v>22965179</v>
      </c>
      <c r="AL128" s="161">
        <f t="shared" si="60"/>
        <v>3.947306935374764E-3</v>
      </c>
      <c r="AM128">
        <v>405</v>
      </c>
      <c r="AN128" t="s">
        <v>162</v>
      </c>
      <c r="AO128" s="3">
        <v>23571373</v>
      </c>
      <c r="AP128" s="161">
        <f t="shared" si="61"/>
        <v>4.1874631697248416E-3</v>
      </c>
      <c r="AQ128">
        <v>405</v>
      </c>
      <c r="AR128" t="s">
        <v>162</v>
      </c>
      <c r="AS128" s="3">
        <v>21920102</v>
      </c>
      <c r="AT128" s="161">
        <f t="shared" si="62"/>
        <v>3.9155945805641546E-3</v>
      </c>
      <c r="AU128" s="13">
        <v>405</v>
      </c>
      <c r="AV128" s="13" t="s">
        <v>162</v>
      </c>
      <c r="AW128" s="3">
        <v>19374949</v>
      </c>
      <c r="AX128" s="161">
        <f t="shared" si="63"/>
        <v>3.3939859791213057E-3</v>
      </c>
      <c r="AY128" s="174">
        <f t="shared" si="77"/>
        <v>313088.00786710158</v>
      </c>
      <c r="AZ128" s="161">
        <f t="shared" si="97"/>
        <v>5.572900135976562E-5</v>
      </c>
      <c r="BA128" s="148">
        <f t="shared" si="98"/>
        <v>1.2923735493602219E-2</v>
      </c>
      <c r="BB128" s="148">
        <f t="shared" si="99"/>
        <v>1.3846390636578146E-2</v>
      </c>
      <c r="BC128" s="174">
        <f t="shared" si="78"/>
        <v>-2020295.4186792187</v>
      </c>
      <c r="BD128" s="161">
        <f t="shared" si="100"/>
        <v>-8.6775244533041258E-5</v>
      </c>
      <c r="BE128" s="148">
        <f t="shared" si="101"/>
        <v>-7.697504466568493E-2</v>
      </c>
      <c r="BF128" s="161">
        <f t="shared" si="102"/>
        <v>-2.1105091288057237E-2</v>
      </c>
      <c r="BG128" s="174">
        <f t="shared" si="79"/>
        <v>951318.63567841053</v>
      </c>
      <c r="BH128" s="161">
        <f t="shared" si="103"/>
        <v>1.1700234765900635E-4</v>
      </c>
      <c r="BI128" s="148">
        <f t="shared" si="80"/>
        <v>3.7609271276586635E-2</v>
      </c>
      <c r="BJ128" s="161">
        <f t="shared" si="104"/>
        <v>2.9290301730051104E-2</v>
      </c>
      <c r="BK128" s="174">
        <f t="shared" si="105"/>
        <v>1290341.4436172023</v>
      </c>
      <c r="BL128" s="164">
        <f t="shared" si="106"/>
        <v>-3.0701382157754392E-5</v>
      </c>
      <c r="BM128" s="4">
        <f t="shared" si="64"/>
        <v>5.3754262121042742E-2</v>
      </c>
      <c r="BN128" s="4">
        <f t="shared" si="81"/>
        <v>-7.6271462290087326E-3</v>
      </c>
      <c r="BO128" s="157">
        <f t="shared" si="65"/>
        <v>-55395</v>
      </c>
      <c r="BP128" s="164">
        <f t="shared" si="82"/>
        <v>6.5981921912186027E-5</v>
      </c>
      <c r="BQ128" s="4">
        <f t="shared" si="66"/>
        <v>-2.3023840054823296E-3</v>
      </c>
      <c r="BR128" s="4">
        <f t="shared" si="83"/>
        <v>1.6665064814003896E-2</v>
      </c>
      <c r="BS128" s="157">
        <f t="shared" si="67"/>
        <v>1094665</v>
      </c>
      <c r="BT128" s="164">
        <f t="shared" si="84"/>
        <v>1.1988911872134328E-5</v>
      </c>
      <c r="BU128" s="4">
        <f t="shared" si="68"/>
        <v>4.7666295133166607E-2</v>
      </c>
      <c r="BV128" s="4">
        <f t="shared" si="85"/>
        <v>3.0372383167604068E-3</v>
      </c>
      <c r="BW128" s="157">
        <f t="shared" si="69"/>
        <v>-606194</v>
      </c>
      <c r="BX128" s="4">
        <f t="shared" si="86"/>
        <v>-2.4015623435007759E-4</v>
      </c>
      <c r="BY128" s="4">
        <f t="shared" si="70"/>
        <v>-2.5717381842797194E-2</v>
      </c>
      <c r="BZ128" s="4">
        <f t="shared" si="87"/>
        <v>-5.7351246952187108E-2</v>
      </c>
      <c r="CA128" s="157">
        <f t="shared" si="71"/>
        <v>1651271</v>
      </c>
      <c r="CB128" s="4">
        <f t="shared" si="88"/>
        <v>2.7186858916068701E-4</v>
      </c>
      <c r="CC128" s="4">
        <f t="shared" si="72"/>
        <v>7.5331355666136954E-2</v>
      </c>
      <c r="CD128" s="4">
        <f t="shared" si="89"/>
        <v>6.9432262091218971E-2</v>
      </c>
      <c r="CE128" s="159">
        <f t="shared" si="73"/>
        <v>2545153</v>
      </c>
      <c r="CF128" s="4">
        <f t="shared" si="90"/>
        <v>5.2160860144284888E-4</v>
      </c>
      <c r="CG128" s="4">
        <f t="shared" si="74"/>
        <v>0.131363081265401</v>
      </c>
      <c r="CH128" s="4">
        <f t="shared" si="91"/>
        <v>0.1536861391448329</v>
      </c>
      <c r="CI128" s="157">
        <f t="shared" si="108"/>
        <v>5163952.6684834957</v>
      </c>
      <c r="CJ128" s="164">
        <f t="shared" si="107"/>
        <v>6.8654651236575498E-4</v>
      </c>
      <c r="CK128" s="4">
        <f t="shared" si="75"/>
        <v>0.26652729090969457</v>
      </c>
      <c r="CL128" s="4">
        <f t="shared" si="92"/>
        <v>0.20228324942682885</v>
      </c>
    </row>
    <row r="129" spans="1:90" x14ac:dyDescent="0.35">
      <c r="A129" t="s">
        <v>165</v>
      </c>
      <c r="B129">
        <v>406</v>
      </c>
      <c r="C129" t="s">
        <v>473</v>
      </c>
      <c r="D129" s="342">
        <v>10804000</v>
      </c>
      <c r="E129" s="200">
        <v>9757351</v>
      </c>
      <c r="F129" s="200">
        <v>585241</v>
      </c>
      <c r="G129" s="161">
        <f t="shared" si="93"/>
        <v>1.6359819558268368E-3</v>
      </c>
      <c r="H129" s="342">
        <v>10965000</v>
      </c>
      <c r="I129" s="200">
        <v>9880324.3402858544</v>
      </c>
      <c r="J129" s="200">
        <v>645444.30443606118</v>
      </c>
      <c r="K129" s="161">
        <f t="shared" si="94"/>
        <v>1.6429824383194765E-3</v>
      </c>
      <c r="L129" s="200">
        <v>10213276.71743305</v>
      </c>
      <c r="M129" s="200">
        <v>546536.86829843908</v>
      </c>
      <c r="N129" s="161">
        <f t="shared" si="95"/>
        <v>1.6968029373059447E-3</v>
      </c>
      <c r="O129" s="200">
        <v>10299453</v>
      </c>
      <c r="P129" s="200">
        <v>537405</v>
      </c>
      <c r="Q129" s="161">
        <f t="shared" si="96"/>
        <v>1.6965698419305379E-3</v>
      </c>
      <c r="R129" t="s">
        <v>165</v>
      </c>
      <c r="S129" s="144">
        <v>406</v>
      </c>
      <c r="T129" t="s">
        <v>473</v>
      </c>
      <c r="U129" s="273">
        <v>10940852.351713417</v>
      </c>
      <c r="V129" s="161">
        <f t="shared" si="76"/>
        <v>1.7139369394699889E-3</v>
      </c>
      <c r="W129" s="3">
        <v>11543517.165185045</v>
      </c>
      <c r="X129" s="161">
        <f t="shared" ref="X129:X187" si="109">+W129/W$5</f>
        <v>1.8229627635689037E-3</v>
      </c>
      <c r="Y129">
        <v>406</v>
      </c>
      <c r="Z129" t="s">
        <v>165</v>
      </c>
      <c r="AA129" t="s">
        <v>473</v>
      </c>
      <c r="AB129" s="162">
        <v>11036126</v>
      </c>
      <c r="AC129" s="161">
        <f t="shared" ref="AC129:AC187" si="110">+AB129/AB$5</f>
        <v>1.8506349654365561E-3</v>
      </c>
      <c r="AD129" s="163">
        <v>406</v>
      </c>
      <c r="AE129" s="163" t="s">
        <v>165</v>
      </c>
      <c r="AF129" s="8" t="s">
        <v>473</v>
      </c>
      <c r="AG129" s="160">
        <v>11316140</v>
      </c>
      <c r="AH129" s="161">
        <f t="shared" ref="AH129:AH187" si="111">+AG129/AG$5</f>
        <v>1.8621877227825963E-3</v>
      </c>
      <c r="AI129">
        <v>406</v>
      </c>
      <c r="AJ129" t="s">
        <v>165</v>
      </c>
      <c r="AK129" s="1">
        <v>9681404</v>
      </c>
      <c r="AL129" s="161">
        <f t="shared" ref="AL129:AL187" si="112">+AK129/AK$5</f>
        <v>1.66406162797011E-3</v>
      </c>
      <c r="AM129">
        <v>406</v>
      </c>
      <c r="AN129" t="s">
        <v>165</v>
      </c>
      <c r="AO129" s="3">
        <v>9423968</v>
      </c>
      <c r="AP129" s="161">
        <f t="shared" ref="AP129:AP187" si="113">+AO129/AO$5</f>
        <v>1.6741714160081161E-3</v>
      </c>
      <c r="AQ129">
        <v>406</v>
      </c>
      <c r="AR129" t="s">
        <v>165</v>
      </c>
      <c r="AS129" s="3">
        <v>8897628</v>
      </c>
      <c r="AT129" s="161">
        <f t="shared" ref="AT129:AT187" si="114">+AS129/AS$5</f>
        <v>1.5893860337272095E-3</v>
      </c>
      <c r="AU129" s="13">
        <v>406</v>
      </c>
      <c r="AV129" s="13" t="s">
        <v>165</v>
      </c>
      <c r="AW129" s="3">
        <v>8251311</v>
      </c>
      <c r="AX129" s="161">
        <f t="shared" ref="AX129:AX187" si="115">+AW129/AW$5</f>
        <v>1.4454145837168087E-3</v>
      </c>
      <c r="AY129" s="174">
        <f t="shared" si="77"/>
        <v>-332952.37714719586</v>
      </c>
      <c r="AZ129" s="161">
        <f t="shared" si="97"/>
        <v>-5.3820498986468243E-5</v>
      </c>
      <c r="BA129" s="148">
        <f t="shared" si="98"/>
        <v>-3.2599956542730228E-2</v>
      </c>
      <c r="BB129" s="148">
        <f t="shared" si="99"/>
        <v>-3.1718768162860657E-2</v>
      </c>
      <c r="BC129" s="174">
        <f t="shared" si="78"/>
        <v>-727575.63428036682</v>
      </c>
      <c r="BD129" s="161">
        <f t="shared" si="100"/>
        <v>-1.7134002164044147E-5</v>
      </c>
      <c r="BE129" s="148">
        <f t="shared" si="101"/>
        <v>-6.6500818299263784E-2</v>
      </c>
      <c r="BF129" s="161">
        <f t="shared" si="102"/>
        <v>-9.9968684783365482E-3</v>
      </c>
      <c r="BG129" s="174">
        <f t="shared" si="79"/>
        <v>-602664.81347162835</v>
      </c>
      <c r="BH129" s="161">
        <f t="shared" si="103"/>
        <v>-1.0902582409891477E-4</v>
      </c>
      <c r="BI129" s="148">
        <f t="shared" si="80"/>
        <v>-5.2208075307346544E-2</v>
      </c>
      <c r="BJ129" s="161">
        <f t="shared" si="104"/>
        <v>-5.9806939712509298E-2</v>
      </c>
      <c r="BK129" s="174">
        <f t="shared" si="105"/>
        <v>507391.16518504545</v>
      </c>
      <c r="BL129" s="164">
        <f t="shared" si="106"/>
        <v>-2.7672201867652438E-5</v>
      </c>
      <c r="BM129" s="4">
        <f t="shared" si="64"/>
        <v>4.5975477734219908E-2</v>
      </c>
      <c r="BN129" s="4">
        <f t="shared" si="81"/>
        <v>-1.4952814782208924E-2</v>
      </c>
      <c r="BO129" s="157">
        <f t="shared" si="65"/>
        <v>-280014</v>
      </c>
      <c r="BP129" s="164">
        <f t="shared" si="82"/>
        <v>-1.1552757346040225E-5</v>
      </c>
      <c r="BQ129" s="4">
        <f t="shared" si="66"/>
        <v>-2.4744656746911932E-2</v>
      </c>
      <c r="BR129" s="4">
        <f t="shared" si="83"/>
        <v>-6.2038629106508005E-3</v>
      </c>
      <c r="BS129" s="157">
        <f t="shared" si="67"/>
        <v>1634736</v>
      </c>
      <c r="BT129" s="164">
        <f t="shared" si="84"/>
        <v>1.9812609481248628E-4</v>
      </c>
      <c r="BU129" s="4">
        <f t="shared" si="68"/>
        <v>0.1688531952596958</v>
      </c>
      <c r="BV129" s="4">
        <f t="shared" si="85"/>
        <v>0.11906175317206763</v>
      </c>
      <c r="BW129" s="157">
        <f t="shared" si="69"/>
        <v>257436</v>
      </c>
      <c r="BX129" s="4">
        <f t="shared" si="86"/>
        <v>-1.010978803800606E-5</v>
      </c>
      <c r="BY129" s="4">
        <f t="shared" si="70"/>
        <v>2.7317155576080054E-2</v>
      </c>
      <c r="BZ129" s="4">
        <f t="shared" si="87"/>
        <v>-6.0386815479813744E-3</v>
      </c>
      <c r="CA129" s="157">
        <f t="shared" si="71"/>
        <v>526340</v>
      </c>
      <c r="CB129" s="4">
        <f t="shared" si="88"/>
        <v>8.4785382280906565E-5</v>
      </c>
      <c r="CC129" s="4">
        <f t="shared" si="72"/>
        <v>5.9155091671623042E-2</v>
      </c>
      <c r="CD129" s="4">
        <f t="shared" si="89"/>
        <v>5.334473845984386E-2</v>
      </c>
      <c r="CE129" s="159">
        <f t="shared" si="73"/>
        <v>646317</v>
      </c>
      <c r="CF129" s="4">
        <f t="shared" si="90"/>
        <v>1.439714500104008E-4</v>
      </c>
      <c r="CG129" s="4">
        <f t="shared" si="74"/>
        <v>7.8329007354104099E-2</v>
      </c>
      <c r="CH129" s="4">
        <f t="shared" si="91"/>
        <v>9.9605643690259218E-2</v>
      </c>
      <c r="CI129" s="157">
        <f t="shared" si="108"/>
        <v>1629013.3402858544</v>
      </c>
      <c r="CJ129" s="164">
        <f t="shared" si="107"/>
        <v>1.9756785460266777E-4</v>
      </c>
      <c r="CK129" s="4">
        <f t="shared" si="75"/>
        <v>0.19742478986501108</v>
      </c>
      <c r="CL129" s="4">
        <f t="shared" si="92"/>
        <v>0.13668594244748261</v>
      </c>
    </row>
    <row r="130" spans="1:90" x14ac:dyDescent="0.35">
      <c r="A130" t="s">
        <v>181</v>
      </c>
      <c r="B130">
        <v>415</v>
      </c>
      <c r="C130" t="s">
        <v>471</v>
      </c>
      <c r="D130" s="342">
        <v>1877000</v>
      </c>
      <c r="E130" s="200">
        <v>1695361</v>
      </c>
      <c r="F130" s="200">
        <v>78030</v>
      </c>
      <c r="G130" s="161">
        <f t="shared" si="93"/>
        <v>2.8425543004577186E-4</v>
      </c>
      <c r="H130" s="342">
        <v>1942000</v>
      </c>
      <c r="I130" s="200">
        <v>1750148.2301950657</v>
      </c>
      <c r="J130" s="200">
        <v>121748.9011535163</v>
      </c>
      <c r="K130" s="161">
        <f t="shared" si="94"/>
        <v>2.910291917181348E-4</v>
      </c>
      <c r="L130" s="200">
        <v>1868576.3771948437</v>
      </c>
      <c r="M130" s="200">
        <v>103092.18424873499</v>
      </c>
      <c r="N130" s="161">
        <f t="shared" si="95"/>
        <v>3.104396339318607E-4</v>
      </c>
      <c r="O130" s="200">
        <v>1884260</v>
      </c>
      <c r="P130" s="200">
        <v>101370</v>
      </c>
      <c r="Q130" s="161">
        <f t="shared" si="96"/>
        <v>3.103833466064688E-4</v>
      </c>
      <c r="R130" t="s">
        <v>181</v>
      </c>
      <c r="S130" s="144">
        <v>415</v>
      </c>
      <c r="T130" t="s">
        <v>471</v>
      </c>
      <c r="U130" s="273">
        <v>1861336.2646317538</v>
      </c>
      <c r="V130" s="161">
        <f t="shared" si="76"/>
        <v>2.91587243678308E-4</v>
      </c>
      <c r="W130" s="3">
        <v>1840420.9540586728</v>
      </c>
      <c r="X130" s="161">
        <f t="shared" si="109"/>
        <v>2.9064095635077044E-4</v>
      </c>
      <c r="Y130">
        <v>415</v>
      </c>
      <c r="Z130" t="s">
        <v>181</v>
      </c>
      <c r="AA130" t="s">
        <v>471</v>
      </c>
      <c r="AB130" s="162">
        <v>1570676</v>
      </c>
      <c r="AC130" s="161">
        <f t="shared" si="110"/>
        <v>2.633848077642488E-4</v>
      </c>
      <c r="AD130" s="163">
        <v>415</v>
      </c>
      <c r="AE130" s="163" t="s">
        <v>181</v>
      </c>
      <c r="AF130" s="8" t="s">
        <v>471</v>
      </c>
      <c r="AG130" s="160">
        <v>1688940</v>
      </c>
      <c r="AH130" s="161">
        <f t="shared" si="111"/>
        <v>2.7793252226611181E-4</v>
      </c>
      <c r="AI130">
        <v>415</v>
      </c>
      <c r="AJ130" t="s">
        <v>181</v>
      </c>
      <c r="AK130" s="1">
        <v>1556682</v>
      </c>
      <c r="AL130" s="161">
        <f t="shared" si="112"/>
        <v>2.6756602484017474E-4</v>
      </c>
      <c r="AM130">
        <v>415</v>
      </c>
      <c r="AN130" t="s">
        <v>181</v>
      </c>
      <c r="AO130" s="3">
        <v>1424170</v>
      </c>
      <c r="AP130" s="161">
        <f t="shared" si="113"/>
        <v>2.530043295495357E-4</v>
      </c>
      <c r="AQ130">
        <v>415</v>
      </c>
      <c r="AR130" t="s">
        <v>181</v>
      </c>
      <c r="AS130" s="3">
        <v>1279283</v>
      </c>
      <c r="AT130" s="161">
        <f t="shared" si="114"/>
        <v>2.285187168293219E-4</v>
      </c>
      <c r="AU130" s="13">
        <v>415</v>
      </c>
      <c r="AV130" s="13" t="s">
        <v>181</v>
      </c>
      <c r="AW130" s="3">
        <v>1229981</v>
      </c>
      <c r="AX130" s="161">
        <f t="shared" si="115"/>
        <v>2.1546060681685423E-4</v>
      </c>
      <c r="AY130" s="174">
        <f t="shared" si="77"/>
        <v>-118428.14699977799</v>
      </c>
      <c r="AZ130" s="161">
        <f t="shared" si="97"/>
        <v>-1.9410442213725902E-5</v>
      </c>
      <c r="BA130" s="148">
        <f t="shared" si="98"/>
        <v>-6.3378809903165675E-2</v>
      </c>
      <c r="BB130" s="148">
        <f t="shared" si="99"/>
        <v>-6.2525657461593179E-2</v>
      </c>
      <c r="BC130" s="174">
        <f t="shared" si="78"/>
        <v>7240.1125630899332</v>
      </c>
      <c r="BD130" s="161">
        <f t="shared" si="100"/>
        <v>1.8852390253552701E-5</v>
      </c>
      <c r="BE130" s="148">
        <f t="shared" si="101"/>
        <v>3.8897391624840637E-3</v>
      </c>
      <c r="BF130" s="161">
        <f t="shared" si="102"/>
        <v>6.4654372446935629E-2</v>
      </c>
      <c r="BG130" s="174">
        <f t="shared" si="79"/>
        <v>20915.31057308102</v>
      </c>
      <c r="BH130" s="161">
        <f t="shared" si="103"/>
        <v>9.4628732753756356E-7</v>
      </c>
      <c r="BI130" s="148">
        <f t="shared" si="80"/>
        <v>1.1364416671607966E-2</v>
      </c>
      <c r="BJ130" s="161">
        <f t="shared" si="104"/>
        <v>3.2558636587869702E-3</v>
      </c>
      <c r="BK130" s="174">
        <f t="shared" si="105"/>
        <v>269744.95405867277</v>
      </c>
      <c r="BL130" s="164">
        <f t="shared" si="106"/>
        <v>2.7256148586521638E-5</v>
      </c>
      <c r="BM130" s="4">
        <f t="shared" si="64"/>
        <v>0.171738126805702</v>
      </c>
      <c r="BN130" s="4">
        <f t="shared" si="81"/>
        <v>0.10348413341637437</v>
      </c>
      <c r="BO130" s="157">
        <f t="shared" si="65"/>
        <v>-118264</v>
      </c>
      <c r="BP130" s="164">
        <f t="shared" si="82"/>
        <v>-1.4547714501863011E-5</v>
      </c>
      <c r="BQ130" s="4">
        <f t="shared" si="66"/>
        <v>-7.0022617736568496E-2</v>
      </c>
      <c r="BR130" s="4">
        <f t="shared" si="83"/>
        <v>-5.2342613175488772E-2</v>
      </c>
      <c r="BS130" s="157">
        <f t="shared" si="67"/>
        <v>132258</v>
      </c>
      <c r="BT130" s="164">
        <f t="shared" si="84"/>
        <v>1.0366497425937072E-5</v>
      </c>
      <c r="BU130" s="4">
        <f t="shared" si="68"/>
        <v>8.496147575420028E-2</v>
      </c>
      <c r="BV130" s="4">
        <f t="shared" si="85"/>
        <v>3.8743698614685081E-2</v>
      </c>
      <c r="BW130" s="157">
        <f t="shared" si="69"/>
        <v>132512</v>
      </c>
      <c r="BX130" s="4">
        <f t="shared" si="86"/>
        <v>1.456169529063904E-5</v>
      </c>
      <c r="BY130" s="4">
        <f t="shared" si="70"/>
        <v>9.3045071866420442E-2</v>
      </c>
      <c r="BZ130" s="4">
        <f t="shared" si="87"/>
        <v>5.755512293629745E-2</v>
      </c>
      <c r="CA130" s="157">
        <f t="shared" si="71"/>
        <v>144887</v>
      </c>
      <c r="CB130" s="4">
        <f t="shared" si="88"/>
        <v>2.4485612720213793E-5</v>
      </c>
      <c r="CC130" s="4">
        <f t="shared" si="72"/>
        <v>0.11325641003593419</v>
      </c>
      <c r="CD130" s="4">
        <f t="shared" si="89"/>
        <v>0.10714926575796339</v>
      </c>
      <c r="CE130" s="159">
        <f t="shared" si="73"/>
        <v>49302</v>
      </c>
      <c r="CF130" s="4">
        <f t="shared" si="90"/>
        <v>1.3058110012467678E-5</v>
      </c>
      <c r="CG130" s="4">
        <f t="shared" si="74"/>
        <v>4.0083546005995216E-2</v>
      </c>
      <c r="CH130" s="4">
        <f t="shared" si="91"/>
        <v>6.0605556650860683E-2</v>
      </c>
      <c r="CI130" s="157">
        <f t="shared" si="108"/>
        <v>520167.23019506573</v>
      </c>
      <c r="CJ130" s="164">
        <f t="shared" si="107"/>
        <v>7.5568584901280572E-5</v>
      </c>
      <c r="CK130" s="4">
        <f t="shared" si="75"/>
        <v>0.42290671985588862</v>
      </c>
      <c r="CL130" s="4">
        <f t="shared" si="92"/>
        <v>0.3507304004091818</v>
      </c>
    </row>
    <row r="131" spans="1:90" x14ac:dyDescent="0.35">
      <c r="A131" t="s">
        <v>621</v>
      </c>
      <c r="B131">
        <v>417</v>
      </c>
      <c r="C131" t="s">
        <v>471</v>
      </c>
      <c r="D131" s="342">
        <v>1719000</v>
      </c>
      <c r="E131" s="200">
        <v>1552822</v>
      </c>
      <c r="F131" s="200">
        <v>84588</v>
      </c>
      <c r="G131" s="161">
        <f t="shared" si="93"/>
        <v>2.6035639925333634E-4</v>
      </c>
      <c r="H131" s="342">
        <v>1738000</v>
      </c>
      <c r="I131" s="200">
        <v>1566182.5617503589</v>
      </c>
      <c r="J131" s="200">
        <v>87900.531029890582</v>
      </c>
      <c r="K131" s="161">
        <f t="shared" si="94"/>
        <v>2.6043785158611518E-4</v>
      </c>
      <c r="L131" s="200">
        <v>1723194.9719456029</v>
      </c>
      <c r="M131" s="200">
        <v>74430.714812520571</v>
      </c>
      <c r="N131" s="161">
        <f t="shared" si="95"/>
        <v>2.8628640649256949E-4</v>
      </c>
      <c r="O131" s="200">
        <v>1738207</v>
      </c>
      <c r="P131" s="200">
        <v>73187</v>
      </c>
      <c r="Q131" s="161">
        <f t="shared" si="96"/>
        <v>2.8632487329497542E-4</v>
      </c>
      <c r="R131" t="s">
        <v>184</v>
      </c>
      <c r="S131" s="144">
        <v>417</v>
      </c>
      <c r="T131" t="s">
        <v>471</v>
      </c>
      <c r="U131" s="273">
        <v>1747180.2500527143</v>
      </c>
      <c r="V131" s="161">
        <f t="shared" ref="V131:V190" si="116">+U131/U$5</f>
        <v>2.7370415706311853E-4</v>
      </c>
      <c r="W131" s="3">
        <v>1695080.9094376578</v>
      </c>
      <c r="X131" s="161">
        <f t="shared" si="109"/>
        <v>2.6768872388919157E-4</v>
      </c>
      <c r="Y131">
        <v>417</v>
      </c>
      <c r="Z131" t="s">
        <v>184</v>
      </c>
      <c r="AA131" t="s">
        <v>471</v>
      </c>
      <c r="AB131" s="162">
        <v>1604630</v>
      </c>
      <c r="AC131" s="161">
        <f t="shared" si="110"/>
        <v>2.6907851401736997E-4</v>
      </c>
      <c r="AD131" s="163">
        <v>417</v>
      </c>
      <c r="AE131" s="163" t="s">
        <v>184</v>
      </c>
      <c r="AF131" s="8" t="s">
        <v>471</v>
      </c>
      <c r="AG131" s="160">
        <v>1561194</v>
      </c>
      <c r="AH131" s="161">
        <f t="shared" si="111"/>
        <v>2.5691059846218346E-4</v>
      </c>
      <c r="AI131">
        <v>417</v>
      </c>
      <c r="AJ131" t="s">
        <v>184</v>
      </c>
      <c r="AK131" s="1">
        <v>1340101</v>
      </c>
      <c r="AL131" s="161">
        <f t="shared" si="112"/>
        <v>2.3033959245005915E-4</v>
      </c>
      <c r="AM131">
        <v>417</v>
      </c>
      <c r="AN131" t="s">
        <v>184</v>
      </c>
      <c r="AO131" s="3">
        <v>1202370</v>
      </c>
      <c r="AP131" s="161">
        <f t="shared" si="113"/>
        <v>2.1360147715544859E-4</v>
      </c>
      <c r="AQ131">
        <v>417</v>
      </c>
      <c r="AR131" t="s">
        <v>184</v>
      </c>
      <c r="AS131" s="3">
        <v>1216434</v>
      </c>
      <c r="AT131" s="161">
        <f t="shared" si="114"/>
        <v>2.1729198057627544E-4</v>
      </c>
      <c r="AU131" s="13">
        <v>417</v>
      </c>
      <c r="AV131" s="13" t="s">
        <v>184</v>
      </c>
      <c r="AW131" s="3">
        <v>981833</v>
      </c>
      <c r="AX131" s="161">
        <f t="shared" si="115"/>
        <v>1.7199154618877238E-4</v>
      </c>
      <c r="AY131" s="174">
        <f t="shared" si="77"/>
        <v>-157012.41019524401</v>
      </c>
      <c r="AZ131" s="161">
        <f t="shared" si="97"/>
        <v>-2.584855490645431E-5</v>
      </c>
      <c r="BA131" s="148">
        <f t="shared" si="98"/>
        <v>-9.1117031300275E-2</v>
      </c>
      <c r="BB131" s="148">
        <f t="shared" si="99"/>
        <v>-9.0289145136638563E-2</v>
      </c>
      <c r="BC131" s="174">
        <f t="shared" si="78"/>
        <v>-23985.278107111342</v>
      </c>
      <c r="BD131" s="161">
        <f t="shared" si="100"/>
        <v>1.2582249429450966E-5</v>
      </c>
      <c r="BE131" s="148">
        <f t="shared" si="101"/>
        <v>-1.3727992922531995E-2</v>
      </c>
      <c r="BF131" s="161">
        <f t="shared" si="102"/>
        <v>4.5970253299986934E-2</v>
      </c>
      <c r="BG131" s="174">
        <f t="shared" ref="BG131:BG190" si="117">+U131-W131</f>
        <v>52099.340615056455</v>
      </c>
      <c r="BH131" s="161">
        <f t="shared" si="103"/>
        <v>6.0154331739269607E-6</v>
      </c>
      <c r="BI131" s="148">
        <f t="shared" ref="BI131:BI190" si="118">+BG131/W131</f>
        <v>3.0735606970135946E-2</v>
      </c>
      <c r="BJ131" s="161">
        <f t="shared" si="104"/>
        <v>2.2471746611250683E-2</v>
      </c>
      <c r="BK131" s="174">
        <f t="shared" si="105"/>
        <v>90450.9094376578</v>
      </c>
      <c r="BL131" s="164">
        <f t="shared" si="106"/>
        <v>-1.3897901281784033E-6</v>
      </c>
      <c r="BM131" s="4">
        <f t="shared" ref="BM131:BM189" si="119">+BK131/AB131</f>
        <v>5.6368701468661186E-2</v>
      </c>
      <c r="BN131" s="4">
        <f t="shared" ref="BN131:BN190" si="120">+BL131/AC131</f>
        <v>-5.1649985256299116E-3</v>
      </c>
      <c r="BO131" s="157">
        <f t="shared" ref="BO131:BO189" si="121">+AB131-AG131</f>
        <v>43436</v>
      </c>
      <c r="BP131" s="164">
        <f t="shared" ref="BP131:BP190" si="122">+AC131-AH131</f>
        <v>1.2167915555186509E-5</v>
      </c>
      <c r="BQ131" s="4">
        <f t="shared" ref="BQ131:BQ189" si="123">+BO131/AG131</f>
        <v>2.782229498704197E-2</v>
      </c>
      <c r="BR131" s="4">
        <f t="shared" ref="BR131:BR190" si="124">+BP131/AH131</f>
        <v>4.7362450704724793E-2</v>
      </c>
      <c r="BS131" s="157">
        <f t="shared" ref="BS131:BS189" si="125">+AG131-AK131</f>
        <v>221093</v>
      </c>
      <c r="BT131" s="164">
        <f t="shared" ref="BT131:BT190" si="126">+AH131-AL131</f>
        <v>2.6571006012124311E-5</v>
      </c>
      <c r="BU131" s="4">
        <f t="shared" ref="BU131:BU189" si="127">+BS131/AK131</f>
        <v>0.16498234088326177</v>
      </c>
      <c r="BV131" s="4">
        <f t="shared" ref="BV131:BV190" si="128">+BT131/AL131</f>
        <v>0.1153557915488857</v>
      </c>
      <c r="BW131" s="157">
        <f t="shared" ref="BW131:BW189" si="129">+AK131-AO131</f>
        <v>137731</v>
      </c>
      <c r="BX131" s="4">
        <f t="shared" ref="BX131:BX190" si="130">+AL131-AP131</f>
        <v>1.6738115294610557E-5</v>
      </c>
      <c r="BY131" s="4">
        <f t="shared" ref="BY131:BY189" si="131">+BW131/AO131</f>
        <v>0.11454959787752522</v>
      </c>
      <c r="BZ131" s="4">
        <f t="shared" ref="BZ131:BZ190" si="132">+BX131/AP131</f>
        <v>7.8361421079636936E-2</v>
      </c>
      <c r="CA131" s="157">
        <f t="shared" ref="CA131:CA189" si="133">+AO131-AS131</f>
        <v>-14064</v>
      </c>
      <c r="CB131" s="4">
        <f t="shared" ref="CB131:CB190" si="134">+AP131-AT131</f>
        <v>-3.6905034208268488E-6</v>
      </c>
      <c r="CC131" s="4">
        <f t="shared" ref="CC131:CC189" si="135">+CA131/AS131</f>
        <v>-1.1561663024874345E-2</v>
      </c>
      <c r="CD131" s="4">
        <f t="shared" ref="CD131:CD190" si="136">+CB131/AT131</f>
        <v>-1.6984075579040438E-2</v>
      </c>
      <c r="CE131" s="159">
        <f t="shared" ref="CE131:CE189" si="137">+AS131-AW131</f>
        <v>234601</v>
      </c>
      <c r="CF131" s="4">
        <f t="shared" ref="CF131:CF190" si="138">+AT131-AX131</f>
        <v>4.5300434387503063E-5</v>
      </c>
      <c r="CG131" s="4">
        <f t="shared" ref="CG131:CG189" si="139">+CE131/AW131</f>
        <v>0.23894185671086632</v>
      </c>
      <c r="CH131" s="4">
        <f t="shared" ref="CH131:CH190" si="140">+CF131/AX131</f>
        <v>0.2633875640479606</v>
      </c>
      <c r="CI131" s="157">
        <f t="shared" si="108"/>
        <v>584349.5617503589</v>
      </c>
      <c r="CJ131" s="164">
        <f t="shared" si="107"/>
        <v>8.8446305397342804E-5</v>
      </c>
      <c r="CK131" s="4">
        <f t="shared" ref="CK131:CK189" si="141">+CI131/AW131</f>
        <v>0.59516186739532984</v>
      </c>
      <c r="CL131" s="4">
        <f t="shared" ref="CL131:CL190" si="142">+CJ131/AX131</f>
        <v>0.5142479811203452</v>
      </c>
    </row>
    <row r="132" spans="1:90" x14ac:dyDescent="0.35">
      <c r="A132" t="s">
        <v>207</v>
      </c>
      <c r="B132">
        <v>420</v>
      </c>
      <c r="C132" t="s">
        <v>473</v>
      </c>
      <c r="D132" s="342">
        <v>9490000</v>
      </c>
      <c r="E132" s="200">
        <v>8569926</v>
      </c>
      <c r="F132" s="200">
        <v>1082177</v>
      </c>
      <c r="G132" s="161">
        <f t="shared" si="93"/>
        <v>1.4368904325335085E-3</v>
      </c>
      <c r="H132" s="342">
        <v>9818000</v>
      </c>
      <c r="I132" s="200">
        <v>8846698.8367317766</v>
      </c>
      <c r="J132" s="200">
        <v>1307707.0997481546</v>
      </c>
      <c r="K132" s="161">
        <f t="shared" si="94"/>
        <v>1.4711026000014014E-3</v>
      </c>
      <c r="L132" s="200">
        <v>8842587.647907488</v>
      </c>
      <c r="M132" s="200">
        <v>1107314.9736326961</v>
      </c>
      <c r="N132" s="161">
        <f t="shared" si="95"/>
        <v>1.4690807964445076E-3</v>
      </c>
      <c r="O132" s="200">
        <v>8908082</v>
      </c>
      <c r="P132" s="200">
        <v>1096545</v>
      </c>
      <c r="Q132" s="161">
        <f t="shared" si="96"/>
        <v>1.4673772743702281E-3</v>
      </c>
      <c r="R132" t="s">
        <v>207</v>
      </c>
      <c r="S132" s="144">
        <v>420</v>
      </c>
      <c r="T132" t="s">
        <v>473</v>
      </c>
      <c r="U132" s="273">
        <v>9033418.550524991</v>
      </c>
      <c r="V132" s="161">
        <f t="shared" si="116"/>
        <v>1.4151282958327759E-3</v>
      </c>
      <c r="W132" s="3">
        <v>9184629.8242094517</v>
      </c>
      <c r="X132" s="161">
        <f t="shared" si="109"/>
        <v>1.4504451223233258E-3</v>
      </c>
      <c r="Y132">
        <v>420</v>
      </c>
      <c r="Z132" t="s">
        <v>207</v>
      </c>
      <c r="AA132" t="s">
        <v>473</v>
      </c>
      <c r="AB132" s="162">
        <v>8042780</v>
      </c>
      <c r="AC132" s="161">
        <f t="shared" si="110"/>
        <v>1.3486843016574678E-3</v>
      </c>
      <c r="AD132" s="163">
        <v>420</v>
      </c>
      <c r="AE132" s="163" t="s">
        <v>207</v>
      </c>
      <c r="AF132" s="8" t="s">
        <v>473</v>
      </c>
      <c r="AG132" s="160">
        <v>7871860</v>
      </c>
      <c r="AH132" s="161">
        <f t="shared" si="111"/>
        <v>1.2953958723967191E-3</v>
      </c>
      <c r="AI132">
        <v>420</v>
      </c>
      <c r="AJ132" t="s">
        <v>207</v>
      </c>
      <c r="AK132" s="1">
        <v>7285231</v>
      </c>
      <c r="AL132" s="161">
        <f t="shared" si="112"/>
        <v>1.2522019903309803E-3</v>
      </c>
      <c r="AM132">
        <v>420</v>
      </c>
      <c r="AN132" t="s">
        <v>207</v>
      </c>
      <c r="AO132" s="3">
        <v>6292377</v>
      </c>
      <c r="AP132" s="161">
        <f t="shared" si="113"/>
        <v>1.1178431115371891E-3</v>
      </c>
      <c r="AQ132">
        <v>420</v>
      </c>
      <c r="AR132" t="s">
        <v>207</v>
      </c>
      <c r="AS132" s="3">
        <v>6256255</v>
      </c>
      <c r="AT132" s="161">
        <f t="shared" si="114"/>
        <v>1.1175567601203404E-3</v>
      </c>
      <c r="AU132" s="13">
        <v>420</v>
      </c>
      <c r="AV132" s="13" t="s">
        <v>207</v>
      </c>
      <c r="AW132" s="3">
        <v>5413628</v>
      </c>
      <c r="AX132" s="161">
        <f t="shared" si="115"/>
        <v>9.4832649769444641E-4</v>
      </c>
      <c r="AY132" s="174">
        <f t="shared" si="77"/>
        <v>4111.188824288547</v>
      </c>
      <c r="AZ132" s="161">
        <f t="shared" si="97"/>
        <v>2.0218035568938218E-6</v>
      </c>
      <c r="BA132" s="148">
        <f t="shared" si="98"/>
        <v>4.6493051445878737E-4</v>
      </c>
      <c r="BB132" s="148">
        <f t="shared" si="99"/>
        <v>1.3762371421551644E-3</v>
      </c>
      <c r="BC132" s="174">
        <f t="shared" si="78"/>
        <v>-190830.90261750296</v>
      </c>
      <c r="BD132" s="161">
        <f t="shared" si="100"/>
        <v>5.3952500611731662E-5</v>
      </c>
      <c r="BE132" s="148">
        <f t="shared" ref="BE132:BE191" si="143">+BC132/U132</f>
        <v>-2.112499288615521E-2</v>
      </c>
      <c r="BF132" s="161">
        <f t="shared" ref="BF132:BF191" si="144">+BD132/V132</f>
        <v>3.8125518916277232E-2</v>
      </c>
      <c r="BG132" s="174">
        <f t="shared" si="117"/>
        <v>-151211.27368446067</v>
      </c>
      <c r="BH132" s="161">
        <f t="shared" ref="BH132:BH191" si="145">+V132-X132</f>
        <v>-3.5316826490549907E-5</v>
      </c>
      <c r="BI132" s="148">
        <f t="shared" si="118"/>
        <v>-1.6463513127756988E-2</v>
      </c>
      <c r="BJ132" s="161">
        <f t="shared" ref="BJ132:BJ191" si="146">+BH132/X132</f>
        <v>-2.4348957397284599E-2</v>
      </c>
      <c r="BK132" s="174">
        <f t="shared" ref="BK132:BK191" si="147">+W132-AB132</f>
        <v>1141849.8242094517</v>
      </c>
      <c r="BL132" s="164">
        <f t="shared" ref="BL132:BL191" si="148">+X132-AC132</f>
        <v>1.0176082066585797E-4</v>
      </c>
      <c r="BM132" s="4">
        <f t="shared" si="119"/>
        <v>0.14197203258194949</v>
      </c>
      <c r="BN132" s="4">
        <f t="shared" si="120"/>
        <v>7.5451920468562458E-2</v>
      </c>
      <c r="BO132" s="157">
        <f t="shared" si="121"/>
        <v>170920</v>
      </c>
      <c r="BP132" s="164">
        <f t="shared" si="122"/>
        <v>5.3288429260748768E-5</v>
      </c>
      <c r="BQ132" s="4">
        <f t="shared" si="123"/>
        <v>2.1712784526147569E-2</v>
      </c>
      <c r="BR132" s="4">
        <f t="shared" si="124"/>
        <v>4.1136790996682299E-2</v>
      </c>
      <c r="BS132" s="157">
        <f t="shared" si="125"/>
        <v>586629</v>
      </c>
      <c r="BT132" s="164">
        <f t="shared" si="126"/>
        <v>4.3193882065738773E-5</v>
      </c>
      <c r="BU132" s="4">
        <f t="shared" si="127"/>
        <v>8.052304724448682E-2</v>
      </c>
      <c r="BV132" s="4">
        <f t="shared" si="128"/>
        <v>3.4494340688854701E-2</v>
      </c>
      <c r="BW132" s="157">
        <f t="shared" si="129"/>
        <v>992854</v>
      </c>
      <c r="BX132" s="4">
        <f t="shared" si="130"/>
        <v>1.3435887879379121E-4</v>
      </c>
      <c r="BY132" s="4">
        <f t="shared" si="131"/>
        <v>0.15778679503786883</v>
      </c>
      <c r="BZ132" s="4">
        <f t="shared" si="132"/>
        <v>0.12019475488740915</v>
      </c>
      <c r="CA132" s="157">
        <f t="shared" si="133"/>
        <v>36122</v>
      </c>
      <c r="CB132" s="4">
        <f t="shared" si="134"/>
        <v>2.8635141684869511E-7</v>
      </c>
      <c r="CC132" s="4">
        <f t="shared" si="135"/>
        <v>5.773741639367321E-3</v>
      </c>
      <c r="CD132" s="4">
        <f t="shared" si="136"/>
        <v>2.5622986417071141E-4</v>
      </c>
      <c r="CE132" s="159">
        <f t="shared" si="137"/>
        <v>842627</v>
      </c>
      <c r="CF132" s="4">
        <f t="shared" si="138"/>
        <v>1.6923026242589398E-4</v>
      </c>
      <c r="CG132" s="4">
        <f t="shared" si="139"/>
        <v>0.15564922451265584</v>
      </c>
      <c r="CH132" s="4">
        <f t="shared" si="140"/>
        <v>0.17845147513785961</v>
      </c>
      <c r="CI132" s="157">
        <f t="shared" si="108"/>
        <v>3433070.8367317766</v>
      </c>
      <c r="CJ132" s="164">
        <f t="shared" si="107"/>
        <v>5.2277610230695498E-4</v>
      </c>
      <c r="CK132" s="4">
        <f t="shared" si="141"/>
        <v>0.63415344326055956</v>
      </c>
      <c r="CL132" s="4">
        <f t="shared" si="142"/>
        <v>0.55126172639688797</v>
      </c>
    </row>
    <row r="133" spans="1:90" x14ac:dyDescent="0.35">
      <c r="A133" t="s">
        <v>249</v>
      </c>
      <c r="B133">
        <v>431</v>
      </c>
      <c r="C133" t="s">
        <v>471</v>
      </c>
      <c r="D133" s="342">
        <v>1630000</v>
      </c>
      <c r="E133" s="200">
        <v>1472297</v>
      </c>
      <c r="F133" s="200">
        <v>49099</v>
      </c>
      <c r="G133" s="161">
        <f t="shared" si="93"/>
        <v>2.4685504555672791E-4</v>
      </c>
      <c r="H133" s="342">
        <v>1657000</v>
      </c>
      <c r="I133" s="200">
        <v>1492871.7297587516</v>
      </c>
      <c r="J133" s="200">
        <v>59934.003770433228</v>
      </c>
      <c r="K133" s="161">
        <f t="shared" si="94"/>
        <v>2.4824711721824769E-4</v>
      </c>
      <c r="L133" s="200">
        <v>1420200.0658902761</v>
      </c>
      <c r="M133" s="200">
        <v>50749.758732318776</v>
      </c>
      <c r="N133" s="161">
        <f t="shared" si="95"/>
        <v>2.3594774821399168E-4</v>
      </c>
      <c r="O133" s="200">
        <v>1432854</v>
      </c>
      <c r="P133" s="200">
        <v>49902</v>
      </c>
      <c r="Q133" s="161">
        <f t="shared" si="96"/>
        <v>2.3602582431217839E-4</v>
      </c>
      <c r="R133" t="s">
        <v>249</v>
      </c>
      <c r="S133" s="144">
        <v>431</v>
      </c>
      <c r="T133" t="s">
        <v>471</v>
      </c>
      <c r="U133" s="273">
        <v>1474029.1996923885</v>
      </c>
      <c r="V133" s="161">
        <f t="shared" si="116"/>
        <v>2.3091373633376178E-4</v>
      </c>
      <c r="W133" s="3">
        <v>1432639.1603177115</v>
      </c>
      <c r="X133" s="161">
        <f t="shared" si="109"/>
        <v>2.2624368340409045E-4</v>
      </c>
      <c r="Y133">
        <v>431</v>
      </c>
      <c r="Z133" t="s">
        <v>249</v>
      </c>
      <c r="AA133" t="s">
        <v>471</v>
      </c>
      <c r="AB133" s="162">
        <v>1373119</v>
      </c>
      <c r="AC133" s="161">
        <f t="shared" si="110"/>
        <v>2.3025670720914915E-4</v>
      </c>
      <c r="AD133" s="163">
        <v>431</v>
      </c>
      <c r="AE133" s="163" t="s">
        <v>249</v>
      </c>
      <c r="AF133" s="8" t="s">
        <v>471</v>
      </c>
      <c r="AG133" s="160">
        <v>1197381</v>
      </c>
      <c r="AH133" s="161">
        <f t="shared" si="111"/>
        <v>1.9704141144357952E-4</v>
      </c>
      <c r="AI133">
        <v>431</v>
      </c>
      <c r="AJ133" t="s">
        <v>249</v>
      </c>
      <c r="AK133" s="1">
        <v>1173485</v>
      </c>
      <c r="AL133" s="161">
        <f t="shared" si="112"/>
        <v>2.0170125732781161E-4</v>
      </c>
      <c r="AM133">
        <v>431</v>
      </c>
      <c r="AN133" t="s">
        <v>249</v>
      </c>
      <c r="AO133" s="3">
        <v>1084441</v>
      </c>
      <c r="AP133" s="161">
        <f t="shared" si="113"/>
        <v>1.9265134649727774E-4</v>
      </c>
      <c r="AQ133">
        <v>431</v>
      </c>
      <c r="AR133" t="s">
        <v>249</v>
      </c>
      <c r="AS133" s="3">
        <v>912686</v>
      </c>
      <c r="AT133" s="161">
        <f t="shared" si="114"/>
        <v>1.6303338165838717E-4</v>
      </c>
      <c r="AU133" s="13">
        <v>431</v>
      </c>
      <c r="AV133" s="13" t="s">
        <v>249</v>
      </c>
      <c r="AW133" s="3">
        <v>946022</v>
      </c>
      <c r="AX133" s="161">
        <f t="shared" si="115"/>
        <v>1.6571839254597758E-4</v>
      </c>
      <c r="AY133" s="174">
        <f t="shared" si="77"/>
        <v>72671.663868475473</v>
      </c>
      <c r="AZ133" s="161">
        <f t="shared" si="97"/>
        <v>1.229936900425601E-5</v>
      </c>
      <c r="BA133" s="148">
        <f t="shared" si="98"/>
        <v>5.1170018657139008E-2</v>
      </c>
      <c r="BB133" s="148">
        <f t="shared" si="99"/>
        <v>5.2127511694246627E-2</v>
      </c>
      <c r="BC133" s="174">
        <f t="shared" si="78"/>
        <v>-53829.133802112425</v>
      </c>
      <c r="BD133" s="161">
        <f t="shared" si="100"/>
        <v>5.0340118802299062E-6</v>
      </c>
      <c r="BE133" s="148">
        <f t="shared" si="143"/>
        <v>-3.651836328164048E-2</v>
      </c>
      <c r="BF133" s="161">
        <f t="shared" si="144"/>
        <v>2.1800400271353999E-2</v>
      </c>
      <c r="BG133" s="174">
        <f t="shared" si="117"/>
        <v>41390.039374676999</v>
      </c>
      <c r="BH133" s="161">
        <f t="shared" si="145"/>
        <v>4.670052929671328E-6</v>
      </c>
      <c r="BI133" s="148">
        <f t="shared" si="118"/>
        <v>2.8890763648746046E-2</v>
      </c>
      <c r="BJ133" s="161">
        <f t="shared" si="146"/>
        <v>2.0641694209558182E-2</v>
      </c>
      <c r="BK133" s="174">
        <f t="shared" si="147"/>
        <v>59520.160317711532</v>
      </c>
      <c r="BL133" s="164">
        <f t="shared" si="148"/>
        <v>-4.0130238050587038E-6</v>
      </c>
      <c r="BM133" s="4">
        <f t="shared" si="119"/>
        <v>4.3346687590595956E-2</v>
      </c>
      <c r="BN133" s="4">
        <f t="shared" si="120"/>
        <v>-1.7428477344694906E-2</v>
      </c>
      <c r="BO133" s="157">
        <f t="shared" si="121"/>
        <v>175738</v>
      </c>
      <c r="BP133" s="164">
        <f t="shared" si="122"/>
        <v>3.3215295765569628E-5</v>
      </c>
      <c r="BQ133" s="4">
        <f t="shared" si="123"/>
        <v>0.14676865592488941</v>
      </c>
      <c r="BR133" s="4">
        <f t="shared" si="124"/>
        <v>0.1685701270724019</v>
      </c>
      <c r="BS133" s="157">
        <f t="shared" si="125"/>
        <v>23896</v>
      </c>
      <c r="BT133" s="164">
        <f t="shared" si="126"/>
        <v>-4.6598458842320818E-6</v>
      </c>
      <c r="BU133" s="4">
        <f t="shared" si="127"/>
        <v>2.036327690596812E-2</v>
      </c>
      <c r="BV133" s="4">
        <f t="shared" si="128"/>
        <v>-2.3102711138080538E-2</v>
      </c>
      <c r="BW133" s="157">
        <f t="shared" si="129"/>
        <v>89044</v>
      </c>
      <c r="BX133" s="4">
        <f t="shared" si="130"/>
        <v>9.0499108305338671E-6</v>
      </c>
      <c r="BY133" s="4">
        <f t="shared" si="131"/>
        <v>8.211050670345367E-2</v>
      </c>
      <c r="BZ133" s="4">
        <f t="shared" si="132"/>
        <v>4.6975590854028873E-2</v>
      </c>
      <c r="CA133" s="157">
        <f t="shared" si="133"/>
        <v>171755</v>
      </c>
      <c r="CB133" s="4">
        <f t="shared" si="134"/>
        <v>2.961796483889057E-5</v>
      </c>
      <c r="CC133" s="4">
        <f t="shared" si="135"/>
        <v>0.1881862984640939</v>
      </c>
      <c r="CD133" s="4">
        <f t="shared" si="136"/>
        <v>0.18166810095953678</v>
      </c>
      <c r="CE133" s="159">
        <f t="shared" si="137"/>
        <v>-33336</v>
      </c>
      <c r="CF133" s="4">
        <f t="shared" si="138"/>
        <v>-2.685010887590409E-6</v>
      </c>
      <c r="CG133" s="4">
        <f t="shared" si="139"/>
        <v>-3.523808114399031E-2</v>
      </c>
      <c r="CH133" s="4">
        <f t="shared" si="140"/>
        <v>-1.6202250373901429E-2</v>
      </c>
      <c r="CI133" s="157">
        <f t="shared" si="108"/>
        <v>546849.72975875158</v>
      </c>
      <c r="CJ133" s="164">
        <f t="shared" si="107"/>
        <v>8.2528724672270115E-5</v>
      </c>
      <c r="CK133" s="4">
        <f t="shared" si="141"/>
        <v>0.57805181037941145</v>
      </c>
      <c r="CL133" s="4">
        <f t="shared" si="142"/>
        <v>0.49800582424411954</v>
      </c>
    </row>
    <row r="134" spans="1:90" x14ac:dyDescent="0.35">
      <c r="A134" t="s">
        <v>250</v>
      </c>
      <c r="B134">
        <v>432</v>
      </c>
      <c r="C134" t="s">
        <v>471</v>
      </c>
      <c r="D134" s="342">
        <v>1539000</v>
      </c>
      <c r="E134" s="200">
        <v>1389955</v>
      </c>
      <c r="F134" s="200">
        <v>249005</v>
      </c>
      <c r="G134" s="161">
        <f t="shared" si="93"/>
        <v>2.3304904163141114E-4</v>
      </c>
      <c r="H134" s="342">
        <v>1585000</v>
      </c>
      <c r="I134" s="200">
        <v>1428442.4802165921</v>
      </c>
      <c r="J134" s="200">
        <v>279683.78836434538</v>
      </c>
      <c r="K134" s="161">
        <f t="shared" si="94"/>
        <v>2.3753328618739223E-4</v>
      </c>
      <c r="L134" s="200">
        <v>1314538.1027833847</v>
      </c>
      <c r="M134" s="200">
        <v>236825.2392281123</v>
      </c>
      <c r="N134" s="161">
        <f t="shared" si="95"/>
        <v>2.1839338889116441E-4</v>
      </c>
      <c r="O134" s="200">
        <v>1321207</v>
      </c>
      <c r="P134" s="200">
        <v>232868</v>
      </c>
      <c r="Q134" s="161">
        <f t="shared" si="96"/>
        <v>2.1763485411774005E-4</v>
      </c>
      <c r="R134" t="s">
        <v>250</v>
      </c>
      <c r="S134" s="144">
        <v>432</v>
      </c>
      <c r="T134" t="s">
        <v>471</v>
      </c>
      <c r="U134" s="273">
        <v>1328248.1364622121</v>
      </c>
      <c r="V134" s="161">
        <f t="shared" si="116"/>
        <v>2.0807643432901627E-4</v>
      </c>
      <c r="W134" s="3">
        <v>1435820.1179569992</v>
      </c>
      <c r="X134" s="161">
        <f t="shared" si="109"/>
        <v>2.2674602313694071E-4</v>
      </c>
      <c r="Y134">
        <v>432</v>
      </c>
      <c r="Z134" t="s">
        <v>250</v>
      </c>
      <c r="AA134" t="s">
        <v>471</v>
      </c>
      <c r="AB134" s="162">
        <v>1481217</v>
      </c>
      <c r="AC134" s="161">
        <f t="shared" si="110"/>
        <v>2.4838353346083938E-4</v>
      </c>
      <c r="AD134" s="163">
        <v>432</v>
      </c>
      <c r="AE134" s="163" t="s">
        <v>250</v>
      </c>
      <c r="AF134" s="8" t="s">
        <v>471</v>
      </c>
      <c r="AG134" s="160">
        <v>1537076</v>
      </c>
      <c r="AH134" s="161">
        <f t="shared" si="111"/>
        <v>2.5294173244443617E-4</v>
      </c>
      <c r="AI134">
        <v>432</v>
      </c>
      <c r="AJ134" t="s">
        <v>250</v>
      </c>
      <c r="AK134" s="1">
        <v>1510088</v>
      </c>
      <c r="AL134" s="161">
        <f t="shared" si="112"/>
        <v>2.5955734268068222E-4</v>
      </c>
      <c r="AM134">
        <v>432</v>
      </c>
      <c r="AN134" t="s">
        <v>250</v>
      </c>
      <c r="AO134" s="3">
        <v>1151684</v>
      </c>
      <c r="AP134" s="161">
        <f t="shared" si="113"/>
        <v>2.0459709042665373E-4</v>
      </c>
      <c r="AQ134">
        <v>432</v>
      </c>
      <c r="AR134" t="s">
        <v>250</v>
      </c>
      <c r="AS134" s="3">
        <v>1112764</v>
      </c>
      <c r="AT134" s="161">
        <f t="shared" si="114"/>
        <v>1.9877337650376311E-4</v>
      </c>
      <c r="AU134" s="13">
        <v>432</v>
      </c>
      <c r="AV134" s="13" t="s">
        <v>250</v>
      </c>
      <c r="AW134" s="3">
        <v>1039915</v>
      </c>
      <c r="AX134" s="161">
        <f t="shared" si="115"/>
        <v>1.8216599844871501E-4</v>
      </c>
      <c r="AY134" s="174">
        <f t="shared" ref="AY134:AY197" si="149">+I134-L134</f>
        <v>113904.37743320735</v>
      </c>
      <c r="AZ134" s="161">
        <f t="shared" si="97"/>
        <v>1.913989729622782E-5</v>
      </c>
      <c r="BA134" s="148">
        <f t="shared" si="98"/>
        <v>8.6649734375920939E-2</v>
      </c>
      <c r="BB134" s="148">
        <f t="shared" si="99"/>
        <v>8.7639545287545861E-2</v>
      </c>
      <c r="BC134" s="174">
        <f t="shared" ref="BC134:BC197" si="150">+L134-U134</f>
        <v>-13710.033678827342</v>
      </c>
      <c r="BD134" s="161">
        <f t="shared" si="100"/>
        <v>1.0316954562148144E-5</v>
      </c>
      <c r="BE134" s="148">
        <f t="shared" si="143"/>
        <v>-1.0321891898409891E-2</v>
      </c>
      <c r="BF134" s="161">
        <f t="shared" si="144"/>
        <v>4.9582522861933938E-2</v>
      </c>
      <c r="BG134" s="174">
        <f t="shared" si="117"/>
        <v>-107571.98149478715</v>
      </c>
      <c r="BH134" s="161">
        <f t="shared" si="145"/>
        <v>-1.8669588807924449E-5</v>
      </c>
      <c r="BI134" s="148">
        <f t="shared" si="118"/>
        <v>-7.4920235584837222E-2</v>
      </c>
      <c r="BJ134" s="161">
        <f t="shared" si="146"/>
        <v>-8.2337006619292108E-2</v>
      </c>
      <c r="BK134" s="174">
        <f t="shared" si="147"/>
        <v>-45396.882043000776</v>
      </c>
      <c r="BL134" s="164">
        <f t="shared" si="148"/>
        <v>-2.1637510323898668E-5</v>
      </c>
      <c r="BM134" s="4">
        <f t="shared" si="119"/>
        <v>-3.0648366878722549E-2</v>
      </c>
      <c r="BN134" s="4">
        <f t="shared" si="120"/>
        <v>-8.7113304261411839E-2</v>
      </c>
      <c r="BO134" s="157">
        <f t="shared" si="121"/>
        <v>-55859</v>
      </c>
      <c r="BP134" s="164">
        <f t="shared" si="122"/>
        <v>-4.5581989835967907E-6</v>
      </c>
      <c r="BQ134" s="4">
        <f t="shared" si="123"/>
        <v>-3.6341078775545259E-2</v>
      </c>
      <c r="BR134" s="4">
        <f t="shared" si="124"/>
        <v>-1.8020747069082767E-2</v>
      </c>
      <c r="BS134" s="157">
        <f t="shared" si="125"/>
        <v>26988</v>
      </c>
      <c r="BT134" s="164">
        <f t="shared" si="126"/>
        <v>-6.6156102362460462E-6</v>
      </c>
      <c r="BU134" s="4">
        <f t="shared" si="127"/>
        <v>1.7871806146396767E-2</v>
      </c>
      <c r="BV134" s="4">
        <f t="shared" si="128"/>
        <v>-2.5488048875522792E-2</v>
      </c>
      <c r="BW134" s="157">
        <f t="shared" si="129"/>
        <v>358404</v>
      </c>
      <c r="BX134" s="4">
        <f t="shared" si="130"/>
        <v>5.4960252254028486E-5</v>
      </c>
      <c r="BY134" s="4">
        <f t="shared" si="131"/>
        <v>0.31119994720774102</v>
      </c>
      <c r="BZ134" s="4">
        <f t="shared" si="132"/>
        <v>0.2686267538771831</v>
      </c>
      <c r="CA134" s="157">
        <f t="shared" si="133"/>
        <v>38920</v>
      </c>
      <c r="CB134" s="4">
        <f t="shared" si="134"/>
        <v>5.8237139228906282E-6</v>
      </c>
      <c r="CC134" s="4">
        <f t="shared" si="135"/>
        <v>3.497596974740376E-2</v>
      </c>
      <c r="CD134" s="4">
        <f t="shared" si="136"/>
        <v>2.9298259280615357E-2</v>
      </c>
      <c r="CE134" s="159">
        <f t="shared" si="137"/>
        <v>72849</v>
      </c>
      <c r="CF134" s="4">
        <f t="shared" si="138"/>
        <v>1.6607378055048095E-5</v>
      </c>
      <c r="CG134" s="4">
        <f t="shared" si="139"/>
        <v>7.0052840857185439E-2</v>
      </c>
      <c r="CH134" s="4">
        <f t="shared" si="140"/>
        <v>9.1166179179829498E-2</v>
      </c>
      <c r="CI134" s="157">
        <f t="shared" si="108"/>
        <v>388527.48021659208</v>
      </c>
      <c r="CJ134" s="164">
        <f t="shared" si="107"/>
        <v>5.5367287738677218E-5</v>
      </c>
      <c r="CK134" s="4">
        <f t="shared" si="141"/>
        <v>0.3736146514057323</v>
      </c>
      <c r="CL134" s="4">
        <f t="shared" si="142"/>
        <v>0.30393865051750979</v>
      </c>
    </row>
    <row r="135" spans="1:90" x14ac:dyDescent="0.35">
      <c r="A135" t="s">
        <v>255</v>
      </c>
      <c r="B135">
        <v>437</v>
      </c>
      <c r="C135" t="s">
        <v>471</v>
      </c>
      <c r="D135" s="342">
        <v>3040000</v>
      </c>
      <c r="E135" s="200">
        <v>2745139</v>
      </c>
      <c r="F135" s="200">
        <v>161215</v>
      </c>
      <c r="G135" s="161">
        <f t="shared" ref="G135:G198" si="151">+E135/E$5</f>
        <v>4.6026814759831097E-4</v>
      </c>
      <c r="H135" s="342">
        <v>3079000</v>
      </c>
      <c r="I135" s="200">
        <v>2774447.3447859073</v>
      </c>
      <c r="J135" s="200">
        <v>172840.0818771109</v>
      </c>
      <c r="K135" s="161">
        <f t="shared" ref="K135:K198" si="152">+I135/I$5</f>
        <v>4.6135816057567459E-4</v>
      </c>
      <c r="L135" s="200">
        <v>2675789.726237732</v>
      </c>
      <c r="M135" s="200">
        <v>146354.18798543245</v>
      </c>
      <c r="N135" s="161">
        <f t="shared" ref="N135:N198" si="153">+L135/L$5</f>
        <v>4.4454762097490539E-4</v>
      </c>
      <c r="O135" s="200">
        <v>2698283</v>
      </c>
      <c r="P135" s="200">
        <v>143909</v>
      </c>
      <c r="Q135" s="161">
        <f t="shared" ref="Q135:Q195" si="154">+O135/O$5</f>
        <v>4.444726882868301E-4</v>
      </c>
      <c r="R135" t="s">
        <v>255</v>
      </c>
      <c r="S135" s="144">
        <v>437</v>
      </c>
      <c r="T135" t="s">
        <v>471</v>
      </c>
      <c r="U135" s="273">
        <v>2677511.1718554241</v>
      </c>
      <c r="V135" s="161">
        <f t="shared" si="116"/>
        <v>4.1944495325978008E-4</v>
      </c>
      <c r="W135" s="3">
        <v>2695202.5327574252</v>
      </c>
      <c r="X135" s="161">
        <f t="shared" si="109"/>
        <v>4.2562884320141467E-4</v>
      </c>
      <c r="Y135">
        <v>437</v>
      </c>
      <c r="Z135" t="s">
        <v>255</v>
      </c>
      <c r="AA135" t="s">
        <v>471</v>
      </c>
      <c r="AB135" s="162">
        <v>2398155</v>
      </c>
      <c r="AC135" s="161">
        <f t="shared" si="110"/>
        <v>4.0214378628302213E-4</v>
      </c>
      <c r="AD135" s="163">
        <v>437</v>
      </c>
      <c r="AE135" s="163" t="s">
        <v>255</v>
      </c>
      <c r="AF135" s="8" t="s">
        <v>471</v>
      </c>
      <c r="AG135" s="160">
        <v>2333424</v>
      </c>
      <c r="AH135" s="161">
        <f t="shared" si="111"/>
        <v>3.8398902141951736E-4</v>
      </c>
      <c r="AI135">
        <v>437</v>
      </c>
      <c r="AJ135" t="s">
        <v>255</v>
      </c>
      <c r="AK135" s="1">
        <v>2216205</v>
      </c>
      <c r="AL135" s="161">
        <f t="shared" si="112"/>
        <v>3.8092633054208851E-4</v>
      </c>
      <c r="AM135">
        <v>437</v>
      </c>
      <c r="AN135" t="s">
        <v>255</v>
      </c>
      <c r="AO135" s="3">
        <v>2042208</v>
      </c>
      <c r="AP135" s="161">
        <f t="shared" si="113"/>
        <v>3.62799009837799E-4</v>
      </c>
      <c r="AQ135">
        <v>437</v>
      </c>
      <c r="AR135" t="s">
        <v>255</v>
      </c>
      <c r="AS135" s="3">
        <v>1740189</v>
      </c>
      <c r="AT135" s="161">
        <f t="shared" si="114"/>
        <v>3.108504977557748E-4</v>
      </c>
      <c r="AU135" s="13">
        <v>437</v>
      </c>
      <c r="AV135" s="13" t="s">
        <v>255</v>
      </c>
      <c r="AW135" s="3">
        <v>1596414</v>
      </c>
      <c r="AX135" s="161">
        <f t="shared" si="115"/>
        <v>2.7965011587245778E-4</v>
      </c>
      <c r="AY135" s="174">
        <f t="shared" si="149"/>
        <v>98657.61854817532</v>
      </c>
      <c r="AZ135" s="161">
        <f t="shared" ref="AZ135:AZ198" si="155">+K135-N135</f>
        <v>1.6810539600769202E-5</v>
      </c>
      <c r="BA135" s="148">
        <f t="shared" ref="BA135:BA198" si="156">+AY135/L135</f>
        <v>3.6870467653260595E-2</v>
      </c>
      <c r="BB135" s="148">
        <f t="shared" ref="BB135:BB198" si="157">+AZ135/N135</f>
        <v>3.7814935470587417E-2</v>
      </c>
      <c r="BC135" s="174">
        <f t="shared" si="150"/>
        <v>-1721.4456176920794</v>
      </c>
      <c r="BD135" s="161">
        <f t="shared" ref="BD135:BD198" si="158">N135-V135</f>
        <v>2.5102667715125315E-5</v>
      </c>
      <c r="BE135" s="148">
        <f t="shared" si="143"/>
        <v>-6.4292752007423981E-4</v>
      </c>
      <c r="BF135" s="161">
        <f t="shared" si="144"/>
        <v>5.9847347119177677E-2</v>
      </c>
      <c r="BG135" s="174">
        <f t="shared" si="117"/>
        <v>-17691.36090200115</v>
      </c>
      <c r="BH135" s="161">
        <f t="shared" si="145"/>
        <v>-6.1838899416345912E-6</v>
      </c>
      <c r="BI135" s="148">
        <f t="shared" si="118"/>
        <v>-6.5640190994853947E-3</v>
      </c>
      <c r="BJ135" s="161">
        <f t="shared" si="146"/>
        <v>-1.4528831963364549E-2</v>
      </c>
      <c r="BK135" s="174">
        <f t="shared" si="147"/>
        <v>297047.53275742522</v>
      </c>
      <c r="BL135" s="164">
        <f t="shared" si="148"/>
        <v>2.3485056918392535E-5</v>
      </c>
      <c r="BM135" s="4">
        <f t="shared" si="119"/>
        <v>0.12386502655475781</v>
      </c>
      <c r="BN135" s="4">
        <f t="shared" si="120"/>
        <v>5.8399651367145936E-2</v>
      </c>
      <c r="BO135" s="157">
        <f t="shared" si="121"/>
        <v>64731</v>
      </c>
      <c r="BP135" s="164">
        <f t="shared" si="122"/>
        <v>1.8154764863504769E-5</v>
      </c>
      <c r="BQ135" s="4">
        <f t="shared" si="123"/>
        <v>2.77407792154362E-2</v>
      </c>
      <c r="BR135" s="4">
        <f t="shared" si="124"/>
        <v>4.7279385218855635E-2</v>
      </c>
      <c r="BS135" s="157">
        <f t="shared" si="125"/>
        <v>117219</v>
      </c>
      <c r="BT135" s="164">
        <f t="shared" si="126"/>
        <v>3.062690877428853E-6</v>
      </c>
      <c r="BU135" s="4">
        <f t="shared" si="127"/>
        <v>5.2891767683946204E-2</v>
      </c>
      <c r="BV135" s="4">
        <f t="shared" si="128"/>
        <v>8.0401133549114333E-3</v>
      </c>
      <c r="BW135" s="157">
        <f t="shared" si="129"/>
        <v>173997</v>
      </c>
      <c r="BX135" s="4">
        <f t="shared" si="130"/>
        <v>1.8127320704289511E-5</v>
      </c>
      <c r="BY135" s="4">
        <f t="shared" si="131"/>
        <v>8.520043012269074E-2</v>
      </c>
      <c r="BZ135" s="4">
        <f t="shared" si="132"/>
        <v>4.9965187921526898E-2</v>
      </c>
      <c r="CA135" s="157">
        <f t="shared" si="133"/>
        <v>302019</v>
      </c>
      <c r="CB135" s="4">
        <f t="shared" si="134"/>
        <v>5.1948512082024203E-5</v>
      </c>
      <c r="CC135" s="4">
        <f t="shared" si="135"/>
        <v>0.17355528623615021</v>
      </c>
      <c r="CD135" s="4">
        <f t="shared" si="136"/>
        <v>0.16711735209392675</v>
      </c>
      <c r="CE135" s="159">
        <f t="shared" si="137"/>
        <v>143775</v>
      </c>
      <c r="CF135" s="4">
        <f t="shared" si="138"/>
        <v>3.1200381883317015E-5</v>
      </c>
      <c r="CG135" s="4">
        <f t="shared" si="139"/>
        <v>9.0061224719903479E-2</v>
      </c>
      <c r="CH135" s="4">
        <f t="shared" si="140"/>
        <v>0.11156935081531244</v>
      </c>
      <c r="CI135" s="157">
        <f t="shared" si="108"/>
        <v>1178033.3447859073</v>
      </c>
      <c r="CJ135" s="164">
        <f t="shared" ref="CJ135:CJ198" si="159">+K135-AX135</f>
        <v>1.8170804470321681E-4</v>
      </c>
      <c r="CK135" s="4">
        <f t="shared" si="141"/>
        <v>0.73792471425702066</v>
      </c>
      <c r="CL135" s="4">
        <f t="shared" si="142"/>
        <v>0.64976924517381507</v>
      </c>
    </row>
    <row r="136" spans="1:90" x14ac:dyDescent="0.35">
      <c r="A136" t="s">
        <v>262</v>
      </c>
      <c r="B136">
        <v>439</v>
      </c>
      <c r="C136" t="s">
        <v>473</v>
      </c>
      <c r="D136" s="342">
        <v>24317000</v>
      </c>
      <c r="E136" s="200">
        <v>21960134</v>
      </c>
      <c r="F136" s="200">
        <v>862830</v>
      </c>
      <c r="G136" s="161">
        <f t="shared" si="151"/>
        <v>3.681981202842802E-3</v>
      </c>
      <c r="H136" s="342">
        <v>24762000</v>
      </c>
      <c r="I136" s="200">
        <v>22313383.298432171</v>
      </c>
      <c r="J136" s="200">
        <v>1071698.9263138063</v>
      </c>
      <c r="K136" s="161">
        <f t="shared" si="152"/>
        <v>3.7104548025145624E-3</v>
      </c>
      <c r="L136" s="200">
        <v>22451379.756082311</v>
      </c>
      <c r="M136" s="200">
        <v>907472.52849044267</v>
      </c>
      <c r="N136" s="161">
        <f t="shared" si="153"/>
        <v>3.730004402178425E-3</v>
      </c>
      <c r="O136" s="200">
        <v>22648626</v>
      </c>
      <c r="P136" s="200">
        <v>892310</v>
      </c>
      <c r="Q136" s="161">
        <f t="shared" si="154"/>
        <v>3.7307783076211782E-3</v>
      </c>
      <c r="R136" t="s">
        <v>262</v>
      </c>
      <c r="S136" s="144">
        <v>439</v>
      </c>
      <c r="T136" t="s">
        <v>473</v>
      </c>
      <c r="U136" s="273">
        <f>23319131.7420009+U435</f>
        <v>24373703.838199276</v>
      </c>
      <c r="V136" s="161">
        <f t="shared" si="116"/>
        <v>3.8182574827864231E-3</v>
      </c>
      <c r="W136" s="3">
        <f>23623140.6140608+W435</f>
        <v>24693562.533971414</v>
      </c>
      <c r="X136" s="161">
        <f t="shared" si="109"/>
        <v>3.8996299269217103E-3</v>
      </c>
      <c r="Y136">
        <v>439</v>
      </c>
      <c r="Z136" t="s">
        <v>262</v>
      </c>
      <c r="AA136" t="s">
        <v>473</v>
      </c>
      <c r="AB136" s="162">
        <f>22750392+AB435</f>
        <v>23796375</v>
      </c>
      <c r="AC136" s="161">
        <f t="shared" si="110"/>
        <v>3.9903860852658199E-3</v>
      </c>
      <c r="AD136" s="163">
        <v>439</v>
      </c>
      <c r="AE136" s="163" t="s">
        <v>262</v>
      </c>
      <c r="AF136" s="8" t="s">
        <v>473</v>
      </c>
      <c r="AG136" s="160">
        <f>23216057+AG435</f>
        <v>24310846</v>
      </c>
      <c r="AH136" s="161">
        <f t="shared" si="111"/>
        <v>4.0006008189769999E-3</v>
      </c>
      <c r="AI136">
        <v>439</v>
      </c>
      <c r="AJ136" t="s">
        <v>262</v>
      </c>
      <c r="AK136" s="1">
        <f>22478665+AK435</f>
        <v>23521318</v>
      </c>
      <c r="AL136" s="161">
        <f t="shared" si="112"/>
        <v>4.0428973652047425E-3</v>
      </c>
      <c r="AM136">
        <v>439</v>
      </c>
      <c r="AN136" t="s">
        <v>262</v>
      </c>
      <c r="AO136" s="3">
        <f>24040329+AO435</f>
        <v>25018930</v>
      </c>
      <c r="AP136" s="161">
        <f t="shared" si="113"/>
        <v>4.4446222085121612E-3</v>
      </c>
      <c r="AQ136">
        <v>439</v>
      </c>
      <c r="AR136" t="s">
        <v>262</v>
      </c>
      <c r="AS136" s="3">
        <f>23624037+AS435</f>
        <v>24455790</v>
      </c>
      <c r="AT136" s="161">
        <f t="shared" si="114"/>
        <v>4.3685453100270714E-3</v>
      </c>
      <c r="AU136" s="13">
        <v>439</v>
      </c>
      <c r="AV136" s="13" t="s">
        <v>262</v>
      </c>
      <c r="AW136" s="3">
        <f>20516001+AW435</f>
        <v>21285343</v>
      </c>
      <c r="AX136" s="161">
        <f t="shared" si="115"/>
        <v>3.7286372058469848E-3</v>
      </c>
      <c r="AY136" s="174">
        <f t="shared" si="149"/>
        <v>-137996.45765013993</v>
      </c>
      <c r="AZ136" s="161">
        <f t="shared" si="155"/>
        <v>-1.9549599663862618E-5</v>
      </c>
      <c r="BA136" s="148">
        <f t="shared" si="156"/>
        <v>-6.1464577745051615E-3</v>
      </c>
      <c r="BB136" s="148">
        <f t="shared" si="157"/>
        <v>-5.2411733488692712E-3</v>
      </c>
      <c r="BC136" s="174">
        <f t="shared" si="150"/>
        <v>-1922324.0821169652</v>
      </c>
      <c r="BD136" s="161">
        <f t="shared" si="158"/>
        <v>-8.8253080607998084E-5</v>
      </c>
      <c r="BE136" s="148">
        <f t="shared" si="143"/>
        <v>-7.8868771643324689E-2</v>
      </c>
      <c r="BF136" s="161">
        <f t="shared" si="144"/>
        <v>-2.3113444026722434E-2</v>
      </c>
      <c r="BG136" s="174">
        <f t="shared" si="117"/>
        <v>-319858.69577213749</v>
      </c>
      <c r="BH136" s="161">
        <f t="shared" si="145"/>
        <v>-8.137244413528727E-5</v>
      </c>
      <c r="BI136" s="148">
        <f t="shared" si="118"/>
        <v>-1.29531206901435E-2</v>
      </c>
      <c r="BJ136" s="161">
        <f t="shared" si="146"/>
        <v>-2.086670931862528E-2</v>
      </c>
      <c r="BK136" s="174">
        <f t="shared" si="147"/>
        <v>897187.53397141397</v>
      </c>
      <c r="BL136" s="164">
        <f t="shared" si="148"/>
        <v>-9.0756158344109522E-5</v>
      </c>
      <c r="BM136" s="4">
        <f t="shared" si="119"/>
        <v>3.7702697741627197E-2</v>
      </c>
      <c r="BN136" s="4">
        <f t="shared" si="120"/>
        <v>-2.2743703592797537E-2</v>
      </c>
      <c r="BO136" s="157">
        <f t="shared" si="121"/>
        <v>-514471</v>
      </c>
      <c r="BP136" s="164">
        <f t="shared" si="122"/>
        <v>-1.0214733711180063E-5</v>
      </c>
      <c r="BQ136" s="4">
        <f t="shared" si="123"/>
        <v>-2.1162200607909736E-2</v>
      </c>
      <c r="BR136" s="4">
        <f t="shared" si="124"/>
        <v>-2.5532999100350354E-3</v>
      </c>
      <c r="BS136" s="157">
        <f t="shared" si="125"/>
        <v>789528</v>
      </c>
      <c r="BT136" s="164">
        <f t="shared" si="126"/>
        <v>-4.2296546227742551E-5</v>
      </c>
      <c r="BU136" s="4">
        <f t="shared" si="127"/>
        <v>3.3566486367813231E-2</v>
      </c>
      <c r="BV136" s="4">
        <f t="shared" si="128"/>
        <v>-1.0461939150810114E-2</v>
      </c>
      <c r="BW136" s="157">
        <f t="shared" si="129"/>
        <v>-1497612</v>
      </c>
      <c r="BX136" s="4">
        <f t="shared" si="130"/>
        <v>-4.0172484330741869E-4</v>
      </c>
      <c r="BY136" s="4">
        <f t="shared" si="131"/>
        <v>-5.985915464810046E-2</v>
      </c>
      <c r="BZ136" s="4">
        <f t="shared" si="132"/>
        <v>-9.0384474643998194E-2</v>
      </c>
      <c r="CA136" s="157">
        <f t="shared" si="133"/>
        <v>563140</v>
      </c>
      <c r="CB136" s="4">
        <f t="shared" si="134"/>
        <v>7.6076898485089722E-5</v>
      </c>
      <c r="CC136" s="4">
        <f t="shared" si="135"/>
        <v>2.3026857852475834E-2</v>
      </c>
      <c r="CD136" s="4">
        <f t="shared" si="136"/>
        <v>1.7414698277358209E-2</v>
      </c>
      <c r="CE136" s="159">
        <f t="shared" si="137"/>
        <v>3170447</v>
      </c>
      <c r="CF136" s="4">
        <f t="shared" si="138"/>
        <v>6.3990810418008666E-4</v>
      </c>
      <c r="CG136" s="4">
        <f t="shared" si="139"/>
        <v>0.14894977262053047</v>
      </c>
      <c r="CH136" s="4">
        <f t="shared" si="140"/>
        <v>0.17161983557333713</v>
      </c>
      <c r="CI136" s="157">
        <f t="shared" ref="CI136:CI199" si="160">+I136-AW136</f>
        <v>1028040.2984321713</v>
      </c>
      <c r="CJ136" s="164">
        <f t="shared" si="159"/>
        <v>-1.8182403332422416E-5</v>
      </c>
      <c r="CK136" s="4">
        <f t="shared" si="141"/>
        <v>4.8298037688759413E-2</v>
      </c>
      <c r="CL136" s="4">
        <f t="shared" si="142"/>
        <v>-4.8764206139202976E-3</v>
      </c>
    </row>
    <row r="137" spans="1:90" x14ac:dyDescent="0.35">
      <c r="A137" t="s">
        <v>280</v>
      </c>
      <c r="B137">
        <v>441</v>
      </c>
      <c r="C137" t="s">
        <v>473</v>
      </c>
      <c r="D137" s="342">
        <v>9597000</v>
      </c>
      <c r="E137" s="200">
        <v>8666853</v>
      </c>
      <c r="F137" s="200">
        <v>419262</v>
      </c>
      <c r="G137" s="161">
        <f t="shared" si="151"/>
        <v>1.4531418539523368E-3</v>
      </c>
      <c r="H137" s="342">
        <v>9490000</v>
      </c>
      <c r="I137" s="200">
        <v>8551111.2691413164</v>
      </c>
      <c r="J137" s="200">
        <v>247077.51779624313</v>
      </c>
      <c r="K137" s="161">
        <f t="shared" si="152"/>
        <v>1.4219498428842553E-3</v>
      </c>
      <c r="L137" s="200">
        <v>8030684.8781018276</v>
      </c>
      <c r="M137" s="200">
        <v>209215.53087573583</v>
      </c>
      <c r="N137" s="161">
        <f t="shared" si="153"/>
        <v>1.3341937232036951E-3</v>
      </c>
      <c r="O137" s="200">
        <v>8104304</v>
      </c>
      <c r="P137" s="200">
        <v>205720</v>
      </c>
      <c r="Q137" s="161">
        <f t="shared" si="154"/>
        <v>1.3349755328013076E-3</v>
      </c>
      <c r="R137" t="s">
        <v>280</v>
      </c>
      <c r="S137" s="144">
        <v>441</v>
      </c>
      <c r="T137" t="s">
        <v>473</v>
      </c>
      <c r="U137" s="273">
        <v>9248203.2571150493</v>
      </c>
      <c r="V137" s="161">
        <f t="shared" si="116"/>
        <v>1.4487753491722968E-3</v>
      </c>
      <c r="W137" s="3">
        <v>8894741.9947529994</v>
      </c>
      <c r="X137" s="161">
        <f t="shared" si="109"/>
        <v>1.4046657717884012E-3</v>
      </c>
      <c r="Y137">
        <v>441</v>
      </c>
      <c r="Z137" t="s">
        <v>280</v>
      </c>
      <c r="AA137" t="s">
        <v>473</v>
      </c>
      <c r="AB137" s="162">
        <v>8748546</v>
      </c>
      <c r="AC137" s="161">
        <f t="shared" si="110"/>
        <v>1.4670333706166567E-3</v>
      </c>
      <c r="AD137" s="163">
        <v>441</v>
      </c>
      <c r="AE137" s="163" t="s">
        <v>280</v>
      </c>
      <c r="AF137" s="8" t="s">
        <v>473</v>
      </c>
      <c r="AG137" s="160">
        <v>8531021</v>
      </c>
      <c r="AH137" s="161">
        <f t="shared" si="111"/>
        <v>1.4038676235006379E-3</v>
      </c>
      <c r="AI137">
        <v>441</v>
      </c>
      <c r="AJ137" t="s">
        <v>280</v>
      </c>
      <c r="AK137" s="1">
        <v>7774957</v>
      </c>
      <c r="AL137" s="161">
        <f t="shared" si="112"/>
        <v>1.3363772034322297E-3</v>
      </c>
      <c r="AM137">
        <v>441</v>
      </c>
      <c r="AN137" t="s">
        <v>280</v>
      </c>
      <c r="AO137" s="3">
        <v>6577967</v>
      </c>
      <c r="AP137" s="161">
        <f t="shared" si="113"/>
        <v>1.1685782811279345E-3</v>
      </c>
      <c r="AQ137">
        <v>441</v>
      </c>
      <c r="AR137" t="s">
        <v>280</v>
      </c>
      <c r="AS137" s="3">
        <v>6921143</v>
      </c>
      <c r="AT137" s="161">
        <f t="shared" si="114"/>
        <v>1.2363259086161885E-3</v>
      </c>
      <c r="AU137" s="13">
        <v>441</v>
      </c>
      <c r="AV137" s="13" t="s">
        <v>280</v>
      </c>
      <c r="AW137" s="3">
        <v>7401353</v>
      </c>
      <c r="AX137" s="161">
        <f t="shared" si="115"/>
        <v>1.2965240996777546E-3</v>
      </c>
      <c r="AY137" s="174">
        <f t="shared" si="149"/>
        <v>520426.39103948884</v>
      </c>
      <c r="AZ137" s="161">
        <f t="shared" si="155"/>
        <v>8.7756119680560199E-5</v>
      </c>
      <c r="BA137" s="148">
        <f t="shared" si="156"/>
        <v>6.4804733212555019E-2</v>
      </c>
      <c r="BB137" s="148">
        <f t="shared" si="157"/>
        <v>6.5774645881138072E-2</v>
      </c>
      <c r="BC137" s="174">
        <f t="shared" si="150"/>
        <v>-1217518.3790132217</v>
      </c>
      <c r="BD137" s="161">
        <f t="shared" si="158"/>
        <v>-1.1458162596860171E-4</v>
      </c>
      <c r="BE137" s="148">
        <f t="shared" si="143"/>
        <v>-0.13164918040447818</v>
      </c>
      <c r="BF137" s="161">
        <f t="shared" si="144"/>
        <v>-7.9088608205587982E-2</v>
      </c>
      <c r="BG137" s="174">
        <f t="shared" si="117"/>
        <v>353461.26236204989</v>
      </c>
      <c r="BH137" s="161">
        <f t="shared" si="145"/>
        <v>4.4109577383895544E-5</v>
      </c>
      <c r="BI137" s="148">
        <f t="shared" si="118"/>
        <v>3.973822541120995E-2</v>
      </c>
      <c r="BJ137" s="161">
        <f t="shared" si="146"/>
        <v>3.1402187103723493E-2</v>
      </c>
      <c r="BK137" s="174">
        <f t="shared" si="147"/>
        <v>146195.9947529994</v>
      </c>
      <c r="BL137" s="164">
        <f t="shared" si="148"/>
        <v>-6.236759882825545E-5</v>
      </c>
      <c r="BM137" s="4">
        <f t="shared" si="119"/>
        <v>1.6710890558613901E-2</v>
      </c>
      <c r="BN137" s="4">
        <f t="shared" si="120"/>
        <v>-4.2512733573360835E-2</v>
      </c>
      <c r="BO137" s="157">
        <f t="shared" si="121"/>
        <v>217525</v>
      </c>
      <c r="BP137" s="164">
        <f t="shared" si="122"/>
        <v>6.31657471160188E-5</v>
      </c>
      <c r="BQ137" s="4">
        <f t="shared" si="123"/>
        <v>2.5498120330497368E-2</v>
      </c>
      <c r="BR137" s="4">
        <f t="shared" si="124"/>
        <v>4.4994090652586444E-2</v>
      </c>
      <c r="BS137" s="157">
        <f t="shared" si="125"/>
        <v>756064</v>
      </c>
      <c r="BT137" s="164">
        <f t="shared" si="126"/>
        <v>6.7490420068408137E-5</v>
      </c>
      <c r="BU137" s="4">
        <f t="shared" si="127"/>
        <v>9.7243496009045458E-2</v>
      </c>
      <c r="BV137" s="4">
        <f t="shared" si="128"/>
        <v>5.0502522712204213E-2</v>
      </c>
      <c r="BW137" s="157">
        <f t="shared" si="129"/>
        <v>1196990</v>
      </c>
      <c r="BX137" s="4">
        <f t="shared" si="130"/>
        <v>1.6779892230429526E-4</v>
      </c>
      <c r="BY137" s="4">
        <f t="shared" si="131"/>
        <v>0.18196959638137436</v>
      </c>
      <c r="BZ137" s="4">
        <f t="shared" si="132"/>
        <v>0.14359236776361484</v>
      </c>
      <c r="CA137" s="157">
        <f t="shared" si="133"/>
        <v>-343176</v>
      </c>
      <c r="CB137" s="4">
        <f t="shared" si="134"/>
        <v>-6.7747627488254011E-5</v>
      </c>
      <c r="CC137" s="4">
        <f t="shared" si="135"/>
        <v>-4.9583717602713885E-2</v>
      </c>
      <c r="CD137" s="4">
        <f t="shared" si="136"/>
        <v>-5.4797547326403184E-2</v>
      </c>
      <c r="CE137" s="159">
        <f t="shared" si="137"/>
        <v>-480210</v>
      </c>
      <c r="CF137" s="4">
        <f t="shared" si="138"/>
        <v>-6.0198191061566113E-5</v>
      </c>
      <c r="CG137" s="4">
        <f t="shared" si="139"/>
        <v>-6.4881380471921823E-2</v>
      </c>
      <c r="CH137" s="4">
        <f t="shared" si="140"/>
        <v>-4.6430445123641056E-2</v>
      </c>
      <c r="CI137" s="157">
        <f t="shared" si="160"/>
        <v>1149758.2691413164</v>
      </c>
      <c r="CJ137" s="164">
        <f t="shared" si="159"/>
        <v>1.2542574320650065E-4</v>
      </c>
      <c r="CK137" s="4">
        <f t="shared" si="141"/>
        <v>0.15534433625059046</v>
      </c>
      <c r="CL137" s="4">
        <f t="shared" si="142"/>
        <v>9.6740001391161706E-2</v>
      </c>
    </row>
    <row r="138" spans="1:90" x14ac:dyDescent="0.35">
      <c r="A138" t="s">
        <v>310</v>
      </c>
      <c r="B138">
        <v>448</v>
      </c>
      <c r="C138" t="s">
        <v>471</v>
      </c>
      <c r="D138" s="342">
        <v>2021000</v>
      </c>
      <c r="E138" s="200">
        <v>1825013</v>
      </c>
      <c r="F138" s="200">
        <v>248409</v>
      </c>
      <c r="G138" s="161">
        <f t="shared" si="151"/>
        <v>3.0599374124692274E-4</v>
      </c>
      <c r="H138" s="342">
        <v>2011000</v>
      </c>
      <c r="I138" s="200">
        <v>1811942.9536289892</v>
      </c>
      <c r="J138" s="200">
        <v>224548.45492643144</v>
      </c>
      <c r="K138" s="161">
        <f t="shared" si="152"/>
        <v>3.0130493185439515E-4</v>
      </c>
      <c r="L138" s="200">
        <v>1703550.9765964495</v>
      </c>
      <c r="M138" s="200">
        <v>190138.80592527919</v>
      </c>
      <c r="N138" s="161">
        <f t="shared" si="153"/>
        <v>2.8302281245403988E-4</v>
      </c>
      <c r="O138" s="200">
        <v>1715295</v>
      </c>
      <c r="P138" s="200">
        <v>186962</v>
      </c>
      <c r="Q138" s="161">
        <f t="shared" si="154"/>
        <v>2.825507108983595E-4</v>
      </c>
      <c r="R138" t="s">
        <v>310</v>
      </c>
      <c r="S138" s="144">
        <v>448</v>
      </c>
      <c r="T138" t="s">
        <v>471</v>
      </c>
      <c r="U138" s="273">
        <v>1591973.050849604</v>
      </c>
      <c r="V138" s="161">
        <f t="shared" si="116"/>
        <v>2.4939020569677661E-4</v>
      </c>
      <c r="W138" s="3">
        <v>1829892.8281381533</v>
      </c>
      <c r="X138" s="161">
        <f t="shared" si="109"/>
        <v>2.8897834509904945E-4</v>
      </c>
      <c r="Y138">
        <v>448</v>
      </c>
      <c r="Z138" t="s">
        <v>310</v>
      </c>
      <c r="AA138" t="s">
        <v>471</v>
      </c>
      <c r="AB138" s="162">
        <v>1793795</v>
      </c>
      <c r="AC138" s="161">
        <f t="shared" si="110"/>
        <v>3.0079936998048655E-4</v>
      </c>
      <c r="AD138" s="163">
        <v>448</v>
      </c>
      <c r="AE138" s="163" t="s">
        <v>310</v>
      </c>
      <c r="AF138" s="8" t="s">
        <v>471</v>
      </c>
      <c r="AG138" s="160">
        <v>1673573</v>
      </c>
      <c r="AH138" s="161">
        <f t="shared" si="111"/>
        <v>2.7540372368850492E-4</v>
      </c>
      <c r="AI138">
        <v>448</v>
      </c>
      <c r="AJ138" t="s">
        <v>310</v>
      </c>
      <c r="AK138" s="1">
        <v>1537763</v>
      </c>
      <c r="AL138" s="161">
        <f t="shared" si="112"/>
        <v>2.6431418430758599E-4</v>
      </c>
      <c r="AM138">
        <v>448</v>
      </c>
      <c r="AN138" t="s">
        <v>310</v>
      </c>
      <c r="AO138" s="3">
        <v>1447234</v>
      </c>
      <c r="AP138" s="161">
        <f t="shared" si="113"/>
        <v>2.5710165771733202E-4</v>
      </c>
      <c r="AQ138">
        <v>448</v>
      </c>
      <c r="AR138" t="s">
        <v>310</v>
      </c>
      <c r="AS138" s="3">
        <v>1481012</v>
      </c>
      <c r="AT138" s="161">
        <f t="shared" si="114"/>
        <v>2.6455363031387716E-4</v>
      </c>
      <c r="AU138" s="13">
        <v>448</v>
      </c>
      <c r="AV138" s="13" t="s">
        <v>310</v>
      </c>
      <c r="AW138" s="3">
        <v>1473258</v>
      </c>
      <c r="AX138" s="161">
        <f t="shared" si="115"/>
        <v>2.5807639522706856E-4</v>
      </c>
      <c r="AY138" s="174">
        <f t="shared" si="149"/>
        <v>108391.97703253967</v>
      </c>
      <c r="AZ138" s="161">
        <f t="shared" si="155"/>
        <v>1.828211940035527E-5</v>
      </c>
      <c r="BA138" s="148">
        <f t="shared" si="156"/>
        <v>6.3627081620473522E-2</v>
      </c>
      <c r="BB138" s="148">
        <f t="shared" si="157"/>
        <v>6.4595921586088068E-2</v>
      </c>
      <c r="BC138" s="174">
        <f t="shared" si="150"/>
        <v>111577.92574684555</v>
      </c>
      <c r="BD138" s="161">
        <f t="shared" si="158"/>
        <v>3.3632606757263268E-5</v>
      </c>
      <c r="BE138" s="148">
        <f t="shared" si="143"/>
        <v>7.0087823212395872E-2</v>
      </c>
      <c r="BF138" s="161">
        <f t="shared" si="144"/>
        <v>0.1348593729384697</v>
      </c>
      <c r="BG138" s="174">
        <f t="shared" si="117"/>
        <v>-237919.77728854935</v>
      </c>
      <c r="BH138" s="161">
        <f t="shared" si="145"/>
        <v>-3.9588139402272834E-5</v>
      </c>
      <c r="BI138" s="148">
        <f t="shared" si="118"/>
        <v>-0.13001842164200605</v>
      </c>
      <c r="BJ138" s="161">
        <f t="shared" si="146"/>
        <v>-0.13699344630374885</v>
      </c>
      <c r="BK138" s="174">
        <f t="shared" si="147"/>
        <v>36097.828138153302</v>
      </c>
      <c r="BL138" s="164">
        <f t="shared" si="148"/>
        <v>-1.1821024881437101E-5</v>
      </c>
      <c r="BM138" s="4">
        <f t="shared" si="119"/>
        <v>2.0123719900074034E-2</v>
      </c>
      <c r="BN138" s="4">
        <f t="shared" si="120"/>
        <v>-3.9298702261922808E-2</v>
      </c>
      <c r="BO138" s="157">
        <f t="shared" si="121"/>
        <v>120222</v>
      </c>
      <c r="BP138" s="164">
        <f t="shared" si="122"/>
        <v>2.5395646291981626E-5</v>
      </c>
      <c r="BQ138" s="4">
        <f t="shared" si="123"/>
        <v>7.1835527939325031E-2</v>
      </c>
      <c r="BR138" s="4">
        <f t="shared" si="124"/>
        <v>9.2212428909295874E-2</v>
      </c>
      <c r="BS138" s="157">
        <f t="shared" si="125"/>
        <v>135810</v>
      </c>
      <c r="BT138" s="164">
        <f t="shared" si="126"/>
        <v>1.1089539380918932E-5</v>
      </c>
      <c r="BU138" s="4">
        <f t="shared" si="127"/>
        <v>8.8316600152299155E-2</v>
      </c>
      <c r="BV138" s="4">
        <f t="shared" si="128"/>
        <v>4.1955899604744197E-2</v>
      </c>
      <c r="BW138" s="157">
        <f t="shared" si="129"/>
        <v>90529</v>
      </c>
      <c r="BX138" s="4">
        <f t="shared" si="130"/>
        <v>7.2125265902539711E-6</v>
      </c>
      <c r="BY138" s="4">
        <f t="shared" si="131"/>
        <v>6.255311856963007E-2</v>
      </c>
      <c r="BZ138" s="4">
        <f t="shared" si="132"/>
        <v>2.8053209202500418E-2</v>
      </c>
      <c r="CA138" s="157">
        <f t="shared" si="133"/>
        <v>-33778</v>
      </c>
      <c r="CB138" s="4">
        <f t="shared" si="134"/>
        <v>-7.4519725965451378E-6</v>
      </c>
      <c r="CC138" s="4">
        <f t="shared" si="135"/>
        <v>-2.2807377657979813E-2</v>
      </c>
      <c r="CD138" s="4">
        <f t="shared" si="136"/>
        <v>-2.8168098043877966E-2</v>
      </c>
      <c r="CE138" s="159">
        <f t="shared" si="137"/>
        <v>7754</v>
      </c>
      <c r="CF138" s="4">
        <f t="shared" si="138"/>
        <v>6.4772350868085938E-6</v>
      </c>
      <c r="CG138" s="4">
        <f t="shared" si="139"/>
        <v>5.2631650396603993E-3</v>
      </c>
      <c r="CH138" s="4">
        <f t="shared" si="140"/>
        <v>2.5098130656659234E-2</v>
      </c>
      <c r="CI138" s="157">
        <f t="shared" si="160"/>
        <v>338684.95362898917</v>
      </c>
      <c r="CJ138" s="164">
        <f t="shared" si="159"/>
        <v>4.3228536627326587E-5</v>
      </c>
      <c r="CK138" s="4">
        <f t="shared" si="141"/>
        <v>0.22988841983480773</v>
      </c>
      <c r="CL138" s="4">
        <f t="shared" si="142"/>
        <v>0.16750286902175596</v>
      </c>
    </row>
    <row r="139" spans="1:90" x14ac:dyDescent="0.35">
      <c r="A139" t="s">
        <v>320</v>
      </c>
      <c r="B139">
        <v>450</v>
      </c>
      <c r="C139" t="s">
        <v>471</v>
      </c>
      <c r="D139" s="342">
        <v>2356000</v>
      </c>
      <c r="E139" s="200">
        <v>2127987</v>
      </c>
      <c r="F139" s="200">
        <v>164832</v>
      </c>
      <c r="G139" s="161">
        <f t="shared" si="151"/>
        <v>3.5679236446798756E-4</v>
      </c>
      <c r="H139" s="342">
        <v>2369000</v>
      </c>
      <c r="I139" s="200">
        <v>2135024.6759235254</v>
      </c>
      <c r="J139" s="200">
        <v>158434.8129946671</v>
      </c>
      <c r="K139" s="161">
        <f t="shared" si="152"/>
        <v>3.5502964549639443E-4</v>
      </c>
      <c r="L139" s="200">
        <v>2134337.2559631276</v>
      </c>
      <c r="M139" s="200">
        <v>134156.37248392825</v>
      </c>
      <c r="N139" s="161">
        <f t="shared" si="153"/>
        <v>3.5459234340905687E-4</v>
      </c>
      <c r="O139" s="200">
        <v>2151816</v>
      </c>
      <c r="P139" s="200">
        <v>131915</v>
      </c>
      <c r="Q139" s="161">
        <f t="shared" si="154"/>
        <v>3.5445631248412919E-4</v>
      </c>
      <c r="R139" t="s">
        <v>320</v>
      </c>
      <c r="S139" s="144">
        <v>450</v>
      </c>
      <c r="T139" t="s">
        <v>471</v>
      </c>
      <c r="U139" s="273">
        <v>2219884.8000502093</v>
      </c>
      <c r="V139" s="161">
        <f t="shared" si="116"/>
        <v>3.4775558958879043E-4</v>
      </c>
      <c r="W139" s="3">
        <v>2121530.148228934</v>
      </c>
      <c r="X139" s="161">
        <f t="shared" si="109"/>
        <v>3.3503397679126391E-4</v>
      </c>
      <c r="Y139">
        <v>450</v>
      </c>
      <c r="Z139" t="s">
        <v>320</v>
      </c>
      <c r="AA139" t="s">
        <v>471</v>
      </c>
      <c r="AB139" s="162">
        <v>1868753</v>
      </c>
      <c r="AC139" s="161">
        <f t="shared" si="110"/>
        <v>3.1336898867994625E-4</v>
      </c>
      <c r="AD139" s="163">
        <v>450</v>
      </c>
      <c r="AE139" s="163" t="s">
        <v>320</v>
      </c>
      <c r="AF139" s="8" t="s">
        <v>471</v>
      </c>
      <c r="AG139" s="160">
        <v>1818707</v>
      </c>
      <c r="AH139" s="161">
        <f t="shared" si="111"/>
        <v>2.9928702249519426E-4</v>
      </c>
      <c r="AI139">
        <v>450</v>
      </c>
      <c r="AJ139" t="s">
        <v>320</v>
      </c>
      <c r="AK139" s="1">
        <v>1721242</v>
      </c>
      <c r="AL139" s="161">
        <f t="shared" si="112"/>
        <v>2.9585097002981473E-4</v>
      </c>
      <c r="AM139">
        <v>450</v>
      </c>
      <c r="AN139" t="s">
        <v>320</v>
      </c>
      <c r="AO139" s="3">
        <v>1617010</v>
      </c>
      <c r="AP139" s="161">
        <f t="shared" si="113"/>
        <v>2.8726242718558507E-4</v>
      </c>
      <c r="AQ139">
        <v>450</v>
      </c>
      <c r="AR139" t="s">
        <v>320</v>
      </c>
      <c r="AS139" s="3">
        <v>1452249</v>
      </c>
      <c r="AT139" s="161">
        <f t="shared" si="114"/>
        <v>2.5941568675317807E-4</v>
      </c>
      <c r="AU139" s="13">
        <v>450</v>
      </c>
      <c r="AV139" s="13" t="s">
        <v>320</v>
      </c>
      <c r="AW139" s="3">
        <v>1141917</v>
      </c>
      <c r="AX139" s="161">
        <f t="shared" si="115"/>
        <v>2.000340897578757E-4</v>
      </c>
      <c r="AY139" s="174">
        <f t="shared" si="149"/>
        <v>687.41996039776132</v>
      </c>
      <c r="AZ139" s="161">
        <f t="shared" si="155"/>
        <v>4.3730208733756262E-7</v>
      </c>
      <c r="BA139" s="148">
        <f t="shared" si="156"/>
        <v>3.2207654084525668E-4</v>
      </c>
      <c r="BB139" s="148">
        <f t="shared" si="157"/>
        <v>1.2332530452669474E-3</v>
      </c>
      <c r="BC139" s="174">
        <f t="shared" si="150"/>
        <v>-85547.544087081682</v>
      </c>
      <c r="BD139" s="161">
        <f t="shared" si="158"/>
        <v>6.8367538202664352E-6</v>
      </c>
      <c r="BE139" s="148">
        <f t="shared" si="143"/>
        <v>-3.8536929522264743E-2</v>
      </c>
      <c r="BF139" s="161">
        <f t="shared" si="144"/>
        <v>1.9659651850170611E-2</v>
      </c>
      <c r="BG139" s="174">
        <f t="shared" si="117"/>
        <v>98354.651821275242</v>
      </c>
      <c r="BH139" s="161">
        <f t="shared" si="145"/>
        <v>1.2721612797526524E-5</v>
      </c>
      <c r="BI139" s="148">
        <f t="shared" si="118"/>
        <v>4.636024234837402E-2</v>
      </c>
      <c r="BJ139" s="161">
        <f t="shared" si="146"/>
        <v>3.797111242079327E-2</v>
      </c>
      <c r="BK139" s="174">
        <f t="shared" si="147"/>
        <v>252777.14822893403</v>
      </c>
      <c r="BL139" s="164">
        <f t="shared" si="148"/>
        <v>2.1664988111317663E-5</v>
      </c>
      <c r="BM139" s="4">
        <f t="shared" si="119"/>
        <v>0.13526514645270618</v>
      </c>
      <c r="BN139" s="4">
        <f t="shared" si="120"/>
        <v>6.9135711873023933E-2</v>
      </c>
      <c r="BO139" s="157">
        <f t="shared" si="121"/>
        <v>50046</v>
      </c>
      <c r="BP139" s="164">
        <f t="shared" si="122"/>
        <v>1.4081966184751986E-5</v>
      </c>
      <c r="BQ139" s="4">
        <f t="shared" si="123"/>
        <v>2.7517351612986587E-2</v>
      </c>
      <c r="BR139" s="4">
        <f t="shared" si="124"/>
        <v>4.7051709985113384E-2</v>
      </c>
      <c r="BS139" s="157">
        <f t="shared" si="125"/>
        <v>97465</v>
      </c>
      <c r="BT139" s="164">
        <f t="shared" si="126"/>
        <v>3.4360524653795333E-6</v>
      </c>
      <c r="BU139" s="4">
        <f t="shared" si="127"/>
        <v>5.662480929468372E-2</v>
      </c>
      <c r="BV139" s="4">
        <f t="shared" si="128"/>
        <v>1.1614132835303062E-2</v>
      </c>
      <c r="BW139" s="157">
        <f t="shared" si="129"/>
        <v>104232</v>
      </c>
      <c r="BX139" s="4">
        <f t="shared" si="130"/>
        <v>8.5885428442296569E-6</v>
      </c>
      <c r="BY139" s="4">
        <f t="shared" si="131"/>
        <v>6.445971267957526E-2</v>
      </c>
      <c r="BZ139" s="4">
        <f t="shared" si="132"/>
        <v>2.9897898337679411E-2</v>
      </c>
      <c r="CA139" s="157">
        <f t="shared" si="133"/>
        <v>164761</v>
      </c>
      <c r="CB139" s="4">
        <f t="shared" si="134"/>
        <v>2.7846740432407001E-5</v>
      </c>
      <c r="CC139" s="4">
        <f t="shared" si="135"/>
        <v>0.11345230742111029</v>
      </c>
      <c r="CD139" s="4">
        <f t="shared" si="136"/>
        <v>0.10734408848182676</v>
      </c>
      <c r="CE139" s="159">
        <f t="shared" si="137"/>
        <v>310332</v>
      </c>
      <c r="CF139" s="4">
        <f t="shared" si="138"/>
        <v>5.9381596995302375E-5</v>
      </c>
      <c r="CG139" s="4">
        <f t="shared" si="139"/>
        <v>0.27176405990978331</v>
      </c>
      <c r="CH139" s="4">
        <f t="shared" si="140"/>
        <v>0.29685738599445105</v>
      </c>
      <c r="CI139" s="157">
        <f t="shared" si="160"/>
        <v>993107.67592352536</v>
      </c>
      <c r="CJ139" s="164">
        <f t="shared" si="159"/>
        <v>1.5499555573851874E-4</v>
      </c>
      <c r="CK139" s="4">
        <f t="shared" si="141"/>
        <v>0.86968464076069041</v>
      </c>
      <c r="CL139" s="4">
        <f t="shared" si="142"/>
        <v>0.7748457071798498</v>
      </c>
    </row>
    <row r="140" spans="1:90" x14ac:dyDescent="0.35">
      <c r="A140" t="s">
        <v>321</v>
      </c>
      <c r="B140">
        <v>451</v>
      </c>
      <c r="C140" t="s">
        <v>472</v>
      </c>
      <c r="D140" s="342">
        <v>6603000</v>
      </c>
      <c r="E140" s="200">
        <v>5962755</v>
      </c>
      <c r="F140" s="200">
        <v>407111</v>
      </c>
      <c r="G140" s="161">
        <f t="shared" si="151"/>
        <v>9.9975491165750323E-4</v>
      </c>
      <c r="H140" s="342">
        <v>6698000</v>
      </c>
      <c r="I140" s="200">
        <v>6035734.5859721852</v>
      </c>
      <c r="J140" s="200">
        <v>442070.17522447294</v>
      </c>
      <c r="K140" s="161">
        <f t="shared" si="152"/>
        <v>1.0036721048393108E-3</v>
      </c>
      <c r="L140" s="200">
        <v>5408018.7524078349</v>
      </c>
      <c r="M140" s="200">
        <v>374327.64914770384</v>
      </c>
      <c r="N140" s="161">
        <f t="shared" si="153"/>
        <v>8.9847189672518507E-4</v>
      </c>
      <c r="O140" s="200">
        <v>5451394</v>
      </c>
      <c r="P140" s="200">
        <v>368074</v>
      </c>
      <c r="Q140" s="161">
        <f t="shared" si="154"/>
        <v>8.9797687866346705E-4</v>
      </c>
      <c r="R140" t="s">
        <v>321</v>
      </c>
      <c r="S140" s="144">
        <v>451</v>
      </c>
      <c r="T140" t="s">
        <v>472</v>
      </c>
      <c r="U140" s="273">
        <v>5217184.8008436281</v>
      </c>
      <c r="V140" s="161">
        <f t="shared" si="116"/>
        <v>8.1729699503776791E-4</v>
      </c>
      <c r="W140" s="3">
        <v>5718157.9948583739</v>
      </c>
      <c r="X140" s="161">
        <f t="shared" si="109"/>
        <v>9.0301672806180147E-4</v>
      </c>
      <c r="Y140">
        <v>451</v>
      </c>
      <c r="Z140" t="s">
        <v>321</v>
      </c>
      <c r="AA140" t="s">
        <v>472</v>
      </c>
      <c r="AB140" s="162">
        <v>5632929</v>
      </c>
      <c r="AC140" s="161">
        <f t="shared" si="110"/>
        <v>9.4457922691545699E-4</v>
      </c>
      <c r="AD140" s="163">
        <v>451</v>
      </c>
      <c r="AE140" s="163" t="s">
        <v>321</v>
      </c>
      <c r="AF140" s="8" t="s">
        <v>472</v>
      </c>
      <c r="AG140" s="160">
        <v>5687384</v>
      </c>
      <c r="AH140" s="161">
        <f t="shared" si="111"/>
        <v>9.359177828791597E-4</v>
      </c>
      <c r="AI140">
        <v>451</v>
      </c>
      <c r="AJ140" t="s">
        <v>321</v>
      </c>
      <c r="AK140" s="1">
        <v>5139857</v>
      </c>
      <c r="AL140" s="161">
        <f t="shared" si="112"/>
        <v>8.8345025235529544E-4</v>
      </c>
      <c r="AM140">
        <v>451</v>
      </c>
      <c r="AN140" t="s">
        <v>321</v>
      </c>
      <c r="AO140" s="3">
        <v>4482027</v>
      </c>
      <c r="AP140" s="161">
        <f t="shared" si="113"/>
        <v>7.9623376152981515E-4</v>
      </c>
      <c r="AQ140">
        <v>451</v>
      </c>
      <c r="AR140" t="s">
        <v>321</v>
      </c>
      <c r="AS140" s="3">
        <v>4266359</v>
      </c>
      <c r="AT140" s="161">
        <f t="shared" si="114"/>
        <v>7.621010239432784E-4</v>
      </c>
      <c r="AU140" s="13">
        <v>451</v>
      </c>
      <c r="AV140" s="13" t="s">
        <v>321</v>
      </c>
      <c r="AW140" s="3">
        <v>3465891</v>
      </c>
      <c r="AX140" s="161">
        <f t="shared" si="115"/>
        <v>6.0713375086369115E-4</v>
      </c>
      <c r="AY140" s="174">
        <f t="shared" si="149"/>
        <v>627715.83356435038</v>
      </c>
      <c r="AZ140" s="161">
        <f t="shared" si="155"/>
        <v>1.0520020811412571E-4</v>
      </c>
      <c r="BA140" s="148">
        <f t="shared" si="156"/>
        <v>0.11607131230542975</v>
      </c>
      <c r="BB140" s="148">
        <f t="shared" si="157"/>
        <v>0.11708792283605864</v>
      </c>
      <c r="BC140" s="174">
        <f t="shared" si="150"/>
        <v>190833.95156420674</v>
      </c>
      <c r="BD140" s="161">
        <f t="shared" si="158"/>
        <v>8.1174901687417161E-5</v>
      </c>
      <c r="BE140" s="148">
        <f t="shared" si="143"/>
        <v>3.6577955132689292E-2</v>
      </c>
      <c r="BF140" s="161">
        <f t="shared" si="144"/>
        <v>9.932117966941259E-2</v>
      </c>
      <c r="BG140" s="174">
        <f t="shared" si="117"/>
        <v>-500973.19401474576</v>
      </c>
      <c r="BH140" s="161">
        <f t="shared" si="145"/>
        <v>-8.5719733024033559E-5</v>
      </c>
      <c r="BI140" s="148">
        <f t="shared" si="118"/>
        <v>-8.761093947827403E-2</v>
      </c>
      <c r="BJ140" s="161">
        <f t="shared" si="146"/>
        <v>-9.4925963562179985E-2</v>
      </c>
      <c r="BK140" s="174">
        <f t="shared" si="147"/>
        <v>85228.994858373888</v>
      </c>
      <c r="BL140" s="164">
        <f t="shared" si="148"/>
        <v>-4.156249885365552E-5</v>
      </c>
      <c r="BM140" s="4">
        <f t="shared" si="119"/>
        <v>1.5130493364708465E-2</v>
      </c>
      <c r="BN140" s="4">
        <f t="shared" si="120"/>
        <v>-4.4001072296898501E-2</v>
      </c>
      <c r="BO140" s="157">
        <f t="shared" si="121"/>
        <v>-54455</v>
      </c>
      <c r="BP140" s="164">
        <f t="shared" si="122"/>
        <v>8.6614440362972915E-6</v>
      </c>
      <c r="BQ140" s="4">
        <f t="shared" si="123"/>
        <v>-9.5747007763147349E-3</v>
      </c>
      <c r="BR140" s="4">
        <f t="shared" si="124"/>
        <v>9.2544924295082098E-3</v>
      </c>
      <c r="BS140" s="157">
        <f t="shared" si="125"/>
        <v>547527</v>
      </c>
      <c r="BT140" s="164">
        <f t="shared" si="126"/>
        <v>5.2467530523864258E-5</v>
      </c>
      <c r="BU140" s="4">
        <f t="shared" si="127"/>
        <v>0.10652572629938926</v>
      </c>
      <c r="BV140" s="4">
        <f t="shared" si="128"/>
        <v>5.9389343524420088E-2</v>
      </c>
      <c r="BW140" s="157">
        <f t="shared" si="129"/>
        <v>657830</v>
      </c>
      <c r="BX140" s="4">
        <f t="shared" si="130"/>
        <v>8.7216490825480289E-5</v>
      </c>
      <c r="BY140" s="4">
        <f t="shared" si="131"/>
        <v>0.14677064640619078</v>
      </c>
      <c r="BZ140" s="4">
        <f t="shared" si="132"/>
        <v>0.10953628826025917</v>
      </c>
      <c r="CA140" s="157">
        <f t="shared" si="133"/>
        <v>215668</v>
      </c>
      <c r="CB140" s="4">
        <f t="shared" si="134"/>
        <v>3.4132737586536747E-5</v>
      </c>
      <c r="CC140" s="4">
        <f t="shared" si="135"/>
        <v>5.0550832688950928E-2</v>
      </c>
      <c r="CD140" s="4">
        <f t="shared" si="136"/>
        <v>4.4787681047751979E-2</v>
      </c>
      <c r="CE140" s="159">
        <f t="shared" si="137"/>
        <v>800468</v>
      </c>
      <c r="CF140" s="4">
        <f t="shared" si="138"/>
        <v>1.5496727307958726E-4</v>
      </c>
      <c r="CG140" s="4">
        <f t="shared" si="139"/>
        <v>0.23095590715345635</v>
      </c>
      <c r="CH140" s="4">
        <f t="shared" si="140"/>
        <v>0.25524404278157037</v>
      </c>
      <c r="CI140" s="157">
        <f t="shared" si="160"/>
        <v>2569843.5859721852</v>
      </c>
      <c r="CJ140" s="164">
        <f t="shared" si="159"/>
        <v>3.9653835397561964E-4</v>
      </c>
      <c r="CK140" s="4">
        <f t="shared" si="141"/>
        <v>0.74146693764235094</v>
      </c>
      <c r="CL140" s="4">
        <f t="shared" si="142"/>
        <v>0.65313179083112327</v>
      </c>
    </row>
    <row r="141" spans="1:90" x14ac:dyDescent="0.35">
      <c r="A141" t="s">
        <v>332</v>
      </c>
      <c r="B141">
        <v>453</v>
      </c>
      <c r="C141" t="s">
        <v>473</v>
      </c>
      <c r="D141" s="342">
        <v>23925000</v>
      </c>
      <c r="E141" s="200">
        <v>21606822</v>
      </c>
      <c r="F141" s="200">
        <v>882239</v>
      </c>
      <c r="G141" s="161">
        <f t="shared" si="151"/>
        <v>3.6227425778535922E-3</v>
      </c>
      <c r="H141" s="342">
        <v>23858000</v>
      </c>
      <c r="I141" s="200">
        <v>21498119.43853537</v>
      </c>
      <c r="J141" s="200">
        <v>631707.14624621568</v>
      </c>
      <c r="K141" s="161">
        <f t="shared" si="152"/>
        <v>3.5748859529227037E-3</v>
      </c>
      <c r="L141" s="200">
        <v>20977103.241940882</v>
      </c>
      <c r="M141" s="200">
        <v>534904.782671844</v>
      </c>
      <c r="N141" s="161">
        <f t="shared" si="153"/>
        <v>3.4850725562286882E-3</v>
      </c>
      <c r="O141" s="200">
        <v>21169713</v>
      </c>
      <c r="P141" s="200">
        <v>525967</v>
      </c>
      <c r="Q141" s="161">
        <f t="shared" si="154"/>
        <v>3.4871654483131145E-3</v>
      </c>
      <c r="R141" t="s">
        <v>332</v>
      </c>
      <c r="S141" s="144">
        <v>453</v>
      </c>
      <c r="T141" t="s">
        <v>473</v>
      </c>
      <c r="U141" s="273">
        <v>21631273.021334436</v>
      </c>
      <c r="V141" s="161">
        <f t="shared" si="116"/>
        <v>3.388642556100259E-3</v>
      </c>
      <c r="W141" s="3">
        <v>21019761.511874944</v>
      </c>
      <c r="X141" s="161">
        <f t="shared" si="109"/>
        <v>3.3194599173650184E-3</v>
      </c>
      <c r="Y141">
        <v>453</v>
      </c>
      <c r="Z141" t="s">
        <v>332</v>
      </c>
      <c r="AA141" t="s">
        <v>473</v>
      </c>
      <c r="AB141" s="162">
        <v>19505945</v>
      </c>
      <c r="AC141" s="161">
        <f t="shared" si="110"/>
        <v>3.2709289338380483E-3</v>
      </c>
      <c r="AD141" s="163">
        <v>453</v>
      </c>
      <c r="AE141" s="163" t="s">
        <v>332</v>
      </c>
      <c r="AF141" s="8" t="s">
        <v>473</v>
      </c>
      <c r="AG141" s="160">
        <v>19409404</v>
      </c>
      <c r="AH141" s="161">
        <f t="shared" si="111"/>
        <v>3.1940179102880857E-3</v>
      </c>
      <c r="AI141">
        <v>453</v>
      </c>
      <c r="AJ141" t="s">
        <v>332</v>
      </c>
      <c r="AK141" s="1">
        <v>18028297</v>
      </c>
      <c r="AL141" s="161">
        <f t="shared" si="112"/>
        <v>3.0987444853400035E-3</v>
      </c>
      <c r="AM141">
        <v>453</v>
      </c>
      <c r="AN141" t="s">
        <v>332</v>
      </c>
      <c r="AO141" s="3">
        <v>16846422</v>
      </c>
      <c r="AP141" s="161">
        <f t="shared" si="113"/>
        <v>2.9927731263954078E-3</v>
      </c>
      <c r="AQ141">
        <v>453</v>
      </c>
      <c r="AR141" t="s">
        <v>332</v>
      </c>
      <c r="AS141" s="3">
        <v>16464607</v>
      </c>
      <c r="AT141" s="161">
        <f t="shared" si="114"/>
        <v>2.9410778262034839E-3</v>
      </c>
      <c r="AU141" s="13">
        <v>453</v>
      </c>
      <c r="AV141" s="13" t="s">
        <v>332</v>
      </c>
      <c r="AW141" s="3">
        <v>16728069</v>
      </c>
      <c r="AX141" s="161">
        <f t="shared" si="115"/>
        <v>2.9303216046542243E-3</v>
      </c>
      <c r="AY141" s="174">
        <f t="shared" si="149"/>
        <v>521016.19659448788</v>
      </c>
      <c r="AZ141" s="161">
        <f t="shared" si="155"/>
        <v>8.9813396694015529E-5</v>
      </c>
      <c r="BA141" s="148">
        <f t="shared" si="156"/>
        <v>2.4837375808533298E-2</v>
      </c>
      <c r="BB141" s="148">
        <f t="shared" si="157"/>
        <v>2.5770882885493084E-2</v>
      </c>
      <c r="BC141" s="174">
        <f t="shared" si="150"/>
        <v>-654169.77939355373</v>
      </c>
      <c r="BD141" s="161">
        <f t="shared" si="158"/>
        <v>9.6430000128429165E-5</v>
      </c>
      <c r="BE141" s="148">
        <f t="shared" si="143"/>
        <v>-3.0241853022166604E-2</v>
      </c>
      <c r="BF141" s="161">
        <f t="shared" si="144"/>
        <v>2.8456822616134352E-2</v>
      </c>
      <c r="BG141" s="174">
        <f t="shared" si="117"/>
        <v>611511.50945949182</v>
      </c>
      <c r="BH141" s="161">
        <f t="shared" si="145"/>
        <v>6.9182638735240578E-5</v>
      </c>
      <c r="BI141" s="148">
        <f t="shared" si="118"/>
        <v>2.9092219201156178E-2</v>
      </c>
      <c r="BJ141" s="161">
        <f t="shared" si="146"/>
        <v>2.0841534604267083E-2</v>
      </c>
      <c r="BK141" s="174">
        <f t="shared" si="147"/>
        <v>1513816.511874944</v>
      </c>
      <c r="BL141" s="164">
        <f t="shared" si="148"/>
        <v>4.8530983526970124E-5</v>
      </c>
      <c r="BM141" s="4">
        <f t="shared" si="119"/>
        <v>7.7607955516892105E-2</v>
      </c>
      <c r="BN141" s="4">
        <f t="shared" si="120"/>
        <v>1.4837064487984688E-2</v>
      </c>
      <c r="BO141" s="157">
        <f t="shared" si="121"/>
        <v>96541</v>
      </c>
      <c r="BP141" s="164">
        <f t="shared" si="122"/>
        <v>7.6911023549962581E-5</v>
      </c>
      <c r="BQ141" s="4">
        <f t="shared" si="123"/>
        <v>4.9739291324968045E-3</v>
      </c>
      <c r="BR141" s="4">
        <f t="shared" si="124"/>
        <v>2.4079709541461387E-2</v>
      </c>
      <c r="BS141" s="157">
        <f t="shared" si="125"/>
        <v>1381107</v>
      </c>
      <c r="BT141" s="164">
        <f t="shared" si="126"/>
        <v>9.5273424948082251E-5</v>
      </c>
      <c r="BU141" s="4">
        <f t="shared" si="127"/>
        <v>7.6607735051180931E-2</v>
      </c>
      <c r="BV141" s="4">
        <f t="shared" si="128"/>
        <v>3.0745815086986292E-2</v>
      </c>
      <c r="BW141" s="157">
        <f t="shared" si="129"/>
        <v>1181875</v>
      </c>
      <c r="BX141" s="4">
        <f t="shared" si="130"/>
        <v>1.0597135894459568E-4</v>
      </c>
      <c r="BY141" s="4">
        <f t="shared" si="131"/>
        <v>7.015584674300572E-2</v>
      </c>
      <c r="BZ141" s="4">
        <f t="shared" si="132"/>
        <v>3.5409085309527286E-2</v>
      </c>
      <c r="CA141" s="157">
        <f t="shared" si="133"/>
        <v>381815</v>
      </c>
      <c r="CB141" s="4">
        <f t="shared" si="134"/>
        <v>5.1695300191923876E-5</v>
      </c>
      <c r="CC141" s="4">
        <f t="shared" si="135"/>
        <v>2.3190046382522218E-2</v>
      </c>
      <c r="CD141" s="4">
        <f t="shared" si="136"/>
        <v>1.7576991581571035E-2</v>
      </c>
      <c r="CE141" s="159">
        <f t="shared" si="137"/>
        <v>-263462</v>
      </c>
      <c r="CF141" s="4">
        <f t="shared" si="138"/>
        <v>1.0756221549259627E-5</v>
      </c>
      <c r="CG141" s="4">
        <f t="shared" si="139"/>
        <v>-1.5749695915290639E-2</v>
      </c>
      <c r="CH141" s="4">
        <f t="shared" si="140"/>
        <v>3.6706624734211906E-3</v>
      </c>
      <c r="CI141" s="157">
        <f t="shared" si="160"/>
        <v>4770050.4385353699</v>
      </c>
      <c r="CJ141" s="164">
        <f t="shared" si="159"/>
        <v>6.4456434826847941E-4</v>
      </c>
      <c r="CK141" s="4">
        <f t="shared" si="141"/>
        <v>0.28515248463737025</v>
      </c>
      <c r="CL141" s="4">
        <f t="shared" si="142"/>
        <v>0.21996368836946739</v>
      </c>
    </row>
    <row r="142" spans="1:90" x14ac:dyDescent="0.35">
      <c r="A142" t="s">
        <v>373</v>
      </c>
      <c r="B142">
        <v>473</v>
      </c>
      <c r="C142" t="s">
        <v>472</v>
      </c>
      <c r="D142" s="342">
        <v>6070000</v>
      </c>
      <c r="E142" s="200">
        <v>5481713</v>
      </c>
      <c r="F142" s="200">
        <v>90228</v>
      </c>
      <c r="G142" s="161">
        <f t="shared" si="151"/>
        <v>9.1910023068980478E-4</v>
      </c>
      <c r="H142" s="342">
        <v>6101000</v>
      </c>
      <c r="I142" s="200">
        <v>5497964.66929748</v>
      </c>
      <c r="J142" s="200">
        <v>69582.262802344223</v>
      </c>
      <c r="K142" s="161">
        <f t="shared" si="152"/>
        <v>9.1424725414382163E-4</v>
      </c>
      <c r="L142" s="200">
        <v>5485380.8213617997</v>
      </c>
      <c r="M142" s="200">
        <v>58919.525263049909</v>
      </c>
      <c r="N142" s="161">
        <f t="shared" si="153"/>
        <v>9.1132459713357515E-4</v>
      </c>
      <c r="O142" s="200">
        <v>5537898</v>
      </c>
      <c r="P142" s="200">
        <v>57935</v>
      </c>
      <c r="Q142" s="161">
        <f t="shared" si="154"/>
        <v>9.1222618662247803E-4</v>
      </c>
      <c r="R142" t="s">
        <v>373</v>
      </c>
      <c r="S142" s="144">
        <v>473</v>
      </c>
      <c r="T142" t="s">
        <v>472</v>
      </c>
      <c r="U142" s="273">
        <v>5763864.8907649936</v>
      </c>
      <c r="V142" s="161">
        <f t="shared" si="116"/>
        <v>9.0293705031575236E-4</v>
      </c>
      <c r="W142" s="3">
        <v>5846302.7000091309</v>
      </c>
      <c r="X142" s="161">
        <f t="shared" si="109"/>
        <v>9.2325345682440834E-4</v>
      </c>
      <c r="Y142">
        <v>473</v>
      </c>
      <c r="Z142" t="s">
        <v>373</v>
      </c>
      <c r="AA142" t="s">
        <v>472</v>
      </c>
      <c r="AB142" s="162">
        <v>5523183</v>
      </c>
      <c r="AC142" s="161">
        <f t="shared" si="110"/>
        <v>9.2617604948555087E-4</v>
      </c>
      <c r="AD142" s="163">
        <v>473</v>
      </c>
      <c r="AE142" s="163" t="s">
        <v>373</v>
      </c>
      <c r="AF142" s="8" t="s">
        <v>472</v>
      </c>
      <c r="AG142" s="160">
        <v>5405130</v>
      </c>
      <c r="AH142" s="161">
        <f t="shared" si="111"/>
        <v>8.89469971743359E-4</v>
      </c>
      <c r="AI142">
        <v>473</v>
      </c>
      <c r="AJ142" t="s">
        <v>373</v>
      </c>
      <c r="AK142" s="1">
        <v>5432230</v>
      </c>
      <c r="AL142" s="161">
        <f t="shared" si="112"/>
        <v>9.3370398521826702E-4</v>
      </c>
      <c r="AM142">
        <v>473</v>
      </c>
      <c r="AN142" t="s">
        <v>373</v>
      </c>
      <c r="AO142" s="3">
        <v>5303207</v>
      </c>
      <c r="AP142" s="161">
        <f t="shared" si="113"/>
        <v>9.4211669358110651E-4</v>
      </c>
      <c r="AQ142">
        <v>473</v>
      </c>
      <c r="AR142" t="s">
        <v>373</v>
      </c>
      <c r="AS142" s="3">
        <v>5383288</v>
      </c>
      <c r="AT142" s="161">
        <f t="shared" si="114"/>
        <v>9.6161839568155503E-4</v>
      </c>
      <c r="AU142" s="13">
        <v>473</v>
      </c>
      <c r="AV142" s="13" t="s">
        <v>373</v>
      </c>
      <c r="AW142" s="3">
        <v>5333930</v>
      </c>
      <c r="AX142" s="161">
        <f t="shared" si="115"/>
        <v>9.3436548574215639E-4</v>
      </c>
      <c r="AY142" s="174">
        <f t="shared" si="149"/>
        <v>12583.8479356803</v>
      </c>
      <c r="AZ142" s="161">
        <f t="shared" si="155"/>
        <v>2.9226570102464837E-6</v>
      </c>
      <c r="BA142" s="148">
        <f t="shared" si="156"/>
        <v>2.2940700646844488E-3</v>
      </c>
      <c r="BB142" s="148">
        <f t="shared" si="157"/>
        <v>3.2070428247401978E-3</v>
      </c>
      <c r="BC142" s="174">
        <f t="shared" si="150"/>
        <v>-278484.06940319389</v>
      </c>
      <c r="BD142" s="161">
        <f t="shared" si="158"/>
        <v>8.3875468178227922E-6</v>
      </c>
      <c r="BE142" s="148">
        <f t="shared" si="143"/>
        <v>-4.831550958964842E-2</v>
      </c>
      <c r="BF142" s="161">
        <f t="shared" si="144"/>
        <v>9.2891822468573089E-3</v>
      </c>
      <c r="BG142" s="174">
        <f t="shared" si="117"/>
        <v>-82437.809244137257</v>
      </c>
      <c r="BH142" s="161">
        <f t="shared" si="145"/>
        <v>-2.0316406508655988E-5</v>
      </c>
      <c r="BI142" s="148">
        <f t="shared" si="118"/>
        <v>-1.4100845179297423E-2</v>
      </c>
      <c r="BJ142" s="161">
        <f t="shared" si="146"/>
        <v>-2.2005231996136378E-2</v>
      </c>
      <c r="BK142" s="174">
        <f t="shared" si="147"/>
        <v>323119.70000913087</v>
      </c>
      <c r="BL142" s="164">
        <f t="shared" si="148"/>
        <v>-2.9225926611425304E-6</v>
      </c>
      <c r="BM142" s="4">
        <f t="shared" si="119"/>
        <v>5.8502443248599746E-2</v>
      </c>
      <c r="BN142" s="4">
        <f t="shared" si="120"/>
        <v>-3.1555476550769145E-3</v>
      </c>
      <c r="BO142" s="157">
        <f t="shared" si="121"/>
        <v>118053</v>
      </c>
      <c r="BP142" s="164">
        <f t="shared" si="122"/>
        <v>3.6706077742191872E-5</v>
      </c>
      <c r="BQ142" s="4">
        <f t="shared" si="123"/>
        <v>2.1840917794761643E-2</v>
      </c>
      <c r="BR142" s="4">
        <f t="shared" si="124"/>
        <v>4.1267360235048796E-2</v>
      </c>
      <c r="BS142" s="157">
        <f t="shared" si="125"/>
        <v>-27100</v>
      </c>
      <c r="BT142" s="164">
        <f t="shared" si="126"/>
        <v>-4.4234013474908022E-5</v>
      </c>
      <c r="BU142" s="4">
        <f t="shared" si="127"/>
        <v>-4.9887431128652505E-3</v>
      </c>
      <c r="BV142" s="4">
        <f t="shared" si="128"/>
        <v>-4.7374772063940231E-2</v>
      </c>
      <c r="BW142" s="157">
        <f t="shared" si="129"/>
        <v>129023</v>
      </c>
      <c r="BX142" s="4">
        <f t="shared" si="130"/>
        <v>-8.4127083628394821E-6</v>
      </c>
      <c r="BY142" s="4">
        <f t="shared" si="131"/>
        <v>2.4329240778268698E-2</v>
      </c>
      <c r="BZ142" s="4">
        <f t="shared" si="132"/>
        <v>-8.9295820997096417E-3</v>
      </c>
      <c r="CA142" s="157">
        <f t="shared" si="133"/>
        <v>-80081</v>
      </c>
      <c r="CB142" s="4">
        <f t="shared" si="134"/>
        <v>-1.9501702100448528E-5</v>
      </c>
      <c r="CC142" s="4">
        <f t="shared" si="135"/>
        <v>-1.4875852824519141E-2</v>
      </c>
      <c r="CD142" s="4">
        <f t="shared" si="136"/>
        <v>-2.0280084270462125E-2</v>
      </c>
      <c r="CE142" s="159">
        <f t="shared" si="137"/>
        <v>49358</v>
      </c>
      <c r="CF142" s="4">
        <f t="shared" si="138"/>
        <v>2.725290993939864E-5</v>
      </c>
      <c r="CG142" s="4">
        <f t="shared" si="139"/>
        <v>9.2535897546461993E-3</v>
      </c>
      <c r="CH142" s="4">
        <f t="shared" si="140"/>
        <v>2.9167290910528387E-2</v>
      </c>
      <c r="CI142" s="157">
        <f t="shared" si="160"/>
        <v>164034.66929748002</v>
      </c>
      <c r="CJ142" s="164">
        <f t="shared" si="159"/>
        <v>-2.0118231598334761E-5</v>
      </c>
      <c r="CK142" s="4">
        <f t="shared" si="141"/>
        <v>3.07530599946906E-2</v>
      </c>
      <c r="CL142" s="4">
        <f t="shared" si="142"/>
        <v>-2.1531437007602083E-2</v>
      </c>
    </row>
    <row r="143" spans="1:90" x14ac:dyDescent="0.35">
      <c r="A143" t="s">
        <v>371</v>
      </c>
      <c r="B143">
        <v>479</v>
      </c>
      <c r="C143" t="s">
        <v>473</v>
      </c>
      <c r="D143" s="342">
        <v>59696000</v>
      </c>
      <c r="E143" s="200">
        <v>53910613</v>
      </c>
      <c r="F143" s="200">
        <v>1303092</v>
      </c>
      <c r="G143" s="161">
        <f t="shared" si="151"/>
        <v>9.0390096754297041E-3</v>
      </c>
      <c r="H143" s="342">
        <v>60516000</v>
      </c>
      <c r="I143" s="200">
        <v>54531132.285426237</v>
      </c>
      <c r="J143" s="200">
        <v>1563588.8660708785</v>
      </c>
      <c r="K143" s="161">
        <f t="shared" si="152"/>
        <v>9.0678898385272485E-3</v>
      </c>
      <c r="L143" s="200">
        <v>56356972.039638601</v>
      </c>
      <c r="M143" s="200">
        <v>1323985.5961163563</v>
      </c>
      <c r="N143" s="161">
        <f t="shared" si="153"/>
        <v>9.362977068006248E-3</v>
      </c>
      <c r="O143" s="200">
        <v>56877440</v>
      </c>
      <c r="P143" s="200">
        <v>1301864</v>
      </c>
      <c r="Q143" s="161">
        <f t="shared" si="154"/>
        <v>9.369094590772311E-3</v>
      </c>
      <c r="R143" t="s">
        <v>371</v>
      </c>
      <c r="S143" s="144">
        <v>479</v>
      </c>
      <c r="T143" t="s">
        <v>473</v>
      </c>
      <c r="U143" s="273">
        <v>60193004.869390726</v>
      </c>
      <c r="V143" s="161">
        <f t="shared" si="116"/>
        <v>9.4295226027055357E-3</v>
      </c>
      <c r="W143" s="3">
        <v>62282702.254684329</v>
      </c>
      <c r="X143" s="161">
        <f t="shared" si="109"/>
        <v>9.8357411696990762E-3</v>
      </c>
      <c r="Y143">
        <v>479</v>
      </c>
      <c r="Z143" t="s">
        <v>371</v>
      </c>
      <c r="AA143" t="s">
        <v>473</v>
      </c>
      <c r="AB143" s="162">
        <v>56002890</v>
      </c>
      <c r="AC143" s="161">
        <f t="shared" si="110"/>
        <v>9.3910586377409285E-3</v>
      </c>
      <c r="AD143" s="163">
        <v>479</v>
      </c>
      <c r="AE143" s="163" t="s">
        <v>371</v>
      </c>
      <c r="AF143" s="8" t="s">
        <v>473</v>
      </c>
      <c r="AG143" s="160">
        <v>57952585</v>
      </c>
      <c r="AH143" s="161">
        <f t="shared" si="111"/>
        <v>9.5366964610295434E-3</v>
      </c>
      <c r="AI143">
        <v>479</v>
      </c>
      <c r="AJ143" t="s">
        <v>371</v>
      </c>
      <c r="AK143" s="1">
        <v>53097749</v>
      </c>
      <c r="AL143" s="161">
        <f t="shared" si="112"/>
        <v>9.1265612552154929E-3</v>
      </c>
      <c r="AM143">
        <v>479</v>
      </c>
      <c r="AN143" t="s">
        <v>371</v>
      </c>
      <c r="AO143" s="3">
        <v>54028716</v>
      </c>
      <c r="AP143" s="161">
        <f t="shared" si="113"/>
        <v>9.5982214679443262E-3</v>
      </c>
      <c r="AQ143">
        <v>479</v>
      </c>
      <c r="AR143" t="s">
        <v>371</v>
      </c>
      <c r="AS143" s="3">
        <v>58481956</v>
      </c>
      <c r="AT143" s="161">
        <f t="shared" si="114"/>
        <v>1.0446649836501277E-2</v>
      </c>
      <c r="AU143" s="13">
        <v>479</v>
      </c>
      <c r="AV143" s="13" t="s">
        <v>371</v>
      </c>
      <c r="AW143" s="3">
        <v>52601988</v>
      </c>
      <c r="AX143" s="161">
        <f t="shared" si="115"/>
        <v>9.2144970160131616E-3</v>
      </c>
      <c r="AY143" s="174">
        <f t="shared" si="149"/>
        <v>-1825839.7542123646</v>
      </c>
      <c r="AZ143" s="161">
        <f t="shared" si="155"/>
        <v>-2.9508722947899947E-4</v>
      </c>
      <c r="BA143" s="148">
        <f t="shared" si="156"/>
        <v>-3.2397761769886478E-2</v>
      </c>
      <c r="BB143" s="148">
        <f t="shared" si="157"/>
        <v>-3.1516389214209121E-2</v>
      </c>
      <c r="BC143" s="174">
        <f t="shared" si="150"/>
        <v>-3836032.8297521248</v>
      </c>
      <c r="BD143" s="161">
        <f t="shared" si="158"/>
        <v>-6.654553469928777E-5</v>
      </c>
      <c r="BE143" s="148">
        <f t="shared" si="143"/>
        <v>-6.3728880757418699E-2</v>
      </c>
      <c r="BF143" s="161">
        <f t="shared" si="144"/>
        <v>-7.0571478009071641E-3</v>
      </c>
      <c r="BG143" s="174">
        <f t="shared" si="117"/>
        <v>-2089697.3852936029</v>
      </c>
      <c r="BH143" s="161">
        <f t="shared" si="145"/>
        <v>-4.0621856699354052E-4</v>
      </c>
      <c r="BI143" s="148">
        <f t="shared" si="118"/>
        <v>-3.3551809886932696E-2</v>
      </c>
      <c r="BJ143" s="161">
        <f t="shared" si="146"/>
        <v>-4.1300249771209538E-2</v>
      </c>
      <c r="BK143" s="174">
        <f t="shared" si="147"/>
        <v>6279812.254684329</v>
      </c>
      <c r="BL143" s="164">
        <f t="shared" si="148"/>
        <v>4.4468253195814773E-4</v>
      </c>
      <c r="BM143" s="4">
        <f t="shared" si="119"/>
        <v>0.11213371764714873</v>
      </c>
      <c r="BN143" s="4">
        <f t="shared" si="120"/>
        <v>4.7351693681375907E-2</v>
      </c>
      <c r="BO143" s="157">
        <f t="shared" si="121"/>
        <v>-1949695</v>
      </c>
      <c r="BP143" s="164">
        <f t="shared" si="122"/>
        <v>-1.4563782328861491E-4</v>
      </c>
      <c r="BQ143" s="4">
        <f t="shared" si="123"/>
        <v>-3.3642934133136598E-2</v>
      </c>
      <c r="BR143" s="4">
        <f t="shared" si="124"/>
        <v>-1.5271307405425425E-2</v>
      </c>
      <c r="BS143" s="157">
        <f t="shared" si="125"/>
        <v>4854836</v>
      </c>
      <c r="BT143" s="164">
        <f t="shared" si="126"/>
        <v>4.1013520581405054E-4</v>
      </c>
      <c r="BU143" s="4">
        <f t="shared" si="127"/>
        <v>9.1432049219261624E-2</v>
      </c>
      <c r="BV143" s="4">
        <f t="shared" si="128"/>
        <v>4.4938635083358852E-2</v>
      </c>
      <c r="BW143" s="157">
        <f t="shared" si="129"/>
        <v>-930967</v>
      </c>
      <c r="BX143" s="4">
        <f t="shared" si="130"/>
        <v>-4.7166021272883329E-4</v>
      </c>
      <c r="BY143" s="4">
        <f t="shared" si="131"/>
        <v>-1.7230966584510357E-2</v>
      </c>
      <c r="BZ143" s="4">
        <f t="shared" si="132"/>
        <v>-4.9140376089889276E-2</v>
      </c>
      <c r="CA143" s="157">
        <f t="shared" si="133"/>
        <v>-4453240</v>
      </c>
      <c r="CB143" s="4">
        <f t="shared" si="134"/>
        <v>-8.4842836855695061E-4</v>
      </c>
      <c r="CC143" s="4">
        <f t="shared" si="135"/>
        <v>-7.6147247879328792E-2</v>
      </c>
      <c r="CD143" s="4">
        <f t="shared" si="136"/>
        <v>-8.1215354380165639E-2</v>
      </c>
      <c r="CE143" s="159">
        <f t="shared" si="137"/>
        <v>5879968</v>
      </c>
      <c r="CF143" s="4">
        <f t="shared" si="138"/>
        <v>1.2321528204881152E-3</v>
      </c>
      <c r="CG143" s="4">
        <f t="shared" si="139"/>
        <v>0.11178223910472737</v>
      </c>
      <c r="CH143" s="4">
        <f t="shared" si="140"/>
        <v>0.13371894508694854</v>
      </c>
      <c r="CI143" s="157">
        <f t="shared" si="160"/>
        <v>1929144.2854262367</v>
      </c>
      <c r="CJ143" s="164">
        <f t="shared" si="159"/>
        <v>-1.4660717748591311E-4</v>
      </c>
      <c r="CK143" s="4">
        <f t="shared" si="141"/>
        <v>3.6674360775608643E-2</v>
      </c>
      <c r="CL143" s="4">
        <f t="shared" si="142"/>
        <v>-1.5910491612416373E-2</v>
      </c>
    </row>
    <row r="144" spans="1:90" x14ac:dyDescent="0.35">
      <c r="A144" t="s">
        <v>10</v>
      </c>
      <c r="B144">
        <v>482</v>
      </c>
      <c r="C144" t="s">
        <v>472</v>
      </c>
      <c r="D144" s="342">
        <v>5709000</v>
      </c>
      <c r="E144" s="200">
        <v>5156019</v>
      </c>
      <c r="F144" s="200">
        <v>419848</v>
      </c>
      <c r="G144" s="161">
        <f t="shared" si="151"/>
        <v>8.6449222211031778E-4</v>
      </c>
      <c r="H144" s="342">
        <v>5994000</v>
      </c>
      <c r="I144" s="200">
        <v>5400781.0055433856</v>
      </c>
      <c r="J144" s="200">
        <v>632197.81414516782</v>
      </c>
      <c r="K144" s="161">
        <f t="shared" si="152"/>
        <v>8.9808674692357972E-4</v>
      </c>
      <c r="L144" s="200">
        <v>5384053.0704022767</v>
      </c>
      <c r="M144" s="200">
        <v>535320.26096334762</v>
      </c>
      <c r="N144" s="161">
        <f t="shared" si="153"/>
        <v>8.9449031072231491E-4</v>
      </c>
      <c r="O144" s="200">
        <v>5422914</v>
      </c>
      <c r="P144" s="200">
        <v>526376</v>
      </c>
      <c r="Q144" s="161">
        <f t="shared" si="154"/>
        <v>8.9328553155035512E-4</v>
      </c>
      <c r="R144" t="s">
        <v>10</v>
      </c>
      <c r="S144" s="144">
        <v>482</v>
      </c>
      <c r="T144" t="s">
        <v>472</v>
      </c>
      <c r="U144" s="273">
        <v>5436161.4157831669</v>
      </c>
      <c r="V144" s="161">
        <f t="shared" si="116"/>
        <v>8.5160073090403195E-4</v>
      </c>
      <c r="W144" s="3">
        <v>5162282.7087777602</v>
      </c>
      <c r="X144" s="161">
        <f t="shared" si="109"/>
        <v>8.1523239567744138E-4</v>
      </c>
      <c r="Y144">
        <v>482</v>
      </c>
      <c r="Z144" t="s">
        <v>10</v>
      </c>
      <c r="AA144" t="s">
        <v>472</v>
      </c>
      <c r="AB144" s="162">
        <v>4649569</v>
      </c>
      <c r="AC144" s="161">
        <f t="shared" si="110"/>
        <v>7.7968074717612711E-4</v>
      </c>
      <c r="AD144" s="163">
        <v>482</v>
      </c>
      <c r="AE144" s="163" t="s">
        <v>10</v>
      </c>
      <c r="AF144" s="8" t="s">
        <v>472</v>
      </c>
      <c r="AG144" s="160">
        <v>4665927</v>
      </c>
      <c r="AH144" s="161">
        <f t="shared" si="111"/>
        <v>7.6782648277591396E-4</v>
      </c>
      <c r="AI144">
        <v>482</v>
      </c>
      <c r="AJ144" t="s">
        <v>10</v>
      </c>
      <c r="AK144" s="1">
        <v>4128503</v>
      </c>
      <c r="AL144" s="161">
        <f t="shared" si="112"/>
        <v>7.0961643820043909E-4</v>
      </c>
      <c r="AM144">
        <v>482</v>
      </c>
      <c r="AN144" t="s">
        <v>10</v>
      </c>
      <c r="AO144" s="3">
        <v>3696464</v>
      </c>
      <c r="AP144" s="161">
        <f t="shared" si="113"/>
        <v>6.5667820275949848E-4</v>
      </c>
      <c r="AQ144">
        <v>482</v>
      </c>
      <c r="AR144" t="s">
        <v>10</v>
      </c>
      <c r="AS144" s="3">
        <v>3841483</v>
      </c>
      <c r="AT144" s="161">
        <f t="shared" si="114"/>
        <v>6.8620529302871529E-4</v>
      </c>
      <c r="AU144" s="13">
        <v>482</v>
      </c>
      <c r="AV144" s="13" t="s">
        <v>10</v>
      </c>
      <c r="AW144" s="3">
        <v>3578037</v>
      </c>
      <c r="AX144" s="161">
        <f t="shared" si="115"/>
        <v>6.2677880652884602E-4</v>
      </c>
      <c r="AY144" s="174">
        <f t="shared" si="149"/>
        <v>16727.93514110893</v>
      </c>
      <c r="AZ144" s="161">
        <f t="shared" si="155"/>
        <v>3.5964362012648032E-6</v>
      </c>
      <c r="BA144" s="148">
        <f t="shared" si="156"/>
        <v>3.1069409833768746E-3</v>
      </c>
      <c r="BB144" s="148">
        <f t="shared" si="157"/>
        <v>4.0206541738396521E-3</v>
      </c>
      <c r="BC144" s="174">
        <f t="shared" si="150"/>
        <v>-52108.345380890183</v>
      </c>
      <c r="BD144" s="161">
        <f t="shared" si="158"/>
        <v>4.2889579818282961E-5</v>
      </c>
      <c r="BE144" s="148">
        <f t="shared" si="143"/>
        <v>-9.5855037029622739E-3</v>
      </c>
      <c r="BF144" s="161">
        <f t="shared" si="144"/>
        <v>5.036348403876164E-2</v>
      </c>
      <c r="BG144" s="174">
        <f t="shared" si="117"/>
        <v>273878.70700540673</v>
      </c>
      <c r="BH144" s="161">
        <f t="shared" si="145"/>
        <v>3.6368335226590574E-5</v>
      </c>
      <c r="BI144" s="148">
        <f t="shared" si="118"/>
        <v>5.3053798572424794E-2</v>
      </c>
      <c r="BJ144" s="161">
        <f t="shared" si="146"/>
        <v>4.4611003462845994E-2</v>
      </c>
      <c r="BK144" s="174">
        <f t="shared" si="147"/>
        <v>512713.70877776016</v>
      </c>
      <c r="BL144" s="164">
        <f t="shared" si="148"/>
        <v>3.5551648501314266E-5</v>
      </c>
      <c r="BM144" s="4">
        <f t="shared" si="119"/>
        <v>0.11027123347943867</v>
      </c>
      <c r="BN144" s="4">
        <f t="shared" si="120"/>
        <v>4.5597699609842071E-2</v>
      </c>
      <c r="BO144" s="157">
        <f t="shared" si="121"/>
        <v>-16358</v>
      </c>
      <c r="BP144" s="164">
        <f t="shared" si="122"/>
        <v>1.1854264400213148E-5</v>
      </c>
      <c r="BQ144" s="4">
        <f t="shared" si="123"/>
        <v>-3.5058413901460526E-3</v>
      </c>
      <c r="BR144" s="4">
        <f t="shared" si="124"/>
        <v>1.5438728236302253E-2</v>
      </c>
      <c r="BS144" s="157">
        <f t="shared" si="125"/>
        <v>537424</v>
      </c>
      <c r="BT144" s="164">
        <f t="shared" si="126"/>
        <v>5.8210044575474876E-5</v>
      </c>
      <c r="BU144" s="4">
        <f t="shared" si="127"/>
        <v>0.13017406067041734</v>
      </c>
      <c r="BV144" s="4">
        <f t="shared" si="128"/>
        <v>8.2030293327326781E-2</v>
      </c>
      <c r="BW144" s="157">
        <f t="shared" si="129"/>
        <v>432039</v>
      </c>
      <c r="BX144" s="4">
        <f t="shared" si="130"/>
        <v>5.2938235440940602E-5</v>
      </c>
      <c r="BY144" s="4">
        <f t="shared" si="131"/>
        <v>0.11687899571049522</v>
      </c>
      <c r="BZ144" s="4">
        <f t="shared" si="132"/>
        <v>8.0615185974626719E-2</v>
      </c>
      <c r="CA144" s="157">
        <f t="shared" si="133"/>
        <v>-145019</v>
      </c>
      <c r="CB144" s="4">
        <f t="shared" si="134"/>
        <v>-2.9527090269216801E-5</v>
      </c>
      <c r="CC144" s="4">
        <f t="shared" si="135"/>
        <v>-3.7750785308694586E-2</v>
      </c>
      <c r="CD144" s="4">
        <f t="shared" si="136"/>
        <v>-4.3029528581589059E-2</v>
      </c>
      <c r="CE144" s="159">
        <f t="shared" si="137"/>
        <v>263446</v>
      </c>
      <c r="CF144" s="4">
        <f t="shared" si="138"/>
        <v>5.9426486499869263E-5</v>
      </c>
      <c r="CG144" s="4">
        <f t="shared" si="139"/>
        <v>7.3628640508748233E-2</v>
      </c>
      <c r="CH144" s="4">
        <f t="shared" si="140"/>
        <v>9.4812533354435138E-2</v>
      </c>
      <c r="CI144" s="157">
        <f t="shared" si="160"/>
        <v>1822744.0055433856</v>
      </c>
      <c r="CJ144" s="164">
        <f t="shared" si="159"/>
        <v>2.7130794039473369E-4</v>
      </c>
      <c r="CK144" s="4">
        <f t="shared" si="141"/>
        <v>0.50942570061276216</v>
      </c>
      <c r="CL144" s="4">
        <f t="shared" si="142"/>
        <v>0.43286074380411804</v>
      </c>
    </row>
    <row r="145" spans="1:90" x14ac:dyDescent="0.35">
      <c r="A145" t="s">
        <v>475</v>
      </c>
      <c r="B145">
        <v>484</v>
      </c>
      <c r="C145" t="s">
        <v>473</v>
      </c>
      <c r="D145" s="342">
        <v>26573000</v>
      </c>
      <c r="E145" s="200">
        <v>23997695</v>
      </c>
      <c r="F145" s="200">
        <v>1915335</v>
      </c>
      <c r="G145" s="161">
        <f t="shared" si="151"/>
        <v>4.0236121465176255E-3</v>
      </c>
      <c r="H145" s="342">
        <v>26864000</v>
      </c>
      <c r="I145" s="200">
        <v>24207561.124791402</v>
      </c>
      <c r="J145" s="200">
        <v>1974078.8529687687</v>
      </c>
      <c r="K145" s="161">
        <f t="shared" si="152"/>
        <v>4.0254344323909976E-3</v>
      </c>
      <c r="L145" s="200">
        <v>24778758.430436317</v>
      </c>
      <c r="M145" s="200">
        <v>1671572.3830244194</v>
      </c>
      <c r="N145" s="161">
        <f t="shared" si="153"/>
        <v>4.1166680636188684E-3</v>
      </c>
      <c r="O145" s="200">
        <v>24978651</v>
      </c>
      <c r="P145" s="200">
        <v>1643643</v>
      </c>
      <c r="Q145" s="161">
        <f t="shared" si="154"/>
        <v>4.1145899669339792E-3</v>
      </c>
      <c r="R145" t="s">
        <v>475</v>
      </c>
      <c r="S145" s="144">
        <v>484</v>
      </c>
      <c r="T145" t="s">
        <v>473</v>
      </c>
      <c r="U145" s="273">
        <v>25236285.878580634</v>
      </c>
      <c r="V145" s="161">
        <f t="shared" si="116"/>
        <v>3.9533850921176531E-3</v>
      </c>
      <c r="W145" s="3">
        <v>25419438.04800351</v>
      </c>
      <c r="X145" s="161">
        <f t="shared" si="109"/>
        <v>4.0142608504202971E-3</v>
      </c>
      <c r="Y145">
        <v>484</v>
      </c>
      <c r="Z145" t="s">
        <v>475</v>
      </c>
      <c r="AA145" t="s">
        <v>473</v>
      </c>
      <c r="AB145" s="162">
        <v>22669131</v>
      </c>
      <c r="AC145" s="161">
        <f t="shared" si="110"/>
        <v>3.8013598671002634E-3</v>
      </c>
      <c r="AD145" s="163">
        <v>484</v>
      </c>
      <c r="AE145" s="163" t="s">
        <v>475</v>
      </c>
      <c r="AF145" s="8" t="s">
        <v>473</v>
      </c>
      <c r="AG145" s="160">
        <v>22977432</v>
      </c>
      <c r="AH145" s="161">
        <f t="shared" si="111"/>
        <v>3.7811737722820643E-3</v>
      </c>
      <c r="AI145">
        <v>484</v>
      </c>
      <c r="AJ145" t="s">
        <v>475</v>
      </c>
      <c r="AK145" s="1">
        <v>21183664</v>
      </c>
      <c r="AL145" s="161">
        <f t="shared" si="112"/>
        <v>3.6410961057106814E-3</v>
      </c>
      <c r="AM145">
        <v>484</v>
      </c>
      <c r="AN145" t="s">
        <v>519</v>
      </c>
      <c r="AO145" s="3">
        <v>20493513</v>
      </c>
      <c r="AP145" s="161">
        <f t="shared" si="113"/>
        <v>3.6406801973638638E-3</v>
      </c>
      <c r="AQ145">
        <v>484</v>
      </c>
      <c r="AR145" t="s">
        <v>475</v>
      </c>
      <c r="AS145" s="3">
        <v>20301172</v>
      </c>
      <c r="AT145" s="161">
        <f t="shared" si="114"/>
        <v>3.6264046153754556E-3</v>
      </c>
      <c r="AU145" s="13">
        <v>484</v>
      </c>
      <c r="AV145" s="13" t="s">
        <v>475</v>
      </c>
      <c r="AW145" s="3">
        <v>18239059</v>
      </c>
      <c r="AX145" s="161">
        <f t="shared" si="115"/>
        <v>3.1950076626455254E-3</v>
      </c>
      <c r="AY145" s="174">
        <f t="shared" si="149"/>
        <v>-571197.30564491451</v>
      </c>
      <c r="AZ145" s="161">
        <f t="shared" si="155"/>
        <v>-9.123363122787078E-5</v>
      </c>
      <c r="BA145" s="148">
        <f t="shared" si="156"/>
        <v>-2.3051893711643751E-2</v>
      </c>
      <c r="BB145" s="148">
        <f t="shared" si="157"/>
        <v>-2.2162008162414093E-2</v>
      </c>
      <c r="BC145" s="174">
        <f t="shared" si="150"/>
        <v>-457527.44814431667</v>
      </c>
      <c r="BD145" s="161">
        <f t="shared" si="158"/>
        <v>1.6328297150121525E-4</v>
      </c>
      <c r="BE145" s="148">
        <f t="shared" si="143"/>
        <v>-1.8129745809094846E-2</v>
      </c>
      <c r="BF145" s="161">
        <f t="shared" si="144"/>
        <v>4.1302065874324376E-2</v>
      </c>
      <c r="BG145" s="174">
        <f t="shared" si="117"/>
        <v>-183152.16942287609</v>
      </c>
      <c r="BH145" s="161">
        <f t="shared" si="145"/>
        <v>-6.0875758302643933E-5</v>
      </c>
      <c r="BI145" s="148">
        <f t="shared" si="118"/>
        <v>-7.2052013532715054E-3</v>
      </c>
      <c r="BJ145" s="161">
        <f t="shared" si="146"/>
        <v>-1.5164873577229088E-2</v>
      </c>
      <c r="BK145" s="174">
        <f t="shared" si="147"/>
        <v>2750307.0480035096</v>
      </c>
      <c r="BL145" s="164">
        <f t="shared" si="148"/>
        <v>2.1290098332003371E-4</v>
      </c>
      <c r="BM145" s="4">
        <f t="shared" si="119"/>
        <v>0.12132388524304305</v>
      </c>
      <c r="BN145" s="4">
        <f t="shared" si="120"/>
        <v>5.6006532073596578E-2</v>
      </c>
      <c r="BO145" s="157">
        <f t="shared" si="121"/>
        <v>-308301</v>
      </c>
      <c r="BP145" s="164">
        <f t="shared" si="122"/>
        <v>2.0186094818199028E-5</v>
      </c>
      <c r="BQ145" s="4">
        <f t="shared" si="123"/>
        <v>-1.3417556844472437E-2</v>
      </c>
      <c r="BR145" s="4">
        <f t="shared" si="124"/>
        <v>5.338578979409361E-3</v>
      </c>
      <c r="BS145" s="157">
        <f t="shared" si="125"/>
        <v>1793768</v>
      </c>
      <c r="BT145" s="164">
        <f t="shared" si="126"/>
        <v>1.400776665713829E-4</v>
      </c>
      <c r="BU145" s="4">
        <f t="shared" si="127"/>
        <v>8.4676947292970664E-2</v>
      </c>
      <c r="BV145" s="4">
        <f t="shared" si="128"/>
        <v>3.8471290651099707E-2</v>
      </c>
      <c r="BW145" s="157">
        <f t="shared" si="129"/>
        <v>690151</v>
      </c>
      <c r="BX145" s="4">
        <f t="shared" si="130"/>
        <v>4.1590834681760544E-7</v>
      </c>
      <c r="BY145" s="4">
        <f t="shared" si="131"/>
        <v>3.3676559016504397E-2</v>
      </c>
      <c r="BZ145" s="4">
        <f t="shared" si="132"/>
        <v>1.1423918725922576E-4</v>
      </c>
      <c r="CA145" s="157">
        <f t="shared" si="133"/>
        <v>192341</v>
      </c>
      <c r="CB145" s="4">
        <f t="shared" si="134"/>
        <v>1.4275581988408212E-5</v>
      </c>
      <c r="CC145" s="4">
        <f t="shared" si="135"/>
        <v>9.4743791146639222E-3</v>
      </c>
      <c r="CD145" s="4">
        <f t="shared" si="136"/>
        <v>3.936566241914019E-3</v>
      </c>
      <c r="CE145" s="159">
        <f t="shared" si="137"/>
        <v>2062113</v>
      </c>
      <c r="CF145" s="4">
        <f t="shared" si="138"/>
        <v>4.3139695272993023E-4</v>
      </c>
      <c r="CG145" s="4">
        <f t="shared" si="139"/>
        <v>0.11306027355906903</v>
      </c>
      <c r="CH145" s="4">
        <f t="shared" si="140"/>
        <v>0.13502219658926437</v>
      </c>
      <c r="CI145" s="157">
        <f t="shared" si="160"/>
        <v>5968502.1247914024</v>
      </c>
      <c r="CJ145" s="164">
        <f t="shared" si="159"/>
        <v>8.3042676974547222E-4</v>
      </c>
      <c r="CK145" s="4">
        <f t="shared" si="141"/>
        <v>0.32723739337601804</v>
      </c>
      <c r="CL145" s="4">
        <f t="shared" si="142"/>
        <v>0.25991385856579247</v>
      </c>
    </row>
    <row r="146" spans="1:90" x14ac:dyDescent="0.35">
      <c r="A146" t="s">
        <v>30</v>
      </c>
      <c r="B146">
        <v>489</v>
      </c>
      <c r="C146" t="s">
        <v>473</v>
      </c>
      <c r="D146" s="342">
        <v>8126000</v>
      </c>
      <c r="E146" s="200">
        <v>7338241</v>
      </c>
      <c r="F146" s="200">
        <v>468098</v>
      </c>
      <c r="G146" s="161">
        <f t="shared" si="151"/>
        <v>1.2303779851220566E-3</v>
      </c>
      <c r="H146" s="342">
        <v>8239000</v>
      </c>
      <c r="I146" s="200">
        <v>7424554.5932385307</v>
      </c>
      <c r="J146" s="200">
        <v>507395.35396012233</v>
      </c>
      <c r="K146" s="161">
        <f t="shared" si="152"/>
        <v>1.2346166369556842E-3</v>
      </c>
      <c r="L146" s="200">
        <v>7615326.7009060532</v>
      </c>
      <c r="M146" s="200">
        <v>429642.44294453156</v>
      </c>
      <c r="N146" s="161">
        <f t="shared" si="153"/>
        <v>1.2651873705317026E-3</v>
      </c>
      <c r="O146" s="200">
        <v>7678994</v>
      </c>
      <c r="P146" s="200">
        <v>422464</v>
      </c>
      <c r="Q146" s="161">
        <f t="shared" si="154"/>
        <v>1.2649166549685259E-3</v>
      </c>
      <c r="R146" t="s">
        <v>30</v>
      </c>
      <c r="S146" s="144">
        <v>489</v>
      </c>
      <c r="T146" t="s">
        <v>473</v>
      </c>
      <c r="U146" s="273">
        <v>8022698.4135551257</v>
      </c>
      <c r="V146" s="161">
        <f t="shared" si="116"/>
        <v>1.256794143928466E-3</v>
      </c>
      <c r="W146" s="3">
        <v>8673846.0105494261</v>
      </c>
      <c r="X146" s="161">
        <f t="shared" si="109"/>
        <v>1.3697816764071853E-3</v>
      </c>
      <c r="Y146">
        <v>489</v>
      </c>
      <c r="Z146" t="s">
        <v>30</v>
      </c>
      <c r="AA146" t="s">
        <v>473</v>
      </c>
      <c r="AB146" s="162">
        <v>7668358</v>
      </c>
      <c r="AC146" s="161">
        <f t="shared" si="110"/>
        <v>1.2858979176465671E-3</v>
      </c>
      <c r="AD146" s="163">
        <v>489</v>
      </c>
      <c r="AE146" s="163" t="s">
        <v>30</v>
      </c>
      <c r="AF146" s="8" t="s">
        <v>473</v>
      </c>
      <c r="AG146" s="160">
        <v>7505302</v>
      </c>
      <c r="AH146" s="161">
        <f t="shared" si="111"/>
        <v>1.2350749672746773E-3</v>
      </c>
      <c r="AI146">
        <v>489</v>
      </c>
      <c r="AJ146" t="s">
        <v>30</v>
      </c>
      <c r="AK146" s="1">
        <v>7069213</v>
      </c>
      <c r="AL146" s="161">
        <f t="shared" si="112"/>
        <v>1.2150723276549006E-3</v>
      </c>
      <c r="AM146">
        <v>489</v>
      </c>
      <c r="AN146" t="s">
        <v>30</v>
      </c>
      <c r="AO146" s="3">
        <v>6777554</v>
      </c>
      <c r="AP146" s="161">
        <f t="shared" si="113"/>
        <v>1.2040349858203543E-3</v>
      </c>
      <c r="AQ146">
        <v>489</v>
      </c>
      <c r="AR146" t="s">
        <v>30</v>
      </c>
      <c r="AS146" s="3">
        <v>7405407</v>
      </c>
      <c r="AT146" s="161">
        <f t="shared" si="114"/>
        <v>1.3228301362864028E-3</v>
      </c>
      <c r="AU146" s="13">
        <v>489</v>
      </c>
      <c r="AV146" s="13" t="s">
        <v>30</v>
      </c>
      <c r="AW146" s="3">
        <v>6659792</v>
      </c>
      <c r="AX146" s="161">
        <f t="shared" si="115"/>
        <v>1.1666219442365623E-3</v>
      </c>
      <c r="AY146" s="174">
        <f t="shared" si="149"/>
        <v>-190772.1076675225</v>
      </c>
      <c r="AZ146" s="161">
        <f t="shared" si="155"/>
        <v>-3.0570733576018453E-5</v>
      </c>
      <c r="BA146" s="148">
        <f t="shared" si="156"/>
        <v>-2.5051073336725644E-2</v>
      </c>
      <c r="BB146" s="148">
        <f t="shared" si="157"/>
        <v>-2.4163008806490787E-2</v>
      </c>
      <c r="BC146" s="174">
        <f t="shared" si="150"/>
        <v>-407371.71264907252</v>
      </c>
      <c r="BD146" s="161">
        <f t="shared" si="158"/>
        <v>8.3932266032365945E-6</v>
      </c>
      <c r="BE146" s="148">
        <f t="shared" si="143"/>
        <v>-5.077739329709547E-2</v>
      </c>
      <c r="BF146" s="161">
        <f t="shared" si="144"/>
        <v>6.6782827114400672E-3</v>
      </c>
      <c r="BG146" s="174">
        <f t="shared" si="117"/>
        <v>-651147.59699430037</v>
      </c>
      <c r="BH146" s="161">
        <f t="shared" si="145"/>
        <v>-1.1298753247871926E-4</v>
      </c>
      <c r="BI146" s="148">
        <f t="shared" si="118"/>
        <v>-7.5070227924539185E-2</v>
      </c>
      <c r="BJ146" s="161">
        <f t="shared" si="146"/>
        <v>-8.2485796404486472E-2</v>
      </c>
      <c r="BK146" s="174">
        <f t="shared" si="147"/>
        <v>1005488.0105494261</v>
      </c>
      <c r="BL146" s="164">
        <f t="shared" si="148"/>
        <v>8.3883758760618229E-5</v>
      </c>
      <c r="BM146" s="4">
        <f t="shared" si="119"/>
        <v>0.13112168348809825</v>
      </c>
      <c r="BN146" s="4">
        <f t="shared" si="120"/>
        <v>6.5233606501316335E-2</v>
      </c>
      <c r="BO146" s="157">
        <f t="shared" si="121"/>
        <v>163056</v>
      </c>
      <c r="BP146" s="164">
        <f t="shared" si="122"/>
        <v>5.0822950371889756E-5</v>
      </c>
      <c r="BQ146" s="4">
        <f t="shared" si="123"/>
        <v>2.1725441561179018E-2</v>
      </c>
      <c r="BR146" s="4">
        <f t="shared" si="124"/>
        <v>4.1149688657390521E-2</v>
      </c>
      <c r="BS146" s="157">
        <f t="shared" si="125"/>
        <v>436089</v>
      </c>
      <c r="BT146" s="164">
        <f t="shared" si="126"/>
        <v>2.0002639619776715E-5</v>
      </c>
      <c r="BU146" s="4">
        <f t="shared" si="127"/>
        <v>6.1688479325775022E-2</v>
      </c>
      <c r="BV146" s="4">
        <f t="shared" si="128"/>
        <v>1.6462097905218506E-2</v>
      </c>
      <c r="BW146" s="157">
        <f t="shared" si="129"/>
        <v>291659</v>
      </c>
      <c r="BX146" s="4">
        <f t="shared" si="130"/>
        <v>1.1037341834546329E-5</v>
      </c>
      <c r="BY146" s="4">
        <f t="shared" si="131"/>
        <v>4.3033076534690837E-2</v>
      </c>
      <c r="BZ146" s="4">
        <f t="shared" si="132"/>
        <v>9.1669610638649111E-3</v>
      </c>
      <c r="CA146" s="157">
        <f t="shared" si="133"/>
        <v>-627853</v>
      </c>
      <c r="CB146" s="4">
        <f t="shared" si="134"/>
        <v>-1.1879515046604857E-4</v>
      </c>
      <c r="CC146" s="4">
        <f t="shared" si="135"/>
        <v>-8.4783051086861266E-2</v>
      </c>
      <c r="CD146" s="4">
        <f t="shared" si="136"/>
        <v>-8.980378297061152E-2</v>
      </c>
      <c r="CE146" s="159">
        <f t="shared" si="137"/>
        <v>745615</v>
      </c>
      <c r="CF146" s="4">
        <f t="shared" si="138"/>
        <v>1.5620819204984057E-4</v>
      </c>
      <c r="CG146" s="4">
        <f t="shared" si="139"/>
        <v>0.11195770078104542</v>
      </c>
      <c r="CH146" s="4">
        <f t="shared" si="140"/>
        <v>0.13389786881821708</v>
      </c>
      <c r="CI146" s="157">
        <f t="shared" si="160"/>
        <v>764762.59323853068</v>
      </c>
      <c r="CJ146" s="164">
        <f t="shared" si="159"/>
        <v>6.7994692719121905E-5</v>
      </c>
      <c r="CK146" s="4">
        <f t="shared" si="141"/>
        <v>0.11483280457385617</v>
      </c>
      <c r="CL146" s="4">
        <f t="shared" si="142"/>
        <v>5.8283399395180804E-2</v>
      </c>
    </row>
    <row r="147" spans="1:90" x14ac:dyDescent="0.35">
      <c r="A147" t="s">
        <v>91</v>
      </c>
      <c r="B147">
        <v>498</v>
      </c>
      <c r="C147" t="s">
        <v>472</v>
      </c>
      <c r="D147" s="342">
        <v>3095000</v>
      </c>
      <c r="E147" s="200">
        <v>2794958</v>
      </c>
      <c r="F147" s="200">
        <v>355459</v>
      </c>
      <c r="G147" s="161">
        <f t="shared" si="151"/>
        <v>4.686211303963406E-4</v>
      </c>
      <c r="H147" s="342">
        <v>3172000</v>
      </c>
      <c r="I147" s="200">
        <v>2858695.5329489629</v>
      </c>
      <c r="J147" s="200">
        <v>402501.97522218194</v>
      </c>
      <c r="K147" s="161">
        <f t="shared" si="152"/>
        <v>4.7536764941884458E-4</v>
      </c>
      <c r="L147" s="200">
        <v>2759359.0436161235</v>
      </c>
      <c r="M147" s="200">
        <v>340822.85258380347</v>
      </c>
      <c r="N147" s="161">
        <f t="shared" si="153"/>
        <v>4.5843157488308333E-4</v>
      </c>
      <c r="O147" s="200">
        <v>2776520</v>
      </c>
      <c r="P147" s="200">
        <v>334139</v>
      </c>
      <c r="Q147" s="161">
        <f t="shared" si="154"/>
        <v>4.5736022073375904E-4</v>
      </c>
      <c r="R147" t="s">
        <v>91</v>
      </c>
      <c r="S147" s="144">
        <v>498</v>
      </c>
      <c r="T147" t="s">
        <v>472</v>
      </c>
      <c r="U147" s="273">
        <v>2790403.0886261016</v>
      </c>
      <c r="V147" s="161">
        <f t="shared" si="116"/>
        <v>4.3713001289688721E-4</v>
      </c>
      <c r="W147" s="3">
        <v>2513065.0350678815</v>
      </c>
      <c r="X147" s="161">
        <f t="shared" si="109"/>
        <v>3.9686552337554314E-4</v>
      </c>
      <c r="Y147">
        <v>498</v>
      </c>
      <c r="Z147" t="s">
        <v>91</v>
      </c>
      <c r="AA147" t="s">
        <v>472</v>
      </c>
      <c r="AB147" s="162">
        <v>2285358</v>
      </c>
      <c r="AC147" s="161">
        <f t="shared" si="110"/>
        <v>3.8322899025800873E-4</v>
      </c>
      <c r="AD147" s="163">
        <v>498</v>
      </c>
      <c r="AE147" s="163" t="s">
        <v>91</v>
      </c>
      <c r="AF147" s="8" t="s">
        <v>472</v>
      </c>
      <c r="AG147" s="160">
        <v>2322135</v>
      </c>
      <c r="AH147" s="161">
        <f t="shared" si="111"/>
        <v>3.8213129986406713E-4</v>
      </c>
      <c r="AI147">
        <v>498</v>
      </c>
      <c r="AJ147" t="s">
        <v>91</v>
      </c>
      <c r="AK147" s="1">
        <v>1973142</v>
      </c>
      <c r="AL147" s="161">
        <f t="shared" si="112"/>
        <v>3.391481120647583E-4</v>
      </c>
      <c r="AM147">
        <v>498</v>
      </c>
      <c r="AN147" t="s">
        <v>91</v>
      </c>
      <c r="AO147" s="3">
        <v>1751520</v>
      </c>
      <c r="AP147" s="161">
        <f t="shared" si="113"/>
        <v>3.1115817865325258E-4</v>
      </c>
      <c r="AQ147">
        <v>498</v>
      </c>
      <c r="AR147" t="s">
        <v>91</v>
      </c>
      <c r="AS147" s="3">
        <v>1684185</v>
      </c>
      <c r="AT147" s="161">
        <f t="shared" si="114"/>
        <v>3.0084648596377152E-4</v>
      </c>
      <c r="AU147" s="13">
        <v>498</v>
      </c>
      <c r="AV147" s="13" t="s">
        <v>91</v>
      </c>
      <c r="AW147" s="3">
        <v>1439493</v>
      </c>
      <c r="AX147" s="161">
        <f t="shared" si="115"/>
        <v>2.5216164744708573E-4</v>
      </c>
      <c r="AY147" s="174">
        <f t="shared" si="149"/>
        <v>99336.489332839381</v>
      </c>
      <c r="AZ147" s="161">
        <f t="shared" si="155"/>
        <v>1.6936074535761245E-5</v>
      </c>
      <c r="BA147" s="148">
        <f t="shared" si="156"/>
        <v>3.5999841906278175E-2</v>
      </c>
      <c r="BB147" s="148">
        <f t="shared" si="157"/>
        <v>3.6943516685299348E-2</v>
      </c>
      <c r="BC147" s="174">
        <f t="shared" si="150"/>
        <v>-31044.045009978116</v>
      </c>
      <c r="BD147" s="161">
        <f t="shared" si="158"/>
        <v>2.1301561986196123E-5</v>
      </c>
      <c r="BE147" s="148">
        <f t="shared" si="143"/>
        <v>-1.1125290513229446E-2</v>
      </c>
      <c r="BF147" s="161">
        <f t="shared" si="144"/>
        <v>4.8730495179293169E-2</v>
      </c>
      <c r="BG147" s="174">
        <f t="shared" si="117"/>
        <v>277338.05355822016</v>
      </c>
      <c r="BH147" s="161">
        <f t="shared" si="145"/>
        <v>4.0264489521344067E-5</v>
      </c>
      <c r="BI147" s="148">
        <f t="shared" si="118"/>
        <v>0.11035848642521456</v>
      </c>
      <c r="BJ147" s="161">
        <f t="shared" si="146"/>
        <v>0.10145625444829297</v>
      </c>
      <c r="BK147" s="174">
        <f t="shared" si="147"/>
        <v>227707.03506788146</v>
      </c>
      <c r="BL147" s="164">
        <f t="shared" si="148"/>
        <v>1.3636533117534415E-5</v>
      </c>
      <c r="BM147" s="4">
        <f t="shared" si="119"/>
        <v>9.9637358815503507E-2</v>
      </c>
      <c r="BN147" s="4">
        <f t="shared" si="120"/>
        <v>3.5583250391244214E-2</v>
      </c>
      <c r="BO147" s="157">
        <f t="shared" si="121"/>
        <v>-36777</v>
      </c>
      <c r="BP147" s="164">
        <f t="shared" si="122"/>
        <v>1.0976903939415939E-6</v>
      </c>
      <c r="BQ147" s="4">
        <f t="shared" si="123"/>
        <v>-1.583758050242557E-2</v>
      </c>
      <c r="BR147" s="4">
        <f t="shared" si="124"/>
        <v>2.8725477194149435E-3</v>
      </c>
      <c r="BS147" s="157">
        <f t="shared" si="125"/>
        <v>348993</v>
      </c>
      <c r="BT147" s="164">
        <f t="shared" si="126"/>
        <v>4.2983187799308837E-5</v>
      </c>
      <c r="BU147" s="4">
        <f t="shared" si="127"/>
        <v>0.17687171019622511</v>
      </c>
      <c r="BV147" s="4">
        <f t="shared" si="128"/>
        <v>0.12673869106221489</v>
      </c>
      <c r="BW147" s="157">
        <f t="shared" si="129"/>
        <v>221622</v>
      </c>
      <c r="BX147" s="4">
        <f t="shared" si="130"/>
        <v>2.7989933411505714E-5</v>
      </c>
      <c r="BY147" s="4">
        <f t="shared" si="131"/>
        <v>0.12653124143600986</v>
      </c>
      <c r="BZ147" s="4">
        <f t="shared" si="132"/>
        <v>8.9954034094977278E-2</v>
      </c>
      <c r="CA147" s="157">
        <f t="shared" si="133"/>
        <v>67335</v>
      </c>
      <c r="CB147" s="4">
        <f t="shared" si="134"/>
        <v>1.0311692689481068E-5</v>
      </c>
      <c r="CC147" s="4">
        <f t="shared" si="135"/>
        <v>3.9980762208427223E-2</v>
      </c>
      <c r="CD147" s="4">
        <f t="shared" si="136"/>
        <v>3.4275596261153674E-2</v>
      </c>
      <c r="CE147" s="159">
        <f t="shared" si="137"/>
        <v>244692</v>
      </c>
      <c r="CF147" s="4">
        <f t="shared" si="138"/>
        <v>4.8684838516685784E-5</v>
      </c>
      <c r="CG147" s="4">
        <f t="shared" si="139"/>
        <v>0.169984848832193</v>
      </c>
      <c r="CH147" s="4">
        <f t="shared" si="140"/>
        <v>0.19306995734512697</v>
      </c>
      <c r="CI147" s="157">
        <f t="shared" si="160"/>
        <v>1419202.5329489629</v>
      </c>
      <c r="CJ147" s="164">
        <f t="shared" si="159"/>
        <v>2.2320600197175885E-4</v>
      </c>
      <c r="CK147" s="4">
        <f t="shared" si="141"/>
        <v>0.98590443506773762</v>
      </c>
      <c r="CL147" s="4">
        <f t="shared" si="142"/>
        <v>0.88517030338087788</v>
      </c>
    </row>
    <row r="148" spans="1:90" x14ac:dyDescent="0.35">
      <c r="A148" t="s">
        <v>65</v>
      </c>
      <c r="B148">
        <v>502</v>
      </c>
      <c r="C148" t="s">
        <v>473</v>
      </c>
      <c r="D148" s="342">
        <v>32095000</v>
      </c>
      <c r="E148" s="200">
        <v>28984785</v>
      </c>
      <c r="F148" s="200">
        <v>1232506</v>
      </c>
      <c r="G148" s="161">
        <f t="shared" si="151"/>
        <v>4.8597806160217425E-3</v>
      </c>
      <c r="H148" s="342">
        <v>32471000</v>
      </c>
      <c r="I148" s="200">
        <v>29259990.297586344</v>
      </c>
      <c r="J148" s="200">
        <v>1317787.3934080738</v>
      </c>
      <c r="K148" s="161">
        <f t="shared" si="152"/>
        <v>4.8655943417077931E-3</v>
      </c>
      <c r="L148" s="200">
        <v>31314709.401280843</v>
      </c>
      <c r="M148" s="200">
        <v>1115850.5701056316</v>
      </c>
      <c r="N148" s="161">
        <f t="shared" si="153"/>
        <v>5.2025312113867855E-3</v>
      </c>
      <c r="O148" s="200">
        <v>31597356</v>
      </c>
      <c r="P148" s="200">
        <v>1100756</v>
      </c>
      <c r="Q148" s="161">
        <f t="shared" si="154"/>
        <v>5.204851293980654E-3</v>
      </c>
      <c r="R148" t="s">
        <v>65</v>
      </c>
      <c r="S148" s="144">
        <v>502</v>
      </c>
      <c r="T148" t="s">
        <v>473</v>
      </c>
      <c r="U148" s="273">
        <v>33088081.109903909</v>
      </c>
      <c r="V148" s="161">
        <f t="shared" si="116"/>
        <v>5.1834064337375075E-3</v>
      </c>
      <c r="W148" s="3">
        <v>33462466.875567801</v>
      </c>
      <c r="X148" s="161">
        <f t="shared" si="109"/>
        <v>5.2844233017034815E-3</v>
      </c>
      <c r="Y148">
        <v>502</v>
      </c>
      <c r="Z148" t="s">
        <v>65</v>
      </c>
      <c r="AA148" t="s">
        <v>473</v>
      </c>
      <c r="AB148" s="162">
        <v>31520463</v>
      </c>
      <c r="AC148" s="161">
        <f t="shared" si="110"/>
        <v>5.2856293009475646E-3</v>
      </c>
      <c r="AD148" s="163">
        <v>502</v>
      </c>
      <c r="AE148" s="163" t="s">
        <v>65</v>
      </c>
      <c r="AF148" s="8" t="s">
        <v>473</v>
      </c>
      <c r="AG148" s="160">
        <v>31136192</v>
      </c>
      <c r="AH148" s="161">
        <f t="shared" si="111"/>
        <v>5.1237820031036817E-3</v>
      </c>
      <c r="AI148">
        <v>502</v>
      </c>
      <c r="AJ148" t="s">
        <v>65</v>
      </c>
      <c r="AK148" s="1">
        <v>29508198</v>
      </c>
      <c r="AL148" s="161">
        <f t="shared" si="112"/>
        <v>5.0719358475634678E-3</v>
      </c>
      <c r="AM148">
        <v>502</v>
      </c>
      <c r="AN148" t="s">
        <v>520</v>
      </c>
      <c r="AO148" s="3">
        <v>31294302</v>
      </c>
      <c r="AP148" s="161">
        <f t="shared" si="113"/>
        <v>5.5594443754823468E-3</v>
      </c>
      <c r="AQ148">
        <v>502</v>
      </c>
      <c r="AR148" t="s">
        <v>65</v>
      </c>
      <c r="AS148" s="3">
        <v>31108162</v>
      </c>
      <c r="AT148" s="161">
        <f t="shared" si="114"/>
        <v>5.5568605720225095E-3</v>
      </c>
      <c r="AU148" s="13">
        <v>502</v>
      </c>
      <c r="AV148" s="13" t="s">
        <v>65</v>
      </c>
      <c r="AW148" s="3">
        <v>32183062</v>
      </c>
      <c r="AX148" s="161">
        <f t="shared" si="115"/>
        <v>5.6376334819354459E-3</v>
      </c>
      <c r="AY148" s="174">
        <f t="shared" si="149"/>
        <v>-2054719.1036944985</v>
      </c>
      <c r="AZ148" s="161">
        <f t="shared" si="155"/>
        <v>-3.3693686967899237E-4</v>
      </c>
      <c r="BA148" s="148">
        <f t="shared" si="156"/>
        <v>-6.5615141988526832E-2</v>
      </c>
      <c r="BB148" s="148">
        <f t="shared" si="157"/>
        <v>-6.4764026584124723E-2</v>
      </c>
      <c r="BC148" s="174">
        <f t="shared" si="150"/>
        <v>-1773371.7086230665</v>
      </c>
      <c r="BD148" s="161">
        <f t="shared" si="158"/>
        <v>1.9124777649278009E-5</v>
      </c>
      <c r="BE148" s="148">
        <f t="shared" si="143"/>
        <v>-5.3595483604283768E-2</v>
      </c>
      <c r="BF148" s="161">
        <f t="shared" si="144"/>
        <v>3.6896156791409551E-3</v>
      </c>
      <c r="BG148" s="174">
        <f t="shared" si="117"/>
        <v>-374385.76566389203</v>
      </c>
      <c r="BH148" s="161">
        <f t="shared" si="145"/>
        <v>-1.0101686796597405E-4</v>
      </c>
      <c r="BI148" s="148">
        <f t="shared" si="118"/>
        <v>-1.1188229697949886E-2</v>
      </c>
      <c r="BJ148" s="161">
        <f t="shared" si="146"/>
        <v>-1.9115968233167534E-2</v>
      </c>
      <c r="BK148" s="174">
        <f t="shared" si="147"/>
        <v>1942003.8755678013</v>
      </c>
      <c r="BL148" s="164">
        <f t="shared" si="148"/>
        <v>-1.2059992440830933E-6</v>
      </c>
      <c r="BM148" s="4">
        <f t="shared" si="119"/>
        <v>6.1610893075009755E-2</v>
      </c>
      <c r="BN148" s="4">
        <f t="shared" si="120"/>
        <v>-2.2816568764421136E-4</v>
      </c>
      <c r="BO148" s="157">
        <f t="shared" si="121"/>
        <v>384271</v>
      </c>
      <c r="BP148" s="164">
        <f t="shared" si="122"/>
        <v>1.6184729784388292E-4</v>
      </c>
      <c r="BQ148" s="4">
        <f t="shared" si="123"/>
        <v>1.2341618397008857E-2</v>
      </c>
      <c r="BR148" s="4">
        <f t="shared" si="124"/>
        <v>3.158746756709116E-2</v>
      </c>
      <c r="BS148" s="157">
        <f t="shared" si="125"/>
        <v>1627994</v>
      </c>
      <c r="BT148" s="164">
        <f t="shared" si="126"/>
        <v>5.1846155540213879E-5</v>
      </c>
      <c r="BU148" s="4">
        <f t="shared" si="127"/>
        <v>5.5170905387038546E-2</v>
      </c>
      <c r="BV148" s="4">
        <f t="shared" si="128"/>
        <v>1.0222163114527663E-2</v>
      </c>
      <c r="BW148" s="157">
        <f t="shared" si="129"/>
        <v>-1786104</v>
      </c>
      <c r="BX148" s="4">
        <f t="shared" si="130"/>
        <v>-4.8750852791887896E-4</v>
      </c>
      <c r="BY148" s="4">
        <f t="shared" si="131"/>
        <v>-5.7074415655604012E-2</v>
      </c>
      <c r="BZ148" s="4">
        <f t="shared" si="132"/>
        <v>-8.7690153006806895E-2</v>
      </c>
      <c r="CA148" s="157">
        <f t="shared" si="133"/>
        <v>186140</v>
      </c>
      <c r="CB148" s="4">
        <f t="shared" si="134"/>
        <v>2.5838034598373028E-6</v>
      </c>
      <c r="CC148" s="4">
        <f t="shared" si="135"/>
        <v>5.9836386347737296E-3</v>
      </c>
      <c r="CD148" s="4">
        <f t="shared" si="136"/>
        <v>4.6497539867135549E-4</v>
      </c>
      <c r="CE148" s="159">
        <f t="shared" si="137"/>
        <v>-1074900</v>
      </c>
      <c r="CF148" s="4">
        <f t="shared" si="138"/>
        <v>-8.0772909912936453E-5</v>
      </c>
      <c r="CG148" s="4">
        <f t="shared" si="139"/>
        <v>-3.3399556574200427E-2</v>
      </c>
      <c r="CH148" s="4">
        <f t="shared" si="140"/>
        <v>-1.4327449659818334E-2</v>
      </c>
      <c r="CI148" s="157">
        <f t="shared" si="160"/>
        <v>-2923071.7024136558</v>
      </c>
      <c r="CJ148" s="164">
        <f t="shared" si="159"/>
        <v>-7.7203914022765281E-4</v>
      </c>
      <c r="CK148" s="4">
        <f t="shared" si="141"/>
        <v>-9.0826401242170673E-2</v>
      </c>
      <c r="CL148" s="4">
        <f t="shared" si="142"/>
        <v>-0.1369438333835433</v>
      </c>
    </row>
    <row r="149" spans="1:90" x14ac:dyDescent="0.35">
      <c r="A149" t="s">
        <v>79</v>
      </c>
      <c r="B149">
        <v>503</v>
      </c>
      <c r="C149" t="s">
        <v>473</v>
      </c>
      <c r="D149" s="342">
        <v>51564000</v>
      </c>
      <c r="E149" s="200">
        <v>46566953</v>
      </c>
      <c r="F149" s="200">
        <v>2601959</v>
      </c>
      <c r="G149" s="161">
        <f t="shared" si="151"/>
        <v>7.8077231049530132E-3</v>
      </c>
      <c r="H149" s="342">
        <v>51538000</v>
      </c>
      <c r="I149" s="200">
        <v>46440663.874628894</v>
      </c>
      <c r="J149" s="200">
        <v>2174792.8832564778</v>
      </c>
      <c r="K149" s="161">
        <f t="shared" si="152"/>
        <v>7.7225395181415154E-3</v>
      </c>
      <c r="L149" s="200">
        <v>48694759.291381977</v>
      </c>
      <c r="M149" s="200">
        <v>1841529.1349595813</v>
      </c>
      <c r="N149" s="161">
        <f t="shared" si="153"/>
        <v>8.0900001912206591E-3</v>
      </c>
      <c r="O149" s="200">
        <v>49125932</v>
      </c>
      <c r="P149" s="200">
        <v>1810760</v>
      </c>
      <c r="Q149" s="161">
        <f t="shared" si="154"/>
        <v>8.092233120334677E-3</v>
      </c>
      <c r="R149" t="s">
        <v>79</v>
      </c>
      <c r="S149" s="144">
        <v>503</v>
      </c>
      <c r="T149" t="s">
        <v>473</v>
      </c>
      <c r="U149" s="273">
        <v>57052295.425798349</v>
      </c>
      <c r="V149" s="161">
        <f t="shared" si="116"/>
        <v>8.9375154209550018E-3</v>
      </c>
      <c r="W149" s="3">
        <v>54472212.231048115</v>
      </c>
      <c r="X149" s="161">
        <f t="shared" si="109"/>
        <v>8.6023014585114525E-3</v>
      </c>
      <c r="Y149">
        <v>503</v>
      </c>
      <c r="Z149" t="s">
        <v>79</v>
      </c>
      <c r="AA149" t="s">
        <v>473</v>
      </c>
      <c r="AB149" s="162">
        <v>50992109</v>
      </c>
      <c r="AC149" s="161">
        <f t="shared" si="110"/>
        <v>8.5508066758889934E-3</v>
      </c>
      <c r="AD149" s="163">
        <v>503</v>
      </c>
      <c r="AE149" s="163" t="s">
        <v>79</v>
      </c>
      <c r="AF149" s="8" t="s">
        <v>473</v>
      </c>
      <c r="AG149" s="160">
        <v>48508255</v>
      </c>
      <c r="AH149" s="161">
        <f t="shared" si="111"/>
        <v>7.9825344078994689E-3</v>
      </c>
      <c r="AI149">
        <v>503</v>
      </c>
      <c r="AJ149" t="s">
        <v>79</v>
      </c>
      <c r="AK149" s="1">
        <v>46022218</v>
      </c>
      <c r="AL149" s="161">
        <f t="shared" si="112"/>
        <v>7.9104029754233276E-3</v>
      </c>
      <c r="AM149">
        <v>503</v>
      </c>
      <c r="AN149" t="s">
        <v>79</v>
      </c>
      <c r="AO149" s="3">
        <v>47811596</v>
      </c>
      <c r="AP149" s="161">
        <f t="shared" si="113"/>
        <v>8.4937477904135483E-3</v>
      </c>
      <c r="AQ149">
        <v>503</v>
      </c>
      <c r="AR149" t="s">
        <v>79</v>
      </c>
      <c r="AS149" s="3">
        <v>50760740</v>
      </c>
      <c r="AT149" s="161">
        <f t="shared" si="114"/>
        <v>9.0674066411472951E-3</v>
      </c>
      <c r="AU149" s="13">
        <v>503</v>
      </c>
      <c r="AV149" s="13" t="s">
        <v>79</v>
      </c>
      <c r="AW149" s="3">
        <v>46553648</v>
      </c>
      <c r="AX149" s="161">
        <f t="shared" si="115"/>
        <v>8.154985522230207E-3</v>
      </c>
      <c r="AY149" s="174">
        <f t="shared" si="149"/>
        <v>-2254095.4167530835</v>
      </c>
      <c r="AZ149" s="161">
        <f t="shared" si="155"/>
        <v>-3.6746067307914364E-4</v>
      </c>
      <c r="BA149" s="148">
        <f t="shared" si="156"/>
        <v>-4.6290308229370677E-2</v>
      </c>
      <c r="BB149" s="148">
        <f t="shared" si="157"/>
        <v>-4.5421590159900771E-2</v>
      </c>
      <c r="BC149" s="174">
        <f t="shared" si="150"/>
        <v>-8357536.1344163716</v>
      </c>
      <c r="BD149" s="161">
        <f t="shared" si="158"/>
        <v>-8.4751522973434273E-4</v>
      </c>
      <c r="BE149" s="148">
        <f t="shared" si="143"/>
        <v>-0.14648904258876139</v>
      </c>
      <c r="BF149" s="161">
        <f t="shared" si="144"/>
        <v>-9.4826715235338088E-2</v>
      </c>
      <c r="BG149" s="174">
        <f t="shared" si="117"/>
        <v>2580083.1947502345</v>
      </c>
      <c r="BH149" s="161">
        <f t="shared" si="145"/>
        <v>3.3521396244354934E-4</v>
      </c>
      <c r="BI149" s="148">
        <f t="shared" si="118"/>
        <v>4.7365125980318397E-2</v>
      </c>
      <c r="BJ149" s="161">
        <f t="shared" si="146"/>
        <v>3.8967939459024138E-2</v>
      </c>
      <c r="BK149" s="174">
        <f t="shared" si="147"/>
        <v>3480103.2310481146</v>
      </c>
      <c r="BL149" s="164">
        <f t="shared" si="148"/>
        <v>5.1494782622459045E-5</v>
      </c>
      <c r="BM149" s="4">
        <f t="shared" si="119"/>
        <v>6.8247877942214832E-2</v>
      </c>
      <c r="BN149" s="4">
        <f t="shared" si="120"/>
        <v>6.0222134091349154E-3</v>
      </c>
      <c r="BO149" s="157">
        <f t="shared" si="121"/>
        <v>2483854</v>
      </c>
      <c r="BP149" s="164">
        <f t="shared" si="122"/>
        <v>5.6827226798952454E-4</v>
      </c>
      <c r="BQ149" s="4">
        <f t="shared" si="123"/>
        <v>5.1204769167639608E-2</v>
      </c>
      <c r="BR149" s="4">
        <f t="shared" si="124"/>
        <v>7.118945424490318E-2</v>
      </c>
      <c r="BS149" s="157">
        <f t="shared" si="125"/>
        <v>2486037</v>
      </c>
      <c r="BT149" s="164">
        <f t="shared" si="126"/>
        <v>7.2131432476141288E-5</v>
      </c>
      <c r="BU149" s="4">
        <f t="shared" si="127"/>
        <v>5.4018191822045605E-2</v>
      </c>
      <c r="BV149" s="4">
        <f t="shared" si="128"/>
        <v>9.1185534669023811E-3</v>
      </c>
      <c r="BW149" s="157">
        <f t="shared" si="129"/>
        <v>-1789378</v>
      </c>
      <c r="BX149" s="4">
        <f t="shared" si="130"/>
        <v>-5.8334481499022067E-4</v>
      </c>
      <c r="BY149" s="4">
        <f t="shared" si="131"/>
        <v>-3.7425606959449756E-2</v>
      </c>
      <c r="BZ149" s="4">
        <f t="shared" si="132"/>
        <v>-6.8679319116187049E-2</v>
      </c>
      <c r="CA149" s="157">
        <f t="shared" si="133"/>
        <v>-2949144</v>
      </c>
      <c r="CB149" s="4">
        <f t="shared" si="134"/>
        <v>-5.736588507337468E-4</v>
      </c>
      <c r="CC149" s="4">
        <f t="shared" si="135"/>
        <v>-5.8098916603658651E-2</v>
      </c>
      <c r="CD149" s="4">
        <f t="shared" si="136"/>
        <v>-6.3266033325396556E-2</v>
      </c>
      <c r="CE149" s="159">
        <f t="shared" si="137"/>
        <v>4207092</v>
      </c>
      <c r="CF149" s="4">
        <f t="shared" si="138"/>
        <v>9.1242111891708805E-4</v>
      </c>
      <c r="CG149" s="4">
        <f t="shared" si="139"/>
        <v>9.0370834096610425E-2</v>
      </c>
      <c r="CH149" s="4">
        <f t="shared" si="140"/>
        <v>0.11188506913100701</v>
      </c>
      <c r="CI149" s="157">
        <f t="shared" si="160"/>
        <v>-112984.12537110597</v>
      </c>
      <c r="CJ149" s="164">
        <f t="shared" si="159"/>
        <v>-4.3244600408869158E-4</v>
      </c>
      <c r="CK149" s="4">
        <f t="shared" si="141"/>
        <v>-2.4269660966441549E-3</v>
      </c>
      <c r="CL149" s="4">
        <f t="shared" si="142"/>
        <v>-5.3028420824274773E-2</v>
      </c>
    </row>
    <row r="150" spans="1:90" x14ac:dyDescent="0.35">
      <c r="A150" t="s">
        <v>90</v>
      </c>
      <c r="B150">
        <v>505</v>
      </c>
      <c r="C150" t="s">
        <v>473</v>
      </c>
      <c r="D150" s="342">
        <v>58604000</v>
      </c>
      <c r="E150" s="200">
        <v>52924843</v>
      </c>
      <c r="F150" s="200">
        <v>4220293</v>
      </c>
      <c r="G150" s="161">
        <f t="shared" si="151"/>
        <v>8.8737289621915079E-3</v>
      </c>
      <c r="H150" s="342">
        <v>59389000</v>
      </c>
      <c r="I150" s="200">
        <v>53515731.147861898</v>
      </c>
      <c r="J150" s="200">
        <v>4477869.1914150957</v>
      </c>
      <c r="K150" s="161">
        <f t="shared" si="152"/>
        <v>8.8990404992332333E-3</v>
      </c>
      <c r="L150" s="200">
        <v>54599562.235227101</v>
      </c>
      <c r="M150" s="200">
        <v>3791683.6320437402</v>
      </c>
      <c r="N150" s="161">
        <f t="shared" si="153"/>
        <v>9.0710063126182381E-3</v>
      </c>
      <c r="O150" s="200">
        <v>55037141</v>
      </c>
      <c r="P150" s="200">
        <v>3728330</v>
      </c>
      <c r="Q150" s="161">
        <f t="shared" si="154"/>
        <v>9.0659526876503745E-3</v>
      </c>
      <c r="R150" t="s">
        <v>90</v>
      </c>
      <c r="S150" s="144">
        <v>505</v>
      </c>
      <c r="T150" t="s">
        <v>473</v>
      </c>
      <c r="U150" s="273">
        <v>56207541.290702499</v>
      </c>
      <c r="V150" s="161">
        <f t="shared" si="116"/>
        <v>8.8051806384017908E-3</v>
      </c>
      <c r="W150" s="3">
        <v>55165589.82863725</v>
      </c>
      <c r="X150" s="161">
        <f t="shared" si="109"/>
        <v>8.7118002813927533E-3</v>
      </c>
      <c r="Y150">
        <v>505</v>
      </c>
      <c r="Z150" t="s">
        <v>90</v>
      </c>
      <c r="AA150" t="s">
        <v>473</v>
      </c>
      <c r="AB150" s="162">
        <v>51266167</v>
      </c>
      <c r="AC150" s="161">
        <f t="shared" si="110"/>
        <v>8.5967631389954873E-3</v>
      </c>
      <c r="AD150" s="163">
        <v>505</v>
      </c>
      <c r="AE150" s="163" t="s">
        <v>90</v>
      </c>
      <c r="AF150" s="8" t="s">
        <v>473</v>
      </c>
      <c r="AG150" s="160">
        <v>51417236</v>
      </c>
      <c r="AH150" s="161">
        <f t="shared" si="111"/>
        <v>8.4612372786670477E-3</v>
      </c>
      <c r="AI150">
        <v>505</v>
      </c>
      <c r="AJ150" t="s">
        <v>90</v>
      </c>
      <c r="AK150" s="1">
        <v>52380083</v>
      </c>
      <c r="AL150" s="161">
        <f t="shared" si="112"/>
        <v>9.0032071990993751E-3</v>
      </c>
      <c r="AM150">
        <v>505</v>
      </c>
      <c r="AN150" t="s">
        <v>90</v>
      </c>
      <c r="AO150" s="3">
        <v>53775715</v>
      </c>
      <c r="AP150" s="161">
        <f t="shared" si="113"/>
        <v>9.5532757463097171E-3</v>
      </c>
      <c r="AQ150">
        <v>505</v>
      </c>
      <c r="AR150" t="s">
        <v>90</v>
      </c>
      <c r="AS150" s="3">
        <v>51520165</v>
      </c>
      <c r="AT150" s="161">
        <f t="shared" si="114"/>
        <v>9.2030629631089777E-3</v>
      </c>
      <c r="AU150" s="13">
        <v>505</v>
      </c>
      <c r="AV150" s="13" t="s">
        <v>90</v>
      </c>
      <c r="AW150" s="3">
        <v>54489167</v>
      </c>
      <c r="AX150" s="161">
        <f t="shared" si="115"/>
        <v>9.5450815799308347E-3</v>
      </c>
      <c r="AY150" s="174">
        <f t="shared" si="149"/>
        <v>-1083831.0873652026</v>
      </c>
      <c r="AZ150" s="161">
        <f t="shared" si="155"/>
        <v>-1.719658133850048E-4</v>
      </c>
      <c r="BA150" s="148">
        <f t="shared" si="156"/>
        <v>-1.9850545370598695E-2</v>
      </c>
      <c r="BB150" s="148">
        <f t="shared" si="157"/>
        <v>-1.8957743767170736E-2</v>
      </c>
      <c r="BC150" s="174">
        <f t="shared" si="150"/>
        <v>-1607979.0554753989</v>
      </c>
      <c r="BD150" s="161">
        <f t="shared" si="158"/>
        <v>2.6582567421644734E-4</v>
      </c>
      <c r="BE150" s="148">
        <f t="shared" si="143"/>
        <v>-2.8607888168582472E-2</v>
      </c>
      <c r="BF150" s="161">
        <f t="shared" si="144"/>
        <v>3.0189690039646565E-2</v>
      </c>
      <c r="BG150" s="174">
        <f t="shared" si="117"/>
        <v>1041951.4620652497</v>
      </c>
      <c r="BH150" s="161">
        <f t="shared" si="145"/>
        <v>9.3380357009037462E-5</v>
      </c>
      <c r="BI150" s="148">
        <f t="shared" si="118"/>
        <v>1.8887706363729617E-2</v>
      </c>
      <c r="BJ150" s="161">
        <f t="shared" si="146"/>
        <v>1.0718835831037757E-2</v>
      </c>
      <c r="BK150" s="174">
        <f t="shared" si="147"/>
        <v>3899422.8286372498</v>
      </c>
      <c r="BL150" s="164">
        <f t="shared" si="148"/>
        <v>1.1503714239726598E-4</v>
      </c>
      <c r="BM150" s="4">
        <f t="shared" si="119"/>
        <v>7.6062304962983676E-2</v>
      </c>
      <c r="BN150" s="4">
        <f t="shared" si="120"/>
        <v>1.3381448405324776E-2</v>
      </c>
      <c r="BO150" s="157">
        <f t="shared" si="121"/>
        <v>-151069</v>
      </c>
      <c r="BP150" s="164">
        <f t="shared" si="122"/>
        <v>1.3552586032843962E-4</v>
      </c>
      <c r="BQ150" s="4">
        <f t="shared" si="123"/>
        <v>-2.9381003677443882E-3</v>
      </c>
      <c r="BR150" s="4">
        <f t="shared" si="124"/>
        <v>1.6017262708154411E-2</v>
      </c>
      <c r="BS150" s="157">
        <f t="shared" si="125"/>
        <v>-962847</v>
      </c>
      <c r="BT150" s="164">
        <f t="shared" si="126"/>
        <v>-5.4196992043232736E-4</v>
      </c>
      <c r="BU150" s="4">
        <f t="shared" si="127"/>
        <v>-1.8381929635353959E-2</v>
      </c>
      <c r="BV150" s="4">
        <f t="shared" si="128"/>
        <v>-6.0197428366031903E-2</v>
      </c>
      <c r="BW150" s="157">
        <f t="shared" si="129"/>
        <v>-1395632</v>
      </c>
      <c r="BX150" s="4">
        <f t="shared" si="130"/>
        <v>-5.5006854721034205E-4</v>
      </c>
      <c r="BY150" s="4">
        <f t="shared" si="131"/>
        <v>-2.5952830194819351E-2</v>
      </c>
      <c r="BZ150" s="4">
        <f t="shared" si="132"/>
        <v>-5.7579050559995092E-2</v>
      </c>
      <c r="CA150" s="157">
        <f t="shared" si="133"/>
        <v>2255550</v>
      </c>
      <c r="CB150" s="4">
        <f t="shared" si="134"/>
        <v>3.5021278320073942E-4</v>
      </c>
      <c r="CC150" s="4">
        <f t="shared" si="135"/>
        <v>4.3779945192333913E-2</v>
      </c>
      <c r="CD150" s="4">
        <f t="shared" si="136"/>
        <v>3.8053937542814616E-2</v>
      </c>
      <c r="CE150" s="159">
        <f t="shared" si="137"/>
        <v>-2969002</v>
      </c>
      <c r="CF150" s="4">
        <f t="shared" si="138"/>
        <v>-3.4201861682185697E-4</v>
      </c>
      <c r="CG150" s="4">
        <f t="shared" si="139"/>
        <v>-5.4487931518571391E-2</v>
      </c>
      <c r="CH150" s="4">
        <f t="shared" si="140"/>
        <v>-3.5831921807873673E-2</v>
      </c>
      <c r="CI150" s="157">
        <f t="shared" si="160"/>
        <v>-973435.85213810205</v>
      </c>
      <c r="CJ150" s="164">
        <f t="shared" si="159"/>
        <v>-6.4604108069760136E-4</v>
      </c>
      <c r="CK150" s="4">
        <f t="shared" si="141"/>
        <v>-1.7864759285787981E-2</v>
      </c>
      <c r="CL150" s="4">
        <f t="shared" si="142"/>
        <v>-6.7683138723082834E-2</v>
      </c>
    </row>
    <row r="151" spans="1:90" x14ac:dyDescent="0.35">
      <c r="A151" t="s">
        <v>123</v>
      </c>
      <c r="B151">
        <v>512</v>
      </c>
      <c r="C151" t="s">
        <v>472</v>
      </c>
      <c r="D151" s="342">
        <v>14995000</v>
      </c>
      <c r="E151" s="200">
        <v>13541965</v>
      </c>
      <c r="F151" s="200">
        <v>1133406</v>
      </c>
      <c r="G151" s="161">
        <f t="shared" si="151"/>
        <v>2.2705353519042793E-3</v>
      </c>
      <c r="H151" s="342">
        <v>15128000</v>
      </c>
      <c r="I151" s="200">
        <v>13631709.513055982</v>
      </c>
      <c r="J151" s="200">
        <v>1138232.2590270645</v>
      </c>
      <c r="K151" s="161">
        <f t="shared" si="152"/>
        <v>2.2667939394361574E-3</v>
      </c>
      <c r="L151" s="200">
        <v>13472262.456068156</v>
      </c>
      <c r="M151" s="200">
        <v>963810.33958993503</v>
      </c>
      <c r="N151" s="161">
        <f t="shared" si="153"/>
        <v>2.2382409818186635E-3</v>
      </c>
      <c r="O151" s="200">
        <v>13579484</v>
      </c>
      <c r="P151" s="200">
        <v>947706</v>
      </c>
      <c r="Q151" s="161">
        <f t="shared" si="154"/>
        <v>2.2368705428704094E-3</v>
      </c>
      <c r="R151" t="s">
        <v>123</v>
      </c>
      <c r="S151" s="144">
        <v>512</v>
      </c>
      <c r="T151" t="s">
        <v>472</v>
      </c>
      <c r="U151" s="273">
        <v>13746350.540630229</v>
      </c>
      <c r="V151" s="161">
        <f t="shared" si="116"/>
        <v>2.1534316721493526E-3</v>
      </c>
      <c r="W151" s="3">
        <v>13506486.171035713</v>
      </c>
      <c r="X151" s="161">
        <f t="shared" si="109"/>
        <v>2.132956620077218E-3</v>
      </c>
      <c r="Y151">
        <v>512</v>
      </c>
      <c r="Z151" t="s">
        <v>123</v>
      </c>
      <c r="AA151" t="s">
        <v>472</v>
      </c>
      <c r="AB151" s="162">
        <v>12307911</v>
      </c>
      <c r="AC151" s="161">
        <f t="shared" si="110"/>
        <v>2.0638990935842169E-3</v>
      </c>
      <c r="AD151" s="163">
        <v>512</v>
      </c>
      <c r="AE151" s="163" t="s">
        <v>123</v>
      </c>
      <c r="AF151" s="8" t="s">
        <v>472</v>
      </c>
      <c r="AG151" s="160">
        <v>12250103</v>
      </c>
      <c r="AH151" s="161">
        <f t="shared" si="111"/>
        <v>2.0158809814497039E-3</v>
      </c>
      <c r="AI151">
        <v>512</v>
      </c>
      <c r="AJ151" t="s">
        <v>123</v>
      </c>
      <c r="AK151" s="1">
        <v>11022179</v>
      </c>
      <c r="AL151" s="161">
        <f t="shared" si="112"/>
        <v>1.8945170690653917E-3</v>
      </c>
      <c r="AM151">
        <v>512</v>
      </c>
      <c r="AN151" t="s">
        <v>123</v>
      </c>
      <c r="AO151" s="3">
        <v>10487567</v>
      </c>
      <c r="AP151" s="161">
        <f t="shared" si="113"/>
        <v>1.8631201734630243E-3</v>
      </c>
      <c r="AQ151">
        <v>512</v>
      </c>
      <c r="AR151" t="s">
        <v>123</v>
      </c>
      <c r="AS151" s="3">
        <v>10622524</v>
      </c>
      <c r="AT151" s="161">
        <f t="shared" si="114"/>
        <v>1.8975047381765222E-3</v>
      </c>
      <c r="AU151" s="13">
        <v>512</v>
      </c>
      <c r="AV151" s="13" t="s">
        <v>123</v>
      </c>
      <c r="AW151" s="3">
        <v>10097674</v>
      </c>
      <c r="AX151" s="161">
        <f t="shared" si="115"/>
        <v>1.7688492484670671E-3</v>
      </c>
      <c r="AY151" s="174">
        <f t="shared" si="149"/>
        <v>159447.05698782578</v>
      </c>
      <c r="AZ151" s="161">
        <f t="shared" si="155"/>
        <v>2.8552957617493813E-5</v>
      </c>
      <c r="BA151" s="148">
        <f t="shared" si="156"/>
        <v>1.183521012211337E-2</v>
      </c>
      <c r="BB151" s="148">
        <f t="shared" si="157"/>
        <v>1.2756873745691741E-2</v>
      </c>
      <c r="BC151" s="174">
        <f t="shared" si="150"/>
        <v>-274088.08456207253</v>
      </c>
      <c r="BD151" s="161">
        <f t="shared" si="158"/>
        <v>8.4809309669310953E-5</v>
      </c>
      <c r="BE151" s="148">
        <f t="shared" si="143"/>
        <v>-1.9938970983749291E-2</v>
      </c>
      <c r="BF151" s="161">
        <f t="shared" si="144"/>
        <v>3.938332976437664E-2</v>
      </c>
      <c r="BG151" s="174">
        <f t="shared" si="117"/>
        <v>239864.36959451623</v>
      </c>
      <c r="BH151" s="161">
        <f t="shared" si="145"/>
        <v>2.0475052072134632E-5</v>
      </c>
      <c r="BI151" s="148">
        <f t="shared" si="118"/>
        <v>1.7759198547798373E-2</v>
      </c>
      <c r="BJ151" s="161">
        <f t="shared" si="146"/>
        <v>9.5993757582343089E-3</v>
      </c>
      <c r="BK151" s="174">
        <f t="shared" si="147"/>
        <v>1198575.1710357126</v>
      </c>
      <c r="BL151" s="164">
        <f t="shared" si="148"/>
        <v>6.9057526493001078E-5</v>
      </c>
      <c r="BM151" s="4">
        <f t="shared" si="119"/>
        <v>9.7382502281314232E-2</v>
      </c>
      <c r="BN151" s="4">
        <f t="shared" si="120"/>
        <v>3.3459739726458292E-2</v>
      </c>
      <c r="BO151" s="157">
        <f t="shared" si="121"/>
        <v>57808</v>
      </c>
      <c r="BP151" s="164">
        <f t="shared" si="122"/>
        <v>4.8018112134512979E-5</v>
      </c>
      <c r="BQ151" s="4">
        <f t="shared" si="123"/>
        <v>4.7189807302028403E-3</v>
      </c>
      <c r="BR151" s="4">
        <f t="shared" si="124"/>
        <v>2.3819914259016004E-2</v>
      </c>
      <c r="BS151" s="157">
        <f t="shared" si="125"/>
        <v>1227924</v>
      </c>
      <c r="BT151" s="164">
        <f t="shared" si="126"/>
        <v>1.2136391238431218E-4</v>
      </c>
      <c r="BU151" s="4">
        <f t="shared" si="127"/>
        <v>0.11140483202096428</v>
      </c>
      <c r="BV151" s="4">
        <f t="shared" si="128"/>
        <v>6.4060606455334693E-2</v>
      </c>
      <c r="BW151" s="157">
        <f t="shared" si="129"/>
        <v>534612</v>
      </c>
      <c r="BX151" s="4">
        <f t="shared" si="130"/>
        <v>3.1396895602367383E-5</v>
      </c>
      <c r="BY151" s="4">
        <f t="shared" si="131"/>
        <v>5.0975788760157625E-2</v>
      </c>
      <c r="BZ151" s="4">
        <f t="shared" si="132"/>
        <v>1.6851782321700298E-2</v>
      </c>
      <c r="CA151" s="157">
        <f t="shared" si="133"/>
        <v>-134957</v>
      </c>
      <c r="CB151" s="4">
        <f t="shared" si="134"/>
        <v>-3.4384564713497903E-5</v>
      </c>
      <c r="CC151" s="4">
        <f t="shared" si="135"/>
        <v>-1.2704795959980886E-2</v>
      </c>
      <c r="CD151" s="4">
        <f t="shared" si="136"/>
        <v>-1.8120937472093496E-2</v>
      </c>
      <c r="CE151" s="159">
        <f t="shared" si="137"/>
        <v>524850</v>
      </c>
      <c r="CF151" s="4">
        <f t="shared" si="138"/>
        <v>1.2865548970945515E-4</v>
      </c>
      <c r="CG151" s="4">
        <f t="shared" si="139"/>
        <v>5.1977316756314375E-2</v>
      </c>
      <c r="CH151" s="4">
        <f t="shared" si="140"/>
        <v>7.273400478924448E-2</v>
      </c>
      <c r="CI151" s="157">
        <f t="shared" si="160"/>
        <v>3534035.5130559821</v>
      </c>
      <c r="CJ151" s="164">
        <f t="shared" si="159"/>
        <v>4.9794469096909027E-4</v>
      </c>
      <c r="CK151" s="4">
        <f t="shared" si="141"/>
        <v>0.34998510677369682</v>
      </c>
      <c r="CL151" s="4">
        <f t="shared" si="142"/>
        <v>0.28150770417582094</v>
      </c>
    </row>
    <row r="152" spans="1:90" x14ac:dyDescent="0.35">
      <c r="A152" t="s">
        <v>124</v>
      </c>
      <c r="B152">
        <v>513</v>
      </c>
      <c r="C152" t="s">
        <v>473</v>
      </c>
      <c r="D152" s="342">
        <v>27160000</v>
      </c>
      <c r="E152" s="200">
        <v>24528009</v>
      </c>
      <c r="F152" s="200">
        <v>1162866</v>
      </c>
      <c r="G152" s="161">
        <f t="shared" si="151"/>
        <v>4.1125280966481841E-3</v>
      </c>
      <c r="H152" s="342">
        <v>27340000</v>
      </c>
      <c r="I152" s="200">
        <v>24636552.19643636</v>
      </c>
      <c r="J152" s="200">
        <v>1111507.8313231305</v>
      </c>
      <c r="K152" s="161">
        <f t="shared" si="152"/>
        <v>4.0967706327659876E-3</v>
      </c>
      <c r="L152" s="200">
        <v>25173185.437080957</v>
      </c>
      <c r="M152" s="200">
        <v>941181.1445935712</v>
      </c>
      <c r="N152" s="161">
        <f t="shared" si="153"/>
        <v>4.1821969748531097E-3</v>
      </c>
      <c r="O152" s="200">
        <v>25396371</v>
      </c>
      <c r="P152" s="200">
        <v>925455</v>
      </c>
      <c r="Q152" s="161">
        <f t="shared" si="154"/>
        <v>4.1833985875831745E-3</v>
      </c>
      <c r="R152" t="s">
        <v>124</v>
      </c>
      <c r="S152" s="144">
        <v>513</v>
      </c>
      <c r="T152" t="s">
        <v>473</v>
      </c>
      <c r="U152" s="273">
        <v>26107458.955412243</v>
      </c>
      <c r="V152" s="161">
        <f t="shared" si="116"/>
        <v>4.0898585284692172E-3</v>
      </c>
      <c r="W152" s="3">
        <v>25919614.509472918</v>
      </c>
      <c r="X152" s="161">
        <f t="shared" si="109"/>
        <v>4.0932491735998526E-3</v>
      </c>
      <c r="Y152">
        <v>513</v>
      </c>
      <c r="Z152" t="s">
        <v>124</v>
      </c>
      <c r="AA152" t="s">
        <v>473</v>
      </c>
      <c r="AB152" s="162">
        <v>25216065</v>
      </c>
      <c r="AC152" s="161">
        <f t="shared" si="110"/>
        <v>4.2284522285918943E-3</v>
      </c>
      <c r="AD152" s="163">
        <v>513</v>
      </c>
      <c r="AE152" s="163" t="s">
        <v>124</v>
      </c>
      <c r="AF152" s="8" t="s">
        <v>473</v>
      </c>
      <c r="AG152" s="160">
        <v>24403002</v>
      </c>
      <c r="AH152" s="161">
        <f t="shared" si="111"/>
        <v>4.015766040667502E-3</v>
      </c>
      <c r="AI152">
        <v>513</v>
      </c>
      <c r="AJ152" t="s">
        <v>124</v>
      </c>
      <c r="AK152" s="1">
        <v>22580300</v>
      </c>
      <c r="AL152" s="161">
        <f t="shared" si="112"/>
        <v>3.8811530618961337E-3</v>
      </c>
      <c r="AM152">
        <v>513</v>
      </c>
      <c r="AN152" t="s">
        <v>124</v>
      </c>
      <c r="AO152" s="3">
        <v>22578786</v>
      </c>
      <c r="AP152" s="161">
        <f t="shared" si="113"/>
        <v>4.0111297204494141E-3</v>
      </c>
      <c r="AQ152">
        <v>513</v>
      </c>
      <c r="AR152" t="s">
        <v>124</v>
      </c>
      <c r="AS152" s="3">
        <v>21294070</v>
      </c>
      <c r="AT152" s="161">
        <f t="shared" si="114"/>
        <v>3.8037662913317531E-3</v>
      </c>
      <c r="AU152" s="13">
        <v>513</v>
      </c>
      <c r="AV152" s="13" t="s">
        <v>124</v>
      </c>
      <c r="AW152" s="3">
        <v>20260285</v>
      </c>
      <c r="AX152" s="161">
        <f t="shared" si="115"/>
        <v>3.5490737664910345E-3</v>
      </c>
      <c r="AY152" s="174">
        <f t="shared" si="149"/>
        <v>-536633.24064459652</v>
      </c>
      <c r="AZ152" s="161">
        <f t="shared" si="155"/>
        <v>-8.5426342087122076E-5</v>
      </c>
      <c r="BA152" s="148">
        <f t="shared" si="156"/>
        <v>-2.131765334132555E-2</v>
      </c>
      <c r="BB152" s="148">
        <f t="shared" si="157"/>
        <v>-2.0426188101798453E-2</v>
      </c>
      <c r="BC152" s="174">
        <f t="shared" si="150"/>
        <v>-934273.51833128557</v>
      </c>
      <c r="BD152" s="161">
        <f t="shared" si="158"/>
        <v>9.2338446383892492E-5</v>
      </c>
      <c r="BE152" s="148">
        <f t="shared" si="143"/>
        <v>-3.5785693273592399E-2</v>
      </c>
      <c r="BF152" s="161">
        <f t="shared" si="144"/>
        <v>2.2577418201908714E-2</v>
      </c>
      <c r="BG152" s="174">
        <f t="shared" si="117"/>
        <v>187844.4459393248</v>
      </c>
      <c r="BH152" s="161">
        <f t="shared" si="145"/>
        <v>-3.3906451306353613E-6</v>
      </c>
      <c r="BI152" s="148">
        <f t="shared" si="118"/>
        <v>7.2471928882535171E-3</v>
      </c>
      <c r="BJ152" s="161">
        <f t="shared" si="146"/>
        <v>-8.2835053201841158E-4</v>
      </c>
      <c r="BK152" s="174">
        <f t="shared" si="147"/>
        <v>703549.50947291777</v>
      </c>
      <c r="BL152" s="164">
        <f t="shared" si="148"/>
        <v>-1.3520305499204171E-4</v>
      </c>
      <c r="BM152" s="4">
        <f t="shared" si="119"/>
        <v>2.7900844539896205E-2</v>
      </c>
      <c r="BN152" s="4">
        <f t="shared" si="120"/>
        <v>-3.1974596775110151E-2</v>
      </c>
      <c r="BO152" s="157">
        <f t="shared" si="121"/>
        <v>813063</v>
      </c>
      <c r="BP152" s="164">
        <f t="shared" si="122"/>
        <v>2.1268618792439232E-4</v>
      </c>
      <c r="BQ152" s="4">
        <f t="shared" si="123"/>
        <v>3.3318154872912766E-2</v>
      </c>
      <c r="BR152" s="4">
        <f t="shared" si="124"/>
        <v>5.2962793591690302E-2</v>
      </c>
      <c r="BS152" s="157">
        <f t="shared" si="125"/>
        <v>1822702</v>
      </c>
      <c r="BT152" s="164">
        <f t="shared" si="126"/>
        <v>1.3461297877136831E-4</v>
      </c>
      <c r="BU152" s="4">
        <f t="shared" si="127"/>
        <v>8.0720893876520677E-2</v>
      </c>
      <c r="BV152" s="4">
        <f t="shared" si="128"/>
        <v>3.4683759342797799E-2</v>
      </c>
      <c r="BW152" s="157">
        <f t="shared" si="129"/>
        <v>1514</v>
      </c>
      <c r="BX152" s="4">
        <f t="shared" si="130"/>
        <v>-1.2997665855328045E-4</v>
      </c>
      <c r="BY152" s="4">
        <f t="shared" si="131"/>
        <v>6.7054092279363471E-5</v>
      </c>
      <c r="BZ152" s="4">
        <f t="shared" si="132"/>
        <v>-3.2404002765265248E-2</v>
      </c>
      <c r="CA152" s="157">
        <f t="shared" si="133"/>
        <v>1284716</v>
      </c>
      <c r="CB152" s="4">
        <f t="shared" si="134"/>
        <v>2.0736342911766101E-4</v>
      </c>
      <c r="CC152" s="4">
        <f t="shared" si="135"/>
        <v>6.0332101848073194E-2</v>
      </c>
      <c r="CD152" s="4">
        <f t="shared" si="136"/>
        <v>5.4515291749183702E-2</v>
      </c>
      <c r="CE152" s="159">
        <f t="shared" si="137"/>
        <v>1033785</v>
      </c>
      <c r="CF152" s="4">
        <f t="shared" si="138"/>
        <v>2.5469252484071857E-4</v>
      </c>
      <c r="CG152" s="4">
        <f t="shared" si="139"/>
        <v>5.1025195351398066E-2</v>
      </c>
      <c r="CH152" s="4">
        <f t="shared" si="140"/>
        <v>7.1763096965023865E-2</v>
      </c>
      <c r="CI152" s="157">
        <f t="shared" si="160"/>
        <v>4376267.1964363605</v>
      </c>
      <c r="CJ152" s="164">
        <f t="shared" si="159"/>
        <v>5.4769686627495311E-4</v>
      </c>
      <c r="CK152" s="4">
        <f t="shared" si="141"/>
        <v>0.21600225250712715</v>
      </c>
      <c r="CL152" s="4">
        <f t="shared" si="142"/>
        <v>0.15432107144294732</v>
      </c>
    </row>
    <row r="153" spans="1:90" x14ac:dyDescent="0.35">
      <c r="A153" t="s">
        <v>622</v>
      </c>
      <c r="B153">
        <v>518</v>
      </c>
      <c r="C153" t="s">
        <v>473</v>
      </c>
      <c r="D153" s="342">
        <v>371000000</v>
      </c>
      <c r="E153" s="200">
        <v>335047404</v>
      </c>
      <c r="F153" s="200">
        <v>18338702</v>
      </c>
      <c r="G153" s="161">
        <f t="shared" si="151"/>
        <v>5.6176262111573561E-2</v>
      </c>
      <c r="H153" s="342">
        <v>375829000</v>
      </c>
      <c r="I153" s="200">
        <v>338660644.03979212</v>
      </c>
      <c r="J153" s="200">
        <v>19784527.406831071</v>
      </c>
      <c r="K153" s="161">
        <f t="shared" si="152"/>
        <v>5.6315306213039158E-2</v>
      </c>
      <c r="L153" s="200">
        <v>356726618.52475172</v>
      </c>
      <c r="M153" s="200">
        <v>16752760.192285875</v>
      </c>
      <c r="N153" s="161">
        <f t="shared" si="153"/>
        <v>5.9265482653068413E-2</v>
      </c>
      <c r="O153" s="200">
        <v>359821566</v>
      </c>
      <c r="P153" s="200">
        <v>16495785</v>
      </c>
      <c r="Q153" s="161">
        <f t="shared" si="154"/>
        <v>5.927134357055841E-2</v>
      </c>
      <c r="R153" t="s">
        <v>286</v>
      </c>
      <c r="S153" s="144">
        <v>518</v>
      </c>
      <c r="T153" t="s">
        <v>473</v>
      </c>
      <c r="U153" s="273">
        <v>370878990.26022071</v>
      </c>
      <c r="V153" s="161">
        <f t="shared" si="116"/>
        <v>5.8099970737725298E-2</v>
      </c>
      <c r="W153" s="3">
        <v>366610964.30297709</v>
      </c>
      <c r="X153" s="161">
        <f t="shared" si="109"/>
        <v>5.7895537995650607E-2</v>
      </c>
      <c r="Y153">
        <v>518</v>
      </c>
      <c r="Z153" t="s">
        <v>286</v>
      </c>
      <c r="AA153" t="s">
        <v>473</v>
      </c>
      <c r="AB153" s="162">
        <v>340110746</v>
      </c>
      <c r="AC153" s="161">
        <f t="shared" si="110"/>
        <v>5.7032770255460233E-2</v>
      </c>
      <c r="AD153" s="163">
        <v>518</v>
      </c>
      <c r="AE153" s="163" t="s">
        <v>286</v>
      </c>
      <c r="AF153" s="8" t="s">
        <v>473</v>
      </c>
      <c r="AG153" s="160">
        <v>332337813</v>
      </c>
      <c r="AH153" s="161">
        <f t="shared" si="111"/>
        <v>5.4689619886729782E-2</v>
      </c>
      <c r="AI153">
        <v>518</v>
      </c>
      <c r="AJ153" t="s">
        <v>286</v>
      </c>
      <c r="AK153" s="1">
        <v>333611238</v>
      </c>
      <c r="AL153" s="161">
        <f t="shared" si="112"/>
        <v>5.7341854530128467E-2</v>
      </c>
      <c r="AM153">
        <v>518</v>
      </c>
      <c r="AN153" t="s">
        <v>286</v>
      </c>
      <c r="AO153" s="3">
        <v>334152178</v>
      </c>
      <c r="AP153" s="161">
        <f t="shared" si="113"/>
        <v>5.9362258552284566E-2</v>
      </c>
      <c r="AQ153">
        <v>518</v>
      </c>
      <c r="AR153" t="s">
        <v>286</v>
      </c>
      <c r="AS153" s="3">
        <v>334636682</v>
      </c>
      <c r="AT153" s="161">
        <f t="shared" si="114"/>
        <v>5.977625370982171E-2</v>
      </c>
      <c r="AU153" s="13">
        <v>518</v>
      </c>
      <c r="AV153" s="13" t="s">
        <v>286</v>
      </c>
      <c r="AW153" s="3">
        <v>367291365</v>
      </c>
      <c r="AX153" s="161">
        <f t="shared" si="115"/>
        <v>6.4339872226880493E-2</v>
      </c>
      <c r="AY153" s="174">
        <f t="shared" si="149"/>
        <v>-18065974.484959602</v>
      </c>
      <c r="AZ153" s="161">
        <f t="shared" si="155"/>
        <v>-2.9501764400292549E-3</v>
      </c>
      <c r="BA153" s="148">
        <f t="shared" si="156"/>
        <v>-5.0643752237138094E-2</v>
      </c>
      <c r="BB153" s="148">
        <f t="shared" si="157"/>
        <v>-4.9778999646373626E-2</v>
      </c>
      <c r="BC153" s="174">
        <f t="shared" si="150"/>
        <v>-14152371.735468984</v>
      </c>
      <c r="BD153" s="161">
        <f t="shared" si="158"/>
        <v>1.1655119153431148E-3</v>
      </c>
      <c r="BE153" s="148">
        <f t="shared" si="143"/>
        <v>-3.8159000933267267E-2</v>
      </c>
      <c r="BF153" s="161">
        <f t="shared" si="144"/>
        <v>2.0060456150734825E-2</v>
      </c>
      <c r="BG153" s="174">
        <f t="shared" si="117"/>
        <v>4268025.9572436213</v>
      </c>
      <c r="BH153" s="161">
        <f t="shared" si="145"/>
        <v>2.0443274207469081E-4</v>
      </c>
      <c r="BI153" s="148">
        <f t="shared" si="118"/>
        <v>1.164183936876588E-2</v>
      </c>
      <c r="BJ153" s="161">
        <f t="shared" si="146"/>
        <v>3.5310621362573537E-3</v>
      </c>
      <c r="BK153" s="174">
        <f t="shared" si="147"/>
        <v>26500218.302977085</v>
      </c>
      <c r="BL153" s="164">
        <f t="shared" si="148"/>
        <v>8.6276774019037467E-4</v>
      </c>
      <c r="BM153" s="4">
        <f t="shared" si="119"/>
        <v>7.7916439320553213E-2</v>
      </c>
      <c r="BN153" s="4">
        <f t="shared" si="120"/>
        <v>1.5127579044922415E-2</v>
      </c>
      <c r="BO153" s="157">
        <f t="shared" si="121"/>
        <v>7772933</v>
      </c>
      <c r="BP153" s="164">
        <f t="shared" si="122"/>
        <v>2.3431503687304511E-3</v>
      </c>
      <c r="BQ153" s="4">
        <f t="shared" si="123"/>
        <v>2.3388650631819618E-2</v>
      </c>
      <c r="BR153" s="4">
        <f t="shared" si="124"/>
        <v>4.2844517361493077E-2</v>
      </c>
      <c r="BS153" s="157">
        <f t="shared" si="125"/>
        <v>-1273425</v>
      </c>
      <c r="BT153" s="164">
        <f t="shared" si="126"/>
        <v>-2.6522346433986849E-3</v>
      </c>
      <c r="BU153" s="4">
        <f t="shared" si="127"/>
        <v>-3.8170926364297117E-3</v>
      </c>
      <c r="BV153" s="4">
        <f t="shared" si="128"/>
        <v>-4.6253032189692296E-2</v>
      </c>
      <c r="BW153" s="157">
        <f t="shared" si="129"/>
        <v>-540940</v>
      </c>
      <c r="BX153" s="4">
        <f t="shared" si="130"/>
        <v>-2.0204040221560998E-3</v>
      </c>
      <c r="BY153" s="4">
        <f t="shared" si="131"/>
        <v>-1.6188432564997377E-3</v>
      </c>
      <c r="BZ153" s="4">
        <f t="shared" si="132"/>
        <v>-3.4035160915863505E-2</v>
      </c>
      <c r="CA153" s="157">
        <f t="shared" si="133"/>
        <v>-484504</v>
      </c>
      <c r="CB153" s="4">
        <f t="shared" si="134"/>
        <v>-4.1399515753714339E-4</v>
      </c>
      <c r="CC153" s="4">
        <f t="shared" si="135"/>
        <v>-1.4478508366276475E-3</v>
      </c>
      <c r="CD153" s="4">
        <f t="shared" si="136"/>
        <v>-6.9257461256579337E-3</v>
      </c>
      <c r="CE153" s="159">
        <f t="shared" si="137"/>
        <v>-32654683</v>
      </c>
      <c r="CF153" s="4">
        <f t="shared" si="138"/>
        <v>-4.5636185170587831E-3</v>
      </c>
      <c r="CG153" s="4">
        <f t="shared" si="139"/>
        <v>-8.8906753906397989E-2</v>
      </c>
      <c r="CH153" s="4">
        <f t="shared" si="140"/>
        <v>-7.0929866024075708E-2</v>
      </c>
      <c r="CI153" s="157">
        <f t="shared" si="160"/>
        <v>-28630720.96020788</v>
      </c>
      <c r="CJ153" s="164">
        <f t="shared" si="159"/>
        <v>-8.0245660138413347E-3</v>
      </c>
      <c r="CK153" s="4">
        <f t="shared" si="141"/>
        <v>-7.7950977584806222E-2</v>
      </c>
      <c r="CL153" s="4">
        <f t="shared" si="142"/>
        <v>-0.12472150994556622</v>
      </c>
    </row>
    <row r="154" spans="1:90" x14ac:dyDescent="0.35">
      <c r="A154" t="s">
        <v>137</v>
      </c>
      <c r="B154">
        <v>523</v>
      </c>
      <c r="C154" t="s">
        <v>472</v>
      </c>
      <c r="D154" s="342">
        <v>2740000</v>
      </c>
      <c r="E154" s="200">
        <v>2474923</v>
      </c>
      <c r="F154" s="200">
        <v>309727</v>
      </c>
      <c r="G154" s="161">
        <f t="shared" si="151"/>
        <v>4.1496194715766836E-4</v>
      </c>
      <c r="H154" s="342">
        <v>2746000</v>
      </c>
      <c r="I154" s="200">
        <v>2474332.7186339376</v>
      </c>
      <c r="J154" s="200">
        <v>294318.96138812212</v>
      </c>
      <c r="K154" s="161">
        <f t="shared" si="152"/>
        <v>4.1145260654036695E-4</v>
      </c>
      <c r="L154" s="200">
        <v>2299839.0997498347</v>
      </c>
      <c r="M154" s="200">
        <v>249217.72852028965</v>
      </c>
      <c r="N154" s="161">
        <f t="shared" si="153"/>
        <v>3.8208831971874556E-4</v>
      </c>
      <c r="O154" s="200">
        <v>2315893</v>
      </c>
      <c r="P154" s="200">
        <v>245054</v>
      </c>
      <c r="Q154" s="161">
        <f t="shared" si="154"/>
        <v>3.8148377597703865E-4</v>
      </c>
      <c r="R154" t="s">
        <v>137</v>
      </c>
      <c r="S154" s="144">
        <v>523</v>
      </c>
      <c r="T154" t="s">
        <v>472</v>
      </c>
      <c r="U154" s="273">
        <v>2318027.9821359427</v>
      </c>
      <c r="V154" s="161">
        <f t="shared" si="116"/>
        <v>3.6313018927503198E-4</v>
      </c>
      <c r="W154" s="3">
        <v>2275826.9919893024</v>
      </c>
      <c r="X154" s="161">
        <f t="shared" si="109"/>
        <v>3.5940067514553036E-4</v>
      </c>
      <c r="Y154">
        <v>523</v>
      </c>
      <c r="Z154" t="s">
        <v>137</v>
      </c>
      <c r="AA154" t="s">
        <v>472</v>
      </c>
      <c r="AB154" s="162">
        <v>2182225</v>
      </c>
      <c r="AC154" s="161">
        <f t="shared" si="110"/>
        <v>3.659347390062227E-4</v>
      </c>
      <c r="AD154" s="163">
        <v>523</v>
      </c>
      <c r="AE154" s="163" t="s">
        <v>137</v>
      </c>
      <c r="AF154" s="8" t="s">
        <v>472</v>
      </c>
      <c r="AG154" s="160">
        <v>2003503</v>
      </c>
      <c r="AH154" s="161">
        <f t="shared" si="111"/>
        <v>3.2969711307549216E-4</v>
      </c>
      <c r="AI154">
        <v>523</v>
      </c>
      <c r="AJ154" t="s">
        <v>137</v>
      </c>
      <c r="AK154" s="1">
        <v>1759830</v>
      </c>
      <c r="AL154" s="161">
        <f t="shared" si="112"/>
        <v>3.0248356279219819E-4</v>
      </c>
      <c r="AM154">
        <v>523</v>
      </c>
      <c r="AN154" t="s">
        <v>137</v>
      </c>
      <c r="AO154" s="3">
        <v>1475093</v>
      </c>
      <c r="AP154" s="161">
        <f t="shared" si="113"/>
        <v>2.6205081941637113E-4</v>
      </c>
      <c r="AQ154">
        <v>523</v>
      </c>
      <c r="AR154" t="s">
        <v>137</v>
      </c>
      <c r="AS154" s="3">
        <v>1473449</v>
      </c>
      <c r="AT154" s="161">
        <f t="shared" si="114"/>
        <v>2.6320264929139802E-4</v>
      </c>
      <c r="AU154" s="13">
        <v>523</v>
      </c>
      <c r="AV154" s="13" t="s">
        <v>137</v>
      </c>
      <c r="AW154" s="3">
        <v>1528228</v>
      </c>
      <c r="AX154" s="161">
        <f t="shared" si="115"/>
        <v>2.6770570621376062E-4</v>
      </c>
      <c r="AY154" s="174">
        <f t="shared" si="149"/>
        <v>174493.61888410291</v>
      </c>
      <c r="AZ154" s="161">
        <f t="shared" si="155"/>
        <v>2.9364286821621398E-5</v>
      </c>
      <c r="BA154" s="148">
        <f t="shared" si="156"/>
        <v>7.5872098575540989E-2</v>
      </c>
      <c r="BB154" s="148">
        <f t="shared" si="157"/>
        <v>7.6852092320530474E-2</v>
      </c>
      <c r="BC154" s="174">
        <f t="shared" si="150"/>
        <v>-18188.882386107929</v>
      </c>
      <c r="BD154" s="161">
        <f t="shared" si="158"/>
        <v>1.8958130443713574E-5</v>
      </c>
      <c r="BE154" s="148">
        <f t="shared" si="143"/>
        <v>-7.8467052711537234E-3</v>
      </c>
      <c r="BF154" s="161">
        <f t="shared" si="144"/>
        <v>5.2207530532127788E-2</v>
      </c>
      <c r="BG154" s="174">
        <f t="shared" si="117"/>
        <v>42200.990146640223</v>
      </c>
      <c r="BH154" s="161">
        <f t="shared" si="145"/>
        <v>3.7295141295016175E-6</v>
      </c>
      <c r="BI154" s="148">
        <f t="shared" si="118"/>
        <v>1.854314510513486E-2</v>
      </c>
      <c r="BJ154" s="161">
        <f t="shared" si="146"/>
        <v>1.0377037071484197E-2</v>
      </c>
      <c r="BK154" s="174">
        <f t="shared" si="147"/>
        <v>93601.991989302449</v>
      </c>
      <c r="BL154" s="164">
        <f t="shared" si="148"/>
        <v>-6.5340638606923305E-6</v>
      </c>
      <c r="BM154" s="4">
        <f t="shared" si="119"/>
        <v>4.2892915253606959E-2</v>
      </c>
      <c r="BN154" s="4">
        <f t="shared" si="120"/>
        <v>-1.7855817347205233E-2</v>
      </c>
      <c r="BO154" s="157">
        <f t="shared" si="121"/>
        <v>178722</v>
      </c>
      <c r="BP154" s="164">
        <f t="shared" si="122"/>
        <v>3.6237625930730531E-5</v>
      </c>
      <c r="BQ154" s="4">
        <f t="shared" si="123"/>
        <v>8.9204757866596651E-2</v>
      </c>
      <c r="BR154" s="4">
        <f t="shared" si="124"/>
        <v>0.1099118690870461</v>
      </c>
      <c r="BS154" s="157">
        <f t="shared" si="125"/>
        <v>243673</v>
      </c>
      <c r="BT154" s="164">
        <f t="shared" si="126"/>
        <v>2.7213550283293974E-5</v>
      </c>
      <c r="BU154" s="4">
        <f t="shared" si="127"/>
        <v>0.13846394253990443</v>
      </c>
      <c r="BV154" s="4">
        <f t="shared" si="128"/>
        <v>8.9967038314704345E-2</v>
      </c>
      <c r="BW154" s="157">
        <f t="shared" si="129"/>
        <v>284737</v>
      </c>
      <c r="BX154" s="4">
        <f t="shared" si="130"/>
        <v>4.0432743375827063E-5</v>
      </c>
      <c r="BY154" s="4">
        <f t="shared" si="131"/>
        <v>0.19302986320184559</v>
      </c>
      <c r="BZ154" s="4">
        <f t="shared" si="132"/>
        <v>0.15429352011139372</v>
      </c>
      <c r="CA154" s="157">
        <f t="shared" si="133"/>
        <v>1644</v>
      </c>
      <c r="CB154" s="4">
        <f t="shared" si="134"/>
        <v>-1.1518298750268956E-6</v>
      </c>
      <c r="CC154" s="4">
        <f t="shared" si="135"/>
        <v>1.1157495101628899E-3</v>
      </c>
      <c r="CD154" s="4">
        <f t="shared" si="136"/>
        <v>-4.3762092749745725E-3</v>
      </c>
      <c r="CE154" s="159">
        <f t="shared" si="137"/>
        <v>-54779</v>
      </c>
      <c r="CF154" s="4">
        <f t="shared" si="138"/>
        <v>-4.5030569223625965E-6</v>
      </c>
      <c r="CG154" s="4">
        <f t="shared" si="139"/>
        <v>-3.5844782323056511E-2</v>
      </c>
      <c r="CH154" s="4">
        <f t="shared" si="140"/>
        <v>-1.6820922445212827E-2</v>
      </c>
      <c r="CI154" s="157">
        <f t="shared" si="160"/>
        <v>946104.71863393765</v>
      </c>
      <c r="CJ154" s="164">
        <f t="shared" si="159"/>
        <v>1.4374690032660633E-4</v>
      </c>
      <c r="CK154" s="4">
        <f t="shared" si="141"/>
        <v>0.61908610405903941</v>
      </c>
      <c r="CL154" s="4">
        <f t="shared" si="142"/>
        <v>0.5369586713696185</v>
      </c>
    </row>
    <row r="155" spans="1:90" x14ac:dyDescent="0.35">
      <c r="A155" t="s">
        <v>152</v>
      </c>
      <c r="B155">
        <v>531</v>
      </c>
      <c r="C155" t="s">
        <v>472</v>
      </c>
      <c r="D155" s="342">
        <v>5422000</v>
      </c>
      <c r="E155" s="200">
        <v>4896277</v>
      </c>
      <c r="F155" s="200">
        <v>402048</v>
      </c>
      <c r="G155" s="161">
        <f t="shared" si="151"/>
        <v>8.2094216173323657E-4</v>
      </c>
      <c r="H155" s="342">
        <v>5421000</v>
      </c>
      <c r="I155" s="200">
        <v>4884492.5531542134</v>
      </c>
      <c r="J155" s="200">
        <v>359506.8148312975</v>
      </c>
      <c r="K155" s="161">
        <f t="shared" si="152"/>
        <v>8.1223401262376521E-4</v>
      </c>
      <c r="L155" s="200">
        <v>4822742.4704915211</v>
      </c>
      <c r="M155" s="200">
        <v>304416.24065691663</v>
      </c>
      <c r="N155" s="161">
        <f t="shared" si="153"/>
        <v>8.0123586349444117E-4</v>
      </c>
      <c r="O155" s="200">
        <v>4862204</v>
      </c>
      <c r="P155" s="200">
        <v>299330</v>
      </c>
      <c r="Q155" s="161">
        <f t="shared" si="154"/>
        <v>8.009229880182985E-4</v>
      </c>
      <c r="R155" t="s">
        <v>152</v>
      </c>
      <c r="S155" s="144">
        <v>531</v>
      </c>
      <c r="T155" t="s">
        <v>472</v>
      </c>
      <c r="U155" s="273">
        <v>4914607.6398161426</v>
      </c>
      <c r="V155" s="161">
        <f t="shared" si="116"/>
        <v>7.69896833089348E-4</v>
      </c>
      <c r="W155" s="3">
        <v>4923176.4323619204</v>
      </c>
      <c r="X155" s="161">
        <f t="shared" si="109"/>
        <v>7.7747251433414523E-4</v>
      </c>
      <c r="Y155">
        <v>531</v>
      </c>
      <c r="Z155" t="s">
        <v>152</v>
      </c>
      <c r="AA155" t="s">
        <v>472</v>
      </c>
      <c r="AB155" s="162">
        <v>4687336</v>
      </c>
      <c r="AC155" s="161">
        <f t="shared" si="110"/>
        <v>7.8601385090651605E-4</v>
      </c>
      <c r="AD155" s="163">
        <v>531</v>
      </c>
      <c r="AE155" s="163" t="s">
        <v>152</v>
      </c>
      <c r="AF155" s="8" t="s">
        <v>472</v>
      </c>
      <c r="AG155" s="160">
        <v>4513402</v>
      </c>
      <c r="AH155" s="161">
        <f t="shared" si="111"/>
        <v>7.4272691857668919E-4</v>
      </c>
      <c r="AI155">
        <v>531</v>
      </c>
      <c r="AJ155" t="s">
        <v>152</v>
      </c>
      <c r="AK155" s="1">
        <v>3968390</v>
      </c>
      <c r="AL155" s="161">
        <f t="shared" si="112"/>
        <v>6.8209585343409951E-4</v>
      </c>
      <c r="AM155">
        <v>531</v>
      </c>
      <c r="AN155" t="s">
        <v>152</v>
      </c>
      <c r="AO155" s="3">
        <v>3860038</v>
      </c>
      <c r="AP155" s="161">
        <f t="shared" si="113"/>
        <v>6.8573718462383744E-4</v>
      </c>
      <c r="AQ155">
        <v>531</v>
      </c>
      <c r="AR155" t="s">
        <v>152</v>
      </c>
      <c r="AS155" s="3">
        <v>3821541</v>
      </c>
      <c r="AT155" s="161">
        <f t="shared" si="114"/>
        <v>6.8264304741847087E-4</v>
      </c>
      <c r="AU155" s="13">
        <v>531</v>
      </c>
      <c r="AV155" s="13" t="s">
        <v>152</v>
      </c>
      <c r="AW155" s="3">
        <v>3128330</v>
      </c>
      <c r="AX155" s="161">
        <f t="shared" si="115"/>
        <v>5.4800186354372101E-4</v>
      </c>
      <c r="AY155" s="174">
        <f t="shared" si="149"/>
        <v>61750.082662692294</v>
      </c>
      <c r="AZ155" s="161">
        <f t="shared" si="155"/>
        <v>1.0998149129324035E-5</v>
      </c>
      <c r="BA155" s="148">
        <f t="shared" si="156"/>
        <v>1.2803935321140814E-2</v>
      </c>
      <c r="BB155" s="148">
        <f t="shared" si="157"/>
        <v>1.3726481340160752E-2</v>
      </c>
      <c r="BC155" s="174">
        <f t="shared" si="150"/>
        <v>-91865.169324621558</v>
      </c>
      <c r="BD155" s="161">
        <f t="shared" si="158"/>
        <v>3.1339030405093176E-5</v>
      </c>
      <c r="BE155" s="148">
        <f t="shared" si="143"/>
        <v>-1.8692269262833416E-2</v>
      </c>
      <c r="BF155" s="161">
        <f t="shared" si="144"/>
        <v>4.070549333128147E-2</v>
      </c>
      <c r="BG155" s="174">
        <f t="shared" si="117"/>
        <v>-8568.7925457777455</v>
      </c>
      <c r="BH155" s="161">
        <f t="shared" si="145"/>
        <v>-7.5756812447972353E-6</v>
      </c>
      <c r="BI155" s="148">
        <f t="shared" si="118"/>
        <v>-1.7405008054254966E-3</v>
      </c>
      <c r="BJ155" s="161">
        <f t="shared" si="146"/>
        <v>-9.7439859353553038E-3</v>
      </c>
      <c r="BK155" s="174">
        <f t="shared" si="147"/>
        <v>235840.43236192036</v>
      </c>
      <c r="BL155" s="164">
        <f t="shared" si="148"/>
        <v>-8.5413365723708157E-6</v>
      </c>
      <c r="BM155" s="4">
        <f t="shared" si="119"/>
        <v>5.0314385903191143E-2</v>
      </c>
      <c r="BN155" s="4">
        <f t="shared" si="120"/>
        <v>-1.0866648930575491E-2</v>
      </c>
      <c r="BO155" s="157">
        <f t="shared" si="121"/>
        <v>173934</v>
      </c>
      <c r="BP155" s="164">
        <f t="shared" si="122"/>
        <v>4.3286932329826859E-5</v>
      </c>
      <c r="BQ155" s="4">
        <f t="shared" si="123"/>
        <v>3.8537227572460864E-2</v>
      </c>
      <c r="BR155" s="4">
        <f t="shared" si="124"/>
        <v>5.8281087230255449E-2</v>
      </c>
      <c r="BS155" s="157">
        <f t="shared" si="125"/>
        <v>545012</v>
      </c>
      <c r="BT155" s="164">
        <f t="shared" si="126"/>
        <v>6.0631065142589683E-5</v>
      </c>
      <c r="BU155" s="4">
        <f t="shared" si="127"/>
        <v>0.13733831604252605</v>
      </c>
      <c r="BV155" s="4">
        <f t="shared" si="128"/>
        <v>8.8889361865102642E-2</v>
      </c>
      <c r="BW155" s="157">
        <f t="shared" si="129"/>
        <v>108352</v>
      </c>
      <c r="BX155" s="4">
        <f t="shared" si="130"/>
        <v>-3.6413311897379348E-6</v>
      </c>
      <c r="BY155" s="4">
        <f t="shared" si="131"/>
        <v>2.8070189982585664E-2</v>
      </c>
      <c r="BZ155" s="4">
        <f t="shared" si="132"/>
        <v>-5.3100973250202179E-3</v>
      </c>
      <c r="CA155" s="157">
        <f t="shared" si="133"/>
        <v>38497</v>
      </c>
      <c r="CB155" s="4">
        <f t="shared" si="134"/>
        <v>3.0941372053665695E-6</v>
      </c>
      <c r="CC155" s="4">
        <f t="shared" si="135"/>
        <v>1.0073684934951633E-2</v>
      </c>
      <c r="CD155" s="4">
        <f t="shared" si="136"/>
        <v>4.5325843675806388E-3</v>
      </c>
      <c r="CE155" s="159">
        <f t="shared" si="137"/>
        <v>693211</v>
      </c>
      <c r="CF155" s="4">
        <f t="shared" si="138"/>
        <v>1.3464118387474986E-4</v>
      </c>
      <c r="CG155" s="4">
        <f t="shared" si="139"/>
        <v>0.22159139221245841</v>
      </c>
      <c r="CH155" s="4">
        <f t="shared" si="140"/>
        <v>0.24569475549604192</v>
      </c>
      <c r="CI155" s="157">
        <f t="shared" si="160"/>
        <v>1756162.5531542134</v>
      </c>
      <c r="CJ155" s="164">
        <f t="shared" si="159"/>
        <v>2.6423214908004419E-4</v>
      </c>
      <c r="CK155" s="4">
        <f t="shared" si="141"/>
        <v>0.56137381706987866</v>
      </c>
      <c r="CL155" s="4">
        <f t="shared" si="142"/>
        <v>0.48217381483222466</v>
      </c>
    </row>
    <row r="156" spans="1:90" x14ac:dyDescent="0.35">
      <c r="A156" t="s">
        <v>300</v>
      </c>
      <c r="B156">
        <v>532</v>
      </c>
      <c r="C156" t="s">
        <v>472</v>
      </c>
      <c r="D156" s="342">
        <v>3974000</v>
      </c>
      <c r="E156" s="200">
        <v>3588743</v>
      </c>
      <c r="F156" s="200">
        <v>443490</v>
      </c>
      <c r="G156" s="161">
        <f t="shared" si="151"/>
        <v>6.0171236968925991E-4</v>
      </c>
      <c r="H156" s="342">
        <v>4086000</v>
      </c>
      <c r="I156" s="200">
        <v>3682043.2917264621</v>
      </c>
      <c r="J156" s="200">
        <v>515266.09909394255</v>
      </c>
      <c r="K156" s="161">
        <f t="shared" si="152"/>
        <v>6.1228075689503036E-4</v>
      </c>
      <c r="L156" s="200">
        <v>3753271.7759580226</v>
      </c>
      <c r="M156" s="200">
        <v>436307.08057019272</v>
      </c>
      <c r="N156" s="161">
        <f t="shared" si="153"/>
        <v>6.2355723340801758E-4</v>
      </c>
      <c r="O156" s="200">
        <v>3785672</v>
      </c>
      <c r="P156" s="200">
        <v>436004</v>
      </c>
      <c r="Q156" s="161">
        <f t="shared" si="154"/>
        <v>6.2359204383386792E-4</v>
      </c>
      <c r="R156" t="s">
        <v>300</v>
      </c>
      <c r="S156" s="144">
        <v>532</v>
      </c>
      <c r="T156" t="s">
        <v>472</v>
      </c>
      <c r="U156" s="273">
        <v>3884981.7083706791</v>
      </c>
      <c r="V156" s="161">
        <f t="shared" si="116"/>
        <v>6.0860099790113189E-4</v>
      </c>
      <c r="W156" s="3">
        <v>3888738.8523236481</v>
      </c>
      <c r="X156" s="161">
        <f t="shared" si="109"/>
        <v>6.141131878254581E-4</v>
      </c>
      <c r="Y156">
        <v>532</v>
      </c>
      <c r="Z156" t="s">
        <v>300</v>
      </c>
      <c r="AA156" t="s">
        <v>472</v>
      </c>
      <c r="AB156" s="162">
        <v>3759419</v>
      </c>
      <c r="AC156" s="161">
        <f t="shared" si="110"/>
        <v>6.3041254251052696E-4</v>
      </c>
      <c r="AD156" s="163">
        <v>532</v>
      </c>
      <c r="AE156" s="163" t="s">
        <v>300</v>
      </c>
      <c r="AF156" s="8" t="s">
        <v>472</v>
      </c>
      <c r="AG156" s="160">
        <v>3889720</v>
      </c>
      <c r="AH156" s="161">
        <f t="shared" si="111"/>
        <v>6.4009360338966473E-4</v>
      </c>
      <c r="AI156">
        <v>532</v>
      </c>
      <c r="AJ156" t="s">
        <v>300</v>
      </c>
      <c r="AK156" s="1">
        <v>3392183</v>
      </c>
      <c r="AL156" s="161">
        <f t="shared" si="112"/>
        <v>5.8305609035141307E-4</v>
      </c>
      <c r="AM156">
        <v>532</v>
      </c>
      <c r="AN156" t="s">
        <v>521</v>
      </c>
      <c r="AO156" s="3">
        <v>2975315</v>
      </c>
      <c r="AP156" s="161">
        <f t="shared" si="113"/>
        <v>5.2856581501764305E-4</v>
      </c>
      <c r="AQ156">
        <v>532</v>
      </c>
      <c r="AR156" t="s">
        <v>300</v>
      </c>
      <c r="AS156" s="3">
        <v>2655208</v>
      </c>
      <c r="AT156" s="161">
        <f t="shared" si="114"/>
        <v>4.7430062392367459E-4</v>
      </c>
      <c r="AU156" s="13">
        <v>532</v>
      </c>
      <c r="AV156" s="13" t="s">
        <v>300</v>
      </c>
      <c r="AW156" s="3">
        <v>2462056</v>
      </c>
      <c r="AX156" s="161">
        <f t="shared" si="115"/>
        <v>4.3128802784520801E-4</v>
      </c>
      <c r="AY156" s="174">
        <f t="shared" si="149"/>
        <v>-71228.484231560491</v>
      </c>
      <c r="AZ156" s="161">
        <f t="shared" si="155"/>
        <v>-1.1276476512987223E-5</v>
      </c>
      <c r="BA156" s="148">
        <f t="shared" si="156"/>
        <v>-1.8977704915434594E-2</v>
      </c>
      <c r="BB156" s="148">
        <f t="shared" si="157"/>
        <v>-1.8084108256360469E-2</v>
      </c>
      <c r="BC156" s="174">
        <f t="shared" si="150"/>
        <v>-131709.93241265649</v>
      </c>
      <c r="BD156" s="161">
        <f t="shared" si="158"/>
        <v>1.4956235506885691E-5</v>
      </c>
      <c r="BE156" s="148">
        <f t="shared" si="143"/>
        <v>-3.390233012651539E-2</v>
      </c>
      <c r="BF156" s="161">
        <f t="shared" si="144"/>
        <v>2.4574779795736308E-2</v>
      </c>
      <c r="BG156" s="174">
        <f t="shared" si="117"/>
        <v>-3757.143952968996</v>
      </c>
      <c r="BH156" s="161">
        <f t="shared" si="145"/>
        <v>-5.5121899243262091E-6</v>
      </c>
      <c r="BI156" s="148">
        <f t="shared" si="118"/>
        <v>-9.6616000601942712E-4</v>
      </c>
      <c r="BJ156" s="161">
        <f t="shared" si="146"/>
        <v>-8.9758533664528167E-3</v>
      </c>
      <c r="BK156" s="174">
        <f t="shared" si="147"/>
        <v>129319.85232364805</v>
      </c>
      <c r="BL156" s="164">
        <f t="shared" si="148"/>
        <v>-1.629935468506886E-5</v>
      </c>
      <c r="BM156" s="4">
        <f t="shared" si="119"/>
        <v>3.4398893106527377E-2</v>
      </c>
      <c r="BN156" s="4">
        <f t="shared" si="120"/>
        <v>-2.5855060910049524E-2</v>
      </c>
      <c r="BO156" s="157">
        <f t="shared" si="121"/>
        <v>-130301</v>
      </c>
      <c r="BP156" s="164">
        <f t="shared" si="122"/>
        <v>-9.6810608791377678E-6</v>
      </c>
      <c r="BQ156" s="4">
        <f t="shared" si="123"/>
        <v>-3.3498812253838321E-2</v>
      </c>
      <c r="BR156" s="4">
        <f t="shared" si="124"/>
        <v>-1.5124445593380356E-2</v>
      </c>
      <c r="BS156" s="157">
        <f t="shared" si="125"/>
        <v>497537</v>
      </c>
      <c r="BT156" s="164">
        <f t="shared" si="126"/>
        <v>5.7037513038251655E-5</v>
      </c>
      <c r="BU156" s="4">
        <f t="shared" si="127"/>
        <v>0.14667162709087334</v>
      </c>
      <c r="BV156" s="4">
        <f t="shared" si="128"/>
        <v>9.7825087469499958E-2</v>
      </c>
      <c r="BW156" s="157">
        <f t="shared" si="129"/>
        <v>416868</v>
      </c>
      <c r="BX156" s="4">
        <f t="shared" si="130"/>
        <v>5.4490275333770027E-5</v>
      </c>
      <c r="BY156" s="4">
        <f t="shared" si="131"/>
        <v>0.14010886242297035</v>
      </c>
      <c r="BZ156" s="4">
        <f t="shared" si="132"/>
        <v>0.10309080493968606</v>
      </c>
      <c r="CA156" s="157">
        <f t="shared" si="133"/>
        <v>320107</v>
      </c>
      <c r="CB156" s="4">
        <f t="shared" si="134"/>
        <v>5.4265191093968458E-5</v>
      </c>
      <c r="CC156" s="4">
        <f t="shared" si="135"/>
        <v>0.12055816342825119</v>
      </c>
      <c r="CD156" s="4">
        <f t="shared" si="136"/>
        <v>0.11441096291431596</v>
      </c>
      <c r="CE156" s="159">
        <f t="shared" si="137"/>
        <v>193152</v>
      </c>
      <c r="CF156" s="4">
        <f t="shared" si="138"/>
        <v>4.3012596078466575E-5</v>
      </c>
      <c r="CG156" s="4">
        <f t="shared" si="139"/>
        <v>7.8451505570953706E-2</v>
      </c>
      <c r="CH156" s="4">
        <f t="shared" si="140"/>
        <v>9.9730558933817812E-2</v>
      </c>
      <c r="CI156" s="157">
        <f t="shared" si="160"/>
        <v>1219987.2917264621</v>
      </c>
      <c r="CJ156" s="164">
        <f t="shared" si="159"/>
        <v>1.8099272904982235E-4</v>
      </c>
      <c r="CK156" s="4">
        <f t="shared" si="141"/>
        <v>0.49551565509739098</v>
      </c>
      <c r="CL156" s="4">
        <f t="shared" si="142"/>
        <v>0.41965627924821919</v>
      </c>
    </row>
    <row r="157" spans="1:90" x14ac:dyDescent="0.35">
      <c r="A157" t="s">
        <v>156</v>
      </c>
      <c r="B157">
        <v>534</v>
      </c>
      <c r="C157" t="s">
        <v>472</v>
      </c>
      <c r="D157" s="342">
        <v>4268000</v>
      </c>
      <c r="E157" s="200">
        <v>3854531</v>
      </c>
      <c r="F157" s="200">
        <v>293206</v>
      </c>
      <c r="G157" s="161">
        <f t="shared" si="151"/>
        <v>6.46276142384872E-4</v>
      </c>
      <c r="H157" s="342">
        <v>4270000</v>
      </c>
      <c r="I157" s="200">
        <v>3847862.4031009492</v>
      </c>
      <c r="J157" s="200">
        <v>262164.78419861413</v>
      </c>
      <c r="K157" s="161">
        <f t="shared" si="152"/>
        <v>6.3985453671673023E-4</v>
      </c>
      <c r="L157" s="200">
        <v>3702710.4384244788</v>
      </c>
      <c r="M157" s="200">
        <v>221990.83507171998</v>
      </c>
      <c r="N157" s="161">
        <f t="shared" si="153"/>
        <v>6.1515712554698271E-4</v>
      </c>
      <c r="O157" s="200">
        <v>3733319</v>
      </c>
      <c r="P157" s="200">
        <v>218282</v>
      </c>
      <c r="Q157" s="161">
        <f t="shared" si="154"/>
        <v>6.14968234303926E-4</v>
      </c>
      <c r="R157" t="s">
        <v>156</v>
      </c>
      <c r="S157" s="144">
        <v>534</v>
      </c>
      <c r="T157" t="s">
        <v>472</v>
      </c>
      <c r="U157" s="273">
        <v>4010337.2599211079</v>
      </c>
      <c r="V157" s="161">
        <f t="shared" si="116"/>
        <v>6.2823854564084407E-4</v>
      </c>
      <c r="W157" s="3">
        <v>3977431.2071209536</v>
      </c>
      <c r="X157" s="161">
        <f t="shared" si="109"/>
        <v>6.2811956542208535E-4</v>
      </c>
      <c r="Y157">
        <v>534</v>
      </c>
      <c r="Z157" t="s">
        <v>156</v>
      </c>
      <c r="AA157" t="s">
        <v>472</v>
      </c>
      <c r="AB157" s="162">
        <v>3746533</v>
      </c>
      <c r="AC157" s="161">
        <f t="shared" si="110"/>
        <v>6.28251704353676E-4</v>
      </c>
      <c r="AD157" s="163">
        <v>534</v>
      </c>
      <c r="AE157" s="163" t="s">
        <v>156</v>
      </c>
      <c r="AF157" s="8" t="s">
        <v>472</v>
      </c>
      <c r="AG157" s="160">
        <v>3541338</v>
      </c>
      <c r="AH157" s="161">
        <f t="shared" si="111"/>
        <v>5.8276374680973138E-4</v>
      </c>
      <c r="AI157">
        <v>534</v>
      </c>
      <c r="AJ157" t="s">
        <v>156</v>
      </c>
      <c r="AK157" s="1">
        <v>3213636</v>
      </c>
      <c r="AL157" s="161">
        <f t="shared" si="112"/>
        <v>5.5236702795001145E-4</v>
      </c>
      <c r="AM157">
        <v>534</v>
      </c>
      <c r="AN157" t="s">
        <v>156</v>
      </c>
      <c r="AO157" s="3">
        <v>3039591</v>
      </c>
      <c r="AP157" s="161">
        <f t="shared" si="113"/>
        <v>5.3998447029484026E-4</v>
      </c>
      <c r="AQ157">
        <v>534</v>
      </c>
      <c r="AR157" t="s">
        <v>156</v>
      </c>
      <c r="AS157" s="3">
        <v>2890682</v>
      </c>
      <c r="AT157" s="161">
        <f t="shared" si="114"/>
        <v>5.1636341716541055E-4</v>
      </c>
      <c r="AU157" s="13">
        <v>534</v>
      </c>
      <c r="AV157" s="13" t="s">
        <v>156</v>
      </c>
      <c r="AW157" s="3">
        <v>2819334</v>
      </c>
      <c r="AX157" s="161">
        <f t="shared" si="115"/>
        <v>4.9387381956256954E-4</v>
      </c>
      <c r="AY157" s="174">
        <f t="shared" si="149"/>
        <v>145151.9646764705</v>
      </c>
      <c r="AZ157" s="161">
        <f t="shared" si="155"/>
        <v>2.4697411169747512E-5</v>
      </c>
      <c r="BA157" s="148">
        <f t="shared" si="156"/>
        <v>3.9201543596326521E-2</v>
      </c>
      <c r="BB157" s="148">
        <f t="shared" si="157"/>
        <v>4.0148134751405468E-2</v>
      </c>
      <c r="BC157" s="174">
        <f t="shared" si="150"/>
        <v>-307626.82149662916</v>
      </c>
      <c r="BD157" s="161">
        <f t="shared" si="158"/>
        <v>-1.3081420093861355E-5</v>
      </c>
      <c r="BE157" s="148">
        <f t="shared" si="143"/>
        <v>-7.6708466534976871E-2</v>
      </c>
      <c r="BF157" s="161">
        <f t="shared" si="144"/>
        <v>-2.0822377398886691E-2</v>
      </c>
      <c r="BG157" s="174">
        <f t="shared" si="117"/>
        <v>32906.052800154313</v>
      </c>
      <c r="BH157" s="161">
        <f t="shared" si="145"/>
        <v>1.1898021875871544E-7</v>
      </c>
      <c r="BI157" s="148">
        <f t="shared" si="118"/>
        <v>8.2731921902863582E-3</v>
      </c>
      <c r="BJ157" s="161">
        <f t="shared" si="146"/>
        <v>1.8942288269393871E-4</v>
      </c>
      <c r="BK157" s="174">
        <f t="shared" si="147"/>
        <v>230898.20712095359</v>
      </c>
      <c r="BL157" s="164">
        <f t="shared" si="148"/>
        <v>-1.321389315906427E-7</v>
      </c>
      <c r="BM157" s="4">
        <f t="shared" si="119"/>
        <v>6.1629834068178124E-2</v>
      </c>
      <c r="BN157" s="4">
        <f t="shared" si="120"/>
        <v>-2.1032801132880768E-4</v>
      </c>
      <c r="BO157" s="157">
        <f t="shared" si="121"/>
        <v>205195</v>
      </c>
      <c r="BP157" s="164">
        <f t="shared" si="122"/>
        <v>4.5487957543944614E-5</v>
      </c>
      <c r="BQ157" s="4">
        <f t="shared" si="123"/>
        <v>5.794278885551167E-2</v>
      </c>
      <c r="BR157" s="4">
        <f t="shared" si="124"/>
        <v>7.8055571907077015E-2</v>
      </c>
      <c r="BS157" s="157">
        <f t="shared" si="125"/>
        <v>327702</v>
      </c>
      <c r="BT157" s="164">
        <f t="shared" si="126"/>
        <v>3.0396718859719931E-5</v>
      </c>
      <c r="BU157" s="4">
        <f t="shared" si="127"/>
        <v>0.10197234534340541</v>
      </c>
      <c r="BV157" s="4">
        <f t="shared" si="128"/>
        <v>5.5029929958945338E-2</v>
      </c>
      <c r="BW157" s="157">
        <f t="shared" si="129"/>
        <v>174045</v>
      </c>
      <c r="BX157" s="4">
        <f t="shared" si="130"/>
        <v>1.2382557655171191E-5</v>
      </c>
      <c r="BY157" s="4">
        <f t="shared" si="131"/>
        <v>5.7259348379436574E-2</v>
      </c>
      <c r="BZ157" s="4">
        <f t="shared" si="132"/>
        <v>2.2931321799699377E-2</v>
      </c>
      <c r="CA157" s="157">
        <f t="shared" si="133"/>
        <v>148909</v>
      </c>
      <c r="CB157" s="4">
        <f t="shared" si="134"/>
        <v>2.3621053129429712E-5</v>
      </c>
      <c r="CC157" s="4">
        <f t="shared" si="135"/>
        <v>5.1513449075339314E-2</v>
      </c>
      <c r="CD157" s="4">
        <f t="shared" si="136"/>
        <v>4.5745016676622938E-2</v>
      </c>
      <c r="CE157" s="159">
        <f t="shared" si="137"/>
        <v>71348</v>
      </c>
      <c r="CF157" s="4">
        <f t="shared" si="138"/>
        <v>2.2489597602841013E-5</v>
      </c>
      <c r="CG157" s="4">
        <f t="shared" si="139"/>
        <v>2.5306685905252802E-2</v>
      </c>
      <c r="CH157" s="4">
        <f t="shared" si="140"/>
        <v>4.5537132587348608E-2</v>
      </c>
      <c r="CI157" s="157">
        <f t="shared" si="160"/>
        <v>1028528.4031009492</v>
      </c>
      <c r="CJ157" s="164">
        <f t="shared" si="159"/>
        <v>1.4598071715416069E-4</v>
      </c>
      <c r="CK157" s="4">
        <f t="shared" si="141"/>
        <v>0.36481254193399903</v>
      </c>
      <c r="CL157" s="4">
        <f t="shared" si="142"/>
        <v>0.29558302418916982</v>
      </c>
    </row>
    <row r="158" spans="1:90" x14ac:dyDescent="0.35">
      <c r="A158" t="s">
        <v>171</v>
      </c>
      <c r="B158">
        <v>537</v>
      </c>
      <c r="C158" t="s">
        <v>473</v>
      </c>
      <c r="D158" s="342">
        <v>13586000</v>
      </c>
      <c r="E158" s="200">
        <v>12269740</v>
      </c>
      <c r="F158" s="200">
        <v>759420</v>
      </c>
      <c r="G158" s="161">
        <f t="shared" si="151"/>
        <v>2.0572257001605018E-3</v>
      </c>
      <c r="H158" s="342">
        <v>13627000</v>
      </c>
      <c r="I158" s="200">
        <v>12279090.462552192</v>
      </c>
      <c r="J158" s="200">
        <v>689999.41843021789</v>
      </c>
      <c r="K158" s="161">
        <f t="shared" si="152"/>
        <v>2.0418692032457865E-3</v>
      </c>
      <c r="L158" s="200">
        <v>12624267.787550472</v>
      </c>
      <c r="M158" s="200">
        <v>584264.38762378565</v>
      </c>
      <c r="N158" s="161">
        <f t="shared" si="153"/>
        <v>2.0973577095673044E-3</v>
      </c>
      <c r="O158" s="200">
        <v>12733212</v>
      </c>
      <c r="P158" s="200">
        <v>574502</v>
      </c>
      <c r="Q158" s="161">
        <f t="shared" si="154"/>
        <v>2.0974690083160751E-3</v>
      </c>
      <c r="R158" t="s">
        <v>171</v>
      </c>
      <c r="S158" s="144">
        <v>537</v>
      </c>
      <c r="T158" t="s">
        <v>473</v>
      </c>
      <c r="U158" s="273">
        <v>13368932.470769601</v>
      </c>
      <c r="V158" s="161">
        <f t="shared" si="116"/>
        <v>2.0943073232629252E-3</v>
      </c>
      <c r="W158" s="3">
        <v>12550171.572246345</v>
      </c>
      <c r="X158" s="161">
        <f t="shared" si="109"/>
        <v>1.9819345460504057E-3</v>
      </c>
      <c r="Y158">
        <v>537</v>
      </c>
      <c r="Z158" t="s">
        <v>171</v>
      </c>
      <c r="AA158" t="s">
        <v>473</v>
      </c>
      <c r="AB158" s="162">
        <v>11743556</v>
      </c>
      <c r="AC158" s="161">
        <f t="shared" si="110"/>
        <v>1.9692630685951085E-3</v>
      </c>
      <c r="AD158" s="163">
        <v>537</v>
      </c>
      <c r="AE158" s="163" t="s">
        <v>171</v>
      </c>
      <c r="AF158" s="8" t="s">
        <v>473</v>
      </c>
      <c r="AG158" s="160">
        <v>11397594</v>
      </c>
      <c r="AH158" s="161">
        <f t="shared" si="111"/>
        <v>1.8755918198308419E-3</v>
      </c>
      <c r="AI158">
        <v>537</v>
      </c>
      <c r="AJ158" t="s">
        <v>171</v>
      </c>
      <c r="AK158" s="1">
        <v>11161329</v>
      </c>
      <c r="AL158" s="161">
        <f t="shared" si="112"/>
        <v>1.9184344859536904E-3</v>
      </c>
      <c r="AM158">
        <v>537</v>
      </c>
      <c r="AN158" t="s">
        <v>171</v>
      </c>
      <c r="AO158" s="3">
        <v>10340300</v>
      </c>
      <c r="AP158" s="161">
        <f t="shared" si="113"/>
        <v>1.8369581362063967E-3</v>
      </c>
      <c r="AQ158">
        <v>537</v>
      </c>
      <c r="AR158" t="s">
        <v>171</v>
      </c>
      <c r="AS158" s="3">
        <v>10032900</v>
      </c>
      <c r="AT158" s="161">
        <f t="shared" si="114"/>
        <v>1.7921800212125885E-3</v>
      </c>
      <c r="AU158" s="13">
        <v>537</v>
      </c>
      <c r="AV158" s="13" t="s">
        <v>171</v>
      </c>
      <c r="AW158" s="3">
        <v>9347328</v>
      </c>
      <c r="AX158" s="161">
        <f t="shared" si="115"/>
        <v>1.6374081900421E-3</v>
      </c>
      <c r="AY158" s="174">
        <f t="shared" si="149"/>
        <v>-345177.32499828003</v>
      </c>
      <c r="AZ158" s="161">
        <f t="shared" si="155"/>
        <v>-5.5488506321517937E-5</v>
      </c>
      <c r="BA158" s="148">
        <f t="shared" si="156"/>
        <v>-2.7342363993472917E-2</v>
      </c>
      <c r="BB158" s="148">
        <f t="shared" si="157"/>
        <v>-2.6456386561244005E-2</v>
      </c>
      <c r="BC158" s="174">
        <f t="shared" si="150"/>
        <v>-744664.68321912922</v>
      </c>
      <c r="BD158" s="161">
        <f t="shared" si="158"/>
        <v>3.0503863043792115E-6</v>
      </c>
      <c r="BE158" s="148">
        <f t="shared" si="143"/>
        <v>-5.5701132820237934E-2</v>
      </c>
      <c r="BF158" s="161">
        <f t="shared" si="144"/>
        <v>1.456513220622615E-3</v>
      </c>
      <c r="BG158" s="174">
        <f t="shared" si="117"/>
        <v>818760.89852325618</v>
      </c>
      <c r="BH158" s="161">
        <f t="shared" si="145"/>
        <v>1.1237277721251951E-4</v>
      </c>
      <c r="BI158" s="148">
        <f t="shared" si="118"/>
        <v>6.5239020344062662E-2</v>
      </c>
      <c r="BJ158" s="161">
        <f t="shared" si="146"/>
        <v>5.6698530956259735E-2</v>
      </c>
      <c r="BK158" s="174">
        <f t="shared" si="147"/>
        <v>806615.57224634476</v>
      </c>
      <c r="BL158" s="164">
        <f t="shared" si="148"/>
        <v>1.267147745529721E-5</v>
      </c>
      <c r="BM158" s="4">
        <f t="shared" si="119"/>
        <v>6.8685802856165948E-2</v>
      </c>
      <c r="BN158" s="4">
        <f t="shared" si="120"/>
        <v>6.4346291043467169E-3</v>
      </c>
      <c r="BO158" s="157">
        <f t="shared" si="121"/>
        <v>345962</v>
      </c>
      <c r="BP158" s="164">
        <f t="shared" si="122"/>
        <v>9.3671248764266597E-5</v>
      </c>
      <c r="BQ158" s="4">
        <f t="shared" si="123"/>
        <v>3.0353950140705136E-2</v>
      </c>
      <c r="BR158" s="4">
        <f t="shared" si="124"/>
        <v>4.9942235711347219E-2</v>
      </c>
      <c r="BS158" s="157">
        <f t="shared" si="125"/>
        <v>236265</v>
      </c>
      <c r="BT158" s="164">
        <f t="shared" si="126"/>
        <v>-4.2842666122848471E-5</v>
      </c>
      <c r="BU158" s="4">
        <f t="shared" si="127"/>
        <v>2.1168178090619855E-2</v>
      </c>
      <c r="BV158" s="4">
        <f t="shared" si="128"/>
        <v>-2.2332097570457593E-2</v>
      </c>
      <c r="BW158" s="157">
        <f t="shared" si="129"/>
        <v>821029</v>
      </c>
      <c r="BX158" s="4">
        <f t="shared" si="130"/>
        <v>8.1476349747293658E-5</v>
      </c>
      <c r="BY158" s="4">
        <f t="shared" si="131"/>
        <v>7.940088778855546E-2</v>
      </c>
      <c r="BZ158" s="4">
        <f t="shared" si="132"/>
        <v>4.4353950229674234E-2</v>
      </c>
      <c r="CA158" s="157">
        <f t="shared" si="133"/>
        <v>307400</v>
      </c>
      <c r="CB158" s="4">
        <f t="shared" si="134"/>
        <v>4.4778114993808188E-5</v>
      </c>
      <c r="CC158" s="4">
        <f t="shared" si="135"/>
        <v>3.0639197041732701E-2</v>
      </c>
      <c r="CD158" s="4">
        <f t="shared" si="136"/>
        <v>2.4985277407294903E-2</v>
      </c>
      <c r="CE158" s="159">
        <f t="shared" si="137"/>
        <v>685572</v>
      </c>
      <c r="CF158" s="4">
        <f t="shared" si="138"/>
        <v>1.547718311704885E-4</v>
      </c>
      <c r="CG158" s="4">
        <f t="shared" si="139"/>
        <v>7.3344168515323313E-2</v>
      </c>
      <c r="CH158" s="4">
        <f t="shared" si="140"/>
        <v>9.4522448410685606E-2</v>
      </c>
      <c r="CI158" s="157">
        <f t="shared" si="160"/>
        <v>2931762.4625521917</v>
      </c>
      <c r="CJ158" s="164">
        <f t="shared" si="159"/>
        <v>4.0446101320368646E-4</v>
      </c>
      <c r="CK158" s="4">
        <f t="shared" si="141"/>
        <v>0.31364711525605943</v>
      </c>
      <c r="CL158" s="4">
        <f t="shared" si="142"/>
        <v>0.24701294134438598</v>
      </c>
    </row>
    <row r="159" spans="1:90" x14ac:dyDescent="0.35">
      <c r="A159" t="s">
        <v>176</v>
      </c>
      <c r="B159">
        <v>542</v>
      </c>
      <c r="C159" t="s">
        <v>472</v>
      </c>
      <c r="D159" s="342">
        <v>8222000</v>
      </c>
      <c r="E159" s="200">
        <v>7425026</v>
      </c>
      <c r="F159" s="200">
        <v>691106</v>
      </c>
      <c r="G159" s="161">
        <f t="shared" si="151"/>
        <v>1.2449289317915402E-3</v>
      </c>
      <c r="H159" s="342">
        <v>8350000</v>
      </c>
      <c r="I159" s="200">
        <v>7524458.9730156958</v>
      </c>
      <c r="J159" s="200">
        <v>744454.29732901894</v>
      </c>
      <c r="K159" s="161">
        <f t="shared" si="152"/>
        <v>1.2512295674458114E-3</v>
      </c>
      <c r="L159" s="200">
        <v>7438070.0452212691</v>
      </c>
      <c r="M159" s="200">
        <v>630374.63876764663</v>
      </c>
      <c r="N159" s="161">
        <f t="shared" si="153"/>
        <v>1.2357384852871086E-3</v>
      </c>
      <c r="O159" s="200">
        <v>7494577</v>
      </c>
      <c r="P159" s="200">
        <v>619762</v>
      </c>
      <c r="Q159" s="161">
        <f t="shared" si="154"/>
        <v>1.2345386998927268E-3</v>
      </c>
      <c r="R159" t="s">
        <v>176</v>
      </c>
      <c r="S159" s="144">
        <v>542</v>
      </c>
      <c r="T159" t="s">
        <v>472</v>
      </c>
      <c r="U159" s="273">
        <v>7318946.7787682097</v>
      </c>
      <c r="V159" s="161">
        <f t="shared" si="116"/>
        <v>1.1465480786038763E-3</v>
      </c>
      <c r="W159" s="3">
        <v>7364284.4765665317</v>
      </c>
      <c r="X159" s="161">
        <f t="shared" si="109"/>
        <v>1.1629745240556498E-3</v>
      </c>
      <c r="Y159">
        <v>542</v>
      </c>
      <c r="Z159" t="s">
        <v>176</v>
      </c>
      <c r="AA159" t="s">
        <v>472</v>
      </c>
      <c r="AB159" s="162">
        <v>6538609</v>
      </c>
      <c r="AC159" s="161">
        <f t="shared" si="110"/>
        <v>1.09645163898257E-3</v>
      </c>
      <c r="AD159" s="163">
        <v>542</v>
      </c>
      <c r="AE159" s="163" t="s">
        <v>176</v>
      </c>
      <c r="AF159" s="8" t="s">
        <v>472</v>
      </c>
      <c r="AG159" s="160">
        <v>6577409</v>
      </c>
      <c r="AH159" s="161">
        <f t="shared" si="111"/>
        <v>1.0823805898053361E-3</v>
      </c>
      <c r="AI159">
        <v>542</v>
      </c>
      <c r="AJ159" t="s">
        <v>176</v>
      </c>
      <c r="AK159" s="1">
        <v>5871677</v>
      </c>
      <c r="AL159" s="161">
        <f t="shared" si="112"/>
        <v>1.0092371300210849E-3</v>
      </c>
      <c r="AM159">
        <v>542</v>
      </c>
      <c r="AN159" t="s">
        <v>522</v>
      </c>
      <c r="AO159" s="3">
        <v>5616469</v>
      </c>
      <c r="AP159" s="161">
        <f t="shared" si="113"/>
        <v>9.9776780425142445E-4</v>
      </c>
      <c r="AQ159">
        <v>542</v>
      </c>
      <c r="AR159" t="s">
        <v>176</v>
      </c>
      <c r="AS159" s="3">
        <v>5595717</v>
      </c>
      <c r="AT159" s="161">
        <f t="shared" si="114"/>
        <v>9.9956465346606087E-4</v>
      </c>
      <c r="AU159" s="13">
        <v>542</v>
      </c>
      <c r="AV159" s="13" t="s">
        <v>176</v>
      </c>
      <c r="AW159" s="3">
        <v>5575711</v>
      </c>
      <c r="AX159" s="161">
        <f t="shared" si="115"/>
        <v>9.7671921395160494E-4</v>
      </c>
      <c r="AY159" s="174">
        <f t="shared" si="149"/>
        <v>86388.92779442668</v>
      </c>
      <c r="AZ159" s="161">
        <f t="shared" si="155"/>
        <v>1.5491082158702874E-5</v>
      </c>
      <c r="BA159" s="148">
        <f t="shared" si="156"/>
        <v>1.1614427838028886E-2</v>
      </c>
      <c r="BB159" s="148">
        <f t="shared" si="157"/>
        <v>1.2535890354749057E-2</v>
      </c>
      <c r="BC159" s="174">
        <f t="shared" si="150"/>
        <v>119123.26645305939</v>
      </c>
      <c r="BD159" s="161">
        <f t="shared" si="158"/>
        <v>8.9190406683232288E-5</v>
      </c>
      <c r="BE159" s="148">
        <f t="shared" si="143"/>
        <v>1.6276012116747215E-2</v>
      </c>
      <c r="BF159" s="161">
        <f t="shared" si="144"/>
        <v>7.7790376476699757E-2</v>
      </c>
      <c r="BG159" s="174">
        <f t="shared" si="117"/>
        <v>-45337.697798321955</v>
      </c>
      <c r="BH159" s="161">
        <f t="shared" si="145"/>
        <v>-1.6426445451773498E-5</v>
      </c>
      <c r="BI159" s="148">
        <f t="shared" si="118"/>
        <v>-6.1564294457375256E-3</v>
      </c>
      <c r="BJ159" s="161">
        <f t="shared" si="146"/>
        <v>-1.4124510135002297E-2</v>
      </c>
      <c r="BK159" s="174">
        <f t="shared" si="147"/>
        <v>825675.4765665317</v>
      </c>
      <c r="BL159" s="164">
        <f t="shared" si="148"/>
        <v>6.6522885073079779E-5</v>
      </c>
      <c r="BM159" s="4">
        <f t="shared" si="119"/>
        <v>0.1262769308528055</v>
      </c>
      <c r="BN159" s="4">
        <f t="shared" si="120"/>
        <v>6.0671061730372657E-2</v>
      </c>
      <c r="BO159" s="157">
        <f t="shared" si="121"/>
        <v>-38800</v>
      </c>
      <c r="BP159" s="164">
        <f t="shared" si="122"/>
        <v>1.4071049177233948E-5</v>
      </c>
      <c r="BQ159" s="4">
        <f t="shared" si="123"/>
        <v>-5.8989793701440798E-3</v>
      </c>
      <c r="BR159" s="4">
        <f t="shared" si="124"/>
        <v>1.3000093783799835E-2</v>
      </c>
      <c r="BS159" s="157">
        <f t="shared" si="125"/>
        <v>705732</v>
      </c>
      <c r="BT159" s="164">
        <f t="shared" si="126"/>
        <v>7.314345978425116E-5</v>
      </c>
      <c r="BU159" s="4">
        <f t="shared" si="127"/>
        <v>0.12019257871303207</v>
      </c>
      <c r="BV159" s="4">
        <f t="shared" si="128"/>
        <v>7.2474007949670904E-2</v>
      </c>
      <c r="BW159" s="157">
        <f t="shared" si="129"/>
        <v>255208</v>
      </c>
      <c r="BX159" s="4">
        <f t="shared" si="130"/>
        <v>1.1469325769660442E-5</v>
      </c>
      <c r="BY159" s="4">
        <f t="shared" si="131"/>
        <v>4.5439225249885647E-2</v>
      </c>
      <c r="BZ159" s="4">
        <f t="shared" si="132"/>
        <v>1.1494984825918798E-2</v>
      </c>
      <c r="CA159" s="157">
        <f t="shared" si="133"/>
        <v>20752</v>
      </c>
      <c r="CB159" s="4">
        <f t="shared" si="134"/>
        <v>-1.7968492146364177E-6</v>
      </c>
      <c r="CC159" s="4">
        <f t="shared" si="135"/>
        <v>3.7085506647316154E-3</v>
      </c>
      <c r="CD159" s="4">
        <f t="shared" si="136"/>
        <v>-1.7976318074130737E-3</v>
      </c>
      <c r="CE159" s="159">
        <f t="shared" si="137"/>
        <v>20006</v>
      </c>
      <c r="CF159" s="4">
        <f t="shared" si="138"/>
        <v>2.2845439514455933E-5</v>
      </c>
      <c r="CG159" s="4">
        <f t="shared" si="139"/>
        <v>3.5880625807184052E-3</v>
      </c>
      <c r="CH159" s="4">
        <f t="shared" si="140"/>
        <v>2.3389976554293417E-2</v>
      </c>
      <c r="CI159" s="157">
        <f t="shared" si="160"/>
        <v>1948747.9730156958</v>
      </c>
      <c r="CJ159" s="164">
        <f t="shared" si="159"/>
        <v>2.7451035349420651E-4</v>
      </c>
      <c r="CK159" s="4">
        <f t="shared" si="141"/>
        <v>0.34950663207180138</v>
      </c>
      <c r="CL159" s="4">
        <f t="shared" si="142"/>
        <v>0.28105349989337686</v>
      </c>
    </row>
    <row r="160" spans="1:90" x14ac:dyDescent="0.35">
      <c r="A160" t="s">
        <v>188</v>
      </c>
      <c r="B160">
        <v>546</v>
      </c>
      <c r="C160" t="s">
        <v>473</v>
      </c>
      <c r="D160" s="342">
        <v>52819000</v>
      </c>
      <c r="E160" s="200">
        <v>47700144</v>
      </c>
      <c r="F160" s="200">
        <v>2134253</v>
      </c>
      <c r="G160" s="161">
        <f t="shared" si="151"/>
        <v>7.9977213973691993E-3</v>
      </c>
      <c r="H160" s="342">
        <v>53501000</v>
      </c>
      <c r="I160" s="200">
        <v>48210319.765803635</v>
      </c>
      <c r="J160" s="200">
        <v>2332595.8610374914</v>
      </c>
      <c r="K160" s="161">
        <f t="shared" si="152"/>
        <v>8.0168126058390177E-3</v>
      </c>
      <c r="L160" s="200">
        <v>49754717.173086271</v>
      </c>
      <c r="M160" s="200">
        <v>1975150.4942183904</v>
      </c>
      <c r="N160" s="161">
        <f t="shared" si="153"/>
        <v>8.2660983913239137E-3</v>
      </c>
      <c r="O160" s="200">
        <v>50192785</v>
      </c>
      <c r="P160" s="200">
        <v>1942143</v>
      </c>
      <c r="Q160" s="161">
        <f t="shared" si="154"/>
        <v>8.2679696983425695E-3</v>
      </c>
      <c r="R160" t="s">
        <v>188</v>
      </c>
      <c r="S160" s="144">
        <v>546</v>
      </c>
      <c r="T160" t="s">
        <v>473</v>
      </c>
      <c r="U160" s="273">
        <v>53807545.025679007</v>
      </c>
      <c r="V160" s="161">
        <f t="shared" si="116"/>
        <v>8.4292097248952601E-3</v>
      </c>
      <c r="W160" s="3">
        <v>53861944.59815</v>
      </c>
      <c r="X160" s="161">
        <f t="shared" si="109"/>
        <v>8.5059274370875605E-3</v>
      </c>
      <c r="Y160">
        <v>546</v>
      </c>
      <c r="Z160" t="s">
        <v>188</v>
      </c>
      <c r="AA160" t="s">
        <v>473</v>
      </c>
      <c r="AB160" s="162">
        <v>50415339</v>
      </c>
      <c r="AC160" s="161">
        <f t="shared" si="110"/>
        <v>8.4540887941780708E-3</v>
      </c>
      <c r="AD160" s="163">
        <v>546</v>
      </c>
      <c r="AE160" s="163" t="s">
        <v>188</v>
      </c>
      <c r="AF160" s="8" t="s">
        <v>473</v>
      </c>
      <c r="AG160" s="160">
        <v>47868196</v>
      </c>
      <c r="AH160" s="161">
        <f t="shared" si="111"/>
        <v>7.8772060882024257E-3</v>
      </c>
      <c r="AI160">
        <v>546</v>
      </c>
      <c r="AJ160" t="s">
        <v>188</v>
      </c>
      <c r="AK160" s="1">
        <v>46501718</v>
      </c>
      <c r="AL160" s="161">
        <f t="shared" si="112"/>
        <v>7.9928205205037385E-3</v>
      </c>
      <c r="AM160">
        <v>546</v>
      </c>
      <c r="AN160" t="s">
        <v>188</v>
      </c>
      <c r="AO160" s="3">
        <v>45499898</v>
      </c>
      <c r="AP160" s="161">
        <f t="shared" si="113"/>
        <v>8.0830737819658181E-3</v>
      </c>
      <c r="AQ160">
        <v>546</v>
      </c>
      <c r="AR160" t="s">
        <v>188</v>
      </c>
      <c r="AS160" s="3">
        <v>47528492</v>
      </c>
      <c r="AT160" s="161">
        <f t="shared" si="114"/>
        <v>8.4900291840606743E-3</v>
      </c>
      <c r="AU160" s="13">
        <v>546</v>
      </c>
      <c r="AV160" s="13" t="s">
        <v>188</v>
      </c>
      <c r="AW160" s="3">
        <v>45280791</v>
      </c>
      <c r="AX160" s="161">
        <f t="shared" si="115"/>
        <v>7.9320141579480915E-3</v>
      </c>
      <c r="AY160" s="174">
        <f t="shared" si="149"/>
        <v>-1544397.4072826356</v>
      </c>
      <c r="AZ160" s="161">
        <f t="shared" si="155"/>
        <v>-2.4928578548489601E-4</v>
      </c>
      <c r="BA160" s="148">
        <f t="shared" si="156"/>
        <v>-3.1040220807808022E-2</v>
      </c>
      <c r="BB160" s="148">
        <f t="shared" si="157"/>
        <v>-3.0157611690969713E-2</v>
      </c>
      <c r="BC160" s="174">
        <f t="shared" si="150"/>
        <v>-4052827.8525927365</v>
      </c>
      <c r="BD160" s="161">
        <f t="shared" si="158"/>
        <v>-1.631113335713464E-4</v>
      </c>
      <c r="BE160" s="148">
        <f t="shared" si="143"/>
        <v>-7.5320809575284892E-2</v>
      </c>
      <c r="BF160" s="161">
        <f t="shared" si="144"/>
        <v>-1.9350726686702908E-2</v>
      </c>
      <c r="BG160" s="174">
        <f t="shared" si="117"/>
        <v>-54399.572470992804</v>
      </c>
      <c r="BH160" s="161">
        <f t="shared" si="145"/>
        <v>-7.6717712192300377E-5</v>
      </c>
      <c r="BI160" s="148">
        <f t="shared" si="118"/>
        <v>-1.0099815904690019E-3</v>
      </c>
      <c r="BJ160" s="161">
        <f t="shared" si="146"/>
        <v>-9.0193236140007106E-3</v>
      </c>
      <c r="BK160" s="174">
        <f t="shared" si="147"/>
        <v>3446605.59815</v>
      </c>
      <c r="BL160" s="164">
        <f t="shared" si="148"/>
        <v>5.1838642909489765E-5</v>
      </c>
      <c r="BM160" s="4">
        <f t="shared" si="119"/>
        <v>6.8364225382874053E-2</v>
      </c>
      <c r="BN160" s="4">
        <f t="shared" si="120"/>
        <v>6.1317835867998657E-3</v>
      </c>
      <c r="BO160" s="157">
        <f t="shared" si="121"/>
        <v>2547143</v>
      </c>
      <c r="BP160" s="164">
        <f t="shared" si="122"/>
        <v>5.7688270597564505E-4</v>
      </c>
      <c r="BQ160" s="4">
        <f t="shared" si="123"/>
        <v>5.3211593768856466E-2</v>
      </c>
      <c r="BR160" s="4">
        <f t="shared" si="124"/>
        <v>7.3234431030011218E-2</v>
      </c>
      <c r="BS160" s="157">
        <f t="shared" si="125"/>
        <v>1366478</v>
      </c>
      <c r="BT160" s="164">
        <f t="shared" si="126"/>
        <v>-1.156144323013128E-4</v>
      </c>
      <c r="BU160" s="4">
        <f t="shared" si="127"/>
        <v>2.9385537970876688E-2</v>
      </c>
      <c r="BV160" s="4">
        <f t="shared" si="128"/>
        <v>-1.4464785241296314E-2</v>
      </c>
      <c r="BW160" s="157">
        <f t="shared" si="129"/>
        <v>1001820</v>
      </c>
      <c r="BX160" s="4">
        <f t="shared" si="130"/>
        <v>-9.0253261462079626E-5</v>
      </c>
      <c r="BY160" s="4">
        <f t="shared" si="131"/>
        <v>2.2018071337214867E-2</v>
      </c>
      <c r="BZ160" s="4">
        <f t="shared" si="132"/>
        <v>-1.1165710458247219E-2</v>
      </c>
      <c r="CA160" s="157">
        <f t="shared" si="133"/>
        <v>-2028594</v>
      </c>
      <c r="CB160" s="4">
        <f t="shared" si="134"/>
        <v>-4.0695540209485619E-4</v>
      </c>
      <c r="CC160" s="4">
        <f t="shared" si="135"/>
        <v>-4.2681640309564207E-2</v>
      </c>
      <c r="CD160" s="4">
        <f t="shared" si="136"/>
        <v>-4.7933333710899508E-2</v>
      </c>
      <c r="CE160" s="159">
        <f t="shared" si="137"/>
        <v>2247701</v>
      </c>
      <c r="CF160" s="4">
        <f t="shared" si="138"/>
        <v>5.5801502611258283E-4</v>
      </c>
      <c r="CG160" s="4">
        <f t="shared" si="139"/>
        <v>4.9639172601909712E-2</v>
      </c>
      <c r="CH160" s="4">
        <f t="shared" si="140"/>
        <v>7.0349726437822446E-2</v>
      </c>
      <c r="CI160" s="157">
        <f t="shared" si="160"/>
        <v>2929528.7658036351</v>
      </c>
      <c r="CJ160" s="164">
        <f t="shared" si="159"/>
        <v>8.4798447890926248E-5</v>
      </c>
      <c r="CK160" s="4">
        <f t="shared" si="141"/>
        <v>6.4696943253567174E-2</v>
      </c>
      <c r="CL160" s="4">
        <f t="shared" si="142"/>
        <v>1.069065765672593E-2</v>
      </c>
    </row>
    <row r="161" spans="1:90" x14ac:dyDescent="0.35">
      <c r="A161" t="s">
        <v>189</v>
      </c>
      <c r="B161">
        <v>547</v>
      </c>
      <c r="C161" t="s">
        <v>472</v>
      </c>
      <c r="D161" s="342">
        <v>5931000</v>
      </c>
      <c r="E161" s="200">
        <v>5355973</v>
      </c>
      <c r="F161" s="200">
        <v>381458</v>
      </c>
      <c r="G161" s="161">
        <f t="shared" si="151"/>
        <v>8.9801783126339631E-4</v>
      </c>
      <c r="H161" s="342">
        <v>5990000</v>
      </c>
      <c r="I161" s="200">
        <v>5397988.4198715091</v>
      </c>
      <c r="J161" s="200">
        <v>389429.84176330618</v>
      </c>
      <c r="K161" s="161">
        <f t="shared" si="152"/>
        <v>8.9762237257124311E-4</v>
      </c>
      <c r="L161" s="200">
        <v>5333168.9455303773</v>
      </c>
      <c r="M161" s="200">
        <v>329753.88376110164</v>
      </c>
      <c r="N161" s="161">
        <f t="shared" si="153"/>
        <v>8.8603657594809627E-4</v>
      </c>
      <c r="O161" s="200">
        <v>5376990</v>
      </c>
      <c r="P161" s="200">
        <v>324244</v>
      </c>
      <c r="Q161" s="161">
        <f t="shared" si="154"/>
        <v>8.8572073433046221E-4</v>
      </c>
      <c r="R161" t="s">
        <v>189</v>
      </c>
      <c r="S161" s="144">
        <v>547</v>
      </c>
      <c r="T161" t="s">
        <v>472</v>
      </c>
      <c r="U161" s="273">
        <v>5366669.7736793468</v>
      </c>
      <c r="V161" s="161">
        <f t="shared" si="116"/>
        <v>8.4071453222797426E-4</v>
      </c>
      <c r="W161" s="3">
        <v>5639650.5975476075</v>
      </c>
      <c r="X161" s="161">
        <f t="shared" si="109"/>
        <v>8.906187682446783E-4</v>
      </c>
      <c r="Y161">
        <v>547</v>
      </c>
      <c r="Z161" t="s">
        <v>189</v>
      </c>
      <c r="AA161" t="s">
        <v>472</v>
      </c>
      <c r="AB161" s="162">
        <v>5217581</v>
      </c>
      <c r="AC161" s="161">
        <f t="shared" si="110"/>
        <v>8.7493001018631284E-4</v>
      </c>
      <c r="AD161" s="163">
        <v>547</v>
      </c>
      <c r="AE161" s="163" t="s">
        <v>189</v>
      </c>
      <c r="AF161" s="8" t="s">
        <v>472</v>
      </c>
      <c r="AG161" s="160">
        <v>5337706</v>
      </c>
      <c r="AH161" s="161">
        <f t="shared" si="111"/>
        <v>8.7837465611268514E-4</v>
      </c>
      <c r="AI161">
        <v>547</v>
      </c>
      <c r="AJ161" t="s">
        <v>189</v>
      </c>
      <c r="AK161" s="1">
        <v>5099470</v>
      </c>
      <c r="AL161" s="161">
        <f t="shared" si="112"/>
        <v>8.7650844340188023E-4</v>
      </c>
      <c r="AM161">
        <v>547</v>
      </c>
      <c r="AN161" t="s">
        <v>189</v>
      </c>
      <c r="AO161" s="3">
        <v>5271491</v>
      </c>
      <c r="AP161" s="161">
        <f t="shared" si="113"/>
        <v>9.3648233439927214E-4</v>
      </c>
      <c r="AQ161">
        <v>547</v>
      </c>
      <c r="AR161" t="s">
        <v>189</v>
      </c>
      <c r="AS161" s="3">
        <v>5172261</v>
      </c>
      <c r="AT161" s="161">
        <f t="shared" si="114"/>
        <v>9.2392257758943514E-4</v>
      </c>
      <c r="AU161" s="13">
        <v>547</v>
      </c>
      <c r="AV161" s="13" t="s">
        <v>189</v>
      </c>
      <c r="AW161" s="3">
        <v>4652863</v>
      </c>
      <c r="AX161" s="161">
        <f t="shared" si="115"/>
        <v>8.1506030208246206E-4</v>
      </c>
      <c r="AY161" s="174">
        <f t="shared" si="149"/>
        <v>64819.474341131747</v>
      </c>
      <c r="AZ161" s="161">
        <f t="shared" si="155"/>
        <v>1.1585796623146834E-5</v>
      </c>
      <c r="BA161" s="148">
        <f t="shared" si="156"/>
        <v>1.2154026059019874E-2</v>
      </c>
      <c r="BB161" s="148">
        <f t="shared" si="157"/>
        <v>1.3075980086656745E-2</v>
      </c>
      <c r="BC161" s="174">
        <f t="shared" si="150"/>
        <v>-33500.828148969449</v>
      </c>
      <c r="BD161" s="161">
        <f t="shared" si="158"/>
        <v>4.5322043720122016E-5</v>
      </c>
      <c r="BE161" s="148">
        <f t="shared" si="143"/>
        <v>-6.2423867243095793E-3</v>
      </c>
      <c r="BF161" s="161">
        <f t="shared" si="144"/>
        <v>5.3908957181951225E-2</v>
      </c>
      <c r="BG161" s="174">
        <f t="shared" si="117"/>
        <v>-272980.82386826072</v>
      </c>
      <c r="BH161" s="161">
        <f t="shared" si="145"/>
        <v>-4.9904236016704039E-5</v>
      </c>
      <c r="BI161" s="148">
        <f t="shared" si="118"/>
        <v>-4.8403853952754795E-2</v>
      </c>
      <c r="BJ161" s="161">
        <f t="shared" si="146"/>
        <v>-5.6033218472433907E-2</v>
      </c>
      <c r="BK161" s="174">
        <f t="shared" si="147"/>
        <v>422069.5975476075</v>
      </c>
      <c r="BL161" s="164">
        <f t="shared" si="148"/>
        <v>1.5688758058365459E-5</v>
      </c>
      <c r="BM161" s="4">
        <f t="shared" si="119"/>
        <v>8.0893731702029639E-2</v>
      </c>
      <c r="BN161" s="4">
        <f t="shared" si="120"/>
        <v>1.793144351629292E-2</v>
      </c>
      <c r="BO161" s="157">
        <f t="shared" si="121"/>
        <v>-120125</v>
      </c>
      <c r="BP161" s="164">
        <f t="shared" si="122"/>
        <v>-3.4446459263723014E-6</v>
      </c>
      <c r="BQ161" s="4">
        <f t="shared" si="123"/>
        <v>-2.2504986224419255E-2</v>
      </c>
      <c r="BR161" s="4">
        <f t="shared" si="124"/>
        <v>-3.921613519243426E-3</v>
      </c>
      <c r="BS161" s="157">
        <f t="shared" si="125"/>
        <v>238236</v>
      </c>
      <c r="BT161" s="164">
        <f t="shared" si="126"/>
        <v>1.8662127108049148E-6</v>
      </c>
      <c r="BU161" s="4">
        <f t="shared" si="127"/>
        <v>4.6717796163130682E-2</v>
      </c>
      <c r="BV161" s="4">
        <f t="shared" si="128"/>
        <v>2.1291440200642241E-3</v>
      </c>
      <c r="BW161" s="157">
        <f t="shared" si="129"/>
        <v>-172021</v>
      </c>
      <c r="BX161" s="4">
        <f t="shared" si="130"/>
        <v>-5.9973890997391918E-5</v>
      </c>
      <c r="BY161" s="4">
        <f t="shared" si="131"/>
        <v>-3.263232356841736E-2</v>
      </c>
      <c r="BZ161" s="4">
        <f t="shared" si="132"/>
        <v>-6.4041668266880375E-2</v>
      </c>
      <c r="CA161" s="157">
        <f t="shared" si="133"/>
        <v>99230</v>
      </c>
      <c r="CB161" s="4">
        <f t="shared" si="134"/>
        <v>1.2559756809837007E-5</v>
      </c>
      <c r="CC161" s="4">
        <f t="shared" si="135"/>
        <v>1.9185033392553081E-2</v>
      </c>
      <c r="CD161" s="4">
        <f t="shared" si="136"/>
        <v>1.3593949443909147E-2</v>
      </c>
      <c r="CE161" s="159">
        <f t="shared" si="137"/>
        <v>519398</v>
      </c>
      <c r="CF161" s="4">
        <f t="shared" si="138"/>
        <v>1.0886227550697307E-4</v>
      </c>
      <c r="CG161" s="4">
        <f t="shared" si="139"/>
        <v>0.11162976429780976</v>
      </c>
      <c r="CH161" s="4">
        <f t="shared" si="140"/>
        <v>0.13356346178170159</v>
      </c>
      <c r="CI161" s="157">
        <f t="shared" si="160"/>
        <v>745125.41987150908</v>
      </c>
      <c r="CJ161" s="164">
        <f t="shared" si="159"/>
        <v>8.2562070488781045E-5</v>
      </c>
      <c r="CK161" s="4">
        <f t="shared" si="141"/>
        <v>0.16014342564384748</v>
      </c>
      <c r="CL161" s="4">
        <f t="shared" si="142"/>
        <v>0.10129565907925668</v>
      </c>
    </row>
    <row r="162" spans="1:90" x14ac:dyDescent="0.35">
      <c r="A162" t="s">
        <v>196</v>
      </c>
      <c r="B162">
        <v>553</v>
      </c>
      <c r="C162" t="s">
        <v>472</v>
      </c>
      <c r="D162" s="342">
        <v>3913000</v>
      </c>
      <c r="E162" s="200">
        <v>3533686</v>
      </c>
      <c r="F162" s="200">
        <v>329347</v>
      </c>
      <c r="G162" s="161">
        <f t="shared" si="151"/>
        <v>5.9248114919284054E-4</v>
      </c>
      <c r="H162" s="342">
        <v>3962000</v>
      </c>
      <c r="I162" s="200">
        <v>3569814.7245201617</v>
      </c>
      <c r="J162" s="200">
        <v>343546.22128802433</v>
      </c>
      <c r="K162" s="161">
        <f t="shared" si="152"/>
        <v>5.9361845810329116E-4</v>
      </c>
      <c r="L162" s="200">
        <v>3576811.8609024258</v>
      </c>
      <c r="M162" s="200">
        <v>290901.43736347626</v>
      </c>
      <c r="N162" s="161">
        <f t="shared" si="153"/>
        <v>5.942407162444302E-4</v>
      </c>
      <c r="O162" s="200">
        <v>3604348</v>
      </c>
      <c r="P162" s="200">
        <v>286041</v>
      </c>
      <c r="Q162" s="161">
        <f t="shared" si="154"/>
        <v>5.9372358091470002E-4</v>
      </c>
      <c r="R162" t="s">
        <v>196</v>
      </c>
      <c r="S162" s="144">
        <v>553</v>
      </c>
      <c r="T162" t="s">
        <v>472</v>
      </c>
      <c r="U162" s="273">
        <v>3683632.1836355142</v>
      </c>
      <c r="V162" s="161">
        <f t="shared" si="116"/>
        <v>5.7705863016830337E-4</v>
      </c>
      <c r="W162" s="3">
        <v>3894659.0397059731</v>
      </c>
      <c r="X162" s="161">
        <f t="shared" si="109"/>
        <v>6.1504810921872975E-4</v>
      </c>
      <c r="Y162">
        <v>553</v>
      </c>
      <c r="Z162" t="s">
        <v>196</v>
      </c>
      <c r="AA162" t="s">
        <v>472</v>
      </c>
      <c r="AB162" s="162">
        <v>3582135</v>
      </c>
      <c r="AC162" s="161">
        <f t="shared" si="110"/>
        <v>6.006839974384198E-4</v>
      </c>
      <c r="AD162" s="163">
        <v>553</v>
      </c>
      <c r="AE162" s="163" t="s">
        <v>196</v>
      </c>
      <c r="AF162" s="8" t="s">
        <v>472</v>
      </c>
      <c r="AG162" s="160">
        <v>3593922</v>
      </c>
      <c r="AH162" s="161">
        <f t="shared" si="111"/>
        <v>5.914169871562453E-4</v>
      </c>
      <c r="AI162">
        <v>553</v>
      </c>
      <c r="AJ162" t="s">
        <v>196</v>
      </c>
      <c r="AK162" s="1">
        <v>3206561</v>
      </c>
      <c r="AL162" s="161">
        <f t="shared" si="112"/>
        <v>5.5115096093970089E-4</v>
      </c>
      <c r="AM162">
        <v>553</v>
      </c>
      <c r="AN162" t="s">
        <v>196</v>
      </c>
      <c r="AO162" s="3">
        <v>2872397</v>
      </c>
      <c r="AP162" s="161">
        <f t="shared" si="113"/>
        <v>5.102823940857466E-4</v>
      </c>
      <c r="AQ162">
        <v>553</v>
      </c>
      <c r="AR162" t="s">
        <v>196</v>
      </c>
      <c r="AS162" s="3">
        <v>2615241</v>
      </c>
      <c r="AT162" s="161">
        <f t="shared" si="114"/>
        <v>4.6716130638758794E-4</v>
      </c>
      <c r="AU162" s="13">
        <v>553</v>
      </c>
      <c r="AV162" s="13" t="s">
        <v>196</v>
      </c>
      <c r="AW162" s="3">
        <v>2314054</v>
      </c>
      <c r="AX162" s="161">
        <f t="shared" si="115"/>
        <v>4.0536193571036365E-4</v>
      </c>
      <c r="AY162" s="174">
        <f t="shared" si="149"/>
        <v>-6997.1363822640851</v>
      </c>
      <c r="AZ162" s="161">
        <f t="shared" si="155"/>
        <v>-6.2225814113903415E-7</v>
      </c>
      <c r="BA162" s="148">
        <f t="shared" si="156"/>
        <v>-1.9562494909918788E-3</v>
      </c>
      <c r="BB162" s="148">
        <f t="shared" si="157"/>
        <v>-1.0471482753179092E-3</v>
      </c>
      <c r="BC162" s="174">
        <f t="shared" si="150"/>
        <v>-106820.3227330884</v>
      </c>
      <c r="BD162" s="161">
        <f t="shared" si="158"/>
        <v>1.718208607612683E-5</v>
      </c>
      <c r="BE162" s="148">
        <f t="shared" si="143"/>
        <v>-2.899863976855133E-2</v>
      </c>
      <c r="BF162" s="161">
        <f t="shared" si="144"/>
        <v>2.9775286561636811E-2</v>
      </c>
      <c r="BG162" s="174">
        <f t="shared" si="117"/>
        <v>-211026.85607045889</v>
      </c>
      <c r="BH162" s="161">
        <f t="shared" si="145"/>
        <v>-3.7989479050426381E-5</v>
      </c>
      <c r="BI162" s="148">
        <f t="shared" si="118"/>
        <v>-5.4183653541694972E-2</v>
      </c>
      <c r="BJ162" s="161">
        <f t="shared" si="146"/>
        <v>-6.176667886790653E-2</v>
      </c>
      <c r="BK162" s="174">
        <f t="shared" si="147"/>
        <v>312524.03970597312</v>
      </c>
      <c r="BL162" s="164">
        <f t="shared" si="148"/>
        <v>1.4364111780309943E-5</v>
      </c>
      <c r="BM162" s="4">
        <f t="shared" si="119"/>
        <v>8.7245187494601154E-2</v>
      </c>
      <c r="BN162" s="4">
        <f t="shared" si="120"/>
        <v>2.3912925667347259E-2</v>
      </c>
      <c r="BO162" s="157">
        <f t="shared" si="121"/>
        <v>-11787</v>
      </c>
      <c r="BP162" s="164">
        <f t="shared" si="122"/>
        <v>9.2670102821745034E-6</v>
      </c>
      <c r="BQ162" s="4">
        <f t="shared" si="123"/>
        <v>-3.2797039000846428E-3</v>
      </c>
      <c r="BR162" s="4">
        <f t="shared" si="124"/>
        <v>1.5669164875925807E-2</v>
      </c>
      <c r="BS162" s="157">
        <f t="shared" si="125"/>
        <v>387361</v>
      </c>
      <c r="BT162" s="164">
        <f t="shared" si="126"/>
        <v>4.0266026216544408E-5</v>
      </c>
      <c r="BU162" s="4">
        <f t="shared" si="127"/>
        <v>0.12080262935899239</v>
      </c>
      <c r="BV162" s="4">
        <f t="shared" si="128"/>
        <v>7.3058071327484708E-2</v>
      </c>
      <c r="BW162" s="157">
        <f t="shared" si="129"/>
        <v>334164</v>
      </c>
      <c r="BX162" s="4">
        <f t="shared" si="130"/>
        <v>4.0868566853954295E-5</v>
      </c>
      <c r="BY162" s="4">
        <f t="shared" si="131"/>
        <v>0.11633628638381115</v>
      </c>
      <c r="BZ162" s="4">
        <f t="shared" si="132"/>
        <v>8.0090097811775257E-2</v>
      </c>
      <c r="CA162" s="157">
        <f t="shared" si="133"/>
        <v>257156</v>
      </c>
      <c r="CB162" s="4">
        <f t="shared" si="134"/>
        <v>4.3121087698158654E-5</v>
      </c>
      <c r="CC162" s="4">
        <f t="shared" si="135"/>
        <v>9.832975240140393E-2</v>
      </c>
      <c r="CD162" s="4">
        <f t="shared" si="136"/>
        <v>9.2304493348562014E-2</v>
      </c>
      <c r="CE162" s="159">
        <f t="shared" si="137"/>
        <v>301187</v>
      </c>
      <c r="CF162" s="4">
        <f t="shared" si="138"/>
        <v>6.1799370677224289E-5</v>
      </c>
      <c r="CG162" s="4">
        <f t="shared" si="139"/>
        <v>0.1301555624890344</v>
      </c>
      <c r="CH162" s="4">
        <f t="shared" si="140"/>
        <v>0.15245479467361914</v>
      </c>
      <c r="CI162" s="157">
        <f t="shared" si="160"/>
        <v>1255760.7245201617</v>
      </c>
      <c r="CJ162" s="164">
        <f t="shared" si="159"/>
        <v>1.8825652239292751E-4</v>
      </c>
      <c r="CK162" s="4">
        <f t="shared" si="141"/>
        <v>0.54266699243844863</v>
      </c>
      <c r="CL162" s="4">
        <f t="shared" si="142"/>
        <v>0.46441588567763115</v>
      </c>
    </row>
    <row r="163" spans="1:90" x14ac:dyDescent="0.35">
      <c r="A163" t="s">
        <v>204</v>
      </c>
      <c r="B163">
        <v>556</v>
      </c>
      <c r="C163" t="s">
        <v>472</v>
      </c>
      <c r="D163" s="342">
        <v>12978000</v>
      </c>
      <c r="E163" s="200">
        <v>11720668</v>
      </c>
      <c r="F163" s="200">
        <v>586250</v>
      </c>
      <c r="G163" s="161">
        <f t="shared" si="151"/>
        <v>1.9651646597767182E-3</v>
      </c>
      <c r="H163" s="342">
        <v>13069000</v>
      </c>
      <c r="I163" s="200">
        <v>11776477.266061286</v>
      </c>
      <c r="J163" s="200">
        <v>565860.43999532785</v>
      </c>
      <c r="K163" s="161">
        <f t="shared" si="152"/>
        <v>1.958290504140218E-3</v>
      </c>
      <c r="L163" s="200">
        <v>11955307.624890165</v>
      </c>
      <c r="M163" s="200">
        <v>479148.37987335509</v>
      </c>
      <c r="N163" s="161">
        <f t="shared" si="153"/>
        <v>1.9862186892169427E-3</v>
      </c>
      <c r="O163" s="200">
        <v>12060449</v>
      </c>
      <c r="P163" s="200">
        <v>471142</v>
      </c>
      <c r="Q163" s="161">
        <f t="shared" si="154"/>
        <v>1.9866486165373357E-3</v>
      </c>
      <c r="R163" t="s">
        <v>204</v>
      </c>
      <c r="S163" s="144">
        <v>556</v>
      </c>
      <c r="T163" t="s">
        <v>472</v>
      </c>
      <c r="U163" s="273">
        <v>12569689.751629116</v>
      </c>
      <c r="V163" s="161">
        <f t="shared" si="116"/>
        <v>1.9691021220682682E-3</v>
      </c>
      <c r="W163" s="3">
        <v>12489866.834616782</v>
      </c>
      <c r="X163" s="161">
        <f t="shared" si="109"/>
        <v>1.9724111668590928E-3</v>
      </c>
      <c r="Y163">
        <v>556</v>
      </c>
      <c r="Z163" t="s">
        <v>204</v>
      </c>
      <c r="AA163" t="s">
        <v>472</v>
      </c>
      <c r="AB163" s="162">
        <v>11870781</v>
      </c>
      <c r="AC163" s="161">
        <f t="shared" si="110"/>
        <v>1.9905972789400852E-3</v>
      </c>
      <c r="AD163" s="163">
        <v>556</v>
      </c>
      <c r="AE163" s="163" t="s">
        <v>204</v>
      </c>
      <c r="AF163" s="8" t="s">
        <v>472</v>
      </c>
      <c r="AG163" s="160">
        <v>12146820</v>
      </c>
      <c r="AH163" s="161">
        <f t="shared" si="111"/>
        <v>1.9988846969770696E-3</v>
      </c>
      <c r="AI163">
        <v>556</v>
      </c>
      <c r="AJ163" t="s">
        <v>204</v>
      </c>
      <c r="AK163" s="1">
        <v>11537794</v>
      </c>
      <c r="AL163" s="161">
        <f t="shared" si="112"/>
        <v>1.9831421420719317E-3</v>
      </c>
      <c r="AM163">
        <v>556</v>
      </c>
      <c r="AN163" t="s">
        <v>204</v>
      </c>
      <c r="AO163" s="3">
        <v>11132791</v>
      </c>
      <c r="AP163" s="161">
        <f t="shared" si="113"/>
        <v>1.9777444567503212E-3</v>
      </c>
      <c r="AQ163">
        <v>556</v>
      </c>
      <c r="AR163" t="s">
        <v>204</v>
      </c>
      <c r="AS163" s="3">
        <v>11623537</v>
      </c>
      <c r="AT163" s="161">
        <f t="shared" si="114"/>
        <v>2.0763159990855391E-3</v>
      </c>
      <c r="AU163" s="13">
        <v>556</v>
      </c>
      <c r="AV163" s="13" t="s">
        <v>204</v>
      </c>
      <c r="AW163" s="3">
        <v>11814933</v>
      </c>
      <c r="AX163" s="161">
        <f t="shared" si="115"/>
        <v>2.0696682580303889E-3</v>
      </c>
      <c r="AY163" s="174">
        <f t="shared" si="149"/>
        <v>-178830.35882887989</v>
      </c>
      <c r="AZ163" s="161">
        <f t="shared" si="155"/>
        <v>-2.792818507672476E-5</v>
      </c>
      <c r="BA163" s="148">
        <f t="shared" si="156"/>
        <v>-1.4958239841237278E-2</v>
      </c>
      <c r="BB163" s="148">
        <f t="shared" si="157"/>
        <v>-1.4060981919234338E-2</v>
      </c>
      <c r="BC163" s="174">
        <f t="shared" si="150"/>
        <v>-614382.12673895061</v>
      </c>
      <c r="BD163" s="161">
        <f t="shared" si="158"/>
        <v>1.7116567148674558E-5</v>
      </c>
      <c r="BE163" s="148">
        <f t="shared" si="143"/>
        <v>-4.8878066116096665E-2</v>
      </c>
      <c r="BF163" s="161">
        <f t="shared" si="144"/>
        <v>8.6925746292406524E-3</v>
      </c>
      <c r="BG163" s="174">
        <f t="shared" si="117"/>
        <v>79822.91701233387</v>
      </c>
      <c r="BH163" s="161">
        <f t="shared" si="145"/>
        <v>-3.3090447908246459E-6</v>
      </c>
      <c r="BI163" s="148">
        <f t="shared" si="118"/>
        <v>6.3910142573416016E-3</v>
      </c>
      <c r="BJ163" s="161">
        <f t="shared" si="146"/>
        <v>-1.6776648025644853E-3</v>
      </c>
      <c r="BK163" s="174">
        <f t="shared" si="147"/>
        <v>619085.83461678214</v>
      </c>
      <c r="BL163" s="164">
        <f t="shared" si="148"/>
        <v>-1.8186112080992387E-5</v>
      </c>
      <c r="BM163" s="4">
        <f t="shared" si="119"/>
        <v>5.2152072775732458E-2</v>
      </c>
      <c r="BN163" s="4">
        <f t="shared" si="120"/>
        <v>-9.1360077065290556E-3</v>
      </c>
      <c r="BO163" s="157">
        <f t="shared" si="121"/>
        <v>-276039</v>
      </c>
      <c r="BP163" s="164">
        <f t="shared" si="122"/>
        <v>-8.2874180369844203E-6</v>
      </c>
      <c r="BQ163" s="4">
        <f t="shared" si="123"/>
        <v>-2.2725207091238694E-2</v>
      </c>
      <c r="BR163" s="4">
        <f t="shared" si="124"/>
        <v>-4.1460210533992049E-3</v>
      </c>
      <c r="BS163" s="157">
        <f t="shared" si="125"/>
        <v>609026</v>
      </c>
      <c r="BT163" s="164">
        <f t="shared" si="126"/>
        <v>1.5742554905137911E-5</v>
      </c>
      <c r="BU163" s="4">
        <f t="shared" si="127"/>
        <v>5.2785307139302365E-2</v>
      </c>
      <c r="BV163" s="4">
        <f t="shared" si="128"/>
        <v>7.938187874264287E-3</v>
      </c>
      <c r="BW163" s="157">
        <f t="shared" si="129"/>
        <v>405003</v>
      </c>
      <c r="BX163" s="4">
        <f t="shared" si="130"/>
        <v>5.3976853216105257E-6</v>
      </c>
      <c r="BY163" s="4">
        <f t="shared" si="131"/>
        <v>3.6379287098805682E-2</v>
      </c>
      <c r="BZ163" s="4">
        <f t="shared" si="132"/>
        <v>2.7292127166315462E-3</v>
      </c>
      <c r="CA163" s="157">
        <f t="shared" si="133"/>
        <v>-490746</v>
      </c>
      <c r="CB163" s="4">
        <f t="shared" si="134"/>
        <v>-9.8571542335217956E-5</v>
      </c>
      <c r="CC163" s="4">
        <f t="shared" si="135"/>
        <v>-4.222002304462058E-2</v>
      </c>
      <c r="CD163" s="4">
        <f t="shared" si="136"/>
        <v>-4.7474248803472736E-2</v>
      </c>
      <c r="CE163" s="159">
        <f t="shared" si="137"/>
        <v>-191396</v>
      </c>
      <c r="CF163" s="4">
        <f t="shared" si="138"/>
        <v>6.6477410551502199E-6</v>
      </c>
      <c r="CG163" s="4">
        <f t="shared" si="139"/>
        <v>-1.6199499396230176E-2</v>
      </c>
      <c r="CH163" s="4">
        <f t="shared" si="140"/>
        <v>3.2119838671520137E-3</v>
      </c>
      <c r="CI163" s="157">
        <f t="shared" si="160"/>
        <v>-38455.733938714489</v>
      </c>
      <c r="CJ163" s="164">
        <f t="shared" si="159"/>
        <v>-1.1137775389017095E-4</v>
      </c>
      <c r="CK163" s="4">
        <f t="shared" si="141"/>
        <v>-3.254841473812377E-3</v>
      </c>
      <c r="CL163" s="4">
        <f t="shared" si="142"/>
        <v>-5.3814302585943989E-2</v>
      </c>
    </row>
    <row r="164" spans="1:90" x14ac:dyDescent="0.35">
      <c r="A164" t="s">
        <v>225</v>
      </c>
      <c r="B164">
        <v>569</v>
      </c>
      <c r="C164" t="s">
        <v>472</v>
      </c>
      <c r="D164" s="342">
        <v>4013000</v>
      </c>
      <c r="E164" s="200">
        <v>3623735</v>
      </c>
      <c r="F164" s="200">
        <v>437671</v>
      </c>
      <c r="G164" s="161">
        <f t="shared" si="151"/>
        <v>6.0757935967437906E-4</v>
      </c>
      <c r="H164" s="342">
        <v>4035000</v>
      </c>
      <c r="I164" s="200">
        <v>3636299.8524042293</v>
      </c>
      <c r="J164" s="200">
        <v>428431.76780674362</v>
      </c>
      <c r="K164" s="161">
        <f t="shared" si="152"/>
        <v>6.0467415766950465E-4</v>
      </c>
      <c r="L164" s="200">
        <v>3626077.7564730444</v>
      </c>
      <c r="M164" s="200">
        <v>362779.1817936126</v>
      </c>
      <c r="N164" s="161">
        <f t="shared" si="153"/>
        <v>6.0242560329155643E-4</v>
      </c>
      <c r="O164" s="200">
        <v>3652190</v>
      </c>
      <c r="P164" s="200">
        <v>356718</v>
      </c>
      <c r="Q164" s="161">
        <f t="shared" si="154"/>
        <v>6.0160431927795493E-4</v>
      </c>
      <c r="R164" t="s">
        <v>225</v>
      </c>
      <c r="S164" s="144">
        <v>569</v>
      </c>
      <c r="T164" t="s">
        <v>472</v>
      </c>
      <c r="U164" s="273">
        <v>3586998.5669818083</v>
      </c>
      <c r="V164" s="161">
        <f t="shared" si="116"/>
        <v>5.6192051113944819E-4</v>
      </c>
      <c r="W164" s="3">
        <v>3716026.4129995471</v>
      </c>
      <c r="X164" s="161">
        <f t="shared" si="109"/>
        <v>5.8683828181651967E-4</v>
      </c>
      <c r="Y164">
        <v>569</v>
      </c>
      <c r="Z164" t="s">
        <v>225</v>
      </c>
      <c r="AA164" t="s">
        <v>472</v>
      </c>
      <c r="AB164" s="162">
        <v>3427493</v>
      </c>
      <c r="AC164" s="161">
        <f t="shared" si="110"/>
        <v>5.7475226266799032E-4</v>
      </c>
      <c r="AD164" s="163">
        <v>569</v>
      </c>
      <c r="AE164" s="163" t="s">
        <v>225</v>
      </c>
      <c r="AF164" s="8" t="s">
        <v>472</v>
      </c>
      <c r="AG164" s="160">
        <v>3518542</v>
      </c>
      <c r="AH164" s="161">
        <f t="shared" si="111"/>
        <v>5.7901242954708253E-4</v>
      </c>
      <c r="AI164">
        <v>569</v>
      </c>
      <c r="AJ164" t="s">
        <v>225</v>
      </c>
      <c r="AK164" s="1">
        <v>3143791</v>
      </c>
      <c r="AL164" s="161">
        <f t="shared" si="112"/>
        <v>5.4036191129486807E-4</v>
      </c>
      <c r="AM164">
        <v>569</v>
      </c>
      <c r="AN164" t="s">
        <v>225</v>
      </c>
      <c r="AO164" s="3">
        <v>2430737</v>
      </c>
      <c r="AP164" s="161">
        <f t="shared" si="113"/>
        <v>4.3182133101824199E-4</v>
      </c>
      <c r="AQ164">
        <v>569</v>
      </c>
      <c r="AR164" t="s">
        <v>225</v>
      </c>
      <c r="AS164" s="3">
        <v>2585762</v>
      </c>
      <c r="AT164" s="161">
        <f t="shared" si="114"/>
        <v>4.6189546352606978E-4</v>
      </c>
      <c r="AU164" s="13">
        <v>569</v>
      </c>
      <c r="AV164" s="13" t="s">
        <v>225</v>
      </c>
      <c r="AW164" s="3">
        <v>2568865</v>
      </c>
      <c r="AX164" s="161">
        <f t="shared" si="115"/>
        <v>4.4999818024065265E-4</v>
      </c>
      <c r="AY164" s="174">
        <f t="shared" si="149"/>
        <v>10222.095931184944</v>
      </c>
      <c r="AZ164" s="161">
        <f t="shared" si="155"/>
        <v>2.2485543779482203E-6</v>
      </c>
      <c r="BA164" s="148">
        <f t="shared" si="156"/>
        <v>2.8190503948618052E-3</v>
      </c>
      <c r="BB164" s="148">
        <f t="shared" si="157"/>
        <v>3.7325013506439328E-3</v>
      </c>
      <c r="BC164" s="174">
        <f t="shared" si="150"/>
        <v>39079.189491236117</v>
      </c>
      <c r="BD164" s="161">
        <f t="shared" si="158"/>
        <v>4.0505092152108243E-5</v>
      </c>
      <c r="BE164" s="148">
        <f t="shared" si="143"/>
        <v>1.0894676638836335E-2</v>
      </c>
      <c r="BF164" s="161">
        <f t="shared" si="144"/>
        <v>7.2083313118385811E-2</v>
      </c>
      <c r="BG164" s="174">
        <f t="shared" si="117"/>
        <v>-129027.8460177388</v>
      </c>
      <c r="BH164" s="161">
        <f t="shared" si="145"/>
        <v>-2.4917770677071482E-5</v>
      </c>
      <c r="BI164" s="148">
        <f t="shared" si="118"/>
        <v>-3.4721993785181024E-2</v>
      </c>
      <c r="BJ164" s="161">
        <f t="shared" si="146"/>
        <v>-4.2461051790861605E-2</v>
      </c>
      <c r="BK164" s="174">
        <f t="shared" si="147"/>
        <v>288533.41299954709</v>
      </c>
      <c r="BL164" s="164">
        <f t="shared" si="148"/>
        <v>1.2086019148529353E-5</v>
      </c>
      <c r="BM164" s="4">
        <f t="shared" si="119"/>
        <v>8.4182057556221726E-2</v>
      </c>
      <c r="BN164" s="4">
        <f t="shared" si="120"/>
        <v>2.1028223694894658E-2</v>
      </c>
      <c r="BO164" s="157">
        <f t="shared" si="121"/>
        <v>-91049</v>
      </c>
      <c r="BP164" s="164">
        <f t="shared" si="122"/>
        <v>-4.2601668790922132E-6</v>
      </c>
      <c r="BQ164" s="4">
        <f t="shared" si="123"/>
        <v>-2.5876911516190513E-2</v>
      </c>
      <c r="BR164" s="4">
        <f t="shared" si="124"/>
        <v>-7.3576432243857327E-3</v>
      </c>
      <c r="BS164" s="157">
        <f t="shared" si="125"/>
        <v>374751</v>
      </c>
      <c r="BT164" s="164">
        <f t="shared" si="126"/>
        <v>3.8650518252214463E-5</v>
      </c>
      <c r="BU164" s="4">
        <f t="shared" si="127"/>
        <v>0.11920353484057941</v>
      </c>
      <c r="BV164" s="4">
        <f t="shared" si="128"/>
        <v>7.1527095904291835E-2</v>
      </c>
      <c r="BW164" s="157">
        <f t="shared" si="129"/>
        <v>713054</v>
      </c>
      <c r="BX164" s="4">
        <f t="shared" si="130"/>
        <v>1.0854058027662608E-4</v>
      </c>
      <c r="BY164" s="4">
        <f t="shared" si="131"/>
        <v>0.2933488896577458</v>
      </c>
      <c r="BZ164" s="4">
        <f t="shared" si="132"/>
        <v>0.25135530016705188</v>
      </c>
      <c r="CA164" s="157">
        <f t="shared" si="133"/>
        <v>-155025</v>
      </c>
      <c r="CB164" s="4">
        <f t="shared" si="134"/>
        <v>-3.0074132507827787E-5</v>
      </c>
      <c r="CC164" s="4">
        <f t="shared" si="135"/>
        <v>-5.995331356868884E-2</v>
      </c>
      <c r="CD164" s="4">
        <f t="shared" si="136"/>
        <v>-6.5110257369155516E-2</v>
      </c>
      <c r="CE164" s="159">
        <f t="shared" si="137"/>
        <v>16897</v>
      </c>
      <c r="CF164" s="4">
        <f t="shared" si="138"/>
        <v>1.1897283285417122E-5</v>
      </c>
      <c r="CG164" s="4">
        <f t="shared" si="139"/>
        <v>6.5776130703637595E-3</v>
      </c>
      <c r="CH164" s="4">
        <f t="shared" si="140"/>
        <v>2.6438514215889993E-2</v>
      </c>
      <c r="CI164" s="157">
        <f t="shared" si="160"/>
        <v>1067434.8524042293</v>
      </c>
      <c r="CJ164" s="164">
        <f t="shared" si="159"/>
        <v>1.54675977428852E-4</v>
      </c>
      <c r="CK164" s="4">
        <f t="shared" si="141"/>
        <v>0.41552781185629817</v>
      </c>
      <c r="CL164" s="4">
        <f t="shared" si="142"/>
        <v>0.3437257842823575</v>
      </c>
    </row>
    <row r="165" spans="1:90" x14ac:dyDescent="0.35">
      <c r="A165" t="s">
        <v>232</v>
      </c>
      <c r="B165">
        <v>575</v>
      </c>
      <c r="C165" t="s">
        <v>473</v>
      </c>
      <c r="D165" s="342">
        <v>8480000</v>
      </c>
      <c r="E165" s="200">
        <v>7657805</v>
      </c>
      <c r="F165" s="200">
        <v>520847</v>
      </c>
      <c r="G165" s="161">
        <f t="shared" si="151"/>
        <v>1.2839581973878495E-3</v>
      </c>
      <c r="H165" s="342">
        <v>8604000</v>
      </c>
      <c r="I165" s="200">
        <v>7752774.9328655144</v>
      </c>
      <c r="J165" s="200">
        <v>566974.47214326321</v>
      </c>
      <c r="K165" s="161">
        <f t="shared" si="152"/>
        <v>1.2891958425904242E-3</v>
      </c>
      <c r="L165" s="200">
        <v>7769395.2844540384</v>
      </c>
      <c r="M165" s="200">
        <v>480091.69851003954</v>
      </c>
      <c r="N165" s="161">
        <f t="shared" si="153"/>
        <v>1.2907838595276938E-3</v>
      </c>
      <c r="O165" s="200">
        <v>7833241</v>
      </c>
      <c r="P165" s="200">
        <v>472070</v>
      </c>
      <c r="Q165" s="161">
        <f t="shared" si="154"/>
        <v>1.2903248789206386E-3</v>
      </c>
      <c r="R165" t="s">
        <v>232</v>
      </c>
      <c r="S165" s="144">
        <v>575</v>
      </c>
      <c r="T165" t="s">
        <v>473</v>
      </c>
      <c r="U165" s="275">
        <v>8061234.1485739332</v>
      </c>
      <c r="V165" s="161">
        <f t="shared" si="116"/>
        <v>1.2628309514472163E-3</v>
      </c>
      <c r="W165" s="3">
        <v>8384959.8707351778</v>
      </c>
      <c r="X165" s="161">
        <f t="shared" si="109"/>
        <v>1.3241605136145459E-3</v>
      </c>
      <c r="Y165">
        <v>575</v>
      </c>
      <c r="Z165" t="s">
        <v>232</v>
      </c>
      <c r="AA165" t="s">
        <v>473</v>
      </c>
      <c r="AB165" s="162">
        <v>7925513</v>
      </c>
      <c r="AC165" s="161">
        <f t="shared" si="110"/>
        <v>1.3290199365993082E-3</v>
      </c>
      <c r="AD165" s="163">
        <v>575</v>
      </c>
      <c r="AE165" s="163" t="s">
        <v>232</v>
      </c>
      <c r="AF165" s="8" t="s">
        <v>473</v>
      </c>
      <c r="AG165" s="160">
        <f>4425779+AG425</f>
        <v>6760425</v>
      </c>
      <c r="AH165" s="161">
        <f t="shared" si="111"/>
        <v>1.1124977629997979E-3</v>
      </c>
      <c r="AI165">
        <v>575</v>
      </c>
      <c r="AJ165" t="s">
        <v>232</v>
      </c>
      <c r="AK165" s="1">
        <f>3840861+AK425</f>
        <v>5915441</v>
      </c>
      <c r="AL165" s="161">
        <f t="shared" si="112"/>
        <v>1.0167593853764533E-3</v>
      </c>
      <c r="AM165">
        <v>575</v>
      </c>
      <c r="AN165" t="s">
        <v>232</v>
      </c>
      <c r="AO165" s="3">
        <f>3471873+AO425</f>
        <v>5384301</v>
      </c>
      <c r="AP165" s="161">
        <f t="shared" si="113"/>
        <v>9.5652307280584103E-4</v>
      </c>
      <c r="AQ165">
        <v>575</v>
      </c>
      <c r="AR165" t="s">
        <v>232</v>
      </c>
      <c r="AS165" s="3">
        <v>5104686</v>
      </c>
      <c r="AT165" s="161">
        <f t="shared" si="114"/>
        <v>9.1185163449885914E-4</v>
      </c>
      <c r="AU165" s="13">
        <v>575</v>
      </c>
      <c r="AV165" s="13" t="s">
        <v>232</v>
      </c>
      <c r="AW165" s="3">
        <f>3317576+AW425</f>
        <v>4901676</v>
      </c>
      <c r="AX165" s="161">
        <f t="shared" si="115"/>
        <v>8.5864585337465436E-4</v>
      </c>
      <c r="AY165" s="174">
        <f t="shared" si="149"/>
        <v>-16620.351588523947</v>
      </c>
      <c r="AZ165" s="161">
        <f t="shared" si="155"/>
        <v>-1.588016937269579E-6</v>
      </c>
      <c r="BA165" s="148">
        <f t="shared" si="156"/>
        <v>-2.1392078765486407E-3</v>
      </c>
      <c r="BB165" s="148">
        <f t="shared" si="157"/>
        <v>-1.2302733145816099E-3</v>
      </c>
      <c r="BC165" s="174">
        <f t="shared" si="150"/>
        <v>-291838.8641198948</v>
      </c>
      <c r="BD165" s="161">
        <f t="shared" si="158"/>
        <v>2.7952908080477491E-5</v>
      </c>
      <c r="BE165" s="148">
        <f t="shared" si="143"/>
        <v>-3.6202752424890468E-2</v>
      </c>
      <c r="BF165" s="161">
        <f t="shared" si="144"/>
        <v>2.2135114797782865E-2</v>
      </c>
      <c r="BG165" s="174">
        <f t="shared" si="117"/>
        <v>-323725.7221612446</v>
      </c>
      <c r="BH165" s="161">
        <f t="shared" si="145"/>
        <v>-6.1329562167329555E-5</v>
      </c>
      <c r="BI165" s="148">
        <f t="shared" si="118"/>
        <v>-3.8607903574004933E-2</v>
      </c>
      <c r="BJ165" s="161">
        <f t="shared" si="146"/>
        <v>-4.6315806533090878E-2</v>
      </c>
      <c r="BK165" s="174">
        <f t="shared" si="147"/>
        <v>459446.87073517777</v>
      </c>
      <c r="BL165" s="164">
        <f t="shared" si="148"/>
        <v>-4.8594229847623033E-6</v>
      </c>
      <c r="BM165" s="4">
        <f t="shared" si="119"/>
        <v>5.7970616001156994E-2</v>
      </c>
      <c r="BN165" s="4">
        <f t="shared" si="120"/>
        <v>-3.6563958530197666E-3</v>
      </c>
      <c r="BO165" s="157">
        <f t="shared" si="121"/>
        <v>1165088</v>
      </c>
      <c r="BP165" s="164">
        <f t="shared" si="122"/>
        <v>2.1652217359951023E-4</v>
      </c>
      <c r="BQ165" s="4">
        <f t="shared" si="123"/>
        <v>0.17233946090667376</v>
      </c>
      <c r="BR165" s="4">
        <f t="shared" si="124"/>
        <v>0.19462706425194812</v>
      </c>
      <c r="BS165" s="157">
        <f t="shared" si="125"/>
        <v>844984</v>
      </c>
      <c r="BT165" s="164">
        <f t="shared" si="126"/>
        <v>9.5738377623344646E-5</v>
      </c>
      <c r="BU165" s="4">
        <f t="shared" si="127"/>
        <v>0.14284378797793773</v>
      </c>
      <c r="BV165" s="4">
        <f t="shared" si="128"/>
        <v>9.4160308722301772E-2</v>
      </c>
      <c r="BW165" s="157">
        <f t="shared" si="129"/>
        <v>531140</v>
      </c>
      <c r="BX165" s="4">
        <f t="shared" si="130"/>
        <v>6.0236312570612267E-5</v>
      </c>
      <c r="BY165" s="4">
        <f t="shared" si="131"/>
        <v>9.8646045234098173E-2</v>
      </c>
      <c r="BZ165" s="4">
        <f t="shared" si="132"/>
        <v>6.2974238973573904E-2</v>
      </c>
      <c r="CA165" s="157">
        <f t="shared" si="133"/>
        <v>279615</v>
      </c>
      <c r="CB165" s="4">
        <f t="shared" si="134"/>
        <v>4.4671438306981889E-5</v>
      </c>
      <c r="CC165" s="4">
        <f t="shared" si="135"/>
        <v>5.4776140981051526E-2</v>
      </c>
      <c r="CD165" s="4">
        <f t="shared" si="136"/>
        <v>4.8989809983213645E-2</v>
      </c>
      <c r="CE165" s="159">
        <f t="shared" si="137"/>
        <v>203010</v>
      </c>
      <c r="CF165" s="4">
        <f t="shared" si="138"/>
        <v>5.3205781124204777E-5</v>
      </c>
      <c r="CG165" s="4">
        <f t="shared" si="139"/>
        <v>4.1416446129854359E-2</v>
      </c>
      <c r="CH165" s="4">
        <f t="shared" si="140"/>
        <v>6.1964756383665213E-2</v>
      </c>
      <c r="CI165" s="157">
        <f t="shared" si="160"/>
        <v>2851098.9328655144</v>
      </c>
      <c r="CJ165" s="164">
        <f t="shared" si="159"/>
        <v>4.3054998921576986E-4</v>
      </c>
      <c r="CK165" s="4">
        <f t="shared" si="141"/>
        <v>0.58165797430624022</v>
      </c>
      <c r="CL165" s="4">
        <f t="shared" si="142"/>
        <v>0.50142906708699531</v>
      </c>
    </row>
    <row r="166" spans="1:90" x14ac:dyDescent="0.35">
      <c r="A166" t="s">
        <v>237</v>
      </c>
      <c r="B166">
        <v>579</v>
      </c>
      <c r="C166" t="s">
        <v>472</v>
      </c>
      <c r="D166" s="342">
        <v>4874000</v>
      </c>
      <c r="E166" s="200">
        <v>4401511</v>
      </c>
      <c r="F166" s="200">
        <v>187273</v>
      </c>
      <c r="G166" s="161">
        <f t="shared" si="151"/>
        <v>7.3798642422244899E-4</v>
      </c>
      <c r="H166" s="342">
        <v>4897000</v>
      </c>
      <c r="I166" s="200">
        <v>4413008.6824067505</v>
      </c>
      <c r="J166" s="200">
        <v>169930.02006131303</v>
      </c>
      <c r="K166" s="161">
        <f t="shared" si="152"/>
        <v>7.3383175649230706E-4</v>
      </c>
      <c r="L166" s="200">
        <v>4552221.0197826764</v>
      </c>
      <c r="M166" s="200">
        <v>143890.06201758361</v>
      </c>
      <c r="N166" s="161">
        <f t="shared" si="153"/>
        <v>7.5629224697776256E-4</v>
      </c>
      <c r="O166" s="200">
        <v>4593280</v>
      </c>
      <c r="P166" s="200">
        <v>141486</v>
      </c>
      <c r="Q166" s="161">
        <f t="shared" si="154"/>
        <v>7.5662467934391273E-4</v>
      </c>
      <c r="R166" t="s">
        <v>237</v>
      </c>
      <c r="S166" s="144">
        <v>579</v>
      </c>
      <c r="T166" t="s">
        <v>472</v>
      </c>
      <c r="U166" s="275">
        <v>4686383.7001317022</v>
      </c>
      <c r="V166" s="161">
        <f t="shared" si="116"/>
        <v>7.3414445949705883E-4</v>
      </c>
      <c r="W166" s="3">
        <v>4513025.2200469505</v>
      </c>
      <c r="X166" s="161">
        <f t="shared" si="109"/>
        <v>7.1270106064428987E-4</v>
      </c>
      <c r="Y166">
        <v>579</v>
      </c>
      <c r="Z166" t="s">
        <v>237</v>
      </c>
      <c r="AA166" t="s">
        <v>472</v>
      </c>
      <c r="AB166" s="162">
        <v>4204994</v>
      </c>
      <c r="AC166" s="161">
        <f t="shared" si="110"/>
        <v>7.0513048925419347E-4</v>
      </c>
      <c r="AD166" s="163">
        <v>579</v>
      </c>
      <c r="AE166" s="163" t="s">
        <v>237</v>
      </c>
      <c r="AF166" s="8" t="s">
        <v>472</v>
      </c>
      <c r="AG166" s="160">
        <v>4131055</v>
      </c>
      <c r="AH166" s="161">
        <f t="shared" si="111"/>
        <v>6.798077704181513E-4</v>
      </c>
      <c r="AI166">
        <v>579</v>
      </c>
      <c r="AJ166" t="s">
        <v>237</v>
      </c>
      <c r="AK166" s="1">
        <v>3412813</v>
      </c>
      <c r="AL166" s="161">
        <f t="shared" si="112"/>
        <v>5.866020214358946E-4</v>
      </c>
      <c r="AM166">
        <v>579</v>
      </c>
      <c r="AN166" t="s">
        <v>237</v>
      </c>
      <c r="AO166" s="3">
        <v>3115044</v>
      </c>
      <c r="AP166" s="161">
        <f t="shared" si="113"/>
        <v>5.5338872377406058E-4</v>
      </c>
      <c r="AQ166">
        <v>579</v>
      </c>
      <c r="AR166" t="s">
        <v>237</v>
      </c>
      <c r="AS166" s="3">
        <v>2943857</v>
      </c>
      <c r="AT166" s="161">
        <f t="shared" si="114"/>
        <v>5.2586208381493155E-4</v>
      </c>
      <c r="AU166" s="13">
        <v>579</v>
      </c>
      <c r="AV166" s="13" t="s">
        <v>237</v>
      </c>
      <c r="AW166" s="3">
        <v>3022480</v>
      </c>
      <c r="AX166" s="161">
        <f t="shared" si="115"/>
        <v>5.2945970294809885E-4</v>
      </c>
      <c r="AY166" s="174">
        <f t="shared" si="149"/>
        <v>-139212.33737592585</v>
      </c>
      <c r="AZ166" s="161">
        <f t="shared" si="155"/>
        <v>-2.2460490485455499E-5</v>
      </c>
      <c r="BA166" s="148">
        <f t="shared" si="156"/>
        <v>-3.0581190318077277E-2</v>
      </c>
      <c r="BB166" s="148">
        <f t="shared" si="157"/>
        <v>-2.9698163078109553E-2</v>
      </c>
      <c r="BC166" s="174">
        <f t="shared" si="150"/>
        <v>-134162.68034902588</v>
      </c>
      <c r="BD166" s="161">
        <f t="shared" si="158"/>
        <v>2.2147787480703723E-5</v>
      </c>
      <c r="BE166" s="148">
        <f t="shared" si="143"/>
        <v>-2.8628189438533486E-2</v>
      </c>
      <c r="BF166" s="161">
        <f t="shared" si="144"/>
        <v>3.0168159950259017E-2</v>
      </c>
      <c r="BG166" s="174">
        <f t="shared" si="117"/>
        <v>173358.48008475173</v>
      </c>
      <c r="BH166" s="161">
        <f t="shared" si="145"/>
        <v>2.1443398852768959E-5</v>
      </c>
      <c r="BI166" s="148">
        <f t="shared" si="118"/>
        <v>3.8412920742097741E-2</v>
      </c>
      <c r="BJ166" s="161">
        <f t="shared" si="146"/>
        <v>3.0087507984601403E-2</v>
      </c>
      <c r="BK166" s="174">
        <f t="shared" si="147"/>
        <v>308031.2200469505</v>
      </c>
      <c r="BL166" s="164">
        <f t="shared" si="148"/>
        <v>7.5705713900964082E-6</v>
      </c>
      <c r="BM166" s="4">
        <f t="shared" si="119"/>
        <v>7.3253664582387162E-2</v>
      </c>
      <c r="BN166" s="4">
        <f t="shared" si="120"/>
        <v>1.0736411920159195E-2</v>
      </c>
      <c r="BO166" s="157">
        <f t="shared" si="121"/>
        <v>73939</v>
      </c>
      <c r="BP166" s="164">
        <f t="shared" si="122"/>
        <v>2.5322718836042163E-5</v>
      </c>
      <c r="BQ166" s="4">
        <f t="shared" si="123"/>
        <v>1.7898333476557442E-2</v>
      </c>
      <c r="BR166" s="4">
        <f t="shared" si="124"/>
        <v>3.7249822579206622E-2</v>
      </c>
      <c r="BS166" s="157">
        <f t="shared" si="125"/>
        <v>718242</v>
      </c>
      <c r="BT166" s="164">
        <f t="shared" si="126"/>
        <v>9.3205748982256708E-5</v>
      </c>
      <c r="BU166" s="4">
        <f t="shared" si="127"/>
        <v>0.21045454292397503</v>
      </c>
      <c r="BV166" s="4">
        <f t="shared" si="128"/>
        <v>0.15889094407500687</v>
      </c>
      <c r="BW166" s="157">
        <f t="shared" si="129"/>
        <v>297769</v>
      </c>
      <c r="BX166" s="4">
        <f t="shared" si="130"/>
        <v>3.3213297661834019E-5</v>
      </c>
      <c r="BY166" s="4">
        <f t="shared" si="131"/>
        <v>9.559062408107237E-2</v>
      </c>
      <c r="BZ166" s="4">
        <f t="shared" si="132"/>
        <v>6.0018023922356716E-2</v>
      </c>
      <c r="CA166" s="157">
        <f t="shared" si="133"/>
        <v>171187</v>
      </c>
      <c r="CB166" s="4">
        <f t="shared" si="134"/>
        <v>2.7526639959129032E-5</v>
      </c>
      <c r="CC166" s="4">
        <f t="shared" si="135"/>
        <v>5.8150582721918899E-2</v>
      </c>
      <c r="CD166" s="4">
        <f t="shared" si="136"/>
        <v>5.234574008347135E-2</v>
      </c>
      <c r="CE166" s="159">
        <f t="shared" si="137"/>
        <v>-78623</v>
      </c>
      <c r="CF166" s="4">
        <f t="shared" si="138"/>
        <v>-3.5976191331673008E-6</v>
      </c>
      <c r="CG166" s="4">
        <f t="shared" si="139"/>
        <v>-2.6012744501204308E-2</v>
      </c>
      <c r="CH166" s="4">
        <f t="shared" si="140"/>
        <v>-6.7948875299391068E-3</v>
      </c>
      <c r="CI166" s="157">
        <f t="shared" si="160"/>
        <v>1390528.6824067505</v>
      </c>
      <c r="CJ166" s="164">
        <f t="shared" si="159"/>
        <v>2.0437205354420821E-4</v>
      </c>
      <c r="CK166" s="4">
        <f t="shared" si="141"/>
        <v>0.460062161670797</v>
      </c>
      <c r="CL166" s="4">
        <f t="shared" si="142"/>
        <v>0.38600114872999525</v>
      </c>
    </row>
    <row r="167" spans="1:90" x14ac:dyDescent="0.35">
      <c r="A167" t="s">
        <v>256</v>
      </c>
      <c r="B167">
        <v>589</v>
      </c>
      <c r="C167" t="s">
        <v>471</v>
      </c>
      <c r="D167" s="342">
        <v>1395000</v>
      </c>
      <c r="E167" s="200">
        <v>1259700</v>
      </c>
      <c r="F167" s="200">
        <v>79286</v>
      </c>
      <c r="G167" s="161">
        <f t="shared" si="151"/>
        <v>2.1120962746498168E-4</v>
      </c>
      <c r="H167" s="342">
        <v>1383000</v>
      </c>
      <c r="I167" s="200">
        <v>1246330.1819170311</v>
      </c>
      <c r="J167" s="200">
        <v>57838.635824593606</v>
      </c>
      <c r="K167" s="161">
        <f t="shared" si="152"/>
        <v>2.0725013984489879E-4</v>
      </c>
      <c r="L167" s="200">
        <v>1201764.115378747</v>
      </c>
      <c r="M167" s="200">
        <v>48975.483512626975</v>
      </c>
      <c r="N167" s="161">
        <f t="shared" si="153"/>
        <v>1.9965745933848045E-4</v>
      </c>
      <c r="O167" s="200">
        <v>1212312</v>
      </c>
      <c r="P167" s="200">
        <v>48157</v>
      </c>
      <c r="Q167" s="161">
        <f t="shared" si="154"/>
        <v>1.996972051050181E-4</v>
      </c>
      <c r="R167" t="s">
        <v>256</v>
      </c>
      <c r="S167" s="144">
        <v>589</v>
      </c>
      <c r="T167" t="s">
        <v>471</v>
      </c>
      <c r="U167" s="275">
        <v>1207564.8790623925</v>
      </c>
      <c r="V167" s="161">
        <f t="shared" si="116"/>
        <v>1.891708238533642E-4</v>
      </c>
      <c r="W167" s="3">
        <v>1180473.1045350831</v>
      </c>
      <c r="X167" s="161">
        <f t="shared" si="109"/>
        <v>1.8642138978683989E-4</v>
      </c>
      <c r="Y167">
        <v>589</v>
      </c>
      <c r="Z167" t="s">
        <v>256</v>
      </c>
      <c r="AA167" t="s">
        <v>471</v>
      </c>
      <c r="AB167" s="162">
        <v>1108295</v>
      </c>
      <c r="AC167" s="161">
        <f t="shared" si="110"/>
        <v>1.8584868268253804E-4</v>
      </c>
      <c r="AD167" s="163">
        <v>589</v>
      </c>
      <c r="AE167" s="163" t="s">
        <v>256</v>
      </c>
      <c r="AF167" s="8" t="s">
        <v>471</v>
      </c>
      <c r="AG167" s="160">
        <v>1218926</v>
      </c>
      <c r="AH167" s="161">
        <f t="shared" si="111"/>
        <v>2.0058686373449771E-4</v>
      </c>
      <c r="AI167">
        <v>589</v>
      </c>
      <c r="AJ167" t="s">
        <v>256</v>
      </c>
      <c r="AK167" s="1">
        <v>1075857</v>
      </c>
      <c r="AL167" s="161">
        <f t="shared" si="112"/>
        <v>1.8492073576136672E-4</v>
      </c>
      <c r="AM167">
        <v>589</v>
      </c>
      <c r="AN167" t="s">
        <v>256</v>
      </c>
      <c r="AO167" s="3">
        <v>1177398</v>
      </c>
      <c r="AP167" s="161">
        <f t="shared" si="113"/>
        <v>2.0916519207886996E-4</v>
      </c>
      <c r="AQ167">
        <v>589</v>
      </c>
      <c r="AR167" t="s">
        <v>256</v>
      </c>
      <c r="AS167" s="3">
        <v>1102989</v>
      </c>
      <c r="AT167" s="161">
        <f t="shared" si="114"/>
        <v>1.9702726523908857E-4</v>
      </c>
      <c r="AU167" s="13">
        <v>589</v>
      </c>
      <c r="AV167" s="13" t="s">
        <v>256</v>
      </c>
      <c r="AW167" s="3">
        <v>1058714</v>
      </c>
      <c r="AX167" s="161">
        <f t="shared" si="115"/>
        <v>1.8545909317745478E-4</v>
      </c>
      <c r="AY167" s="174">
        <f t="shared" si="149"/>
        <v>44566.066538284067</v>
      </c>
      <c r="AZ167" s="161">
        <f t="shared" si="155"/>
        <v>7.5926805064183373E-6</v>
      </c>
      <c r="BA167" s="148">
        <f t="shared" si="156"/>
        <v>3.7083871924598666E-2</v>
      </c>
      <c r="BB167" s="148">
        <f t="shared" si="157"/>
        <v>3.8028534128276281E-2</v>
      </c>
      <c r="BC167" s="174">
        <f t="shared" si="150"/>
        <v>-5800.7636836455204</v>
      </c>
      <c r="BD167" s="161">
        <f t="shared" si="158"/>
        <v>1.0486635485116251E-5</v>
      </c>
      <c r="BE167" s="148">
        <f t="shared" si="143"/>
        <v>-4.8036869771746699E-3</v>
      </c>
      <c r="BF167" s="161">
        <f t="shared" si="144"/>
        <v>5.5434740260183933E-2</v>
      </c>
      <c r="BG167" s="174">
        <f t="shared" si="117"/>
        <v>27091.774527309462</v>
      </c>
      <c r="BH167" s="161">
        <f t="shared" si="145"/>
        <v>2.7494340665243117E-6</v>
      </c>
      <c r="BI167" s="148">
        <f t="shared" si="118"/>
        <v>2.2949929501341136E-2</v>
      </c>
      <c r="BJ167" s="161">
        <f t="shared" si="146"/>
        <v>1.4748490340449139E-2</v>
      </c>
      <c r="BK167" s="174">
        <f t="shared" si="147"/>
        <v>72178.104535083054</v>
      </c>
      <c r="BL167" s="164">
        <f t="shared" si="148"/>
        <v>5.7270710430184948E-7</v>
      </c>
      <c r="BM167" s="4">
        <f t="shared" si="119"/>
        <v>6.5125354292027898E-2</v>
      </c>
      <c r="BN167" s="4">
        <f t="shared" si="120"/>
        <v>3.0815774211331542E-3</v>
      </c>
      <c r="BO167" s="157">
        <f t="shared" si="121"/>
        <v>-110631</v>
      </c>
      <c r="BP167" s="164">
        <f t="shared" si="122"/>
        <v>-1.4738181051959673E-5</v>
      </c>
      <c r="BQ167" s="4">
        <f t="shared" si="123"/>
        <v>-9.0761047020081614E-2</v>
      </c>
      <c r="BR167" s="4">
        <f t="shared" si="124"/>
        <v>-7.347530529949127E-2</v>
      </c>
      <c r="BS167" s="157">
        <f t="shared" si="125"/>
        <v>143069</v>
      </c>
      <c r="BT167" s="164">
        <f t="shared" si="126"/>
        <v>1.5666127973130989E-5</v>
      </c>
      <c r="BU167" s="4">
        <f t="shared" si="127"/>
        <v>0.13298142782916317</v>
      </c>
      <c r="BV167" s="4">
        <f t="shared" si="128"/>
        <v>8.4718070737873005E-2</v>
      </c>
      <c r="BW167" s="157">
        <f t="shared" si="129"/>
        <v>-101541</v>
      </c>
      <c r="BX167" s="4">
        <f t="shared" si="130"/>
        <v>-2.424445631750324E-5</v>
      </c>
      <c r="BY167" s="4">
        <f t="shared" si="131"/>
        <v>-8.6241865537396864E-2</v>
      </c>
      <c r="BZ167" s="4">
        <f t="shared" si="132"/>
        <v>-0.11591056846763192</v>
      </c>
      <c r="CA167" s="157">
        <f t="shared" si="133"/>
        <v>74409</v>
      </c>
      <c r="CB167" s="4">
        <f t="shared" si="134"/>
        <v>1.2137926839781392E-5</v>
      </c>
      <c r="CC167" s="4">
        <f t="shared" si="135"/>
        <v>6.7461234880855564E-2</v>
      </c>
      <c r="CD167" s="4">
        <f t="shared" si="136"/>
        <v>6.1605315513323829E-2</v>
      </c>
      <c r="CE167" s="159">
        <f t="shared" si="137"/>
        <v>44275</v>
      </c>
      <c r="CF167" s="4">
        <f t="shared" si="138"/>
        <v>1.1568172061633789E-5</v>
      </c>
      <c r="CG167" s="4">
        <f t="shared" si="139"/>
        <v>4.1819603783458045E-2</v>
      </c>
      <c r="CH167" s="4">
        <f t="shared" si="140"/>
        <v>6.237586878829874E-2</v>
      </c>
      <c r="CI167" s="157">
        <f t="shared" si="160"/>
        <v>187616.18191703106</v>
      </c>
      <c r="CJ167" s="164">
        <f t="shared" si="159"/>
        <v>2.1791046667444006E-5</v>
      </c>
      <c r="CK167" s="4">
        <f t="shared" si="141"/>
        <v>0.17721139223343704</v>
      </c>
      <c r="CL167" s="4">
        <f t="shared" si="142"/>
        <v>0.11749786054757341</v>
      </c>
    </row>
    <row r="168" spans="1:90" x14ac:dyDescent="0.35">
      <c r="A168" t="s">
        <v>258</v>
      </c>
      <c r="B168">
        <v>590</v>
      </c>
      <c r="C168" t="s">
        <v>472</v>
      </c>
      <c r="D168" s="342">
        <v>7998000</v>
      </c>
      <c r="E168" s="200">
        <v>7223157</v>
      </c>
      <c r="F168" s="200">
        <v>624329</v>
      </c>
      <c r="G168" s="161">
        <f t="shared" si="151"/>
        <v>1.211082241082063E-3</v>
      </c>
      <c r="H168" s="342">
        <v>8174000</v>
      </c>
      <c r="I168" s="200">
        <v>7366023.6345389541</v>
      </c>
      <c r="J168" s="200">
        <v>722036.32907783787</v>
      </c>
      <c r="K168" s="161">
        <f t="shared" si="152"/>
        <v>1.2248836227418385E-3</v>
      </c>
      <c r="L168" s="200">
        <v>7359434.7158852639</v>
      </c>
      <c r="M168" s="200">
        <v>611391.98437375692</v>
      </c>
      <c r="N168" s="161">
        <f t="shared" si="153"/>
        <v>1.2226742492456428E-3</v>
      </c>
      <c r="O168" s="200">
        <v>7415751</v>
      </c>
      <c r="P168" s="200">
        <v>601176</v>
      </c>
      <c r="Q168" s="161">
        <f t="shared" si="154"/>
        <v>1.2215541448527634E-3</v>
      </c>
      <c r="R168" t="s">
        <v>258</v>
      </c>
      <c r="S168" s="144">
        <v>590</v>
      </c>
      <c r="T168" t="s">
        <v>472</v>
      </c>
      <c r="U168" s="275">
        <v>7699483.9247224675</v>
      </c>
      <c r="V168" s="161">
        <f t="shared" si="116"/>
        <v>1.2061610457041354E-3</v>
      </c>
      <c r="W168" s="3">
        <v>7724596.0469699493</v>
      </c>
      <c r="X168" s="161">
        <f t="shared" si="109"/>
        <v>1.2198752560188214E-3</v>
      </c>
      <c r="Y168">
        <v>590</v>
      </c>
      <c r="Z168" t="s">
        <v>258</v>
      </c>
      <c r="AA168" t="s">
        <v>472</v>
      </c>
      <c r="AB168" s="162">
        <v>7086476</v>
      </c>
      <c r="AC168" s="161">
        <f t="shared" si="110"/>
        <v>1.1883228106789451E-3</v>
      </c>
      <c r="AD168" s="163">
        <v>590</v>
      </c>
      <c r="AE168" s="163" t="s">
        <v>258</v>
      </c>
      <c r="AF168" s="8" t="s">
        <v>472</v>
      </c>
      <c r="AG168" s="160">
        <v>7174451</v>
      </c>
      <c r="AH168" s="161">
        <f t="shared" si="111"/>
        <v>1.1806300178245693E-3</v>
      </c>
      <c r="AI168">
        <v>590</v>
      </c>
      <c r="AJ168" t="s">
        <v>258</v>
      </c>
      <c r="AK168" s="1">
        <v>6613068</v>
      </c>
      <c r="AL168" s="161">
        <f t="shared" si="112"/>
        <v>1.136669092825487E-3</v>
      </c>
      <c r="AM168">
        <v>590</v>
      </c>
      <c r="AN168" t="s">
        <v>258</v>
      </c>
      <c r="AO168" s="3">
        <v>6532876</v>
      </c>
      <c r="AP168" s="161">
        <f t="shared" si="113"/>
        <v>1.1605678482275658E-3</v>
      </c>
      <c r="AQ168">
        <v>590</v>
      </c>
      <c r="AR168" t="s">
        <v>258</v>
      </c>
      <c r="AS168" s="3">
        <v>6240428</v>
      </c>
      <c r="AT168" s="161">
        <f t="shared" si="114"/>
        <v>1.114729578229189E-3</v>
      </c>
      <c r="AU168" s="13">
        <v>590</v>
      </c>
      <c r="AV168" s="13" t="s">
        <v>258</v>
      </c>
      <c r="AW168" s="3">
        <v>6070805</v>
      </c>
      <c r="AX168" s="161">
        <f t="shared" si="115"/>
        <v>1.063446776142715E-3</v>
      </c>
      <c r="AY168" s="174">
        <f t="shared" si="149"/>
        <v>6588.9186536902562</v>
      </c>
      <c r="AZ168" s="161">
        <f t="shared" si="155"/>
        <v>2.2093734961957552E-6</v>
      </c>
      <c r="BA168" s="148">
        <f t="shared" si="156"/>
        <v>8.9530227633763003E-4</v>
      </c>
      <c r="BB168" s="148">
        <f t="shared" si="157"/>
        <v>1.807000922411574E-3</v>
      </c>
      <c r="BC168" s="174">
        <f t="shared" si="150"/>
        <v>-340049.20883720368</v>
      </c>
      <c r="BD168" s="161">
        <f t="shared" si="158"/>
        <v>1.6513203541507334E-5</v>
      </c>
      <c r="BE168" s="148">
        <f t="shared" si="143"/>
        <v>-4.4165194987332991E-2</v>
      </c>
      <c r="BF168" s="161">
        <f t="shared" si="144"/>
        <v>1.3690712032460988E-2</v>
      </c>
      <c r="BG168" s="174">
        <f t="shared" si="117"/>
        <v>-25112.122247481719</v>
      </c>
      <c r="BH168" s="161">
        <f t="shared" si="145"/>
        <v>-1.371421031468598E-5</v>
      </c>
      <c r="BI168" s="148">
        <f t="shared" si="118"/>
        <v>-3.2509301580025277E-3</v>
      </c>
      <c r="BJ168" s="161">
        <f t="shared" si="146"/>
        <v>-1.1242305511994403E-2</v>
      </c>
      <c r="BK168" s="174">
        <f t="shared" si="147"/>
        <v>638120.04696994927</v>
      </c>
      <c r="BL168" s="164">
        <f t="shared" si="148"/>
        <v>3.1552445339876316E-5</v>
      </c>
      <c r="BM168" s="4">
        <f t="shared" si="119"/>
        <v>9.0047584577997483E-2</v>
      </c>
      <c r="BN168" s="4">
        <f t="shared" si="120"/>
        <v>2.6552082528693455E-2</v>
      </c>
      <c r="BO168" s="157">
        <f t="shared" si="121"/>
        <v>-87975</v>
      </c>
      <c r="BP168" s="164">
        <f t="shared" si="122"/>
        <v>7.6927928543758014E-6</v>
      </c>
      <c r="BQ168" s="4">
        <f t="shared" si="123"/>
        <v>-1.2262262297143015E-2</v>
      </c>
      <c r="BR168" s="4">
        <f t="shared" si="124"/>
        <v>6.5158370854830148E-3</v>
      </c>
      <c r="BS168" s="157">
        <f t="shared" si="125"/>
        <v>561383</v>
      </c>
      <c r="BT168" s="164">
        <f t="shared" si="126"/>
        <v>4.3960924999082327E-5</v>
      </c>
      <c r="BU168" s="4">
        <f t="shared" si="127"/>
        <v>8.4889948205583252E-2</v>
      </c>
      <c r="BV168" s="4">
        <f t="shared" si="128"/>
        <v>3.8675218035361551E-2</v>
      </c>
      <c r="BW168" s="157">
        <f t="shared" si="129"/>
        <v>80192</v>
      </c>
      <c r="BX168" s="4">
        <f t="shared" si="130"/>
        <v>-2.3898755402078841E-5</v>
      </c>
      <c r="BY168" s="4">
        <f t="shared" si="131"/>
        <v>1.2275144974433924E-2</v>
      </c>
      <c r="BZ168" s="4">
        <f t="shared" si="132"/>
        <v>-2.0592294917162603E-2</v>
      </c>
      <c r="CA168" s="157">
        <f t="shared" si="133"/>
        <v>292448</v>
      </c>
      <c r="CB168" s="4">
        <f t="shared" si="134"/>
        <v>4.5838269998376823E-5</v>
      </c>
      <c r="CC168" s="4">
        <f t="shared" si="135"/>
        <v>4.6863452314488685E-2</v>
      </c>
      <c r="CD168" s="4">
        <f t="shared" si="136"/>
        <v>4.1120529044536086E-2</v>
      </c>
      <c r="CE168" s="159">
        <f t="shared" si="137"/>
        <v>169623</v>
      </c>
      <c r="CF168" s="4">
        <f t="shared" si="138"/>
        <v>5.1282802086473995E-5</v>
      </c>
      <c r="CG168" s="4">
        <f t="shared" si="139"/>
        <v>2.7940775564360903E-2</v>
      </c>
      <c r="CH168" s="4">
        <f t="shared" si="140"/>
        <v>4.8223195778997613E-2</v>
      </c>
      <c r="CI168" s="157">
        <f t="shared" si="160"/>
        <v>1295218.6345389541</v>
      </c>
      <c r="CJ168" s="164">
        <f t="shared" si="159"/>
        <v>1.6143684659912353E-4</v>
      </c>
      <c r="CK168" s="4">
        <f t="shared" si="141"/>
        <v>0.2133520405512867</v>
      </c>
      <c r="CL168" s="4">
        <f t="shared" si="142"/>
        <v>0.15180529032649834</v>
      </c>
    </row>
    <row r="169" spans="1:90" x14ac:dyDescent="0.35">
      <c r="A169" t="s">
        <v>271</v>
      </c>
      <c r="B169">
        <v>597</v>
      </c>
      <c r="C169" t="s">
        <v>473</v>
      </c>
      <c r="D169" s="342">
        <v>14487000</v>
      </c>
      <c r="E169" s="200">
        <v>13082755</v>
      </c>
      <c r="F169" s="200">
        <v>556250</v>
      </c>
      <c r="G169" s="161">
        <f t="shared" si="151"/>
        <v>2.193541168346135E-3</v>
      </c>
      <c r="H169" s="342">
        <v>14615000</v>
      </c>
      <c r="I169" s="200">
        <v>13169263.59331703</v>
      </c>
      <c r="J169" s="200">
        <v>557033.04675663228</v>
      </c>
      <c r="K169" s="161">
        <f t="shared" si="152"/>
        <v>2.189894588905159E-3</v>
      </c>
      <c r="L169" s="200">
        <v>12975213.676253945</v>
      </c>
      <c r="M169" s="200">
        <v>471673.69023281249</v>
      </c>
      <c r="N169" s="161">
        <f t="shared" si="153"/>
        <v>2.1556627992327065E-3</v>
      </c>
      <c r="O169" s="200">
        <v>13090609</v>
      </c>
      <c r="P169" s="200">
        <v>463793</v>
      </c>
      <c r="Q169" s="161">
        <f t="shared" si="154"/>
        <v>2.1563409670304311E-3</v>
      </c>
      <c r="R169" t="s">
        <v>271</v>
      </c>
      <c r="S169" s="144">
        <v>597</v>
      </c>
      <c r="T169" t="s">
        <v>473</v>
      </c>
      <c r="U169" s="275">
        <v>13455423.667426115</v>
      </c>
      <c r="V169" s="161">
        <f t="shared" si="116"/>
        <v>2.1078565836060051E-3</v>
      </c>
      <c r="W169" s="3">
        <v>13330829.709799226</v>
      </c>
      <c r="X169" s="161">
        <f t="shared" si="109"/>
        <v>2.1052167914416128E-3</v>
      </c>
      <c r="Y169">
        <v>597</v>
      </c>
      <c r="Z169" t="s">
        <v>271</v>
      </c>
      <c r="AA169" t="s">
        <v>473</v>
      </c>
      <c r="AB169" s="162">
        <v>11837437</v>
      </c>
      <c r="AC169" s="161">
        <f t="shared" si="110"/>
        <v>1.9850058628682211E-3</v>
      </c>
      <c r="AD169" s="163">
        <v>597</v>
      </c>
      <c r="AE169" s="163" t="s">
        <v>271</v>
      </c>
      <c r="AF169" s="8" t="s">
        <v>473</v>
      </c>
      <c r="AG169" s="160">
        <v>11707606</v>
      </c>
      <c r="AH169" s="161">
        <f t="shared" si="111"/>
        <v>1.9266074965823914E-3</v>
      </c>
      <c r="AI169">
        <v>597</v>
      </c>
      <c r="AJ169" t="s">
        <v>271</v>
      </c>
      <c r="AK169" s="1">
        <v>10711554</v>
      </c>
      <c r="AL169" s="161">
        <f t="shared" si="112"/>
        <v>1.8411261411392134E-3</v>
      </c>
      <c r="AM169">
        <v>597</v>
      </c>
      <c r="AN169" t="s">
        <v>271</v>
      </c>
      <c r="AO169" s="3">
        <v>10762073</v>
      </c>
      <c r="AP169" s="161">
        <f t="shared" si="113"/>
        <v>1.9118862663362942E-3</v>
      </c>
      <c r="AQ169">
        <v>597</v>
      </c>
      <c r="AR169" t="s">
        <v>271</v>
      </c>
      <c r="AS169" s="3">
        <v>11322960</v>
      </c>
      <c r="AT169" s="161">
        <f t="shared" si="114"/>
        <v>2.0226238368756082E-3</v>
      </c>
      <c r="AU169" s="13">
        <v>597</v>
      </c>
      <c r="AV169" s="13" t="s">
        <v>271</v>
      </c>
      <c r="AW169" s="3">
        <v>10552006</v>
      </c>
      <c r="AX169" s="161">
        <f t="shared" si="115"/>
        <v>1.8484363708830352E-3</v>
      </c>
      <c r="AY169" s="174">
        <f t="shared" si="149"/>
        <v>194049.91706308536</v>
      </c>
      <c r="AZ169" s="161">
        <f t="shared" si="155"/>
        <v>3.4231789672452446E-5</v>
      </c>
      <c r="BA169" s="148">
        <f t="shared" si="156"/>
        <v>1.4955431325051538E-2</v>
      </c>
      <c r="BB169" s="148">
        <f t="shared" si="157"/>
        <v>1.5879937105486543E-2</v>
      </c>
      <c r="BC169" s="174">
        <f t="shared" si="150"/>
        <v>-480209.99117217027</v>
      </c>
      <c r="BD169" s="161">
        <f t="shared" si="158"/>
        <v>4.7806215626701454E-5</v>
      </c>
      <c r="BE169" s="148">
        <f t="shared" si="143"/>
        <v>-3.5688953617618015E-2</v>
      </c>
      <c r="BF169" s="161">
        <f t="shared" si="144"/>
        <v>2.2680013430950417E-2</v>
      </c>
      <c r="BG169" s="174">
        <f t="shared" si="117"/>
        <v>124593.95762688853</v>
      </c>
      <c r="BH169" s="161">
        <f t="shared" si="145"/>
        <v>2.6397921643922691E-6</v>
      </c>
      <c r="BI169" s="148">
        <f t="shared" si="118"/>
        <v>9.3463017936011895E-3</v>
      </c>
      <c r="BJ169" s="161">
        <f t="shared" si="146"/>
        <v>1.2539288946981034E-3</v>
      </c>
      <c r="BK169" s="174">
        <f t="shared" si="147"/>
        <v>1493392.7097992264</v>
      </c>
      <c r="BL169" s="164">
        <f t="shared" si="148"/>
        <v>1.2021092857339172E-4</v>
      </c>
      <c r="BM169" s="4">
        <f t="shared" si="119"/>
        <v>0.12615845049897426</v>
      </c>
      <c r="BN169" s="4">
        <f t="shared" si="120"/>
        <v>6.0559482882178363E-2</v>
      </c>
      <c r="BO169" s="157">
        <f t="shared" si="121"/>
        <v>129831</v>
      </c>
      <c r="BP169" s="164">
        <f t="shared" si="122"/>
        <v>5.8398366285829662E-5</v>
      </c>
      <c r="BQ169" s="4">
        <f t="shared" si="123"/>
        <v>1.1089457571428351E-2</v>
      </c>
      <c r="BR169" s="4">
        <f t="shared" si="124"/>
        <v>3.0311501636644988E-2</v>
      </c>
      <c r="BS169" s="157">
        <f t="shared" si="125"/>
        <v>996052</v>
      </c>
      <c r="BT169" s="164">
        <f t="shared" si="126"/>
        <v>8.5481355443178027E-5</v>
      </c>
      <c r="BU169" s="4">
        <f t="shared" si="127"/>
        <v>9.2988561697023603E-2</v>
      </c>
      <c r="BV169" s="4">
        <f t="shared" si="128"/>
        <v>4.642884239875366E-2</v>
      </c>
      <c r="BW169" s="157">
        <f t="shared" si="129"/>
        <v>-50519</v>
      </c>
      <c r="BX169" s="4">
        <f t="shared" si="130"/>
        <v>-7.0760125197080791E-5</v>
      </c>
      <c r="BY169" s="4">
        <f t="shared" si="131"/>
        <v>-4.6941699800772587E-3</v>
      </c>
      <c r="BZ169" s="4">
        <f t="shared" si="132"/>
        <v>-3.7010635226057076E-2</v>
      </c>
      <c r="CA169" s="157">
        <f t="shared" si="133"/>
        <v>-560887</v>
      </c>
      <c r="CB169" s="4">
        <f t="shared" si="134"/>
        <v>-1.10737570539314E-4</v>
      </c>
      <c r="CC169" s="4">
        <f t="shared" si="135"/>
        <v>-4.953536884348262E-2</v>
      </c>
      <c r="CD169" s="4">
        <f t="shared" si="136"/>
        <v>-5.4749463800630761E-2</v>
      </c>
      <c r="CE169" s="159">
        <f t="shared" si="137"/>
        <v>770954</v>
      </c>
      <c r="CF169" s="4">
        <f t="shared" si="138"/>
        <v>1.74187465992573E-4</v>
      </c>
      <c r="CG169" s="4">
        <f t="shared" si="139"/>
        <v>7.3062316302701116E-2</v>
      </c>
      <c r="CH169" s="4">
        <f t="shared" si="140"/>
        <v>9.4235034938941475E-2</v>
      </c>
      <c r="CI169" s="157">
        <f t="shared" si="160"/>
        <v>2617257.59331703</v>
      </c>
      <c r="CJ169" s="164">
        <f t="shared" si="159"/>
        <v>3.4145821802212379E-4</v>
      </c>
      <c r="CK169" s="4">
        <f t="shared" si="141"/>
        <v>0.24803412671647743</v>
      </c>
      <c r="CL169" s="4">
        <f t="shared" si="142"/>
        <v>0.18472814287840611</v>
      </c>
    </row>
    <row r="170" spans="1:90" x14ac:dyDescent="0.35">
      <c r="A170" t="s">
        <v>277</v>
      </c>
      <c r="B170">
        <v>599</v>
      </c>
      <c r="C170" t="s">
        <v>473</v>
      </c>
      <c r="D170" s="342">
        <v>546913000</v>
      </c>
      <c r="E170" s="200">
        <v>493912533</v>
      </c>
      <c r="F170" s="200">
        <v>11917236</v>
      </c>
      <c r="G170" s="161">
        <f t="shared" si="151"/>
        <v>8.2812639592931225E-2</v>
      </c>
      <c r="H170" s="342">
        <v>550846000</v>
      </c>
      <c r="I170" s="200">
        <v>496369377.22824466</v>
      </c>
      <c r="J170" s="200">
        <v>11075517.828133086</v>
      </c>
      <c r="K170" s="161">
        <f t="shared" si="152"/>
        <v>8.2540424951473498E-2</v>
      </c>
      <c r="L170" s="200">
        <v>523730669.86630028</v>
      </c>
      <c r="M170" s="200">
        <v>9378313.1820493508</v>
      </c>
      <c r="N170" s="161">
        <f t="shared" si="153"/>
        <v>8.701103118742301E-2</v>
      </c>
      <c r="O170" s="200">
        <v>528645153</v>
      </c>
      <c r="P170" s="200">
        <v>9221614</v>
      </c>
      <c r="Q170" s="161">
        <f t="shared" si="154"/>
        <v>8.708068512595328E-2</v>
      </c>
      <c r="R170" t="s">
        <v>277</v>
      </c>
      <c r="S170" s="144">
        <v>599</v>
      </c>
      <c r="T170" t="s">
        <v>473</v>
      </c>
      <c r="U170" s="275">
        <v>567773835.30721533</v>
      </c>
      <c r="V170" s="161">
        <f t="shared" si="116"/>
        <v>8.8944491554644484E-2</v>
      </c>
      <c r="W170" s="3">
        <v>572116333.61705208</v>
      </c>
      <c r="X170" s="161">
        <f t="shared" si="109"/>
        <v>9.034913343040292E-2</v>
      </c>
      <c r="Y170">
        <v>599</v>
      </c>
      <c r="Z170" t="s">
        <v>277</v>
      </c>
      <c r="AA170" t="s">
        <v>473</v>
      </c>
      <c r="AB170" s="162">
        <v>528845808</v>
      </c>
      <c r="AC170" s="161">
        <f t="shared" si="110"/>
        <v>8.8681530421938604E-2</v>
      </c>
      <c r="AD170" s="163">
        <v>599</v>
      </c>
      <c r="AE170" s="163" t="s">
        <v>277</v>
      </c>
      <c r="AF170" s="8" t="s">
        <v>473</v>
      </c>
      <c r="AG170" s="160">
        <v>534297052</v>
      </c>
      <c r="AH170" s="161">
        <f t="shared" si="111"/>
        <v>8.7924098725655084E-2</v>
      </c>
      <c r="AI170">
        <v>599</v>
      </c>
      <c r="AJ170" t="s">
        <v>277</v>
      </c>
      <c r="AK170" s="1">
        <v>522960908</v>
      </c>
      <c r="AL170" s="161">
        <f t="shared" si="112"/>
        <v>8.9887704296939472E-2</v>
      </c>
      <c r="AM170">
        <v>599</v>
      </c>
      <c r="AN170" t="s">
        <v>277</v>
      </c>
      <c r="AO170" s="3">
        <v>535986775</v>
      </c>
      <c r="AP170" s="161">
        <f t="shared" si="113"/>
        <v>9.5218249686689682E-2</v>
      </c>
      <c r="AQ170">
        <v>599</v>
      </c>
      <c r="AR170" t="s">
        <v>277</v>
      </c>
      <c r="AS170" s="3">
        <v>543849270</v>
      </c>
      <c r="AT170" s="161">
        <f t="shared" si="114"/>
        <v>9.7147962826804893E-2</v>
      </c>
      <c r="AU170" s="13">
        <v>599</v>
      </c>
      <c r="AV170" s="13" t="s">
        <v>277</v>
      </c>
      <c r="AW170" s="3">
        <v>556661312</v>
      </c>
      <c r="AX170" s="161">
        <f t="shared" si="115"/>
        <v>9.7512550254830119E-2</v>
      </c>
      <c r="AY170" s="174">
        <f t="shared" si="149"/>
        <v>-27361292.638055623</v>
      </c>
      <c r="AZ170" s="161">
        <f t="shared" si="155"/>
        <v>-4.4706062359495119E-3</v>
      </c>
      <c r="BA170" s="148">
        <f t="shared" si="156"/>
        <v>-5.2243059672332164E-2</v>
      </c>
      <c r="BB170" s="148">
        <f t="shared" si="157"/>
        <v>-5.1379763863730818E-2</v>
      </c>
      <c r="BC170" s="174">
        <f t="shared" si="150"/>
        <v>-44043165.440915048</v>
      </c>
      <c r="BD170" s="161">
        <f t="shared" si="158"/>
        <v>-1.9334603672214734E-3</v>
      </c>
      <c r="BE170" s="148">
        <f t="shared" si="143"/>
        <v>-7.757167150381955E-2</v>
      </c>
      <c r="BF170" s="161">
        <f t="shared" si="144"/>
        <v>-2.173783146574761E-2</v>
      </c>
      <c r="BG170" s="174">
        <f t="shared" si="117"/>
        <v>-4342498.3098367453</v>
      </c>
      <c r="BH170" s="161">
        <f t="shared" si="145"/>
        <v>-1.4046418757584361E-3</v>
      </c>
      <c r="BI170" s="148">
        <f t="shared" si="118"/>
        <v>-7.5902365562305557E-3</v>
      </c>
      <c r="BJ170" s="161">
        <f t="shared" si="146"/>
        <v>-1.554682178374682E-2</v>
      </c>
      <c r="BK170" s="174">
        <f t="shared" si="147"/>
        <v>43270525.617052078</v>
      </c>
      <c r="BL170" s="164">
        <f t="shared" si="148"/>
        <v>1.6676030084643162E-3</v>
      </c>
      <c r="BM170" s="4">
        <f t="shared" si="119"/>
        <v>8.1820683765450361E-2</v>
      </c>
      <c r="BN170" s="4">
        <f t="shared" si="120"/>
        <v>1.8804400426221939E-2</v>
      </c>
      <c r="BO170" s="157">
        <f t="shared" si="121"/>
        <v>-5451244</v>
      </c>
      <c r="BP170" s="164">
        <f t="shared" si="122"/>
        <v>7.5743169628351981E-4</v>
      </c>
      <c r="BQ170" s="4">
        <f t="shared" si="123"/>
        <v>-1.0202646598169888E-2</v>
      </c>
      <c r="BR170" s="4">
        <f t="shared" si="124"/>
        <v>8.6146085915181671E-3</v>
      </c>
      <c r="BS170" s="157">
        <f t="shared" si="125"/>
        <v>11336144</v>
      </c>
      <c r="BT170" s="164">
        <f t="shared" si="126"/>
        <v>-1.9636055712843881E-3</v>
      </c>
      <c r="BU170" s="4">
        <f t="shared" si="127"/>
        <v>2.1676847784576663E-2</v>
      </c>
      <c r="BV170" s="4">
        <f t="shared" si="128"/>
        <v>-2.1845096463891399E-2</v>
      </c>
      <c r="BW170" s="157">
        <f t="shared" si="129"/>
        <v>-13025867</v>
      </c>
      <c r="BX170" s="4">
        <f t="shared" si="130"/>
        <v>-5.3305453897502103E-3</v>
      </c>
      <c r="BY170" s="4">
        <f t="shared" si="131"/>
        <v>-2.4302590301784964E-2</v>
      </c>
      <c r="BZ170" s="4">
        <f t="shared" si="132"/>
        <v>-5.5982392107501153E-2</v>
      </c>
      <c r="CA170" s="157">
        <f t="shared" si="133"/>
        <v>-7862495</v>
      </c>
      <c r="CB170" s="4">
        <f t="shared" si="134"/>
        <v>-1.9297131401152107E-3</v>
      </c>
      <c r="CC170" s="4">
        <f t="shared" si="135"/>
        <v>-1.4457121547667059E-2</v>
      </c>
      <c r="CD170" s="4">
        <f t="shared" si="136"/>
        <v>-1.9863650085545258E-2</v>
      </c>
      <c r="CE170" s="159">
        <f t="shared" si="137"/>
        <v>-12812042</v>
      </c>
      <c r="CF170" s="4">
        <f t="shared" si="138"/>
        <v>-3.6458742802522592E-4</v>
      </c>
      <c r="CG170" s="4">
        <f t="shared" si="139"/>
        <v>-2.3015865704710588E-2</v>
      </c>
      <c r="CH170" s="4">
        <f t="shared" si="140"/>
        <v>-3.7388769658105287E-3</v>
      </c>
      <c r="CI170" s="157">
        <f t="shared" si="160"/>
        <v>-60291934.771755338</v>
      </c>
      <c r="CJ170" s="164">
        <f t="shared" si="159"/>
        <v>-1.497212530335662E-2</v>
      </c>
      <c r="CK170" s="4">
        <f t="shared" si="141"/>
        <v>-0.10830990670994455</v>
      </c>
      <c r="CL170" s="4">
        <f t="shared" si="142"/>
        <v>-0.15354049570265446</v>
      </c>
    </row>
    <row r="171" spans="1:90" x14ac:dyDescent="0.35">
      <c r="A171" t="s">
        <v>273</v>
      </c>
      <c r="B171">
        <v>603</v>
      </c>
      <c r="C171" t="s">
        <v>473</v>
      </c>
      <c r="D171" s="342">
        <v>22692000</v>
      </c>
      <c r="E171" s="200">
        <v>20493159</v>
      </c>
      <c r="F171" s="200">
        <v>857883</v>
      </c>
      <c r="G171" s="161">
        <f t="shared" si="151"/>
        <v>3.4360184789796271E-3</v>
      </c>
      <c r="H171" s="342">
        <v>22814000</v>
      </c>
      <c r="I171" s="200">
        <v>20557585.178748202</v>
      </c>
      <c r="J171" s="200">
        <v>787933.95369559817</v>
      </c>
      <c r="K171" s="161">
        <f t="shared" si="152"/>
        <v>3.418486100220761E-3</v>
      </c>
      <c r="L171" s="200">
        <v>21020242.99475728</v>
      </c>
      <c r="M171" s="200">
        <v>667191.50284400571</v>
      </c>
      <c r="N171" s="161">
        <f t="shared" si="153"/>
        <v>3.4922396644270367E-3</v>
      </c>
      <c r="O171" s="200">
        <v>21155240</v>
      </c>
      <c r="P171" s="200">
        <v>601521</v>
      </c>
      <c r="Q171" s="161">
        <f t="shared" si="154"/>
        <v>3.4847813940024376E-3</v>
      </c>
      <c r="R171" t="s">
        <v>273</v>
      </c>
      <c r="S171" s="144">
        <v>603</v>
      </c>
      <c r="T171" t="s">
        <v>473</v>
      </c>
      <c r="U171" s="275">
        <v>22101032.737266522</v>
      </c>
      <c r="V171" s="161">
        <f t="shared" si="116"/>
        <v>3.4622326662606287E-3</v>
      </c>
      <c r="W171" s="3">
        <v>23099051.416411221</v>
      </c>
      <c r="X171" s="161">
        <f t="shared" si="109"/>
        <v>3.6478232763303719E-3</v>
      </c>
      <c r="Y171">
        <v>603</v>
      </c>
      <c r="Z171" t="s">
        <v>273</v>
      </c>
      <c r="AA171" t="s">
        <v>473</v>
      </c>
      <c r="AB171" s="162">
        <v>20968404</v>
      </c>
      <c r="AC171" s="161">
        <f t="shared" si="110"/>
        <v>3.5161669603808207E-3</v>
      </c>
      <c r="AD171" s="163">
        <v>603</v>
      </c>
      <c r="AE171" s="163" t="s">
        <v>273</v>
      </c>
      <c r="AF171" s="8" t="s">
        <v>473</v>
      </c>
      <c r="AG171" s="160">
        <v>19876197</v>
      </c>
      <c r="AH171" s="161">
        <f t="shared" si="111"/>
        <v>3.2708335199996001E-3</v>
      </c>
      <c r="AI171">
        <v>603</v>
      </c>
      <c r="AJ171" t="s">
        <v>273</v>
      </c>
      <c r="AK171" s="1">
        <v>18144204</v>
      </c>
      <c r="AL171" s="161">
        <f t="shared" si="112"/>
        <v>3.1186668427907547E-3</v>
      </c>
      <c r="AM171">
        <v>603</v>
      </c>
      <c r="AN171" t="s">
        <v>273</v>
      </c>
      <c r="AO171" s="3">
        <v>18805787</v>
      </c>
      <c r="AP171" s="161">
        <f t="shared" si="113"/>
        <v>3.3408550465087554E-3</v>
      </c>
      <c r="AQ171">
        <v>603</v>
      </c>
      <c r="AR171" t="s">
        <v>273</v>
      </c>
      <c r="AS171" s="3">
        <v>19797444</v>
      </c>
      <c r="AT171" s="161">
        <f t="shared" si="114"/>
        <v>3.536423527382415E-3</v>
      </c>
      <c r="AU171" s="13">
        <v>603</v>
      </c>
      <c r="AV171" s="13" t="s">
        <v>273</v>
      </c>
      <c r="AW171" s="3">
        <v>19259052</v>
      </c>
      <c r="AX171" s="161">
        <f t="shared" si="115"/>
        <v>3.3736838460409957E-3</v>
      </c>
      <c r="AY171" s="174">
        <f t="shared" si="149"/>
        <v>-462657.81600907817</v>
      </c>
      <c r="AZ171" s="161">
        <f t="shared" si="155"/>
        <v>-7.3753564206275636E-5</v>
      </c>
      <c r="BA171" s="148">
        <f t="shared" si="156"/>
        <v>-2.2010107881458411E-2</v>
      </c>
      <c r="BB171" s="148">
        <f t="shared" si="157"/>
        <v>-2.1119273387090461E-2</v>
      </c>
      <c r="BC171" s="174">
        <f t="shared" si="150"/>
        <v>-1080789.7425092421</v>
      </c>
      <c r="BD171" s="161">
        <f t="shared" si="158"/>
        <v>3.0006998166407992E-5</v>
      </c>
      <c r="BE171" s="148">
        <f t="shared" si="143"/>
        <v>-4.8902228025155862E-2</v>
      </c>
      <c r="BF171" s="161">
        <f t="shared" si="144"/>
        <v>8.6669502193845727E-3</v>
      </c>
      <c r="BG171" s="174">
        <f t="shared" si="117"/>
        <v>-998018.67914469913</v>
      </c>
      <c r="BH171" s="161">
        <f t="shared" si="145"/>
        <v>-1.8559061006974322E-4</v>
      </c>
      <c r="BI171" s="148">
        <f t="shared" si="118"/>
        <v>-4.3206046047225784E-2</v>
      </c>
      <c r="BJ171" s="161">
        <f t="shared" si="146"/>
        <v>-5.0877083677267169E-2</v>
      </c>
      <c r="BK171" s="174">
        <f t="shared" si="147"/>
        <v>2130647.416411221</v>
      </c>
      <c r="BL171" s="164">
        <f t="shared" si="148"/>
        <v>1.316563159495512E-4</v>
      </c>
      <c r="BM171" s="4">
        <f t="shared" si="119"/>
        <v>0.10161228372036427</v>
      </c>
      <c r="BN171" s="4">
        <f t="shared" si="120"/>
        <v>3.7443135503239036E-2</v>
      </c>
      <c r="BO171" s="157">
        <f t="shared" si="121"/>
        <v>1092207</v>
      </c>
      <c r="BP171" s="164">
        <f t="shared" si="122"/>
        <v>2.4533344038122056E-4</v>
      </c>
      <c r="BQ171" s="4">
        <f t="shared" si="123"/>
        <v>5.4950501849020714E-2</v>
      </c>
      <c r="BR171" s="4">
        <f t="shared" si="124"/>
        <v>7.5006397874157332E-2</v>
      </c>
      <c r="BS171" s="157">
        <f t="shared" si="125"/>
        <v>1731993</v>
      </c>
      <c r="BT171" s="164">
        <f t="shared" si="126"/>
        <v>1.5216667720884544E-4</v>
      </c>
      <c r="BU171" s="4">
        <f t="shared" si="127"/>
        <v>9.5457094728432293E-2</v>
      </c>
      <c r="BV171" s="4">
        <f t="shared" si="128"/>
        <v>4.8792219521812827E-2</v>
      </c>
      <c r="BW171" s="157">
        <f t="shared" si="129"/>
        <v>-661583</v>
      </c>
      <c r="BX171" s="4">
        <f t="shared" si="130"/>
        <v>-2.221882037180007E-4</v>
      </c>
      <c r="BY171" s="4">
        <f t="shared" si="131"/>
        <v>-3.5179756103799323E-2</v>
      </c>
      <c r="BZ171" s="4">
        <f t="shared" si="132"/>
        <v>-6.650638852176205E-2</v>
      </c>
      <c r="CA171" s="157">
        <f t="shared" si="133"/>
        <v>-991657</v>
      </c>
      <c r="CB171" s="4">
        <f t="shared" si="134"/>
        <v>-1.955684808736596E-4</v>
      </c>
      <c r="CC171" s="4">
        <f t="shared" si="135"/>
        <v>-5.0090153052080866E-2</v>
      </c>
      <c r="CD171" s="4">
        <f t="shared" si="136"/>
        <v>-5.530120455295557E-2</v>
      </c>
      <c r="CE171" s="159">
        <f t="shared" si="137"/>
        <v>538392</v>
      </c>
      <c r="CF171" s="4">
        <f t="shared" si="138"/>
        <v>1.6273968134141933E-4</v>
      </c>
      <c r="CG171" s="4">
        <f t="shared" si="139"/>
        <v>2.7955270072483319E-2</v>
      </c>
      <c r="CH171" s="4">
        <f t="shared" si="140"/>
        <v>4.8237976279962833E-2</v>
      </c>
      <c r="CI171" s="157">
        <f t="shared" si="160"/>
        <v>1298533.1787482016</v>
      </c>
      <c r="CJ171" s="164">
        <f t="shared" si="159"/>
        <v>4.4802254179765379E-5</v>
      </c>
      <c r="CK171" s="4">
        <f t="shared" si="141"/>
        <v>6.7424563719346187E-2</v>
      </c>
      <c r="CL171" s="4">
        <f t="shared" si="142"/>
        <v>1.3279920770388916E-2</v>
      </c>
    </row>
    <row r="172" spans="1:90" x14ac:dyDescent="0.35">
      <c r="A172" t="s">
        <v>282</v>
      </c>
      <c r="B172">
        <v>606</v>
      </c>
      <c r="C172" t="s">
        <v>473</v>
      </c>
      <c r="D172" s="342">
        <v>37388000</v>
      </c>
      <c r="E172" s="200">
        <v>33764587</v>
      </c>
      <c r="F172" s="200">
        <v>1504272</v>
      </c>
      <c r="G172" s="161">
        <f t="shared" si="151"/>
        <v>5.6611938094617478E-3</v>
      </c>
      <c r="H172" s="342">
        <v>37649000</v>
      </c>
      <c r="I172" s="200">
        <v>33925612.130607575</v>
      </c>
      <c r="J172" s="200">
        <v>1444521.6655726414</v>
      </c>
      <c r="K172" s="161">
        <f t="shared" si="152"/>
        <v>5.6414327121384576E-3</v>
      </c>
      <c r="L172" s="200">
        <v>36867736.556104645</v>
      </c>
      <c r="M172" s="200">
        <v>1223164.1705803049</v>
      </c>
      <c r="N172" s="161">
        <f t="shared" si="153"/>
        <v>6.1250943659874645E-3</v>
      </c>
      <c r="O172" s="200">
        <v>37198732</v>
      </c>
      <c r="P172" s="200">
        <v>1202727</v>
      </c>
      <c r="Q172" s="161">
        <f t="shared" si="154"/>
        <v>6.1275338475991334E-3</v>
      </c>
      <c r="R172" t="s">
        <v>282</v>
      </c>
      <c r="S172" s="144">
        <v>606</v>
      </c>
      <c r="T172" t="s">
        <v>473</v>
      </c>
      <c r="U172" s="275">
        <v>39837747.167526118</v>
      </c>
      <c r="V172" s="161">
        <f t="shared" si="116"/>
        <v>6.2407739599004723E-3</v>
      </c>
      <c r="W172" s="3">
        <v>41835116.02062203</v>
      </c>
      <c r="X172" s="161">
        <f t="shared" si="109"/>
        <v>6.6066396942856126E-3</v>
      </c>
      <c r="Y172">
        <v>606</v>
      </c>
      <c r="Z172" t="s">
        <v>282</v>
      </c>
      <c r="AA172" t="s">
        <v>473</v>
      </c>
      <c r="AB172" s="162">
        <v>39594789</v>
      </c>
      <c r="AC172" s="161">
        <f t="shared" si="110"/>
        <v>6.639603514175421E-3</v>
      </c>
      <c r="AD172" s="163">
        <v>606</v>
      </c>
      <c r="AE172" s="163" t="s">
        <v>282</v>
      </c>
      <c r="AF172" s="8" t="s">
        <v>473</v>
      </c>
      <c r="AG172" s="160">
        <v>38495905</v>
      </c>
      <c r="AH172" s="161">
        <f t="shared" si="111"/>
        <v>6.3348987966219189E-3</v>
      </c>
      <c r="AI172">
        <v>606</v>
      </c>
      <c r="AJ172" t="s">
        <v>282</v>
      </c>
      <c r="AK172" s="1">
        <v>37636589</v>
      </c>
      <c r="AL172" s="161">
        <f t="shared" si="112"/>
        <v>6.4690620867161354E-3</v>
      </c>
      <c r="AM172">
        <v>606</v>
      </c>
      <c r="AN172" t="s">
        <v>282</v>
      </c>
      <c r="AO172" s="3">
        <v>40672395</v>
      </c>
      <c r="AP172" s="161">
        <f t="shared" si="113"/>
        <v>7.2254660806988545E-3</v>
      </c>
      <c r="AQ172">
        <v>606</v>
      </c>
      <c r="AR172" t="s">
        <v>282</v>
      </c>
      <c r="AS172" s="3">
        <v>41631785</v>
      </c>
      <c r="AT172" s="161">
        <f t="shared" si="114"/>
        <v>7.4366985940673112E-3</v>
      </c>
      <c r="AU172" s="13">
        <v>606</v>
      </c>
      <c r="AV172" s="13" t="s">
        <v>282</v>
      </c>
      <c r="AW172" s="3">
        <v>42947452</v>
      </c>
      <c r="AX172" s="161">
        <f t="shared" si="115"/>
        <v>7.5232739929785254E-3</v>
      </c>
      <c r="AY172" s="174">
        <f t="shared" si="149"/>
        <v>-2942124.42549707</v>
      </c>
      <c r="AZ172" s="161">
        <f t="shared" si="155"/>
        <v>-4.8366165384900687E-4</v>
      </c>
      <c r="BA172" s="148">
        <f t="shared" si="156"/>
        <v>-7.9802144105586711E-2</v>
      </c>
      <c r="BB172" s="148">
        <f t="shared" si="157"/>
        <v>-7.8963951402083052E-2</v>
      </c>
      <c r="BC172" s="174">
        <f t="shared" si="150"/>
        <v>-2970010.6114214733</v>
      </c>
      <c r="BD172" s="161">
        <f t="shared" si="158"/>
        <v>-1.1567959391300779E-4</v>
      </c>
      <c r="BE172" s="148">
        <f t="shared" si="143"/>
        <v>-7.4552674852118347E-2</v>
      </c>
      <c r="BF172" s="161">
        <f t="shared" si="144"/>
        <v>-1.8536097390531452E-2</v>
      </c>
      <c r="BG172" s="174">
        <f t="shared" si="117"/>
        <v>-1997368.8530959114</v>
      </c>
      <c r="BH172" s="161">
        <f t="shared" si="145"/>
        <v>-3.6586573438514031E-4</v>
      </c>
      <c r="BI172" s="148">
        <f t="shared" si="118"/>
        <v>-4.7743834440696582E-2</v>
      </c>
      <c r="BJ172" s="161">
        <f t="shared" si="146"/>
        <v>-5.5378490626875637E-2</v>
      </c>
      <c r="BK172" s="174">
        <f t="shared" si="147"/>
        <v>2240327.0206220299</v>
      </c>
      <c r="BL172" s="164">
        <f t="shared" si="148"/>
        <v>-3.2963819889808392E-5</v>
      </c>
      <c r="BM172" s="4">
        <f t="shared" si="119"/>
        <v>5.6581360254806E-2</v>
      </c>
      <c r="BN172" s="4">
        <f t="shared" si="120"/>
        <v>-4.9647271586972467E-3</v>
      </c>
      <c r="BO172" s="157">
        <f t="shared" si="121"/>
        <v>1098884</v>
      </c>
      <c r="BP172" s="164">
        <f t="shared" si="122"/>
        <v>3.0470471755350212E-4</v>
      </c>
      <c r="BQ172" s="4">
        <f t="shared" si="123"/>
        <v>2.8545477759257771E-2</v>
      </c>
      <c r="BR172" s="4">
        <f t="shared" si="124"/>
        <v>4.8099382063685962E-2</v>
      </c>
      <c r="BS172" s="157">
        <f t="shared" si="125"/>
        <v>859316</v>
      </c>
      <c r="BT172" s="164">
        <f t="shared" si="126"/>
        <v>-1.3416329009421652E-4</v>
      </c>
      <c r="BU172" s="4">
        <f t="shared" si="127"/>
        <v>2.2831930917012699E-2</v>
      </c>
      <c r="BV172" s="4">
        <f t="shared" si="128"/>
        <v>-2.0739218188941717E-2</v>
      </c>
      <c r="BW172" s="157">
        <f t="shared" si="129"/>
        <v>-3035806</v>
      </c>
      <c r="BX172" s="4">
        <f t="shared" si="130"/>
        <v>-7.5640399398271916E-4</v>
      </c>
      <c r="BY172" s="4">
        <f t="shared" si="131"/>
        <v>-7.4640453309916963E-2</v>
      </c>
      <c r="BZ172" s="4">
        <f t="shared" si="132"/>
        <v>-0.1046858410979571</v>
      </c>
      <c r="CA172" s="157">
        <f t="shared" si="133"/>
        <v>-959390</v>
      </c>
      <c r="CB172" s="4">
        <f t="shared" si="134"/>
        <v>-2.1123251336845669E-4</v>
      </c>
      <c r="CC172" s="4">
        <f t="shared" si="135"/>
        <v>-2.304465206091932E-2</v>
      </c>
      <c r="CD172" s="4">
        <f t="shared" si="136"/>
        <v>-2.8404070797889966E-2</v>
      </c>
      <c r="CE172" s="159">
        <f t="shared" si="137"/>
        <v>-1315667</v>
      </c>
      <c r="CF172" s="4">
        <f t="shared" si="138"/>
        <v>-8.6575398911214151E-5</v>
      </c>
      <c r="CG172" s="4">
        <f t="shared" si="139"/>
        <v>-3.063434356943923E-2</v>
      </c>
      <c r="CH172" s="4">
        <f t="shared" si="140"/>
        <v>-1.1507675912377379E-2</v>
      </c>
      <c r="CI172" s="157">
        <f t="shared" si="160"/>
        <v>-9021839.8693924248</v>
      </c>
      <c r="CJ172" s="164">
        <f t="shared" si="159"/>
        <v>-1.8818412808400678E-3</v>
      </c>
      <c r="CK172" s="4">
        <f t="shared" si="141"/>
        <v>-0.21006694109332552</v>
      </c>
      <c r="CL172" s="4">
        <f t="shared" si="142"/>
        <v>-0.25013594913549486</v>
      </c>
    </row>
    <row r="173" spans="1:90" x14ac:dyDescent="0.35">
      <c r="A173" t="s">
        <v>292</v>
      </c>
      <c r="B173">
        <v>610</v>
      </c>
      <c r="C173" t="s">
        <v>472</v>
      </c>
      <c r="D173" s="342">
        <v>8341000</v>
      </c>
      <c r="E173" s="200">
        <v>7533037</v>
      </c>
      <c r="F173" s="200">
        <v>796391</v>
      </c>
      <c r="G173" s="161">
        <f t="shared" si="151"/>
        <v>1.263038769905472E-3</v>
      </c>
      <c r="H173" s="342">
        <v>8428000</v>
      </c>
      <c r="I173" s="200">
        <v>7594866.253108778</v>
      </c>
      <c r="J173" s="200">
        <v>812117.09199835546</v>
      </c>
      <c r="K173" s="161">
        <f t="shared" si="152"/>
        <v>1.2629374750750288E-3</v>
      </c>
      <c r="L173" s="200">
        <v>7206709.7420750093</v>
      </c>
      <c r="M173" s="200">
        <v>687668.83385890233</v>
      </c>
      <c r="N173" s="161">
        <f t="shared" si="153"/>
        <v>1.1973009835121412E-3</v>
      </c>
      <c r="O173" s="200">
        <v>7259493</v>
      </c>
      <c r="P173" s="200">
        <v>676179</v>
      </c>
      <c r="Q173" s="161">
        <f t="shared" si="154"/>
        <v>1.1958146604004935E-3</v>
      </c>
      <c r="R173" t="s">
        <v>292</v>
      </c>
      <c r="S173" s="144">
        <v>610</v>
      </c>
      <c r="T173" t="s">
        <v>472</v>
      </c>
      <c r="U173" s="275">
        <v>7108029.0095249303</v>
      </c>
      <c r="V173" s="161">
        <f t="shared" si="116"/>
        <v>1.1135067995265611E-3</v>
      </c>
      <c r="W173" s="3">
        <v>6947997.6570606893</v>
      </c>
      <c r="X173" s="161">
        <f t="shared" si="109"/>
        <v>1.097234129679798E-3</v>
      </c>
      <c r="Y173">
        <v>610</v>
      </c>
      <c r="Z173" t="s">
        <v>292</v>
      </c>
      <c r="AA173" t="s">
        <v>472</v>
      </c>
      <c r="AB173" s="162">
        <v>6473192</v>
      </c>
      <c r="AC173" s="161">
        <f t="shared" si="110"/>
        <v>1.0854819393312646E-3</v>
      </c>
      <c r="AD173" s="163">
        <v>610</v>
      </c>
      <c r="AE173" s="163" t="s">
        <v>292</v>
      </c>
      <c r="AF173" s="8" t="s">
        <v>472</v>
      </c>
      <c r="AG173" s="160">
        <v>6670086</v>
      </c>
      <c r="AH173" s="161">
        <f t="shared" si="111"/>
        <v>1.0976315474273098E-3</v>
      </c>
      <c r="AI173">
        <v>610</v>
      </c>
      <c r="AJ173" t="s">
        <v>292</v>
      </c>
      <c r="AK173" s="1">
        <v>5658652</v>
      </c>
      <c r="AL173" s="161">
        <f t="shared" si="112"/>
        <v>9.7262191095798907E-4</v>
      </c>
      <c r="AM173">
        <v>610</v>
      </c>
      <c r="AN173" t="s">
        <v>292</v>
      </c>
      <c r="AO173" s="3">
        <v>5252007</v>
      </c>
      <c r="AP173" s="161">
        <f t="shared" si="113"/>
        <v>9.3302099456137142E-4</v>
      </c>
      <c r="AQ173">
        <v>610</v>
      </c>
      <c r="AR173" t="s">
        <v>292</v>
      </c>
      <c r="AS173" s="3">
        <v>5073305</v>
      </c>
      <c r="AT173" s="161">
        <f t="shared" si="114"/>
        <v>9.0624603679075153E-4</v>
      </c>
      <c r="AU173" s="13">
        <v>610</v>
      </c>
      <c r="AV173" s="13" t="s">
        <v>292</v>
      </c>
      <c r="AW173" s="3">
        <v>4725163</v>
      </c>
      <c r="AX173" s="161">
        <f t="shared" si="115"/>
        <v>8.2772537729326496E-4</v>
      </c>
      <c r="AY173" s="174">
        <f t="shared" si="149"/>
        <v>388156.51103376877</v>
      </c>
      <c r="AZ173" s="161">
        <f t="shared" si="155"/>
        <v>6.563649156288761E-5</v>
      </c>
      <c r="BA173" s="148">
        <f t="shared" si="156"/>
        <v>5.3860433530101892E-2</v>
      </c>
      <c r="BB173" s="148">
        <f t="shared" si="157"/>
        <v>5.4820377220730833E-2</v>
      </c>
      <c r="BC173" s="174">
        <f t="shared" si="150"/>
        <v>98680.732550079003</v>
      </c>
      <c r="BD173" s="161">
        <f t="shared" si="158"/>
        <v>8.3794183985580126E-5</v>
      </c>
      <c r="BE173" s="148">
        <f t="shared" si="143"/>
        <v>1.3882995190065269E-2</v>
      </c>
      <c r="BF173" s="161">
        <f t="shared" si="144"/>
        <v>7.5252512172541378E-2</v>
      </c>
      <c r="BG173" s="174">
        <f t="shared" si="117"/>
        <v>160031.35246424098</v>
      </c>
      <c r="BH173" s="161">
        <f t="shared" si="145"/>
        <v>1.6272669846763028E-5</v>
      </c>
      <c r="BI173" s="148">
        <f t="shared" si="118"/>
        <v>2.3032729768066924E-2</v>
      </c>
      <c r="BJ173" s="161">
        <f t="shared" si="146"/>
        <v>1.4830626761046727E-2</v>
      </c>
      <c r="BK173" s="174">
        <f t="shared" si="147"/>
        <v>474805.65706068929</v>
      </c>
      <c r="BL173" s="164">
        <f t="shared" si="148"/>
        <v>1.175219034853345E-5</v>
      </c>
      <c r="BM173" s="4">
        <f t="shared" si="119"/>
        <v>7.3349540236206393E-2</v>
      </c>
      <c r="BN173" s="4">
        <f t="shared" si="120"/>
        <v>1.0826702796891904E-2</v>
      </c>
      <c r="BO173" s="157">
        <f t="shared" si="121"/>
        <v>-196894</v>
      </c>
      <c r="BP173" s="164">
        <f t="shared" si="122"/>
        <v>-1.2149608096045234E-5</v>
      </c>
      <c r="BQ173" s="4">
        <f t="shared" si="123"/>
        <v>-2.9518959725556761E-2</v>
      </c>
      <c r="BR173" s="4">
        <f t="shared" si="124"/>
        <v>-1.1068931213322144E-2</v>
      </c>
      <c r="BS173" s="157">
        <f t="shared" si="125"/>
        <v>1011434</v>
      </c>
      <c r="BT173" s="164">
        <f t="shared" si="126"/>
        <v>1.2500963646932075E-4</v>
      </c>
      <c r="BU173" s="4">
        <f t="shared" si="127"/>
        <v>0.17874115602090393</v>
      </c>
      <c r="BV173" s="4">
        <f t="shared" si="128"/>
        <v>0.12852850122016257</v>
      </c>
      <c r="BW173" s="157">
        <f t="shared" si="129"/>
        <v>406645</v>
      </c>
      <c r="BX173" s="4">
        <f t="shared" si="130"/>
        <v>3.9600916396617647E-5</v>
      </c>
      <c r="BY173" s="4">
        <f t="shared" si="131"/>
        <v>7.7426591396393796E-2</v>
      </c>
      <c r="BZ173" s="4">
        <f t="shared" si="132"/>
        <v>4.2443757029534679E-2</v>
      </c>
      <c r="CA173" s="157">
        <f t="shared" si="133"/>
        <v>178702</v>
      </c>
      <c r="CB173" s="4">
        <f t="shared" si="134"/>
        <v>2.6774957770619892E-5</v>
      </c>
      <c r="CC173" s="4">
        <f t="shared" si="135"/>
        <v>3.5223981211458803E-2</v>
      </c>
      <c r="CD173" s="4">
        <f t="shared" si="136"/>
        <v>2.9544910193965483E-2</v>
      </c>
      <c r="CE173" s="159">
        <f t="shared" si="137"/>
        <v>348142</v>
      </c>
      <c r="CF173" s="4">
        <f t="shared" si="138"/>
        <v>7.852065949748657E-5</v>
      </c>
      <c r="CG173" s="4">
        <f t="shared" si="139"/>
        <v>7.3678304854245244E-2</v>
      </c>
      <c r="CH173" s="4">
        <f t="shared" si="140"/>
        <v>9.4863177632968143E-2</v>
      </c>
      <c r="CI173" s="157">
        <f t="shared" si="160"/>
        <v>2869703.253108778</v>
      </c>
      <c r="CJ173" s="164">
        <f t="shared" si="159"/>
        <v>4.3521209778176384E-4</v>
      </c>
      <c r="CK173" s="4">
        <f t="shared" si="141"/>
        <v>0.60732365277320122</v>
      </c>
      <c r="CL173" s="4">
        <f t="shared" si="142"/>
        <v>0.52579286526763958</v>
      </c>
    </row>
    <row r="174" spans="1:90" x14ac:dyDescent="0.35">
      <c r="A174" t="s">
        <v>11</v>
      </c>
      <c r="B174">
        <v>613</v>
      </c>
      <c r="C174" t="s">
        <v>472</v>
      </c>
      <c r="D174" s="342">
        <v>5252000</v>
      </c>
      <c r="E174" s="200">
        <v>4743161</v>
      </c>
      <c r="F174" s="200">
        <v>149886</v>
      </c>
      <c r="G174" s="161">
        <f t="shared" si="151"/>
        <v>7.9526972121650387E-4</v>
      </c>
      <c r="H174" s="342">
        <v>5279000</v>
      </c>
      <c r="I174" s="200">
        <v>4756731.1852903105</v>
      </c>
      <c r="J174" s="200">
        <v>132022.06741522482</v>
      </c>
      <c r="K174" s="161">
        <f t="shared" si="152"/>
        <v>7.9098879065871445E-4</v>
      </c>
      <c r="L174" s="200">
        <v>4573731.4841031618</v>
      </c>
      <c r="M174" s="200">
        <v>111791.09766015477</v>
      </c>
      <c r="N174" s="161">
        <f t="shared" si="153"/>
        <v>7.5986593053218091E-4</v>
      </c>
      <c r="O174" s="200">
        <v>4615855</v>
      </c>
      <c r="P174" s="200">
        <v>109923</v>
      </c>
      <c r="Q174" s="161">
        <f t="shared" si="154"/>
        <v>7.6034332966268042E-4</v>
      </c>
      <c r="R174" t="s">
        <v>11</v>
      </c>
      <c r="S174" s="144">
        <v>613</v>
      </c>
      <c r="T174" t="s">
        <v>472</v>
      </c>
      <c r="U174" s="275">
        <v>5164438.2642441997</v>
      </c>
      <c r="V174" s="161">
        <f t="shared" si="116"/>
        <v>8.0903399736622836E-4</v>
      </c>
      <c r="W174" s="3">
        <v>4738857.9090849757</v>
      </c>
      <c r="X174" s="161">
        <f t="shared" si="109"/>
        <v>7.4836476495744196E-4</v>
      </c>
      <c r="Y174">
        <v>613</v>
      </c>
      <c r="Z174" t="s">
        <v>11</v>
      </c>
      <c r="AA174" t="s">
        <v>472</v>
      </c>
      <c r="AB174" s="162">
        <v>4394161</v>
      </c>
      <c r="AC174" s="161">
        <f t="shared" si="110"/>
        <v>7.3685168059495361E-4</v>
      </c>
      <c r="AD174" s="163">
        <v>613</v>
      </c>
      <c r="AE174" s="163" t="s">
        <v>11</v>
      </c>
      <c r="AF174" s="8" t="s">
        <v>472</v>
      </c>
      <c r="AG174" s="160">
        <v>4453859</v>
      </c>
      <c r="AH174" s="161">
        <f t="shared" si="111"/>
        <v>7.329285028998203E-4</v>
      </c>
      <c r="AI174">
        <v>613</v>
      </c>
      <c r="AJ174" t="s">
        <v>11</v>
      </c>
      <c r="AK174" s="1">
        <v>4301250</v>
      </c>
      <c r="AL174" s="161">
        <f t="shared" si="112"/>
        <v>7.3930858347678039E-4</v>
      </c>
      <c r="AM174">
        <v>613</v>
      </c>
      <c r="AN174" t="s">
        <v>11</v>
      </c>
      <c r="AO174" s="3">
        <v>3927234</v>
      </c>
      <c r="AP174" s="161">
        <f t="shared" si="113"/>
        <v>6.97674578985754E-4</v>
      </c>
      <c r="AQ174">
        <v>613</v>
      </c>
      <c r="AR174" t="s">
        <v>11</v>
      </c>
      <c r="AS174" s="3">
        <v>4025292</v>
      </c>
      <c r="AT174" s="161">
        <f t="shared" si="114"/>
        <v>7.1903915138662425E-4</v>
      </c>
      <c r="AU174" s="13">
        <v>613</v>
      </c>
      <c r="AV174" s="13" t="s">
        <v>11</v>
      </c>
      <c r="AW174" s="3">
        <v>3932255</v>
      </c>
      <c r="AX174" s="161">
        <f t="shared" si="115"/>
        <v>6.8882856601736866E-4</v>
      </c>
      <c r="AY174" s="174">
        <f t="shared" si="149"/>
        <v>182999.70118714869</v>
      </c>
      <c r="AZ174" s="161">
        <f t="shared" si="155"/>
        <v>3.1122860126533546E-5</v>
      </c>
      <c r="BA174" s="148">
        <f t="shared" si="156"/>
        <v>4.0011028592998418E-2</v>
      </c>
      <c r="BB174" s="148">
        <f t="shared" si="157"/>
        <v>4.0958357094305162E-2</v>
      </c>
      <c r="BC174" s="174">
        <f t="shared" si="150"/>
        <v>-590706.78014103789</v>
      </c>
      <c r="BD174" s="161">
        <f t="shared" si="158"/>
        <v>-4.9168066834047452E-5</v>
      </c>
      <c r="BE174" s="148">
        <f t="shared" si="143"/>
        <v>-0.11437967692067785</v>
      </c>
      <c r="BF174" s="161">
        <f t="shared" si="144"/>
        <v>-6.0773795655203307E-2</v>
      </c>
      <c r="BG174" s="174">
        <f t="shared" si="117"/>
        <v>425580.35515922401</v>
      </c>
      <c r="BH174" s="161">
        <f t="shared" si="145"/>
        <v>6.0669232408786401E-5</v>
      </c>
      <c r="BI174" s="148">
        <f t="shared" si="118"/>
        <v>8.980652370760768E-2</v>
      </c>
      <c r="BJ174" s="161">
        <f t="shared" si="146"/>
        <v>8.1069065848171695E-2</v>
      </c>
      <c r="BK174" s="174">
        <f t="shared" si="147"/>
        <v>344696.90908497572</v>
      </c>
      <c r="BL174" s="164">
        <f t="shared" si="148"/>
        <v>1.1513084362488346E-5</v>
      </c>
      <c r="BM174" s="4">
        <f t="shared" si="119"/>
        <v>7.8444305769628311E-2</v>
      </c>
      <c r="BN174" s="4">
        <f t="shared" si="120"/>
        <v>1.5624697161839105E-2</v>
      </c>
      <c r="BO174" s="157">
        <f t="shared" si="121"/>
        <v>-59698</v>
      </c>
      <c r="BP174" s="164">
        <f t="shared" si="122"/>
        <v>3.9231776951333163E-6</v>
      </c>
      <c r="BQ174" s="4">
        <f t="shared" si="123"/>
        <v>-1.3403657367689458E-2</v>
      </c>
      <c r="BR174" s="4">
        <f t="shared" si="124"/>
        <v>5.3527427022026352E-3</v>
      </c>
      <c r="BS174" s="157">
        <f t="shared" si="125"/>
        <v>152609</v>
      </c>
      <c r="BT174" s="164">
        <f t="shared" si="126"/>
        <v>-6.3800805769600923E-6</v>
      </c>
      <c r="BU174" s="4">
        <f t="shared" si="127"/>
        <v>3.5480151118860798E-2</v>
      </c>
      <c r="BV174" s="4">
        <f t="shared" si="128"/>
        <v>-8.6297937282916355E-3</v>
      </c>
      <c r="BW174" s="157">
        <f t="shared" si="129"/>
        <v>374016</v>
      </c>
      <c r="BX174" s="4">
        <f t="shared" si="130"/>
        <v>4.1634004491026395E-5</v>
      </c>
      <c r="BY174" s="4">
        <f t="shared" si="131"/>
        <v>9.5236494693211562E-2</v>
      </c>
      <c r="BZ174" s="4">
        <f t="shared" si="132"/>
        <v>5.9675392718983575E-2</v>
      </c>
      <c r="CA174" s="157">
        <f t="shared" si="133"/>
        <v>-98058</v>
      </c>
      <c r="CB174" s="4">
        <f t="shared" si="134"/>
        <v>-2.1364572400870254E-5</v>
      </c>
      <c r="CC174" s="4">
        <f t="shared" si="135"/>
        <v>-2.4360468756055461E-2</v>
      </c>
      <c r="CD174" s="4">
        <f t="shared" si="136"/>
        <v>-2.9712669135846005E-2</v>
      </c>
      <c r="CE174" s="159">
        <f t="shared" si="137"/>
        <v>93037</v>
      </c>
      <c r="CF174" s="4">
        <f t="shared" si="138"/>
        <v>3.0210585369255588E-5</v>
      </c>
      <c r="CG174" s="4">
        <f t="shared" si="139"/>
        <v>2.365996101473582E-2</v>
      </c>
      <c r="CH174" s="4">
        <f t="shared" si="140"/>
        <v>4.385791597454429E-2</v>
      </c>
      <c r="CI174" s="157">
        <f t="shared" si="160"/>
        <v>824476.18529031053</v>
      </c>
      <c r="CJ174" s="164">
        <f t="shared" si="159"/>
        <v>1.0216022464134579E-4</v>
      </c>
      <c r="CK174" s="4">
        <f t="shared" si="141"/>
        <v>0.20967007106362903</v>
      </c>
      <c r="CL174" s="4">
        <f t="shared" si="142"/>
        <v>0.14831008712662744</v>
      </c>
    </row>
    <row r="175" spans="1:90" x14ac:dyDescent="0.35">
      <c r="A175" t="s">
        <v>336</v>
      </c>
      <c r="B175">
        <v>622</v>
      </c>
      <c r="C175" t="s">
        <v>473</v>
      </c>
      <c r="D175" s="342">
        <v>38898000</v>
      </c>
      <c r="E175" s="200">
        <v>35128607</v>
      </c>
      <c r="F175" s="200">
        <v>1086994</v>
      </c>
      <c r="G175" s="161">
        <f t="shared" si="151"/>
        <v>5.8898944175865267E-3</v>
      </c>
      <c r="H175" s="342">
        <v>39225000</v>
      </c>
      <c r="I175" s="200">
        <v>35346166.944803715</v>
      </c>
      <c r="J175" s="200">
        <v>1071587.8316951757</v>
      </c>
      <c r="K175" s="161">
        <f t="shared" si="152"/>
        <v>5.8776543716722498E-3</v>
      </c>
      <c r="L175" s="200">
        <v>36676881.060712881</v>
      </c>
      <c r="M175" s="200">
        <v>907378.45793387573</v>
      </c>
      <c r="N175" s="161">
        <f t="shared" si="153"/>
        <v>6.0933862105990028E-3</v>
      </c>
      <c r="O175" s="200">
        <v>37014384</v>
      </c>
      <c r="P175" s="200">
        <v>892217</v>
      </c>
      <c r="Q175" s="161">
        <f t="shared" si="154"/>
        <v>6.0971672584977307E-3</v>
      </c>
      <c r="R175" t="s">
        <v>336</v>
      </c>
      <c r="S175" s="144">
        <v>622</v>
      </c>
      <c r="T175" t="s">
        <v>473</v>
      </c>
      <c r="U175" s="275">
        <v>38797709.857758261</v>
      </c>
      <c r="V175" s="161">
        <f t="shared" si="116"/>
        <v>6.077847132416235E-3</v>
      </c>
      <c r="W175" s="3">
        <v>39068839.465042137</v>
      </c>
      <c r="X175" s="161">
        <f t="shared" si="109"/>
        <v>6.1697867765488235E-3</v>
      </c>
      <c r="Y175">
        <v>622</v>
      </c>
      <c r="Z175" t="s">
        <v>336</v>
      </c>
      <c r="AA175" t="s">
        <v>473</v>
      </c>
      <c r="AB175" s="162">
        <v>35711994</v>
      </c>
      <c r="AC175" s="161">
        <f t="shared" si="110"/>
        <v>5.9885021955947675E-3</v>
      </c>
      <c r="AD175" s="163">
        <v>622</v>
      </c>
      <c r="AE175" s="163" t="s">
        <v>336</v>
      </c>
      <c r="AF175" s="8" t="s">
        <v>473</v>
      </c>
      <c r="AG175" s="160">
        <v>35360488</v>
      </c>
      <c r="AH175" s="161">
        <f t="shared" si="111"/>
        <v>5.8189335431694314E-3</v>
      </c>
      <c r="AI175">
        <v>622</v>
      </c>
      <c r="AJ175" t="s">
        <v>336</v>
      </c>
      <c r="AK175" s="1">
        <v>33794918</v>
      </c>
      <c r="AL175" s="161">
        <f t="shared" si="112"/>
        <v>5.8087469817597092E-3</v>
      </c>
      <c r="AM175">
        <v>622</v>
      </c>
      <c r="AN175" t="s">
        <v>336</v>
      </c>
      <c r="AO175" s="3">
        <v>33523293</v>
      </c>
      <c r="AP175" s="161">
        <f t="shared" si="113"/>
        <v>5.9554254546561455E-3</v>
      </c>
      <c r="AQ175">
        <v>622</v>
      </c>
      <c r="AR175" t="s">
        <v>336</v>
      </c>
      <c r="AS175" s="3">
        <v>34403252</v>
      </c>
      <c r="AT175" s="161">
        <f t="shared" si="114"/>
        <v>6.145463514950017E-3</v>
      </c>
      <c r="AU175" s="13">
        <v>622</v>
      </c>
      <c r="AV175" s="13" t="s">
        <v>336</v>
      </c>
      <c r="AW175" s="3">
        <v>34866585</v>
      </c>
      <c r="AX175" s="161">
        <f t="shared" si="115"/>
        <v>6.107716754755908E-3</v>
      </c>
      <c r="AY175" s="174">
        <f t="shared" si="149"/>
        <v>-1330714.1159091666</v>
      </c>
      <c r="AZ175" s="161">
        <f t="shared" si="155"/>
        <v>-2.1573183892675298E-4</v>
      </c>
      <c r="BA175" s="148">
        <f t="shared" si="156"/>
        <v>-3.628209589867732E-2</v>
      </c>
      <c r="BB175" s="148">
        <f t="shared" si="157"/>
        <v>-3.5404261517430674E-2</v>
      </c>
      <c r="BC175" s="174">
        <f t="shared" si="150"/>
        <v>-2120828.7970453799</v>
      </c>
      <c r="BD175" s="161">
        <f t="shared" si="158"/>
        <v>1.5539078182767729E-5</v>
      </c>
      <c r="BE175" s="148">
        <f t="shared" si="143"/>
        <v>-5.4663762495798039E-2</v>
      </c>
      <c r="BF175" s="161">
        <f t="shared" si="144"/>
        <v>2.5566747310721192E-3</v>
      </c>
      <c r="BG175" s="174">
        <f t="shared" si="117"/>
        <v>-271129.60728387535</v>
      </c>
      <c r="BH175" s="161">
        <f t="shared" si="145"/>
        <v>-9.1939644132588497E-5</v>
      </c>
      <c r="BI175" s="148">
        <f t="shared" si="118"/>
        <v>-6.9397916855573772E-3</v>
      </c>
      <c r="BJ175" s="161">
        <f t="shared" si="146"/>
        <v>-1.4901591815465708E-2</v>
      </c>
      <c r="BK175" s="174">
        <f t="shared" si="147"/>
        <v>3356845.4650421366</v>
      </c>
      <c r="BL175" s="164">
        <f t="shared" si="148"/>
        <v>1.81284580954056E-4</v>
      </c>
      <c r="BM175" s="4">
        <f t="shared" si="119"/>
        <v>9.3997704665892828E-2</v>
      </c>
      <c r="BN175" s="4">
        <f t="shared" si="120"/>
        <v>3.0272107287096207E-2</v>
      </c>
      <c r="BO175" s="157">
        <f t="shared" si="121"/>
        <v>351506</v>
      </c>
      <c r="BP175" s="164">
        <f t="shared" si="122"/>
        <v>1.6956865242533613E-4</v>
      </c>
      <c r="BQ175" s="4">
        <f t="shared" si="123"/>
        <v>9.9406433531120959E-3</v>
      </c>
      <c r="BR175" s="4">
        <f t="shared" si="124"/>
        <v>2.9140847058544719E-2</v>
      </c>
      <c r="BS175" s="157">
        <f t="shared" si="125"/>
        <v>1565570</v>
      </c>
      <c r="BT175" s="164">
        <f t="shared" si="126"/>
        <v>1.0186561409722232E-5</v>
      </c>
      <c r="BU175" s="4">
        <f t="shared" si="127"/>
        <v>4.6325604340865689E-2</v>
      </c>
      <c r="BV175" s="4">
        <f t="shared" si="128"/>
        <v>1.753658997664984E-3</v>
      </c>
      <c r="BW175" s="157">
        <f t="shared" si="129"/>
        <v>271625</v>
      </c>
      <c r="BX175" s="4">
        <f t="shared" si="130"/>
        <v>-1.4667847289643633E-4</v>
      </c>
      <c r="BY175" s="4">
        <f t="shared" si="131"/>
        <v>8.1025751258982821E-3</v>
      </c>
      <c r="BZ175" s="4">
        <f t="shared" si="132"/>
        <v>-2.4629386097303647E-2</v>
      </c>
      <c r="CA175" s="157">
        <f t="shared" si="133"/>
        <v>-879959</v>
      </c>
      <c r="CB175" s="4">
        <f t="shared" si="134"/>
        <v>-1.9003806029387147E-4</v>
      </c>
      <c r="CC175" s="4">
        <f t="shared" si="135"/>
        <v>-2.5577785495394446E-2</v>
      </c>
      <c r="CD175" s="4">
        <f t="shared" si="136"/>
        <v>-3.0923307872802026E-2</v>
      </c>
      <c r="CE175" s="159">
        <f t="shared" si="137"/>
        <v>-463333</v>
      </c>
      <c r="CF175" s="4">
        <f t="shared" si="138"/>
        <v>3.7746760194109011E-5</v>
      </c>
      <c r="CG175" s="4">
        <f t="shared" si="139"/>
        <v>-1.3288740494659858E-2</v>
      </c>
      <c r="CH175" s="4">
        <f t="shared" si="140"/>
        <v>6.1801752945921514E-3</v>
      </c>
      <c r="CI175" s="157">
        <f t="shared" si="160"/>
        <v>479581.94480371475</v>
      </c>
      <c r="CJ175" s="164">
        <f t="shared" si="159"/>
        <v>-2.3006238308365817E-4</v>
      </c>
      <c r="CK175" s="4">
        <f t="shared" si="141"/>
        <v>1.3754772507938898E-2</v>
      </c>
      <c r="CL175" s="4">
        <f t="shared" si="142"/>
        <v>-3.766749381501934E-2</v>
      </c>
    </row>
    <row r="176" spans="1:90" x14ac:dyDescent="0.35">
      <c r="A176" t="s">
        <v>340</v>
      </c>
      <c r="B176">
        <v>626</v>
      </c>
      <c r="C176" t="s">
        <v>472</v>
      </c>
      <c r="D176" s="342">
        <v>5017000</v>
      </c>
      <c r="E176" s="200">
        <v>4530614</v>
      </c>
      <c r="F176" s="200">
        <v>178802</v>
      </c>
      <c r="G176" s="161">
        <f t="shared" si="151"/>
        <v>7.5963268645521189E-4</v>
      </c>
      <c r="H176" s="342">
        <v>4980000</v>
      </c>
      <c r="I176" s="200">
        <v>4487399.2487282204</v>
      </c>
      <c r="J176" s="200">
        <v>105805.28039920055</v>
      </c>
      <c r="K176" s="161">
        <f t="shared" si="152"/>
        <v>7.4620203805730271E-4</v>
      </c>
      <c r="L176" s="200">
        <v>4599668.4297264526</v>
      </c>
      <c r="M176" s="200">
        <v>89591.752845881201</v>
      </c>
      <c r="N176" s="161">
        <f t="shared" si="153"/>
        <v>7.6417501631688542E-4</v>
      </c>
      <c r="O176" s="200">
        <v>4642638</v>
      </c>
      <c r="P176" s="200">
        <v>88095</v>
      </c>
      <c r="Q176" s="161">
        <f t="shared" si="154"/>
        <v>7.6475513969535163E-4</v>
      </c>
      <c r="R176" t="s">
        <v>340</v>
      </c>
      <c r="S176" s="144">
        <v>626</v>
      </c>
      <c r="T176" t="s">
        <v>472</v>
      </c>
      <c r="U176" s="275">
        <v>4790627.1727193417</v>
      </c>
      <c r="V176" s="161">
        <f t="shared" si="116"/>
        <v>7.5047469891744573E-4</v>
      </c>
      <c r="W176" s="3">
        <v>4925519.1043864517</v>
      </c>
      <c r="X176" s="161">
        <f t="shared" si="109"/>
        <v>7.7784247123782236E-4</v>
      </c>
      <c r="Y176">
        <v>626</v>
      </c>
      <c r="Z176" t="s">
        <v>340</v>
      </c>
      <c r="AA176" t="s">
        <v>472</v>
      </c>
      <c r="AB176" s="162">
        <v>4477964</v>
      </c>
      <c r="AC176" s="161">
        <f t="shared" si="110"/>
        <v>7.5090450692264139E-4</v>
      </c>
      <c r="AD176" s="163">
        <v>626</v>
      </c>
      <c r="AE176" s="163" t="s">
        <v>340</v>
      </c>
      <c r="AF176" s="8" t="s">
        <v>472</v>
      </c>
      <c r="AG176" s="160">
        <v>4670240</v>
      </c>
      <c r="AH176" s="161">
        <f t="shared" si="111"/>
        <v>7.6853623147541414E-4</v>
      </c>
      <c r="AI176">
        <v>626</v>
      </c>
      <c r="AJ176" t="s">
        <v>340</v>
      </c>
      <c r="AK176" s="1">
        <v>4577770</v>
      </c>
      <c r="AL176" s="161">
        <f t="shared" si="112"/>
        <v>7.868374668253417E-4</v>
      </c>
      <c r="AM176">
        <v>626</v>
      </c>
      <c r="AN176" t="s">
        <v>340</v>
      </c>
      <c r="AO176" s="3">
        <v>4372242</v>
      </c>
      <c r="AP176" s="161">
        <f t="shared" si="113"/>
        <v>7.7673041549697092E-4</v>
      </c>
      <c r="AQ176">
        <v>626</v>
      </c>
      <c r="AR176" t="s">
        <v>340</v>
      </c>
      <c r="AS176" s="3">
        <v>4236523</v>
      </c>
      <c r="AT176" s="161">
        <f t="shared" si="114"/>
        <v>7.5677141006165905E-4</v>
      </c>
      <c r="AU176" s="13">
        <v>626</v>
      </c>
      <c r="AV176" s="13" t="s">
        <v>340</v>
      </c>
      <c r="AW176" s="3">
        <v>3775678</v>
      </c>
      <c r="AX176" s="161">
        <f t="shared" si="115"/>
        <v>6.6140035742425819E-4</v>
      </c>
      <c r="AY176" s="174">
        <f t="shared" si="149"/>
        <v>-112269.18099823222</v>
      </c>
      <c r="AZ176" s="161">
        <f t="shared" si="155"/>
        <v>-1.7972978259582712E-5</v>
      </c>
      <c r="BA176" s="148">
        <f t="shared" si="156"/>
        <v>-2.4408103043398934E-2</v>
      </c>
      <c r="BB176" s="148">
        <f t="shared" si="157"/>
        <v>-2.3519452842370524E-2</v>
      </c>
      <c r="BC176" s="174">
        <f t="shared" si="150"/>
        <v>-190958.74299288914</v>
      </c>
      <c r="BD176" s="161">
        <f t="shared" si="158"/>
        <v>1.3700317399439692E-5</v>
      </c>
      <c r="BE176" s="148">
        <f t="shared" si="143"/>
        <v>-3.9860906747308765E-2</v>
      </c>
      <c r="BF176" s="161">
        <f t="shared" si="144"/>
        <v>1.8255535355425439E-2</v>
      </c>
      <c r="BG176" s="174">
        <f t="shared" si="117"/>
        <v>-134891.93166710995</v>
      </c>
      <c r="BH176" s="161">
        <f t="shared" si="145"/>
        <v>-2.7367772320376635E-5</v>
      </c>
      <c r="BI176" s="148">
        <f t="shared" si="118"/>
        <v>-2.7386338131747595E-2</v>
      </c>
      <c r="BJ176" s="161">
        <f t="shared" si="146"/>
        <v>-3.5184209312747905E-2</v>
      </c>
      <c r="BK176" s="174">
        <f t="shared" si="147"/>
        <v>447555.10438645165</v>
      </c>
      <c r="BL176" s="164">
        <f t="shared" si="148"/>
        <v>2.6937964315180973E-5</v>
      </c>
      <c r="BM176" s="4">
        <f t="shared" si="119"/>
        <v>9.9946114883114653E-2</v>
      </c>
      <c r="BN176" s="4">
        <f t="shared" si="120"/>
        <v>3.5874021352699292E-2</v>
      </c>
      <c r="BO176" s="157">
        <f t="shared" si="121"/>
        <v>-192276</v>
      </c>
      <c r="BP176" s="164">
        <f t="shared" si="122"/>
        <v>-1.7631724552772754E-5</v>
      </c>
      <c r="BQ176" s="4">
        <f t="shared" si="123"/>
        <v>-4.1170475179005787E-2</v>
      </c>
      <c r="BR176" s="4">
        <f t="shared" si="124"/>
        <v>-2.2941956189786741E-2</v>
      </c>
      <c r="BS176" s="157">
        <f t="shared" si="125"/>
        <v>92470</v>
      </c>
      <c r="BT176" s="164">
        <f t="shared" si="126"/>
        <v>-1.8301235349927562E-5</v>
      </c>
      <c r="BU176" s="4">
        <f t="shared" si="127"/>
        <v>2.0199791601587674E-2</v>
      </c>
      <c r="BV176" s="4">
        <f t="shared" si="128"/>
        <v>-2.3259232206833867E-2</v>
      </c>
      <c r="BW176" s="157">
        <f t="shared" si="129"/>
        <v>205528</v>
      </c>
      <c r="BX176" s="4">
        <f t="shared" si="130"/>
        <v>1.0107051328370783E-5</v>
      </c>
      <c r="BY176" s="4">
        <f t="shared" si="131"/>
        <v>4.7007462075520978E-2</v>
      </c>
      <c r="BZ176" s="4">
        <f t="shared" si="132"/>
        <v>1.3012302758742938E-2</v>
      </c>
      <c r="CA176" s="157">
        <f t="shared" si="133"/>
        <v>135719</v>
      </c>
      <c r="CB176" s="4">
        <f t="shared" si="134"/>
        <v>1.9959005435311872E-5</v>
      </c>
      <c r="CC176" s="4">
        <f t="shared" si="135"/>
        <v>3.2035468708655659E-2</v>
      </c>
      <c r="CD176" s="4">
        <f t="shared" si="136"/>
        <v>2.6373889354099254E-2</v>
      </c>
      <c r="CE176" s="159">
        <f t="shared" si="137"/>
        <v>460845</v>
      </c>
      <c r="CF176" s="4">
        <f t="shared" si="138"/>
        <v>9.5371052637400859E-5</v>
      </c>
      <c r="CG176" s="4">
        <f t="shared" si="139"/>
        <v>0.12205622407419277</v>
      </c>
      <c r="CH176" s="4">
        <f t="shared" si="140"/>
        <v>0.14419564726092923</v>
      </c>
      <c r="CI176" s="157">
        <f t="shared" si="160"/>
        <v>711721.24872822035</v>
      </c>
      <c r="CJ176" s="164">
        <f t="shared" si="159"/>
        <v>8.4801680633044517E-5</v>
      </c>
      <c r="CK176" s="4">
        <f t="shared" si="141"/>
        <v>0.18850157474451484</v>
      </c>
      <c r="CL176" s="4">
        <f t="shared" si="142"/>
        <v>0.12821535350131072</v>
      </c>
    </row>
    <row r="177" spans="1:90" x14ac:dyDescent="0.35">
      <c r="A177" t="s">
        <v>346</v>
      </c>
      <c r="B177">
        <v>627</v>
      </c>
      <c r="C177" t="s">
        <v>472</v>
      </c>
      <c r="D177" s="342">
        <v>5733000</v>
      </c>
      <c r="E177" s="200">
        <v>5177565</v>
      </c>
      <c r="F177" s="200">
        <v>322264</v>
      </c>
      <c r="G177" s="161">
        <f t="shared" si="151"/>
        <v>8.6810476686967363E-4</v>
      </c>
      <c r="H177" s="342">
        <v>5883000</v>
      </c>
      <c r="I177" s="200">
        <v>5301536.9074339466</v>
      </c>
      <c r="J177" s="200">
        <v>413008.13158685196</v>
      </c>
      <c r="K177" s="161">
        <f t="shared" si="152"/>
        <v>8.8158361355620423E-4</v>
      </c>
      <c r="L177" s="200">
        <v>5315192.7842826406</v>
      </c>
      <c r="M177" s="200">
        <v>349719.05285691208</v>
      </c>
      <c r="N177" s="161">
        <f t="shared" si="153"/>
        <v>8.8305007082828684E-4</v>
      </c>
      <c r="O177" s="200">
        <v>5358306</v>
      </c>
      <c r="P177" s="200">
        <v>343876</v>
      </c>
      <c r="Q177" s="161">
        <f t="shared" si="154"/>
        <v>8.8264302613308226E-4</v>
      </c>
      <c r="R177" t="s">
        <v>346</v>
      </c>
      <c r="S177" s="144">
        <v>627</v>
      </c>
      <c r="T177" t="s">
        <v>472</v>
      </c>
      <c r="U177" s="275">
        <v>5317734.8890067227</v>
      </c>
      <c r="V177" s="161">
        <f t="shared" si="116"/>
        <v>8.330486480927241E-4</v>
      </c>
      <c r="W177" s="3">
        <v>5451437.3063101051</v>
      </c>
      <c r="X177" s="161">
        <f t="shared" si="109"/>
        <v>8.6089595355787597E-4</v>
      </c>
      <c r="Y177">
        <v>627</v>
      </c>
      <c r="Z177" t="s">
        <v>346</v>
      </c>
      <c r="AA177" t="s">
        <v>472</v>
      </c>
      <c r="AB177" s="162">
        <v>5251870</v>
      </c>
      <c r="AC177" s="161">
        <f t="shared" si="110"/>
        <v>8.8067989219471447E-4</v>
      </c>
      <c r="AD177" s="163">
        <v>627</v>
      </c>
      <c r="AE177" s="163" t="s">
        <v>346</v>
      </c>
      <c r="AF177" s="8" t="s">
        <v>472</v>
      </c>
      <c r="AG177" s="160">
        <v>4968606</v>
      </c>
      <c r="AH177" s="161">
        <f t="shared" si="111"/>
        <v>8.1763543863401695E-4</v>
      </c>
      <c r="AI177">
        <v>627</v>
      </c>
      <c r="AJ177" t="s">
        <v>346</v>
      </c>
      <c r="AK177" s="1">
        <v>4388032</v>
      </c>
      <c r="AL177" s="161">
        <f t="shared" si="112"/>
        <v>7.5422487001936271E-4</v>
      </c>
      <c r="AM177">
        <v>627</v>
      </c>
      <c r="AN177" t="s">
        <v>346</v>
      </c>
      <c r="AO177" s="3">
        <v>3884432</v>
      </c>
      <c r="AP177" s="161">
        <f t="shared" si="113"/>
        <v>6.9007078778570113E-4</v>
      </c>
      <c r="AQ177">
        <v>627</v>
      </c>
      <c r="AR177" t="s">
        <v>346</v>
      </c>
      <c r="AS177" s="3">
        <v>3733300</v>
      </c>
      <c r="AT177" s="161">
        <f t="shared" si="114"/>
        <v>6.6688053037436401E-4</v>
      </c>
      <c r="AU177" s="13">
        <v>627</v>
      </c>
      <c r="AV177" s="13" t="s">
        <v>346</v>
      </c>
      <c r="AW177" s="3">
        <v>3057010</v>
      </c>
      <c r="AX177" s="161">
        <f t="shared" si="115"/>
        <v>5.3550845878529141E-4</v>
      </c>
      <c r="AY177" s="174">
        <f t="shared" si="149"/>
        <v>-13655.876848693937</v>
      </c>
      <c r="AZ177" s="161">
        <f t="shared" si="155"/>
        <v>-1.4664572720826012E-6</v>
      </c>
      <c r="BA177" s="148">
        <f t="shared" si="156"/>
        <v>-2.5692157185860172E-3</v>
      </c>
      <c r="BB177" s="148">
        <f t="shared" si="157"/>
        <v>-1.6606728435082823E-3</v>
      </c>
      <c r="BC177" s="174">
        <f t="shared" si="150"/>
        <v>-2542.1047240821645</v>
      </c>
      <c r="BD177" s="161">
        <f t="shared" si="158"/>
        <v>5.0001422735562739E-5</v>
      </c>
      <c r="BE177" s="148">
        <f t="shared" si="143"/>
        <v>-4.7804277143214139E-4</v>
      </c>
      <c r="BF177" s="161">
        <f t="shared" si="144"/>
        <v>6.0022212208184551E-2</v>
      </c>
      <c r="BG177" s="174">
        <f t="shared" si="117"/>
        <v>-133702.41730338242</v>
      </c>
      <c r="BH177" s="161">
        <f t="shared" si="145"/>
        <v>-2.7847305465151877E-5</v>
      </c>
      <c r="BI177" s="148">
        <f t="shared" si="118"/>
        <v>-2.452608546898636E-2</v>
      </c>
      <c r="BJ177" s="161">
        <f t="shared" si="146"/>
        <v>-3.2346888552635962E-2</v>
      </c>
      <c r="BK177" s="174">
        <f t="shared" si="147"/>
        <v>199567.30631010514</v>
      </c>
      <c r="BL177" s="164">
        <f t="shared" si="148"/>
        <v>-1.9783938636838499E-5</v>
      </c>
      <c r="BM177" s="4">
        <f t="shared" si="119"/>
        <v>3.7999285266030032E-2</v>
      </c>
      <c r="BN177" s="4">
        <f t="shared" si="120"/>
        <v>-2.2464392354338388E-2</v>
      </c>
      <c r="BO177" s="157">
        <f t="shared" si="121"/>
        <v>283264</v>
      </c>
      <c r="BP177" s="164">
        <f t="shared" si="122"/>
        <v>6.3044453560697519E-5</v>
      </c>
      <c r="BQ177" s="4">
        <f t="shared" si="123"/>
        <v>5.7010759154579774E-2</v>
      </c>
      <c r="BR177" s="4">
        <f t="shared" si="124"/>
        <v>7.7105823184502334E-2</v>
      </c>
      <c r="BS177" s="157">
        <f t="shared" si="125"/>
        <v>580574</v>
      </c>
      <c r="BT177" s="164">
        <f t="shared" si="126"/>
        <v>6.341056861465424E-5</v>
      </c>
      <c r="BU177" s="4">
        <f t="shared" si="127"/>
        <v>0.13230851552586673</v>
      </c>
      <c r="BV177" s="4">
        <f t="shared" si="128"/>
        <v>8.4073823517681598E-2</v>
      </c>
      <c r="BW177" s="157">
        <f t="shared" si="129"/>
        <v>503600</v>
      </c>
      <c r="BX177" s="4">
        <f t="shared" si="130"/>
        <v>6.4154082233661581E-5</v>
      </c>
      <c r="BY177" s="4">
        <f t="shared" si="131"/>
        <v>0.12964572426547818</v>
      </c>
      <c r="BZ177" s="4">
        <f t="shared" si="132"/>
        <v>9.2967393156170502E-2</v>
      </c>
      <c r="CA177" s="157">
        <f t="shared" si="133"/>
        <v>151132</v>
      </c>
      <c r="CB177" s="4">
        <f t="shared" si="134"/>
        <v>2.3190257411337119E-5</v>
      </c>
      <c r="CC177" s="4">
        <f t="shared" si="135"/>
        <v>4.0482147162028234E-2</v>
      </c>
      <c r="CD177" s="4">
        <f t="shared" si="136"/>
        <v>3.4774230698141534E-2</v>
      </c>
      <c r="CE177" s="159">
        <f t="shared" si="137"/>
        <v>676290</v>
      </c>
      <c r="CF177" s="4">
        <f t="shared" si="138"/>
        <v>1.313720715890726E-4</v>
      </c>
      <c r="CG177" s="4">
        <f t="shared" si="139"/>
        <v>0.22122596916594975</v>
      </c>
      <c r="CH177" s="4">
        <f t="shared" si="140"/>
        <v>0.24532212224446928</v>
      </c>
      <c r="CI177" s="157">
        <f t="shared" si="160"/>
        <v>2244526.9074339466</v>
      </c>
      <c r="CJ177" s="164">
        <f t="shared" si="159"/>
        <v>3.4607515477091282E-4</v>
      </c>
      <c r="CK177" s="4">
        <f t="shared" si="141"/>
        <v>0.73422295230762957</v>
      </c>
      <c r="CL177" s="4">
        <f t="shared" si="142"/>
        <v>0.64625525347615353</v>
      </c>
    </row>
    <row r="178" spans="1:90" x14ac:dyDescent="0.35">
      <c r="A178" t="s">
        <v>348</v>
      </c>
      <c r="B178">
        <v>629</v>
      </c>
      <c r="C178" t="s">
        <v>472</v>
      </c>
      <c r="D178" s="342">
        <v>6048000</v>
      </c>
      <c r="E178" s="200">
        <v>5462161</v>
      </c>
      <c r="F178" s="200">
        <v>230922</v>
      </c>
      <c r="G178" s="161">
        <f t="shared" si="151"/>
        <v>9.1582201314896548E-4</v>
      </c>
      <c r="H178" s="342">
        <v>6040000</v>
      </c>
      <c r="I178" s="200">
        <v>5442769.8194209794</v>
      </c>
      <c r="J178" s="200">
        <v>175730.08494232269</v>
      </c>
      <c r="K178" s="161">
        <f t="shared" si="152"/>
        <v>9.0506899582865519E-4</v>
      </c>
      <c r="L178" s="200">
        <v>6888840.2455911608</v>
      </c>
      <c r="M178" s="200">
        <v>148801.32899167895</v>
      </c>
      <c r="N178" s="161">
        <f t="shared" si="153"/>
        <v>1.1444911057191388E-3</v>
      </c>
      <c r="O178" s="200">
        <v>6952806</v>
      </c>
      <c r="P178" s="200">
        <v>146315</v>
      </c>
      <c r="Q178" s="161">
        <f t="shared" si="154"/>
        <v>1.1452958692460362E-3</v>
      </c>
      <c r="R178" t="s">
        <v>348</v>
      </c>
      <c r="S178" s="144">
        <v>629</v>
      </c>
      <c r="T178" t="s">
        <v>472</v>
      </c>
      <c r="U178" s="275">
        <v>6145650.2193881311</v>
      </c>
      <c r="V178" s="161">
        <f t="shared" si="116"/>
        <v>9.6274555121124308E-4</v>
      </c>
      <c r="W178" s="3">
        <v>6222212.5314507475</v>
      </c>
      <c r="X178" s="161">
        <f t="shared" si="109"/>
        <v>9.8261748040331248E-4</v>
      </c>
      <c r="Y178">
        <v>629</v>
      </c>
      <c r="Z178" t="s">
        <v>348</v>
      </c>
      <c r="AA178" t="s">
        <v>472</v>
      </c>
      <c r="AB178" s="162">
        <v>5805288</v>
      </c>
      <c r="AC178" s="161">
        <f t="shared" si="110"/>
        <v>9.7348190454052928E-4</v>
      </c>
      <c r="AD178" s="163">
        <v>629</v>
      </c>
      <c r="AE178" s="163" t="s">
        <v>348</v>
      </c>
      <c r="AF178" s="8" t="s">
        <v>472</v>
      </c>
      <c r="AG178" s="160">
        <v>5626246</v>
      </c>
      <c r="AH178" s="161">
        <f t="shared" si="111"/>
        <v>9.2585689347734221E-4</v>
      </c>
      <c r="AI178">
        <v>629</v>
      </c>
      <c r="AJ178" t="s">
        <v>348</v>
      </c>
      <c r="AK178" s="1">
        <v>5260726</v>
      </c>
      <c r="AL178" s="161">
        <f t="shared" si="112"/>
        <v>9.042254895947618E-4</v>
      </c>
      <c r="AM178">
        <v>629</v>
      </c>
      <c r="AN178" t="s">
        <v>348</v>
      </c>
      <c r="AO178" s="3">
        <v>4591717</v>
      </c>
      <c r="AP178" s="161">
        <f t="shared" si="113"/>
        <v>8.1572023077736882E-4</v>
      </c>
      <c r="AQ178">
        <v>629</v>
      </c>
      <c r="AR178" t="s">
        <v>348</v>
      </c>
      <c r="AS178" s="3">
        <v>4453529</v>
      </c>
      <c r="AT178" s="161">
        <f t="shared" si="114"/>
        <v>7.9553525876774193E-4</v>
      </c>
      <c r="AU178" s="13">
        <v>629</v>
      </c>
      <c r="AV178" s="13" t="s">
        <v>348</v>
      </c>
      <c r="AW178" s="3">
        <v>4411369</v>
      </c>
      <c r="AX178" s="161">
        <f t="shared" si="115"/>
        <v>7.7275684879120842E-4</v>
      </c>
      <c r="AY178" s="174">
        <f t="shared" si="149"/>
        <v>-1446070.4261701815</v>
      </c>
      <c r="AZ178" s="161">
        <f t="shared" si="155"/>
        <v>-2.3942210989048363E-4</v>
      </c>
      <c r="BA178" s="148">
        <f t="shared" si="156"/>
        <v>-0.20991493119551766</v>
      </c>
      <c r="BB178" s="148">
        <f t="shared" si="157"/>
        <v>-0.20919525603481487</v>
      </c>
      <c r="BC178" s="174">
        <f t="shared" si="150"/>
        <v>743190.02620302979</v>
      </c>
      <c r="BD178" s="161">
        <f t="shared" si="158"/>
        <v>1.8174555450789574E-4</v>
      </c>
      <c r="BE178" s="148">
        <f t="shared" si="143"/>
        <v>0.12092943784181436</v>
      </c>
      <c r="BF178" s="161">
        <f t="shared" si="144"/>
        <v>0.18877838934621846</v>
      </c>
      <c r="BG178" s="174">
        <f t="shared" si="117"/>
        <v>-76562.31206261646</v>
      </c>
      <c r="BH178" s="161">
        <f t="shared" si="145"/>
        <v>-1.9871929192069398E-5</v>
      </c>
      <c r="BI178" s="148">
        <f t="shared" si="118"/>
        <v>-1.2304676459639587E-2</v>
      </c>
      <c r="BJ178" s="161">
        <f t="shared" si="146"/>
        <v>-2.02234639505019E-2</v>
      </c>
      <c r="BK178" s="174">
        <f t="shared" si="147"/>
        <v>416924.53145074751</v>
      </c>
      <c r="BL178" s="164">
        <f t="shared" si="148"/>
        <v>9.135575862783199E-6</v>
      </c>
      <c r="BM178" s="4">
        <f t="shared" si="119"/>
        <v>7.1818061644960171E-2</v>
      </c>
      <c r="BN178" s="4">
        <f t="shared" si="120"/>
        <v>9.3844331570755498E-3</v>
      </c>
      <c r="BO178" s="157">
        <f t="shared" si="121"/>
        <v>179042</v>
      </c>
      <c r="BP178" s="164">
        <f t="shared" si="122"/>
        <v>4.7625011063187075E-5</v>
      </c>
      <c r="BQ178" s="4">
        <f t="shared" si="123"/>
        <v>3.182263982058374E-2</v>
      </c>
      <c r="BR178" s="4">
        <f t="shared" si="124"/>
        <v>5.1438846973765676E-2</v>
      </c>
      <c r="BS178" s="157">
        <f t="shared" si="125"/>
        <v>365520</v>
      </c>
      <c r="BT178" s="164">
        <f t="shared" si="126"/>
        <v>2.1631403882580412E-5</v>
      </c>
      <c r="BU178" s="4">
        <f t="shared" si="127"/>
        <v>6.9480904346662417E-2</v>
      </c>
      <c r="BV178" s="4">
        <f t="shared" si="128"/>
        <v>2.3922576980521477E-2</v>
      </c>
      <c r="BW178" s="157">
        <f t="shared" si="129"/>
        <v>669009</v>
      </c>
      <c r="BX178" s="4">
        <f t="shared" si="130"/>
        <v>8.850525881739298E-5</v>
      </c>
      <c r="BY178" s="4">
        <f t="shared" si="131"/>
        <v>0.14569909251811469</v>
      </c>
      <c r="BZ178" s="4">
        <f t="shared" si="132"/>
        <v>0.10849952652645238</v>
      </c>
      <c r="CA178" s="157">
        <f t="shared" si="133"/>
        <v>138188</v>
      </c>
      <c r="CB178" s="4">
        <f t="shared" si="134"/>
        <v>2.0184972009626889E-5</v>
      </c>
      <c r="CC178" s="4">
        <f t="shared" si="135"/>
        <v>3.1028876201322591E-2</v>
      </c>
      <c r="CD178" s="4">
        <f t="shared" si="136"/>
        <v>2.5372818850157252E-2</v>
      </c>
      <c r="CE178" s="159">
        <f t="shared" si="137"/>
        <v>42160</v>
      </c>
      <c r="CF178" s="4">
        <f t="shared" si="138"/>
        <v>2.2778409976533507E-5</v>
      </c>
      <c r="CG178" s="4">
        <f t="shared" si="139"/>
        <v>9.557123876964271E-3</v>
      </c>
      <c r="CH178" s="4">
        <f t="shared" si="140"/>
        <v>2.9476814100275955E-2</v>
      </c>
      <c r="CI178" s="157">
        <f t="shared" si="160"/>
        <v>1031400.8194209794</v>
      </c>
      <c r="CJ178" s="164">
        <f t="shared" si="159"/>
        <v>1.3231214703744677E-4</v>
      </c>
      <c r="CK178" s="4">
        <f t="shared" si="141"/>
        <v>0.23380515649925893</v>
      </c>
      <c r="CL178" s="4">
        <f t="shared" si="142"/>
        <v>0.17122093093631871</v>
      </c>
    </row>
    <row r="179" spans="1:90" x14ac:dyDescent="0.35">
      <c r="A179" t="s">
        <v>367</v>
      </c>
      <c r="B179">
        <v>632</v>
      </c>
      <c r="C179" t="s">
        <v>473</v>
      </c>
      <c r="D179" s="342">
        <v>9308000</v>
      </c>
      <c r="E179" s="200">
        <v>8405787</v>
      </c>
      <c r="F179" s="200">
        <v>568447</v>
      </c>
      <c r="G179" s="161">
        <f t="shared" si="151"/>
        <v>1.4093698029848264E-3</v>
      </c>
      <c r="H179" s="342">
        <v>9327000</v>
      </c>
      <c r="I179" s="200">
        <v>8404820.3593724649</v>
      </c>
      <c r="J179" s="200">
        <v>513845.01376395865</v>
      </c>
      <c r="K179" s="161">
        <f t="shared" si="152"/>
        <v>1.3976233747079031E-3</v>
      </c>
      <c r="L179" s="200">
        <v>8400592.8729717433</v>
      </c>
      <c r="M179" s="200">
        <v>435103.76136744156</v>
      </c>
      <c r="N179" s="161">
        <f t="shared" si="153"/>
        <v>1.3956491198989466E-3</v>
      </c>
      <c r="O179" s="200">
        <v>8471857</v>
      </c>
      <c r="P179" s="200">
        <v>427834</v>
      </c>
      <c r="Q179" s="161">
        <f t="shared" si="154"/>
        <v>1.3955204311673756E-3</v>
      </c>
      <c r="R179" t="s">
        <v>367</v>
      </c>
      <c r="S179" s="144">
        <v>632</v>
      </c>
      <c r="T179" t="s">
        <v>473</v>
      </c>
      <c r="U179" s="275">
        <v>8979971.4843233228</v>
      </c>
      <c r="V179" s="161">
        <f t="shared" si="116"/>
        <v>1.4067555568427472E-3</v>
      </c>
      <c r="W179" s="3">
        <v>9486548.2011216469</v>
      </c>
      <c r="X179" s="161">
        <f t="shared" si="109"/>
        <v>1.4981243478896934E-3</v>
      </c>
      <c r="Y179">
        <v>632</v>
      </c>
      <c r="Z179" t="s">
        <v>367</v>
      </c>
      <c r="AA179" t="s">
        <v>473</v>
      </c>
      <c r="AB179" s="162">
        <v>8625888</v>
      </c>
      <c r="AC179" s="161">
        <f t="shared" si="110"/>
        <v>1.4464649951205345E-3</v>
      </c>
      <c r="AD179" s="163">
        <v>632</v>
      </c>
      <c r="AE179" s="163" t="s">
        <v>367</v>
      </c>
      <c r="AF179" s="8" t="s">
        <v>473</v>
      </c>
      <c r="AG179" s="160">
        <v>8869484</v>
      </c>
      <c r="AH179" s="161">
        <f t="shared" si="111"/>
        <v>1.4595652061760171E-3</v>
      </c>
      <c r="AI179">
        <v>632</v>
      </c>
      <c r="AJ179" t="s">
        <v>367</v>
      </c>
      <c r="AK179" s="1">
        <v>7567885</v>
      </c>
      <c r="AL179" s="161">
        <f t="shared" si="112"/>
        <v>1.3007851994804242E-3</v>
      </c>
      <c r="AM179">
        <v>632</v>
      </c>
      <c r="AN179" t="s">
        <v>367</v>
      </c>
      <c r="AO179" s="3">
        <v>7084244</v>
      </c>
      <c r="AP179" s="161">
        <f t="shared" si="113"/>
        <v>1.2585185782493108E-3</v>
      </c>
      <c r="AQ179">
        <v>632</v>
      </c>
      <c r="AR179" t="s">
        <v>367</v>
      </c>
      <c r="AS179" s="3">
        <v>6783489</v>
      </c>
      <c r="AT179" s="161">
        <f t="shared" si="114"/>
        <v>1.2117367321427862E-3</v>
      </c>
      <c r="AU179" s="13">
        <v>632</v>
      </c>
      <c r="AV179" s="13" t="s">
        <v>367</v>
      </c>
      <c r="AW179" s="3">
        <v>6722501</v>
      </c>
      <c r="AX179" s="161">
        <f t="shared" si="115"/>
        <v>1.1776069262752103E-3</v>
      </c>
      <c r="AY179" s="174">
        <f t="shared" si="149"/>
        <v>4227.4864007215947</v>
      </c>
      <c r="AZ179" s="161">
        <f t="shared" si="155"/>
        <v>1.9742548089565597E-6</v>
      </c>
      <c r="BA179" s="148">
        <f t="shared" si="156"/>
        <v>5.0323667205956436E-4</v>
      </c>
      <c r="BB179" s="148">
        <f t="shared" si="157"/>
        <v>1.4145781921888129E-3</v>
      </c>
      <c r="BC179" s="174">
        <f t="shared" si="150"/>
        <v>-579378.61135157943</v>
      </c>
      <c r="BD179" s="161">
        <f t="shared" si="158"/>
        <v>-1.1106436943800679E-5</v>
      </c>
      <c r="BE179" s="148">
        <f t="shared" si="143"/>
        <v>-6.4518981197548647E-2</v>
      </c>
      <c r="BF179" s="161">
        <f t="shared" si="144"/>
        <v>-7.8950723811089234E-3</v>
      </c>
      <c r="BG179" s="174">
        <f t="shared" si="117"/>
        <v>-506576.71679832414</v>
      </c>
      <c r="BH179" s="161">
        <f t="shared" si="145"/>
        <v>-9.1368791046946137E-5</v>
      </c>
      <c r="BI179" s="148">
        <f t="shared" si="118"/>
        <v>-5.3399477455712371E-2</v>
      </c>
      <c r="BJ179" s="161">
        <f t="shared" si="146"/>
        <v>-6.0988789866242538E-2</v>
      </c>
      <c r="BK179" s="174">
        <f t="shared" si="147"/>
        <v>860660.20112164691</v>
      </c>
      <c r="BL179" s="164">
        <f t="shared" si="148"/>
        <v>5.1659352769158843E-5</v>
      </c>
      <c r="BM179" s="4">
        <f t="shared" si="119"/>
        <v>9.9776417352236302E-2</v>
      </c>
      <c r="BN179" s="4">
        <f t="shared" si="120"/>
        <v>3.571420873883923E-2</v>
      </c>
      <c r="BO179" s="157">
        <f t="shared" si="121"/>
        <v>-243596</v>
      </c>
      <c r="BP179" s="164">
        <f t="shared" si="122"/>
        <v>-1.31002110554826E-5</v>
      </c>
      <c r="BQ179" s="4">
        <f t="shared" si="123"/>
        <v>-2.7464506390676165E-2</v>
      </c>
      <c r="BR179" s="4">
        <f t="shared" si="124"/>
        <v>-8.9754202142187621E-3</v>
      </c>
      <c r="BS179" s="157">
        <f t="shared" si="125"/>
        <v>1301599</v>
      </c>
      <c r="BT179" s="164">
        <f t="shared" si="126"/>
        <v>1.5878000669559294E-4</v>
      </c>
      <c r="BU179" s="4">
        <f t="shared" si="127"/>
        <v>0.17198979635657782</v>
      </c>
      <c r="BV179" s="4">
        <f t="shared" si="128"/>
        <v>0.1220647396349642</v>
      </c>
      <c r="BW179" s="157">
        <f t="shared" si="129"/>
        <v>483641</v>
      </c>
      <c r="BX179" s="4">
        <f t="shared" si="130"/>
        <v>4.2266621231113431E-5</v>
      </c>
      <c r="BY179" s="4">
        <f t="shared" si="131"/>
        <v>6.8269952305425957E-2</v>
      </c>
      <c r="BZ179" s="4">
        <f t="shared" si="132"/>
        <v>3.3584423751542324E-2</v>
      </c>
      <c r="CA179" s="157">
        <f t="shared" si="133"/>
        <v>300755</v>
      </c>
      <c r="CB179" s="4">
        <f t="shared" si="134"/>
        <v>4.678184610652455E-5</v>
      </c>
      <c r="CC179" s="4">
        <f t="shared" si="135"/>
        <v>4.4336328989403533E-2</v>
      </c>
      <c r="CD179" s="4">
        <f t="shared" si="136"/>
        <v>3.8607269108527749E-2</v>
      </c>
      <c r="CE179" s="159">
        <f t="shared" si="137"/>
        <v>60988</v>
      </c>
      <c r="CF179" s="4">
        <f t="shared" si="138"/>
        <v>3.4129805867575943E-5</v>
      </c>
      <c r="CG179" s="4">
        <f t="shared" si="139"/>
        <v>9.0722188066613904E-3</v>
      </c>
      <c r="CH179" s="4">
        <f t="shared" si="140"/>
        <v>2.89823413110596E-2</v>
      </c>
      <c r="CI179" s="157">
        <f t="shared" si="160"/>
        <v>1682319.3593724649</v>
      </c>
      <c r="CJ179" s="164">
        <f t="shared" si="159"/>
        <v>2.2001644843269285E-4</v>
      </c>
      <c r="CK179" s="4">
        <f t="shared" si="141"/>
        <v>0.25025200581933194</v>
      </c>
      <c r="CL179" s="4">
        <f t="shared" si="142"/>
        <v>0.18683352103626669</v>
      </c>
    </row>
    <row r="180" spans="1:90" x14ac:dyDescent="0.35">
      <c r="A180" t="s">
        <v>377</v>
      </c>
      <c r="B180">
        <v>637</v>
      </c>
      <c r="C180" t="s">
        <v>473</v>
      </c>
      <c r="D180" s="342">
        <v>45362000</v>
      </c>
      <c r="E180" s="200">
        <v>40966273</v>
      </c>
      <c r="F180" s="200">
        <v>2035701</v>
      </c>
      <c r="G180" s="161">
        <f t="shared" si="151"/>
        <v>6.8686760807801358E-3</v>
      </c>
      <c r="H180" s="342">
        <v>45676000</v>
      </c>
      <c r="I180" s="200">
        <v>41158588.55362647</v>
      </c>
      <c r="J180" s="200">
        <v>1961593.0522193324</v>
      </c>
      <c r="K180" s="161">
        <f t="shared" si="152"/>
        <v>6.8441921389059256E-3</v>
      </c>
      <c r="L180" s="200">
        <v>43071237.226144694</v>
      </c>
      <c r="M180" s="200">
        <v>1660999.8976947092</v>
      </c>
      <c r="N180" s="161">
        <f t="shared" si="153"/>
        <v>7.1557252251843286E-3</v>
      </c>
      <c r="O180" s="200">
        <v>43451762</v>
      </c>
      <c r="P180" s="200">
        <v>1633247</v>
      </c>
      <c r="Q180" s="161">
        <f t="shared" si="154"/>
        <v>7.1575596284524376E-3</v>
      </c>
      <c r="R180" t="s">
        <v>377</v>
      </c>
      <c r="S180" s="144">
        <v>637</v>
      </c>
      <c r="T180" t="s">
        <v>473</v>
      </c>
      <c r="U180" s="275">
        <v>46037435.418095663</v>
      </c>
      <c r="V180" s="161">
        <f t="shared" si="116"/>
        <v>7.2119848275971855E-3</v>
      </c>
      <c r="W180" s="3">
        <v>47789933.149773248</v>
      </c>
      <c r="X180" s="161">
        <f t="shared" si="109"/>
        <v>7.5470298487737598E-3</v>
      </c>
      <c r="Y180">
        <v>637</v>
      </c>
      <c r="Z180" t="s">
        <v>377</v>
      </c>
      <c r="AA180" t="s">
        <v>473</v>
      </c>
      <c r="AB180" s="162">
        <v>45303192</v>
      </c>
      <c r="AC180" s="161">
        <f t="shared" si="110"/>
        <v>7.5968388872223519E-3</v>
      </c>
      <c r="AD180" s="163">
        <v>637</v>
      </c>
      <c r="AE180" s="163" t="s">
        <v>377</v>
      </c>
      <c r="AF180" s="8" t="s">
        <v>473</v>
      </c>
      <c r="AG180" s="160">
        <v>45697737</v>
      </c>
      <c r="AH180" s="161">
        <f t="shared" si="111"/>
        <v>7.5200346408181582E-3</v>
      </c>
      <c r="AI180">
        <v>637</v>
      </c>
      <c r="AJ180" t="s">
        <v>377</v>
      </c>
      <c r="AK180" s="1">
        <v>43153510</v>
      </c>
      <c r="AL180" s="161">
        <f t="shared" si="112"/>
        <v>7.4173229526651738E-3</v>
      </c>
      <c r="AM180">
        <v>637</v>
      </c>
      <c r="AN180" t="s">
        <v>377</v>
      </c>
      <c r="AO180" s="3">
        <v>46975529</v>
      </c>
      <c r="AP180" s="161">
        <f t="shared" si="113"/>
        <v>8.3452201772820454E-3</v>
      </c>
      <c r="AQ180">
        <v>637</v>
      </c>
      <c r="AR180" t="s">
        <v>377</v>
      </c>
      <c r="AS180" s="3">
        <v>47971933</v>
      </c>
      <c r="AT180" s="161">
        <f t="shared" si="114"/>
        <v>8.5692411866508059E-3</v>
      </c>
      <c r="AU180" s="13">
        <v>637</v>
      </c>
      <c r="AV180" s="13" t="s">
        <v>377</v>
      </c>
      <c r="AW180" s="3">
        <v>45304465</v>
      </c>
      <c r="AX180" s="161">
        <f t="shared" si="115"/>
        <v>7.9361612255904219E-3</v>
      </c>
      <c r="AY180" s="174">
        <f t="shared" si="149"/>
        <v>-1912648.6725182235</v>
      </c>
      <c r="AZ180" s="161">
        <f t="shared" si="155"/>
        <v>-3.1153308627840295E-4</v>
      </c>
      <c r="BA180" s="148">
        <f t="shared" si="156"/>
        <v>-4.4406634118167976E-2</v>
      </c>
      <c r="BB180" s="148">
        <f t="shared" si="157"/>
        <v>-4.3536200241727135E-2</v>
      </c>
      <c r="BC180" s="174">
        <f t="shared" si="150"/>
        <v>-2966198.1919509694</v>
      </c>
      <c r="BD180" s="161">
        <f t="shared" si="158"/>
        <v>-5.6259602412856921E-5</v>
      </c>
      <c r="BE180" s="148">
        <f t="shared" si="143"/>
        <v>-6.4430135280408418E-2</v>
      </c>
      <c r="BF180" s="161">
        <f t="shared" si="144"/>
        <v>-7.8008486925229591E-3</v>
      </c>
      <c r="BG180" s="174">
        <f t="shared" si="117"/>
        <v>-1752497.7316775844</v>
      </c>
      <c r="BH180" s="161">
        <f t="shared" si="145"/>
        <v>-3.3504502117657434E-4</v>
      </c>
      <c r="BI180" s="148">
        <f t="shared" si="118"/>
        <v>-3.6670855474630427E-2</v>
      </c>
      <c r="BJ180" s="161">
        <f t="shared" si="146"/>
        <v>-4.4394288599641937E-2</v>
      </c>
      <c r="BK180" s="174">
        <f t="shared" si="147"/>
        <v>2486741.1497732475</v>
      </c>
      <c r="BL180" s="164">
        <f t="shared" si="148"/>
        <v>-4.9809038448592018E-5</v>
      </c>
      <c r="BM180" s="4">
        <f t="shared" si="119"/>
        <v>5.4891080296797796E-2</v>
      </c>
      <c r="BN180" s="4">
        <f t="shared" si="120"/>
        <v>-6.5565479521185162E-3</v>
      </c>
      <c r="BO180" s="157">
        <f t="shared" si="121"/>
        <v>-394545</v>
      </c>
      <c r="BP180" s="164">
        <f t="shared" si="122"/>
        <v>7.6804246404193685E-5</v>
      </c>
      <c r="BQ180" s="4">
        <f t="shared" si="123"/>
        <v>-8.6337973366164712E-3</v>
      </c>
      <c r="BR180" s="4">
        <f t="shared" si="124"/>
        <v>1.021328359144867E-2</v>
      </c>
      <c r="BS180" s="157">
        <f t="shared" si="125"/>
        <v>2544227</v>
      </c>
      <c r="BT180" s="164">
        <f t="shared" si="126"/>
        <v>1.0271168815298437E-4</v>
      </c>
      <c r="BU180" s="4">
        <f t="shared" si="127"/>
        <v>5.8957591166975756E-2</v>
      </c>
      <c r="BV180" s="4">
        <f t="shared" si="128"/>
        <v>1.3847541600717043E-2</v>
      </c>
      <c r="BW180" s="157">
        <f t="shared" si="129"/>
        <v>-3822019</v>
      </c>
      <c r="BX180" s="4">
        <f t="shared" si="130"/>
        <v>-9.2789722461687155E-4</v>
      </c>
      <c r="BY180" s="4">
        <f t="shared" si="131"/>
        <v>-8.1361915051558015E-2</v>
      </c>
      <c r="BZ180" s="4">
        <f t="shared" si="132"/>
        <v>-0.11118906450699284</v>
      </c>
      <c r="CA180" s="157">
        <f t="shared" si="133"/>
        <v>-996404</v>
      </c>
      <c r="CB180" s="4">
        <f t="shared" si="134"/>
        <v>-2.2402100936876057E-4</v>
      </c>
      <c r="CC180" s="4">
        <f t="shared" si="135"/>
        <v>-2.0770561819970855E-2</v>
      </c>
      <c r="CD180" s="4">
        <f t="shared" si="136"/>
        <v>-2.6142455847519064E-2</v>
      </c>
      <c r="CE180" s="159">
        <f t="shared" si="137"/>
        <v>2667468</v>
      </c>
      <c r="CF180" s="4">
        <f t="shared" si="138"/>
        <v>6.3307996106038399E-4</v>
      </c>
      <c r="CG180" s="4">
        <f t="shared" si="139"/>
        <v>5.8878699925051535E-2</v>
      </c>
      <c r="CH180" s="4">
        <f t="shared" si="140"/>
        <v>7.9771559960122293E-2</v>
      </c>
      <c r="CI180" s="157">
        <f t="shared" si="160"/>
        <v>-4145876.4463735297</v>
      </c>
      <c r="CJ180" s="164">
        <f t="shared" si="159"/>
        <v>-1.0919690866844963E-3</v>
      </c>
      <c r="CK180" s="4">
        <f t="shared" si="141"/>
        <v>-9.1511431519465683E-2</v>
      </c>
      <c r="CL180" s="4">
        <f t="shared" si="142"/>
        <v>-0.13759411580039538</v>
      </c>
    </row>
    <row r="181" spans="1:90" x14ac:dyDescent="0.35">
      <c r="A181" t="s">
        <v>378</v>
      </c>
      <c r="B181">
        <v>638</v>
      </c>
      <c r="C181" t="s">
        <v>471</v>
      </c>
      <c r="D181" s="342">
        <v>1015000</v>
      </c>
      <c r="E181" s="200">
        <v>916787</v>
      </c>
      <c r="F181" s="200">
        <v>61479</v>
      </c>
      <c r="G181" s="161">
        <f t="shared" si="151"/>
        <v>1.5371456754365178E-4</v>
      </c>
      <c r="H181" s="342">
        <v>1023000</v>
      </c>
      <c r="I181" s="200">
        <v>922218.18456460105</v>
      </c>
      <c r="J181" s="200">
        <v>61057.293803254463</v>
      </c>
      <c r="K181" s="161">
        <f t="shared" si="152"/>
        <v>1.5335410350452851E-4</v>
      </c>
      <c r="L181" s="200">
        <v>717994.46181047463</v>
      </c>
      <c r="M181" s="200">
        <v>51700.916582050471</v>
      </c>
      <c r="N181" s="161">
        <f t="shared" si="153"/>
        <v>1.1928543066789774E-4</v>
      </c>
      <c r="O181" s="200">
        <v>723700</v>
      </c>
      <c r="P181" s="200">
        <v>50837</v>
      </c>
      <c r="Q181" s="161">
        <f t="shared" si="154"/>
        <v>1.1921095174715882E-4</v>
      </c>
      <c r="R181" t="s">
        <v>378</v>
      </c>
      <c r="S181" s="144">
        <v>638</v>
      </c>
      <c r="T181" t="s">
        <v>471</v>
      </c>
      <c r="U181" s="274">
        <v>742296.59794470004</v>
      </c>
      <c r="V181" s="161">
        <f t="shared" si="116"/>
        <v>1.1628431847552358E-4</v>
      </c>
      <c r="W181" s="3">
        <v>842889.52051841142</v>
      </c>
      <c r="X181" s="161">
        <f t="shared" si="109"/>
        <v>1.3310988217193681E-4</v>
      </c>
      <c r="Y181">
        <v>638</v>
      </c>
      <c r="Z181" t="s">
        <v>378</v>
      </c>
      <c r="AA181" t="s">
        <v>471</v>
      </c>
      <c r="AB181" s="162">
        <v>894328</v>
      </c>
      <c r="AC181" s="161">
        <f t="shared" si="110"/>
        <v>1.4996880856280043E-4</v>
      </c>
      <c r="AD181" s="163">
        <v>638</v>
      </c>
      <c r="AE181" s="163" t="s">
        <v>378</v>
      </c>
      <c r="AF181" s="8" t="s">
        <v>471</v>
      </c>
      <c r="AG181" s="160">
        <v>892570</v>
      </c>
      <c r="AH181" s="161">
        <f t="shared" si="111"/>
        <v>1.4688161296378996E-4</v>
      </c>
      <c r="AI181">
        <v>638</v>
      </c>
      <c r="AJ181" t="s">
        <v>378</v>
      </c>
      <c r="AK181" s="1">
        <v>928732</v>
      </c>
      <c r="AL181" s="161">
        <f t="shared" si="112"/>
        <v>1.5963255782611038E-4</v>
      </c>
      <c r="AM181">
        <v>638</v>
      </c>
      <c r="AN181" t="s">
        <v>378</v>
      </c>
      <c r="AO181" s="3">
        <v>892873</v>
      </c>
      <c r="AP181" s="161">
        <f t="shared" si="113"/>
        <v>1.5861922013374989E-4</v>
      </c>
      <c r="AQ181">
        <v>638</v>
      </c>
      <c r="AR181" t="s">
        <v>378</v>
      </c>
      <c r="AS181" s="3">
        <v>812862</v>
      </c>
      <c r="AT181" s="161">
        <f t="shared" si="114"/>
        <v>1.452017897520066E-4</v>
      </c>
      <c r="AU181" s="13">
        <v>638</v>
      </c>
      <c r="AV181" s="13" t="s">
        <v>378</v>
      </c>
      <c r="AW181" s="3">
        <v>782836</v>
      </c>
      <c r="AX181" s="161">
        <f t="shared" si="115"/>
        <v>1.3713245944293358E-4</v>
      </c>
      <c r="AY181" s="174">
        <f t="shared" si="149"/>
        <v>204223.72275412641</v>
      </c>
      <c r="AZ181" s="161">
        <f t="shared" si="155"/>
        <v>3.4068672836630771E-5</v>
      </c>
      <c r="BA181" s="148">
        <f t="shared" si="156"/>
        <v>0.28443634821243835</v>
      </c>
      <c r="BB181" s="148">
        <f t="shared" si="157"/>
        <v>0.28560631961401284</v>
      </c>
      <c r="BC181" s="174">
        <f t="shared" si="150"/>
        <v>-24302.136134225409</v>
      </c>
      <c r="BD181" s="161">
        <f t="shared" si="158"/>
        <v>3.0011121923741591E-6</v>
      </c>
      <c r="BE181" s="148">
        <f t="shared" si="143"/>
        <v>-3.2739118300574348E-2</v>
      </c>
      <c r="BF181" s="161">
        <f t="shared" si="144"/>
        <v>2.5808399891906805E-2</v>
      </c>
      <c r="BG181" s="174">
        <f t="shared" si="117"/>
        <v>-100592.92257371137</v>
      </c>
      <c r="BH181" s="161">
        <f t="shared" si="145"/>
        <v>-1.6825563696413226E-5</v>
      </c>
      <c r="BI181" s="148">
        <f t="shared" si="118"/>
        <v>-0.11934295079602203</v>
      </c>
      <c r="BJ181" s="161">
        <f t="shared" si="146"/>
        <v>-0.1264035653992977</v>
      </c>
      <c r="BK181" s="174">
        <f t="shared" si="147"/>
        <v>-51438.479481588583</v>
      </c>
      <c r="BL181" s="164">
        <f t="shared" si="148"/>
        <v>-1.6858926390863618E-5</v>
      </c>
      <c r="BM181" s="4">
        <f t="shared" si="119"/>
        <v>-5.7516346890166228E-2</v>
      </c>
      <c r="BN181" s="4">
        <f t="shared" si="120"/>
        <v>-0.1124162187619423</v>
      </c>
      <c r="BO181" s="157">
        <f t="shared" si="121"/>
        <v>1758</v>
      </c>
      <c r="BP181" s="164">
        <f t="shared" si="122"/>
        <v>3.0871955990104648E-6</v>
      </c>
      <c r="BQ181" s="4">
        <f t="shared" si="123"/>
        <v>1.9695934212442721E-3</v>
      </c>
      <c r="BR181" s="4">
        <f t="shared" si="124"/>
        <v>2.1018257743203955E-2</v>
      </c>
      <c r="BS181" s="157">
        <f t="shared" si="125"/>
        <v>-36162</v>
      </c>
      <c r="BT181" s="164">
        <f t="shared" si="126"/>
        <v>-1.2750944862320422E-5</v>
      </c>
      <c r="BU181" s="4">
        <f t="shared" si="127"/>
        <v>-3.8936959208899877E-2</v>
      </c>
      <c r="BV181" s="4">
        <f t="shared" si="128"/>
        <v>-7.987684364620766E-2</v>
      </c>
      <c r="BW181" s="157">
        <f t="shared" si="129"/>
        <v>35859</v>
      </c>
      <c r="BX181" s="4">
        <f t="shared" si="130"/>
        <v>1.0133376923604964E-6</v>
      </c>
      <c r="BY181" s="4">
        <f t="shared" si="131"/>
        <v>4.0161366734126805E-2</v>
      </c>
      <c r="BZ181" s="4">
        <f t="shared" si="132"/>
        <v>6.3884924633095305E-3</v>
      </c>
      <c r="CA181" s="157">
        <f t="shared" si="133"/>
        <v>80011</v>
      </c>
      <c r="CB181" s="4">
        <f t="shared" si="134"/>
        <v>1.3417430381743289E-5</v>
      </c>
      <c r="CC181" s="4">
        <f t="shared" si="135"/>
        <v>9.8431222027847279E-2</v>
      </c>
      <c r="CD181" s="4">
        <f t="shared" si="136"/>
        <v>9.2405406329076387E-2</v>
      </c>
      <c r="CE181" s="159">
        <f t="shared" si="137"/>
        <v>30026</v>
      </c>
      <c r="CF181" s="4">
        <f t="shared" si="138"/>
        <v>8.0693303090730148E-6</v>
      </c>
      <c r="CG181" s="4">
        <f t="shared" si="139"/>
        <v>3.8355415438227167E-2</v>
      </c>
      <c r="CH181" s="4">
        <f t="shared" si="140"/>
        <v>5.8843328135823256E-2</v>
      </c>
      <c r="CI181" s="157">
        <f t="shared" si="160"/>
        <v>139382.18456460105</v>
      </c>
      <c r="CJ181" s="164">
        <f t="shared" si="159"/>
        <v>1.6221644061594929E-5</v>
      </c>
      <c r="CK181" s="4">
        <f t="shared" si="141"/>
        <v>0.17804774507636473</v>
      </c>
      <c r="CL181" s="4">
        <f t="shared" si="142"/>
        <v>0.11829178975926861</v>
      </c>
    </row>
    <row r="182" spans="1:90" x14ac:dyDescent="0.35">
      <c r="A182" t="s">
        <v>384</v>
      </c>
      <c r="B182">
        <v>642</v>
      </c>
      <c r="C182" t="s">
        <v>473</v>
      </c>
      <c r="D182" s="342">
        <v>18353000</v>
      </c>
      <c r="E182" s="200">
        <v>16574146</v>
      </c>
      <c r="F182" s="200">
        <v>1084495</v>
      </c>
      <c r="G182" s="161">
        <f t="shared" si="151"/>
        <v>2.7789308583077051E-3</v>
      </c>
      <c r="H182" s="342">
        <v>18605000</v>
      </c>
      <c r="I182" s="200">
        <v>16765024.081511252</v>
      </c>
      <c r="J182" s="200">
        <v>1169368.0688791245</v>
      </c>
      <c r="K182" s="161">
        <f t="shared" si="152"/>
        <v>2.7878275242054643E-3</v>
      </c>
      <c r="L182" s="200">
        <v>16942290.631149251</v>
      </c>
      <c r="M182" s="200">
        <v>990174.91960330843</v>
      </c>
      <c r="N182" s="161">
        <f t="shared" si="153"/>
        <v>2.8147409791174577E-3</v>
      </c>
      <c r="O182" s="200">
        <v>17083024</v>
      </c>
      <c r="P182" s="200">
        <v>973630</v>
      </c>
      <c r="Q182" s="161">
        <f t="shared" si="154"/>
        <v>2.8139885999164792E-3</v>
      </c>
      <c r="R182" t="s">
        <v>384</v>
      </c>
      <c r="S182" s="144">
        <v>642</v>
      </c>
      <c r="T182" t="s">
        <v>473</v>
      </c>
      <c r="U182" s="275">
        <v>17293541.948895171</v>
      </c>
      <c r="V182" s="161">
        <f t="shared" si="116"/>
        <v>2.7091162011562485E-3</v>
      </c>
      <c r="W182" s="3">
        <v>16667516.971082453</v>
      </c>
      <c r="X182" s="161">
        <f t="shared" si="109"/>
        <v>2.6321494882923756E-3</v>
      </c>
      <c r="Y182">
        <v>642</v>
      </c>
      <c r="Z182" t="s">
        <v>384</v>
      </c>
      <c r="AA182" t="s">
        <v>473</v>
      </c>
      <c r="AB182" s="162">
        <v>15101298</v>
      </c>
      <c r="AC182" s="161">
        <f t="shared" si="110"/>
        <v>2.5323188682584027E-3</v>
      </c>
      <c r="AD182" s="163">
        <v>642</v>
      </c>
      <c r="AE182" s="163" t="s">
        <v>384</v>
      </c>
      <c r="AF182" s="8" t="s">
        <v>473</v>
      </c>
      <c r="AG182" s="160">
        <v>14795700</v>
      </c>
      <c r="AH182" s="161">
        <f t="shared" si="111"/>
        <v>2.4347852615798729E-3</v>
      </c>
      <c r="AI182">
        <v>642</v>
      </c>
      <c r="AJ182" t="s">
        <v>384</v>
      </c>
      <c r="AK182" s="1">
        <v>14062845</v>
      </c>
      <c r="AL182" s="161">
        <f t="shared" si="112"/>
        <v>2.417153621994426E-3</v>
      </c>
      <c r="AM182">
        <v>642</v>
      </c>
      <c r="AN182" t="s">
        <v>384</v>
      </c>
      <c r="AO182" s="3">
        <v>14798475</v>
      </c>
      <c r="AP182" s="161">
        <f t="shared" si="113"/>
        <v>2.6289545810756899E-3</v>
      </c>
      <c r="AQ182">
        <v>642</v>
      </c>
      <c r="AR182" t="s">
        <v>384</v>
      </c>
      <c r="AS182" s="3">
        <v>14129258</v>
      </c>
      <c r="AT182" s="161">
        <f t="shared" si="114"/>
        <v>2.5239137140964361E-3</v>
      </c>
      <c r="AU182" s="13">
        <v>642</v>
      </c>
      <c r="AV182" s="13" t="s">
        <v>384</v>
      </c>
      <c r="AW182" s="3">
        <v>13214286</v>
      </c>
      <c r="AX182" s="161">
        <f t="shared" si="115"/>
        <v>2.3147984238874107E-3</v>
      </c>
      <c r="AY182" s="174">
        <f t="shared" si="149"/>
        <v>-177266.54963799939</v>
      </c>
      <c r="AZ182" s="161">
        <f t="shared" si="155"/>
        <v>-2.6913454911993429E-5</v>
      </c>
      <c r="BA182" s="148">
        <f t="shared" si="156"/>
        <v>-1.0462962387865425E-2</v>
      </c>
      <c r="BB182" s="148">
        <f t="shared" si="157"/>
        <v>-9.5616097934638211E-3</v>
      </c>
      <c r="BC182" s="174">
        <f t="shared" si="150"/>
        <v>-351251.31774592027</v>
      </c>
      <c r="BD182" s="161">
        <f t="shared" si="158"/>
        <v>1.0562477796120925E-4</v>
      </c>
      <c r="BE182" s="148">
        <f t="shared" si="143"/>
        <v>-2.0311126476225454E-2</v>
      </c>
      <c r="BF182" s="161">
        <f t="shared" si="144"/>
        <v>3.8988648001192672E-2</v>
      </c>
      <c r="BG182" s="174">
        <f t="shared" si="117"/>
        <v>626024.9778127186</v>
      </c>
      <c r="BH182" s="161">
        <f t="shared" si="145"/>
        <v>7.6966712863872893E-5</v>
      </c>
      <c r="BI182" s="148">
        <f t="shared" si="118"/>
        <v>3.7559582444034678E-2</v>
      </c>
      <c r="BJ182" s="161">
        <f t="shared" si="146"/>
        <v>2.9241011274707487E-2</v>
      </c>
      <c r="BK182" s="174">
        <f t="shared" si="147"/>
        <v>1566218.9710824527</v>
      </c>
      <c r="BL182" s="164">
        <f t="shared" si="148"/>
        <v>9.983062003397292E-5</v>
      </c>
      <c r="BM182" s="4">
        <f t="shared" si="119"/>
        <v>0.1037141953680043</v>
      </c>
      <c r="BN182" s="4">
        <f t="shared" si="120"/>
        <v>3.9422610353423315E-2</v>
      </c>
      <c r="BO182" s="157">
        <f t="shared" si="121"/>
        <v>305598</v>
      </c>
      <c r="BP182" s="164">
        <f t="shared" si="122"/>
        <v>9.7533606678529804E-5</v>
      </c>
      <c r="BQ182" s="4">
        <f t="shared" si="123"/>
        <v>2.0654514487317262E-2</v>
      </c>
      <c r="BR182" s="4">
        <f t="shared" si="124"/>
        <v>4.0058401953379091E-2</v>
      </c>
      <c r="BS182" s="157">
        <f t="shared" si="125"/>
        <v>732855</v>
      </c>
      <c r="BT182" s="164">
        <f t="shared" si="126"/>
        <v>1.7631639585446827E-5</v>
      </c>
      <c r="BU182" s="4">
        <f t="shared" si="127"/>
        <v>5.2112854831294804E-2</v>
      </c>
      <c r="BV182" s="4">
        <f t="shared" si="128"/>
        <v>7.2943810542330052E-3</v>
      </c>
      <c r="BW182" s="157">
        <f t="shared" si="129"/>
        <v>-735630</v>
      </c>
      <c r="BX182" s="4">
        <f t="shared" si="130"/>
        <v>-2.118009590812639E-4</v>
      </c>
      <c r="BY182" s="4">
        <f t="shared" si="131"/>
        <v>-4.9709851859735546E-2</v>
      </c>
      <c r="BZ182" s="4">
        <f t="shared" si="132"/>
        <v>-8.0564708346768488E-2</v>
      </c>
      <c r="CA182" s="157">
        <f t="shared" si="133"/>
        <v>669217</v>
      </c>
      <c r="CB182" s="4">
        <f t="shared" si="134"/>
        <v>1.0504086697925383E-4</v>
      </c>
      <c r="CC182" s="4">
        <f t="shared" si="135"/>
        <v>4.7363916774681304E-2</v>
      </c>
      <c r="CD182" s="4">
        <f t="shared" si="136"/>
        <v>4.161824803779339E-2</v>
      </c>
      <c r="CE182" s="159">
        <f t="shared" si="137"/>
        <v>914972</v>
      </c>
      <c r="CF182" s="4">
        <f t="shared" si="138"/>
        <v>2.0911529020902538E-4</v>
      </c>
      <c r="CG182" s="4">
        <f t="shared" si="139"/>
        <v>6.9241122827218962E-2</v>
      </c>
      <c r="CH182" s="4">
        <f t="shared" si="140"/>
        <v>9.0338445046045407E-2</v>
      </c>
      <c r="CI182" s="157">
        <f t="shared" si="160"/>
        <v>3550738.0815112516</v>
      </c>
      <c r="CJ182" s="164">
        <f t="shared" si="159"/>
        <v>4.7302910031805359E-4</v>
      </c>
      <c r="CK182" s="4">
        <f t="shared" si="141"/>
        <v>0.26870449765588938</v>
      </c>
      <c r="CL182" s="4">
        <f t="shared" si="142"/>
        <v>0.20435001831548733</v>
      </c>
    </row>
    <row r="183" spans="1:90" x14ac:dyDescent="0.35">
      <c r="A183" t="s">
        <v>54</v>
      </c>
      <c r="B183">
        <v>654</v>
      </c>
      <c r="C183" t="s">
        <v>472</v>
      </c>
      <c r="D183" s="342">
        <v>3809000</v>
      </c>
      <c r="E183" s="200">
        <v>3440046</v>
      </c>
      <c r="F183" s="200">
        <v>440643</v>
      </c>
      <c r="G183" s="161">
        <f t="shared" si="151"/>
        <v>5.7678084791807597E-4</v>
      </c>
      <c r="H183" s="342">
        <v>3792000</v>
      </c>
      <c r="I183" s="200">
        <v>3416602.6309488751</v>
      </c>
      <c r="J183" s="200">
        <v>396672.59370570024</v>
      </c>
      <c r="K183" s="161">
        <f t="shared" si="152"/>
        <v>5.6814107796816673E-4</v>
      </c>
      <c r="L183" s="200">
        <v>3143629.2206253903</v>
      </c>
      <c r="M183" s="200">
        <v>335886.76143505849</v>
      </c>
      <c r="N183" s="161">
        <f t="shared" si="153"/>
        <v>5.2227306112769347E-4</v>
      </c>
      <c r="O183" s="200">
        <v>3165700</v>
      </c>
      <c r="P183" s="200">
        <v>330275</v>
      </c>
      <c r="Q183" s="161">
        <f t="shared" si="154"/>
        <v>5.2146761081384651E-4</v>
      </c>
      <c r="R183" t="s">
        <v>54</v>
      </c>
      <c r="S183" s="144">
        <v>654</v>
      </c>
      <c r="T183" t="s">
        <v>472</v>
      </c>
      <c r="U183" s="275">
        <v>3391689.830125446</v>
      </c>
      <c r="V183" s="161">
        <f t="shared" si="116"/>
        <v>5.3132446176977369E-4</v>
      </c>
      <c r="W183" s="3">
        <v>3351108.1066248328</v>
      </c>
      <c r="X183" s="161">
        <f t="shared" si="109"/>
        <v>5.2921004990536034E-4</v>
      </c>
      <c r="Y183">
        <v>654</v>
      </c>
      <c r="Z183" t="s">
        <v>54</v>
      </c>
      <c r="AA183" t="s">
        <v>472</v>
      </c>
      <c r="AB183" s="162">
        <v>3052962</v>
      </c>
      <c r="AC183" s="161">
        <f t="shared" si="110"/>
        <v>5.1194760057552075E-4</v>
      </c>
      <c r="AD183" s="163">
        <v>654</v>
      </c>
      <c r="AE183" s="163" t="s">
        <v>54</v>
      </c>
      <c r="AF183" s="8" t="s">
        <v>472</v>
      </c>
      <c r="AG183" s="160">
        <v>3148902</v>
      </c>
      <c r="AH183" s="161">
        <f t="shared" si="111"/>
        <v>5.1818434949068876E-4</v>
      </c>
      <c r="AI183">
        <v>654</v>
      </c>
      <c r="AJ183" t="s">
        <v>54</v>
      </c>
      <c r="AK183" s="1">
        <v>3011507</v>
      </c>
      <c r="AL183" s="161">
        <f t="shared" si="112"/>
        <v>5.1762463802392531E-4</v>
      </c>
      <c r="AM183">
        <v>654</v>
      </c>
      <c r="AN183" t="s">
        <v>54</v>
      </c>
      <c r="AO183" s="3">
        <v>2775944</v>
      </c>
      <c r="AP183" s="161">
        <f t="shared" si="113"/>
        <v>4.9314748280546302E-4</v>
      </c>
      <c r="AQ183">
        <v>654</v>
      </c>
      <c r="AR183" t="s">
        <v>54</v>
      </c>
      <c r="AS183" s="3">
        <v>2815940</v>
      </c>
      <c r="AT183" s="161">
        <f t="shared" si="114"/>
        <v>5.0301223065448439E-4</v>
      </c>
      <c r="AU183" s="13">
        <v>654</v>
      </c>
      <c r="AV183" s="13" t="s">
        <v>54</v>
      </c>
      <c r="AW183" s="3">
        <v>2658105</v>
      </c>
      <c r="AX183" s="161">
        <f t="shared" si="115"/>
        <v>4.6563070184247907E-4</v>
      </c>
      <c r="AY183" s="174">
        <f t="shared" si="149"/>
        <v>272973.4103234848</v>
      </c>
      <c r="AZ183" s="161">
        <f t="shared" si="155"/>
        <v>4.5868016840473259E-5</v>
      </c>
      <c r="BA183" s="148">
        <f t="shared" si="156"/>
        <v>8.683384431360508E-2</v>
      </c>
      <c r="BB183" s="148">
        <f t="shared" si="157"/>
        <v>8.7823822927866335E-2</v>
      </c>
      <c r="BC183" s="174">
        <f t="shared" si="150"/>
        <v>-248060.60950005567</v>
      </c>
      <c r="BD183" s="161">
        <f t="shared" si="158"/>
        <v>-9.051400642080213E-6</v>
      </c>
      <c r="BE183" s="148">
        <f t="shared" si="143"/>
        <v>-7.3137763747365081E-2</v>
      </c>
      <c r="BF183" s="161">
        <f t="shared" si="144"/>
        <v>-1.703554286194759E-2</v>
      </c>
      <c r="BG183" s="174">
        <f t="shared" si="117"/>
        <v>40581.723500613123</v>
      </c>
      <c r="BH183" s="161">
        <f t="shared" si="145"/>
        <v>2.1144118644133431E-6</v>
      </c>
      <c r="BI183" s="148">
        <f t="shared" si="118"/>
        <v>1.2109941610175687E-2</v>
      </c>
      <c r="BJ183" s="161">
        <f t="shared" si="146"/>
        <v>3.9954113962716075E-3</v>
      </c>
      <c r="BK183" s="174">
        <f t="shared" si="147"/>
        <v>298146.10662483284</v>
      </c>
      <c r="BL183" s="164">
        <f t="shared" si="148"/>
        <v>1.7262449329839597E-5</v>
      </c>
      <c r="BM183" s="4">
        <f t="shared" si="119"/>
        <v>9.7657981535581792E-2</v>
      </c>
      <c r="BN183" s="4">
        <f t="shared" si="120"/>
        <v>3.3719172255976031E-2</v>
      </c>
      <c r="BO183" s="157">
        <f t="shared" si="121"/>
        <v>-95940</v>
      </c>
      <c r="BP183" s="164">
        <f t="shared" si="122"/>
        <v>-6.236748915168012E-6</v>
      </c>
      <c r="BQ183" s="4">
        <f t="shared" si="123"/>
        <v>-3.0467763048834164E-2</v>
      </c>
      <c r="BR183" s="4">
        <f t="shared" si="124"/>
        <v>-1.2035772445265795E-2</v>
      </c>
      <c r="BS183" s="157">
        <f t="shared" si="125"/>
        <v>137395</v>
      </c>
      <c r="BT183" s="164">
        <f t="shared" si="126"/>
        <v>5.597114667634526E-7</v>
      </c>
      <c r="BU183" s="4">
        <f t="shared" si="127"/>
        <v>4.5623337418774057E-2</v>
      </c>
      <c r="BV183" s="4">
        <f t="shared" si="128"/>
        <v>1.0813076226436926E-3</v>
      </c>
      <c r="BW183" s="157">
        <f t="shared" si="129"/>
        <v>235563</v>
      </c>
      <c r="BX183" s="4">
        <f t="shared" si="130"/>
        <v>2.4477155218462286E-5</v>
      </c>
      <c r="BY183" s="4">
        <f t="shared" si="131"/>
        <v>8.4858700319602992E-2</v>
      </c>
      <c r="BZ183" s="4">
        <f t="shared" si="132"/>
        <v>4.9634553702300944E-2</v>
      </c>
      <c r="CA183" s="157">
        <f t="shared" si="133"/>
        <v>-39996</v>
      </c>
      <c r="CB183" s="4">
        <f t="shared" si="134"/>
        <v>-9.8647478490213698E-6</v>
      </c>
      <c r="CC183" s="4">
        <f t="shared" si="135"/>
        <v>-1.4203427629850067E-2</v>
      </c>
      <c r="CD183" s="4">
        <f t="shared" si="136"/>
        <v>-1.961134789145395E-2</v>
      </c>
      <c r="CE183" s="159">
        <f t="shared" si="137"/>
        <v>157835</v>
      </c>
      <c r="CF183" s="4">
        <f t="shared" si="138"/>
        <v>3.738152881200532E-5</v>
      </c>
      <c r="CG183" s="4">
        <f t="shared" si="139"/>
        <v>5.9378767956871532E-2</v>
      </c>
      <c r="CH183" s="4">
        <f t="shared" si="140"/>
        <v>8.0281494893030783E-2</v>
      </c>
      <c r="CI183" s="157">
        <f t="shared" si="160"/>
        <v>758497.6309488751</v>
      </c>
      <c r="CJ183" s="164">
        <f t="shared" si="159"/>
        <v>1.0251037612568766E-4</v>
      </c>
      <c r="CK183" s="4">
        <f t="shared" si="141"/>
        <v>0.28535277235055617</v>
      </c>
      <c r="CL183" s="4">
        <f t="shared" si="142"/>
        <v>0.22015381657622418</v>
      </c>
    </row>
    <row r="184" spans="1:90" x14ac:dyDescent="0.35">
      <c r="A184" t="s">
        <v>120</v>
      </c>
      <c r="B184">
        <v>664</v>
      </c>
      <c r="C184" t="s">
        <v>472</v>
      </c>
      <c r="D184" s="342">
        <v>14376000</v>
      </c>
      <c r="E184" s="200">
        <v>12983261</v>
      </c>
      <c r="F184" s="200">
        <v>871417</v>
      </c>
      <c r="G184" s="161">
        <f t="shared" si="151"/>
        <v>2.1768593467417839E-3</v>
      </c>
      <c r="H184" s="342">
        <v>14548000</v>
      </c>
      <c r="I184" s="200">
        <v>13108866.398517992</v>
      </c>
      <c r="J184" s="200">
        <v>914134.35449841293</v>
      </c>
      <c r="K184" s="161">
        <f t="shared" si="152"/>
        <v>2.1798512414439855E-3</v>
      </c>
      <c r="L184" s="200">
        <v>11881207.235195864</v>
      </c>
      <c r="M184" s="200">
        <v>774053.04203295475</v>
      </c>
      <c r="N184" s="161">
        <f t="shared" si="153"/>
        <v>1.973907874346511E-3</v>
      </c>
      <c r="O184" s="200">
        <v>11977783</v>
      </c>
      <c r="P184" s="200">
        <v>761120</v>
      </c>
      <c r="Q184" s="161">
        <f t="shared" si="154"/>
        <v>1.9730315203135818E-3</v>
      </c>
      <c r="R184" t="s">
        <v>120</v>
      </c>
      <c r="S184" s="144">
        <v>664</v>
      </c>
      <c r="T184" t="s">
        <v>472</v>
      </c>
      <c r="U184" s="275">
        <v>11926918.244156808</v>
      </c>
      <c r="V184" s="161">
        <f t="shared" si="116"/>
        <v>1.8684088858485993E-3</v>
      </c>
      <c r="W184" s="3">
        <v>11764025.911743551</v>
      </c>
      <c r="X184" s="161">
        <f t="shared" si="109"/>
        <v>1.8577857060278768E-3</v>
      </c>
      <c r="Y184">
        <v>664</v>
      </c>
      <c r="Z184" t="s">
        <v>120</v>
      </c>
      <c r="AA184" t="s">
        <v>472</v>
      </c>
      <c r="AB184" s="162">
        <v>11288997</v>
      </c>
      <c r="AC184" s="161">
        <f t="shared" si="110"/>
        <v>1.8930386054769931E-3</v>
      </c>
      <c r="AD184" s="163">
        <v>664</v>
      </c>
      <c r="AE184" s="163" t="s">
        <v>120</v>
      </c>
      <c r="AF184" s="8" t="s">
        <v>472</v>
      </c>
      <c r="AG184" s="160">
        <v>11211750</v>
      </c>
      <c r="AH184" s="161">
        <f t="shared" si="111"/>
        <v>1.8450092700256248E-3</v>
      </c>
      <c r="AI184">
        <v>664</v>
      </c>
      <c r="AJ184" t="s">
        <v>120</v>
      </c>
      <c r="AK184" s="1">
        <v>10633255</v>
      </c>
      <c r="AL184" s="161">
        <f t="shared" si="112"/>
        <v>1.8276679318331632E-3</v>
      </c>
      <c r="AM184">
        <v>664</v>
      </c>
      <c r="AN184" t="s">
        <v>120</v>
      </c>
      <c r="AO184" s="3">
        <v>8829709</v>
      </c>
      <c r="AP184" s="161">
        <f t="shared" si="113"/>
        <v>1.5686010839032567E-3</v>
      </c>
      <c r="AQ184">
        <v>664</v>
      </c>
      <c r="AR184" t="s">
        <v>120</v>
      </c>
      <c r="AS184" s="3">
        <v>8972892</v>
      </c>
      <c r="AT184" s="161">
        <f t="shared" si="114"/>
        <v>1.6028304652591239E-3</v>
      </c>
      <c r="AU184" s="13">
        <v>664</v>
      </c>
      <c r="AV184" s="13" t="s">
        <v>120</v>
      </c>
      <c r="AW184" s="3">
        <v>10160845</v>
      </c>
      <c r="AX184" s="161">
        <f t="shared" si="115"/>
        <v>1.7799151608618336E-3</v>
      </c>
      <c r="AY184" s="174">
        <f t="shared" si="149"/>
        <v>1227659.1633221284</v>
      </c>
      <c r="AZ184" s="161">
        <f t="shared" si="155"/>
        <v>2.0594336709747448E-4</v>
      </c>
      <c r="BA184" s="148">
        <f t="shared" si="156"/>
        <v>0.10332781332905437</v>
      </c>
      <c r="BB184" s="148">
        <f t="shared" si="157"/>
        <v>0.10433281602144417</v>
      </c>
      <c r="BC184" s="174">
        <f t="shared" si="150"/>
        <v>-45711.008960943669</v>
      </c>
      <c r="BD184" s="161">
        <f t="shared" si="158"/>
        <v>1.0549898849791166E-4</v>
      </c>
      <c r="BE184" s="148">
        <f t="shared" si="143"/>
        <v>-3.8325917915416449E-3</v>
      </c>
      <c r="BF184" s="161">
        <f t="shared" si="144"/>
        <v>5.6464615051322567E-2</v>
      </c>
      <c r="BG184" s="174">
        <f t="shared" si="117"/>
        <v>162892.33241325617</v>
      </c>
      <c r="BH184" s="161">
        <f t="shared" si="145"/>
        <v>1.0623179820722518E-5</v>
      </c>
      <c r="BI184" s="148">
        <f t="shared" si="118"/>
        <v>1.3846648556821635E-2</v>
      </c>
      <c r="BJ184" s="161">
        <f t="shared" si="146"/>
        <v>5.7181944000612916E-3</v>
      </c>
      <c r="BK184" s="174">
        <f t="shared" si="147"/>
        <v>475028.91174355149</v>
      </c>
      <c r="BL184" s="164">
        <f t="shared" si="148"/>
        <v>-3.5252899449116255E-5</v>
      </c>
      <c r="BM184" s="4">
        <f t="shared" si="119"/>
        <v>4.2078929752886948E-2</v>
      </c>
      <c r="BN184" s="4">
        <f t="shared" si="120"/>
        <v>-1.862238802057262E-2</v>
      </c>
      <c r="BO184" s="157">
        <f t="shared" si="121"/>
        <v>77247</v>
      </c>
      <c r="BP184" s="164">
        <f t="shared" si="122"/>
        <v>4.8029335451368286E-5</v>
      </c>
      <c r="BQ184" s="4">
        <f t="shared" si="123"/>
        <v>6.8898254063816979E-3</v>
      </c>
      <c r="BR184" s="4">
        <f t="shared" si="124"/>
        <v>2.6032029340807172E-2</v>
      </c>
      <c r="BS184" s="157">
        <f t="shared" si="125"/>
        <v>578495</v>
      </c>
      <c r="BT184" s="164">
        <f t="shared" si="126"/>
        <v>1.7341338192461593E-5</v>
      </c>
      <c r="BU184" s="4">
        <f t="shared" si="127"/>
        <v>5.4404319279468046E-2</v>
      </c>
      <c r="BV184" s="4">
        <f t="shared" si="128"/>
        <v>9.4882324575603378E-3</v>
      </c>
      <c r="BW184" s="157">
        <f t="shared" si="129"/>
        <v>1803546</v>
      </c>
      <c r="BX184" s="4">
        <f t="shared" si="130"/>
        <v>2.5906684792990648E-4</v>
      </c>
      <c r="BY184" s="4">
        <f t="shared" si="131"/>
        <v>0.204258826649893</v>
      </c>
      <c r="BZ184" s="4">
        <f t="shared" si="132"/>
        <v>0.16515789169624492</v>
      </c>
      <c r="CA184" s="157">
        <f t="shared" si="133"/>
        <v>-143183</v>
      </c>
      <c r="CB184" s="4">
        <f t="shared" si="134"/>
        <v>-3.4229381355867228E-5</v>
      </c>
      <c r="CC184" s="4">
        <f t="shared" si="135"/>
        <v>-1.5957285566348064E-2</v>
      </c>
      <c r="CD184" s="4">
        <f t="shared" si="136"/>
        <v>-2.1355584447500183E-2</v>
      </c>
      <c r="CE184" s="159">
        <f t="shared" si="137"/>
        <v>-1187953</v>
      </c>
      <c r="CF184" s="4">
        <f t="shared" si="138"/>
        <v>-1.7708469560270964E-4</v>
      </c>
      <c r="CG184" s="4">
        <f t="shared" si="139"/>
        <v>-0.11691478415427063</v>
      </c>
      <c r="CH184" s="4">
        <f t="shared" si="140"/>
        <v>-9.9490526007411137E-2</v>
      </c>
      <c r="CI184" s="157">
        <f t="shared" si="160"/>
        <v>2948021.3985179923</v>
      </c>
      <c r="CJ184" s="164">
        <f t="shared" si="159"/>
        <v>3.9993608058215189E-4</v>
      </c>
      <c r="CK184" s="4">
        <f t="shared" si="141"/>
        <v>0.29013545610802965</v>
      </c>
      <c r="CL184" s="4">
        <f t="shared" si="142"/>
        <v>0.22469390079721729</v>
      </c>
    </row>
    <row r="185" spans="1:90" x14ac:dyDescent="0.35">
      <c r="A185" t="s">
        <v>353</v>
      </c>
      <c r="B185">
        <v>668</v>
      </c>
      <c r="C185" t="s">
        <v>472</v>
      </c>
      <c r="D185" s="342">
        <v>3359000</v>
      </c>
      <c r="E185" s="200">
        <v>3033193</v>
      </c>
      <c r="F185" s="200">
        <v>402434</v>
      </c>
      <c r="G185" s="161">
        <f t="shared" si="151"/>
        <v>5.0856518501182042E-4</v>
      </c>
      <c r="H185" s="342">
        <v>3455000</v>
      </c>
      <c r="I185" s="200">
        <v>3112894.6493635178</v>
      </c>
      <c r="J185" s="200">
        <v>464131.71490754723</v>
      </c>
      <c r="K185" s="161">
        <f t="shared" si="152"/>
        <v>5.1763799093005843E-4</v>
      </c>
      <c r="L185" s="200">
        <v>3123034.3767269067</v>
      </c>
      <c r="M185" s="200">
        <v>393008.49383927486</v>
      </c>
      <c r="N185" s="161">
        <f t="shared" si="153"/>
        <v>5.1885149598389824E-4</v>
      </c>
      <c r="O185" s="200">
        <v>3143384</v>
      </c>
      <c r="P185" s="200">
        <v>386442</v>
      </c>
      <c r="Q185" s="161">
        <f t="shared" si="154"/>
        <v>5.1779162408013141E-4</v>
      </c>
      <c r="R185" t="s">
        <v>353</v>
      </c>
      <c r="S185" s="144">
        <v>668</v>
      </c>
      <c r="T185" t="s">
        <v>472</v>
      </c>
      <c r="U185" s="275">
        <v>3182410.4603021168</v>
      </c>
      <c r="V185" s="161">
        <f t="shared" si="116"/>
        <v>4.9853984581130759E-4</v>
      </c>
      <c r="W185" s="3">
        <v>3327481.4946345529</v>
      </c>
      <c r="X185" s="161">
        <f t="shared" si="109"/>
        <v>5.2547891378183374E-4</v>
      </c>
      <c r="Y185">
        <v>668</v>
      </c>
      <c r="Z185" t="s">
        <v>353</v>
      </c>
      <c r="AA185" t="s">
        <v>472</v>
      </c>
      <c r="AB185" s="162">
        <v>3243007</v>
      </c>
      <c r="AC185" s="161">
        <f t="shared" si="110"/>
        <v>5.4381602270176237E-4</v>
      </c>
      <c r="AD185" s="163">
        <v>668</v>
      </c>
      <c r="AE185" s="163" t="s">
        <v>353</v>
      </c>
      <c r="AF185" s="8" t="s">
        <v>472</v>
      </c>
      <c r="AG185" s="160">
        <v>3532985</v>
      </c>
      <c r="AH185" s="161">
        <f t="shared" si="111"/>
        <v>5.8138917438058134E-4</v>
      </c>
      <c r="AI185">
        <v>668</v>
      </c>
      <c r="AJ185" t="s">
        <v>353</v>
      </c>
      <c r="AK185" s="1">
        <v>3258269</v>
      </c>
      <c r="AL185" s="161">
        <f t="shared" si="112"/>
        <v>5.6003864899187587E-4</v>
      </c>
      <c r="AM185">
        <v>668</v>
      </c>
      <c r="AN185" t="s">
        <v>523</v>
      </c>
      <c r="AO185" s="3">
        <v>3025740</v>
      </c>
      <c r="AP185" s="161">
        <f t="shared" si="113"/>
        <v>5.3752383499948192E-4</v>
      </c>
      <c r="AQ185">
        <v>668</v>
      </c>
      <c r="AR185" t="s">
        <v>353</v>
      </c>
      <c r="AS185" s="3">
        <v>2648412</v>
      </c>
      <c r="AT185" s="161">
        <f t="shared" si="114"/>
        <v>4.7308665234774332E-4</v>
      </c>
      <c r="AU185" s="13">
        <v>668</v>
      </c>
      <c r="AV185" s="13" t="s">
        <v>353</v>
      </c>
      <c r="AW185" s="3">
        <v>2376794</v>
      </c>
      <c r="AX185" s="161">
        <f t="shared" si="115"/>
        <v>4.1635234814087224E-4</v>
      </c>
      <c r="AY185" s="174">
        <f t="shared" si="149"/>
        <v>-10139.727363388985</v>
      </c>
      <c r="AZ185" s="161">
        <f t="shared" si="155"/>
        <v>-1.2135050538398043E-6</v>
      </c>
      <c r="BA185" s="148">
        <f t="shared" si="156"/>
        <v>-3.2467549633622404E-3</v>
      </c>
      <c r="BB185" s="148">
        <f t="shared" si="157"/>
        <v>-2.3388292473526251E-3</v>
      </c>
      <c r="BC185" s="174">
        <f t="shared" si="150"/>
        <v>-59376.083575210068</v>
      </c>
      <c r="BD185" s="161">
        <f t="shared" si="158"/>
        <v>2.0311650172590641E-5</v>
      </c>
      <c r="BE185" s="148">
        <f t="shared" si="143"/>
        <v>-1.8657581828578233E-2</v>
      </c>
      <c r="BF185" s="161">
        <f t="shared" si="144"/>
        <v>4.0742280367853288E-2</v>
      </c>
      <c r="BG185" s="174">
        <f t="shared" si="117"/>
        <v>-145071.03433243604</v>
      </c>
      <c r="BH185" s="161">
        <f t="shared" si="145"/>
        <v>-2.6939067970526147E-5</v>
      </c>
      <c r="BI185" s="148">
        <f t="shared" si="118"/>
        <v>-4.3597848572969673E-2</v>
      </c>
      <c r="BJ185" s="161">
        <f t="shared" si="146"/>
        <v>-5.1265744949968828E-2</v>
      </c>
      <c r="BK185" s="174">
        <f t="shared" si="147"/>
        <v>84474.494634552859</v>
      </c>
      <c r="BL185" s="164">
        <f t="shared" si="148"/>
        <v>-1.8337108919928629E-5</v>
      </c>
      <c r="BM185" s="4">
        <f t="shared" si="119"/>
        <v>2.6048199906615329E-2</v>
      </c>
      <c r="BN185" s="4">
        <f t="shared" si="120"/>
        <v>-3.3719324467173711E-2</v>
      </c>
      <c r="BO185" s="157">
        <f t="shared" si="121"/>
        <v>-289978</v>
      </c>
      <c r="BP185" s="164">
        <f t="shared" si="122"/>
        <v>-3.7573151678818974E-5</v>
      </c>
      <c r="BQ185" s="4">
        <f t="shared" si="123"/>
        <v>-8.2077336869531003E-2</v>
      </c>
      <c r="BR185" s="4">
        <f t="shared" si="124"/>
        <v>-6.4626507225301943E-2</v>
      </c>
      <c r="BS185" s="157">
        <f t="shared" si="125"/>
        <v>274716</v>
      </c>
      <c r="BT185" s="164">
        <f t="shared" si="126"/>
        <v>2.1350525388705473E-5</v>
      </c>
      <c r="BU185" s="4">
        <f t="shared" si="127"/>
        <v>8.431348056283873E-2</v>
      </c>
      <c r="BV185" s="4">
        <f t="shared" si="128"/>
        <v>3.8123307073785889E-2</v>
      </c>
      <c r="BW185" s="157">
        <f t="shared" si="129"/>
        <v>232529</v>
      </c>
      <c r="BX185" s="4">
        <f t="shared" si="130"/>
        <v>2.2514813992393951E-5</v>
      </c>
      <c r="BY185" s="4">
        <f t="shared" si="131"/>
        <v>7.6850291168441442E-2</v>
      </c>
      <c r="BZ185" s="4">
        <f t="shared" si="132"/>
        <v>4.1886168624346957E-2</v>
      </c>
      <c r="CA185" s="157">
        <f t="shared" si="133"/>
        <v>377328</v>
      </c>
      <c r="CB185" s="4">
        <f t="shared" si="134"/>
        <v>6.4437182651738603E-5</v>
      </c>
      <c r="CC185" s="4">
        <f t="shared" si="135"/>
        <v>0.14247330098187139</v>
      </c>
      <c r="CD185" s="4">
        <f t="shared" si="136"/>
        <v>0.1362058775743559</v>
      </c>
      <c r="CE185" s="159">
        <f t="shared" si="137"/>
        <v>271618</v>
      </c>
      <c r="CF185" s="4">
        <f t="shared" si="138"/>
        <v>5.6734304206871081E-5</v>
      </c>
      <c r="CG185" s="4">
        <f t="shared" si="139"/>
        <v>0.1142791508224945</v>
      </c>
      <c r="CH185" s="4">
        <f t="shared" si="140"/>
        <v>0.13626512366317942</v>
      </c>
      <c r="CI185" s="157">
        <f t="shared" si="160"/>
        <v>736100.64936351776</v>
      </c>
      <c r="CJ185" s="164">
        <f t="shared" si="159"/>
        <v>1.0128564278918619E-4</v>
      </c>
      <c r="CK185" s="4">
        <f t="shared" si="141"/>
        <v>0.30970317552279153</v>
      </c>
      <c r="CL185" s="4">
        <f t="shared" si="142"/>
        <v>0.24326905622474437</v>
      </c>
    </row>
    <row r="186" spans="1:90" x14ac:dyDescent="0.35">
      <c r="A186" t="s">
        <v>166</v>
      </c>
      <c r="B186">
        <v>677</v>
      </c>
      <c r="C186" t="s">
        <v>472</v>
      </c>
      <c r="D186" s="342">
        <v>5776000</v>
      </c>
      <c r="E186" s="200">
        <v>5216074</v>
      </c>
      <c r="F186" s="200">
        <v>398017</v>
      </c>
      <c r="G186" s="161">
        <f t="shared" si="151"/>
        <v>8.7456144031894639E-4</v>
      </c>
      <c r="H186" s="342">
        <v>5982000</v>
      </c>
      <c r="I186" s="200">
        <v>5390442.0244596237</v>
      </c>
      <c r="J186" s="200">
        <v>539412.20585715631</v>
      </c>
      <c r="K186" s="161">
        <f t="shared" si="152"/>
        <v>8.9636749523044684E-4</v>
      </c>
      <c r="L186" s="200">
        <v>4971753.4523649178</v>
      </c>
      <c r="M186" s="200">
        <v>456753.05473290052</v>
      </c>
      <c r="N186" s="161">
        <f t="shared" si="153"/>
        <v>8.2599209782832986E-4</v>
      </c>
      <c r="O186" s="200">
        <v>5008637</v>
      </c>
      <c r="P186" s="200">
        <v>449121</v>
      </c>
      <c r="Q186" s="161">
        <f t="shared" si="154"/>
        <v>8.2504405655110444E-4</v>
      </c>
      <c r="R186" t="s">
        <v>166</v>
      </c>
      <c r="S186" s="144">
        <v>677</v>
      </c>
      <c r="T186" t="s">
        <v>472</v>
      </c>
      <c r="U186" s="275">
        <v>5221275.3286119374</v>
      </c>
      <c r="V186" s="161">
        <f t="shared" si="116"/>
        <v>8.179377958107474E-4</v>
      </c>
      <c r="W186" s="3">
        <v>5327714.7874815166</v>
      </c>
      <c r="X186" s="161">
        <f t="shared" si="109"/>
        <v>8.4135758049427476E-4</v>
      </c>
      <c r="Y186">
        <v>677</v>
      </c>
      <c r="Z186" t="s">
        <v>166</v>
      </c>
      <c r="AA186" t="s">
        <v>472</v>
      </c>
      <c r="AB186" s="162">
        <v>4984017</v>
      </c>
      <c r="AC186" s="161">
        <f t="shared" si="110"/>
        <v>8.3576393822707427E-4</v>
      </c>
      <c r="AD186" s="163">
        <v>677</v>
      </c>
      <c r="AE186" s="163" t="s">
        <v>166</v>
      </c>
      <c r="AF186" s="8" t="s">
        <v>472</v>
      </c>
      <c r="AG186" s="160">
        <v>5121910</v>
      </c>
      <c r="AH186" s="161">
        <f t="shared" si="111"/>
        <v>8.4286319532962727E-4</v>
      </c>
      <c r="AI186">
        <v>677</v>
      </c>
      <c r="AJ186" t="s">
        <v>166</v>
      </c>
      <c r="AK186" s="1">
        <v>4864152</v>
      </c>
      <c r="AL186" s="161">
        <f t="shared" si="112"/>
        <v>8.3606145305103129E-4</v>
      </c>
      <c r="AM186">
        <v>677</v>
      </c>
      <c r="AN186" t="s">
        <v>166</v>
      </c>
      <c r="AO186" s="3">
        <v>4222991</v>
      </c>
      <c r="AP186" s="161">
        <f t="shared" si="113"/>
        <v>7.5021591990332846E-4</v>
      </c>
      <c r="AQ186">
        <v>677</v>
      </c>
      <c r="AR186" t="s">
        <v>166</v>
      </c>
      <c r="AS186" s="3">
        <v>4371253</v>
      </c>
      <c r="AT186" s="161">
        <f t="shared" si="114"/>
        <v>7.8083827151328045E-4</v>
      </c>
      <c r="AU186" s="13">
        <v>677</v>
      </c>
      <c r="AV186" s="13" t="s">
        <v>166</v>
      </c>
      <c r="AW186" s="3">
        <v>4356676</v>
      </c>
      <c r="AX186" s="161">
        <f t="shared" si="115"/>
        <v>7.6317606098340145E-4</v>
      </c>
      <c r="AY186" s="174">
        <f t="shared" si="149"/>
        <v>418688.57209470589</v>
      </c>
      <c r="AZ186" s="161">
        <f t="shared" si="155"/>
        <v>7.0375397402116981E-5</v>
      </c>
      <c r="BA186" s="148">
        <f t="shared" si="156"/>
        <v>8.4213462334007727E-2</v>
      </c>
      <c r="BB186" s="148">
        <f t="shared" si="157"/>
        <v>8.520105408652888E-2</v>
      </c>
      <c r="BC186" s="174">
        <f t="shared" si="150"/>
        <v>-249521.87624701951</v>
      </c>
      <c r="BD186" s="161">
        <f t="shared" si="158"/>
        <v>8.054302017582453E-6</v>
      </c>
      <c r="BE186" s="148">
        <f t="shared" si="143"/>
        <v>-4.7789449998867278E-2</v>
      </c>
      <c r="BF186" s="161">
        <f t="shared" si="144"/>
        <v>9.8470837988345501E-3</v>
      </c>
      <c r="BG186" s="174">
        <f t="shared" si="117"/>
        <v>-106439.45886957925</v>
      </c>
      <c r="BH186" s="161">
        <f t="shared" si="145"/>
        <v>-2.3419784683527357E-5</v>
      </c>
      <c r="BI186" s="148">
        <f t="shared" si="118"/>
        <v>-1.9978445377684083E-2</v>
      </c>
      <c r="BJ186" s="161">
        <f t="shared" si="146"/>
        <v>-2.7835708890587126E-2</v>
      </c>
      <c r="BK186" s="174">
        <f t="shared" si="147"/>
        <v>343697.7874815166</v>
      </c>
      <c r="BL186" s="164">
        <f t="shared" si="148"/>
        <v>5.5936422672004955E-6</v>
      </c>
      <c r="BM186" s="4">
        <f t="shared" si="119"/>
        <v>6.8959995016372663E-2</v>
      </c>
      <c r="BN186" s="4">
        <f t="shared" si="120"/>
        <v>6.692849513304463E-3</v>
      </c>
      <c r="BO186" s="157">
        <f t="shared" si="121"/>
        <v>-137893</v>
      </c>
      <c r="BP186" s="164">
        <f t="shared" si="122"/>
        <v>-7.0992571025530003E-6</v>
      </c>
      <c r="BQ186" s="4">
        <f t="shared" si="123"/>
        <v>-2.6922183326142005E-2</v>
      </c>
      <c r="BR186" s="4">
        <f t="shared" si="124"/>
        <v>-8.4227869266217271E-3</v>
      </c>
      <c r="BS186" s="157">
        <f t="shared" si="125"/>
        <v>257758</v>
      </c>
      <c r="BT186" s="164">
        <f t="shared" si="126"/>
        <v>6.8017422785959748E-6</v>
      </c>
      <c r="BU186" s="4">
        <f t="shared" si="127"/>
        <v>5.2991353888612036E-2</v>
      </c>
      <c r="BV186" s="4">
        <f t="shared" si="128"/>
        <v>8.1354573324418193E-3</v>
      </c>
      <c r="BW186" s="157">
        <f t="shared" si="129"/>
        <v>641161</v>
      </c>
      <c r="BX186" s="4">
        <f t="shared" si="130"/>
        <v>8.5845533147702827E-5</v>
      </c>
      <c r="BY186" s="4">
        <f t="shared" si="131"/>
        <v>0.1518262766839901</v>
      </c>
      <c r="BZ186" s="4">
        <f t="shared" si="132"/>
        <v>0.11442776788683015</v>
      </c>
      <c r="CA186" s="157">
        <f t="shared" si="133"/>
        <v>-148262</v>
      </c>
      <c r="CB186" s="4">
        <f t="shared" si="134"/>
        <v>-3.0622351609951989E-5</v>
      </c>
      <c r="CC186" s="4">
        <f t="shared" si="135"/>
        <v>-3.391750603316715E-2</v>
      </c>
      <c r="CD186" s="4">
        <f t="shared" si="136"/>
        <v>-3.9217278055038531E-2</v>
      </c>
      <c r="CE186" s="159">
        <f t="shared" si="137"/>
        <v>14577</v>
      </c>
      <c r="CF186" s="4">
        <f t="shared" si="138"/>
        <v>1.7662210529879006E-5</v>
      </c>
      <c r="CG186" s="4">
        <f t="shared" si="139"/>
        <v>3.3458994885091293E-3</v>
      </c>
      <c r="CH186" s="4">
        <f t="shared" si="140"/>
        <v>2.3143035313660274E-2</v>
      </c>
      <c r="CI186" s="157">
        <f t="shared" si="160"/>
        <v>1033766.0244596237</v>
      </c>
      <c r="CJ186" s="164">
        <f t="shared" si="159"/>
        <v>1.3319143424704539E-4</v>
      </c>
      <c r="CK186" s="4">
        <f t="shared" si="141"/>
        <v>0.2372832004169288</v>
      </c>
      <c r="CL186" s="4">
        <f t="shared" si="142"/>
        <v>0.17452255260132199</v>
      </c>
    </row>
    <row r="187" spans="1:90" x14ac:dyDescent="0.35">
      <c r="A187" t="s">
        <v>170</v>
      </c>
      <c r="B187">
        <v>678</v>
      </c>
      <c r="C187" t="s">
        <v>471</v>
      </c>
      <c r="D187" s="342">
        <v>1511000</v>
      </c>
      <c r="E187" s="200">
        <v>1364646</v>
      </c>
      <c r="F187" s="200">
        <v>151979</v>
      </c>
      <c r="G187" s="161">
        <f t="shared" si="151"/>
        <v>2.2880556742206666E-4</v>
      </c>
      <c r="H187" s="342">
        <v>1568000</v>
      </c>
      <c r="I187" s="200">
        <v>1412488.4758533693</v>
      </c>
      <c r="J187" s="200">
        <v>191522.49357683555</v>
      </c>
      <c r="K187" s="161">
        <f t="shared" si="152"/>
        <v>2.3488032176164253E-4</v>
      </c>
      <c r="L187" s="200">
        <v>1305398.4991937212</v>
      </c>
      <c r="M187" s="200">
        <v>162173.7199147612</v>
      </c>
      <c r="N187" s="161">
        <f t="shared" si="153"/>
        <v>2.1687496276350624E-4</v>
      </c>
      <c r="O187" s="200">
        <v>1313960</v>
      </c>
      <c r="P187" s="200">
        <v>159464</v>
      </c>
      <c r="Q187" s="161">
        <f t="shared" si="154"/>
        <v>2.1644109735760234E-4</v>
      </c>
      <c r="R187" t="s">
        <v>170</v>
      </c>
      <c r="S187" s="144">
        <v>678</v>
      </c>
      <c r="T187" t="s">
        <v>471</v>
      </c>
      <c r="U187" s="275">
        <v>1286331.9040245642</v>
      </c>
      <c r="V187" s="161">
        <f t="shared" si="116"/>
        <v>2.0151005569334773E-4</v>
      </c>
      <c r="W187" s="3">
        <v>1335568.1687646012</v>
      </c>
      <c r="X187" s="161">
        <f t="shared" si="109"/>
        <v>2.1091414384592796E-4</v>
      </c>
      <c r="Y187">
        <v>678</v>
      </c>
      <c r="Z187" t="s">
        <v>170</v>
      </c>
      <c r="AA187" t="s">
        <v>471</v>
      </c>
      <c r="AB187" s="162">
        <v>1282607</v>
      </c>
      <c r="AC187" s="161">
        <f t="shared" si="110"/>
        <v>2.150788565764549E-4</v>
      </c>
      <c r="AD187" s="163">
        <v>678</v>
      </c>
      <c r="AE187" s="163" t="s">
        <v>170</v>
      </c>
      <c r="AF187" s="8" t="s">
        <v>471</v>
      </c>
      <c r="AG187" s="160">
        <v>1286432</v>
      </c>
      <c r="AH187" s="161">
        <f t="shared" si="111"/>
        <v>2.1169567331215952E-4</v>
      </c>
      <c r="AI187">
        <v>678</v>
      </c>
      <c r="AJ187" t="s">
        <v>170</v>
      </c>
      <c r="AK187" s="1">
        <v>1201392</v>
      </c>
      <c r="AL187" s="161">
        <f t="shared" si="112"/>
        <v>2.0649797563971782E-4</v>
      </c>
      <c r="AM187">
        <v>678</v>
      </c>
      <c r="AN187" t="s">
        <v>170</v>
      </c>
      <c r="AO187" s="3">
        <v>923589</v>
      </c>
      <c r="AP187" s="161">
        <f t="shared" si="113"/>
        <v>1.6407592894410506E-4</v>
      </c>
      <c r="AQ187">
        <v>678</v>
      </c>
      <c r="AR187" t="s">
        <v>170</v>
      </c>
      <c r="AS187" s="3">
        <v>843466</v>
      </c>
      <c r="AT187" s="161">
        <f t="shared" si="114"/>
        <v>1.5066859171048222E-4</v>
      </c>
      <c r="AU187" s="13">
        <v>678</v>
      </c>
      <c r="AV187" s="13" t="s">
        <v>170</v>
      </c>
      <c r="AW187" s="3">
        <v>737595</v>
      </c>
      <c r="AX187" s="161">
        <f t="shared" si="115"/>
        <v>1.2920741563087363E-4</v>
      </c>
      <c r="AY187" s="174">
        <f t="shared" si="149"/>
        <v>107089.97665964812</v>
      </c>
      <c r="AZ187" s="161">
        <f t="shared" si="155"/>
        <v>1.8005358998136287E-5</v>
      </c>
      <c r="BA187" s="148">
        <f t="shared" si="156"/>
        <v>8.2036233936067945E-2</v>
      </c>
      <c r="BB187" s="148">
        <f t="shared" si="157"/>
        <v>8.3021842487970524E-2</v>
      </c>
      <c r="BC187" s="174">
        <f t="shared" si="150"/>
        <v>19066.595169157023</v>
      </c>
      <c r="BD187" s="161">
        <f t="shared" si="158"/>
        <v>1.5364907070158511E-5</v>
      </c>
      <c r="BE187" s="148">
        <f t="shared" si="143"/>
        <v>1.482245376135281E-2</v>
      </c>
      <c r="BF187" s="161">
        <f t="shared" si="144"/>
        <v>7.624883541067741E-2</v>
      </c>
      <c r="BG187" s="174">
        <f t="shared" si="117"/>
        <v>-49236.264740037033</v>
      </c>
      <c r="BH187" s="161">
        <f t="shared" si="145"/>
        <v>-9.4040881525802266E-6</v>
      </c>
      <c r="BI187" s="148">
        <f t="shared" si="118"/>
        <v>-3.6865407465933031E-2</v>
      </c>
      <c r="BJ187" s="161">
        <f t="shared" si="146"/>
        <v>-4.4587280782126586E-2</v>
      </c>
      <c r="BK187" s="174">
        <f t="shared" si="147"/>
        <v>52961.168764601229</v>
      </c>
      <c r="BL187" s="164">
        <f t="shared" si="148"/>
        <v>-4.164712730526937E-6</v>
      </c>
      <c r="BM187" s="4">
        <f t="shared" si="119"/>
        <v>4.1291813287001572E-2</v>
      </c>
      <c r="BN187" s="4">
        <f t="shared" si="120"/>
        <v>-1.9363654786059784E-2</v>
      </c>
      <c r="BO187" s="157">
        <f t="shared" si="121"/>
        <v>-3825</v>
      </c>
      <c r="BP187" s="164">
        <f t="shared" si="122"/>
        <v>3.3831832642953726E-6</v>
      </c>
      <c r="BQ187" s="4">
        <f t="shared" si="123"/>
        <v>-2.9733402154175268E-3</v>
      </c>
      <c r="BR187" s="4">
        <f t="shared" si="124"/>
        <v>1.5981352907986177E-2</v>
      </c>
      <c r="BS187" s="157">
        <f t="shared" si="125"/>
        <v>85040</v>
      </c>
      <c r="BT187" s="164">
        <f t="shared" si="126"/>
        <v>5.1976976724417076E-6</v>
      </c>
      <c r="BU187" s="4">
        <f t="shared" si="127"/>
        <v>7.0784556581032665E-2</v>
      </c>
      <c r="BV187" s="4">
        <f t="shared" si="128"/>
        <v>2.5170695530256727E-2</v>
      </c>
      <c r="BW187" s="157">
        <f t="shared" si="129"/>
        <v>277803</v>
      </c>
      <c r="BX187" s="4">
        <f t="shared" si="130"/>
        <v>4.2422046695612757E-5</v>
      </c>
      <c r="BY187" s="4">
        <f t="shared" si="131"/>
        <v>0.30078638875084046</v>
      </c>
      <c r="BZ187" s="4">
        <f t="shared" si="132"/>
        <v>0.25855131199692594</v>
      </c>
      <c r="CA187" s="157">
        <f t="shared" si="133"/>
        <v>80123</v>
      </c>
      <c r="CB187" s="4">
        <f t="shared" si="134"/>
        <v>1.3407337233622838E-5</v>
      </c>
      <c r="CC187" s="4">
        <f t="shared" si="135"/>
        <v>9.499256638678974E-2</v>
      </c>
      <c r="CD187" s="4">
        <f t="shared" si="136"/>
        <v>8.898561459568001E-2</v>
      </c>
      <c r="CE187" s="159">
        <f t="shared" si="137"/>
        <v>105871</v>
      </c>
      <c r="CF187" s="4">
        <f t="shared" si="138"/>
        <v>2.1461176079608593E-5</v>
      </c>
      <c r="CG187" s="4">
        <f t="shared" si="139"/>
        <v>0.14353540899816294</v>
      </c>
      <c r="CH187" s="4">
        <f t="shared" si="140"/>
        <v>0.16609864050620735</v>
      </c>
      <c r="CI187" s="157">
        <f t="shared" si="160"/>
        <v>674893.47585336934</v>
      </c>
      <c r="CJ187" s="164">
        <f t="shared" si="159"/>
        <v>1.056729061307689E-4</v>
      </c>
      <c r="CK187" s="4">
        <f t="shared" si="141"/>
        <v>0.91499193439945947</v>
      </c>
      <c r="CL187" s="4">
        <f t="shared" si="142"/>
        <v>0.81785480821519319</v>
      </c>
    </row>
    <row r="188" spans="1:90" x14ac:dyDescent="0.35">
      <c r="A188" t="s">
        <v>211</v>
      </c>
      <c r="B188">
        <v>687</v>
      </c>
      <c r="C188" t="s">
        <v>473</v>
      </c>
      <c r="D188" s="342">
        <v>20619000</v>
      </c>
      <c r="E188" s="200">
        <v>18621307</v>
      </c>
      <c r="F188" s="200">
        <v>646831</v>
      </c>
      <c r="G188" s="161">
        <f t="shared" si="151"/>
        <v>3.1221714014297497E-3</v>
      </c>
      <c r="H188" s="342">
        <v>20989000</v>
      </c>
      <c r="I188" s="200">
        <v>18912907.626162127</v>
      </c>
      <c r="J188" s="200">
        <v>815422.15690261789</v>
      </c>
      <c r="K188" s="161">
        <f t="shared" si="152"/>
        <v>3.1449954492530218E-3</v>
      </c>
      <c r="L188" s="200">
        <v>18214293.126997001</v>
      </c>
      <c r="M188" s="200">
        <v>690467.43291676673</v>
      </c>
      <c r="N188" s="161">
        <f t="shared" si="153"/>
        <v>3.0260676307816477E-3</v>
      </c>
      <c r="O188" s="200">
        <v>18203923</v>
      </c>
      <c r="P188" s="200">
        <v>507324</v>
      </c>
      <c r="Q188" s="161">
        <f t="shared" si="154"/>
        <v>2.9986278656376876E-3</v>
      </c>
      <c r="R188" t="s">
        <v>211</v>
      </c>
      <c r="S188" s="144">
        <v>687</v>
      </c>
      <c r="T188" t="s">
        <v>473</v>
      </c>
      <c r="U188" s="275">
        <v>19404076.389075335</v>
      </c>
      <c r="V188" s="161">
        <f t="shared" si="116"/>
        <v>3.0397415329643223E-3</v>
      </c>
      <c r="W188" s="3">
        <v>18777110.479461208</v>
      </c>
      <c r="X188" s="161">
        <f t="shared" ref="X188:X246" si="161">+W188/W$5</f>
        <v>2.9652984200269528E-3</v>
      </c>
      <c r="Y188">
        <v>687</v>
      </c>
      <c r="Z188" t="s">
        <v>211</v>
      </c>
      <c r="AA188" t="s">
        <v>473</v>
      </c>
      <c r="AB188" s="162">
        <v>17305236</v>
      </c>
      <c r="AC188" s="161">
        <f t="shared" ref="AC188:AC246" si="162">+AB188/AB$5</f>
        <v>2.9018946346509133E-3</v>
      </c>
      <c r="AD188" s="163">
        <v>687</v>
      </c>
      <c r="AE188" s="163" t="s">
        <v>211</v>
      </c>
      <c r="AF188" s="8" t="s">
        <v>473</v>
      </c>
      <c r="AG188" s="160">
        <v>17879969</v>
      </c>
      <c r="AH188" s="161">
        <f t="shared" ref="AH188:AH246" si="163">+AG188/AG$5</f>
        <v>2.9423335833184652E-3</v>
      </c>
      <c r="AI188">
        <v>687</v>
      </c>
      <c r="AJ188" t="s">
        <v>211</v>
      </c>
      <c r="AK188" s="1">
        <v>17362874</v>
      </c>
      <c r="AL188" s="161">
        <f t="shared" ref="AL188:AL246" si="164">+AK188/AK$5</f>
        <v>2.9843700742867353E-3</v>
      </c>
      <c r="AM188">
        <v>687</v>
      </c>
      <c r="AN188" t="s">
        <v>211</v>
      </c>
      <c r="AO188" s="3">
        <v>17782945</v>
      </c>
      <c r="AP188" s="161">
        <f t="shared" ref="AP188:AP246" si="165">+AO188/AO$5</f>
        <v>3.1591467852442249E-3</v>
      </c>
      <c r="AQ188">
        <v>687</v>
      </c>
      <c r="AR188" t="s">
        <v>211</v>
      </c>
      <c r="AS188" s="3">
        <v>16775920</v>
      </c>
      <c r="AT188" s="161">
        <f t="shared" ref="AT188:AT246" si="166">+AS188/AS$5</f>
        <v>2.9966877634044682E-3</v>
      </c>
      <c r="AU188" s="13">
        <v>687</v>
      </c>
      <c r="AV188" s="13" t="s">
        <v>211</v>
      </c>
      <c r="AW188" s="3">
        <v>16958769</v>
      </c>
      <c r="AX188" s="161">
        <f t="shared" ref="AX188:AX246" si="167">+AW188/AW$5</f>
        <v>2.9707342305343382E-3</v>
      </c>
      <c r="AY188" s="174">
        <f t="shared" si="149"/>
        <v>698614.49916512519</v>
      </c>
      <c r="AZ188" s="161">
        <f t="shared" si="155"/>
        <v>1.1892781847137402E-4</v>
      </c>
      <c r="BA188" s="148">
        <f t="shared" si="156"/>
        <v>3.835529022697276E-2</v>
      </c>
      <c r="BB188" s="148">
        <f t="shared" si="157"/>
        <v>3.9301110544133606E-2</v>
      </c>
      <c r="BC188" s="174">
        <f t="shared" si="150"/>
        <v>-1189783.2620783336</v>
      </c>
      <c r="BD188" s="161">
        <f t="shared" si="158"/>
        <v>-1.3673902182674558E-5</v>
      </c>
      <c r="BE188" s="148">
        <f t="shared" si="143"/>
        <v>-6.1316150185235924E-2</v>
      </c>
      <c r="BF188" s="161">
        <f t="shared" si="144"/>
        <v>-4.4983766002433499E-3</v>
      </c>
      <c r="BG188" s="174">
        <f t="shared" si="117"/>
        <v>626965.90961412713</v>
      </c>
      <c r="BH188" s="161">
        <f t="shared" si="145"/>
        <v>7.4443112937369518E-5</v>
      </c>
      <c r="BI188" s="148">
        <f t="shared" si="118"/>
        <v>3.3389903643583255E-2</v>
      </c>
      <c r="BJ188" s="161">
        <f t="shared" si="146"/>
        <v>2.5104762621730625E-2</v>
      </c>
      <c r="BK188" s="174">
        <f t="shared" si="147"/>
        <v>1471874.479461208</v>
      </c>
      <c r="BL188" s="164">
        <f t="shared" si="148"/>
        <v>6.3403785376039447E-5</v>
      </c>
      <c r="BM188" s="4">
        <f t="shared" si="119"/>
        <v>8.5053707413248109E-2</v>
      </c>
      <c r="BN188" s="4">
        <f t="shared" si="120"/>
        <v>2.1849099763633105E-2</v>
      </c>
      <c r="BO188" s="157">
        <f t="shared" si="121"/>
        <v>-574733</v>
      </c>
      <c r="BP188" s="164">
        <f t="shared" si="122"/>
        <v>-4.0438948667551912E-5</v>
      </c>
      <c r="BQ188" s="4">
        <f t="shared" si="123"/>
        <v>-3.2143959533710603E-2</v>
      </c>
      <c r="BR188" s="4">
        <f t="shared" si="124"/>
        <v>-1.3743835470192837E-2</v>
      </c>
      <c r="BS188" s="157">
        <f t="shared" si="125"/>
        <v>517095</v>
      </c>
      <c r="BT188" s="164">
        <f t="shared" si="126"/>
        <v>-4.2036490968270016E-5</v>
      </c>
      <c r="BU188" s="4">
        <f t="shared" si="127"/>
        <v>2.978164789999628E-2</v>
      </c>
      <c r="BV188" s="4">
        <f t="shared" si="128"/>
        <v>-1.4085549017682313E-2</v>
      </c>
      <c r="BW188" s="157">
        <f t="shared" si="129"/>
        <v>-420071</v>
      </c>
      <c r="BX188" s="4">
        <f t="shared" si="130"/>
        <v>-1.7477671095748968E-4</v>
      </c>
      <c r="BY188" s="4">
        <f t="shared" si="131"/>
        <v>-2.3622127830907648E-2</v>
      </c>
      <c r="BZ188" s="4">
        <f t="shared" si="132"/>
        <v>-5.5324023490721776E-2</v>
      </c>
      <c r="CA188" s="157">
        <f t="shared" si="133"/>
        <v>1007025</v>
      </c>
      <c r="CB188" s="4">
        <f t="shared" si="134"/>
        <v>1.6245902183975678E-4</v>
      </c>
      <c r="CC188" s="4">
        <f t="shared" si="135"/>
        <v>6.0028004425390677E-2</v>
      </c>
      <c r="CD188" s="4">
        <f t="shared" si="136"/>
        <v>5.421286255568742E-2</v>
      </c>
      <c r="CE188" s="159">
        <f t="shared" si="137"/>
        <v>-182849</v>
      </c>
      <c r="CF188" s="4">
        <f t="shared" si="138"/>
        <v>2.5953532870129966E-5</v>
      </c>
      <c r="CG188" s="4">
        <f t="shared" si="139"/>
        <v>-1.0781973620844768E-2</v>
      </c>
      <c r="CH188" s="4">
        <f t="shared" si="140"/>
        <v>8.7364034801126495E-3</v>
      </c>
      <c r="CI188" s="157">
        <f t="shared" si="160"/>
        <v>1954138.6261621267</v>
      </c>
      <c r="CJ188" s="164">
        <f t="shared" si="159"/>
        <v>1.7426121871868356E-4</v>
      </c>
      <c r="CK188" s="4">
        <f t="shared" si="141"/>
        <v>0.11522880146325047</v>
      </c>
      <c r="CL188" s="4">
        <f t="shared" si="142"/>
        <v>5.8659309515997883E-2</v>
      </c>
    </row>
    <row r="189" spans="1:90" x14ac:dyDescent="0.35">
      <c r="A189" t="s">
        <v>265</v>
      </c>
      <c r="B189">
        <v>703</v>
      </c>
      <c r="C189" t="s">
        <v>472</v>
      </c>
      <c r="D189" s="342">
        <v>3959000</v>
      </c>
      <c r="E189" s="200">
        <v>3575771</v>
      </c>
      <c r="F189" s="200">
        <v>429610</v>
      </c>
      <c r="G189" s="161">
        <f t="shared" si="151"/>
        <v>5.9953739843620301E-4</v>
      </c>
      <c r="H189" s="342">
        <v>3967000</v>
      </c>
      <c r="I189" s="200">
        <v>3574900.2220180654</v>
      </c>
      <c r="J189" s="200">
        <v>407209.00792413898</v>
      </c>
      <c r="K189" s="161">
        <f t="shared" si="152"/>
        <v>5.9446411688850989E-4</v>
      </c>
      <c r="L189" s="200">
        <v>3662641.0234377687</v>
      </c>
      <c r="M189" s="200">
        <v>344808.58286947652</v>
      </c>
      <c r="N189" s="161">
        <f t="shared" si="153"/>
        <v>6.0850011399950069E-4</v>
      </c>
      <c r="O189" s="200">
        <v>3689591</v>
      </c>
      <c r="P189" s="200">
        <v>339047</v>
      </c>
      <c r="Q189" s="161">
        <f t="shared" si="154"/>
        <v>6.0776517157351312E-4</v>
      </c>
      <c r="R189" t="s">
        <v>265</v>
      </c>
      <c r="S189" s="144">
        <v>703</v>
      </c>
      <c r="T189" t="s">
        <v>472</v>
      </c>
      <c r="U189" s="275">
        <v>3876174.9654049929</v>
      </c>
      <c r="V189" s="161">
        <f t="shared" si="116"/>
        <v>6.0722137942168647E-4</v>
      </c>
      <c r="W189" s="3">
        <v>3883417.9369271812</v>
      </c>
      <c r="X189" s="161">
        <f t="shared" si="161"/>
        <v>6.1327290401099702E-4</v>
      </c>
      <c r="Y189">
        <v>703</v>
      </c>
      <c r="Z189" t="s">
        <v>265</v>
      </c>
      <c r="AA189" t="s">
        <v>472</v>
      </c>
      <c r="AB189" s="162">
        <v>3578212</v>
      </c>
      <c r="AC189" s="161">
        <f t="shared" si="162"/>
        <v>6.0002615419076132E-4</v>
      </c>
      <c r="AD189" s="163">
        <v>703</v>
      </c>
      <c r="AE189" s="163" t="s">
        <v>265</v>
      </c>
      <c r="AF189" s="8" t="s">
        <v>472</v>
      </c>
      <c r="AG189" s="160">
        <v>3430483</v>
      </c>
      <c r="AH189" s="161">
        <f t="shared" si="163"/>
        <v>5.6452141152499085E-4</v>
      </c>
      <c r="AI189">
        <v>703</v>
      </c>
      <c r="AJ189" t="s">
        <v>265</v>
      </c>
      <c r="AK189" s="1">
        <v>3106587</v>
      </c>
      <c r="AL189" s="161">
        <f t="shared" si="164"/>
        <v>5.3396720358439543E-4</v>
      </c>
      <c r="AM189">
        <v>703</v>
      </c>
      <c r="AN189" t="s">
        <v>265</v>
      </c>
      <c r="AO189" s="3">
        <v>2561583</v>
      </c>
      <c r="AP189" s="161">
        <f t="shared" si="165"/>
        <v>4.5506617152480972E-4</v>
      </c>
      <c r="AQ189">
        <v>703</v>
      </c>
      <c r="AR189" t="s">
        <v>265</v>
      </c>
      <c r="AS189" s="3">
        <v>2811584</v>
      </c>
      <c r="AT189" s="161">
        <f t="shared" si="166"/>
        <v>5.0223411703106523E-4</v>
      </c>
      <c r="AU189" s="13">
        <v>703</v>
      </c>
      <c r="AV189" s="13" t="s">
        <v>265</v>
      </c>
      <c r="AW189" s="3">
        <v>2366189</v>
      </c>
      <c r="AX189" s="161">
        <f t="shared" si="167"/>
        <v>4.144946286026902E-4</v>
      </c>
      <c r="AY189" s="174">
        <f t="shared" si="149"/>
        <v>-87740.80141970329</v>
      </c>
      <c r="AZ189" s="161">
        <f t="shared" si="155"/>
        <v>-1.4035997110990804E-5</v>
      </c>
      <c r="BA189" s="148">
        <f t="shared" si="156"/>
        <v>-2.3955610407418372E-2</v>
      </c>
      <c r="BB189" s="148">
        <f t="shared" si="157"/>
        <v>-2.3066548038481256E-2</v>
      </c>
      <c r="BC189" s="174">
        <f t="shared" si="150"/>
        <v>-213533.94196722424</v>
      </c>
      <c r="BD189" s="161">
        <f t="shared" si="158"/>
        <v>1.2787345778142228E-6</v>
      </c>
      <c r="BE189" s="148">
        <f t="shared" si="143"/>
        <v>-5.5088829547949379E-2</v>
      </c>
      <c r="BF189" s="161">
        <f t="shared" si="144"/>
        <v>2.105878714336575E-3</v>
      </c>
      <c r="BG189" s="174">
        <f t="shared" si="117"/>
        <v>-7242.9715221882798</v>
      </c>
      <c r="BH189" s="161">
        <f t="shared" si="145"/>
        <v>-6.0515245893105491E-6</v>
      </c>
      <c r="BI189" s="148">
        <f t="shared" si="118"/>
        <v>-1.8651022475112222E-3</v>
      </c>
      <c r="BJ189" s="161">
        <f t="shared" si="146"/>
        <v>-9.8675883929188486E-3</v>
      </c>
      <c r="BK189" s="174">
        <f t="shared" si="147"/>
        <v>305205.9369271812</v>
      </c>
      <c r="BL189" s="164">
        <f t="shared" si="148"/>
        <v>1.3246749820235702E-5</v>
      </c>
      <c r="BM189" s="4">
        <f t="shared" si="119"/>
        <v>8.5295655183980496E-2</v>
      </c>
      <c r="BN189" s="4">
        <f t="shared" si="120"/>
        <v>2.2076954025614479E-2</v>
      </c>
      <c r="BO189" s="157">
        <f t="shared" si="121"/>
        <v>147729</v>
      </c>
      <c r="BP189" s="164">
        <f t="shared" si="122"/>
        <v>3.5504742665770465E-5</v>
      </c>
      <c r="BQ189" s="4">
        <f t="shared" si="123"/>
        <v>4.3063615240186294E-2</v>
      </c>
      <c r="BR189" s="4">
        <f t="shared" si="124"/>
        <v>6.2893527049502712E-2</v>
      </c>
      <c r="BS189" s="157">
        <f t="shared" si="125"/>
        <v>323896</v>
      </c>
      <c r="BT189" s="164">
        <f t="shared" si="126"/>
        <v>3.0554207940595426E-5</v>
      </c>
      <c r="BU189" s="4">
        <f t="shared" si="127"/>
        <v>0.10426104274562406</v>
      </c>
      <c r="BV189" s="4">
        <f t="shared" si="128"/>
        <v>5.7221132188442027E-2</v>
      </c>
      <c r="BW189" s="157">
        <f t="shared" si="129"/>
        <v>545004</v>
      </c>
      <c r="BX189" s="4">
        <f t="shared" si="130"/>
        <v>7.8901032059585708E-5</v>
      </c>
      <c r="BY189" s="4">
        <f t="shared" si="131"/>
        <v>0.21276062497291715</v>
      </c>
      <c r="BZ189" s="4">
        <f t="shared" si="132"/>
        <v>0.17338364615240162</v>
      </c>
      <c r="CA189" s="157">
        <f t="shared" si="133"/>
        <v>-250001</v>
      </c>
      <c r="CB189" s="4">
        <f t="shared" si="134"/>
        <v>-4.7167945506255515E-5</v>
      </c>
      <c r="CC189" s="4">
        <f t="shared" si="135"/>
        <v>-8.8918204115544838E-2</v>
      </c>
      <c r="CD189" s="4">
        <f t="shared" si="136"/>
        <v>-9.3916251219823013E-2</v>
      </c>
      <c r="CE189" s="159">
        <f t="shared" si="137"/>
        <v>445395</v>
      </c>
      <c r="CF189" s="4">
        <f t="shared" si="138"/>
        <v>8.7739488428375037E-5</v>
      </c>
      <c r="CG189" s="4">
        <f t="shared" si="139"/>
        <v>0.18823306168695739</v>
      </c>
      <c r="CH189" s="4">
        <f t="shared" si="140"/>
        <v>0.21167822783169737</v>
      </c>
      <c r="CI189" s="157">
        <f t="shared" si="160"/>
        <v>1208711.2220180654</v>
      </c>
      <c r="CJ189" s="164">
        <f t="shared" si="159"/>
        <v>1.7996948828581969E-4</v>
      </c>
      <c r="CK189" s="4">
        <f t="shared" si="141"/>
        <v>0.51082615210283933</v>
      </c>
      <c r="CL189" s="4">
        <f t="shared" si="142"/>
        <v>0.43419015800643268</v>
      </c>
    </row>
    <row r="190" spans="1:90" x14ac:dyDescent="0.35">
      <c r="A190" t="s">
        <v>308</v>
      </c>
      <c r="B190">
        <v>715</v>
      </c>
      <c r="C190" t="s">
        <v>473</v>
      </c>
      <c r="D190" s="342">
        <v>18910000</v>
      </c>
      <c r="E190" s="200">
        <v>17077089</v>
      </c>
      <c r="F190" s="200">
        <v>1219560</v>
      </c>
      <c r="G190" s="161">
        <f t="shared" si="151"/>
        <v>2.8632576056809847E-3</v>
      </c>
      <c r="H190" s="342">
        <v>18929000</v>
      </c>
      <c r="I190" s="200">
        <v>17056782.513171691</v>
      </c>
      <c r="J190" s="200">
        <v>1090731.5946583806</v>
      </c>
      <c r="K190" s="161">
        <f t="shared" si="152"/>
        <v>2.8363435407794571E-3</v>
      </c>
      <c r="L190" s="200">
        <v>15027191.178132484</v>
      </c>
      <c r="M190" s="200">
        <v>923588.64398005849</v>
      </c>
      <c r="N190" s="161">
        <f t="shared" si="153"/>
        <v>2.4965721419248645E-3</v>
      </c>
      <c r="O190" s="200">
        <v>15150812</v>
      </c>
      <c r="P190" s="200">
        <v>908157</v>
      </c>
      <c r="Q190" s="161">
        <f t="shared" si="154"/>
        <v>2.4957063952774283E-3</v>
      </c>
      <c r="R190" t="s">
        <v>308</v>
      </c>
      <c r="S190" s="144">
        <v>715</v>
      </c>
      <c r="T190" t="s">
        <v>473</v>
      </c>
      <c r="U190" s="275">
        <v>16248647.849520937</v>
      </c>
      <c r="V190" s="161">
        <f t="shared" si="116"/>
        <v>2.5454285343108713E-3</v>
      </c>
      <c r="W190" s="3">
        <v>16941604.948056661</v>
      </c>
      <c r="X190" s="161">
        <f t="shared" si="161"/>
        <v>2.6754337117067825E-3</v>
      </c>
      <c r="Y190">
        <v>715</v>
      </c>
      <c r="Z190" t="s">
        <v>308</v>
      </c>
      <c r="AA190" t="s">
        <v>473</v>
      </c>
      <c r="AB190" s="162">
        <v>14411307</v>
      </c>
      <c r="AC190" s="161">
        <f t="shared" si="162"/>
        <v>2.4166150904620515E-3</v>
      </c>
      <c r="AD190" s="163">
        <v>715</v>
      </c>
      <c r="AE190" s="163" t="s">
        <v>308</v>
      </c>
      <c r="AF190" s="8" t="s">
        <v>473</v>
      </c>
      <c r="AG190" s="160">
        <v>15258592</v>
      </c>
      <c r="AH190" s="161">
        <f t="shared" si="163"/>
        <v>2.5109589214474849E-3</v>
      </c>
      <c r="AI190">
        <v>715</v>
      </c>
      <c r="AJ190" t="s">
        <v>308</v>
      </c>
      <c r="AK190" s="1">
        <v>15183141</v>
      </c>
      <c r="AL190" s="161">
        <f t="shared" si="164"/>
        <v>2.6097126336386465E-3</v>
      </c>
      <c r="AM190">
        <v>715</v>
      </c>
      <c r="AN190" t="s">
        <v>308</v>
      </c>
      <c r="AO190" s="3">
        <v>14093568</v>
      </c>
      <c r="AP190" s="161">
        <f t="shared" si="165"/>
        <v>2.5037275906673998E-3</v>
      </c>
      <c r="AQ190">
        <v>715</v>
      </c>
      <c r="AR190" t="s">
        <v>308</v>
      </c>
      <c r="AS190" s="3">
        <v>13872775</v>
      </c>
      <c r="AT190" s="161">
        <f t="shared" si="166"/>
        <v>2.4780980767053862E-3</v>
      </c>
      <c r="AU190" s="13">
        <v>715</v>
      </c>
      <c r="AV190" s="13" t="s">
        <v>308</v>
      </c>
      <c r="AW190" s="3">
        <v>14797746</v>
      </c>
      <c r="AX190" s="161">
        <f t="shared" si="167"/>
        <v>2.5921793366577837E-3</v>
      </c>
      <c r="AY190" s="174">
        <f t="shared" si="149"/>
        <v>2029591.3350392077</v>
      </c>
      <c r="AZ190" s="161">
        <f t="shared" si="155"/>
        <v>3.3977139885459258E-4</v>
      </c>
      <c r="BA190" s="148">
        <f t="shared" si="156"/>
        <v>0.13506125735544391</v>
      </c>
      <c r="BB190" s="148">
        <f t="shared" si="157"/>
        <v>0.13609516550666459</v>
      </c>
      <c r="BC190" s="174">
        <f t="shared" si="150"/>
        <v>-1221456.6713884529</v>
      </c>
      <c r="BD190" s="161">
        <f t="shared" si="158"/>
        <v>-4.8856392386006833E-5</v>
      </c>
      <c r="BE190" s="148">
        <f t="shared" si="143"/>
        <v>-7.5172819467834384E-2</v>
      </c>
      <c r="BF190" s="161">
        <f t="shared" si="144"/>
        <v>-1.9193778857843211E-2</v>
      </c>
      <c r="BG190" s="174">
        <f t="shared" si="117"/>
        <v>-692957.09853572398</v>
      </c>
      <c r="BH190" s="161">
        <f t="shared" si="145"/>
        <v>-1.3000517739591121E-4</v>
      </c>
      <c r="BI190" s="148">
        <f t="shared" si="118"/>
        <v>-4.0902683108261936E-2</v>
      </c>
      <c r="BJ190" s="161">
        <f t="shared" si="146"/>
        <v>-4.8592187811289447E-2</v>
      </c>
      <c r="BK190" s="174">
        <f t="shared" si="147"/>
        <v>2530297.9480566606</v>
      </c>
      <c r="BL190" s="164">
        <f t="shared" si="148"/>
        <v>2.5881862124473107E-4</v>
      </c>
      <c r="BM190" s="4">
        <f t="shared" ref="BM190:BM249" si="168">+BK190/AB190</f>
        <v>0.1755772705457361</v>
      </c>
      <c r="BN190" s="4">
        <f t="shared" si="120"/>
        <v>0.10709964622262022</v>
      </c>
      <c r="BO190" s="157">
        <f t="shared" ref="BO190:BO249" si="169">+AB190-AG190</f>
        <v>-847285</v>
      </c>
      <c r="BP190" s="164">
        <f t="shared" si="122"/>
        <v>-9.4343830985433447E-5</v>
      </c>
      <c r="BQ190" s="4">
        <f t="shared" ref="BQ190:BQ249" si="170">+BO190/AG190</f>
        <v>-5.5528386891791848E-2</v>
      </c>
      <c r="BR190" s="4">
        <f t="shared" si="124"/>
        <v>-3.75728293201417E-2</v>
      </c>
      <c r="BS190" s="157">
        <f t="shared" ref="BS190:BS249" si="171">+AG190-AK190</f>
        <v>75451</v>
      </c>
      <c r="BT190" s="164">
        <f t="shared" si="126"/>
        <v>-9.8753712191161549E-5</v>
      </c>
      <c r="BU190" s="4">
        <f t="shared" ref="BU190:BU249" si="172">+BS190/AK190</f>
        <v>4.9693933554328445E-3</v>
      </c>
      <c r="BV190" s="4">
        <f t="shared" si="128"/>
        <v>-3.7840837691570706E-2</v>
      </c>
      <c r="BW190" s="157">
        <f t="shared" ref="BW190:BW249" si="173">+AK190-AO190</f>
        <v>1089573</v>
      </c>
      <c r="BX190" s="4">
        <f t="shared" si="130"/>
        <v>1.0598504297124663E-4</v>
      </c>
      <c r="BY190" s="4">
        <f t="shared" ref="BY190:BY249" si="174">+BW190/AO190</f>
        <v>7.7309947346193675E-2</v>
      </c>
      <c r="BZ190" s="4">
        <f t="shared" si="132"/>
        <v>4.2330900280966664E-2</v>
      </c>
      <c r="CA190" s="157">
        <f t="shared" ref="CA190:CA249" si="175">+AO190-AS190</f>
        <v>220793</v>
      </c>
      <c r="CB190" s="4">
        <f t="shared" si="134"/>
        <v>2.5629513962013677E-5</v>
      </c>
      <c r="CC190" s="4">
        <f t="shared" ref="CC190:CC249" si="176">+CA190/AS190</f>
        <v>1.5915561234143855E-2</v>
      </c>
      <c r="CD190" s="4">
        <f t="shared" si="136"/>
        <v>1.0342413079989123E-2</v>
      </c>
      <c r="CE190" s="159">
        <f t="shared" ref="CE190:CE249" si="177">+AS190-AW190</f>
        <v>-924971</v>
      </c>
      <c r="CF190" s="4">
        <f t="shared" si="138"/>
        <v>-1.1408125995239753E-4</v>
      </c>
      <c r="CG190" s="4">
        <f t="shared" ref="CG190:CG249" si="178">+CE190/AW190</f>
        <v>-6.2507560273030768E-2</v>
      </c>
      <c r="CH190" s="4">
        <f t="shared" si="140"/>
        <v>-4.4009786799507386E-2</v>
      </c>
      <c r="CI190" s="157">
        <f t="shared" si="160"/>
        <v>2259036.5131716914</v>
      </c>
      <c r="CJ190" s="164">
        <f t="shared" si="159"/>
        <v>2.441642041216734E-4</v>
      </c>
      <c r="CK190" s="4">
        <f t="shared" ref="CK190:CK249" si="179">+CI190/AW190</f>
        <v>0.15266085207650484</v>
      </c>
      <c r="CL190" s="4">
        <f t="shared" si="142"/>
        <v>9.4192635775148789E-2</v>
      </c>
    </row>
    <row r="191" spans="1:90" x14ac:dyDescent="0.35">
      <c r="A191" t="s">
        <v>312</v>
      </c>
      <c r="B191">
        <v>716</v>
      </c>
      <c r="C191" t="s">
        <v>472</v>
      </c>
      <c r="D191" s="342">
        <v>5402000</v>
      </c>
      <c r="E191" s="200">
        <v>4878665</v>
      </c>
      <c r="F191" s="200">
        <v>603027</v>
      </c>
      <c r="G191" s="161">
        <f t="shared" si="151"/>
        <v>8.1798921741402307E-4</v>
      </c>
      <c r="H191" s="342">
        <v>5576000</v>
      </c>
      <c r="I191" s="200">
        <v>5024126.1225693906</v>
      </c>
      <c r="J191" s="200">
        <v>719228.10399578488</v>
      </c>
      <c r="K191" s="161">
        <f t="shared" si="152"/>
        <v>8.35453442922585E-4</v>
      </c>
      <c r="L191" s="200">
        <v>5008029.0244763615</v>
      </c>
      <c r="M191" s="200">
        <v>609014.08974942763</v>
      </c>
      <c r="N191" s="161">
        <f t="shared" si="153"/>
        <v>8.3201881178253888E-4</v>
      </c>
      <c r="O191" s="200">
        <v>5041225</v>
      </c>
      <c r="P191" s="200">
        <v>598838</v>
      </c>
      <c r="Q191" s="161">
        <f t="shared" si="154"/>
        <v>8.3041209095145881E-4</v>
      </c>
      <c r="R191" t="s">
        <v>312</v>
      </c>
      <c r="S191" s="144">
        <v>716</v>
      </c>
      <c r="T191" t="s">
        <v>472</v>
      </c>
      <c r="U191" s="275">
        <v>4944235.8761116378</v>
      </c>
      <c r="V191" s="161">
        <f t="shared" ref="V191:V250" si="180">+U191/U$5</f>
        <v>7.7453823825649132E-4</v>
      </c>
      <c r="W191" s="3">
        <v>4996776.6858822415</v>
      </c>
      <c r="X191" s="161">
        <f t="shared" si="161"/>
        <v>7.8909553352637474E-4</v>
      </c>
      <c r="Y191">
        <v>716</v>
      </c>
      <c r="Z191" t="s">
        <v>312</v>
      </c>
      <c r="AA191" t="s">
        <v>472</v>
      </c>
      <c r="AB191" s="162">
        <v>4786920</v>
      </c>
      <c r="AC191" s="161">
        <f t="shared" si="162"/>
        <v>8.0271297452997172E-4</v>
      </c>
      <c r="AD191" s="163">
        <v>716</v>
      </c>
      <c r="AE191" s="163" t="s">
        <v>312</v>
      </c>
      <c r="AF191" s="8" t="s">
        <v>472</v>
      </c>
      <c r="AG191" s="160">
        <v>4982636</v>
      </c>
      <c r="AH191" s="161">
        <f t="shared" si="163"/>
        <v>8.1994422005158868E-4</v>
      </c>
      <c r="AI191">
        <v>716</v>
      </c>
      <c r="AJ191" t="s">
        <v>312</v>
      </c>
      <c r="AK191" s="1">
        <v>4511348</v>
      </c>
      <c r="AL191" s="161">
        <f t="shared" si="164"/>
        <v>7.7542070315624674E-4</v>
      </c>
      <c r="AM191">
        <v>716</v>
      </c>
      <c r="AN191" t="s">
        <v>312</v>
      </c>
      <c r="AO191" s="3">
        <v>3844418</v>
      </c>
      <c r="AP191" s="161">
        <f t="shared" si="165"/>
        <v>6.8296228582133238E-4</v>
      </c>
      <c r="AQ191">
        <v>716</v>
      </c>
      <c r="AR191" t="s">
        <v>312</v>
      </c>
      <c r="AS191" s="3">
        <v>3648174</v>
      </c>
      <c r="AT191" s="161">
        <f t="shared" si="166"/>
        <v>6.516744467409437E-4</v>
      </c>
      <c r="AU191" s="13">
        <v>716</v>
      </c>
      <c r="AV191" s="13" t="s">
        <v>312</v>
      </c>
      <c r="AW191" s="3">
        <v>3524725</v>
      </c>
      <c r="AX191" s="161">
        <f t="shared" si="167"/>
        <v>6.174399339197406E-4</v>
      </c>
      <c r="AY191" s="174">
        <f t="shared" si="149"/>
        <v>16097.098093029112</v>
      </c>
      <c r="AZ191" s="161">
        <f t="shared" si="155"/>
        <v>3.4346311400461176E-6</v>
      </c>
      <c r="BA191" s="148">
        <f t="shared" si="156"/>
        <v>3.2142581471384787E-3</v>
      </c>
      <c r="BB191" s="148">
        <f t="shared" si="157"/>
        <v>4.1280690909952789E-3</v>
      </c>
      <c r="BC191" s="174">
        <f t="shared" si="150"/>
        <v>63793.14836472366</v>
      </c>
      <c r="BD191" s="161">
        <f t="shared" si="158"/>
        <v>5.7480573526047561E-5</v>
      </c>
      <c r="BE191" s="148">
        <f t="shared" si="143"/>
        <v>1.2902529321657964E-2</v>
      </c>
      <c r="BF191" s="161">
        <f t="shared" si="144"/>
        <v>7.4212699498785298E-2</v>
      </c>
      <c r="BG191" s="174">
        <f t="shared" ref="BG191:BG250" si="181">+U191-W191</f>
        <v>-52540.809770603664</v>
      </c>
      <c r="BH191" s="161">
        <f t="shared" si="145"/>
        <v>-1.4557295269883416E-5</v>
      </c>
      <c r="BI191" s="148">
        <f t="shared" ref="BI191:BI250" si="182">+BG191/W191</f>
        <v>-1.0514940545382196E-2</v>
      </c>
      <c r="BJ191" s="161">
        <f t="shared" si="146"/>
        <v>-1.8448077135639816E-2</v>
      </c>
      <c r="BK191" s="174">
        <f t="shared" si="147"/>
        <v>209856.68588224147</v>
      </c>
      <c r="BL191" s="164">
        <f t="shared" si="148"/>
        <v>-1.3617441003596978E-5</v>
      </c>
      <c r="BM191" s="4">
        <f t="shared" si="168"/>
        <v>4.3839605817987654E-2</v>
      </c>
      <c r="BN191" s="4">
        <f t="shared" ref="BN191:BN250" si="183">+BL191/AC191</f>
        <v>-1.6964271708166504E-2</v>
      </c>
      <c r="BO191" s="157">
        <f t="shared" si="169"/>
        <v>-195716</v>
      </c>
      <c r="BP191" s="164">
        <f t="shared" ref="BP191:BP250" si="184">+AC191-AH191</f>
        <v>-1.7231245521616965E-5</v>
      </c>
      <c r="BQ191" s="4">
        <f t="shared" si="170"/>
        <v>-3.9279610230408164E-2</v>
      </c>
      <c r="BR191" s="4">
        <f t="shared" ref="BR191:BR250" si="185">+BP191/AH191</f>
        <v>-2.1015143591758989E-2</v>
      </c>
      <c r="BS191" s="157">
        <f t="shared" si="171"/>
        <v>471288</v>
      </c>
      <c r="BT191" s="164">
        <f t="shared" ref="BT191:BT250" si="186">+AH191-AL191</f>
        <v>4.4523516895341939E-5</v>
      </c>
      <c r="BU191" s="4">
        <f t="shared" si="172"/>
        <v>0.1044672235438277</v>
      </c>
      <c r="BV191" s="4">
        <f t="shared" ref="BV191:BV250" si="187">+BT191/AL191</f>
        <v>5.7418529985225945E-2</v>
      </c>
      <c r="BW191" s="157">
        <f t="shared" si="173"/>
        <v>666930</v>
      </c>
      <c r="BX191" s="4">
        <f t="shared" ref="BX191:BX250" si="188">+AL191-AP191</f>
        <v>9.2458417334914363E-5</v>
      </c>
      <c r="BY191" s="4">
        <f t="shared" si="174"/>
        <v>0.17348009503649187</v>
      </c>
      <c r="BZ191" s="4">
        <f t="shared" ref="BZ191:BZ250" si="189">+BX191/AP191</f>
        <v>0.13537851101649576</v>
      </c>
      <c r="CA191" s="157">
        <f t="shared" si="175"/>
        <v>196244</v>
      </c>
      <c r="CB191" s="4">
        <f t="shared" ref="CB191:CB250" si="190">+AP191-AT191</f>
        <v>3.1287839080388681E-5</v>
      </c>
      <c r="CC191" s="4">
        <f t="shared" si="176"/>
        <v>5.3792390384888443E-2</v>
      </c>
      <c r="CD191" s="4">
        <f t="shared" ref="CD191:CD250" si="191">+CB191/AT191</f>
        <v>4.8011456083418218E-2</v>
      </c>
      <c r="CE191" s="159">
        <f t="shared" si="177"/>
        <v>123449</v>
      </c>
      <c r="CF191" s="4">
        <f t="shared" ref="CF191:CF250" si="192">+AT191-AX191</f>
        <v>3.4234512821203103E-5</v>
      </c>
      <c r="CG191" s="4">
        <f t="shared" si="178"/>
        <v>3.5023725255161751E-2</v>
      </c>
      <c r="CH191" s="4">
        <f t="shared" ref="CH191:CH250" si="193">+CF191/AX191</f>
        <v>5.5445899982318213E-2</v>
      </c>
      <c r="CI191" s="157">
        <f t="shared" si="160"/>
        <v>1499401.1225693906</v>
      </c>
      <c r="CJ191" s="164">
        <f t="shared" si="159"/>
        <v>2.180135090028444E-4</v>
      </c>
      <c r="CK191" s="4">
        <f t="shared" si="179"/>
        <v>0.42539520744721659</v>
      </c>
      <c r="CL191" s="4">
        <f t="shared" ref="CL191:CL250" si="194">+CJ191/AX191</f>
        <v>0.35309266055859517</v>
      </c>
    </row>
    <row r="192" spans="1:90" x14ac:dyDescent="0.35">
      <c r="A192" t="s">
        <v>330</v>
      </c>
      <c r="B192">
        <v>717</v>
      </c>
      <c r="C192" t="s">
        <v>472</v>
      </c>
      <c r="D192" s="342">
        <v>2779000</v>
      </c>
      <c r="E192" s="200">
        <v>2509835</v>
      </c>
      <c r="F192" s="200">
        <v>218844</v>
      </c>
      <c r="G192" s="161">
        <f t="shared" si="151"/>
        <v>4.2081552381406071E-4</v>
      </c>
      <c r="H192" s="342">
        <v>2838000</v>
      </c>
      <c r="I192" s="200">
        <v>2556914.5344914398</v>
      </c>
      <c r="J192" s="200">
        <v>250245.25740803164</v>
      </c>
      <c r="K192" s="161">
        <f t="shared" si="152"/>
        <v>4.2518499714875902E-4</v>
      </c>
      <c r="L192" s="200">
        <v>2479755.9354519211</v>
      </c>
      <c r="M192" s="200">
        <v>211897.84827339952</v>
      </c>
      <c r="N192" s="161">
        <f t="shared" si="153"/>
        <v>4.1197915923443226E-4</v>
      </c>
      <c r="O192" s="200">
        <v>2476586</v>
      </c>
      <c r="P192" s="200">
        <v>186368</v>
      </c>
      <c r="Q192" s="161">
        <f t="shared" si="154"/>
        <v>4.0795381255173289E-4</v>
      </c>
      <c r="R192" t="s">
        <v>330</v>
      </c>
      <c r="S192" s="144">
        <v>717</v>
      </c>
      <c r="T192" t="s">
        <v>472</v>
      </c>
      <c r="U192" s="275">
        <v>2562147.4184203292</v>
      </c>
      <c r="V192" s="161">
        <f t="shared" si="180"/>
        <v>4.0137266856640774E-4</v>
      </c>
      <c r="W192" s="3">
        <v>2732359.3571546404</v>
      </c>
      <c r="X192" s="161">
        <f t="shared" si="161"/>
        <v>4.3149668281384064E-4</v>
      </c>
      <c r="Y192">
        <v>717</v>
      </c>
      <c r="Z192" t="s">
        <v>330</v>
      </c>
      <c r="AA192" t="s">
        <v>472</v>
      </c>
      <c r="AB192" s="162">
        <v>2896164</v>
      </c>
      <c r="AC192" s="161">
        <f t="shared" si="162"/>
        <v>4.8565432870543502E-4</v>
      </c>
      <c r="AD192" s="163">
        <v>717</v>
      </c>
      <c r="AE192" s="163" t="s">
        <v>330</v>
      </c>
      <c r="AF192" s="8" t="s">
        <v>472</v>
      </c>
      <c r="AG192" s="160">
        <v>2962940</v>
      </c>
      <c r="AH192" s="161">
        <f t="shared" si="163"/>
        <v>4.8758238156663546E-4</v>
      </c>
      <c r="AI192">
        <v>717</v>
      </c>
      <c r="AJ192" t="s">
        <v>330</v>
      </c>
      <c r="AK192" s="1">
        <v>2502500</v>
      </c>
      <c r="AL192" s="161">
        <f t="shared" si="164"/>
        <v>4.3013536301090221E-4</v>
      </c>
      <c r="AM192">
        <v>717</v>
      </c>
      <c r="AN192" t="s">
        <v>330</v>
      </c>
      <c r="AO192" s="3">
        <v>2272536</v>
      </c>
      <c r="AP192" s="161">
        <f t="shared" si="165"/>
        <v>4.0371686459986071E-4</v>
      </c>
      <c r="AQ192">
        <v>717</v>
      </c>
      <c r="AR192" t="s">
        <v>330</v>
      </c>
      <c r="AS192" s="3">
        <v>2240319</v>
      </c>
      <c r="AT192" s="161">
        <f t="shared" si="166"/>
        <v>4.0018887389916825E-4</v>
      </c>
      <c r="AU192" s="13">
        <v>717</v>
      </c>
      <c r="AV192" s="13" t="s">
        <v>330</v>
      </c>
      <c r="AW192" s="3">
        <v>2085270</v>
      </c>
      <c r="AX192" s="161">
        <f t="shared" si="167"/>
        <v>3.6528494308203261E-4</v>
      </c>
      <c r="AY192" s="174">
        <f t="shared" si="149"/>
        <v>77158.59903951874</v>
      </c>
      <c r="AZ192" s="161">
        <f t="shared" si="155"/>
        <v>1.3205837914326756E-5</v>
      </c>
      <c r="BA192" s="148">
        <f t="shared" si="156"/>
        <v>3.1115400486159954E-2</v>
      </c>
      <c r="BB192" s="148">
        <f t="shared" si="157"/>
        <v>3.2054626109890474E-2</v>
      </c>
      <c r="BC192" s="174">
        <f t="shared" si="150"/>
        <v>-82391.482968408149</v>
      </c>
      <c r="BD192" s="161">
        <f t="shared" si="158"/>
        <v>1.0606490668024521E-5</v>
      </c>
      <c r="BE192" s="148">
        <f t="shared" ref="BE192:BE251" si="195">+BC192/U192</f>
        <v>-3.2157198440675959E-2</v>
      </c>
      <c r="BF192" s="161">
        <f t="shared" ref="BF192:BF251" si="196">+BD192/V192</f>
        <v>2.6425542889873331E-2</v>
      </c>
      <c r="BG192" s="174">
        <f t="shared" si="181"/>
        <v>-170211.93873431114</v>
      </c>
      <c r="BH192" s="161">
        <f t="shared" ref="BH192:BH251" si="197">+V192-X192</f>
        <v>-3.0124014247432903E-5</v>
      </c>
      <c r="BI192" s="148">
        <f t="shared" si="182"/>
        <v>-6.2294858210584135E-2</v>
      </c>
      <c r="BJ192" s="161">
        <f t="shared" ref="BJ192:BJ251" si="198">+BH192/X192</f>
        <v>-6.981285244417329E-2</v>
      </c>
      <c r="BK192" s="174">
        <f t="shared" ref="BK192:BK251" si="199">+W192-AB192</f>
        <v>-163804.64284535963</v>
      </c>
      <c r="BL192" s="164">
        <f t="shared" ref="BL192:BL251" si="200">+X192-AC192</f>
        <v>-5.4157645891594376E-5</v>
      </c>
      <c r="BM192" s="4">
        <f t="shared" si="168"/>
        <v>-5.6559173736487174E-2</v>
      </c>
      <c r="BN192" s="4">
        <f t="shared" si="183"/>
        <v>-0.11151480114664587</v>
      </c>
      <c r="BO192" s="157">
        <f t="shared" si="169"/>
        <v>-66776</v>
      </c>
      <c r="BP192" s="164">
        <f t="shared" si="184"/>
        <v>-1.9280528612004421E-6</v>
      </c>
      <c r="BQ192" s="4">
        <f t="shared" si="170"/>
        <v>-2.2537074662328634E-2</v>
      </c>
      <c r="BR192" s="4">
        <f t="shared" si="185"/>
        <v>-3.9543119975038411E-3</v>
      </c>
      <c r="BS192" s="157">
        <f t="shared" si="171"/>
        <v>460440</v>
      </c>
      <c r="BT192" s="164">
        <f t="shared" si="186"/>
        <v>5.7447018555733251E-5</v>
      </c>
      <c r="BU192" s="4">
        <f t="shared" si="172"/>
        <v>0.18399200799200799</v>
      </c>
      <c r="BV192" s="4">
        <f t="shared" si="187"/>
        <v>0.13355567455233203</v>
      </c>
      <c r="BW192" s="157">
        <f t="shared" si="173"/>
        <v>229964</v>
      </c>
      <c r="BX192" s="4">
        <f t="shared" si="188"/>
        <v>2.64184984110415E-5</v>
      </c>
      <c r="BY192" s="4">
        <f t="shared" si="174"/>
        <v>0.10119267637564378</v>
      </c>
      <c r="BZ192" s="4">
        <f t="shared" si="189"/>
        <v>6.5438183854979376E-2</v>
      </c>
      <c r="CA192" s="157">
        <f t="shared" si="175"/>
        <v>32217</v>
      </c>
      <c r="CB192" s="4">
        <f t="shared" si="190"/>
        <v>3.5279907006924576E-6</v>
      </c>
      <c r="CC192" s="4">
        <f t="shared" si="176"/>
        <v>1.4380541342549878E-2</v>
      </c>
      <c r="CD192" s="4">
        <f t="shared" si="191"/>
        <v>8.8158140587920788E-3</v>
      </c>
      <c r="CE192" s="159">
        <f t="shared" si="177"/>
        <v>155049</v>
      </c>
      <c r="CF192" s="4">
        <f t="shared" si="192"/>
        <v>3.4903930817135637E-5</v>
      </c>
      <c r="CG192" s="4">
        <f t="shared" si="178"/>
        <v>7.4354400149620914E-2</v>
      </c>
      <c r="CH192" s="4">
        <f t="shared" si="193"/>
        <v>9.5552613044050952E-2</v>
      </c>
      <c r="CI192" s="157">
        <f t="shared" si="160"/>
        <v>471644.53449143982</v>
      </c>
      <c r="CJ192" s="164">
        <f t="shared" si="159"/>
        <v>5.9900054066726403E-5</v>
      </c>
      <c r="CK192" s="4">
        <f t="shared" si="179"/>
        <v>0.22617912044552496</v>
      </c>
      <c r="CL192" s="4">
        <f t="shared" si="194"/>
        <v>0.16398172221753624</v>
      </c>
    </row>
    <row r="193" spans="1:90" x14ac:dyDescent="0.35">
      <c r="A193" t="s">
        <v>338</v>
      </c>
      <c r="B193">
        <v>718</v>
      </c>
      <c r="C193" t="s">
        <v>473</v>
      </c>
      <c r="D193" s="342">
        <v>26866000</v>
      </c>
      <c r="E193" s="200">
        <v>24262158</v>
      </c>
      <c r="F193" s="200">
        <v>623213</v>
      </c>
      <c r="G193" s="161">
        <f t="shared" si="151"/>
        <v>4.0679537609562E-3</v>
      </c>
      <c r="H193" s="342">
        <v>27368000</v>
      </c>
      <c r="I193" s="200">
        <v>24661061.27292195</v>
      </c>
      <c r="J193" s="200">
        <v>860341.41436895297</v>
      </c>
      <c r="K193" s="161">
        <f t="shared" si="152"/>
        <v>4.1008462056782114E-3</v>
      </c>
      <c r="L193" s="200">
        <v>23403366.175496016</v>
      </c>
      <c r="M193" s="200">
        <v>728503.29462197132</v>
      </c>
      <c r="N193" s="161">
        <f t="shared" si="153"/>
        <v>3.8881645497419711E-3</v>
      </c>
      <c r="O193" s="200">
        <v>23419631</v>
      </c>
      <c r="P193" s="200">
        <v>521209</v>
      </c>
      <c r="Q193" s="161">
        <f t="shared" si="154"/>
        <v>3.8577815408004212E-3</v>
      </c>
      <c r="R193" t="s">
        <v>338</v>
      </c>
      <c r="S193" s="144">
        <v>718</v>
      </c>
      <c r="T193" t="s">
        <v>473</v>
      </c>
      <c r="U193" s="275">
        <v>25451349.868795805</v>
      </c>
      <c r="V193" s="161">
        <f t="shared" si="180"/>
        <v>3.9870758965751202E-3</v>
      </c>
      <c r="W193" s="3">
        <v>24275029.981968861</v>
      </c>
      <c r="X193" s="161">
        <f t="shared" si="161"/>
        <v>3.8335348844208668E-3</v>
      </c>
      <c r="Y193">
        <v>718</v>
      </c>
      <c r="Z193" t="s">
        <v>338</v>
      </c>
      <c r="AA193" t="s">
        <v>473</v>
      </c>
      <c r="AB193" s="162">
        <v>22771516</v>
      </c>
      <c r="AC193" s="161">
        <f t="shared" si="162"/>
        <v>3.8185286871133934E-3</v>
      </c>
      <c r="AD193" s="163">
        <v>718</v>
      </c>
      <c r="AE193" s="163" t="s">
        <v>338</v>
      </c>
      <c r="AF193" s="8" t="s">
        <v>473</v>
      </c>
      <c r="AG193" s="160">
        <v>23055537</v>
      </c>
      <c r="AH193" s="161">
        <f t="shared" si="163"/>
        <v>3.7940267567880825E-3</v>
      </c>
      <c r="AI193">
        <v>718</v>
      </c>
      <c r="AJ193" t="s">
        <v>338</v>
      </c>
      <c r="AK193" s="1">
        <v>23292323</v>
      </c>
      <c r="AL193" s="161">
        <f t="shared" si="164"/>
        <v>4.0035371864024722E-3</v>
      </c>
      <c r="AM193">
        <v>718</v>
      </c>
      <c r="AN193" t="s">
        <v>338</v>
      </c>
      <c r="AO193" s="3">
        <v>24921226</v>
      </c>
      <c r="AP193" s="161">
        <f t="shared" si="165"/>
        <v>4.4272650566171577E-3</v>
      </c>
      <c r="AQ193">
        <v>718</v>
      </c>
      <c r="AR193" t="s">
        <v>338</v>
      </c>
      <c r="AS193" s="3">
        <v>22870564</v>
      </c>
      <c r="AT193" s="161">
        <f t="shared" si="166"/>
        <v>4.0853759007529094E-3</v>
      </c>
      <c r="AU193" s="13">
        <v>718</v>
      </c>
      <c r="AV193" s="13" t="s">
        <v>338</v>
      </c>
      <c r="AW193" s="3">
        <v>20901008</v>
      </c>
      <c r="AX193" s="161">
        <f t="shared" si="167"/>
        <v>3.6613117330787422E-3</v>
      </c>
      <c r="AY193" s="174">
        <f t="shared" si="149"/>
        <v>1257695.0974259339</v>
      </c>
      <c r="AZ193" s="161">
        <f t="shared" si="155"/>
        <v>2.1268165593624037E-4</v>
      </c>
      <c r="BA193" s="148">
        <f t="shared" si="156"/>
        <v>5.3739923051871752E-2</v>
      </c>
      <c r="BB193" s="148">
        <f t="shared" si="157"/>
        <v>5.4699756971539309E-2</v>
      </c>
      <c r="BC193" s="174">
        <f t="shared" si="150"/>
        <v>-2047983.693299789</v>
      </c>
      <c r="BD193" s="161">
        <f t="shared" si="158"/>
        <v>-9.8911346833149144E-5</v>
      </c>
      <c r="BE193" s="148">
        <f t="shared" si="195"/>
        <v>-8.04666040841584E-2</v>
      </c>
      <c r="BF193" s="161">
        <f t="shared" si="196"/>
        <v>-2.4807991971789033E-2</v>
      </c>
      <c r="BG193" s="174">
        <f t="shared" si="181"/>
        <v>1176319.8868269436</v>
      </c>
      <c r="BH193" s="161">
        <f t="shared" si="197"/>
        <v>1.5354101215425339E-4</v>
      </c>
      <c r="BI193" s="148">
        <f t="shared" si="182"/>
        <v>4.8458019936564317E-2</v>
      </c>
      <c r="BJ193" s="161">
        <f t="shared" si="198"/>
        <v>4.0052071204107191E-2</v>
      </c>
      <c r="BK193" s="174">
        <f t="shared" si="199"/>
        <v>1503513.9819688611</v>
      </c>
      <c r="BL193" s="164">
        <f t="shared" si="200"/>
        <v>1.5006197307473445E-5</v>
      </c>
      <c r="BM193" s="4">
        <f t="shared" si="168"/>
        <v>6.6026081968756978E-2</v>
      </c>
      <c r="BN193" s="4">
        <f t="shared" si="183"/>
        <v>3.9298375204344319E-3</v>
      </c>
      <c r="BO193" s="157">
        <f t="shared" si="169"/>
        <v>-284021</v>
      </c>
      <c r="BP193" s="164">
        <f t="shared" si="184"/>
        <v>2.4501930325310835E-5</v>
      </c>
      <c r="BQ193" s="4">
        <f t="shared" si="170"/>
        <v>-1.2318993047093199E-2</v>
      </c>
      <c r="BR193" s="4">
        <f t="shared" si="185"/>
        <v>6.4580278147678347E-3</v>
      </c>
      <c r="BS193" s="157">
        <f t="shared" si="171"/>
        <v>-236786</v>
      </c>
      <c r="BT193" s="164">
        <f t="shared" si="186"/>
        <v>-2.0951042961438963E-4</v>
      </c>
      <c r="BU193" s="4">
        <f t="shared" si="172"/>
        <v>-1.0165838761552465E-2</v>
      </c>
      <c r="BV193" s="4">
        <f t="shared" si="187"/>
        <v>-5.2331330985501114E-2</v>
      </c>
      <c r="BW193" s="157">
        <f t="shared" si="173"/>
        <v>-1628903</v>
      </c>
      <c r="BX193" s="4">
        <f t="shared" si="188"/>
        <v>-4.2372787021468551E-4</v>
      </c>
      <c r="BY193" s="4">
        <f t="shared" si="174"/>
        <v>-6.5362073278417365E-2</v>
      </c>
      <c r="BZ193" s="4">
        <f t="shared" si="189"/>
        <v>-9.5708719671383988E-2</v>
      </c>
      <c r="CA193" s="157">
        <f t="shared" si="175"/>
        <v>2050662</v>
      </c>
      <c r="CB193" s="4">
        <f t="shared" si="190"/>
        <v>3.4188915586424833E-4</v>
      </c>
      <c r="CC193" s="4">
        <f t="shared" si="176"/>
        <v>8.966381414992651E-2</v>
      </c>
      <c r="CD193" s="4">
        <f t="shared" si="191"/>
        <v>8.3686095030139157E-2</v>
      </c>
      <c r="CE193" s="159">
        <f t="shared" si="177"/>
        <v>1969556</v>
      </c>
      <c r="CF193" s="4">
        <f t="shared" si="192"/>
        <v>4.2406416767416712E-4</v>
      </c>
      <c r="CG193" s="4">
        <f t="shared" si="178"/>
        <v>9.423258438061935E-2</v>
      </c>
      <c r="CH193" s="4">
        <f t="shared" si="193"/>
        <v>0.11582301606358383</v>
      </c>
      <c r="CI193" s="157">
        <f t="shared" si="160"/>
        <v>3760053.2729219496</v>
      </c>
      <c r="CJ193" s="164">
        <f t="shared" si="159"/>
        <v>4.3953447259946921E-4</v>
      </c>
      <c r="CK193" s="4">
        <f t="shared" si="179"/>
        <v>0.17989817873482225</v>
      </c>
      <c r="CL193" s="4">
        <f t="shared" si="194"/>
        <v>0.12004836098178159</v>
      </c>
    </row>
    <row r="194" spans="1:90" x14ac:dyDescent="0.35">
      <c r="A194" t="s">
        <v>77</v>
      </c>
      <c r="B194">
        <v>736</v>
      </c>
      <c r="C194" t="s">
        <v>473</v>
      </c>
      <c r="D194" s="342">
        <v>7738000</v>
      </c>
      <c r="E194" s="200">
        <v>6988020</v>
      </c>
      <c r="F194" s="200">
        <v>354677</v>
      </c>
      <c r="G194" s="161">
        <f t="shared" si="151"/>
        <v>1.1716576176215299E-3</v>
      </c>
      <c r="H194" s="342">
        <v>7773000</v>
      </c>
      <c r="I194" s="200">
        <v>7004024.3657382755</v>
      </c>
      <c r="J194" s="200">
        <v>325285.04335060756</v>
      </c>
      <c r="K194" s="161">
        <f t="shared" si="152"/>
        <v>1.1646873760559936E-3</v>
      </c>
      <c r="L194" s="200">
        <v>7112237.3241334986</v>
      </c>
      <c r="M194" s="200">
        <v>275438.5896277969</v>
      </c>
      <c r="N194" s="161">
        <f t="shared" si="153"/>
        <v>1.1816056214170427E-3</v>
      </c>
      <c r="O194" s="200">
        <v>7175042</v>
      </c>
      <c r="P194" s="200">
        <v>270836</v>
      </c>
      <c r="Q194" s="161">
        <f t="shared" si="154"/>
        <v>1.1819035313608373E-3</v>
      </c>
      <c r="R194" t="s">
        <v>77</v>
      </c>
      <c r="S194" s="144">
        <v>736</v>
      </c>
      <c r="T194" t="s">
        <v>473</v>
      </c>
      <c r="U194" s="275">
        <v>7425574.7707361719</v>
      </c>
      <c r="V194" s="161">
        <f t="shared" si="180"/>
        <v>1.1632518644096302E-3</v>
      </c>
      <c r="W194" s="3">
        <v>7391972.863130793</v>
      </c>
      <c r="X194" s="161">
        <f t="shared" si="161"/>
        <v>1.1673470993260517E-3</v>
      </c>
      <c r="Y194">
        <v>736</v>
      </c>
      <c r="Z194" t="s">
        <v>77</v>
      </c>
      <c r="AA194" t="s">
        <v>473</v>
      </c>
      <c r="AB194" s="162">
        <v>7226400</v>
      </c>
      <c r="AC194" s="161">
        <f t="shared" si="162"/>
        <v>1.2117865013711088E-3</v>
      </c>
      <c r="AD194" s="163">
        <v>736</v>
      </c>
      <c r="AE194" s="163" t="s">
        <v>77</v>
      </c>
      <c r="AF194" s="8" t="s">
        <v>473</v>
      </c>
      <c r="AG194" s="160">
        <v>6968917</v>
      </c>
      <c r="AH194" s="161">
        <f t="shared" si="163"/>
        <v>1.1468072751389541E-3</v>
      </c>
      <c r="AI194">
        <v>736</v>
      </c>
      <c r="AJ194" t="s">
        <v>77</v>
      </c>
      <c r="AK194" s="1">
        <v>5898119</v>
      </c>
      <c r="AL194" s="161">
        <f t="shared" si="164"/>
        <v>1.0137820408177821E-3</v>
      </c>
      <c r="AM194">
        <v>736</v>
      </c>
      <c r="AN194" t="s">
        <v>77</v>
      </c>
      <c r="AO194" s="3">
        <v>5352656</v>
      </c>
      <c r="AP194" s="161">
        <f t="shared" si="165"/>
        <v>9.5090132680038166E-4</v>
      </c>
      <c r="AQ194">
        <v>736</v>
      </c>
      <c r="AR194" t="s">
        <v>77</v>
      </c>
      <c r="AS194" s="3">
        <v>5296893</v>
      </c>
      <c r="AT194" s="161">
        <f t="shared" si="166"/>
        <v>9.461856301867667E-4</v>
      </c>
      <c r="AU194" s="13">
        <v>736</v>
      </c>
      <c r="AV194" s="13" t="s">
        <v>77</v>
      </c>
      <c r="AW194" s="3">
        <v>5375654</v>
      </c>
      <c r="AX194" s="161">
        <f t="shared" si="167"/>
        <v>9.4167444283891353E-4</v>
      </c>
      <c r="AY194" s="174">
        <f t="shared" si="149"/>
        <v>-108212.95839522313</v>
      </c>
      <c r="AZ194" s="161">
        <f t="shared" si="155"/>
        <v>-1.6918245361049068E-5</v>
      </c>
      <c r="BA194" s="148">
        <f t="shared" si="156"/>
        <v>-1.5215037612430485E-2</v>
      </c>
      <c r="BB194" s="148">
        <f t="shared" si="157"/>
        <v>-1.4318013603184987E-2</v>
      </c>
      <c r="BC194" s="174">
        <f t="shared" si="150"/>
        <v>-313337.44660267327</v>
      </c>
      <c r="BD194" s="161">
        <f t="shared" si="158"/>
        <v>1.8353757007412517E-5</v>
      </c>
      <c r="BE194" s="148">
        <f t="shared" si="195"/>
        <v>-4.2197063025682657E-2</v>
      </c>
      <c r="BF194" s="161">
        <f t="shared" si="196"/>
        <v>1.5777973428589651E-2</v>
      </c>
      <c r="BG194" s="174">
        <f t="shared" si="181"/>
        <v>33601.907605378889</v>
      </c>
      <c r="BH194" s="161">
        <f t="shared" si="197"/>
        <v>-4.0952349164215685E-6</v>
      </c>
      <c r="BI194" s="148">
        <f t="shared" si="182"/>
        <v>4.5457292968398627E-3</v>
      </c>
      <c r="BJ194" s="161">
        <f t="shared" si="198"/>
        <v>-3.5081553025538711E-3</v>
      </c>
      <c r="BK194" s="174">
        <f t="shared" si="199"/>
        <v>165572.86313079298</v>
      </c>
      <c r="BL194" s="164">
        <f t="shared" si="200"/>
        <v>-4.4439402045057036E-5</v>
      </c>
      <c r="BM194" s="4">
        <f t="shared" si="168"/>
        <v>2.2912219518818909E-2</v>
      </c>
      <c r="BN194" s="4">
        <f t="shared" si="183"/>
        <v>-3.6672633334976799E-2</v>
      </c>
      <c r="BO194" s="157">
        <f t="shared" si="169"/>
        <v>257483</v>
      </c>
      <c r="BP194" s="164">
        <f t="shared" si="184"/>
        <v>6.4979226232154703E-5</v>
      </c>
      <c r="BQ194" s="4">
        <f t="shared" si="170"/>
        <v>3.6947347772975342E-2</v>
      </c>
      <c r="BR194" s="4">
        <f t="shared" si="185"/>
        <v>5.6660981876210569E-2</v>
      </c>
      <c r="BS194" s="157">
        <f t="shared" si="171"/>
        <v>1070798</v>
      </c>
      <c r="BT194" s="164">
        <f t="shared" si="186"/>
        <v>1.33025234321172E-4</v>
      </c>
      <c r="BU194" s="4">
        <f t="shared" si="172"/>
        <v>0.18154906674483848</v>
      </c>
      <c r="BV194" s="4">
        <f t="shared" si="187"/>
        <v>0.13121679904081282</v>
      </c>
      <c r="BW194" s="157">
        <f t="shared" si="173"/>
        <v>545463</v>
      </c>
      <c r="BX194" s="4">
        <f t="shared" si="188"/>
        <v>6.2880714017400402E-5</v>
      </c>
      <c r="BY194" s="4">
        <f t="shared" si="174"/>
        <v>0.10190511028543586</v>
      </c>
      <c r="BZ194" s="4">
        <f t="shared" si="189"/>
        <v>6.6127485833869973E-2</v>
      </c>
      <c r="CA194" s="157">
        <f t="shared" si="175"/>
        <v>55763</v>
      </c>
      <c r="CB194" s="4">
        <f t="shared" si="190"/>
        <v>4.7156966136149619E-6</v>
      </c>
      <c r="CC194" s="4">
        <f t="shared" si="176"/>
        <v>1.0527492248757904E-2</v>
      </c>
      <c r="CD194" s="4">
        <f t="shared" si="191"/>
        <v>4.9839021679965005E-3</v>
      </c>
      <c r="CE194" s="159">
        <f t="shared" si="177"/>
        <v>-78761</v>
      </c>
      <c r="CF194" s="4">
        <f t="shared" si="192"/>
        <v>4.5111873478531715E-6</v>
      </c>
      <c r="CG194" s="4">
        <f t="shared" si="178"/>
        <v>-1.4651426598512478E-2</v>
      </c>
      <c r="CH194" s="4">
        <f t="shared" si="193"/>
        <v>4.7906018711233863E-3</v>
      </c>
      <c r="CI194" s="157">
        <f t="shared" si="160"/>
        <v>1628370.3657382755</v>
      </c>
      <c r="CJ194" s="164">
        <f t="shared" si="159"/>
        <v>2.2301293321708008E-4</v>
      </c>
      <c r="CK194" s="4">
        <f t="shared" si="179"/>
        <v>0.30291576908377577</v>
      </c>
      <c r="CL194" s="4">
        <f t="shared" si="194"/>
        <v>0.23682593800119681</v>
      </c>
    </row>
    <row r="195" spans="1:90" x14ac:dyDescent="0.35">
      <c r="A195" t="s">
        <v>318</v>
      </c>
      <c r="B195">
        <v>737</v>
      </c>
      <c r="C195" t="s">
        <v>472</v>
      </c>
      <c r="D195" s="342">
        <v>9009000</v>
      </c>
      <c r="E195" s="200">
        <v>8135606</v>
      </c>
      <c r="F195" s="200">
        <v>816379</v>
      </c>
      <c r="G195" s="161">
        <f t="shared" si="151"/>
        <v>1.3640694708755019E-3</v>
      </c>
      <c r="H195" s="342">
        <v>9385000</v>
      </c>
      <c r="I195" s="200">
        <v>8457233.9311109129</v>
      </c>
      <c r="J195" s="200">
        <v>1087917.1976530703</v>
      </c>
      <c r="K195" s="161">
        <f t="shared" si="152"/>
        <v>1.4063391389814246E-3</v>
      </c>
      <c r="L195" s="200">
        <v>8359109.4110765234</v>
      </c>
      <c r="M195" s="200">
        <v>921205.52321369783</v>
      </c>
      <c r="N195" s="161">
        <f t="shared" si="153"/>
        <v>1.3887571828702279E-3</v>
      </c>
      <c r="O195" s="200">
        <v>8417050</v>
      </c>
      <c r="P195" s="200">
        <v>905813</v>
      </c>
      <c r="Q195" s="161">
        <f t="shared" si="154"/>
        <v>1.3864923882871676E-3</v>
      </c>
      <c r="R195" t="s">
        <v>318</v>
      </c>
      <c r="S195" s="144">
        <v>737</v>
      </c>
      <c r="T195" t="s">
        <v>472</v>
      </c>
      <c r="U195" s="275">
        <v>8861234.6964666024</v>
      </c>
      <c r="V195" s="161">
        <f t="shared" si="180"/>
        <v>1.3881548701467263E-3</v>
      </c>
      <c r="W195" s="3">
        <v>8755657.2371585332</v>
      </c>
      <c r="X195" s="161">
        <f t="shared" si="161"/>
        <v>1.3827013799616703E-3</v>
      </c>
      <c r="Y195">
        <v>737</v>
      </c>
      <c r="Z195" t="s">
        <v>318</v>
      </c>
      <c r="AA195" t="s">
        <v>472</v>
      </c>
      <c r="AB195" s="162">
        <v>8129488</v>
      </c>
      <c r="AC195" s="161">
        <f t="shared" si="162"/>
        <v>1.36322426401229E-3</v>
      </c>
      <c r="AD195" s="163">
        <v>737</v>
      </c>
      <c r="AE195" s="163" t="s">
        <v>318</v>
      </c>
      <c r="AF195" s="8" t="s">
        <v>472</v>
      </c>
      <c r="AG195" s="160">
        <v>8658329</v>
      </c>
      <c r="AH195" s="161">
        <f t="shared" si="163"/>
        <v>1.4248174698804112E-3</v>
      </c>
      <c r="AI195">
        <v>737</v>
      </c>
      <c r="AJ195" t="s">
        <v>318</v>
      </c>
      <c r="AK195" s="1">
        <v>7889181</v>
      </c>
      <c r="AL195" s="161">
        <f t="shared" si="164"/>
        <v>1.3560102830344504E-3</v>
      </c>
      <c r="AM195">
        <v>737</v>
      </c>
      <c r="AN195" t="s">
        <v>318</v>
      </c>
      <c r="AO195" s="3">
        <v>7664237</v>
      </c>
      <c r="AP195" s="161">
        <f t="shared" si="165"/>
        <v>1.3615545501546478E-3</v>
      </c>
      <c r="AQ195">
        <v>737</v>
      </c>
      <c r="AR195" t="s">
        <v>318</v>
      </c>
      <c r="AS195" s="3">
        <v>7518337</v>
      </c>
      <c r="AT195" s="161">
        <f t="shared" si="166"/>
        <v>1.3430028570147604E-3</v>
      </c>
      <c r="AU195" s="13">
        <v>737</v>
      </c>
      <c r="AV195" s="13" t="s">
        <v>318</v>
      </c>
      <c r="AW195" s="3">
        <v>7438624</v>
      </c>
      <c r="AX195" s="161">
        <f t="shared" si="167"/>
        <v>1.3030530072597995E-3</v>
      </c>
      <c r="AY195" s="174">
        <f t="shared" si="149"/>
        <v>98124.52003438957</v>
      </c>
      <c r="AZ195" s="161">
        <f t="shared" si="155"/>
        <v>1.7581956111196746E-5</v>
      </c>
      <c r="BA195" s="148">
        <f t="shared" si="156"/>
        <v>1.1738633293203021E-2</v>
      </c>
      <c r="BB195" s="148">
        <f t="shared" si="157"/>
        <v>1.2660208946577012E-2</v>
      </c>
      <c r="BC195" s="174">
        <f t="shared" si="150"/>
        <v>-502125.28539007902</v>
      </c>
      <c r="BD195" s="161">
        <f t="shared" si="158"/>
        <v>6.0231272350154581E-7</v>
      </c>
      <c r="BE195" s="148">
        <f t="shared" si="195"/>
        <v>-5.666538609910652E-2</v>
      </c>
      <c r="BF195" s="161">
        <f t="shared" si="196"/>
        <v>4.338944713264465E-4</v>
      </c>
      <c r="BG195" s="174">
        <f t="shared" si="181"/>
        <v>105577.4593080692</v>
      </c>
      <c r="BH195" s="161">
        <f t="shared" si="197"/>
        <v>5.4534901850560556E-6</v>
      </c>
      <c r="BI195" s="148">
        <f t="shared" si="182"/>
        <v>1.2058199224611512E-2</v>
      </c>
      <c r="BJ195" s="161">
        <f t="shared" si="198"/>
        <v>3.9440838521526836E-3</v>
      </c>
      <c r="BK195" s="174">
        <f t="shared" si="199"/>
        <v>626169.23715853319</v>
      </c>
      <c r="BL195" s="164">
        <f t="shared" si="200"/>
        <v>1.9477115949380255E-5</v>
      </c>
      <c r="BM195" s="4">
        <f t="shared" si="168"/>
        <v>7.7024437105821811E-2</v>
      </c>
      <c r="BN195" s="4">
        <f t="shared" si="183"/>
        <v>1.4287536147614124E-2</v>
      </c>
      <c r="BO195" s="157">
        <f t="shared" si="169"/>
        <v>-528841</v>
      </c>
      <c r="BP195" s="164">
        <f t="shared" si="184"/>
        <v>-6.1593205868121139E-5</v>
      </c>
      <c r="BQ195" s="4">
        <f t="shared" si="170"/>
        <v>-6.1078875612141786E-2</v>
      </c>
      <c r="BR195" s="4">
        <f t="shared" si="185"/>
        <v>-4.322883960237435E-2</v>
      </c>
      <c r="BS195" s="157">
        <f t="shared" si="171"/>
        <v>769148</v>
      </c>
      <c r="BT195" s="164">
        <f t="shared" si="186"/>
        <v>6.8807186845960735E-5</v>
      </c>
      <c r="BU195" s="4">
        <f t="shared" si="172"/>
        <v>9.7494023777626601E-2</v>
      </c>
      <c r="BV195" s="4">
        <f t="shared" si="187"/>
        <v>5.0742378363079592E-2</v>
      </c>
      <c r="BW195" s="157">
        <f t="shared" si="173"/>
        <v>224944</v>
      </c>
      <c r="BX195" s="4">
        <f t="shared" si="188"/>
        <v>-5.544267120197394E-6</v>
      </c>
      <c r="BY195" s="4">
        <f t="shared" si="174"/>
        <v>2.9349823080888546E-2</v>
      </c>
      <c r="BZ195" s="4">
        <f t="shared" si="189"/>
        <v>-4.0720124798287859E-3</v>
      </c>
      <c r="CA195" s="157">
        <f t="shared" si="175"/>
        <v>145900</v>
      </c>
      <c r="CB195" s="4">
        <f t="shared" si="190"/>
        <v>1.8551693139887398E-5</v>
      </c>
      <c r="CC195" s="4">
        <f t="shared" si="176"/>
        <v>1.9405887232775015E-2</v>
      </c>
      <c r="CD195" s="4">
        <f t="shared" si="191"/>
        <v>1.3813591715749793E-2</v>
      </c>
      <c r="CE195" s="159">
        <f t="shared" si="177"/>
        <v>79713</v>
      </c>
      <c r="CF195" s="4">
        <f t="shared" si="192"/>
        <v>3.9949849754960902E-5</v>
      </c>
      <c r="CG195" s="4">
        <f t="shared" si="178"/>
        <v>1.0716094804630533E-2</v>
      </c>
      <c r="CH195" s="4">
        <f t="shared" si="193"/>
        <v>3.0658652819482577E-2</v>
      </c>
      <c r="CI195" s="157">
        <f t="shared" si="160"/>
        <v>1018609.9311109129</v>
      </c>
      <c r="CJ195" s="164">
        <f t="shared" si="159"/>
        <v>1.032861317216251E-4</v>
      </c>
      <c r="CK195" s="4">
        <f t="shared" si="179"/>
        <v>0.13693526263875053</v>
      </c>
      <c r="CL195" s="4">
        <f t="shared" si="194"/>
        <v>7.9264719966247829E-2</v>
      </c>
    </row>
    <row r="196" spans="1:90" x14ac:dyDescent="0.35">
      <c r="A196" t="s">
        <v>27</v>
      </c>
      <c r="B196">
        <v>743</v>
      </c>
      <c r="C196" t="s">
        <v>472</v>
      </c>
      <c r="D196" s="342">
        <v>3121000</v>
      </c>
      <c r="E196" s="200">
        <v>2818773</v>
      </c>
      <c r="F196" s="200">
        <v>240526</v>
      </c>
      <c r="G196" s="161">
        <f t="shared" si="151"/>
        <v>4.7261411069171133E-4</v>
      </c>
      <c r="H196" s="342">
        <v>3136000</v>
      </c>
      <c r="I196" s="200">
        <v>2826095.1556569058</v>
      </c>
      <c r="J196" s="200">
        <v>230203.47961089551</v>
      </c>
      <c r="K196" s="161">
        <f t="shared" si="152"/>
        <v>4.6994658776856586E-4</v>
      </c>
      <c r="L196" s="200">
        <v>2837477.948682053</v>
      </c>
      <c r="M196" s="200">
        <v>194927.25856163449</v>
      </c>
      <c r="N196" s="161">
        <f t="shared" si="153"/>
        <v>4.7141001375654887E-4</v>
      </c>
      <c r="O196" s="200">
        <v>2860275</v>
      </c>
      <c r="P196" s="200">
        <v>191670</v>
      </c>
      <c r="Q196" s="161">
        <f t="shared" ref="Q196:Q259" si="201">+O196/O$5</f>
        <v>4.7115670168385341E-4</v>
      </c>
      <c r="R196" t="s">
        <v>27</v>
      </c>
      <c r="S196" s="144">
        <v>743</v>
      </c>
      <c r="T196" t="s">
        <v>472</v>
      </c>
      <c r="U196" s="275">
        <v>3094594.5129158217</v>
      </c>
      <c r="V196" s="161">
        <f t="shared" si="180"/>
        <v>4.847830569194117E-4</v>
      </c>
      <c r="W196" s="3">
        <v>3114314.4728779751</v>
      </c>
      <c r="X196" s="161">
        <f t="shared" si="161"/>
        <v>4.9181538320251274E-4</v>
      </c>
      <c r="Y196">
        <v>743</v>
      </c>
      <c r="Z196" t="s">
        <v>27</v>
      </c>
      <c r="AA196" t="s">
        <v>472</v>
      </c>
      <c r="AB196" s="162">
        <v>2980588</v>
      </c>
      <c r="AC196" s="161">
        <f t="shared" si="162"/>
        <v>4.9981128979141901E-4</v>
      </c>
      <c r="AD196" s="163">
        <v>743</v>
      </c>
      <c r="AE196" s="163" t="s">
        <v>27</v>
      </c>
      <c r="AF196" s="8" t="s">
        <v>472</v>
      </c>
      <c r="AG196" s="160">
        <v>2980444</v>
      </c>
      <c r="AH196" s="161">
        <f t="shared" si="163"/>
        <v>4.904628455675745E-4</v>
      </c>
      <c r="AI196">
        <v>743</v>
      </c>
      <c r="AJ196" t="s">
        <v>27</v>
      </c>
      <c r="AK196" s="1">
        <v>2664836</v>
      </c>
      <c r="AL196" s="161">
        <f t="shared" si="164"/>
        <v>4.5803804204776048E-4</v>
      </c>
      <c r="AM196">
        <v>743</v>
      </c>
      <c r="AN196" t="s">
        <v>27</v>
      </c>
      <c r="AO196" s="3">
        <v>2409778</v>
      </c>
      <c r="AP196" s="161">
        <f t="shared" si="165"/>
        <v>4.2809795688240941E-4</v>
      </c>
      <c r="AQ196">
        <v>743</v>
      </c>
      <c r="AR196" t="s">
        <v>27</v>
      </c>
      <c r="AS196" s="3">
        <v>2497520</v>
      </c>
      <c r="AT196" s="161">
        <f t="shared" si="166"/>
        <v>4.4613276785165446E-4</v>
      </c>
      <c r="AU196" s="13">
        <v>743</v>
      </c>
      <c r="AV196" s="13" t="s">
        <v>27</v>
      </c>
      <c r="AW196" s="3">
        <v>2389444</v>
      </c>
      <c r="AX196" s="161">
        <f t="shared" si="167"/>
        <v>4.1856829836793531E-4</v>
      </c>
      <c r="AY196" s="174">
        <f t="shared" si="149"/>
        <v>-11382.79302514717</v>
      </c>
      <c r="AZ196" s="161">
        <f t="shared" si="155"/>
        <v>-1.4634259879830027E-6</v>
      </c>
      <c r="BA196" s="148">
        <f t="shared" si="156"/>
        <v>-4.0115881888823949E-3</v>
      </c>
      <c r="BB196" s="148">
        <f t="shared" si="157"/>
        <v>-3.1043591465555131E-3</v>
      </c>
      <c r="BC196" s="174">
        <f t="shared" si="150"/>
        <v>-257116.56423376873</v>
      </c>
      <c r="BD196" s="161">
        <f t="shared" si="158"/>
        <v>-1.3373043162862833E-5</v>
      </c>
      <c r="BE196" s="148">
        <f t="shared" si="195"/>
        <v>-8.3085704172436353E-2</v>
      </c>
      <c r="BF196" s="161">
        <f t="shared" si="196"/>
        <v>-2.7585624068305489E-2</v>
      </c>
      <c r="BG196" s="174">
        <f t="shared" si="181"/>
        <v>-19719.959962153342</v>
      </c>
      <c r="BH196" s="161">
        <f t="shared" si="197"/>
        <v>-7.0323262831010385E-6</v>
      </c>
      <c r="BI196" s="148">
        <f t="shared" si="182"/>
        <v>-6.3320387629094794E-3</v>
      </c>
      <c r="BJ196" s="161">
        <f t="shared" si="198"/>
        <v>-1.4298711515099899E-2</v>
      </c>
      <c r="BK196" s="174">
        <f t="shared" si="199"/>
        <v>133726.47287797509</v>
      </c>
      <c r="BL196" s="164">
        <f t="shared" si="200"/>
        <v>-7.9959065889062758E-6</v>
      </c>
      <c r="BM196" s="4">
        <f t="shared" si="168"/>
        <v>4.4865802612764689E-2</v>
      </c>
      <c r="BN196" s="4">
        <f t="shared" si="183"/>
        <v>-1.5997851093445935E-2</v>
      </c>
      <c r="BO196" s="157">
        <f t="shared" si="169"/>
        <v>144</v>
      </c>
      <c r="BP196" s="164">
        <f t="shared" si="184"/>
        <v>9.3484442238445098E-6</v>
      </c>
      <c r="BQ196" s="4">
        <f t="shared" si="170"/>
        <v>4.8314949047859985E-5</v>
      </c>
      <c r="BR196" s="4">
        <f t="shared" si="185"/>
        <v>1.9060453423390883E-2</v>
      </c>
      <c r="BS196" s="157">
        <f t="shared" si="171"/>
        <v>315608</v>
      </c>
      <c r="BT196" s="164">
        <f t="shared" si="186"/>
        <v>3.2424803519814026E-5</v>
      </c>
      <c r="BU196" s="4">
        <f t="shared" si="172"/>
        <v>0.11843430515048581</v>
      </c>
      <c r="BV196" s="4">
        <f t="shared" si="187"/>
        <v>7.0790634277562978E-2</v>
      </c>
      <c r="BW196" s="157">
        <f t="shared" si="173"/>
        <v>255058</v>
      </c>
      <c r="BX196" s="4">
        <f t="shared" si="188"/>
        <v>2.9940085165351064E-5</v>
      </c>
      <c r="BY196" s="4">
        <f t="shared" si="174"/>
        <v>0.10584294486878044</v>
      </c>
      <c r="BZ196" s="4">
        <f t="shared" si="189"/>
        <v>6.9937463339903416E-2</v>
      </c>
      <c r="CA196" s="157">
        <f t="shared" si="175"/>
        <v>-87742</v>
      </c>
      <c r="CB196" s="4">
        <f t="shared" si="190"/>
        <v>-1.8034810969245042E-5</v>
      </c>
      <c r="CC196" s="4">
        <f t="shared" si="176"/>
        <v>-3.5131650597392615E-2</v>
      </c>
      <c r="CD196" s="4">
        <f t="shared" si="191"/>
        <v>-4.0424762018919612E-2</v>
      </c>
      <c r="CE196" s="159">
        <f t="shared" si="177"/>
        <v>108076</v>
      </c>
      <c r="CF196" s="4">
        <f t="shared" si="192"/>
        <v>2.7564469483719149E-5</v>
      </c>
      <c r="CG196" s="4">
        <f t="shared" si="178"/>
        <v>4.5230605948496802E-2</v>
      </c>
      <c r="CH196" s="4">
        <f t="shared" si="193"/>
        <v>6.5854173837811947E-2</v>
      </c>
      <c r="CI196" s="157">
        <f t="shared" si="160"/>
        <v>436651.15565690584</v>
      </c>
      <c r="CJ196" s="164">
        <f t="shared" si="159"/>
        <v>5.1378289400630557E-5</v>
      </c>
      <c r="CK196" s="4">
        <f t="shared" si="179"/>
        <v>0.18274174061283957</v>
      </c>
      <c r="CL196" s="4">
        <f t="shared" si="194"/>
        <v>0.122747684430385</v>
      </c>
    </row>
    <row r="197" spans="1:90" x14ac:dyDescent="0.35">
      <c r="A197" t="s">
        <v>28</v>
      </c>
      <c r="B197">
        <v>744</v>
      </c>
      <c r="C197" t="s">
        <v>471</v>
      </c>
      <c r="D197" s="342">
        <v>1070000</v>
      </c>
      <c r="E197" s="200">
        <v>966512</v>
      </c>
      <c r="F197" s="200">
        <v>82985</v>
      </c>
      <c r="G197" s="161">
        <f t="shared" si="151"/>
        <v>1.6205178968042738E-4</v>
      </c>
      <c r="H197" s="342">
        <v>1090000</v>
      </c>
      <c r="I197" s="200">
        <v>982256.11142777395</v>
      </c>
      <c r="J197" s="200">
        <v>92682.228573452434</v>
      </c>
      <c r="K197" s="161">
        <f t="shared" si="152"/>
        <v>1.6333770890775441E-4</v>
      </c>
      <c r="L197" s="200">
        <v>963115.00501984125</v>
      </c>
      <c r="M197" s="200">
        <v>78479.668351419619</v>
      </c>
      <c r="N197" s="161">
        <f t="shared" si="153"/>
        <v>1.6000901715427441E-4</v>
      </c>
      <c r="O197" s="200">
        <v>970526</v>
      </c>
      <c r="P197" s="200">
        <v>77168</v>
      </c>
      <c r="Q197" s="161">
        <f t="shared" si="201"/>
        <v>1.5986918357795089E-4</v>
      </c>
      <c r="R197" t="s">
        <v>28</v>
      </c>
      <c r="S197" s="144">
        <v>744</v>
      </c>
      <c r="T197" t="s">
        <v>471</v>
      </c>
      <c r="U197" s="275">
        <v>1002087.0754944796</v>
      </c>
      <c r="V197" s="161">
        <f t="shared" si="180"/>
        <v>1.5698174146244328E-4</v>
      </c>
      <c r="W197" s="3">
        <v>1134737.4146142039</v>
      </c>
      <c r="X197" s="161">
        <f t="shared" si="161"/>
        <v>1.7919876790316029E-4</v>
      </c>
      <c r="Y197">
        <v>744</v>
      </c>
      <c r="Z197" t="s">
        <v>28</v>
      </c>
      <c r="AA197" t="s">
        <v>471</v>
      </c>
      <c r="AB197" s="162">
        <v>1135573</v>
      </c>
      <c r="AC197" s="161">
        <f t="shared" si="162"/>
        <v>1.9042289836176992E-4</v>
      </c>
      <c r="AD197" s="163">
        <v>744</v>
      </c>
      <c r="AE197" s="163" t="s">
        <v>28</v>
      </c>
      <c r="AF197" s="8" t="s">
        <v>471</v>
      </c>
      <c r="AG197" s="160">
        <v>1042008</v>
      </c>
      <c r="AH197" s="161">
        <f t="shared" si="163"/>
        <v>1.714731794270173E-4</v>
      </c>
      <c r="AI197">
        <v>744</v>
      </c>
      <c r="AJ197" t="s">
        <v>28</v>
      </c>
      <c r="AK197" s="1">
        <v>842823</v>
      </c>
      <c r="AL197" s="161">
        <f t="shared" si="164"/>
        <v>1.4486632449907597E-4</v>
      </c>
      <c r="AM197">
        <v>744</v>
      </c>
      <c r="AN197" t="s">
        <v>28</v>
      </c>
      <c r="AO197" s="3">
        <v>816088</v>
      </c>
      <c r="AP197" s="161">
        <f t="shared" si="165"/>
        <v>1.4497833635971933E-4</v>
      </c>
      <c r="AQ197">
        <v>744</v>
      </c>
      <c r="AR197" t="s">
        <v>28</v>
      </c>
      <c r="AS197" s="3">
        <v>878152</v>
      </c>
      <c r="AT197" s="161">
        <f t="shared" si="166"/>
        <v>1.5686456258787361E-4</v>
      </c>
      <c r="AU197" s="13">
        <v>744</v>
      </c>
      <c r="AV197" s="13" t="s">
        <v>28</v>
      </c>
      <c r="AW197" s="3">
        <v>709116</v>
      </c>
      <c r="AX197" s="161">
        <f t="shared" si="167"/>
        <v>1.2421863725012045E-4</v>
      </c>
      <c r="AY197" s="174">
        <f t="shared" si="149"/>
        <v>19141.106407932704</v>
      </c>
      <c r="AZ197" s="161">
        <f t="shared" si="155"/>
        <v>3.3286917534799975E-6</v>
      </c>
      <c r="BA197" s="148">
        <f t="shared" si="156"/>
        <v>1.9874164879757402E-2</v>
      </c>
      <c r="BB197" s="148">
        <f t="shared" si="157"/>
        <v>2.0803151051609819E-2</v>
      </c>
      <c r="BC197" s="174">
        <f t="shared" si="150"/>
        <v>-38972.070474638371</v>
      </c>
      <c r="BD197" s="161">
        <f t="shared" si="158"/>
        <v>3.0272756918311365E-6</v>
      </c>
      <c r="BE197" s="148">
        <f t="shared" si="195"/>
        <v>-3.8890902225645022E-2</v>
      </c>
      <c r="BF197" s="161">
        <f t="shared" si="196"/>
        <v>1.9284253465587844E-2</v>
      </c>
      <c r="BG197" s="174">
        <f t="shared" si="181"/>
        <v>-132650.33911972423</v>
      </c>
      <c r="BH197" s="161">
        <f t="shared" si="197"/>
        <v>-2.2217026440717014E-5</v>
      </c>
      <c r="BI197" s="148">
        <f t="shared" si="182"/>
        <v>-0.11689959052317284</v>
      </c>
      <c r="BJ197" s="161">
        <f t="shared" si="198"/>
        <v>-0.12397979461958791</v>
      </c>
      <c r="BK197" s="174">
        <f t="shared" si="199"/>
        <v>-835.58538579614833</v>
      </c>
      <c r="BL197" s="164">
        <f t="shared" si="200"/>
        <v>-1.1224130458609627E-5</v>
      </c>
      <c r="BM197" s="4">
        <f t="shared" si="168"/>
        <v>-7.3582709856270649E-4</v>
      </c>
      <c r="BN197" s="4">
        <f t="shared" si="183"/>
        <v>-5.8943176241786632E-2</v>
      </c>
      <c r="BO197" s="157">
        <f t="shared" si="169"/>
        <v>93565</v>
      </c>
      <c r="BP197" s="164">
        <f t="shared" si="184"/>
        <v>1.8949718934752616E-5</v>
      </c>
      <c r="BQ197" s="4">
        <f t="shared" si="170"/>
        <v>8.979297663741545E-2</v>
      </c>
      <c r="BR197" s="4">
        <f t="shared" si="185"/>
        <v>0.11051127061429468</v>
      </c>
      <c r="BS197" s="157">
        <f t="shared" si="171"/>
        <v>199185</v>
      </c>
      <c r="BT197" s="164">
        <f t="shared" si="186"/>
        <v>2.660685492794133E-5</v>
      </c>
      <c r="BU197" s="4">
        <f t="shared" si="172"/>
        <v>0.2363307598392545</v>
      </c>
      <c r="BV197" s="4">
        <f t="shared" si="187"/>
        <v>0.1836648718737324</v>
      </c>
      <c r="BW197" s="157">
        <f t="shared" si="173"/>
        <v>26735</v>
      </c>
      <c r="BX197" s="4">
        <f t="shared" si="188"/>
        <v>-1.120118606433556E-7</v>
      </c>
      <c r="BY197" s="4">
        <f t="shared" si="174"/>
        <v>3.2759947456646829E-2</v>
      </c>
      <c r="BZ197" s="4">
        <f t="shared" si="189"/>
        <v>-7.7261102214218043E-4</v>
      </c>
      <c r="CA197" s="157">
        <f t="shared" si="175"/>
        <v>-62064</v>
      </c>
      <c r="CB197" s="4">
        <f t="shared" si="190"/>
        <v>-1.188622622815428E-5</v>
      </c>
      <c r="CC197" s="4">
        <f t="shared" si="176"/>
        <v>-7.0675691679800312E-2</v>
      </c>
      <c r="CD197" s="4">
        <f t="shared" si="191"/>
        <v>-7.5773814251359428E-2</v>
      </c>
      <c r="CE197" s="159">
        <f t="shared" si="177"/>
        <v>169036</v>
      </c>
      <c r="CF197" s="4">
        <f t="shared" si="192"/>
        <v>3.2645925337753155E-5</v>
      </c>
      <c r="CG197" s="4">
        <f t="shared" si="178"/>
        <v>0.23837566773278279</v>
      </c>
      <c r="CH197" s="4">
        <f t="shared" si="193"/>
        <v>0.26281020352862949</v>
      </c>
      <c r="CI197" s="157">
        <f t="shared" si="160"/>
        <v>273140.11142777395</v>
      </c>
      <c r="CJ197" s="164">
        <f t="shared" si="159"/>
        <v>3.9119071657633958E-5</v>
      </c>
      <c r="CK197" s="4">
        <f t="shared" si="179"/>
        <v>0.38518396345276928</v>
      </c>
      <c r="CL197" s="4">
        <f t="shared" si="194"/>
        <v>0.31492111428388758</v>
      </c>
    </row>
    <row r="198" spans="1:90" x14ac:dyDescent="0.35">
      <c r="A198" t="s">
        <v>40</v>
      </c>
      <c r="B198">
        <v>748</v>
      </c>
      <c r="C198" t="s">
        <v>473</v>
      </c>
      <c r="D198" s="342">
        <v>31414000</v>
      </c>
      <c r="E198" s="200">
        <v>28369455</v>
      </c>
      <c r="F198" s="200">
        <v>942379</v>
      </c>
      <c r="G198" s="161">
        <f t="shared" si="151"/>
        <v>4.7566103214531728E-3</v>
      </c>
      <c r="H198" s="342">
        <v>31632000</v>
      </c>
      <c r="I198" s="200">
        <v>28503499.154952511</v>
      </c>
      <c r="J198" s="200">
        <v>888724.54644827533</v>
      </c>
      <c r="K198" s="161">
        <f t="shared" si="152"/>
        <v>4.7397987079527519E-3</v>
      </c>
      <c r="L198" s="200">
        <v>28753666.119876608</v>
      </c>
      <c r="M198" s="200">
        <v>752537.01528929896</v>
      </c>
      <c r="N198" s="161">
        <f t="shared" si="153"/>
        <v>4.7770472180825724E-3</v>
      </c>
      <c r="O198" s="200">
        <v>29017165</v>
      </c>
      <c r="P198" s="200">
        <v>739963</v>
      </c>
      <c r="Q198" s="161">
        <f t="shared" si="201"/>
        <v>4.779831223786577E-3</v>
      </c>
      <c r="R198" t="s">
        <v>40</v>
      </c>
      <c r="S198" s="144">
        <v>748</v>
      </c>
      <c r="T198" t="s">
        <v>473</v>
      </c>
      <c r="U198" s="275">
        <v>30845667.815421194</v>
      </c>
      <c r="V198" s="161">
        <f t="shared" si="180"/>
        <v>4.8321216475598902E-3</v>
      </c>
      <c r="W198" s="3">
        <v>31092194.504102219</v>
      </c>
      <c r="X198" s="161">
        <f t="shared" si="161"/>
        <v>4.9101077260546924E-3</v>
      </c>
      <c r="Y198">
        <v>748</v>
      </c>
      <c r="Z198" t="s">
        <v>40</v>
      </c>
      <c r="AA198" t="s">
        <v>473</v>
      </c>
      <c r="AB198" s="162">
        <v>28966367</v>
      </c>
      <c r="AC198" s="161">
        <f t="shared" si="162"/>
        <v>4.8573359521146822E-3</v>
      </c>
      <c r="AD198" s="163">
        <v>748</v>
      </c>
      <c r="AE198" s="163" t="s">
        <v>40</v>
      </c>
      <c r="AF198" s="8" t="s">
        <v>473</v>
      </c>
      <c r="AG198" s="160">
        <v>29015790</v>
      </c>
      <c r="AH198" s="161">
        <f t="shared" si="163"/>
        <v>4.7748479521142395E-3</v>
      </c>
      <c r="AI198">
        <v>748</v>
      </c>
      <c r="AJ198" t="s">
        <v>40</v>
      </c>
      <c r="AK198" s="1">
        <v>26834764</v>
      </c>
      <c r="AL198" s="161">
        <f t="shared" si="164"/>
        <v>4.6124199618189365E-3</v>
      </c>
      <c r="AM198">
        <v>748</v>
      </c>
      <c r="AN198" t="s">
        <v>40</v>
      </c>
      <c r="AO198" s="3">
        <v>23285764</v>
      </c>
      <c r="AP198" s="161">
        <f t="shared" si="165"/>
        <v>4.1367246247770379E-3</v>
      </c>
      <c r="AQ198">
        <v>748</v>
      </c>
      <c r="AR198" t="s">
        <v>40</v>
      </c>
      <c r="AS198" s="3">
        <v>21135650</v>
      </c>
      <c r="AT198" s="161">
        <f t="shared" si="166"/>
        <v>3.7754676778739794E-3</v>
      </c>
      <c r="AU198" s="13">
        <v>748</v>
      </c>
      <c r="AV198" s="13" t="s">
        <v>40</v>
      </c>
      <c r="AW198" s="3">
        <v>22243750</v>
      </c>
      <c r="AX198" s="161">
        <f t="shared" si="167"/>
        <v>3.8965251275283122E-3</v>
      </c>
      <c r="AY198" s="174">
        <f t="shared" ref="AY198:AY261" si="202">+I198-L198</f>
        <v>-250166.96492409706</v>
      </c>
      <c r="AZ198" s="161">
        <f t="shared" si="155"/>
        <v>-3.7248510129820472E-5</v>
      </c>
      <c r="BA198" s="148">
        <f t="shared" si="156"/>
        <v>-8.7003502051226644E-3</v>
      </c>
      <c r="BB198" s="148">
        <f t="shared" si="157"/>
        <v>-7.7973920770185324E-3</v>
      </c>
      <c r="BC198" s="174">
        <f t="shared" ref="BC198:BC261" si="203">+L198-U198</f>
        <v>-2092001.6955445856</v>
      </c>
      <c r="BD198" s="161">
        <f t="shared" si="158"/>
        <v>-5.5074429477317867E-5</v>
      </c>
      <c r="BE198" s="148">
        <f t="shared" si="195"/>
        <v>-6.7821572483468678E-2</v>
      </c>
      <c r="BF198" s="161">
        <f t="shared" si="196"/>
        <v>-1.1397566844189277E-2</v>
      </c>
      <c r="BG198" s="174">
        <f t="shared" si="181"/>
        <v>-246526.68868102506</v>
      </c>
      <c r="BH198" s="161">
        <f t="shared" si="197"/>
        <v>-7.7986078494802179E-5</v>
      </c>
      <c r="BI198" s="148">
        <f t="shared" si="182"/>
        <v>-7.9288931711944295E-3</v>
      </c>
      <c r="BJ198" s="161">
        <f t="shared" si="198"/>
        <v>-1.5882763239792413E-2</v>
      </c>
      <c r="BK198" s="174">
        <f t="shared" si="199"/>
        <v>2125827.5041022189</v>
      </c>
      <c r="BL198" s="164">
        <f t="shared" si="200"/>
        <v>5.2771773940010237E-5</v>
      </c>
      <c r="BM198" s="4">
        <f t="shared" si="168"/>
        <v>7.3389510811011235E-2</v>
      </c>
      <c r="BN198" s="4">
        <f t="shared" si="183"/>
        <v>1.0864345077271338E-2</v>
      </c>
      <c r="BO198" s="157">
        <f t="shared" si="169"/>
        <v>-49423</v>
      </c>
      <c r="BP198" s="164">
        <f t="shared" si="184"/>
        <v>8.2488000000442707E-5</v>
      </c>
      <c r="BQ198" s="4">
        <f t="shared" si="170"/>
        <v>-1.7033139542297487E-3</v>
      </c>
      <c r="BR198" s="4">
        <f t="shared" si="185"/>
        <v>1.7275523917765406E-2</v>
      </c>
      <c r="BS198" s="157">
        <f t="shared" si="171"/>
        <v>2181026</v>
      </c>
      <c r="BT198" s="164">
        <f t="shared" si="186"/>
        <v>1.6242799029530294E-4</v>
      </c>
      <c r="BU198" s="4">
        <f t="shared" si="172"/>
        <v>8.127613866848242E-2</v>
      </c>
      <c r="BV198" s="4">
        <f t="shared" si="187"/>
        <v>3.5215351516094048E-2</v>
      </c>
      <c r="BW198" s="157">
        <f t="shared" si="173"/>
        <v>3549000</v>
      </c>
      <c r="BX198" s="4">
        <f t="shared" si="188"/>
        <v>4.7569533704189867E-4</v>
      </c>
      <c r="BY198" s="4">
        <f t="shared" si="174"/>
        <v>0.15241071755257848</v>
      </c>
      <c r="BZ198" s="4">
        <f t="shared" si="189"/>
        <v>0.11499323261517264</v>
      </c>
      <c r="CA198" s="157">
        <f t="shared" si="175"/>
        <v>2150114</v>
      </c>
      <c r="CB198" s="4">
        <f t="shared" si="190"/>
        <v>3.6125694690305847E-4</v>
      </c>
      <c r="CC198" s="4">
        <f t="shared" si="176"/>
        <v>0.10172925838571324</v>
      </c>
      <c r="CD198" s="4">
        <f t="shared" si="191"/>
        <v>9.5685350193883134E-2</v>
      </c>
      <c r="CE198" s="159">
        <f t="shared" si="177"/>
        <v>-1108100</v>
      </c>
      <c r="CF198" s="4">
        <f t="shared" si="192"/>
        <v>-1.210574496543328E-4</v>
      </c>
      <c r="CG198" s="4">
        <f t="shared" si="178"/>
        <v>-4.9816240516999157E-2</v>
      </c>
      <c r="CH198" s="4">
        <f t="shared" si="193"/>
        <v>-3.1068053122275983E-2</v>
      </c>
      <c r="CI198" s="157">
        <f t="shared" si="160"/>
        <v>6259749.1549525112</v>
      </c>
      <c r="CJ198" s="164">
        <f t="shared" si="159"/>
        <v>8.432735804244397E-4</v>
      </c>
      <c r="CK198" s="4">
        <f t="shared" si="179"/>
        <v>0.28141609013554419</v>
      </c>
      <c r="CL198" s="4">
        <f t="shared" si="194"/>
        <v>0.21641682084040723</v>
      </c>
    </row>
    <row r="199" spans="1:90" x14ac:dyDescent="0.35">
      <c r="A199" t="s">
        <v>43</v>
      </c>
      <c r="B199">
        <v>753</v>
      </c>
      <c r="C199" t="s">
        <v>472</v>
      </c>
      <c r="D199" s="342">
        <v>6408000</v>
      </c>
      <c r="E199" s="200">
        <v>5786590</v>
      </c>
      <c r="F199" s="200">
        <v>621785</v>
      </c>
      <c r="G199" s="161">
        <f t="shared" ref="G199:G262" si="204">+E199/E$5</f>
        <v>9.7021792346795922E-4</v>
      </c>
      <c r="H199" s="342">
        <v>6582000</v>
      </c>
      <c r="I199" s="200">
        <v>5930925.9356960086</v>
      </c>
      <c r="J199" s="200">
        <v>730775.77241011744</v>
      </c>
      <c r="K199" s="161">
        <f t="shared" ref="K199:K262" si="205">+I199/I$5</f>
        <v>9.8624365149536475E-4</v>
      </c>
      <c r="L199" s="200">
        <v>5940313.82699381</v>
      </c>
      <c r="M199" s="200">
        <v>618792.20149035077</v>
      </c>
      <c r="N199" s="161">
        <f t="shared" ref="N199:N262" si="206">+L199/L$5</f>
        <v>9.869057922378072E-4</v>
      </c>
      <c r="O199" s="200">
        <v>5982441</v>
      </c>
      <c r="P199" s="200">
        <v>608453</v>
      </c>
      <c r="Q199" s="161">
        <f t="shared" si="201"/>
        <v>9.8545320627500973E-4</v>
      </c>
      <c r="R199" t="s">
        <v>43</v>
      </c>
      <c r="S199" s="144">
        <v>753</v>
      </c>
      <c r="T199" t="s">
        <v>472</v>
      </c>
      <c r="U199" s="275">
        <v>6243245.9982145755</v>
      </c>
      <c r="V199" s="161">
        <f t="shared" si="180"/>
        <v>9.7803439755426037E-4</v>
      </c>
      <c r="W199" s="3">
        <v>6013367.1300914371</v>
      </c>
      <c r="X199" s="161">
        <f t="shared" si="161"/>
        <v>9.496364240603758E-4</v>
      </c>
      <c r="Y199">
        <v>753</v>
      </c>
      <c r="Z199" t="s">
        <v>43</v>
      </c>
      <c r="AA199" t="s">
        <v>472</v>
      </c>
      <c r="AB199" s="162">
        <v>5535059</v>
      </c>
      <c r="AC199" s="161">
        <f t="shared" si="162"/>
        <v>9.281675219324515E-4</v>
      </c>
      <c r="AD199" s="163">
        <v>753</v>
      </c>
      <c r="AE199" s="163" t="s">
        <v>43</v>
      </c>
      <c r="AF199" s="8" t="s">
        <v>472</v>
      </c>
      <c r="AG199" s="160">
        <v>5756993</v>
      </c>
      <c r="AH199" s="161">
        <f t="shared" si="163"/>
        <v>9.4737266282896352E-4</v>
      </c>
      <c r="AI199">
        <v>753</v>
      </c>
      <c r="AJ199" t="s">
        <v>43</v>
      </c>
      <c r="AK199" s="1">
        <v>5521592</v>
      </c>
      <c r="AL199" s="161">
        <f t="shared" si="164"/>
        <v>9.4906372799923814E-4</v>
      </c>
      <c r="AM199">
        <v>753</v>
      </c>
      <c r="AN199" t="s">
        <v>43</v>
      </c>
      <c r="AO199" s="3">
        <v>4979430</v>
      </c>
      <c r="AP199" s="161">
        <f t="shared" si="165"/>
        <v>8.8459758925468486E-4</v>
      </c>
      <c r="AQ199">
        <v>753</v>
      </c>
      <c r="AR199" t="s">
        <v>43</v>
      </c>
      <c r="AS199" s="3">
        <v>4945122</v>
      </c>
      <c r="AT199" s="161">
        <f t="shared" si="166"/>
        <v>8.8334866796826821E-4</v>
      </c>
      <c r="AU199" s="13">
        <v>753</v>
      </c>
      <c r="AV199" s="13" t="s">
        <v>43</v>
      </c>
      <c r="AW199" s="3">
        <v>5461777</v>
      </c>
      <c r="AX199" s="161">
        <f t="shared" si="167"/>
        <v>9.5676094729783433E-4</v>
      </c>
      <c r="AY199" s="174">
        <f t="shared" si="202"/>
        <v>-9387.8912978013977</v>
      </c>
      <c r="AZ199" s="161">
        <f t="shared" ref="AZ199:AZ262" si="207">+K199-N199</f>
        <v>-6.6214074244245504E-7</v>
      </c>
      <c r="BA199" s="148">
        <f t="shared" ref="BA199:BA262" si="208">+AY199/L199</f>
        <v>-1.5803695850446825E-3</v>
      </c>
      <c r="BB199" s="148">
        <f t="shared" ref="BB199:BB262" si="209">+AZ199/N199</f>
        <v>-6.7092598670543009E-4</v>
      </c>
      <c r="BC199" s="174">
        <f t="shared" si="203"/>
        <v>-302932.17122076545</v>
      </c>
      <c r="BD199" s="161">
        <f t="shared" ref="BD199:BD262" si="210">N199-V199</f>
        <v>8.8713946835468349E-6</v>
      </c>
      <c r="BE199" s="148">
        <f t="shared" si="195"/>
        <v>-4.8521581771308879E-2</v>
      </c>
      <c r="BF199" s="161">
        <f t="shared" si="196"/>
        <v>9.0706366828521064E-3</v>
      </c>
      <c r="BG199" s="174">
        <f t="shared" si="181"/>
        <v>229878.86812313832</v>
      </c>
      <c r="BH199" s="161">
        <f t="shared" si="197"/>
        <v>2.8397973493884563E-5</v>
      </c>
      <c r="BI199" s="148">
        <f t="shared" si="182"/>
        <v>3.8227978294024911E-2</v>
      </c>
      <c r="BJ199" s="161">
        <f t="shared" si="198"/>
        <v>2.9904048301415073E-2</v>
      </c>
      <c r="BK199" s="174">
        <f t="shared" si="199"/>
        <v>478308.13009143714</v>
      </c>
      <c r="BL199" s="164">
        <f t="shared" si="200"/>
        <v>2.1468902127924302E-5</v>
      </c>
      <c r="BM199" s="4">
        <f t="shared" si="168"/>
        <v>8.6414278527372004E-2</v>
      </c>
      <c r="BN199" s="4">
        <f t="shared" si="183"/>
        <v>2.3130417322969773E-2</v>
      </c>
      <c r="BO199" s="157">
        <f t="shared" si="169"/>
        <v>-221934</v>
      </c>
      <c r="BP199" s="164">
        <f t="shared" si="184"/>
        <v>-1.9205140896512017E-5</v>
      </c>
      <c r="BQ199" s="4">
        <f t="shared" si="170"/>
        <v>-3.855033348138516E-2</v>
      </c>
      <c r="BR199" s="4">
        <f t="shared" si="185"/>
        <v>-2.0272002402057138E-2</v>
      </c>
      <c r="BS199" s="157">
        <f t="shared" si="171"/>
        <v>235401</v>
      </c>
      <c r="BT199" s="164">
        <f t="shared" si="186"/>
        <v>-1.6910651702746211E-6</v>
      </c>
      <c r="BU199" s="4">
        <f t="shared" si="172"/>
        <v>4.2632813145194355E-2</v>
      </c>
      <c r="BV199" s="4">
        <f t="shared" si="187"/>
        <v>-1.7818246766627863E-3</v>
      </c>
      <c r="BW199" s="157">
        <f t="shared" si="173"/>
        <v>542162</v>
      </c>
      <c r="BX199" s="4">
        <f t="shared" si="188"/>
        <v>6.4466138744553284E-5</v>
      </c>
      <c r="BY199" s="4">
        <f t="shared" si="174"/>
        <v>0.10888033369281223</v>
      </c>
      <c r="BZ199" s="4">
        <f t="shared" si="189"/>
        <v>7.2876231551647158E-2</v>
      </c>
      <c r="CA199" s="157">
        <f t="shared" si="175"/>
        <v>34308</v>
      </c>
      <c r="CB199" s="4">
        <f t="shared" si="190"/>
        <v>1.2489212864166474E-6</v>
      </c>
      <c r="CC199" s="4">
        <f t="shared" si="176"/>
        <v>6.9377459241652681E-3</v>
      </c>
      <c r="CD199" s="4">
        <f t="shared" si="191"/>
        <v>1.4138486100728589E-3</v>
      </c>
      <c r="CE199" s="159">
        <f t="shared" si="177"/>
        <v>-516655</v>
      </c>
      <c r="CF199" s="4">
        <f t="shared" si="192"/>
        <v>-7.3412279329566118E-5</v>
      </c>
      <c r="CG199" s="4">
        <f t="shared" si="178"/>
        <v>-9.4594671294708665E-2</v>
      </c>
      <c r="CH199" s="4">
        <f t="shared" si="193"/>
        <v>-7.673001237864413E-2</v>
      </c>
      <c r="CI199" s="157">
        <f t="shared" si="160"/>
        <v>469148.93569600862</v>
      </c>
      <c r="CJ199" s="164">
        <f t="shared" ref="CJ199:CJ262" si="211">+K199-AX199</f>
        <v>2.948270419753042E-5</v>
      </c>
      <c r="CK199" s="4">
        <f t="shared" si="179"/>
        <v>8.589675772116083E-2</v>
      </c>
      <c r="CL199" s="4">
        <f t="shared" si="194"/>
        <v>3.0815120831173118E-2</v>
      </c>
    </row>
    <row r="200" spans="1:90" x14ac:dyDescent="0.35">
      <c r="A200" t="s">
        <v>51</v>
      </c>
      <c r="B200">
        <v>755</v>
      </c>
      <c r="C200" t="s">
        <v>471</v>
      </c>
      <c r="D200" s="342">
        <v>1418000</v>
      </c>
      <c r="E200" s="200">
        <v>1280714</v>
      </c>
      <c r="F200" s="200">
        <v>311962</v>
      </c>
      <c r="G200" s="161">
        <f t="shared" si="204"/>
        <v>2.14732973588304E-4</v>
      </c>
      <c r="H200" s="342">
        <v>1538000</v>
      </c>
      <c r="I200" s="200">
        <v>1385515.0132782774</v>
      </c>
      <c r="J200" s="200">
        <v>410133.55832978332</v>
      </c>
      <c r="K200" s="161">
        <f t="shared" si="205"/>
        <v>2.3039495025102858E-4</v>
      </c>
      <c r="L200" s="200">
        <v>1377912.8955273447</v>
      </c>
      <c r="M200" s="200">
        <v>347284.9772057443</v>
      </c>
      <c r="N200" s="161">
        <f t="shared" si="206"/>
        <v>2.2892228548862523E-4</v>
      </c>
      <c r="O200" s="200">
        <v>1382272</v>
      </c>
      <c r="P200" s="200">
        <v>341482</v>
      </c>
      <c r="Q200" s="161">
        <f t="shared" si="201"/>
        <v>2.2769374145840642E-4</v>
      </c>
      <c r="R200" t="s">
        <v>51</v>
      </c>
      <c r="S200" s="144">
        <v>755</v>
      </c>
      <c r="T200" t="s">
        <v>471</v>
      </c>
      <c r="U200" s="275">
        <v>1294049.946864472</v>
      </c>
      <c r="V200" s="161">
        <f t="shared" si="180"/>
        <v>2.0271912408203303E-4</v>
      </c>
      <c r="W200" s="3">
        <v>1327355.0751640717</v>
      </c>
      <c r="X200" s="161">
        <f t="shared" si="161"/>
        <v>2.0961712461052309E-4</v>
      </c>
      <c r="Y200">
        <v>755</v>
      </c>
      <c r="Z200" t="s">
        <v>51</v>
      </c>
      <c r="AA200" t="s">
        <v>471</v>
      </c>
      <c r="AB200" s="162">
        <v>1263920</v>
      </c>
      <c r="AC200" s="161">
        <f t="shared" si="162"/>
        <v>2.1194525556473095E-4</v>
      </c>
      <c r="AD200" s="163">
        <v>755</v>
      </c>
      <c r="AE200" s="163" t="s">
        <v>51</v>
      </c>
      <c r="AF200" s="8" t="s">
        <v>471</v>
      </c>
      <c r="AG200" s="160">
        <v>1198595</v>
      </c>
      <c r="AH200" s="161">
        <f t="shared" si="163"/>
        <v>1.9724118768313278E-4</v>
      </c>
      <c r="AI200">
        <v>755</v>
      </c>
      <c r="AJ200" t="s">
        <v>51</v>
      </c>
      <c r="AK200" s="1">
        <v>1190475</v>
      </c>
      <c r="AL200" s="161">
        <f t="shared" si="164"/>
        <v>2.0462153697518634E-4</v>
      </c>
      <c r="AM200">
        <v>755</v>
      </c>
      <c r="AN200" t="s">
        <v>51</v>
      </c>
      <c r="AO200" s="3">
        <v>1104360</v>
      </c>
      <c r="AP200" s="161">
        <f t="shared" si="165"/>
        <v>1.9618996424677196E-4</v>
      </c>
      <c r="AQ200">
        <v>755</v>
      </c>
      <c r="AR200" t="s">
        <v>51</v>
      </c>
      <c r="AS200" s="3">
        <v>991425</v>
      </c>
      <c r="AT200" s="161">
        <f t="shared" si="166"/>
        <v>1.7709855351201453E-4</v>
      </c>
      <c r="AU200" s="13">
        <v>755</v>
      </c>
      <c r="AV200" s="13" t="s">
        <v>51</v>
      </c>
      <c r="AW200" s="3">
        <v>981720</v>
      </c>
      <c r="AX200" s="161">
        <f t="shared" si="167"/>
        <v>1.7197175153457016E-4</v>
      </c>
      <c r="AY200" s="174">
        <f t="shared" si="202"/>
        <v>7602.1177509326953</v>
      </c>
      <c r="AZ200" s="161">
        <f t="shared" si="207"/>
        <v>1.4726647624033564E-6</v>
      </c>
      <c r="BA200" s="148">
        <f t="shared" si="208"/>
        <v>5.5171250487667939E-3</v>
      </c>
      <c r="BB200" s="148">
        <f t="shared" si="209"/>
        <v>6.4330336352357038E-3</v>
      </c>
      <c r="BC200" s="174">
        <f t="shared" si="203"/>
        <v>83862.948662872659</v>
      </c>
      <c r="BD200" s="161">
        <f t="shared" si="210"/>
        <v>2.62031614065922E-5</v>
      </c>
      <c r="BE200" s="148">
        <f t="shared" si="195"/>
        <v>6.4806577880610783E-2</v>
      </c>
      <c r="BF200" s="161">
        <f t="shared" si="196"/>
        <v>0.12925845810180561</v>
      </c>
      <c r="BG200" s="174">
        <f t="shared" si="181"/>
        <v>-33305.128299599746</v>
      </c>
      <c r="BH200" s="161">
        <f t="shared" si="197"/>
        <v>-6.8980005284900671E-6</v>
      </c>
      <c r="BI200" s="148">
        <f t="shared" si="182"/>
        <v>-2.5091348142457635E-2</v>
      </c>
      <c r="BJ200" s="161">
        <f t="shared" si="198"/>
        <v>-3.290761926682672E-2</v>
      </c>
      <c r="BK200" s="174">
        <f t="shared" si="199"/>
        <v>63435.07516407175</v>
      </c>
      <c r="BL200" s="164">
        <f t="shared" si="200"/>
        <v>-2.3281309542078543E-6</v>
      </c>
      <c r="BM200" s="4">
        <f t="shared" si="168"/>
        <v>5.0189153715481792E-2</v>
      </c>
      <c r="BN200" s="4">
        <f t="shared" si="183"/>
        <v>-1.0984586316898288E-2</v>
      </c>
      <c r="BO200" s="157">
        <f t="shared" si="169"/>
        <v>65325</v>
      </c>
      <c r="BP200" s="164">
        <f t="shared" si="184"/>
        <v>1.470406788159817E-5</v>
      </c>
      <c r="BQ200" s="4">
        <f t="shared" si="170"/>
        <v>5.4501311952744672E-2</v>
      </c>
      <c r="BR200" s="4">
        <f t="shared" si="185"/>
        <v>7.4548668329964624E-2</v>
      </c>
      <c r="BS200" s="157">
        <f t="shared" si="171"/>
        <v>8120</v>
      </c>
      <c r="BT200" s="164">
        <f t="shared" si="186"/>
        <v>-7.3803492920535604E-6</v>
      </c>
      <c r="BU200" s="4">
        <f t="shared" si="172"/>
        <v>6.8208068208068205E-3</v>
      </c>
      <c r="BV200" s="4">
        <f t="shared" si="187"/>
        <v>-3.6068291740710301E-2</v>
      </c>
      <c r="BW200" s="157">
        <f t="shared" si="173"/>
        <v>86115</v>
      </c>
      <c r="BX200" s="4">
        <f t="shared" si="188"/>
        <v>8.4315727284143779E-6</v>
      </c>
      <c r="BY200" s="4">
        <f t="shared" si="174"/>
        <v>7.797729001412583E-2</v>
      </c>
      <c r="BZ200" s="4">
        <f t="shared" si="189"/>
        <v>4.2976575080104322E-2</v>
      </c>
      <c r="CA200" s="157">
        <f t="shared" si="175"/>
        <v>112935</v>
      </c>
      <c r="CB200" s="4">
        <f t="shared" si="190"/>
        <v>1.9091410734757428E-5</v>
      </c>
      <c r="CC200" s="4">
        <f t="shared" si="176"/>
        <v>0.11391179363038051</v>
      </c>
      <c r="CD200" s="4">
        <f t="shared" si="191"/>
        <v>0.10780105402420606</v>
      </c>
      <c r="CE200" s="159">
        <f t="shared" si="177"/>
        <v>9705</v>
      </c>
      <c r="CF200" s="4">
        <f t="shared" si="192"/>
        <v>5.1268019774443785E-6</v>
      </c>
      <c r="CG200" s="4">
        <f t="shared" si="178"/>
        <v>9.8857107933015519E-3</v>
      </c>
      <c r="CH200" s="4">
        <f t="shared" si="193"/>
        <v>2.9811884403664848E-2</v>
      </c>
      <c r="CI200" s="157">
        <f t="shared" ref="CI200:CI263" si="212">+I200-AW200</f>
        <v>403795.01327827736</v>
      </c>
      <c r="CJ200" s="164">
        <f t="shared" si="211"/>
        <v>5.8423198716458429E-5</v>
      </c>
      <c r="CK200" s="4">
        <f t="shared" si="179"/>
        <v>0.41131383009236583</v>
      </c>
      <c r="CL200" s="4">
        <f t="shared" si="194"/>
        <v>0.33972555489564843</v>
      </c>
    </row>
    <row r="201" spans="1:90" x14ac:dyDescent="0.35">
      <c r="A201" t="s">
        <v>56</v>
      </c>
      <c r="B201">
        <v>757</v>
      </c>
      <c r="C201" t="s">
        <v>472</v>
      </c>
      <c r="D201" s="342">
        <v>8459000</v>
      </c>
      <c r="E201" s="200">
        <v>7639055</v>
      </c>
      <c r="F201" s="200">
        <v>1727906</v>
      </c>
      <c r="G201" s="161">
        <f t="shared" si="204"/>
        <v>1.2808144484674968E-3</v>
      </c>
      <c r="H201" s="342">
        <v>8544000</v>
      </c>
      <c r="I201" s="200">
        <v>7698801.7243821509</v>
      </c>
      <c r="J201" s="200">
        <v>1747198.9540319075</v>
      </c>
      <c r="K201" s="161">
        <f t="shared" si="205"/>
        <v>1.2802207289581366E-3</v>
      </c>
      <c r="L201" s="200">
        <v>7303437.3974140957</v>
      </c>
      <c r="M201" s="200">
        <v>1479459.4019467437</v>
      </c>
      <c r="N201" s="161">
        <f t="shared" si="206"/>
        <v>1.2133710239349105E-3</v>
      </c>
      <c r="O201" s="200">
        <v>7409866</v>
      </c>
      <c r="P201" s="200">
        <v>1528468</v>
      </c>
      <c r="Q201" s="161">
        <f t="shared" si="201"/>
        <v>1.2205847425437511E-3</v>
      </c>
      <c r="R201" t="s">
        <v>56</v>
      </c>
      <c r="S201" s="144">
        <v>757</v>
      </c>
      <c r="T201" t="s">
        <v>472</v>
      </c>
      <c r="U201" s="275">
        <v>7204604.2456556736</v>
      </c>
      <c r="V201" s="161">
        <f t="shared" si="180"/>
        <v>1.128635772966788E-3</v>
      </c>
      <c r="W201" s="3">
        <v>6817762.351946054</v>
      </c>
      <c r="X201" s="161">
        <f t="shared" si="161"/>
        <v>1.0766672514633346E-3</v>
      </c>
      <c r="Y201">
        <v>757</v>
      </c>
      <c r="Z201" t="s">
        <v>56</v>
      </c>
      <c r="AA201" t="s">
        <v>472</v>
      </c>
      <c r="AB201" s="162">
        <v>6265436</v>
      </c>
      <c r="AC201" s="161">
        <f t="shared" si="162"/>
        <v>1.0506435804833103E-3</v>
      </c>
      <c r="AD201" s="163">
        <v>757</v>
      </c>
      <c r="AE201" s="163" t="s">
        <v>56</v>
      </c>
      <c r="AF201" s="8" t="s">
        <v>472</v>
      </c>
      <c r="AG201" s="160">
        <v>6344256</v>
      </c>
      <c r="AH201" s="161">
        <f t="shared" si="163"/>
        <v>1.0440128553897198E-3</v>
      </c>
      <c r="AI201">
        <v>757</v>
      </c>
      <c r="AJ201" t="s">
        <v>56</v>
      </c>
      <c r="AK201" s="1">
        <v>5997687</v>
      </c>
      <c r="AL201" s="161">
        <f t="shared" si="164"/>
        <v>1.0308960139743333E-3</v>
      </c>
      <c r="AM201">
        <v>757</v>
      </c>
      <c r="AN201" t="s">
        <v>56</v>
      </c>
      <c r="AO201" s="3">
        <v>5510310</v>
      </c>
      <c r="AP201" s="161">
        <f t="shared" si="165"/>
        <v>9.7890861846556382E-4</v>
      </c>
      <c r="AQ201">
        <v>757</v>
      </c>
      <c r="AR201" t="s">
        <v>56</v>
      </c>
      <c r="AS201" s="3">
        <v>5126270</v>
      </c>
      <c r="AT201" s="161">
        <f t="shared" si="166"/>
        <v>9.1570719107550718E-4</v>
      </c>
      <c r="AU201" s="13">
        <v>757</v>
      </c>
      <c r="AV201" s="13" t="s">
        <v>56</v>
      </c>
      <c r="AW201" s="3">
        <v>5282232</v>
      </c>
      <c r="AX201" s="161">
        <f t="shared" si="167"/>
        <v>9.2530934385767381E-4</v>
      </c>
      <c r="AY201" s="174">
        <f t="shared" si="202"/>
        <v>395364.32696805522</v>
      </c>
      <c r="AZ201" s="161">
        <f t="shared" si="207"/>
        <v>6.6849705023226116E-5</v>
      </c>
      <c r="BA201" s="148">
        <f t="shared" si="208"/>
        <v>5.4134006421146373E-2</v>
      </c>
      <c r="BB201" s="148">
        <f t="shared" si="209"/>
        <v>5.5094199304706798E-2</v>
      </c>
      <c r="BC201" s="174">
        <f t="shared" si="203"/>
        <v>98833.151758422144</v>
      </c>
      <c r="BD201" s="161">
        <f t="shared" si="210"/>
        <v>8.4735250968122431E-5</v>
      </c>
      <c r="BE201" s="148">
        <f t="shared" si="195"/>
        <v>1.3718054231503117E-2</v>
      </c>
      <c r="BF201" s="161">
        <f t="shared" si="196"/>
        <v>7.5077587471273521E-2</v>
      </c>
      <c r="BG201" s="174">
        <f t="shared" si="181"/>
        <v>386841.89370961953</v>
      </c>
      <c r="BH201" s="161">
        <f t="shared" si="197"/>
        <v>5.1968521503453378E-5</v>
      </c>
      <c r="BI201" s="148">
        <f t="shared" si="182"/>
        <v>5.6740301838065658E-2</v>
      </c>
      <c r="BJ201" s="161">
        <f t="shared" si="198"/>
        <v>4.8267950411625515E-2</v>
      </c>
      <c r="BK201" s="174">
        <f t="shared" si="199"/>
        <v>552326.35194605403</v>
      </c>
      <c r="BL201" s="164">
        <f t="shared" si="200"/>
        <v>2.6023670980024382E-5</v>
      </c>
      <c r="BM201" s="4">
        <f t="shared" si="168"/>
        <v>8.8154495863664403E-2</v>
      </c>
      <c r="BN201" s="4">
        <f t="shared" si="183"/>
        <v>2.4769266631842115E-2</v>
      </c>
      <c r="BO201" s="157">
        <f t="shared" si="169"/>
        <v>-78820</v>
      </c>
      <c r="BP201" s="164">
        <f t="shared" si="184"/>
        <v>6.6307250935905126E-6</v>
      </c>
      <c r="BQ201" s="4">
        <f t="shared" si="170"/>
        <v>-1.2423836616933491E-2</v>
      </c>
      <c r="BR201" s="4">
        <f t="shared" si="185"/>
        <v>6.3511910407610143E-3</v>
      </c>
      <c r="BS201" s="157">
        <f t="shared" si="171"/>
        <v>346569</v>
      </c>
      <c r="BT201" s="164">
        <f t="shared" si="186"/>
        <v>1.311684141538645E-5</v>
      </c>
      <c r="BU201" s="4">
        <f t="shared" si="172"/>
        <v>5.7783775645511341E-2</v>
      </c>
      <c r="BV201" s="4">
        <f t="shared" si="187"/>
        <v>1.2723728909202113E-2</v>
      </c>
      <c r="BW201" s="157">
        <f t="shared" si="173"/>
        <v>487377</v>
      </c>
      <c r="BX201" s="4">
        <f t="shared" si="188"/>
        <v>5.1987395508769482E-5</v>
      </c>
      <c r="BY201" s="4">
        <f t="shared" si="174"/>
        <v>8.8448199829047724E-2</v>
      </c>
      <c r="BZ201" s="4">
        <f t="shared" si="189"/>
        <v>5.3107506184039491E-2</v>
      </c>
      <c r="CA201" s="157">
        <f t="shared" si="175"/>
        <v>384040</v>
      </c>
      <c r="CB201" s="4">
        <f t="shared" si="190"/>
        <v>6.3201427390056648E-5</v>
      </c>
      <c r="CC201" s="4">
        <f t="shared" si="176"/>
        <v>7.4916069578855576E-2</v>
      </c>
      <c r="CD201" s="4">
        <f t="shared" si="191"/>
        <v>6.9019254196121302E-2</v>
      </c>
      <c r="CE201" s="159">
        <f t="shared" si="177"/>
        <v>-155962</v>
      </c>
      <c r="CF201" s="4">
        <f t="shared" si="192"/>
        <v>-9.6021527821666319E-6</v>
      </c>
      <c r="CG201" s="4">
        <f t="shared" si="178"/>
        <v>-2.9525776224898867E-2</v>
      </c>
      <c r="CH201" s="4">
        <f t="shared" si="193"/>
        <v>-1.0377235295317177E-2</v>
      </c>
      <c r="CI201" s="157">
        <f t="shared" si="212"/>
        <v>2416569.7243821509</v>
      </c>
      <c r="CJ201" s="164">
        <f t="shared" si="211"/>
        <v>3.5491138510046277E-4</v>
      </c>
      <c r="CK201" s="4">
        <f t="shared" si="179"/>
        <v>0.45749026630828615</v>
      </c>
      <c r="CL201" s="4">
        <f t="shared" si="194"/>
        <v>0.38355971163201974</v>
      </c>
    </row>
    <row r="202" spans="1:90" x14ac:dyDescent="0.35">
      <c r="A202" t="s">
        <v>57</v>
      </c>
      <c r="B202">
        <v>758</v>
      </c>
      <c r="C202" t="s">
        <v>473</v>
      </c>
      <c r="D202" s="342">
        <v>72739000</v>
      </c>
      <c r="E202" s="200">
        <v>65689638</v>
      </c>
      <c r="F202" s="200">
        <v>3479428</v>
      </c>
      <c r="G202" s="161">
        <f t="shared" si="204"/>
        <v>1.1013958855512823E-2</v>
      </c>
      <c r="H202" s="342">
        <v>73269000</v>
      </c>
      <c r="I202" s="200">
        <v>66022752.776496328</v>
      </c>
      <c r="J202" s="200">
        <v>3386804.3129008231</v>
      </c>
      <c r="K202" s="161">
        <f t="shared" si="205"/>
        <v>1.0978811990918264E-2</v>
      </c>
      <c r="L202" s="200">
        <v>66686305.824903078</v>
      </c>
      <c r="M202" s="200">
        <v>2867812.7763939812</v>
      </c>
      <c r="N202" s="161">
        <f t="shared" si="206"/>
        <v>1.1079061375928085E-2</v>
      </c>
      <c r="O202" s="200">
        <v>67267598</v>
      </c>
      <c r="P202" s="200">
        <v>2819895</v>
      </c>
      <c r="Q202" s="161">
        <f t="shared" si="201"/>
        <v>1.1080605747305896E-2</v>
      </c>
      <c r="R202" t="s">
        <v>57</v>
      </c>
      <c r="S202" s="144">
        <v>758</v>
      </c>
      <c r="T202" t="s">
        <v>473</v>
      </c>
      <c r="U202" s="275">
        <v>71068116.554665074</v>
      </c>
      <c r="V202" s="161">
        <f t="shared" si="180"/>
        <v>1.11331609518086E-2</v>
      </c>
      <c r="W202" s="3">
        <v>72642444.912308112</v>
      </c>
      <c r="X202" s="161">
        <f t="shared" si="161"/>
        <v>1.1471761182902893E-2</v>
      </c>
      <c r="Y202">
        <v>758</v>
      </c>
      <c r="Z202" t="s">
        <v>57</v>
      </c>
      <c r="AA202" t="s">
        <v>473</v>
      </c>
      <c r="AB202" s="162">
        <v>67882435</v>
      </c>
      <c r="AC202" s="161">
        <f t="shared" si="162"/>
        <v>1.1383125541514683E-2</v>
      </c>
      <c r="AD202" s="163">
        <v>758</v>
      </c>
      <c r="AE202" s="163" t="s">
        <v>57</v>
      </c>
      <c r="AF202" s="8" t="s">
        <v>473</v>
      </c>
      <c r="AG202" s="160">
        <v>69154618</v>
      </c>
      <c r="AH202" s="161">
        <f t="shared" si="163"/>
        <v>1.1380106698337096E-2</v>
      </c>
      <c r="AI202">
        <v>758</v>
      </c>
      <c r="AJ202" t="s">
        <v>57</v>
      </c>
      <c r="AK202" s="1">
        <v>65292115</v>
      </c>
      <c r="AL202" s="161">
        <f t="shared" si="164"/>
        <v>1.1222556478431397E-2</v>
      </c>
      <c r="AM202">
        <v>758</v>
      </c>
      <c r="AN202" t="s">
        <v>57</v>
      </c>
      <c r="AO202" s="3">
        <v>62476949</v>
      </c>
      <c r="AP202" s="161">
        <f t="shared" si="165"/>
        <v>1.1099053198737182E-2</v>
      </c>
      <c r="AQ202">
        <v>758</v>
      </c>
      <c r="AR202" t="s">
        <v>57</v>
      </c>
      <c r="AS202" s="3">
        <v>58603168</v>
      </c>
      <c r="AT202" s="161">
        <f t="shared" si="166"/>
        <v>1.0468301973443858E-2</v>
      </c>
      <c r="AU202" s="13">
        <v>758</v>
      </c>
      <c r="AV202" s="13" t="s">
        <v>57</v>
      </c>
      <c r="AW202" s="3">
        <v>64853189</v>
      </c>
      <c r="AX202" s="161">
        <f t="shared" si="167"/>
        <v>1.1360588054570058E-2</v>
      </c>
      <c r="AY202" s="174">
        <f t="shared" si="202"/>
        <v>-663553.04840674996</v>
      </c>
      <c r="AZ202" s="161">
        <f t="shared" si="207"/>
        <v>-1.0024938500982107E-4</v>
      </c>
      <c r="BA202" s="148">
        <f t="shared" si="208"/>
        <v>-9.9503644743649186E-3</v>
      </c>
      <c r="BB202" s="148">
        <f t="shared" si="209"/>
        <v>-9.048544963171418E-3</v>
      </c>
      <c r="BC202" s="174">
        <f t="shared" si="203"/>
        <v>-4381810.7297619954</v>
      </c>
      <c r="BD202" s="161">
        <f t="shared" si="210"/>
        <v>-5.409957588051531E-5</v>
      </c>
      <c r="BE202" s="148">
        <f t="shared" si="195"/>
        <v>-6.1656491577225615E-2</v>
      </c>
      <c r="BF202" s="161">
        <f t="shared" si="196"/>
        <v>-4.859318581191153E-3</v>
      </c>
      <c r="BG202" s="174">
        <f t="shared" si="181"/>
        <v>-1574328.357643038</v>
      </c>
      <c r="BH202" s="161">
        <f t="shared" si="197"/>
        <v>-3.3860023109429267E-4</v>
      </c>
      <c r="BI202" s="148">
        <f t="shared" si="182"/>
        <v>-2.1672293100039822E-2</v>
      </c>
      <c r="BJ202" s="161">
        <f t="shared" si="198"/>
        <v>-2.9515976291323992E-2</v>
      </c>
      <c r="BK202" s="174">
        <f t="shared" si="199"/>
        <v>4760009.9123081118</v>
      </c>
      <c r="BL202" s="164">
        <f t="shared" si="200"/>
        <v>8.8635641388210007E-5</v>
      </c>
      <c r="BM202" s="4">
        <f t="shared" si="168"/>
        <v>7.0121378414137792E-2</v>
      </c>
      <c r="BN202" s="4">
        <f t="shared" si="183"/>
        <v>7.7865820828341495E-3</v>
      </c>
      <c r="BO202" s="157">
        <f t="shared" si="169"/>
        <v>-1272183</v>
      </c>
      <c r="BP202" s="164">
        <f t="shared" si="184"/>
        <v>3.0188431775872437E-6</v>
      </c>
      <c r="BQ202" s="4">
        <f t="shared" si="170"/>
        <v>-1.8396211804683819E-2</v>
      </c>
      <c r="BR202" s="4">
        <f t="shared" si="185"/>
        <v>2.6527371470325215E-4</v>
      </c>
      <c r="BS202" s="157">
        <f t="shared" si="171"/>
        <v>3862503</v>
      </c>
      <c r="BT202" s="164">
        <f t="shared" si="186"/>
        <v>1.5755021990569891E-4</v>
      </c>
      <c r="BU202" s="4">
        <f t="shared" si="172"/>
        <v>5.9157265773975926E-2</v>
      </c>
      <c r="BV202" s="4">
        <f t="shared" si="187"/>
        <v>1.4038710360557712E-2</v>
      </c>
      <c r="BW202" s="157">
        <f t="shared" si="173"/>
        <v>2815166</v>
      </c>
      <c r="BX202" s="4">
        <f t="shared" si="188"/>
        <v>1.2350327969421447E-4</v>
      </c>
      <c r="BY202" s="4">
        <f t="shared" si="174"/>
        <v>4.5059274581414017E-2</v>
      </c>
      <c r="BZ202" s="4">
        <f t="shared" si="189"/>
        <v>1.11273707299886E-2</v>
      </c>
      <c r="CA202" s="157">
        <f t="shared" si="175"/>
        <v>3873781</v>
      </c>
      <c r="CB202" s="4">
        <f t="shared" si="190"/>
        <v>6.307512252933245E-4</v>
      </c>
      <c r="CC202" s="4">
        <f t="shared" si="176"/>
        <v>6.6101904252002214E-2</v>
      </c>
      <c r="CD202" s="4">
        <f t="shared" si="191"/>
        <v>6.0253441952039924E-2</v>
      </c>
      <c r="CE202" s="159">
        <f t="shared" si="177"/>
        <v>-6250021</v>
      </c>
      <c r="CF202" s="4">
        <f t="shared" si="192"/>
        <v>-8.9228608112620032E-4</v>
      </c>
      <c r="CG202" s="4">
        <f t="shared" si="178"/>
        <v>-9.6371837628524332E-2</v>
      </c>
      <c r="CH202" s="4">
        <f t="shared" si="193"/>
        <v>-7.8542244190190291E-2</v>
      </c>
      <c r="CI202" s="157">
        <f t="shared" si="212"/>
        <v>1169563.7764963284</v>
      </c>
      <c r="CJ202" s="164">
        <f t="shared" si="211"/>
        <v>-3.8177606365179424E-4</v>
      </c>
      <c r="CK202" s="4">
        <f t="shared" si="179"/>
        <v>1.8034021064042484E-2</v>
      </c>
      <c r="CL202" s="4">
        <f t="shared" si="194"/>
        <v>-3.3605308265553739E-2</v>
      </c>
    </row>
    <row r="203" spans="1:90" x14ac:dyDescent="0.35">
      <c r="A203" t="s">
        <v>82</v>
      </c>
      <c r="B203">
        <v>762</v>
      </c>
      <c r="C203" t="s">
        <v>472</v>
      </c>
      <c r="D203" s="342">
        <v>6938000</v>
      </c>
      <c r="E203" s="200">
        <v>6265349</v>
      </c>
      <c r="F203" s="200">
        <v>966537</v>
      </c>
      <c r="G203" s="161">
        <f t="shared" si="204"/>
        <v>1.0504898215671155E-3</v>
      </c>
      <c r="H203" s="342">
        <v>7080000</v>
      </c>
      <c r="I203" s="200">
        <v>6380028.6845855629</v>
      </c>
      <c r="J203" s="200">
        <v>1044954.4398592864</v>
      </c>
      <c r="K203" s="161">
        <f t="shared" si="205"/>
        <v>1.0609241886937206E-3</v>
      </c>
      <c r="L203" s="200">
        <v>6080845.3316689441</v>
      </c>
      <c r="M203" s="200">
        <v>884826.34853247635</v>
      </c>
      <c r="N203" s="161">
        <f t="shared" si="206"/>
        <v>1.0102532718483197E-3</v>
      </c>
      <c r="O203" s="200">
        <v>6117290</v>
      </c>
      <c r="P203" s="200">
        <v>870042</v>
      </c>
      <c r="Q203" s="161">
        <f t="shared" si="201"/>
        <v>1.0076661089033815E-3</v>
      </c>
      <c r="R203" t="s">
        <v>82</v>
      </c>
      <c r="S203" s="144">
        <v>762</v>
      </c>
      <c r="T203" t="s">
        <v>472</v>
      </c>
      <c r="U203" s="275">
        <v>6326592.9841783745</v>
      </c>
      <c r="V203" s="161">
        <f t="shared" si="180"/>
        <v>9.9109110222813995E-4</v>
      </c>
      <c r="W203" s="3">
        <v>6350493.4266374391</v>
      </c>
      <c r="X203" s="161">
        <f t="shared" si="161"/>
        <v>1.0028757164206603E-3</v>
      </c>
      <c r="Y203">
        <v>762</v>
      </c>
      <c r="Z203" t="s">
        <v>82</v>
      </c>
      <c r="AA203" t="s">
        <v>472</v>
      </c>
      <c r="AB203" s="162">
        <v>6252323</v>
      </c>
      <c r="AC203" s="161">
        <f t="shared" si="162"/>
        <v>1.048444676963926E-3</v>
      </c>
      <c r="AD203" s="163">
        <v>762</v>
      </c>
      <c r="AE203" s="163" t="s">
        <v>82</v>
      </c>
      <c r="AF203" s="8" t="s">
        <v>472</v>
      </c>
      <c r="AG203" s="160">
        <v>6647786</v>
      </c>
      <c r="AH203" s="161">
        <f t="shared" si="163"/>
        <v>1.0939618520879051E-3</v>
      </c>
      <c r="AI203">
        <v>762</v>
      </c>
      <c r="AJ203" t="s">
        <v>82</v>
      </c>
      <c r="AK203" s="1">
        <v>5851821</v>
      </c>
      <c r="AL203" s="161">
        <f t="shared" si="164"/>
        <v>1.0058242358081202E-3</v>
      </c>
      <c r="AM203">
        <v>762</v>
      </c>
      <c r="AN203" t="s">
        <v>82</v>
      </c>
      <c r="AO203" s="3">
        <v>5345867</v>
      </c>
      <c r="AP203" s="161">
        <f t="shared" si="165"/>
        <v>9.4969525842840928E-4</v>
      </c>
      <c r="AQ203">
        <v>762</v>
      </c>
      <c r="AR203" t="s">
        <v>82</v>
      </c>
      <c r="AS203" s="3">
        <v>4924753</v>
      </c>
      <c r="AT203" s="161">
        <f t="shared" si="166"/>
        <v>8.7971014721633419E-4</v>
      </c>
      <c r="AU203" s="13">
        <v>762</v>
      </c>
      <c r="AV203" s="13" t="s">
        <v>82</v>
      </c>
      <c r="AW203" s="3">
        <v>5006920</v>
      </c>
      <c r="AX203" s="161">
        <f t="shared" si="167"/>
        <v>8.770818585680947E-4</v>
      </c>
      <c r="AY203" s="174">
        <f t="shared" si="202"/>
        <v>299183.35291661881</v>
      </c>
      <c r="AZ203" s="161">
        <f t="shared" si="207"/>
        <v>5.0670916845400871E-5</v>
      </c>
      <c r="BA203" s="148">
        <f t="shared" si="208"/>
        <v>4.9200947664048741E-2</v>
      </c>
      <c r="BB203" s="148">
        <f t="shared" si="209"/>
        <v>5.0156647107606346E-2</v>
      </c>
      <c r="BC203" s="174">
        <f t="shared" si="203"/>
        <v>-245747.65250943042</v>
      </c>
      <c r="BD203" s="161">
        <f t="shared" si="210"/>
        <v>1.9162169620179749E-5</v>
      </c>
      <c r="BE203" s="148">
        <f t="shared" si="195"/>
        <v>-3.8843600832865227E-2</v>
      </c>
      <c r="BF203" s="161">
        <f t="shared" si="196"/>
        <v>1.9334417973383033E-2</v>
      </c>
      <c r="BG203" s="174">
        <f t="shared" si="181"/>
        <v>-23900.442459064536</v>
      </c>
      <c r="BH203" s="161">
        <f t="shared" si="197"/>
        <v>-1.1784614192520337E-5</v>
      </c>
      <c r="BI203" s="148">
        <f t="shared" si="182"/>
        <v>-3.7635567590406475E-3</v>
      </c>
      <c r="BJ203" s="161">
        <f t="shared" si="198"/>
        <v>-1.1750822160277768E-2</v>
      </c>
      <c r="BK203" s="174">
        <f t="shared" si="199"/>
        <v>98170.426637439057</v>
      </c>
      <c r="BL203" s="164">
        <f t="shared" si="200"/>
        <v>-4.5568960543265757E-5</v>
      </c>
      <c r="BM203" s="4">
        <f t="shared" si="168"/>
        <v>1.5701432353613057E-2</v>
      </c>
      <c r="BN203" s="4">
        <f t="shared" si="183"/>
        <v>-4.3463390624695453E-2</v>
      </c>
      <c r="BO203" s="157">
        <f t="shared" si="169"/>
        <v>-395463</v>
      </c>
      <c r="BP203" s="164">
        <f t="shared" si="184"/>
        <v>-4.551717512397903E-5</v>
      </c>
      <c r="BQ203" s="4">
        <f t="shared" si="170"/>
        <v>-5.9487925754529401E-2</v>
      </c>
      <c r="BR203" s="4">
        <f t="shared" si="185"/>
        <v>-4.1607643847092306E-2</v>
      </c>
      <c r="BS203" s="157">
        <f t="shared" si="171"/>
        <v>795965</v>
      </c>
      <c r="BT203" s="164">
        <f t="shared" si="186"/>
        <v>8.8137616279784867E-5</v>
      </c>
      <c r="BU203" s="4">
        <f t="shared" si="172"/>
        <v>0.13602005256141636</v>
      </c>
      <c r="BV203" s="4">
        <f t="shared" si="187"/>
        <v>8.7627254486437697E-2</v>
      </c>
      <c r="BW203" s="157">
        <f t="shared" si="173"/>
        <v>505954</v>
      </c>
      <c r="BX203" s="4">
        <f t="shared" si="188"/>
        <v>5.6128977379710926E-5</v>
      </c>
      <c r="BY203" s="4">
        <f t="shared" si="174"/>
        <v>9.4643955788649439E-2</v>
      </c>
      <c r="BZ203" s="4">
        <f t="shared" si="189"/>
        <v>5.9102092888823336E-2</v>
      </c>
      <c r="CA203" s="157">
        <f t="shared" si="175"/>
        <v>421114</v>
      </c>
      <c r="CB203" s="4">
        <f t="shared" si="190"/>
        <v>6.9985111212075087E-5</v>
      </c>
      <c r="CC203" s="4">
        <f t="shared" si="176"/>
        <v>8.5509669215897727E-2</v>
      </c>
      <c r="CD203" s="4">
        <f t="shared" si="191"/>
        <v>7.9554739062097771E-2</v>
      </c>
      <c r="CE203" s="159">
        <f t="shared" si="177"/>
        <v>-82167</v>
      </c>
      <c r="CF203" s="4">
        <f t="shared" si="192"/>
        <v>2.6282886482394954E-6</v>
      </c>
      <c r="CG203" s="4">
        <f t="shared" si="178"/>
        <v>-1.6410687608350044E-2</v>
      </c>
      <c r="CH203" s="4">
        <f t="shared" si="193"/>
        <v>2.9966286756066122E-3</v>
      </c>
      <c r="CI203" s="157">
        <f t="shared" si="212"/>
        <v>1373108.6845855629</v>
      </c>
      <c r="CJ203" s="164">
        <f t="shared" si="211"/>
        <v>1.8384233012562587E-4</v>
      </c>
      <c r="CK203" s="4">
        <f t="shared" si="179"/>
        <v>0.27424218573205938</v>
      </c>
      <c r="CL203" s="4">
        <f t="shared" si="194"/>
        <v>0.20960680959216621</v>
      </c>
    </row>
    <row r="204" spans="1:90" x14ac:dyDescent="0.35">
      <c r="A204" t="s">
        <v>260</v>
      </c>
      <c r="B204">
        <v>765</v>
      </c>
      <c r="C204" t="s">
        <v>471</v>
      </c>
      <c r="D204" s="342">
        <v>6713000</v>
      </c>
      <c r="E204" s="200">
        <v>6062704</v>
      </c>
      <c r="F204" s="200">
        <v>568659</v>
      </c>
      <c r="G204" s="161">
        <f t="shared" si="204"/>
        <v>1.0165130215689881E-3</v>
      </c>
      <c r="H204" s="342">
        <v>6729000</v>
      </c>
      <c r="I204" s="200">
        <v>6063468.7368444651</v>
      </c>
      <c r="J204" s="200">
        <v>531825.36919316999</v>
      </c>
      <c r="K204" s="161">
        <f t="shared" si="205"/>
        <v>1.0082839699214179E-3</v>
      </c>
      <c r="L204" s="200">
        <v>6597198.4698197003</v>
      </c>
      <c r="M204" s="200">
        <v>450328.81964068802</v>
      </c>
      <c r="N204" s="161">
        <f t="shared" si="206"/>
        <v>1.0960386222056487E-3</v>
      </c>
      <c r="O204" s="200">
        <v>6650339</v>
      </c>
      <c r="P204" s="200">
        <v>442865</v>
      </c>
      <c r="Q204" s="161">
        <f t="shared" si="201"/>
        <v>1.0954722144966816E-3</v>
      </c>
      <c r="R204" t="s">
        <v>260</v>
      </c>
      <c r="S204" s="144">
        <v>765</v>
      </c>
      <c r="T204" t="s">
        <v>471</v>
      </c>
      <c r="U204" s="275">
        <v>6895545.0759414304</v>
      </c>
      <c r="V204" s="161">
        <f t="shared" si="180"/>
        <v>1.0802201733017209E-3</v>
      </c>
      <c r="W204" s="3">
        <v>6924773.3040414238</v>
      </c>
      <c r="X204" s="161">
        <f t="shared" si="161"/>
        <v>1.0935665186600138E-3</v>
      </c>
      <c r="Y204">
        <v>765</v>
      </c>
      <c r="Z204" t="s">
        <v>260</v>
      </c>
      <c r="AA204" t="s">
        <v>471</v>
      </c>
      <c r="AB204" s="162">
        <v>6264713</v>
      </c>
      <c r="AC204" s="161">
        <f t="shared" si="162"/>
        <v>1.0505223414651974E-3</v>
      </c>
      <c r="AD204" s="163">
        <v>765</v>
      </c>
      <c r="AE204" s="163" t="s">
        <v>260</v>
      </c>
      <c r="AF204" s="8" t="s">
        <v>471</v>
      </c>
      <c r="AG204" s="160">
        <v>6493932</v>
      </c>
      <c r="AH204" s="161">
        <f t="shared" si="163"/>
        <v>1.0686435872112781E-3</v>
      </c>
      <c r="AI204">
        <v>765</v>
      </c>
      <c r="AJ204" t="s">
        <v>260</v>
      </c>
      <c r="AK204" s="1">
        <v>6669983</v>
      </c>
      <c r="AL204" s="161">
        <f t="shared" si="164"/>
        <v>1.1464517718207977E-3</v>
      </c>
      <c r="AM204">
        <v>765</v>
      </c>
      <c r="AN204" t="s">
        <v>260</v>
      </c>
      <c r="AO204" s="3">
        <v>6396882</v>
      </c>
      <c r="AP204" s="161">
        <f t="shared" si="165"/>
        <v>1.1364084636086233E-3</v>
      </c>
      <c r="AQ204">
        <v>765</v>
      </c>
      <c r="AR204" t="s">
        <v>260</v>
      </c>
      <c r="AS204" s="3">
        <v>6270226</v>
      </c>
      <c r="AT204" s="161">
        <f t="shared" si="166"/>
        <v>1.1200524041590891E-3</v>
      </c>
      <c r="AU204" s="13">
        <v>765</v>
      </c>
      <c r="AV204" s="13" t="s">
        <v>260</v>
      </c>
      <c r="AW204" s="3">
        <v>5959964</v>
      </c>
      <c r="AX204" s="161">
        <f t="shared" si="167"/>
        <v>1.0440303224575061E-3</v>
      </c>
      <c r="AY204" s="174">
        <f t="shared" si="202"/>
        <v>-533729.73297523521</v>
      </c>
      <c r="AZ204" s="161">
        <f t="shared" si="207"/>
        <v>-8.7754652284230752E-5</v>
      </c>
      <c r="BA204" s="148">
        <f t="shared" si="208"/>
        <v>-8.0902482382013571E-2</v>
      </c>
      <c r="BB204" s="148">
        <f t="shared" si="209"/>
        <v>-8.0065291958083415E-2</v>
      </c>
      <c r="BC204" s="174">
        <f t="shared" si="203"/>
        <v>-298346.60612173006</v>
      </c>
      <c r="BD204" s="161">
        <f t="shared" si="210"/>
        <v>1.5818448903927827E-5</v>
      </c>
      <c r="BE204" s="148">
        <f t="shared" si="195"/>
        <v>-4.3266573249250727E-2</v>
      </c>
      <c r="BF204" s="161">
        <f t="shared" si="196"/>
        <v>1.4643726616934333E-2</v>
      </c>
      <c r="BG204" s="174">
        <f t="shared" si="181"/>
        <v>-29228.22809999343</v>
      </c>
      <c r="BH204" s="161">
        <f t="shared" si="197"/>
        <v>-1.3346345358292979E-5</v>
      </c>
      <c r="BI204" s="148">
        <f t="shared" si="182"/>
        <v>-4.2208209304029206E-3</v>
      </c>
      <c r="BJ204" s="161">
        <f t="shared" si="198"/>
        <v>-1.2204420243815378E-2</v>
      </c>
      <c r="BK204" s="174">
        <f t="shared" si="199"/>
        <v>660060.30404142383</v>
      </c>
      <c r="BL204" s="164">
        <f t="shared" si="200"/>
        <v>4.304417719481644E-5</v>
      </c>
      <c r="BM204" s="4">
        <f t="shared" si="168"/>
        <v>0.10536161896665081</v>
      </c>
      <c r="BN204" s="4">
        <f t="shared" si="183"/>
        <v>4.0974071179468052E-2</v>
      </c>
      <c r="BO204" s="157">
        <f t="shared" si="169"/>
        <v>-229219</v>
      </c>
      <c r="BP204" s="164">
        <f t="shared" si="184"/>
        <v>-1.8121245746080669E-5</v>
      </c>
      <c r="BQ204" s="4">
        <f t="shared" si="170"/>
        <v>-3.5297413031118899E-2</v>
      </c>
      <c r="BR204" s="4">
        <f t="shared" si="185"/>
        <v>-1.6957239965636903E-2</v>
      </c>
      <c r="BS204" s="157">
        <f t="shared" si="171"/>
        <v>-176051</v>
      </c>
      <c r="BT204" s="164">
        <f t="shared" si="186"/>
        <v>-7.7808184609519685E-5</v>
      </c>
      <c r="BU204" s="4">
        <f t="shared" si="172"/>
        <v>-2.6394520046003116E-2</v>
      </c>
      <c r="BV204" s="4">
        <f t="shared" si="187"/>
        <v>-6.7868694106464261E-2</v>
      </c>
      <c r="BW204" s="157">
        <f t="shared" si="173"/>
        <v>273101</v>
      </c>
      <c r="BX204" s="4">
        <f t="shared" si="188"/>
        <v>1.0043308212174477E-5</v>
      </c>
      <c r="BY204" s="4">
        <f t="shared" si="174"/>
        <v>4.2692830663438847E-2</v>
      </c>
      <c r="BZ204" s="4">
        <f t="shared" si="189"/>
        <v>8.8377625948704401E-3</v>
      </c>
      <c r="CA204" s="157">
        <f t="shared" si="175"/>
        <v>126656</v>
      </c>
      <c r="CB204" s="4">
        <f t="shared" si="190"/>
        <v>1.6356059449534194E-5</v>
      </c>
      <c r="CC204" s="4">
        <f t="shared" si="176"/>
        <v>2.0199590891939141E-2</v>
      </c>
      <c r="CD204" s="4">
        <f t="shared" si="191"/>
        <v>1.4602941245248222E-2</v>
      </c>
      <c r="CE204" s="159">
        <f t="shared" si="177"/>
        <v>310262</v>
      </c>
      <c r="CF204" s="4">
        <f t="shared" si="192"/>
        <v>7.6022081701583024E-5</v>
      </c>
      <c r="CG204" s="4">
        <f t="shared" si="178"/>
        <v>5.2057696992800627E-2</v>
      </c>
      <c r="CH204" s="4">
        <f t="shared" si="193"/>
        <v>7.2815971017620773E-2</v>
      </c>
      <c r="CI204" s="157">
        <f t="shared" si="212"/>
        <v>103504.73684446514</v>
      </c>
      <c r="CJ204" s="164">
        <f t="shared" si="211"/>
        <v>-3.5746352536088124E-5</v>
      </c>
      <c r="CK204" s="4">
        <f t="shared" si="179"/>
        <v>1.7366671483999757E-2</v>
      </c>
      <c r="CL204" s="4">
        <f t="shared" si="194"/>
        <v>-3.4238806830769103E-2</v>
      </c>
    </row>
    <row r="205" spans="1:90" x14ac:dyDescent="0.35">
      <c r="A205" t="s">
        <v>88</v>
      </c>
      <c r="B205">
        <v>766</v>
      </c>
      <c r="C205" t="s">
        <v>472</v>
      </c>
      <c r="D205" s="342">
        <v>5235000</v>
      </c>
      <c r="E205" s="200">
        <v>4727949</v>
      </c>
      <c r="F205" s="200">
        <v>563955</v>
      </c>
      <c r="G205" s="161">
        <f t="shared" si="204"/>
        <v>7.9271917675909553E-4</v>
      </c>
      <c r="H205" s="342">
        <v>5206000</v>
      </c>
      <c r="I205" s="200">
        <v>4691239.0612727208</v>
      </c>
      <c r="J205" s="200">
        <v>498748.48947670165</v>
      </c>
      <c r="K205" s="161">
        <f t="shared" si="205"/>
        <v>7.8009821602743391E-4</v>
      </c>
      <c r="L205" s="200">
        <v>4599328.2449799031</v>
      </c>
      <c r="M205" s="200">
        <v>422320.61795841018</v>
      </c>
      <c r="N205" s="161">
        <f t="shared" si="206"/>
        <v>7.6411849905086578E-4</v>
      </c>
      <c r="O205" s="200">
        <v>4633454</v>
      </c>
      <c r="P205" s="200">
        <v>415264</v>
      </c>
      <c r="Q205" s="161">
        <f t="shared" si="201"/>
        <v>7.6324231203078632E-4</v>
      </c>
      <c r="R205" t="s">
        <v>88</v>
      </c>
      <c r="S205" s="144">
        <v>766</v>
      </c>
      <c r="T205" t="s">
        <v>472</v>
      </c>
      <c r="U205" s="275">
        <v>4665064.649561421</v>
      </c>
      <c r="V205" s="161">
        <f t="shared" si="180"/>
        <v>7.3080472808380098E-4</v>
      </c>
      <c r="W205" s="3">
        <v>4588529.6422828408</v>
      </c>
      <c r="X205" s="161">
        <f t="shared" si="161"/>
        <v>7.2462478789753432E-4</v>
      </c>
      <c r="Y205">
        <v>766</v>
      </c>
      <c r="Z205" t="s">
        <v>88</v>
      </c>
      <c r="AA205" t="s">
        <v>472</v>
      </c>
      <c r="AB205" s="162">
        <v>4573775</v>
      </c>
      <c r="AC205" s="161">
        <f t="shared" si="162"/>
        <v>7.6697094062169865E-4</v>
      </c>
      <c r="AD205" s="163">
        <v>766</v>
      </c>
      <c r="AE205" s="163" t="s">
        <v>88</v>
      </c>
      <c r="AF205" s="8" t="s">
        <v>472</v>
      </c>
      <c r="AG205" s="160">
        <v>4429474</v>
      </c>
      <c r="AH205" s="161">
        <f t="shared" si="163"/>
        <v>7.2891569927419758E-4</v>
      </c>
      <c r="AI205">
        <v>766</v>
      </c>
      <c r="AJ205" t="s">
        <v>88</v>
      </c>
      <c r="AK205" s="1">
        <v>3820059</v>
      </c>
      <c r="AL205" s="161">
        <f t="shared" si="164"/>
        <v>6.5660038548973586E-4</v>
      </c>
      <c r="AM205">
        <v>766</v>
      </c>
      <c r="AN205" t="s">
        <v>88</v>
      </c>
      <c r="AO205" s="3">
        <v>3761041</v>
      </c>
      <c r="AP205" s="161">
        <f t="shared" si="165"/>
        <v>6.6815033079851093E-4</v>
      </c>
      <c r="AQ205">
        <v>766</v>
      </c>
      <c r="AR205" t="s">
        <v>88</v>
      </c>
      <c r="AS205" s="3">
        <v>3748750</v>
      </c>
      <c r="AT205" s="161">
        <f t="shared" si="166"/>
        <v>6.6964036863924597E-4</v>
      </c>
      <c r="AU205" s="13">
        <v>766</v>
      </c>
      <c r="AV205" s="13" t="s">
        <v>88</v>
      </c>
      <c r="AW205" s="3">
        <v>4097512</v>
      </c>
      <c r="AX205" s="161">
        <f t="shared" si="167"/>
        <v>7.1777728433149938E-4</v>
      </c>
      <c r="AY205" s="174">
        <f t="shared" si="202"/>
        <v>91910.816292817704</v>
      </c>
      <c r="AZ205" s="161">
        <f t="shared" si="207"/>
        <v>1.5979716976568126E-5</v>
      </c>
      <c r="BA205" s="148">
        <f t="shared" si="208"/>
        <v>1.9983530506468408E-2</v>
      </c>
      <c r="BB205" s="148">
        <f t="shared" si="209"/>
        <v>2.0912616297625312E-2</v>
      </c>
      <c r="BC205" s="174">
        <f t="shared" si="203"/>
        <v>-65736.404581517912</v>
      </c>
      <c r="BD205" s="161">
        <f t="shared" si="210"/>
        <v>3.3313770967064804E-5</v>
      </c>
      <c r="BE205" s="148">
        <f t="shared" si="195"/>
        <v>-1.4091209772987395E-2</v>
      </c>
      <c r="BF205" s="161">
        <f t="shared" si="196"/>
        <v>4.5585051227589664E-2</v>
      </c>
      <c r="BG205" s="174">
        <f t="shared" si="181"/>
        <v>76535.007278580219</v>
      </c>
      <c r="BH205" s="161">
        <f t="shared" si="197"/>
        <v>6.1799401862666593E-6</v>
      </c>
      <c r="BI205" s="148">
        <f t="shared" si="182"/>
        <v>1.6679636669079741E-2</v>
      </c>
      <c r="BJ205" s="161">
        <f t="shared" si="198"/>
        <v>8.5284692015539145E-3</v>
      </c>
      <c r="BK205" s="174">
        <f t="shared" si="199"/>
        <v>14754.642282840796</v>
      </c>
      <c r="BL205" s="164">
        <f t="shared" si="200"/>
        <v>-4.2346152724164333E-5</v>
      </c>
      <c r="BM205" s="4">
        <f t="shared" si="168"/>
        <v>3.2259221939952873E-3</v>
      </c>
      <c r="BN205" s="4">
        <f t="shared" si="183"/>
        <v>-5.521219968234909E-2</v>
      </c>
      <c r="BO205" s="157">
        <f t="shared" si="169"/>
        <v>144301</v>
      </c>
      <c r="BP205" s="164">
        <f t="shared" si="184"/>
        <v>3.8055241347501067E-5</v>
      </c>
      <c r="BQ205" s="4">
        <f t="shared" si="170"/>
        <v>3.2577457278223101E-2</v>
      </c>
      <c r="BR205" s="4">
        <f t="shared" si="185"/>
        <v>5.220801443211303E-2</v>
      </c>
      <c r="BS205" s="157">
        <f t="shared" si="171"/>
        <v>609415</v>
      </c>
      <c r="BT205" s="164">
        <f t="shared" si="186"/>
        <v>7.2315313784461726E-5</v>
      </c>
      <c r="BU205" s="4">
        <f t="shared" si="172"/>
        <v>0.1595302585640693</v>
      </c>
      <c r="BV205" s="4">
        <f t="shared" si="187"/>
        <v>0.11013595998808956</v>
      </c>
      <c r="BW205" s="157">
        <f t="shared" si="173"/>
        <v>59018</v>
      </c>
      <c r="BX205" s="4">
        <f t="shared" si="188"/>
        <v>-1.1549945308775072E-5</v>
      </c>
      <c r="BY205" s="4">
        <f t="shared" si="174"/>
        <v>1.5691932100713606E-2</v>
      </c>
      <c r="BZ205" s="4">
        <f t="shared" si="189"/>
        <v>-1.7286447040999974E-2</v>
      </c>
      <c r="CA205" s="157">
        <f t="shared" si="175"/>
        <v>12291</v>
      </c>
      <c r="CB205" s="4">
        <f t="shared" si="190"/>
        <v>-1.4900378407350359E-6</v>
      </c>
      <c r="CC205" s="4">
        <f t="shared" si="176"/>
        <v>3.278692897632544E-3</v>
      </c>
      <c r="CD205" s="4">
        <f t="shared" si="191"/>
        <v>-2.2251314444541215E-3</v>
      </c>
      <c r="CE205" s="159">
        <f t="shared" si="177"/>
        <v>-348762</v>
      </c>
      <c r="CF205" s="4">
        <f t="shared" si="192"/>
        <v>-4.8136915692253415E-5</v>
      </c>
      <c r="CG205" s="4">
        <f t="shared" si="178"/>
        <v>-8.5115553047800718E-2</v>
      </c>
      <c r="CH205" s="4">
        <f t="shared" si="193"/>
        <v>-6.7063860535912123E-2</v>
      </c>
      <c r="CI205" s="157">
        <f t="shared" si="212"/>
        <v>593727.06127272081</v>
      </c>
      <c r="CJ205" s="164">
        <f t="shared" si="211"/>
        <v>6.2320931695934527E-5</v>
      </c>
      <c r="CK205" s="4">
        <f t="shared" si="179"/>
        <v>0.14489940756066627</v>
      </c>
      <c r="CL205" s="4">
        <f t="shared" si="194"/>
        <v>8.6824887129128114E-2</v>
      </c>
    </row>
    <row r="206" spans="1:90" x14ac:dyDescent="0.35">
      <c r="A206" t="s">
        <v>101</v>
      </c>
      <c r="B206">
        <v>770</v>
      </c>
      <c r="C206" t="s">
        <v>472</v>
      </c>
      <c r="D206" s="342">
        <v>2443000</v>
      </c>
      <c r="E206" s="200">
        <v>2206161</v>
      </c>
      <c r="F206" s="200">
        <v>505844</v>
      </c>
      <c r="G206" s="161">
        <f t="shared" si="204"/>
        <v>3.6989953396663607E-4</v>
      </c>
      <c r="H206" s="342">
        <v>2385000</v>
      </c>
      <c r="I206" s="200">
        <v>2149551.6455756724</v>
      </c>
      <c r="J206" s="200">
        <v>437598.61682458839</v>
      </c>
      <c r="K206" s="161">
        <f t="shared" si="205"/>
        <v>3.5744531073150825E-4</v>
      </c>
      <c r="L206" s="200">
        <v>2144149.417903848</v>
      </c>
      <c r="M206" s="200">
        <v>370541.30924588727</v>
      </c>
      <c r="N206" s="161">
        <f t="shared" si="206"/>
        <v>3.5622250634921468E-4</v>
      </c>
      <c r="O206" s="200">
        <v>2106945</v>
      </c>
      <c r="P206" s="200">
        <v>315850</v>
      </c>
      <c r="Q206" s="161">
        <f t="shared" si="201"/>
        <v>3.4706496991697877E-4</v>
      </c>
      <c r="R206" t="s">
        <v>101</v>
      </c>
      <c r="S206" s="144">
        <v>770</v>
      </c>
      <c r="T206" t="s">
        <v>472</v>
      </c>
      <c r="U206" s="275">
        <v>2183384.7741867611</v>
      </c>
      <c r="V206" s="161">
        <f t="shared" si="180"/>
        <v>3.4203768566248654E-4</v>
      </c>
      <c r="W206" s="3">
        <v>2184929.5728068282</v>
      </c>
      <c r="X206" s="161">
        <f t="shared" si="161"/>
        <v>3.4504607176919378E-4</v>
      </c>
      <c r="Y206">
        <v>770</v>
      </c>
      <c r="Z206" t="s">
        <v>101</v>
      </c>
      <c r="AA206" t="s">
        <v>472</v>
      </c>
      <c r="AB206" s="162">
        <v>2090300</v>
      </c>
      <c r="AC206" s="161">
        <f t="shared" si="162"/>
        <v>3.5051994406841978E-4</v>
      </c>
      <c r="AD206" s="163">
        <v>770</v>
      </c>
      <c r="AE206" s="163" t="s">
        <v>101</v>
      </c>
      <c r="AF206" s="8" t="s">
        <v>472</v>
      </c>
      <c r="AG206" s="160">
        <v>2021219</v>
      </c>
      <c r="AH206" s="161">
        <f t="shared" si="163"/>
        <v>3.3261246386620498E-4</v>
      </c>
      <c r="AI206">
        <v>770</v>
      </c>
      <c r="AJ206" t="s">
        <v>101</v>
      </c>
      <c r="AK206" s="1">
        <v>1714102</v>
      </c>
      <c r="AL206" s="161">
        <f t="shared" si="164"/>
        <v>2.9462373067241297E-4</v>
      </c>
      <c r="AM206">
        <v>770</v>
      </c>
      <c r="AN206" t="s">
        <v>101</v>
      </c>
      <c r="AO206" s="3">
        <v>1581116</v>
      </c>
      <c r="AP206" s="161">
        <f t="shared" si="165"/>
        <v>2.8088584475171056E-4</v>
      </c>
      <c r="AQ206">
        <v>770</v>
      </c>
      <c r="AR206" t="s">
        <v>101</v>
      </c>
      <c r="AS206" s="3">
        <v>1462200</v>
      </c>
      <c r="AT206" s="161">
        <f t="shared" si="166"/>
        <v>2.6119323695213218E-4</v>
      </c>
      <c r="AU206" s="13">
        <v>770</v>
      </c>
      <c r="AV206" s="13" t="s">
        <v>101</v>
      </c>
      <c r="AW206" s="3">
        <v>1347453</v>
      </c>
      <c r="AX206" s="161">
        <f t="shared" si="167"/>
        <v>2.3603863883847853E-4</v>
      </c>
      <c r="AY206" s="174">
        <f t="shared" si="202"/>
        <v>5402.2276718243957</v>
      </c>
      <c r="AZ206" s="161">
        <f t="shared" si="207"/>
        <v>1.222804382293571E-6</v>
      </c>
      <c r="BA206" s="148">
        <f t="shared" si="208"/>
        <v>2.5195201541064675E-3</v>
      </c>
      <c r="BB206" s="148">
        <f t="shared" si="209"/>
        <v>3.4326982728452942E-3</v>
      </c>
      <c r="BC206" s="174">
        <f t="shared" si="203"/>
        <v>-39235.356282913126</v>
      </c>
      <c r="BD206" s="161">
        <f t="shared" si="210"/>
        <v>1.4184820686728142E-5</v>
      </c>
      <c r="BE206" s="148">
        <f t="shared" si="195"/>
        <v>-1.7969968805671005E-2</v>
      </c>
      <c r="BF206" s="161">
        <f t="shared" si="196"/>
        <v>4.1471514050429335E-2</v>
      </c>
      <c r="BG206" s="174">
        <f t="shared" si="181"/>
        <v>-1544.7986200670712</v>
      </c>
      <c r="BH206" s="161">
        <f t="shared" si="197"/>
        <v>-3.0083861067072438E-6</v>
      </c>
      <c r="BI206" s="148">
        <f t="shared" si="182"/>
        <v>-7.0702444568159471E-4</v>
      </c>
      <c r="BJ206" s="161">
        <f t="shared" si="198"/>
        <v>-8.7187954097897851E-3</v>
      </c>
      <c r="BK206" s="174">
        <f t="shared" si="199"/>
        <v>94629.57280682819</v>
      </c>
      <c r="BL206" s="164">
        <f t="shared" si="200"/>
        <v>-5.473872299225995E-6</v>
      </c>
      <c r="BM206" s="4">
        <f t="shared" si="168"/>
        <v>4.5270809360775099E-2</v>
      </c>
      <c r="BN206" s="4">
        <f t="shared" si="183"/>
        <v>-1.5616436074055523E-2</v>
      </c>
      <c r="BO206" s="157">
        <f t="shared" si="169"/>
        <v>69081</v>
      </c>
      <c r="BP206" s="164">
        <f t="shared" si="184"/>
        <v>1.7907480202214801E-5</v>
      </c>
      <c r="BQ206" s="4">
        <f t="shared" si="170"/>
        <v>3.4177889679445919E-2</v>
      </c>
      <c r="BR206" s="4">
        <f t="shared" si="185"/>
        <v>5.3838873005727692E-2</v>
      </c>
      <c r="BS206" s="157">
        <f t="shared" si="171"/>
        <v>307117</v>
      </c>
      <c r="BT206" s="164">
        <f t="shared" si="186"/>
        <v>3.7988733193792005E-5</v>
      </c>
      <c r="BU206" s="4">
        <f t="shared" si="172"/>
        <v>0.17917078446906892</v>
      </c>
      <c r="BV206" s="4">
        <f t="shared" si="187"/>
        <v>0.1289398281227761</v>
      </c>
      <c r="BW206" s="157">
        <f t="shared" si="173"/>
        <v>132986</v>
      </c>
      <c r="BX206" s="4">
        <f t="shared" si="188"/>
        <v>1.3737885920702406E-5</v>
      </c>
      <c r="BY206" s="4">
        <f t="shared" si="174"/>
        <v>8.4108945833196294E-2</v>
      </c>
      <c r="BZ206" s="4">
        <f t="shared" si="189"/>
        <v>4.8909142904107646E-2</v>
      </c>
      <c r="CA206" s="157">
        <f t="shared" si="175"/>
        <v>118916</v>
      </c>
      <c r="CB206" s="4">
        <f t="shared" si="190"/>
        <v>1.9692607799578381E-5</v>
      </c>
      <c r="CC206" s="4">
        <f t="shared" si="176"/>
        <v>8.1326767884010401E-2</v>
      </c>
      <c r="CD206" s="4">
        <f t="shared" si="191"/>
        <v>7.5394784449137039E-2</v>
      </c>
      <c r="CE206" s="159">
        <f t="shared" si="177"/>
        <v>114747</v>
      </c>
      <c r="CF206" s="4">
        <f t="shared" si="192"/>
        <v>2.5154598113653654E-5</v>
      </c>
      <c r="CG206" s="4">
        <f t="shared" si="178"/>
        <v>8.5158443374277248E-2</v>
      </c>
      <c r="CH206" s="4">
        <f t="shared" si="193"/>
        <v>0.10656983211493169</v>
      </c>
      <c r="CI206" s="157">
        <f t="shared" si="212"/>
        <v>802098.64557567239</v>
      </c>
      <c r="CJ206" s="164">
        <f t="shared" si="211"/>
        <v>1.2140667189302972E-4</v>
      </c>
      <c r="CK206" s="4">
        <f t="shared" si="179"/>
        <v>0.5952702213551585</v>
      </c>
      <c r="CL206" s="4">
        <f t="shared" si="194"/>
        <v>0.51435083887307287</v>
      </c>
    </row>
    <row r="207" spans="1:90" x14ac:dyDescent="0.35">
      <c r="A207" t="s">
        <v>103</v>
      </c>
      <c r="B207">
        <v>772</v>
      </c>
      <c r="C207" t="s">
        <v>473</v>
      </c>
      <c r="D207" s="342">
        <v>123039000</v>
      </c>
      <c r="E207" s="200">
        <v>111115150</v>
      </c>
      <c r="F207" s="200">
        <v>7652098</v>
      </c>
      <c r="G207" s="161">
        <f t="shared" si="204"/>
        <v>1.8630300418524696E-2</v>
      </c>
      <c r="H207" s="342">
        <v>124440000</v>
      </c>
      <c r="I207" s="200">
        <v>112133514.18445042</v>
      </c>
      <c r="J207" s="200">
        <v>7962407.4520754386</v>
      </c>
      <c r="K207" s="161">
        <f t="shared" si="205"/>
        <v>1.8646492585360795E-2</v>
      </c>
      <c r="L207" s="200">
        <v>107746027.84375192</v>
      </c>
      <c r="M207" s="200">
        <v>6742253.6740419175</v>
      </c>
      <c r="N207" s="161">
        <f t="shared" si="206"/>
        <v>1.7900599541796836E-2</v>
      </c>
      <c r="O207" s="200">
        <v>108629206</v>
      </c>
      <c r="P207" s="200">
        <v>6629600</v>
      </c>
      <c r="Q207" s="161">
        <f t="shared" si="201"/>
        <v>1.789386629100204E-2</v>
      </c>
      <c r="R207" t="s">
        <v>103</v>
      </c>
      <c r="S207" s="144">
        <v>772</v>
      </c>
      <c r="T207" t="s">
        <v>473</v>
      </c>
      <c r="U207" s="275">
        <v>114716236.7322458</v>
      </c>
      <c r="V207" s="161">
        <f t="shared" si="180"/>
        <v>1.7970848099562238E-2</v>
      </c>
      <c r="W207" s="3">
        <v>107416405.86171828</v>
      </c>
      <c r="X207" s="161">
        <f t="shared" si="161"/>
        <v>1.6963296825415856E-2</v>
      </c>
      <c r="Y207">
        <v>772</v>
      </c>
      <c r="Z207" t="s">
        <v>103</v>
      </c>
      <c r="AA207" t="s">
        <v>473</v>
      </c>
      <c r="AB207" s="162">
        <v>105246556</v>
      </c>
      <c r="AC207" s="161">
        <f t="shared" si="162"/>
        <v>1.7648670967092672E-2</v>
      </c>
      <c r="AD207" s="163">
        <v>772</v>
      </c>
      <c r="AE207" s="163" t="s">
        <v>103</v>
      </c>
      <c r="AF207" s="8" t="s">
        <v>473</v>
      </c>
      <c r="AG207" s="160">
        <v>110984288</v>
      </c>
      <c r="AH207" s="161">
        <f t="shared" si="163"/>
        <v>1.8263610960572052E-2</v>
      </c>
      <c r="AI207">
        <v>772</v>
      </c>
      <c r="AJ207" t="s">
        <v>103</v>
      </c>
      <c r="AK207" s="1">
        <v>107581673</v>
      </c>
      <c r="AL207" s="161">
        <f t="shared" si="164"/>
        <v>1.8491381406263805E-2</v>
      </c>
      <c r="AM207">
        <v>772</v>
      </c>
      <c r="AN207" t="s">
        <v>103</v>
      </c>
      <c r="AO207" s="3">
        <v>93757353</v>
      </c>
      <c r="AP207" s="161">
        <f t="shared" si="165"/>
        <v>1.6656028589356713E-2</v>
      </c>
      <c r="AQ207">
        <v>772</v>
      </c>
      <c r="AR207" t="s">
        <v>103</v>
      </c>
      <c r="AS207" s="3">
        <v>97830620</v>
      </c>
      <c r="AT207" s="161">
        <f t="shared" si="166"/>
        <v>1.7475513822209E-2</v>
      </c>
      <c r="AU207" s="13">
        <v>772</v>
      </c>
      <c r="AV207" s="13" t="s">
        <v>103</v>
      </c>
      <c r="AW207" s="3">
        <v>100682759</v>
      </c>
      <c r="AX207" s="161">
        <f t="shared" si="167"/>
        <v>1.763699467726338E-2</v>
      </c>
      <c r="AY207" s="174">
        <f t="shared" si="202"/>
        <v>4387486.3406984955</v>
      </c>
      <c r="AZ207" s="161">
        <f t="shared" si="207"/>
        <v>7.4589304356395894E-4</v>
      </c>
      <c r="BA207" s="148">
        <f t="shared" si="208"/>
        <v>4.0720631920287735E-2</v>
      </c>
      <c r="BB207" s="148">
        <f t="shared" si="209"/>
        <v>4.1668606787294636E-2</v>
      </c>
      <c r="BC207" s="174">
        <f t="shared" si="203"/>
        <v>-6970208.8884938806</v>
      </c>
      <c r="BD207" s="161">
        <f t="shared" si="210"/>
        <v>-7.0248557765401759E-5</v>
      </c>
      <c r="BE207" s="148">
        <f t="shared" si="195"/>
        <v>-6.0760438862396987E-2</v>
      </c>
      <c r="BF207" s="161">
        <f t="shared" si="196"/>
        <v>-3.9090285208694736E-3</v>
      </c>
      <c r="BG207" s="174">
        <f t="shared" si="181"/>
        <v>7299830.8705275208</v>
      </c>
      <c r="BH207" s="161">
        <f t="shared" si="197"/>
        <v>1.0075512741463816E-3</v>
      </c>
      <c r="BI207" s="148">
        <f t="shared" si="182"/>
        <v>6.7958249133050541E-2</v>
      </c>
      <c r="BJ207" s="161">
        <f t="shared" si="198"/>
        <v>5.9395958492973043E-2</v>
      </c>
      <c r="BK207" s="174">
        <f t="shared" si="199"/>
        <v>2169849.8617182821</v>
      </c>
      <c r="BL207" s="164">
        <f t="shared" si="200"/>
        <v>-6.8537414167681512E-4</v>
      </c>
      <c r="BM207" s="4">
        <f t="shared" si="168"/>
        <v>2.0616825330781199E-2</v>
      </c>
      <c r="BN207" s="4">
        <f t="shared" si="183"/>
        <v>-3.8834320326711788E-2</v>
      </c>
      <c r="BO207" s="157">
        <f t="shared" si="169"/>
        <v>-5737732</v>
      </c>
      <c r="BP207" s="164">
        <f t="shared" si="184"/>
        <v>-6.1493999347938047E-4</v>
      </c>
      <c r="BQ207" s="4">
        <f t="shared" si="170"/>
        <v>-5.1698597192424207E-2</v>
      </c>
      <c r="BR207" s="4">
        <f t="shared" si="185"/>
        <v>-3.3670230646443824E-2</v>
      </c>
      <c r="BS207" s="157">
        <f t="shared" si="171"/>
        <v>3402615</v>
      </c>
      <c r="BT207" s="164">
        <f t="shared" si="186"/>
        <v>-2.27770445691753E-4</v>
      </c>
      <c r="BU207" s="4">
        <f t="shared" si="172"/>
        <v>3.1628203067635877E-2</v>
      </c>
      <c r="BV207" s="4">
        <f t="shared" si="187"/>
        <v>-1.2317654408155663E-2</v>
      </c>
      <c r="BW207" s="157">
        <f t="shared" si="173"/>
        <v>13824320</v>
      </c>
      <c r="BX207" s="4">
        <f t="shared" si="188"/>
        <v>1.8353528169070925E-3</v>
      </c>
      <c r="BY207" s="4">
        <f t="shared" si="174"/>
        <v>0.14744784870366381</v>
      </c>
      <c r="BZ207" s="4">
        <f t="shared" si="189"/>
        <v>0.11019150255781215</v>
      </c>
      <c r="CA207" s="157">
        <f t="shared" si="175"/>
        <v>-4073267</v>
      </c>
      <c r="CB207" s="4">
        <f t="shared" si="190"/>
        <v>-8.194852328522878E-4</v>
      </c>
      <c r="CC207" s="4">
        <f t="shared" si="176"/>
        <v>-4.1635911128846979E-2</v>
      </c>
      <c r="CD207" s="4">
        <f t="shared" si="191"/>
        <v>-4.6893341231021977E-2</v>
      </c>
      <c r="CE207" s="159">
        <f t="shared" si="177"/>
        <v>-2852139</v>
      </c>
      <c r="CF207" s="4">
        <f t="shared" si="192"/>
        <v>-1.6148085505438003E-4</v>
      </c>
      <c r="CG207" s="4">
        <f t="shared" si="178"/>
        <v>-2.8327978179461689E-2</v>
      </c>
      <c r="CH207" s="4">
        <f t="shared" si="193"/>
        <v>-9.1558033559170967E-3</v>
      </c>
      <c r="CI207" s="157">
        <f t="shared" si="212"/>
        <v>11450755.184450418</v>
      </c>
      <c r="CJ207" s="164">
        <f t="shared" si="211"/>
        <v>1.0094979080974148E-3</v>
      </c>
      <c r="CK207" s="4">
        <f t="shared" si="179"/>
        <v>0.11373104291322031</v>
      </c>
      <c r="CL207" s="4">
        <f t="shared" si="194"/>
        <v>5.7237524111678879E-2</v>
      </c>
    </row>
    <row r="208" spans="1:90" x14ac:dyDescent="0.35">
      <c r="A208" t="s">
        <v>110</v>
      </c>
      <c r="B208">
        <v>777</v>
      </c>
      <c r="C208" t="s">
        <v>473</v>
      </c>
      <c r="D208" s="342">
        <v>11075000</v>
      </c>
      <c r="E208" s="200">
        <v>10001740</v>
      </c>
      <c r="F208" s="200">
        <v>628070</v>
      </c>
      <c r="G208" s="161">
        <f t="shared" si="204"/>
        <v>1.6769578307546287E-3</v>
      </c>
      <c r="H208" s="342">
        <v>11235000</v>
      </c>
      <c r="I208" s="200">
        <v>10124135.329781078</v>
      </c>
      <c r="J208" s="200">
        <v>686316.32322644815</v>
      </c>
      <c r="K208" s="161">
        <f t="shared" si="205"/>
        <v>1.6835253557596097E-3</v>
      </c>
      <c r="L208" s="200">
        <v>10313445.685036227</v>
      </c>
      <c r="M208" s="200">
        <v>581145.68736649235</v>
      </c>
      <c r="N208" s="161">
        <f t="shared" si="206"/>
        <v>1.713444706951318E-3</v>
      </c>
      <c r="O208" s="200">
        <v>10399690</v>
      </c>
      <c r="P208" s="200">
        <v>571436</v>
      </c>
      <c r="Q208" s="161">
        <f t="shared" si="201"/>
        <v>1.7130813082429322E-3</v>
      </c>
      <c r="R208" t="s">
        <v>110</v>
      </c>
      <c r="S208" s="144">
        <v>777</v>
      </c>
      <c r="T208" t="s">
        <v>473</v>
      </c>
      <c r="U208" s="275">
        <v>11102990.672863146</v>
      </c>
      <c r="V208" s="161">
        <f t="shared" si="180"/>
        <v>1.7393366842968761E-3</v>
      </c>
      <c r="W208" s="3">
        <v>10983802.954506254</v>
      </c>
      <c r="X208" s="161">
        <f t="shared" si="161"/>
        <v>1.7345721847091856E-3</v>
      </c>
      <c r="Y208">
        <v>777</v>
      </c>
      <c r="Z208" t="s">
        <v>110</v>
      </c>
      <c r="AA208" t="s">
        <v>473</v>
      </c>
      <c r="AB208" s="162">
        <v>10254993</v>
      </c>
      <c r="AC208" s="161">
        <f t="shared" si="162"/>
        <v>1.7196476930498189E-3</v>
      </c>
      <c r="AD208" s="163">
        <v>777</v>
      </c>
      <c r="AE208" s="163" t="s">
        <v>110</v>
      </c>
      <c r="AF208" s="8" t="s">
        <v>473</v>
      </c>
      <c r="AG208" s="160">
        <v>10611406</v>
      </c>
      <c r="AH208" s="161">
        <f t="shared" si="163"/>
        <v>1.7462164637996331E-3</v>
      </c>
      <c r="AI208">
        <v>777</v>
      </c>
      <c r="AJ208" t="s">
        <v>110</v>
      </c>
      <c r="AK208" s="1">
        <v>9960322</v>
      </c>
      <c r="AL208" s="161">
        <f t="shared" si="164"/>
        <v>1.7120026849852049E-3</v>
      </c>
      <c r="AM208">
        <v>777</v>
      </c>
      <c r="AN208" t="s">
        <v>110</v>
      </c>
      <c r="AO208" s="3">
        <v>8945557</v>
      </c>
      <c r="AP208" s="161">
        <f t="shared" si="165"/>
        <v>1.5891815241383795E-3</v>
      </c>
      <c r="AQ208">
        <v>777</v>
      </c>
      <c r="AR208" t="s">
        <v>110</v>
      </c>
      <c r="AS208" s="3">
        <v>7798280</v>
      </c>
      <c r="AT208" s="161">
        <f t="shared" si="166"/>
        <v>1.3930091614410296E-3</v>
      </c>
      <c r="AU208" s="13">
        <v>777</v>
      </c>
      <c r="AV208" s="13" t="s">
        <v>110</v>
      </c>
      <c r="AW208" s="3">
        <v>8605251</v>
      </c>
      <c r="AX208" s="161">
        <f t="shared" si="167"/>
        <v>1.5074156448525151E-3</v>
      </c>
      <c r="AY208" s="174">
        <f t="shared" si="202"/>
        <v>-189310.3552551493</v>
      </c>
      <c r="AZ208" s="161">
        <f t="shared" si="207"/>
        <v>-2.9919351191708306E-5</v>
      </c>
      <c r="BA208" s="148">
        <f t="shared" si="208"/>
        <v>-1.8355684514809595E-2</v>
      </c>
      <c r="BB208" s="148">
        <f t="shared" si="209"/>
        <v>-1.746152126784583E-2</v>
      </c>
      <c r="BC208" s="174">
        <f t="shared" si="203"/>
        <v>-789544.98782691918</v>
      </c>
      <c r="BD208" s="161">
        <f t="shared" si="210"/>
        <v>-2.5891977345558108E-5</v>
      </c>
      <c r="BE208" s="148">
        <f t="shared" si="195"/>
        <v>-7.1111019642360732E-2</v>
      </c>
      <c r="BF208" s="161">
        <f t="shared" si="196"/>
        <v>-1.4886121576872793E-2</v>
      </c>
      <c r="BG208" s="174">
        <f t="shared" si="181"/>
        <v>119187.71835689247</v>
      </c>
      <c r="BH208" s="161">
        <f t="shared" si="197"/>
        <v>4.7644995876904277E-6</v>
      </c>
      <c r="BI208" s="148">
        <f t="shared" si="182"/>
        <v>1.0851225103960381E-2</v>
      </c>
      <c r="BJ208" s="161">
        <f t="shared" si="198"/>
        <v>2.7467865734796346E-3</v>
      </c>
      <c r="BK208" s="174">
        <f t="shared" si="199"/>
        <v>728809.95450625382</v>
      </c>
      <c r="BL208" s="164">
        <f t="shared" si="200"/>
        <v>1.4924491659366792E-5</v>
      </c>
      <c r="BM208" s="4">
        <f t="shared" si="168"/>
        <v>7.106879102757592E-2</v>
      </c>
      <c r="BN208" s="4">
        <f t="shared" si="183"/>
        <v>8.6788077114202389E-3</v>
      </c>
      <c r="BO208" s="157">
        <f t="shared" si="169"/>
        <v>-356413</v>
      </c>
      <c r="BP208" s="164">
        <f t="shared" si="184"/>
        <v>-2.6568770749814266E-5</v>
      </c>
      <c r="BQ208" s="4">
        <f t="shared" si="170"/>
        <v>-3.3587726263607294E-2</v>
      </c>
      <c r="BR208" s="4">
        <f t="shared" si="185"/>
        <v>-1.5215049966945483E-2</v>
      </c>
      <c r="BS208" s="157">
        <f t="shared" si="171"/>
        <v>651084</v>
      </c>
      <c r="BT208" s="164">
        <f t="shared" si="186"/>
        <v>3.4213778814428265E-5</v>
      </c>
      <c r="BU208" s="4">
        <f t="shared" si="172"/>
        <v>6.5367766222818896E-2</v>
      </c>
      <c r="BV208" s="4">
        <f t="shared" si="187"/>
        <v>1.9984652544352721E-2</v>
      </c>
      <c r="BW208" s="157">
        <f t="shared" si="173"/>
        <v>1014765</v>
      </c>
      <c r="BX208" s="4">
        <f t="shared" si="188"/>
        <v>1.228211608468254E-4</v>
      </c>
      <c r="BY208" s="4">
        <f t="shared" si="174"/>
        <v>0.11343787759666614</v>
      </c>
      <c r="BZ208" s="4">
        <f t="shared" si="189"/>
        <v>7.7285797110821827E-2</v>
      </c>
      <c r="CA208" s="157">
        <f t="shared" si="175"/>
        <v>1147277</v>
      </c>
      <c r="CB208" s="4">
        <f t="shared" si="190"/>
        <v>1.961723626973499E-4</v>
      </c>
      <c r="CC208" s="4">
        <f t="shared" si="176"/>
        <v>0.1471192365495981</v>
      </c>
      <c r="CD208" s="4">
        <f t="shared" si="191"/>
        <v>0.14082632629236624</v>
      </c>
      <c r="CE208" s="159">
        <f t="shared" si="177"/>
        <v>-806971</v>
      </c>
      <c r="CF208" s="4">
        <f t="shared" si="192"/>
        <v>-1.1440648341148559E-4</v>
      </c>
      <c r="CG208" s="4">
        <f t="shared" si="178"/>
        <v>-9.3776578974860816E-2</v>
      </c>
      <c r="CH208" s="4">
        <f t="shared" si="193"/>
        <v>-7.5895778183116228E-2</v>
      </c>
      <c r="CI208" s="157">
        <f t="shared" si="212"/>
        <v>1518884.3297810778</v>
      </c>
      <c r="CJ208" s="164">
        <f t="shared" si="211"/>
        <v>1.7610971090709451E-4</v>
      </c>
      <c r="CK208" s="4">
        <f t="shared" si="179"/>
        <v>0.17650668525311786</v>
      </c>
      <c r="CL208" s="4">
        <f t="shared" si="194"/>
        <v>0.11682889951983018</v>
      </c>
    </row>
    <row r="209" spans="1:90" x14ac:dyDescent="0.35">
      <c r="A209" t="s">
        <v>112</v>
      </c>
      <c r="B209">
        <v>779</v>
      </c>
      <c r="C209" t="s">
        <v>472</v>
      </c>
      <c r="D209" s="342">
        <v>5286000</v>
      </c>
      <c r="E209" s="200">
        <v>4773586</v>
      </c>
      <c r="F209" s="200">
        <v>610923</v>
      </c>
      <c r="G209" s="161">
        <f t="shared" si="204"/>
        <v>8.0037097779792966E-4</v>
      </c>
      <c r="H209" s="342">
        <v>5308000</v>
      </c>
      <c r="I209" s="200">
        <v>4783454.5942517249</v>
      </c>
      <c r="J209" s="200">
        <v>592304.04519105633</v>
      </c>
      <c r="K209" s="161">
        <f t="shared" si="205"/>
        <v>7.9543258117646199E-4</v>
      </c>
      <c r="L209" s="200">
        <v>4644262.921404345</v>
      </c>
      <c r="M209" s="200">
        <v>501539.78540728602</v>
      </c>
      <c r="N209" s="161">
        <f t="shared" si="206"/>
        <v>7.7158381043460045E-4</v>
      </c>
      <c r="O209" s="200">
        <v>4676727</v>
      </c>
      <c r="P209" s="200">
        <v>493160</v>
      </c>
      <c r="Q209" s="161">
        <f t="shared" si="201"/>
        <v>7.7037042521989059E-4</v>
      </c>
      <c r="R209" t="s">
        <v>112</v>
      </c>
      <c r="S209" s="144">
        <v>779</v>
      </c>
      <c r="T209" t="s">
        <v>472</v>
      </c>
      <c r="U209" s="275">
        <v>4876311.5390489455</v>
      </c>
      <c r="V209" s="161">
        <f t="shared" si="180"/>
        <v>7.6389756542422093E-4</v>
      </c>
      <c r="W209" s="3">
        <v>4851068.0219482156</v>
      </c>
      <c r="X209" s="161">
        <f t="shared" si="161"/>
        <v>7.6608508836653979E-4</v>
      </c>
      <c r="Y209">
        <v>779</v>
      </c>
      <c r="Z209" t="s">
        <v>112</v>
      </c>
      <c r="AA209" t="s">
        <v>472</v>
      </c>
      <c r="AB209" s="162">
        <v>4515664</v>
      </c>
      <c r="AC209" s="161">
        <f t="shared" si="162"/>
        <v>7.5722637550197419E-4</v>
      </c>
      <c r="AD209" s="163">
        <v>779</v>
      </c>
      <c r="AE209" s="163" t="s">
        <v>112</v>
      </c>
      <c r="AF209" s="8" t="s">
        <v>472</v>
      </c>
      <c r="AG209" s="160">
        <v>4433082</v>
      </c>
      <c r="AH209" s="161">
        <f t="shared" si="163"/>
        <v>7.2950943294166715E-4</v>
      </c>
      <c r="AI209">
        <v>779</v>
      </c>
      <c r="AJ209" t="s">
        <v>112</v>
      </c>
      <c r="AK209" s="1">
        <v>4077023</v>
      </c>
      <c r="AL209" s="161">
        <f t="shared" si="164"/>
        <v>7.0076793930421474E-4</v>
      </c>
      <c r="AM209">
        <v>779</v>
      </c>
      <c r="AN209" t="s">
        <v>112</v>
      </c>
      <c r="AO209" s="3">
        <v>4117770</v>
      </c>
      <c r="AP209" s="161">
        <f t="shared" si="165"/>
        <v>7.3152337016591526E-4</v>
      </c>
      <c r="AQ209">
        <v>779</v>
      </c>
      <c r="AR209" t="s">
        <v>112</v>
      </c>
      <c r="AS209" s="3">
        <v>3954564</v>
      </c>
      <c r="AT209" s="161">
        <f t="shared" si="166"/>
        <v>7.0640498693364223E-4</v>
      </c>
      <c r="AU209" s="13">
        <v>779</v>
      </c>
      <c r="AV209" s="13" t="s">
        <v>112</v>
      </c>
      <c r="AW209" s="3">
        <v>3727255</v>
      </c>
      <c r="AX209" s="161">
        <f t="shared" si="167"/>
        <v>6.5291791016377815E-4</v>
      </c>
      <c r="AY209" s="174">
        <f t="shared" si="202"/>
        <v>139191.67284737993</v>
      </c>
      <c r="AZ209" s="161">
        <f t="shared" si="207"/>
        <v>2.3848770741861534E-5</v>
      </c>
      <c r="BA209" s="148">
        <f t="shared" si="208"/>
        <v>2.9970670309356812E-2</v>
      </c>
      <c r="BB209" s="148">
        <f t="shared" si="209"/>
        <v>3.0908853217680308E-2</v>
      </c>
      <c r="BC209" s="174">
        <f t="shared" si="203"/>
        <v>-232048.61764460057</v>
      </c>
      <c r="BD209" s="161">
        <f t="shared" si="210"/>
        <v>7.6862450103795188E-6</v>
      </c>
      <c r="BE209" s="148">
        <f t="shared" si="195"/>
        <v>-4.7586913958712798E-2</v>
      </c>
      <c r="BF209" s="161">
        <f t="shared" si="196"/>
        <v>1.0061879181551076E-2</v>
      </c>
      <c r="BG209" s="174">
        <f t="shared" si="181"/>
        <v>25243.51710072998</v>
      </c>
      <c r="BH209" s="161">
        <f t="shared" si="197"/>
        <v>-2.1875229423188539E-6</v>
      </c>
      <c r="BI209" s="148">
        <f t="shared" si="182"/>
        <v>5.2037029756165001E-3</v>
      </c>
      <c r="BJ209" s="161">
        <f t="shared" si="198"/>
        <v>-2.8554568879328134E-3</v>
      </c>
      <c r="BK209" s="174">
        <f t="shared" si="199"/>
        <v>335404.02194821555</v>
      </c>
      <c r="BL209" s="164">
        <f t="shared" si="200"/>
        <v>8.8587128645655974E-6</v>
      </c>
      <c r="BM209" s="4">
        <f t="shared" si="168"/>
        <v>7.4275681704443805E-2</v>
      </c>
      <c r="BN209" s="4">
        <f t="shared" si="183"/>
        <v>1.169889632897831E-2</v>
      </c>
      <c r="BO209" s="157">
        <f t="shared" si="169"/>
        <v>82582</v>
      </c>
      <c r="BP209" s="164">
        <f t="shared" si="184"/>
        <v>2.7716942560307043E-5</v>
      </c>
      <c r="BQ209" s="4">
        <f t="shared" si="170"/>
        <v>1.8628574883117435E-2</v>
      </c>
      <c r="BR209" s="4">
        <f t="shared" si="185"/>
        <v>3.7993946765762163E-2</v>
      </c>
      <c r="BS209" s="157">
        <f t="shared" si="171"/>
        <v>356059</v>
      </c>
      <c r="BT209" s="164">
        <f t="shared" si="186"/>
        <v>2.8741493637452408E-5</v>
      </c>
      <c r="BU209" s="4">
        <f t="shared" si="172"/>
        <v>8.7333085930591997E-2</v>
      </c>
      <c r="BV209" s="4">
        <f t="shared" si="187"/>
        <v>4.1014281655050513E-2</v>
      </c>
      <c r="BW209" s="157">
        <f t="shared" si="173"/>
        <v>-40747</v>
      </c>
      <c r="BX209" s="4">
        <f t="shared" si="188"/>
        <v>-3.0755430861700525E-5</v>
      </c>
      <c r="BY209" s="4">
        <f t="shared" si="174"/>
        <v>-9.8954045514926762E-3</v>
      </c>
      <c r="BZ209" s="4">
        <f t="shared" si="189"/>
        <v>-4.2042991537953121E-2</v>
      </c>
      <c r="CA209" s="157">
        <f t="shared" si="175"/>
        <v>163206</v>
      </c>
      <c r="CB209" s="4">
        <f t="shared" si="190"/>
        <v>2.5118383232273036E-5</v>
      </c>
      <c r="CC209" s="4">
        <f t="shared" si="176"/>
        <v>4.1270289215195405E-2</v>
      </c>
      <c r="CD209" s="4">
        <f t="shared" si="191"/>
        <v>3.5558049131712302E-2</v>
      </c>
      <c r="CE209" s="159">
        <f t="shared" si="177"/>
        <v>227309</v>
      </c>
      <c r="CF209" s="4">
        <f t="shared" si="192"/>
        <v>5.3487076769864078E-5</v>
      </c>
      <c r="CG209" s="4">
        <f t="shared" si="178"/>
        <v>6.0985631517027947E-2</v>
      </c>
      <c r="CH209" s="4">
        <f t="shared" si="193"/>
        <v>8.1920063666881746E-2</v>
      </c>
      <c r="CI209" s="157">
        <f t="shared" si="212"/>
        <v>1056199.5942517249</v>
      </c>
      <c r="CJ209" s="164">
        <f t="shared" si="211"/>
        <v>1.4251467101268384E-4</v>
      </c>
      <c r="CK209" s="4">
        <f t="shared" si="179"/>
        <v>0.28337197059276192</v>
      </c>
      <c r="CL209" s="4">
        <f t="shared" si="194"/>
        <v>0.21827349011904942</v>
      </c>
    </row>
    <row r="210" spans="1:90" x14ac:dyDescent="0.35">
      <c r="A210" t="s">
        <v>118</v>
      </c>
      <c r="B210">
        <v>784</v>
      </c>
      <c r="C210" t="s">
        <v>472</v>
      </c>
      <c r="D210" s="342">
        <v>6359000</v>
      </c>
      <c r="E210" s="200">
        <v>5742676</v>
      </c>
      <c r="F210" s="200">
        <v>353327</v>
      </c>
      <c r="G210" s="161">
        <f t="shared" si="204"/>
        <v>9.6285501199657939E-4</v>
      </c>
      <c r="H210" s="342">
        <v>6442000</v>
      </c>
      <c r="I210" s="200">
        <v>5804870.3076529419</v>
      </c>
      <c r="J210" s="200">
        <v>378638.23394798778</v>
      </c>
      <c r="K210" s="161">
        <f t="shared" si="205"/>
        <v>9.6528207412268318E-4</v>
      </c>
      <c r="L210" s="200">
        <v>5899406.733390497</v>
      </c>
      <c r="M210" s="200">
        <v>320615.97441903653</v>
      </c>
      <c r="N210" s="161">
        <f t="shared" si="206"/>
        <v>9.8010961129577187E-4</v>
      </c>
      <c r="O210" s="200">
        <v>5949053</v>
      </c>
      <c r="P210" s="200">
        <v>315259</v>
      </c>
      <c r="Q210" s="161">
        <f t="shared" si="201"/>
        <v>9.7995339246136591E-4</v>
      </c>
      <c r="R210" t="s">
        <v>118</v>
      </c>
      <c r="S210" s="144">
        <v>784</v>
      </c>
      <c r="T210" t="s">
        <v>472</v>
      </c>
      <c r="U210" s="275">
        <v>6340478.6817843653</v>
      </c>
      <c r="V210" s="161">
        <f t="shared" si="180"/>
        <v>9.932663632857019E-4</v>
      </c>
      <c r="W210" s="3">
        <v>6397397.1915550604</v>
      </c>
      <c r="X210" s="161">
        <f t="shared" si="161"/>
        <v>1.0102828017736316E-3</v>
      </c>
      <c r="Y210">
        <v>784</v>
      </c>
      <c r="Z210" t="s">
        <v>118</v>
      </c>
      <c r="AA210" t="s">
        <v>472</v>
      </c>
      <c r="AB210" s="162">
        <v>5851782</v>
      </c>
      <c r="AC210" s="161">
        <f t="shared" si="162"/>
        <v>9.8127842861818189E-4</v>
      </c>
      <c r="AD210" s="163">
        <v>784</v>
      </c>
      <c r="AE210" s="163" t="s">
        <v>118</v>
      </c>
      <c r="AF210" s="8" t="s">
        <v>472</v>
      </c>
      <c r="AG210" s="160">
        <v>6012046</v>
      </c>
      <c r="AH210" s="161">
        <f t="shared" si="163"/>
        <v>9.8934426845233596E-4</v>
      </c>
      <c r="AI210">
        <v>784</v>
      </c>
      <c r="AJ210" t="s">
        <v>118</v>
      </c>
      <c r="AK210" s="1">
        <v>5322312</v>
      </c>
      <c r="AL210" s="161">
        <f t="shared" si="164"/>
        <v>9.1481103064027208E-4</v>
      </c>
      <c r="AM210">
        <v>784</v>
      </c>
      <c r="AN210" t="s">
        <v>524</v>
      </c>
      <c r="AO210" s="3">
        <v>5043598</v>
      </c>
      <c r="AP210" s="161">
        <f t="shared" si="165"/>
        <v>8.9599705829176231E-4</v>
      </c>
      <c r="AQ210">
        <v>784</v>
      </c>
      <c r="AR210" t="s">
        <v>118</v>
      </c>
      <c r="AS210" s="3">
        <v>5042010</v>
      </c>
      <c r="AT210" s="161">
        <f t="shared" si="166"/>
        <v>9.0065580128916695E-4</v>
      </c>
      <c r="AU210" s="13">
        <v>784</v>
      </c>
      <c r="AV210" s="13" t="s">
        <v>118</v>
      </c>
      <c r="AW210" s="3">
        <v>4802311</v>
      </c>
      <c r="AX210" s="161">
        <f t="shared" si="167"/>
        <v>8.4123969572152252E-4</v>
      </c>
      <c r="AY210" s="174">
        <f t="shared" si="202"/>
        <v>-94536.425737555139</v>
      </c>
      <c r="AZ210" s="161">
        <f t="shared" si="207"/>
        <v>-1.4827537173088697E-5</v>
      </c>
      <c r="BA210" s="148">
        <f t="shared" si="208"/>
        <v>-1.6024734352097017E-2</v>
      </c>
      <c r="BB210" s="148">
        <f t="shared" si="209"/>
        <v>-1.5128447881952388E-2</v>
      </c>
      <c r="BC210" s="174">
        <f t="shared" si="203"/>
        <v>-441071.94839386828</v>
      </c>
      <c r="BD210" s="161">
        <f t="shared" si="210"/>
        <v>-1.3156751989930023E-5</v>
      </c>
      <c r="BE210" s="148">
        <f t="shared" si="195"/>
        <v>-6.9564455702852371E-2</v>
      </c>
      <c r="BF210" s="161">
        <f t="shared" si="196"/>
        <v>-1.3245945374016084E-2</v>
      </c>
      <c r="BG210" s="174">
        <f t="shared" si="181"/>
        <v>-56918.50977069512</v>
      </c>
      <c r="BH210" s="161">
        <f t="shared" si="197"/>
        <v>-1.7016438487929683E-5</v>
      </c>
      <c r="BI210" s="148">
        <f t="shared" si="182"/>
        <v>-8.8971355172117322E-3</v>
      </c>
      <c r="BJ210" s="161">
        <f t="shared" si="198"/>
        <v>-1.6843242761389161E-2</v>
      </c>
      <c r="BK210" s="174">
        <f t="shared" si="199"/>
        <v>545615.19155506045</v>
      </c>
      <c r="BL210" s="164">
        <f t="shared" si="200"/>
        <v>2.9004373155449691E-5</v>
      </c>
      <c r="BM210" s="4">
        <f t="shared" si="168"/>
        <v>9.3239152031818762E-2</v>
      </c>
      <c r="BN210" s="4">
        <f t="shared" si="183"/>
        <v>2.955774050418403E-2</v>
      </c>
      <c r="BO210" s="157">
        <f t="shared" si="169"/>
        <v>-160264</v>
      </c>
      <c r="BP210" s="164">
        <f t="shared" si="184"/>
        <v>-8.0658398341540687E-6</v>
      </c>
      <c r="BQ210" s="4">
        <f t="shared" si="170"/>
        <v>-2.6657147999200274E-2</v>
      </c>
      <c r="BR210" s="4">
        <f t="shared" si="185"/>
        <v>-8.1527129547854255E-3</v>
      </c>
      <c r="BS210" s="157">
        <f t="shared" si="171"/>
        <v>689734</v>
      </c>
      <c r="BT210" s="164">
        <f t="shared" si="186"/>
        <v>7.4533237812063878E-5</v>
      </c>
      <c r="BU210" s="4">
        <f t="shared" si="172"/>
        <v>0.12959292878733902</v>
      </c>
      <c r="BV210" s="4">
        <f t="shared" si="187"/>
        <v>8.1473916815255717E-2</v>
      </c>
      <c r="BW210" s="157">
        <f t="shared" si="173"/>
        <v>278714</v>
      </c>
      <c r="BX210" s="4">
        <f t="shared" si="188"/>
        <v>1.8813972348509771E-5</v>
      </c>
      <c r="BY210" s="4">
        <f t="shared" si="174"/>
        <v>5.5260946649594196E-2</v>
      </c>
      <c r="BZ210" s="4">
        <f t="shared" si="189"/>
        <v>2.0997805935188019E-2</v>
      </c>
      <c r="CA210" s="157">
        <f t="shared" si="175"/>
        <v>1588</v>
      </c>
      <c r="CB210" s="4">
        <f t="shared" si="190"/>
        <v>-4.6587429974046446E-6</v>
      </c>
      <c r="CC210" s="4">
        <f t="shared" si="176"/>
        <v>3.1495375852090736E-4</v>
      </c>
      <c r="CD210" s="4">
        <f t="shared" si="191"/>
        <v>-5.1726119908807383E-3</v>
      </c>
      <c r="CE210" s="159">
        <f t="shared" si="177"/>
        <v>239699</v>
      </c>
      <c r="CF210" s="4">
        <f t="shared" si="192"/>
        <v>5.9416105567644431E-5</v>
      </c>
      <c r="CG210" s="4">
        <f t="shared" si="178"/>
        <v>4.9913260511449592E-2</v>
      </c>
      <c r="CH210" s="4">
        <f t="shared" si="193"/>
        <v>7.06292224081079E-2</v>
      </c>
      <c r="CI210" s="157">
        <f t="shared" si="212"/>
        <v>1002559.3076529419</v>
      </c>
      <c r="CJ210" s="164">
        <f t="shared" si="211"/>
        <v>1.2404237840116066E-4</v>
      </c>
      <c r="CK210" s="4">
        <f t="shared" si="179"/>
        <v>0.20876601029232425</v>
      </c>
      <c r="CL210" s="4">
        <f t="shared" si="194"/>
        <v>0.1474518844415334</v>
      </c>
    </row>
    <row r="211" spans="1:90" x14ac:dyDescent="0.35">
      <c r="A211" t="s">
        <v>121</v>
      </c>
      <c r="B211">
        <v>785</v>
      </c>
      <c r="C211" t="s">
        <v>472</v>
      </c>
      <c r="D211" s="342">
        <v>4667000</v>
      </c>
      <c r="E211" s="200">
        <v>4214454</v>
      </c>
      <c r="F211" s="200">
        <v>643222</v>
      </c>
      <c r="G211" s="161">
        <f t="shared" si="204"/>
        <v>7.066232113267459E-4</v>
      </c>
      <c r="H211" s="342">
        <v>4756000</v>
      </c>
      <c r="I211" s="200">
        <v>4285962.8217125889</v>
      </c>
      <c r="J211" s="200">
        <v>690291.04180412344</v>
      </c>
      <c r="K211" s="161">
        <f t="shared" si="205"/>
        <v>7.127055150054157E-4</v>
      </c>
      <c r="L211" s="200">
        <v>4232750.1768292869</v>
      </c>
      <c r="M211" s="200">
        <v>584511.32283477369</v>
      </c>
      <c r="N211" s="161">
        <f t="shared" si="206"/>
        <v>7.0321632632032633E-4</v>
      </c>
      <c r="O211" s="200">
        <v>4258953</v>
      </c>
      <c r="P211" s="200">
        <v>574745</v>
      </c>
      <c r="Q211" s="161">
        <f t="shared" si="201"/>
        <v>7.0155290946029747E-4</v>
      </c>
      <c r="R211" t="s">
        <v>121</v>
      </c>
      <c r="S211" s="144">
        <v>785</v>
      </c>
      <c r="T211" t="s">
        <v>472</v>
      </c>
      <c r="U211" s="275">
        <v>4225728.1948779803</v>
      </c>
      <c r="V211" s="161">
        <f t="shared" si="180"/>
        <v>6.6198056755851912E-4</v>
      </c>
      <c r="W211" s="3">
        <v>4197727.978368408</v>
      </c>
      <c r="X211" s="161">
        <f t="shared" si="161"/>
        <v>6.629090325465213E-4</v>
      </c>
      <c r="Y211">
        <v>785</v>
      </c>
      <c r="Z211" t="s">
        <v>121</v>
      </c>
      <c r="AA211" t="s">
        <v>472</v>
      </c>
      <c r="AB211" s="162">
        <v>3918359</v>
      </c>
      <c r="AC211" s="161">
        <f t="shared" si="162"/>
        <v>6.5706500383676464E-4</v>
      </c>
      <c r="AD211" s="163">
        <v>785</v>
      </c>
      <c r="AE211" s="163" t="s">
        <v>121</v>
      </c>
      <c r="AF211" s="8" t="s">
        <v>472</v>
      </c>
      <c r="AG211" s="160">
        <v>4304771</v>
      </c>
      <c r="AH211" s="161">
        <f t="shared" si="163"/>
        <v>7.0839453255178533E-4</v>
      </c>
      <c r="AI211">
        <v>785</v>
      </c>
      <c r="AJ211" t="s">
        <v>121</v>
      </c>
      <c r="AK211" s="1">
        <v>4081430</v>
      </c>
      <c r="AL211" s="161">
        <f t="shared" si="164"/>
        <v>7.0152542443699764E-4</v>
      </c>
      <c r="AM211">
        <v>785</v>
      </c>
      <c r="AN211" t="s">
        <v>121</v>
      </c>
      <c r="AO211" s="3">
        <v>3839771</v>
      </c>
      <c r="AP211" s="161">
        <f t="shared" si="165"/>
        <v>6.8213674454506846E-4</v>
      </c>
      <c r="AQ211">
        <v>785</v>
      </c>
      <c r="AR211" t="s">
        <v>121</v>
      </c>
      <c r="AS211" s="3">
        <v>3461202</v>
      </c>
      <c r="AT211" s="161">
        <f t="shared" si="166"/>
        <v>6.1827558071754463E-4</v>
      </c>
      <c r="AU211" s="13">
        <v>785</v>
      </c>
      <c r="AV211" s="13" t="s">
        <v>121</v>
      </c>
      <c r="AW211" s="3">
        <v>3197234</v>
      </c>
      <c r="AX211" s="161">
        <f t="shared" si="167"/>
        <v>5.6007204808487126E-4</v>
      </c>
      <c r="AY211" s="174">
        <f t="shared" si="202"/>
        <v>53212.64488330204</v>
      </c>
      <c r="AZ211" s="161">
        <f t="shared" si="207"/>
        <v>9.4891886850893663E-6</v>
      </c>
      <c r="BA211" s="148">
        <f t="shared" si="208"/>
        <v>1.2571647902726716E-2</v>
      </c>
      <c r="BB211" s="148">
        <f t="shared" si="209"/>
        <v>1.3493982335055868E-2</v>
      </c>
      <c r="BC211" s="174">
        <f t="shared" si="203"/>
        <v>7021.981951306574</v>
      </c>
      <c r="BD211" s="161">
        <f t="shared" si="210"/>
        <v>4.1235758761807217E-5</v>
      </c>
      <c r="BE211" s="148">
        <f t="shared" si="195"/>
        <v>1.6617211584545222E-3</v>
      </c>
      <c r="BF211" s="161">
        <f t="shared" si="196"/>
        <v>6.2291494316654504E-2</v>
      </c>
      <c r="BG211" s="174">
        <f t="shared" si="181"/>
        <v>28000.21650957223</v>
      </c>
      <c r="BH211" s="161">
        <f t="shared" si="197"/>
        <v>-9.2846498800217871E-7</v>
      </c>
      <c r="BI211" s="148">
        <f t="shared" si="182"/>
        <v>6.670326579964689E-3</v>
      </c>
      <c r="BJ211" s="161">
        <f t="shared" si="198"/>
        <v>-1.4005918495868758E-3</v>
      </c>
      <c r="BK211" s="174">
        <f t="shared" si="199"/>
        <v>279368.97836840805</v>
      </c>
      <c r="BL211" s="164">
        <f t="shared" si="200"/>
        <v>5.8440287097566521E-6</v>
      </c>
      <c r="BM211" s="4">
        <f t="shared" si="168"/>
        <v>7.129744323284519E-2</v>
      </c>
      <c r="BN211" s="4">
        <f t="shared" si="183"/>
        <v>8.8941408774351506E-3</v>
      </c>
      <c r="BO211" s="157">
        <f t="shared" si="169"/>
        <v>-386412</v>
      </c>
      <c r="BP211" s="164">
        <f t="shared" si="184"/>
        <v>-5.1329528715020681E-5</v>
      </c>
      <c r="BQ211" s="4">
        <f t="shared" si="170"/>
        <v>-8.9763659902001761E-2</v>
      </c>
      <c r="BR211" s="4">
        <f t="shared" si="185"/>
        <v>-7.2458956635536101E-2</v>
      </c>
      <c r="BS211" s="157">
        <f t="shared" si="171"/>
        <v>223341</v>
      </c>
      <c r="BT211" s="164">
        <f t="shared" si="186"/>
        <v>6.8691081147876894E-6</v>
      </c>
      <c r="BU211" s="4">
        <f t="shared" si="172"/>
        <v>5.4721261910653865E-2</v>
      </c>
      <c r="BV211" s="4">
        <f t="shared" si="187"/>
        <v>9.7916737947173118E-3</v>
      </c>
      <c r="BW211" s="157">
        <f t="shared" si="173"/>
        <v>241659</v>
      </c>
      <c r="BX211" s="4">
        <f t="shared" si="188"/>
        <v>1.9388679891929172E-5</v>
      </c>
      <c r="BY211" s="4">
        <f t="shared" si="174"/>
        <v>6.2935784451729024E-2</v>
      </c>
      <c r="BZ211" s="4">
        <f t="shared" si="189"/>
        <v>2.8423450352113629E-2</v>
      </c>
      <c r="CA211" s="157">
        <f t="shared" si="175"/>
        <v>378569</v>
      </c>
      <c r="CB211" s="4">
        <f t="shared" si="190"/>
        <v>6.386116382752383E-5</v>
      </c>
      <c r="CC211" s="4">
        <f t="shared" si="176"/>
        <v>0.10937500902865537</v>
      </c>
      <c r="CD211" s="4">
        <f t="shared" si="191"/>
        <v>0.10328915748768414</v>
      </c>
      <c r="CE211" s="159">
        <f t="shared" si="177"/>
        <v>263968</v>
      </c>
      <c r="CF211" s="4">
        <f t="shared" si="192"/>
        <v>5.8203532632673371E-5</v>
      </c>
      <c r="CG211" s="4">
        <f t="shared" si="178"/>
        <v>8.2561363978989333E-2</v>
      </c>
      <c r="CH211" s="4">
        <f t="shared" si="193"/>
        <v>0.10392150944096647</v>
      </c>
      <c r="CI211" s="157">
        <f t="shared" si="212"/>
        <v>1088728.8217125889</v>
      </c>
      <c r="CJ211" s="164">
        <f t="shared" si="211"/>
        <v>1.5263346692054444E-4</v>
      </c>
      <c r="CK211" s="4">
        <f t="shared" si="179"/>
        <v>0.34052209557154367</v>
      </c>
      <c r="CL211" s="4">
        <f t="shared" si="194"/>
        <v>0.27252470006754365</v>
      </c>
    </row>
    <row r="212" spans="1:90" x14ac:dyDescent="0.35">
      <c r="A212" t="s">
        <v>151</v>
      </c>
      <c r="B212">
        <v>794</v>
      </c>
      <c r="C212" t="s">
        <v>473</v>
      </c>
      <c r="D212" s="342">
        <v>44673000</v>
      </c>
      <c r="E212" s="200">
        <v>40343832</v>
      </c>
      <c r="F212" s="200">
        <v>3576982</v>
      </c>
      <c r="G212" s="161">
        <f t="shared" si="204"/>
        <v>6.7643135089543597E-3</v>
      </c>
      <c r="H212" s="342">
        <v>45158000</v>
      </c>
      <c r="I212" s="200">
        <v>40691945.335732147</v>
      </c>
      <c r="J212" s="200">
        <v>3673479.3473348292</v>
      </c>
      <c r="K212" s="161">
        <f t="shared" si="205"/>
        <v>6.7665948267574575E-3</v>
      </c>
      <c r="L212" s="200">
        <v>39182980.243088849</v>
      </c>
      <c r="M212" s="200">
        <v>3110557.9280082667</v>
      </c>
      <c r="N212" s="161">
        <f t="shared" si="206"/>
        <v>6.5097419572887226E-3</v>
      </c>
      <c r="O212" s="200">
        <v>39486658</v>
      </c>
      <c r="P212" s="200">
        <v>3058585</v>
      </c>
      <c r="Q212" s="161">
        <f t="shared" si="201"/>
        <v>6.5044107800118324E-3</v>
      </c>
      <c r="R212" t="s">
        <v>151</v>
      </c>
      <c r="S212" s="144">
        <v>794</v>
      </c>
      <c r="T212" t="s">
        <v>473</v>
      </c>
      <c r="U212" s="275">
        <v>40648671.844597697</v>
      </c>
      <c r="V212" s="161">
        <f t="shared" si="180"/>
        <v>6.3678091957743103E-3</v>
      </c>
      <c r="W212" s="3">
        <v>38308902.131129764</v>
      </c>
      <c r="X212" s="161">
        <f t="shared" si="161"/>
        <v>6.0497767793751527E-3</v>
      </c>
      <c r="Y212">
        <v>794</v>
      </c>
      <c r="Z212" t="s">
        <v>151</v>
      </c>
      <c r="AA212" t="s">
        <v>473</v>
      </c>
      <c r="AB212" s="162">
        <v>37263980</v>
      </c>
      <c r="AC212" s="161">
        <f t="shared" si="162"/>
        <v>6.2487528992808267E-3</v>
      </c>
      <c r="AD212" s="163">
        <v>794</v>
      </c>
      <c r="AE212" s="163" t="s">
        <v>151</v>
      </c>
      <c r="AF212" s="8" t="s">
        <v>473</v>
      </c>
      <c r="AG212" s="160">
        <v>41949145</v>
      </c>
      <c r="AH212" s="161">
        <f t="shared" si="163"/>
        <v>6.9031651075567232E-3</v>
      </c>
      <c r="AI212">
        <v>794</v>
      </c>
      <c r="AJ212" t="s">
        <v>151</v>
      </c>
      <c r="AK212" s="1">
        <v>39206670</v>
      </c>
      <c r="AL212" s="161">
        <f t="shared" si="164"/>
        <v>6.7389311619974624E-3</v>
      </c>
      <c r="AM212">
        <v>794</v>
      </c>
      <c r="AN212" t="s">
        <v>151</v>
      </c>
      <c r="AO212" s="3">
        <v>37321968</v>
      </c>
      <c r="AP212" s="161">
        <f t="shared" si="165"/>
        <v>6.630261479534905E-3</v>
      </c>
      <c r="AQ212">
        <v>794</v>
      </c>
      <c r="AR212" t="s">
        <v>151</v>
      </c>
      <c r="AS212" s="3">
        <v>35499998</v>
      </c>
      <c r="AT212" s="161">
        <f t="shared" si="166"/>
        <v>6.3413755911737235E-3</v>
      </c>
      <c r="AU212" s="13">
        <v>794</v>
      </c>
      <c r="AV212" s="13" t="s">
        <v>151</v>
      </c>
      <c r="AW212" s="3">
        <v>37014523</v>
      </c>
      <c r="AX212" s="161">
        <f t="shared" si="167"/>
        <v>6.4839794977454178E-3</v>
      </c>
      <c r="AY212" s="174">
        <f t="shared" si="202"/>
        <v>1508965.0926432982</v>
      </c>
      <c r="AZ212" s="161">
        <f t="shared" si="207"/>
        <v>2.5685286946873498E-4</v>
      </c>
      <c r="BA212" s="148">
        <f t="shared" si="208"/>
        <v>3.8510727955907632E-2</v>
      </c>
      <c r="BB212" s="148">
        <f t="shared" si="209"/>
        <v>3.9456689858673448E-2</v>
      </c>
      <c r="BC212" s="174">
        <f t="shared" si="203"/>
        <v>-1465691.6015088484</v>
      </c>
      <c r="BD212" s="161">
        <f t="shared" si="210"/>
        <v>1.4193276151441229E-4</v>
      </c>
      <c r="BE212" s="148">
        <f t="shared" si="195"/>
        <v>-3.6057552067439623E-2</v>
      </c>
      <c r="BF212" s="161">
        <f t="shared" si="196"/>
        <v>2.2289104015333738E-2</v>
      </c>
      <c r="BG212" s="174">
        <f t="shared" si="181"/>
        <v>2339769.7134679332</v>
      </c>
      <c r="BH212" s="161">
        <f t="shared" si="197"/>
        <v>3.1803241639915755E-4</v>
      </c>
      <c r="BI212" s="148">
        <f t="shared" si="182"/>
        <v>6.107639695491663E-2</v>
      </c>
      <c r="BJ212" s="161">
        <f t="shared" si="198"/>
        <v>5.2569281148255077E-2</v>
      </c>
      <c r="BK212" s="174">
        <f t="shared" si="199"/>
        <v>1044922.131129764</v>
      </c>
      <c r="BL212" s="164">
        <f t="shared" si="200"/>
        <v>-1.9897611990567395E-4</v>
      </c>
      <c r="BM212" s="4">
        <f t="shared" si="168"/>
        <v>2.8041076963055585E-2</v>
      </c>
      <c r="BN212" s="4">
        <f t="shared" si="183"/>
        <v>-3.1842532920220649E-2</v>
      </c>
      <c r="BO212" s="157">
        <f t="shared" si="169"/>
        <v>-4685165</v>
      </c>
      <c r="BP212" s="164">
        <f t="shared" si="184"/>
        <v>-6.5441220827589658E-4</v>
      </c>
      <c r="BQ212" s="4">
        <f t="shared" si="170"/>
        <v>-0.11168678169721934</v>
      </c>
      <c r="BR212" s="4">
        <f t="shared" si="185"/>
        <v>-9.4798863721154203E-2</v>
      </c>
      <c r="BS212" s="157">
        <f t="shared" si="171"/>
        <v>2742475</v>
      </c>
      <c r="BT212" s="164">
        <f t="shared" si="186"/>
        <v>1.6423394555926084E-4</v>
      </c>
      <c r="BU212" s="4">
        <f t="shared" si="172"/>
        <v>6.9949194869138337E-2</v>
      </c>
      <c r="BV212" s="4">
        <f t="shared" si="187"/>
        <v>2.4370919009444346E-2</v>
      </c>
      <c r="BW212" s="157">
        <f t="shared" si="173"/>
        <v>1884702</v>
      </c>
      <c r="BX212" s="4">
        <f t="shared" si="188"/>
        <v>1.0866968246255743E-4</v>
      </c>
      <c r="BY212" s="4">
        <f t="shared" si="174"/>
        <v>5.0498462460500472E-2</v>
      </c>
      <c r="BZ212" s="4">
        <f t="shared" si="189"/>
        <v>1.638995427223789E-2</v>
      </c>
      <c r="CA212" s="157">
        <f t="shared" si="175"/>
        <v>1821970</v>
      </c>
      <c r="CB212" s="4">
        <f t="shared" si="190"/>
        <v>2.888858883611815E-4</v>
      </c>
      <c r="CC212" s="4">
        <f t="shared" si="176"/>
        <v>5.1323101482991636E-2</v>
      </c>
      <c r="CD212" s="4">
        <f t="shared" si="191"/>
        <v>4.5555713300323798E-2</v>
      </c>
      <c r="CE212" s="159">
        <f t="shared" si="177"/>
        <v>-1514525</v>
      </c>
      <c r="CF212" s="4">
        <f t="shared" si="192"/>
        <v>-1.4260390657169428E-4</v>
      </c>
      <c r="CG212" s="4">
        <f t="shared" si="178"/>
        <v>-4.091704761398654E-2</v>
      </c>
      <c r="CH212" s="4">
        <f t="shared" si="193"/>
        <v>-2.1993269198534622E-2</v>
      </c>
      <c r="CI212" s="157">
        <f t="shared" si="212"/>
        <v>3677422.3357321471</v>
      </c>
      <c r="CJ212" s="164">
        <f t="shared" si="211"/>
        <v>2.8261532901203978E-4</v>
      </c>
      <c r="CK212" s="4">
        <f t="shared" si="179"/>
        <v>9.9350796327488736E-2</v>
      </c>
      <c r="CL212" s="4">
        <f t="shared" si="194"/>
        <v>4.3586709228539293E-2</v>
      </c>
    </row>
    <row r="213" spans="1:90" x14ac:dyDescent="0.35">
      <c r="A213" t="s">
        <v>287</v>
      </c>
      <c r="B213">
        <v>796</v>
      </c>
      <c r="C213" t="s">
        <v>473</v>
      </c>
      <c r="D213" s="342">
        <v>63133000</v>
      </c>
      <c r="E213" s="200">
        <v>57014890</v>
      </c>
      <c r="F213" s="200">
        <v>7343589</v>
      </c>
      <c r="G213" s="161">
        <f t="shared" si="204"/>
        <v>9.5594932736817566E-3</v>
      </c>
      <c r="H213" s="342">
        <v>63547000</v>
      </c>
      <c r="I213" s="200">
        <v>57262257.83155676</v>
      </c>
      <c r="J213" s="200">
        <v>7251028.4914820725</v>
      </c>
      <c r="K213" s="161">
        <f t="shared" si="205"/>
        <v>9.5220440904116872E-3</v>
      </c>
      <c r="L213" s="200">
        <v>56471163.077368513</v>
      </c>
      <c r="M213" s="200">
        <v>6139885.9304210423</v>
      </c>
      <c r="N213" s="161">
        <f t="shared" si="206"/>
        <v>9.3819484220187561E-3</v>
      </c>
      <c r="O213" s="200">
        <v>56864808</v>
      </c>
      <c r="P213" s="200">
        <v>6037297</v>
      </c>
      <c r="Q213" s="161">
        <f t="shared" si="201"/>
        <v>9.3670137938364675E-3</v>
      </c>
      <c r="R213" t="s">
        <v>287</v>
      </c>
      <c r="S213" s="144">
        <v>796</v>
      </c>
      <c r="T213" t="s">
        <v>473</v>
      </c>
      <c r="U213" s="275">
        <v>59637281.620270111</v>
      </c>
      <c r="V213" s="161">
        <f t="shared" si="180"/>
        <v>9.3424658932124271E-3</v>
      </c>
      <c r="W213" s="3">
        <v>61107201.31314335</v>
      </c>
      <c r="X213" s="161">
        <f t="shared" si="161"/>
        <v>9.6501049884290986E-3</v>
      </c>
      <c r="Y213">
        <v>796</v>
      </c>
      <c r="Z213" t="s">
        <v>287</v>
      </c>
      <c r="AA213" t="s">
        <v>473</v>
      </c>
      <c r="AB213" s="162">
        <v>56849874</v>
      </c>
      <c r="AC213" s="161">
        <f t="shared" si="162"/>
        <v>9.5330883867276034E-3</v>
      </c>
      <c r="AD213" s="163">
        <v>796</v>
      </c>
      <c r="AE213" s="163" t="s">
        <v>287</v>
      </c>
      <c r="AF213" s="8" t="s">
        <v>473</v>
      </c>
      <c r="AG213" s="160">
        <v>58541738</v>
      </c>
      <c r="AH213" s="161">
        <f t="shared" si="163"/>
        <v>9.6336476726123377E-3</v>
      </c>
      <c r="AI213">
        <v>796</v>
      </c>
      <c r="AJ213" t="s">
        <v>287</v>
      </c>
      <c r="AK213" s="1">
        <v>56133578</v>
      </c>
      <c r="AL213" s="161">
        <f t="shared" si="164"/>
        <v>9.6483664136386791E-3</v>
      </c>
      <c r="AM213">
        <v>796</v>
      </c>
      <c r="AN213" t="s">
        <v>287</v>
      </c>
      <c r="AO213" s="3">
        <v>50047010</v>
      </c>
      <c r="AP213" s="161">
        <f t="shared" si="165"/>
        <v>8.890869917923358E-3</v>
      </c>
      <c r="AQ213">
        <v>796</v>
      </c>
      <c r="AR213" t="s">
        <v>287</v>
      </c>
      <c r="AS213" s="3">
        <v>47881909</v>
      </c>
      <c r="AT213" s="161">
        <f t="shared" si="166"/>
        <v>8.5531601717668097E-3</v>
      </c>
      <c r="AU213" s="13">
        <v>796</v>
      </c>
      <c r="AV213" s="13" t="s">
        <v>287</v>
      </c>
      <c r="AW213" s="3">
        <v>54992513</v>
      </c>
      <c r="AX213" s="161">
        <f t="shared" si="167"/>
        <v>9.6332546774004994E-3</v>
      </c>
      <c r="AY213" s="174">
        <f t="shared" si="202"/>
        <v>791094.75418824703</v>
      </c>
      <c r="AZ213" s="161">
        <f t="shared" si="207"/>
        <v>1.4009566839293108E-4</v>
      </c>
      <c r="BA213" s="148">
        <f t="shared" si="208"/>
        <v>1.4008827002631501E-2</v>
      </c>
      <c r="BB213" s="148">
        <f t="shared" si="209"/>
        <v>1.4932470537158002E-2</v>
      </c>
      <c r="BC213" s="174">
        <f t="shared" si="203"/>
        <v>-3166118.5429015979</v>
      </c>
      <c r="BD213" s="161">
        <f t="shared" si="210"/>
        <v>3.9482528806328993E-5</v>
      </c>
      <c r="BE213" s="148">
        <f t="shared" si="195"/>
        <v>-5.3089585187019422E-2</v>
      </c>
      <c r="BF213" s="161">
        <f t="shared" si="196"/>
        <v>4.2261357180885398E-3</v>
      </c>
      <c r="BG213" s="174">
        <f t="shared" si="181"/>
        <v>-1469919.6928732395</v>
      </c>
      <c r="BH213" s="161">
        <f t="shared" si="197"/>
        <v>-3.0763909521667153E-4</v>
      </c>
      <c r="BI213" s="148">
        <f t="shared" si="182"/>
        <v>-2.4054770326342522E-2</v>
      </c>
      <c r="BJ213" s="161">
        <f t="shared" si="198"/>
        <v>-3.1879352150628863E-2</v>
      </c>
      <c r="BK213" s="174">
        <f t="shared" si="199"/>
        <v>4257327.3131433502</v>
      </c>
      <c r="BL213" s="164">
        <f t="shared" si="200"/>
        <v>1.1701660170149522E-4</v>
      </c>
      <c r="BM213" s="4">
        <f t="shared" si="168"/>
        <v>7.4887189954780733E-2</v>
      </c>
      <c r="BN213" s="4">
        <f t="shared" si="183"/>
        <v>1.2274784094565935E-2</v>
      </c>
      <c r="BO213" s="157">
        <f t="shared" si="169"/>
        <v>-1691864</v>
      </c>
      <c r="BP213" s="164">
        <f t="shared" si="184"/>
        <v>-1.0055928588473435E-4</v>
      </c>
      <c r="BQ213" s="4">
        <f t="shared" si="170"/>
        <v>-2.8900132756564213E-2</v>
      </c>
      <c r="BR213" s="4">
        <f t="shared" si="185"/>
        <v>-1.0438339588712183E-2</v>
      </c>
      <c r="BS213" s="157">
        <f t="shared" si="171"/>
        <v>2408160</v>
      </c>
      <c r="BT213" s="164">
        <f t="shared" si="186"/>
        <v>-1.4718741026341353E-5</v>
      </c>
      <c r="BU213" s="4">
        <f t="shared" si="172"/>
        <v>4.2900525599846848E-2</v>
      </c>
      <c r="BV213" s="4">
        <f t="shared" si="187"/>
        <v>-1.5255163822898894E-3</v>
      </c>
      <c r="BW213" s="157">
        <f t="shared" si="173"/>
        <v>6086568</v>
      </c>
      <c r="BX213" s="4">
        <f t="shared" si="188"/>
        <v>7.5749649571532109E-4</v>
      </c>
      <c r="BY213" s="4">
        <f t="shared" si="174"/>
        <v>0.12161701568185591</v>
      </c>
      <c r="BZ213" s="4">
        <f t="shared" si="189"/>
        <v>8.5199367745586105E-2</v>
      </c>
      <c r="CA213" s="157">
        <f t="shared" si="175"/>
        <v>2165101</v>
      </c>
      <c r="CB213" s="4">
        <f t="shared" si="190"/>
        <v>3.3770974615654828E-4</v>
      </c>
      <c r="CC213" s="4">
        <f t="shared" si="176"/>
        <v>4.5217516285743747E-2</v>
      </c>
      <c r="CD213" s="4">
        <f t="shared" si="191"/>
        <v>3.9483622354144252E-2</v>
      </c>
      <c r="CE213" s="159">
        <f t="shared" si="177"/>
        <v>-7110604</v>
      </c>
      <c r="CF213" s="4">
        <f t="shared" si="192"/>
        <v>-1.0800945056336896E-3</v>
      </c>
      <c r="CG213" s="4">
        <f t="shared" si="178"/>
        <v>-0.12930131052567101</v>
      </c>
      <c r="CH213" s="4">
        <f t="shared" si="193"/>
        <v>-0.11212145238592917</v>
      </c>
      <c r="CI213" s="157">
        <f t="shared" si="212"/>
        <v>2269744.8315567598</v>
      </c>
      <c r="CJ213" s="164">
        <f t="shared" si="211"/>
        <v>-1.112105869888122E-4</v>
      </c>
      <c r="CK213" s="4">
        <f t="shared" si="179"/>
        <v>4.1273706323563718E-2</v>
      </c>
      <c r="CL213" s="4">
        <f t="shared" si="194"/>
        <v>-1.1544445850654287E-2</v>
      </c>
    </row>
    <row r="214" spans="1:90" x14ac:dyDescent="0.35">
      <c r="A214" t="s">
        <v>155</v>
      </c>
      <c r="B214">
        <v>797</v>
      </c>
      <c r="C214" t="s">
        <v>473</v>
      </c>
      <c r="D214" s="342">
        <v>9466000</v>
      </c>
      <c r="E214" s="200">
        <v>8548474</v>
      </c>
      <c r="F214" s="200">
        <v>791239</v>
      </c>
      <c r="G214" s="161">
        <f t="shared" si="204"/>
        <v>1.4332936484354067E-3</v>
      </c>
      <c r="H214" s="342">
        <v>9498000</v>
      </c>
      <c r="I214" s="200">
        <v>8558404.2709159814</v>
      </c>
      <c r="J214" s="200">
        <v>748081.84522347327</v>
      </c>
      <c r="K214" s="161">
        <f t="shared" si="205"/>
        <v>1.4231625838253144E-3</v>
      </c>
      <c r="L214" s="200">
        <v>8082227.5096890861</v>
      </c>
      <c r="M214" s="200">
        <v>633446.30374665651</v>
      </c>
      <c r="N214" s="161">
        <f t="shared" si="206"/>
        <v>1.3427568602941116E-3</v>
      </c>
      <c r="O214" s="200">
        <v>8053042</v>
      </c>
      <c r="P214" s="200">
        <v>530821</v>
      </c>
      <c r="Q214" s="161">
        <f t="shared" si="201"/>
        <v>1.3265314374462393E-3</v>
      </c>
      <c r="R214" t="s">
        <v>155</v>
      </c>
      <c r="S214" s="144">
        <v>797</v>
      </c>
      <c r="T214" t="s">
        <v>473</v>
      </c>
      <c r="U214" s="275">
        <v>8875582.9396122042</v>
      </c>
      <c r="V214" s="161">
        <f t="shared" si="180"/>
        <v>1.3904025911791642E-3</v>
      </c>
      <c r="W214" s="3">
        <v>9207151.1480118949</v>
      </c>
      <c r="X214" s="161">
        <f t="shared" si="161"/>
        <v>1.4540017103277128E-3</v>
      </c>
      <c r="Y214">
        <v>797</v>
      </c>
      <c r="Z214" t="s">
        <v>155</v>
      </c>
      <c r="AA214" t="s">
        <v>473</v>
      </c>
      <c r="AB214" s="162">
        <v>8592129</v>
      </c>
      <c r="AC214" s="161">
        <f t="shared" si="162"/>
        <v>1.4408039881876513E-3</v>
      </c>
      <c r="AD214" s="163">
        <v>797</v>
      </c>
      <c r="AE214" s="163" t="s">
        <v>155</v>
      </c>
      <c r="AF214" s="8" t="s">
        <v>473</v>
      </c>
      <c r="AG214" s="160">
        <v>9124753</v>
      </c>
      <c r="AH214" s="161">
        <f t="shared" si="163"/>
        <v>1.5015723568304797E-3</v>
      </c>
      <c r="AI214">
        <v>797</v>
      </c>
      <c r="AJ214" t="s">
        <v>155</v>
      </c>
      <c r="AK214" s="1">
        <v>8316429</v>
      </c>
      <c r="AL214" s="161">
        <f t="shared" si="164"/>
        <v>1.429446636111646E-3</v>
      </c>
      <c r="AM214">
        <v>797</v>
      </c>
      <c r="AN214" t="s">
        <v>155</v>
      </c>
      <c r="AO214" s="3">
        <v>7960133</v>
      </c>
      <c r="AP214" s="161">
        <f t="shared" si="165"/>
        <v>1.4141205844738578E-3</v>
      </c>
      <c r="AQ214">
        <v>797</v>
      </c>
      <c r="AR214" t="s">
        <v>155</v>
      </c>
      <c r="AS214" s="3">
        <v>6702250</v>
      </c>
      <c r="AT214" s="161">
        <f t="shared" si="166"/>
        <v>1.1972249845181423E-3</v>
      </c>
      <c r="AU214" s="13">
        <v>797</v>
      </c>
      <c r="AV214" s="13" t="s">
        <v>155</v>
      </c>
      <c r="AW214" s="3">
        <v>7567428</v>
      </c>
      <c r="AX214" s="161">
        <f t="shared" si="167"/>
        <v>1.3256161102674379E-3</v>
      </c>
      <c r="AY214" s="174">
        <f t="shared" si="202"/>
        <v>476176.76122689527</v>
      </c>
      <c r="AZ214" s="161">
        <f t="shared" si="207"/>
        <v>8.0405723531202806E-5</v>
      </c>
      <c r="BA214" s="148">
        <f t="shared" si="208"/>
        <v>5.8916525259409984E-2</v>
      </c>
      <c r="BB214" s="148">
        <f t="shared" si="209"/>
        <v>5.9881074458700653E-2</v>
      </c>
      <c r="BC214" s="174">
        <f t="shared" si="203"/>
        <v>-793355.42992311809</v>
      </c>
      <c r="BD214" s="161">
        <f t="shared" si="210"/>
        <v>-4.7645730885052589E-5</v>
      </c>
      <c r="BE214" s="148">
        <f t="shared" si="195"/>
        <v>-8.938628992833024E-2</v>
      </c>
      <c r="BF214" s="161">
        <f t="shared" si="196"/>
        <v>-3.4267579179815454E-2</v>
      </c>
      <c r="BG214" s="174">
        <f t="shared" si="181"/>
        <v>-331568.20839969069</v>
      </c>
      <c r="BH214" s="161">
        <f t="shared" si="197"/>
        <v>-6.359911914854857E-5</v>
      </c>
      <c r="BI214" s="148">
        <f t="shared" si="182"/>
        <v>-3.6012030547721202E-2</v>
      </c>
      <c r="BJ214" s="161">
        <f t="shared" si="198"/>
        <v>-4.3740745761718651E-2</v>
      </c>
      <c r="BK214" s="174">
        <f t="shared" si="199"/>
        <v>615022.1480118949</v>
      </c>
      <c r="BL214" s="164">
        <f t="shared" si="200"/>
        <v>1.3197722140061456E-5</v>
      </c>
      <c r="BM214" s="4">
        <f t="shared" si="168"/>
        <v>7.1579715343181527E-2</v>
      </c>
      <c r="BN214" s="4">
        <f t="shared" si="183"/>
        <v>9.159970577720649E-3</v>
      </c>
      <c r="BO214" s="157">
        <f t="shared" si="169"/>
        <v>-532624</v>
      </c>
      <c r="BP214" s="164">
        <f t="shared" si="184"/>
        <v>-6.0768368642828393E-5</v>
      </c>
      <c r="BQ214" s="4">
        <f t="shared" si="170"/>
        <v>-5.8371333448697188E-2</v>
      </c>
      <c r="BR214" s="4">
        <f t="shared" si="185"/>
        <v>-4.046982375934139E-2</v>
      </c>
      <c r="BS214" s="157">
        <f t="shared" si="171"/>
        <v>808324</v>
      </c>
      <c r="BT214" s="164">
        <f t="shared" si="186"/>
        <v>7.2125720718833712E-5</v>
      </c>
      <c r="BU214" s="4">
        <f t="shared" si="172"/>
        <v>9.7196044119417124E-2</v>
      </c>
      <c r="BV214" s="4">
        <f t="shared" si="187"/>
        <v>5.045709220389559E-2</v>
      </c>
      <c r="BW214" s="157">
        <f t="shared" si="173"/>
        <v>356296</v>
      </c>
      <c r="BX214" s="4">
        <f t="shared" si="188"/>
        <v>1.5326051637788198E-5</v>
      </c>
      <c r="BY214" s="4">
        <f t="shared" si="174"/>
        <v>4.4760056144790547E-2</v>
      </c>
      <c r="BZ214" s="4">
        <f t="shared" si="189"/>
        <v>1.0837867580783754E-2</v>
      </c>
      <c r="CA214" s="157">
        <f t="shared" si="175"/>
        <v>1257883</v>
      </c>
      <c r="CB214" s="4">
        <f t="shared" si="190"/>
        <v>2.1689559995571547E-4</v>
      </c>
      <c r="CC214" s="4">
        <f t="shared" si="176"/>
        <v>0.18768070424111305</v>
      </c>
      <c r="CD214" s="4">
        <f t="shared" si="191"/>
        <v>0.18116528034453888</v>
      </c>
      <c r="CE214" s="159">
        <f t="shared" si="177"/>
        <v>-865178</v>
      </c>
      <c r="CF214" s="4">
        <f t="shared" si="192"/>
        <v>-1.2839112574929558E-4</v>
      </c>
      <c r="CG214" s="4">
        <f t="shared" si="178"/>
        <v>-0.1143292014142718</v>
      </c>
      <c r="CH214" s="4">
        <f t="shared" si="193"/>
        <v>-9.6853926830591366E-2</v>
      </c>
      <c r="CI214" s="157">
        <f t="shared" si="212"/>
        <v>990976.27091598138</v>
      </c>
      <c r="CJ214" s="164">
        <f t="shared" si="211"/>
        <v>9.754647355787651E-5</v>
      </c>
      <c r="CK214" s="4">
        <f t="shared" si="179"/>
        <v>0.13095285094433423</v>
      </c>
      <c r="CL214" s="4">
        <f t="shared" si="194"/>
        <v>7.3585763481855151E-2</v>
      </c>
    </row>
    <row r="215" spans="1:90" x14ac:dyDescent="0.35">
      <c r="A215" t="s">
        <v>157</v>
      </c>
      <c r="B215">
        <v>798</v>
      </c>
      <c r="C215" t="s">
        <v>472</v>
      </c>
      <c r="D215" s="342">
        <v>2020000</v>
      </c>
      <c r="E215" s="200">
        <v>1823943</v>
      </c>
      <c r="F215" s="200">
        <v>223676</v>
      </c>
      <c r="G215" s="161">
        <f t="shared" si="204"/>
        <v>3.0581433797520128E-4</v>
      </c>
      <c r="H215" s="342">
        <v>1944000</v>
      </c>
      <c r="I215" s="200">
        <v>1751622.5077918484</v>
      </c>
      <c r="J215" s="200">
        <v>140403.53919858331</v>
      </c>
      <c r="K215" s="161">
        <f t="shared" si="205"/>
        <v>2.9127434684840167E-4</v>
      </c>
      <c r="L215" s="200">
        <v>1737456.8859210762</v>
      </c>
      <c r="M215" s="200">
        <v>118888.19853892201</v>
      </c>
      <c r="N215" s="161">
        <f t="shared" si="206"/>
        <v>2.8865583779211327E-4</v>
      </c>
      <c r="O215" s="200">
        <v>1751428</v>
      </c>
      <c r="P215" s="200">
        <v>116902</v>
      </c>
      <c r="Q215" s="161">
        <f t="shared" si="201"/>
        <v>2.8850269282385362E-4</v>
      </c>
      <c r="R215" t="s">
        <v>157</v>
      </c>
      <c r="S215" s="144">
        <v>798</v>
      </c>
      <c r="T215" t="s">
        <v>472</v>
      </c>
      <c r="U215" s="275">
        <v>1671367.9521719019</v>
      </c>
      <c r="V215" s="161">
        <f t="shared" si="180"/>
        <v>2.6182779737678408E-4</v>
      </c>
      <c r="W215" s="3">
        <v>1639086.4677360286</v>
      </c>
      <c r="X215" s="161">
        <f t="shared" si="161"/>
        <v>2.5884603056373288E-4</v>
      </c>
      <c r="Y215">
        <v>798</v>
      </c>
      <c r="Z215" t="s">
        <v>157</v>
      </c>
      <c r="AA215" t="s">
        <v>472</v>
      </c>
      <c r="AB215" s="162">
        <v>1570720</v>
      </c>
      <c r="AC215" s="161">
        <f t="shared" si="162"/>
        <v>2.6339218607240508E-4</v>
      </c>
      <c r="AD215" s="163">
        <v>798</v>
      </c>
      <c r="AE215" s="163" t="s">
        <v>157</v>
      </c>
      <c r="AF215" s="8" t="s">
        <v>472</v>
      </c>
      <c r="AG215" s="160">
        <v>1712429</v>
      </c>
      <c r="AH215" s="161">
        <f t="shared" si="163"/>
        <v>2.8179787983684176E-4</v>
      </c>
      <c r="AI215">
        <v>798</v>
      </c>
      <c r="AJ215" t="s">
        <v>157</v>
      </c>
      <c r="AK215" s="1">
        <v>1563190</v>
      </c>
      <c r="AL215" s="161">
        <f t="shared" si="164"/>
        <v>2.6868463460739749E-4</v>
      </c>
      <c r="AM215">
        <v>798</v>
      </c>
      <c r="AN215" t="s">
        <v>157</v>
      </c>
      <c r="AO215" s="3">
        <v>1346838</v>
      </c>
      <c r="AP215" s="161">
        <f t="shared" si="165"/>
        <v>2.3926627102230602E-4</v>
      </c>
      <c r="AQ215">
        <v>798</v>
      </c>
      <c r="AR215" t="s">
        <v>157</v>
      </c>
      <c r="AS215" s="3">
        <v>1259636</v>
      </c>
      <c r="AT215" s="161">
        <f t="shared" si="166"/>
        <v>2.2500916716005742E-4</v>
      </c>
      <c r="AU215" s="13">
        <v>798</v>
      </c>
      <c r="AV215" s="13" t="s">
        <v>157</v>
      </c>
      <c r="AW215" s="3">
        <v>1157161</v>
      </c>
      <c r="AX215" s="161">
        <f t="shared" si="167"/>
        <v>2.0270444116193489E-4</v>
      </c>
      <c r="AY215" s="174">
        <f t="shared" si="202"/>
        <v>14165.621870772215</v>
      </c>
      <c r="AZ215" s="161">
        <f t="shared" si="207"/>
        <v>2.618509056288409E-6</v>
      </c>
      <c r="BA215" s="148">
        <f t="shared" si="208"/>
        <v>8.1530782061752325E-3</v>
      </c>
      <c r="BB215" s="148">
        <f t="shared" si="209"/>
        <v>9.0713878379076133E-3</v>
      </c>
      <c r="BC215" s="174">
        <f t="shared" si="203"/>
        <v>66088.933749174234</v>
      </c>
      <c r="BD215" s="161">
        <f t="shared" si="210"/>
        <v>2.6828040415329186E-5</v>
      </c>
      <c r="BE215" s="148">
        <f t="shared" si="195"/>
        <v>3.9541821813259777E-2</v>
      </c>
      <c r="BF215" s="161">
        <f t="shared" si="196"/>
        <v>0.10246444680097207</v>
      </c>
      <c r="BG215" s="174">
        <f t="shared" si="181"/>
        <v>32281.484435873339</v>
      </c>
      <c r="BH215" s="161">
        <f t="shared" si="197"/>
        <v>2.9817668130511978E-6</v>
      </c>
      <c r="BI215" s="148">
        <f t="shared" si="182"/>
        <v>1.9694802605784312E-2</v>
      </c>
      <c r="BJ215" s="161">
        <f t="shared" si="198"/>
        <v>1.1519461227809053E-2</v>
      </c>
      <c r="BK215" s="174">
        <f t="shared" si="199"/>
        <v>68366.4677360286</v>
      </c>
      <c r="BL215" s="164">
        <f t="shared" si="200"/>
        <v>-4.5461555086722034E-6</v>
      </c>
      <c r="BM215" s="4">
        <f t="shared" si="168"/>
        <v>4.3525560084565422E-2</v>
      </c>
      <c r="BN215" s="4">
        <f t="shared" si="183"/>
        <v>-1.7260024211281994E-2</v>
      </c>
      <c r="BO215" s="157">
        <f t="shared" si="169"/>
        <v>-141709</v>
      </c>
      <c r="BP215" s="164">
        <f t="shared" si="184"/>
        <v>-1.8405693764436671E-5</v>
      </c>
      <c r="BQ215" s="4">
        <f t="shared" si="170"/>
        <v>-8.2753211957984824E-2</v>
      </c>
      <c r="BR215" s="4">
        <f t="shared" si="185"/>
        <v>-6.5315231523719722E-2</v>
      </c>
      <c r="BS215" s="157">
        <f t="shared" si="171"/>
        <v>149239</v>
      </c>
      <c r="BT215" s="164">
        <f t="shared" si="186"/>
        <v>1.3113245229444263E-5</v>
      </c>
      <c r="BU215" s="4">
        <f t="shared" si="172"/>
        <v>9.547080009467819E-2</v>
      </c>
      <c r="BV215" s="4">
        <f t="shared" si="187"/>
        <v>4.8805341059437068E-2</v>
      </c>
      <c r="BW215" s="157">
        <f t="shared" si="173"/>
        <v>216352</v>
      </c>
      <c r="BX215" s="4">
        <f t="shared" si="188"/>
        <v>2.9418363585091473E-5</v>
      </c>
      <c r="BY215" s="4">
        <f t="shared" si="174"/>
        <v>0.16063698826436437</v>
      </c>
      <c r="BZ215" s="4">
        <f t="shared" si="189"/>
        <v>0.12295240553295075</v>
      </c>
      <c r="CA215" s="157">
        <f t="shared" si="175"/>
        <v>87202</v>
      </c>
      <c r="CB215" s="4">
        <f t="shared" si="190"/>
        <v>1.4257103862248604E-5</v>
      </c>
      <c r="CC215" s="4">
        <f t="shared" si="176"/>
        <v>6.9227935689357881E-2</v>
      </c>
      <c r="CD215" s="4">
        <f t="shared" si="191"/>
        <v>6.336232448745964E-2</v>
      </c>
      <c r="CE215" s="159">
        <f t="shared" si="177"/>
        <v>102475</v>
      </c>
      <c r="CF215" s="4">
        <f t="shared" si="192"/>
        <v>2.2304725998122522E-5</v>
      </c>
      <c r="CG215" s="4">
        <f t="shared" si="178"/>
        <v>8.8557253485037957E-2</v>
      </c>
      <c r="CH215" s="4">
        <f t="shared" si="193"/>
        <v>0.11003570454731133</v>
      </c>
      <c r="CI215" s="157">
        <f t="shared" si="212"/>
        <v>594461.50779184839</v>
      </c>
      <c r="CJ215" s="164">
        <f t="shared" si="211"/>
        <v>8.8569905686466781E-5</v>
      </c>
      <c r="CK215" s="4">
        <f t="shared" si="179"/>
        <v>0.51372411254082051</v>
      </c>
      <c r="CL215" s="4">
        <f t="shared" si="194"/>
        <v>0.43694112067189866</v>
      </c>
    </row>
    <row r="216" spans="1:90" x14ac:dyDescent="0.35">
      <c r="A216" t="s">
        <v>198</v>
      </c>
      <c r="B216">
        <v>809</v>
      </c>
      <c r="C216" t="s">
        <v>472</v>
      </c>
      <c r="D216" s="342">
        <v>3938000</v>
      </c>
      <c r="E216" s="200">
        <v>3556152</v>
      </c>
      <c r="F216" s="200">
        <v>390379</v>
      </c>
      <c r="G216" s="161">
        <f t="shared" si="204"/>
        <v>5.9624794723255492E-4</v>
      </c>
      <c r="H216" s="342">
        <v>3919000</v>
      </c>
      <c r="I216" s="200">
        <v>3531280.635700095</v>
      </c>
      <c r="J216" s="200">
        <v>343842.47360437276</v>
      </c>
      <c r="K216" s="161">
        <f t="shared" si="205"/>
        <v>5.8721068959007841E-4</v>
      </c>
      <c r="L216" s="200">
        <v>3418315.2772545065</v>
      </c>
      <c r="M216" s="200">
        <v>291152.29218098795</v>
      </c>
      <c r="N216" s="161">
        <f t="shared" si="206"/>
        <v>5.6790857268978654E-4</v>
      </c>
      <c r="O216" s="200">
        <v>3420479</v>
      </c>
      <c r="P216" s="200">
        <v>262485</v>
      </c>
      <c r="Q216" s="161">
        <f t="shared" si="201"/>
        <v>5.6343589473700436E-4</v>
      </c>
      <c r="R216" t="s">
        <v>198</v>
      </c>
      <c r="S216" s="144">
        <v>809</v>
      </c>
      <c r="T216" t="s">
        <v>472</v>
      </c>
      <c r="U216" s="275">
        <v>3598926.2374494881</v>
      </c>
      <c r="V216" s="161">
        <f t="shared" si="180"/>
        <v>5.6378903786471557E-4</v>
      </c>
      <c r="W216" s="3">
        <v>3786694.4142927551</v>
      </c>
      <c r="X216" s="161">
        <f t="shared" si="161"/>
        <v>5.9799823706151991E-4</v>
      </c>
      <c r="Y216">
        <v>809</v>
      </c>
      <c r="Z216" t="s">
        <v>198</v>
      </c>
      <c r="AA216" t="s">
        <v>472</v>
      </c>
      <c r="AB216" s="162">
        <v>3712233</v>
      </c>
      <c r="AC216" s="161">
        <f t="shared" si="162"/>
        <v>6.2249997776823518E-4</v>
      </c>
      <c r="AD216" s="163">
        <v>809</v>
      </c>
      <c r="AE216" s="163" t="s">
        <v>198</v>
      </c>
      <c r="AF216" s="8" t="s">
        <v>472</v>
      </c>
      <c r="AG216" s="160">
        <v>3887209</v>
      </c>
      <c r="AH216" s="161">
        <f t="shared" si="163"/>
        <v>6.396803924032412E-4</v>
      </c>
      <c r="AI216">
        <v>809</v>
      </c>
      <c r="AJ216" t="s">
        <v>198</v>
      </c>
      <c r="AK216" s="1">
        <v>3700748</v>
      </c>
      <c r="AL216" s="161">
        <f t="shared" si="164"/>
        <v>6.3609294081593221E-4</v>
      </c>
      <c r="AM216">
        <v>809</v>
      </c>
      <c r="AN216" t="s">
        <v>525</v>
      </c>
      <c r="AO216" s="3">
        <v>3570182</v>
      </c>
      <c r="AP216" s="161">
        <f t="shared" si="165"/>
        <v>6.3424415854836178E-4</v>
      </c>
      <c r="AQ216">
        <v>809</v>
      </c>
      <c r="AR216" t="s">
        <v>198</v>
      </c>
      <c r="AS216" s="3">
        <v>3416029</v>
      </c>
      <c r="AT216" s="161">
        <f t="shared" si="166"/>
        <v>6.1020631379589321E-4</v>
      </c>
      <c r="AU216" s="13">
        <v>809</v>
      </c>
      <c r="AV216" s="13" t="s">
        <v>198</v>
      </c>
      <c r="AW216" s="3">
        <v>3162986</v>
      </c>
      <c r="AX216" s="161">
        <f t="shared" si="167"/>
        <v>5.540726912962188E-4</v>
      </c>
      <c r="AY216" s="174">
        <f t="shared" si="202"/>
        <v>112965.3584455885</v>
      </c>
      <c r="AZ216" s="161">
        <f t="shared" si="207"/>
        <v>1.9302116900291868E-5</v>
      </c>
      <c r="BA216" s="148">
        <f t="shared" si="208"/>
        <v>3.30470858546199E-2</v>
      </c>
      <c r="BB216" s="148">
        <f t="shared" si="209"/>
        <v>3.3988071017965464E-2</v>
      </c>
      <c r="BC216" s="174">
        <f t="shared" si="203"/>
        <v>-180610.96019498166</v>
      </c>
      <c r="BD216" s="161">
        <f t="shared" si="210"/>
        <v>4.1195348250709684E-6</v>
      </c>
      <c r="BE216" s="148">
        <f t="shared" si="195"/>
        <v>-5.0184679617934679E-2</v>
      </c>
      <c r="BF216" s="161">
        <f t="shared" si="196"/>
        <v>7.306872869811765E-3</v>
      </c>
      <c r="BG216" s="174">
        <f t="shared" si="181"/>
        <v>-187768.17684326693</v>
      </c>
      <c r="BH216" s="161">
        <f t="shared" si="197"/>
        <v>-3.4209199196804339E-5</v>
      </c>
      <c r="BI216" s="148">
        <f t="shared" si="182"/>
        <v>-4.9586303065423512E-2</v>
      </c>
      <c r="BJ216" s="161">
        <f t="shared" si="198"/>
        <v>-5.7206187370891899E-2</v>
      </c>
      <c r="BK216" s="174">
        <f t="shared" si="199"/>
        <v>74461.414292755071</v>
      </c>
      <c r="BL216" s="164">
        <f t="shared" si="200"/>
        <v>-2.4501740706715271E-5</v>
      </c>
      <c r="BM216" s="4">
        <f t="shared" si="168"/>
        <v>2.005838919398515E-2</v>
      </c>
      <c r="BN216" s="4">
        <f t="shared" si="183"/>
        <v>-3.9360227440582471E-2</v>
      </c>
      <c r="BO216" s="157">
        <f t="shared" si="169"/>
        <v>-174976</v>
      </c>
      <c r="BP216" s="164">
        <f t="shared" si="184"/>
        <v>-1.7180414635006012E-5</v>
      </c>
      <c r="BQ216" s="4">
        <f t="shared" si="170"/>
        <v>-4.5013273019279383E-2</v>
      </c>
      <c r="BR216" s="4">
        <f t="shared" si="185"/>
        <v>-2.685781030501844E-2</v>
      </c>
      <c r="BS216" s="157">
        <f t="shared" si="171"/>
        <v>186461</v>
      </c>
      <c r="BT216" s="164">
        <f t="shared" si="186"/>
        <v>3.5874515873089881E-6</v>
      </c>
      <c r="BU216" s="4">
        <f t="shared" si="172"/>
        <v>5.0384678989220555E-2</v>
      </c>
      <c r="BV216" s="4">
        <f t="shared" si="187"/>
        <v>5.6398229835836174E-3</v>
      </c>
      <c r="BW216" s="157">
        <f t="shared" si="173"/>
        <v>130566</v>
      </c>
      <c r="BX216" s="4">
        <f t="shared" si="188"/>
        <v>1.8487822675704226E-6</v>
      </c>
      <c r="BY216" s="4">
        <f t="shared" si="174"/>
        <v>3.657124482729452E-2</v>
      </c>
      <c r="BZ216" s="4">
        <f t="shared" si="189"/>
        <v>2.9149377927293139E-3</v>
      </c>
      <c r="CA216" s="157">
        <f t="shared" si="175"/>
        <v>154153</v>
      </c>
      <c r="CB216" s="4">
        <f t="shared" si="190"/>
        <v>2.4037844752468579E-5</v>
      </c>
      <c r="CC216" s="4">
        <f t="shared" si="176"/>
        <v>4.5126373341678308E-2</v>
      </c>
      <c r="CD216" s="4">
        <f t="shared" si="191"/>
        <v>3.9392979405501453E-2</v>
      </c>
      <c r="CE216" s="159">
        <f t="shared" si="177"/>
        <v>253043</v>
      </c>
      <c r="CF216" s="4">
        <f t="shared" si="192"/>
        <v>5.6133622499674406E-5</v>
      </c>
      <c r="CG216" s="4">
        <f t="shared" si="178"/>
        <v>8.000130256662534E-2</v>
      </c>
      <c r="CH216" s="4">
        <f t="shared" si="193"/>
        <v>0.10131093515609525</v>
      </c>
      <c r="CI216" s="157">
        <f t="shared" si="212"/>
        <v>368294.63570009498</v>
      </c>
      <c r="CJ216" s="164">
        <f t="shared" si="211"/>
        <v>3.313799829385961E-5</v>
      </c>
      <c r="CK216" s="4">
        <f t="shared" si="179"/>
        <v>0.11643890794967002</v>
      </c>
      <c r="CL216" s="4">
        <f t="shared" si="194"/>
        <v>5.9808033881502645E-2</v>
      </c>
    </row>
    <row r="217" spans="1:90" x14ac:dyDescent="0.35">
      <c r="A217" t="s">
        <v>234</v>
      </c>
      <c r="B217">
        <v>820</v>
      </c>
      <c r="C217" t="s">
        <v>472</v>
      </c>
      <c r="D217" s="342">
        <v>4753000</v>
      </c>
      <c r="E217" s="200">
        <v>4292692</v>
      </c>
      <c r="F217" s="200">
        <v>528289</v>
      </c>
      <c r="G217" s="161">
        <f t="shared" si="204"/>
        <v>7.1974111148837591E-4</v>
      </c>
      <c r="H217" s="342">
        <v>4788000</v>
      </c>
      <c r="I217" s="200">
        <v>4314618.0682003926</v>
      </c>
      <c r="J217" s="200">
        <v>524453.00686237344</v>
      </c>
      <c r="K217" s="161">
        <f t="shared" si="205"/>
        <v>7.1747054752091858E-4</v>
      </c>
      <c r="L217" s="200">
        <v>4467039.3071035417</v>
      </c>
      <c r="M217" s="200">
        <v>444086.19298406987</v>
      </c>
      <c r="N217" s="161">
        <f t="shared" si="206"/>
        <v>7.4214041458571577E-4</v>
      </c>
      <c r="O217" s="200">
        <v>4499283</v>
      </c>
      <c r="P217" s="200">
        <v>436666</v>
      </c>
      <c r="Q217" s="161">
        <f t="shared" si="201"/>
        <v>7.4114109245517759E-4</v>
      </c>
      <c r="R217" t="s">
        <v>234</v>
      </c>
      <c r="S217" s="144">
        <v>820</v>
      </c>
      <c r="T217" t="s">
        <v>472</v>
      </c>
      <c r="U217" s="275">
        <v>4737879.0018113554</v>
      </c>
      <c r="V217" s="161">
        <f t="shared" si="180"/>
        <v>7.422114452236404E-4</v>
      </c>
      <c r="W217" s="3">
        <v>4768697.3828322664</v>
      </c>
      <c r="X217" s="161">
        <f t="shared" si="161"/>
        <v>7.5307704187854024E-4</v>
      </c>
      <c r="Y217">
        <v>820</v>
      </c>
      <c r="Z217" t="s">
        <v>234</v>
      </c>
      <c r="AA217" t="s">
        <v>472</v>
      </c>
      <c r="AB217" s="162">
        <v>4482892</v>
      </c>
      <c r="AC217" s="161">
        <f t="shared" si="162"/>
        <v>7.5173087743614147E-4</v>
      </c>
      <c r="AD217" s="163">
        <v>820</v>
      </c>
      <c r="AE217" s="163" t="s">
        <v>234</v>
      </c>
      <c r="AF217" s="8" t="s">
        <v>472</v>
      </c>
      <c r="AG217" s="160">
        <v>4606708</v>
      </c>
      <c r="AH217" s="161">
        <f t="shared" si="163"/>
        <v>7.5808138464568029E-4</v>
      </c>
      <c r="AI217">
        <v>820</v>
      </c>
      <c r="AJ217" t="s">
        <v>234</v>
      </c>
      <c r="AK217" s="1">
        <v>4535559</v>
      </c>
      <c r="AL217" s="161">
        <f t="shared" si="164"/>
        <v>7.7958214462432154E-4</v>
      </c>
      <c r="AM217">
        <v>820</v>
      </c>
      <c r="AN217" t="s">
        <v>527</v>
      </c>
      <c r="AO217" s="3">
        <v>4646595</v>
      </c>
      <c r="AP217" s="161">
        <f t="shared" si="165"/>
        <v>8.2546932786340451E-4</v>
      </c>
      <c r="AQ217">
        <v>820</v>
      </c>
      <c r="AR217" t="s">
        <v>234</v>
      </c>
      <c r="AS217" s="3">
        <v>4576114</v>
      </c>
      <c r="AT217" s="161">
        <f t="shared" si="166"/>
        <v>8.1743265512376512E-4</v>
      </c>
      <c r="AU217" s="13">
        <v>820</v>
      </c>
      <c r="AV217" s="13" t="s">
        <v>234</v>
      </c>
      <c r="AW217" s="3">
        <v>4856689</v>
      </c>
      <c r="AX217" s="161">
        <f t="shared" si="167"/>
        <v>8.5076530374106666E-4</v>
      </c>
      <c r="AY217" s="174">
        <f t="shared" si="202"/>
        <v>-152421.23890314903</v>
      </c>
      <c r="AZ217" s="161">
        <f t="shared" si="207"/>
        <v>-2.4669867064797189E-5</v>
      </c>
      <c r="BA217" s="148">
        <f t="shared" si="208"/>
        <v>-3.4121311325997709E-2</v>
      </c>
      <c r="BB217" s="148">
        <f t="shared" si="209"/>
        <v>-3.3241508722535507E-2</v>
      </c>
      <c r="BC217" s="174">
        <f t="shared" si="203"/>
        <v>-270839.69470781367</v>
      </c>
      <c r="BD217" s="161">
        <f t="shared" si="210"/>
        <v>-7.1030637924631226E-8</v>
      </c>
      <c r="BE217" s="148">
        <f t="shared" si="195"/>
        <v>-5.716475549592296E-2</v>
      </c>
      <c r="BF217" s="161">
        <f t="shared" si="196"/>
        <v>-9.5701350850536311E-5</v>
      </c>
      <c r="BG217" s="174">
        <f t="shared" si="181"/>
        <v>-30818.381020911038</v>
      </c>
      <c r="BH217" s="161">
        <f t="shared" si="197"/>
        <v>-1.0865596654899843E-5</v>
      </c>
      <c r="BI217" s="148">
        <f t="shared" si="182"/>
        <v>-6.4626413770477332E-3</v>
      </c>
      <c r="BJ217" s="161">
        <f t="shared" si="198"/>
        <v>-1.4428267030682229E-2</v>
      </c>
      <c r="BK217" s="174">
        <f t="shared" si="199"/>
        <v>285805.38283226639</v>
      </c>
      <c r="BL217" s="164">
        <f t="shared" si="200"/>
        <v>1.3461644423987682E-6</v>
      </c>
      <c r="BM217" s="4">
        <f t="shared" si="168"/>
        <v>6.3754688453852196E-2</v>
      </c>
      <c r="BN217" s="4">
        <f t="shared" si="183"/>
        <v>1.7907531575528811E-3</v>
      </c>
      <c r="BO217" s="157">
        <f t="shared" si="169"/>
        <v>-123816</v>
      </c>
      <c r="BP217" s="164">
        <f t="shared" si="184"/>
        <v>-6.3505072095388195E-6</v>
      </c>
      <c r="BQ217" s="4">
        <f t="shared" si="170"/>
        <v>-2.6877327584036149E-2</v>
      </c>
      <c r="BR217" s="4">
        <f t="shared" si="185"/>
        <v>-8.3770784221366724E-3</v>
      </c>
      <c r="BS217" s="157">
        <f t="shared" si="171"/>
        <v>71149</v>
      </c>
      <c r="BT217" s="164">
        <f t="shared" si="186"/>
        <v>-2.1500759978641251E-5</v>
      </c>
      <c r="BU217" s="4">
        <f t="shared" si="172"/>
        <v>1.5686930762007504E-2</v>
      </c>
      <c r="BV217" s="4">
        <f t="shared" si="187"/>
        <v>-2.7579851753791008E-2</v>
      </c>
      <c r="BW217" s="157">
        <f t="shared" si="173"/>
        <v>-111036</v>
      </c>
      <c r="BX217" s="4">
        <f t="shared" si="188"/>
        <v>-4.5887183239082968E-5</v>
      </c>
      <c r="BY217" s="4">
        <f t="shared" si="174"/>
        <v>-2.3896207868342303E-2</v>
      </c>
      <c r="BZ217" s="4">
        <f t="shared" si="189"/>
        <v>-5.5589204456396472E-2</v>
      </c>
      <c r="CA217" s="157">
        <f t="shared" si="175"/>
        <v>70481</v>
      </c>
      <c r="CB217" s="4">
        <f t="shared" si="190"/>
        <v>8.0366727396393887E-6</v>
      </c>
      <c r="CC217" s="4">
        <f t="shared" si="176"/>
        <v>1.5401932731570936E-2</v>
      </c>
      <c r="CD217" s="4">
        <f t="shared" si="191"/>
        <v>9.8316022601550937E-3</v>
      </c>
      <c r="CE217" s="159">
        <f t="shared" si="177"/>
        <v>-280575</v>
      </c>
      <c r="CF217" s="4">
        <f t="shared" si="192"/>
        <v>-3.3332648617301537E-5</v>
      </c>
      <c r="CG217" s="4">
        <f t="shared" si="178"/>
        <v>-5.7770839351665298E-2</v>
      </c>
      <c r="CH217" s="4">
        <f t="shared" si="193"/>
        <v>-3.9179605081128749E-2</v>
      </c>
      <c r="CI217" s="157">
        <f t="shared" si="212"/>
        <v>-542070.93179960735</v>
      </c>
      <c r="CJ217" s="164">
        <f t="shared" si="211"/>
        <v>-1.3329475622014808E-4</v>
      </c>
      <c r="CK217" s="4">
        <f t="shared" si="179"/>
        <v>-0.11161326817500716</v>
      </c>
      <c r="CL217" s="4">
        <f t="shared" si="194"/>
        <v>-0.15667629560586405</v>
      </c>
    </row>
    <row r="218" spans="1:90" x14ac:dyDescent="0.35">
      <c r="A218" t="s">
        <v>238</v>
      </c>
      <c r="B218">
        <v>823</v>
      </c>
      <c r="C218" t="s">
        <v>472</v>
      </c>
      <c r="D218" s="342">
        <v>2373000</v>
      </c>
      <c r="E218" s="200">
        <v>2142698</v>
      </c>
      <c r="F218" s="200">
        <v>373367</v>
      </c>
      <c r="G218" s="161">
        <f t="shared" si="204"/>
        <v>3.5925890795424412E-4</v>
      </c>
      <c r="H218" s="342">
        <v>2377000</v>
      </c>
      <c r="I218" s="200">
        <v>2141570.759917961</v>
      </c>
      <c r="J218" s="200">
        <v>360131.72206109506</v>
      </c>
      <c r="K218" s="161">
        <f t="shared" si="205"/>
        <v>3.5611818274195519E-4</v>
      </c>
      <c r="L218" s="200">
        <v>2120939.417906811</v>
      </c>
      <c r="M218" s="200">
        <v>304945.3875376053</v>
      </c>
      <c r="N218" s="161">
        <f t="shared" si="206"/>
        <v>3.5236646707216063E-4</v>
      </c>
      <c r="O218" s="200">
        <v>2079488</v>
      </c>
      <c r="P218" s="200">
        <v>245589</v>
      </c>
      <c r="Q218" s="161">
        <f t="shared" si="201"/>
        <v>3.4254213572861101E-4</v>
      </c>
      <c r="R218" t="s">
        <v>238</v>
      </c>
      <c r="S218" s="144">
        <v>823</v>
      </c>
      <c r="T218" t="s">
        <v>472</v>
      </c>
      <c r="U218" s="275">
        <v>2078605.3323824611</v>
      </c>
      <c r="V218" s="161">
        <f t="shared" si="180"/>
        <v>3.2562348409643474E-4</v>
      </c>
      <c r="W218" s="3">
        <v>2001988.522003833</v>
      </c>
      <c r="X218" s="161">
        <f t="shared" si="161"/>
        <v>3.1615585410244668E-4</v>
      </c>
      <c r="Y218">
        <v>823</v>
      </c>
      <c r="Z218" t="s">
        <v>238</v>
      </c>
      <c r="AA218" t="s">
        <v>472</v>
      </c>
      <c r="AB218" s="162">
        <v>2024322</v>
      </c>
      <c r="AC218" s="161">
        <f t="shared" si="162"/>
        <v>3.3945617098812212E-4</v>
      </c>
      <c r="AD218" s="163">
        <v>823</v>
      </c>
      <c r="AE218" s="163" t="s">
        <v>238</v>
      </c>
      <c r="AF218" s="8" t="s">
        <v>472</v>
      </c>
      <c r="AG218" s="160">
        <v>2055554</v>
      </c>
      <c r="AH218" s="161">
        <f t="shared" si="163"/>
        <v>3.3826264276658446E-4</v>
      </c>
      <c r="AI218">
        <v>823</v>
      </c>
      <c r="AJ218" t="s">
        <v>238</v>
      </c>
      <c r="AK218" s="1">
        <v>1738747</v>
      </c>
      <c r="AL218" s="161">
        <f t="shared" si="164"/>
        <v>2.9885976904260424E-4</v>
      </c>
      <c r="AM218">
        <v>823</v>
      </c>
      <c r="AN218" t="s">
        <v>238</v>
      </c>
      <c r="AO218" s="3">
        <v>1500423</v>
      </c>
      <c r="AP218" s="161">
        <f t="shared" si="165"/>
        <v>2.6655070332593932E-4</v>
      </c>
      <c r="AQ218">
        <v>823</v>
      </c>
      <c r="AR218" t="s">
        <v>238</v>
      </c>
      <c r="AS218" s="3">
        <v>1400922</v>
      </c>
      <c r="AT218" s="161">
        <f t="shared" si="166"/>
        <v>2.5024712891359247E-4</v>
      </c>
      <c r="AU218" s="13">
        <v>823</v>
      </c>
      <c r="AV218" s="13" t="s">
        <v>238</v>
      </c>
      <c r="AW218" s="3">
        <v>1367132</v>
      </c>
      <c r="AX218" s="161">
        <f t="shared" si="167"/>
        <v>2.3948588662649222E-4</v>
      </c>
      <c r="AY218" s="174">
        <f t="shared" si="202"/>
        <v>20631.342011149973</v>
      </c>
      <c r="AZ218" s="161">
        <f t="shared" si="207"/>
        <v>3.7517156697945567E-6</v>
      </c>
      <c r="BA218" s="148">
        <f t="shared" si="208"/>
        <v>9.7274546538021218E-3</v>
      </c>
      <c r="BB218" s="148">
        <f t="shared" si="209"/>
        <v>1.0647198358481279E-2</v>
      </c>
      <c r="BC218" s="174">
        <f t="shared" si="203"/>
        <v>42334.085524349939</v>
      </c>
      <c r="BD218" s="161">
        <f t="shared" si="210"/>
        <v>2.674298297572589E-5</v>
      </c>
      <c r="BE218" s="148">
        <f t="shared" si="195"/>
        <v>2.0366581796375627E-2</v>
      </c>
      <c r="BF218" s="161">
        <f t="shared" si="196"/>
        <v>8.2128545027808392E-2</v>
      </c>
      <c r="BG218" s="174">
        <f t="shared" si="181"/>
        <v>76616.810378628084</v>
      </c>
      <c r="BH218" s="161">
        <f t="shared" si="197"/>
        <v>9.4676299939880576E-6</v>
      </c>
      <c r="BI218" s="148">
        <f t="shared" si="182"/>
        <v>3.8270354468336654E-2</v>
      </c>
      <c r="BJ218" s="161">
        <f t="shared" si="198"/>
        <v>2.9946084727313575E-2</v>
      </c>
      <c r="BK218" s="174">
        <f t="shared" si="199"/>
        <v>-22333.477996167028</v>
      </c>
      <c r="BL218" s="164">
        <f t="shared" si="200"/>
        <v>-2.3300316885675439E-5</v>
      </c>
      <c r="BM218" s="4">
        <f t="shared" si="168"/>
        <v>-1.1032571891313254E-2</v>
      </c>
      <c r="BN218" s="4">
        <f t="shared" si="183"/>
        <v>-6.8640133475407455E-2</v>
      </c>
      <c r="BO218" s="157">
        <f t="shared" si="169"/>
        <v>-31232</v>
      </c>
      <c r="BP218" s="164">
        <f t="shared" si="184"/>
        <v>1.1935282215376638E-6</v>
      </c>
      <c r="BQ218" s="4">
        <f t="shared" si="170"/>
        <v>-1.5193957444075904E-2</v>
      </c>
      <c r="BR218" s="4">
        <f t="shared" si="185"/>
        <v>3.5284068372907758E-3</v>
      </c>
      <c r="BS218" s="157">
        <f t="shared" si="171"/>
        <v>316807</v>
      </c>
      <c r="BT218" s="164">
        <f t="shared" si="186"/>
        <v>3.9402873723980224E-5</v>
      </c>
      <c r="BU218" s="4">
        <f t="shared" si="172"/>
        <v>0.18220419647021677</v>
      </c>
      <c r="BV218" s="4">
        <f t="shared" si="187"/>
        <v>0.13184402119498095</v>
      </c>
      <c r="BW218" s="157">
        <f t="shared" si="173"/>
        <v>238324</v>
      </c>
      <c r="BX218" s="4">
        <f t="shared" si="188"/>
        <v>3.2309065716664917E-5</v>
      </c>
      <c r="BY218" s="4">
        <f t="shared" si="174"/>
        <v>0.15883787438608979</v>
      </c>
      <c r="BZ218" s="4">
        <f t="shared" si="189"/>
        <v>0.12121170686673167</v>
      </c>
      <c r="CA218" s="157">
        <f t="shared" si="175"/>
        <v>99501</v>
      </c>
      <c r="CB218" s="4">
        <f t="shared" si="190"/>
        <v>1.6303574412346853E-5</v>
      </c>
      <c r="CC218" s="4">
        <f t="shared" si="176"/>
        <v>7.1025367579351309E-2</v>
      </c>
      <c r="CD218" s="4">
        <f t="shared" si="191"/>
        <v>6.5149895957353002E-2</v>
      </c>
      <c r="CE218" s="159">
        <f t="shared" si="177"/>
        <v>33790</v>
      </c>
      <c r="CF218" s="4">
        <f t="shared" si="192"/>
        <v>1.0761242287100241E-5</v>
      </c>
      <c r="CG218" s="4">
        <f t="shared" si="178"/>
        <v>2.4715974755912376E-2</v>
      </c>
      <c r="CH218" s="4">
        <f t="shared" si="193"/>
        <v>4.4934766046918352E-2</v>
      </c>
      <c r="CI218" s="157">
        <f t="shared" si="212"/>
        <v>774438.75991796097</v>
      </c>
      <c r="CJ218" s="164">
        <f t="shared" si="211"/>
        <v>1.1663229611546296E-4</v>
      </c>
      <c r="CK218" s="4">
        <f t="shared" si="179"/>
        <v>0.56646963125576821</v>
      </c>
      <c r="CL218" s="4">
        <f t="shared" si="194"/>
        <v>0.48701114607795415</v>
      </c>
    </row>
    <row r="219" spans="1:90" x14ac:dyDescent="0.35">
      <c r="A219" t="s">
        <v>239</v>
      </c>
      <c r="B219">
        <v>824</v>
      </c>
      <c r="C219" t="s">
        <v>472</v>
      </c>
      <c r="D219" s="342">
        <v>5230000</v>
      </c>
      <c r="E219" s="200">
        <v>4722862</v>
      </c>
      <c r="F219" s="200">
        <v>586337</v>
      </c>
      <c r="G219" s="161">
        <f t="shared" si="204"/>
        <v>7.9186625671867769E-4</v>
      </c>
      <c r="H219" s="342">
        <v>5219000</v>
      </c>
      <c r="I219" s="200">
        <v>4702994.0964493407</v>
      </c>
      <c r="J219" s="200">
        <v>538160.84841674694</v>
      </c>
      <c r="K219" s="161">
        <f t="shared" si="205"/>
        <v>7.8205294096275464E-4</v>
      </c>
      <c r="L219" s="200">
        <v>4866936.6572905285</v>
      </c>
      <c r="M219" s="200">
        <v>455693.45443601534</v>
      </c>
      <c r="N219" s="161">
        <f t="shared" si="206"/>
        <v>8.0857815216898619E-4</v>
      </c>
      <c r="O219" s="200">
        <v>4902815</v>
      </c>
      <c r="P219" s="200">
        <v>448079</v>
      </c>
      <c r="Q219" s="161">
        <f t="shared" si="201"/>
        <v>8.076126052096815E-4</v>
      </c>
      <c r="R219" t="s">
        <v>239</v>
      </c>
      <c r="S219" s="144">
        <v>824</v>
      </c>
      <c r="T219" t="s">
        <v>472</v>
      </c>
      <c r="U219" s="275">
        <v>5118299.7101336736</v>
      </c>
      <c r="V219" s="161">
        <f t="shared" si="180"/>
        <v>8.0180617181099345E-4</v>
      </c>
      <c r="W219" s="3">
        <v>4141668.0413039573</v>
      </c>
      <c r="X219" s="161">
        <f t="shared" si="161"/>
        <v>6.5405599613360471E-4</v>
      </c>
      <c r="Y219">
        <v>824</v>
      </c>
      <c r="Z219" t="s">
        <v>239</v>
      </c>
      <c r="AA219" t="s">
        <v>472</v>
      </c>
      <c r="AB219" s="162">
        <v>4116238</v>
      </c>
      <c r="AC219" s="161">
        <f t="shared" si="162"/>
        <v>6.9024710019246235E-4</v>
      </c>
      <c r="AD219" s="163">
        <v>824</v>
      </c>
      <c r="AE219" s="163" t="s">
        <v>239</v>
      </c>
      <c r="AF219" s="8" t="s">
        <v>472</v>
      </c>
      <c r="AG219" s="160">
        <v>4063913</v>
      </c>
      <c r="AH219" s="161">
        <f t="shared" si="163"/>
        <v>6.6875886080028965E-4</v>
      </c>
      <c r="AI219">
        <v>824</v>
      </c>
      <c r="AJ219" t="s">
        <v>239</v>
      </c>
      <c r="AK219" s="1">
        <v>4097106</v>
      </c>
      <c r="AL219" s="161">
        <f t="shared" si="164"/>
        <v>7.042198507908673E-4</v>
      </c>
      <c r="AM219">
        <v>824</v>
      </c>
      <c r="AN219" t="s">
        <v>239</v>
      </c>
      <c r="AO219" s="3">
        <v>3639014</v>
      </c>
      <c r="AP219" s="161">
        <f t="shared" si="165"/>
        <v>6.4647218891801821E-4</v>
      </c>
      <c r="AQ219">
        <v>824</v>
      </c>
      <c r="AR219" t="s">
        <v>239</v>
      </c>
      <c r="AS219" s="3">
        <v>3499235</v>
      </c>
      <c r="AT219" s="161">
        <f t="shared" si="166"/>
        <v>6.2506942723717296E-4</v>
      </c>
      <c r="AU219" s="13">
        <v>824</v>
      </c>
      <c r="AV219" s="13" t="s">
        <v>239</v>
      </c>
      <c r="AW219" s="3">
        <v>3486686</v>
      </c>
      <c r="AX219" s="161">
        <f t="shared" si="167"/>
        <v>6.1077649275869316E-4</v>
      </c>
      <c r="AY219" s="174">
        <f t="shared" si="202"/>
        <v>-163942.56084118783</v>
      </c>
      <c r="AZ219" s="161">
        <f t="shared" si="207"/>
        <v>-2.6525211206231548E-5</v>
      </c>
      <c r="BA219" s="148">
        <f t="shared" si="208"/>
        <v>-3.3684958811947281E-2</v>
      </c>
      <c r="BB219" s="148">
        <f t="shared" si="209"/>
        <v>-3.2804758742341081E-2</v>
      </c>
      <c r="BC219" s="174">
        <f t="shared" si="203"/>
        <v>-251363.05284314509</v>
      </c>
      <c r="BD219" s="161">
        <f t="shared" si="210"/>
        <v>6.7719803579927365E-6</v>
      </c>
      <c r="BE219" s="148">
        <f t="shared" si="195"/>
        <v>-4.9110655311074058E-2</v>
      </c>
      <c r="BF219" s="161">
        <f t="shared" si="196"/>
        <v>8.4459069985670654E-3</v>
      </c>
      <c r="BG219" s="174">
        <f t="shared" si="181"/>
        <v>976631.66882971628</v>
      </c>
      <c r="BH219" s="161">
        <f t="shared" si="197"/>
        <v>1.4775017567738875E-4</v>
      </c>
      <c r="BI219" s="148">
        <f t="shared" si="182"/>
        <v>0.23580636088889317</v>
      </c>
      <c r="BJ219" s="161">
        <f t="shared" si="198"/>
        <v>0.22589835816933274</v>
      </c>
      <c r="BK219" s="174">
        <f t="shared" si="199"/>
        <v>25430.041303957347</v>
      </c>
      <c r="BL219" s="164">
        <f t="shared" si="200"/>
        <v>-3.6191104058857647E-5</v>
      </c>
      <c r="BM219" s="4">
        <f t="shared" si="168"/>
        <v>6.1779812790118908E-3</v>
      </c>
      <c r="BN219" s="4">
        <f t="shared" si="183"/>
        <v>-5.2432098662589736E-2</v>
      </c>
      <c r="BO219" s="157">
        <f t="shared" si="169"/>
        <v>52325</v>
      </c>
      <c r="BP219" s="164">
        <f t="shared" si="184"/>
        <v>2.1488239392172706E-5</v>
      </c>
      <c r="BQ219" s="4">
        <f t="shared" si="170"/>
        <v>1.2875521695469367E-2</v>
      </c>
      <c r="BR219" s="4">
        <f t="shared" si="185"/>
        <v>3.2131521018589841E-2</v>
      </c>
      <c r="BS219" s="157">
        <f t="shared" si="171"/>
        <v>-33193</v>
      </c>
      <c r="BT219" s="164">
        <f t="shared" si="186"/>
        <v>-3.546098999057765E-5</v>
      </c>
      <c r="BU219" s="4">
        <f t="shared" si="172"/>
        <v>-8.1015721829017853E-3</v>
      </c>
      <c r="BV219" s="4">
        <f t="shared" si="187"/>
        <v>-5.0354999153678401E-2</v>
      </c>
      <c r="BW219" s="157">
        <f t="shared" si="173"/>
        <v>458092</v>
      </c>
      <c r="BX219" s="4">
        <f t="shared" si="188"/>
        <v>5.7747661872849091E-5</v>
      </c>
      <c r="BY219" s="4">
        <f t="shared" si="174"/>
        <v>0.12588354977474667</v>
      </c>
      <c r="BZ219" s="4">
        <f t="shared" si="189"/>
        <v>8.9327372256337398E-2</v>
      </c>
      <c r="CA219" s="157">
        <f t="shared" si="175"/>
        <v>139779</v>
      </c>
      <c r="CB219" s="4">
        <f t="shared" si="190"/>
        <v>2.140276168084525E-5</v>
      </c>
      <c r="CC219" s="4">
        <f t="shared" si="176"/>
        <v>3.9945588107114842E-2</v>
      </c>
      <c r="CD219" s="4">
        <f t="shared" si="191"/>
        <v>3.4240615119261471E-2</v>
      </c>
      <c r="CE219" s="159">
        <f t="shared" si="177"/>
        <v>12549</v>
      </c>
      <c r="CF219" s="4">
        <f t="shared" si="192"/>
        <v>1.4292934478479791E-5</v>
      </c>
      <c r="CG219" s="4">
        <f t="shared" si="178"/>
        <v>3.5991196224724568E-3</v>
      </c>
      <c r="CH219" s="4">
        <f t="shared" si="193"/>
        <v>2.3401251763837401E-2</v>
      </c>
      <c r="CI219" s="157">
        <f t="shared" si="212"/>
        <v>1216308.0964493407</v>
      </c>
      <c r="CJ219" s="164">
        <f t="shared" si="211"/>
        <v>1.7127644820406148E-4</v>
      </c>
      <c r="CK219" s="4">
        <f t="shared" si="179"/>
        <v>0.34884360004007836</v>
      </c>
      <c r="CL219" s="4">
        <f t="shared" si="194"/>
        <v>0.28042409987073574</v>
      </c>
    </row>
    <row r="220" spans="1:90" x14ac:dyDescent="0.35">
      <c r="A220" t="s">
        <v>247</v>
      </c>
      <c r="B220">
        <v>826</v>
      </c>
      <c r="C220" t="s">
        <v>473</v>
      </c>
      <c r="D220" s="342">
        <v>16470000</v>
      </c>
      <c r="E220" s="200">
        <v>14873660</v>
      </c>
      <c r="F220" s="200">
        <v>1160225</v>
      </c>
      <c r="G220" s="161">
        <f t="shared" si="204"/>
        <v>2.49381613689037E-3</v>
      </c>
      <c r="H220" s="342">
        <v>16410000</v>
      </c>
      <c r="I220" s="200">
        <v>14787140.85644218</v>
      </c>
      <c r="J220" s="200">
        <v>979857.62228415569</v>
      </c>
      <c r="K220" s="161">
        <f t="shared" si="205"/>
        <v>2.4589286650268031E-3</v>
      </c>
      <c r="L220" s="200">
        <v>14877327.087587211</v>
      </c>
      <c r="M220" s="200">
        <v>829704.9219908138</v>
      </c>
      <c r="N220" s="161">
        <f t="shared" si="206"/>
        <v>2.4716741746936572E-3</v>
      </c>
      <c r="O220" s="200">
        <v>15001964</v>
      </c>
      <c r="P220" s="200">
        <v>815842</v>
      </c>
      <c r="Q220" s="161">
        <f t="shared" si="201"/>
        <v>2.4711875176407542E-3</v>
      </c>
      <c r="R220" t="s">
        <v>247</v>
      </c>
      <c r="S220" s="144">
        <v>826</v>
      </c>
      <c r="T220" t="s">
        <v>473</v>
      </c>
      <c r="U220" s="275">
        <v>16849473.429524045</v>
      </c>
      <c r="V220" s="161">
        <f t="shared" si="180"/>
        <v>2.6395507400259074E-3</v>
      </c>
      <c r="W220" s="3">
        <v>17106955.470949855</v>
      </c>
      <c r="X220" s="161">
        <f t="shared" si="161"/>
        <v>2.7015460171555964E-3</v>
      </c>
      <c r="Y220">
        <v>826</v>
      </c>
      <c r="Z220" t="s">
        <v>247</v>
      </c>
      <c r="AA220" t="s">
        <v>473</v>
      </c>
      <c r="AB220" s="162">
        <v>15847425</v>
      </c>
      <c r="AC220" s="161">
        <f t="shared" si="162"/>
        <v>2.6574360257515558E-3</v>
      </c>
      <c r="AD220" s="163">
        <v>826</v>
      </c>
      <c r="AE220" s="163" t="s">
        <v>247</v>
      </c>
      <c r="AF220" s="8" t="s">
        <v>473</v>
      </c>
      <c r="AG220" s="160">
        <v>16809500</v>
      </c>
      <c r="AH220" s="161">
        <f t="shared" si="163"/>
        <v>2.7661768523643267E-3</v>
      </c>
      <c r="AI220">
        <v>826</v>
      </c>
      <c r="AJ220" t="s">
        <v>247</v>
      </c>
      <c r="AK220" s="1">
        <v>14993028</v>
      </c>
      <c r="AL220" s="161">
        <f t="shared" si="164"/>
        <v>2.5770355809840643E-3</v>
      </c>
      <c r="AM220">
        <v>826</v>
      </c>
      <c r="AN220" t="s">
        <v>247</v>
      </c>
      <c r="AO220" s="3">
        <v>14558837</v>
      </c>
      <c r="AP220" s="161">
        <f t="shared" si="165"/>
        <v>2.5863828013551566E-3</v>
      </c>
      <c r="AQ220">
        <v>826</v>
      </c>
      <c r="AR220" t="s">
        <v>247</v>
      </c>
      <c r="AS220" s="3">
        <v>13644166</v>
      </c>
      <c r="AT220" s="161">
        <f t="shared" si="166"/>
        <v>2.4372615805308613E-3</v>
      </c>
      <c r="AU220" s="13">
        <v>826</v>
      </c>
      <c r="AV220" s="13" t="s">
        <v>247</v>
      </c>
      <c r="AW220" s="3">
        <v>14061741</v>
      </c>
      <c r="AX220" s="161">
        <f t="shared" si="167"/>
        <v>2.463250447577189E-3</v>
      </c>
      <c r="AY220" s="174">
        <f t="shared" si="202"/>
        <v>-90186.23114503175</v>
      </c>
      <c r="AZ220" s="161">
        <f t="shared" si="207"/>
        <v>-1.2745509666854064E-5</v>
      </c>
      <c r="BA220" s="148">
        <f t="shared" si="208"/>
        <v>-6.0619915535955358E-3</v>
      </c>
      <c r="BB220" s="148">
        <f t="shared" si="209"/>
        <v>-5.1566301891040152E-3</v>
      </c>
      <c r="BC220" s="174">
        <f t="shared" si="203"/>
        <v>-1972146.3419368342</v>
      </c>
      <c r="BD220" s="161">
        <f t="shared" si="210"/>
        <v>-1.6787656533225016E-4</v>
      </c>
      <c r="BE220" s="148">
        <f t="shared" si="195"/>
        <v>-0.11704498364211149</v>
      </c>
      <c r="BF220" s="161">
        <f t="shared" si="196"/>
        <v>-6.3600431234976926E-2</v>
      </c>
      <c r="BG220" s="174">
        <f t="shared" si="181"/>
        <v>-257482.04142580926</v>
      </c>
      <c r="BH220" s="161">
        <f t="shared" si="197"/>
        <v>-6.1995277129689007E-5</v>
      </c>
      <c r="BI220" s="148">
        <f t="shared" si="182"/>
        <v>-1.5051307163513222E-2</v>
      </c>
      <c r="BJ220" s="161">
        <f t="shared" si="198"/>
        <v>-2.294807370890635E-2</v>
      </c>
      <c r="BK220" s="174">
        <f t="shared" si="199"/>
        <v>1259530.4709498547</v>
      </c>
      <c r="BL220" s="164">
        <f t="shared" si="200"/>
        <v>4.4109991404040535E-5</v>
      </c>
      <c r="BM220" s="4">
        <f t="shared" si="168"/>
        <v>7.9478556986378207E-2</v>
      </c>
      <c r="BN220" s="4">
        <f t="shared" si="183"/>
        <v>1.6598703026751389E-2</v>
      </c>
      <c r="BO220" s="157">
        <f t="shared" si="169"/>
        <v>-962075</v>
      </c>
      <c r="BP220" s="164">
        <f t="shared" si="184"/>
        <v>-1.0874082661277082E-4</v>
      </c>
      <c r="BQ220" s="4">
        <f t="shared" si="170"/>
        <v>-5.7234004580743035E-2</v>
      </c>
      <c r="BR220" s="4">
        <f t="shared" si="185"/>
        <v>-3.9310872882125043E-2</v>
      </c>
      <c r="BS220" s="157">
        <f t="shared" si="171"/>
        <v>1816472</v>
      </c>
      <c r="BT220" s="164">
        <f t="shared" si="186"/>
        <v>1.8914127138026232E-4</v>
      </c>
      <c r="BU220" s="4">
        <f t="shared" si="172"/>
        <v>0.12115444591979685</v>
      </c>
      <c r="BV220" s="4">
        <f t="shared" si="187"/>
        <v>7.3394901015699995E-2</v>
      </c>
      <c r="BW220" s="157">
        <f t="shared" si="173"/>
        <v>434191</v>
      </c>
      <c r="BX220" s="4">
        <f t="shared" si="188"/>
        <v>-9.3472203710922956E-6</v>
      </c>
      <c r="BY220" s="4">
        <f t="shared" si="174"/>
        <v>2.9823192608035929E-2</v>
      </c>
      <c r="BZ220" s="4">
        <f t="shared" si="189"/>
        <v>-3.614012730905395E-3</v>
      </c>
      <c r="CA220" s="157">
        <f t="shared" si="175"/>
        <v>914671</v>
      </c>
      <c r="CB220" s="4">
        <f t="shared" si="190"/>
        <v>1.4912122082429537E-4</v>
      </c>
      <c r="CC220" s="4">
        <f t="shared" si="176"/>
        <v>6.7037516254199778E-2</v>
      </c>
      <c r="CD220" s="4">
        <f t="shared" si="191"/>
        <v>6.1183921338396181E-2</v>
      </c>
      <c r="CE220" s="159">
        <f t="shared" si="177"/>
        <v>-417575</v>
      </c>
      <c r="CF220" s="4">
        <f t="shared" si="192"/>
        <v>-2.5988867046327756E-5</v>
      </c>
      <c r="CG220" s="4">
        <f t="shared" si="178"/>
        <v>-2.9695825004883818E-2</v>
      </c>
      <c r="CH220" s="4">
        <f t="shared" si="193"/>
        <v>-1.0550639327758963E-2</v>
      </c>
      <c r="CI220" s="157">
        <f t="shared" si="212"/>
        <v>725399.85644217953</v>
      </c>
      <c r="CJ220" s="164">
        <f t="shared" si="211"/>
        <v>-4.3217825503858755E-6</v>
      </c>
      <c r="CK220" s="4">
        <f t="shared" si="179"/>
        <v>5.1586774101598051E-2</v>
      </c>
      <c r="CL220" s="4">
        <f t="shared" si="194"/>
        <v>-1.7545039135735089E-3</v>
      </c>
    </row>
    <row r="221" spans="1:90" x14ac:dyDescent="0.35">
      <c r="A221" t="s">
        <v>252</v>
      </c>
      <c r="B221">
        <v>828</v>
      </c>
      <c r="C221" t="s">
        <v>473</v>
      </c>
      <c r="D221" s="342">
        <v>30901000</v>
      </c>
      <c r="E221" s="200">
        <v>27906278</v>
      </c>
      <c r="F221" s="200">
        <v>5434287</v>
      </c>
      <c r="G221" s="161">
        <f t="shared" si="204"/>
        <v>4.6789510044567863E-3</v>
      </c>
      <c r="H221" s="342">
        <v>31336000</v>
      </c>
      <c r="I221" s="200">
        <v>28237255.024357386</v>
      </c>
      <c r="J221" s="200">
        <v>5611475.593960844</v>
      </c>
      <c r="K221" s="161">
        <f t="shared" si="205"/>
        <v>4.6955254213876703E-3</v>
      </c>
      <c r="L221" s="200">
        <v>27003752.013892464</v>
      </c>
      <c r="M221" s="200">
        <v>4751576.9781810716</v>
      </c>
      <c r="N221" s="161">
        <f t="shared" si="206"/>
        <v>4.4863217753851499E-3</v>
      </c>
      <c r="O221" s="200">
        <v>27143752</v>
      </c>
      <c r="P221" s="200">
        <v>4672184</v>
      </c>
      <c r="Q221" s="161">
        <f t="shared" si="201"/>
        <v>4.4712346413000497E-3</v>
      </c>
      <c r="R221" t="s">
        <v>252</v>
      </c>
      <c r="S221" s="144">
        <v>828</v>
      </c>
      <c r="T221" t="s">
        <v>473</v>
      </c>
      <c r="U221" s="275">
        <v>25929230.625553332</v>
      </c>
      <c r="V221" s="161">
        <f t="shared" si="180"/>
        <v>4.061938206689408E-3</v>
      </c>
      <c r="W221" s="3">
        <v>25441105.520672157</v>
      </c>
      <c r="X221" s="161">
        <f t="shared" si="161"/>
        <v>4.017682597474541E-3</v>
      </c>
      <c r="Y221">
        <v>828</v>
      </c>
      <c r="Z221" t="s">
        <v>252</v>
      </c>
      <c r="AA221" t="s">
        <v>473</v>
      </c>
      <c r="AB221" s="162">
        <v>24078539</v>
      </c>
      <c r="AC221" s="161">
        <f t="shared" si="162"/>
        <v>4.0377018339612806E-3</v>
      </c>
      <c r="AD221" s="163">
        <v>828</v>
      </c>
      <c r="AE221" s="163" t="s">
        <v>252</v>
      </c>
      <c r="AF221" s="8" t="s">
        <v>473</v>
      </c>
      <c r="AG221" s="160">
        <v>25940591</v>
      </c>
      <c r="AH221" s="161">
        <f t="shared" si="163"/>
        <v>4.2687921925607776E-3</v>
      </c>
      <c r="AI221">
        <v>828</v>
      </c>
      <c r="AJ221" t="s">
        <v>252</v>
      </c>
      <c r="AK221" s="1">
        <v>23676104</v>
      </c>
      <c r="AL221" s="161">
        <f t="shared" si="164"/>
        <v>4.0695023331563931E-3</v>
      </c>
      <c r="AM221">
        <v>828</v>
      </c>
      <c r="AN221" t="s">
        <v>252</v>
      </c>
      <c r="AO221" s="3">
        <v>22145481</v>
      </c>
      <c r="AP221" s="161">
        <f t="shared" si="165"/>
        <v>3.9341529262356184E-3</v>
      </c>
      <c r="AQ221">
        <v>828</v>
      </c>
      <c r="AR221" t="s">
        <v>252</v>
      </c>
      <c r="AS221" s="3">
        <v>19903766</v>
      </c>
      <c r="AT221" s="161">
        <f t="shared" si="166"/>
        <v>3.5554158590328216E-3</v>
      </c>
      <c r="AU221" s="13">
        <v>828</v>
      </c>
      <c r="AV221" s="13" t="s">
        <v>252</v>
      </c>
      <c r="AW221" s="3">
        <f>19946686+AW376</f>
        <v>20770338</v>
      </c>
      <c r="AX221" s="161">
        <f t="shared" si="167"/>
        <v>3.6384217555158705E-3</v>
      </c>
      <c r="AY221" s="174">
        <f t="shared" si="202"/>
        <v>1233503.0104649216</v>
      </c>
      <c r="AZ221" s="161">
        <f t="shared" si="207"/>
        <v>2.0920364600252039E-4</v>
      </c>
      <c r="BA221" s="148">
        <f t="shared" si="208"/>
        <v>4.5678948978287476E-2</v>
      </c>
      <c r="BB221" s="148">
        <f t="shared" si="209"/>
        <v>4.6631440292657186E-2</v>
      </c>
      <c r="BC221" s="174">
        <f t="shared" si="203"/>
        <v>1074521.3883391321</v>
      </c>
      <c r="BD221" s="161">
        <f t="shared" si="210"/>
        <v>4.2438356869574194E-4</v>
      </c>
      <c r="BE221" s="148">
        <f t="shared" si="195"/>
        <v>4.1440542677737155E-2</v>
      </c>
      <c r="BF221" s="161">
        <f t="shared" si="196"/>
        <v>0.1044780957024027</v>
      </c>
      <c r="BG221" s="174">
        <f t="shared" si="181"/>
        <v>488125.10488117486</v>
      </c>
      <c r="BH221" s="161">
        <f t="shared" si="197"/>
        <v>4.425560921486691E-5</v>
      </c>
      <c r="BI221" s="148">
        <f t="shared" si="182"/>
        <v>1.9186473814376857E-2</v>
      </c>
      <c r="BJ221" s="161">
        <f t="shared" si="198"/>
        <v>1.1015207931727949E-2</v>
      </c>
      <c r="BK221" s="174">
        <f t="shared" si="199"/>
        <v>1362566.5206721574</v>
      </c>
      <c r="BL221" s="164">
        <f t="shared" si="200"/>
        <v>-2.0019236486739506E-5</v>
      </c>
      <c r="BM221" s="4">
        <f t="shared" si="168"/>
        <v>5.6588421775596823E-2</v>
      </c>
      <c r="BN221" s="4">
        <f t="shared" si="183"/>
        <v>-4.9580769729842015E-3</v>
      </c>
      <c r="BO221" s="157">
        <f t="shared" si="169"/>
        <v>-1862052</v>
      </c>
      <c r="BP221" s="164">
        <f t="shared" si="184"/>
        <v>-2.3109035859949709E-4</v>
      </c>
      <c r="BQ221" s="4">
        <f t="shared" si="170"/>
        <v>-7.1781402358951654E-2</v>
      </c>
      <c r="BR221" s="4">
        <f t="shared" si="185"/>
        <v>-5.4134834439169506E-2</v>
      </c>
      <c r="BS221" s="157">
        <f t="shared" si="171"/>
        <v>2264487</v>
      </c>
      <c r="BT221" s="164">
        <f t="shared" si="186"/>
        <v>1.9928985940438453E-4</v>
      </c>
      <c r="BU221" s="4">
        <f t="shared" si="172"/>
        <v>9.5644410076928199E-2</v>
      </c>
      <c r="BV221" s="4">
        <f t="shared" si="187"/>
        <v>4.8971555509543359E-2</v>
      </c>
      <c r="BW221" s="157">
        <f t="shared" si="173"/>
        <v>1530623</v>
      </c>
      <c r="BX221" s="4">
        <f t="shared" si="188"/>
        <v>1.3534940692077474E-4</v>
      </c>
      <c r="BY221" s="4">
        <f t="shared" si="174"/>
        <v>6.9116719569107574E-2</v>
      </c>
      <c r="BZ221" s="4">
        <f t="shared" si="189"/>
        <v>3.4403697430817309E-2</v>
      </c>
      <c r="CA221" s="157">
        <f t="shared" si="175"/>
        <v>2241715</v>
      </c>
      <c r="CB221" s="4">
        <f t="shared" si="190"/>
        <v>3.787370672027968E-4</v>
      </c>
      <c r="CC221" s="4">
        <f t="shared" si="176"/>
        <v>0.11262768061079496</v>
      </c>
      <c r="CD221" s="4">
        <f t="shared" si="191"/>
        <v>0.10652398544057361</v>
      </c>
      <c r="CE221" s="159">
        <f t="shared" si="177"/>
        <v>-866572</v>
      </c>
      <c r="CF221" s="4">
        <f t="shared" si="192"/>
        <v>-8.3005896483048965E-5</v>
      </c>
      <c r="CG221" s="4">
        <f t="shared" si="178"/>
        <v>-4.1721612811500705E-2</v>
      </c>
      <c r="CH221" s="4">
        <f t="shared" si="193"/>
        <v>-2.2813709366488778E-2</v>
      </c>
      <c r="CI221" s="157">
        <f t="shared" si="212"/>
        <v>7466917.0243573859</v>
      </c>
      <c r="CJ221" s="164">
        <f t="shared" si="211"/>
        <v>1.0571036658717997E-3</v>
      </c>
      <c r="CK221" s="4">
        <f t="shared" si="179"/>
        <v>0.35949906180426078</v>
      </c>
      <c r="CL221" s="4">
        <f t="shared" si="194"/>
        <v>0.29053906800915091</v>
      </c>
    </row>
    <row r="222" spans="1:90" x14ac:dyDescent="0.35">
      <c r="A222" t="s">
        <v>279</v>
      </c>
      <c r="B222">
        <v>840</v>
      </c>
      <c r="C222" t="s">
        <v>472</v>
      </c>
      <c r="D222" s="342">
        <v>5484000</v>
      </c>
      <c r="E222" s="200">
        <v>4952704</v>
      </c>
      <c r="F222" s="200">
        <v>374430</v>
      </c>
      <c r="G222" s="161">
        <f t="shared" si="204"/>
        <v>8.3040308548410304E-4</v>
      </c>
      <c r="H222" s="342">
        <v>5577000</v>
      </c>
      <c r="I222" s="200">
        <v>5025406.4804955181</v>
      </c>
      <c r="J222" s="200">
        <v>415800.92686076189</v>
      </c>
      <c r="K222" s="161">
        <f t="shared" si="205"/>
        <v>8.3566635147851295E-4</v>
      </c>
      <c r="L222" s="200">
        <v>4772059.8856739411</v>
      </c>
      <c r="M222" s="200">
        <v>352083.88212616253</v>
      </c>
      <c r="N222" s="161">
        <f t="shared" si="206"/>
        <v>7.9281561197595081E-4</v>
      </c>
      <c r="O222" s="200">
        <v>4809755</v>
      </c>
      <c r="P222" s="200">
        <v>346201</v>
      </c>
      <c r="Q222" s="161">
        <f t="shared" si="201"/>
        <v>7.9228336495876174E-4</v>
      </c>
      <c r="R222" t="s">
        <v>279</v>
      </c>
      <c r="S222" s="144">
        <v>840</v>
      </c>
      <c r="T222" t="s">
        <v>472</v>
      </c>
      <c r="U222" s="275">
        <v>4899943.6029994227</v>
      </c>
      <c r="V222" s="161">
        <f t="shared" si="180"/>
        <v>7.6759964146533451E-4</v>
      </c>
      <c r="W222" s="3">
        <v>4852429.1732175583</v>
      </c>
      <c r="X222" s="161">
        <f t="shared" si="161"/>
        <v>7.6630004261697216E-4</v>
      </c>
      <c r="Y222">
        <v>840</v>
      </c>
      <c r="Z222" t="s">
        <v>279</v>
      </c>
      <c r="AA222" t="s">
        <v>472</v>
      </c>
      <c r="AB222" s="162">
        <v>4460806</v>
      </c>
      <c r="AC222" s="161">
        <f t="shared" si="162"/>
        <v>7.4802730211934708E-4</v>
      </c>
      <c r="AD222" s="163">
        <v>840</v>
      </c>
      <c r="AE222" s="163" t="s">
        <v>279</v>
      </c>
      <c r="AF222" s="8" t="s">
        <v>472</v>
      </c>
      <c r="AG222" s="160">
        <v>4724377</v>
      </c>
      <c r="AH222" s="161">
        <f t="shared" si="163"/>
        <v>7.7744503401305342E-4</v>
      </c>
      <c r="AI222">
        <v>840</v>
      </c>
      <c r="AJ222" t="s">
        <v>279</v>
      </c>
      <c r="AK222" s="1">
        <v>4389292</v>
      </c>
      <c r="AL222" s="161">
        <f t="shared" si="164"/>
        <v>7.5444144167066891E-4</v>
      </c>
      <c r="AM222">
        <v>840</v>
      </c>
      <c r="AN222" t="s">
        <v>279</v>
      </c>
      <c r="AO222" s="3">
        <v>4061332</v>
      </c>
      <c r="AP222" s="161">
        <f t="shared" si="165"/>
        <v>7.2149713850037207E-4</v>
      </c>
      <c r="AQ222">
        <v>840</v>
      </c>
      <c r="AR222" t="s">
        <v>279</v>
      </c>
      <c r="AS222" s="3">
        <v>3983127</v>
      </c>
      <c r="AT222" s="161">
        <f t="shared" si="166"/>
        <v>7.1150720443265993E-4</v>
      </c>
      <c r="AU222" s="13">
        <v>840</v>
      </c>
      <c r="AV222" s="13" t="s">
        <v>279</v>
      </c>
      <c r="AW222" s="3">
        <v>4082459</v>
      </c>
      <c r="AX222" s="161">
        <f t="shared" si="167"/>
        <v>7.151403911482599E-4</v>
      </c>
      <c r="AY222" s="174">
        <f t="shared" si="202"/>
        <v>253346.59482157696</v>
      </c>
      <c r="AZ222" s="161">
        <f t="shared" si="207"/>
        <v>4.2850739502562143E-5</v>
      </c>
      <c r="BA222" s="148">
        <f t="shared" si="208"/>
        <v>5.3089567375745057E-2</v>
      </c>
      <c r="BB222" s="148">
        <f t="shared" si="209"/>
        <v>5.4048808897398423E-2</v>
      </c>
      <c r="BC222" s="174">
        <f t="shared" si="203"/>
        <v>-127883.71732548159</v>
      </c>
      <c r="BD222" s="161">
        <f t="shared" si="210"/>
        <v>2.5215970510616297E-5</v>
      </c>
      <c r="BE222" s="148">
        <f t="shared" si="195"/>
        <v>-2.6099018210576874E-2</v>
      </c>
      <c r="BF222" s="161">
        <f t="shared" si="196"/>
        <v>3.2850419865334282E-2</v>
      </c>
      <c r="BG222" s="174">
        <f t="shared" si="181"/>
        <v>47514.429781864397</v>
      </c>
      <c r="BH222" s="161">
        <f t="shared" si="197"/>
        <v>1.2995988483623534E-6</v>
      </c>
      <c r="BI222" s="148">
        <f t="shared" si="182"/>
        <v>9.7918852776079646E-3</v>
      </c>
      <c r="BJ222" s="161">
        <f t="shared" si="198"/>
        <v>1.6959399400842074E-3</v>
      </c>
      <c r="BK222" s="174">
        <f t="shared" si="199"/>
        <v>391623.1732175583</v>
      </c>
      <c r="BL222" s="164">
        <f t="shared" si="200"/>
        <v>1.8272740497625082E-5</v>
      </c>
      <c r="BM222" s="4">
        <f t="shared" si="168"/>
        <v>8.7792020818111868E-2</v>
      </c>
      <c r="BN222" s="4">
        <f t="shared" si="183"/>
        <v>2.4427905834257482E-2</v>
      </c>
      <c r="BO222" s="157">
        <f t="shared" si="169"/>
        <v>-263571</v>
      </c>
      <c r="BP222" s="164">
        <f t="shared" si="184"/>
        <v>-2.9417731893706346E-5</v>
      </c>
      <c r="BQ222" s="4">
        <f t="shared" si="170"/>
        <v>-5.5789578181419476E-2</v>
      </c>
      <c r="BR222" s="4">
        <f t="shared" si="185"/>
        <v>-3.7838986174825083E-2</v>
      </c>
      <c r="BS222" s="157">
        <f t="shared" si="171"/>
        <v>335085</v>
      </c>
      <c r="BT222" s="164">
        <f t="shared" si="186"/>
        <v>2.3003592342384516E-5</v>
      </c>
      <c r="BU222" s="4">
        <f t="shared" si="172"/>
        <v>7.634146919366494E-2</v>
      </c>
      <c r="BV222" s="4">
        <f t="shared" si="187"/>
        <v>3.0490891766820672E-2</v>
      </c>
      <c r="BW222" s="157">
        <f t="shared" si="173"/>
        <v>327960</v>
      </c>
      <c r="BX222" s="4">
        <f t="shared" si="188"/>
        <v>3.2944303170296839E-5</v>
      </c>
      <c r="BY222" s="4">
        <f t="shared" si="174"/>
        <v>8.0751832157528611E-2</v>
      </c>
      <c r="BZ222" s="4">
        <f t="shared" si="189"/>
        <v>4.5661030948468344E-2</v>
      </c>
      <c r="CA222" s="157">
        <f t="shared" si="175"/>
        <v>78205</v>
      </c>
      <c r="CB222" s="4">
        <f t="shared" si="190"/>
        <v>9.989934067712136E-6</v>
      </c>
      <c r="CC222" s="4">
        <f t="shared" si="176"/>
        <v>1.9634071421774903E-2</v>
      </c>
      <c r="CD222" s="4">
        <f t="shared" si="191"/>
        <v>1.4040524123262937E-2</v>
      </c>
      <c r="CE222" s="159">
        <f t="shared" si="177"/>
        <v>-99332</v>
      </c>
      <c r="CF222" s="4">
        <f t="shared" si="192"/>
        <v>-3.6331867155999691E-6</v>
      </c>
      <c r="CG222" s="4">
        <f t="shared" si="178"/>
        <v>-2.4331413983581955E-2</v>
      </c>
      <c r="CH222" s="4">
        <f t="shared" si="193"/>
        <v>-5.0803824823352096E-3</v>
      </c>
      <c r="CI222" s="157">
        <f t="shared" si="212"/>
        <v>942947.48049551807</v>
      </c>
      <c r="CJ222" s="164">
        <f t="shared" si="211"/>
        <v>1.2052596033025305E-4</v>
      </c>
      <c r="CK222" s="4">
        <f t="shared" si="179"/>
        <v>0.23097537060274656</v>
      </c>
      <c r="CL222" s="4">
        <f t="shared" si="194"/>
        <v>0.16853468468859861</v>
      </c>
    </row>
    <row r="223" spans="1:90" x14ac:dyDescent="0.35">
      <c r="A223" t="s">
        <v>290</v>
      </c>
      <c r="B223">
        <v>845</v>
      </c>
      <c r="C223" t="s">
        <v>472</v>
      </c>
      <c r="D223" s="342">
        <v>4012000</v>
      </c>
      <c r="E223" s="200">
        <v>3623564</v>
      </c>
      <c r="F223" s="200">
        <v>754956</v>
      </c>
      <c r="G223" s="161">
        <f t="shared" si="204"/>
        <v>6.0755068868422553E-4</v>
      </c>
      <c r="H223" s="342">
        <v>4084000</v>
      </c>
      <c r="I223" s="200">
        <v>3679856.4528502384</v>
      </c>
      <c r="J223" s="200">
        <v>791617.0488993678</v>
      </c>
      <c r="K223" s="161">
        <f t="shared" si="205"/>
        <v>6.1191711115372405E-4</v>
      </c>
      <c r="L223" s="200">
        <v>3656268.469943563</v>
      </c>
      <c r="M223" s="200">
        <v>670310.20310129889</v>
      </c>
      <c r="N223" s="161">
        <f t="shared" si="206"/>
        <v>6.074413972148423E-4</v>
      </c>
      <c r="O223" s="200">
        <v>3697521</v>
      </c>
      <c r="P223" s="200">
        <v>682123</v>
      </c>
      <c r="Q223" s="161">
        <f t="shared" si="201"/>
        <v>6.0907143500774693E-4</v>
      </c>
      <c r="R223" t="s">
        <v>290</v>
      </c>
      <c r="S223" s="144">
        <v>845</v>
      </c>
      <c r="T223" t="s">
        <v>472</v>
      </c>
      <c r="U223" s="275">
        <v>3708831.8572671781</v>
      </c>
      <c r="V223" s="161">
        <f t="shared" si="180"/>
        <v>5.8100627977652911E-4</v>
      </c>
      <c r="W223" s="3">
        <v>3862240.7649539644</v>
      </c>
      <c r="X223" s="161">
        <f t="shared" si="161"/>
        <v>6.0992858568994818E-4</v>
      </c>
      <c r="Y223">
        <v>845</v>
      </c>
      <c r="Z223" t="s">
        <v>290</v>
      </c>
      <c r="AA223" t="s">
        <v>472</v>
      </c>
      <c r="AB223" s="162">
        <v>3487765</v>
      </c>
      <c r="AC223" s="161">
        <f t="shared" si="162"/>
        <v>5.8485920333147976E-4</v>
      </c>
      <c r="AD223" s="163">
        <v>845</v>
      </c>
      <c r="AE223" s="163" t="s">
        <v>290</v>
      </c>
      <c r="AF223" s="8" t="s">
        <v>472</v>
      </c>
      <c r="AG223" s="160">
        <v>3660778</v>
      </c>
      <c r="AH223" s="161">
        <f t="shared" si="163"/>
        <v>6.0241883251997838E-4</v>
      </c>
      <c r="AI223">
        <v>845</v>
      </c>
      <c r="AJ223" t="s">
        <v>290</v>
      </c>
      <c r="AK223" s="1">
        <v>3148685</v>
      </c>
      <c r="AL223" s="161">
        <f t="shared" si="164"/>
        <v>5.4120310308970331E-4</v>
      </c>
      <c r="AM223">
        <v>845</v>
      </c>
      <c r="AN223" t="s">
        <v>290</v>
      </c>
      <c r="AO223" s="3">
        <v>2934863</v>
      </c>
      <c r="AP223" s="161">
        <f t="shared" si="165"/>
        <v>5.2137950219056635E-4</v>
      </c>
      <c r="AQ223">
        <v>845</v>
      </c>
      <c r="AR223" t="s">
        <v>290</v>
      </c>
      <c r="AS223" s="3">
        <v>2693146</v>
      </c>
      <c r="AT223" s="161">
        <f t="shared" si="166"/>
        <v>4.810775005640042E-4</v>
      </c>
      <c r="AU223" s="13">
        <v>845</v>
      </c>
      <c r="AV223" s="13" t="s">
        <v>290</v>
      </c>
      <c r="AW223" s="3">
        <v>2727726</v>
      </c>
      <c r="AX223" s="161">
        <f t="shared" si="167"/>
        <v>4.7782648609215138E-4</v>
      </c>
      <c r="AY223" s="174">
        <f t="shared" si="202"/>
        <v>23587.982906675432</v>
      </c>
      <c r="AZ223" s="161">
        <f t="shared" si="207"/>
        <v>4.4757139388817415E-6</v>
      </c>
      <c r="BA223" s="148">
        <f t="shared" si="208"/>
        <v>6.4513815384676957E-3</v>
      </c>
      <c r="BB223" s="148">
        <f t="shared" si="209"/>
        <v>7.3681411234123593E-3</v>
      </c>
      <c r="BC223" s="174">
        <f t="shared" si="203"/>
        <v>-52563.387323615141</v>
      </c>
      <c r="BD223" s="161">
        <f t="shared" si="210"/>
        <v>2.6435117438313198E-5</v>
      </c>
      <c r="BE223" s="148">
        <f t="shared" si="195"/>
        <v>-1.4172491325165125E-2</v>
      </c>
      <c r="BF223" s="161">
        <f t="shared" si="196"/>
        <v>4.5498849768854245E-2</v>
      </c>
      <c r="BG223" s="174">
        <f t="shared" si="181"/>
        <v>-153408.90768678626</v>
      </c>
      <c r="BH223" s="161">
        <f t="shared" si="197"/>
        <v>-2.8922305913419073E-5</v>
      </c>
      <c r="BI223" s="148">
        <f t="shared" si="182"/>
        <v>-3.9720182407793216E-2</v>
      </c>
      <c r="BJ223" s="161">
        <f t="shared" si="198"/>
        <v>-4.7419167738633375E-2</v>
      </c>
      <c r="BK223" s="174">
        <f t="shared" si="199"/>
        <v>374475.76495396439</v>
      </c>
      <c r="BL223" s="164">
        <f t="shared" si="200"/>
        <v>2.5069382358468414E-5</v>
      </c>
      <c r="BM223" s="4">
        <f t="shared" si="168"/>
        <v>0.10736840496821443</v>
      </c>
      <c r="BN223" s="4">
        <f t="shared" si="183"/>
        <v>4.2863961472552697E-2</v>
      </c>
      <c r="BO223" s="157">
        <f t="shared" si="169"/>
        <v>-173013</v>
      </c>
      <c r="BP223" s="164">
        <f t="shared" si="184"/>
        <v>-1.755962918849861E-5</v>
      </c>
      <c r="BQ223" s="4">
        <f t="shared" si="170"/>
        <v>-4.7261265228320318E-2</v>
      </c>
      <c r="BR223" s="4">
        <f t="shared" si="185"/>
        <v>-2.9148539588387236E-2</v>
      </c>
      <c r="BS223" s="157">
        <f t="shared" si="171"/>
        <v>512093</v>
      </c>
      <c r="BT223" s="164">
        <f t="shared" si="186"/>
        <v>6.1215729430275068E-5</v>
      </c>
      <c r="BU223" s="4">
        <f t="shared" si="172"/>
        <v>0.1626371008849726</v>
      </c>
      <c r="BV223" s="4">
        <f t="shared" si="187"/>
        <v>0.11311045535547989</v>
      </c>
      <c r="BW223" s="157">
        <f t="shared" si="173"/>
        <v>213822</v>
      </c>
      <c r="BX223" s="4">
        <f t="shared" si="188"/>
        <v>1.9823600899136957E-5</v>
      </c>
      <c r="BY223" s="4">
        <f t="shared" si="174"/>
        <v>7.2855870955475605E-2</v>
      </c>
      <c r="BZ223" s="4">
        <f t="shared" si="189"/>
        <v>3.8021442760692477E-2</v>
      </c>
      <c r="CA223" s="157">
        <f t="shared" si="175"/>
        <v>241717</v>
      </c>
      <c r="CB223" s="4">
        <f t="shared" si="190"/>
        <v>4.0302001626562147E-5</v>
      </c>
      <c r="CC223" s="4">
        <f t="shared" si="176"/>
        <v>8.975265358803422E-2</v>
      </c>
      <c r="CD223" s="4">
        <f t="shared" si="191"/>
        <v>8.3774447109484451E-2</v>
      </c>
      <c r="CE223" s="159">
        <f t="shared" si="177"/>
        <v>-34580</v>
      </c>
      <c r="CF223" s="4">
        <f t="shared" si="192"/>
        <v>3.2510144718528203E-6</v>
      </c>
      <c r="CG223" s="4">
        <f t="shared" si="178"/>
        <v>-1.2677226378309259E-2</v>
      </c>
      <c r="CH223" s="4">
        <f t="shared" si="193"/>
        <v>6.8037552678187974E-3</v>
      </c>
      <c r="CI223" s="157">
        <f t="shared" si="212"/>
        <v>952130.45285023842</v>
      </c>
      <c r="CJ223" s="164">
        <f t="shared" si="211"/>
        <v>1.3409062506157266E-4</v>
      </c>
      <c r="CK223" s="4">
        <f t="shared" si="179"/>
        <v>0.3490564861904159</v>
      </c>
      <c r="CL223" s="4">
        <f t="shared" si="194"/>
        <v>0.28062618746444412</v>
      </c>
    </row>
    <row r="224" spans="1:90" x14ac:dyDescent="0.35">
      <c r="A224" t="s">
        <v>296</v>
      </c>
      <c r="B224">
        <v>847</v>
      </c>
      <c r="C224" t="s">
        <v>472</v>
      </c>
      <c r="D224" s="342">
        <v>3150000</v>
      </c>
      <c r="E224" s="200">
        <v>2844824</v>
      </c>
      <c r="F224" s="200">
        <v>335765</v>
      </c>
      <c r="G224" s="161">
        <f t="shared" si="204"/>
        <v>4.7698199352499726E-4</v>
      </c>
      <c r="H224" s="342">
        <v>3190000</v>
      </c>
      <c r="I224" s="200">
        <v>2874966.8528242186</v>
      </c>
      <c r="J224" s="200">
        <v>348736.80874737957</v>
      </c>
      <c r="K224" s="161">
        <f t="shared" si="205"/>
        <v>4.7807337970487586E-4</v>
      </c>
      <c r="L224" s="200">
        <v>2878754.1560375141</v>
      </c>
      <c r="M224" s="200">
        <v>295296.62281196174</v>
      </c>
      <c r="N224" s="161">
        <f t="shared" si="206"/>
        <v>4.782675181421931E-4</v>
      </c>
      <c r="O224" s="200">
        <v>2899291</v>
      </c>
      <c r="P224" s="200">
        <v>290363</v>
      </c>
      <c r="Q224" s="161">
        <f t="shared" si="201"/>
        <v>4.7758358366999012E-4</v>
      </c>
      <c r="R224" t="s">
        <v>296</v>
      </c>
      <c r="S224" s="144">
        <v>847</v>
      </c>
      <c r="T224" t="s">
        <v>472</v>
      </c>
      <c r="U224" s="275">
        <v>2915092.5035499162</v>
      </c>
      <c r="V224" s="161">
        <f t="shared" si="180"/>
        <v>4.5666320714252183E-4</v>
      </c>
      <c r="W224" s="3">
        <v>3007021.5201220876</v>
      </c>
      <c r="X224" s="161">
        <f t="shared" si="161"/>
        <v>4.7487158220421407E-4</v>
      </c>
      <c r="Y224">
        <v>847</v>
      </c>
      <c r="Z224" t="s">
        <v>296</v>
      </c>
      <c r="AA224" t="s">
        <v>472</v>
      </c>
      <c r="AB224" s="162">
        <v>2943999</v>
      </c>
      <c r="AC224" s="161">
        <f t="shared" si="162"/>
        <v>4.936757234930315E-4</v>
      </c>
      <c r="AD224" s="163">
        <v>847</v>
      </c>
      <c r="AE224" s="163" t="s">
        <v>296</v>
      </c>
      <c r="AF224" s="8" t="s">
        <v>472</v>
      </c>
      <c r="AG224" s="160">
        <v>3117769</v>
      </c>
      <c r="AH224" s="161">
        <f t="shared" si="163"/>
        <v>5.1306109276415572E-4</v>
      </c>
      <c r="AI224">
        <v>847</v>
      </c>
      <c r="AJ224" t="s">
        <v>296</v>
      </c>
      <c r="AK224" s="1">
        <v>2955026</v>
      </c>
      <c r="AL224" s="161">
        <f t="shared" si="164"/>
        <v>5.07916555930731E-4</v>
      </c>
      <c r="AM224">
        <v>847</v>
      </c>
      <c r="AN224" t="s">
        <v>296</v>
      </c>
      <c r="AO224" s="3">
        <v>2770138</v>
      </c>
      <c r="AP224" s="161">
        <f t="shared" si="165"/>
        <v>4.9211604474865478E-4</v>
      </c>
      <c r="AQ224">
        <v>847</v>
      </c>
      <c r="AR224" t="s">
        <v>296</v>
      </c>
      <c r="AS224" s="3">
        <v>2927767</v>
      </c>
      <c r="AT224" s="161">
        <f t="shared" si="166"/>
        <v>5.2298792215266937E-4</v>
      </c>
      <c r="AU224" s="13">
        <v>847</v>
      </c>
      <c r="AV224" s="13" t="s">
        <v>296</v>
      </c>
      <c r="AW224" s="3">
        <v>2815184</v>
      </c>
      <c r="AX224" s="161">
        <f t="shared" si="167"/>
        <v>4.9314684774894805E-4</v>
      </c>
      <c r="AY224" s="174">
        <f t="shared" si="202"/>
        <v>-3787.3032132955268</v>
      </c>
      <c r="AZ224" s="161">
        <f t="shared" si="207"/>
        <v>-1.9413843731723836E-7</v>
      </c>
      <c r="BA224" s="148">
        <f t="shared" si="208"/>
        <v>-1.3156049485339148E-3</v>
      </c>
      <c r="BB224" s="148">
        <f t="shared" si="209"/>
        <v>-4.0592018055367774E-4</v>
      </c>
      <c r="BC224" s="174">
        <f t="shared" si="203"/>
        <v>-36338.347512402106</v>
      </c>
      <c r="BD224" s="161">
        <f t="shared" si="210"/>
        <v>2.1604310999671266E-5</v>
      </c>
      <c r="BE224" s="148">
        <f t="shared" si="195"/>
        <v>-1.2465589845999846E-2</v>
      </c>
      <c r="BF224" s="161">
        <f t="shared" si="196"/>
        <v>4.7309068612853437E-2</v>
      </c>
      <c r="BG224" s="174">
        <f t="shared" si="181"/>
        <v>-91929.016572171357</v>
      </c>
      <c r="BH224" s="161">
        <f t="shared" si="197"/>
        <v>-1.8208375061692234E-5</v>
      </c>
      <c r="BI224" s="148">
        <f t="shared" si="182"/>
        <v>-3.0571452833646155E-2</v>
      </c>
      <c r="BJ224" s="161">
        <f t="shared" si="198"/>
        <v>-3.8343787550255838E-2</v>
      </c>
      <c r="BK224" s="174">
        <f t="shared" si="199"/>
        <v>63022.520122087561</v>
      </c>
      <c r="BL224" s="164">
        <f t="shared" si="200"/>
        <v>-1.8804141288817429E-5</v>
      </c>
      <c r="BM224" s="4">
        <f t="shared" si="168"/>
        <v>2.1407113291168768E-2</v>
      </c>
      <c r="BN224" s="4">
        <f t="shared" si="183"/>
        <v>-3.8090066806946932E-2</v>
      </c>
      <c r="BO224" s="157">
        <f t="shared" si="169"/>
        <v>-173770</v>
      </c>
      <c r="BP224" s="164">
        <f t="shared" si="184"/>
        <v>-1.9385369271124222E-5</v>
      </c>
      <c r="BQ224" s="4">
        <f t="shared" si="170"/>
        <v>-5.5735367180827063E-2</v>
      </c>
      <c r="BR224" s="4">
        <f t="shared" si="185"/>
        <v>-3.7783744556976771E-2</v>
      </c>
      <c r="BS224" s="157">
        <f t="shared" si="171"/>
        <v>162743</v>
      </c>
      <c r="BT224" s="164">
        <f t="shared" si="186"/>
        <v>5.1445368334247224E-6</v>
      </c>
      <c r="BU224" s="4">
        <f t="shared" si="172"/>
        <v>5.5073288695260209E-2</v>
      </c>
      <c r="BV224" s="4">
        <f t="shared" si="187"/>
        <v>1.0128704751507111E-2</v>
      </c>
      <c r="BW224" s="157">
        <f t="shared" si="173"/>
        <v>184888</v>
      </c>
      <c r="BX224" s="4">
        <f t="shared" si="188"/>
        <v>1.5800511182076219E-5</v>
      </c>
      <c r="BY224" s="4">
        <f t="shared" si="174"/>
        <v>6.6743245282364999E-2</v>
      </c>
      <c r="BZ224" s="4">
        <f t="shared" si="189"/>
        <v>3.2107287195129418E-2</v>
      </c>
      <c r="CA224" s="157">
        <f t="shared" si="175"/>
        <v>-157629</v>
      </c>
      <c r="CB224" s="4">
        <f t="shared" si="190"/>
        <v>-3.0871877404014592E-5</v>
      </c>
      <c r="CC224" s="4">
        <f t="shared" si="176"/>
        <v>-5.3839325328825689E-2</v>
      </c>
      <c r="CD224" s="4">
        <f t="shared" si="191"/>
        <v>-5.9029809478090681E-2</v>
      </c>
      <c r="CE224" s="159">
        <f t="shared" si="177"/>
        <v>112583</v>
      </c>
      <c r="CF224" s="4">
        <f t="shared" si="192"/>
        <v>2.9841074403721317E-5</v>
      </c>
      <c r="CG224" s="4">
        <f t="shared" si="178"/>
        <v>3.9991346924392865E-2</v>
      </c>
      <c r="CH224" s="4">
        <f t="shared" si="193"/>
        <v>6.0511538378347003E-2</v>
      </c>
      <c r="CI224" s="157">
        <f t="shared" si="212"/>
        <v>59782.852824218571</v>
      </c>
      <c r="CJ224" s="164">
        <f t="shared" si="211"/>
        <v>-1.5073468044072191E-5</v>
      </c>
      <c r="CK224" s="4">
        <f t="shared" si="179"/>
        <v>2.1235859831619734E-2</v>
      </c>
      <c r="CL224" s="4">
        <f t="shared" si="194"/>
        <v>-3.0565881365515319E-2</v>
      </c>
    </row>
    <row r="225" spans="1:90" x14ac:dyDescent="0.35">
      <c r="A225" t="s">
        <v>297</v>
      </c>
      <c r="B225">
        <v>848</v>
      </c>
      <c r="C225" t="s">
        <v>472</v>
      </c>
      <c r="D225" s="342">
        <v>3088000</v>
      </c>
      <c r="E225" s="200">
        <v>2788478</v>
      </c>
      <c r="F225" s="200">
        <v>357228</v>
      </c>
      <c r="G225" s="161">
        <f t="shared" si="204"/>
        <v>4.6753465076946666E-4</v>
      </c>
      <c r="H225" s="342">
        <v>3118000</v>
      </c>
      <c r="I225" s="200">
        <v>2809614.0666198707</v>
      </c>
      <c r="J225" s="200">
        <v>361725.62124228233</v>
      </c>
      <c r="K225" s="161">
        <f t="shared" si="205"/>
        <v>4.6720597532309984E-4</v>
      </c>
      <c r="L225" s="200">
        <v>2986892.4219317967</v>
      </c>
      <c r="M225" s="200">
        <v>306295.03871723835</v>
      </c>
      <c r="N225" s="161">
        <f t="shared" si="206"/>
        <v>4.9623328292866878E-4</v>
      </c>
      <c r="O225" s="200">
        <v>3008204</v>
      </c>
      <c r="P225" s="200">
        <v>301177</v>
      </c>
      <c r="Q225" s="161">
        <f t="shared" si="201"/>
        <v>4.9552419771951102E-4</v>
      </c>
      <c r="R225" t="s">
        <v>297</v>
      </c>
      <c r="S225" s="144">
        <v>848</v>
      </c>
      <c r="T225" t="s">
        <v>472</v>
      </c>
      <c r="U225" s="275">
        <v>3226630.6035656738</v>
      </c>
      <c r="V225" s="161">
        <f t="shared" si="180"/>
        <v>5.0546714311609168E-4</v>
      </c>
      <c r="W225" s="3">
        <v>3102950.3610668746</v>
      </c>
      <c r="X225" s="161">
        <f t="shared" si="161"/>
        <v>4.9002075229615872E-4</v>
      </c>
      <c r="Y225">
        <v>848</v>
      </c>
      <c r="Z225" t="s">
        <v>297</v>
      </c>
      <c r="AA225" t="s">
        <v>472</v>
      </c>
      <c r="AB225" s="162">
        <v>2881739</v>
      </c>
      <c r="AC225" s="161">
        <f t="shared" si="162"/>
        <v>4.83235417451937E-4</v>
      </c>
      <c r="AD225" s="163">
        <v>848</v>
      </c>
      <c r="AE225" s="163" t="s">
        <v>297</v>
      </c>
      <c r="AF225" s="8" t="s">
        <v>472</v>
      </c>
      <c r="AG225" s="160">
        <v>2866759</v>
      </c>
      <c r="AH225" s="161">
        <f t="shared" si="163"/>
        <v>4.7175480455142067E-4</v>
      </c>
      <c r="AI225">
        <v>848</v>
      </c>
      <c r="AJ225" t="s">
        <v>297</v>
      </c>
      <c r="AK225" s="1">
        <v>2549386</v>
      </c>
      <c r="AL225" s="161">
        <f t="shared" si="164"/>
        <v>4.3819423479117358E-4</v>
      </c>
      <c r="AM225">
        <v>848</v>
      </c>
      <c r="AN225" t="s">
        <v>528</v>
      </c>
      <c r="AO225" s="3">
        <v>2586029</v>
      </c>
      <c r="AP225" s="161">
        <f t="shared" si="165"/>
        <v>4.5940901250599031E-4</v>
      </c>
      <c r="AQ225">
        <v>848</v>
      </c>
      <c r="AR225" t="s">
        <v>297</v>
      </c>
      <c r="AS225" s="3">
        <v>2584695</v>
      </c>
      <c r="AT225" s="161">
        <f t="shared" si="166"/>
        <v>4.617048649869999E-4</v>
      </c>
      <c r="AU225" s="13">
        <v>848</v>
      </c>
      <c r="AV225" s="13" t="s">
        <v>297</v>
      </c>
      <c r="AW225" s="3">
        <v>2562654</v>
      </c>
      <c r="AX225" s="161">
        <f t="shared" si="167"/>
        <v>4.4891017495525434E-4</v>
      </c>
      <c r="AY225" s="174">
        <f t="shared" si="202"/>
        <v>-177278.35531192599</v>
      </c>
      <c r="AZ225" s="161">
        <f t="shared" si="207"/>
        <v>-2.9027307605568938E-5</v>
      </c>
      <c r="BA225" s="148">
        <f t="shared" si="208"/>
        <v>-5.9352105891135438E-2</v>
      </c>
      <c r="BB225" s="148">
        <f t="shared" si="209"/>
        <v>-5.8495285592807519E-2</v>
      </c>
      <c r="BC225" s="174">
        <f t="shared" si="203"/>
        <v>-239738.1816338771</v>
      </c>
      <c r="BD225" s="161">
        <f t="shared" si="210"/>
        <v>-9.2338601874229027E-6</v>
      </c>
      <c r="BE225" s="148">
        <f t="shared" si="195"/>
        <v>-7.4299853651963774E-2</v>
      </c>
      <c r="BF225" s="161">
        <f t="shared" si="196"/>
        <v>-1.8267973127784772E-2</v>
      </c>
      <c r="BG225" s="174">
        <f t="shared" si="181"/>
        <v>123680.24249879923</v>
      </c>
      <c r="BH225" s="161">
        <f t="shared" si="197"/>
        <v>1.5446390819932963E-5</v>
      </c>
      <c r="BI225" s="148">
        <f t="shared" si="182"/>
        <v>3.9858917516255324E-2</v>
      </c>
      <c r="BJ225" s="161">
        <f t="shared" si="198"/>
        <v>3.1521911567119656E-2</v>
      </c>
      <c r="BK225" s="174">
        <f t="shared" si="199"/>
        <v>221211.36106687458</v>
      </c>
      <c r="BL225" s="164">
        <f t="shared" si="200"/>
        <v>6.7853348442217234E-6</v>
      </c>
      <c r="BM225" s="4">
        <f t="shared" si="168"/>
        <v>7.6763149288285509E-2</v>
      </c>
      <c r="BN225" s="4">
        <f t="shared" si="183"/>
        <v>1.404146840064056E-2</v>
      </c>
      <c r="BO225" s="157">
        <f t="shared" si="169"/>
        <v>14980</v>
      </c>
      <c r="BP225" s="164">
        <f t="shared" si="184"/>
        <v>1.1480612900516328E-5</v>
      </c>
      <c r="BQ225" s="4">
        <f t="shared" si="170"/>
        <v>5.2254130884388959E-3</v>
      </c>
      <c r="BR225" s="4">
        <f t="shared" si="185"/>
        <v>2.4335974514203291E-2</v>
      </c>
      <c r="BS225" s="157">
        <f t="shared" si="171"/>
        <v>317373</v>
      </c>
      <c r="BT225" s="164">
        <f t="shared" si="186"/>
        <v>3.356056976024709E-5</v>
      </c>
      <c r="BU225" s="4">
        <f t="shared" si="172"/>
        <v>0.12448997523325224</v>
      </c>
      <c r="BV225" s="4">
        <f t="shared" si="187"/>
        <v>7.6588341643154575E-2</v>
      </c>
      <c r="BW225" s="157">
        <f t="shared" si="173"/>
        <v>-36643</v>
      </c>
      <c r="BX225" s="4">
        <f t="shared" si="188"/>
        <v>-2.1214777714816731E-5</v>
      </c>
      <c r="BY225" s="4">
        <f t="shared" si="174"/>
        <v>-1.4169601346311275E-2</v>
      </c>
      <c r="BZ225" s="4">
        <f t="shared" si="189"/>
        <v>-4.61784099512852E-2</v>
      </c>
      <c r="CA225" s="157">
        <f t="shared" si="175"/>
        <v>1334</v>
      </c>
      <c r="CB225" s="4">
        <f t="shared" si="190"/>
        <v>-2.2958524810095886E-6</v>
      </c>
      <c r="CC225" s="4">
        <f t="shared" si="176"/>
        <v>5.161150541940152E-4</v>
      </c>
      <c r="CD225" s="4">
        <f t="shared" si="191"/>
        <v>-4.9725542334803693E-3</v>
      </c>
      <c r="CE225" s="159">
        <f t="shared" si="177"/>
        <v>22041</v>
      </c>
      <c r="CF225" s="4">
        <f t="shared" si="192"/>
        <v>1.2794690031745555E-5</v>
      </c>
      <c r="CG225" s="4">
        <f t="shared" si="178"/>
        <v>8.6008489636135044E-3</v>
      </c>
      <c r="CH225" s="4">
        <f t="shared" si="193"/>
        <v>2.8501670814257845E-2</v>
      </c>
      <c r="CI225" s="157">
        <f t="shared" si="212"/>
        <v>246960.06661987072</v>
      </c>
      <c r="CJ225" s="164">
        <f t="shared" si="211"/>
        <v>1.8295800367845499E-5</v>
      </c>
      <c r="CK225" s="4">
        <f t="shared" si="179"/>
        <v>9.6368868610382324E-2</v>
      </c>
      <c r="CL225" s="4">
        <f t="shared" si="194"/>
        <v>4.0756038487363658E-2</v>
      </c>
    </row>
    <row r="226" spans="1:90" x14ac:dyDescent="0.35">
      <c r="A226" t="s">
        <v>301</v>
      </c>
      <c r="B226">
        <v>851</v>
      </c>
      <c r="C226" t="s">
        <v>472</v>
      </c>
      <c r="D226" s="342">
        <v>5252000</v>
      </c>
      <c r="E226" s="200">
        <v>4742821</v>
      </c>
      <c r="F226" s="200">
        <v>195443</v>
      </c>
      <c r="G226" s="161">
        <f t="shared" si="204"/>
        <v>7.9521271456941482E-4</v>
      </c>
      <c r="H226" s="342">
        <v>5296000</v>
      </c>
      <c r="I226" s="200">
        <v>4772577.7711782111</v>
      </c>
      <c r="J226" s="200">
        <v>194079.21278615532</v>
      </c>
      <c r="K226" s="161">
        <f t="shared" si="205"/>
        <v>7.9362389264772345E-4</v>
      </c>
      <c r="L226" s="200">
        <v>4970304.2054763231</v>
      </c>
      <c r="M226" s="200">
        <v>164338.64925130707</v>
      </c>
      <c r="N226" s="161">
        <f t="shared" si="206"/>
        <v>8.2575132432874854E-4</v>
      </c>
      <c r="O226" s="200">
        <v>5014942</v>
      </c>
      <c r="P226" s="200">
        <v>161593</v>
      </c>
      <c r="Q226" s="161">
        <f t="shared" si="201"/>
        <v>8.2608264305209368E-4</v>
      </c>
      <c r="R226" t="s">
        <v>301</v>
      </c>
      <c r="S226" s="144">
        <v>851</v>
      </c>
      <c r="T226" t="s">
        <v>472</v>
      </c>
      <c r="U226" s="275">
        <v>5006278.5207156399</v>
      </c>
      <c r="V226" s="161">
        <f t="shared" si="180"/>
        <v>7.8425751578540832E-4</v>
      </c>
      <c r="W226" s="3">
        <v>5832434.031877703</v>
      </c>
      <c r="X226" s="161">
        <f t="shared" si="161"/>
        <v>9.2106330409867437E-4</v>
      </c>
      <c r="Y226">
        <v>851</v>
      </c>
      <c r="Z226" t="s">
        <v>301</v>
      </c>
      <c r="AA226" t="s">
        <v>472</v>
      </c>
      <c r="AB226" s="162">
        <v>6224217</v>
      </c>
      <c r="AC226" s="161">
        <f t="shared" si="162"/>
        <v>1.0437316149402992E-3</v>
      </c>
      <c r="AD226" s="163">
        <v>851</v>
      </c>
      <c r="AE226" s="163" t="s">
        <v>301</v>
      </c>
      <c r="AF226" s="8" t="s">
        <v>472</v>
      </c>
      <c r="AG226" s="160">
        <v>4709682</v>
      </c>
      <c r="AH226" s="161">
        <f t="shared" si="163"/>
        <v>7.7502681997661607E-4</v>
      </c>
      <c r="AI226">
        <v>851</v>
      </c>
      <c r="AJ226" t="s">
        <v>301</v>
      </c>
      <c r="AK226" s="1">
        <v>4715899</v>
      </c>
      <c r="AL226" s="161">
        <f t="shared" si="164"/>
        <v>8.1057939192317704E-4</v>
      </c>
      <c r="AM226">
        <v>851</v>
      </c>
      <c r="AN226" t="s">
        <v>301</v>
      </c>
      <c r="AO226" s="3">
        <v>4547213</v>
      </c>
      <c r="AP226" s="161">
        <f t="shared" si="165"/>
        <v>8.0781407864505836E-4</v>
      </c>
      <c r="AQ226">
        <v>851</v>
      </c>
      <c r="AR226" t="s">
        <v>301</v>
      </c>
      <c r="AS226" s="3">
        <v>3818172</v>
      </c>
      <c r="AT226" s="161">
        <f t="shared" si="166"/>
        <v>6.8204124190944905E-4</v>
      </c>
      <c r="AU226" s="13">
        <v>851</v>
      </c>
      <c r="AV226" s="13" t="s">
        <v>301</v>
      </c>
      <c r="AW226" s="3">
        <v>3704324</v>
      </c>
      <c r="AX226" s="161">
        <f t="shared" si="167"/>
        <v>6.4890099675217472E-4</v>
      </c>
      <c r="AY226" s="174">
        <f t="shared" si="202"/>
        <v>-197726.43429811206</v>
      </c>
      <c r="AZ226" s="161">
        <f t="shared" si="207"/>
        <v>-3.2127431681025086E-5</v>
      </c>
      <c r="BA226" s="148">
        <f t="shared" si="208"/>
        <v>-3.9781555841241149E-2</v>
      </c>
      <c r="BB226" s="148">
        <f t="shared" si="209"/>
        <v>-3.8906909059021375E-2</v>
      </c>
      <c r="BC226" s="174">
        <f t="shared" si="203"/>
        <v>-35974.315239316784</v>
      </c>
      <c r="BD226" s="161">
        <f t="shared" si="210"/>
        <v>4.1493808543340222E-5</v>
      </c>
      <c r="BE226" s="148">
        <f t="shared" si="195"/>
        <v>-7.1858397591059936E-3</v>
      </c>
      <c r="BF226" s="161">
        <f t="shared" si="196"/>
        <v>5.2908397698663463E-2</v>
      </c>
      <c r="BG226" s="174">
        <f t="shared" si="181"/>
        <v>-826155.51116206311</v>
      </c>
      <c r="BH226" s="161">
        <f t="shared" si="197"/>
        <v>-1.3680578831326605E-4</v>
      </c>
      <c r="BI226" s="148">
        <f t="shared" si="182"/>
        <v>-0.1416484964333303</v>
      </c>
      <c r="BJ226" s="161">
        <f t="shared" si="198"/>
        <v>-0.1485302776741716</v>
      </c>
      <c r="BK226" s="174">
        <f t="shared" si="199"/>
        <v>-391782.96812229697</v>
      </c>
      <c r="BL226" s="164">
        <f t="shared" si="200"/>
        <v>-1.2266831084162483E-4</v>
      </c>
      <c r="BM226" s="4">
        <f t="shared" si="168"/>
        <v>-6.2944940403314498E-2</v>
      </c>
      <c r="BN226" s="4">
        <f t="shared" si="183"/>
        <v>-0.1175285955562833</v>
      </c>
      <c r="BO226" s="157">
        <f t="shared" si="169"/>
        <v>1514535</v>
      </c>
      <c r="BP226" s="164">
        <f t="shared" si="184"/>
        <v>2.6870479496368313E-4</v>
      </c>
      <c r="BQ226" s="4">
        <f t="shared" si="170"/>
        <v>0.32157903654641651</v>
      </c>
      <c r="BR226" s="4">
        <f t="shared" si="185"/>
        <v>0.34670386628915684</v>
      </c>
      <c r="BS226" s="157">
        <f t="shared" si="171"/>
        <v>-6217</v>
      </c>
      <c r="BT226" s="164">
        <f t="shared" si="186"/>
        <v>-3.5552571946560968E-5</v>
      </c>
      <c r="BU226" s="4">
        <f t="shared" si="172"/>
        <v>-1.3183064353159387E-3</v>
      </c>
      <c r="BV226" s="4">
        <f t="shared" si="187"/>
        <v>-4.3860690637852383E-2</v>
      </c>
      <c r="BW226" s="157">
        <f t="shared" si="173"/>
        <v>168686</v>
      </c>
      <c r="BX226" s="4">
        <f t="shared" si="188"/>
        <v>2.7653132781186749E-6</v>
      </c>
      <c r="BY226" s="4">
        <f t="shared" si="174"/>
        <v>3.7096568821385761E-2</v>
      </c>
      <c r="BZ226" s="4">
        <f t="shared" si="189"/>
        <v>3.4232051052600098E-3</v>
      </c>
      <c r="CA226" s="157">
        <f t="shared" si="175"/>
        <v>729041</v>
      </c>
      <c r="CB226" s="4">
        <f t="shared" si="190"/>
        <v>1.2577283673560931E-4</v>
      </c>
      <c r="CC226" s="4">
        <f t="shared" si="176"/>
        <v>0.19093980051186799</v>
      </c>
      <c r="CD226" s="4">
        <f t="shared" si="191"/>
        <v>0.18440649774124288</v>
      </c>
      <c r="CE226" s="159">
        <f t="shared" si="177"/>
        <v>113848</v>
      </c>
      <c r="CF226" s="4">
        <f t="shared" si="192"/>
        <v>3.3140245157274335E-5</v>
      </c>
      <c r="CG226" s="4">
        <f t="shared" si="178"/>
        <v>3.0733812701048829E-2</v>
      </c>
      <c r="CH226" s="4">
        <f t="shared" si="193"/>
        <v>5.1071342659581555E-2</v>
      </c>
      <c r="CI226" s="157">
        <f t="shared" si="212"/>
        <v>1068253.7711782111</v>
      </c>
      <c r="CJ226" s="164">
        <f t="shared" si="211"/>
        <v>1.4472289589554873E-4</v>
      </c>
      <c r="CK226" s="4">
        <f t="shared" si="179"/>
        <v>0.28838022029882132</v>
      </c>
      <c r="CL226" s="4">
        <f t="shared" si="194"/>
        <v>0.22302769855479299</v>
      </c>
    </row>
    <row r="227" spans="1:90" x14ac:dyDescent="0.35">
      <c r="A227" t="s">
        <v>349</v>
      </c>
      <c r="B227">
        <v>852</v>
      </c>
      <c r="C227" t="s">
        <v>472</v>
      </c>
      <c r="D227" s="342">
        <v>2761000</v>
      </c>
      <c r="E227" s="200">
        <v>2493407</v>
      </c>
      <c r="F227" s="200">
        <v>158402</v>
      </c>
      <c r="G227" s="161">
        <f t="shared" si="204"/>
        <v>4.1806109676000442E-4</v>
      </c>
      <c r="H227" s="342">
        <v>2808000</v>
      </c>
      <c r="I227" s="200">
        <v>2530477.1499043419</v>
      </c>
      <c r="J227" s="200">
        <v>179491.87216762238</v>
      </c>
      <c r="K227" s="161">
        <f t="shared" si="205"/>
        <v>4.2078876914087936E-4</v>
      </c>
      <c r="L227" s="200">
        <v>2533734.2949051587</v>
      </c>
      <c r="M227" s="200">
        <v>151986.66255987383</v>
      </c>
      <c r="N227" s="161">
        <f t="shared" si="206"/>
        <v>4.2094696079363937E-4</v>
      </c>
      <c r="O227" s="200">
        <v>2554677</v>
      </c>
      <c r="P227" s="200">
        <v>149447</v>
      </c>
      <c r="Q227" s="161">
        <f t="shared" si="201"/>
        <v>4.2081729525573645E-4</v>
      </c>
      <c r="R227" t="s">
        <v>349</v>
      </c>
      <c r="S227" s="144">
        <v>852</v>
      </c>
      <c r="T227" t="s">
        <v>472</v>
      </c>
      <c r="U227" s="275">
        <v>2560679.1312182541</v>
      </c>
      <c r="V227" s="161">
        <f t="shared" si="180"/>
        <v>4.0114265434151115E-4</v>
      </c>
      <c r="W227" s="3">
        <v>2557409.8091239999</v>
      </c>
      <c r="X227" s="161">
        <f t="shared" si="161"/>
        <v>4.0386849055672322E-4</v>
      </c>
      <c r="Y227">
        <v>852</v>
      </c>
      <c r="Z227" t="s">
        <v>349</v>
      </c>
      <c r="AA227" t="s">
        <v>472</v>
      </c>
      <c r="AB227" s="162">
        <v>2152687</v>
      </c>
      <c r="AC227" s="161">
        <f t="shared" si="162"/>
        <v>3.6098154658987435E-4</v>
      </c>
      <c r="AD227" s="163">
        <v>852</v>
      </c>
      <c r="AE227" s="163" t="s">
        <v>349</v>
      </c>
      <c r="AF227" s="8" t="s">
        <v>472</v>
      </c>
      <c r="AG227" s="160">
        <v>2065619</v>
      </c>
      <c r="AH227" s="161">
        <f t="shared" si="163"/>
        <v>3.3991894247919027E-4</v>
      </c>
      <c r="AI227">
        <v>852</v>
      </c>
      <c r="AJ227" t="s">
        <v>349</v>
      </c>
      <c r="AK227" s="1">
        <v>2007349</v>
      </c>
      <c r="AL227" s="161">
        <f t="shared" si="164"/>
        <v>3.4502768863319542E-4</v>
      </c>
      <c r="AM227">
        <v>852</v>
      </c>
      <c r="AN227" t="s">
        <v>349</v>
      </c>
      <c r="AO227" s="3">
        <v>1819315</v>
      </c>
      <c r="AP227" s="161">
        <f t="shared" si="165"/>
        <v>3.232019855876851E-4</v>
      </c>
      <c r="AQ227">
        <v>852</v>
      </c>
      <c r="AR227" t="s">
        <v>349</v>
      </c>
      <c r="AS227" s="3">
        <v>1691032</v>
      </c>
      <c r="AT227" s="161">
        <f t="shared" si="166"/>
        <v>3.0206956768543151E-4</v>
      </c>
      <c r="AU227" s="13">
        <v>852</v>
      </c>
      <c r="AV227" s="13" t="s">
        <v>349</v>
      </c>
      <c r="AW227" s="3">
        <v>1585829</v>
      </c>
      <c r="AX227" s="161">
        <f t="shared" si="167"/>
        <v>2.7779589981289559E-4</v>
      </c>
      <c r="AY227" s="174">
        <f t="shared" si="202"/>
        <v>-3257.1450008167885</v>
      </c>
      <c r="AZ227" s="161">
        <f t="shared" si="207"/>
        <v>-1.5819165276000817E-7</v>
      </c>
      <c r="BA227" s="148">
        <f t="shared" si="208"/>
        <v>-1.2855116684358998E-3</v>
      </c>
      <c r="BB227" s="148">
        <f t="shared" si="209"/>
        <v>-3.7579948899443035E-4</v>
      </c>
      <c r="BC227" s="174">
        <f t="shared" si="203"/>
        <v>-26944.836313095409</v>
      </c>
      <c r="BD227" s="161">
        <f t="shared" si="210"/>
        <v>1.9804306452128216E-5</v>
      </c>
      <c r="BE227" s="148">
        <f t="shared" si="195"/>
        <v>-1.0522535207398783E-2</v>
      </c>
      <c r="BF227" s="161">
        <f t="shared" si="196"/>
        <v>4.9369734775868292E-2</v>
      </c>
      <c r="BG227" s="174">
        <f t="shared" si="181"/>
        <v>3269.3220942541957</v>
      </c>
      <c r="BH227" s="161">
        <f t="shared" si="197"/>
        <v>-2.7258362152120632E-6</v>
      </c>
      <c r="BI227" s="148">
        <f t="shared" si="182"/>
        <v>1.2783723917028573E-3</v>
      </c>
      <c r="BJ227" s="161">
        <f t="shared" si="198"/>
        <v>-6.7493163714122933E-3</v>
      </c>
      <c r="BK227" s="174">
        <f t="shared" si="199"/>
        <v>404722.8091239999</v>
      </c>
      <c r="BL227" s="164">
        <f t="shared" si="200"/>
        <v>4.288694396684887E-5</v>
      </c>
      <c r="BM227" s="4">
        <f t="shared" si="168"/>
        <v>0.18800820050662262</v>
      </c>
      <c r="BN227" s="4">
        <f t="shared" si="183"/>
        <v>0.11880647188753515</v>
      </c>
      <c r="BO227" s="157">
        <f t="shared" si="169"/>
        <v>87068</v>
      </c>
      <c r="BP227" s="164">
        <f t="shared" si="184"/>
        <v>2.106260411068408E-5</v>
      </c>
      <c r="BQ227" s="4">
        <f t="shared" si="170"/>
        <v>4.2151045279889464E-2</v>
      </c>
      <c r="BR227" s="4">
        <f t="shared" si="185"/>
        <v>6.1963608020972609E-2</v>
      </c>
      <c r="BS227" s="157">
        <f t="shared" si="171"/>
        <v>58270</v>
      </c>
      <c r="BT227" s="164">
        <f t="shared" si="186"/>
        <v>-5.1087461540051519E-6</v>
      </c>
      <c r="BU227" s="4">
        <f t="shared" si="172"/>
        <v>2.9028335381640163E-2</v>
      </c>
      <c r="BV227" s="4">
        <f t="shared" si="187"/>
        <v>-1.4806771520984635E-2</v>
      </c>
      <c r="BW227" s="157">
        <f t="shared" si="173"/>
        <v>188034</v>
      </c>
      <c r="BX227" s="4">
        <f t="shared" si="188"/>
        <v>2.182570304551032E-5</v>
      </c>
      <c r="BY227" s="4">
        <f t="shared" si="174"/>
        <v>0.10335428444222139</v>
      </c>
      <c r="BZ227" s="4">
        <f t="shared" si="189"/>
        <v>6.7529606929314423E-2</v>
      </c>
      <c r="CA227" s="157">
        <f t="shared" si="175"/>
        <v>128283</v>
      </c>
      <c r="CB227" s="4">
        <f t="shared" si="190"/>
        <v>2.1132417902253588E-5</v>
      </c>
      <c r="CC227" s="4">
        <f t="shared" si="176"/>
        <v>7.5860776141433162E-2</v>
      </c>
      <c r="CD227" s="4">
        <f t="shared" si="191"/>
        <v>6.9958778251572873E-2</v>
      </c>
      <c r="CE227" s="159">
        <f t="shared" si="177"/>
        <v>105203</v>
      </c>
      <c r="CF227" s="4">
        <f t="shared" si="192"/>
        <v>2.4273667872535924E-5</v>
      </c>
      <c r="CG227" s="4">
        <f t="shared" si="178"/>
        <v>6.6339435084110582E-2</v>
      </c>
      <c r="CH227" s="4">
        <f t="shared" si="193"/>
        <v>8.7379503761160673E-2</v>
      </c>
      <c r="CI227" s="157">
        <f t="shared" si="212"/>
        <v>944648.1499043419</v>
      </c>
      <c r="CJ227" s="164">
        <f t="shared" si="211"/>
        <v>1.4299286932798377E-4</v>
      </c>
      <c r="CK227" s="4">
        <f t="shared" si="179"/>
        <v>0.59568096554189753</v>
      </c>
      <c r="CL227" s="4">
        <f t="shared" si="194"/>
        <v>0.51474074824104332</v>
      </c>
    </row>
    <row r="228" spans="1:90" x14ac:dyDescent="0.35">
      <c r="A228" t="s">
        <v>314</v>
      </c>
      <c r="B228">
        <v>855</v>
      </c>
      <c r="C228" t="s">
        <v>473</v>
      </c>
      <c r="D228" s="342">
        <v>114763000</v>
      </c>
      <c r="E228" s="200">
        <v>103641990</v>
      </c>
      <c r="F228" s="200">
        <v>7126534</v>
      </c>
      <c r="G228" s="161">
        <f t="shared" si="204"/>
        <v>1.7377301022171433E-2</v>
      </c>
      <c r="H228" s="342">
        <v>115570000</v>
      </c>
      <c r="I228" s="200">
        <v>104140492.74020655</v>
      </c>
      <c r="J228" s="200">
        <v>6964527.813880085</v>
      </c>
      <c r="K228" s="161">
        <f t="shared" si="205"/>
        <v>1.7317346556372872E-2</v>
      </c>
      <c r="L228" s="200">
        <v>100095923.09378611</v>
      </c>
      <c r="M228" s="200">
        <v>5897288.4173191451</v>
      </c>
      <c r="N228" s="161">
        <f t="shared" si="206"/>
        <v>1.662963425126639E-2</v>
      </c>
      <c r="O228" s="200">
        <v>100926125</v>
      </c>
      <c r="P228" s="200">
        <v>5798753</v>
      </c>
      <c r="Q228" s="161">
        <f t="shared" si="201"/>
        <v>1.6624981922623627E-2</v>
      </c>
      <c r="R228" t="s">
        <v>314</v>
      </c>
      <c r="S228" s="144">
        <v>855</v>
      </c>
      <c r="T228" t="s">
        <v>473</v>
      </c>
      <c r="U228" s="275">
        <v>108282265.51410587</v>
      </c>
      <c r="V228" s="161">
        <f t="shared" si="180"/>
        <v>1.6962935682525573E-2</v>
      </c>
      <c r="W228" s="3">
        <v>107614273.87913272</v>
      </c>
      <c r="X228" s="161">
        <f t="shared" si="161"/>
        <v>1.6994544323269942E-2</v>
      </c>
      <c r="Y228">
        <v>855</v>
      </c>
      <c r="Z228" t="s">
        <v>314</v>
      </c>
      <c r="AA228" t="s">
        <v>473</v>
      </c>
      <c r="AB228" s="162">
        <v>99142308</v>
      </c>
      <c r="AC228" s="161">
        <f t="shared" si="162"/>
        <v>1.6625056812406853E-2</v>
      </c>
      <c r="AD228" s="163">
        <v>855</v>
      </c>
      <c r="AE228" s="163" t="s">
        <v>314</v>
      </c>
      <c r="AF228" s="8" t="s">
        <v>473</v>
      </c>
      <c r="AG228" s="160">
        <v>100340672</v>
      </c>
      <c r="AH228" s="161">
        <f t="shared" si="163"/>
        <v>1.6512094008571423E-2</v>
      </c>
      <c r="AI228">
        <v>855</v>
      </c>
      <c r="AJ228" t="s">
        <v>314</v>
      </c>
      <c r="AK228" s="1">
        <v>99383325</v>
      </c>
      <c r="AL228" s="161">
        <f t="shared" si="164"/>
        <v>1.7082230799642547E-2</v>
      </c>
      <c r="AM228">
        <v>855</v>
      </c>
      <c r="AN228" t="s">
        <v>314</v>
      </c>
      <c r="AO228" s="3">
        <v>94201107</v>
      </c>
      <c r="AP228" s="161">
        <f t="shared" si="165"/>
        <v>1.6734861652302094E-2</v>
      </c>
      <c r="AQ228">
        <v>855</v>
      </c>
      <c r="AR228" t="s">
        <v>314</v>
      </c>
      <c r="AS228" s="3">
        <v>89549026</v>
      </c>
      <c r="AT228" s="161">
        <f t="shared" si="166"/>
        <v>1.5996170131890742E-2</v>
      </c>
      <c r="AU228" s="13">
        <v>855</v>
      </c>
      <c r="AV228" s="13" t="s">
        <v>314</v>
      </c>
      <c r="AW228" s="3">
        <v>97550325</v>
      </c>
      <c r="AX228" s="161">
        <f t="shared" si="167"/>
        <v>1.7088273899906865E-2</v>
      </c>
      <c r="AY228" s="174">
        <f t="shared" si="202"/>
        <v>4044569.646420449</v>
      </c>
      <c r="AZ228" s="161">
        <f t="shared" si="207"/>
        <v>6.8771230510648179E-4</v>
      </c>
      <c r="BA228" s="148">
        <f t="shared" si="208"/>
        <v>4.0406936880244763E-2</v>
      </c>
      <c r="BB228" s="148">
        <f t="shared" si="209"/>
        <v>4.135462600773139E-2</v>
      </c>
      <c r="BC228" s="174">
        <f t="shared" si="203"/>
        <v>-8186342.4203197658</v>
      </c>
      <c r="BD228" s="161">
        <f t="shared" si="210"/>
        <v>-3.3330143125918227E-4</v>
      </c>
      <c r="BE228" s="148">
        <f t="shared" si="195"/>
        <v>-7.5601876091642498E-2</v>
      </c>
      <c r="BF228" s="161">
        <f t="shared" si="196"/>
        <v>-1.9648805931778302E-2</v>
      </c>
      <c r="BG228" s="174">
        <f t="shared" si="181"/>
        <v>667991.63497315347</v>
      </c>
      <c r="BH228" s="161">
        <f t="shared" si="197"/>
        <v>-3.1608640744369698E-5</v>
      </c>
      <c r="BI228" s="148">
        <f t="shared" si="182"/>
        <v>6.2072772588087173E-3</v>
      </c>
      <c r="BJ228" s="161">
        <f t="shared" si="198"/>
        <v>-1.8599287008295518E-3</v>
      </c>
      <c r="BK228" s="174">
        <f t="shared" si="199"/>
        <v>8471965.8791327178</v>
      </c>
      <c r="BL228" s="164">
        <f t="shared" si="200"/>
        <v>3.6948751086308962E-4</v>
      </c>
      <c r="BM228" s="4">
        <f t="shared" si="168"/>
        <v>8.5452578722826564E-2</v>
      </c>
      <c r="BN228" s="4">
        <f t="shared" si="183"/>
        <v>2.2224736735176182E-2</v>
      </c>
      <c r="BO228" s="157">
        <f t="shared" si="169"/>
        <v>-1198364</v>
      </c>
      <c r="BP228" s="164">
        <f t="shared" si="184"/>
        <v>1.1296280383542995E-4</v>
      </c>
      <c r="BQ228" s="4">
        <f t="shared" si="170"/>
        <v>-1.1942953700768517E-2</v>
      </c>
      <c r="BR228" s="4">
        <f t="shared" si="185"/>
        <v>6.8412161278146181E-3</v>
      </c>
      <c r="BS228" s="157">
        <f t="shared" si="171"/>
        <v>957347</v>
      </c>
      <c r="BT228" s="164">
        <f t="shared" si="186"/>
        <v>-5.7013679107112414E-4</v>
      </c>
      <c r="BU228" s="4">
        <f t="shared" si="172"/>
        <v>9.6328735227967071E-3</v>
      </c>
      <c r="BV228" s="4">
        <f t="shared" si="187"/>
        <v>-3.3376014980610991E-2</v>
      </c>
      <c r="BW228" s="157">
        <f t="shared" si="173"/>
        <v>5182218</v>
      </c>
      <c r="BX228" s="4">
        <f t="shared" si="188"/>
        <v>3.4736914734045249E-4</v>
      </c>
      <c r="BY228" s="4">
        <f t="shared" si="174"/>
        <v>5.501228345437597E-2</v>
      </c>
      <c r="BZ228" s="4">
        <f t="shared" si="189"/>
        <v>2.0757216555337785E-2</v>
      </c>
      <c r="CA228" s="157">
        <f t="shared" si="175"/>
        <v>4652081</v>
      </c>
      <c r="CB228" s="4">
        <f t="shared" si="190"/>
        <v>7.3869152041135255E-4</v>
      </c>
      <c r="CC228" s="4">
        <f t="shared" si="176"/>
        <v>5.1950101612495483E-2</v>
      </c>
      <c r="CD228" s="4">
        <f t="shared" si="191"/>
        <v>4.6179273808713825E-2</v>
      </c>
      <c r="CE228" s="159">
        <f t="shared" si="177"/>
        <v>-8001299</v>
      </c>
      <c r="CF228" s="4">
        <f t="shared" si="192"/>
        <v>-1.0921037680161234E-3</v>
      </c>
      <c r="CG228" s="4">
        <f t="shared" si="178"/>
        <v>-8.2022269018580923E-2</v>
      </c>
      <c r="CH228" s="4">
        <f t="shared" si="193"/>
        <v>-6.3909542556084359E-2</v>
      </c>
      <c r="CI228" s="157">
        <f t="shared" si="212"/>
        <v>6590167.7402065545</v>
      </c>
      <c r="CJ228" s="164">
        <f t="shared" si="211"/>
        <v>2.2907265646600686E-4</v>
      </c>
      <c r="CK228" s="4">
        <f t="shared" si="179"/>
        <v>6.7556594406082748E-2</v>
      </c>
      <c r="CL228" s="4">
        <f t="shared" si="194"/>
        <v>1.3405254258433636E-2</v>
      </c>
    </row>
    <row r="229" spans="1:90" x14ac:dyDescent="0.35">
      <c r="A229" t="s">
        <v>327</v>
      </c>
      <c r="B229">
        <v>858</v>
      </c>
      <c r="C229" t="s">
        <v>472</v>
      </c>
      <c r="D229" s="342">
        <v>8099000</v>
      </c>
      <c r="E229" s="200">
        <v>7314076</v>
      </c>
      <c r="F229" s="200">
        <v>686244</v>
      </c>
      <c r="G229" s="161">
        <f t="shared" si="204"/>
        <v>1.2263263215135057E-3</v>
      </c>
      <c r="H229" s="342">
        <v>8149000</v>
      </c>
      <c r="I229" s="200">
        <v>7343222.4984324863</v>
      </c>
      <c r="J229" s="200">
        <v>670031.70371216885</v>
      </c>
      <c r="K229" s="161">
        <f t="shared" si="205"/>
        <v>1.2210920603491029E-3</v>
      </c>
      <c r="L229" s="200">
        <v>7241560.7819084376</v>
      </c>
      <c r="M229" s="200">
        <v>567356.51161639846</v>
      </c>
      <c r="N229" s="161">
        <f t="shared" si="206"/>
        <v>1.2030910299775021E-3</v>
      </c>
      <c r="O229" s="200">
        <v>7296151</v>
      </c>
      <c r="P229" s="200">
        <v>556144</v>
      </c>
      <c r="Q229" s="161">
        <f t="shared" si="201"/>
        <v>1.201853122565959E-3</v>
      </c>
      <c r="R229" t="s">
        <v>327</v>
      </c>
      <c r="S229" s="144">
        <v>858</v>
      </c>
      <c r="T229" t="s">
        <v>472</v>
      </c>
      <c r="U229" s="275">
        <v>7743649.2655937271</v>
      </c>
      <c r="V229" s="161">
        <f t="shared" si="180"/>
        <v>1.2130797579516031E-3</v>
      </c>
      <c r="W229" s="3">
        <v>7457908.8662414541</v>
      </c>
      <c r="X229" s="161">
        <f t="shared" si="161"/>
        <v>1.1777597731003687E-3</v>
      </c>
      <c r="Y229">
        <v>858</v>
      </c>
      <c r="Z229" t="s">
        <v>327</v>
      </c>
      <c r="AA229" t="s">
        <v>472</v>
      </c>
      <c r="AB229" s="162">
        <v>7038550</v>
      </c>
      <c r="AC229" s="161">
        <f t="shared" si="162"/>
        <v>1.180286156208571E-3</v>
      </c>
      <c r="AD229" s="163">
        <v>858</v>
      </c>
      <c r="AE229" s="163" t="s">
        <v>327</v>
      </c>
      <c r="AF229" s="8" t="s">
        <v>472</v>
      </c>
      <c r="AG229" s="160">
        <v>7666672</v>
      </c>
      <c r="AH229" s="161">
        <f t="shared" si="163"/>
        <v>1.2616300675849798E-3</v>
      </c>
      <c r="AI229">
        <v>858</v>
      </c>
      <c r="AJ229" t="s">
        <v>327</v>
      </c>
      <c r="AK229" s="1">
        <v>7146694</v>
      </c>
      <c r="AL229" s="161">
        <f t="shared" si="164"/>
        <v>1.2283899372698649E-3</v>
      </c>
      <c r="AM229">
        <v>858</v>
      </c>
      <c r="AN229" t="s">
        <v>327</v>
      </c>
      <c r="AO229" s="3">
        <v>6940440</v>
      </c>
      <c r="AP229" s="161">
        <f t="shared" si="165"/>
        <v>1.2329717442291154E-3</v>
      </c>
      <c r="AQ229">
        <v>858</v>
      </c>
      <c r="AR229" t="s">
        <v>327</v>
      </c>
      <c r="AS229" s="3">
        <v>6549709</v>
      </c>
      <c r="AT229" s="161">
        <f t="shared" si="166"/>
        <v>1.169976538643491E-3</v>
      </c>
      <c r="AU229" s="13">
        <v>858</v>
      </c>
      <c r="AV229" s="13" t="s">
        <v>327</v>
      </c>
      <c r="AW229" s="3">
        <v>7002880</v>
      </c>
      <c r="AX229" s="161">
        <f t="shared" si="167"/>
        <v>1.2267220178731313E-3</v>
      </c>
      <c r="AY229" s="174">
        <f t="shared" si="202"/>
        <v>101661.71652404871</v>
      </c>
      <c r="AZ229" s="161">
        <f t="shared" si="207"/>
        <v>1.8001030371600762E-5</v>
      </c>
      <c r="BA229" s="148">
        <f t="shared" si="208"/>
        <v>1.4038647135025058E-2</v>
      </c>
      <c r="BB229" s="148">
        <f t="shared" si="209"/>
        <v>1.4962317832207079E-2</v>
      </c>
      <c r="BC229" s="174">
        <f t="shared" si="203"/>
        <v>-502088.48368528951</v>
      </c>
      <c r="BD229" s="161">
        <f t="shared" si="210"/>
        <v>-9.9887279741009763E-6</v>
      </c>
      <c r="BE229" s="148">
        <f t="shared" si="195"/>
        <v>-6.4838742880071937E-2</v>
      </c>
      <c r="BF229" s="161">
        <f t="shared" si="196"/>
        <v>-8.2341889794351718E-3</v>
      </c>
      <c r="BG229" s="174">
        <f t="shared" si="181"/>
        <v>285740.39935227297</v>
      </c>
      <c r="BH229" s="161">
        <f t="shared" si="197"/>
        <v>3.5319984851234438E-5</v>
      </c>
      <c r="BI229" s="148">
        <f t="shared" si="182"/>
        <v>3.8313742427946419E-2</v>
      </c>
      <c r="BJ229" s="161">
        <f t="shared" si="198"/>
        <v>2.9989124826582499E-2</v>
      </c>
      <c r="BK229" s="174">
        <f t="shared" si="199"/>
        <v>419358.86624145415</v>
      </c>
      <c r="BL229" s="164">
        <f t="shared" si="200"/>
        <v>-2.5263831082023708E-6</v>
      </c>
      <c r="BM229" s="4">
        <f t="shared" si="168"/>
        <v>5.9580292281997592E-2</v>
      </c>
      <c r="BN229" s="4">
        <f t="shared" si="183"/>
        <v>-2.1404835555454299E-3</v>
      </c>
      <c r="BO229" s="157">
        <f t="shared" si="169"/>
        <v>-628122</v>
      </c>
      <c r="BP229" s="164">
        <f t="shared" si="184"/>
        <v>-8.13439113764088E-5</v>
      </c>
      <c r="BQ229" s="4">
        <f t="shared" si="170"/>
        <v>-8.1928899527722074E-2</v>
      </c>
      <c r="BR229" s="4">
        <f t="shared" si="185"/>
        <v>-6.4475247908539327E-2</v>
      </c>
      <c r="BS229" s="157">
        <f t="shared" si="171"/>
        <v>519978</v>
      </c>
      <c r="BT229" s="164">
        <f t="shared" si="186"/>
        <v>3.3240130315114955E-5</v>
      </c>
      <c r="BU229" s="4">
        <f t="shared" si="172"/>
        <v>7.2757837400062184E-2</v>
      </c>
      <c r="BV229" s="4">
        <f t="shared" si="187"/>
        <v>2.7059917463173124E-2</v>
      </c>
      <c r="BW229" s="157">
        <f t="shared" si="173"/>
        <v>206254</v>
      </c>
      <c r="BX229" s="4">
        <f t="shared" si="188"/>
        <v>-4.5818069592505357E-6</v>
      </c>
      <c r="BY229" s="4">
        <f t="shared" si="174"/>
        <v>2.9717712421690842E-2</v>
      </c>
      <c r="BZ229" s="4">
        <f t="shared" si="189"/>
        <v>-3.7160680937706283E-3</v>
      </c>
      <c r="CA229" s="157">
        <f t="shared" si="175"/>
        <v>390731</v>
      </c>
      <c r="CB229" s="4">
        <f t="shared" si="190"/>
        <v>6.2995205585624414E-5</v>
      </c>
      <c r="CC229" s="4">
        <f t="shared" si="176"/>
        <v>5.9656238162642032E-2</v>
      </c>
      <c r="CD229" s="4">
        <f t="shared" si="191"/>
        <v>5.3843135742416774E-2</v>
      </c>
      <c r="CE229" s="159">
        <f t="shared" si="177"/>
        <v>-453171</v>
      </c>
      <c r="CF229" s="4">
        <f t="shared" si="192"/>
        <v>-5.6745479229640319E-5</v>
      </c>
      <c r="CG229" s="4">
        <f t="shared" si="178"/>
        <v>-6.4712089883019561E-2</v>
      </c>
      <c r="CH229" s="4">
        <f t="shared" si="193"/>
        <v>-4.6257814242239341E-2</v>
      </c>
      <c r="CI229" s="157">
        <f t="shared" si="212"/>
        <v>340342.49843248632</v>
      </c>
      <c r="CJ229" s="164">
        <f t="shared" si="211"/>
        <v>-5.6299575240284332E-6</v>
      </c>
      <c r="CK229" s="4">
        <f t="shared" si="179"/>
        <v>4.8600361341688894E-2</v>
      </c>
      <c r="CL229" s="4">
        <f t="shared" si="194"/>
        <v>-4.5894321957223472E-3</v>
      </c>
    </row>
    <row r="230" spans="1:90" x14ac:dyDescent="0.35">
      <c r="A230" t="s">
        <v>331</v>
      </c>
      <c r="B230">
        <v>861</v>
      </c>
      <c r="C230" t="s">
        <v>473</v>
      </c>
      <c r="D230" s="342">
        <v>9117000</v>
      </c>
      <c r="E230" s="200">
        <v>8233934</v>
      </c>
      <c r="F230" s="200">
        <v>1119005</v>
      </c>
      <c r="G230" s="161">
        <f t="shared" si="204"/>
        <v>1.3805557932136591E-3</v>
      </c>
      <c r="H230" s="342">
        <v>9231000</v>
      </c>
      <c r="I230" s="200">
        <v>8318454.9676275663</v>
      </c>
      <c r="J230" s="200">
        <v>1154834.7325890926</v>
      </c>
      <c r="K230" s="161">
        <f t="shared" si="205"/>
        <v>1.3832618196588564E-3</v>
      </c>
      <c r="L230" s="200">
        <v>7704406.6117391288</v>
      </c>
      <c r="M230" s="200">
        <v>977868.6616546507</v>
      </c>
      <c r="N230" s="161">
        <f t="shared" si="206"/>
        <v>1.2799868377877416E-3</v>
      </c>
      <c r="O230" s="200">
        <v>7677821</v>
      </c>
      <c r="P230" s="200">
        <v>884964</v>
      </c>
      <c r="Q230" s="161">
        <f t="shared" si="201"/>
        <v>1.2647234334037898E-3</v>
      </c>
      <c r="R230" t="s">
        <v>331</v>
      </c>
      <c r="S230" s="144">
        <v>861</v>
      </c>
      <c r="T230" t="s">
        <v>473</v>
      </c>
      <c r="U230" s="275">
        <v>8189478.8744005905</v>
      </c>
      <c r="V230" s="161">
        <f t="shared" si="180"/>
        <v>1.2829211021795847E-3</v>
      </c>
      <c r="W230" s="3">
        <v>7805352.8195067951</v>
      </c>
      <c r="X230" s="161">
        <f t="shared" si="161"/>
        <v>1.232628439224082E-3</v>
      </c>
      <c r="Y230">
        <v>861</v>
      </c>
      <c r="Z230" t="s">
        <v>331</v>
      </c>
      <c r="AA230" t="s">
        <v>473</v>
      </c>
      <c r="AB230" s="162">
        <v>7355075</v>
      </c>
      <c r="AC230" s="161">
        <f t="shared" si="162"/>
        <v>1.2333638605075982E-3</v>
      </c>
      <c r="AD230" s="163">
        <v>861</v>
      </c>
      <c r="AE230" s="163" t="s">
        <v>331</v>
      </c>
      <c r="AF230" s="8" t="s">
        <v>473</v>
      </c>
      <c r="AG230" s="160">
        <v>8449217</v>
      </c>
      <c r="AH230" s="161">
        <f t="shared" si="163"/>
        <v>1.3904059303371998E-3</v>
      </c>
      <c r="AI230">
        <v>861</v>
      </c>
      <c r="AJ230" t="s">
        <v>331</v>
      </c>
      <c r="AK230" s="1">
        <v>7723031</v>
      </c>
      <c r="AL230" s="161">
        <f t="shared" si="164"/>
        <v>1.3274520450467337E-3</v>
      </c>
      <c r="AM230">
        <v>861</v>
      </c>
      <c r="AN230" t="s">
        <v>331</v>
      </c>
      <c r="AO230" s="3">
        <v>7092919</v>
      </c>
      <c r="AP230" s="161">
        <f t="shared" si="165"/>
        <v>1.2600596952218929E-3</v>
      </c>
      <c r="AQ230">
        <v>861</v>
      </c>
      <c r="AR230" t="s">
        <v>331</v>
      </c>
      <c r="AS230" s="3">
        <v>6794719</v>
      </c>
      <c r="AT230" s="161">
        <f t="shared" si="166"/>
        <v>1.2137427505061924E-3</v>
      </c>
      <c r="AU230" s="13">
        <v>861</v>
      </c>
      <c r="AV230" s="13" t="s">
        <v>331</v>
      </c>
      <c r="AW230" s="3">
        <v>6681551</v>
      </c>
      <c r="AX230" s="161">
        <f t="shared" si="167"/>
        <v>1.1704335538010417E-3</v>
      </c>
      <c r="AY230" s="174">
        <f t="shared" si="202"/>
        <v>614048.35588843748</v>
      </c>
      <c r="AZ230" s="161">
        <f t="shared" si="207"/>
        <v>1.0327498187111478E-4</v>
      </c>
      <c r="BA230" s="148">
        <f t="shared" si="208"/>
        <v>7.9700927901808563E-2</v>
      </c>
      <c r="BB230" s="148">
        <f t="shared" si="209"/>
        <v>8.0684409262840193E-2</v>
      </c>
      <c r="BC230" s="174">
        <f t="shared" si="203"/>
        <v>-485072.26266146172</v>
      </c>
      <c r="BD230" s="161">
        <f t="shared" si="210"/>
        <v>-2.9342643918430639E-6</v>
      </c>
      <c r="BE230" s="148">
        <f t="shared" si="195"/>
        <v>-5.9231151346851169E-2</v>
      </c>
      <c r="BF230" s="161">
        <f t="shared" si="196"/>
        <v>-2.2871744699326977E-3</v>
      </c>
      <c r="BG230" s="174">
        <f t="shared" si="181"/>
        <v>384126.0548937954</v>
      </c>
      <c r="BH230" s="161">
        <f t="shared" si="197"/>
        <v>5.0292662955502736E-5</v>
      </c>
      <c r="BI230" s="148">
        <f t="shared" si="182"/>
        <v>4.9213157146952333E-2</v>
      </c>
      <c r="BJ230" s="161">
        <f t="shared" si="198"/>
        <v>4.0801154147604358E-2</v>
      </c>
      <c r="BK230" s="174">
        <f t="shared" si="199"/>
        <v>450277.81950679515</v>
      </c>
      <c r="BL230" s="164">
        <f t="shared" si="200"/>
        <v>-7.354212835162903E-7</v>
      </c>
      <c r="BM230" s="4">
        <f t="shared" si="168"/>
        <v>6.1220017403873533E-2</v>
      </c>
      <c r="BN230" s="4">
        <f t="shared" si="183"/>
        <v>-5.9627276837317359E-4</v>
      </c>
      <c r="BO230" s="157">
        <f t="shared" si="169"/>
        <v>-1094142</v>
      </c>
      <c r="BP230" s="164">
        <f t="shared" si="184"/>
        <v>-1.5704206982960155E-4</v>
      </c>
      <c r="BQ230" s="4">
        <f t="shared" si="170"/>
        <v>-0.12949625983094054</v>
      </c>
      <c r="BR230" s="4">
        <f t="shared" si="185"/>
        <v>-0.11294692176083848</v>
      </c>
      <c r="BS230" s="157">
        <f t="shared" si="171"/>
        <v>726186</v>
      </c>
      <c r="BT230" s="164">
        <f t="shared" si="186"/>
        <v>6.2953885290466076E-5</v>
      </c>
      <c r="BU230" s="4">
        <f t="shared" si="172"/>
        <v>9.402862684352814E-2</v>
      </c>
      <c r="BV230" s="4">
        <f t="shared" si="187"/>
        <v>4.742460228629182E-2</v>
      </c>
      <c r="BW230" s="157">
        <f t="shared" si="173"/>
        <v>630112</v>
      </c>
      <c r="BX230" s="4">
        <f t="shared" si="188"/>
        <v>6.7392349824840856E-5</v>
      </c>
      <c r="BY230" s="4">
        <f t="shared" si="174"/>
        <v>8.8836768049938258E-2</v>
      </c>
      <c r="BZ230" s="4">
        <f t="shared" si="189"/>
        <v>5.3483458030115991E-2</v>
      </c>
      <c r="CA230" s="157">
        <f t="shared" si="175"/>
        <v>298200</v>
      </c>
      <c r="CB230" s="4">
        <f t="shared" si="190"/>
        <v>4.6316944715700439E-5</v>
      </c>
      <c r="CC230" s="4">
        <f t="shared" si="176"/>
        <v>4.3887024614262929E-2</v>
      </c>
      <c r="CD230" s="4">
        <f t="shared" si="191"/>
        <v>3.8160429544385678E-2</v>
      </c>
      <c r="CE230" s="159">
        <f t="shared" si="177"/>
        <v>113168</v>
      </c>
      <c r="CF230" s="4">
        <f t="shared" si="192"/>
        <v>4.3309196705150705E-5</v>
      </c>
      <c r="CG230" s="4">
        <f t="shared" si="178"/>
        <v>1.6937384747942506E-2</v>
      </c>
      <c r="CH230" s="4">
        <f t="shared" si="193"/>
        <v>3.7002695765600634E-2</v>
      </c>
      <c r="CI230" s="157">
        <f t="shared" si="212"/>
        <v>1636903.9676275663</v>
      </c>
      <c r="CJ230" s="164">
        <f t="shared" si="211"/>
        <v>2.1282826585781469E-4</v>
      </c>
      <c r="CK230" s="4">
        <f t="shared" si="179"/>
        <v>0.2449886212987922</v>
      </c>
      <c r="CL230" s="4">
        <f t="shared" si="194"/>
        <v>0.18183711938763564</v>
      </c>
    </row>
    <row r="231" spans="1:90" x14ac:dyDescent="0.35">
      <c r="A231" t="s">
        <v>342</v>
      </c>
      <c r="B231">
        <v>865</v>
      </c>
      <c r="C231" t="s">
        <v>472</v>
      </c>
      <c r="D231" s="342">
        <v>5646000</v>
      </c>
      <c r="E231" s="200">
        <v>5098794</v>
      </c>
      <c r="F231" s="200">
        <v>1026192</v>
      </c>
      <c r="G231" s="161">
        <f t="shared" si="204"/>
        <v>8.5489750040540111E-4</v>
      </c>
      <c r="H231" s="342">
        <v>5841000</v>
      </c>
      <c r="I231" s="200">
        <v>5263723.3199688848</v>
      </c>
      <c r="J231" s="200">
        <v>1163250.149950366</v>
      </c>
      <c r="K231" s="161">
        <f t="shared" si="205"/>
        <v>8.7529565599577897E-4</v>
      </c>
      <c r="L231" s="200">
        <v>5022800.1870592507</v>
      </c>
      <c r="M231" s="200">
        <v>984994.50631459116</v>
      </c>
      <c r="N231" s="161">
        <f t="shared" si="206"/>
        <v>8.3447284810716799E-4</v>
      </c>
      <c r="O231" s="200">
        <v>5069460</v>
      </c>
      <c r="P231" s="200">
        <v>991844</v>
      </c>
      <c r="Q231" s="161">
        <f t="shared" si="201"/>
        <v>8.3506308061925079E-4</v>
      </c>
      <c r="R231" t="s">
        <v>342</v>
      </c>
      <c r="S231" s="144">
        <v>865</v>
      </c>
      <c r="T231" t="s">
        <v>472</v>
      </c>
      <c r="U231" s="275">
        <v>5032430.680299595</v>
      </c>
      <c r="V231" s="161">
        <f t="shared" si="180"/>
        <v>7.8835437688150344E-4</v>
      </c>
      <c r="W231" s="3">
        <v>4622066.9052040977</v>
      </c>
      <c r="X231" s="161">
        <f t="shared" si="161"/>
        <v>7.2992102305902043E-4</v>
      </c>
      <c r="Y231">
        <v>865</v>
      </c>
      <c r="Z231" t="s">
        <v>342</v>
      </c>
      <c r="AA231" t="s">
        <v>472</v>
      </c>
      <c r="AB231" s="162">
        <v>4594017</v>
      </c>
      <c r="AC231" s="161">
        <f t="shared" si="162"/>
        <v>7.7036529775121731E-4</v>
      </c>
      <c r="AD231" s="163">
        <v>865</v>
      </c>
      <c r="AE231" s="163" t="s">
        <v>342</v>
      </c>
      <c r="AF231" s="8" t="s">
        <v>472</v>
      </c>
      <c r="AG231" s="160">
        <v>4576479</v>
      </c>
      <c r="AH231" s="161">
        <f t="shared" si="163"/>
        <v>7.5310689045667283E-4</v>
      </c>
      <c r="AI231">
        <v>865</v>
      </c>
      <c r="AJ231" t="s">
        <v>342</v>
      </c>
      <c r="AK231" s="1">
        <v>4154564</v>
      </c>
      <c r="AL231" s="161">
        <f t="shared" si="164"/>
        <v>7.1409586185495534E-4</v>
      </c>
      <c r="AM231">
        <v>865</v>
      </c>
      <c r="AN231" t="s">
        <v>342</v>
      </c>
      <c r="AO231" s="3">
        <v>3690418</v>
      </c>
      <c r="AP231" s="161">
        <f t="shared" si="165"/>
        <v>6.5560412861353514E-4</v>
      </c>
      <c r="AQ231">
        <v>865</v>
      </c>
      <c r="AR231" t="s">
        <v>342</v>
      </c>
      <c r="AS231" s="3">
        <v>3446180</v>
      </c>
      <c r="AT231" s="161">
        <f t="shared" si="166"/>
        <v>6.1559219622466064E-4</v>
      </c>
      <c r="AU231" s="13">
        <v>865</v>
      </c>
      <c r="AV231" s="13" t="s">
        <v>342</v>
      </c>
      <c r="AW231" s="3">
        <v>3783998</v>
      </c>
      <c r="AX231" s="161">
        <f t="shared" si="167"/>
        <v>6.62857804530121E-4</v>
      </c>
      <c r="AY231" s="174">
        <f t="shared" si="202"/>
        <v>240923.13290963415</v>
      </c>
      <c r="AZ231" s="161">
        <f t="shared" si="207"/>
        <v>4.0822807888610973E-5</v>
      </c>
      <c r="BA231" s="148">
        <f t="shared" si="208"/>
        <v>4.7965900282147166E-2</v>
      </c>
      <c r="BB231" s="148">
        <f t="shared" si="209"/>
        <v>4.8920474741879515E-2</v>
      </c>
      <c r="BC231" s="174">
        <f t="shared" si="203"/>
        <v>-9630.4932403443381</v>
      </c>
      <c r="BD231" s="161">
        <f t="shared" si="210"/>
        <v>4.6118471225664549E-5</v>
      </c>
      <c r="BE231" s="148">
        <f t="shared" si="195"/>
        <v>-1.9136862188772379E-3</v>
      </c>
      <c r="BF231" s="161">
        <f t="shared" si="196"/>
        <v>5.8499670424987771E-2</v>
      </c>
      <c r="BG231" s="174">
        <f t="shared" si="181"/>
        <v>410363.77509549726</v>
      </c>
      <c r="BH231" s="161">
        <f t="shared" si="197"/>
        <v>5.8433353822483019E-5</v>
      </c>
      <c r="BI231" s="148">
        <f t="shared" si="182"/>
        <v>8.8783607747749974E-2</v>
      </c>
      <c r="BJ231" s="161">
        <f t="shared" si="198"/>
        <v>8.0054351055125289E-2</v>
      </c>
      <c r="BK231" s="174">
        <f t="shared" si="199"/>
        <v>28049.90520409774</v>
      </c>
      <c r="BL231" s="164">
        <f t="shared" si="200"/>
        <v>-4.044427469219688E-5</v>
      </c>
      <c r="BM231" s="4">
        <f t="shared" si="168"/>
        <v>6.1057469321723753E-3</v>
      </c>
      <c r="BN231" s="4">
        <f t="shared" si="183"/>
        <v>-5.2500125343467902E-2</v>
      </c>
      <c r="BO231" s="157">
        <f t="shared" si="169"/>
        <v>17538</v>
      </c>
      <c r="BP231" s="164">
        <f t="shared" si="184"/>
        <v>1.7258407294544476E-5</v>
      </c>
      <c r="BQ231" s="4">
        <f t="shared" si="170"/>
        <v>3.8322037531473433E-3</v>
      </c>
      <c r="BR231" s="4">
        <f t="shared" si="185"/>
        <v>2.2916278569804657E-2</v>
      </c>
      <c r="BS231" s="157">
        <f t="shared" si="171"/>
        <v>421915</v>
      </c>
      <c r="BT231" s="164">
        <f t="shared" si="186"/>
        <v>3.9011028601717494E-5</v>
      </c>
      <c r="BU231" s="4">
        <f t="shared" si="172"/>
        <v>0.10155457949378081</v>
      </c>
      <c r="BV231" s="4">
        <f t="shared" si="187"/>
        <v>5.4629960325468567E-2</v>
      </c>
      <c r="BW231" s="157">
        <f t="shared" si="173"/>
        <v>464146</v>
      </c>
      <c r="BX231" s="4">
        <f t="shared" si="188"/>
        <v>5.8491733241420197E-5</v>
      </c>
      <c r="BY231" s="4">
        <f t="shared" si="174"/>
        <v>0.12577057666638305</v>
      </c>
      <c r="BZ231" s="4">
        <f t="shared" si="189"/>
        <v>8.921806725823693E-2</v>
      </c>
      <c r="CA231" s="157">
        <f t="shared" si="175"/>
        <v>244238</v>
      </c>
      <c r="CB231" s="4">
        <f t="shared" si="190"/>
        <v>4.0011932388874503E-5</v>
      </c>
      <c r="CC231" s="4">
        <f t="shared" si="176"/>
        <v>7.0872096059985262E-2</v>
      </c>
      <c r="CD231" s="4">
        <f t="shared" si="191"/>
        <v>6.4997465260706669E-2</v>
      </c>
      <c r="CE231" s="159">
        <f t="shared" si="177"/>
        <v>-337818</v>
      </c>
      <c r="CF231" s="4">
        <f t="shared" si="192"/>
        <v>-4.7265608305460368E-5</v>
      </c>
      <c r="CG231" s="4">
        <f t="shared" si="178"/>
        <v>-8.9275417164596804E-2</v>
      </c>
      <c r="CH231" s="4">
        <f t="shared" si="193"/>
        <v>-7.1305803420336086E-2</v>
      </c>
      <c r="CI231" s="157">
        <f t="shared" si="212"/>
        <v>1479725.3199688848</v>
      </c>
      <c r="CJ231" s="164">
        <f t="shared" si="211"/>
        <v>2.1243785146565796E-4</v>
      </c>
      <c r="CK231" s="4">
        <f t="shared" si="179"/>
        <v>0.39104812422440099</v>
      </c>
      <c r="CL231" s="4">
        <f t="shared" si="194"/>
        <v>0.32048781807170312</v>
      </c>
    </row>
    <row r="232" spans="1:90" x14ac:dyDescent="0.35">
      <c r="A232" t="s">
        <v>344</v>
      </c>
      <c r="B232">
        <v>866</v>
      </c>
      <c r="C232" t="s">
        <v>472</v>
      </c>
      <c r="D232" s="342">
        <v>3297000</v>
      </c>
      <c r="E232" s="200">
        <v>2977472</v>
      </c>
      <c r="F232" s="200">
        <v>207428</v>
      </c>
      <c r="G232" s="161">
        <f t="shared" si="204"/>
        <v>4.9922263388696821E-4</v>
      </c>
      <c r="H232" s="342">
        <v>3334000</v>
      </c>
      <c r="I232" s="200">
        <v>3003864.9278250402</v>
      </c>
      <c r="J232" s="200">
        <v>214864.7073357912</v>
      </c>
      <c r="K232" s="161">
        <f t="shared" si="205"/>
        <v>4.9950762277886488E-4</v>
      </c>
      <c r="L232" s="200">
        <v>2868435.7692068629</v>
      </c>
      <c r="M232" s="200">
        <v>181938.98907786698</v>
      </c>
      <c r="N232" s="161">
        <f t="shared" si="206"/>
        <v>4.7655325252823758E-4</v>
      </c>
      <c r="O232" s="200">
        <v>2891883</v>
      </c>
      <c r="P232" s="200">
        <v>178899</v>
      </c>
      <c r="Q232" s="161">
        <f t="shared" si="201"/>
        <v>4.7636330630292784E-4</v>
      </c>
      <c r="R232" t="s">
        <v>344</v>
      </c>
      <c r="S232" s="144">
        <v>866</v>
      </c>
      <c r="T232" t="s">
        <v>472</v>
      </c>
      <c r="U232" s="275">
        <v>3010524.9945074515</v>
      </c>
      <c r="V232" s="161">
        <f t="shared" si="180"/>
        <v>4.7161316407637441E-4</v>
      </c>
      <c r="W232" s="3">
        <v>3049667.8605340775</v>
      </c>
      <c r="X232" s="161">
        <f t="shared" si="161"/>
        <v>4.8160633119458341E-4</v>
      </c>
      <c r="Y232">
        <v>866</v>
      </c>
      <c r="Z232" t="s">
        <v>344</v>
      </c>
      <c r="AA232" t="s">
        <v>472</v>
      </c>
      <c r="AB232" s="162">
        <v>2725554</v>
      </c>
      <c r="AC232" s="161">
        <f t="shared" si="162"/>
        <v>4.5704493882957364E-4</v>
      </c>
      <c r="AD232" s="163">
        <v>866</v>
      </c>
      <c r="AE232" s="163" t="s">
        <v>344</v>
      </c>
      <c r="AF232" s="8" t="s">
        <v>472</v>
      </c>
      <c r="AG232" s="160">
        <v>2629891</v>
      </c>
      <c r="AH232" s="161">
        <f t="shared" si="163"/>
        <v>4.3277572851311891E-4</v>
      </c>
      <c r="AI232">
        <v>866</v>
      </c>
      <c r="AJ232" t="s">
        <v>344</v>
      </c>
      <c r="AK232" s="1">
        <v>2425677</v>
      </c>
      <c r="AL232" s="161">
        <f t="shared" si="164"/>
        <v>4.1693085192495352E-4</v>
      </c>
      <c r="AM232">
        <v>866</v>
      </c>
      <c r="AN232" t="s">
        <v>344</v>
      </c>
      <c r="AO232" s="3">
        <v>2248641</v>
      </c>
      <c r="AP232" s="161">
        <f t="shared" si="165"/>
        <v>3.9947190897336515E-4</v>
      </c>
      <c r="AQ232">
        <v>866</v>
      </c>
      <c r="AR232" t="s">
        <v>344</v>
      </c>
      <c r="AS232" s="3">
        <v>2187362</v>
      </c>
      <c r="AT232" s="161">
        <f t="shared" si="166"/>
        <v>3.9072914865687986E-4</v>
      </c>
      <c r="AU232" s="13">
        <v>866</v>
      </c>
      <c r="AV232" s="13" t="s">
        <v>344</v>
      </c>
      <c r="AW232" s="3">
        <v>2335256</v>
      </c>
      <c r="AX232" s="161">
        <f t="shared" si="167"/>
        <v>4.0907597339527986E-4</v>
      </c>
      <c r="AY232" s="174">
        <f t="shared" si="202"/>
        <v>135429.15861817729</v>
      </c>
      <c r="AZ232" s="161">
        <f t="shared" si="207"/>
        <v>2.2954370250627301E-5</v>
      </c>
      <c r="BA232" s="148">
        <f t="shared" si="208"/>
        <v>4.7213592882933593E-2</v>
      </c>
      <c r="BB232" s="148">
        <f t="shared" si="209"/>
        <v>4.8167482078547284E-2</v>
      </c>
      <c r="BC232" s="174">
        <f t="shared" si="203"/>
        <v>-142089.22530058865</v>
      </c>
      <c r="BD232" s="161">
        <f t="shared" si="210"/>
        <v>4.9400884518631741E-6</v>
      </c>
      <c r="BE232" s="148">
        <f t="shared" si="195"/>
        <v>-4.719749065688647E-2</v>
      </c>
      <c r="BF232" s="161">
        <f t="shared" si="196"/>
        <v>1.0474873960607176E-2</v>
      </c>
      <c r="BG232" s="174">
        <f t="shared" si="181"/>
        <v>-39142.866026625969</v>
      </c>
      <c r="BH232" s="161">
        <f t="shared" si="197"/>
        <v>-9.9931671182089984E-6</v>
      </c>
      <c r="BI232" s="148">
        <f t="shared" si="182"/>
        <v>-1.2835124287853109E-2</v>
      </c>
      <c r="BJ232" s="161">
        <f t="shared" si="198"/>
        <v>-2.074965894535024E-2</v>
      </c>
      <c r="BK232" s="174">
        <f t="shared" si="199"/>
        <v>324113.86053407751</v>
      </c>
      <c r="BL232" s="164">
        <f t="shared" si="200"/>
        <v>2.456139236500977E-5</v>
      </c>
      <c r="BM232" s="4">
        <f t="shared" si="168"/>
        <v>0.11891669016063432</v>
      </c>
      <c r="BN232" s="4">
        <f t="shared" si="183"/>
        <v>5.3739556613202989E-2</v>
      </c>
      <c r="BO232" s="157">
        <f t="shared" si="169"/>
        <v>95663</v>
      </c>
      <c r="BP232" s="164">
        <f t="shared" si="184"/>
        <v>2.426921031645473E-5</v>
      </c>
      <c r="BQ232" s="4">
        <f t="shared" si="170"/>
        <v>3.6375271826855182E-2</v>
      </c>
      <c r="BR232" s="4">
        <f t="shared" si="185"/>
        <v>5.6078030068451606E-2</v>
      </c>
      <c r="BS232" s="157">
        <f t="shared" si="171"/>
        <v>204214</v>
      </c>
      <c r="BT232" s="164">
        <f t="shared" si="186"/>
        <v>1.5844876588165383E-5</v>
      </c>
      <c r="BU232" s="4">
        <f t="shared" si="172"/>
        <v>8.4188455429144105E-2</v>
      </c>
      <c r="BV232" s="4">
        <f t="shared" si="187"/>
        <v>3.8003607828516896E-2</v>
      </c>
      <c r="BW232" s="157">
        <f t="shared" si="173"/>
        <v>177036</v>
      </c>
      <c r="BX232" s="4">
        <f t="shared" si="188"/>
        <v>1.7458942951588375E-5</v>
      </c>
      <c r="BY232" s="4">
        <f t="shared" si="174"/>
        <v>7.8730219719377173E-2</v>
      </c>
      <c r="BZ232" s="4">
        <f t="shared" si="189"/>
        <v>4.3705058001343597E-2</v>
      </c>
      <c r="CA232" s="157">
        <f t="shared" si="175"/>
        <v>61279</v>
      </c>
      <c r="CB232" s="4">
        <f t="shared" si="190"/>
        <v>8.7427603164852864E-6</v>
      </c>
      <c r="CC232" s="4">
        <f t="shared" si="176"/>
        <v>2.8015024490687868E-2</v>
      </c>
      <c r="CD232" s="4">
        <f t="shared" si="191"/>
        <v>2.2375500641654895E-2</v>
      </c>
      <c r="CE232" s="159">
        <f t="shared" si="177"/>
        <v>-147894</v>
      </c>
      <c r="CF232" s="4">
        <f t="shared" si="192"/>
        <v>-1.83468247384E-5</v>
      </c>
      <c r="CG232" s="4">
        <f t="shared" si="178"/>
        <v>-6.3330958147629207E-2</v>
      </c>
      <c r="CH232" s="4">
        <f t="shared" si="193"/>
        <v>-4.4849431234309928E-2</v>
      </c>
      <c r="CI232" s="157">
        <f t="shared" si="212"/>
        <v>668608.92782504018</v>
      </c>
      <c r="CJ232" s="164">
        <f t="shared" si="211"/>
        <v>9.043164938358502E-5</v>
      </c>
      <c r="CK232" s="4">
        <f t="shared" si="179"/>
        <v>0.28631076328464211</v>
      </c>
      <c r="CL232" s="4">
        <f t="shared" si="194"/>
        <v>0.22106321384023986</v>
      </c>
    </row>
    <row r="233" spans="1:90" x14ac:dyDescent="0.35">
      <c r="A233" t="s">
        <v>345</v>
      </c>
      <c r="B233">
        <v>867</v>
      </c>
      <c r="C233" t="s">
        <v>473</v>
      </c>
      <c r="D233" s="342">
        <v>14005000</v>
      </c>
      <c r="E233" s="200">
        <v>12648154</v>
      </c>
      <c r="F233" s="200">
        <v>1177770</v>
      </c>
      <c r="G233" s="161">
        <f t="shared" si="204"/>
        <v>2.1206730923709755E-3</v>
      </c>
      <c r="H233" s="342">
        <v>14241000</v>
      </c>
      <c r="I233" s="200">
        <v>12832862.964881407</v>
      </c>
      <c r="J233" s="200">
        <v>1283980.6837664344</v>
      </c>
      <c r="K233" s="161">
        <f t="shared" si="205"/>
        <v>2.1339550968678587E-3</v>
      </c>
      <c r="L233" s="200">
        <v>12438650.248868668</v>
      </c>
      <c r="M233" s="200">
        <v>1087224.3771281298</v>
      </c>
      <c r="N233" s="161">
        <f t="shared" si="206"/>
        <v>2.06651977248163E-3</v>
      </c>
      <c r="O233" s="200">
        <v>12337877</v>
      </c>
      <c r="P233" s="200">
        <v>874533</v>
      </c>
      <c r="Q233" s="161">
        <f t="shared" si="201"/>
        <v>2.0323477403749904E-3</v>
      </c>
      <c r="R233" t="s">
        <v>345</v>
      </c>
      <c r="S233" s="144">
        <v>867</v>
      </c>
      <c r="T233" t="s">
        <v>473</v>
      </c>
      <c r="U233" s="275">
        <v>13227624.610097062</v>
      </c>
      <c r="V233" s="161">
        <f t="shared" si="180"/>
        <v>2.0721707698703358E-3</v>
      </c>
      <c r="W233" s="3">
        <v>13722529.288365971</v>
      </c>
      <c r="X233" s="161">
        <f t="shared" si="161"/>
        <v>2.167074346293818E-3</v>
      </c>
      <c r="Y233">
        <v>867</v>
      </c>
      <c r="Z233" t="s">
        <v>345</v>
      </c>
      <c r="AA233" t="s">
        <v>473</v>
      </c>
      <c r="AB233" s="162">
        <v>13236887</v>
      </c>
      <c r="AC233" s="161">
        <f t="shared" si="162"/>
        <v>2.219677984442421E-3</v>
      </c>
      <c r="AD233" s="163">
        <v>867</v>
      </c>
      <c r="AE233" s="163" t="s">
        <v>345</v>
      </c>
      <c r="AF233" s="8" t="s">
        <v>473</v>
      </c>
      <c r="AG233" s="160">
        <v>13852780</v>
      </c>
      <c r="AH233" s="161">
        <f t="shared" si="163"/>
        <v>2.2796180360448257E-3</v>
      </c>
      <c r="AI233">
        <v>867</v>
      </c>
      <c r="AJ233" t="s">
        <v>345</v>
      </c>
      <c r="AK233" s="1">
        <v>11732397</v>
      </c>
      <c r="AL233" s="161">
        <f t="shared" si="164"/>
        <v>2.0165909460871209E-3</v>
      </c>
      <c r="AM233">
        <v>867</v>
      </c>
      <c r="AN233" t="s">
        <v>345</v>
      </c>
      <c r="AO233" s="3">
        <v>10745226</v>
      </c>
      <c r="AP233" s="161">
        <f t="shared" si="165"/>
        <v>1.9088933905279841E-3</v>
      </c>
      <c r="AQ233">
        <v>867</v>
      </c>
      <c r="AR233" t="s">
        <v>345</v>
      </c>
      <c r="AS233" s="3">
        <v>10307549</v>
      </c>
      <c r="AT233" s="161">
        <f t="shared" si="166"/>
        <v>1.8412406567861531E-3</v>
      </c>
      <c r="AU233" s="13">
        <v>867</v>
      </c>
      <c r="AV233" s="13" t="s">
        <v>345</v>
      </c>
      <c r="AW233" s="3">
        <v>10566957</v>
      </c>
      <c r="AX233" s="161">
        <f t="shared" si="167"/>
        <v>1.8510553963253134E-3</v>
      </c>
      <c r="AY233" s="174">
        <f t="shared" si="202"/>
        <v>394212.71601273865</v>
      </c>
      <c r="AZ233" s="161">
        <f t="shared" si="207"/>
        <v>6.743532438622862E-5</v>
      </c>
      <c r="BA233" s="148">
        <f t="shared" si="208"/>
        <v>3.169256375293561E-2</v>
      </c>
      <c r="BB233" s="148">
        <f t="shared" si="209"/>
        <v>3.2632315104949267E-2</v>
      </c>
      <c r="BC233" s="174">
        <f t="shared" si="203"/>
        <v>-788974.36122839339</v>
      </c>
      <c r="BD233" s="161">
        <f t="shared" si="210"/>
        <v>-5.650997388705753E-6</v>
      </c>
      <c r="BE233" s="148">
        <f t="shared" si="195"/>
        <v>-5.9645959458672911E-2</v>
      </c>
      <c r="BF233" s="161">
        <f t="shared" si="196"/>
        <v>-2.7270905809849634E-3</v>
      </c>
      <c r="BG233" s="174">
        <f t="shared" si="181"/>
        <v>-494904.67826890945</v>
      </c>
      <c r="BH233" s="161">
        <f t="shared" si="197"/>
        <v>-9.4903576423482211E-5</v>
      </c>
      <c r="BI233" s="148">
        <f t="shared" si="182"/>
        <v>-3.6065120931349885E-2</v>
      </c>
      <c r="BJ233" s="161">
        <f t="shared" si="198"/>
        <v>-4.3793410496408933E-2</v>
      </c>
      <c r="BK233" s="174">
        <f t="shared" si="199"/>
        <v>485642.2883659713</v>
      </c>
      <c r="BL233" s="164">
        <f t="shared" si="200"/>
        <v>-5.2603638148602996E-5</v>
      </c>
      <c r="BM233" s="4">
        <f t="shared" si="168"/>
        <v>3.6688557390115312E-2</v>
      </c>
      <c r="BN233" s="4">
        <f t="shared" si="183"/>
        <v>-2.3698770054619851E-2</v>
      </c>
      <c r="BO233" s="157">
        <f t="shared" si="169"/>
        <v>-615893</v>
      </c>
      <c r="BP233" s="164">
        <f t="shared" si="184"/>
        <v>-5.9940051602404721E-5</v>
      </c>
      <c r="BQ233" s="4">
        <f t="shared" si="170"/>
        <v>-4.4459884586342958E-2</v>
      </c>
      <c r="BR233" s="4">
        <f t="shared" si="185"/>
        <v>-2.629390128286653E-2</v>
      </c>
      <c r="BS233" s="157">
        <f t="shared" si="171"/>
        <v>2120383</v>
      </c>
      <c r="BT233" s="164">
        <f t="shared" si="186"/>
        <v>2.6302708995770479E-4</v>
      </c>
      <c r="BU233" s="4">
        <f t="shared" si="172"/>
        <v>0.18072888259747774</v>
      </c>
      <c r="BV233" s="4">
        <f t="shared" si="187"/>
        <v>0.13043155354241159</v>
      </c>
      <c r="BW233" s="157">
        <f t="shared" si="173"/>
        <v>987171</v>
      </c>
      <c r="BX233" s="4">
        <f t="shared" si="188"/>
        <v>1.076975555591368E-4</v>
      </c>
      <c r="BY233" s="4">
        <f t="shared" si="174"/>
        <v>9.1870659584079473E-2</v>
      </c>
      <c r="BZ233" s="4">
        <f t="shared" si="189"/>
        <v>5.6418842505053961E-2</v>
      </c>
      <c r="CA233" s="157">
        <f t="shared" si="175"/>
        <v>437677</v>
      </c>
      <c r="CB233" s="4">
        <f t="shared" si="190"/>
        <v>6.7652733741831042E-5</v>
      </c>
      <c r="CC233" s="4">
        <f t="shared" si="176"/>
        <v>4.2461791838195484E-2</v>
      </c>
      <c r="CD233" s="4">
        <f t="shared" si="191"/>
        <v>3.6743015364388849E-2</v>
      </c>
      <c r="CE233" s="159">
        <f t="shared" si="177"/>
        <v>-259408</v>
      </c>
      <c r="CF233" s="4">
        <f t="shared" si="192"/>
        <v>-9.8147395391602957E-6</v>
      </c>
      <c r="CG233" s="4">
        <f t="shared" si="178"/>
        <v>-2.4548978480748999E-2</v>
      </c>
      <c r="CH233" s="4">
        <f t="shared" si="193"/>
        <v>-5.3022397701572655E-3</v>
      </c>
      <c r="CI233" s="157">
        <f t="shared" si="212"/>
        <v>2265905.9648814071</v>
      </c>
      <c r="CJ233" s="164">
        <f t="shared" si="211"/>
        <v>2.8289970054254528E-4</v>
      </c>
      <c r="CK233" s="4">
        <f t="shared" si="179"/>
        <v>0.21443315846571601</v>
      </c>
      <c r="CL233" s="4">
        <f t="shared" si="194"/>
        <v>0.1528315690087684</v>
      </c>
    </row>
    <row r="234" spans="1:90" x14ac:dyDescent="0.35">
      <c r="A234" t="s">
        <v>366</v>
      </c>
      <c r="B234">
        <v>873</v>
      </c>
      <c r="C234" t="s">
        <v>472</v>
      </c>
      <c r="D234" s="342">
        <v>4328000</v>
      </c>
      <c r="E234" s="200">
        <v>3908794</v>
      </c>
      <c r="F234" s="200">
        <v>209544</v>
      </c>
      <c r="G234" s="161">
        <f t="shared" si="204"/>
        <v>6.5537423559367751E-4</v>
      </c>
      <c r="H234" s="342">
        <v>3839000</v>
      </c>
      <c r="I234" s="200">
        <v>3459770.1229643743</v>
      </c>
      <c r="J234" s="200">
        <v>-264795.56648702105</v>
      </c>
      <c r="K234" s="161">
        <f t="shared" si="205"/>
        <v>5.7531932726900999E-4</v>
      </c>
      <c r="L234" s="200">
        <v>3606686.2847264889</v>
      </c>
      <c r="M234" s="200">
        <v>-224218.47811264379</v>
      </c>
      <c r="N234" s="161">
        <f t="shared" si="206"/>
        <v>5.992039627614337E-4</v>
      </c>
      <c r="O234" s="200">
        <v>4089147</v>
      </c>
      <c r="P234" s="200">
        <v>220472</v>
      </c>
      <c r="Q234" s="161">
        <f t="shared" si="201"/>
        <v>6.7358174064396752E-4</v>
      </c>
      <c r="R234" t="s">
        <v>366</v>
      </c>
      <c r="S234" s="144">
        <v>873</v>
      </c>
      <c r="T234" t="s">
        <v>472</v>
      </c>
      <c r="U234" s="275">
        <v>4173636.4205015954</v>
      </c>
      <c r="V234" s="161">
        <f t="shared" si="180"/>
        <v>6.5382014152624206E-4</v>
      </c>
      <c r="W234" s="3">
        <v>4278431.3890771167</v>
      </c>
      <c r="X234" s="161">
        <f t="shared" si="161"/>
        <v>6.7565378880319249E-4</v>
      </c>
      <c r="Y234">
        <v>873</v>
      </c>
      <c r="Z234" t="s">
        <v>366</v>
      </c>
      <c r="AA234" t="s">
        <v>472</v>
      </c>
      <c r="AB234" s="162">
        <v>4031887</v>
      </c>
      <c r="AC234" s="161">
        <f t="shared" si="162"/>
        <v>6.7610238039046493E-4</v>
      </c>
      <c r="AD234" s="163">
        <v>873</v>
      </c>
      <c r="AE234" s="163" t="s">
        <v>366</v>
      </c>
      <c r="AF234" s="8" t="s">
        <v>472</v>
      </c>
      <c r="AG234" s="160">
        <v>4009273</v>
      </c>
      <c r="AH234" s="161">
        <f t="shared" si="163"/>
        <v>6.597672844171023E-4</v>
      </c>
      <c r="AI234">
        <v>873</v>
      </c>
      <c r="AJ234" t="s">
        <v>366</v>
      </c>
      <c r="AK234" s="1">
        <v>3874224</v>
      </c>
      <c r="AL234" s="161">
        <f t="shared" si="164"/>
        <v>6.6591038826195788E-4</v>
      </c>
      <c r="AM234">
        <v>873</v>
      </c>
      <c r="AN234" t="s">
        <v>366</v>
      </c>
      <c r="AO234" s="3">
        <v>3565515</v>
      </c>
      <c r="AP234" s="161">
        <f t="shared" si="165"/>
        <v>6.3341506426466837E-4</v>
      </c>
      <c r="AQ234">
        <v>873</v>
      </c>
      <c r="AR234" t="s">
        <v>366</v>
      </c>
      <c r="AS234" s="3">
        <v>3503165</v>
      </c>
      <c r="AT234" s="161">
        <f t="shared" si="166"/>
        <v>6.2577144434921086E-4</v>
      </c>
      <c r="AU234" s="13">
        <v>873</v>
      </c>
      <c r="AV234" s="13" t="s">
        <v>366</v>
      </c>
      <c r="AW234" s="3">
        <v>3909075</v>
      </c>
      <c r="AX234" s="161">
        <f t="shared" si="167"/>
        <v>6.8476803429694797E-4</v>
      </c>
      <c r="AY234" s="174">
        <f t="shared" si="202"/>
        <v>-146916.16176211461</v>
      </c>
      <c r="AZ234" s="161">
        <f t="shared" si="207"/>
        <v>-2.3884635492423716E-5</v>
      </c>
      <c r="BA234" s="148">
        <f t="shared" si="208"/>
        <v>-4.0734388899936143E-2</v>
      </c>
      <c r="BB234" s="148">
        <f t="shared" si="209"/>
        <v>-3.9860610037275597E-2</v>
      </c>
      <c r="BC234" s="174">
        <f t="shared" si="203"/>
        <v>-566950.13577510649</v>
      </c>
      <c r="BD234" s="161">
        <f t="shared" si="210"/>
        <v>-5.4616178764808356E-5</v>
      </c>
      <c r="BE234" s="148">
        <f t="shared" si="195"/>
        <v>-0.13584080611098592</v>
      </c>
      <c r="BF234" s="161">
        <f t="shared" si="196"/>
        <v>-8.3533949623080334E-2</v>
      </c>
      <c r="BG234" s="174">
        <f t="shared" si="181"/>
        <v>-104794.96857552137</v>
      </c>
      <c r="BH234" s="161">
        <f t="shared" si="197"/>
        <v>-2.1833647276950428E-5</v>
      </c>
      <c r="BI234" s="148">
        <f t="shared" si="182"/>
        <v>-2.4493782661342684E-2</v>
      </c>
      <c r="BJ234" s="161">
        <f t="shared" si="198"/>
        <v>-3.231484473079782E-2</v>
      </c>
      <c r="BK234" s="174">
        <f t="shared" si="199"/>
        <v>246544.38907711674</v>
      </c>
      <c r="BL234" s="164">
        <f t="shared" si="200"/>
        <v>-4.4859158727244847E-7</v>
      </c>
      <c r="BM234" s="4">
        <f t="shared" si="168"/>
        <v>6.114863563317046E-2</v>
      </c>
      <c r="BN234" s="4">
        <f t="shared" si="183"/>
        <v>-6.6349653585508206E-4</v>
      </c>
      <c r="BO234" s="157">
        <f t="shared" si="169"/>
        <v>22614</v>
      </c>
      <c r="BP234" s="164">
        <f t="shared" si="184"/>
        <v>1.6335095973362638E-5</v>
      </c>
      <c r="BQ234" s="4">
        <f t="shared" si="170"/>
        <v>5.6404240868606357E-3</v>
      </c>
      <c r="BR234" s="4">
        <f t="shared" si="185"/>
        <v>2.4758875377997151E-2</v>
      </c>
      <c r="BS234" s="157">
        <f t="shared" si="171"/>
        <v>135049</v>
      </c>
      <c r="BT234" s="164">
        <f t="shared" si="186"/>
        <v>-6.1431038448555783E-6</v>
      </c>
      <c r="BU234" s="4">
        <f t="shared" si="172"/>
        <v>3.4858335501509463E-2</v>
      </c>
      <c r="BV234" s="4">
        <f t="shared" si="187"/>
        <v>-9.2251209068674039E-3</v>
      </c>
      <c r="BW234" s="157">
        <f t="shared" si="173"/>
        <v>308709</v>
      </c>
      <c r="BX234" s="4">
        <f t="shared" si="188"/>
        <v>3.2495323997289507E-5</v>
      </c>
      <c r="BY234" s="4">
        <f t="shared" si="174"/>
        <v>8.6581882280680353E-2</v>
      </c>
      <c r="BZ234" s="4">
        <f t="shared" si="189"/>
        <v>5.1301785875606437E-2</v>
      </c>
      <c r="CA234" s="157">
        <f t="shared" si="175"/>
        <v>62350</v>
      </c>
      <c r="CB234" s="4">
        <f t="shared" si="190"/>
        <v>7.6436199154575031E-6</v>
      </c>
      <c r="CC234" s="4">
        <f t="shared" si="176"/>
        <v>1.779819106436608E-2</v>
      </c>
      <c r="CD234" s="4">
        <f t="shared" si="191"/>
        <v>1.2214715108016326E-2</v>
      </c>
      <c r="CE234" s="159">
        <f t="shared" si="177"/>
        <v>-405910</v>
      </c>
      <c r="CF234" s="4">
        <f t="shared" si="192"/>
        <v>-5.8996589947737108E-5</v>
      </c>
      <c r="CG234" s="4">
        <f t="shared" si="178"/>
        <v>-0.10383786445642511</v>
      </c>
      <c r="CH234" s="4">
        <f t="shared" si="193"/>
        <v>-8.6155584070610081E-2</v>
      </c>
      <c r="CI234" s="157">
        <f t="shared" si="212"/>
        <v>-449304.87703562574</v>
      </c>
      <c r="CJ234" s="164">
        <f t="shared" si="211"/>
        <v>-1.0944870702793799E-4</v>
      </c>
      <c r="CK234" s="4">
        <f t="shared" si="179"/>
        <v>-0.11493892469078382</v>
      </c>
      <c r="CL234" s="4">
        <f t="shared" si="194"/>
        <v>-0.15983325965311609</v>
      </c>
    </row>
    <row r="235" spans="1:90" x14ac:dyDescent="0.35">
      <c r="A235" t="s">
        <v>381</v>
      </c>
      <c r="B235">
        <v>879</v>
      </c>
      <c r="C235" t="s">
        <v>472</v>
      </c>
      <c r="D235" s="342">
        <v>3592000</v>
      </c>
      <c r="E235" s="200">
        <v>3244264</v>
      </c>
      <c r="F235" s="200">
        <v>300942</v>
      </c>
      <c r="G235" s="161">
        <f t="shared" si="204"/>
        <v>5.4395474385810221E-4</v>
      </c>
      <c r="H235" s="342">
        <v>3680000</v>
      </c>
      <c r="I235" s="200">
        <v>3315708.6928418344</v>
      </c>
      <c r="J235" s="200">
        <v>352244.00413831731</v>
      </c>
      <c r="K235" s="161">
        <f t="shared" si="205"/>
        <v>5.5136359549556565E-4</v>
      </c>
      <c r="L235" s="200">
        <v>3111746.4028192014</v>
      </c>
      <c r="M235" s="200">
        <v>298266.37802135752</v>
      </c>
      <c r="N235" s="161">
        <f t="shared" si="206"/>
        <v>5.1697614610229426E-4</v>
      </c>
      <c r="O235" s="200">
        <v>3134502</v>
      </c>
      <c r="P235" s="200">
        <v>293283</v>
      </c>
      <c r="Q235" s="161">
        <f t="shared" si="201"/>
        <v>5.1632854314408291E-4</v>
      </c>
      <c r="R235" t="s">
        <v>381</v>
      </c>
      <c r="S235" s="144">
        <v>879</v>
      </c>
      <c r="T235" t="s">
        <v>472</v>
      </c>
      <c r="U235" s="275">
        <v>3170094.6070895363</v>
      </c>
      <c r="V235" s="161">
        <f t="shared" si="180"/>
        <v>4.9661050839923415E-4</v>
      </c>
      <c r="W235" s="3">
        <v>3089463.7536822627</v>
      </c>
      <c r="X235" s="161">
        <f t="shared" si="161"/>
        <v>4.8789093495217183E-4</v>
      </c>
      <c r="Y235">
        <v>879</v>
      </c>
      <c r="Z235" t="s">
        <v>381</v>
      </c>
      <c r="AA235" t="s">
        <v>472</v>
      </c>
      <c r="AB235" s="162">
        <v>3166478</v>
      </c>
      <c r="AC235" s="161">
        <f t="shared" si="162"/>
        <v>5.3098296486336015E-4</v>
      </c>
      <c r="AD235" s="163">
        <v>879</v>
      </c>
      <c r="AE235" s="163" t="s">
        <v>381</v>
      </c>
      <c r="AF235" s="8" t="s">
        <v>472</v>
      </c>
      <c r="AG235" s="160">
        <v>3270295</v>
      </c>
      <c r="AH235" s="161">
        <f t="shared" si="163"/>
        <v>5.3816082152370961E-4</v>
      </c>
      <c r="AI235">
        <v>879</v>
      </c>
      <c r="AJ235" t="s">
        <v>381</v>
      </c>
      <c r="AK235" s="1">
        <v>2727302</v>
      </c>
      <c r="AL235" s="161">
        <f t="shared" si="164"/>
        <v>4.6877483948465918E-4</v>
      </c>
      <c r="AM235">
        <v>879</v>
      </c>
      <c r="AN235" t="s">
        <v>381</v>
      </c>
      <c r="AO235" s="3">
        <v>2199067</v>
      </c>
      <c r="AP235" s="161">
        <f t="shared" si="165"/>
        <v>3.9066506945765518E-4</v>
      </c>
      <c r="AQ235">
        <v>879</v>
      </c>
      <c r="AR235" t="s">
        <v>381</v>
      </c>
      <c r="AS235" s="3">
        <v>2109838</v>
      </c>
      <c r="AT235" s="161">
        <f t="shared" si="166"/>
        <v>3.7688101262796652E-4</v>
      </c>
      <c r="AU235" s="13">
        <v>879</v>
      </c>
      <c r="AV235" s="13" t="s">
        <v>381</v>
      </c>
      <c r="AW235" s="3">
        <v>2125820</v>
      </c>
      <c r="AX235" s="161">
        <f t="shared" si="167"/>
        <v>3.7238824598380383E-4</v>
      </c>
      <c r="AY235" s="174">
        <f t="shared" si="202"/>
        <v>203962.29002263304</v>
      </c>
      <c r="AZ235" s="161">
        <f t="shared" si="207"/>
        <v>3.4387449393271383E-5</v>
      </c>
      <c r="BA235" s="148">
        <f t="shared" si="208"/>
        <v>6.5545922970408482E-2</v>
      </c>
      <c r="BB235" s="148">
        <f t="shared" si="209"/>
        <v>6.6516510776238269E-2</v>
      </c>
      <c r="BC235" s="174">
        <f t="shared" si="203"/>
        <v>-58348.204270334914</v>
      </c>
      <c r="BD235" s="161">
        <f t="shared" si="210"/>
        <v>2.0365637703060116E-5</v>
      </c>
      <c r="BE235" s="148">
        <f t="shared" si="195"/>
        <v>-1.8405824274091428E-2</v>
      </c>
      <c r="BF235" s="161">
        <f t="shared" si="196"/>
        <v>4.1009276603321113E-2</v>
      </c>
      <c r="BG235" s="174">
        <f t="shared" si="181"/>
        <v>80630.853407273535</v>
      </c>
      <c r="BH235" s="161">
        <f t="shared" si="197"/>
        <v>8.719573447062319E-6</v>
      </c>
      <c r="BI235" s="148">
        <f t="shared" si="182"/>
        <v>2.6098656542311405E-2</v>
      </c>
      <c r="BJ235" s="161">
        <f t="shared" si="198"/>
        <v>1.7871972652898548E-2</v>
      </c>
      <c r="BK235" s="174">
        <f t="shared" si="199"/>
        <v>-77014.24631773727</v>
      </c>
      <c r="BL235" s="164">
        <f t="shared" si="200"/>
        <v>-4.3092029911188327E-5</v>
      </c>
      <c r="BM235" s="4">
        <f t="shared" si="168"/>
        <v>-2.4321737374375339E-2</v>
      </c>
      <c r="BN235" s="4">
        <f t="shared" si="183"/>
        <v>-8.1155202262048767E-2</v>
      </c>
      <c r="BO235" s="157">
        <f t="shared" si="169"/>
        <v>-103817</v>
      </c>
      <c r="BP235" s="164">
        <f t="shared" si="184"/>
        <v>-7.1778566603494581E-6</v>
      </c>
      <c r="BQ235" s="4">
        <f t="shared" si="170"/>
        <v>-3.1745454156276422E-2</v>
      </c>
      <c r="BR235" s="4">
        <f t="shared" si="185"/>
        <v>-1.3337754019377691E-2</v>
      </c>
      <c r="BS235" s="157">
        <f t="shared" si="171"/>
        <v>542993</v>
      </c>
      <c r="BT235" s="164">
        <f t="shared" si="186"/>
        <v>6.9385982039050435E-5</v>
      </c>
      <c r="BU235" s="4">
        <f t="shared" si="172"/>
        <v>0.19909529637715223</v>
      </c>
      <c r="BV235" s="4">
        <f t="shared" si="187"/>
        <v>0.14801558487082819</v>
      </c>
      <c r="BW235" s="157">
        <f t="shared" si="173"/>
        <v>528235</v>
      </c>
      <c r="BX235" s="4">
        <f t="shared" si="188"/>
        <v>7.8109770027004E-5</v>
      </c>
      <c r="BY235" s="4">
        <f t="shared" si="174"/>
        <v>0.24020868850289692</v>
      </c>
      <c r="BZ235" s="4">
        <f t="shared" si="189"/>
        <v>0.19994050181000492</v>
      </c>
      <c r="CA235" s="157">
        <f t="shared" si="175"/>
        <v>89229</v>
      </c>
      <c r="CB235" s="4">
        <f t="shared" si="190"/>
        <v>1.3784056829688662E-5</v>
      </c>
      <c r="CC235" s="4">
        <f t="shared" si="176"/>
        <v>4.229187264614629E-2</v>
      </c>
      <c r="CD235" s="4">
        <f t="shared" si="191"/>
        <v>3.6574028321494208E-2</v>
      </c>
      <c r="CE235" s="159">
        <f t="shared" si="177"/>
        <v>-15982</v>
      </c>
      <c r="CF235" s="4">
        <f t="shared" si="192"/>
        <v>4.4927666441626872E-6</v>
      </c>
      <c r="CG235" s="4">
        <f t="shared" si="178"/>
        <v>-7.5180400974682714E-3</v>
      </c>
      <c r="CH235" s="4">
        <f t="shared" si="193"/>
        <v>1.2064738059315894E-2</v>
      </c>
      <c r="CI235" s="157">
        <f t="shared" si="212"/>
        <v>1189888.6928418344</v>
      </c>
      <c r="CJ235" s="164">
        <f t="shared" si="211"/>
        <v>1.7897534951176182E-4</v>
      </c>
      <c r="CK235" s="4">
        <f t="shared" si="179"/>
        <v>0.55973162960261658</v>
      </c>
      <c r="CL235" s="4">
        <f t="shared" si="194"/>
        <v>0.48061492660417088</v>
      </c>
    </row>
    <row r="236" spans="1:90" x14ac:dyDescent="0.35">
      <c r="A236" t="s">
        <v>368</v>
      </c>
      <c r="B236">
        <v>880</v>
      </c>
      <c r="C236" t="s">
        <v>472</v>
      </c>
      <c r="D236" s="342">
        <v>3386000</v>
      </c>
      <c r="E236" s="200">
        <v>3058222</v>
      </c>
      <c r="F236" s="200">
        <v>141094</v>
      </c>
      <c r="G236" s="161">
        <f t="shared" si="204"/>
        <v>5.1276171257062092E-4</v>
      </c>
      <c r="H236" s="342">
        <v>3408000</v>
      </c>
      <c r="I236" s="200">
        <v>3071155.6273957584</v>
      </c>
      <c r="J236" s="200">
        <v>134064.97401337774</v>
      </c>
      <c r="K236" s="161">
        <f t="shared" si="205"/>
        <v>5.1069727949955941E-4</v>
      </c>
      <c r="L236" s="200">
        <v>3037679.3358309851</v>
      </c>
      <c r="M236" s="200">
        <v>113520.95067257888</v>
      </c>
      <c r="N236" s="161">
        <f t="shared" si="206"/>
        <v>5.0467086736557664E-4</v>
      </c>
      <c r="O236" s="200">
        <v>3064613</v>
      </c>
      <c r="P236" s="200">
        <v>111624</v>
      </c>
      <c r="Q236" s="161">
        <f t="shared" si="201"/>
        <v>5.0481612887483165E-4</v>
      </c>
      <c r="R236" t="s">
        <v>368</v>
      </c>
      <c r="S236" s="144">
        <v>880</v>
      </c>
      <c r="T236" t="s">
        <v>472</v>
      </c>
      <c r="U236" s="275">
        <v>3180605.3591877017</v>
      </c>
      <c r="V236" s="161">
        <f t="shared" si="180"/>
        <v>4.982570680733382E-4</v>
      </c>
      <c r="W236" s="3">
        <v>3278873.8971123789</v>
      </c>
      <c r="X236" s="161">
        <f t="shared" si="161"/>
        <v>5.1780275762929539E-4</v>
      </c>
      <c r="Y236">
        <v>880</v>
      </c>
      <c r="Z236" t="s">
        <v>368</v>
      </c>
      <c r="AA236" t="s">
        <v>472</v>
      </c>
      <c r="AB236" s="162">
        <v>3037309</v>
      </c>
      <c r="AC236" s="161">
        <f t="shared" si="162"/>
        <v>5.0932276744893458E-4</v>
      </c>
      <c r="AD236" s="163">
        <v>880</v>
      </c>
      <c r="AE236" s="163" t="s">
        <v>368</v>
      </c>
      <c r="AF236" s="8" t="s">
        <v>472</v>
      </c>
      <c r="AG236" s="160">
        <v>2942587</v>
      </c>
      <c r="AH236" s="161">
        <f t="shared" si="163"/>
        <v>4.8423308518802984E-4</v>
      </c>
      <c r="AI236">
        <v>880</v>
      </c>
      <c r="AJ236" t="s">
        <v>368</v>
      </c>
      <c r="AK236" s="1">
        <v>2958965</v>
      </c>
      <c r="AL236" s="161">
        <f t="shared" si="164"/>
        <v>5.085936001644572E-4</v>
      </c>
      <c r="AM236">
        <v>880</v>
      </c>
      <c r="AN236" t="s">
        <v>368</v>
      </c>
      <c r="AO236" s="3">
        <v>3089724</v>
      </c>
      <c r="AP236" s="161">
        <f t="shared" si="165"/>
        <v>5.4889061636820714E-4</v>
      </c>
      <c r="AQ236">
        <v>880</v>
      </c>
      <c r="AR236" t="s">
        <v>368</v>
      </c>
      <c r="AS236" s="3">
        <v>3069538</v>
      </c>
      <c r="AT236" s="161">
        <f t="shared" si="166"/>
        <v>5.483125196057816E-4</v>
      </c>
      <c r="AU236" s="13">
        <v>880</v>
      </c>
      <c r="AV236" s="13" t="s">
        <v>368</v>
      </c>
      <c r="AW236" s="3">
        <v>2900141</v>
      </c>
      <c r="AX236" s="161">
        <f t="shared" si="167"/>
        <v>5.0802909940433091E-4</v>
      </c>
      <c r="AY236" s="174">
        <f t="shared" si="202"/>
        <v>33476.291564773303</v>
      </c>
      <c r="AZ236" s="161">
        <f t="shared" si="207"/>
        <v>6.0264121339827703E-6</v>
      </c>
      <c r="BA236" s="148">
        <f t="shared" si="208"/>
        <v>1.1020350690049236E-2</v>
      </c>
      <c r="BB236" s="148">
        <f t="shared" si="209"/>
        <v>1.1941272071917161E-2</v>
      </c>
      <c r="BC236" s="174">
        <f t="shared" si="203"/>
        <v>-142926.02335671661</v>
      </c>
      <c r="BD236" s="161">
        <f t="shared" si="210"/>
        <v>6.4137992922384422E-6</v>
      </c>
      <c r="BE236" s="148">
        <f t="shared" si="195"/>
        <v>-4.4936736003368442E-2</v>
      </c>
      <c r="BF236" s="161">
        <f t="shared" si="196"/>
        <v>1.2872470263270602E-2</v>
      </c>
      <c r="BG236" s="174">
        <f t="shared" si="181"/>
        <v>-98268.537924677134</v>
      </c>
      <c r="BH236" s="161">
        <f t="shared" si="197"/>
        <v>-1.9545689555957192E-5</v>
      </c>
      <c r="BI236" s="148">
        <f t="shared" si="182"/>
        <v>-2.9970209592756751E-2</v>
      </c>
      <c r="BJ236" s="161">
        <f t="shared" si="198"/>
        <v>-3.7747364740668907E-2</v>
      </c>
      <c r="BK236" s="174">
        <f t="shared" si="199"/>
        <v>241564.89711237885</v>
      </c>
      <c r="BL236" s="164">
        <f t="shared" si="200"/>
        <v>8.479990180360812E-6</v>
      </c>
      <c r="BM236" s="4">
        <f t="shared" si="168"/>
        <v>7.9532539202425187E-2</v>
      </c>
      <c r="BN236" s="4">
        <f t="shared" si="183"/>
        <v>1.6649540767311226E-2</v>
      </c>
      <c r="BO236" s="157">
        <f t="shared" si="169"/>
        <v>94722</v>
      </c>
      <c r="BP236" s="164">
        <f t="shared" si="184"/>
        <v>2.508968226090473E-5</v>
      </c>
      <c r="BQ236" s="4">
        <f t="shared" si="170"/>
        <v>3.2190042299513999E-2</v>
      </c>
      <c r="BR236" s="4">
        <f t="shared" si="185"/>
        <v>5.1813234222032344E-2</v>
      </c>
      <c r="BS236" s="157">
        <f t="shared" si="171"/>
        <v>-16378</v>
      </c>
      <c r="BT236" s="164">
        <f t="shared" si="186"/>
        <v>-2.436051497642735E-5</v>
      </c>
      <c r="BU236" s="4">
        <f t="shared" si="172"/>
        <v>-5.5350435033871643E-3</v>
      </c>
      <c r="BV236" s="4">
        <f t="shared" si="187"/>
        <v>-4.789780085425812E-2</v>
      </c>
      <c r="BW236" s="157">
        <f t="shared" si="173"/>
        <v>-130759</v>
      </c>
      <c r="BX236" s="4">
        <f t="shared" si="188"/>
        <v>-4.0297016203749941E-5</v>
      </c>
      <c r="BY236" s="4">
        <f t="shared" si="174"/>
        <v>-4.2320608572157255E-2</v>
      </c>
      <c r="BZ236" s="4">
        <f t="shared" si="189"/>
        <v>-7.3415385510467307E-2</v>
      </c>
      <c r="CA236" s="157">
        <f t="shared" si="175"/>
        <v>20186</v>
      </c>
      <c r="CB236" s="4">
        <f t="shared" si="190"/>
        <v>5.7809676242553953E-7</v>
      </c>
      <c r="CC236" s="4">
        <f t="shared" si="176"/>
        <v>6.5762339479100767E-3</v>
      </c>
      <c r="CD236" s="4">
        <f t="shared" si="191"/>
        <v>1.0543198299414571E-3</v>
      </c>
      <c r="CE236" s="159">
        <f t="shared" si="177"/>
        <v>169397</v>
      </c>
      <c r="CF236" s="4">
        <f t="shared" si="192"/>
        <v>4.0283420201450682E-5</v>
      </c>
      <c r="CG236" s="4">
        <f t="shared" si="178"/>
        <v>5.840991869016024E-2</v>
      </c>
      <c r="CH236" s="4">
        <f t="shared" si="193"/>
        <v>7.9293529147608649E-2</v>
      </c>
      <c r="CI236" s="157">
        <f t="shared" si="212"/>
        <v>171014.62739575841</v>
      </c>
      <c r="CJ236" s="164">
        <f t="shared" si="211"/>
        <v>2.6681800952284935E-6</v>
      </c>
      <c r="CK236" s="4">
        <f t="shared" si="179"/>
        <v>5.8967694120995638E-2</v>
      </c>
      <c r="CL236" s="4">
        <f t="shared" si="194"/>
        <v>5.2520221742356115E-3</v>
      </c>
    </row>
    <row r="237" spans="1:90" x14ac:dyDescent="0.35">
      <c r="A237" t="s">
        <v>180</v>
      </c>
      <c r="B237">
        <v>882</v>
      </c>
      <c r="C237" t="s">
        <v>472</v>
      </c>
      <c r="D237" s="342">
        <v>15322000</v>
      </c>
      <c r="E237" s="200">
        <v>13837085</v>
      </c>
      <c r="F237" s="200">
        <v>597189</v>
      </c>
      <c r="G237" s="161">
        <f t="shared" si="204"/>
        <v>2.3200171215775867E-3</v>
      </c>
      <c r="H237" s="342">
        <v>15389000</v>
      </c>
      <c r="I237" s="200">
        <v>13867135.255926581</v>
      </c>
      <c r="J237" s="200">
        <v>536631.75442976085</v>
      </c>
      <c r="K237" s="161">
        <f t="shared" si="205"/>
        <v>2.3059424883848569E-3</v>
      </c>
      <c r="L237" s="200">
        <v>13022884.509521334</v>
      </c>
      <c r="M237" s="200">
        <v>454398.67774771299</v>
      </c>
      <c r="N237" s="161">
        <f t="shared" si="206"/>
        <v>2.1635826874478042E-3</v>
      </c>
      <c r="O237" s="200">
        <v>13139209</v>
      </c>
      <c r="P237" s="200">
        <v>446806</v>
      </c>
      <c r="Q237" s="161">
        <f t="shared" si="201"/>
        <v>2.164346566387778E-3</v>
      </c>
      <c r="R237" t="s">
        <v>180</v>
      </c>
      <c r="S237" s="144">
        <v>882</v>
      </c>
      <c r="T237" t="s">
        <v>472</v>
      </c>
      <c r="U237" s="275">
        <v>15322413.573156305</v>
      </c>
      <c r="V237" s="161">
        <f t="shared" si="180"/>
        <v>2.4003294972494687E-3</v>
      </c>
      <c r="W237" s="3">
        <v>14860428.913927229</v>
      </c>
      <c r="X237" s="161">
        <f t="shared" si="161"/>
        <v>2.3467724934350858E-3</v>
      </c>
      <c r="Y237">
        <v>882</v>
      </c>
      <c r="Z237" t="s">
        <v>180</v>
      </c>
      <c r="AA237" t="s">
        <v>472</v>
      </c>
      <c r="AB237" s="162">
        <v>13760504</v>
      </c>
      <c r="AC237" s="161">
        <f t="shared" si="162"/>
        <v>2.3074827022117718E-3</v>
      </c>
      <c r="AD237" s="163">
        <v>882</v>
      </c>
      <c r="AE237" s="163" t="s">
        <v>180</v>
      </c>
      <c r="AF237" s="8" t="s">
        <v>472</v>
      </c>
      <c r="AG237" s="160">
        <v>14200918</v>
      </c>
      <c r="AH237" s="161">
        <f t="shared" si="163"/>
        <v>2.3369077399044537E-3</v>
      </c>
      <c r="AI237">
        <v>882</v>
      </c>
      <c r="AJ237" t="s">
        <v>180</v>
      </c>
      <c r="AK237" s="1">
        <v>14586852</v>
      </c>
      <c r="AL237" s="161">
        <f t="shared" si="164"/>
        <v>2.5072211309515703E-3</v>
      </c>
      <c r="AM237">
        <v>882</v>
      </c>
      <c r="AN237" t="s">
        <v>180</v>
      </c>
      <c r="AO237" s="3">
        <v>14248869</v>
      </c>
      <c r="AP237" s="161">
        <f t="shared" si="165"/>
        <v>2.5313168710084911E-3</v>
      </c>
      <c r="AQ237">
        <v>882</v>
      </c>
      <c r="AR237" t="s">
        <v>180</v>
      </c>
      <c r="AS237" s="3">
        <v>13744033</v>
      </c>
      <c r="AT237" s="161">
        <f t="shared" si="166"/>
        <v>2.4551008535405035E-3</v>
      </c>
      <c r="AU237" s="13">
        <v>882</v>
      </c>
      <c r="AV237" s="13" t="s">
        <v>180</v>
      </c>
      <c r="AW237" s="3">
        <v>15666171</v>
      </c>
      <c r="AX237" s="161">
        <f t="shared" si="167"/>
        <v>2.7443047576804877E-3</v>
      </c>
      <c r="AY237" s="174">
        <f t="shared" si="202"/>
        <v>844250.7464052476</v>
      </c>
      <c r="AZ237" s="161">
        <f t="shared" si="207"/>
        <v>1.4235980093705268E-4</v>
      </c>
      <c r="BA237" s="148">
        <f t="shared" si="208"/>
        <v>6.4828244909028887E-2</v>
      </c>
      <c r="BB237" s="148">
        <f t="shared" si="209"/>
        <v>6.5798178994019643E-2</v>
      </c>
      <c r="BC237" s="174">
        <f t="shared" si="203"/>
        <v>-2299529.0636349712</v>
      </c>
      <c r="BD237" s="161">
        <f t="shared" si="210"/>
        <v>-2.3674680980166445E-4</v>
      </c>
      <c r="BE237" s="148">
        <f t="shared" si="195"/>
        <v>-0.15007616474101509</v>
      </c>
      <c r="BF237" s="161">
        <f t="shared" si="196"/>
        <v>-9.8630962987769799E-2</v>
      </c>
      <c r="BG237" s="174">
        <f t="shared" si="181"/>
        <v>461984.65922907554</v>
      </c>
      <c r="BH237" s="161">
        <f t="shared" si="197"/>
        <v>5.3557003814382921E-5</v>
      </c>
      <c r="BI237" s="148">
        <f t="shared" si="182"/>
        <v>3.108824529257715E-2</v>
      </c>
      <c r="BJ237" s="161">
        <f t="shared" si="198"/>
        <v>2.2821557677279961E-2</v>
      </c>
      <c r="BK237" s="174">
        <f t="shared" si="199"/>
        <v>1099924.9139272291</v>
      </c>
      <c r="BL237" s="164">
        <f t="shared" si="200"/>
        <v>3.9289791223313941E-5</v>
      </c>
      <c r="BM237" s="4">
        <f t="shared" si="168"/>
        <v>7.9933475832515227E-2</v>
      </c>
      <c r="BN237" s="4">
        <f t="shared" si="183"/>
        <v>1.7027122754009739E-2</v>
      </c>
      <c r="BO237" s="157">
        <f t="shared" si="169"/>
        <v>-440414</v>
      </c>
      <c r="BP237" s="164">
        <f t="shared" si="184"/>
        <v>-2.9425037692681899E-5</v>
      </c>
      <c r="BQ237" s="4">
        <f t="shared" si="170"/>
        <v>-3.1013065493371624E-2</v>
      </c>
      <c r="BR237" s="4">
        <f t="shared" si="185"/>
        <v>-1.2591441754514864E-2</v>
      </c>
      <c r="BS237" s="157">
        <f t="shared" si="171"/>
        <v>-385934</v>
      </c>
      <c r="BT237" s="164">
        <f t="shared" si="186"/>
        <v>-1.7031339104711662E-4</v>
      </c>
      <c r="BU237" s="4">
        <f t="shared" si="172"/>
        <v>-2.6457662009596039E-2</v>
      </c>
      <c r="BV237" s="4">
        <f t="shared" si="187"/>
        <v>-6.7929146314460606E-2</v>
      </c>
      <c r="BW237" s="157">
        <f t="shared" si="173"/>
        <v>337983</v>
      </c>
      <c r="BX237" s="4">
        <f t="shared" si="188"/>
        <v>-2.4095740056920712E-5</v>
      </c>
      <c r="BY237" s="4">
        <f t="shared" si="174"/>
        <v>2.371998788114341E-2</v>
      </c>
      <c r="BZ237" s="4">
        <f t="shared" si="189"/>
        <v>-9.519053237819583E-3</v>
      </c>
      <c r="CA237" s="157">
        <f t="shared" si="175"/>
        <v>504836</v>
      </c>
      <c r="CB237" s="4">
        <f t="shared" si="190"/>
        <v>7.6216017467987604E-5</v>
      </c>
      <c r="CC237" s="4">
        <f t="shared" si="176"/>
        <v>3.6731285496767942E-2</v>
      </c>
      <c r="CD237" s="4">
        <f t="shared" si="191"/>
        <v>3.1043945652202601E-2</v>
      </c>
      <c r="CE237" s="159">
        <f t="shared" si="177"/>
        <v>-1922138</v>
      </c>
      <c r="CF237" s="4">
        <f t="shared" si="192"/>
        <v>-2.8920390413998426E-4</v>
      </c>
      <c r="CG237" s="4">
        <f t="shared" si="178"/>
        <v>-0.12269354138927757</v>
      </c>
      <c r="CH237" s="4">
        <f t="shared" si="193"/>
        <v>-0.10538330458036378</v>
      </c>
      <c r="CI237" s="157">
        <f t="shared" si="212"/>
        <v>-1799035.7440734189</v>
      </c>
      <c r="CJ237" s="164">
        <f t="shared" si="211"/>
        <v>-4.383622692956308E-4</v>
      </c>
      <c r="CK237" s="4">
        <f t="shared" si="179"/>
        <v>-0.11483570197678929</v>
      </c>
      <c r="CL237" s="4">
        <f t="shared" si="194"/>
        <v>-0.15973527286602773</v>
      </c>
    </row>
    <row r="238" spans="1:90" x14ac:dyDescent="0.35">
      <c r="A238" t="s">
        <v>33</v>
      </c>
      <c r="B238">
        <v>888</v>
      </c>
      <c r="C238" t="s">
        <v>472</v>
      </c>
      <c r="D238" s="342">
        <v>3771000</v>
      </c>
      <c r="E238" s="200">
        <v>3405748</v>
      </c>
      <c r="F238" s="200">
        <v>147958</v>
      </c>
      <c r="G238" s="161">
        <f t="shared" si="204"/>
        <v>5.7103021855966216E-4</v>
      </c>
      <c r="H238" s="342">
        <v>3791000</v>
      </c>
      <c r="I238" s="200">
        <v>3416260.1576416884</v>
      </c>
      <c r="J238" s="200">
        <v>136175.06199618595</v>
      </c>
      <c r="K238" s="161">
        <f t="shared" si="205"/>
        <v>5.6808412866064188E-4</v>
      </c>
      <c r="L238" s="200">
        <v>3428771.2087393687</v>
      </c>
      <c r="M238" s="200">
        <v>115307.69024101582</v>
      </c>
      <c r="N238" s="161">
        <f t="shared" si="206"/>
        <v>5.696456895570404E-4</v>
      </c>
      <c r="O238" s="200">
        <v>3459514</v>
      </c>
      <c r="P238" s="200">
        <v>113382</v>
      </c>
      <c r="Q238" s="161">
        <f t="shared" si="201"/>
        <v>5.6986590648420673E-4</v>
      </c>
      <c r="R238" t="s">
        <v>33</v>
      </c>
      <c r="S238" s="144">
        <v>888</v>
      </c>
      <c r="T238" t="s">
        <v>472</v>
      </c>
      <c r="U238" s="275">
        <v>3584824.1756815035</v>
      </c>
      <c r="V238" s="161">
        <f t="shared" si="180"/>
        <v>5.615798823245578E-4</v>
      </c>
      <c r="W238" s="3">
        <v>3591089.0780890211</v>
      </c>
      <c r="X238" s="161">
        <f t="shared" si="161"/>
        <v>5.6710806388880416E-4</v>
      </c>
      <c r="Y238">
        <v>888</v>
      </c>
      <c r="Z238" t="s">
        <v>33</v>
      </c>
      <c r="AA238" t="s">
        <v>472</v>
      </c>
      <c r="AB238" s="162">
        <v>3615961</v>
      </c>
      <c r="AC238" s="161">
        <f t="shared" si="162"/>
        <v>6.0635623952235904E-4</v>
      </c>
      <c r="AD238" s="163">
        <v>888</v>
      </c>
      <c r="AE238" s="163" t="s">
        <v>33</v>
      </c>
      <c r="AF238" s="8" t="s">
        <v>472</v>
      </c>
      <c r="AG238" s="160">
        <v>3801347</v>
      </c>
      <c r="AH238" s="161">
        <f t="shared" si="163"/>
        <v>6.2555091342422894E-4</v>
      </c>
      <c r="AI238">
        <v>888</v>
      </c>
      <c r="AJ238" t="s">
        <v>33</v>
      </c>
      <c r="AK238" s="1">
        <v>3656492</v>
      </c>
      <c r="AL238" s="161">
        <f t="shared" si="164"/>
        <v>6.2848611938719668E-4</v>
      </c>
      <c r="AM238">
        <v>888</v>
      </c>
      <c r="AN238" t="s">
        <v>33</v>
      </c>
      <c r="AO238" s="3">
        <v>3705556</v>
      </c>
      <c r="AP238" s="161">
        <f t="shared" si="165"/>
        <v>6.5829339993698729E-4</v>
      </c>
      <c r="AQ238">
        <v>888</v>
      </c>
      <c r="AR238" t="s">
        <v>33</v>
      </c>
      <c r="AS238" s="3">
        <v>3629012</v>
      </c>
      <c r="AT238" s="161">
        <f t="shared" si="166"/>
        <v>6.4825153277125634E-4</v>
      </c>
      <c r="AU238" s="13">
        <v>888</v>
      </c>
      <c r="AV238" s="13" t="s">
        <v>33</v>
      </c>
      <c r="AW238" s="3">
        <v>3628977</v>
      </c>
      <c r="AX238" s="161">
        <f t="shared" si="167"/>
        <v>6.3570216657363578E-4</v>
      </c>
      <c r="AY238" s="174">
        <f t="shared" si="202"/>
        <v>-12511.051097680349</v>
      </c>
      <c r="AZ238" s="161">
        <f t="shared" si="207"/>
        <v>-1.5615608963985214E-6</v>
      </c>
      <c r="BA238" s="148">
        <f t="shared" si="208"/>
        <v>-3.6488439548814913E-3</v>
      </c>
      <c r="BB238" s="148">
        <f t="shared" si="209"/>
        <v>-2.7412844949512385E-3</v>
      </c>
      <c r="BC238" s="174">
        <f t="shared" si="203"/>
        <v>-156052.96694213478</v>
      </c>
      <c r="BD238" s="161">
        <f t="shared" si="210"/>
        <v>8.0658072324825978E-6</v>
      </c>
      <c r="BE238" s="148">
        <f t="shared" si="195"/>
        <v>-4.3531553932479233E-2</v>
      </c>
      <c r="BF238" s="161">
        <f t="shared" si="196"/>
        <v>1.4362706867446276E-2</v>
      </c>
      <c r="BG238" s="174">
        <f t="shared" si="181"/>
        <v>-6264.9024075176567</v>
      </c>
      <c r="BH238" s="161">
        <f t="shared" si="197"/>
        <v>-5.5281815642463632E-6</v>
      </c>
      <c r="BI238" s="148">
        <f t="shared" si="182"/>
        <v>-1.7445689236011632E-3</v>
      </c>
      <c r="BJ238" s="161">
        <f t="shared" si="198"/>
        <v>-9.7480214376396215E-3</v>
      </c>
      <c r="BK238" s="174">
        <f t="shared" si="199"/>
        <v>-24871.921910978854</v>
      </c>
      <c r="BL238" s="164">
        <f t="shared" si="200"/>
        <v>-3.9248175633554874E-5</v>
      </c>
      <c r="BM238" s="4">
        <f t="shared" si="168"/>
        <v>-6.8783711746279496E-3</v>
      </c>
      <c r="BN238" s="4">
        <f t="shared" si="183"/>
        <v>-6.4727915827948887E-2</v>
      </c>
      <c r="BO238" s="157">
        <f t="shared" si="169"/>
        <v>-185386</v>
      </c>
      <c r="BP238" s="164">
        <f t="shared" si="184"/>
        <v>-1.9194673901869901E-5</v>
      </c>
      <c r="BQ238" s="4">
        <f t="shared" si="170"/>
        <v>-4.8768502322992346E-2</v>
      </c>
      <c r="BR238" s="4">
        <f t="shared" si="185"/>
        <v>-3.0684431098980232E-2</v>
      </c>
      <c r="BS238" s="157">
        <f t="shared" si="171"/>
        <v>144855</v>
      </c>
      <c r="BT238" s="164">
        <f t="shared" si="186"/>
        <v>-2.9352059629677348E-6</v>
      </c>
      <c r="BU238" s="4">
        <f t="shared" si="172"/>
        <v>3.9615839443926035E-2</v>
      </c>
      <c r="BV238" s="4">
        <f t="shared" si="187"/>
        <v>-4.6702796965980694E-3</v>
      </c>
      <c r="BW238" s="157">
        <f t="shared" si="173"/>
        <v>-49064</v>
      </c>
      <c r="BX238" s="4">
        <f t="shared" si="188"/>
        <v>-2.9807280549790614E-5</v>
      </c>
      <c r="BY238" s="4">
        <f t="shared" si="174"/>
        <v>-1.3240658082079991E-2</v>
      </c>
      <c r="BZ238" s="4">
        <f t="shared" si="189"/>
        <v>-4.5279628434135612E-2</v>
      </c>
      <c r="CA238" s="157">
        <f t="shared" si="175"/>
        <v>76544</v>
      </c>
      <c r="CB238" s="4">
        <f t="shared" si="190"/>
        <v>1.0041867165730954E-5</v>
      </c>
      <c r="CC238" s="4">
        <f t="shared" si="176"/>
        <v>2.1092242186027493E-2</v>
      </c>
      <c r="CD238" s="4">
        <f t="shared" si="191"/>
        <v>1.5490695598978787E-2</v>
      </c>
      <c r="CE238" s="159">
        <f t="shared" si="177"/>
        <v>35</v>
      </c>
      <c r="CF238" s="4">
        <f t="shared" si="192"/>
        <v>1.2549366197620558E-5</v>
      </c>
      <c r="CG238" s="4">
        <f t="shared" si="178"/>
        <v>9.6445912994212962E-6</v>
      </c>
      <c r="CH238" s="4">
        <f t="shared" si="193"/>
        <v>1.9740952379099556E-2</v>
      </c>
      <c r="CI238" s="157">
        <f t="shared" si="212"/>
        <v>-212716.84235831164</v>
      </c>
      <c r="CJ238" s="164">
        <f t="shared" si="211"/>
        <v>-6.76180379129939E-5</v>
      </c>
      <c r="CK238" s="4">
        <f t="shared" si="179"/>
        <v>-5.8616200201409827E-2</v>
      </c>
      <c r="CL238" s="4">
        <f t="shared" si="194"/>
        <v>-0.10636748066700422</v>
      </c>
    </row>
    <row r="239" spans="1:90" x14ac:dyDescent="0.35">
      <c r="A239" t="s">
        <v>35</v>
      </c>
      <c r="B239">
        <v>889</v>
      </c>
      <c r="C239" t="s">
        <v>471</v>
      </c>
      <c r="D239" s="342">
        <v>3095000</v>
      </c>
      <c r="E239" s="200">
        <v>2794842</v>
      </c>
      <c r="F239" s="200">
        <v>302124</v>
      </c>
      <c r="G239" s="161">
        <f t="shared" si="204"/>
        <v>4.6860168106968667E-4</v>
      </c>
      <c r="H239" s="342">
        <v>3147000</v>
      </c>
      <c r="I239" s="200">
        <v>2836111.8450245722</v>
      </c>
      <c r="J239" s="200">
        <v>326334.27030434168</v>
      </c>
      <c r="K239" s="161">
        <f t="shared" si="205"/>
        <v>4.7161224611685254E-4</v>
      </c>
      <c r="L239" s="200">
        <v>2964969.3023608853</v>
      </c>
      <c r="M239" s="200">
        <v>276327.0337731507</v>
      </c>
      <c r="N239" s="161">
        <f t="shared" si="206"/>
        <v>4.925910420776658E-4</v>
      </c>
      <c r="O239" s="200">
        <v>2969580</v>
      </c>
      <c r="P239" s="200">
        <v>254429</v>
      </c>
      <c r="Q239" s="161">
        <f t="shared" si="201"/>
        <v>4.8916188764588627E-4</v>
      </c>
      <c r="R239" t="s">
        <v>35</v>
      </c>
      <c r="S239" s="144">
        <v>889</v>
      </c>
      <c r="T239" t="s">
        <v>471</v>
      </c>
      <c r="U239" s="275">
        <v>2785921.8906066925</v>
      </c>
      <c r="V239" s="161">
        <f t="shared" si="180"/>
        <v>4.3642801175733777E-4</v>
      </c>
      <c r="W239" s="3">
        <v>2710378.987110259</v>
      </c>
      <c r="X239" s="161">
        <f t="shared" si="161"/>
        <v>4.2802552272051819E-4</v>
      </c>
      <c r="Y239">
        <v>889</v>
      </c>
      <c r="Z239" t="s">
        <v>35</v>
      </c>
      <c r="AA239" t="s">
        <v>471</v>
      </c>
      <c r="AB239" s="162">
        <v>2619338</v>
      </c>
      <c r="AC239" s="161">
        <f t="shared" si="162"/>
        <v>4.3923370294038486E-4</v>
      </c>
      <c r="AD239" s="163">
        <v>889</v>
      </c>
      <c r="AE239" s="163" t="s">
        <v>35</v>
      </c>
      <c r="AF239" s="8" t="s">
        <v>471</v>
      </c>
      <c r="AG239" s="160">
        <v>2877401</v>
      </c>
      <c r="AH239" s="161">
        <f t="shared" si="163"/>
        <v>4.7350605557392941E-4</v>
      </c>
      <c r="AI239">
        <v>889</v>
      </c>
      <c r="AJ239" t="s">
        <v>35</v>
      </c>
      <c r="AK239" s="1">
        <v>3049923</v>
      </c>
      <c r="AL239" s="161">
        <f t="shared" si="164"/>
        <v>5.2422766703708284E-4</v>
      </c>
      <c r="AM239">
        <v>889</v>
      </c>
      <c r="AN239" t="s">
        <v>35</v>
      </c>
      <c r="AO239" s="3">
        <v>2974416</v>
      </c>
      <c r="AP239" s="161">
        <f t="shared" si="165"/>
        <v>5.2840610733368332E-4</v>
      </c>
      <c r="AQ239">
        <v>889</v>
      </c>
      <c r="AR239" t="s">
        <v>35</v>
      </c>
      <c r="AS239" s="3">
        <v>3323546</v>
      </c>
      <c r="AT239" s="161">
        <f t="shared" si="166"/>
        <v>5.9368604698352553E-4</v>
      </c>
      <c r="AU239" s="13">
        <v>889</v>
      </c>
      <c r="AV239" s="13" t="s">
        <v>35</v>
      </c>
      <c r="AW239" s="3">
        <v>3291982</v>
      </c>
      <c r="AX239" s="161">
        <f t="shared" si="167"/>
        <v>5.7666942769860779E-4</v>
      </c>
      <c r="AY239" s="174">
        <f t="shared" si="202"/>
        <v>-128857.45733631309</v>
      </c>
      <c r="AZ239" s="161">
        <f t="shared" si="207"/>
        <v>-2.0978795960813266E-5</v>
      </c>
      <c r="BA239" s="148">
        <f t="shared" si="208"/>
        <v>-4.3459963391091136E-2</v>
      </c>
      <c r="BB239" s="148">
        <f t="shared" si="209"/>
        <v>-4.2588667208255042E-2</v>
      </c>
      <c r="BC239" s="174">
        <f t="shared" si="203"/>
        <v>179047.41175419278</v>
      </c>
      <c r="BD239" s="161">
        <f t="shared" si="210"/>
        <v>5.6163030320328033E-5</v>
      </c>
      <c r="BE239" s="148">
        <f t="shared" si="195"/>
        <v>6.4268640250786602E-2</v>
      </c>
      <c r="BF239" s="161">
        <f t="shared" si="196"/>
        <v>0.12868795954269713</v>
      </c>
      <c r="BG239" s="174">
        <f t="shared" si="181"/>
        <v>75542.903496433515</v>
      </c>
      <c r="BH239" s="161">
        <f t="shared" si="197"/>
        <v>8.4024890368195764E-6</v>
      </c>
      <c r="BI239" s="148">
        <f t="shared" si="182"/>
        <v>2.7871712353029841E-2</v>
      </c>
      <c r="BJ239" s="161">
        <f t="shared" si="198"/>
        <v>1.9630813095942487E-2</v>
      </c>
      <c r="BK239" s="174">
        <f t="shared" si="199"/>
        <v>91040.987110259011</v>
      </c>
      <c r="BL239" s="164">
        <f t="shared" si="200"/>
        <v>-1.1208180219866664E-5</v>
      </c>
      <c r="BM239" s="4">
        <f t="shared" si="168"/>
        <v>3.4757250538211951E-2</v>
      </c>
      <c r="BN239" s="4">
        <f t="shared" si="183"/>
        <v>-2.5517577874455362E-2</v>
      </c>
      <c r="BO239" s="157">
        <f t="shared" si="169"/>
        <v>-258063</v>
      </c>
      <c r="BP239" s="164">
        <f t="shared" si="184"/>
        <v>-3.4272352633544557E-5</v>
      </c>
      <c r="BQ239" s="4">
        <f t="shared" si="170"/>
        <v>-8.9686143849953479E-2</v>
      </c>
      <c r="BR239" s="4">
        <f t="shared" si="185"/>
        <v>-7.2379966908772825E-2</v>
      </c>
      <c r="BS239" s="157">
        <f t="shared" si="171"/>
        <v>-172522</v>
      </c>
      <c r="BT239" s="164">
        <f t="shared" si="186"/>
        <v>-5.072161146315343E-5</v>
      </c>
      <c r="BU239" s="4">
        <f t="shared" si="172"/>
        <v>-5.6566018224066643E-2</v>
      </c>
      <c r="BV239" s="4">
        <f t="shared" si="187"/>
        <v>-9.6754930448120516E-2</v>
      </c>
      <c r="BW239" s="157">
        <f t="shared" si="173"/>
        <v>75507</v>
      </c>
      <c r="BX239" s="4">
        <f t="shared" si="188"/>
        <v>-4.1784402966004754E-6</v>
      </c>
      <c r="BY239" s="4">
        <f t="shared" si="174"/>
        <v>2.5385487436861556E-2</v>
      </c>
      <c r="BZ239" s="4">
        <f t="shared" si="189"/>
        <v>-7.9076305867937877E-3</v>
      </c>
      <c r="CA239" s="157">
        <f t="shared" si="175"/>
        <v>-349130</v>
      </c>
      <c r="CB239" s="4">
        <f t="shared" si="190"/>
        <v>-6.5279939649842212E-5</v>
      </c>
      <c r="CC239" s="4">
        <f t="shared" si="176"/>
        <v>-0.1050474402941918</v>
      </c>
      <c r="CD239" s="4">
        <f t="shared" si="191"/>
        <v>-0.10995700502230886</v>
      </c>
      <c r="CE239" s="159">
        <f t="shared" si="177"/>
        <v>31564</v>
      </c>
      <c r="CF239" s="4">
        <f t="shared" si="192"/>
        <v>1.7016619284917741E-5</v>
      </c>
      <c r="CG239" s="4">
        <f t="shared" si="178"/>
        <v>9.5881447711439489E-3</v>
      </c>
      <c r="CH239" s="4">
        <f t="shared" si="193"/>
        <v>2.9508447071363311E-2</v>
      </c>
      <c r="CI239" s="157">
        <f t="shared" si="212"/>
        <v>-455870.15497542778</v>
      </c>
      <c r="CJ239" s="164">
        <f t="shared" si="211"/>
        <v>-1.0505718158175525E-4</v>
      </c>
      <c r="CK239" s="4">
        <f t="shared" si="179"/>
        <v>-0.13847893304867032</v>
      </c>
      <c r="CL239" s="4">
        <f t="shared" si="194"/>
        <v>-0.18217921140890211</v>
      </c>
    </row>
    <row r="240" spans="1:90" x14ac:dyDescent="0.35">
      <c r="A240" t="s">
        <v>38</v>
      </c>
      <c r="B240">
        <v>893</v>
      </c>
      <c r="C240" t="s">
        <v>471</v>
      </c>
      <c r="D240" s="342">
        <v>2368000</v>
      </c>
      <c r="E240" s="200">
        <v>2138713</v>
      </c>
      <c r="F240" s="200">
        <v>254816</v>
      </c>
      <c r="G240" s="161">
        <f t="shared" si="204"/>
        <v>3.5859075651703846E-4</v>
      </c>
      <c r="H240" s="342">
        <v>2423000</v>
      </c>
      <c r="I240" s="200">
        <v>2183174.5036434303</v>
      </c>
      <c r="J240" s="200">
        <v>286384.95404091495</v>
      </c>
      <c r="K240" s="161">
        <f t="shared" si="205"/>
        <v>3.6303639898214318E-4</v>
      </c>
      <c r="L240" s="200">
        <v>2253219.0803262601</v>
      </c>
      <c r="M240" s="200">
        <v>242499.52293880563</v>
      </c>
      <c r="N240" s="161">
        <f t="shared" si="206"/>
        <v>3.7434301054092237E-4</v>
      </c>
      <c r="O240" s="200">
        <v>2268992</v>
      </c>
      <c r="P240" s="200">
        <v>238448</v>
      </c>
      <c r="Q240" s="161">
        <f t="shared" si="201"/>
        <v>3.7375804314866571E-4</v>
      </c>
      <c r="R240" t="s">
        <v>38</v>
      </c>
      <c r="S240" s="144">
        <v>893</v>
      </c>
      <c r="T240" t="s">
        <v>471</v>
      </c>
      <c r="U240" s="275">
        <v>2404594.7273408645</v>
      </c>
      <c r="V240" s="161">
        <f t="shared" si="180"/>
        <v>3.7669128466017956E-4</v>
      </c>
      <c r="W240" s="3">
        <v>2550360.7973919725</v>
      </c>
      <c r="X240" s="161">
        <f t="shared" si="161"/>
        <v>4.0275530419215473E-4</v>
      </c>
      <c r="Y240">
        <v>893</v>
      </c>
      <c r="Z240" t="s">
        <v>38</v>
      </c>
      <c r="AA240" t="s">
        <v>471</v>
      </c>
      <c r="AB240" s="162">
        <v>2377771</v>
      </c>
      <c r="AC240" s="161">
        <f t="shared" si="162"/>
        <v>3.9872561734081736E-4</v>
      </c>
      <c r="AD240" s="163">
        <v>893</v>
      </c>
      <c r="AE240" s="163" t="s">
        <v>38</v>
      </c>
      <c r="AF240" s="8" t="s">
        <v>471</v>
      </c>
      <c r="AG240" s="160">
        <v>2410623</v>
      </c>
      <c r="AH240" s="161">
        <f t="shared" si="163"/>
        <v>3.9669291426735185E-4</v>
      </c>
      <c r="AI240">
        <v>893</v>
      </c>
      <c r="AJ240" t="s">
        <v>38</v>
      </c>
      <c r="AK240" s="1">
        <v>2392213</v>
      </c>
      <c r="AL240" s="161">
        <f t="shared" si="164"/>
        <v>4.1117898387788189E-4</v>
      </c>
      <c r="AM240">
        <v>893</v>
      </c>
      <c r="AN240" t="s">
        <v>38</v>
      </c>
      <c r="AO240" s="3">
        <v>2250260</v>
      </c>
      <c r="AP240" s="161">
        <f t="shared" si="165"/>
        <v>3.9975952492479002E-4</v>
      </c>
      <c r="AQ240">
        <v>893</v>
      </c>
      <c r="AR240" t="s">
        <v>38</v>
      </c>
      <c r="AS240" s="3">
        <v>2192318</v>
      </c>
      <c r="AT240" s="161">
        <f t="shared" si="166"/>
        <v>3.91614440465343E-4</v>
      </c>
      <c r="AU240" s="13">
        <v>893</v>
      </c>
      <c r="AV240" s="13" t="s">
        <v>38</v>
      </c>
      <c r="AW240" s="3">
        <v>2138016</v>
      </c>
      <c r="AX240" s="161">
        <f t="shared" si="167"/>
        <v>3.7452466724619601E-4</v>
      </c>
      <c r="AY240" s="174">
        <f t="shared" si="202"/>
        <v>-70044.576682829764</v>
      </c>
      <c r="AZ240" s="161">
        <f t="shared" si="207"/>
        <v>-1.1306611558779193E-5</v>
      </c>
      <c r="BA240" s="148">
        <f t="shared" si="208"/>
        <v>-3.1086447516096613E-2</v>
      </c>
      <c r="BB240" s="148">
        <f t="shared" si="209"/>
        <v>-3.0203880506387011E-2</v>
      </c>
      <c r="BC240" s="174">
        <f t="shared" si="203"/>
        <v>-151375.64701460442</v>
      </c>
      <c r="BD240" s="161">
        <f t="shared" si="210"/>
        <v>-2.3482741192571853E-6</v>
      </c>
      <c r="BE240" s="148">
        <f t="shared" si="195"/>
        <v>-6.2952665284267711E-2</v>
      </c>
      <c r="BF240" s="161">
        <f t="shared" si="196"/>
        <v>-6.2339486334960165E-3</v>
      </c>
      <c r="BG240" s="174">
        <f t="shared" si="181"/>
        <v>-145766.07005110802</v>
      </c>
      <c r="BH240" s="161">
        <f t="shared" si="197"/>
        <v>-2.6064019531975172E-5</v>
      </c>
      <c r="BI240" s="148">
        <f t="shared" si="182"/>
        <v>-5.7155077901201286E-2</v>
      </c>
      <c r="BJ240" s="161">
        <f t="shared" si="198"/>
        <v>-6.4714280012411751E-2</v>
      </c>
      <c r="BK240" s="174">
        <f t="shared" si="199"/>
        <v>172589.7973919725</v>
      </c>
      <c r="BL240" s="164">
        <f t="shared" si="200"/>
        <v>4.0296868513373736E-6</v>
      </c>
      <c r="BM240" s="4">
        <f t="shared" si="168"/>
        <v>7.2584701130585114E-2</v>
      </c>
      <c r="BN240" s="4">
        <f t="shared" si="183"/>
        <v>1.010641573072776E-2</v>
      </c>
      <c r="BO240" s="157">
        <f t="shared" si="169"/>
        <v>-32852</v>
      </c>
      <c r="BP240" s="164">
        <f t="shared" si="184"/>
        <v>2.0327030734655052E-6</v>
      </c>
      <c r="BQ240" s="4">
        <f t="shared" si="170"/>
        <v>-1.3628012343697045E-2</v>
      </c>
      <c r="BR240" s="4">
        <f t="shared" si="185"/>
        <v>5.1241224643996577E-3</v>
      </c>
      <c r="BS240" s="157">
        <f t="shared" si="171"/>
        <v>18410</v>
      </c>
      <c r="BT240" s="164">
        <f t="shared" si="186"/>
        <v>-1.4486069610530037E-5</v>
      </c>
      <c r="BU240" s="4">
        <f t="shared" si="172"/>
        <v>7.6958030075081106E-3</v>
      </c>
      <c r="BV240" s="4">
        <f t="shared" si="187"/>
        <v>-3.5230569115935965E-2</v>
      </c>
      <c r="BW240" s="157">
        <f t="shared" si="173"/>
        <v>141953</v>
      </c>
      <c r="BX240" s="4">
        <f t="shared" si="188"/>
        <v>1.1419458953091874E-5</v>
      </c>
      <c r="BY240" s="4">
        <f t="shared" si="174"/>
        <v>6.3082932638895056E-2</v>
      </c>
      <c r="BZ240" s="4">
        <f t="shared" si="189"/>
        <v>2.8565820802494472E-2</v>
      </c>
      <c r="CA240" s="157">
        <f t="shared" si="175"/>
        <v>57942</v>
      </c>
      <c r="CB240" s="4">
        <f t="shared" si="190"/>
        <v>8.1450844594470155E-6</v>
      </c>
      <c r="CC240" s="4">
        <f t="shared" si="176"/>
        <v>2.6429559945226923E-2</v>
      </c>
      <c r="CD240" s="4">
        <f t="shared" si="191"/>
        <v>2.079873369778824E-2</v>
      </c>
      <c r="CE240" s="159">
        <f t="shared" si="177"/>
        <v>54302</v>
      </c>
      <c r="CF240" s="4">
        <f t="shared" si="192"/>
        <v>1.7089773219146993E-5</v>
      </c>
      <c r="CG240" s="4">
        <f t="shared" si="178"/>
        <v>2.5398313202520468E-2</v>
      </c>
      <c r="CH240" s="4">
        <f t="shared" si="193"/>
        <v>4.5630567793583883E-2</v>
      </c>
      <c r="CI240" s="157">
        <f t="shared" si="212"/>
        <v>45158.503643430304</v>
      </c>
      <c r="CJ240" s="164">
        <f t="shared" si="211"/>
        <v>-1.1488268264052827E-5</v>
      </c>
      <c r="CK240" s="4">
        <f t="shared" si="179"/>
        <v>2.112168648103209E-2</v>
      </c>
      <c r="CL240" s="4">
        <f t="shared" si="194"/>
        <v>-3.0674263322957432E-2</v>
      </c>
    </row>
    <row r="241" spans="1:90" x14ac:dyDescent="0.35">
      <c r="A241" t="s">
        <v>61</v>
      </c>
      <c r="B241">
        <v>899</v>
      </c>
      <c r="C241" t="s">
        <v>472</v>
      </c>
      <c r="D241" s="342">
        <v>11759000</v>
      </c>
      <c r="E241" s="200">
        <v>10619467</v>
      </c>
      <c r="F241" s="200">
        <v>733056</v>
      </c>
      <c r="G241" s="161">
        <f t="shared" si="204"/>
        <v>1.7805300221851762E-3</v>
      </c>
      <c r="H241" s="342">
        <v>11947000</v>
      </c>
      <c r="I241" s="200">
        <v>10765159.053940054</v>
      </c>
      <c r="J241" s="200">
        <v>811089.46677602164</v>
      </c>
      <c r="K241" s="161">
        <f t="shared" si="205"/>
        <v>1.7901201076186235E-3</v>
      </c>
      <c r="L241" s="200">
        <v>10652051.01106113</v>
      </c>
      <c r="M241" s="200">
        <v>686798.68121065875</v>
      </c>
      <c r="N241" s="161">
        <f t="shared" si="206"/>
        <v>1.7696995728168242E-3</v>
      </c>
      <c r="O241" s="200">
        <v>10738826</v>
      </c>
      <c r="P241" s="200">
        <v>675323</v>
      </c>
      <c r="Q241" s="161">
        <f t="shared" si="201"/>
        <v>1.768945237124685E-3</v>
      </c>
      <c r="R241" t="s">
        <v>61</v>
      </c>
      <c r="S241" s="144">
        <v>899</v>
      </c>
      <c r="T241" t="s">
        <v>472</v>
      </c>
      <c r="U241" s="275">
        <v>11925801.637175892</v>
      </c>
      <c r="V241" s="161">
        <f t="shared" si="180"/>
        <v>1.8682339640152777E-3</v>
      </c>
      <c r="W241" s="3">
        <v>11731413.964387011</v>
      </c>
      <c r="X241" s="161">
        <f t="shared" si="161"/>
        <v>1.8526355975446718E-3</v>
      </c>
      <c r="Y241">
        <v>899</v>
      </c>
      <c r="Z241" t="s">
        <v>61</v>
      </c>
      <c r="AA241" t="s">
        <v>472</v>
      </c>
      <c r="AB241" s="162">
        <v>11508760</v>
      </c>
      <c r="AC241" s="161">
        <f t="shared" si="162"/>
        <v>1.9298904040074949E-3</v>
      </c>
      <c r="AD241" s="163">
        <v>899</v>
      </c>
      <c r="AE241" s="163" t="s">
        <v>61</v>
      </c>
      <c r="AF241" s="8" t="s">
        <v>472</v>
      </c>
      <c r="AG241" s="160">
        <v>12460810</v>
      </c>
      <c r="AH241" s="161">
        <f t="shared" si="163"/>
        <v>2.0505549947178636E-3</v>
      </c>
      <c r="AI241">
        <v>899</v>
      </c>
      <c r="AJ241" t="s">
        <v>61</v>
      </c>
      <c r="AK241" s="1">
        <v>12721493</v>
      </c>
      <c r="AL241" s="161">
        <f t="shared" si="164"/>
        <v>2.1865990048334271E-3</v>
      </c>
      <c r="AM241">
        <v>899</v>
      </c>
      <c r="AN241" t="s">
        <v>61</v>
      </c>
      <c r="AO241" s="3">
        <v>13384471</v>
      </c>
      <c r="AP241" s="161">
        <f t="shared" si="165"/>
        <v>2.3777562452026117E-3</v>
      </c>
      <c r="AQ241">
        <v>899</v>
      </c>
      <c r="AR241" t="s">
        <v>61</v>
      </c>
      <c r="AS241" s="3">
        <v>13520553</v>
      </c>
      <c r="AT241" s="161">
        <f t="shared" si="166"/>
        <v>2.4151805522177961E-3</v>
      </c>
      <c r="AU241" s="13">
        <v>899</v>
      </c>
      <c r="AV241" s="13" t="s">
        <v>61</v>
      </c>
      <c r="AW241" s="3">
        <v>14307418</v>
      </c>
      <c r="AX241" s="161">
        <f t="shared" si="167"/>
        <v>2.5062866534217867E-3</v>
      </c>
      <c r="AY241" s="174">
        <f t="shared" si="202"/>
        <v>113108.04287892394</v>
      </c>
      <c r="AZ241" s="161">
        <f t="shared" si="207"/>
        <v>2.042053480179936E-5</v>
      </c>
      <c r="BA241" s="148">
        <f t="shared" si="208"/>
        <v>1.061842857882225E-2</v>
      </c>
      <c r="BB241" s="148">
        <f t="shared" si="209"/>
        <v>1.1538983856619275E-2</v>
      </c>
      <c r="BC241" s="174">
        <f t="shared" si="203"/>
        <v>-1273750.6261147615</v>
      </c>
      <c r="BD241" s="161">
        <f t="shared" si="210"/>
        <v>-9.853439119845357E-5</v>
      </c>
      <c r="BE241" s="148">
        <f t="shared" si="195"/>
        <v>-0.10680628982995512</v>
      </c>
      <c r="BF241" s="161">
        <f t="shared" si="196"/>
        <v>-5.2741997574372215E-2</v>
      </c>
      <c r="BG241" s="174">
        <f t="shared" si="181"/>
        <v>194387.67278888077</v>
      </c>
      <c r="BH241" s="161">
        <f t="shared" si="197"/>
        <v>1.5598366470605945E-5</v>
      </c>
      <c r="BI241" s="148">
        <f t="shared" si="182"/>
        <v>1.65698417410708E-2</v>
      </c>
      <c r="BJ241" s="161">
        <f t="shared" si="198"/>
        <v>8.4195545477365949E-3</v>
      </c>
      <c r="BK241" s="174">
        <f t="shared" si="199"/>
        <v>222653.96438701078</v>
      </c>
      <c r="BL241" s="164">
        <f t="shared" si="200"/>
        <v>-7.7254806462823079E-5</v>
      </c>
      <c r="BM241" s="4">
        <f t="shared" si="168"/>
        <v>1.9346477325707614E-2</v>
      </c>
      <c r="BN241" s="4">
        <f t="shared" si="183"/>
        <v>-4.0030670292157719E-2</v>
      </c>
      <c r="BO241" s="157">
        <f t="shared" si="169"/>
        <v>-952050</v>
      </c>
      <c r="BP241" s="164">
        <f t="shared" si="184"/>
        <v>-1.2066459071036879E-4</v>
      </c>
      <c r="BQ241" s="4">
        <f t="shared" si="170"/>
        <v>-7.640354037979874E-2</v>
      </c>
      <c r="BR241" s="4">
        <f t="shared" si="185"/>
        <v>-5.8844844942562029E-2</v>
      </c>
      <c r="BS241" s="157">
        <f t="shared" si="171"/>
        <v>-260683</v>
      </c>
      <c r="BT241" s="164">
        <f t="shared" si="186"/>
        <v>-1.3604401011556343E-4</v>
      </c>
      <c r="BU241" s="4">
        <f t="shared" si="172"/>
        <v>-2.0491541362322802E-2</v>
      </c>
      <c r="BV241" s="4">
        <f t="shared" si="187"/>
        <v>-6.2217173708961383E-2</v>
      </c>
      <c r="BW241" s="157">
        <f t="shared" si="173"/>
        <v>-662978</v>
      </c>
      <c r="BX241" s="4">
        <f t="shared" si="188"/>
        <v>-1.9115724036918458E-4</v>
      </c>
      <c r="BY241" s="4">
        <f t="shared" si="174"/>
        <v>-4.9533373414608617E-2</v>
      </c>
      <c r="BZ241" s="4">
        <f t="shared" si="189"/>
        <v>-8.0393959959043582E-2</v>
      </c>
      <c r="CA241" s="157">
        <f t="shared" si="175"/>
        <v>-136082</v>
      </c>
      <c r="CB241" s="4">
        <f t="shared" si="190"/>
        <v>-3.742430701518442E-5</v>
      </c>
      <c r="CC241" s="4">
        <f t="shared" si="176"/>
        <v>-1.0064825011225503E-2</v>
      </c>
      <c r="CD241" s="4">
        <f t="shared" si="191"/>
        <v>-1.549544897619297E-2</v>
      </c>
      <c r="CE241" s="159">
        <f t="shared" si="177"/>
        <v>-786865</v>
      </c>
      <c r="CF241" s="4">
        <f t="shared" si="192"/>
        <v>-9.1106101203990587E-5</v>
      </c>
      <c r="CG241" s="4">
        <f t="shared" si="178"/>
        <v>-5.4996995264973737E-2</v>
      </c>
      <c r="CH241" s="4">
        <f t="shared" si="193"/>
        <v>-3.6351029950865803E-2</v>
      </c>
      <c r="CI241" s="157">
        <f t="shared" si="212"/>
        <v>-3542258.946059946</v>
      </c>
      <c r="CJ241" s="164">
        <f t="shared" si="211"/>
        <v>-7.1616654580316315E-4</v>
      </c>
      <c r="CK241" s="4">
        <f t="shared" si="179"/>
        <v>-0.24758198481794172</v>
      </c>
      <c r="CL241" s="4">
        <f t="shared" si="194"/>
        <v>-0.28574805871682485</v>
      </c>
    </row>
    <row r="242" spans="1:90" x14ac:dyDescent="0.35">
      <c r="A242" t="s">
        <v>116</v>
      </c>
      <c r="B242">
        <v>907</v>
      </c>
      <c r="C242" t="s">
        <v>472</v>
      </c>
      <c r="D242" s="342">
        <v>3993000</v>
      </c>
      <c r="E242" s="200">
        <v>3606264</v>
      </c>
      <c r="F242" s="200">
        <v>429474</v>
      </c>
      <c r="G242" s="161">
        <f t="shared" si="204"/>
        <v>6.0465005634704669E-4</v>
      </c>
      <c r="H242" s="342">
        <v>4273000</v>
      </c>
      <c r="I242" s="200">
        <v>3850625.5260192752</v>
      </c>
      <c r="J242" s="200">
        <v>652094.55174575828</v>
      </c>
      <c r="K242" s="161">
        <f t="shared" si="205"/>
        <v>6.4031401175756639E-4</v>
      </c>
      <c r="L242" s="200">
        <v>3865999.4857475022</v>
      </c>
      <c r="M242" s="200">
        <v>552168.0363373725</v>
      </c>
      <c r="N242" s="161">
        <f t="shared" si="206"/>
        <v>6.4228547453753398E-4</v>
      </c>
      <c r="O242" s="200">
        <v>3889446</v>
      </c>
      <c r="P242" s="200">
        <v>542942</v>
      </c>
      <c r="Q242" s="161">
        <f t="shared" si="201"/>
        <v>6.4068613987726939E-4</v>
      </c>
      <c r="R242" t="s">
        <v>116</v>
      </c>
      <c r="S242" s="144">
        <v>907</v>
      </c>
      <c r="T242" t="s">
        <v>472</v>
      </c>
      <c r="U242" s="275">
        <v>3856625.2340736403</v>
      </c>
      <c r="V242" s="161">
        <f t="shared" si="180"/>
        <v>6.0415882034416894E-4</v>
      </c>
      <c r="W242" s="3">
        <v>3968962.0804039128</v>
      </c>
      <c r="X242" s="161">
        <f t="shared" si="161"/>
        <v>6.2678211320330447E-4</v>
      </c>
      <c r="Y242">
        <v>907</v>
      </c>
      <c r="Z242" t="s">
        <v>116</v>
      </c>
      <c r="AA242" t="s">
        <v>472</v>
      </c>
      <c r="AB242" s="162">
        <v>3768897</v>
      </c>
      <c r="AC242" s="161">
        <f t="shared" si="162"/>
        <v>6.3200189716291209E-4</v>
      </c>
      <c r="AD242" s="163">
        <v>907</v>
      </c>
      <c r="AE242" s="163" t="s">
        <v>116</v>
      </c>
      <c r="AF242" s="8" t="s">
        <v>472</v>
      </c>
      <c r="AG242" s="160">
        <v>3777352</v>
      </c>
      <c r="AH242" s="161">
        <f t="shared" si="163"/>
        <v>6.2160228832696361E-4</v>
      </c>
      <c r="AI242">
        <v>907</v>
      </c>
      <c r="AJ242" t="s">
        <v>116</v>
      </c>
      <c r="AK242" s="1">
        <v>3496719</v>
      </c>
      <c r="AL242" s="161">
        <f t="shared" si="164"/>
        <v>6.0102397459025736E-4</v>
      </c>
      <c r="AM242">
        <v>907</v>
      </c>
      <c r="AN242" t="s">
        <v>116</v>
      </c>
      <c r="AO242" s="3">
        <v>3232272</v>
      </c>
      <c r="AP242" s="161">
        <f t="shared" si="165"/>
        <v>5.7421432152182455E-4</v>
      </c>
      <c r="AQ242">
        <v>907</v>
      </c>
      <c r="AR242" t="s">
        <v>116</v>
      </c>
      <c r="AS242" s="3">
        <v>3293968</v>
      </c>
      <c r="AT242" s="161">
        <f t="shared" si="166"/>
        <v>5.8840251972147508E-4</v>
      </c>
      <c r="AU242" s="13">
        <v>907</v>
      </c>
      <c r="AV242" s="13" t="s">
        <v>116</v>
      </c>
      <c r="AW242" s="3">
        <v>3249004</v>
      </c>
      <c r="AX242" s="161">
        <f t="shared" si="167"/>
        <v>5.6914080249238536E-4</v>
      </c>
      <c r="AY242" s="174">
        <f t="shared" si="202"/>
        <v>-15373.959728226997</v>
      </c>
      <c r="AZ242" s="161">
        <f t="shared" si="207"/>
        <v>-1.9714627799675847E-6</v>
      </c>
      <c r="BA242" s="148">
        <f t="shared" si="208"/>
        <v>-3.9767102362287038E-3</v>
      </c>
      <c r="BB242" s="148">
        <f t="shared" si="209"/>
        <v>-3.0694494241631431E-3</v>
      </c>
      <c r="BC242" s="174">
        <f t="shared" si="203"/>
        <v>9374.2516738618724</v>
      </c>
      <c r="BD242" s="161">
        <f t="shared" si="210"/>
        <v>3.8126654193365041E-5</v>
      </c>
      <c r="BE242" s="148">
        <f t="shared" si="195"/>
        <v>2.4306877399026209E-3</v>
      </c>
      <c r="BF242" s="161">
        <f t="shared" si="196"/>
        <v>6.3107005822815879E-2</v>
      </c>
      <c r="BG242" s="174">
        <f t="shared" si="181"/>
        <v>-112336.8463302725</v>
      </c>
      <c r="BH242" s="161">
        <f t="shared" si="197"/>
        <v>-2.2623292859135532E-5</v>
      </c>
      <c r="BI242" s="148">
        <f t="shared" si="182"/>
        <v>-2.8303834618354482E-2</v>
      </c>
      <c r="BJ242" s="161">
        <f t="shared" si="198"/>
        <v>-3.609434982679123E-2</v>
      </c>
      <c r="BK242" s="174">
        <f t="shared" si="199"/>
        <v>200065.08040391281</v>
      </c>
      <c r="BL242" s="164">
        <f t="shared" si="200"/>
        <v>-5.2197839596076177E-6</v>
      </c>
      <c r="BM242" s="4">
        <f t="shared" si="168"/>
        <v>5.3083191290160703E-2</v>
      </c>
      <c r="BN242" s="4">
        <f t="shared" si="183"/>
        <v>-8.2591270422438402E-3</v>
      </c>
      <c r="BO242" s="157">
        <f t="shared" si="169"/>
        <v>-8455</v>
      </c>
      <c r="BP242" s="164">
        <f t="shared" si="184"/>
        <v>1.0399608835948474E-5</v>
      </c>
      <c r="BQ242" s="4">
        <f t="shared" si="170"/>
        <v>-2.2383405094362398E-3</v>
      </c>
      <c r="BR242" s="4">
        <f t="shared" si="185"/>
        <v>1.6730325855039752E-2</v>
      </c>
      <c r="BS242" s="157">
        <f t="shared" si="171"/>
        <v>280633</v>
      </c>
      <c r="BT242" s="164">
        <f t="shared" si="186"/>
        <v>2.0578313736706257E-5</v>
      </c>
      <c r="BU242" s="4">
        <f t="shared" si="172"/>
        <v>8.0256091496056725E-2</v>
      </c>
      <c r="BV242" s="4">
        <f t="shared" si="187"/>
        <v>3.4238756866122246E-2</v>
      </c>
      <c r="BW242" s="157">
        <f t="shared" si="173"/>
        <v>264447</v>
      </c>
      <c r="BX242" s="4">
        <f t="shared" si="188"/>
        <v>2.6809653068432808E-5</v>
      </c>
      <c r="BY242" s="4">
        <f t="shared" si="174"/>
        <v>8.1814587386210072E-2</v>
      </c>
      <c r="BZ242" s="4">
        <f t="shared" si="189"/>
        <v>4.6689279705493789E-2</v>
      </c>
      <c r="CA242" s="157">
        <f t="shared" si="175"/>
        <v>-61696</v>
      </c>
      <c r="CB242" s="4">
        <f t="shared" si="190"/>
        <v>-1.4188198199650533E-5</v>
      </c>
      <c r="CC242" s="4">
        <f t="shared" si="176"/>
        <v>-1.8729993734001058E-2</v>
      </c>
      <c r="CD242" s="4">
        <f t="shared" si="191"/>
        <v>-2.4113081987423554E-2</v>
      </c>
      <c r="CE242" s="159">
        <f t="shared" si="177"/>
        <v>44964</v>
      </c>
      <c r="CF242" s="4">
        <f t="shared" si="192"/>
        <v>1.9261717229089722E-5</v>
      </c>
      <c r="CG242" s="4">
        <f t="shared" si="178"/>
        <v>1.3839318141805919E-2</v>
      </c>
      <c r="CH242" s="4">
        <f t="shared" si="193"/>
        <v>3.3843500843268794E-2</v>
      </c>
      <c r="CI242" s="157">
        <f t="shared" si="212"/>
        <v>601621.52601927519</v>
      </c>
      <c r="CJ242" s="164">
        <f t="shared" si="211"/>
        <v>7.1173209265181035E-5</v>
      </c>
      <c r="CK242" s="4">
        <f t="shared" si="179"/>
        <v>0.1851710635072395</v>
      </c>
      <c r="CL242" s="4">
        <f t="shared" si="194"/>
        <v>0.1250537809861792</v>
      </c>
    </row>
    <row r="243" spans="1:90" x14ac:dyDescent="0.35">
      <c r="A243" t="s">
        <v>146</v>
      </c>
      <c r="B243">
        <v>917</v>
      </c>
      <c r="C243" t="s">
        <v>473</v>
      </c>
      <c r="D243" s="342">
        <v>71710000</v>
      </c>
      <c r="E243" s="200">
        <v>64761024</v>
      </c>
      <c r="F243" s="200">
        <v>2456054</v>
      </c>
      <c r="G243" s="161">
        <f t="shared" si="204"/>
        <v>1.0858261294983518E-2</v>
      </c>
      <c r="H243" s="342">
        <v>72452000</v>
      </c>
      <c r="I243" s="200">
        <v>65286630.636168085</v>
      </c>
      <c r="J243" s="200">
        <v>2555273.4362967578</v>
      </c>
      <c r="K243" s="161">
        <f t="shared" si="205"/>
        <v>1.0856403484136143E-2</v>
      </c>
      <c r="L243" s="200">
        <v>60110983.561666809</v>
      </c>
      <c r="M243" s="200">
        <v>2163705.1127750184</v>
      </c>
      <c r="N243" s="161">
        <f t="shared" si="206"/>
        <v>9.9866572005914336E-3</v>
      </c>
      <c r="O243" s="200">
        <v>60646154</v>
      </c>
      <c r="P243" s="200">
        <v>2127552</v>
      </c>
      <c r="Q243" s="161">
        <f t="shared" si="201"/>
        <v>9.9898932404929707E-3</v>
      </c>
      <c r="R243" t="s">
        <v>146</v>
      </c>
      <c r="S243" s="144">
        <v>917</v>
      </c>
      <c r="T243" t="s">
        <v>473</v>
      </c>
      <c r="U243" s="275">
        <v>66801521.271181926</v>
      </c>
      <c r="V243" s="161">
        <f t="shared" si="180"/>
        <v>1.0464778359022309E-2</v>
      </c>
      <c r="W243" s="3">
        <v>60263944.08164449</v>
      </c>
      <c r="X243" s="161">
        <f t="shared" si="161"/>
        <v>9.5169370370036133E-3</v>
      </c>
      <c r="Y243">
        <v>917</v>
      </c>
      <c r="Z243" t="s">
        <v>146</v>
      </c>
      <c r="AA243" t="s">
        <v>473</v>
      </c>
      <c r="AB243" s="162">
        <v>59455284</v>
      </c>
      <c r="AC243" s="161">
        <f t="shared" si="162"/>
        <v>9.9699865197588923E-3</v>
      </c>
      <c r="AD243" s="163">
        <v>917</v>
      </c>
      <c r="AE243" s="163" t="s">
        <v>146</v>
      </c>
      <c r="AF243" s="8" t="s">
        <v>473</v>
      </c>
      <c r="AG243" s="160">
        <v>61853372</v>
      </c>
      <c r="AH243" s="161">
        <f t="shared" si="163"/>
        <v>1.0178611253581594E-2</v>
      </c>
      <c r="AI243">
        <v>917</v>
      </c>
      <c r="AJ243" t="s">
        <v>146</v>
      </c>
      <c r="AK243" s="1">
        <v>62683227</v>
      </c>
      <c r="AL243" s="161">
        <f t="shared" si="164"/>
        <v>1.0774134905230683E-2</v>
      </c>
      <c r="AM243">
        <v>917</v>
      </c>
      <c r="AN243" t="s">
        <v>146</v>
      </c>
      <c r="AO243" s="3">
        <v>62972313</v>
      </c>
      <c r="AP243" s="161">
        <f t="shared" si="165"/>
        <v>1.1187054797354606E-2</v>
      </c>
      <c r="AQ243">
        <v>917</v>
      </c>
      <c r="AR243" t="s">
        <v>146</v>
      </c>
      <c r="AS243" s="3">
        <v>63631704</v>
      </c>
      <c r="AT243" s="161">
        <f t="shared" si="166"/>
        <v>1.1366550909957555E-2</v>
      </c>
      <c r="AU243" s="13">
        <v>917</v>
      </c>
      <c r="AV243" s="13" t="s">
        <v>146</v>
      </c>
      <c r="AW243" s="3">
        <v>66631680</v>
      </c>
      <c r="AX243" s="161">
        <f t="shared" si="167"/>
        <v>1.1672133314275952E-2</v>
      </c>
      <c r="AY243" s="174">
        <f t="shared" si="202"/>
        <v>5175647.074501276</v>
      </c>
      <c r="AZ243" s="161">
        <f t="shared" si="207"/>
        <v>8.6974628354470965E-4</v>
      </c>
      <c r="BA243" s="148">
        <f t="shared" si="208"/>
        <v>8.6101520351795108E-2</v>
      </c>
      <c r="BB243" s="148">
        <f t="shared" si="209"/>
        <v>8.709083190451368E-2</v>
      </c>
      <c r="BC243" s="174">
        <f t="shared" si="203"/>
        <v>-6690537.7095151171</v>
      </c>
      <c r="BD243" s="161">
        <f t="shared" si="210"/>
        <v>-4.7812115843087581E-4</v>
      </c>
      <c r="BE243" s="148">
        <f t="shared" si="195"/>
        <v>-0.10015546924979095</v>
      </c>
      <c r="BF243" s="161">
        <f t="shared" si="196"/>
        <v>-4.5688608208186182E-2</v>
      </c>
      <c r="BG243" s="174">
        <f t="shared" si="181"/>
        <v>6537577.1895374358</v>
      </c>
      <c r="BH243" s="161">
        <f t="shared" si="197"/>
        <v>9.4784132201869604E-4</v>
      </c>
      <c r="BI243" s="148">
        <f t="shared" si="182"/>
        <v>0.10848239837539418</v>
      </c>
      <c r="BJ243" s="161">
        <f t="shared" si="198"/>
        <v>9.9595207820889584E-2</v>
      </c>
      <c r="BK243" s="174">
        <f t="shared" si="199"/>
        <v>808660.08164449036</v>
      </c>
      <c r="BL243" s="164">
        <f t="shared" si="200"/>
        <v>-4.5304948275527897E-4</v>
      </c>
      <c r="BM243" s="4">
        <f t="shared" si="168"/>
        <v>1.3601147404232235E-2</v>
      </c>
      <c r="BN243" s="4">
        <f t="shared" si="183"/>
        <v>-4.5441333532137536E-2</v>
      </c>
      <c r="BO243" s="157">
        <f t="shared" si="169"/>
        <v>-2398088</v>
      </c>
      <c r="BP243" s="164">
        <f t="shared" si="184"/>
        <v>-2.0862473382270152E-4</v>
      </c>
      <c r="BQ243" s="4">
        <f t="shared" si="170"/>
        <v>-3.8770529761902067E-2</v>
      </c>
      <c r="BR243" s="4">
        <f t="shared" si="185"/>
        <v>-2.049638488249483E-2</v>
      </c>
      <c r="BS243" s="157">
        <f t="shared" si="171"/>
        <v>-829855</v>
      </c>
      <c r="BT243" s="164">
        <f t="shared" si="186"/>
        <v>-5.9552365164908944E-4</v>
      </c>
      <c r="BU243" s="4">
        <f t="shared" si="172"/>
        <v>-1.3238868509433951E-2</v>
      </c>
      <c r="BV243" s="4">
        <f t="shared" si="187"/>
        <v>-5.5273454146185931E-2</v>
      </c>
      <c r="BW243" s="157">
        <f t="shared" si="173"/>
        <v>-289086</v>
      </c>
      <c r="BX243" s="4">
        <f t="shared" si="188"/>
        <v>-4.1291989212392279E-4</v>
      </c>
      <c r="BY243" s="4">
        <f t="shared" si="174"/>
        <v>-4.5906841630543255E-3</v>
      </c>
      <c r="BZ243" s="4">
        <f t="shared" si="189"/>
        <v>-3.691050947757632E-2</v>
      </c>
      <c r="CA243" s="157">
        <f t="shared" si="175"/>
        <v>-659391</v>
      </c>
      <c r="CB243" s="4">
        <f t="shared" si="190"/>
        <v>-1.7949611260294901E-4</v>
      </c>
      <c r="CC243" s="4">
        <f t="shared" si="176"/>
        <v>-1.0362617351878553E-2</v>
      </c>
      <c r="CD243" s="4">
        <f t="shared" si="191"/>
        <v>-1.5791607676318348E-2</v>
      </c>
      <c r="CE243" s="159">
        <f t="shared" si="177"/>
        <v>-2999976</v>
      </c>
      <c r="CF243" s="4">
        <f t="shared" si="192"/>
        <v>-3.0558240431839689E-4</v>
      </c>
      <c r="CG243" s="4">
        <f t="shared" si="178"/>
        <v>-4.5023268211157215E-2</v>
      </c>
      <c r="CH243" s="4">
        <f t="shared" si="193"/>
        <v>-2.6180510116744913E-2</v>
      </c>
      <c r="CI243" s="157">
        <f t="shared" si="212"/>
        <v>-1345049.363831915</v>
      </c>
      <c r="CJ243" s="164">
        <f t="shared" si="211"/>
        <v>-8.1572983013980874E-4</v>
      </c>
      <c r="CK243" s="4">
        <f t="shared" si="179"/>
        <v>-2.0186334245690864E-2</v>
      </c>
      <c r="CL243" s="4">
        <f t="shared" si="194"/>
        <v>-6.9886952811111736E-2</v>
      </c>
    </row>
    <row r="244" spans="1:90" x14ac:dyDescent="0.35">
      <c r="A244" t="s">
        <v>172</v>
      </c>
      <c r="B244">
        <v>928</v>
      </c>
      <c r="C244" t="s">
        <v>473</v>
      </c>
      <c r="D244" s="342">
        <v>29373000</v>
      </c>
      <c r="E244" s="200">
        <v>26526228</v>
      </c>
      <c r="F244" s="200">
        <v>537098</v>
      </c>
      <c r="G244" s="161">
        <f t="shared" si="204"/>
        <v>4.4475627005883672E-3</v>
      </c>
      <c r="H244" s="342">
        <v>29717000</v>
      </c>
      <c r="I244" s="200">
        <v>26778053.434021734</v>
      </c>
      <c r="J244" s="200">
        <v>611065.14891231107</v>
      </c>
      <c r="K244" s="161">
        <f t="shared" si="205"/>
        <v>4.4528772547567392E-3</v>
      </c>
      <c r="L244" s="200">
        <v>25517514.872723944</v>
      </c>
      <c r="M244" s="200">
        <v>517425.95064751629</v>
      </c>
      <c r="N244" s="161">
        <f t="shared" si="206"/>
        <v>4.239402826996785E-3</v>
      </c>
      <c r="O244" s="200">
        <v>25755354</v>
      </c>
      <c r="P244" s="200">
        <v>508780</v>
      </c>
      <c r="Q244" s="161">
        <f t="shared" si="201"/>
        <v>4.2425317989843777E-3</v>
      </c>
      <c r="R244" t="s">
        <v>172</v>
      </c>
      <c r="S244" s="144">
        <v>928</v>
      </c>
      <c r="T244" t="s">
        <v>473</v>
      </c>
      <c r="U244" s="275">
        <v>29885009.75153736</v>
      </c>
      <c r="V244" s="161">
        <f t="shared" si="180"/>
        <v>4.6816299592562487E-3</v>
      </c>
      <c r="W244" s="3">
        <v>28241535.601957992</v>
      </c>
      <c r="X244" s="161">
        <f t="shared" si="161"/>
        <v>4.4599290711540805E-3</v>
      </c>
      <c r="Y244">
        <v>928</v>
      </c>
      <c r="Z244" t="s">
        <v>172</v>
      </c>
      <c r="AA244" t="s">
        <v>473</v>
      </c>
      <c r="AB244" s="162">
        <v>26848323</v>
      </c>
      <c r="AC244" s="161">
        <f t="shared" si="162"/>
        <v>4.5021636493761032E-3</v>
      </c>
      <c r="AD244" s="163">
        <v>928</v>
      </c>
      <c r="AE244" s="163" t="s">
        <v>172</v>
      </c>
      <c r="AF244" s="8" t="s">
        <v>473</v>
      </c>
      <c r="AG244" s="160">
        <v>27691581</v>
      </c>
      <c r="AH244" s="161">
        <f t="shared" si="163"/>
        <v>4.5569356832488653E-3</v>
      </c>
      <c r="AI244">
        <v>928</v>
      </c>
      <c r="AJ244" t="s">
        <v>172</v>
      </c>
      <c r="AK244" s="1">
        <v>25662918</v>
      </c>
      <c r="AL244" s="161">
        <f t="shared" si="164"/>
        <v>4.4110004195200862E-3</v>
      </c>
      <c r="AM244">
        <v>928</v>
      </c>
      <c r="AN244" t="s">
        <v>172</v>
      </c>
      <c r="AO244" s="3">
        <v>27357832</v>
      </c>
      <c r="AP244" s="161">
        <f t="shared" si="165"/>
        <v>4.8601290176656107E-3</v>
      </c>
      <c r="AQ244">
        <v>928</v>
      </c>
      <c r="AR244" t="s">
        <v>172</v>
      </c>
      <c r="AS244" s="3">
        <v>26953754</v>
      </c>
      <c r="AT244" s="161">
        <f t="shared" si="166"/>
        <v>4.8147573897356589E-3</v>
      </c>
      <c r="AU244" s="13">
        <v>928</v>
      </c>
      <c r="AV244" s="13" t="s">
        <v>172</v>
      </c>
      <c r="AW244" s="3">
        <v>29148679</v>
      </c>
      <c r="AX244" s="161">
        <f t="shared" si="167"/>
        <v>5.1060886836867356E-3</v>
      </c>
      <c r="AY244" s="174">
        <f t="shared" si="202"/>
        <v>1260538.5612977892</v>
      </c>
      <c r="AZ244" s="161">
        <f t="shared" si="207"/>
        <v>2.1347442775995415E-4</v>
      </c>
      <c r="BA244" s="148">
        <f t="shared" si="208"/>
        <v>4.9398954701705605E-2</v>
      </c>
      <c r="BB244" s="148">
        <f t="shared" si="209"/>
        <v>5.0354834506533684E-2</v>
      </c>
      <c r="BC244" s="174">
        <f t="shared" si="203"/>
        <v>-4367494.8788134158</v>
      </c>
      <c r="BD244" s="161">
        <f t="shared" si="210"/>
        <v>-4.422271322594637E-4</v>
      </c>
      <c r="BE244" s="148">
        <f t="shared" si="195"/>
        <v>-0.14614333122607534</v>
      </c>
      <c r="BF244" s="161">
        <f t="shared" si="196"/>
        <v>-9.4460078243714607E-2</v>
      </c>
      <c r="BG244" s="174">
        <f t="shared" si="181"/>
        <v>1643474.1495793685</v>
      </c>
      <c r="BH244" s="161">
        <f t="shared" si="197"/>
        <v>2.2170088810216822E-4</v>
      </c>
      <c r="BI244" s="148">
        <f t="shared" si="182"/>
        <v>5.819351230552159E-2</v>
      </c>
      <c r="BJ244" s="161">
        <f t="shared" si="198"/>
        <v>4.9709509852092659E-2</v>
      </c>
      <c r="BK244" s="174">
        <f t="shared" si="199"/>
        <v>1393212.6019579917</v>
      </c>
      <c r="BL244" s="164">
        <f t="shared" si="200"/>
        <v>-4.2234578222022714E-5</v>
      </c>
      <c r="BM244" s="4">
        <f t="shared" si="168"/>
        <v>5.1891978577507124E-2</v>
      </c>
      <c r="BN244" s="4">
        <f t="shared" si="183"/>
        <v>-9.3809513627687562E-3</v>
      </c>
      <c r="BO244" s="157">
        <f t="shared" si="169"/>
        <v>-843258</v>
      </c>
      <c r="BP244" s="164">
        <f t="shared" si="184"/>
        <v>-5.4772033872762041E-5</v>
      </c>
      <c r="BQ244" s="4">
        <f t="shared" si="170"/>
        <v>-3.0451782438857499E-2</v>
      </c>
      <c r="BR244" s="4">
        <f t="shared" si="185"/>
        <v>-1.2019488024398084E-2</v>
      </c>
      <c r="BS244" s="157">
        <f t="shared" si="171"/>
        <v>2028663</v>
      </c>
      <c r="BT244" s="164">
        <f t="shared" si="186"/>
        <v>1.4593526372877908E-4</v>
      </c>
      <c r="BU244" s="4">
        <f t="shared" si="172"/>
        <v>7.9050363641422233E-2</v>
      </c>
      <c r="BV244" s="4">
        <f t="shared" si="187"/>
        <v>3.30843912603066E-2</v>
      </c>
      <c r="BW244" s="157">
        <f t="shared" si="173"/>
        <v>-1694914</v>
      </c>
      <c r="BX244" s="4">
        <f t="shared" si="188"/>
        <v>-4.4912859814552446E-4</v>
      </c>
      <c r="BY244" s="4">
        <f t="shared" si="174"/>
        <v>-6.195352029356712E-2</v>
      </c>
      <c r="BZ244" s="4">
        <f t="shared" si="189"/>
        <v>-9.2410838583303151E-2</v>
      </c>
      <c r="CA244" s="157">
        <f t="shared" si="175"/>
        <v>404078</v>
      </c>
      <c r="CB244" s="4">
        <f t="shared" si="190"/>
        <v>4.5371627929951738E-5</v>
      </c>
      <c r="CC244" s="4">
        <f t="shared" si="176"/>
        <v>1.4991529565788869E-2</v>
      </c>
      <c r="CD244" s="4">
        <f t="shared" si="191"/>
        <v>9.4234504996403862E-3</v>
      </c>
      <c r="CE244" s="159">
        <f t="shared" si="177"/>
        <v>-2194925</v>
      </c>
      <c r="CF244" s="4">
        <f t="shared" si="192"/>
        <v>-2.9133129395107673E-4</v>
      </c>
      <c r="CG244" s="4">
        <f t="shared" si="178"/>
        <v>-7.530101106811736E-2</v>
      </c>
      <c r="CH244" s="4">
        <f t="shared" si="193"/>
        <v>-5.7055666675324482E-2</v>
      </c>
      <c r="CI244" s="157">
        <f t="shared" si="212"/>
        <v>-2370625.5659782663</v>
      </c>
      <c r="CJ244" s="164">
        <f t="shared" si="211"/>
        <v>-6.5321142892999645E-4</v>
      </c>
      <c r="CK244" s="4">
        <f t="shared" si="179"/>
        <v>-8.13287478989448E-2</v>
      </c>
      <c r="CL244" s="4">
        <f t="shared" si="194"/>
        <v>-0.12792794434160903</v>
      </c>
    </row>
    <row r="245" spans="1:90" x14ac:dyDescent="0.35">
      <c r="A245" t="s">
        <v>205</v>
      </c>
      <c r="B245">
        <v>935</v>
      </c>
      <c r="C245" t="s">
        <v>473</v>
      </c>
      <c r="D245" s="342">
        <v>71306000</v>
      </c>
      <c r="E245" s="200">
        <v>64395682</v>
      </c>
      <c r="F245" s="200">
        <v>3206483</v>
      </c>
      <c r="G245" s="161">
        <f t="shared" si="204"/>
        <v>1.0797005640687009E-2</v>
      </c>
      <c r="H245" s="342">
        <v>70752000</v>
      </c>
      <c r="I245" s="200">
        <v>63754694.279947892</v>
      </c>
      <c r="J245" s="200">
        <v>2146743.0350330477</v>
      </c>
      <c r="K245" s="161">
        <f t="shared" si="205"/>
        <v>1.0601660376196824E-2</v>
      </c>
      <c r="L245" s="200">
        <v>58694149.038833849</v>
      </c>
      <c r="M245" s="200">
        <v>1817777.6259619542</v>
      </c>
      <c r="N245" s="161">
        <f t="shared" si="206"/>
        <v>9.7512685935329472E-3</v>
      </c>
      <c r="O245" s="200">
        <v>59224541</v>
      </c>
      <c r="P245" s="200">
        <v>1787405</v>
      </c>
      <c r="Q245" s="161">
        <f t="shared" si="201"/>
        <v>9.7557190816617793E-3</v>
      </c>
      <c r="R245" t="s">
        <v>205</v>
      </c>
      <c r="S245" s="144">
        <v>935</v>
      </c>
      <c r="T245" t="s">
        <v>473</v>
      </c>
      <c r="U245" s="275">
        <v>66928016.587571777</v>
      </c>
      <c r="V245" s="161">
        <f t="shared" si="180"/>
        <v>1.0484594456384831E-2</v>
      </c>
      <c r="W245" s="3">
        <v>64639159.003528498</v>
      </c>
      <c r="X245" s="161">
        <f t="shared" si="161"/>
        <v>1.0207874969617474E-2</v>
      </c>
      <c r="Y245">
        <v>935</v>
      </c>
      <c r="Z245" t="s">
        <v>205</v>
      </c>
      <c r="AA245" t="s">
        <v>473</v>
      </c>
      <c r="AB245" s="162">
        <v>62458097</v>
      </c>
      <c r="AC245" s="161">
        <f t="shared" si="162"/>
        <v>1.0473524693613326E-2</v>
      </c>
      <c r="AD245" s="163">
        <v>935</v>
      </c>
      <c r="AE245" s="163" t="s">
        <v>205</v>
      </c>
      <c r="AF245" s="8" t="s">
        <v>473</v>
      </c>
      <c r="AG245" s="160">
        <v>64705699</v>
      </c>
      <c r="AH245" s="161">
        <f t="shared" si="163"/>
        <v>1.0647991123463135E-2</v>
      </c>
      <c r="AI245">
        <v>935</v>
      </c>
      <c r="AJ245" t="s">
        <v>205</v>
      </c>
      <c r="AK245" s="1">
        <v>64791975</v>
      </c>
      <c r="AL245" s="161">
        <f t="shared" si="164"/>
        <v>1.1136591283443876E-2</v>
      </c>
      <c r="AM245">
        <v>935</v>
      </c>
      <c r="AN245" t="s">
        <v>205</v>
      </c>
      <c r="AO245" s="3">
        <v>58708599</v>
      </c>
      <c r="AP245" s="161">
        <f t="shared" si="165"/>
        <v>1.042960442137353E-2</v>
      </c>
      <c r="AQ245">
        <v>935</v>
      </c>
      <c r="AR245" t="s">
        <v>205</v>
      </c>
      <c r="AS245" s="3">
        <v>62253752</v>
      </c>
      <c r="AT245" s="161">
        <f t="shared" si="166"/>
        <v>1.1120406919228063E-2</v>
      </c>
      <c r="AU245" s="13">
        <v>935</v>
      </c>
      <c r="AV245" s="13" t="s">
        <v>205</v>
      </c>
      <c r="AW245" s="3">
        <v>57678155</v>
      </c>
      <c r="AX245" s="161">
        <f t="shared" si="167"/>
        <v>1.0103709143780736E-2</v>
      </c>
      <c r="AY245" s="174">
        <f t="shared" si="202"/>
        <v>5060545.2411140427</v>
      </c>
      <c r="AZ245" s="161">
        <f t="shared" si="207"/>
        <v>8.503917826638771E-4</v>
      </c>
      <c r="BA245" s="148">
        <f t="shared" si="208"/>
        <v>8.6218904677633726E-2</v>
      </c>
      <c r="BB245" s="148">
        <f t="shared" si="209"/>
        <v>8.7208323153754361E-2</v>
      </c>
      <c r="BC245" s="174">
        <f t="shared" si="203"/>
        <v>-8233867.5487379283</v>
      </c>
      <c r="BD245" s="161">
        <f t="shared" si="210"/>
        <v>-7.3332586285188364E-4</v>
      </c>
      <c r="BE245" s="148">
        <f t="shared" si="195"/>
        <v>-0.12302572179117764</v>
      </c>
      <c r="BF245" s="161">
        <f t="shared" si="196"/>
        <v>-6.9943178622927885E-2</v>
      </c>
      <c r="BG245" s="174">
        <f t="shared" si="181"/>
        <v>2288857.5840432793</v>
      </c>
      <c r="BH245" s="161">
        <f t="shared" si="197"/>
        <v>2.7671948676735725E-4</v>
      </c>
      <c r="BI245" s="148">
        <f t="shared" si="182"/>
        <v>3.5409767381384648E-2</v>
      </c>
      <c r="BJ245" s="161">
        <f t="shared" si="198"/>
        <v>2.7108432224236669E-2</v>
      </c>
      <c r="BK245" s="174">
        <f t="shared" si="199"/>
        <v>2181062.0035284981</v>
      </c>
      <c r="BL245" s="164">
        <f t="shared" si="200"/>
        <v>-2.656497239958526E-4</v>
      </c>
      <c r="BM245" s="4">
        <f t="shared" si="168"/>
        <v>3.4920404371726187E-2</v>
      </c>
      <c r="BN245" s="4">
        <f t="shared" si="183"/>
        <v>-2.5363927786205893E-2</v>
      </c>
      <c r="BO245" s="157">
        <f t="shared" si="169"/>
        <v>-2247602</v>
      </c>
      <c r="BP245" s="164">
        <f t="shared" si="184"/>
        <v>-1.7446642984980838E-4</v>
      </c>
      <c r="BQ245" s="4">
        <f t="shared" si="170"/>
        <v>-3.4735765701256083E-2</v>
      </c>
      <c r="BR245" s="4">
        <f t="shared" si="185"/>
        <v>-1.6384915034852624E-2</v>
      </c>
      <c r="BS245" s="157">
        <f t="shared" si="171"/>
        <v>-86276</v>
      </c>
      <c r="BT245" s="164">
        <f t="shared" si="186"/>
        <v>-4.8860015998074095E-4</v>
      </c>
      <c r="BU245" s="4">
        <f t="shared" si="172"/>
        <v>-1.3315846599829685E-3</v>
      </c>
      <c r="BV245" s="4">
        <f t="shared" si="187"/>
        <v>-4.3873403229506544E-2</v>
      </c>
      <c r="BW245" s="157">
        <f t="shared" si="173"/>
        <v>6083376</v>
      </c>
      <c r="BX245" s="4">
        <f t="shared" si="188"/>
        <v>7.0698686207034539E-4</v>
      </c>
      <c r="BY245" s="4">
        <f t="shared" si="174"/>
        <v>0.1036198462170763</v>
      </c>
      <c r="BZ245" s="4">
        <f t="shared" si="189"/>
        <v>6.7786546210852214E-2</v>
      </c>
      <c r="CA245" s="157">
        <f t="shared" si="175"/>
        <v>-3545153</v>
      </c>
      <c r="CB245" s="4">
        <f t="shared" si="190"/>
        <v>-6.9080249785453268E-4</v>
      </c>
      <c r="CC245" s="4">
        <f t="shared" si="176"/>
        <v>-5.6946816635244729E-2</v>
      </c>
      <c r="CD245" s="4">
        <f t="shared" si="191"/>
        <v>-6.2120253590727918E-2</v>
      </c>
      <c r="CE245" s="159">
        <f t="shared" si="177"/>
        <v>4575597</v>
      </c>
      <c r="CF245" s="4">
        <f t="shared" si="192"/>
        <v>1.0166977754473266E-3</v>
      </c>
      <c r="CG245" s="4">
        <f t="shared" si="178"/>
        <v>7.9329808659795026E-2</v>
      </c>
      <c r="CH245" s="4">
        <f t="shared" si="193"/>
        <v>0.10062619192409625</v>
      </c>
      <c r="CI245" s="157">
        <f t="shared" si="212"/>
        <v>6076539.2799478918</v>
      </c>
      <c r="CJ245" s="164">
        <f t="shared" si="211"/>
        <v>4.9795123241608806E-4</v>
      </c>
      <c r="CK245" s="4">
        <f t="shared" si="179"/>
        <v>0.10535252523156977</v>
      </c>
      <c r="CL245" s="4">
        <f t="shared" si="194"/>
        <v>4.928400306560668E-2</v>
      </c>
    </row>
    <row r="246" spans="1:90" x14ac:dyDescent="0.35">
      <c r="A246" t="s">
        <v>208</v>
      </c>
      <c r="B246">
        <v>938</v>
      </c>
      <c r="C246" t="s">
        <v>472</v>
      </c>
      <c r="D246" s="342">
        <v>3559000</v>
      </c>
      <c r="E246" s="200">
        <v>3213828</v>
      </c>
      <c r="F246" s="200">
        <v>285941</v>
      </c>
      <c r="G246" s="161">
        <f t="shared" si="204"/>
        <v>5.388516429439764E-4</v>
      </c>
      <c r="H246" s="342">
        <v>3576000</v>
      </c>
      <c r="I246" s="200">
        <v>3222713.9514547857</v>
      </c>
      <c r="J246" s="200">
        <v>274789.45322133857</v>
      </c>
      <c r="K246" s="161">
        <f t="shared" si="205"/>
        <v>5.3589965709710595E-4</v>
      </c>
      <c r="L246" s="200">
        <v>3158075.2823400209</v>
      </c>
      <c r="M246" s="200">
        <v>232680.90859713854</v>
      </c>
      <c r="N246" s="161">
        <f t="shared" si="206"/>
        <v>5.2467308617627057E-4</v>
      </c>
      <c r="O246" s="200">
        <v>3183492</v>
      </c>
      <c r="P246" s="200">
        <v>229256</v>
      </c>
      <c r="Q246" s="161">
        <f t="shared" si="201"/>
        <v>5.2439838496540854E-4</v>
      </c>
      <c r="R246" t="s">
        <v>208</v>
      </c>
      <c r="S246" s="144">
        <v>938</v>
      </c>
      <c r="T246" t="s">
        <v>472</v>
      </c>
      <c r="U246" s="275">
        <v>3310011.8586384221</v>
      </c>
      <c r="V246" s="161">
        <f t="shared" si="180"/>
        <v>5.1852921621007436E-4</v>
      </c>
      <c r="W246" s="3">
        <v>3326419.5137272812</v>
      </c>
      <c r="X246" s="161">
        <f t="shared" si="161"/>
        <v>5.2531120478795654E-4</v>
      </c>
      <c r="Y246">
        <v>938</v>
      </c>
      <c r="Z246" t="s">
        <v>208</v>
      </c>
      <c r="AA246" t="s">
        <v>472</v>
      </c>
      <c r="AB246" s="162">
        <v>3168383</v>
      </c>
      <c r="AC246" s="161">
        <f t="shared" si="162"/>
        <v>5.3130241206876148E-4</v>
      </c>
      <c r="AD246" s="163">
        <v>938</v>
      </c>
      <c r="AE246" s="163" t="s">
        <v>208</v>
      </c>
      <c r="AF246" s="8" t="s">
        <v>472</v>
      </c>
      <c r="AG246" s="160">
        <v>3284231</v>
      </c>
      <c r="AH246" s="161">
        <f t="shared" si="163"/>
        <v>5.4045413427034387E-4</v>
      </c>
      <c r="AI246">
        <v>938</v>
      </c>
      <c r="AJ246" t="s">
        <v>208</v>
      </c>
      <c r="AK246" s="1">
        <v>3022644</v>
      </c>
      <c r="AL246" s="161">
        <f t="shared" si="164"/>
        <v>5.1953889078630382E-4</v>
      </c>
      <c r="AM246">
        <v>938</v>
      </c>
      <c r="AN246" t="s">
        <v>208</v>
      </c>
      <c r="AO246" s="3">
        <v>2914758</v>
      </c>
      <c r="AP246" s="161">
        <f t="shared" si="165"/>
        <v>5.1780784147197707E-4</v>
      </c>
      <c r="AQ246">
        <v>938</v>
      </c>
      <c r="AR246" t="s">
        <v>208</v>
      </c>
      <c r="AS246" s="3">
        <v>2978783</v>
      </c>
      <c r="AT246" s="161">
        <f t="shared" si="166"/>
        <v>5.3210092596634058E-4</v>
      </c>
      <c r="AU246" s="13">
        <v>938</v>
      </c>
      <c r="AV246" s="13" t="s">
        <v>208</v>
      </c>
      <c r="AW246" s="3">
        <v>3127591</v>
      </c>
      <c r="AX246" s="161">
        <f t="shared" si="167"/>
        <v>5.4787241000871711E-4</v>
      </c>
      <c r="AY246" s="174">
        <f t="shared" si="202"/>
        <v>64638.66911476478</v>
      </c>
      <c r="AZ246" s="161">
        <f t="shared" si="207"/>
        <v>1.1226570920835378E-5</v>
      </c>
      <c r="BA246" s="148">
        <f t="shared" si="208"/>
        <v>2.046774168944758E-2</v>
      </c>
      <c r="BB246" s="148">
        <f t="shared" si="209"/>
        <v>2.1397268540402452E-2</v>
      </c>
      <c r="BC246" s="174">
        <f t="shared" si="203"/>
        <v>-151936.57629840123</v>
      </c>
      <c r="BD246" s="161">
        <f t="shared" si="210"/>
        <v>6.1438699661962078E-6</v>
      </c>
      <c r="BE246" s="148">
        <f t="shared" si="195"/>
        <v>-4.5902124459729444E-2</v>
      </c>
      <c r="BF246" s="161">
        <f t="shared" si="196"/>
        <v>1.1848647625107223E-2</v>
      </c>
      <c r="BG246" s="174">
        <f t="shared" si="181"/>
        <v>-16407.655088859145</v>
      </c>
      <c r="BH246" s="161">
        <f t="shared" si="197"/>
        <v>-6.7819885778821814E-6</v>
      </c>
      <c r="BI246" s="148">
        <f t="shared" si="182"/>
        <v>-4.9325273078602849E-3</v>
      </c>
      <c r="BJ246" s="161">
        <f t="shared" si="198"/>
        <v>-1.291042055845687E-2</v>
      </c>
      <c r="BK246" s="174">
        <f t="shared" si="199"/>
        <v>158036.51372728124</v>
      </c>
      <c r="BL246" s="164">
        <f t="shared" si="200"/>
        <v>-5.9912072808049376E-6</v>
      </c>
      <c r="BM246" s="4">
        <f t="shared" si="168"/>
        <v>4.9879232948567533E-2</v>
      </c>
      <c r="BN246" s="4">
        <f t="shared" si="183"/>
        <v>-1.1276454133676232E-2</v>
      </c>
      <c r="BO246" s="157">
        <f t="shared" si="169"/>
        <v>-115848</v>
      </c>
      <c r="BP246" s="164">
        <f t="shared" si="184"/>
        <v>-9.1517222015823855E-6</v>
      </c>
      <c r="BQ246" s="4">
        <f t="shared" si="170"/>
        <v>-3.5274010871951457E-2</v>
      </c>
      <c r="BR246" s="4">
        <f t="shared" si="185"/>
        <v>-1.6933392902874062E-2</v>
      </c>
      <c r="BS246" s="157">
        <f t="shared" si="171"/>
        <v>261587</v>
      </c>
      <c r="BT246" s="164">
        <f t="shared" si="186"/>
        <v>2.0915243484040044E-5</v>
      </c>
      <c r="BU246" s="4">
        <f t="shared" si="172"/>
        <v>8.6542444297112067E-2</v>
      </c>
      <c r="BV246" s="4">
        <f t="shared" si="187"/>
        <v>4.0257320202507954E-2</v>
      </c>
      <c r="BW246" s="157">
        <f t="shared" si="173"/>
        <v>107886</v>
      </c>
      <c r="BX246" s="4">
        <f t="shared" si="188"/>
        <v>1.7310493143267523E-6</v>
      </c>
      <c r="BY246" s="4">
        <f t="shared" si="174"/>
        <v>3.7013707484463546E-2</v>
      </c>
      <c r="BZ246" s="4">
        <f t="shared" si="189"/>
        <v>3.3430341831168155E-3</v>
      </c>
      <c r="CA246" s="157">
        <f t="shared" si="175"/>
        <v>-64025</v>
      </c>
      <c r="CB246" s="4">
        <f t="shared" si="190"/>
        <v>-1.4293084494363512E-5</v>
      </c>
      <c r="CC246" s="4">
        <f t="shared" si="176"/>
        <v>-2.1493677115788562E-2</v>
      </c>
      <c r="CD246" s="4">
        <f t="shared" si="191"/>
        <v>-2.6861604249994592E-2</v>
      </c>
      <c r="CE246" s="159">
        <f t="shared" si="177"/>
        <v>-148808</v>
      </c>
      <c r="CF246" s="4">
        <f t="shared" si="192"/>
        <v>-1.5771484042376529E-5</v>
      </c>
      <c r="CG246" s="4">
        <f t="shared" si="178"/>
        <v>-4.757911120731579E-2</v>
      </c>
      <c r="CH246" s="4">
        <f t="shared" si="193"/>
        <v>-2.8786782751344591E-2</v>
      </c>
      <c r="CI246" s="157">
        <f t="shared" si="212"/>
        <v>95122.951454785652</v>
      </c>
      <c r="CJ246" s="164">
        <f t="shared" si="211"/>
        <v>-1.1972752911611163E-5</v>
      </c>
      <c r="CK246" s="4">
        <f t="shared" si="179"/>
        <v>3.0414127504135181E-2</v>
      </c>
      <c r="CL246" s="4">
        <f t="shared" si="194"/>
        <v>-2.1853177296189574E-2</v>
      </c>
    </row>
    <row r="247" spans="1:90" x14ac:dyDescent="0.35">
      <c r="A247" t="s">
        <v>220</v>
      </c>
      <c r="B247">
        <v>944</v>
      </c>
      <c r="C247" t="s">
        <v>471</v>
      </c>
      <c r="D247" s="342">
        <v>1378000</v>
      </c>
      <c r="E247" s="200">
        <v>1244330</v>
      </c>
      <c r="F247" s="200">
        <v>111141</v>
      </c>
      <c r="G247" s="161">
        <f t="shared" si="204"/>
        <v>2.0863259168333781E-4</v>
      </c>
      <c r="H247" s="342">
        <v>1335000</v>
      </c>
      <c r="I247" s="200">
        <v>1203331.2091229537</v>
      </c>
      <c r="J247" s="200">
        <v>62387.3432651939</v>
      </c>
      <c r="K247" s="161">
        <f t="shared" si="205"/>
        <v>2.0009991332061423E-4</v>
      </c>
      <c r="L247" s="200">
        <v>1318109.8117895192</v>
      </c>
      <c r="M247" s="200">
        <v>52827.150189837172</v>
      </c>
      <c r="N247" s="161">
        <f t="shared" si="206"/>
        <v>2.1898678183453451E-4</v>
      </c>
      <c r="O247" s="200">
        <v>1329702</v>
      </c>
      <c r="P247" s="200">
        <v>51944</v>
      </c>
      <c r="Q247" s="161">
        <f t="shared" si="201"/>
        <v>2.1903418676260961E-4</v>
      </c>
      <c r="R247" t="s">
        <v>220</v>
      </c>
      <c r="S247" s="144">
        <v>944</v>
      </c>
      <c r="T247" t="s">
        <v>471</v>
      </c>
      <c r="U247" s="275">
        <v>1454063.1488900173</v>
      </c>
      <c r="V247" s="161">
        <f t="shared" si="180"/>
        <v>2.2778595881648643E-4</v>
      </c>
      <c r="W247" s="3">
        <v>1458127.5878370651</v>
      </c>
      <c r="X247" s="161">
        <f t="shared" ref="X247:X307" si="213">+W247/W$5</f>
        <v>2.3026883913477555E-4</v>
      </c>
      <c r="Y247">
        <v>944</v>
      </c>
      <c r="Z247" t="s">
        <v>220</v>
      </c>
      <c r="AA247" t="s">
        <v>471</v>
      </c>
      <c r="AB247" s="162">
        <v>1397668</v>
      </c>
      <c r="AC247" s="161">
        <f t="shared" ref="AC247:AC307" si="214">+AB247/AB$5</f>
        <v>2.3437330009387175E-4</v>
      </c>
      <c r="AD247" s="163">
        <v>944</v>
      </c>
      <c r="AE247" s="163" t="s">
        <v>220</v>
      </c>
      <c r="AF247" s="8" t="s">
        <v>471</v>
      </c>
      <c r="AG247" s="160">
        <v>1542030</v>
      </c>
      <c r="AH247" s="161">
        <f t="shared" ref="AH247:AH307" si="215">+AG247/AG$5</f>
        <v>2.5375696431490305E-4</v>
      </c>
      <c r="AI247">
        <v>944</v>
      </c>
      <c r="AJ247" t="s">
        <v>220</v>
      </c>
      <c r="AK247" s="1">
        <v>1427804</v>
      </c>
      <c r="AL247" s="161">
        <f t="shared" ref="AL247:AL307" si="216">+AK247/AK$5</f>
        <v>2.4541418255681044E-4</v>
      </c>
      <c r="AM247">
        <v>944</v>
      </c>
      <c r="AN247" t="s">
        <v>529</v>
      </c>
      <c r="AO247" s="3">
        <v>1282236</v>
      </c>
      <c r="AP247" s="161">
        <f t="shared" ref="AP247:AP307" si="217">+AO247/AO$5</f>
        <v>2.2778970172400656E-4</v>
      </c>
      <c r="AQ247">
        <v>944</v>
      </c>
      <c r="AR247" t="s">
        <v>220</v>
      </c>
      <c r="AS247" s="3">
        <v>1212210</v>
      </c>
      <c r="AT247" s="161">
        <f t="shared" ref="AT247:AT307" si="218">+AS247/AS$5</f>
        <v>2.1653744615356596E-4</v>
      </c>
      <c r="AU247" s="13">
        <v>944</v>
      </c>
      <c r="AV247" s="13" t="s">
        <v>220</v>
      </c>
      <c r="AW247" s="3">
        <v>1207785</v>
      </c>
      <c r="AX247" s="161">
        <f t="shared" ref="AX247:AX307" si="219">+AW247/AW$5</f>
        <v>2.1157244624453082E-4</v>
      </c>
      <c r="AY247" s="174">
        <f t="shared" si="202"/>
        <v>-114778.60266656545</v>
      </c>
      <c r="AZ247" s="161">
        <f t="shared" si="207"/>
        <v>-1.8886868513920283E-5</v>
      </c>
      <c r="BA247" s="148">
        <f t="shared" si="208"/>
        <v>-8.7078179405050762E-2</v>
      </c>
      <c r="BB247" s="148">
        <f t="shared" si="209"/>
        <v>-8.6246614319357054E-2</v>
      </c>
      <c r="BC247" s="174">
        <f t="shared" si="203"/>
        <v>-135953.33710049815</v>
      </c>
      <c r="BD247" s="161">
        <f t="shared" si="210"/>
        <v>-8.7991769819519157E-6</v>
      </c>
      <c r="BE247" s="148">
        <f t="shared" si="195"/>
        <v>-9.349892210959361E-2</v>
      </c>
      <c r="BF247" s="161">
        <f t="shared" si="196"/>
        <v>-3.8629145657923927E-2</v>
      </c>
      <c r="BG247" s="174">
        <f t="shared" si="181"/>
        <v>-4064.4389470478054</v>
      </c>
      <c r="BH247" s="161">
        <f t="shared" si="197"/>
        <v>-2.4828803182891249E-6</v>
      </c>
      <c r="BI247" s="148">
        <f t="shared" si="182"/>
        <v>-2.7874371083513004E-3</v>
      </c>
      <c r="BJ247" s="161">
        <f t="shared" si="198"/>
        <v>-1.0782528489822731E-2</v>
      </c>
      <c r="BK247" s="174">
        <f t="shared" si="199"/>
        <v>60459.587837065104</v>
      </c>
      <c r="BL247" s="164">
        <f t="shared" si="200"/>
        <v>-4.1044609590961973E-6</v>
      </c>
      <c r="BM247" s="4">
        <f t="shared" si="168"/>
        <v>4.3257474476817888E-2</v>
      </c>
      <c r="BN247" s="4">
        <f t="shared" si="183"/>
        <v>-1.75124937757512E-2</v>
      </c>
      <c r="BO247" s="157">
        <f t="shared" si="169"/>
        <v>-144362</v>
      </c>
      <c r="BP247" s="164">
        <f t="shared" si="184"/>
        <v>-1.93836642210313E-5</v>
      </c>
      <c r="BQ247" s="4">
        <f t="shared" si="170"/>
        <v>-9.3618152694824361E-2</v>
      </c>
      <c r="BR247" s="4">
        <f t="shared" si="185"/>
        <v>-7.6386728038631821E-2</v>
      </c>
      <c r="BS247" s="157">
        <f t="shared" si="171"/>
        <v>114226</v>
      </c>
      <c r="BT247" s="164">
        <f t="shared" si="186"/>
        <v>8.3427817580926096E-6</v>
      </c>
      <c r="BU247" s="4">
        <f t="shared" si="172"/>
        <v>8.0001176632086751E-2</v>
      </c>
      <c r="BV247" s="4">
        <f t="shared" si="187"/>
        <v>3.3994701003726042E-2</v>
      </c>
      <c r="BW247" s="157">
        <f t="shared" si="173"/>
        <v>145568</v>
      </c>
      <c r="BX247" s="4">
        <f t="shared" si="188"/>
        <v>1.7624480832803877E-5</v>
      </c>
      <c r="BY247" s="4">
        <f t="shared" si="174"/>
        <v>0.11352668307550248</v>
      </c>
      <c r="BZ247" s="4">
        <f t="shared" si="189"/>
        <v>7.7371719175250347E-2</v>
      </c>
      <c r="CA247" s="157">
        <f t="shared" si="175"/>
        <v>70026</v>
      </c>
      <c r="CB247" s="4">
        <f t="shared" si="190"/>
        <v>1.1252255570440604E-5</v>
      </c>
      <c r="CC247" s="4">
        <f t="shared" si="176"/>
        <v>5.7767218551241124E-2</v>
      </c>
      <c r="CD247" s="4">
        <f t="shared" si="191"/>
        <v>5.196447898651501E-2</v>
      </c>
      <c r="CE247" s="159">
        <f t="shared" si="177"/>
        <v>4425</v>
      </c>
      <c r="CF247" s="4">
        <f t="shared" si="192"/>
        <v>4.9649999090351437E-6</v>
      </c>
      <c r="CG247" s="4">
        <f t="shared" si="178"/>
        <v>3.6637315416237163E-3</v>
      </c>
      <c r="CH247" s="4">
        <f t="shared" si="193"/>
        <v>2.3467138548356647E-2</v>
      </c>
      <c r="CI247" s="157">
        <f t="shared" si="212"/>
        <v>-4453.7908770462964</v>
      </c>
      <c r="CJ247" s="164">
        <f t="shared" si="211"/>
        <v>-1.1472532923916586E-5</v>
      </c>
      <c r="CK247" s="4">
        <f t="shared" si="179"/>
        <v>-3.6875692917582984E-3</v>
      </c>
      <c r="CL247" s="4">
        <f t="shared" si="194"/>
        <v>-5.422508047506755E-2</v>
      </c>
    </row>
    <row r="248" spans="1:90" x14ac:dyDescent="0.35">
      <c r="A248" t="s">
        <v>222</v>
      </c>
      <c r="B248">
        <v>946</v>
      </c>
      <c r="C248" t="s">
        <v>472</v>
      </c>
      <c r="D248" s="342">
        <v>2148000</v>
      </c>
      <c r="E248" s="200">
        <v>1939726</v>
      </c>
      <c r="F248" s="200">
        <v>263614</v>
      </c>
      <c r="G248" s="161">
        <f t="shared" si="204"/>
        <v>3.2522728097494566E-4</v>
      </c>
      <c r="H248" s="342">
        <v>2129000</v>
      </c>
      <c r="I248" s="200">
        <v>1918246.4433096985</v>
      </c>
      <c r="J248" s="200">
        <v>230664.83087437568</v>
      </c>
      <c r="K248" s="161">
        <f t="shared" si="205"/>
        <v>3.1898195951687245E-4</v>
      </c>
      <c r="L248" s="200">
        <v>2001440.569162043</v>
      </c>
      <c r="M248" s="200">
        <v>195317.91267848856</v>
      </c>
      <c r="N248" s="161">
        <f t="shared" si="206"/>
        <v>3.3251328937369492E-4</v>
      </c>
      <c r="O248" s="200">
        <v>2054525</v>
      </c>
      <c r="P248" s="200">
        <v>230596</v>
      </c>
      <c r="Q248" s="161">
        <f t="shared" si="201"/>
        <v>3.3843012386117378E-4</v>
      </c>
      <c r="R248" t="s">
        <v>222</v>
      </c>
      <c r="S248" s="144">
        <v>946</v>
      </c>
      <c r="T248" t="s">
        <v>472</v>
      </c>
      <c r="U248" s="275">
        <v>2014643.5648485031</v>
      </c>
      <c r="V248" s="161">
        <f t="shared" si="180"/>
        <v>3.1560356676585541E-4</v>
      </c>
      <c r="W248" s="3">
        <v>1989173.8546216814</v>
      </c>
      <c r="X248" s="161">
        <f t="shared" si="213"/>
        <v>3.1413215013675774E-4</v>
      </c>
      <c r="Y248">
        <v>946</v>
      </c>
      <c r="Z248" t="s">
        <v>222</v>
      </c>
      <c r="AA248" t="s">
        <v>472</v>
      </c>
      <c r="AB248" s="162">
        <v>2010399</v>
      </c>
      <c r="AC248" s="161">
        <f t="shared" si="214"/>
        <v>3.3712143952313399E-4</v>
      </c>
      <c r="AD248" s="163">
        <v>946</v>
      </c>
      <c r="AE248" s="163" t="s">
        <v>222</v>
      </c>
      <c r="AF248" s="8" t="s">
        <v>472</v>
      </c>
      <c r="AG248" s="160">
        <v>2039570</v>
      </c>
      <c r="AH248" s="161">
        <f t="shared" si="215"/>
        <v>3.3563231046590975E-4</v>
      </c>
      <c r="AI248">
        <v>946</v>
      </c>
      <c r="AJ248" t="s">
        <v>222</v>
      </c>
      <c r="AK248" s="1">
        <v>1915234</v>
      </c>
      <c r="AL248" s="161">
        <f t="shared" si="216"/>
        <v>3.2919475398234655E-4</v>
      </c>
      <c r="AM248">
        <v>946</v>
      </c>
      <c r="AN248" t="s">
        <v>222</v>
      </c>
      <c r="AO248" s="3">
        <v>1707757</v>
      </c>
      <c r="AP248" s="161">
        <f t="shared" si="217"/>
        <v>3.0338366544620823E-4</v>
      </c>
      <c r="AQ248">
        <v>946</v>
      </c>
      <c r="AR248" t="s">
        <v>222</v>
      </c>
      <c r="AS248" s="3">
        <v>1645366</v>
      </c>
      <c r="AT248" s="161">
        <f t="shared" si="218"/>
        <v>2.939122360217357E-4</v>
      </c>
      <c r="AU248" s="13">
        <v>946</v>
      </c>
      <c r="AV248" s="13" t="s">
        <v>222</v>
      </c>
      <c r="AW248" s="3">
        <v>1710790</v>
      </c>
      <c r="AX248" s="161">
        <f t="shared" si="219"/>
        <v>2.9968580940372742E-4</v>
      </c>
      <c r="AY248" s="174">
        <f t="shared" si="202"/>
        <v>-83194.125852344558</v>
      </c>
      <c r="AZ248" s="161">
        <f t="shared" si="207"/>
        <v>-1.3531329856822469E-5</v>
      </c>
      <c r="BA248" s="148">
        <f t="shared" si="208"/>
        <v>-4.1567122768564654E-2</v>
      </c>
      <c r="BB248" s="148">
        <f t="shared" si="209"/>
        <v>-4.0694102429137173E-2</v>
      </c>
      <c r="BC248" s="174">
        <f t="shared" si="203"/>
        <v>-13202.995686460054</v>
      </c>
      <c r="BD248" s="161">
        <f t="shared" si="210"/>
        <v>1.6909722607839515E-5</v>
      </c>
      <c r="BE248" s="148">
        <f t="shared" si="195"/>
        <v>-6.5535144364124234E-3</v>
      </c>
      <c r="BF248" s="161">
        <f t="shared" si="196"/>
        <v>5.3578997161286036E-2</v>
      </c>
      <c r="BG248" s="174">
        <f t="shared" si="181"/>
        <v>25469.710226821713</v>
      </c>
      <c r="BH248" s="161">
        <f t="shared" si="197"/>
        <v>1.471416629097663E-6</v>
      </c>
      <c r="BI248" s="148">
        <f t="shared" si="182"/>
        <v>1.2804164989221501E-2</v>
      </c>
      <c r="BJ248" s="161">
        <f t="shared" si="198"/>
        <v>4.6840688813834571E-3</v>
      </c>
      <c r="BK248" s="174">
        <f t="shared" si="199"/>
        <v>-21225.145378318615</v>
      </c>
      <c r="BL248" s="164">
        <f t="shared" si="200"/>
        <v>-2.2989289386376251E-5</v>
      </c>
      <c r="BM248" s="4">
        <f t="shared" si="168"/>
        <v>-1.0557678042178997E-2</v>
      </c>
      <c r="BN248" s="4">
        <f t="shared" si="183"/>
        <v>-6.8192902293295637E-2</v>
      </c>
      <c r="BO248" s="157">
        <f t="shared" si="169"/>
        <v>-29171</v>
      </c>
      <c r="BP248" s="164">
        <f t="shared" si="184"/>
        <v>1.4891290572242432E-6</v>
      </c>
      <c r="BQ248" s="4">
        <f t="shared" si="170"/>
        <v>-1.430252455174375E-2</v>
      </c>
      <c r="BR248" s="4">
        <f t="shared" si="185"/>
        <v>4.4367869564080438E-3</v>
      </c>
      <c r="BS248" s="157">
        <f t="shared" si="171"/>
        <v>124336</v>
      </c>
      <c r="BT248" s="164">
        <f t="shared" si="186"/>
        <v>6.4375564835632022E-6</v>
      </c>
      <c r="BU248" s="4">
        <f t="shared" si="172"/>
        <v>6.4919482423557648E-2</v>
      </c>
      <c r="BV248" s="4">
        <f t="shared" si="187"/>
        <v>1.9555464981402541E-2</v>
      </c>
      <c r="BW248" s="157">
        <f t="shared" si="173"/>
        <v>207477</v>
      </c>
      <c r="BX248" s="4">
        <f t="shared" si="188"/>
        <v>2.5811088536138315E-5</v>
      </c>
      <c r="BY248" s="4">
        <f t="shared" si="174"/>
        <v>0.12149093811356065</v>
      </c>
      <c r="BZ248" s="4">
        <f t="shared" si="189"/>
        <v>8.5077383774687029E-2</v>
      </c>
      <c r="CA248" s="157">
        <f t="shared" si="175"/>
        <v>62391</v>
      </c>
      <c r="CB248" s="4">
        <f t="shared" si="190"/>
        <v>9.4714294244725348E-6</v>
      </c>
      <c r="CC248" s="4">
        <f t="shared" si="176"/>
        <v>3.7919222835527171E-2</v>
      </c>
      <c r="CD248" s="4">
        <f t="shared" si="191"/>
        <v>3.2225366159209831E-2</v>
      </c>
      <c r="CE248" s="159">
        <f t="shared" si="177"/>
        <v>-65424</v>
      </c>
      <c r="CF248" s="4">
        <f t="shared" si="192"/>
        <v>-5.7735733819917214E-6</v>
      </c>
      <c r="CG248" s="4">
        <f t="shared" si="178"/>
        <v>-3.8241981774501839E-2</v>
      </c>
      <c r="CH248" s="4">
        <f t="shared" si="193"/>
        <v>-1.9265421320679692E-2</v>
      </c>
      <c r="CI248" s="157">
        <f t="shared" si="212"/>
        <v>207456.44330969849</v>
      </c>
      <c r="CJ248" s="164">
        <f t="shared" si="211"/>
        <v>1.9296150113145031E-5</v>
      </c>
      <c r="CK248" s="4">
        <f t="shared" si="179"/>
        <v>0.12126353515609659</v>
      </c>
      <c r="CL248" s="4">
        <f t="shared" si="194"/>
        <v>6.4387933988392015E-2</v>
      </c>
    </row>
    <row r="249" spans="1:90" x14ac:dyDescent="0.35">
      <c r="A249" t="s">
        <v>275</v>
      </c>
      <c r="B249">
        <v>957</v>
      </c>
      <c r="C249" t="s">
        <v>473</v>
      </c>
      <c r="D249" s="342">
        <v>28526000</v>
      </c>
      <c r="E249" s="200">
        <v>25761286</v>
      </c>
      <c r="F249" s="200">
        <v>1831236</v>
      </c>
      <c r="G249" s="161">
        <f t="shared" si="204"/>
        <v>4.3193074693013006E-3</v>
      </c>
      <c r="H249" s="342">
        <v>28660000</v>
      </c>
      <c r="I249" s="200">
        <v>25825335.66020776</v>
      </c>
      <c r="J249" s="200">
        <v>1731519.1829968393</v>
      </c>
      <c r="K249" s="161">
        <f t="shared" si="205"/>
        <v>4.2944514260955411E-3</v>
      </c>
      <c r="L249" s="200">
        <v>24442912.007130951</v>
      </c>
      <c r="M249" s="200">
        <v>1466182.3881157364</v>
      </c>
      <c r="N249" s="161">
        <f t="shared" si="206"/>
        <v>4.0608715535159412E-3</v>
      </c>
      <c r="O249" s="200">
        <v>24644950</v>
      </c>
      <c r="P249" s="200">
        <v>1441684</v>
      </c>
      <c r="Q249" s="161">
        <f t="shared" si="201"/>
        <v>4.0596213144412623E-3</v>
      </c>
      <c r="R249" t="s">
        <v>275</v>
      </c>
      <c r="S249" s="144">
        <v>957</v>
      </c>
      <c r="T249" t="s">
        <v>473</v>
      </c>
      <c r="U249" s="275">
        <v>27899341.198636524</v>
      </c>
      <c r="V249" s="161">
        <f t="shared" si="180"/>
        <v>4.3705654669337944E-3</v>
      </c>
      <c r="W249" s="3">
        <v>25759705.66059475</v>
      </c>
      <c r="X249" s="161">
        <f t="shared" si="213"/>
        <v>4.0679962222767282E-3</v>
      </c>
      <c r="Y249">
        <v>957</v>
      </c>
      <c r="Z249" t="s">
        <v>275</v>
      </c>
      <c r="AA249" t="s">
        <v>473</v>
      </c>
      <c r="AB249" s="162">
        <v>25166584</v>
      </c>
      <c r="AC249" s="161">
        <f t="shared" si="214"/>
        <v>4.2201548180037258E-3</v>
      </c>
      <c r="AD249" s="163">
        <v>957</v>
      </c>
      <c r="AE249" s="163" t="s">
        <v>275</v>
      </c>
      <c r="AF249" s="8" t="s">
        <v>473</v>
      </c>
      <c r="AG249" s="160">
        <v>27972498</v>
      </c>
      <c r="AH249" s="161">
        <f t="shared" si="215"/>
        <v>4.6031634772246309E-3</v>
      </c>
      <c r="AI249">
        <v>957</v>
      </c>
      <c r="AJ249" t="s">
        <v>275</v>
      </c>
      <c r="AK249" s="1">
        <v>27432539</v>
      </c>
      <c r="AL249" s="161">
        <f t="shared" si="216"/>
        <v>4.7151668815487444E-3</v>
      </c>
      <c r="AM249">
        <v>957</v>
      </c>
      <c r="AN249" t="s">
        <v>275</v>
      </c>
      <c r="AO249" s="3">
        <v>25730074</v>
      </c>
      <c r="AP249" s="161">
        <f t="shared" si="217"/>
        <v>4.570957204287367E-3</v>
      </c>
      <c r="AQ249">
        <v>957</v>
      </c>
      <c r="AR249" t="s">
        <v>275</v>
      </c>
      <c r="AS249" s="3">
        <v>25356079</v>
      </c>
      <c r="AT249" s="161">
        <f t="shared" si="218"/>
        <v>4.529364211752142E-3</v>
      </c>
      <c r="AU249" s="13">
        <v>957</v>
      </c>
      <c r="AV249" s="13" t="s">
        <v>275</v>
      </c>
      <c r="AW249" s="3">
        <v>24864782</v>
      </c>
      <c r="AX249" s="161">
        <f t="shared" si="219"/>
        <v>4.3556616062270835E-3</v>
      </c>
      <c r="AY249" s="174">
        <f t="shared" si="202"/>
        <v>1382423.6530768089</v>
      </c>
      <c r="AZ249" s="161">
        <f t="shared" si="207"/>
        <v>2.3357987257959997E-4</v>
      </c>
      <c r="BA249" s="148">
        <f t="shared" si="208"/>
        <v>5.6557240506920861E-2</v>
      </c>
      <c r="BB249" s="148">
        <f t="shared" si="209"/>
        <v>5.751964067353086E-2</v>
      </c>
      <c r="BC249" s="174">
        <f t="shared" si="203"/>
        <v>-3456429.1915055737</v>
      </c>
      <c r="BD249" s="161">
        <f t="shared" si="210"/>
        <v>-3.0969391341785328E-4</v>
      </c>
      <c r="BE249" s="148">
        <f t="shared" si="195"/>
        <v>-0.12388927634156802</v>
      </c>
      <c r="BF249" s="161">
        <f t="shared" si="196"/>
        <v>-7.085900343122456E-2</v>
      </c>
      <c r="BG249" s="174">
        <f t="shared" si="181"/>
        <v>2139635.5380417742</v>
      </c>
      <c r="BH249" s="161">
        <f t="shared" si="197"/>
        <v>3.0256924465706624E-4</v>
      </c>
      <c r="BI249" s="148">
        <f t="shared" si="182"/>
        <v>8.3061334870562081E-2</v>
      </c>
      <c r="BJ249" s="161">
        <f t="shared" si="198"/>
        <v>7.4377956154474456E-2</v>
      </c>
      <c r="BK249" s="174">
        <f t="shared" si="199"/>
        <v>593121.6605947502</v>
      </c>
      <c r="BL249" s="164">
        <f t="shared" si="200"/>
        <v>-1.5215859572699757E-4</v>
      </c>
      <c r="BM249" s="4">
        <f t="shared" si="168"/>
        <v>2.3567825517946742E-2</v>
      </c>
      <c r="BN249" s="4">
        <f t="shared" si="183"/>
        <v>-3.6055216523779965E-2</v>
      </c>
      <c r="BO249" s="157">
        <f t="shared" si="169"/>
        <v>-2805914</v>
      </c>
      <c r="BP249" s="164">
        <f t="shared" si="184"/>
        <v>-3.8300865922090508E-4</v>
      </c>
      <c r="BQ249" s="4">
        <f t="shared" si="170"/>
        <v>-0.10030973994528483</v>
      </c>
      <c r="BR249" s="4">
        <f t="shared" si="185"/>
        <v>-8.3205530526113569E-2</v>
      </c>
      <c r="BS249" s="157">
        <f t="shared" si="171"/>
        <v>539959</v>
      </c>
      <c r="BT249" s="164">
        <f t="shared" si="186"/>
        <v>-1.1200340432411353E-4</v>
      </c>
      <c r="BU249" s="4">
        <f t="shared" si="172"/>
        <v>1.9683158019022592E-2</v>
      </c>
      <c r="BV249" s="4">
        <f t="shared" si="187"/>
        <v>-2.3753857951963914E-2</v>
      </c>
      <c r="BW249" s="157">
        <f t="shared" si="173"/>
        <v>1702465</v>
      </c>
      <c r="BX249" s="4">
        <f t="shared" si="188"/>
        <v>1.4420967726137737E-4</v>
      </c>
      <c r="BY249" s="4">
        <f t="shared" si="174"/>
        <v>6.6166346820456093E-2</v>
      </c>
      <c r="BZ249" s="4">
        <f t="shared" si="189"/>
        <v>3.1549119979971528E-2</v>
      </c>
      <c r="CA249" s="157">
        <f t="shared" si="175"/>
        <v>373995</v>
      </c>
      <c r="CB249" s="4">
        <f t="shared" si="190"/>
        <v>4.1592992535225033E-5</v>
      </c>
      <c r="CC249" s="4">
        <f t="shared" si="176"/>
        <v>1.4749717414904726E-2</v>
      </c>
      <c r="CD249" s="4">
        <f t="shared" si="191"/>
        <v>9.1829648910338284E-3</v>
      </c>
      <c r="CE249" s="159">
        <f t="shared" si="177"/>
        <v>491297</v>
      </c>
      <c r="CF249" s="4">
        <f t="shared" si="192"/>
        <v>1.7370260552505845E-4</v>
      </c>
      <c r="CG249" s="4">
        <f t="shared" si="178"/>
        <v>1.9758749543832718E-2</v>
      </c>
      <c r="CH249" s="4">
        <f t="shared" si="193"/>
        <v>3.9879729241758366E-2</v>
      </c>
      <c r="CI249" s="157">
        <f t="shared" si="212"/>
        <v>960553.66020775959</v>
      </c>
      <c r="CJ249" s="164">
        <f t="shared" si="211"/>
        <v>-6.1210180131542405E-5</v>
      </c>
      <c r="CK249" s="4">
        <f t="shared" si="179"/>
        <v>3.8631091163709365E-2</v>
      </c>
      <c r="CL249" s="4">
        <f t="shared" si="194"/>
        <v>-1.4053015515262505E-2</v>
      </c>
    </row>
    <row r="250" spans="1:90" x14ac:dyDescent="0.35">
      <c r="A250" t="s">
        <v>288</v>
      </c>
      <c r="B250">
        <v>965</v>
      </c>
      <c r="C250" t="s">
        <v>471</v>
      </c>
      <c r="D250" s="342">
        <v>1974000</v>
      </c>
      <c r="E250" s="200">
        <v>1782514</v>
      </c>
      <c r="F250" s="200">
        <v>105861</v>
      </c>
      <c r="G250" s="161">
        <f t="shared" si="204"/>
        <v>2.9886807802739887E-4</v>
      </c>
      <c r="H250" s="342">
        <v>2013000</v>
      </c>
      <c r="I250" s="200">
        <v>1813822.0840753117</v>
      </c>
      <c r="J250" s="200">
        <v>125694.30309571947</v>
      </c>
      <c r="K250" s="161">
        <f t="shared" si="205"/>
        <v>3.0161740928087304E-4</v>
      </c>
      <c r="L250" s="200">
        <v>1820415.4366027738</v>
      </c>
      <c r="M250" s="200">
        <v>106432.99554236677</v>
      </c>
      <c r="N250" s="161">
        <f t="shared" si="206"/>
        <v>3.0243832076656146E-4</v>
      </c>
      <c r="O250" s="200">
        <v>1835536</v>
      </c>
      <c r="P250" s="200">
        <v>104655</v>
      </c>
      <c r="Q250" s="161">
        <f t="shared" si="201"/>
        <v>3.0235732144006207E-4</v>
      </c>
      <c r="R250" t="s">
        <v>288</v>
      </c>
      <c r="S250" s="144">
        <v>965</v>
      </c>
      <c r="T250" t="s">
        <v>471</v>
      </c>
      <c r="U250" s="275">
        <v>1792355.7763508137</v>
      </c>
      <c r="V250" s="161">
        <f t="shared" si="180"/>
        <v>2.8078111969758688E-4</v>
      </c>
      <c r="W250" s="3">
        <v>1849380.5336507384</v>
      </c>
      <c r="X250" s="161">
        <f t="shared" si="213"/>
        <v>2.9205586133508734E-4</v>
      </c>
      <c r="Y250">
        <v>965</v>
      </c>
      <c r="Z250" t="s">
        <v>288</v>
      </c>
      <c r="AA250" t="s">
        <v>471</v>
      </c>
      <c r="AB250" s="162">
        <v>1892767</v>
      </c>
      <c r="AC250" s="161">
        <f t="shared" si="214"/>
        <v>3.1739586804504171E-4</v>
      </c>
      <c r="AD250" s="163">
        <v>965</v>
      </c>
      <c r="AE250" s="163" t="s">
        <v>288</v>
      </c>
      <c r="AF250" s="8" t="s">
        <v>471</v>
      </c>
      <c r="AG250" s="160">
        <v>1958581</v>
      </c>
      <c r="AH250" s="161">
        <f t="shared" si="215"/>
        <v>3.2230473397070559E-4</v>
      </c>
      <c r="AI250">
        <v>965</v>
      </c>
      <c r="AJ250" t="s">
        <v>288</v>
      </c>
      <c r="AK250" s="1">
        <v>2172872</v>
      </c>
      <c r="AL250" s="161">
        <f t="shared" si="216"/>
        <v>3.7347815644204796E-4</v>
      </c>
      <c r="AM250">
        <v>965</v>
      </c>
      <c r="AN250" t="s">
        <v>288</v>
      </c>
      <c r="AO250" s="3">
        <v>2013691</v>
      </c>
      <c r="AP250" s="161">
        <f t="shared" si="217"/>
        <v>3.5773295419432656E-4</v>
      </c>
      <c r="AQ250">
        <v>965</v>
      </c>
      <c r="AR250" t="s">
        <v>288</v>
      </c>
      <c r="AS250" s="3">
        <v>1943960</v>
      </c>
      <c r="AT250" s="161">
        <f t="shared" si="218"/>
        <v>3.4725017433009632E-4</v>
      </c>
      <c r="AU250" s="13">
        <v>965</v>
      </c>
      <c r="AV250" s="13" t="s">
        <v>288</v>
      </c>
      <c r="AW250" s="3">
        <v>1768288</v>
      </c>
      <c r="AX250" s="161">
        <f t="shared" si="219"/>
        <v>3.0975796008797009E-4</v>
      </c>
      <c r="AY250" s="174">
        <f t="shared" si="202"/>
        <v>-6593.3525274621788</v>
      </c>
      <c r="AZ250" s="161">
        <f t="shared" si="207"/>
        <v>-8.209114856884219E-7</v>
      </c>
      <c r="BA250" s="148">
        <f t="shared" si="208"/>
        <v>-3.621894428541308E-3</v>
      </c>
      <c r="BB250" s="148">
        <f t="shared" si="209"/>
        <v>-2.7143104207421075E-3</v>
      </c>
      <c r="BC250" s="174">
        <f t="shared" si="203"/>
        <v>28059.660251960158</v>
      </c>
      <c r="BD250" s="161">
        <f t="shared" si="210"/>
        <v>2.165720106897458E-5</v>
      </c>
      <c r="BE250" s="148">
        <f t="shared" si="195"/>
        <v>1.5655184435028207E-2</v>
      </c>
      <c r="BF250" s="161">
        <f t="shared" si="196"/>
        <v>7.7131970597952959E-2</v>
      </c>
      <c r="BG250" s="174">
        <f t="shared" si="181"/>
        <v>-57024.757299924735</v>
      </c>
      <c r="BH250" s="161">
        <f t="shared" si="197"/>
        <v>-1.1274741637500463E-5</v>
      </c>
      <c r="BI250" s="148">
        <f t="shared" si="182"/>
        <v>-3.083451797092077E-2</v>
      </c>
      <c r="BJ250" s="161">
        <f t="shared" si="198"/>
        <v>-3.8604743578710451E-2</v>
      </c>
      <c r="BK250" s="174">
        <f t="shared" si="199"/>
        <v>-43386.46634926158</v>
      </c>
      <c r="BL250" s="164">
        <f t="shared" si="200"/>
        <v>-2.5340006709954367E-5</v>
      </c>
      <c r="BM250" s="4">
        <f t="shared" ref="BM250:BM310" si="220">+BK250/AB250</f>
        <v>-2.2922243651364155E-2</v>
      </c>
      <c r="BN250" s="4">
        <f t="shared" si="183"/>
        <v>-7.9837229344013896E-2</v>
      </c>
      <c r="BO250" s="157">
        <f t="shared" ref="BO250:BO310" si="221">+AB250-AG250</f>
        <v>-65814</v>
      </c>
      <c r="BP250" s="164">
        <f t="shared" si="184"/>
        <v>-4.9088659256638838E-6</v>
      </c>
      <c r="BQ250" s="4">
        <f t="shared" ref="BQ250:BQ310" si="222">+BO250/AG250</f>
        <v>-3.3602899241849074E-2</v>
      </c>
      <c r="BR250" s="4">
        <f t="shared" si="185"/>
        <v>-1.5230511402013886E-2</v>
      </c>
      <c r="BS250" s="157">
        <f t="shared" ref="BS250:BS310" si="223">+AG250-AK250</f>
        <v>-214291</v>
      </c>
      <c r="BT250" s="164">
        <f t="shared" si="186"/>
        <v>-5.1173422471342367E-5</v>
      </c>
      <c r="BU250" s="4">
        <f t="shared" ref="BU250:BU310" si="224">+BS250/AK250</f>
        <v>-9.8621087666461715E-2</v>
      </c>
      <c r="BV250" s="4">
        <f t="shared" si="187"/>
        <v>-0.1370185152428931</v>
      </c>
      <c r="BW250" s="157">
        <f t="shared" ref="BW250:BW310" si="225">+AK250-AO250</f>
        <v>159181</v>
      </c>
      <c r="BX250" s="4">
        <f t="shared" si="188"/>
        <v>1.5745202247721397E-5</v>
      </c>
      <c r="BY250" s="4">
        <f t="shared" ref="BY250:BY310" si="226">+BW250/AO250</f>
        <v>7.9049367554406308E-2</v>
      </c>
      <c r="BZ250" s="4">
        <f t="shared" si="189"/>
        <v>4.4013843463714945E-2</v>
      </c>
      <c r="CA250" s="157">
        <f t="shared" ref="CA250:CA310" si="227">+AO250-AS250</f>
        <v>69731</v>
      </c>
      <c r="CB250" s="4">
        <f t="shared" si="190"/>
        <v>1.048277986423024E-5</v>
      </c>
      <c r="CC250" s="4">
        <f t="shared" ref="CC250:CC310" si="228">+CA250/AS250</f>
        <v>3.5870594045144963E-2</v>
      </c>
      <c r="CD250" s="4">
        <f t="shared" si="191"/>
        <v>3.0187975814420471E-2</v>
      </c>
      <c r="CE250" s="159">
        <f t="shared" ref="CE250:CE310" si="229">+AS250-AW250</f>
        <v>175672</v>
      </c>
      <c r="CF250" s="4">
        <f t="shared" si="192"/>
        <v>3.7492214242126236E-5</v>
      </c>
      <c r="CG250" s="4">
        <f t="shared" ref="CG250:CG310" si="230">+CE250/AW250</f>
        <v>9.934580792269132E-2</v>
      </c>
      <c r="CH250" s="4">
        <f t="shared" si="193"/>
        <v>0.12103712922011299</v>
      </c>
      <c r="CI250" s="157">
        <f t="shared" si="212"/>
        <v>45534.084075311664</v>
      </c>
      <c r="CJ250" s="164">
        <f t="shared" si="211"/>
        <v>-8.1405508070970492E-6</v>
      </c>
      <c r="CK250" s="4">
        <f t="shared" ref="CK250:CK310" si="231">+CI250/AW250</f>
        <v>2.5750377809107827E-2</v>
      </c>
      <c r="CL250" s="4">
        <f t="shared" si="194"/>
        <v>-2.6280360332903676E-2</v>
      </c>
    </row>
    <row r="251" spans="1:90" x14ac:dyDescent="0.35">
      <c r="A251" t="s">
        <v>303</v>
      </c>
      <c r="B251">
        <v>971</v>
      </c>
      <c r="C251" t="s">
        <v>472</v>
      </c>
      <c r="D251" s="342">
        <v>4657000</v>
      </c>
      <c r="E251" s="200">
        <v>4205404</v>
      </c>
      <c r="F251" s="200">
        <v>227056</v>
      </c>
      <c r="G251" s="161">
        <f t="shared" si="204"/>
        <v>7.0510582851452232E-4</v>
      </c>
      <c r="H251" s="342">
        <v>4684000</v>
      </c>
      <c r="I251" s="200">
        <v>4221185.5389361354</v>
      </c>
      <c r="J251" s="200">
        <v>215611.5100499196</v>
      </c>
      <c r="K251" s="161">
        <f t="shared" si="205"/>
        <v>7.0193381011615197E-4</v>
      </c>
      <c r="L251" s="200">
        <v>3978898.6054954426</v>
      </c>
      <c r="M251" s="200">
        <v>182571.3522636776</v>
      </c>
      <c r="N251" s="161">
        <f t="shared" si="206"/>
        <v>6.610421931996822E-4</v>
      </c>
      <c r="O251" s="200">
        <v>4013277</v>
      </c>
      <c r="P251" s="200">
        <v>179521</v>
      </c>
      <c r="Q251" s="161">
        <f t="shared" si="201"/>
        <v>6.6108411053610928E-4</v>
      </c>
      <c r="R251" t="s">
        <v>303</v>
      </c>
      <c r="S251" s="144">
        <v>971</v>
      </c>
      <c r="T251" t="s">
        <v>472</v>
      </c>
      <c r="U251" s="275">
        <v>4633143.2703431062</v>
      </c>
      <c r="V251" s="161">
        <f t="shared" ref="V251:V311" si="232">+U251/U$5</f>
        <v>7.2580409109115104E-4</v>
      </c>
      <c r="W251" s="3">
        <v>4676497.7365476284</v>
      </c>
      <c r="X251" s="161">
        <f t="shared" si="213"/>
        <v>7.3851678961001728E-4</v>
      </c>
      <c r="Y251">
        <v>971</v>
      </c>
      <c r="Z251" t="s">
        <v>303</v>
      </c>
      <c r="AA251" t="s">
        <v>472</v>
      </c>
      <c r="AB251" s="162">
        <v>4366465</v>
      </c>
      <c r="AC251" s="161">
        <f t="shared" si="214"/>
        <v>7.3220737098823733E-4</v>
      </c>
      <c r="AD251" s="163">
        <v>971</v>
      </c>
      <c r="AE251" s="163" t="s">
        <v>303</v>
      </c>
      <c r="AF251" s="8" t="s">
        <v>472</v>
      </c>
      <c r="AG251" s="160">
        <v>4792530</v>
      </c>
      <c r="AH251" s="161">
        <f t="shared" si="215"/>
        <v>7.8866031412365672E-4</v>
      </c>
      <c r="AI251">
        <v>971</v>
      </c>
      <c r="AJ251" t="s">
        <v>303</v>
      </c>
      <c r="AK251" s="1">
        <v>4530171</v>
      </c>
      <c r="AL251" s="161">
        <f t="shared" si="216"/>
        <v>7.7865604299159311E-4</v>
      </c>
      <c r="AM251">
        <v>971</v>
      </c>
      <c r="AN251" t="s">
        <v>303</v>
      </c>
      <c r="AO251" s="3">
        <v>4537044</v>
      </c>
      <c r="AP251" s="161">
        <f t="shared" si="217"/>
        <v>8.0600755201748638E-4</v>
      </c>
      <c r="AQ251">
        <v>971</v>
      </c>
      <c r="AR251" t="s">
        <v>303</v>
      </c>
      <c r="AS251" s="3">
        <v>4822865</v>
      </c>
      <c r="AT251" s="161">
        <f t="shared" si="218"/>
        <v>8.6150986235340233E-4</v>
      </c>
      <c r="AU251" s="13">
        <v>971</v>
      </c>
      <c r="AV251" s="13" t="s">
        <v>303</v>
      </c>
      <c r="AW251" s="3">
        <v>4523399</v>
      </c>
      <c r="AX251" s="161">
        <f t="shared" si="219"/>
        <v>7.9238158428036822E-4</v>
      </c>
      <c r="AY251" s="174">
        <f t="shared" si="202"/>
        <v>242286.93344069272</v>
      </c>
      <c r="AZ251" s="161">
        <f t="shared" si="207"/>
        <v>4.0891616916469771E-5</v>
      </c>
      <c r="BA251" s="148">
        <f t="shared" si="208"/>
        <v>6.0892964979318377E-2</v>
      </c>
      <c r="BB251" s="148">
        <f t="shared" si="209"/>
        <v>6.1859314484208068E-2</v>
      </c>
      <c r="BC251" s="174">
        <f t="shared" si="203"/>
        <v>-654244.6648476636</v>
      </c>
      <c r="BD251" s="161">
        <f t="shared" si="210"/>
        <v>-6.4761897891468844E-5</v>
      </c>
      <c r="BE251" s="148">
        <f t="shared" si="195"/>
        <v>-0.14120967703189841</v>
      </c>
      <c r="BF251" s="161">
        <f t="shared" si="196"/>
        <v>-8.9227793954850601E-2</v>
      </c>
      <c r="BG251" s="174">
        <f t="shared" ref="BG251:BG311" si="233">+U251-W251</f>
        <v>-43354.466204522178</v>
      </c>
      <c r="BH251" s="161">
        <f t="shared" si="197"/>
        <v>-1.271269851886624E-5</v>
      </c>
      <c r="BI251" s="148">
        <f t="shared" ref="BI251:BI311" si="234">+BG251/W251</f>
        <v>-9.2707125389369094E-3</v>
      </c>
      <c r="BJ251" s="161">
        <f t="shared" si="198"/>
        <v>-1.7213824651947769E-2</v>
      </c>
      <c r="BK251" s="174">
        <f t="shared" si="199"/>
        <v>310032.73654762842</v>
      </c>
      <c r="BL251" s="164">
        <f t="shared" si="200"/>
        <v>6.3094186217799511E-6</v>
      </c>
      <c r="BM251" s="4">
        <f t="shared" si="220"/>
        <v>7.1003142484281551E-2</v>
      </c>
      <c r="BN251" s="4">
        <f t="shared" ref="BN251:BN311" si="235">+BL251/AC251</f>
        <v>8.61698320963954E-3</v>
      </c>
      <c r="BO251" s="157">
        <f t="shared" si="221"/>
        <v>-426065</v>
      </c>
      <c r="BP251" s="164">
        <f t="shared" ref="BP251:BP311" si="236">+AC251-AH251</f>
        <v>-5.6452943135419393E-5</v>
      </c>
      <c r="BQ251" s="4">
        <f t="shared" si="222"/>
        <v>-8.8901895241135689E-2</v>
      </c>
      <c r="BR251" s="4">
        <f t="shared" ref="BR251:BR311" si="237">+BP251/AH251</f>
        <v>-7.1580808777158708E-2</v>
      </c>
      <c r="BS251" s="157">
        <f t="shared" si="223"/>
        <v>262359</v>
      </c>
      <c r="BT251" s="164">
        <f t="shared" ref="BT251:BT311" si="238">+AH251-AL251</f>
        <v>1.0004271132063613E-5</v>
      </c>
      <c r="BU251" s="4">
        <f t="shared" si="224"/>
        <v>5.7913707893145754E-2</v>
      </c>
      <c r="BV251" s="4">
        <f t="shared" ref="BV251:BV311" si="239">+BT251/AL251</f>
        <v>1.2848126232511145E-2</v>
      </c>
      <c r="BW251" s="157">
        <f t="shared" si="225"/>
        <v>-6873</v>
      </c>
      <c r="BX251" s="4">
        <f t="shared" ref="BX251:BX311" si="240">+AL251-AP251</f>
        <v>-2.7351509025893271E-5</v>
      </c>
      <c r="BY251" s="4">
        <f t="shared" si="226"/>
        <v>-1.5148629812715064E-3</v>
      </c>
      <c r="BZ251" s="4">
        <f t="shared" ref="BZ251:BZ311" si="241">+BX251/AP251</f>
        <v>-3.3934556763681387E-2</v>
      </c>
      <c r="CA251" s="157">
        <f t="shared" si="227"/>
        <v>-285821</v>
      </c>
      <c r="CB251" s="4">
        <f t="shared" ref="CB251:CB311" si="242">+AP251-AT251</f>
        <v>-5.5502310335915953E-5</v>
      </c>
      <c r="CC251" s="4">
        <f t="shared" si="228"/>
        <v>-5.9263736389055056E-2</v>
      </c>
      <c r="CD251" s="4">
        <f t="shared" ref="CD251:CD311" si="243">+CB251/AT251</f>
        <v>-6.442446309819283E-2</v>
      </c>
      <c r="CE251" s="159">
        <f t="shared" si="229"/>
        <v>299466</v>
      </c>
      <c r="CF251" s="4">
        <f t="shared" ref="CF251:CF311" si="244">+AT251-AX251</f>
        <v>6.9128278073034115E-5</v>
      </c>
      <c r="CG251" s="4">
        <f t="shared" si="230"/>
        <v>6.6203755184983684E-2</v>
      </c>
      <c r="CH251" s="4">
        <f t="shared" ref="CH251:CH311" si="245">+CF251/AX251</f>
        <v>8.7241146746003209E-2</v>
      </c>
      <c r="CI251" s="157">
        <f t="shared" si="212"/>
        <v>-302213.46106386464</v>
      </c>
      <c r="CJ251" s="164">
        <f t="shared" si="211"/>
        <v>-9.044777416421625E-5</v>
      </c>
      <c r="CK251" s="4">
        <f t="shared" si="231"/>
        <v>-6.6811143802230286E-2</v>
      </c>
      <c r="CL251" s="4">
        <f t="shared" ref="CL251:CL311" si="246">+CJ251/AX251</f>
        <v>-0.11414673934700272</v>
      </c>
    </row>
    <row r="252" spans="1:90" x14ac:dyDescent="0.35">
      <c r="A252" t="s">
        <v>325</v>
      </c>
      <c r="B252">
        <v>981</v>
      </c>
      <c r="C252" t="s">
        <v>471</v>
      </c>
      <c r="D252" s="342">
        <v>4839000</v>
      </c>
      <c r="E252" s="200">
        <v>4369985</v>
      </c>
      <c r="F252" s="200">
        <v>396905</v>
      </c>
      <c r="G252" s="161">
        <f t="shared" si="204"/>
        <v>7.3270056670442002E-4</v>
      </c>
      <c r="H252" s="342">
        <v>4774000</v>
      </c>
      <c r="I252" s="200">
        <v>4302183.9048154708</v>
      </c>
      <c r="J252" s="200">
        <v>301913.51295617997</v>
      </c>
      <c r="K252" s="161">
        <f t="shared" si="205"/>
        <v>7.154028915034613E-4</v>
      </c>
      <c r="L252" s="200">
        <v>4297062.6214023251</v>
      </c>
      <c r="M252" s="200">
        <v>255648.49629004151</v>
      </c>
      <c r="N252" s="161">
        <f t="shared" si="206"/>
        <v>7.1390100155982027E-4</v>
      </c>
      <c r="O252" s="200">
        <v>4294484</v>
      </c>
      <c r="P252" s="200">
        <v>213224</v>
      </c>
      <c r="Q252" s="161">
        <f t="shared" si="201"/>
        <v>7.0740572737729114E-4</v>
      </c>
      <c r="R252" t="s">
        <v>325</v>
      </c>
      <c r="S252" s="144">
        <v>981</v>
      </c>
      <c r="T252" t="s">
        <v>471</v>
      </c>
      <c r="U252" s="275">
        <v>4313979.3681509933</v>
      </c>
      <c r="V252" s="161">
        <f t="shared" si="232"/>
        <v>6.7580553667077436E-4</v>
      </c>
      <c r="W252" s="3">
        <v>4558826.610174343</v>
      </c>
      <c r="X252" s="161">
        <f t="shared" si="213"/>
        <v>7.1993405796452997E-4</v>
      </c>
      <c r="Y252">
        <v>981</v>
      </c>
      <c r="Z252" t="s">
        <v>325</v>
      </c>
      <c r="AA252" t="s">
        <v>471</v>
      </c>
      <c r="AB252" s="162">
        <v>4169118</v>
      </c>
      <c r="AC252" s="161">
        <f t="shared" si="214"/>
        <v>6.9911448508570156E-4</v>
      </c>
      <c r="AD252" s="163">
        <v>981</v>
      </c>
      <c r="AE252" s="163" t="s">
        <v>325</v>
      </c>
      <c r="AF252" s="8" t="s">
        <v>471</v>
      </c>
      <c r="AG252" s="160">
        <v>4407473</v>
      </c>
      <c r="AH252" s="161">
        <f t="shared" si="215"/>
        <v>7.2529520747320012E-4</v>
      </c>
      <c r="AI252">
        <v>981</v>
      </c>
      <c r="AJ252" t="s">
        <v>325</v>
      </c>
      <c r="AK252" s="1">
        <v>3959874</v>
      </c>
      <c r="AL252" s="161">
        <f t="shared" si="216"/>
        <v>6.8063210408289044E-4</v>
      </c>
      <c r="AM252">
        <v>981</v>
      </c>
      <c r="AN252" t="s">
        <v>325</v>
      </c>
      <c r="AO252" s="3">
        <v>4099621</v>
      </c>
      <c r="AP252" s="161">
        <f t="shared" si="217"/>
        <v>7.2829919357393928E-4</v>
      </c>
      <c r="AQ252">
        <v>981</v>
      </c>
      <c r="AR252" t="s">
        <v>325</v>
      </c>
      <c r="AS252" s="3">
        <v>4517086</v>
      </c>
      <c r="AT252" s="161">
        <f t="shared" si="218"/>
        <v>8.0688846527914027E-4</v>
      </c>
      <c r="AU252" s="13">
        <v>981</v>
      </c>
      <c r="AV252" s="13" t="s">
        <v>325</v>
      </c>
      <c r="AW252" s="3">
        <v>4753413</v>
      </c>
      <c r="AX252" s="161">
        <f t="shared" si="219"/>
        <v>8.3267404084382067E-4</v>
      </c>
      <c r="AY252" s="174">
        <f t="shared" si="202"/>
        <v>5121.2834131456912</v>
      </c>
      <c r="AZ252" s="161">
        <f t="shared" si="207"/>
        <v>1.5018899436410223E-6</v>
      </c>
      <c r="BA252" s="148">
        <f t="shared" si="208"/>
        <v>1.1918102816650101E-3</v>
      </c>
      <c r="BB252" s="148">
        <f t="shared" si="209"/>
        <v>2.1037790118791054E-3</v>
      </c>
      <c r="BC252" s="174">
        <f t="shared" si="203"/>
        <v>-16916.746748668142</v>
      </c>
      <c r="BD252" s="161">
        <f t="shared" si="210"/>
        <v>3.8095464889045913E-5</v>
      </c>
      <c r="BE252" s="148">
        <f t="shared" ref="BE252:BE312" si="247">+BC252/U252</f>
        <v>-3.921378686592745E-3</v>
      </c>
      <c r="BF252" s="161">
        <f t="shared" ref="BF252:BF312" si="248">+BD252/V252</f>
        <v>5.6370453957385248E-2</v>
      </c>
      <c r="BG252" s="174">
        <f t="shared" si="233"/>
        <v>-244847.24202334974</v>
      </c>
      <c r="BH252" s="161">
        <f t="shared" ref="BH252:BH312" si="249">+V252-X252</f>
        <v>-4.4128521293755607E-5</v>
      </c>
      <c r="BI252" s="148">
        <f t="shared" si="234"/>
        <v>-5.3708390987475187E-2</v>
      </c>
      <c r="BJ252" s="161">
        <f t="shared" ref="BJ252:BJ312" si="250">+BH252/X252</f>
        <v>-6.1295226702456893E-2</v>
      </c>
      <c r="BK252" s="174">
        <f t="shared" ref="BK252:BK312" si="251">+W252-AB252</f>
        <v>389708.61017434299</v>
      </c>
      <c r="BL252" s="164">
        <f t="shared" ref="BL252:BL312" si="252">+X252-AC252</f>
        <v>2.0819572878828406E-5</v>
      </c>
      <c r="BM252" s="4">
        <f t="shared" si="220"/>
        <v>9.3475073186785065E-2</v>
      </c>
      <c r="BN252" s="4">
        <f t="shared" si="235"/>
        <v>2.9779919202040595E-2</v>
      </c>
      <c r="BO252" s="157">
        <f t="shared" si="221"/>
        <v>-238355</v>
      </c>
      <c r="BP252" s="164">
        <f t="shared" si="236"/>
        <v>-2.6180722387498558E-5</v>
      </c>
      <c r="BQ252" s="4">
        <f t="shared" si="222"/>
        <v>-5.4079741384689142E-2</v>
      </c>
      <c r="BR252" s="4">
        <f t="shared" si="237"/>
        <v>-3.6096643294676593E-2</v>
      </c>
      <c r="BS252" s="157">
        <f t="shared" si="223"/>
        <v>447599</v>
      </c>
      <c r="BT252" s="164">
        <f t="shared" si="238"/>
        <v>4.4663103390309676E-5</v>
      </c>
      <c r="BU252" s="4">
        <f t="shared" si="224"/>
        <v>0.11303364703018329</v>
      </c>
      <c r="BV252" s="4">
        <f t="shared" si="239"/>
        <v>6.562003631975373E-2</v>
      </c>
      <c r="BW252" s="157">
        <f t="shared" si="225"/>
        <v>-139747</v>
      </c>
      <c r="BX252" s="4">
        <f t="shared" si="240"/>
        <v>-4.7667089491048838E-5</v>
      </c>
      <c r="BY252" s="4">
        <f t="shared" si="226"/>
        <v>-3.4087785187947861E-2</v>
      </c>
      <c r="BZ252" s="4">
        <f t="shared" si="241"/>
        <v>-6.5449872678198323E-2</v>
      </c>
      <c r="CA252" s="157">
        <f t="shared" si="227"/>
        <v>-417465</v>
      </c>
      <c r="CB252" s="4">
        <f t="shared" si="242"/>
        <v>-7.8589271705200984E-5</v>
      </c>
      <c r="CC252" s="4">
        <f t="shared" si="228"/>
        <v>-9.2419094965205451E-2</v>
      </c>
      <c r="CD252" s="4">
        <f t="shared" si="243"/>
        <v>-9.7397936749552244E-2</v>
      </c>
      <c r="CE252" s="159">
        <f t="shared" si="229"/>
        <v>-236327</v>
      </c>
      <c r="CF252" s="4">
        <f t="shared" si="244"/>
        <v>-2.57855755646804E-5</v>
      </c>
      <c r="CG252" s="4">
        <f t="shared" si="230"/>
        <v>-4.9717329422038437E-2</v>
      </c>
      <c r="CH252" s="4">
        <f t="shared" si="245"/>
        <v>-3.0967190400879609E-2</v>
      </c>
      <c r="CI252" s="157">
        <f t="shared" si="212"/>
        <v>-451229.0951845292</v>
      </c>
      <c r="CJ252" s="164">
        <f t="shared" si="211"/>
        <v>-1.1727114934035937E-4</v>
      </c>
      <c r="CK252" s="4">
        <f t="shared" si="231"/>
        <v>-9.4927391157580712E-2</v>
      </c>
      <c r="CL252" s="4">
        <f t="shared" si="246"/>
        <v>-0.1408368023837015</v>
      </c>
    </row>
    <row r="253" spans="1:90" x14ac:dyDescent="0.35">
      <c r="A253" t="s">
        <v>333</v>
      </c>
      <c r="B253">
        <v>983</v>
      </c>
      <c r="C253" t="s">
        <v>473</v>
      </c>
      <c r="D253" s="342">
        <v>47403000</v>
      </c>
      <c r="E253" s="200">
        <v>42809556</v>
      </c>
      <c r="F253" s="200">
        <v>1924954</v>
      </c>
      <c r="G253" s="161">
        <f t="shared" si="204"/>
        <v>7.1777330909750499E-3</v>
      </c>
      <c r="H253" s="342">
        <v>47798000</v>
      </c>
      <c r="I253" s="200">
        <v>43071031.067839086</v>
      </c>
      <c r="J253" s="200">
        <v>1906632.0756134363</v>
      </c>
      <c r="K253" s="161">
        <f t="shared" si="205"/>
        <v>7.1622089728609903E-3</v>
      </c>
      <c r="L253" s="200">
        <v>41379097.680633403</v>
      </c>
      <c r="M253" s="200">
        <v>1614461.102904266</v>
      </c>
      <c r="N253" s="161">
        <f t="shared" si="206"/>
        <v>6.8745982734143632E-3</v>
      </c>
      <c r="O253" s="200">
        <v>41744176</v>
      </c>
      <c r="P253" s="200">
        <v>1587486</v>
      </c>
      <c r="Q253" s="161">
        <f t="shared" si="201"/>
        <v>6.8762787769253908E-3</v>
      </c>
      <c r="R253" t="s">
        <v>333</v>
      </c>
      <c r="S253" s="144">
        <v>983</v>
      </c>
      <c r="T253" t="s">
        <v>473</v>
      </c>
      <c r="U253" s="275">
        <v>46255686.277441308</v>
      </c>
      <c r="V253" s="161">
        <f t="shared" si="232"/>
        <v>7.2461748703725078E-3</v>
      </c>
      <c r="W253" s="3">
        <v>44593699.960079469</v>
      </c>
      <c r="X253" s="161">
        <f t="shared" si="213"/>
        <v>7.0422777870652415E-3</v>
      </c>
      <c r="Y253">
        <v>983</v>
      </c>
      <c r="Z253" t="s">
        <v>333</v>
      </c>
      <c r="AA253" t="s">
        <v>473</v>
      </c>
      <c r="AB253" s="162">
        <v>42031960</v>
      </c>
      <c r="AC253" s="161">
        <f t="shared" si="214"/>
        <v>7.0482898475271762E-3</v>
      </c>
      <c r="AD253" s="163">
        <v>983</v>
      </c>
      <c r="AE253" s="163" t="s">
        <v>333</v>
      </c>
      <c r="AF253" s="8" t="s">
        <v>473</v>
      </c>
      <c r="AG253" s="160">
        <v>47250625</v>
      </c>
      <c r="AH253" s="161">
        <f t="shared" si="215"/>
        <v>7.7755784011866603E-3</v>
      </c>
      <c r="AI253">
        <v>983</v>
      </c>
      <c r="AJ253" t="s">
        <v>333</v>
      </c>
      <c r="AK253" s="1">
        <v>44878251</v>
      </c>
      <c r="AL253" s="161">
        <f t="shared" si="216"/>
        <v>7.7137753387330208E-3</v>
      </c>
      <c r="AM253">
        <v>983</v>
      </c>
      <c r="AN253" t="s">
        <v>333</v>
      </c>
      <c r="AO253" s="3">
        <v>43960764</v>
      </c>
      <c r="AP253" s="161">
        <f t="shared" si="217"/>
        <v>7.809646055109548E-3</v>
      </c>
      <c r="AQ253">
        <v>983</v>
      </c>
      <c r="AR253" t="s">
        <v>333</v>
      </c>
      <c r="AS253" s="3">
        <v>39560742</v>
      </c>
      <c r="AT253" s="161">
        <f t="shared" si="218"/>
        <v>7.0667475442539786E-3</v>
      </c>
      <c r="AU253" s="13">
        <v>983</v>
      </c>
      <c r="AV253" s="13" t="s">
        <v>333</v>
      </c>
      <c r="AW253" s="3">
        <v>40356299</v>
      </c>
      <c r="AX253" s="161">
        <f t="shared" si="219"/>
        <v>7.0693715361638976E-3</v>
      </c>
      <c r="AY253" s="174">
        <f t="shared" si="202"/>
        <v>1691933.3872056827</v>
      </c>
      <c r="AZ253" s="161">
        <f t="shared" si="207"/>
        <v>2.8761069944662713E-4</v>
      </c>
      <c r="BA253" s="148">
        <f t="shared" si="208"/>
        <v>4.0888600333050661E-2</v>
      </c>
      <c r="BB253" s="148">
        <f t="shared" si="209"/>
        <v>4.1836728199651056E-2</v>
      </c>
      <c r="BC253" s="174">
        <f t="shared" si="203"/>
        <v>-4876588.5968079045</v>
      </c>
      <c r="BD253" s="161">
        <f t="shared" si="210"/>
        <v>-3.7157659695814457E-4</v>
      </c>
      <c r="BE253" s="148">
        <f t="shared" si="247"/>
        <v>-0.10542679158532332</v>
      </c>
      <c r="BF253" s="161">
        <f t="shared" si="248"/>
        <v>-5.1278999417666928E-2</v>
      </c>
      <c r="BG253" s="174">
        <f t="shared" si="233"/>
        <v>1661986.3173618391</v>
      </c>
      <c r="BH253" s="161">
        <f t="shared" si="249"/>
        <v>2.0389708330726623E-4</v>
      </c>
      <c r="BI253" s="148">
        <f t="shared" si="234"/>
        <v>3.7269531769053892E-2</v>
      </c>
      <c r="BJ253" s="161">
        <f t="shared" si="250"/>
        <v>2.8953286063462307E-2</v>
      </c>
      <c r="BK253" s="174">
        <f t="shared" si="251"/>
        <v>2561739.9600794688</v>
      </c>
      <c r="BL253" s="164">
        <f t="shared" si="252"/>
        <v>-6.0120604619346221E-6</v>
      </c>
      <c r="BM253" s="4">
        <f t="shared" si="220"/>
        <v>6.094743048098325E-2</v>
      </c>
      <c r="BN253" s="4">
        <f t="shared" si="235"/>
        <v>-8.5298144542734643E-4</v>
      </c>
      <c r="BO253" s="157">
        <f t="shared" si="221"/>
        <v>-5218665</v>
      </c>
      <c r="BP253" s="164">
        <f t="shared" si="236"/>
        <v>-7.2728855365948412E-4</v>
      </c>
      <c r="BQ253" s="4">
        <f t="shared" si="222"/>
        <v>-0.1104464755757199</v>
      </c>
      <c r="BR253" s="4">
        <f t="shared" si="237"/>
        <v>-9.3534977867175753E-2</v>
      </c>
      <c r="BS253" s="157">
        <f t="shared" si="223"/>
        <v>2372374</v>
      </c>
      <c r="BT253" s="164">
        <f t="shared" si="238"/>
        <v>6.1803062453639514E-5</v>
      </c>
      <c r="BU253" s="4">
        <f t="shared" si="224"/>
        <v>5.2862443324718691E-2</v>
      </c>
      <c r="BV253" s="4">
        <f t="shared" si="239"/>
        <v>8.0120381706359888E-3</v>
      </c>
      <c r="BW253" s="157">
        <f t="shared" si="225"/>
        <v>917487</v>
      </c>
      <c r="BX253" s="4">
        <f t="shared" si="240"/>
        <v>-9.5870716376527179E-5</v>
      </c>
      <c r="BY253" s="4">
        <f t="shared" si="226"/>
        <v>2.0870588145374361E-2</v>
      </c>
      <c r="BZ253" s="4">
        <f t="shared" si="241"/>
        <v>-1.2275936156389916E-2</v>
      </c>
      <c r="CA253" s="157">
        <f t="shared" si="227"/>
        <v>4400022</v>
      </c>
      <c r="CB253" s="4">
        <f t="shared" si="242"/>
        <v>7.428985108555693E-4</v>
      </c>
      <c r="CC253" s="4">
        <f t="shared" si="228"/>
        <v>0.11122192804169345</v>
      </c>
      <c r="CD253" s="4">
        <f t="shared" si="243"/>
        <v>0.10512594460228386</v>
      </c>
      <c r="CE253" s="159">
        <f t="shared" si="229"/>
        <v>-795557</v>
      </c>
      <c r="CF253" s="4">
        <f t="shared" si="244"/>
        <v>-2.6239919099189934E-6</v>
      </c>
      <c r="CG253" s="4">
        <f t="shared" si="230"/>
        <v>-1.9713329014635361E-2</v>
      </c>
      <c r="CH253" s="4">
        <f t="shared" si="245"/>
        <v>-3.7117753629099375E-4</v>
      </c>
      <c r="CI253" s="157">
        <f t="shared" si="212"/>
        <v>2714732.0678390861</v>
      </c>
      <c r="CJ253" s="164">
        <f t="shared" si="211"/>
        <v>9.2837436697092678E-5</v>
      </c>
      <c r="CK253" s="4">
        <f t="shared" si="231"/>
        <v>6.7269103835291888E-2</v>
      </c>
      <c r="CL253" s="4">
        <f t="shared" si="246"/>
        <v>1.3132346520787009E-2</v>
      </c>
    </row>
    <row r="254" spans="1:90" x14ac:dyDescent="0.35">
      <c r="A254" t="s">
        <v>334</v>
      </c>
      <c r="B254">
        <v>984</v>
      </c>
      <c r="C254" t="s">
        <v>473</v>
      </c>
      <c r="D254" s="342">
        <v>14681000</v>
      </c>
      <c r="E254" s="200">
        <v>13258431</v>
      </c>
      <c r="F254" s="200">
        <v>930577</v>
      </c>
      <c r="G254" s="161">
        <f t="shared" si="204"/>
        <v>2.2229961675638362E-3</v>
      </c>
      <c r="H254" s="342">
        <v>15037000</v>
      </c>
      <c r="I254" s="200">
        <v>13550191.23376465</v>
      </c>
      <c r="J254" s="200">
        <v>1137971.4952694452</v>
      </c>
      <c r="K254" s="161">
        <f t="shared" si="205"/>
        <v>2.2532384025261407E-3</v>
      </c>
      <c r="L254" s="200">
        <v>12849143.566087911</v>
      </c>
      <c r="M254" s="200">
        <v>963589.53508910455</v>
      </c>
      <c r="N254" s="161">
        <f t="shared" si="206"/>
        <v>2.1347178920149206E-3</v>
      </c>
      <c r="O254" s="200">
        <v>12950227</v>
      </c>
      <c r="P254" s="200">
        <v>947489</v>
      </c>
      <c r="Q254" s="161">
        <f t="shared" si="201"/>
        <v>2.1332166450348947E-3</v>
      </c>
      <c r="R254" t="s">
        <v>334</v>
      </c>
      <c r="S254" s="144">
        <v>984</v>
      </c>
      <c r="T254" t="s">
        <v>473</v>
      </c>
      <c r="U254" s="275">
        <v>14141170.784006374</v>
      </c>
      <c r="V254" s="161">
        <f t="shared" si="232"/>
        <v>2.2152821548923111E-3</v>
      </c>
      <c r="W254" s="3">
        <v>12985273.509508273</v>
      </c>
      <c r="X254" s="161">
        <f t="shared" si="213"/>
        <v>2.0506462409900887E-3</v>
      </c>
      <c r="Y254">
        <v>984</v>
      </c>
      <c r="Z254" t="s">
        <v>334</v>
      </c>
      <c r="AA254" t="s">
        <v>473</v>
      </c>
      <c r="AB254" s="162">
        <v>12836262</v>
      </c>
      <c r="AC254" s="161">
        <f t="shared" si="214"/>
        <v>2.1524976502356515E-3</v>
      </c>
      <c r="AD254" s="163">
        <v>984</v>
      </c>
      <c r="AE254" s="163" t="s">
        <v>334</v>
      </c>
      <c r="AF254" s="8" t="s">
        <v>473</v>
      </c>
      <c r="AG254" s="160">
        <v>14349114</v>
      </c>
      <c r="AH254" s="161">
        <f t="shared" si="215"/>
        <v>2.361294922438912E-3</v>
      </c>
      <c r="AI254">
        <v>984</v>
      </c>
      <c r="AJ254" t="s">
        <v>334</v>
      </c>
      <c r="AK254" s="1">
        <v>13679503</v>
      </c>
      <c r="AL254" s="161">
        <f t="shared" si="216"/>
        <v>2.3512639315539361E-3</v>
      </c>
      <c r="AM254">
        <v>984</v>
      </c>
      <c r="AN254" t="s">
        <v>334</v>
      </c>
      <c r="AO254" s="3">
        <v>11180221</v>
      </c>
      <c r="AP254" s="161">
        <f t="shared" si="217"/>
        <v>1.9861704138695799E-3</v>
      </c>
      <c r="AQ254">
        <v>984</v>
      </c>
      <c r="AR254" t="s">
        <v>334</v>
      </c>
      <c r="AS254" s="3">
        <v>9940109</v>
      </c>
      <c r="AT254" s="161">
        <f t="shared" si="218"/>
        <v>1.7756047362652316E-3</v>
      </c>
      <c r="AU254" s="13">
        <v>984</v>
      </c>
      <c r="AV254" s="13" t="s">
        <v>334</v>
      </c>
      <c r="AW254" s="3">
        <v>9634074</v>
      </c>
      <c r="AX254" s="161">
        <f t="shared" si="219"/>
        <v>1.6876386140586546E-3</v>
      </c>
      <c r="AY254" s="174">
        <f t="shared" si="202"/>
        <v>701047.66767673939</v>
      </c>
      <c r="AZ254" s="161">
        <f t="shared" si="207"/>
        <v>1.185205105112201E-4</v>
      </c>
      <c r="BA254" s="148">
        <f t="shared" si="208"/>
        <v>5.4559875066458027E-2</v>
      </c>
      <c r="BB254" s="148">
        <f t="shared" si="209"/>
        <v>5.5520455866583281E-2</v>
      </c>
      <c r="BC254" s="174">
        <f t="shared" si="203"/>
        <v>-1292027.2179184631</v>
      </c>
      <c r="BD254" s="161">
        <f t="shared" si="210"/>
        <v>-8.0564262877390411E-5</v>
      </c>
      <c r="BE254" s="148">
        <f t="shared" si="247"/>
        <v>-9.1366354147970716E-2</v>
      </c>
      <c r="BF254" s="161">
        <f t="shared" si="248"/>
        <v>-3.6367495083851648E-2</v>
      </c>
      <c r="BG254" s="174">
        <f t="shared" si="233"/>
        <v>1155897.2744981013</v>
      </c>
      <c r="BH254" s="161">
        <f t="shared" si="249"/>
        <v>1.6463591390222234E-4</v>
      </c>
      <c r="BI254" s="148">
        <f t="shared" si="234"/>
        <v>8.9016012920460463E-2</v>
      </c>
      <c r="BJ254" s="161">
        <f t="shared" si="250"/>
        <v>8.0284892933426277E-2</v>
      </c>
      <c r="BK254" s="174">
        <f t="shared" si="251"/>
        <v>149011.50950827263</v>
      </c>
      <c r="BL254" s="164">
        <f t="shared" si="252"/>
        <v>-1.0185140924556281E-4</v>
      </c>
      <c r="BM254" s="4">
        <f t="shared" si="220"/>
        <v>1.1608637273707301E-2</v>
      </c>
      <c r="BN254" s="4">
        <f t="shared" si="235"/>
        <v>-4.7317779526687198E-2</v>
      </c>
      <c r="BO254" s="157">
        <f t="shared" si="221"/>
        <v>-1512852</v>
      </c>
      <c r="BP254" s="164">
        <f t="shared" si="236"/>
        <v>-2.0879727220326052E-4</v>
      </c>
      <c r="BQ254" s="4">
        <f t="shared" si="222"/>
        <v>-0.10543173606398276</v>
      </c>
      <c r="BR254" s="4">
        <f t="shared" si="237"/>
        <v>-8.8424902039597811E-2</v>
      </c>
      <c r="BS254" s="157">
        <f t="shared" si="223"/>
        <v>669611</v>
      </c>
      <c r="BT254" s="164">
        <f t="shared" si="238"/>
        <v>1.0030990884975916E-5</v>
      </c>
      <c r="BU254" s="4">
        <f t="shared" si="224"/>
        <v>4.8949950886373578E-2</v>
      </c>
      <c r="BV254" s="4">
        <f t="shared" si="239"/>
        <v>4.2662122062777077E-3</v>
      </c>
      <c r="BW254" s="157">
        <f t="shared" si="225"/>
        <v>2499282</v>
      </c>
      <c r="BX254" s="4">
        <f t="shared" si="240"/>
        <v>3.6509351768435625E-4</v>
      </c>
      <c r="BY254" s="4">
        <f t="shared" si="226"/>
        <v>0.22354495497003146</v>
      </c>
      <c r="BZ254" s="4">
        <f t="shared" si="241"/>
        <v>0.18381782103634225</v>
      </c>
      <c r="CA254" s="157">
        <f t="shared" si="227"/>
        <v>1240112</v>
      </c>
      <c r="CB254" s="4">
        <f t="shared" si="242"/>
        <v>2.105656776043483E-4</v>
      </c>
      <c r="CC254" s="4">
        <f t="shared" si="228"/>
        <v>0.12475839047640222</v>
      </c>
      <c r="CD254" s="4">
        <f t="shared" si="243"/>
        <v>0.11858814819746852</v>
      </c>
      <c r="CE254" s="159">
        <f t="shared" si="229"/>
        <v>306035</v>
      </c>
      <c r="CF254" s="4">
        <f t="shared" si="244"/>
        <v>8.7966122206576975E-5</v>
      </c>
      <c r="CG254" s="4">
        <f t="shared" si="230"/>
        <v>3.1765896753543722E-2</v>
      </c>
      <c r="CH254" s="4">
        <f t="shared" si="245"/>
        <v>5.2123790883774883E-2</v>
      </c>
      <c r="CI254" s="157">
        <f t="shared" si="212"/>
        <v>3916117.2337646503</v>
      </c>
      <c r="CJ254" s="164">
        <f t="shared" si="211"/>
        <v>5.6559978846748614E-4</v>
      </c>
      <c r="CK254" s="4">
        <f t="shared" si="231"/>
        <v>0.40648610689150305</v>
      </c>
      <c r="CL254" s="4">
        <f t="shared" si="246"/>
        <v>0.33514271583728322</v>
      </c>
    </row>
    <row r="255" spans="1:90" x14ac:dyDescent="0.35">
      <c r="A255" t="s">
        <v>339</v>
      </c>
      <c r="B255">
        <v>986</v>
      </c>
      <c r="C255" t="s">
        <v>471</v>
      </c>
      <c r="D255" s="342">
        <v>1844000</v>
      </c>
      <c r="E255" s="200">
        <v>1665512</v>
      </c>
      <c r="F255" s="200">
        <v>180930</v>
      </c>
      <c r="G255" s="161">
        <f t="shared" si="204"/>
        <v>2.7925074943117932E-4</v>
      </c>
      <c r="H255" s="342">
        <v>1815000</v>
      </c>
      <c r="I255" s="200">
        <v>1635457.3781526573</v>
      </c>
      <c r="J255" s="200">
        <v>140715.22132307492</v>
      </c>
      <c r="K255" s="161">
        <f t="shared" si="205"/>
        <v>2.7195744374188137E-4</v>
      </c>
      <c r="L255" s="200">
        <v>1646441.66167428</v>
      </c>
      <c r="M255" s="200">
        <v>119152.11871151239</v>
      </c>
      <c r="N255" s="161">
        <f t="shared" si="206"/>
        <v>2.7353484341252127E-4</v>
      </c>
      <c r="O255" s="200">
        <v>1667217</v>
      </c>
      <c r="P255" s="200">
        <v>124869</v>
      </c>
      <c r="Q255" s="161">
        <f t="shared" si="201"/>
        <v>2.7463109760818418E-4</v>
      </c>
      <c r="R255" t="s">
        <v>339</v>
      </c>
      <c r="S255" s="144">
        <v>986</v>
      </c>
      <c r="T255" t="s">
        <v>471</v>
      </c>
      <c r="U255" s="275">
        <v>1737982.9338385183</v>
      </c>
      <c r="V255" s="161">
        <f t="shared" si="232"/>
        <v>2.722633534130238E-4</v>
      </c>
      <c r="W255" s="3">
        <v>1828274.585804183</v>
      </c>
      <c r="X255" s="161">
        <f t="shared" si="213"/>
        <v>2.8872279079310916E-4</v>
      </c>
      <c r="Y255">
        <v>986</v>
      </c>
      <c r="Z255" t="s">
        <v>339</v>
      </c>
      <c r="AA255" t="s">
        <v>471</v>
      </c>
      <c r="AB255" s="162">
        <v>1737374</v>
      </c>
      <c r="AC255" s="161">
        <f t="shared" si="214"/>
        <v>2.9133819896949088E-4</v>
      </c>
      <c r="AD255" s="163">
        <v>986</v>
      </c>
      <c r="AE255" s="163" t="s">
        <v>339</v>
      </c>
      <c r="AF255" s="8" t="s">
        <v>471</v>
      </c>
      <c r="AG255" s="160">
        <v>1864762</v>
      </c>
      <c r="AH255" s="161">
        <f t="shared" si="215"/>
        <v>3.0686584845287526E-4</v>
      </c>
      <c r="AI255">
        <v>986</v>
      </c>
      <c r="AJ255" t="s">
        <v>339</v>
      </c>
      <c r="AK255" s="1">
        <v>1833029</v>
      </c>
      <c r="AL255" s="161">
        <f t="shared" si="216"/>
        <v>3.1506517255724714E-4</v>
      </c>
      <c r="AM255">
        <v>986</v>
      </c>
      <c r="AN255" t="s">
        <v>339</v>
      </c>
      <c r="AO255" s="3">
        <v>1990248</v>
      </c>
      <c r="AP255" s="161">
        <f t="shared" si="217"/>
        <v>3.5356829653573961E-4</v>
      </c>
      <c r="AQ255">
        <v>986</v>
      </c>
      <c r="AR255" t="s">
        <v>339</v>
      </c>
      <c r="AS255" s="3">
        <v>2233556</v>
      </c>
      <c r="AT255" s="161">
        <f t="shared" si="218"/>
        <v>3.9898079712341437E-4</v>
      </c>
      <c r="AU255" s="13">
        <v>986</v>
      </c>
      <c r="AV255" s="13" t="s">
        <v>339</v>
      </c>
      <c r="AW255" s="3">
        <v>2313049</v>
      </c>
      <c r="AX255" s="161">
        <f t="shared" si="219"/>
        <v>4.0518588590971556E-4</v>
      </c>
      <c r="AY255" s="174">
        <f t="shared" si="202"/>
        <v>-10984.283521622652</v>
      </c>
      <c r="AZ255" s="161">
        <f t="shared" si="207"/>
        <v>-1.5773996706399014E-6</v>
      </c>
      <c r="BA255" s="148">
        <f t="shared" si="208"/>
        <v>-6.6715291390601989E-3</v>
      </c>
      <c r="BB255" s="148">
        <f t="shared" si="209"/>
        <v>-5.766722992072368E-3</v>
      </c>
      <c r="BC255" s="174">
        <f t="shared" si="203"/>
        <v>-91541.272164238384</v>
      </c>
      <c r="BD255" s="161">
        <f t="shared" si="210"/>
        <v>1.2714899994974746E-6</v>
      </c>
      <c r="BE255" s="148">
        <f t="shared" si="247"/>
        <v>-5.2670984496988038E-2</v>
      </c>
      <c r="BF255" s="161">
        <f t="shared" si="248"/>
        <v>4.6700739690391712E-3</v>
      </c>
      <c r="BG255" s="174">
        <f t="shared" si="233"/>
        <v>-90291.6519656647</v>
      </c>
      <c r="BH255" s="161">
        <f t="shared" si="249"/>
        <v>-1.6459437380085355E-5</v>
      </c>
      <c r="BI255" s="148">
        <f t="shared" si="234"/>
        <v>-4.9386264331814853E-2</v>
      </c>
      <c r="BJ255" s="161">
        <f t="shared" si="250"/>
        <v>-5.7007752435725582E-2</v>
      </c>
      <c r="BK255" s="174">
        <f t="shared" si="251"/>
        <v>90900.585804183036</v>
      </c>
      <c r="BL255" s="164">
        <f t="shared" si="252"/>
        <v>-2.61540817638172E-6</v>
      </c>
      <c r="BM255" s="4">
        <f t="shared" si="220"/>
        <v>5.2320678106258664E-2</v>
      </c>
      <c r="BN255" s="4">
        <f t="shared" si="235"/>
        <v>-8.9772236721199997E-3</v>
      </c>
      <c r="BO255" s="157">
        <f t="shared" si="221"/>
        <v>-127388</v>
      </c>
      <c r="BP255" s="164">
        <f t="shared" si="236"/>
        <v>-1.552764948338438E-5</v>
      </c>
      <c r="BQ255" s="4">
        <f t="shared" si="222"/>
        <v>-6.8313275367044166E-2</v>
      </c>
      <c r="BR255" s="4">
        <f t="shared" si="237"/>
        <v>-5.0600774122210375E-2</v>
      </c>
      <c r="BS255" s="157">
        <f t="shared" si="223"/>
        <v>31733</v>
      </c>
      <c r="BT255" s="164">
        <f t="shared" si="238"/>
        <v>-8.1993241043718879E-6</v>
      </c>
      <c r="BU255" s="4">
        <f t="shared" si="224"/>
        <v>1.7311782846861669E-2</v>
      </c>
      <c r="BV255" s="4">
        <f t="shared" si="239"/>
        <v>-2.6024215998936142E-2</v>
      </c>
      <c r="BW255" s="157">
        <f t="shared" si="225"/>
        <v>-157219</v>
      </c>
      <c r="BX255" s="4">
        <f t="shared" si="240"/>
        <v>-3.8503123978492464E-5</v>
      </c>
      <c r="BY255" s="4">
        <f t="shared" si="226"/>
        <v>-7.8994678050172643E-2</v>
      </c>
      <c r="BZ255" s="4">
        <f t="shared" si="241"/>
        <v>-0.10889868903899438</v>
      </c>
      <c r="CA255" s="157">
        <f t="shared" si="227"/>
        <v>-243308</v>
      </c>
      <c r="CB255" s="4">
        <f t="shared" si="242"/>
        <v>-4.5412500587674765E-5</v>
      </c>
      <c r="CC255" s="4">
        <f t="shared" si="228"/>
        <v>-0.10893301981235304</v>
      </c>
      <c r="CD255" s="4">
        <f t="shared" si="243"/>
        <v>-0.11382126888083685</v>
      </c>
      <c r="CE255" s="159">
        <f t="shared" si="229"/>
        <v>-79493</v>
      </c>
      <c r="CF255" s="4">
        <f t="shared" si="244"/>
        <v>-6.2050887863011862E-6</v>
      </c>
      <c r="CG255" s="4">
        <f t="shared" si="230"/>
        <v>-3.4367192394108383E-2</v>
      </c>
      <c r="CH255" s="4">
        <f t="shared" si="245"/>
        <v>-1.5314178015775746E-2</v>
      </c>
      <c r="CI255" s="157">
        <f t="shared" si="212"/>
        <v>-677591.6218473427</v>
      </c>
      <c r="CJ255" s="164">
        <f t="shared" si="211"/>
        <v>-1.3322844216783419E-4</v>
      </c>
      <c r="CK255" s="4">
        <f t="shared" si="231"/>
        <v>-0.29294304696845708</v>
      </c>
      <c r="CL255" s="4">
        <f t="shared" si="246"/>
        <v>-0.32880820087973267</v>
      </c>
    </row>
    <row r="256" spans="1:90" x14ac:dyDescent="0.35">
      <c r="A256" t="s">
        <v>350</v>
      </c>
      <c r="B256">
        <v>988</v>
      </c>
      <c r="C256" t="s">
        <v>473</v>
      </c>
      <c r="D256" s="342">
        <v>15093000</v>
      </c>
      <c r="E256" s="200">
        <v>13630289</v>
      </c>
      <c r="F256" s="200">
        <v>1506302</v>
      </c>
      <c r="G256" s="161">
        <f t="shared" si="204"/>
        <v>2.2853443374851452E-3</v>
      </c>
      <c r="H256" s="342">
        <v>15261000</v>
      </c>
      <c r="I256" s="200">
        <v>13752122.264221627</v>
      </c>
      <c r="J256" s="200">
        <v>1545164.1321671444</v>
      </c>
      <c r="K256" s="161">
        <f t="shared" si="205"/>
        <v>2.2868171723484853E-3</v>
      </c>
      <c r="L256" s="200">
        <v>12956791.293531282</v>
      </c>
      <c r="M256" s="200">
        <v>1308384.2556168423</v>
      </c>
      <c r="N256" s="161">
        <f t="shared" si="206"/>
        <v>2.1526021602251851E-3</v>
      </c>
      <c r="O256" s="200">
        <v>13049776</v>
      </c>
      <c r="P256" s="200">
        <v>1286523</v>
      </c>
      <c r="Q256" s="161">
        <f t="shared" si="201"/>
        <v>2.1496147810518601E-3</v>
      </c>
      <c r="R256" t="s">
        <v>350</v>
      </c>
      <c r="S256" s="144">
        <v>988</v>
      </c>
      <c r="T256" t="s">
        <v>473</v>
      </c>
      <c r="U256" s="275">
        <v>13893497.096871555</v>
      </c>
      <c r="V256" s="161">
        <f t="shared" si="232"/>
        <v>2.1764828851764907E-3</v>
      </c>
      <c r="W256" s="3">
        <v>13014379.028521772</v>
      </c>
      <c r="X256" s="161">
        <f t="shared" si="213"/>
        <v>2.0552426111099318E-3</v>
      </c>
      <c r="Y256">
        <v>988</v>
      </c>
      <c r="Z256" t="s">
        <v>350</v>
      </c>
      <c r="AA256" t="s">
        <v>473</v>
      </c>
      <c r="AB256" s="162">
        <v>12706876</v>
      </c>
      <c r="AC256" s="161">
        <f t="shared" si="214"/>
        <v>2.1308010643469096E-3</v>
      </c>
      <c r="AD256" s="163">
        <v>988</v>
      </c>
      <c r="AE256" s="163" t="s">
        <v>350</v>
      </c>
      <c r="AF256" s="8" t="s">
        <v>473</v>
      </c>
      <c r="AG256" s="160">
        <v>13805760</v>
      </c>
      <c r="AH256" s="161">
        <f t="shared" si="215"/>
        <v>2.2718804093695426E-3</v>
      </c>
      <c r="AI256">
        <v>988</v>
      </c>
      <c r="AJ256" t="s">
        <v>350</v>
      </c>
      <c r="AK256" s="1">
        <v>13356511</v>
      </c>
      <c r="AL256" s="161">
        <f t="shared" si="216"/>
        <v>2.2957473356819613E-3</v>
      </c>
      <c r="AM256">
        <v>988</v>
      </c>
      <c r="AN256" t="s">
        <v>350</v>
      </c>
      <c r="AO256" s="3">
        <v>12685998</v>
      </c>
      <c r="AP256" s="161">
        <f t="shared" si="217"/>
        <v>2.2536722572844186E-3</v>
      </c>
      <c r="AQ256">
        <v>988</v>
      </c>
      <c r="AR256" t="s">
        <v>350</v>
      </c>
      <c r="AS256" s="3">
        <v>11749224</v>
      </c>
      <c r="AT256" s="161">
        <f t="shared" si="218"/>
        <v>2.0987675066582397E-3</v>
      </c>
      <c r="AU256" s="13">
        <v>988</v>
      </c>
      <c r="AV256" s="13" t="s">
        <v>350</v>
      </c>
      <c r="AW256" s="3">
        <v>12050411</v>
      </c>
      <c r="AX256" s="161">
        <f t="shared" si="219"/>
        <v>2.1109178649527877E-3</v>
      </c>
      <c r="AY256" s="174">
        <f t="shared" si="202"/>
        <v>795330.97069034539</v>
      </c>
      <c r="AZ256" s="161">
        <f t="shared" si="207"/>
        <v>1.3421501212330022E-4</v>
      </c>
      <c r="BA256" s="148">
        <f t="shared" si="208"/>
        <v>6.1383328068841926E-2</v>
      </c>
      <c r="BB256" s="148">
        <f t="shared" si="209"/>
        <v>6.2350124237197602E-2</v>
      </c>
      <c r="BC256" s="174">
        <f t="shared" si="203"/>
        <v>-936705.80334027298</v>
      </c>
      <c r="BD256" s="161">
        <f t="shared" si="210"/>
        <v>-2.3880724951305578E-5</v>
      </c>
      <c r="BE256" s="148">
        <f t="shared" si="247"/>
        <v>-6.7420448344225309E-2</v>
      </c>
      <c r="BF256" s="161">
        <f t="shared" si="248"/>
        <v>-1.0972162985499008E-2</v>
      </c>
      <c r="BG256" s="174">
        <f t="shared" si="233"/>
        <v>879118.06834978238</v>
      </c>
      <c r="BH256" s="161">
        <f t="shared" si="249"/>
        <v>1.2124027406655883E-4</v>
      </c>
      <c r="BI256" s="148">
        <f t="shared" si="234"/>
        <v>6.7549751426721455E-2</v>
      </c>
      <c r="BJ256" s="161">
        <f t="shared" si="250"/>
        <v>5.8990735892286282E-2</v>
      </c>
      <c r="BK256" s="174">
        <f t="shared" si="251"/>
        <v>307503.02852177247</v>
      </c>
      <c r="BL256" s="164">
        <f t="shared" si="252"/>
        <v>-7.5558453236977772E-5</v>
      </c>
      <c r="BM256" s="4">
        <f t="shared" si="220"/>
        <v>2.4199734735884135E-2</v>
      </c>
      <c r="BN256" s="4">
        <f t="shared" si="235"/>
        <v>-3.5460116151263717E-2</v>
      </c>
      <c r="BO256" s="157">
        <f t="shared" si="221"/>
        <v>-1098884</v>
      </c>
      <c r="BP256" s="164">
        <f t="shared" si="236"/>
        <v>-1.4107934502263298E-4</v>
      </c>
      <c r="BQ256" s="4">
        <f t="shared" si="222"/>
        <v>-7.9596052662077282E-2</v>
      </c>
      <c r="BR256" s="4">
        <f t="shared" si="237"/>
        <v>-6.2098050778026277E-2</v>
      </c>
      <c r="BS256" s="157">
        <f t="shared" si="223"/>
        <v>449249</v>
      </c>
      <c r="BT256" s="164">
        <f t="shared" si="238"/>
        <v>-2.3866926312418688E-5</v>
      </c>
      <c r="BU256" s="4">
        <f t="shared" si="224"/>
        <v>3.3635206080390306E-2</v>
      </c>
      <c r="BV256" s="4">
        <f t="shared" si="239"/>
        <v>-1.0396146797804698E-2</v>
      </c>
      <c r="BW256" s="157">
        <f t="shared" si="225"/>
        <v>670513</v>
      </c>
      <c r="BX256" s="4">
        <f t="shared" si="240"/>
        <v>4.2075078397542723E-5</v>
      </c>
      <c r="BY256" s="4">
        <f t="shared" si="226"/>
        <v>5.2854572419134861E-2</v>
      </c>
      <c r="BZ256" s="4">
        <f t="shared" si="241"/>
        <v>1.8669563980097729E-2</v>
      </c>
      <c r="CA256" s="157">
        <f t="shared" si="227"/>
        <v>936774</v>
      </c>
      <c r="CB256" s="4">
        <f t="shared" si="242"/>
        <v>1.5490475062617881E-4</v>
      </c>
      <c r="CC256" s="4">
        <f t="shared" si="228"/>
        <v>7.9730712428327175E-2</v>
      </c>
      <c r="CD256" s="4">
        <f t="shared" si="243"/>
        <v>7.3807484695065498E-2</v>
      </c>
      <c r="CE256" s="159">
        <f t="shared" si="229"/>
        <v>-301187</v>
      </c>
      <c r="CF256" s="4">
        <f t="shared" si="244"/>
        <v>-1.2150358294547945E-5</v>
      </c>
      <c r="CG256" s="4">
        <f t="shared" si="230"/>
        <v>-2.4993919294536926E-2</v>
      </c>
      <c r="CH256" s="4">
        <f t="shared" si="245"/>
        <v>-5.755959763417748E-3</v>
      </c>
      <c r="CI256" s="157">
        <f t="shared" si="212"/>
        <v>1701711.2642216273</v>
      </c>
      <c r="CJ256" s="164">
        <f t="shared" si="211"/>
        <v>1.7589930739569763E-4</v>
      </c>
      <c r="CK256" s="4">
        <f t="shared" si="231"/>
        <v>0.14121603522250215</v>
      </c>
      <c r="CL256" s="4">
        <f t="shared" si="246"/>
        <v>8.3328352237727527E-2</v>
      </c>
    </row>
    <row r="257" spans="1:90" x14ac:dyDescent="0.35">
      <c r="A257" t="s">
        <v>326</v>
      </c>
      <c r="B257">
        <v>994</v>
      </c>
      <c r="C257" t="s">
        <v>472</v>
      </c>
      <c r="D257" s="342">
        <v>4761000</v>
      </c>
      <c r="E257" s="200">
        <v>4299771</v>
      </c>
      <c r="F257" s="200">
        <v>265226</v>
      </c>
      <c r="G257" s="161">
        <f t="shared" si="204"/>
        <v>7.2092802341409197E-4</v>
      </c>
      <c r="H257" s="342">
        <v>4831000</v>
      </c>
      <c r="I257" s="200">
        <v>4353171.687187735</v>
      </c>
      <c r="J257" s="200">
        <v>291015.43946467392</v>
      </c>
      <c r="K257" s="161">
        <f t="shared" si="205"/>
        <v>7.2388156367264459E-4</v>
      </c>
      <c r="L257" s="200">
        <v>4406631.8279802985</v>
      </c>
      <c r="M257" s="200">
        <v>246420.43599793309</v>
      </c>
      <c r="N257" s="161">
        <f t="shared" si="206"/>
        <v>7.321044985083015E-4</v>
      </c>
      <c r="O257" s="200">
        <v>4443530</v>
      </c>
      <c r="P257" s="200">
        <v>242302</v>
      </c>
      <c r="Q257" s="161">
        <f t="shared" si="201"/>
        <v>7.3195722041875452E-4</v>
      </c>
      <c r="R257" t="s">
        <v>326</v>
      </c>
      <c r="S257" s="144">
        <v>994</v>
      </c>
      <c r="T257" t="s">
        <v>472</v>
      </c>
      <c r="U257" s="275">
        <v>4534812.6593646929</v>
      </c>
      <c r="V257" s="161">
        <f t="shared" si="232"/>
        <v>7.1040012977088309E-4</v>
      </c>
      <c r="W257" s="3">
        <v>4532065.3736196244</v>
      </c>
      <c r="X257" s="161">
        <f t="shared" si="213"/>
        <v>7.1570789906960977E-4</v>
      </c>
      <c r="Y257">
        <v>994</v>
      </c>
      <c r="Z257" t="s">
        <v>326</v>
      </c>
      <c r="AA257" t="s">
        <v>472</v>
      </c>
      <c r="AB257" s="162">
        <v>4149607</v>
      </c>
      <c r="AC257" s="161">
        <f t="shared" si="214"/>
        <v>6.9584270848486974E-4</v>
      </c>
      <c r="AD257" s="163">
        <v>994</v>
      </c>
      <c r="AE257" s="163" t="s">
        <v>326</v>
      </c>
      <c r="AF257" s="8" t="s">
        <v>472</v>
      </c>
      <c r="AG257" s="160">
        <v>4463672</v>
      </c>
      <c r="AH257" s="161">
        <f t="shared" si="215"/>
        <v>7.3454333340948745E-4</v>
      </c>
      <c r="AI257">
        <v>994</v>
      </c>
      <c r="AJ257" t="s">
        <v>326</v>
      </c>
      <c r="AK257" s="1">
        <v>4358620</v>
      </c>
      <c r="AL257" s="161">
        <f t="shared" si="216"/>
        <v>7.4916946890172967E-4</v>
      </c>
      <c r="AM257">
        <v>994</v>
      </c>
      <c r="AN257" t="s">
        <v>530</v>
      </c>
      <c r="AO257" s="3">
        <v>4425374</v>
      </c>
      <c r="AP257" s="161">
        <f t="shared" si="217"/>
        <v>7.8616933503440384E-4</v>
      </c>
      <c r="AQ257">
        <v>994</v>
      </c>
      <c r="AR257" t="s">
        <v>326</v>
      </c>
      <c r="AS257" s="3">
        <v>4509134</v>
      </c>
      <c r="AT257" s="161">
        <f t="shared" si="218"/>
        <v>8.0546799706669096E-4</v>
      </c>
      <c r="AU257" s="13">
        <v>994</v>
      </c>
      <c r="AV257" s="13" t="s">
        <v>326</v>
      </c>
      <c r="AW257" s="3">
        <v>4523457</v>
      </c>
      <c r="AX257" s="161">
        <f t="shared" si="219"/>
        <v>7.9239174436836581E-4</v>
      </c>
      <c r="AY257" s="174">
        <f t="shared" si="202"/>
        <v>-53460.140792563558</v>
      </c>
      <c r="AZ257" s="161">
        <f t="shared" si="207"/>
        <v>-8.2229348356569138E-6</v>
      </c>
      <c r="BA257" s="148">
        <f t="shared" si="208"/>
        <v>-1.2131746621788021E-2</v>
      </c>
      <c r="BB257" s="148">
        <f t="shared" si="209"/>
        <v>-1.1231914094793221E-2</v>
      </c>
      <c r="BC257" s="174">
        <f t="shared" si="203"/>
        <v>-128180.83138439432</v>
      </c>
      <c r="BD257" s="161">
        <f t="shared" si="210"/>
        <v>2.1704368737418414E-5</v>
      </c>
      <c r="BE257" s="148">
        <f t="shared" si="247"/>
        <v>-2.8265959591449116E-2</v>
      </c>
      <c r="BF257" s="161">
        <f t="shared" si="248"/>
        <v>3.0552315276770103E-2</v>
      </c>
      <c r="BG257" s="174">
        <f t="shared" si="233"/>
        <v>2747.2857450684533</v>
      </c>
      <c r="BH257" s="161">
        <f t="shared" si="249"/>
        <v>-5.3077692987266861E-6</v>
      </c>
      <c r="BI257" s="148">
        <f t="shared" si="234"/>
        <v>6.061884634453714E-4</v>
      </c>
      <c r="BJ257" s="161">
        <f t="shared" si="250"/>
        <v>-7.4161111056990758E-3</v>
      </c>
      <c r="BK257" s="174">
        <f t="shared" si="251"/>
        <v>382458.37361962441</v>
      </c>
      <c r="BL257" s="164">
        <f t="shared" si="252"/>
        <v>1.9865190584740034E-5</v>
      </c>
      <c r="BM257" s="4">
        <f t="shared" si="220"/>
        <v>9.2167372384812443E-2</v>
      </c>
      <c r="BN257" s="4">
        <f t="shared" si="235"/>
        <v>2.8548392248004678E-2</v>
      </c>
      <c r="BO257" s="157">
        <f t="shared" si="221"/>
        <v>-314065</v>
      </c>
      <c r="BP257" s="164">
        <f t="shared" si="236"/>
        <v>-3.8700624924617715E-5</v>
      </c>
      <c r="BQ257" s="4">
        <f t="shared" si="222"/>
        <v>-7.0360232561890751E-2</v>
      </c>
      <c r="BR257" s="4">
        <f t="shared" si="237"/>
        <v>-5.2686646470512848E-2</v>
      </c>
      <c r="BS257" s="157">
        <f t="shared" si="223"/>
        <v>105052</v>
      </c>
      <c r="BT257" s="164">
        <f t="shared" si="238"/>
        <v>-1.4626135492242214E-5</v>
      </c>
      <c r="BU257" s="4">
        <f t="shared" si="224"/>
        <v>2.4102124066791783E-2</v>
      </c>
      <c r="BV257" s="4">
        <f t="shared" si="239"/>
        <v>-1.9523133415572703E-2</v>
      </c>
      <c r="BW257" s="157">
        <f t="shared" si="225"/>
        <v>-66754</v>
      </c>
      <c r="BX257" s="4">
        <f t="shared" si="240"/>
        <v>-3.699986613267417E-5</v>
      </c>
      <c r="BY257" s="4">
        <f t="shared" si="226"/>
        <v>-1.5084374789565808E-2</v>
      </c>
      <c r="BZ257" s="4">
        <f t="shared" si="241"/>
        <v>-4.7063481725670472E-2</v>
      </c>
      <c r="CA257" s="157">
        <f t="shared" si="227"/>
        <v>-83760</v>
      </c>
      <c r="CB257" s="4">
        <f t="shared" si="242"/>
        <v>-1.9298662032287122E-5</v>
      </c>
      <c r="CC257" s="4">
        <f t="shared" si="228"/>
        <v>-1.857562893451381E-2</v>
      </c>
      <c r="CD257" s="4">
        <f t="shared" si="243"/>
        <v>-2.3959564008213769E-2</v>
      </c>
      <c r="CE257" s="159">
        <f t="shared" si="229"/>
        <v>-14323</v>
      </c>
      <c r="CF257" s="4">
        <f t="shared" si="244"/>
        <v>1.307625269832515E-5</v>
      </c>
      <c r="CG257" s="4">
        <f t="shared" si="230"/>
        <v>-3.1663835867125519E-3</v>
      </c>
      <c r="CH257" s="4">
        <f t="shared" si="245"/>
        <v>1.6502257615958051E-2</v>
      </c>
      <c r="CI257" s="157">
        <f t="shared" si="212"/>
        <v>-170285.31281226501</v>
      </c>
      <c r="CJ257" s="164">
        <f t="shared" si="211"/>
        <v>-6.8510180695721223E-5</v>
      </c>
      <c r="CK257" s="4">
        <f t="shared" si="231"/>
        <v>-3.7644950048660794E-2</v>
      </c>
      <c r="CL257" s="4">
        <f t="shared" si="246"/>
        <v>-8.6459987982752534E-2</v>
      </c>
    </row>
    <row r="258" spans="1:90" x14ac:dyDescent="0.35">
      <c r="A258" t="s">
        <v>191</v>
      </c>
      <c r="B258">
        <v>995</v>
      </c>
      <c r="C258" t="s">
        <v>473</v>
      </c>
      <c r="D258" s="342">
        <v>34233000</v>
      </c>
      <c r="E258" s="200">
        <v>30915319</v>
      </c>
      <c r="F258" s="200">
        <v>2219084</v>
      </c>
      <c r="G258" s="161">
        <f t="shared" si="204"/>
        <v>5.1834667055259739E-3</v>
      </c>
      <c r="H258" s="342">
        <v>34479000</v>
      </c>
      <c r="I258" s="200">
        <v>31069599.818635684</v>
      </c>
      <c r="J258" s="200">
        <v>2176980.8300511762</v>
      </c>
      <c r="K258" s="161">
        <f t="shared" si="205"/>
        <v>5.1665112510016599E-3</v>
      </c>
      <c r="L258" s="200">
        <v>30809151.361349061</v>
      </c>
      <c r="M258" s="200">
        <v>1843381.8023097455</v>
      </c>
      <c r="N258" s="161">
        <f t="shared" si="206"/>
        <v>5.1185393260332187E-3</v>
      </c>
      <c r="O258" s="200">
        <v>31063935</v>
      </c>
      <c r="P258" s="200">
        <v>1812581</v>
      </c>
      <c r="Q258" s="161">
        <f t="shared" si="201"/>
        <v>5.1169839109601739E-3</v>
      </c>
      <c r="R258" t="s">
        <v>191</v>
      </c>
      <c r="S258" s="144">
        <v>995</v>
      </c>
      <c r="T258" t="s">
        <v>473</v>
      </c>
      <c r="U258" s="275">
        <v>33738021.339054711</v>
      </c>
      <c r="V258" s="161">
        <f t="shared" si="232"/>
        <v>5.2852226845540801E-3</v>
      </c>
      <c r="W258" s="3">
        <v>34059108.290730521</v>
      </c>
      <c r="X258" s="161">
        <f t="shared" si="213"/>
        <v>5.3786454583894033E-3</v>
      </c>
      <c r="Y258">
        <v>995</v>
      </c>
      <c r="Z258" t="s">
        <v>191</v>
      </c>
      <c r="AA258" t="s">
        <v>473</v>
      </c>
      <c r="AB258" s="162">
        <v>32991750</v>
      </c>
      <c r="AC258" s="161">
        <f t="shared" si="214"/>
        <v>5.5323476844085957E-3</v>
      </c>
      <c r="AD258" s="163">
        <v>995</v>
      </c>
      <c r="AE258" s="163" t="s">
        <v>191</v>
      </c>
      <c r="AF258" s="8" t="s">
        <v>473</v>
      </c>
      <c r="AG258" s="160">
        <v>35116675</v>
      </c>
      <c r="AH258" s="161">
        <f t="shared" si="215"/>
        <v>5.778811595645382E-3</v>
      </c>
      <c r="AI258">
        <v>995</v>
      </c>
      <c r="AJ258" t="s">
        <v>191</v>
      </c>
      <c r="AK258" s="1">
        <v>32765380</v>
      </c>
      <c r="AL258" s="161">
        <f t="shared" si="216"/>
        <v>5.6317876605355265E-3</v>
      </c>
      <c r="AM258">
        <v>995</v>
      </c>
      <c r="AN258" t="s">
        <v>191</v>
      </c>
      <c r="AO258" s="3">
        <v>34232700</v>
      </c>
      <c r="AP258" s="161">
        <f t="shared" si="217"/>
        <v>6.081451871736092E-3</v>
      </c>
      <c r="AQ258">
        <v>995</v>
      </c>
      <c r="AR258" t="s">
        <v>191</v>
      </c>
      <c r="AS258" s="3">
        <v>31859899</v>
      </c>
      <c r="AT258" s="161">
        <f t="shared" si="218"/>
        <v>5.691143584173163E-3</v>
      </c>
      <c r="AU258" s="13">
        <v>995</v>
      </c>
      <c r="AV258" s="13" t="s">
        <v>191</v>
      </c>
      <c r="AW258" s="3">
        <v>33542380</v>
      </c>
      <c r="AX258" s="161">
        <f t="shared" si="219"/>
        <v>5.8757505594651581E-3</v>
      </c>
      <c r="AY258" s="174">
        <f t="shared" si="202"/>
        <v>260448.45728662238</v>
      </c>
      <c r="AZ258" s="161">
        <f t="shared" si="207"/>
        <v>4.7971924968441201E-5</v>
      </c>
      <c r="BA258" s="148">
        <f t="shared" si="208"/>
        <v>8.4536069894272457E-3</v>
      </c>
      <c r="BB258" s="148">
        <f t="shared" si="209"/>
        <v>9.3721903677584182E-3</v>
      </c>
      <c r="BC258" s="174">
        <f t="shared" si="203"/>
        <v>-2928869.97770565</v>
      </c>
      <c r="BD258" s="161">
        <f t="shared" si="210"/>
        <v>-1.6668335852086137E-4</v>
      </c>
      <c r="BE258" s="148">
        <f t="shared" si="247"/>
        <v>-8.6812144324398391E-2</v>
      </c>
      <c r="BF258" s="161">
        <f t="shared" si="248"/>
        <v>-3.1537622626193022E-2</v>
      </c>
      <c r="BG258" s="174">
        <f t="shared" si="233"/>
        <v>-321086.95167580992</v>
      </c>
      <c r="BH258" s="161">
        <f t="shared" si="249"/>
        <v>-9.34227738353232E-5</v>
      </c>
      <c r="BI258" s="148">
        <f t="shared" si="234"/>
        <v>-9.4273446308398064E-3</v>
      </c>
      <c r="BJ258" s="161">
        <f t="shared" si="250"/>
        <v>-1.7369200955531652E-2</v>
      </c>
      <c r="BK258" s="174">
        <f t="shared" si="251"/>
        <v>1067358.2907305211</v>
      </c>
      <c r="BL258" s="164">
        <f t="shared" si="252"/>
        <v>-1.5370222601919243E-4</v>
      </c>
      <c r="BM258" s="4">
        <f t="shared" si="220"/>
        <v>3.2352278697872078E-2</v>
      </c>
      <c r="BN258" s="4">
        <f t="shared" si="235"/>
        <v>-2.778245959710016E-2</v>
      </c>
      <c r="BO258" s="157">
        <f t="shared" si="221"/>
        <v>-2124925</v>
      </c>
      <c r="BP258" s="164">
        <f t="shared" si="236"/>
        <v>-2.4646391123678627E-4</v>
      </c>
      <c r="BQ258" s="4">
        <f t="shared" si="222"/>
        <v>-6.0510427026476736E-2</v>
      </c>
      <c r="BR258" s="4">
        <f t="shared" si="237"/>
        <v>-4.2649584115617978E-2</v>
      </c>
      <c r="BS258" s="157">
        <f t="shared" si="223"/>
        <v>2351295</v>
      </c>
      <c r="BT258" s="164">
        <f t="shared" si="238"/>
        <v>1.4702393510985547E-4</v>
      </c>
      <c r="BU258" s="4">
        <f t="shared" si="224"/>
        <v>7.1761566629167731E-2</v>
      </c>
      <c r="BV258" s="4">
        <f t="shared" si="239"/>
        <v>2.61060863746903E-2</v>
      </c>
      <c r="BW258" s="157">
        <f t="shared" si="225"/>
        <v>-1467320</v>
      </c>
      <c r="BX258" s="4">
        <f t="shared" si="240"/>
        <v>-4.4966421120056551E-4</v>
      </c>
      <c r="BY258" s="4">
        <f t="shared" si="226"/>
        <v>-4.2863110417816881E-2</v>
      </c>
      <c r="BZ258" s="4">
        <f t="shared" si="241"/>
        <v>-7.3940272928970555E-2</v>
      </c>
      <c r="CA258" s="157">
        <f t="shared" si="227"/>
        <v>2372801</v>
      </c>
      <c r="CB258" s="4">
        <f t="shared" si="242"/>
        <v>3.90308287562929E-4</v>
      </c>
      <c r="CC258" s="4">
        <f t="shared" si="228"/>
        <v>7.4476099249404404E-2</v>
      </c>
      <c r="CD258" s="4">
        <f t="shared" si="243"/>
        <v>6.8581697472606451E-2</v>
      </c>
      <c r="CE258" s="159">
        <f t="shared" si="229"/>
        <v>-1682481</v>
      </c>
      <c r="CF258" s="4">
        <f t="shared" si="244"/>
        <v>-1.8460697529199509E-4</v>
      </c>
      <c r="CG258" s="4">
        <f t="shared" si="230"/>
        <v>-5.0159857469863497E-2</v>
      </c>
      <c r="CH258" s="4">
        <f t="shared" si="245"/>
        <v>-3.1418450021608639E-2</v>
      </c>
      <c r="CI258" s="157">
        <f t="shared" si="212"/>
        <v>-2472780.1813643165</v>
      </c>
      <c r="CJ258" s="164">
        <f t="shared" si="211"/>
        <v>-7.092393084634982E-4</v>
      </c>
      <c r="CK258" s="4">
        <f t="shared" si="231"/>
        <v>-7.3721071115535525E-2</v>
      </c>
      <c r="CL258" s="4">
        <f t="shared" si="246"/>
        <v>-0.12070616362721444</v>
      </c>
    </row>
    <row r="259" spans="1:90" x14ac:dyDescent="0.35">
      <c r="A259" t="s">
        <v>163</v>
      </c>
      <c r="B259">
        <v>1507</v>
      </c>
      <c r="C259" t="s">
        <v>473</v>
      </c>
      <c r="D259" s="342">
        <v>6613000</v>
      </c>
      <c r="E259" s="200">
        <v>5972389</v>
      </c>
      <c r="F259" s="200">
        <v>562565</v>
      </c>
      <c r="G259" s="161">
        <f t="shared" si="204"/>
        <v>1.0013702117694328E-3</v>
      </c>
      <c r="H259" s="342">
        <v>6728000</v>
      </c>
      <c r="I259" s="200">
        <v>6062982.0461964235</v>
      </c>
      <c r="J259" s="200">
        <v>616135.38386814983</v>
      </c>
      <c r="K259" s="161">
        <f t="shared" si="205"/>
        <v>1.0082030389559874E-3</v>
      </c>
      <c r="L259" s="200">
        <v>5606639.5943840928</v>
      </c>
      <c r="M259" s="200">
        <v>521719.22632638761</v>
      </c>
      <c r="N259" s="161">
        <f t="shared" si="206"/>
        <v>9.3147016333439527E-4</v>
      </c>
      <c r="O259" s="200">
        <v>5648056</v>
      </c>
      <c r="P259" s="200">
        <v>513002</v>
      </c>
      <c r="Q259" s="161">
        <f t="shared" si="201"/>
        <v>9.3037188238393105E-4</v>
      </c>
      <c r="R259" t="s">
        <v>163</v>
      </c>
      <c r="S259" s="144">
        <v>1507</v>
      </c>
      <c r="T259" t="s">
        <v>473</v>
      </c>
      <c r="U259" s="275">
        <v>6136002.2586640418</v>
      </c>
      <c r="V259" s="161">
        <f t="shared" si="232"/>
        <v>9.6123415193959658E-4</v>
      </c>
      <c r="W259" s="3">
        <v>5735126.9566264506</v>
      </c>
      <c r="X259" s="161">
        <f t="shared" si="213"/>
        <v>9.0569648198748746E-4</v>
      </c>
      <c r="Y259">
        <v>1507</v>
      </c>
      <c r="Z259" t="s">
        <v>163</v>
      </c>
      <c r="AA259" t="s">
        <v>473</v>
      </c>
      <c r="AB259" s="162">
        <v>6493723</v>
      </c>
      <c r="AC259" s="161">
        <f t="shared" si="214"/>
        <v>1.088924758530264E-3</v>
      </c>
      <c r="AD259" s="163">
        <v>1507</v>
      </c>
      <c r="AE259" s="163" t="s">
        <v>163</v>
      </c>
      <c r="AF259" s="8" t="s">
        <v>473</v>
      </c>
      <c r="AG259" s="160">
        <v>6965743</v>
      </c>
      <c r="AH259" s="161">
        <f t="shared" si="215"/>
        <v>1.146284960654323E-3</v>
      </c>
      <c r="AI259">
        <v>1507</v>
      </c>
      <c r="AJ259" t="s">
        <v>163</v>
      </c>
      <c r="AK259" s="1">
        <v>6262313</v>
      </c>
      <c r="AL259" s="161">
        <f t="shared" si="216"/>
        <v>1.0763805296874693E-3</v>
      </c>
      <c r="AM259">
        <v>1507</v>
      </c>
      <c r="AN259" t="s">
        <v>531</v>
      </c>
      <c r="AO259" s="3">
        <v>5699007</v>
      </c>
      <c r="AP259" s="161">
        <f t="shared" si="217"/>
        <v>1.0124307106125748E-3</v>
      </c>
      <c r="AQ259">
        <v>1507</v>
      </c>
      <c r="AR259" t="s">
        <v>163</v>
      </c>
      <c r="AS259" s="3">
        <v>5067265</v>
      </c>
      <c r="AT259" s="161">
        <f t="shared" si="218"/>
        <v>9.0516710972797564E-4</v>
      </c>
      <c r="AU259" s="13">
        <v>1507</v>
      </c>
      <c r="AV259" s="13" t="s">
        <v>163</v>
      </c>
      <c r="AW259" s="3">
        <v>4531142</v>
      </c>
      <c r="AX259" s="161">
        <f t="shared" si="219"/>
        <v>7.9373795602804794E-4</v>
      </c>
      <c r="AY259" s="174">
        <f t="shared" si="202"/>
        <v>456342.45181233063</v>
      </c>
      <c r="AZ259" s="161">
        <f t="shared" si="207"/>
        <v>7.6732875621592089E-5</v>
      </c>
      <c r="BA259" s="148">
        <f t="shared" si="208"/>
        <v>8.139322032923739E-2</v>
      </c>
      <c r="BB259" s="148">
        <f t="shared" si="209"/>
        <v>8.2378243170892845E-2</v>
      </c>
      <c r="BC259" s="174">
        <f t="shared" si="203"/>
        <v>-529362.66427994892</v>
      </c>
      <c r="BD259" s="161">
        <f t="shared" si="210"/>
        <v>-2.9763988605201316E-5</v>
      </c>
      <c r="BE259" s="148">
        <f t="shared" si="247"/>
        <v>-8.627158888875705E-2</v>
      </c>
      <c r="BF259" s="161">
        <f t="shared" si="248"/>
        <v>-3.0964347807600233E-2</v>
      </c>
      <c r="BG259" s="174">
        <f t="shared" si="233"/>
        <v>400875.30203759111</v>
      </c>
      <c r="BH259" s="161">
        <f t="shared" si="249"/>
        <v>5.5537669952109123E-5</v>
      </c>
      <c r="BI259" s="148">
        <f t="shared" si="234"/>
        <v>6.9898243765016202E-2</v>
      </c>
      <c r="BJ259" s="161">
        <f t="shared" si="250"/>
        <v>6.1320399335366302E-2</v>
      </c>
      <c r="BK259" s="174">
        <f t="shared" si="251"/>
        <v>-758596.04337354936</v>
      </c>
      <c r="BL259" s="164">
        <f t="shared" si="252"/>
        <v>-1.8322827654277654E-4</v>
      </c>
      <c r="BM259" s="4">
        <f t="shared" si="220"/>
        <v>-0.11681989567056515</v>
      </c>
      <c r="BN259" s="4">
        <f t="shared" si="235"/>
        <v>-0.16826532329936381</v>
      </c>
      <c r="BO259" s="157">
        <f t="shared" si="221"/>
        <v>-472020</v>
      </c>
      <c r="BP259" s="164">
        <f t="shared" si="236"/>
        <v>-5.7360202124059033E-5</v>
      </c>
      <c r="BQ259" s="4">
        <f t="shared" si="222"/>
        <v>-6.7763051263878091E-2</v>
      </c>
      <c r="BR259" s="4">
        <f t="shared" si="237"/>
        <v>-5.0040089587598403E-2</v>
      </c>
      <c r="BS259" s="157">
        <f t="shared" si="223"/>
        <v>703430</v>
      </c>
      <c r="BT259" s="164">
        <f t="shared" si="238"/>
        <v>6.9904430966853757E-5</v>
      </c>
      <c r="BU259" s="4">
        <f t="shared" si="224"/>
        <v>0.11232750582731972</v>
      </c>
      <c r="BV259" s="4">
        <f t="shared" si="239"/>
        <v>6.494397570267342E-2</v>
      </c>
      <c r="BW259" s="157">
        <f t="shared" si="225"/>
        <v>563306</v>
      </c>
      <c r="BX259" s="4">
        <f t="shared" si="240"/>
        <v>6.3949819074894491E-5</v>
      </c>
      <c r="BY259" s="4">
        <f t="shared" si="226"/>
        <v>9.8842833497133797E-2</v>
      </c>
      <c r="BZ259" s="4">
        <f t="shared" si="241"/>
        <v>6.3164637742173416E-2</v>
      </c>
      <c r="CA259" s="157">
        <f t="shared" si="227"/>
        <v>631742</v>
      </c>
      <c r="CB259" s="4">
        <f t="shared" si="242"/>
        <v>1.0726360088459915E-4</v>
      </c>
      <c r="CC259" s="4">
        <f t="shared" si="228"/>
        <v>0.12467119836835058</v>
      </c>
      <c r="CD259" s="4">
        <f t="shared" si="243"/>
        <v>0.11850143441119335</v>
      </c>
      <c r="CE259" s="159">
        <f t="shared" si="229"/>
        <v>536123</v>
      </c>
      <c r="CF259" s="4">
        <f t="shared" si="244"/>
        <v>1.114291536999277E-4</v>
      </c>
      <c r="CG259" s="4">
        <f t="shared" si="230"/>
        <v>0.11831962008694497</v>
      </c>
      <c r="CH259" s="4">
        <f t="shared" si="245"/>
        <v>0.1403853159013983</v>
      </c>
      <c r="CI259" s="157">
        <f t="shared" si="212"/>
        <v>1531840.0461964235</v>
      </c>
      <c r="CJ259" s="164">
        <f t="shared" si="211"/>
        <v>2.1446508292793942E-4</v>
      </c>
      <c r="CK259" s="4">
        <f t="shared" si="231"/>
        <v>0.33806930928150641</v>
      </c>
      <c r="CL259" s="4">
        <f t="shared" si="246"/>
        <v>0.27019633028656748</v>
      </c>
    </row>
    <row r="260" spans="1:90" x14ac:dyDescent="0.35">
      <c r="A260" t="s">
        <v>254</v>
      </c>
      <c r="B260">
        <v>1509</v>
      </c>
      <c r="C260" t="s">
        <v>472</v>
      </c>
      <c r="D260" s="342">
        <v>9542000</v>
      </c>
      <c r="E260" s="200">
        <v>8617587</v>
      </c>
      <c r="F260" s="200">
        <v>960572</v>
      </c>
      <c r="G260" s="161">
        <f t="shared" si="204"/>
        <v>1.4448815907891314E-3</v>
      </c>
      <c r="H260" s="342">
        <v>9894000</v>
      </c>
      <c r="I260" s="200">
        <v>8915670.2515892573</v>
      </c>
      <c r="J260" s="200">
        <v>1206254.5682261363</v>
      </c>
      <c r="K260" s="161">
        <f t="shared" si="205"/>
        <v>1.4825717400269818E-3</v>
      </c>
      <c r="L260" s="200">
        <v>8586435.0824771561</v>
      </c>
      <c r="M260" s="200">
        <v>1021408.9574545252</v>
      </c>
      <c r="N260" s="161">
        <f t="shared" si="206"/>
        <v>1.4265243831164762E-3</v>
      </c>
      <c r="O260" s="200">
        <v>8640067</v>
      </c>
      <c r="P260" s="200">
        <v>1000455</v>
      </c>
      <c r="Q260" s="161">
        <f t="shared" ref="Q260:Q323" si="253">+O260/O$5</f>
        <v>1.4232287000541927E-3</v>
      </c>
      <c r="R260" t="s">
        <v>254</v>
      </c>
      <c r="S260" s="144">
        <v>1509</v>
      </c>
      <c r="T260" t="s">
        <v>472</v>
      </c>
      <c r="U260" s="275">
        <v>8617198.6076322738</v>
      </c>
      <c r="V260" s="161">
        <f t="shared" si="232"/>
        <v>1.349925447632727E-3</v>
      </c>
      <c r="W260" s="3">
        <v>8751753.2814917229</v>
      </c>
      <c r="X260" s="161">
        <f t="shared" si="213"/>
        <v>1.3820848637206165E-3</v>
      </c>
      <c r="Y260">
        <v>1509</v>
      </c>
      <c r="Z260" t="s">
        <v>254</v>
      </c>
      <c r="AA260" t="s">
        <v>472</v>
      </c>
      <c r="AB260" s="162">
        <v>8267190</v>
      </c>
      <c r="AC260" s="161">
        <f t="shared" si="214"/>
        <v>1.3863153501425629E-3</v>
      </c>
      <c r="AD260" s="163">
        <v>1509</v>
      </c>
      <c r="AE260" s="163" t="s">
        <v>254</v>
      </c>
      <c r="AF260" s="8" t="s">
        <v>472</v>
      </c>
      <c r="AG260" s="160">
        <v>9334966</v>
      </c>
      <c r="AH260" s="161">
        <f t="shared" si="215"/>
        <v>1.5361650772960534E-3</v>
      </c>
      <c r="AI260">
        <v>1509</v>
      </c>
      <c r="AJ260" t="s">
        <v>254</v>
      </c>
      <c r="AK260" s="1">
        <v>8635834</v>
      </c>
      <c r="AL260" s="161">
        <f t="shared" si="216"/>
        <v>1.4843466903064501E-3</v>
      </c>
      <c r="AM260">
        <v>1509</v>
      </c>
      <c r="AN260" t="s">
        <v>532</v>
      </c>
      <c r="AO260" s="3">
        <v>8301548</v>
      </c>
      <c r="AP260" s="161">
        <f t="shared" si="217"/>
        <v>1.4747730860524297E-3</v>
      </c>
      <c r="AQ260">
        <v>1509</v>
      </c>
      <c r="AR260" t="s">
        <v>254</v>
      </c>
      <c r="AS260" s="3">
        <v>7025055</v>
      </c>
      <c r="AT260" s="161">
        <f t="shared" si="218"/>
        <v>1.2548877412233354E-3</v>
      </c>
      <c r="AU260" s="13">
        <v>1509</v>
      </c>
      <c r="AV260" s="13" t="s">
        <v>254</v>
      </c>
      <c r="AW260" s="3">
        <v>7492931</v>
      </c>
      <c r="AX260" s="161">
        <f t="shared" si="219"/>
        <v>1.3125661779302431E-3</v>
      </c>
      <c r="AY260" s="174">
        <f t="shared" si="202"/>
        <v>329235.1691121012</v>
      </c>
      <c r="AZ260" s="161">
        <f t="shared" si="207"/>
        <v>5.6047356910505532E-5</v>
      </c>
      <c r="BA260" s="148">
        <f t="shared" si="208"/>
        <v>3.8343639234400179E-2</v>
      </c>
      <c r="BB260" s="148">
        <f t="shared" si="209"/>
        <v>3.9289448938868397E-2</v>
      </c>
      <c r="BC260" s="174">
        <f t="shared" si="203"/>
        <v>-30763.525155117735</v>
      </c>
      <c r="BD260" s="161">
        <f t="shared" si="210"/>
        <v>7.6598935483749263E-5</v>
      </c>
      <c r="BE260" s="148">
        <f t="shared" si="247"/>
        <v>-3.5700146365282106E-3</v>
      </c>
      <c r="BF260" s="161">
        <f t="shared" si="248"/>
        <v>5.6743085788978673E-2</v>
      </c>
      <c r="BG260" s="174">
        <f t="shared" si="233"/>
        <v>-134554.6738594491</v>
      </c>
      <c r="BH260" s="161">
        <f t="shared" si="249"/>
        <v>-3.2159416087889541E-5</v>
      </c>
      <c r="BI260" s="148">
        <f t="shared" si="234"/>
        <v>-1.5374596327344647E-2</v>
      </c>
      <c r="BJ260" s="161">
        <f t="shared" si="250"/>
        <v>-2.326877092142907E-2</v>
      </c>
      <c r="BK260" s="174">
        <f t="shared" si="251"/>
        <v>484563.28149172291</v>
      </c>
      <c r="BL260" s="164">
        <f t="shared" si="252"/>
        <v>-4.230486421946374E-6</v>
      </c>
      <c r="BM260" s="4">
        <f t="shared" si="220"/>
        <v>5.8612815417538836E-2</v>
      </c>
      <c r="BN260" s="4">
        <f t="shared" si="235"/>
        <v>-3.051604688292118E-3</v>
      </c>
      <c r="BO260" s="157">
        <f t="shared" si="221"/>
        <v>-1067776</v>
      </c>
      <c r="BP260" s="164">
        <f t="shared" si="236"/>
        <v>-1.4984972715349049E-4</v>
      </c>
      <c r="BQ260" s="4">
        <f t="shared" si="222"/>
        <v>-0.11438456230049472</v>
      </c>
      <c r="BR260" s="4">
        <f t="shared" si="237"/>
        <v>-9.7547932424850395E-2</v>
      </c>
      <c r="BS260" s="157">
        <f t="shared" si="223"/>
        <v>699132</v>
      </c>
      <c r="BT260" s="164">
        <f t="shared" si="238"/>
        <v>5.1818386989603256E-5</v>
      </c>
      <c r="BU260" s="4">
        <f t="shared" si="224"/>
        <v>8.095709111592464E-2</v>
      </c>
      <c r="BV260" s="4">
        <f t="shared" si="239"/>
        <v>3.4909894924146805E-2</v>
      </c>
      <c r="BW260" s="157">
        <f t="shared" si="225"/>
        <v>334286</v>
      </c>
      <c r="BX260" s="4">
        <f t="shared" si="240"/>
        <v>9.5736042540204343E-6</v>
      </c>
      <c r="BY260" s="4">
        <f t="shared" si="226"/>
        <v>4.0267911478678434E-2</v>
      </c>
      <c r="BZ260" s="4">
        <f t="shared" si="241"/>
        <v>6.4915778193690762E-3</v>
      </c>
      <c r="CA260" s="157">
        <f t="shared" si="227"/>
        <v>1276493</v>
      </c>
      <c r="CB260" s="4">
        <f t="shared" si="242"/>
        <v>2.1988534482909427E-4</v>
      </c>
      <c r="CC260" s="4">
        <f t="shared" si="228"/>
        <v>0.18170576600467897</v>
      </c>
      <c r="CD260" s="4">
        <f t="shared" si="243"/>
        <v>0.17522311965111526</v>
      </c>
      <c r="CE260" s="159">
        <f t="shared" si="229"/>
        <v>-467876</v>
      </c>
      <c r="CF260" s="4">
        <f t="shared" si="244"/>
        <v>-5.7678436706907641E-5</v>
      </c>
      <c r="CG260" s="4">
        <f t="shared" si="230"/>
        <v>-6.2442320635276105E-2</v>
      </c>
      <c r="CH260" s="4">
        <f t="shared" si="245"/>
        <v>-4.3943259910795132E-2</v>
      </c>
      <c r="CI260" s="157">
        <f t="shared" si="212"/>
        <v>1422739.2515892573</v>
      </c>
      <c r="CJ260" s="164">
        <f t="shared" si="211"/>
        <v>1.7000556209673871E-4</v>
      </c>
      <c r="CK260" s="4">
        <f t="shared" si="231"/>
        <v>0.18987753278246619</v>
      </c>
      <c r="CL260" s="4">
        <f t="shared" si="246"/>
        <v>0.12952151667111883</v>
      </c>
    </row>
    <row r="261" spans="1:90" x14ac:dyDescent="0.35">
      <c r="A261" t="s">
        <v>311</v>
      </c>
      <c r="B261">
        <v>1525</v>
      </c>
      <c r="C261" t="s">
        <v>472</v>
      </c>
      <c r="D261" s="342">
        <v>6007000</v>
      </c>
      <c r="E261" s="200">
        <v>5424479</v>
      </c>
      <c r="F261" s="200">
        <v>556524</v>
      </c>
      <c r="G261" s="161">
        <f t="shared" si="204"/>
        <v>9.0950399998540631E-4</v>
      </c>
      <c r="H261" s="342">
        <v>6051000</v>
      </c>
      <c r="I261" s="200">
        <v>5452834.0270800712</v>
      </c>
      <c r="J261" s="200">
        <v>551564.72275070031</v>
      </c>
      <c r="K261" s="161">
        <f t="shared" si="205"/>
        <v>9.0674255591332437E-4</v>
      </c>
      <c r="L261" s="200">
        <v>5596038.4855858451</v>
      </c>
      <c r="M261" s="200">
        <v>467043.32839290984</v>
      </c>
      <c r="N261" s="161">
        <f t="shared" si="206"/>
        <v>9.2970892714690776E-4</v>
      </c>
      <c r="O261" s="200">
        <v>5638803</v>
      </c>
      <c r="P261" s="200">
        <v>459240</v>
      </c>
      <c r="Q261" s="161">
        <f t="shared" si="253"/>
        <v>9.2884768874496948E-4</v>
      </c>
      <c r="R261" t="s">
        <v>311</v>
      </c>
      <c r="S261" s="144">
        <v>1525</v>
      </c>
      <c r="T261" t="s">
        <v>472</v>
      </c>
      <c r="U261" s="275">
        <v>5594761.8914319584</v>
      </c>
      <c r="V261" s="161">
        <f t="shared" si="232"/>
        <v>8.7644625528307215E-4</v>
      </c>
      <c r="W261" s="3">
        <v>5719221.397189009</v>
      </c>
      <c r="X261" s="161">
        <f t="shared" si="213"/>
        <v>9.0318466152815324E-4</v>
      </c>
      <c r="Y261">
        <v>1525</v>
      </c>
      <c r="Z261" t="s">
        <v>311</v>
      </c>
      <c r="AA261" t="s">
        <v>472</v>
      </c>
      <c r="AB261" s="162">
        <v>5239392</v>
      </c>
      <c r="AC261" s="161">
        <f t="shared" si="214"/>
        <v>8.7858747107713055E-4</v>
      </c>
      <c r="AD261" s="163">
        <v>1525</v>
      </c>
      <c r="AE261" s="163" t="s">
        <v>311</v>
      </c>
      <c r="AF261" s="8" t="s">
        <v>472</v>
      </c>
      <c r="AG261" s="160">
        <v>4868133</v>
      </c>
      <c r="AH261" s="161">
        <f t="shared" si="215"/>
        <v>8.011015686862136E-4</v>
      </c>
      <c r="AI261">
        <v>1525</v>
      </c>
      <c r="AJ261" t="s">
        <v>311</v>
      </c>
      <c r="AK261" s="1">
        <v>4096130</v>
      </c>
      <c r="AL261" s="161">
        <f t="shared" si="216"/>
        <v>7.0405209370223644E-4</v>
      </c>
      <c r="AM261">
        <v>1525</v>
      </c>
      <c r="AN261" t="s">
        <v>311</v>
      </c>
      <c r="AO261" s="3">
        <v>3821260</v>
      </c>
      <c r="AP261" s="161">
        <f t="shared" si="217"/>
        <v>6.7884825851861701E-4</v>
      </c>
      <c r="AQ261">
        <v>1525</v>
      </c>
      <c r="AR261" t="s">
        <v>311</v>
      </c>
      <c r="AS261" s="3">
        <v>4004721</v>
      </c>
      <c r="AT261" s="161">
        <f t="shared" si="218"/>
        <v>7.1536454731239204E-4</v>
      </c>
      <c r="AU261" s="13">
        <v>1525</v>
      </c>
      <c r="AV261" s="13" t="s">
        <v>311</v>
      </c>
      <c r="AW261" s="3">
        <v>3269001</v>
      </c>
      <c r="AX261" s="161">
        <f t="shared" si="219"/>
        <v>5.7264375559045485E-4</v>
      </c>
      <c r="AY261" s="174">
        <f t="shared" si="202"/>
        <v>-143204.45850577392</v>
      </c>
      <c r="AZ261" s="161">
        <f t="shared" si="207"/>
        <v>-2.2966371233583394E-5</v>
      </c>
      <c r="BA261" s="148">
        <f t="shared" si="208"/>
        <v>-2.5590327671018858E-2</v>
      </c>
      <c r="BB261" s="148">
        <f t="shared" si="209"/>
        <v>-2.4702754338460135E-2</v>
      </c>
      <c r="BC261" s="174">
        <f t="shared" si="203"/>
        <v>1276.5941538866609</v>
      </c>
      <c r="BD261" s="161">
        <f t="shared" si="210"/>
        <v>5.3262671863835609E-5</v>
      </c>
      <c r="BE261" s="148">
        <f t="shared" si="247"/>
        <v>2.2817667286997292E-4</v>
      </c>
      <c r="BF261" s="161">
        <f t="shared" si="248"/>
        <v>6.0771178543780738E-2</v>
      </c>
      <c r="BG261" s="174">
        <f t="shared" si="233"/>
        <v>-124459.50575705059</v>
      </c>
      <c r="BH261" s="161">
        <f t="shared" si="249"/>
        <v>-2.6738406245081087E-5</v>
      </c>
      <c r="BI261" s="148">
        <f t="shared" si="234"/>
        <v>-2.1761617030287075E-2</v>
      </c>
      <c r="BJ261" s="161">
        <f t="shared" si="250"/>
        <v>-2.9604584072365384E-2</v>
      </c>
      <c r="BK261" s="174">
        <f t="shared" si="251"/>
        <v>479829.397189009</v>
      </c>
      <c r="BL261" s="164">
        <f t="shared" si="252"/>
        <v>2.4597190451022691E-5</v>
      </c>
      <c r="BM261" s="4">
        <f t="shared" si="220"/>
        <v>9.1581121853262559E-2</v>
      </c>
      <c r="BN261" s="4">
        <f t="shared" si="235"/>
        <v>2.7996290933749637E-2</v>
      </c>
      <c r="BO261" s="157">
        <f t="shared" si="221"/>
        <v>371259</v>
      </c>
      <c r="BP261" s="164">
        <f t="shared" si="236"/>
        <v>7.7485902390916949E-5</v>
      </c>
      <c r="BQ261" s="4">
        <f t="shared" si="222"/>
        <v>7.6263117708575343E-2</v>
      </c>
      <c r="BR261" s="4">
        <f t="shared" si="237"/>
        <v>9.6724192561489897E-2</v>
      </c>
      <c r="BS261" s="157">
        <f t="shared" si="223"/>
        <v>772003</v>
      </c>
      <c r="BT261" s="164">
        <f t="shared" si="238"/>
        <v>9.7049474983977157E-5</v>
      </c>
      <c r="BU261" s="4">
        <f t="shared" si="224"/>
        <v>0.18847131316633017</v>
      </c>
      <c r="BV261" s="4">
        <f t="shared" si="239"/>
        <v>0.13784416785645143</v>
      </c>
      <c r="BW261" s="157">
        <f t="shared" si="225"/>
        <v>274870</v>
      </c>
      <c r="BX261" s="4">
        <f t="shared" si="240"/>
        <v>2.520383518361943E-5</v>
      </c>
      <c r="BY261" s="4">
        <f t="shared" si="226"/>
        <v>7.1931771195888269E-2</v>
      </c>
      <c r="BZ261" s="4">
        <f t="shared" si="241"/>
        <v>3.7127347485017122E-2</v>
      </c>
      <c r="CA261" s="157">
        <f t="shared" si="227"/>
        <v>-183461</v>
      </c>
      <c r="CB261" s="4">
        <f t="shared" si="242"/>
        <v>-3.6516288793775028E-5</v>
      </c>
      <c r="CC261" s="4">
        <f t="shared" si="228"/>
        <v>-4.5811181353207879E-2</v>
      </c>
      <c r="CD261" s="4">
        <f t="shared" si="243"/>
        <v>-5.1045706599475577E-2</v>
      </c>
      <c r="CE261" s="159">
        <f t="shared" si="229"/>
        <v>735720</v>
      </c>
      <c r="CF261" s="4">
        <f t="shared" si="244"/>
        <v>1.4272079172193719E-4</v>
      </c>
      <c r="CG261" s="4">
        <f t="shared" si="230"/>
        <v>0.22505958242288698</v>
      </c>
      <c r="CH261" s="4">
        <f t="shared" si="245"/>
        <v>0.24923137697498737</v>
      </c>
      <c r="CI261" s="157">
        <f t="shared" si="212"/>
        <v>2183833.0270800712</v>
      </c>
      <c r="CJ261" s="164">
        <f t="shared" si="211"/>
        <v>3.3409880032286951E-4</v>
      </c>
      <c r="CK261" s="4">
        <f t="shared" si="231"/>
        <v>0.66804293638333889</v>
      </c>
      <c r="CL261" s="4">
        <f t="shared" si="246"/>
        <v>0.58343218984092327</v>
      </c>
    </row>
    <row r="262" spans="1:90" x14ac:dyDescent="0.35">
      <c r="A262" t="s">
        <v>324</v>
      </c>
      <c r="B262">
        <v>1581</v>
      </c>
      <c r="C262" t="s">
        <v>473</v>
      </c>
      <c r="D262" s="342">
        <v>10077000</v>
      </c>
      <c r="E262" s="200">
        <v>9100795</v>
      </c>
      <c r="F262" s="200">
        <v>736847</v>
      </c>
      <c r="G262" s="161">
        <f t="shared" si="204"/>
        <v>1.5258994376321092E-3</v>
      </c>
      <c r="H262" s="342">
        <v>10279000</v>
      </c>
      <c r="I262" s="200">
        <v>9262795.3569291066</v>
      </c>
      <c r="J262" s="200">
        <v>841608.08430235577</v>
      </c>
      <c r="K262" s="161">
        <f t="shared" si="205"/>
        <v>1.5402945872059713E-3</v>
      </c>
      <c r="L262" s="200">
        <v>9428181.1356783621</v>
      </c>
      <c r="M262" s="200">
        <v>712640.64702088293</v>
      </c>
      <c r="N262" s="161">
        <f t="shared" si="206"/>
        <v>1.5663695292975803E-3</v>
      </c>
      <c r="O262" s="200">
        <v>9502203</v>
      </c>
      <c r="P262" s="200">
        <v>700733</v>
      </c>
      <c r="Q262" s="161">
        <f t="shared" si="253"/>
        <v>1.5652434203740609E-3</v>
      </c>
      <c r="R262" t="s">
        <v>324</v>
      </c>
      <c r="S262" s="144">
        <v>1581</v>
      </c>
      <c r="T262" t="s">
        <v>473</v>
      </c>
      <c r="U262" s="275">
        <v>9526685.9796014559</v>
      </c>
      <c r="V262" s="161">
        <f t="shared" si="232"/>
        <v>1.4924010018847085E-3</v>
      </c>
      <c r="W262" s="3">
        <v>9433558.4200855363</v>
      </c>
      <c r="X262" s="161">
        <f t="shared" si="213"/>
        <v>1.4897561533181258E-3</v>
      </c>
      <c r="Y262">
        <v>1581</v>
      </c>
      <c r="Z262" t="s">
        <v>324</v>
      </c>
      <c r="AA262" t="s">
        <v>473</v>
      </c>
      <c r="AB262" s="162">
        <v>8594903</v>
      </c>
      <c r="AC262" s="161">
        <f t="shared" si="214"/>
        <v>1.4412691569791385E-3</v>
      </c>
      <c r="AD262" s="163">
        <v>1581</v>
      </c>
      <c r="AE262" s="163" t="s">
        <v>324</v>
      </c>
      <c r="AF262" s="8" t="s">
        <v>473</v>
      </c>
      <c r="AG262" s="160">
        <v>8594658</v>
      </c>
      <c r="AH262" s="161">
        <f t="shared" si="215"/>
        <v>1.4143397491649294E-3</v>
      </c>
      <c r="AI262">
        <v>1581</v>
      </c>
      <c r="AJ262" t="s">
        <v>324</v>
      </c>
      <c r="AK262" s="1">
        <v>7736794</v>
      </c>
      <c r="AL262" s="161">
        <f t="shared" si="216"/>
        <v>1.3298176606315964E-3</v>
      </c>
      <c r="AM262">
        <v>1581</v>
      </c>
      <c r="AN262" t="s">
        <v>533</v>
      </c>
      <c r="AO262" s="3">
        <v>6892152</v>
      </c>
      <c r="AP262" s="161">
        <f t="shared" si="217"/>
        <v>1.2243933630911277E-3</v>
      </c>
      <c r="AQ262">
        <v>1581</v>
      </c>
      <c r="AR262" t="s">
        <v>324</v>
      </c>
      <c r="AS262" s="3">
        <v>6394133</v>
      </c>
      <c r="AT262" s="161">
        <f t="shared" si="218"/>
        <v>1.1421859497828257E-3</v>
      </c>
      <c r="AU262" s="13">
        <v>1581</v>
      </c>
      <c r="AV262" s="13" t="s">
        <v>324</v>
      </c>
      <c r="AW262" s="3">
        <v>6307313</v>
      </c>
      <c r="AX262" s="161">
        <f t="shared" si="219"/>
        <v>1.1048768122140368E-3</v>
      </c>
      <c r="AY262" s="174">
        <f t="shared" ref="AY262:AY325" si="254">+I262-L262</f>
        <v>-165385.77874925546</v>
      </c>
      <c r="AZ262" s="161">
        <f t="shared" si="207"/>
        <v>-2.6074942091608997E-5</v>
      </c>
      <c r="BA262" s="148">
        <f t="shared" si="208"/>
        <v>-1.7541642058975553E-2</v>
      </c>
      <c r="BB262" s="148">
        <f t="shared" si="209"/>
        <v>-1.6646737314471378E-2</v>
      </c>
      <c r="BC262" s="174">
        <f t="shared" ref="BC262:BC325" si="255">+L262-U262</f>
        <v>-98504.843923093751</v>
      </c>
      <c r="BD262" s="161">
        <f t="shared" si="210"/>
        <v>7.3968527412871833E-5</v>
      </c>
      <c r="BE262" s="148">
        <f t="shared" si="247"/>
        <v>-1.0339885678399852E-2</v>
      </c>
      <c r="BF262" s="161">
        <f t="shared" si="248"/>
        <v>4.9563439933006742E-2</v>
      </c>
      <c r="BG262" s="174">
        <f t="shared" si="233"/>
        <v>93127.559515919536</v>
      </c>
      <c r="BH262" s="161">
        <f t="shared" si="249"/>
        <v>2.6448485665826662E-6</v>
      </c>
      <c r="BI262" s="148">
        <f t="shared" si="234"/>
        <v>9.8719439016390943E-3</v>
      </c>
      <c r="BJ262" s="161">
        <f t="shared" si="250"/>
        <v>1.7753566989415074E-3</v>
      </c>
      <c r="BK262" s="174">
        <f t="shared" si="251"/>
        <v>838655.42008553632</v>
      </c>
      <c r="BL262" s="164">
        <f t="shared" si="252"/>
        <v>4.848699633898737E-5</v>
      </c>
      <c r="BM262" s="4">
        <f t="shared" si="220"/>
        <v>9.7575902844457496E-2</v>
      </c>
      <c r="BN262" s="4">
        <f t="shared" si="235"/>
        <v>3.364187466594707E-2</v>
      </c>
      <c r="BO262" s="157">
        <f t="shared" si="221"/>
        <v>245</v>
      </c>
      <c r="BP262" s="164">
        <f t="shared" si="236"/>
        <v>2.6929407814209024E-5</v>
      </c>
      <c r="BQ262" s="4">
        <f t="shared" si="222"/>
        <v>2.8506079008612093E-5</v>
      </c>
      <c r="BR262" s="4">
        <f t="shared" si="237"/>
        <v>1.9040267962566273E-2</v>
      </c>
      <c r="BS262" s="157">
        <f t="shared" si="223"/>
        <v>857864</v>
      </c>
      <c r="BT262" s="164">
        <f t="shared" si="238"/>
        <v>8.4522088533333078E-5</v>
      </c>
      <c r="BU262" s="4">
        <f t="shared" si="224"/>
        <v>0.11088107037617907</v>
      </c>
      <c r="BV262" s="4">
        <f t="shared" si="239"/>
        <v>6.355915629304347E-2</v>
      </c>
      <c r="BW262" s="157">
        <f t="shared" si="225"/>
        <v>844642</v>
      </c>
      <c r="BX262" s="4">
        <f t="shared" si="240"/>
        <v>1.0542429754046862E-4</v>
      </c>
      <c r="BY262" s="4">
        <f t="shared" si="226"/>
        <v>0.12255127281000187</v>
      </c>
      <c r="BZ262" s="4">
        <f t="shared" si="241"/>
        <v>8.6103290591442241E-2</v>
      </c>
      <c r="CA262" s="157">
        <f t="shared" si="227"/>
        <v>498019</v>
      </c>
      <c r="CB262" s="4">
        <f t="shared" si="242"/>
        <v>8.2207413308302019E-5</v>
      </c>
      <c r="CC262" s="4">
        <f t="shared" si="228"/>
        <v>7.788686910328578E-2</v>
      </c>
      <c r="CD262" s="4">
        <f t="shared" si="243"/>
        <v>7.1973756395736499E-2</v>
      </c>
      <c r="CE262" s="159">
        <f t="shared" si="229"/>
        <v>86820</v>
      </c>
      <c r="CF262" s="4">
        <f t="shared" si="244"/>
        <v>3.7309137568788953E-5</v>
      </c>
      <c r="CG262" s="4">
        <f t="shared" si="230"/>
        <v>1.3764974086429514E-2</v>
      </c>
      <c r="CH262" s="4">
        <f t="shared" si="245"/>
        <v>3.3767689896601276E-2</v>
      </c>
      <c r="CI262" s="157">
        <f t="shared" si="212"/>
        <v>2955482.3569291066</v>
      </c>
      <c r="CJ262" s="164">
        <f t="shared" si="211"/>
        <v>4.3541777499193457E-4</v>
      </c>
      <c r="CK262" s="4">
        <f t="shared" si="231"/>
        <v>0.46858025865041208</v>
      </c>
      <c r="CL262" s="4">
        <f t="shared" si="246"/>
        <v>0.39408716897534585</v>
      </c>
    </row>
    <row r="263" spans="1:90" x14ac:dyDescent="0.35">
      <c r="A263" t="s">
        <v>246</v>
      </c>
      <c r="B263">
        <v>1586</v>
      </c>
      <c r="C263" t="s">
        <v>472</v>
      </c>
      <c r="D263" s="342">
        <v>4578000</v>
      </c>
      <c r="E263" s="200">
        <v>4134435</v>
      </c>
      <c r="F263" s="200">
        <v>519694</v>
      </c>
      <c r="G263" s="161">
        <f t="shared" ref="G263:G326" si="256">+E263/E$5</f>
        <v>6.9320669693433471E-4</v>
      </c>
      <c r="H263" s="342">
        <v>4602000</v>
      </c>
      <c r="I263" s="200">
        <v>4146756.1404250069</v>
      </c>
      <c r="J263" s="200">
        <v>507278.08741823444</v>
      </c>
      <c r="K263" s="161">
        <f t="shared" ref="K263:K326" si="257">+I263/I$5</f>
        <v>6.8955707121195846E-4</v>
      </c>
      <c r="L263" s="200">
        <v>4008138.86437287</v>
      </c>
      <c r="M263" s="200">
        <v>429543.1462459332</v>
      </c>
      <c r="N263" s="161">
        <f t="shared" ref="N263:N326" si="258">+L263/L$5</f>
        <v>6.6590008146840177E-4</v>
      </c>
      <c r="O263" s="200">
        <v>4036244</v>
      </c>
      <c r="P263" s="200">
        <v>422366</v>
      </c>
      <c r="Q263" s="161">
        <f t="shared" si="253"/>
        <v>6.6486733276738881E-4</v>
      </c>
      <c r="R263" t="s">
        <v>246</v>
      </c>
      <c r="S263" s="144">
        <v>1586</v>
      </c>
      <c r="T263" t="s">
        <v>472</v>
      </c>
      <c r="U263" s="275">
        <v>4201879.5842591207</v>
      </c>
      <c r="V263" s="161">
        <f t="shared" si="232"/>
        <v>6.5824456844430952E-4</v>
      </c>
      <c r="W263" s="3">
        <v>4313881.2809701087</v>
      </c>
      <c r="X263" s="161">
        <f t="shared" si="213"/>
        <v>6.812520680770668E-4</v>
      </c>
      <c r="Y263">
        <v>1586</v>
      </c>
      <c r="Z263" t="s">
        <v>246</v>
      </c>
      <c r="AA263" t="s">
        <v>472</v>
      </c>
      <c r="AB263" s="162">
        <v>4176302</v>
      </c>
      <c r="AC263" s="161">
        <f t="shared" si="214"/>
        <v>7.0031916158103124E-4</v>
      </c>
      <c r="AD263" s="163">
        <v>1586</v>
      </c>
      <c r="AE263" s="163" t="s">
        <v>246</v>
      </c>
      <c r="AF263" s="8" t="s">
        <v>472</v>
      </c>
      <c r="AG263" s="160">
        <v>4581042</v>
      </c>
      <c r="AH263" s="161">
        <f t="shared" si="215"/>
        <v>7.5385777923845331E-4</v>
      </c>
      <c r="AI263">
        <v>1586</v>
      </c>
      <c r="AJ263" t="s">
        <v>246</v>
      </c>
      <c r="AK263" s="1">
        <v>4273774</v>
      </c>
      <c r="AL263" s="161">
        <f t="shared" si="216"/>
        <v>7.3458594642020203E-4</v>
      </c>
      <c r="AM263">
        <v>1586</v>
      </c>
      <c r="AN263" t="s">
        <v>534</v>
      </c>
      <c r="AO263" s="3">
        <v>4059327</v>
      </c>
      <c r="AP263" s="161">
        <f t="shared" si="217"/>
        <v>7.2114094950555621E-4</v>
      </c>
      <c r="AQ263">
        <v>1586</v>
      </c>
      <c r="AR263" t="s">
        <v>246</v>
      </c>
      <c r="AS263" s="3">
        <v>4085755</v>
      </c>
      <c r="AT263" s="161">
        <f t="shared" si="218"/>
        <v>7.2983967572381266E-4</v>
      </c>
      <c r="AU263" s="13">
        <v>1586</v>
      </c>
      <c r="AV263" s="13" t="s">
        <v>246</v>
      </c>
      <c r="AW263" s="3">
        <v>3941490</v>
      </c>
      <c r="AX263" s="161">
        <f t="shared" si="219"/>
        <v>6.904462972700901E-4</v>
      </c>
      <c r="AY263" s="174">
        <f t="shared" si="254"/>
        <v>138617.27605213691</v>
      </c>
      <c r="AZ263" s="161">
        <f t="shared" ref="AZ263:AZ326" si="259">+K263-N263</f>
        <v>2.3656989743556689E-5</v>
      </c>
      <c r="BA263" s="148">
        <f t="shared" ref="BA263:BA326" si="260">+AY263/L263</f>
        <v>3.4583950492400303E-2</v>
      </c>
      <c r="BB263" s="148">
        <f t="shared" ref="BB263:BB326" si="261">+AZ263/N263</f>
        <v>3.5526335559818156E-2</v>
      </c>
      <c r="BC263" s="174">
        <f t="shared" si="255"/>
        <v>-193740.71988625079</v>
      </c>
      <c r="BD263" s="161">
        <f t="shared" ref="BD263:BD326" si="262">N263-V263</f>
        <v>7.65551302409225E-6</v>
      </c>
      <c r="BE263" s="148">
        <f t="shared" si="247"/>
        <v>-4.6108108526487279E-2</v>
      </c>
      <c r="BF263" s="161">
        <f t="shared" si="248"/>
        <v>1.1630195509528068E-2</v>
      </c>
      <c r="BG263" s="174">
        <f t="shared" si="233"/>
        <v>-112001.69671098795</v>
      </c>
      <c r="BH263" s="161">
        <f t="shared" si="249"/>
        <v>-2.3007499632757278E-5</v>
      </c>
      <c r="BI263" s="148">
        <f t="shared" si="234"/>
        <v>-2.5963092031545412E-2</v>
      </c>
      <c r="BJ263" s="161">
        <f t="shared" si="250"/>
        <v>-3.3772374002033194E-2</v>
      </c>
      <c r="BK263" s="174">
        <f t="shared" si="251"/>
        <v>137579.2809701087</v>
      </c>
      <c r="BL263" s="164">
        <f t="shared" si="252"/>
        <v>-1.9067093503964444E-5</v>
      </c>
      <c r="BM263" s="4">
        <f t="shared" si="220"/>
        <v>3.2942847756246722E-2</v>
      </c>
      <c r="BN263" s="4">
        <f t="shared" si="235"/>
        <v>-2.7226291311119956E-2</v>
      </c>
      <c r="BO263" s="157">
        <f t="shared" si="221"/>
        <v>-404740</v>
      </c>
      <c r="BP263" s="164">
        <f t="shared" si="236"/>
        <v>-5.3538617657422063E-5</v>
      </c>
      <c r="BQ263" s="4">
        <f t="shared" si="222"/>
        <v>-8.8351078204478364E-2</v>
      </c>
      <c r="BR263" s="4">
        <f t="shared" si="237"/>
        <v>-7.1019520036666256E-2</v>
      </c>
      <c r="BS263" s="157">
        <f t="shared" si="223"/>
        <v>307268</v>
      </c>
      <c r="BT263" s="164">
        <f t="shared" si="238"/>
        <v>1.9271832818251278E-5</v>
      </c>
      <c r="BU263" s="4">
        <f t="shared" si="224"/>
        <v>7.1896174201069127E-2</v>
      </c>
      <c r="BV263" s="4">
        <f t="shared" si="239"/>
        <v>2.6234959860268404E-2</v>
      </c>
      <c r="BW263" s="157">
        <f t="shared" si="225"/>
        <v>214447</v>
      </c>
      <c r="BX263" s="4">
        <f t="shared" si="240"/>
        <v>1.3444996914645821E-5</v>
      </c>
      <c r="BY263" s="4">
        <f t="shared" si="226"/>
        <v>5.2828215120388183E-2</v>
      </c>
      <c r="BZ263" s="4">
        <f t="shared" si="241"/>
        <v>1.8644062473312965E-2</v>
      </c>
      <c r="CA263" s="157">
        <f t="shared" si="227"/>
        <v>-26428</v>
      </c>
      <c r="CB263" s="4">
        <f t="shared" si="242"/>
        <v>-8.6987262182564463E-6</v>
      </c>
      <c r="CC263" s="4">
        <f t="shared" si="228"/>
        <v>-6.4683271512853803E-3</v>
      </c>
      <c r="CD263" s="4">
        <f t="shared" si="243"/>
        <v>-1.1918680920750923E-2</v>
      </c>
      <c r="CE263" s="159">
        <f t="shared" si="229"/>
        <v>144265</v>
      </c>
      <c r="CF263" s="4">
        <f t="shared" si="244"/>
        <v>3.9393378453722551E-5</v>
      </c>
      <c r="CG263" s="4">
        <f t="shared" si="230"/>
        <v>3.6601640496360513E-2</v>
      </c>
      <c r="CH263" s="4">
        <f t="shared" si="245"/>
        <v>5.7054949254529169E-2</v>
      </c>
      <c r="CI263" s="157">
        <f t="shared" si="212"/>
        <v>205266.14042500686</v>
      </c>
      <c r="CJ263" s="164">
        <f t="shared" ref="CJ263:CJ326" si="263">+K263-AX263</f>
        <v>-8.892260581316435E-7</v>
      </c>
      <c r="CK263" s="4">
        <f t="shared" si="231"/>
        <v>5.2078310594472356E-2</v>
      </c>
      <c r="CL263" s="4">
        <f t="shared" si="246"/>
        <v>-1.2879003937706604E-3</v>
      </c>
    </row>
    <row r="264" spans="1:90" x14ac:dyDescent="0.35">
      <c r="A264" t="s">
        <v>173</v>
      </c>
      <c r="B264">
        <v>1598</v>
      </c>
      <c r="C264" t="s">
        <v>472</v>
      </c>
      <c r="D264" s="342">
        <v>2995000</v>
      </c>
      <c r="E264" s="200">
        <v>2704756</v>
      </c>
      <c r="F264" s="200">
        <v>393444</v>
      </c>
      <c r="G264" s="161">
        <f t="shared" si="256"/>
        <v>4.5349726692361193E-4</v>
      </c>
      <c r="H264" s="342">
        <v>3018000</v>
      </c>
      <c r="I264" s="200">
        <v>2719682.6271637217</v>
      </c>
      <c r="J264" s="200">
        <v>392552.83493147948</v>
      </c>
      <c r="K264" s="161">
        <f t="shared" si="257"/>
        <v>4.522514282262209E-4</v>
      </c>
      <c r="L264" s="200">
        <v>2747902.0081849578</v>
      </c>
      <c r="M264" s="200">
        <v>332398.31162903702</v>
      </c>
      <c r="N264" s="161">
        <f t="shared" si="258"/>
        <v>4.5652813763074322E-4</v>
      </c>
      <c r="O264" s="200">
        <v>2766345</v>
      </c>
      <c r="P264" s="200">
        <v>327026</v>
      </c>
      <c r="Q264" s="161">
        <f t="shared" si="253"/>
        <v>4.5568415132098117E-4</v>
      </c>
      <c r="R264" t="s">
        <v>173</v>
      </c>
      <c r="S264" s="144">
        <v>1598</v>
      </c>
      <c r="T264" t="s">
        <v>472</v>
      </c>
      <c r="U264" s="275">
        <v>2727523.7163692769</v>
      </c>
      <c r="V264" s="161">
        <f t="shared" si="232"/>
        <v>4.2727965797232064E-4</v>
      </c>
      <c r="W264" s="3">
        <v>2699446.9363154168</v>
      </c>
      <c r="X264" s="161">
        <f t="shared" si="213"/>
        <v>4.2629912328408427E-4</v>
      </c>
      <c r="Y264">
        <v>1598</v>
      </c>
      <c r="Z264" t="s">
        <v>173</v>
      </c>
      <c r="AA264" t="s">
        <v>472</v>
      </c>
      <c r="AB264" s="162">
        <v>2517827</v>
      </c>
      <c r="AC264" s="161">
        <f t="shared" si="214"/>
        <v>4.2221144295744972E-4</v>
      </c>
      <c r="AD264" s="163">
        <v>1598</v>
      </c>
      <c r="AE264" s="163" t="s">
        <v>173</v>
      </c>
      <c r="AF264" s="8" t="s">
        <v>472</v>
      </c>
      <c r="AG264" s="160">
        <v>2370493</v>
      </c>
      <c r="AH264" s="161">
        <f t="shared" si="215"/>
        <v>3.9008910825971444E-4</v>
      </c>
      <c r="AI264">
        <v>1598</v>
      </c>
      <c r="AJ264" t="s">
        <v>173</v>
      </c>
      <c r="AK264" s="1">
        <v>2298398</v>
      </c>
      <c r="AL264" s="161">
        <f t="shared" si="216"/>
        <v>3.9505384938003259E-4</v>
      </c>
      <c r="AM264">
        <v>1598</v>
      </c>
      <c r="AN264" t="s">
        <v>173</v>
      </c>
      <c r="AO264" s="3">
        <v>1903914</v>
      </c>
      <c r="AP264" s="161">
        <f t="shared" si="217"/>
        <v>3.3823102936445415E-4</v>
      </c>
      <c r="AQ264">
        <v>1598</v>
      </c>
      <c r="AR264" t="s">
        <v>173</v>
      </c>
      <c r="AS264" s="3">
        <v>2055443</v>
      </c>
      <c r="AT264" s="161">
        <f t="shared" si="218"/>
        <v>3.6716441700218946E-4</v>
      </c>
      <c r="AU264" s="13">
        <v>1598</v>
      </c>
      <c r="AV264" s="13" t="s">
        <v>173</v>
      </c>
      <c r="AW264" s="3">
        <v>1776018</v>
      </c>
      <c r="AX264" s="161">
        <f t="shared" si="219"/>
        <v>3.1111205457454692E-4</v>
      </c>
      <c r="AY264" s="174">
        <f t="shared" si="254"/>
        <v>-28219.38102123607</v>
      </c>
      <c r="AZ264" s="161">
        <f t="shared" si="259"/>
        <v>-4.2767094045223194E-6</v>
      </c>
      <c r="BA264" s="148">
        <f t="shared" si="260"/>
        <v>-1.0269427707822637E-2</v>
      </c>
      <c r="BB264" s="148">
        <f t="shared" si="261"/>
        <v>-9.3678988259459257E-3</v>
      </c>
      <c r="BC264" s="174">
        <f t="shared" si="255"/>
        <v>20378.291815680917</v>
      </c>
      <c r="BD264" s="161">
        <f t="shared" si="262"/>
        <v>2.9248479658422575E-5</v>
      </c>
      <c r="BE264" s="148">
        <f t="shared" si="247"/>
        <v>7.4713527487883149E-3</v>
      </c>
      <c r="BF264" s="161">
        <f t="shared" si="248"/>
        <v>6.8452778204379908E-2</v>
      </c>
      <c r="BG264" s="174">
        <f t="shared" si="233"/>
        <v>28076.780053860042</v>
      </c>
      <c r="BH264" s="161">
        <f t="shared" si="249"/>
        <v>9.8053468823637536E-7</v>
      </c>
      <c r="BI264" s="148">
        <f t="shared" si="234"/>
        <v>1.0400937938859121E-2</v>
      </c>
      <c r="BJ264" s="161">
        <f t="shared" si="250"/>
        <v>2.3001095584776758E-3</v>
      </c>
      <c r="BK264" s="174">
        <f t="shared" si="251"/>
        <v>181619.93631541682</v>
      </c>
      <c r="BL264" s="164">
        <f t="shared" si="252"/>
        <v>4.0876803266345495E-6</v>
      </c>
      <c r="BM264" s="4">
        <f t="shared" si="220"/>
        <v>7.2133604221186295E-2</v>
      </c>
      <c r="BN264" s="4">
        <f t="shared" si="235"/>
        <v>9.6815953115853941E-3</v>
      </c>
      <c r="BO264" s="157">
        <f t="shared" si="221"/>
        <v>147334</v>
      </c>
      <c r="BP264" s="164">
        <f t="shared" si="236"/>
        <v>3.2122334697735281E-5</v>
      </c>
      <c r="BQ264" s="4">
        <f t="shared" si="222"/>
        <v>6.2153315787053576E-2</v>
      </c>
      <c r="BR264" s="4">
        <f t="shared" si="237"/>
        <v>8.2346146092212344E-2</v>
      </c>
      <c r="BS264" s="157">
        <f t="shared" si="223"/>
        <v>72095</v>
      </c>
      <c r="BT264" s="164">
        <f t="shared" si="238"/>
        <v>-4.9647411203181525E-6</v>
      </c>
      <c r="BU264" s="4">
        <f t="shared" si="224"/>
        <v>3.136750031978796E-2</v>
      </c>
      <c r="BV264" s="4">
        <f t="shared" si="239"/>
        <v>-1.2567251599014765E-2</v>
      </c>
      <c r="BW264" s="157">
        <f t="shared" si="225"/>
        <v>394484</v>
      </c>
      <c r="BX264" s="4">
        <f t="shared" si="240"/>
        <v>5.6822820015578436E-5</v>
      </c>
      <c r="BY264" s="4">
        <f t="shared" si="226"/>
        <v>0.20719633344783431</v>
      </c>
      <c r="BZ264" s="4">
        <f t="shared" si="241"/>
        <v>0.16800002093938618</v>
      </c>
      <c r="CA264" s="157">
        <f t="shared" si="227"/>
        <v>-151529</v>
      </c>
      <c r="CB264" s="4">
        <f t="shared" si="242"/>
        <v>-2.8933387637735308E-5</v>
      </c>
      <c r="CC264" s="4">
        <f t="shared" si="228"/>
        <v>-7.3720847525326663E-2</v>
      </c>
      <c r="CD264" s="4">
        <f t="shared" si="243"/>
        <v>-7.8802264865341712E-2</v>
      </c>
      <c r="CE264" s="159">
        <f t="shared" si="229"/>
        <v>279425</v>
      </c>
      <c r="CF264" s="4">
        <f t="shared" si="244"/>
        <v>5.6052362427642542E-5</v>
      </c>
      <c r="CG264" s="4">
        <f t="shared" si="230"/>
        <v>0.15733230181225641</v>
      </c>
      <c r="CH264" s="4">
        <f t="shared" si="245"/>
        <v>0.1801677614334021</v>
      </c>
      <c r="CI264" s="157">
        <f t="shared" ref="CI264:CI327" si="264">+I264-AW264</f>
        <v>943664.62716372171</v>
      </c>
      <c r="CJ264" s="164">
        <f t="shared" si="263"/>
        <v>1.4113937365167398E-4</v>
      </c>
      <c r="CK264" s="4">
        <f t="shared" si="231"/>
        <v>0.53133731029962628</v>
      </c>
      <c r="CL264" s="4">
        <f t="shared" si="246"/>
        <v>0.45366089669744686</v>
      </c>
    </row>
    <row r="265" spans="1:90" x14ac:dyDescent="0.35">
      <c r="A265" t="s">
        <v>183</v>
      </c>
      <c r="B265">
        <v>1621</v>
      </c>
      <c r="C265" t="s">
        <v>473</v>
      </c>
      <c r="D265" s="342">
        <v>8900000</v>
      </c>
      <c r="E265" s="200">
        <v>8037735</v>
      </c>
      <c r="F265" s="200">
        <v>382523</v>
      </c>
      <c r="G265" s="161">
        <f t="shared" si="256"/>
        <v>1.3476597721776965E-3</v>
      </c>
      <c r="H265" s="342">
        <v>9057000</v>
      </c>
      <c r="I265" s="200">
        <v>8161091.9784124428</v>
      </c>
      <c r="J265" s="200">
        <v>453491.31921203173</v>
      </c>
      <c r="K265" s="161">
        <f t="shared" si="257"/>
        <v>1.357094194101493E-3</v>
      </c>
      <c r="L265" s="200">
        <v>8446788.9479576088</v>
      </c>
      <c r="M265" s="200">
        <v>383998.62497698126</v>
      </c>
      <c r="N265" s="161">
        <f t="shared" si="258"/>
        <v>1.4033239962287171E-3</v>
      </c>
      <c r="O265" s="200">
        <v>8519867</v>
      </c>
      <c r="P265" s="200">
        <v>377583</v>
      </c>
      <c r="Q265" s="161">
        <f t="shared" si="253"/>
        <v>1.4034288432074214E-3</v>
      </c>
      <c r="R265" t="s">
        <v>183</v>
      </c>
      <c r="S265" s="144">
        <v>1621</v>
      </c>
      <c r="T265" t="s">
        <v>473</v>
      </c>
      <c r="U265" s="275">
        <v>8929751.7791000586</v>
      </c>
      <c r="V265" s="161">
        <f t="shared" si="232"/>
        <v>1.3988883994125526E-3</v>
      </c>
      <c r="W265" s="3">
        <v>9220579.6044471245</v>
      </c>
      <c r="X265" s="161">
        <f t="shared" si="213"/>
        <v>1.4561223444207135E-3</v>
      </c>
      <c r="Y265">
        <v>1621</v>
      </c>
      <c r="Z265" t="s">
        <v>183</v>
      </c>
      <c r="AA265" t="s">
        <v>473</v>
      </c>
      <c r="AB265" s="162">
        <v>8486185</v>
      </c>
      <c r="AC265" s="161">
        <f t="shared" si="214"/>
        <v>1.4230383636579739E-3</v>
      </c>
      <c r="AD265" s="163">
        <v>1621</v>
      </c>
      <c r="AE265" s="163" t="s">
        <v>183</v>
      </c>
      <c r="AF265" s="8" t="s">
        <v>473</v>
      </c>
      <c r="AG265" s="160">
        <v>8149237</v>
      </c>
      <c r="AH265" s="161">
        <f t="shared" si="215"/>
        <v>1.3410411228073952E-3</v>
      </c>
      <c r="AI265">
        <v>1621</v>
      </c>
      <c r="AJ265" t="s">
        <v>183</v>
      </c>
      <c r="AK265" s="1">
        <v>7198042</v>
      </c>
      <c r="AL265" s="161">
        <f t="shared" si="216"/>
        <v>1.2372157477073809E-3</v>
      </c>
      <c r="AM265">
        <v>1621</v>
      </c>
      <c r="AN265" t="s">
        <v>183</v>
      </c>
      <c r="AO265" s="3">
        <v>6894947</v>
      </c>
      <c r="AP265" s="161">
        <f t="shared" si="217"/>
        <v>1.2248898958794122E-3</v>
      </c>
      <c r="AQ265">
        <v>1621</v>
      </c>
      <c r="AR265" t="s">
        <v>183</v>
      </c>
      <c r="AS265" s="3">
        <v>7503944</v>
      </c>
      <c r="AT265" s="161">
        <f t="shared" si="218"/>
        <v>1.3404318309858641E-3</v>
      </c>
      <c r="AU265" s="13">
        <v>1621</v>
      </c>
      <c r="AV265" s="13" t="s">
        <v>183</v>
      </c>
      <c r="AW265" s="3">
        <v>6334160</v>
      </c>
      <c r="AX265" s="161">
        <f t="shared" si="219"/>
        <v>1.1095797067394093E-3</v>
      </c>
      <c r="AY265" s="174">
        <f t="shared" si="254"/>
        <v>-285696.96954516601</v>
      </c>
      <c r="AZ265" s="161">
        <f t="shared" si="259"/>
        <v>-4.6229802127224079E-5</v>
      </c>
      <c r="BA265" s="148">
        <f t="shared" si="260"/>
        <v>-3.3823145257375717E-2</v>
      </c>
      <c r="BB265" s="148">
        <f t="shared" si="261"/>
        <v>-3.2943071059471453E-2</v>
      </c>
      <c r="BC265" s="174">
        <f t="shared" si="255"/>
        <v>-482962.83114244975</v>
      </c>
      <c r="BD265" s="161">
        <f t="shared" si="262"/>
        <v>4.43559681616453E-6</v>
      </c>
      <c r="BE265" s="148">
        <f t="shared" si="247"/>
        <v>-5.408468713238105E-2</v>
      </c>
      <c r="BF265" s="161">
        <f t="shared" si="248"/>
        <v>3.1708010574876518E-3</v>
      </c>
      <c r="BG265" s="174">
        <f t="shared" si="233"/>
        <v>-290827.82534706593</v>
      </c>
      <c r="BH265" s="161">
        <f t="shared" si="249"/>
        <v>-5.7233945008160984E-5</v>
      </c>
      <c r="BI265" s="148">
        <f t="shared" si="234"/>
        <v>-3.1541165287136443E-2</v>
      </c>
      <c r="BJ265" s="161">
        <f t="shared" si="250"/>
        <v>-3.9305725392827659E-2</v>
      </c>
      <c r="BK265" s="174">
        <f t="shared" si="251"/>
        <v>734394.60444712453</v>
      </c>
      <c r="BL265" s="164">
        <f t="shared" si="252"/>
        <v>3.3083980762739626E-5</v>
      </c>
      <c r="BM265" s="4">
        <f t="shared" si="220"/>
        <v>8.6540018211613876E-2</v>
      </c>
      <c r="BN265" s="4">
        <f t="shared" si="235"/>
        <v>2.3248832644044818E-2</v>
      </c>
      <c r="BO265" s="157">
        <f t="shared" si="221"/>
        <v>336948</v>
      </c>
      <c r="BP265" s="164">
        <f t="shared" si="236"/>
        <v>8.1997240850578733E-5</v>
      </c>
      <c r="BQ265" s="4">
        <f t="shared" si="222"/>
        <v>4.1347183791562325E-2</v>
      </c>
      <c r="BR265" s="4">
        <f t="shared" si="237"/>
        <v>6.114446414508308E-2</v>
      </c>
      <c r="BS265" s="157">
        <f t="shared" si="223"/>
        <v>951195</v>
      </c>
      <c r="BT265" s="164">
        <f t="shared" si="238"/>
        <v>1.038253751000143E-4</v>
      </c>
      <c r="BU265" s="4">
        <f t="shared" si="224"/>
        <v>0.13214635313325485</v>
      </c>
      <c r="BV265" s="4">
        <f t="shared" si="239"/>
        <v>8.3918569006584023E-2</v>
      </c>
      <c r="BW265" s="157">
        <f t="shared" si="225"/>
        <v>303095</v>
      </c>
      <c r="BX265" s="4">
        <f t="shared" si="240"/>
        <v>1.2325851827968718E-5</v>
      </c>
      <c r="BY265" s="4">
        <f t="shared" si="226"/>
        <v>4.395900360075284E-2</v>
      </c>
      <c r="BZ265" s="4">
        <f t="shared" si="241"/>
        <v>1.0062824315420896E-2</v>
      </c>
      <c r="CA265" s="157">
        <f t="shared" si="227"/>
        <v>-608997</v>
      </c>
      <c r="CB265" s="4">
        <f t="shared" si="242"/>
        <v>-1.1554193510645194E-4</v>
      </c>
      <c r="CC265" s="4">
        <f t="shared" si="228"/>
        <v>-8.1156922279803798E-2</v>
      </c>
      <c r="CD265" s="4">
        <f t="shared" si="243"/>
        <v>-8.6197546518626669E-2</v>
      </c>
      <c r="CE265" s="159">
        <f t="shared" si="229"/>
        <v>1169784</v>
      </c>
      <c r="CF265" s="4">
        <f t="shared" si="244"/>
        <v>2.3085212424645484E-4</v>
      </c>
      <c r="CG265" s="4">
        <f t="shared" si="230"/>
        <v>0.18467863142074087</v>
      </c>
      <c r="CH265" s="4">
        <f t="shared" si="245"/>
        <v>0.20805366468429087</v>
      </c>
      <c r="CI265" s="157">
        <f t="shared" si="264"/>
        <v>1826931.9784124428</v>
      </c>
      <c r="CJ265" s="164">
        <f t="shared" si="263"/>
        <v>2.4751448736208374E-4</v>
      </c>
      <c r="CK265" s="4">
        <f t="shared" si="231"/>
        <v>0.28842529686847868</v>
      </c>
      <c r="CL265" s="4">
        <f t="shared" si="246"/>
        <v>0.22307048863521964</v>
      </c>
    </row>
    <row r="266" spans="1:90" x14ac:dyDescent="0.35">
      <c r="A266" t="s">
        <v>192</v>
      </c>
      <c r="B266">
        <v>1640</v>
      </c>
      <c r="C266" t="s">
        <v>472</v>
      </c>
      <c r="D266" s="342">
        <v>5814000</v>
      </c>
      <c r="E266" s="200">
        <v>5250920</v>
      </c>
      <c r="F266" s="200">
        <v>645502</v>
      </c>
      <c r="G266" s="161">
        <f t="shared" si="256"/>
        <v>8.8040395097913917E-4</v>
      </c>
      <c r="H266" s="342">
        <v>5773000</v>
      </c>
      <c r="I266" s="200">
        <v>5201863.9570812304</v>
      </c>
      <c r="J266" s="200">
        <v>564928.47958348156</v>
      </c>
      <c r="K266" s="161">
        <f t="shared" si="257"/>
        <v>8.6500916707398846E-4</v>
      </c>
      <c r="L266" s="200">
        <v>4801351.7508910224</v>
      </c>
      <c r="M266" s="200">
        <v>478359.23242659966</v>
      </c>
      <c r="N266" s="161">
        <f t="shared" si="258"/>
        <v>7.9768207396602663E-4</v>
      </c>
      <c r="O266" s="200">
        <v>4835981</v>
      </c>
      <c r="P266" s="200">
        <v>470366</v>
      </c>
      <c r="Q266" s="161">
        <f t="shared" si="253"/>
        <v>7.9660342357493002E-4</v>
      </c>
      <c r="R266" t="s">
        <v>192</v>
      </c>
      <c r="S266" s="144">
        <v>1640</v>
      </c>
      <c r="T266" t="s">
        <v>472</v>
      </c>
      <c r="U266" s="275">
        <v>5465847.0913995104</v>
      </c>
      <c r="V266" s="161">
        <f t="shared" si="232"/>
        <v>8.5625113421598298E-4</v>
      </c>
      <c r="W266" s="3">
        <v>5369711.5809212029</v>
      </c>
      <c r="X266" s="161">
        <f t="shared" si="213"/>
        <v>8.4798975243410108E-4</v>
      </c>
      <c r="Y266">
        <v>1640</v>
      </c>
      <c r="Z266" t="s">
        <v>192</v>
      </c>
      <c r="AA266" t="s">
        <v>472</v>
      </c>
      <c r="AB266" s="162">
        <v>5143666</v>
      </c>
      <c r="AC266" s="161">
        <f t="shared" si="214"/>
        <v>8.6253529092792064E-4</v>
      </c>
      <c r="AD266" s="163">
        <v>1640</v>
      </c>
      <c r="AE266" s="163" t="s">
        <v>192</v>
      </c>
      <c r="AF266" s="8" t="s">
        <v>472</v>
      </c>
      <c r="AG266" s="160">
        <v>5424744</v>
      </c>
      <c r="AH266" s="161">
        <f t="shared" si="215"/>
        <v>8.9269765803874407E-4</v>
      </c>
      <c r="AI266">
        <v>1640</v>
      </c>
      <c r="AJ266" t="s">
        <v>192</v>
      </c>
      <c r="AK266" s="1">
        <v>5140494</v>
      </c>
      <c r="AL266" s="161">
        <f t="shared" si="216"/>
        <v>8.8355974135678912E-4</v>
      </c>
      <c r="AM266">
        <v>1640</v>
      </c>
      <c r="AN266" t="s">
        <v>192</v>
      </c>
      <c r="AO266" s="3">
        <v>4783928</v>
      </c>
      <c r="AP266" s="161">
        <f t="shared" si="217"/>
        <v>8.4986658632975776E-4</v>
      </c>
      <c r="AQ266">
        <v>1640</v>
      </c>
      <c r="AR266" t="s">
        <v>192</v>
      </c>
      <c r="AS266" s="3">
        <v>4394575</v>
      </c>
      <c r="AT266" s="161">
        <f t="shared" si="218"/>
        <v>7.8500428756593911E-4</v>
      </c>
      <c r="AU266" s="13">
        <v>1640</v>
      </c>
      <c r="AV266" s="13" t="s">
        <v>192</v>
      </c>
      <c r="AW266" s="3">
        <v>3878196</v>
      </c>
      <c r="AX266" s="161">
        <f t="shared" si="219"/>
        <v>6.7935883848181135E-4</v>
      </c>
      <c r="AY266" s="174">
        <f t="shared" si="254"/>
        <v>400512.20619020797</v>
      </c>
      <c r="AZ266" s="161">
        <f t="shared" si="259"/>
        <v>6.7327093107961825E-5</v>
      </c>
      <c r="BA266" s="148">
        <f t="shared" si="260"/>
        <v>8.3416551623380214E-2</v>
      </c>
      <c r="BB266" s="148">
        <f t="shared" si="261"/>
        <v>8.4403417483378596E-2</v>
      </c>
      <c r="BC266" s="174">
        <f t="shared" si="255"/>
        <v>-664495.34050848801</v>
      </c>
      <c r="BD266" s="161">
        <f t="shared" si="262"/>
        <v>-5.8569060249956352E-5</v>
      </c>
      <c r="BE266" s="148">
        <f t="shared" si="247"/>
        <v>-0.12157225209502638</v>
      </c>
      <c r="BF266" s="161">
        <f t="shared" si="248"/>
        <v>-6.8401731582620875E-2</v>
      </c>
      <c r="BG266" s="174">
        <f t="shared" si="233"/>
        <v>96135.510478307493</v>
      </c>
      <c r="BH266" s="161">
        <f t="shared" si="249"/>
        <v>8.2613817818819003E-6</v>
      </c>
      <c r="BI266" s="148">
        <f t="shared" si="234"/>
        <v>1.7903291271710153E-2</v>
      </c>
      <c r="BJ266" s="161">
        <f t="shared" si="250"/>
        <v>9.742313227451305E-3</v>
      </c>
      <c r="BK266" s="174">
        <f t="shared" si="251"/>
        <v>226045.5809212029</v>
      </c>
      <c r="BL266" s="164">
        <f t="shared" si="252"/>
        <v>-1.4545538493819553E-5</v>
      </c>
      <c r="BM266" s="4">
        <f t="shared" si="220"/>
        <v>4.3946395609902142E-2</v>
      </c>
      <c r="BN266" s="4">
        <f t="shared" si="235"/>
        <v>-1.6863702444187965E-2</v>
      </c>
      <c r="BO266" s="157">
        <f t="shared" si="221"/>
        <v>-281078</v>
      </c>
      <c r="BP266" s="164">
        <f t="shared" si="236"/>
        <v>-3.016236711082343E-5</v>
      </c>
      <c r="BQ266" s="4">
        <f t="shared" si="222"/>
        <v>-5.1814057953702516E-2</v>
      </c>
      <c r="BR266" s="4">
        <f t="shared" si="237"/>
        <v>-3.378788645765031E-2</v>
      </c>
      <c r="BS266" s="157">
        <f t="shared" si="223"/>
        <v>284250</v>
      </c>
      <c r="BT266" s="164">
        <f t="shared" si="238"/>
        <v>9.1379166819549433E-6</v>
      </c>
      <c r="BU266" s="4">
        <f t="shared" si="224"/>
        <v>5.5296241956512351E-2</v>
      </c>
      <c r="BV266" s="4">
        <f t="shared" si="239"/>
        <v>1.0342160528865668E-2</v>
      </c>
      <c r="BW266" s="157">
        <f t="shared" si="225"/>
        <v>356566</v>
      </c>
      <c r="BX266" s="4">
        <f t="shared" si="240"/>
        <v>3.3693155027031364E-5</v>
      </c>
      <c r="BY266" s="4">
        <f t="shared" si="226"/>
        <v>7.4534148507251777E-2</v>
      </c>
      <c r="BZ266" s="4">
        <f t="shared" si="241"/>
        <v>3.9645228520559864E-2</v>
      </c>
      <c r="CA266" s="157">
        <f t="shared" si="227"/>
        <v>389353</v>
      </c>
      <c r="CB266" s="4">
        <f t="shared" si="242"/>
        <v>6.4862298763818647E-5</v>
      </c>
      <c r="CC266" s="4">
        <f t="shared" si="228"/>
        <v>8.859855617437408E-2</v>
      </c>
      <c r="CD266" s="4">
        <f t="shared" si="243"/>
        <v>8.2626680887230589E-2</v>
      </c>
      <c r="CE266" s="159">
        <f t="shared" si="229"/>
        <v>516379</v>
      </c>
      <c r="CF266" s="4">
        <f t="shared" si="244"/>
        <v>1.0564544908412776E-4</v>
      </c>
      <c r="CG266" s="4">
        <f t="shared" si="230"/>
        <v>0.13314927868524437</v>
      </c>
      <c r="CH266" s="4">
        <f t="shared" si="245"/>
        <v>0.15550758023582589</v>
      </c>
      <c r="CI266" s="157">
        <f t="shared" si="264"/>
        <v>1323667.9570812304</v>
      </c>
      <c r="CJ266" s="164">
        <f t="shared" si="263"/>
        <v>1.8565032859217711E-4</v>
      </c>
      <c r="CK266" s="4">
        <f t="shared" si="231"/>
        <v>0.34131022699245483</v>
      </c>
      <c r="CL266" s="4">
        <f t="shared" si="246"/>
        <v>0.27327285386770983</v>
      </c>
    </row>
    <row r="267" spans="1:90" x14ac:dyDescent="0.35">
      <c r="A267" t="s">
        <v>203</v>
      </c>
      <c r="B267">
        <v>1641</v>
      </c>
      <c r="C267" t="s">
        <v>472</v>
      </c>
      <c r="D267" s="342">
        <v>4146000</v>
      </c>
      <c r="E267" s="200">
        <v>3744092</v>
      </c>
      <c r="F267" s="200">
        <v>397608</v>
      </c>
      <c r="G267" s="161">
        <f t="shared" si="256"/>
        <v>6.2775920974408048E-4</v>
      </c>
      <c r="H267" s="342">
        <v>4163000</v>
      </c>
      <c r="I267" s="200">
        <v>3751525.6131298882</v>
      </c>
      <c r="J267" s="200">
        <v>382139.25741566828</v>
      </c>
      <c r="K267" s="161">
        <f t="shared" si="257"/>
        <v>6.2383485470678254E-4</v>
      </c>
      <c r="L267" s="200">
        <v>3598757.7578313835</v>
      </c>
      <c r="M267" s="200">
        <v>323580.50348640076</v>
      </c>
      <c r="N267" s="161">
        <f t="shared" si="258"/>
        <v>5.9788674125688362E-4</v>
      </c>
      <c r="O267" s="200">
        <v>3625642</v>
      </c>
      <c r="P267" s="200">
        <v>318174</v>
      </c>
      <c r="Q267" s="161">
        <f t="shared" si="253"/>
        <v>5.9723121944793751E-4</v>
      </c>
      <c r="R267" t="s">
        <v>203</v>
      </c>
      <c r="S267" s="144">
        <v>1641</v>
      </c>
      <c r="T267" t="s">
        <v>472</v>
      </c>
      <c r="U267" s="275">
        <v>3981904.5282758777</v>
      </c>
      <c r="V267" s="161">
        <f t="shared" si="232"/>
        <v>6.2378442200493138E-4</v>
      </c>
      <c r="W267" s="3">
        <v>4113560.2495396207</v>
      </c>
      <c r="X267" s="161">
        <f t="shared" si="213"/>
        <v>6.4961718801132191E-4</v>
      </c>
      <c r="Y267">
        <v>1641</v>
      </c>
      <c r="Z267" t="s">
        <v>203</v>
      </c>
      <c r="AA267" t="s">
        <v>472</v>
      </c>
      <c r="AB267" s="162">
        <v>3988284</v>
      </c>
      <c r="AC267" s="161">
        <f t="shared" si="214"/>
        <v>6.6879064469644233E-4</v>
      </c>
      <c r="AD267" s="163">
        <v>1641</v>
      </c>
      <c r="AE267" s="163" t="s">
        <v>203</v>
      </c>
      <c r="AF267" s="8" t="s">
        <v>472</v>
      </c>
      <c r="AG267" s="160">
        <v>4073814</v>
      </c>
      <c r="AH267" s="161">
        <f t="shared" si="215"/>
        <v>6.7038817261891954E-4</v>
      </c>
      <c r="AI267">
        <v>1641</v>
      </c>
      <c r="AJ267" t="s">
        <v>203</v>
      </c>
      <c r="AK267" s="1">
        <v>3882073</v>
      </c>
      <c r="AL267" s="161">
        <f t="shared" si="216"/>
        <v>6.6725949214378505E-4</v>
      </c>
      <c r="AM267">
        <v>1641</v>
      </c>
      <c r="AN267" t="s">
        <v>203</v>
      </c>
      <c r="AO267" s="3">
        <v>3781568</v>
      </c>
      <c r="AP267" s="161">
        <f t="shared" si="217"/>
        <v>6.7179695997386451E-4</v>
      </c>
      <c r="AQ267">
        <v>1641</v>
      </c>
      <c r="AR267" t="s">
        <v>203</v>
      </c>
      <c r="AS267" s="3">
        <v>3658938</v>
      </c>
      <c r="AT267" s="161">
        <f t="shared" si="218"/>
        <v>6.5359722338063236E-4</v>
      </c>
      <c r="AU267" s="13">
        <v>1641</v>
      </c>
      <c r="AV267" s="13" t="s">
        <v>203</v>
      </c>
      <c r="AW267" s="3">
        <v>3680631</v>
      </c>
      <c r="AX267" s="161">
        <f t="shared" si="219"/>
        <v>6.4475060080515468E-4</v>
      </c>
      <c r="AY267" s="174">
        <f t="shared" si="254"/>
        <v>152767.8552985047</v>
      </c>
      <c r="AZ267" s="161">
        <f t="shared" si="259"/>
        <v>2.5948113449898919E-5</v>
      </c>
      <c r="BA267" s="148">
        <f t="shared" si="260"/>
        <v>4.2450163522693679E-2</v>
      </c>
      <c r="BB267" s="148">
        <f t="shared" si="261"/>
        <v>4.3399713790860342E-2</v>
      </c>
      <c r="BC267" s="174">
        <f t="shared" si="255"/>
        <v>-383146.77044449421</v>
      </c>
      <c r="BD267" s="161">
        <f t="shared" si="262"/>
        <v>-2.5897680748047762E-5</v>
      </c>
      <c r="BE267" s="148">
        <f t="shared" si="247"/>
        <v>-9.6221988177700654E-2</v>
      </c>
      <c r="BF267" s="161">
        <f t="shared" si="248"/>
        <v>-4.1517036710870321E-2</v>
      </c>
      <c r="BG267" s="174">
        <f t="shared" si="233"/>
        <v>-131655.72126374301</v>
      </c>
      <c r="BH267" s="161">
        <f t="shared" si="249"/>
        <v>-2.5832766006390526E-5</v>
      </c>
      <c r="BI267" s="148">
        <f t="shared" si="234"/>
        <v>-3.2005297911578558E-2</v>
      </c>
      <c r="BJ267" s="161">
        <f t="shared" si="250"/>
        <v>-3.9766136862038046E-2</v>
      </c>
      <c r="BK267" s="174">
        <f t="shared" si="251"/>
        <v>125276.24953962071</v>
      </c>
      <c r="BL267" s="164">
        <f t="shared" si="252"/>
        <v>-1.9173456685120426E-5</v>
      </c>
      <c r="BM267" s="4">
        <f t="shared" si="220"/>
        <v>3.1411065395448447E-2</v>
      </c>
      <c r="BN267" s="4">
        <f t="shared" si="235"/>
        <v>-2.866884702584779E-2</v>
      </c>
      <c r="BO267" s="157">
        <f t="shared" si="221"/>
        <v>-85530</v>
      </c>
      <c r="BP267" s="164">
        <f t="shared" si="236"/>
        <v>-1.5975279224772097E-6</v>
      </c>
      <c r="BQ267" s="4">
        <f t="shared" si="222"/>
        <v>-2.0995067521492144E-2</v>
      </c>
      <c r="BR267" s="4">
        <f t="shared" si="237"/>
        <v>-2.3829894197511751E-3</v>
      </c>
      <c r="BS267" s="157">
        <f t="shared" si="223"/>
        <v>191741</v>
      </c>
      <c r="BT267" s="164">
        <f t="shared" si="238"/>
        <v>3.1286804751344934E-6</v>
      </c>
      <c r="BU267" s="4">
        <f t="shared" si="224"/>
        <v>4.9391394752236757E-2</v>
      </c>
      <c r="BV267" s="4">
        <f t="shared" si="239"/>
        <v>4.688851207020831E-3</v>
      </c>
      <c r="BW267" s="157">
        <f t="shared" si="225"/>
        <v>100505</v>
      </c>
      <c r="BX267" s="4">
        <f t="shared" si="240"/>
        <v>-4.5374678300794591E-6</v>
      </c>
      <c r="BY267" s="4">
        <f t="shared" si="226"/>
        <v>2.6577599556586052E-2</v>
      </c>
      <c r="BZ267" s="4">
        <f t="shared" si="241"/>
        <v>-6.7542250120571903E-3</v>
      </c>
      <c r="CA267" s="157">
        <f t="shared" si="227"/>
        <v>122630</v>
      </c>
      <c r="CB267" s="4">
        <f t="shared" si="242"/>
        <v>1.8199736593232149E-5</v>
      </c>
      <c r="CC267" s="4">
        <f t="shared" si="228"/>
        <v>3.3515189380087886E-2</v>
      </c>
      <c r="CD267" s="4">
        <f t="shared" si="243"/>
        <v>2.7845492517695799E-2</v>
      </c>
      <c r="CE267" s="159">
        <f t="shared" si="229"/>
        <v>-21693</v>
      </c>
      <c r="CF267" s="4">
        <f t="shared" si="244"/>
        <v>8.8466225754776787E-6</v>
      </c>
      <c r="CG267" s="4">
        <f t="shared" si="230"/>
        <v>-5.8938263574914189E-3</v>
      </c>
      <c r="CH267" s="4">
        <f t="shared" si="245"/>
        <v>1.3720999351423872E-2</v>
      </c>
      <c r="CI267" s="157">
        <f t="shared" si="264"/>
        <v>70894.613129888196</v>
      </c>
      <c r="CJ267" s="164">
        <f t="shared" si="263"/>
        <v>-2.0915746098372143E-5</v>
      </c>
      <c r="CK267" s="4">
        <f t="shared" si="231"/>
        <v>1.9261537798787271E-2</v>
      </c>
      <c r="CL267" s="4">
        <f t="shared" si="246"/>
        <v>-3.244005677893573E-2</v>
      </c>
    </row>
    <row r="268" spans="1:90" x14ac:dyDescent="0.35">
      <c r="A268" t="s">
        <v>115</v>
      </c>
      <c r="B268">
        <v>1652</v>
      </c>
      <c r="C268" t="s">
        <v>472</v>
      </c>
      <c r="D268" s="342">
        <v>6267000</v>
      </c>
      <c r="E268" s="200">
        <v>5659686</v>
      </c>
      <c r="F268" s="200">
        <v>761655</v>
      </c>
      <c r="G268" s="161">
        <f t="shared" si="256"/>
        <v>9.4894036010857523E-4</v>
      </c>
      <c r="H268" s="342">
        <v>6459000</v>
      </c>
      <c r="I268" s="200">
        <v>5820660.4996850798</v>
      </c>
      <c r="J268" s="200">
        <v>889108.74867103971</v>
      </c>
      <c r="K268" s="161">
        <f t="shared" si="257"/>
        <v>9.6790779847271444E-4</v>
      </c>
      <c r="L268" s="200">
        <v>5578056.9230181184</v>
      </c>
      <c r="M268" s="200">
        <v>752862.34263075935</v>
      </c>
      <c r="N268" s="161">
        <f t="shared" si="258"/>
        <v>9.2672152466811368E-4</v>
      </c>
      <c r="O268" s="200">
        <v>5613051</v>
      </c>
      <c r="P268" s="200">
        <v>740283</v>
      </c>
      <c r="Q268" s="161">
        <f t="shared" si="253"/>
        <v>9.2460570943117527E-4</v>
      </c>
      <c r="R268" t="s">
        <v>115</v>
      </c>
      <c r="S268" s="144">
        <v>1652</v>
      </c>
      <c r="T268" t="s">
        <v>472</v>
      </c>
      <c r="U268" s="275">
        <v>5783737.6124637965</v>
      </c>
      <c r="V268" s="161">
        <f t="shared" si="232"/>
        <v>9.0605020738180589E-4</v>
      </c>
      <c r="W268" s="3">
        <v>5492068.8936789138</v>
      </c>
      <c r="X268" s="161">
        <f t="shared" si="213"/>
        <v>8.673125309093116E-4</v>
      </c>
      <c r="Y268">
        <v>1652</v>
      </c>
      <c r="Z268" t="s">
        <v>115</v>
      </c>
      <c r="AA268" t="s">
        <v>472</v>
      </c>
      <c r="AB268" s="162">
        <v>5233474</v>
      </c>
      <c r="AC268" s="161">
        <f t="shared" si="214"/>
        <v>8.7759508863011486E-4</v>
      </c>
      <c r="AD268" s="163">
        <v>1652</v>
      </c>
      <c r="AE268" s="163" t="s">
        <v>115</v>
      </c>
      <c r="AF268" s="8" t="s">
        <v>472</v>
      </c>
      <c r="AG268" s="160">
        <v>5484693</v>
      </c>
      <c r="AH268" s="161">
        <f t="shared" si="215"/>
        <v>9.025628852092363E-4</v>
      </c>
      <c r="AI268">
        <v>1652</v>
      </c>
      <c r="AJ268" t="s">
        <v>115</v>
      </c>
      <c r="AK268" s="1">
        <v>5028354</v>
      </c>
      <c r="AL268" s="161">
        <f t="shared" si="216"/>
        <v>8.6428486439053831E-4</v>
      </c>
      <c r="AM268">
        <v>1652</v>
      </c>
      <c r="AN268" t="s">
        <v>115</v>
      </c>
      <c r="AO268" s="3">
        <v>5122985</v>
      </c>
      <c r="AP268" s="161">
        <f t="shared" si="217"/>
        <v>9.1010018833238176E-4</v>
      </c>
      <c r="AQ268">
        <v>1652</v>
      </c>
      <c r="AR268" t="s">
        <v>115</v>
      </c>
      <c r="AS268" s="3">
        <v>4836266</v>
      </c>
      <c r="AT268" s="161">
        <f t="shared" si="218"/>
        <v>8.6390368711635921E-4</v>
      </c>
      <c r="AU268" s="13">
        <v>1652</v>
      </c>
      <c r="AV268" s="13" t="s">
        <v>115</v>
      </c>
      <c r="AW268" s="3">
        <v>4622064</v>
      </c>
      <c r="AX268" s="161">
        <f t="shared" si="219"/>
        <v>8.0966512018180482E-4</v>
      </c>
      <c r="AY268" s="174">
        <f t="shared" si="254"/>
        <v>242603.57666696142</v>
      </c>
      <c r="AZ268" s="161">
        <f t="shared" si="259"/>
        <v>4.1186273804600759E-5</v>
      </c>
      <c r="BA268" s="148">
        <f t="shared" si="260"/>
        <v>4.349248851617956E-2</v>
      </c>
      <c r="BB268" s="148">
        <f t="shared" si="261"/>
        <v>4.4442988220599257E-2</v>
      </c>
      <c r="BC268" s="174">
        <f t="shared" si="255"/>
        <v>-205680.68944567814</v>
      </c>
      <c r="BD268" s="161">
        <f t="shared" si="262"/>
        <v>2.0671317286307788E-5</v>
      </c>
      <c r="BE268" s="148">
        <f t="shared" si="247"/>
        <v>-3.5561898417113852E-2</v>
      </c>
      <c r="BF268" s="161">
        <f t="shared" si="248"/>
        <v>2.2814759179892754E-2</v>
      </c>
      <c r="BG268" s="174">
        <f t="shared" si="233"/>
        <v>291668.71878488269</v>
      </c>
      <c r="BH268" s="161">
        <f t="shared" si="249"/>
        <v>3.8737676472494291E-5</v>
      </c>
      <c r="BI268" s="148">
        <f t="shared" si="234"/>
        <v>5.3107257835126258E-2</v>
      </c>
      <c r="BJ268" s="161">
        <f t="shared" si="250"/>
        <v>4.466403411914361E-2</v>
      </c>
      <c r="BK268" s="174">
        <f t="shared" si="251"/>
        <v>258594.89367891382</v>
      </c>
      <c r="BL268" s="164">
        <f t="shared" si="252"/>
        <v>-1.0282557720803264E-5</v>
      </c>
      <c r="BM268" s="4">
        <f t="shared" si="220"/>
        <v>4.9411708872331039E-2</v>
      </c>
      <c r="BN268" s="4">
        <f t="shared" si="235"/>
        <v>-1.1716744833718085E-2</v>
      </c>
      <c r="BO268" s="157">
        <f t="shared" si="221"/>
        <v>-251219</v>
      </c>
      <c r="BP268" s="164">
        <f t="shared" si="236"/>
        <v>-2.4967796579121438E-5</v>
      </c>
      <c r="BQ268" s="4">
        <f t="shared" si="222"/>
        <v>-4.5803657561143352E-2</v>
      </c>
      <c r="BR268" s="4">
        <f t="shared" si="237"/>
        <v>-2.7663221021251374E-2</v>
      </c>
      <c r="BS268" s="157">
        <f t="shared" si="223"/>
        <v>456339</v>
      </c>
      <c r="BT268" s="164">
        <f t="shared" si="238"/>
        <v>3.8278020818697991E-5</v>
      </c>
      <c r="BU268" s="4">
        <f t="shared" si="224"/>
        <v>9.0753156997299717E-2</v>
      </c>
      <c r="BV268" s="4">
        <f t="shared" si="239"/>
        <v>4.4288662680319217E-2</v>
      </c>
      <c r="BW268" s="157">
        <f t="shared" si="225"/>
        <v>-94631</v>
      </c>
      <c r="BX268" s="4">
        <f t="shared" si="240"/>
        <v>-4.581532394184345E-5</v>
      </c>
      <c r="BY268" s="4">
        <f t="shared" si="226"/>
        <v>-1.8471847955830439E-2</v>
      </c>
      <c r="BZ268" s="4">
        <f t="shared" si="241"/>
        <v>-5.0340967433259151E-2</v>
      </c>
      <c r="CA268" s="157">
        <f t="shared" si="227"/>
        <v>286719</v>
      </c>
      <c r="CB268" s="4">
        <f t="shared" si="242"/>
        <v>4.6196501216022546E-5</v>
      </c>
      <c r="CC268" s="4">
        <f t="shared" si="228"/>
        <v>5.9285200607245341E-2</v>
      </c>
      <c r="CD268" s="4">
        <f t="shared" si="243"/>
        <v>5.3474133638927668E-2</v>
      </c>
      <c r="CE268" s="159">
        <f t="shared" si="229"/>
        <v>214202</v>
      </c>
      <c r="CF268" s="4">
        <f t="shared" si="244"/>
        <v>5.4238566934554388E-5</v>
      </c>
      <c r="CG268" s="4">
        <f t="shared" si="230"/>
        <v>4.6343365215193902E-2</v>
      </c>
      <c r="CH268" s="4">
        <f t="shared" si="245"/>
        <v>6.6988889088337514E-2</v>
      </c>
      <c r="CI268" s="157">
        <f t="shared" si="264"/>
        <v>1198596.4996850798</v>
      </c>
      <c r="CJ268" s="164">
        <f t="shared" si="263"/>
        <v>1.5824267829090961E-4</v>
      </c>
      <c r="CK268" s="4">
        <f t="shared" si="231"/>
        <v>0.25932061946461143</v>
      </c>
      <c r="CL268" s="4">
        <f t="shared" si="246"/>
        <v>0.19544213323080695</v>
      </c>
    </row>
    <row r="269" spans="1:90" x14ac:dyDescent="0.35">
      <c r="A269" t="s">
        <v>134</v>
      </c>
      <c r="B269">
        <v>1655</v>
      </c>
      <c r="C269" t="s">
        <v>472</v>
      </c>
      <c r="D269" s="342">
        <v>7685000</v>
      </c>
      <c r="E269" s="200">
        <v>6940201</v>
      </c>
      <c r="F269" s="200">
        <v>324594</v>
      </c>
      <c r="G269" s="161">
        <f t="shared" si="256"/>
        <v>1.1636399680416713E-3</v>
      </c>
      <c r="H269" s="342">
        <v>7799000</v>
      </c>
      <c r="I269" s="200">
        <v>7027529.7791866632</v>
      </c>
      <c r="J269" s="200">
        <v>366647.73003994685</v>
      </c>
      <c r="K269" s="161">
        <f t="shared" si="257"/>
        <v>1.1685960515377969E-3</v>
      </c>
      <c r="L269" s="200">
        <v>6760045.6944275973</v>
      </c>
      <c r="M269" s="200">
        <v>310462.88698735385</v>
      </c>
      <c r="N269" s="161">
        <f t="shared" si="258"/>
        <v>1.1230935681051514E-3</v>
      </c>
      <c r="O269" s="200">
        <v>6818447</v>
      </c>
      <c r="P269" s="200">
        <v>305275</v>
      </c>
      <c r="Q269" s="161">
        <f t="shared" si="253"/>
        <v>1.1231636815083044E-3</v>
      </c>
      <c r="R269" t="s">
        <v>134</v>
      </c>
      <c r="S269" s="144">
        <v>1655</v>
      </c>
      <c r="T269" t="s">
        <v>472</v>
      </c>
      <c r="U269" s="275">
        <v>6950302.8861463768</v>
      </c>
      <c r="V269" s="161">
        <f t="shared" si="232"/>
        <v>1.0887982466197513E-3</v>
      </c>
      <c r="W269" s="3">
        <v>7135214.0040446837</v>
      </c>
      <c r="X269" s="161">
        <f t="shared" si="213"/>
        <v>1.1267995060204278E-3</v>
      </c>
      <c r="Y269">
        <v>1655</v>
      </c>
      <c r="Z269" t="s">
        <v>134</v>
      </c>
      <c r="AA269" t="s">
        <v>472</v>
      </c>
      <c r="AB269" s="162">
        <v>6728107</v>
      </c>
      <c r="AC269" s="161">
        <f t="shared" si="214"/>
        <v>1.1282283353233238E-3</v>
      </c>
      <c r="AD269" s="163">
        <v>1655</v>
      </c>
      <c r="AE269" s="163" t="s">
        <v>134</v>
      </c>
      <c r="AF269" s="8" t="s">
        <v>472</v>
      </c>
      <c r="AG269" s="160">
        <v>7032230</v>
      </c>
      <c r="AH269" s="161">
        <f t="shared" si="215"/>
        <v>1.1572260832566103E-3</v>
      </c>
      <c r="AI269">
        <v>1655</v>
      </c>
      <c r="AJ269" t="s">
        <v>134</v>
      </c>
      <c r="AK269" s="1">
        <v>6527172</v>
      </c>
      <c r="AL269" s="161">
        <f t="shared" si="216"/>
        <v>1.1219050939678707E-3</v>
      </c>
      <c r="AM269">
        <v>1655</v>
      </c>
      <c r="AN269" t="s">
        <v>134</v>
      </c>
      <c r="AO269" s="3">
        <v>5795008</v>
      </c>
      <c r="AP269" s="161">
        <f t="shared" si="217"/>
        <v>1.0294853239249497E-3</v>
      </c>
      <c r="AQ269">
        <v>1655</v>
      </c>
      <c r="AR269" t="s">
        <v>134</v>
      </c>
      <c r="AS269" s="3">
        <v>5341103</v>
      </c>
      <c r="AT269" s="161">
        <f t="shared" si="218"/>
        <v>9.5408287612142257E-4</v>
      </c>
      <c r="AU269" s="13">
        <v>1655</v>
      </c>
      <c r="AV269" s="13" t="s">
        <v>134</v>
      </c>
      <c r="AW269" s="3">
        <v>4939383</v>
      </c>
      <c r="AX269" s="161">
        <f t="shared" si="219"/>
        <v>8.6525113679061208E-4</v>
      </c>
      <c r="AY269" s="174">
        <f t="shared" si="254"/>
        <v>267484.08475906588</v>
      </c>
      <c r="AZ269" s="161">
        <f t="shared" si="259"/>
        <v>4.5502483432645477E-5</v>
      </c>
      <c r="BA269" s="148">
        <f t="shared" si="260"/>
        <v>3.956838412787015E-2</v>
      </c>
      <c r="BB269" s="148">
        <f t="shared" si="261"/>
        <v>4.0515309431800817E-2</v>
      </c>
      <c r="BC269" s="174">
        <f t="shared" si="255"/>
        <v>-190257.1917187795</v>
      </c>
      <c r="BD269" s="161">
        <f t="shared" si="262"/>
        <v>3.4295321485400092E-5</v>
      </c>
      <c r="BE269" s="148">
        <f t="shared" si="247"/>
        <v>-2.7373942522419821E-2</v>
      </c>
      <c r="BF269" s="161">
        <f t="shared" si="248"/>
        <v>3.1498325416919312E-2</v>
      </c>
      <c r="BG269" s="174">
        <f t="shared" si="233"/>
        <v>-184911.11789830681</v>
      </c>
      <c r="BH269" s="161">
        <f t="shared" si="249"/>
        <v>-3.8001259400676467E-5</v>
      </c>
      <c r="BI269" s="148">
        <f t="shared" si="234"/>
        <v>-2.5915286884666343E-2</v>
      </c>
      <c r="BJ269" s="161">
        <f t="shared" si="250"/>
        <v>-3.3724952130026527E-2</v>
      </c>
      <c r="BK269" s="174">
        <f t="shared" si="251"/>
        <v>407107.00404468365</v>
      </c>
      <c r="BL269" s="164">
        <f t="shared" si="252"/>
        <v>-1.4288293028960359E-6</v>
      </c>
      <c r="BM269" s="4">
        <f t="shared" si="220"/>
        <v>6.0508402147094811E-2</v>
      </c>
      <c r="BN269" s="4">
        <f t="shared" si="235"/>
        <v>-1.2664362861322454E-3</v>
      </c>
      <c r="BO269" s="157">
        <f t="shared" si="221"/>
        <v>-304123</v>
      </c>
      <c r="BP269" s="164">
        <f t="shared" si="236"/>
        <v>-2.8997747933286492E-5</v>
      </c>
      <c r="BQ269" s="4">
        <f t="shared" si="222"/>
        <v>-4.3247021215176408E-2</v>
      </c>
      <c r="BR269" s="4">
        <f t="shared" si="237"/>
        <v>-2.5057979899383548E-2</v>
      </c>
      <c r="BS269" s="157">
        <f t="shared" si="223"/>
        <v>505058</v>
      </c>
      <c r="BT269" s="164">
        <f t="shared" si="238"/>
        <v>3.5320989288739613E-5</v>
      </c>
      <c r="BU269" s="4">
        <f t="shared" si="224"/>
        <v>7.7377767890902824E-2</v>
      </c>
      <c r="BV269" s="4">
        <f t="shared" si="239"/>
        <v>3.1483045650340137E-2</v>
      </c>
      <c r="BW269" s="157">
        <f t="shared" si="225"/>
        <v>732164</v>
      </c>
      <c r="BX269" s="4">
        <f t="shared" si="240"/>
        <v>9.2419770042920972E-5</v>
      </c>
      <c r="BY269" s="4">
        <f t="shared" si="226"/>
        <v>0.12634391531469844</v>
      </c>
      <c r="BZ269" s="4">
        <f t="shared" si="241"/>
        <v>8.9772790242960712E-2</v>
      </c>
      <c r="CA269" s="157">
        <f t="shared" si="227"/>
        <v>453905</v>
      </c>
      <c r="CB269" s="4">
        <f t="shared" si="242"/>
        <v>7.5402447803527136E-5</v>
      </c>
      <c r="CC269" s="4">
        <f t="shared" si="228"/>
        <v>8.4983382645869215E-2</v>
      </c>
      <c r="CD269" s="4">
        <f t="shared" si="243"/>
        <v>7.9031339614915125E-2</v>
      </c>
      <c r="CE269" s="159">
        <f t="shared" si="229"/>
        <v>401720</v>
      </c>
      <c r="CF269" s="4">
        <f t="shared" si="244"/>
        <v>8.8831739330810485E-5</v>
      </c>
      <c r="CG269" s="4">
        <f t="shared" si="230"/>
        <v>8.1329996074408481E-2</v>
      </c>
      <c r="CH269" s="4">
        <f t="shared" si="245"/>
        <v>0.10266584527158787</v>
      </c>
      <c r="CI269" s="157">
        <f t="shared" si="264"/>
        <v>2088146.7791866632</v>
      </c>
      <c r="CJ269" s="164">
        <f t="shared" si="263"/>
        <v>3.0334491474718478E-4</v>
      </c>
      <c r="CK269" s="4">
        <f t="shared" si="231"/>
        <v>0.42275457869670424</v>
      </c>
      <c r="CL269" s="4">
        <f t="shared" si="246"/>
        <v>0.35058597654358614</v>
      </c>
    </row>
    <row r="270" spans="1:90" x14ac:dyDescent="0.35">
      <c r="A270" t="s">
        <v>147</v>
      </c>
      <c r="B270">
        <v>1658</v>
      </c>
      <c r="C270" t="s">
        <v>472</v>
      </c>
      <c r="D270" s="342">
        <v>1729000</v>
      </c>
      <c r="E270" s="200">
        <v>1561165</v>
      </c>
      <c r="F270" s="200">
        <v>153716</v>
      </c>
      <c r="G270" s="161">
        <f t="shared" si="256"/>
        <v>2.6175524177293649E-4</v>
      </c>
      <c r="H270" s="342">
        <v>1723000</v>
      </c>
      <c r="I270" s="200">
        <v>1552578.1783591425</v>
      </c>
      <c r="J270" s="200">
        <v>135496.86020906197</v>
      </c>
      <c r="K270" s="161">
        <f t="shared" si="257"/>
        <v>2.5817560166130278E-4</v>
      </c>
      <c r="L270" s="200">
        <v>1671403.0045827073</v>
      </c>
      <c r="M270" s="200">
        <v>114733.41562388523</v>
      </c>
      <c r="N270" s="161">
        <f t="shared" si="258"/>
        <v>2.7768184550968619E-4</v>
      </c>
      <c r="O270" s="200">
        <v>1684834</v>
      </c>
      <c r="P270" s="200">
        <v>112816</v>
      </c>
      <c r="Q270" s="161">
        <f t="shared" si="253"/>
        <v>2.7753304501308912E-4</v>
      </c>
      <c r="R270" t="s">
        <v>147</v>
      </c>
      <c r="S270" s="144">
        <v>1658</v>
      </c>
      <c r="T270" t="s">
        <v>472</v>
      </c>
      <c r="U270" s="275">
        <v>1986622.2201341558</v>
      </c>
      <c r="V270" s="161">
        <f t="shared" si="232"/>
        <v>3.1121388886365609E-4</v>
      </c>
      <c r="W270" s="3">
        <v>1981117.7921290693</v>
      </c>
      <c r="X270" s="161">
        <f t="shared" si="213"/>
        <v>3.1285992939719768E-4</v>
      </c>
      <c r="Y270">
        <v>1658</v>
      </c>
      <c r="Z270" t="s">
        <v>147</v>
      </c>
      <c r="AA270" t="s">
        <v>472</v>
      </c>
      <c r="AB270" s="162">
        <v>1898389</v>
      </c>
      <c r="AC270" s="161">
        <f t="shared" si="214"/>
        <v>3.1833861460082443E-4</v>
      </c>
      <c r="AD270" s="163">
        <v>1658</v>
      </c>
      <c r="AE270" s="163" t="s">
        <v>147</v>
      </c>
      <c r="AF270" s="8" t="s">
        <v>472</v>
      </c>
      <c r="AG270" s="160">
        <v>1798882</v>
      </c>
      <c r="AH270" s="161">
        <f t="shared" si="215"/>
        <v>2.9602461397036466E-4</v>
      </c>
      <c r="AI270">
        <v>1658</v>
      </c>
      <c r="AJ270" t="s">
        <v>147</v>
      </c>
      <c r="AK270" s="1">
        <v>1571451</v>
      </c>
      <c r="AL270" s="161">
        <f t="shared" si="216"/>
        <v>2.7010455398155655E-4</v>
      </c>
      <c r="AM270">
        <v>1658</v>
      </c>
      <c r="AN270" t="s">
        <v>147</v>
      </c>
      <c r="AO270" s="3">
        <v>1418455</v>
      </c>
      <c r="AP270" s="161">
        <f t="shared" si="217"/>
        <v>2.5198905767653205E-4</v>
      </c>
      <c r="AQ270">
        <v>1658</v>
      </c>
      <c r="AR270" t="s">
        <v>147</v>
      </c>
      <c r="AS270" s="3">
        <v>1487245</v>
      </c>
      <c r="AT270" s="161">
        <f t="shared" si="218"/>
        <v>2.6566703302617552E-4</v>
      </c>
      <c r="AU270" s="13">
        <v>1658</v>
      </c>
      <c r="AV270" s="13" t="s">
        <v>147</v>
      </c>
      <c r="AW270" s="3">
        <v>1454923</v>
      </c>
      <c r="AX270" s="161">
        <f t="shared" si="219"/>
        <v>2.5486458120230963E-4</v>
      </c>
      <c r="AY270" s="174">
        <f t="shared" si="254"/>
        <v>-118824.8262235648</v>
      </c>
      <c r="AZ270" s="161">
        <f t="shared" si="259"/>
        <v>-1.9506243848383406E-5</v>
      </c>
      <c r="BA270" s="148">
        <f t="shared" si="260"/>
        <v>-7.1092863838204803E-2</v>
      </c>
      <c r="BB270" s="148">
        <f t="shared" si="261"/>
        <v>-7.0246737998228198E-2</v>
      </c>
      <c r="BC270" s="174">
        <f t="shared" si="255"/>
        <v>-315219.21555144852</v>
      </c>
      <c r="BD270" s="161">
        <f t="shared" si="262"/>
        <v>-3.3532043353969899E-5</v>
      </c>
      <c r="BE270" s="148">
        <f t="shared" si="247"/>
        <v>-0.1586709402304792</v>
      </c>
      <c r="BF270" s="161">
        <f t="shared" si="248"/>
        <v>-0.10774597328032622</v>
      </c>
      <c r="BG270" s="174">
        <f t="shared" si="233"/>
        <v>5504.4280050864909</v>
      </c>
      <c r="BH270" s="161">
        <f t="shared" si="249"/>
        <v>-1.6460405335415882E-6</v>
      </c>
      <c r="BI270" s="148">
        <f t="shared" si="234"/>
        <v>2.7784455961959676E-3</v>
      </c>
      <c r="BJ270" s="161">
        <f t="shared" si="250"/>
        <v>-5.2612699130665085E-3</v>
      </c>
      <c r="BK270" s="174">
        <f t="shared" si="251"/>
        <v>82728.792129069334</v>
      </c>
      <c r="BL270" s="164">
        <f t="shared" si="252"/>
        <v>-5.4786852036267522E-6</v>
      </c>
      <c r="BM270" s="4">
        <f t="shared" si="220"/>
        <v>4.3578419454110479E-2</v>
      </c>
      <c r="BN270" s="4">
        <f t="shared" si="235"/>
        <v>-1.721024391117823E-2</v>
      </c>
      <c r="BO270" s="157">
        <f t="shared" si="221"/>
        <v>99507</v>
      </c>
      <c r="BP270" s="164">
        <f t="shared" si="236"/>
        <v>2.2314000630459772E-5</v>
      </c>
      <c r="BQ270" s="4">
        <f t="shared" si="222"/>
        <v>5.5316024063835206E-2</v>
      </c>
      <c r="BR270" s="4">
        <f t="shared" si="237"/>
        <v>7.5378869112193658E-2</v>
      </c>
      <c r="BS270" s="157">
        <f t="shared" si="223"/>
        <v>227431</v>
      </c>
      <c r="BT270" s="164">
        <f t="shared" si="238"/>
        <v>2.5920059988808106E-5</v>
      </c>
      <c r="BU270" s="4">
        <f t="shared" si="224"/>
        <v>0.14472675253635017</v>
      </c>
      <c r="BV270" s="4">
        <f t="shared" si="239"/>
        <v>9.5963061735634403E-2</v>
      </c>
      <c r="BW270" s="157">
        <f t="shared" si="225"/>
        <v>152996</v>
      </c>
      <c r="BX270" s="4">
        <f t="shared" si="240"/>
        <v>1.8115496305024501E-5</v>
      </c>
      <c r="BY270" s="4">
        <f t="shared" si="226"/>
        <v>0.10786101779753324</v>
      </c>
      <c r="BZ270" s="4">
        <f t="shared" si="241"/>
        <v>7.1890011701534348E-2</v>
      </c>
      <c r="CA270" s="157">
        <f t="shared" si="227"/>
        <v>-68790</v>
      </c>
      <c r="CB270" s="4">
        <f t="shared" si="242"/>
        <v>-1.3677975349643469E-5</v>
      </c>
      <c r="CC270" s="4">
        <f t="shared" si="228"/>
        <v>-4.6253307289653017E-2</v>
      </c>
      <c r="CD270" s="4">
        <f t="shared" si="243"/>
        <v>-5.1485407104673815E-2</v>
      </c>
      <c r="CE270" s="159">
        <f t="shared" si="229"/>
        <v>32322</v>
      </c>
      <c r="CF270" s="4">
        <f t="shared" si="244"/>
        <v>1.0802451823865888E-5</v>
      </c>
      <c r="CG270" s="4">
        <f t="shared" si="230"/>
        <v>2.221560866107691E-2</v>
      </c>
      <c r="CH270" s="4">
        <f t="shared" si="245"/>
        <v>4.2385064934899609E-2</v>
      </c>
      <c r="CI270" s="157">
        <f t="shared" si="264"/>
        <v>97655.178359142505</v>
      </c>
      <c r="CJ270" s="164">
        <f t="shared" si="263"/>
        <v>3.3110204589931517E-6</v>
      </c>
      <c r="CK270" s="4">
        <f t="shared" si="231"/>
        <v>6.7120513153715006E-2</v>
      </c>
      <c r="CL270" s="4">
        <f t="shared" si="246"/>
        <v>1.299129303637875E-2</v>
      </c>
    </row>
    <row r="271" spans="1:90" x14ac:dyDescent="0.35">
      <c r="A271" t="s">
        <v>178</v>
      </c>
      <c r="B271">
        <v>1659</v>
      </c>
      <c r="C271" t="s">
        <v>472</v>
      </c>
      <c r="D271" s="342">
        <v>3688000</v>
      </c>
      <c r="E271" s="200">
        <v>3330734</v>
      </c>
      <c r="F271" s="200">
        <v>499816</v>
      </c>
      <c r="G271" s="161">
        <f t="shared" si="256"/>
        <v>5.5845287554572378E-4</v>
      </c>
      <c r="H271" s="342">
        <v>3774000</v>
      </c>
      <c r="I271" s="200">
        <v>3400969.1283702659</v>
      </c>
      <c r="J271" s="200">
        <v>550677.5087824692</v>
      </c>
      <c r="K271" s="161">
        <f t="shared" si="257"/>
        <v>5.655414092425818E-4</v>
      </c>
      <c r="L271" s="200">
        <v>3417704.684123944</v>
      </c>
      <c r="M271" s="200">
        <v>466292.07047588279</v>
      </c>
      <c r="N271" s="161">
        <f t="shared" si="258"/>
        <v>5.6780713059180943E-4</v>
      </c>
      <c r="O271" s="200">
        <v>3439013</v>
      </c>
      <c r="P271" s="200">
        <v>458501</v>
      </c>
      <c r="Q271" s="161">
        <f t="shared" si="253"/>
        <v>5.6648889429439253E-4</v>
      </c>
      <c r="R271" t="s">
        <v>178</v>
      </c>
      <c r="S271" s="144">
        <v>1659</v>
      </c>
      <c r="T271" t="s">
        <v>472</v>
      </c>
      <c r="U271" s="275">
        <v>3478550.2749158833</v>
      </c>
      <c r="V271" s="161">
        <f t="shared" si="232"/>
        <v>5.4493156660213253E-4</v>
      </c>
      <c r="W271" s="3">
        <v>3548808.337357054</v>
      </c>
      <c r="X271" s="161">
        <f t="shared" si="213"/>
        <v>5.6043105073349414E-4</v>
      </c>
      <c r="Y271">
        <v>1659</v>
      </c>
      <c r="Z271" t="s">
        <v>178</v>
      </c>
      <c r="AA271" t="s">
        <v>472</v>
      </c>
      <c r="AB271" s="162">
        <v>3254543</v>
      </c>
      <c r="AC271" s="161">
        <f t="shared" si="214"/>
        <v>5.457504809492738E-4</v>
      </c>
      <c r="AD271" s="163">
        <v>1659</v>
      </c>
      <c r="AE271" s="163" t="s">
        <v>178</v>
      </c>
      <c r="AF271" s="8" t="s">
        <v>472</v>
      </c>
      <c r="AG271" s="160">
        <v>3127855</v>
      </c>
      <c r="AH271" s="161">
        <f t="shared" si="215"/>
        <v>5.1472084824367298E-4</v>
      </c>
      <c r="AI271">
        <v>1659</v>
      </c>
      <c r="AJ271" t="s">
        <v>178</v>
      </c>
      <c r="AK271" s="1">
        <v>2870042</v>
      </c>
      <c r="AL271" s="161">
        <f t="shared" si="216"/>
        <v>4.9330931369691734E-4</v>
      </c>
      <c r="AM271">
        <v>1659</v>
      </c>
      <c r="AN271" t="s">
        <v>178</v>
      </c>
      <c r="AO271" s="3">
        <v>2669439</v>
      </c>
      <c r="AP271" s="161">
        <f t="shared" si="217"/>
        <v>4.7422682999107056E-4</v>
      </c>
      <c r="AQ271">
        <v>1659</v>
      </c>
      <c r="AR271" t="s">
        <v>178</v>
      </c>
      <c r="AS271" s="3">
        <v>2581973</v>
      </c>
      <c r="AT271" s="161">
        <f t="shared" si="218"/>
        <v>4.6121863328751715E-4</v>
      </c>
      <c r="AU271" s="13">
        <v>1659</v>
      </c>
      <c r="AV271" s="13" t="s">
        <v>178</v>
      </c>
      <c r="AW271" s="3">
        <v>2595830</v>
      </c>
      <c r="AX271" s="161">
        <f t="shared" si="219"/>
        <v>4.5472174528988227E-4</v>
      </c>
      <c r="AY271" s="174">
        <f t="shared" si="254"/>
        <v>-16735.555753678083</v>
      </c>
      <c r="AZ271" s="161">
        <f t="shared" si="259"/>
        <v>-2.2657213492276304E-6</v>
      </c>
      <c r="BA271" s="148">
        <f t="shared" si="260"/>
        <v>-4.8967237665146273E-3</v>
      </c>
      <c r="BB271" s="148">
        <f t="shared" si="261"/>
        <v>-3.9903009792535233E-3</v>
      </c>
      <c r="BC271" s="174">
        <f t="shared" si="255"/>
        <v>-60845.590791939292</v>
      </c>
      <c r="BD271" s="161">
        <f t="shared" si="262"/>
        <v>2.2875563989676901E-5</v>
      </c>
      <c r="BE271" s="148">
        <f t="shared" si="247"/>
        <v>-1.7491651976601266E-2</v>
      </c>
      <c r="BF271" s="161">
        <f t="shared" si="248"/>
        <v>4.1978783009975443E-2</v>
      </c>
      <c r="BG271" s="174">
        <f t="shared" si="233"/>
        <v>-70258.062441170681</v>
      </c>
      <c r="BH271" s="161">
        <f t="shared" si="249"/>
        <v>-1.5499484131361609E-5</v>
      </c>
      <c r="BI271" s="148">
        <f t="shared" si="234"/>
        <v>-1.9797649171861109E-2</v>
      </c>
      <c r="BJ271" s="161">
        <f t="shared" si="250"/>
        <v>-2.7656362207404157E-2</v>
      </c>
      <c r="BK271" s="174">
        <f t="shared" si="251"/>
        <v>294265.337357054</v>
      </c>
      <c r="BL271" s="164">
        <f t="shared" si="252"/>
        <v>1.4680569784220336E-5</v>
      </c>
      <c r="BM271" s="4">
        <f t="shared" si="220"/>
        <v>9.041679196036248E-2</v>
      </c>
      <c r="BN271" s="4">
        <f t="shared" si="235"/>
        <v>2.6899783503049005E-2</v>
      </c>
      <c r="BO271" s="157">
        <f t="shared" si="221"/>
        <v>126688</v>
      </c>
      <c r="BP271" s="164">
        <f t="shared" si="236"/>
        <v>3.102963270560082E-5</v>
      </c>
      <c r="BQ271" s="4">
        <f t="shared" si="222"/>
        <v>4.0503156316389344E-2</v>
      </c>
      <c r="BR271" s="4">
        <f t="shared" si="237"/>
        <v>6.028439067793722E-2</v>
      </c>
      <c r="BS271" s="157">
        <f t="shared" si="223"/>
        <v>257813</v>
      </c>
      <c r="BT271" s="164">
        <f t="shared" si="238"/>
        <v>2.1411534546755644E-5</v>
      </c>
      <c r="BU271" s="4">
        <f t="shared" si="224"/>
        <v>8.9828999018132835E-2</v>
      </c>
      <c r="BV271" s="4">
        <f t="shared" si="239"/>
        <v>4.3403872483767064E-2</v>
      </c>
      <c r="BW271" s="157">
        <f t="shared" si="225"/>
        <v>200603</v>
      </c>
      <c r="BX271" s="4">
        <f t="shared" si="240"/>
        <v>1.9082483705846771E-5</v>
      </c>
      <c r="BY271" s="4">
        <f t="shared" si="226"/>
        <v>7.5147999261268E-2</v>
      </c>
      <c r="BZ271" s="4">
        <f t="shared" si="241"/>
        <v>4.0239148228298438E-2</v>
      </c>
      <c r="CA271" s="157">
        <f t="shared" si="227"/>
        <v>87466</v>
      </c>
      <c r="CB271" s="4">
        <f t="shared" si="242"/>
        <v>1.300819670355341E-5</v>
      </c>
      <c r="CC271" s="4">
        <f t="shared" si="228"/>
        <v>3.3875644710459792E-2</v>
      </c>
      <c r="CD271" s="4">
        <f t="shared" si="243"/>
        <v>2.8203970448531911E-2</v>
      </c>
      <c r="CE271" s="159">
        <f t="shared" si="229"/>
        <v>-13857</v>
      </c>
      <c r="CF271" s="4">
        <f t="shared" si="244"/>
        <v>6.4968879976348834E-6</v>
      </c>
      <c r="CG271" s="4">
        <f t="shared" si="230"/>
        <v>-5.3381769992642044E-3</v>
      </c>
      <c r="CH271" s="4">
        <f t="shared" si="245"/>
        <v>1.4287612292421066E-2</v>
      </c>
      <c r="CI271" s="157">
        <f t="shared" si="264"/>
        <v>805139.12837026594</v>
      </c>
      <c r="CJ271" s="164">
        <f t="shared" si="263"/>
        <v>1.1081966395269953E-4</v>
      </c>
      <c r="CK271" s="4">
        <f t="shared" si="231"/>
        <v>0.31016635464197034</v>
      </c>
      <c r="CL271" s="4">
        <f t="shared" si="246"/>
        <v>0.24370874078619811</v>
      </c>
    </row>
    <row r="272" spans="1:90" x14ac:dyDescent="0.35">
      <c r="A272" t="s">
        <v>268</v>
      </c>
      <c r="B272">
        <v>1667</v>
      </c>
      <c r="C272" t="s">
        <v>471</v>
      </c>
      <c r="D272" s="342">
        <v>1638000</v>
      </c>
      <c r="E272" s="200">
        <v>1479266</v>
      </c>
      <c r="F272" s="200">
        <v>389548</v>
      </c>
      <c r="G272" s="161">
        <f t="shared" si="256"/>
        <v>2.4802351415544461E-4</v>
      </c>
      <c r="H272" s="342">
        <v>1723000</v>
      </c>
      <c r="I272" s="200">
        <v>1552460.9786515462</v>
      </c>
      <c r="J272" s="200">
        <v>455285.80589907989</v>
      </c>
      <c r="K272" s="161">
        <f t="shared" si="257"/>
        <v>2.5815611271997609E-4</v>
      </c>
      <c r="L272" s="200">
        <v>1497470.5458204621</v>
      </c>
      <c r="M272" s="200">
        <v>385518.12577263784</v>
      </c>
      <c r="N272" s="161">
        <f t="shared" si="258"/>
        <v>2.487852322986815E-4</v>
      </c>
      <c r="O272" s="200">
        <v>1444232</v>
      </c>
      <c r="P272" s="200">
        <v>321316</v>
      </c>
      <c r="Q272" s="161">
        <f t="shared" si="253"/>
        <v>2.379000570176906E-4</v>
      </c>
      <c r="R272" t="s">
        <v>268</v>
      </c>
      <c r="S272" s="144">
        <v>1667</v>
      </c>
      <c r="T272" t="s">
        <v>471</v>
      </c>
      <c r="U272" s="275">
        <v>1456980.5693051394</v>
      </c>
      <c r="V272" s="161">
        <f t="shared" si="232"/>
        <v>2.2824298670212994E-4</v>
      </c>
      <c r="W272" s="3">
        <v>1405419.0665472231</v>
      </c>
      <c r="X272" s="161">
        <f t="shared" si="213"/>
        <v>2.2194506135897316E-4</v>
      </c>
      <c r="Y272">
        <v>1667</v>
      </c>
      <c r="Z272" t="s">
        <v>268</v>
      </c>
      <c r="AA272" t="s">
        <v>471</v>
      </c>
      <c r="AB272" s="162">
        <v>1380708</v>
      </c>
      <c r="AC272" s="161">
        <f t="shared" si="214"/>
        <v>2.3152929767728065E-4</v>
      </c>
      <c r="AD272" s="163">
        <v>1667</v>
      </c>
      <c r="AE272" s="163" t="s">
        <v>268</v>
      </c>
      <c r="AF272" s="8" t="s">
        <v>471</v>
      </c>
      <c r="AG272" s="160">
        <v>1240280</v>
      </c>
      <c r="AH272" s="161">
        <f t="shared" si="215"/>
        <v>2.0410088500255375E-4</v>
      </c>
      <c r="AI272">
        <v>1667</v>
      </c>
      <c r="AJ272" t="s">
        <v>268</v>
      </c>
      <c r="AK272" s="1">
        <v>1090250</v>
      </c>
      <c r="AL272" s="161">
        <f t="shared" si="216"/>
        <v>1.8739463717188257E-4</v>
      </c>
      <c r="AM272">
        <v>1667</v>
      </c>
      <c r="AN272" t="s">
        <v>535</v>
      </c>
      <c r="AO272" s="3">
        <v>1021365</v>
      </c>
      <c r="AP272" s="161">
        <f t="shared" si="217"/>
        <v>1.8144587166585557E-4</v>
      </c>
      <c r="AQ272">
        <v>1667</v>
      </c>
      <c r="AR272" t="s">
        <v>268</v>
      </c>
      <c r="AS272" s="3">
        <v>1084484</v>
      </c>
      <c r="AT272" s="161">
        <f t="shared" si="218"/>
        <v>1.9372171138202441E-4</v>
      </c>
      <c r="AU272" s="13">
        <v>1667</v>
      </c>
      <c r="AV272" s="13" t="s">
        <v>268</v>
      </c>
      <c r="AW272" s="3">
        <v>1120136</v>
      </c>
      <c r="AX272" s="161">
        <f t="shared" si="219"/>
        <v>1.9621862636691446E-4</v>
      </c>
      <c r="AY272" s="174">
        <f t="shared" si="254"/>
        <v>54990.432831084123</v>
      </c>
      <c r="AZ272" s="161">
        <f t="shared" si="259"/>
        <v>9.3708804212945984E-6</v>
      </c>
      <c r="BA272" s="148">
        <f t="shared" si="260"/>
        <v>3.6722213324706793E-2</v>
      </c>
      <c r="BB272" s="148">
        <f t="shared" si="261"/>
        <v>3.7666546099666791E-2</v>
      </c>
      <c r="BC272" s="174">
        <f t="shared" si="255"/>
        <v>40489.976515322691</v>
      </c>
      <c r="BD272" s="161">
        <f t="shared" si="262"/>
        <v>2.0542245596551553E-5</v>
      </c>
      <c r="BE272" s="148">
        <f t="shared" si="247"/>
        <v>2.7790333905848244E-2</v>
      </c>
      <c r="BF272" s="161">
        <f t="shared" si="248"/>
        <v>9.0001650843100606E-2</v>
      </c>
      <c r="BG272" s="174">
        <f t="shared" si="233"/>
        <v>51561.502757916227</v>
      </c>
      <c r="BH272" s="161">
        <f t="shared" si="249"/>
        <v>6.2979253431567786E-6</v>
      </c>
      <c r="BI272" s="148">
        <f t="shared" si="234"/>
        <v>3.6687635727463447E-2</v>
      </c>
      <c r="BJ272" s="161">
        <f t="shared" si="250"/>
        <v>2.8376055338174597E-2</v>
      </c>
      <c r="BK272" s="174">
        <f t="shared" si="251"/>
        <v>24711.066547223134</v>
      </c>
      <c r="BL272" s="164">
        <f t="shared" si="252"/>
        <v>-9.5842363183074877E-6</v>
      </c>
      <c r="BM272" s="4">
        <f t="shared" si="220"/>
        <v>1.7897387823655062E-2</v>
      </c>
      <c r="BN272" s="4">
        <f t="shared" si="235"/>
        <v>-4.1395350024628713E-2</v>
      </c>
      <c r="BO272" s="157">
        <f t="shared" si="221"/>
        <v>140428</v>
      </c>
      <c r="BP272" s="164">
        <f t="shared" si="236"/>
        <v>2.7428412674726906E-5</v>
      </c>
      <c r="BQ272" s="4">
        <f t="shared" si="222"/>
        <v>0.11322282065340085</v>
      </c>
      <c r="BR272" s="4">
        <f t="shared" si="237"/>
        <v>0.13438654454822044</v>
      </c>
      <c r="BS272" s="157">
        <f t="shared" si="223"/>
        <v>150030</v>
      </c>
      <c r="BT272" s="164">
        <f t="shared" si="238"/>
        <v>1.6706247830671172E-5</v>
      </c>
      <c r="BU272" s="4">
        <f t="shared" si="224"/>
        <v>0.13761063976152257</v>
      </c>
      <c r="BV272" s="4">
        <f t="shared" si="239"/>
        <v>8.9150084990681069E-2</v>
      </c>
      <c r="BW272" s="157">
        <f t="shared" si="225"/>
        <v>68885</v>
      </c>
      <c r="BX272" s="4">
        <f t="shared" si="240"/>
        <v>5.9487655060270074E-6</v>
      </c>
      <c r="BY272" s="4">
        <f t="shared" si="226"/>
        <v>6.744405770708807E-2</v>
      </c>
      <c r="BZ272" s="4">
        <f t="shared" si="241"/>
        <v>3.2785345025551464E-2</v>
      </c>
      <c r="CA272" s="157">
        <f t="shared" si="227"/>
        <v>-63119</v>
      </c>
      <c r="CB272" s="4">
        <f t="shared" si="242"/>
        <v>-1.2275839716168846E-5</v>
      </c>
      <c r="CC272" s="4">
        <f t="shared" si="228"/>
        <v>-5.8201872964469742E-2</v>
      </c>
      <c r="CD272" s="4">
        <f t="shared" si="243"/>
        <v>-6.3368424884294769E-2</v>
      </c>
      <c r="CE272" s="159">
        <f t="shared" si="229"/>
        <v>-35652</v>
      </c>
      <c r="CF272" s="4">
        <f t="shared" si="244"/>
        <v>-2.4969149848900443E-6</v>
      </c>
      <c r="CG272" s="4">
        <f t="shared" si="230"/>
        <v>-3.1828277994814913E-2</v>
      </c>
      <c r="CH272" s="4">
        <f t="shared" si="245"/>
        <v>-1.2725167998174629E-2</v>
      </c>
      <c r="CI272" s="157">
        <f t="shared" si="264"/>
        <v>432324.97865154617</v>
      </c>
      <c r="CJ272" s="164">
        <f t="shared" si="263"/>
        <v>6.1937486353061638E-5</v>
      </c>
      <c r="CK272" s="4">
        <f t="shared" si="231"/>
        <v>0.38595757894715121</v>
      </c>
      <c r="CL272" s="4">
        <f t="shared" si="246"/>
        <v>0.31565548847153313</v>
      </c>
    </row>
    <row r="273" spans="1:90" x14ac:dyDescent="0.35">
      <c r="A273" t="s">
        <v>274</v>
      </c>
      <c r="B273">
        <v>1669</v>
      </c>
      <c r="C273" t="s">
        <v>472</v>
      </c>
      <c r="D273" s="342">
        <v>3993000</v>
      </c>
      <c r="E273" s="200">
        <v>3605873</v>
      </c>
      <c r="F273" s="200">
        <v>310374</v>
      </c>
      <c r="G273" s="161">
        <f t="shared" si="256"/>
        <v>6.0458449870289422E-4</v>
      </c>
      <c r="H273" s="342">
        <v>3974000</v>
      </c>
      <c r="I273" s="200">
        <v>3580970.8348252987</v>
      </c>
      <c r="J273" s="200">
        <v>262919.30181681411</v>
      </c>
      <c r="K273" s="161">
        <f t="shared" si="257"/>
        <v>5.9547358883382383E-4</v>
      </c>
      <c r="L273" s="200">
        <v>3757670.6224068971</v>
      </c>
      <c r="M273" s="200">
        <v>222629.73093506997</v>
      </c>
      <c r="N273" s="161">
        <f t="shared" si="258"/>
        <v>6.2428804446716267E-4</v>
      </c>
      <c r="O273" s="200">
        <v>3788804</v>
      </c>
      <c r="P273" s="200">
        <v>218910</v>
      </c>
      <c r="Q273" s="161">
        <f t="shared" si="253"/>
        <v>6.2410796023689699E-4</v>
      </c>
      <c r="R273" t="s">
        <v>274</v>
      </c>
      <c r="S273" s="144">
        <v>1669</v>
      </c>
      <c r="T273" t="s">
        <v>472</v>
      </c>
      <c r="U273" s="275">
        <v>3870404.470577966</v>
      </c>
      <c r="V273" s="161">
        <f t="shared" si="232"/>
        <v>6.0631740376009067E-4</v>
      </c>
      <c r="W273" s="3">
        <v>3935973.0314290496</v>
      </c>
      <c r="X273" s="161">
        <f t="shared" si="213"/>
        <v>6.2157245248844887E-4</v>
      </c>
      <c r="Y273">
        <v>1669</v>
      </c>
      <c r="Z273" t="s">
        <v>274</v>
      </c>
      <c r="AA273" t="s">
        <v>472</v>
      </c>
      <c r="AB273" s="162">
        <v>3867302</v>
      </c>
      <c r="AC273" s="161">
        <f t="shared" si="214"/>
        <v>6.4850331566554463E-4</v>
      </c>
      <c r="AD273" s="163">
        <v>1669</v>
      </c>
      <c r="AE273" s="163" t="s">
        <v>274</v>
      </c>
      <c r="AF273" s="8" t="s">
        <v>472</v>
      </c>
      <c r="AG273" s="160">
        <v>4095026</v>
      </c>
      <c r="AH273" s="161">
        <f t="shared" si="215"/>
        <v>6.7387882632024036E-4</v>
      </c>
      <c r="AI273">
        <v>1669</v>
      </c>
      <c r="AJ273" t="s">
        <v>274</v>
      </c>
      <c r="AK273" s="1">
        <v>3691948</v>
      </c>
      <c r="AL273" s="161">
        <f t="shared" si="216"/>
        <v>6.345803769020477E-4</v>
      </c>
      <c r="AM273">
        <v>1669</v>
      </c>
      <c r="AN273" t="s">
        <v>274</v>
      </c>
      <c r="AO273" s="3">
        <v>3563104</v>
      </c>
      <c r="AP273" s="161">
        <f t="shared" si="217"/>
        <v>6.3298674921903196E-4</v>
      </c>
      <c r="AQ273">
        <v>1669</v>
      </c>
      <c r="AR273" t="s">
        <v>274</v>
      </c>
      <c r="AS273" s="3">
        <v>3624937</v>
      </c>
      <c r="AT273" s="161">
        <f t="shared" si="218"/>
        <v>6.4752361426449951E-4</v>
      </c>
      <c r="AU273" s="13">
        <v>1669</v>
      </c>
      <c r="AV273" s="13" t="s">
        <v>274</v>
      </c>
      <c r="AW273" s="3">
        <v>3960389</v>
      </c>
      <c r="AX273" s="161">
        <f t="shared" si="219"/>
        <v>6.9375690939192918E-4</v>
      </c>
      <c r="AY273" s="174">
        <f t="shared" si="254"/>
        <v>-176699.78758159839</v>
      </c>
      <c r="AZ273" s="161">
        <f t="shared" si="259"/>
        <v>-2.8814455633338837E-5</v>
      </c>
      <c r="BA273" s="148">
        <f t="shared" si="260"/>
        <v>-4.7023756294109952E-2</v>
      </c>
      <c r="BB273" s="148">
        <f t="shared" si="261"/>
        <v>-4.6155706310109332E-2</v>
      </c>
      <c r="BC273" s="174">
        <f t="shared" si="255"/>
        <v>-112733.84817106882</v>
      </c>
      <c r="BD273" s="161">
        <f t="shared" si="262"/>
        <v>1.7970640707071998E-5</v>
      </c>
      <c r="BE273" s="148">
        <f t="shared" si="247"/>
        <v>-2.9127149120472755E-2</v>
      </c>
      <c r="BF273" s="161">
        <f t="shared" si="248"/>
        <v>2.9638998642669129E-2</v>
      </c>
      <c r="BG273" s="174">
        <f t="shared" si="233"/>
        <v>-65568.560851083603</v>
      </c>
      <c r="BH273" s="161">
        <f t="shared" si="249"/>
        <v>-1.5255048728358197E-5</v>
      </c>
      <c r="BI273" s="148">
        <f t="shared" si="234"/>
        <v>-1.6658793220256735E-2</v>
      </c>
      <c r="BJ273" s="161">
        <f t="shared" si="250"/>
        <v>-2.4542671843459297E-2</v>
      </c>
      <c r="BK273" s="174">
        <f t="shared" si="251"/>
        <v>68671.031429049559</v>
      </c>
      <c r="BL273" s="164">
        <f t="shared" si="252"/>
        <v>-2.693086317709576E-5</v>
      </c>
      <c r="BM273" s="4">
        <f t="shared" si="220"/>
        <v>1.7756831876344168E-2</v>
      </c>
      <c r="BN273" s="4">
        <f t="shared" si="235"/>
        <v>-4.1527718558319493E-2</v>
      </c>
      <c r="BO273" s="157">
        <f t="shared" si="221"/>
        <v>-227724</v>
      </c>
      <c r="BP273" s="164">
        <f t="shared" si="236"/>
        <v>-2.5375510654695728E-5</v>
      </c>
      <c r="BQ273" s="4">
        <f t="shared" si="222"/>
        <v>-5.5609903331505096E-2</v>
      </c>
      <c r="BR273" s="4">
        <f t="shared" si="237"/>
        <v>-3.7655895486819746E-2</v>
      </c>
      <c r="BS273" s="157">
        <f t="shared" si="223"/>
        <v>403078</v>
      </c>
      <c r="BT273" s="164">
        <f t="shared" si="238"/>
        <v>3.9298449418192659E-5</v>
      </c>
      <c r="BU273" s="4">
        <f t="shared" si="224"/>
        <v>0.10917759405062043</v>
      </c>
      <c r="BV273" s="4">
        <f t="shared" si="239"/>
        <v>6.1928245575514657E-2</v>
      </c>
      <c r="BW273" s="157">
        <f t="shared" si="225"/>
        <v>128844</v>
      </c>
      <c r="BX273" s="4">
        <f t="shared" si="240"/>
        <v>1.5936276830157354E-6</v>
      </c>
      <c r="BY273" s="4">
        <f t="shared" si="226"/>
        <v>3.6160606033391107E-2</v>
      </c>
      <c r="BZ273" s="4">
        <f t="shared" si="241"/>
        <v>2.5176319804196936E-3</v>
      </c>
      <c r="CA273" s="157">
        <f t="shared" si="227"/>
        <v>-61833</v>
      </c>
      <c r="CB273" s="4">
        <f t="shared" si="242"/>
        <v>-1.4536865045467547E-5</v>
      </c>
      <c r="CC273" s="4">
        <f t="shared" si="228"/>
        <v>-1.705767576098564E-2</v>
      </c>
      <c r="CD273" s="4">
        <f t="shared" si="243"/>
        <v>-2.2449938079832792E-2</v>
      </c>
      <c r="CE273" s="159">
        <f t="shared" si="229"/>
        <v>-335452</v>
      </c>
      <c r="CF273" s="4">
        <f t="shared" si="244"/>
        <v>-4.6233295127429672E-5</v>
      </c>
      <c r="CG273" s="4">
        <f t="shared" si="230"/>
        <v>-8.4701780557414938E-2</v>
      </c>
      <c r="CH273" s="4">
        <f t="shared" si="245"/>
        <v>-6.6641923851904664E-2</v>
      </c>
      <c r="CI273" s="157">
        <f t="shared" si="264"/>
        <v>-379418.16517470125</v>
      </c>
      <c r="CJ273" s="164">
        <f t="shared" si="263"/>
        <v>-9.828332055810535E-5</v>
      </c>
      <c r="CK273" s="4">
        <f t="shared" si="231"/>
        <v>-9.5803256996901384E-2</v>
      </c>
      <c r="CL273" s="4">
        <f t="shared" si="246"/>
        <v>-0.14166824031237349</v>
      </c>
    </row>
    <row r="274" spans="1:90" x14ac:dyDescent="0.35">
      <c r="A274" t="s">
        <v>276</v>
      </c>
      <c r="B274">
        <v>1674</v>
      </c>
      <c r="C274" t="s">
        <v>473</v>
      </c>
      <c r="D274" s="342">
        <v>33332000</v>
      </c>
      <c r="E274" s="200">
        <v>30101541</v>
      </c>
      <c r="F274" s="200">
        <v>1350687</v>
      </c>
      <c r="G274" s="161">
        <f t="shared" si="256"/>
        <v>5.0470233077176086E-3</v>
      </c>
      <c r="H274" s="342">
        <v>33777000</v>
      </c>
      <c r="I274" s="200">
        <v>30436770.670973696</v>
      </c>
      <c r="J274" s="200">
        <v>1489158.5575499567</v>
      </c>
      <c r="K274" s="161">
        <f t="shared" si="257"/>
        <v>5.061279161420758E-3</v>
      </c>
      <c r="L274" s="200">
        <v>30550058.751610909</v>
      </c>
      <c r="M274" s="200">
        <v>1260960.9362875686</v>
      </c>
      <c r="N274" s="161">
        <f t="shared" si="258"/>
        <v>5.0754944626263988E-3</v>
      </c>
      <c r="O274" s="200">
        <v>30817761</v>
      </c>
      <c r="P274" s="200">
        <v>1239892</v>
      </c>
      <c r="Q274" s="161">
        <f t="shared" si="253"/>
        <v>5.0764330793512131E-3</v>
      </c>
      <c r="R274" t="s">
        <v>276</v>
      </c>
      <c r="S274" s="144">
        <v>1674</v>
      </c>
      <c r="T274" t="s">
        <v>473</v>
      </c>
      <c r="U274" s="275">
        <v>32214951.47342835</v>
      </c>
      <c r="V274" s="161">
        <f t="shared" si="232"/>
        <v>5.0466264929436705E-3</v>
      </c>
      <c r="W274" s="3">
        <v>32320986.219993941</v>
      </c>
      <c r="X274" s="161">
        <f t="shared" si="213"/>
        <v>5.1041596350351257E-3</v>
      </c>
      <c r="Y274">
        <v>1674</v>
      </c>
      <c r="Z274" t="s">
        <v>276</v>
      </c>
      <c r="AA274" t="s">
        <v>473</v>
      </c>
      <c r="AB274" s="162">
        <v>30645957</v>
      </c>
      <c r="AC274" s="161">
        <f t="shared" si="214"/>
        <v>5.1389844202091549E-3</v>
      </c>
      <c r="AD274" s="163">
        <v>1674</v>
      </c>
      <c r="AE274" s="163" t="s">
        <v>276</v>
      </c>
      <c r="AF274" s="8" t="s">
        <v>473</v>
      </c>
      <c r="AG274" s="160">
        <v>29884926</v>
      </c>
      <c r="AH274" s="161">
        <f t="shared" si="215"/>
        <v>4.9178732583254016E-3</v>
      </c>
      <c r="AI274">
        <v>1674</v>
      </c>
      <c r="AJ274" t="s">
        <v>276</v>
      </c>
      <c r="AK274" s="1">
        <v>27574550</v>
      </c>
      <c r="AL274" s="161">
        <f t="shared" si="216"/>
        <v>4.7395760535913177E-3</v>
      </c>
      <c r="AM274">
        <v>1674</v>
      </c>
      <c r="AN274" t="s">
        <v>276</v>
      </c>
      <c r="AO274" s="3">
        <v>23649116</v>
      </c>
      <c r="AP274" s="161">
        <f t="shared" si="217"/>
        <v>4.2012742425547494E-3</v>
      </c>
      <c r="AQ274">
        <v>1674</v>
      </c>
      <c r="AR274" t="s">
        <v>276</v>
      </c>
      <c r="AS274" s="3">
        <v>21217646</v>
      </c>
      <c r="AT274" s="161">
        <f t="shared" si="218"/>
        <v>3.7901146486420869E-3</v>
      </c>
      <c r="AU274" s="13">
        <v>1674</v>
      </c>
      <c r="AV274" s="13" t="s">
        <v>276</v>
      </c>
      <c r="AW274" s="3">
        <v>22759201</v>
      </c>
      <c r="AX274" s="161">
        <f t="shared" si="219"/>
        <v>3.9868187054326494E-3</v>
      </c>
      <c r="AY274" s="174">
        <f t="shared" si="254"/>
        <v>-113288.08063721284</v>
      </c>
      <c r="AZ274" s="161">
        <f t="shared" si="259"/>
        <v>-1.4215301205640872E-5</v>
      </c>
      <c r="BA274" s="148">
        <f t="shared" si="260"/>
        <v>-3.7082770137467952E-3</v>
      </c>
      <c r="BB274" s="148">
        <f t="shared" si="261"/>
        <v>-2.8007716903871724E-3</v>
      </c>
      <c r="BC274" s="174">
        <f t="shared" si="255"/>
        <v>-1664892.7218174413</v>
      </c>
      <c r="BD274" s="161">
        <f t="shared" si="262"/>
        <v>2.8867969682728339E-5</v>
      </c>
      <c r="BE274" s="148">
        <f t="shared" si="247"/>
        <v>-5.1680745916711499E-2</v>
      </c>
      <c r="BF274" s="161">
        <f t="shared" si="248"/>
        <v>5.7202508890032413E-3</v>
      </c>
      <c r="BG274" s="174">
        <f t="shared" si="233"/>
        <v>-106034.74656559154</v>
      </c>
      <c r="BH274" s="161">
        <f t="shared" si="249"/>
        <v>-5.7533142091455158E-5</v>
      </c>
      <c r="BI274" s="148">
        <f t="shared" si="234"/>
        <v>-3.2806779423085134E-3</v>
      </c>
      <c r="BJ274" s="161">
        <f t="shared" si="250"/>
        <v>-1.1271814795239888E-2</v>
      </c>
      <c r="BK274" s="174">
        <f t="shared" si="251"/>
        <v>1675029.2199939415</v>
      </c>
      <c r="BL274" s="164">
        <f t="shared" si="252"/>
        <v>-3.4824785174029232E-5</v>
      </c>
      <c r="BM274" s="4">
        <f t="shared" si="220"/>
        <v>5.4657429036852771E-2</v>
      </c>
      <c r="BN274" s="4">
        <f t="shared" si="235"/>
        <v>-6.7765889768180839E-3</v>
      </c>
      <c r="BO274" s="157">
        <f t="shared" si="221"/>
        <v>761031</v>
      </c>
      <c r="BP274" s="164">
        <f t="shared" si="236"/>
        <v>2.2111116188375333E-4</v>
      </c>
      <c r="BQ274" s="4">
        <f t="shared" si="222"/>
        <v>2.5465380105006784E-2</v>
      </c>
      <c r="BR274" s="4">
        <f t="shared" si="237"/>
        <v>4.4960727995467797E-2</v>
      </c>
      <c r="BS274" s="157">
        <f t="shared" si="223"/>
        <v>2310376</v>
      </c>
      <c r="BT274" s="164">
        <f t="shared" si="238"/>
        <v>1.7829720473408386E-4</v>
      </c>
      <c r="BU274" s="4">
        <f t="shared" si="224"/>
        <v>8.3786535047716104E-2</v>
      </c>
      <c r="BV274" s="4">
        <f t="shared" si="239"/>
        <v>3.7618808669392018E-2</v>
      </c>
      <c r="BW274" s="157">
        <f t="shared" si="225"/>
        <v>3925434</v>
      </c>
      <c r="BX274" s="4">
        <f t="shared" si="240"/>
        <v>5.3830181103656834E-4</v>
      </c>
      <c r="BY274" s="4">
        <f t="shared" si="226"/>
        <v>0.16598650029878495</v>
      </c>
      <c r="BZ274" s="4">
        <f t="shared" si="241"/>
        <v>0.12812822490474529</v>
      </c>
      <c r="CA274" s="157">
        <f t="shared" si="227"/>
        <v>2431470</v>
      </c>
      <c r="CB274" s="4">
        <f t="shared" si="242"/>
        <v>4.1115959391266246E-4</v>
      </c>
      <c r="CC274" s="4">
        <f t="shared" si="228"/>
        <v>0.11459659568266904</v>
      </c>
      <c r="CD274" s="4">
        <f t="shared" si="243"/>
        <v>0.10848209936339834</v>
      </c>
      <c r="CE274" s="159">
        <f t="shared" si="229"/>
        <v>-1541555</v>
      </c>
      <c r="CF274" s="4">
        <f t="shared" si="244"/>
        <v>-1.9670405679056251E-4</v>
      </c>
      <c r="CG274" s="4">
        <f t="shared" si="230"/>
        <v>-6.7733265328602701E-2</v>
      </c>
      <c r="CH274" s="4">
        <f t="shared" si="245"/>
        <v>-4.9338600855494928E-2</v>
      </c>
      <c r="CI274" s="157">
        <f t="shared" si="264"/>
        <v>7677569.6709736958</v>
      </c>
      <c r="CJ274" s="164">
        <f t="shared" si="263"/>
        <v>1.0744604559881086E-3</v>
      </c>
      <c r="CK274" s="4">
        <f t="shared" si="231"/>
        <v>0.33733915663268216</v>
      </c>
      <c r="CL274" s="4">
        <f t="shared" si="246"/>
        <v>0.2695032143106964</v>
      </c>
    </row>
    <row r="275" spans="1:90" x14ac:dyDescent="0.35">
      <c r="A275" t="s">
        <v>285</v>
      </c>
      <c r="B275">
        <v>1676</v>
      </c>
      <c r="C275" t="s">
        <v>472</v>
      </c>
      <c r="D275" s="342">
        <v>7991000</v>
      </c>
      <c r="E275" s="200">
        <v>7216864</v>
      </c>
      <c r="F275" s="200">
        <v>964533</v>
      </c>
      <c r="G275" s="161">
        <f t="shared" si="256"/>
        <v>1.210027115111088E-3</v>
      </c>
      <c r="H275" s="342">
        <v>8182000</v>
      </c>
      <c r="I275" s="200">
        <v>7372952.3469153345</v>
      </c>
      <c r="J275" s="200">
        <v>1077833.8180315224</v>
      </c>
      <c r="K275" s="161">
        <f t="shared" si="257"/>
        <v>1.2260357866144499E-3</v>
      </c>
      <c r="L275" s="200">
        <v>7221100.953508717</v>
      </c>
      <c r="M275" s="200">
        <v>912667.31366974639</v>
      </c>
      <c r="N275" s="161">
        <f t="shared" si="258"/>
        <v>1.1996918959007602E-3</v>
      </c>
      <c r="O275" s="200">
        <v>7268049</v>
      </c>
      <c r="P275" s="200">
        <v>897418</v>
      </c>
      <c r="Q275" s="161">
        <f t="shared" si="253"/>
        <v>1.1972240412256266E-3</v>
      </c>
      <c r="R275" t="s">
        <v>285</v>
      </c>
      <c r="S275" s="144">
        <v>1676</v>
      </c>
      <c r="T275" t="s">
        <v>472</v>
      </c>
      <c r="U275" s="275">
        <v>7027168.0813077111</v>
      </c>
      <c r="V275" s="161">
        <f t="shared" si="232"/>
        <v>1.100839547709602E-3</v>
      </c>
      <c r="W275" s="3">
        <v>7013510.1094865883</v>
      </c>
      <c r="X275" s="161">
        <f t="shared" si="213"/>
        <v>1.1075799159435099E-3</v>
      </c>
      <c r="Y275">
        <v>1676</v>
      </c>
      <c r="Z275" t="s">
        <v>285</v>
      </c>
      <c r="AA275" t="s">
        <v>472</v>
      </c>
      <c r="AB275" s="162">
        <v>6417091</v>
      </c>
      <c r="AC275" s="161">
        <f t="shared" si="214"/>
        <v>1.0760744287432234E-3</v>
      </c>
      <c r="AD275" s="163">
        <v>1676</v>
      </c>
      <c r="AE275" s="163" t="s">
        <v>285</v>
      </c>
      <c r="AF275" s="8" t="s">
        <v>472</v>
      </c>
      <c r="AG275" s="160">
        <v>6629794</v>
      </c>
      <c r="AH275" s="161">
        <f t="shared" si="215"/>
        <v>1.0910010826463547E-3</v>
      </c>
      <c r="AI275">
        <v>1676</v>
      </c>
      <c r="AJ275" t="s">
        <v>285</v>
      </c>
      <c r="AK275" s="1">
        <v>6122985</v>
      </c>
      <c r="AL275" s="161">
        <f t="shared" si="216"/>
        <v>1.0524325177563671E-3</v>
      </c>
      <c r="AM275">
        <v>1676</v>
      </c>
      <c r="AN275" t="s">
        <v>285</v>
      </c>
      <c r="AO275" s="3">
        <v>5787348</v>
      </c>
      <c r="AP275" s="161">
        <f t="shared" si="217"/>
        <v>1.028124522079419E-3</v>
      </c>
      <c r="AQ275">
        <v>1676</v>
      </c>
      <c r="AR275" t="s">
        <v>285</v>
      </c>
      <c r="AS275" s="3">
        <v>5504945</v>
      </c>
      <c r="AT275" s="161">
        <f t="shared" si="218"/>
        <v>9.8335002311137677E-4</v>
      </c>
      <c r="AU275" s="13">
        <v>1676</v>
      </c>
      <c r="AV275" s="13" t="s">
        <v>285</v>
      </c>
      <c r="AW275" s="3">
        <v>5329002</v>
      </c>
      <c r="AX275" s="161">
        <f t="shared" si="219"/>
        <v>9.3350222861022223E-4</v>
      </c>
      <c r="AY275" s="174">
        <f t="shared" si="254"/>
        <v>151851.39340661746</v>
      </c>
      <c r="AZ275" s="161">
        <f t="shared" si="259"/>
        <v>2.6343890713689724E-5</v>
      </c>
      <c r="BA275" s="148">
        <f t="shared" si="260"/>
        <v>2.1028842330868287E-2</v>
      </c>
      <c r="BB275" s="148">
        <f t="shared" si="261"/>
        <v>2.1958880278931982E-2</v>
      </c>
      <c r="BC275" s="174">
        <f t="shared" si="255"/>
        <v>193932.87220100593</v>
      </c>
      <c r="BD275" s="161">
        <f t="shared" si="262"/>
        <v>9.8852348191158165E-5</v>
      </c>
      <c r="BE275" s="148">
        <f t="shared" si="247"/>
        <v>2.7597585536180354E-2</v>
      </c>
      <c r="BF275" s="161">
        <f t="shared" si="248"/>
        <v>8.9797235570642037E-2</v>
      </c>
      <c r="BG275" s="174">
        <f t="shared" si="233"/>
        <v>13657.971821122803</v>
      </c>
      <c r="BH275" s="161">
        <f t="shared" si="249"/>
        <v>-6.7403682339078636E-6</v>
      </c>
      <c r="BI275" s="148">
        <f t="shared" si="234"/>
        <v>1.947380357041021E-3</v>
      </c>
      <c r="BJ275" s="161">
        <f t="shared" si="250"/>
        <v>-6.0856721369545348E-3</v>
      </c>
      <c r="BK275" s="174">
        <f t="shared" si="251"/>
        <v>596419.10948658828</v>
      </c>
      <c r="BL275" s="164">
        <f t="shared" si="252"/>
        <v>3.1505487200286439E-5</v>
      </c>
      <c r="BM275" s="4">
        <f t="shared" si="220"/>
        <v>9.294228638593223E-2</v>
      </c>
      <c r="BN275" s="4">
        <f t="shared" si="235"/>
        <v>2.9278167344876465E-2</v>
      </c>
      <c r="BO275" s="157">
        <f t="shared" si="221"/>
        <v>-212703</v>
      </c>
      <c r="BP275" s="164">
        <f t="shared" si="236"/>
        <v>-1.4926653903131254E-5</v>
      </c>
      <c r="BQ275" s="4">
        <f t="shared" si="222"/>
        <v>-3.2082897296658086E-2</v>
      </c>
      <c r="BR275" s="4">
        <f t="shared" si="237"/>
        <v>-1.3681612365521081E-2</v>
      </c>
      <c r="BS275" s="157">
        <f t="shared" si="223"/>
        <v>506809</v>
      </c>
      <c r="BT275" s="164">
        <f t="shared" si="238"/>
        <v>3.8568564889987543E-5</v>
      </c>
      <c r="BU275" s="4">
        <f t="shared" si="224"/>
        <v>8.2771556683545688E-2</v>
      </c>
      <c r="BV275" s="4">
        <f t="shared" si="239"/>
        <v>3.6647066903833521E-2</v>
      </c>
      <c r="BW275" s="157">
        <f t="shared" si="225"/>
        <v>335637</v>
      </c>
      <c r="BX275" s="4">
        <f t="shared" si="240"/>
        <v>2.4307995676948113E-5</v>
      </c>
      <c r="BY275" s="4">
        <f t="shared" si="226"/>
        <v>5.7994957275767763E-2</v>
      </c>
      <c r="BZ275" s="4">
        <f t="shared" si="241"/>
        <v>2.3643046299279307E-2</v>
      </c>
      <c r="CA275" s="157">
        <f t="shared" si="227"/>
        <v>282403</v>
      </c>
      <c r="CB275" s="4">
        <f t="shared" si="242"/>
        <v>4.477449896804226E-5</v>
      </c>
      <c r="CC275" s="4">
        <f t="shared" si="228"/>
        <v>5.1299876747179125E-2</v>
      </c>
      <c r="CD275" s="4">
        <f t="shared" si="243"/>
        <v>4.5532615971648767E-2</v>
      </c>
      <c r="CE275" s="159">
        <f t="shared" si="229"/>
        <v>175943</v>
      </c>
      <c r="CF275" s="4">
        <f t="shared" si="244"/>
        <v>4.9847794501154535E-5</v>
      </c>
      <c r="CG275" s="4">
        <f t="shared" si="230"/>
        <v>3.3016125721101248E-2</v>
      </c>
      <c r="CH275" s="4">
        <f t="shared" si="245"/>
        <v>5.3398688265979662E-2</v>
      </c>
      <c r="CI275" s="157">
        <f t="shared" si="264"/>
        <v>2043950.3469153345</v>
      </c>
      <c r="CJ275" s="164">
        <f t="shared" si="263"/>
        <v>2.9253355800422766E-4</v>
      </c>
      <c r="CK275" s="4">
        <f t="shared" si="231"/>
        <v>0.38355218236272653</v>
      </c>
      <c r="CL275" s="4">
        <f t="shared" si="246"/>
        <v>0.31337210457413184</v>
      </c>
    </row>
    <row r="276" spans="1:90" x14ac:dyDescent="0.35">
      <c r="A276" t="s">
        <v>2</v>
      </c>
      <c r="B276">
        <v>1680</v>
      </c>
      <c r="C276" t="s">
        <v>472</v>
      </c>
      <c r="D276" s="342">
        <v>5199000</v>
      </c>
      <c r="E276" s="200">
        <v>4695031</v>
      </c>
      <c r="F276" s="200">
        <v>418121</v>
      </c>
      <c r="G276" s="161">
        <f t="shared" si="256"/>
        <v>7.8719992732121963E-4</v>
      </c>
      <c r="H276" s="342">
        <v>5308000</v>
      </c>
      <c r="I276" s="200">
        <v>4783507.2687403774</v>
      </c>
      <c r="J276" s="200">
        <v>477327.28683156811</v>
      </c>
      <c r="K276" s="161">
        <f t="shared" si="257"/>
        <v>7.9544134032816824E-4</v>
      </c>
      <c r="L276" s="200">
        <v>5034281.9305022908</v>
      </c>
      <c r="M276" s="200">
        <v>404181.98550260649</v>
      </c>
      <c r="N276" s="161">
        <f t="shared" si="258"/>
        <v>8.3638039027395276E-4</v>
      </c>
      <c r="O276" s="200">
        <v>5073178</v>
      </c>
      <c r="P276" s="200">
        <v>397429</v>
      </c>
      <c r="Q276" s="161">
        <f t="shared" si="253"/>
        <v>8.3567552544251439E-4</v>
      </c>
      <c r="R276" t="s">
        <v>2</v>
      </c>
      <c r="S276" s="144">
        <v>1680</v>
      </c>
      <c r="T276" t="s">
        <v>472</v>
      </c>
      <c r="U276" s="275">
        <v>5508274.0161054051</v>
      </c>
      <c r="V276" s="161">
        <f t="shared" si="232"/>
        <v>8.6289751524224335E-4</v>
      </c>
      <c r="W276" s="3">
        <v>5278728.8774547419</v>
      </c>
      <c r="X276" s="161">
        <f t="shared" si="213"/>
        <v>8.3362168088581994E-4</v>
      </c>
      <c r="Y276">
        <v>1680</v>
      </c>
      <c r="Z276" t="s">
        <v>2</v>
      </c>
      <c r="AA276" t="s">
        <v>472</v>
      </c>
      <c r="AB276" s="162">
        <v>4981802</v>
      </c>
      <c r="AC276" s="161">
        <f t="shared" si="214"/>
        <v>8.3539250748693574E-4</v>
      </c>
      <c r="AD276" s="163">
        <v>1680</v>
      </c>
      <c r="AE276" s="163" t="s">
        <v>2</v>
      </c>
      <c r="AF276" s="8" t="s">
        <v>472</v>
      </c>
      <c r="AG276" s="160">
        <v>5257631</v>
      </c>
      <c r="AH276" s="161">
        <f t="shared" si="215"/>
        <v>8.6519748775829789E-4</v>
      </c>
      <c r="AI276">
        <v>1680</v>
      </c>
      <c r="AJ276" t="s">
        <v>2</v>
      </c>
      <c r="AK276" s="1">
        <v>4680658</v>
      </c>
      <c r="AL276" s="161">
        <f t="shared" si="216"/>
        <v>8.0452208909485856E-4</v>
      </c>
      <c r="AM276">
        <v>1680</v>
      </c>
      <c r="AN276" t="s">
        <v>536</v>
      </c>
      <c r="AO276" s="3">
        <v>4278928</v>
      </c>
      <c r="AP276" s="161">
        <f t="shared" si="217"/>
        <v>7.6015314873276055E-4</v>
      </c>
      <c r="AQ276">
        <v>1680</v>
      </c>
      <c r="AR276" t="s">
        <v>2</v>
      </c>
      <c r="AS276" s="3">
        <v>4179445</v>
      </c>
      <c r="AT276" s="161">
        <f t="shared" si="218"/>
        <v>7.4657554931842709E-4</v>
      </c>
      <c r="AU276" s="13">
        <v>1680</v>
      </c>
      <c r="AV276" s="13" t="s">
        <v>2</v>
      </c>
      <c r="AW276" s="3">
        <v>4101051</v>
      </c>
      <c r="AX276" s="161">
        <f t="shared" si="219"/>
        <v>7.1839722487328402E-4</v>
      </c>
      <c r="AY276" s="174">
        <f t="shared" si="254"/>
        <v>-250774.66176191345</v>
      </c>
      <c r="AZ276" s="161">
        <f t="shared" si="259"/>
        <v>-4.0939049945784524E-5</v>
      </c>
      <c r="BA276" s="148">
        <f t="shared" si="260"/>
        <v>-4.9813392500426101E-2</v>
      </c>
      <c r="BB276" s="148">
        <f t="shared" si="261"/>
        <v>-4.8947883548985549E-2</v>
      </c>
      <c r="BC276" s="174">
        <f t="shared" si="255"/>
        <v>-473992.08560311422</v>
      </c>
      <c r="BD276" s="161">
        <f t="shared" si="262"/>
        <v>-2.6517124968290589E-5</v>
      </c>
      <c r="BE276" s="148">
        <f t="shared" si="247"/>
        <v>-8.6050927063038116E-2</v>
      </c>
      <c r="BF276" s="161">
        <f t="shared" si="248"/>
        <v>-3.0730329500191424E-2</v>
      </c>
      <c r="BG276" s="174">
        <f t="shared" si="233"/>
        <v>229545.1386506632</v>
      </c>
      <c r="BH276" s="161">
        <f t="shared" si="249"/>
        <v>2.9275834356423409E-5</v>
      </c>
      <c r="BI276" s="148">
        <f t="shared" si="234"/>
        <v>4.3484926765426826E-2</v>
      </c>
      <c r="BJ276" s="161">
        <f t="shared" si="250"/>
        <v>3.5118849506546458E-2</v>
      </c>
      <c r="BK276" s="174">
        <f t="shared" si="251"/>
        <v>296926.87745474186</v>
      </c>
      <c r="BL276" s="164">
        <f t="shared" si="252"/>
        <v>-1.7708266011157939E-6</v>
      </c>
      <c r="BM276" s="4">
        <f t="shared" si="220"/>
        <v>5.960230403672042E-2</v>
      </c>
      <c r="BN276" s="4">
        <f t="shared" si="235"/>
        <v>-2.119753990184652E-3</v>
      </c>
      <c r="BO276" s="157">
        <f t="shared" si="221"/>
        <v>-275829</v>
      </c>
      <c r="BP276" s="164">
        <f t="shared" si="236"/>
        <v>-2.9804980271362158E-5</v>
      </c>
      <c r="BQ276" s="4">
        <f t="shared" si="222"/>
        <v>-5.2462601502463749E-2</v>
      </c>
      <c r="BR276" s="4">
        <f t="shared" si="237"/>
        <v>-3.4448759610463058E-2</v>
      </c>
      <c r="BS276" s="157">
        <f t="shared" si="223"/>
        <v>576973</v>
      </c>
      <c r="BT276" s="164">
        <f t="shared" si="238"/>
        <v>6.0675398663439335E-5</v>
      </c>
      <c r="BU276" s="4">
        <f t="shared" si="224"/>
        <v>0.12326749786034356</v>
      </c>
      <c r="BV276" s="4">
        <f t="shared" si="239"/>
        <v>7.5417940024124427E-2</v>
      </c>
      <c r="BW276" s="157">
        <f t="shared" si="225"/>
        <v>401730</v>
      </c>
      <c r="BX276" s="4">
        <f t="shared" si="240"/>
        <v>4.436894036209801E-5</v>
      </c>
      <c r="BY276" s="4">
        <f t="shared" si="226"/>
        <v>9.3885664820721457E-2</v>
      </c>
      <c r="BZ276" s="4">
        <f t="shared" si="241"/>
        <v>5.8368422779100211E-2</v>
      </c>
      <c r="CA276" s="157">
        <f t="shared" si="227"/>
        <v>99483</v>
      </c>
      <c r="CB276" s="4">
        <f t="shared" si="242"/>
        <v>1.3577599414333458E-5</v>
      </c>
      <c r="CC276" s="4">
        <f t="shared" si="228"/>
        <v>2.3802921201259975E-2</v>
      </c>
      <c r="CD276" s="4">
        <f t="shared" si="243"/>
        <v>1.8186504268360902E-2</v>
      </c>
      <c r="CE276" s="159">
        <f t="shared" si="229"/>
        <v>78394</v>
      </c>
      <c r="CF276" s="4">
        <f t="shared" si="244"/>
        <v>2.8178324445143075E-5</v>
      </c>
      <c r="CG276" s="4">
        <f t="shared" si="230"/>
        <v>1.9115587687156294E-2</v>
      </c>
      <c r="CH276" s="4">
        <f t="shared" si="245"/>
        <v>3.922387708292354E-2</v>
      </c>
      <c r="CI276" s="157">
        <f t="shared" si="264"/>
        <v>682456.26874037739</v>
      </c>
      <c r="CJ276" s="164">
        <f t="shared" si="263"/>
        <v>7.7044115454884222E-5</v>
      </c>
      <c r="CK276" s="4">
        <f t="shared" si="231"/>
        <v>0.16641009066709422</v>
      </c>
      <c r="CL276" s="4">
        <f t="shared" si="246"/>
        <v>0.10724445026701461</v>
      </c>
    </row>
    <row r="277" spans="1:90" x14ac:dyDescent="0.35">
      <c r="A277" t="s">
        <v>52</v>
      </c>
      <c r="B277">
        <v>1681</v>
      </c>
      <c r="C277" t="s">
        <v>472</v>
      </c>
      <c r="D277" s="342">
        <v>7002000</v>
      </c>
      <c r="E277" s="200">
        <v>6323409</v>
      </c>
      <c r="F277" s="200">
        <v>675923</v>
      </c>
      <c r="G277" s="161">
        <f t="shared" si="256"/>
        <v>1.0602245448906185E-3</v>
      </c>
      <c r="H277" s="342">
        <v>7255000</v>
      </c>
      <c r="I277" s="200">
        <v>6537395.1349876877</v>
      </c>
      <c r="J277" s="200">
        <v>851260.97227670974</v>
      </c>
      <c r="K277" s="161">
        <f t="shared" si="257"/>
        <v>1.0870923898060219E-3</v>
      </c>
      <c r="L277" s="200">
        <v>6864334.5410701325</v>
      </c>
      <c r="M277" s="200">
        <v>720814.33315813763</v>
      </c>
      <c r="N277" s="161">
        <f t="shared" si="258"/>
        <v>1.1404198020070738E-3</v>
      </c>
      <c r="O277" s="200">
        <v>6912862</v>
      </c>
      <c r="P277" s="200">
        <v>708770</v>
      </c>
      <c r="Q277" s="161">
        <f t="shared" si="253"/>
        <v>1.1387161231404834E-3</v>
      </c>
      <c r="R277" t="s">
        <v>52</v>
      </c>
      <c r="S277" s="144">
        <v>1681</v>
      </c>
      <c r="T277" t="s">
        <v>472</v>
      </c>
      <c r="U277" s="275">
        <v>7458495.2982867323</v>
      </c>
      <c r="V277" s="161">
        <f t="shared" si="232"/>
        <v>1.1684090227755328E-3</v>
      </c>
      <c r="W277" s="3">
        <v>7268209.1841959646</v>
      </c>
      <c r="X277" s="161">
        <f t="shared" si="213"/>
        <v>1.1478022262209168E-3</v>
      </c>
      <c r="Y277">
        <v>1681</v>
      </c>
      <c r="Z277" t="s">
        <v>52</v>
      </c>
      <c r="AA277" t="s">
        <v>472</v>
      </c>
      <c r="AB277" s="162">
        <v>6768766</v>
      </c>
      <c r="AC277" s="161">
        <f t="shared" si="214"/>
        <v>1.1350463951261644E-3</v>
      </c>
      <c r="AD277" s="163">
        <v>1681</v>
      </c>
      <c r="AE277" s="163" t="s">
        <v>52</v>
      </c>
      <c r="AF277" s="8" t="s">
        <v>472</v>
      </c>
      <c r="AG277" s="160">
        <v>6912399</v>
      </c>
      <c r="AH277" s="161">
        <f t="shared" si="215"/>
        <v>1.137506654457677E-3</v>
      </c>
      <c r="AI277">
        <v>1681</v>
      </c>
      <c r="AJ277" t="s">
        <v>52</v>
      </c>
      <c r="AK277" s="1">
        <v>6634599</v>
      </c>
      <c r="AL277" s="161">
        <f t="shared" si="216"/>
        <v>1.1403698898288786E-3</v>
      </c>
      <c r="AM277">
        <v>1681</v>
      </c>
      <c r="AN277" t="s">
        <v>52</v>
      </c>
      <c r="AO277" s="3">
        <v>6442201</v>
      </c>
      <c r="AP277" s="161">
        <f t="shared" si="217"/>
        <v>1.1444594007936893E-3</v>
      </c>
      <c r="AQ277">
        <v>1681</v>
      </c>
      <c r="AR277" t="s">
        <v>52</v>
      </c>
      <c r="AS277" s="3">
        <v>6432189</v>
      </c>
      <c r="AT277" s="161">
        <f t="shared" si="218"/>
        <v>1.1489839047995473E-3</v>
      </c>
      <c r="AU277" s="13">
        <v>1681</v>
      </c>
      <c r="AV277" s="13" t="s">
        <v>52</v>
      </c>
      <c r="AW277" s="3">
        <v>6214895</v>
      </c>
      <c r="AX277" s="161">
        <f t="shared" si="219"/>
        <v>1.0886875878595142E-3</v>
      </c>
      <c r="AY277" s="174">
        <f t="shared" si="254"/>
        <v>-326939.40608244482</v>
      </c>
      <c r="AZ277" s="161">
        <f t="shared" si="259"/>
        <v>-5.3327412201051869E-5</v>
      </c>
      <c r="BA277" s="148">
        <f t="shared" si="260"/>
        <v>-4.7628711002694779E-2</v>
      </c>
      <c r="BB277" s="148">
        <f t="shared" si="261"/>
        <v>-4.6761212061732588E-2</v>
      </c>
      <c r="BC277" s="174">
        <f t="shared" si="255"/>
        <v>-594160.75721659977</v>
      </c>
      <c r="BD277" s="161">
        <f t="shared" si="262"/>
        <v>-2.7989220768459035E-5</v>
      </c>
      <c r="BE277" s="148">
        <f t="shared" si="247"/>
        <v>-7.9662282196930875E-2</v>
      </c>
      <c r="BF277" s="161">
        <f t="shared" si="248"/>
        <v>-2.3954985131808711E-2</v>
      </c>
      <c r="BG277" s="174">
        <f t="shared" si="233"/>
        <v>190286.11409076769</v>
      </c>
      <c r="BH277" s="161">
        <f t="shared" si="249"/>
        <v>2.060679655461594E-5</v>
      </c>
      <c r="BI277" s="148">
        <f t="shared" si="234"/>
        <v>2.6180605052552271E-2</v>
      </c>
      <c r="BJ277" s="161">
        <f t="shared" si="250"/>
        <v>1.7953264145917209E-2</v>
      </c>
      <c r="BK277" s="174">
        <f t="shared" si="251"/>
        <v>499443.1841959646</v>
      </c>
      <c r="BL277" s="164">
        <f t="shared" si="252"/>
        <v>1.2755831094752408E-5</v>
      </c>
      <c r="BM277" s="4">
        <f t="shared" si="220"/>
        <v>7.378644559377065E-2</v>
      </c>
      <c r="BN277" s="4">
        <f t="shared" si="235"/>
        <v>1.1238158325091683E-2</v>
      </c>
      <c r="BO277" s="157">
        <f t="shared" si="221"/>
        <v>-143633</v>
      </c>
      <c r="BP277" s="164">
        <f t="shared" si="236"/>
        <v>-2.4602593315125633E-6</v>
      </c>
      <c r="BQ277" s="4">
        <f t="shared" si="222"/>
        <v>-2.0779037784132544E-2</v>
      </c>
      <c r="BR277" s="4">
        <f t="shared" si="237"/>
        <v>-2.1628526935392111E-3</v>
      </c>
      <c r="BS277" s="157">
        <f t="shared" si="223"/>
        <v>277800</v>
      </c>
      <c r="BT277" s="164">
        <f t="shared" si="238"/>
        <v>-2.863235371201563E-6</v>
      </c>
      <c r="BU277" s="4">
        <f t="shared" si="224"/>
        <v>4.1871407751998276E-2</v>
      </c>
      <c r="BV277" s="4">
        <f t="shared" si="239"/>
        <v>-2.5107953101350419E-3</v>
      </c>
      <c r="BW277" s="157">
        <f t="shared" si="225"/>
        <v>192398</v>
      </c>
      <c r="BX277" s="4">
        <f t="shared" si="240"/>
        <v>-4.0895109648106994E-6</v>
      </c>
      <c r="BY277" s="4">
        <f t="shared" si="226"/>
        <v>2.9865258783449943E-2</v>
      </c>
      <c r="BZ277" s="4">
        <f t="shared" si="241"/>
        <v>-3.5733123970798789E-3</v>
      </c>
      <c r="CA277" s="157">
        <f t="shared" si="227"/>
        <v>10012</v>
      </c>
      <c r="CB277" s="4">
        <f t="shared" si="242"/>
        <v>-4.5245040058579898E-6</v>
      </c>
      <c r="CC277" s="4">
        <f t="shared" si="228"/>
        <v>1.5565463017333601E-3</v>
      </c>
      <c r="CD277" s="4">
        <f t="shared" si="243"/>
        <v>-3.9378306231777358E-3</v>
      </c>
      <c r="CE277" s="159">
        <f t="shared" si="229"/>
        <v>217294</v>
      </c>
      <c r="CF277" s="4">
        <f t="shared" si="244"/>
        <v>6.0296316940033077E-5</v>
      </c>
      <c r="CG277" s="4">
        <f t="shared" si="230"/>
        <v>3.4963422551788886E-2</v>
      </c>
      <c r="CH277" s="4">
        <f t="shared" si="245"/>
        <v>5.5384407439220115E-2</v>
      </c>
      <c r="CI277" s="157">
        <f t="shared" si="264"/>
        <v>322500.13498768769</v>
      </c>
      <c r="CJ277" s="164">
        <f t="shared" si="263"/>
        <v>-1.5951980534922947E-6</v>
      </c>
      <c r="CK277" s="4">
        <f t="shared" si="231"/>
        <v>5.1891485694881036E-2</v>
      </c>
      <c r="CL277" s="4">
        <f t="shared" si="246"/>
        <v>-1.4652486822492748E-3</v>
      </c>
    </row>
    <row r="278" spans="1:90" x14ac:dyDescent="0.35">
      <c r="A278" t="s">
        <v>78</v>
      </c>
      <c r="B278">
        <v>1690</v>
      </c>
      <c r="C278" t="s">
        <v>472</v>
      </c>
      <c r="D278" s="342">
        <v>3945000</v>
      </c>
      <c r="E278" s="200">
        <v>3562567</v>
      </c>
      <c r="F278" s="200">
        <v>476595</v>
      </c>
      <c r="G278" s="161">
        <f t="shared" si="256"/>
        <v>5.9732352852983836E-4</v>
      </c>
      <c r="H278" s="342">
        <v>3963000</v>
      </c>
      <c r="I278" s="200">
        <v>3570928.0441705706</v>
      </c>
      <c r="J278" s="200">
        <v>463837.00557201303</v>
      </c>
      <c r="K278" s="161">
        <f t="shared" si="257"/>
        <v>5.9380359014661881E-4</v>
      </c>
      <c r="L278" s="200">
        <v>3607360.1694225213</v>
      </c>
      <c r="M278" s="200">
        <v>392758.94555727107</v>
      </c>
      <c r="N278" s="161">
        <f t="shared" si="258"/>
        <v>5.9931591992888047E-4</v>
      </c>
      <c r="O278" s="200">
        <v>3632492</v>
      </c>
      <c r="P278" s="200">
        <v>386196</v>
      </c>
      <c r="Q278" s="161">
        <f t="shared" si="253"/>
        <v>5.9835958067423029E-4</v>
      </c>
      <c r="R278" t="s">
        <v>78</v>
      </c>
      <c r="S278" s="144">
        <v>1690</v>
      </c>
      <c r="T278" t="s">
        <v>472</v>
      </c>
      <c r="U278" s="275">
        <v>3625616.1802740945</v>
      </c>
      <c r="V278" s="161">
        <f t="shared" si="232"/>
        <v>5.6797014528202491E-4</v>
      </c>
      <c r="W278" s="3">
        <v>3582409.3817633046</v>
      </c>
      <c r="X278" s="161">
        <f t="shared" si="213"/>
        <v>5.657373583252877E-4</v>
      </c>
      <c r="Y278">
        <v>1690</v>
      </c>
      <c r="Z278" t="s">
        <v>78</v>
      </c>
      <c r="AA278" t="s">
        <v>472</v>
      </c>
      <c r="AB278" s="162">
        <v>3330993</v>
      </c>
      <c r="AC278" s="161">
        <f t="shared" si="214"/>
        <v>5.585702913707591E-4</v>
      </c>
      <c r="AD278" s="163">
        <v>1690</v>
      </c>
      <c r="AE278" s="163" t="s">
        <v>78</v>
      </c>
      <c r="AF278" s="8" t="s">
        <v>472</v>
      </c>
      <c r="AG278" s="160">
        <v>3425160</v>
      </c>
      <c r="AH278" s="161">
        <f t="shared" si="215"/>
        <v>5.6364545689307816E-4</v>
      </c>
      <c r="AI278">
        <v>1690</v>
      </c>
      <c r="AJ278" t="s">
        <v>78</v>
      </c>
      <c r="AK278" s="1">
        <v>3087859</v>
      </c>
      <c r="AL278" s="161">
        <f t="shared" si="216"/>
        <v>5.3074819256402857E-4</v>
      </c>
      <c r="AM278">
        <v>1690</v>
      </c>
      <c r="AN278" t="s">
        <v>78</v>
      </c>
      <c r="AO278" s="3">
        <v>2657012</v>
      </c>
      <c r="AP278" s="161">
        <f t="shared" si="217"/>
        <v>4.7201916882469853E-4</v>
      </c>
      <c r="AQ278">
        <v>1690</v>
      </c>
      <c r="AR278" t="s">
        <v>78</v>
      </c>
      <c r="AS278" s="3">
        <v>2626990</v>
      </c>
      <c r="AT278" s="161">
        <f t="shared" si="218"/>
        <v>4.6926003388105713E-4</v>
      </c>
      <c r="AU278" s="13">
        <v>1690</v>
      </c>
      <c r="AV278" s="13" t="s">
        <v>78</v>
      </c>
      <c r="AW278" s="3">
        <v>2769141</v>
      </c>
      <c r="AX278" s="161">
        <f t="shared" si="219"/>
        <v>4.8508131444423167E-4</v>
      </c>
      <c r="AY278" s="174">
        <f t="shared" si="254"/>
        <v>-36432.125251950696</v>
      </c>
      <c r="AZ278" s="161">
        <f t="shared" si="259"/>
        <v>-5.5123297822616633E-6</v>
      </c>
      <c r="BA278" s="148">
        <f t="shared" si="260"/>
        <v>-1.009938668191895E-2</v>
      </c>
      <c r="BB278" s="148">
        <f t="shared" si="261"/>
        <v>-9.1977029125403509E-3</v>
      </c>
      <c r="BC278" s="174">
        <f t="shared" si="255"/>
        <v>-18256.010851573199</v>
      </c>
      <c r="BD278" s="161">
        <f t="shared" si="262"/>
        <v>3.1345774646855565E-5</v>
      </c>
      <c r="BE278" s="148">
        <f t="shared" si="247"/>
        <v>-5.0352850229703726E-3</v>
      </c>
      <c r="BF278" s="161">
        <f t="shared" si="248"/>
        <v>5.5189123772149781E-2</v>
      </c>
      <c r="BG278" s="174">
        <f t="shared" si="233"/>
        <v>43206.798510789871</v>
      </c>
      <c r="BH278" s="161">
        <f t="shared" si="249"/>
        <v>2.2327869567372038E-6</v>
      </c>
      <c r="BI278" s="148">
        <f t="shared" si="234"/>
        <v>1.2060821058235105E-2</v>
      </c>
      <c r="BJ278" s="161">
        <f t="shared" si="250"/>
        <v>3.9466846653838901E-3</v>
      </c>
      <c r="BK278" s="174">
        <f t="shared" si="251"/>
        <v>251416.38176330458</v>
      </c>
      <c r="BL278" s="164">
        <f t="shared" si="252"/>
        <v>7.1670669545285991E-6</v>
      </c>
      <c r="BM278" s="4">
        <f t="shared" si="220"/>
        <v>7.5477907567894797E-2</v>
      </c>
      <c r="BN278" s="4">
        <f t="shared" si="235"/>
        <v>1.2831092281940492E-2</v>
      </c>
      <c r="BO278" s="157">
        <f t="shared" si="221"/>
        <v>-94167</v>
      </c>
      <c r="BP278" s="164">
        <f t="shared" si="236"/>
        <v>-5.0751655223190513E-6</v>
      </c>
      <c r="BQ278" s="4">
        <f t="shared" si="222"/>
        <v>-2.7492730266615282E-2</v>
      </c>
      <c r="BR278" s="4">
        <f t="shared" si="237"/>
        <v>-9.0041806604711002E-3</v>
      </c>
      <c r="BS278" s="157">
        <f t="shared" si="223"/>
        <v>337301</v>
      </c>
      <c r="BT278" s="164">
        <f t="shared" si="238"/>
        <v>3.2897264329049582E-5</v>
      </c>
      <c r="BU278" s="4">
        <f t="shared" si="224"/>
        <v>0.10923458616471801</v>
      </c>
      <c r="BV278" s="4">
        <f t="shared" si="239"/>
        <v>6.198280990863838E-2</v>
      </c>
      <c r="BW278" s="157">
        <f t="shared" si="225"/>
        <v>430847</v>
      </c>
      <c r="BX278" s="4">
        <f t="shared" si="240"/>
        <v>5.8729023739330041E-5</v>
      </c>
      <c r="BY278" s="4">
        <f t="shared" si="226"/>
        <v>0.16215470611348387</v>
      </c>
      <c r="BZ278" s="4">
        <f t="shared" si="241"/>
        <v>0.12442084478382953</v>
      </c>
      <c r="CA278" s="157">
        <f t="shared" si="227"/>
        <v>30022</v>
      </c>
      <c r="CB278" s="4">
        <f t="shared" si="242"/>
        <v>2.7591349436414036E-6</v>
      </c>
      <c r="CC278" s="4">
        <f t="shared" si="228"/>
        <v>1.1428288649747429E-2</v>
      </c>
      <c r="CD278" s="4">
        <f t="shared" si="243"/>
        <v>5.8797569458914518E-3</v>
      </c>
      <c r="CE278" s="159">
        <f t="shared" si="229"/>
        <v>-142151</v>
      </c>
      <c r="CF278" s="4">
        <f t="shared" si="244"/>
        <v>-1.5821280563174537E-5</v>
      </c>
      <c r="CG278" s="4">
        <f t="shared" si="230"/>
        <v>-5.1333969631737787E-2</v>
      </c>
      <c r="CH278" s="4">
        <f t="shared" si="245"/>
        <v>-3.2615728728494366E-2</v>
      </c>
      <c r="CI278" s="157">
        <f t="shared" si="264"/>
        <v>801787.04417057056</v>
      </c>
      <c r="CJ278" s="164">
        <f t="shared" si="263"/>
        <v>1.0872227570238714E-4</v>
      </c>
      <c r="CK278" s="4">
        <f t="shared" si="231"/>
        <v>0.28954359643317928</v>
      </c>
      <c r="CL278" s="4">
        <f t="shared" si="246"/>
        <v>0.22413206294485419</v>
      </c>
    </row>
    <row r="279" spans="1:90" x14ac:dyDescent="0.35">
      <c r="A279" t="s">
        <v>229</v>
      </c>
      <c r="B279">
        <v>1695</v>
      </c>
      <c r="C279" t="s">
        <v>471</v>
      </c>
      <c r="D279" s="342">
        <v>1632000</v>
      </c>
      <c r="E279" s="200">
        <v>1474089</v>
      </c>
      <c r="F279" s="200">
        <v>108927</v>
      </c>
      <c r="G279" s="161">
        <f t="shared" si="256"/>
        <v>2.4715550412020905E-4</v>
      </c>
      <c r="H279" s="342">
        <v>1663000</v>
      </c>
      <c r="I279" s="200">
        <v>1498506.1698916531</v>
      </c>
      <c r="J279" s="200">
        <v>124001.08223951474</v>
      </c>
      <c r="K279" s="161">
        <f t="shared" si="257"/>
        <v>2.4918405874661175E-4</v>
      </c>
      <c r="L279" s="200">
        <v>1468559.8561476814</v>
      </c>
      <c r="M279" s="200">
        <v>104999.24267209198</v>
      </c>
      <c r="N279" s="161">
        <f t="shared" si="258"/>
        <v>2.4398209766192169E-4</v>
      </c>
      <c r="O279" s="200">
        <v>1480250</v>
      </c>
      <c r="P279" s="200">
        <v>103245</v>
      </c>
      <c r="Q279" s="161">
        <f t="shared" si="253"/>
        <v>2.4383309565252431E-4</v>
      </c>
      <c r="R279" t="s">
        <v>229</v>
      </c>
      <c r="S279" s="144">
        <v>1695</v>
      </c>
      <c r="T279" t="s">
        <v>471</v>
      </c>
      <c r="U279" s="275">
        <v>1444195.6494980608</v>
      </c>
      <c r="V279" s="161">
        <f t="shared" si="232"/>
        <v>2.2624016776068965E-4</v>
      </c>
      <c r="W279" s="3">
        <v>1357398.455985707</v>
      </c>
      <c r="X279" s="161">
        <f t="shared" si="213"/>
        <v>2.1436160272285615E-4</v>
      </c>
      <c r="Y279">
        <v>1695</v>
      </c>
      <c r="Z279" t="s">
        <v>229</v>
      </c>
      <c r="AA279" t="s">
        <v>471</v>
      </c>
      <c r="AB279" s="162">
        <v>1293132</v>
      </c>
      <c r="AC279" s="161">
        <f t="shared" si="214"/>
        <v>2.1684378142519436E-4</v>
      </c>
      <c r="AD279" s="163">
        <v>1695</v>
      </c>
      <c r="AE279" s="163" t="s">
        <v>229</v>
      </c>
      <c r="AF279" s="8" t="s">
        <v>471</v>
      </c>
      <c r="AG279" s="160">
        <v>1378058</v>
      </c>
      <c r="AH279" s="161">
        <f t="shared" si="215"/>
        <v>2.2677367802822687E-4</v>
      </c>
      <c r="AI279">
        <v>1695</v>
      </c>
      <c r="AJ279" t="s">
        <v>229</v>
      </c>
      <c r="AK279" s="1">
        <v>1281730</v>
      </c>
      <c r="AL279" s="161">
        <f t="shared" si="216"/>
        <v>2.2030665287990555E-4</v>
      </c>
      <c r="AM279">
        <v>1695</v>
      </c>
      <c r="AN279" t="s">
        <v>229</v>
      </c>
      <c r="AO279" s="3">
        <v>1138414</v>
      </c>
      <c r="AP279" s="161">
        <f t="shared" si="217"/>
        <v>2.0223966999712473E-4</v>
      </c>
      <c r="AQ279">
        <v>1695</v>
      </c>
      <c r="AR279" t="s">
        <v>229</v>
      </c>
      <c r="AS279" s="3">
        <v>1217466</v>
      </c>
      <c r="AT279" s="161">
        <f t="shared" si="218"/>
        <v>2.1747632705455106E-4</v>
      </c>
      <c r="AU279" s="13">
        <v>1695</v>
      </c>
      <c r="AV279" s="13" t="s">
        <v>229</v>
      </c>
      <c r="AW279" s="3">
        <v>1169770</v>
      </c>
      <c r="AX279" s="161">
        <f t="shared" si="219"/>
        <v>2.0491320925782719E-4</v>
      </c>
      <c r="AY279" s="174">
        <f t="shared" si="254"/>
        <v>29946.313743971754</v>
      </c>
      <c r="AZ279" s="161">
        <f t="shared" si="259"/>
        <v>5.2019610846900559E-6</v>
      </c>
      <c r="BA279" s="148">
        <f t="shared" si="260"/>
        <v>2.0391619462162589E-2</v>
      </c>
      <c r="BB279" s="148">
        <f t="shared" si="261"/>
        <v>2.1321076974664958E-2</v>
      </c>
      <c r="BC279" s="174">
        <f t="shared" si="255"/>
        <v>24364.206649620552</v>
      </c>
      <c r="BD279" s="161">
        <f t="shared" si="262"/>
        <v>1.7741929901232044E-5</v>
      </c>
      <c r="BE279" s="148">
        <f t="shared" si="247"/>
        <v>1.6870433488764824E-2</v>
      </c>
      <c r="BF279" s="161">
        <f t="shared" si="248"/>
        <v>7.8420777693194374E-2</v>
      </c>
      <c r="BG279" s="174">
        <f t="shared" si="233"/>
        <v>86797.193512353813</v>
      </c>
      <c r="BH279" s="161">
        <f t="shared" si="249"/>
        <v>1.1878565037833495E-5</v>
      </c>
      <c r="BI279" s="148">
        <f t="shared" si="234"/>
        <v>6.3943783882768584E-2</v>
      </c>
      <c r="BJ279" s="161">
        <f t="shared" si="250"/>
        <v>5.5413678974919098E-2</v>
      </c>
      <c r="BK279" s="174">
        <f t="shared" si="251"/>
        <v>64266.455985706998</v>
      </c>
      <c r="BL279" s="164">
        <f t="shared" si="252"/>
        <v>-2.4821787023382132E-6</v>
      </c>
      <c r="BM279" s="4">
        <f t="shared" si="220"/>
        <v>4.9698295290586732E-2</v>
      </c>
      <c r="BN279" s="4">
        <f t="shared" si="235"/>
        <v>-1.1446852134860516E-2</v>
      </c>
      <c r="BO279" s="157">
        <f t="shared" si="221"/>
        <v>-84926</v>
      </c>
      <c r="BP279" s="164">
        <f t="shared" si="236"/>
        <v>-9.9298966030325066E-6</v>
      </c>
      <c r="BQ279" s="4">
        <f t="shared" si="222"/>
        <v>-6.1627304511130881E-2</v>
      </c>
      <c r="BR279" s="4">
        <f t="shared" si="237"/>
        <v>-4.3787694803788108E-2</v>
      </c>
      <c r="BS279" s="157">
        <f t="shared" si="223"/>
        <v>96328</v>
      </c>
      <c r="BT279" s="164">
        <f t="shared" si="238"/>
        <v>6.467025148321323E-6</v>
      </c>
      <c r="BU279" s="4">
        <f t="shared" si="224"/>
        <v>7.5154673761244573E-2</v>
      </c>
      <c r="BV279" s="4">
        <f t="shared" si="239"/>
        <v>2.9354652089633688E-2</v>
      </c>
      <c r="BW279" s="157">
        <f t="shared" si="225"/>
        <v>143316</v>
      </c>
      <c r="BX279" s="4">
        <f t="shared" si="240"/>
        <v>1.806698288278082E-5</v>
      </c>
      <c r="BY279" s="4">
        <f t="shared" si="226"/>
        <v>0.12589093247272082</v>
      </c>
      <c r="BZ279" s="4">
        <f t="shared" si="241"/>
        <v>8.9334515246379115E-2</v>
      </c>
      <c r="CA279" s="157">
        <f t="shared" si="227"/>
        <v>-79052</v>
      </c>
      <c r="CB279" s="4">
        <f t="shared" si="242"/>
        <v>-1.5236657057426332E-5</v>
      </c>
      <c r="CC279" s="4">
        <f t="shared" si="228"/>
        <v>-6.4931587411886663E-2</v>
      </c>
      <c r="CD279" s="4">
        <f t="shared" si="243"/>
        <v>-7.006122120870846E-2</v>
      </c>
      <c r="CE279" s="159">
        <f t="shared" si="229"/>
        <v>47696</v>
      </c>
      <c r="CF279" s="4">
        <f t="shared" si="244"/>
        <v>1.2563117796723867E-5</v>
      </c>
      <c r="CG279" s="4">
        <f t="shared" si="230"/>
        <v>4.0773827333578393E-2</v>
      </c>
      <c r="CH279" s="4">
        <f t="shared" si="245"/>
        <v>6.1309458000419204E-2</v>
      </c>
      <c r="CI279" s="157">
        <f t="shared" si="264"/>
        <v>328736.16989165312</v>
      </c>
      <c r="CJ279" s="164">
        <f t="shared" si="263"/>
        <v>4.4270849488784554E-5</v>
      </c>
      <c r="CK279" s="4">
        <f t="shared" si="231"/>
        <v>0.2810263298696779</v>
      </c>
      <c r="CL279" s="4">
        <f t="shared" si="246"/>
        <v>0.21604683099312455</v>
      </c>
    </row>
    <row r="280" spans="1:90" x14ac:dyDescent="0.35">
      <c r="A280" t="s">
        <v>362</v>
      </c>
      <c r="B280">
        <v>1696</v>
      </c>
      <c r="C280" t="s">
        <v>472</v>
      </c>
      <c r="D280" s="342">
        <v>3345000</v>
      </c>
      <c r="E280" s="200">
        <v>3021286</v>
      </c>
      <c r="F280" s="200">
        <v>151184</v>
      </c>
      <c r="G280" s="161">
        <f t="shared" si="256"/>
        <v>5.0656877869743953E-4</v>
      </c>
      <c r="H280" s="342">
        <v>3395000</v>
      </c>
      <c r="I280" s="200">
        <v>3059583.8228858886</v>
      </c>
      <c r="J280" s="200">
        <v>169840.52717408276</v>
      </c>
      <c r="K280" s="161">
        <f t="shared" si="257"/>
        <v>5.0877302368218091E-4</v>
      </c>
      <c r="L280" s="200">
        <v>3287955.4172137189</v>
      </c>
      <c r="M280" s="200">
        <v>143814.28295812695</v>
      </c>
      <c r="N280" s="161">
        <f t="shared" si="258"/>
        <v>5.4625097938807538E-4</v>
      </c>
      <c r="O280" s="200">
        <v>3316552</v>
      </c>
      <c r="P280" s="200">
        <v>141411</v>
      </c>
      <c r="Q280" s="161">
        <f t="shared" si="253"/>
        <v>5.463165958808112E-4</v>
      </c>
      <c r="R280" t="s">
        <v>362</v>
      </c>
      <c r="S280" s="144">
        <v>1696</v>
      </c>
      <c r="T280" t="s">
        <v>472</v>
      </c>
      <c r="U280" s="275">
        <v>3300024.9658083748</v>
      </c>
      <c r="V280" s="161">
        <f t="shared" si="232"/>
        <v>5.1696472160017628E-4</v>
      </c>
      <c r="W280" s="3">
        <v>3333676.8557074154</v>
      </c>
      <c r="X280" s="161">
        <f t="shared" si="213"/>
        <v>5.2645729085539633E-4</v>
      </c>
      <c r="Y280">
        <v>1696</v>
      </c>
      <c r="Z280" t="s">
        <v>362</v>
      </c>
      <c r="AA280" t="s">
        <v>472</v>
      </c>
      <c r="AB280" s="162">
        <v>3078663</v>
      </c>
      <c r="AC280" s="161">
        <f t="shared" si="214"/>
        <v>5.1625737098287972E-4</v>
      </c>
      <c r="AD280" s="163">
        <v>1696</v>
      </c>
      <c r="AE280" s="163" t="s">
        <v>362</v>
      </c>
      <c r="AF280" s="8" t="s">
        <v>472</v>
      </c>
      <c r="AG280" s="160">
        <v>3278661</v>
      </c>
      <c r="AH280" s="161">
        <f t="shared" si="215"/>
        <v>5.3953753323713835E-4</v>
      </c>
      <c r="AI280">
        <v>1696</v>
      </c>
      <c r="AJ280" t="s">
        <v>362</v>
      </c>
      <c r="AK280" s="1">
        <v>2958260</v>
      </c>
      <c r="AL280" s="161">
        <f t="shared" si="216"/>
        <v>5.0847242316908348E-4</v>
      </c>
      <c r="AM280">
        <v>1696</v>
      </c>
      <c r="AN280" t="s">
        <v>362</v>
      </c>
      <c r="AO280" s="3">
        <v>2831807</v>
      </c>
      <c r="AP280" s="161">
        <f t="shared" si="217"/>
        <v>5.0307156550740567E-4</v>
      </c>
      <c r="AQ280">
        <v>1696</v>
      </c>
      <c r="AR280" t="s">
        <v>362</v>
      </c>
      <c r="AS280" s="3">
        <v>2726592</v>
      </c>
      <c r="AT280" s="161">
        <f t="shared" si="218"/>
        <v>4.8705196985897141E-4</v>
      </c>
      <c r="AU280" s="13">
        <v>1696</v>
      </c>
      <c r="AV280" s="13" t="s">
        <v>362</v>
      </c>
      <c r="AW280" s="3">
        <v>2630730</v>
      </c>
      <c r="AX280" s="161">
        <f t="shared" si="219"/>
        <v>4.608353154815423E-4</v>
      </c>
      <c r="AY280" s="174">
        <f t="shared" si="254"/>
        <v>-228371.59432783024</v>
      </c>
      <c r="AZ280" s="161">
        <f t="shared" si="259"/>
        <v>-3.7477955705894476E-5</v>
      </c>
      <c r="BA280" s="148">
        <f t="shared" si="260"/>
        <v>-6.9457022784499015E-2</v>
      </c>
      <c r="BB280" s="148">
        <f t="shared" si="261"/>
        <v>-6.8609406884502538E-2</v>
      </c>
      <c r="BC280" s="174">
        <f t="shared" si="255"/>
        <v>-12069.548594655935</v>
      </c>
      <c r="BD280" s="161">
        <f t="shared" si="262"/>
        <v>2.9286257787899104E-5</v>
      </c>
      <c r="BE280" s="148">
        <f t="shared" si="247"/>
        <v>-3.6574112983110041E-3</v>
      </c>
      <c r="BF280" s="161">
        <f t="shared" si="248"/>
        <v>5.6650399078003774E-2</v>
      </c>
      <c r="BG280" s="174">
        <f t="shared" si="233"/>
        <v>-33651.889899040572</v>
      </c>
      <c r="BH280" s="161">
        <f t="shared" si="249"/>
        <v>-9.4925692552200527E-6</v>
      </c>
      <c r="BI280" s="148">
        <f t="shared" si="234"/>
        <v>-1.0094526660983026E-2</v>
      </c>
      <c r="BJ280" s="161">
        <f t="shared" si="250"/>
        <v>-1.8031033894119641E-2</v>
      </c>
      <c r="BK280" s="174">
        <f t="shared" si="251"/>
        <v>255013.85570741538</v>
      </c>
      <c r="BL280" s="164">
        <f t="shared" si="252"/>
        <v>1.0199919872516607E-5</v>
      </c>
      <c r="BM280" s="4">
        <f t="shared" si="220"/>
        <v>8.283266330462781E-2</v>
      </c>
      <c r="BN280" s="4">
        <f t="shared" si="235"/>
        <v>1.9757431943484755E-2</v>
      </c>
      <c r="BO280" s="157">
        <f t="shared" si="221"/>
        <v>-199998</v>
      </c>
      <c r="BP280" s="164">
        <f t="shared" si="236"/>
        <v>-2.328016225425862E-5</v>
      </c>
      <c r="BQ280" s="4">
        <f t="shared" si="222"/>
        <v>-6.0999902094178084E-2</v>
      </c>
      <c r="BR280" s="4">
        <f t="shared" si="237"/>
        <v>-4.3148364701490541E-2</v>
      </c>
      <c r="BS280" s="157">
        <f t="shared" si="223"/>
        <v>320401</v>
      </c>
      <c r="BT280" s="164">
        <f t="shared" si="238"/>
        <v>3.1065110068054865E-5</v>
      </c>
      <c r="BU280" s="4">
        <f t="shared" si="224"/>
        <v>0.10830724817967319</v>
      </c>
      <c r="BV280" s="4">
        <f t="shared" si="239"/>
        <v>6.109497516982295E-2</v>
      </c>
      <c r="BW280" s="157">
        <f t="shared" si="225"/>
        <v>126453</v>
      </c>
      <c r="BX280" s="4">
        <f t="shared" si="240"/>
        <v>5.4008576616778117E-6</v>
      </c>
      <c r="BY280" s="4">
        <f t="shared" si="226"/>
        <v>4.4654526244196725E-2</v>
      </c>
      <c r="BZ280" s="4">
        <f t="shared" si="241"/>
        <v>1.0735764117835649E-2</v>
      </c>
      <c r="CA280" s="157">
        <f t="shared" si="227"/>
        <v>105215</v>
      </c>
      <c r="CB280" s="4">
        <f t="shared" si="242"/>
        <v>1.601959564843426E-5</v>
      </c>
      <c r="CC280" s="4">
        <f t="shared" si="228"/>
        <v>3.8588465014200879E-2</v>
      </c>
      <c r="CD280" s="4">
        <f t="shared" si="243"/>
        <v>3.2890936983732605E-2</v>
      </c>
      <c r="CE280" s="159">
        <f t="shared" si="229"/>
        <v>95862</v>
      </c>
      <c r="CF280" s="4">
        <f t="shared" si="244"/>
        <v>2.6216654377429109E-5</v>
      </c>
      <c r="CG280" s="4">
        <f t="shared" si="230"/>
        <v>3.6439315323123236E-2</v>
      </c>
      <c r="CH280" s="4">
        <f t="shared" si="245"/>
        <v>5.6889421224227243E-2</v>
      </c>
      <c r="CI280" s="157">
        <f t="shared" si="264"/>
        <v>428853.82288588863</v>
      </c>
      <c r="CJ280" s="164">
        <f t="shared" si="263"/>
        <v>4.7937708200638607E-5</v>
      </c>
      <c r="CK280" s="4">
        <f t="shared" si="231"/>
        <v>0.16301704199438508</v>
      </c>
      <c r="CL280" s="4">
        <f t="shared" si="246"/>
        <v>0.1040235125004404</v>
      </c>
    </row>
    <row r="281" spans="1:90" x14ac:dyDescent="0.35">
      <c r="A281" t="s">
        <v>230</v>
      </c>
      <c r="B281">
        <v>1699</v>
      </c>
      <c r="C281" t="s">
        <v>472</v>
      </c>
      <c r="D281" s="342">
        <v>8064000</v>
      </c>
      <c r="E281" s="200">
        <v>7282563</v>
      </c>
      <c r="F281" s="200">
        <v>662468</v>
      </c>
      <c r="G281" s="161">
        <f t="shared" si="256"/>
        <v>1.2210426436613951E-3</v>
      </c>
      <c r="H281" s="342">
        <v>8203000</v>
      </c>
      <c r="I281" s="200">
        <v>7392124.7002488896</v>
      </c>
      <c r="J281" s="200">
        <v>726723.9047917265</v>
      </c>
      <c r="K281" s="161">
        <f t="shared" si="257"/>
        <v>1.2292239248519621E-3</v>
      </c>
      <c r="L281" s="200">
        <v>7587590.8647227474</v>
      </c>
      <c r="M281" s="200">
        <v>615361.23924667574</v>
      </c>
      <c r="N281" s="161">
        <f t="shared" si="258"/>
        <v>1.2605794225041965E-3</v>
      </c>
      <c r="O281" s="200">
        <v>7646051</v>
      </c>
      <c r="P281" s="200">
        <v>605079</v>
      </c>
      <c r="Q281" s="161">
        <f t="shared" si="253"/>
        <v>1.2594901434535243E-3</v>
      </c>
      <c r="R281" t="s">
        <v>230</v>
      </c>
      <c r="S281" s="144">
        <v>1699</v>
      </c>
      <c r="T281" t="s">
        <v>472</v>
      </c>
      <c r="U281" s="275">
        <v>8087530.2255124198</v>
      </c>
      <c r="V281" s="161">
        <f t="shared" si="232"/>
        <v>1.2669503578864193E-3</v>
      </c>
      <c r="W281" s="3">
        <v>7792554.3610802339</v>
      </c>
      <c r="X281" s="161">
        <f t="shared" si="213"/>
        <v>1.2306072949914496E-3</v>
      </c>
      <c r="Y281">
        <v>1699</v>
      </c>
      <c r="Z281" t="s">
        <v>230</v>
      </c>
      <c r="AA281" t="s">
        <v>472</v>
      </c>
      <c r="AB281" s="162">
        <v>7431165</v>
      </c>
      <c r="AC281" s="161">
        <f t="shared" si="214"/>
        <v>1.2461233029532597E-3</v>
      </c>
      <c r="AD281" s="163">
        <v>1699</v>
      </c>
      <c r="AE281" s="163" t="s">
        <v>230</v>
      </c>
      <c r="AF281" s="8" t="s">
        <v>472</v>
      </c>
      <c r="AG281" s="160">
        <v>8477311</v>
      </c>
      <c r="AH281" s="161">
        <f t="shared" si="215"/>
        <v>1.3950290882235334E-3</v>
      </c>
      <c r="AI281">
        <v>1699</v>
      </c>
      <c r="AJ281" t="s">
        <v>230</v>
      </c>
      <c r="AK281" s="1">
        <v>8027027</v>
      </c>
      <c r="AL281" s="161">
        <f t="shared" si="216"/>
        <v>1.3797035654518734E-3</v>
      </c>
      <c r="AM281">
        <v>1699</v>
      </c>
      <c r="AN281" t="s">
        <v>230</v>
      </c>
      <c r="AO281" s="3">
        <v>7447931</v>
      </c>
      <c r="AP281" s="161">
        <f t="shared" si="217"/>
        <v>1.3231277089014674E-3</v>
      </c>
      <c r="AQ281">
        <v>1699</v>
      </c>
      <c r="AR281" t="s">
        <v>230</v>
      </c>
      <c r="AS281" s="3">
        <v>7011719</v>
      </c>
      <c r="AT281" s="161">
        <f t="shared" si="218"/>
        <v>1.252505527430425E-3</v>
      </c>
      <c r="AU281" s="13">
        <v>1699</v>
      </c>
      <c r="AV281" s="13" t="s">
        <v>230</v>
      </c>
      <c r="AW281" s="3">
        <v>6825775</v>
      </c>
      <c r="AX281" s="161">
        <f t="shared" si="219"/>
        <v>1.1956978388245941E-3</v>
      </c>
      <c r="AY281" s="174">
        <f t="shared" si="254"/>
        <v>-195466.16447385773</v>
      </c>
      <c r="AZ281" s="161">
        <f t="shared" si="259"/>
        <v>-3.1355497652234363E-5</v>
      </c>
      <c r="BA281" s="148">
        <f t="shared" si="260"/>
        <v>-2.576129471907156E-2</v>
      </c>
      <c r="BB281" s="148">
        <f t="shared" si="261"/>
        <v>-2.4873877117512586E-2</v>
      </c>
      <c r="BC281" s="174">
        <f t="shared" si="255"/>
        <v>-499939.36078967247</v>
      </c>
      <c r="BD281" s="161">
        <f t="shared" si="262"/>
        <v>-6.3709353822227494E-6</v>
      </c>
      <c r="BE281" s="148">
        <f t="shared" si="247"/>
        <v>-6.1816073244783047E-2</v>
      </c>
      <c r="BF281" s="161">
        <f t="shared" si="248"/>
        <v>-5.0285595979080158E-3</v>
      </c>
      <c r="BG281" s="174">
        <f t="shared" si="233"/>
        <v>294975.86443218589</v>
      </c>
      <c r="BH281" s="161">
        <f t="shared" si="249"/>
        <v>3.634306289496971E-5</v>
      </c>
      <c r="BI281" s="148">
        <f t="shared" si="234"/>
        <v>3.7853552348051274E-2</v>
      </c>
      <c r="BJ281" s="161">
        <f t="shared" si="250"/>
        <v>2.9532624292806769E-2</v>
      </c>
      <c r="BK281" s="174">
        <f t="shared" si="251"/>
        <v>361389.36108023394</v>
      </c>
      <c r="BL281" s="164">
        <f t="shared" si="252"/>
        <v>-1.5516007961810172E-5</v>
      </c>
      <c r="BM281" s="4">
        <f t="shared" si="220"/>
        <v>4.8631588866649297E-2</v>
      </c>
      <c r="BN281" s="4">
        <f t="shared" si="235"/>
        <v>-1.2451422684286447E-2</v>
      </c>
      <c r="BO281" s="157">
        <f t="shared" si="221"/>
        <v>-1046146</v>
      </c>
      <c r="BP281" s="164">
        <f t="shared" si="236"/>
        <v>-1.4890578527027368E-4</v>
      </c>
      <c r="BQ281" s="4">
        <f t="shared" si="222"/>
        <v>-0.12340540532251323</v>
      </c>
      <c r="BR281" s="4">
        <f t="shared" si="237"/>
        <v>-0.10674027267767887</v>
      </c>
      <c r="BS281" s="157">
        <f t="shared" si="223"/>
        <v>450284</v>
      </c>
      <c r="BT281" s="164">
        <f t="shared" si="238"/>
        <v>1.5325522771660006E-5</v>
      </c>
      <c r="BU281" s="4">
        <f t="shared" si="224"/>
        <v>5.6095986720861905E-2</v>
      </c>
      <c r="BV281" s="4">
        <f t="shared" si="239"/>
        <v>1.1107837332174082E-2</v>
      </c>
      <c r="BW281" s="157">
        <f t="shared" si="225"/>
        <v>579096</v>
      </c>
      <c r="BX281" s="4">
        <f t="shared" si="240"/>
        <v>5.6575856550406022E-5</v>
      </c>
      <c r="BY281" s="4">
        <f t="shared" si="226"/>
        <v>7.7752600017373955E-2</v>
      </c>
      <c r="BZ281" s="4">
        <f t="shared" si="241"/>
        <v>4.2759180515823662E-2</v>
      </c>
      <c r="CA281" s="157">
        <f t="shared" si="227"/>
        <v>436212</v>
      </c>
      <c r="CB281" s="4">
        <f t="shared" si="242"/>
        <v>7.0622181471042406E-5</v>
      </c>
      <c r="CC281" s="4">
        <f t="shared" si="228"/>
        <v>6.2211848478240503E-2</v>
      </c>
      <c r="CD281" s="4">
        <f t="shared" si="243"/>
        <v>5.6384726393924341E-2</v>
      </c>
      <c r="CE281" s="159">
        <f t="shared" si="229"/>
        <v>185944</v>
      </c>
      <c r="CF281" s="4">
        <f t="shared" si="244"/>
        <v>5.6807688605830858E-5</v>
      </c>
      <c r="CG281" s="4">
        <f t="shared" si="230"/>
        <v>2.7241448773216229E-2</v>
      </c>
      <c r="CH281" s="4">
        <f t="shared" si="245"/>
        <v>4.7510070488773717E-2</v>
      </c>
      <c r="CI281" s="157">
        <f t="shared" si="264"/>
        <v>566349.70024888963</v>
      </c>
      <c r="CJ281" s="164">
        <f t="shared" si="263"/>
        <v>3.352608602736804E-5</v>
      </c>
      <c r="CK281" s="4">
        <f t="shared" si="231"/>
        <v>8.2972219308267509E-2</v>
      </c>
      <c r="CL281" s="4">
        <f t="shared" si="246"/>
        <v>2.803892834691845E-2</v>
      </c>
    </row>
    <row r="282" spans="1:90" x14ac:dyDescent="0.35">
      <c r="A282" t="s">
        <v>316</v>
      </c>
      <c r="B282">
        <v>1700</v>
      </c>
      <c r="C282" t="s">
        <v>472</v>
      </c>
      <c r="D282" s="342">
        <v>8581000</v>
      </c>
      <c r="E282" s="200">
        <v>7749469</v>
      </c>
      <c r="F282" s="200">
        <v>1356947</v>
      </c>
      <c r="G282" s="161">
        <f t="shared" si="256"/>
        <v>1.2993271894430611E-3</v>
      </c>
      <c r="H282" s="342">
        <v>8975000</v>
      </c>
      <c r="I282" s="200">
        <v>8087215.782421954</v>
      </c>
      <c r="J282" s="200">
        <v>1650946.2678541304</v>
      </c>
      <c r="K282" s="161">
        <f t="shared" si="257"/>
        <v>1.3448094463096296E-3</v>
      </c>
      <c r="L282" s="200">
        <v>7594666.5460898662</v>
      </c>
      <c r="M282" s="200">
        <v>1397956.4104301056</v>
      </c>
      <c r="N282" s="161">
        <f t="shared" si="258"/>
        <v>1.2617549548293587E-3</v>
      </c>
      <c r="O282" s="200">
        <v>7632404</v>
      </c>
      <c r="P282" s="200">
        <v>1374598</v>
      </c>
      <c r="Q282" s="161">
        <f t="shared" si="253"/>
        <v>1.2572421513870691E-3</v>
      </c>
      <c r="R282" t="s">
        <v>316</v>
      </c>
      <c r="S282" s="144">
        <v>1700</v>
      </c>
      <c r="T282" t="s">
        <v>472</v>
      </c>
      <c r="U282" s="275">
        <v>7266431.186304721</v>
      </c>
      <c r="V282" s="161">
        <f t="shared" si="232"/>
        <v>1.1383212594377051E-3</v>
      </c>
      <c r="W282" s="3">
        <v>7338087.9142653979</v>
      </c>
      <c r="X282" s="161">
        <f t="shared" si="213"/>
        <v>1.1588375390340908E-3</v>
      </c>
      <c r="Y282">
        <v>1700</v>
      </c>
      <c r="Z282" t="s">
        <v>316</v>
      </c>
      <c r="AA282" t="s">
        <v>472</v>
      </c>
      <c r="AB282" s="162">
        <v>7106728</v>
      </c>
      <c r="AC282" s="161">
        <f t="shared" si="214"/>
        <v>1.1917188446966811E-3</v>
      </c>
      <c r="AD282" s="163">
        <v>1700</v>
      </c>
      <c r="AE282" s="163" t="s">
        <v>316</v>
      </c>
      <c r="AF282" s="8" t="s">
        <v>472</v>
      </c>
      <c r="AG282" s="160">
        <v>7703436</v>
      </c>
      <c r="AH282" s="161">
        <f t="shared" si="215"/>
        <v>1.267679963524795E-3</v>
      </c>
      <c r="AI282">
        <v>1700</v>
      </c>
      <c r="AJ282" t="s">
        <v>316</v>
      </c>
      <c r="AK282" s="1">
        <v>7292718</v>
      </c>
      <c r="AL282" s="161">
        <f t="shared" si="216"/>
        <v>1.2534888728336225E-3</v>
      </c>
      <c r="AM282">
        <v>1700</v>
      </c>
      <c r="AN282" t="s">
        <v>316</v>
      </c>
      <c r="AO282" s="3">
        <v>6374126</v>
      </c>
      <c r="AP282" s="161">
        <f t="shared" si="217"/>
        <v>1.1323658517552425E-3</v>
      </c>
      <c r="AQ282">
        <v>1700</v>
      </c>
      <c r="AR282" t="s">
        <v>316</v>
      </c>
      <c r="AS282" s="3">
        <v>6450573</v>
      </c>
      <c r="AT282" s="161">
        <f t="shared" si="218"/>
        <v>1.1522678443892944E-3</v>
      </c>
      <c r="AU282" s="13">
        <v>1700</v>
      </c>
      <c r="AV282" s="13" t="s">
        <v>316</v>
      </c>
      <c r="AW282" s="3">
        <v>6124570</v>
      </c>
      <c r="AX282" s="161">
        <f t="shared" si="219"/>
        <v>1.0728650025425602E-3</v>
      </c>
      <c r="AY282" s="174">
        <f t="shared" si="254"/>
        <v>492549.23633208778</v>
      </c>
      <c r="AZ282" s="161">
        <f t="shared" si="259"/>
        <v>8.3054491480270918E-5</v>
      </c>
      <c r="BA282" s="148">
        <f t="shared" si="260"/>
        <v>6.4854623088840949E-2</v>
      </c>
      <c r="BB282" s="148">
        <f t="shared" si="261"/>
        <v>6.5824581201270813E-2</v>
      </c>
      <c r="BC282" s="174">
        <f t="shared" si="255"/>
        <v>328235.35978514515</v>
      </c>
      <c r="BD282" s="161">
        <f t="shared" si="262"/>
        <v>1.234336953916536E-4</v>
      </c>
      <c r="BE282" s="148">
        <f t="shared" si="247"/>
        <v>4.5171467446603088E-2</v>
      </c>
      <c r="BF282" s="161">
        <f t="shared" si="248"/>
        <v>0.1084348503274251</v>
      </c>
      <c r="BG282" s="174">
        <f t="shared" si="233"/>
        <v>-71656.727960676886</v>
      </c>
      <c r="BH282" s="161">
        <f t="shared" si="249"/>
        <v>-2.0516279596385694E-5</v>
      </c>
      <c r="BI282" s="148">
        <f t="shared" si="234"/>
        <v>-9.7650408114319121E-3</v>
      </c>
      <c r="BJ282" s="161">
        <f t="shared" si="250"/>
        <v>-1.7704189677429965E-2</v>
      </c>
      <c r="BK282" s="174">
        <f t="shared" si="251"/>
        <v>231359.91426539794</v>
      </c>
      <c r="BL282" s="164">
        <f t="shared" si="252"/>
        <v>-3.2881305662590303E-5</v>
      </c>
      <c r="BM282" s="4">
        <f t="shared" si="220"/>
        <v>3.2555054065020912E-2</v>
      </c>
      <c r="BN282" s="4">
        <f t="shared" si="235"/>
        <v>-2.7591495937919253E-2</v>
      </c>
      <c r="BO282" s="157">
        <f t="shared" si="221"/>
        <v>-596708</v>
      </c>
      <c r="BP282" s="164">
        <f t="shared" si="236"/>
        <v>-7.5961118828113839E-5</v>
      </c>
      <c r="BQ282" s="4">
        <f t="shared" si="222"/>
        <v>-7.7459980195850264E-2</v>
      </c>
      <c r="BR282" s="4">
        <f t="shared" si="237"/>
        <v>-5.9921368968318546E-2</v>
      </c>
      <c r="BS282" s="157">
        <f t="shared" si="223"/>
        <v>410718</v>
      </c>
      <c r="BT282" s="164">
        <f t="shared" si="238"/>
        <v>1.419109069117244E-5</v>
      </c>
      <c r="BU282" s="4">
        <f t="shared" si="224"/>
        <v>5.631891977723532E-2</v>
      </c>
      <c r="BV282" s="4">
        <f t="shared" si="239"/>
        <v>1.1321273765352399E-2</v>
      </c>
      <c r="BW282" s="157">
        <f t="shared" si="225"/>
        <v>918592</v>
      </c>
      <c r="BX282" s="4">
        <f t="shared" si="240"/>
        <v>1.2112302107838003E-4</v>
      </c>
      <c r="BY282" s="4">
        <f t="shared" si="226"/>
        <v>0.14411262030276778</v>
      </c>
      <c r="BZ282" s="4">
        <f t="shared" si="241"/>
        <v>0.10696456528659115</v>
      </c>
      <c r="CA282" s="157">
        <f t="shared" si="227"/>
        <v>-76447</v>
      </c>
      <c r="CB282" s="4">
        <f t="shared" si="242"/>
        <v>-1.9901992634051898E-5</v>
      </c>
      <c r="CC282" s="4">
        <f t="shared" si="228"/>
        <v>-1.1851195234903938E-2</v>
      </c>
      <c r="CD282" s="4">
        <f t="shared" si="243"/>
        <v>-1.7272019462280505E-2</v>
      </c>
      <c r="CE282" s="159">
        <f t="shared" si="229"/>
        <v>326003</v>
      </c>
      <c r="CF282" s="4">
        <f t="shared" si="244"/>
        <v>7.9402841846734152E-5</v>
      </c>
      <c r="CG282" s="4">
        <f t="shared" si="230"/>
        <v>5.3228716464992644E-2</v>
      </c>
      <c r="CH282" s="4">
        <f t="shared" si="245"/>
        <v>7.4010096012600862E-2</v>
      </c>
      <c r="CI282" s="157">
        <f t="shared" si="264"/>
        <v>1962645.782421954</v>
      </c>
      <c r="CJ282" s="164">
        <f t="shared" si="263"/>
        <v>2.7194444376706941E-4</v>
      </c>
      <c r="CK282" s="4">
        <f t="shared" si="231"/>
        <v>0.3204544616882416</v>
      </c>
      <c r="CL282" s="4">
        <f t="shared" si="246"/>
        <v>0.25347498811368996</v>
      </c>
    </row>
    <row r="283" spans="1:90" x14ac:dyDescent="0.35">
      <c r="A283" t="s">
        <v>354</v>
      </c>
      <c r="B283">
        <v>1701</v>
      </c>
      <c r="C283" t="s">
        <v>472</v>
      </c>
      <c r="D283" s="342">
        <v>4081000</v>
      </c>
      <c r="E283" s="200">
        <v>3685582</v>
      </c>
      <c r="F283" s="200">
        <v>345872</v>
      </c>
      <c r="G283" s="161">
        <f t="shared" si="256"/>
        <v>6.1794903644648896E-4</v>
      </c>
      <c r="H283" s="342">
        <v>4155000</v>
      </c>
      <c r="I283" s="200">
        <v>3744330.2078945446</v>
      </c>
      <c r="J283" s="200">
        <v>381764.31307778973</v>
      </c>
      <c r="K283" s="161">
        <f t="shared" si="257"/>
        <v>6.2263834292932405E-4</v>
      </c>
      <c r="L283" s="200">
        <v>3814716.9025788056</v>
      </c>
      <c r="M283" s="200">
        <v>323263.01535798761</v>
      </c>
      <c r="N283" s="161">
        <f t="shared" si="258"/>
        <v>6.3376554110571449E-4</v>
      </c>
      <c r="O283" s="200">
        <v>3878426</v>
      </c>
      <c r="P283" s="200">
        <v>352549</v>
      </c>
      <c r="Q283" s="161">
        <f t="shared" si="253"/>
        <v>6.388708784592044E-4</v>
      </c>
      <c r="R283" t="s">
        <v>354</v>
      </c>
      <c r="S283" s="144">
        <v>1701</v>
      </c>
      <c r="T283" t="s">
        <v>472</v>
      </c>
      <c r="U283" s="275">
        <v>3888375.9206420761</v>
      </c>
      <c r="V283" s="161">
        <f t="shared" si="232"/>
        <v>6.0913271751541207E-4</v>
      </c>
      <c r="W283" s="3">
        <v>3699695.9738242566</v>
      </c>
      <c r="X283" s="161">
        <f t="shared" si="213"/>
        <v>5.842593639613043E-4</v>
      </c>
      <c r="Y283">
        <v>1701</v>
      </c>
      <c r="Z283" t="s">
        <v>354</v>
      </c>
      <c r="AA283" t="s">
        <v>472</v>
      </c>
      <c r="AB283" s="162">
        <v>3285365</v>
      </c>
      <c r="AC283" s="161">
        <f t="shared" si="214"/>
        <v>5.5091898581272731E-4</v>
      </c>
      <c r="AD283" s="163">
        <v>1701</v>
      </c>
      <c r="AE283" s="163" t="s">
        <v>354</v>
      </c>
      <c r="AF283" s="8" t="s">
        <v>472</v>
      </c>
      <c r="AG283" s="160">
        <v>3634680</v>
      </c>
      <c r="AH283" s="161">
        <f t="shared" si="215"/>
        <v>5.9812413705057088E-4</v>
      </c>
      <c r="AI283">
        <v>1701</v>
      </c>
      <c r="AJ283" t="s">
        <v>354</v>
      </c>
      <c r="AK283" s="1">
        <v>3893596</v>
      </c>
      <c r="AL283" s="161">
        <f t="shared" si="216"/>
        <v>6.6924009145965906E-4</v>
      </c>
      <c r="AM283">
        <v>1701</v>
      </c>
      <c r="AN283" t="s">
        <v>354</v>
      </c>
      <c r="AO283" s="3">
        <v>3785738</v>
      </c>
      <c r="AP283" s="161">
        <f t="shared" si="217"/>
        <v>6.7253776202293278E-4</v>
      </c>
      <c r="AQ283">
        <v>1701</v>
      </c>
      <c r="AR283" t="s">
        <v>354</v>
      </c>
      <c r="AS283" s="3">
        <v>3587269</v>
      </c>
      <c r="AT283" s="161">
        <f t="shared" si="218"/>
        <v>6.4079496780743964E-4</v>
      </c>
      <c r="AU283" s="13">
        <v>1701</v>
      </c>
      <c r="AV283" s="13" t="s">
        <v>354</v>
      </c>
      <c r="AW283" s="3">
        <v>3572569</v>
      </c>
      <c r="AX283" s="161">
        <f t="shared" si="219"/>
        <v>6.258209554741756E-4</v>
      </c>
      <c r="AY283" s="174">
        <f t="shared" si="254"/>
        <v>-70386.69468426099</v>
      </c>
      <c r="AZ283" s="161">
        <f t="shared" si="259"/>
        <v>-1.1127198176390436E-5</v>
      </c>
      <c r="BA283" s="148">
        <f t="shared" si="260"/>
        <v>-1.8451354709094803E-2</v>
      </c>
      <c r="BB283" s="148">
        <f t="shared" si="261"/>
        <v>-1.7557278606497126E-2</v>
      </c>
      <c r="BC283" s="174">
        <f t="shared" si="255"/>
        <v>-73659.018063270487</v>
      </c>
      <c r="BD283" s="161">
        <f t="shared" si="262"/>
        <v>2.463282359030242E-5</v>
      </c>
      <c r="BE283" s="148">
        <f t="shared" si="247"/>
        <v>-1.8943389108095132E-2</v>
      </c>
      <c r="BF283" s="161">
        <f t="shared" si="248"/>
        <v>4.0439173405062041E-2</v>
      </c>
      <c r="BG283" s="174">
        <f t="shared" si="233"/>
        <v>188679.94681781949</v>
      </c>
      <c r="BH283" s="161">
        <f t="shared" si="249"/>
        <v>2.4873353554107774E-5</v>
      </c>
      <c r="BI283" s="148">
        <f t="shared" si="234"/>
        <v>5.0998770751096913E-2</v>
      </c>
      <c r="BJ283" s="161">
        <f t="shared" si="250"/>
        <v>4.2572451702725549E-2</v>
      </c>
      <c r="BK283" s="174">
        <f t="shared" si="251"/>
        <v>414330.97382425657</v>
      </c>
      <c r="BL283" s="164">
        <f t="shared" si="252"/>
        <v>3.3340378148576989E-5</v>
      </c>
      <c r="BM283" s="4">
        <f t="shared" si="220"/>
        <v>0.12611413764505819</v>
      </c>
      <c r="BN283" s="4">
        <f t="shared" si="235"/>
        <v>6.0517751261362975E-2</v>
      </c>
      <c r="BO283" s="157">
        <f t="shared" si="221"/>
        <v>-349315</v>
      </c>
      <c r="BP283" s="164">
        <f t="shared" si="236"/>
        <v>-4.7205151237843571E-5</v>
      </c>
      <c r="BQ283" s="4">
        <f t="shared" si="222"/>
        <v>-9.6106122134548291E-2</v>
      </c>
      <c r="BR283" s="4">
        <f t="shared" si="237"/>
        <v>-7.8921996812598816E-2</v>
      </c>
      <c r="BS283" s="157">
        <f t="shared" si="223"/>
        <v>-258916</v>
      </c>
      <c r="BT283" s="164">
        <f t="shared" si="238"/>
        <v>-7.1115954409088178E-5</v>
      </c>
      <c r="BU283" s="4">
        <f t="shared" si="224"/>
        <v>-6.6497910928612014E-2</v>
      </c>
      <c r="BV283" s="4">
        <f t="shared" si="239"/>
        <v>-0.1062637390028134</v>
      </c>
      <c r="BW283" s="157">
        <f t="shared" si="225"/>
        <v>107858</v>
      </c>
      <c r="BX283" s="4">
        <f t="shared" si="240"/>
        <v>-3.2976705632737236E-6</v>
      </c>
      <c r="BY283" s="4">
        <f t="shared" si="226"/>
        <v>2.8490613983323726E-2</v>
      </c>
      <c r="BZ283" s="4">
        <f t="shared" si="241"/>
        <v>-4.9033240205793478E-3</v>
      </c>
      <c r="CA283" s="157">
        <f t="shared" si="227"/>
        <v>198469</v>
      </c>
      <c r="CB283" s="4">
        <f t="shared" si="242"/>
        <v>3.1742794215493145E-5</v>
      </c>
      <c r="CC283" s="4">
        <f t="shared" si="228"/>
        <v>5.5325931788221067E-2</v>
      </c>
      <c r="CD283" s="4">
        <f t="shared" si="243"/>
        <v>4.953658472710093E-2</v>
      </c>
      <c r="CE283" s="159">
        <f t="shared" si="229"/>
        <v>14700</v>
      </c>
      <c r="CF283" s="4">
        <f t="shared" si="244"/>
        <v>1.4974012333264031E-5</v>
      </c>
      <c r="CG283" s="4">
        <f t="shared" si="230"/>
        <v>4.1146860984350477E-3</v>
      </c>
      <c r="CH283" s="4">
        <f t="shared" si="245"/>
        <v>2.3926990942510763E-2</v>
      </c>
      <c r="CI283" s="157">
        <f t="shared" si="264"/>
        <v>171761.20789454458</v>
      </c>
      <c r="CJ283" s="164">
        <f t="shared" si="263"/>
        <v>-3.1826125448515498E-6</v>
      </c>
      <c r="CK283" s="4">
        <f t="shared" si="231"/>
        <v>4.8077786011843184E-2</v>
      </c>
      <c r="CL283" s="4">
        <f t="shared" si="246"/>
        <v>-5.0855001211011375E-3</v>
      </c>
    </row>
    <row r="284" spans="1:90" x14ac:dyDescent="0.35">
      <c r="A284" t="s">
        <v>195</v>
      </c>
      <c r="B284">
        <v>1705</v>
      </c>
      <c r="C284" t="s">
        <v>473</v>
      </c>
      <c r="D284" s="342">
        <v>8487000</v>
      </c>
      <c r="E284" s="200">
        <v>7664374</v>
      </c>
      <c r="F284" s="200">
        <v>729789</v>
      </c>
      <c r="G284" s="161">
        <f t="shared" si="256"/>
        <v>1.2850595993429319E-3</v>
      </c>
      <c r="H284" s="342">
        <v>8451000</v>
      </c>
      <c r="I284" s="200">
        <v>7615367.405522868</v>
      </c>
      <c r="J284" s="200">
        <v>633325.73312043201</v>
      </c>
      <c r="K284" s="161">
        <f t="shared" si="257"/>
        <v>1.2663465770661774E-3</v>
      </c>
      <c r="L284" s="200">
        <v>7220574.7877312582</v>
      </c>
      <c r="M284" s="200">
        <v>536275.33841960295</v>
      </c>
      <c r="N284" s="161">
        <f t="shared" si="258"/>
        <v>1.1996044803081545E-3</v>
      </c>
      <c r="O284" s="200">
        <v>7277517</v>
      </c>
      <c r="P284" s="200">
        <v>527315</v>
      </c>
      <c r="Q284" s="161">
        <f t="shared" si="253"/>
        <v>1.1987836505819097E-3</v>
      </c>
      <c r="R284" t="s">
        <v>195</v>
      </c>
      <c r="S284" s="144">
        <v>1705</v>
      </c>
      <c r="T284" t="s">
        <v>473</v>
      </c>
      <c r="U284" s="275">
        <v>8107494.1926717125</v>
      </c>
      <c r="V284" s="161">
        <f t="shared" si="232"/>
        <v>1.2700778089910236E-3</v>
      </c>
      <c r="W284" s="3">
        <v>8401914.5766112525</v>
      </c>
      <c r="X284" s="161">
        <f t="shared" si="213"/>
        <v>1.3268380162367592E-3</v>
      </c>
      <c r="Y284">
        <v>1705</v>
      </c>
      <c r="Z284" t="s">
        <v>195</v>
      </c>
      <c r="AA284" t="s">
        <v>473</v>
      </c>
      <c r="AB284" s="162">
        <v>7904007</v>
      </c>
      <c r="AC284" s="161">
        <f t="shared" si="214"/>
        <v>1.325413620799119E-3</v>
      </c>
      <c r="AD284" s="163">
        <v>1705</v>
      </c>
      <c r="AE284" s="163" t="s">
        <v>195</v>
      </c>
      <c r="AF284" s="8" t="s">
        <v>473</v>
      </c>
      <c r="AG284" s="160">
        <v>8375832</v>
      </c>
      <c r="AH284" s="161">
        <f t="shared" si="215"/>
        <v>1.378329670584634E-3</v>
      </c>
      <c r="AI284">
        <v>1705</v>
      </c>
      <c r="AJ284" t="s">
        <v>195</v>
      </c>
      <c r="AK284" s="1">
        <v>7227003</v>
      </c>
      <c r="AL284" s="161">
        <f t="shared" si="216"/>
        <v>1.2421936299244272E-3</v>
      </c>
      <c r="AM284">
        <v>1705</v>
      </c>
      <c r="AN284" t="s">
        <v>195</v>
      </c>
      <c r="AO284" s="3">
        <v>7130858</v>
      </c>
      <c r="AP284" s="161">
        <f t="shared" si="217"/>
        <v>1.2667995726654423E-3</v>
      </c>
      <c r="AQ284">
        <v>1705</v>
      </c>
      <c r="AR284" t="s">
        <v>195</v>
      </c>
      <c r="AS284" s="3">
        <v>6834205</v>
      </c>
      <c r="AT284" s="161">
        <f t="shared" si="218"/>
        <v>1.2207961468639354E-3</v>
      </c>
      <c r="AU284" s="13">
        <v>1705</v>
      </c>
      <c r="AV284" s="13" t="s">
        <v>195</v>
      </c>
      <c r="AW284" s="3">
        <v>7489952</v>
      </c>
      <c r="AX284" s="161">
        <f t="shared" si="219"/>
        <v>1.3120443347898146E-3</v>
      </c>
      <c r="AY284" s="174">
        <f t="shared" si="254"/>
        <v>394792.61779160984</v>
      </c>
      <c r="AZ284" s="161">
        <f t="shared" si="259"/>
        <v>6.6742096758022878E-5</v>
      </c>
      <c r="BA284" s="148">
        <f t="shared" si="260"/>
        <v>5.4676065188385886E-2</v>
      </c>
      <c r="BB284" s="148">
        <f t="shared" si="261"/>
        <v>5.5636751824133038E-2</v>
      </c>
      <c r="BC284" s="174">
        <f t="shared" si="255"/>
        <v>-886919.40494045429</v>
      </c>
      <c r="BD284" s="161">
        <f t="shared" si="262"/>
        <v>-7.047332868286905E-5</v>
      </c>
      <c r="BE284" s="148">
        <f t="shared" si="247"/>
        <v>-0.10939500958781227</v>
      </c>
      <c r="BF284" s="161">
        <f t="shared" si="248"/>
        <v>-5.5487410443659776E-2</v>
      </c>
      <c r="BG284" s="174">
        <f t="shared" si="233"/>
        <v>-294420.38393954001</v>
      </c>
      <c r="BH284" s="161">
        <f t="shared" si="249"/>
        <v>-5.6760207245735647E-5</v>
      </c>
      <c r="BI284" s="148">
        <f t="shared" si="234"/>
        <v>-3.5042058718274746E-2</v>
      </c>
      <c r="BJ284" s="161">
        <f t="shared" si="250"/>
        <v>-4.2778550622721553E-2</v>
      </c>
      <c r="BK284" s="174">
        <f t="shared" si="251"/>
        <v>497907.5766112525</v>
      </c>
      <c r="BL284" s="164">
        <f t="shared" si="252"/>
        <v>1.4243954376401847E-6</v>
      </c>
      <c r="BM284" s="4">
        <f t="shared" si="220"/>
        <v>6.2994323842482991E-2</v>
      </c>
      <c r="BN284" s="4">
        <f t="shared" si="235"/>
        <v>1.0746799454055614E-3</v>
      </c>
      <c r="BO284" s="157">
        <f t="shared" si="221"/>
        <v>-471825</v>
      </c>
      <c r="BP284" s="164">
        <f t="shared" si="236"/>
        <v>-5.2916049785514977E-5</v>
      </c>
      <c r="BQ284" s="4">
        <f t="shared" si="222"/>
        <v>-5.6331717255073882E-2</v>
      </c>
      <c r="BR284" s="4">
        <f t="shared" si="237"/>
        <v>-3.8391431973651149E-2</v>
      </c>
      <c r="BS284" s="157">
        <f t="shared" si="223"/>
        <v>1148829</v>
      </c>
      <c r="BT284" s="164">
        <f t="shared" si="238"/>
        <v>1.3613604066020678E-4</v>
      </c>
      <c r="BU284" s="4">
        <f t="shared" si="224"/>
        <v>0.15896340433233527</v>
      </c>
      <c r="BV284" s="4">
        <f t="shared" si="239"/>
        <v>0.10959325292023035</v>
      </c>
      <c r="BW284" s="157">
        <f t="shared" si="225"/>
        <v>96145</v>
      </c>
      <c r="BX284" s="4">
        <f t="shared" si="240"/>
        <v>-2.4605942741015054E-5</v>
      </c>
      <c r="BY284" s="4">
        <f t="shared" si="226"/>
        <v>1.3482949737605209E-2</v>
      </c>
      <c r="BZ284" s="4">
        <f t="shared" si="241"/>
        <v>-1.9423706221531386E-2</v>
      </c>
      <c r="CA284" s="157">
        <f t="shared" si="227"/>
        <v>296653</v>
      </c>
      <c r="CB284" s="4">
        <f t="shared" si="242"/>
        <v>4.6003425801506874E-5</v>
      </c>
      <c r="CC284" s="4">
        <f t="shared" si="228"/>
        <v>4.340709709468768E-2</v>
      </c>
      <c r="CD284" s="4">
        <f t="shared" si="243"/>
        <v>3.7683134829417361E-2</v>
      </c>
      <c r="CE284" s="159">
        <f t="shared" si="229"/>
        <v>-655747</v>
      </c>
      <c r="CF284" s="4">
        <f t="shared" si="244"/>
        <v>-9.1248187925879222E-5</v>
      </c>
      <c r="CG284" s="4">
        <f t="shared" si="230"/>
        <v>-8.755022729117623E-2</v>
      </c>
      <c r="CH284" s="4">
        <f t="shared" si="245"/>
        <v>-6.95465736228318E-2</v>
      </c>
      <c r="CI284" s="157">
        <f t="shared" si="264"/>
        <v>125415.40552286804</v>
      </c>
      <c r="CJ284" s="164">
        <f t="shared" si="263"/>
        <v>-4.5697757723637232E-5</v>
      </c>
      <c r="CK284" s="4">
        <f t="shared" si="231"/>
        <v>1.6744487217390452E-2</v>
      </c>
      <c r="CL284" s="4">
        <f t="shared" si="246"/>
        <v>-3.4829431073270758E-2</v>
      </c>
    </row>
    <row r="285" spans="1:90" x14ac:dyDescent="0.35">
      <c r="A285" t="s">
        <v>68</v>
      </c>
      <c r="B285">
        <v>1706</v>
      </c>
      <c r="C285" t="s">
        <v>472</v>
      </c>
      <c r="D285" s="342">
        <v>3541000</v>
      </c>
      <c r="E285" s="200">
        <v>3197711</v>
      </c>
      <c r="F285" s="200">
        <v>246905</v>
      </c>
      <c r="G285" s="161">
        <f t="shared" si="256"/>
        <v>5.3614936020534567E-4</v>
      </c>
      <c r="H285" s="342">
        <v>3676000</v>
      </c>
      <c r="I285" s="200">
        <v>3312802.6864805361</v>
      </c>
      <c r="J285" s="200">
        <v>341802.65296784847</v>
      </c>
      <c r="K285" s="161">
        <f t="shared" si="257"/>
        <v>5.508803606084486E-4</v>
      </c>
      <c r="L285" s="200">
        <v>3388133.7538931239</v>
      </c>
      <c r="M285" s="200">
        <v>289425.05223957956</v>
      </c>
      <c r="N285" s="161">
        <f t="shared" si="258"/>
        <v>5.6289430558346715E-4</v>
      </c>
      <c r="O285" s="200">
        <v>3413849</v>
      </c>
      <c r="P285" s="200">
        <v>284589</v>
      </c>
      <c r="Q285" s="161">
        <f t="shared" si="253"/>
        <v>5.623437728493663E-4</v>
      </c>
      <c r="R285" t="s">
        <v>68</v>
      </c>
      <c r="S285" s="144">
        <v>1706</v>
      </c>
      <c r="T285" t="s">
        <v>472</v>
      </c>
      <c r="U285" s="275">
        <v>3806656.2673654761</v>
      </c>
      <c r="V285" s="161">
        <f t="shared" si="232"/>
        <v>5.963309423036746E-4</v>
      </c>
      <c r="W285" s="3">
        <v>3887873.3036156651</v>
      </c>
      <c r="X285" s="161">
        <f t="shared" si="213"/>
        <v>6.1397649958372651E-4</v>
      </c>
      <c r="Y285">
        <v>1706</v>
      </c>
      <c r="Z285" t="s">
        <v>68</v>
      </c>
      <c r="AA285" t="s">
        <v>472</v>
      </c>
      <c r="AB285" s="162">
        <v>3604337</v>
      </c>
      <c r="AC285" s="161">
        <f t="shared" si="214"/>
        <v>6.0440702465853504E-4</v>
      </c>
      <c r="AD285" s="163">
        <v>1706</v>
      </c>
      <c r="AE285" s="163" t="s">
        <v>68</v>
      </c>
      <c r="AF285" s="8" t="s">
        <v>472</v>
      </c>
      <c r="AG285" s="160">
        <v>3523094</v>
      </c>
      <c r="AH285" s="161">
        <f t="shared" si="215"/>
        <v>5.7976150816524267E-4</v>
      </c>
      <c r="AI285">
        <v>1706</v>
      </c>
      <c r="AJ285" t="s">
        <v>68</v>
      </c>
      <c r="AK285" s="1">
        <v>3327464</v>
      </c>
      <c r="AL285" s="161">
        <f t="shared" si="216"/>
        <v>5.7193204217610737E-4</v>
      </c>
      <c r="AM285">
        <v>1706</v>
      </c>
      <c r="AN285" t="s">
        <v>68</v>
      </c>
      <c r="AO285" s="3">
        <v>3246936</v>
      </c>
      <c r="AP285" s="161">
        <f t="shared" si="217"/>
        <v>5.768193865691955E-4</v>
      </c>
      <c r="AQ285">
        <v>1706</v>
      </c>
      <c r="AR285" t="s">
        <v>68</v>
      </c>
      <c r="AS285" s="3">
        <v>3046422</v>
      </c>
      <c r="AT285" s="161">
        <f t="shared" si="218"/>
        <v>5.4418330139665465E-4</v>
      </c>
      <c r="AU285" s="13">
        <v>1706</v>
      </c>
      <c r="AV285" s="13" t="s">
        <v>68</v>
      </c>
      <c r="AW285" s="3">
        <v>2767266</v>
      </c>
      <c r="AX285" s="161">
        <f t="shared" si="219"/>
        <v>4.8475286332361954E-4</v>
      </c>
      <c r="AY285" s="174">
        <f t="shared" si="254"/>
        <v>-75331.067412587814</v>
      </c>
      <c r="AZ285" s="161">
        <f t="shared" si="259"/>
        <v>-1.2013944975018545E-5</v>
      </c>
      <c r="BA285" s="148">
        <f t="shared" si="260"/>
        <v>-2.2233793847727792E-2</v>
      </c>
      <c r="BB285" s="148">
        <f t="shared" si="261"/>
        <v>-2.134316310513305E-2</v>
      </c>
      <c r="BC285" s="174">
        <f t="shared" si="255"/>
        <v>-418522.51347235218</v>
      </c>
      <c r="BD285" s="161">
        <f t="shared" si="262"/>
        <v>-3.3436636720207452E-5</v>
      </c>
      <c r="BE285" s="148">
        <f t="shared" si="247"/>
        <v>-0.10994491860490589</v>
      </c>
      <c r="BF285" s="161">
        <f t="shared" si="248"/>
        <v>-5.6070605008418685E-2</v>
      </c>
      <c r="BG285" s="174">
        <f t="shared" si="233"/>
        <v>-81217.036250188947</v>
      </c>
      <c r="BH285" s="161">
        <f t="shared" si="249"/>
        <v>-1.764555728005191E-5</v>
      </c>
      <c r="BI285" s="148">
        <f t="shared" si="234"/>
        <v>-2.0889836141177311E-2</v>
      </c>
      <c r="BJ285" s="161">
        <f t="shared" si="250"/>
        <v>-2.873979263378244E-2</v>
      </c>
      <c r="BK285" s="174">
        <f t="shared" si="251"/>
        <v>283536.30361566506</v>
      </c>
      <c r="BL285" s="164">
        <f t="shared" si="252"/>
        <v>9.5694749251914752E-6</v>
      </c>
      <c r="BM285" s="4">
        <f t="shared" si="220"/>
        <v>7.8665314485206306E-2</v>
      </c>
      <c r="BN285" s="4">
        <f t="shared" si="235"/>
        <v>1.583283207305182E-2</v>
      </c>
      <c r="BO285" s="157">
        <f t="shared" si="221"/>
        <v>81243</v>
      </c>
      <c r="BP285" s="164">
        <f t="shared" si="236"/>
        <v>2.4645516493292368E-5</v>
      </c>
      <c r="BQ285" s="4">
        <f t="shared" si="222"/>
        <v>2.306012839850427E-2</v>
      </c>
      <c r="BR285" s="4">
        <f t="shared" si="237"/>
        <v>4.2509749519742082E-2</v>
      </c>
      <c r="BS285" s="157">
        <f t="shared" si="223"/>
        <v>195630</v>
      </c>
      <c r="BT285" s="164">
        <f t="shared" si="238"/>
        <v>7.8294659891352952E-6</v>
      </c>
      <c r="BU285" s="4">
        <f t="shared" si="224"/>
        <v>5.8792521872513118E-2</v>
      </c>
      <c r="BV285" s="4">
        <f t="shared" si="239"/>
        <v>1.3689504017549821E-2</v>
      </c>
      <c r="BW285" s="157">
        <f t="shared" si="225"/>
        <v>80528</v>
      </c>
      <c r="BX285" s="4">
        <f t="shared" si="240"/>
        <v>-4.8873443930881263E-6</v>
      </c>
      <c r="BY285" s="4">
        <f t="shared" si="226"/>
        <v>2.4801227988478985E-2</v>
      </c>
      <c r="BZ285" s="4">
        <f t="shared" si="241"/>
        <v>-8.4729197854410861E-3</v>
      </c>
      <c r="CA285" s="157">
        <f t="shared" si="227"/>
        <v>200514</v>
      </c>
      <c r="CB285" s="4">
        <f t="shared" si="242"/>
        <v>3.2636085172540845E-5</v>
      </c>
      <c r="CC285" s="4">
        <f t="shared" si="228"/>
        <v>6.5819508918987579E-2</v>
      </c>
      <c r="CD285" s="4">
        <f t="shared" si="243"/>
        <v>5.997259579406395E-2</v>
      </c>
      <c r="CE285" s="159">
        <f t="shared" si="229"/>
        <v>279156</v>
      </c>
      <c r="CF285" s="4">
        <f t="shared" si="244"/>
        <v>5.9430438073035114E-5</v>
      </c>
      <c r="CG285" s="4">
        <f t="shared" si="230"/>
        <v>0.10087790620778776</v>
      </c>
      <c r="CH285" s="4">
        <f t="shared" si="245"/>
        <v>0.12259945751647791</v>
      </c>
      <c r="CI285" s="157">
        <f t="shared" si="264"/>
        <v>545536.68648053613</v>
      </c>
      <c r="CJ285" s="164">
        <f t="shared" si="263"/>
        <v>6.6127497284829064E-5</v>
      </c>
      <c r="CK285" s="4">
        <f t="shared" si="231"/>
        <v>0.19713922929004155</v>
      </c>
      <c r="CL285" s="4">
        <f t="shared" si="246"/>
        <v>0.13641486680746545</v>
      </c>
    </row>
    <row r="286" spans="1:90" x14ac:dyDescent="0.35">
      <c r="A286" t="s">
        <v>302</v>
      </c>
      <c r="B286">
        <v>1708</v>
      </c>
      <c r="C286" t="s">
        <v>473</v>
      </c>
      <c r="D286" s="342">
        <v>13341000</v>
      </c>
      <c r="E286" s="200">
        <v>12048336</v>
      </c>
      <c r="F286" s="200">
        <v>2130375</v>
      </c>
      <c r="G286" s="161">
        <f t="shared" si="256"/>
        <v>2.0201036422425396E-3</v>
      </c>
      <c r="H286" s="342">
        <v>13390000</v>
      </c>
      <c r="I286" s="200">
        <v>12065494.855091194</v>
      </c>
      <c r="J286" s="200">
        <v>2079660.4011498934</v>
      </c>
      <c r="K286" s="161">
        <f t="shared" si="257"/>
        <v>2.006350750624782E-3</v>
      </c>
      <c r="L286" s="200">
        <v>12076977.229008032</v>
      </c>
      <c r="M286" s="200">
        <v>1760974.6882216588</v>
      </c>
      <c r="N286" s="161">
        <f t="shared" si="258"/>
        <v>2.0064325096547713E-3</v>
      </c>
      <c r="O286" s="200">
        <v>12149263</v>
      </c>
      <c r="P286" s="200">
        <v>1731551</v>
      </c>
      <c r="Q286" s="161">
        <f t="shared" si="253"/>
        <v>2.0012784375522206E-3</v>
      </c>
      <c r="R286" t="s">
        <v>302</v>
      </c>
      <c r="S286" s="144">
        <v>1708</v>
      </c>
      <c r="T286" t="s">
        <v>473</v>
      </c>
      <c r="U286" s="275">
        <v>12801258.17861487</v>
      </c>
      <c r="V286" s="161">
        <f t="shared" si="232"/>
        <v>2.0053784256200374E-3</v>
      </c>
      <c r="W286" s="3">
        <v>12701947.100551004</v>
      </c>
      <c r="X286" s="161">
        <f t="shared" si="213"/>
        <v>2.0059030759673408E-3</v>
      </c>
      <c r="Y286">
        <v>1708</v>
      </c>
      <c r="Z286" t="s">
        <v>302</v>
      </c>
      <c r="AA286" t="s">
        <v>473</v>
      </c>
      <c r="AB286" s="162">
        <v>12319425</v>
      </c>
      <c r="AC286" s="161">
        <f t="shared" si="214"/>
        <v>2.0658298626776502E-3</v>
      </c>
      <c r="AD286" s="163">
        <v>1708</v>
      </c>
      <c r="AE286" s="163" t="s">
        <v>302</v>
      </c>
      <c r="AF286" s="8" t="s">
        <v>473</v>
      </c>
      <c r="AG286" s="160">
        <v>14042231</v>
      </c>
      <c r="AH286" s="161">
        <f t="shared" si="215"/>
        <v>2.3107941549571835E-3</v>
      </c>
      <c r="AI286">
        <v>1708</v>
      </c>
      <c r="AJ286" t="s">
        <v>302</v>
      </c>
      <c r="AK286" s="1">
        <v>12929834</v>
      </c>
      <c r="AL286" s="161">
        <f t="shared" si="216"/>
        <v>2.2224091273769053E-3</v>
      </c>
      <c r="AM286">
        <v>1708</v>
      </c>
      <c r="AN286" t="s">
        <v>302</v>
      </c>
      <c r="AO286" s="3">
        <v>11390550</v>
      </c>
      <c r="AP286" s="161">
        <f t="shared" si="217"/>
        <v>2.0235354388524291E-3</v>
      </c>
      <c r="AQ286">
        <v>1708</v>
      </c>
      <c r="AR286" t="s">
        <v>302</v>
      </c>
      <c r="AS286" s="3">
        <v>11005306</v>
      </c>
      <c r="AT286" s="161">
        <f t="shared" si="218"/>
        <v>1.9658812048890177E-3</v>
      </c>
      <c r="AU286" s="13">
        <v>1708</v>
      </c>
      <c r="AV286" s="13" t="s">
        <v>302</v>
      </c>
      <c r="AW286" s="3">
        <v>11703289</v>
      </c>
      <c r="AX286" s="161">
        <f t="shared" si="219"/>
        <v>2.0501111396785928E-3</v>
      </c>
      <c r="AY286" s="174">
        <f t="shared" si="254"/>
        <v>-11482.373916838318</v>
      </c>
      <c r="AZ286" s="161">
        <f t="shared" si="259"/>
        <v>-8.1759029989334625E-8</v>
      </c>
      <c r="BA286" s="148">
        <f t="shared" si="260"/>
        <v>-9.5076555160330026E-4</v>
      </c>
      <c r="BB286" s="148">
        <f t="shared" si="261"/>
        <v>-4.0748457571295114E-5</v>
      </c>
      <c r="BC286" s="174">
        <f t="shared" si="255"/>
        <v>-724280.9496068377</v>
      </c>
      <c r="BD286" s="161">
        <f t="shared" si="262"/>
        <v>1.0540840347339313E-6</v>
      </c>
      <c r="BE286" s="148">
        <f t="shared" si="247"/>
        <v>-5.657888775470403E-2</v>
      </c>
      <c r="BF286" s="161">
        <f t="shared" si="248"/>
        <v>5.2562849049701029E-4</v>
      </c>
      <c r="BG286" s="174">
        <f t="shared" si="233"/>
        <v>99311.078063866124</v>
      </c>
      <c r="BH286" s="161">
        <f t="shared" si="249"/>
        <v>-5.2465034730336466E-7</v>
      </c>
      <c r="BI286" s="148">
        <f t="shared" si="234"/>
        <v>7.8185712220103683E-3</v>
      </c>
      <c r="BJ286" s="161">
        <f t="shared" si="250"/>
        <v>-2.615531894781873E-4</v>
      </c>
      <c r="BK286" s="174">
        <f t="shared" si="251"/>
        <v>382522.10055100359</v>
      </c>
      <c r="BL286" s="164">
        <f t="shared" si="252"/>
        <v>-5.9926786710309387E-5</v>
      </c>
      <c r="BM286" s="4">
        <f t="shared" si="220"/>
        <v>3.1050320980971401E-2</v>
      </c>
      <c r="BN286" s="4">
        <f t="shared" si="235"/>
        <v>-2.9008578001982487E-2</v>
      </c>
      <c r="BO286" s="157">
        <f t="shared" si="221"/>
        <v>-1722806</v>
      </c>
      <c r="BP286" s="164">
        <f t="shared" si="236"/>
        <v>-2.4496429227953333E-4</v>
      </c>
      <c r="BQ286" s="4">
        <f t="shared" si="222"/>
        <v>-0.12268748463118147</v>
      </c>
      <c r="BR286" s="4">
        <f t="shared" si="237"/>
        <v>-0.10600870343817892</v>
      </c>
      <c r="BS286" s="157">
        <f t="shared" si="223"/>
        <v>1112397</v>
      </c>
      <c r="BT286" s="164">
        <f t="shared" si="238"/>
        <v>8.8385027580278192E-5</v>
      </c>
      <c r="BU286" s="4">
        <f t="shared" si="224"/>
        <v>8.6033355107265883E-2</v>
      </c>
      <c r="BV286" s="4">
        <f t="shared" si="239"/>
        <v>3.9769917469965783E-2</v>
      </c>
      <c r="BW286" s="157">
        <f t="shared" si="225"/>
        <v>1539284</v>
      </c>
      <c r="BX286" s="4">
        <f t="shared" si="240"/>
        <v>1.9887368852447617E-4</v>
      </c>
      <c r="BY286" s="4">
        <f t="shared" si="226"/>
        <v>0.13513693368625745</v>
      </c>
      <c r="BZ286" s="4">
        <f t="shared" si="241"/>
        <v>9.8280309158934126E-2</v>
      </c>
      <c r="CA286" s="157">
        <f t="shared" si="227"/>
        <v>385244</v>
      </c>
      <c r="CB286" s="4">
        <f t="shared" si="242"/>
        <v>5.7654233963411444E-5</v>
      </c>
      <c r="CC286" s="4">
        <f t="shared" si="228"/>
        <v>3.50052965360527E-2</v>
      </c>
      <c r="CD286" s="4">
        <f t="shared" si="243"/>
        <v>2.9327425187254012E-2</v>
      </c>
      <c r="CE286" s="159">
        <f t="shared" si="229"/>
        <v>-697983</v>
      </c>
      <c r="CF286" s="4">
        <f t="shared" si="244"/>
        <v>-8.4229934789575075E-5</v>
      </c>
      <c r="CG286" s="4">
        <f t="shared" si="230"/>
        <v>-5.9639901227765975E-2</v>
      </c>
      <c r="CH286" s="4">
        <f t="shared" si="245"/>
        <v>-4.1085545636701561E-2</v>
      </c>
      <c r="CI286" s="157">
        <f t="shared" si="264"/>
        <v>362205.85509119369</v>
      </c>
      <c r="CJ286" s="164">
        <f t="shared" si="263"/>
        <v>-4.3760389053810762E-5</v>
      </c>
      <c r="CK286" s="4">
        <f t="shared" si="231"/>
        <v>3.094906526628486E-2</v>
      </c>
      <c r="CL286" s="4">
        <f t="shared" si="246"/>
        <v>-2.1345374017464887E-2</v>
      </c>
    </row>
    <row r="287" spans="1:90" x14ac:dyDescent="0.35">
      <c r="A287" t="s">
        <v>216</v>
      </c>
      <c r="B287">
        <v>1709</v>
      </c>
      <c r="C287" t="s">
        <v>472</v>
      </c>
      <c r="D287" s="342">
        <v>8453000</v>
      </c>
      <c r="E287" s="200">
        <v>7633579</v>
      </c>
      <c r="F287" s="200">
        <v>374239</v>
      </c>
      <c r="G287" s="161">
        <f t="shared" si="256"/>
        <v>1.2798963061161446E-3</v>
      </c>
      <c r="H287" s="342">
        <v>8550000</v>
      </c>
      <c r="I287" s="200">
        <v>7704516.8791345386</v>
      </c>
      <c r="J287" s="200">
        <v>395496.84232519229</v>
      </c>
      <c r="K287" s="161">
        <f t="shared" si="257"/>
        <v>1.2811710923841797E-3</v>
      </c>
      <c r="L287" s="200">
        <v>7459142.5513930516</v>
      </c>
      <c r="M287" s="200">
        <v>334891.18137805909</v>
      </c>
      <c r="N287" s="161">
        <f t="shared" si="258"/>
        <v>1.2392394077978682E-3</v>
      </c>
      <c r="O287" s="200">
        <v>7523789</v>
      </c>
      <c r="P287" s="200">
        <v>329297</v>
      </c>
      <c r="Q287" s="161">
        <f t="shared" si="253"/>
        <v>1.2393506251689986E-3</v>
      </c>
      <c r="R287" t="s">
        <v>216</v>
      </c>
      <c r="S287" s="144">
        <v>1709</v>
      </c>
      <c r="T287" t="s">
        <v>472</v>
      </c>
      <c r="U287" s="275">
        <v>7863927.816483004</v>
      </c>
      <c r="V287" s="161">
        <f t="shared" si="232"/>
        <v>1.2319219692133946E-3</v>
      </c>
      <c r="W287" s="3">
        <v>7840712.4500984</v>
      </c>
      <c r="X287" s="161">
        <f t="shared" si="213"/>
        <v>1.2382124643508824E-3</v>
      </c>
      <c r="Y287">
        <v>1709</v>
      </c>
      <c r="Z287" t="s">
        <v>216</v>
      </c>
      <c r="AA287" t="s">
        <v>472</v>
      </c>
      <c r="AB287" s="162">
        <v>7013275</v>
      </c>
      <c r="AC287" s="161">
        <f t="shared" si="214"/>
        <v>1.1760478212392703E-3</v>
      </c>
      <c r="AD287" s="163">
        <v>1709</v>
      </c>
      <c r="AE287" s="163" t="s">
        <v>216</v>
      </c>
      <c r="AF287" s="8" t="s">
        <v>472</v>
      </c>
      <c r="AG287" s="160">
        <v>7331582</v>
      </c>
      <c r="AH287" s="161">
        <f t="shared" si="215"/>
        <v>1.2064875468997267E-3</v>
      </c>
      <c r="AI287">
        <v>1709</v>
      </c>
      <c r="AJ287" t="s">
        <v>216</v>
      </c>
      <c r="AK287" s="1">
        <v>6284809</v>
      </c>
      <c r="AL287" s="161">
        <f t="shared" si="216"/>
        <v>1.0802471930745994E-3</v>
      </c>
      <c r="AM287">
        <v>1709</v>
      </c>
      <c r="AN287" t="s">
        <v>216</v>
      </c>
      <c r="AO287" s="3">
        <v>5548543</v>
      </c>
      <c r="AP287" s="161">
        <f t="shared" si="217"/>
        <v>9.8570072511832817E-4</v>
      </c>
      <c r="AQ287">
        <v>1709</v>
      </c>
      <c r="AR287" t="s">
        <v>216</v>
      </c>
      <c r="AS287" s="3">
        <v>5760304</v>
      </c>
      <c r="AT287" s="161">
        <f t="shared" si="218"/>
        <v>1.028964880035778E-3</v>
      </c>
      <c r="AU287" s="13">
        <v>1709</v>
      </c>
      <c r="AV287" s="13" t="s">
        <v>216</v>
      </c>
      <c r="AW287" s="3">
        <v>5459773</v>
      </c>
      <c r="AX287" s="161">
        <f t="shared" si="219"/>
        <v>9.5640989874012407E-4</v>
      </c>
      <c r="AY287" s="174">
        <f t="shared" si="254"/>
        <v>245374.32774148695</v>
      </c>
      <c r="AZ287" s="161">
        <f t="shared" si="259"/>
        <v>4.193168458631151E-5</v>
      </c>
      <c r="BA287" s="148">
        <f t="shared" si="260"/>
        <v>3.2895782062197142E-2</v>
      </c>
      <c r="BB287" s="148">
        <f t="shared" si="261"/>
        <v>3.3836629405470754E-2</v>
      </c>
      <c r="BC287" s="174">
        <f t="shared" si="255"/>
        <v>-404785.26508995239</v>
      </c>
      <c r="BD287" s="161">
        <f t="shared" si="262"/>
        <v>7.3174385844736005E-6</v>
      </c>
      <c r="BE287" s="148">
        <f t="shared" si="247"/>
        <v>-5.1473675056059341E-2</v>
      </c>
      <c r="BF287" s="161">
        <f t="shared" si="248"/>
        <v>5.9398555812312714E-3</v>
      </c>
      <c r="BG287" s="174">
        <f t="shared" si="233"/>
        <v>23215.366384604014</v>
      </c>
      <c r="BH287" s="161">
        <f t="shared" si="249"/>
        <v>-6.2904951374878094E-6</v>
      </c>
      <c r="BI287" s="148">
        <f t="shared" si="234"/>
        <v>2.9608746057652791E-3</v>
      </c>
      <c r="BJ287" s="161">
        <f t="shared" si="250"/>
        <v>-5.0803035170426296E-3</v>
      </c>
      <c r="BK287" s="174">
        <f t="shared" si="251"/>
        <v>827437.4500984</v>
      </c>
      <c r="BL287" s="164">
        <f t="shared" si="252"/>
        <v>6.2164643111612111E-5</v>
      </c>
      <c r="BM287" s="4">
        <f t="shared" si="220"/>
        <v>0.11798160632491952</v>
      </c>
      <c r="BN287" s="4">
        <f t="shared" si="235"/>
        <v>5.2858941608433567E-2</v>
      </c>
      <c r="BO287" s="157">
        <f t="shared" si="221"/>
        <v>-318307</v>
      </c>
      <c r="BP287" s="164">
        <f t="shared" si="236"/>
        <v>-3.0439725660456364E-5</v>
      </c>
      <c r="BQ287" s="4">
        <f t="shared" si="222"/>
        <v>-4.3415868498776933E-2</v>
      </c>
      <c r="BR287" s="4">
        <f t="shared" si="237"/>
        <v>-2.5230037175830264E-2</v>
      </c>
      <c r="BS287" s="157">
        <f t="shared" si="223"/>
        <v>1046773</v>
      </c>
      <c r="BT287" s="164">
        <f t="shared" si="238"/>
        <v>1.262403538251273E-4</v>
      </c>
      <c r="BU287" s="4">
        <f t="shared" si="224"/>
        <v>0.16655605603925275</v>
      </c>
      <c r="BV287" s="4">
        <f t="shared" si="239"/>
        <v>0.11686246873349611</v>
      </c>
      <c r="BW287" s="157">
        <f t="shared" si="225"/>
        <v>736266</v>
      </c>
      <c r="BX287" s="4">
        <f t="shared" si="240"/>
        <v>9.4546467956271212E-5</v>
      </c>
      <c r="BY287" s="4">
        <f t="shared" si="226"/>
        <v>0.13269537606539231</v>
      </c>
      <c r="BZ287" s="4">
        <f t="shared" si="241"/>
        <v>9.5918026178707955E-2</v>
      </c>
      <c r="CA287" s="157">
        <f t="shared" si="227"/>
        <v>-211761</v>
      </c>
      <c r="CB287" s="4">
        <f t="shared" si="242"/>
        <v>-4.3264154917449851E-5</v>
      </c>
      <c r="CC287" s="4">
        <f t="shared" si="228"/>
        <v>-3.6762122276879833E-2</v>
      </c>
      <c r="CD287" s="4">
        <f t="shared" si="243"/>
        <v>-4.2046289194967973E-2</v>
      </c>
      <c r="CE287" s="159">
        <f t="shared" si="229"/>
        <v>300531</v>
      </c>
      <c r="CF287" s="4">
        <f t="shared" si="244"/>
        <v>7.2554981295653957E-5</v>
      </c>
      <c r="CG287" s="4">
        <f t="shared" si="230"/>
        <v>5.5044596176434445E-2</v>
      </c>
      <c r="CH287" s="4">
        <f t="shared" si="245"/>
        <v>7.5861805059975251E-2</v>
      </c>
      <c r="CI287" s="157">
        <f t="shared" si="264"/>
        <v>2244743.8791345386</v>
      </c>
      <c r="CJ287" s="164">
        <f t="shared" si="263"/>
        <v>3.2476119364405567E-4</v>
      </c>
      <c r="CK287" s="4">
        <f t="shared" si="231"/>
        <v>0.41114234586942328</v>
      </c>
      <c r="CL287" s="4">
        <f t="shared" si="246"/>
        <v>0.33956276913472205</v>
      </c>
    </row>
    <row r="288" spans="1:90" x14ac:dyDescent="0.35">
      <c r="A288" t="s">
        <v>96</v>
      </c>
      <c r="B288">
        <v>1711</v>
      </c>
      <c r="C288" t="s">
        <v>472</v>
      </c>
      <c r="D288" s="342">
        <v>7248000</v>
      </c>
      <c r="E288" s="200">
        <v>6545590</v>
      </c>
      <c r="F288" s="200">
        <v>633953</v>
      </c>
      <c r="G288" s="161">
        <f t="shared" si="256"/>
        <v>1.0974768797638401E-3</v>
      </c>
      <c r="H288" s="342">
        <v>7165000</v>
      </c>
      <c r="I288" s="200">
        <v>6456668.8157754969</v>
      </c>
      <c r="J288" s="200">
        <v>504574.78503155475</v>
      </c>
      <c r="K288" s="161">
        <f t="shared" si="257"/>
        <v>1.073668546599275E-3</v>
      </c>
      <c r="L288" s="200">
        <v>6191847.1226863675</v>
      </c>
      <c r="M288" s="200">
        <v>427254.09603613935</v>
      </c>
      <c r="N288" s="161">
        <f t="shared" si="258"/>
        <v>1.0286947740474224E-3</v>
      </c>
      <c r="O288" s="200">
        <v>6241543</v>
      </c>
      <c r="P288" s="200">
        <v>420115</v>
      </c>
      <c r="Q288" s="161">
        <f t="shared" si="253"/>
        <v>1.0281335932027316E-3</v>
      </c>
      <c r="R288" t="s">
        <v>96</v>
      </c>
      <c r="S288" s="144">
        <v>1711</v>
      </c>
      <c r="T288" t="s">
        <v>472</v>
      </c>
      <c r="U288" s="275">
        <v>6845854.1257780865</v>
      </c>
      <c r="V288" s="161">
        <f t="shared" si="232"/>
        <v>1.0724358478849741E-3</v>
      </c>
      <c r="W288" s="3">
        <v>6723431.8781214962</v>
      </c>
      <c r="X288" s="161">
        <f t="shared" si="213"/>
        <v>1.0617704969654411E-3</v>
      </c>
      <c r="Y288">
        <v>1711</v>
      </c>
      <c r="Z288" t="s">
        <v>96</v>
      </c>
      <c r="AA288" t="s">
        <v>472</v>
      </c>
      <c r="AB288" s="162">
        <v>6276564</v>
      </c>
      <c r="AC288" s="161">
        <f t="shared" si="214"/>
        <v>1.0525096216915549E-3</v>
      </c>
      <c r="AD288" s="163">
        <v>1711</v>
      </c>
      <c r="AE288" s="163" t="s">
        <v>96</v>
      </c>
      <c r="AF288" s="8" t="s">
        <v>472</v>
      </c>
      <c r="AG288" s="160">
        <v>6844688</v>
      </c>
      <c r="AH288" s="161">
        <f t="shared" si="215"/>
        <v>1.1263641100125452E-3</v>
      </c>
      <c r="AI288">
        <v>1711</v>
      </c>
      <c r="AJ288" t="s">
        <v>96</v>
      </c>
      <c r="AK288" s="1">
        <v>6551455</v>
      </c>
      <c r="AL288" s="161">
        <f t="shared" si="216"/>
        <v>1.1260789109588773E-3</v>
      </c>
      <c r="AM288">
        <v>1711</v>
      </c>
      <c r="AN288" t="s">
        <v>96</v>
      </c>
      <c r="AO288" s="3">
        <v>6890249</v>
      </c>
      <c r="AP288" s="161">
        <f t="shared" si="217"/>
        <v>1.2240552944342029E-3</v>
      </c>
      <c r="AQ288">
        <v>1711</v>
      </c>
      <c r="AR288" t="s">
        <v>96</v>
      </c>
      <c r="AS288" s="3">
        <v>6984215</v>
      </c>
      <c r="AT288" s="161">
        <f t="shared" si="218"/>
        <v>1.2475924794280097E-3</v>
      </c>
      <c r="AU288" s="13">
        <v>1711</v>
      </c>
      <c r="AV288" s="13" t="s">
        <v>96</v>
      </c>
      <c r="AW288" s="3">
        <v>6676524</v>
      </c>
      <c r="AX288" s="161">
        <f t="shared" si="219"/>
        <v>1.1695529544499394E-3</v>
      </c>
      <c r="AY288" s="174">
        <f t="shared" si="254"/>
        <v>264821.6930891294</v>
      </c>
      <c r="AZ288" s="161">
        <f t="shared" si="259"/>
        <v>4.4973772551852587E-5</v>
      </c>
      <c r="BA288" s="148">
        <f t="shared" si="260"/>
        <v>4.2769417242045055E-2</v>
      </c>
      <c r="BB288" s="148">
        <f t="shared" si="261"/>
        <v>4.3719258313039036E-2</v>
      </c>
      <c r="BC288" s="174">
        <f t="shared" si="255"/>
        <v>-654007.003091719</v>
      </c>
      <c r="BD288" s="161">
        <f t="shared" si="262"/>
        <v>-4.374107383755166E-5</v>
      </c>
      <c r="BE288" s="148">
        <f t="shared" si="247"/>
        <v>-9.5533295199652798E-2</v>
      </c>
      <c r="BF288" s="161">
        <f t="shared" si="248"/>
        <v>-4.0786657704343338E-2</v>
      </c>
      <c r="BG288" s="174">
        <f t="shared" si="233"/>
        <v>122422.24765659031</v>
      </c>
      <c r="BH288" s="161">
        <f t="shared" si="249"/>
        <v>1.0665350919532995E-5</v>
      </c>
      <c r="BI288" s="148">
        <f t="shared" si="234"/>
        <v>1.8208297470070398E-2</v>
      </c>
      <c r="BJ288" s="161">
        <f t="shared" si="250"/>
        <v>1.0044874057072368E-2</v>
      </c>
      <c r="BK288" s="174">
        <f t="shared" si="251"/>
        <v>446867.87812149618</v>
      </c>
      <c r="BL288" s="164">
        <f t="shared" si="252"/>
        <v>9.2608752738862227E-6</v>
      </c>
      <c r="BM288" s="4">
        <f t="shared" si="220"/>
        <v>7.1196259310268517E-2</v>
      </c>
      <c r="BN288" s="4">
        <f t="shared" si="235"/>
        <v>8.7988509397210861E-3</v>
      </c>
      <c r="BO288" s="157">
        <f t="shared" si="221"/>
        <v>-568124</v>
      </c>
      <c r="BP288" s="164">
        <f t="shared" si="236"/>
        <v>-7.3854488320990348E-5</v>
      </c>
      <c r="BQ288" s="4">
        <f t="shared" si="222"/>
        <v>-8.3002176286194496E-2</v>
      </c>
      <c r="BR288" s="4">
        <f t="shared" si="237"/>
        <v>-6.5568928967532331E-2</v>
      </c>
      <c r="BS288" s="157">
        <f t="shared" si="223"/>
        <v>293233</v>
      </c>
      <c r="BT288" s="164">
        <f t="shared" si="238"/>
        <v>2.8519905366790506E-7</v>
      </c>
      <c r="BU288" s="4">
        <f t="shared" si="224"/>
        <v>4.4758454419667082E-2</v>
      </c>
      <c r="BV288" s="4">
        <f t="shared" si="239"/>
        <v>2.5326737841582764E-4</v>
      </c>
      <c r="BW288" s="157">
        <f t="shared" si="225"/>
        <v>-338794</v>
      </c>
      <c r="BX288" s="4">
        <f t="shared" si="240"/>
        <v>-9.7976383475325548E-5</v>
      </c>
      <c r="BY288" s="4">
        <f t="shared" si="226"/>
        <v>-4.9170066277720879E-2</v>
      </c>
      <c r="BZ288" s="4">
        <f t="shared" si="241"/>
        <v>-8.0042448997872551E-2</v>
      </c>
      <c r="CA288" s="157">
        <f t="shared" si="227"/>
        <v>-93966</v>
      </c>
      <c r="CB288" s="4">
        <f t="shared" si="242"/>
        <v>-2.3537184993806855E-5</v>
      </c>
      <c r="CC288" s="4">
        <f t="shared" si="228"/>
        <v>-1.345405317562532E-2</v>
      </c>
      <c r="CD288" s="4">
        <f t="shared" si="243"/>
        <v>-1.8866084384059508E-2</v>
      </c>
      <c r="CE288" s="159">
        <f t="shared" si="229"/>
        <v>307691</v>
      </c>
      <c r="CF288" s="4">
        <f t="shared" si="244"/>
        <v>7.8039524978070363E-5</v>
      </c>
      <c r="CG288" s="4">
        <f t="shared" si="230"/>
        <v>4.6085507967918639E-2</v>
      </c>
      <c r="CH288" s="4">
        <f t="shared" si="245"/>
        <v>6.6725944029420781E-2</v>
      </c>
      <c r="CI288" s="157">
        <f t="shared" si="264"/>
        <v>-219855.18422450311</v>
      </c>
      <c r="CJ288" s="164">
        <f t="shared" si="263"/>
        <v>-9.5884407850664339E-5</v>
      </c>
      <c r="CK288" s="4">
        <f t="shared" si="231"/>
        <v>-3.2929587944940081E-2</v>
      </c>
      <c r="CL288" s="4">
        <f t="shared" si="246"/>
        <v>-8.1983810554144942E-2</v>
      </c>
    </row>
    <row r="289" spans="1:90" x14ac:dyDescent="0.35">
      <c r="A289" t="s">
        <v>293</v>
      </c>
      <c r="B289">
        <v>1714</v>
      </c>
      <c r="C289" t="s">
        <v>472</v>
      </c>
      <c r="D289" s="342">
        <v>5183000</v>
      </c>
      <c r="E289" s="200">
        <v>4681123</v>
      </c>
      <c r="F289" s="200">
        <v>425832</v>
      </c>
      <c r="G289" s="161">
        <f t="shared" si="256"/>
        <v>7.8486802012205873E-4</v>
      </c>
      <c r="H289" s="342">
        <v>5275000</v>
      </c>
      <c r="I289" s="200">
        <v>4753207.0297372006</v>
      </c>
      <c r="J289" s="200">
        <v>468794.60292840673</v>
      </c>
      <c r="K289" s="161">
        <f t="shared" si="257"/>
        <v>7.9040276478706793E-4</v>
      </c>
      <c r="L289" s="200">
        <v>4152230.1536101587</v>
      </c>
      <c r="M289" s="200">
        <v>396956.84414406773</v>
      </c>
      <c r="N289" s="161">
        <f t="shared" si="258"/>
        <v>6.8983897293118811E-4</v>
      </c>
      <c r="O289" s="200">
        <v>4182622</v>
      </c>
      <c r="P289" s="200">
        <v>390324</v>
      </c>
      <c r="Q289" s="161">
        <f t="shared" si="253"/>
        <v>6.8897934146553124E-4</v>
      </c>
      <c r="R289" t="s">
        <v>293</v>
      </c>
      <c r="S289" s="144">
        <v>1714</v>
      </c>
      <c r="T289" t="s">
        <v>472</v>
      </c>
      <c r="U289" s="275">
        <v>4418296.5331136519</v>
      </c>
      <c r="V289" s="161">
        <f t="shared" si="232"/>
        <v>6.9214732035477455E-4</v>
      </c>
      <c r="W289" s="3">
        <v>4867584.0678719319</v>
      </c>
      <c r="X289" s="161">
        <f t="shared" si="213"/>
        <v>7.6869331740882284E-4</v>
      </c>
      <c r="Y289">
        <v>1714</v>
      </c>
      <c r="Z289" t="s">
        <v>293</v>
      </c>
      <c r="AA289" t="s">
        <v>472</v>
      </c>
      <c r="AB289" s="162">
        <v>4511091</v>
      </c>
      <c r="AC289" s="161">
        <f t="shared" si="214"/>
        <v>7.564595345201893E-4</v>
      </c>
      <c r="AD289" s="163">
        <v>1714</v>
      </c>
      <c r="AE289" s="163" t="s">
        <v>293</v>
      </c>
      <c r="AF289" s="8" t="s">
        <v>472</v>
      </c>
      <c r="AG289" s="160">
        <v>4657150</v>
      </c>
      <c r="AH289" s="161">
        <f t="shared" si="215"/>
        <v>7.6638213676721639E-4</v>
      </c>
      <c r="AI289">
        <v>1714</v>
      </c>
      <c r="AJ289" t="s">
        <v>293</v>
      </c>
      <c r="AK289" s="1">
        <v>4332872</v>
      </c>
      <c r="AL289" s="161">
        <f t="shared" si="216"/>
        <v>7.4474384439551398E-4</v>
      </c>
      <c r="AM289">
        <v>1714</v>
      </c>
      <c r="AN289" t="s">
        <v>293</v>
      </c>
      <c r="AO289" s="3">
        <v>4079125</v>
      </c>
      <c r="AP289" s="161">
        <f t="shared" si="217"/>
        <v>7.2465807156010147E-4</v>
      </c>
      <c r="AQ289">
        <v>1714</v>
      </c>
      <c r="AR289" t="s">
        <v>293</v>
      </c>
      <c r="AS289" s="3">
        <v>4264256</v>
      </c>
      <c r="AT289" s="161">
        <f t="shared" si="218"/>
        <v>7.6172536440469933E-4</v>
      </c>
      <c r="AU289" s="13">
        <v>1714</v>
      </c>
      <c r="AV289" s="13" t="s">
        <v>293</v>
      </c>
      <c r="AW289" s="3">
        <v>4076787</v>
      </c>
      <c r="AX289" s="161">
        <f t="shared" si="219"/>
        <v>7.1414680461166693E-4</v>
      </c>
      <c r="AY289" s="174">
        <f t="shared" si="254"/>
        <v>600976.87612704188</v>
      </c>
      <c r="AZ289" s="161">
        <f t="shared" si="259"/>
        <v>1.0056379185587982E-4</v>
      </c>
      <c r="BA289" s="148">
        <f t="shared" si="260"/>
        <v>0.14473592597089596</v>
      </c>
      <c r="BB289" s="148">
        <f t="shared" si="261"/>
        <v>0.14577864661455003</v>
      </c>
      <c r="BC289" s="174">
        <f t="shared" si="255"/>
        <v>-266066.3795034932</v>
      </c>
      <c r="BD289" s="161">
        <f t="shared" si="262"/>
        <v>-2.3083474235864468E-6</v>
      </c>
      <c r="BE289" s="148">
        <f t="shared" si="247"/>
        <v>-6.021922193528996E-2</v>
      </c>
      <c r="BF289" s="161">
        <f t="shared" si="248"/>
        <v>-3.3350521712678959E-3</v>
      </c>
      <c r="BG289" s="174">
        <f t="shared" si="233"/>
        <v>-449287.53475828003</v>
      </c>
      <c r="BH289" s="161">
        <f t="shared" si="249"/>
        <v>-7.6545997054048285E-5</v>
      </c>
      <c r="BI289" s="148">
        <f t="shared" si="234"/>
        <v>-9.2301956883243899E-2</v>
      </c>
      <c r="BJ289" s="161">
        <f t="shared" si="250"/>
        <v>-9.9579371018959917E-2</v>
      </c>
      <c r="BK289" s="174">
        <f t="shared" si="251"/>
        <v>356493.06787193194</v>
      </c>
      <c r="BL289" s="164">
        <f t="shared" si="252"/>
        <v>1.2233782888633536E-5</v>
      </c>
      <c r="BM289" s="4">
        <f t="shared" si="220"/>
        <v>7.9025909225048208E-2</v>
      </c>
      <c r="BN289" s="4">
        <f t="shared" si="235"/>
        <v>1.6172422093130516E-2</v>
      </c>
      <c r="BO289" s="157">
        <f t="shared" si="221"/>
        <v>-146059</v>
      </c>
      <c r="BP289" s="164">
        <f t="shared" si="236"/>
        <v>-9.9226022470270871E-6</v>
      </c>
      <c r="BQ289" s="4">
        <f t="shared" si="222"/>
        <v>-3.1362313861481805E-2</v>
      </c>
      <c r="BR289" s="4">
        <f t="shared" si="237"/>
        <v>-1.2947329760167691E-2</v>
      </c>
      <c r="BS289" s="157">
        <f t="shared" si="223"/>
        <v>324278</v>
      </c>
      <c r="BT289" s="164">
        <f t="shared" si="238"/>
        <v>2.1638292371702408E-5</v>
      </c>
      <c r="BU289" s="4">
        <f t="shared" si="224"/>
        <v>7.4841352340895367E-2</v>
      </c>
      <c r="BV289" s="4">
        <f t="shared" si="239"/>
        <v>2.9054677705010849E-2</v>
      </c>
      <c r="BW289" s="157">
        <f t="shared" si="225"/>
        <v>253747</v>
      </c>
      <c r="BX289" s="4">
        <f t="shared" si="240"/>
        <v>2.0085772835412509E-5</v>
      </c>
      <c r="BY289" s="4">
        <f t="shared" si="226"/>
        <v>6.2206232954371339E-2</v>
      </c>
      <c r="BZ289" s="4">
        <f t="shared" si="241"/>
        <v>2.7717586574548547E-2</v>
      </c>
      <c r="CA289" s="157">
        <f t="shared" si="227"/>
        <v>-185131</v>
      </c>
      <c r="CB289" s="4">
        <f t="shared" si="242"/>
        <v>-3.7067292844597858E-5</v>
      </c>
      <c r="CC289" s="4">
        <f t="shared" si="228"/>
        <v>-4.3414607378168664E-2</v>
      </c>
      <c r="CD289" s="4">
        <f t="shared" si="243"/>
        <v>-4.8662279840932625E-2</v>
      </c>
      <c r="CE289" s="159">
        <f t="shared" si="229"/>
        <v>187469</v>
      </c>
      <c r="CF289" s="4">
        <f t="shared" si="244"/>
        <v>4.7578559793032401E-5</v>
      </c>
      <c r="CG289" s="4">
        <f t="shared" si="230"/>
        <v>4.598449710519583E-2</v>
      </c>
      <c r="CH289" s="4">
        <f t="shared" si="245"/>
        <v>6.662294010949793E-2</v>
      </c>
      <c r="CI289" s="157">
        <f t="shared" si="264"/>
        <v>676420.02973720059</v>
      </c>
      <c r="CJ289" s="164">
        <f t="shared" si="263"/>
        <v>7.6255960175401001E-5</v>
      </c>
      <c r="CK289" s="4">
        <f t="shared" si="231"/>
        <v>0.16591988488415033</v>
      </c>
      <c r="CL289" s="4">
        <f t="shared" si="246"/>
        <v>0.10677910995746437</v>
      </c>
    </row>
    <row r="290" spans="1:90" x14ac:dyDescent="0.35">
      <c r="A290" t="s">
        <v>92</v>
      </c>
      <c r="B290">
        <v>1719</v>
      </c>
      <c r="C290" t="s">
        <v>472</v>
      </c>
      <c r="D290" s="342">
        <v>3487000</v>
      </c>
      <c r="E290" s="200">
        <v>3148877</v>
      </c>
      <c r="F290" s="200">
        <v>453870</v>
      </c>
      <c r="G290" s="161">
        <f t="shared" si="256"/>
        <v>5.2796152901726529E-4</v>
      </c>
      <c r="H290" s="342">
        <v>3511000</v>
      </c>
      <c r="I290" s="200">
        <v>3163795.7436977085</v>
      </c>
      <c r="J290" s="200">
        <v>450345.18133164366</v>
      </c>
      <c r="K290" s="161">
        <f t="shared" si="257"/>
        <v>5.2610224789187985E-4</v>
      </c>
      <c r="L290" s="200">
        <v>3083028.1741906325</v>
      </c>
      <c r="M290" s="200">
        <v>381334.59907642781</v>
      </c>
      <c r="N290" s="161">
        <f t="shared" si="258"/>
        <v>5.1220498636195321E-4</v>
      </c>
      <c r="O290" s="200">
        <v>3103294</v>
      </c>
      <c r="P290" s="200">
        <v>374963</v>
      </c>
      <c r="Q290" s="161">
        <f t="shared" si="253"/>
        <v>5.1118782823165326E-4</v>
      </c>
      <c r="R290" t="s">
        <v>92</v>
      </c>
      <c r="S290" s="144">
        <v>1719</v>
      </c>
      <c r="T290" t="s">
        <v>472</v>
      </c>
      <c r="U290" s="275">
        <v>3162344.7179549434</v>
      </c>
      <c r="V290" s="161">
        <f t="shared" si="232"/>
        <v>4.9539645113590809E-4</v>
      </c>
      <c r="W290" s="3">
        <v>3217421.0072828825</v>
      </c>
      <c r="X290" s="161">
        <f t="shared" si="213"/>
        <v>5.0809806119494149E-4</v>
      </c>
      <c r="Y290">
        <v>1719</v>
      </c>
      <c r="Z290" t="s">
        <v>92</v>
      </c>
      <c r="AA290" t="s">
        <v>472</v>
      </c>
      <c r="AB290" s="162">
        <v>3036466</v>
      </c>
      <c r="AC290" s="161">
        <f t="shared" si="214"/>
        <v>5.0918140577221372E-4</v>
      </c>
      <c r="AD290" s="163">
        <v>1719</v>
      </c>
      <c r="AE290" s="163" t="s">
        <v>92</v>
      </c>
      <c r="AF290" s="8" t="s">
        <v>472</v>
      </c>
      <c r="AG290" s="160">
        <v>3038765</v>
      </c>
      <c r="AH290" s="161">
        <f t="shared" si="215"/>
        <v>5.0006016852225733E-4</v>
      </c>
      <c r="AI290">
        <v>1719</v>
      </c>
      <c r="AJ290" t="s">
        <v>92</v>
      </c>
      <c r="AK290" s="1">
        <v>2637287</v>
      </c>
      <c r="AL290" s="161">
        <f t="shared" si="216"/>
        <v>4.533028575859873E-4</v>
      </c>
      <c r="AM290">
        <v>1719</v>
      </c>
      <c r="AN290" t="s">
        <v>92</v>
      </c>
      <c r="AO290" s="3">
        <v>2344592</v>
      </c>
      <c r="AP290" s="161">
        <f t="shared" si="217"/>
        <v>4.1651763976716615E-4</v>
      </c>
      <c r="AQ290">
        <v>1719</v>
      </c>
      <c r="AR290" t="s">
        <v>92</v>
      </c>
      <c r="AS290" s="3">
        <v>2341877</v>
      </c>
      <c r="AT290" s="161">
        <f t="shared" si="218"/>
        <v>4.1833021076032582E-4</v>
      </c>
      <c r="AU290" s="13">
        <v>1719</v>
      </c>
      <c r="AV290" s="13" t="s">
        <v>92</v>
      </c>
      <c r="AW290" s="3">
        <v>1984814</v>
      </c>
      <c r="AX290" s="161">
        <f t="shared" si="219"/>
        <v>3.4768767067018731E-4</v>
      </c>
      <c r="AY290" s="174">
        <f t="shared" si="254"/>
        <v>80767.569507075939</v>
      </c>
      <c r="AZ290" s="161">
        <f t="shared" si="259"/>
        <v>1.3897261529926641E-5</v>
      </c>
      <c r="BA290" s="148">
        <f t="shared" si="260"/>
        <v>2.6197480186271514E-2</v>
      </c>
      <c r="BB290" s="148">
        <f t="shared" si="261"/>
        <v>2.713222615936434E-2</v>
      </c>
      <c r="BC290" s="174">
        <f t="shared" si="255"/>
        <v>-79316.543764310889</v>
      </c>
      <c r="BD290" s="161">
        <f t="shared" si="262"/>
        <v>1.6808535226045117E-5</v>
      </c>
      <c r="BE290" s="148">
        <f t="shared" si="247"/>
        <v>-2.5081561574857057E-2</v>
      </c>
      <c r="BF290" s="161">
        <f t="shared" si="248"/>
        <v>3.3929462327605228E-2</v>
      </c>
      <c r="BG290" s="174">
        <f t="shared" si="233"/>
        <v>-55076.289327939041</v>
      </c>
      <c r="BH290" s="161">
        <f t="shared" si="249"/>
        <v>-1.27016100590334E-5</v>
      </c>
      <c r="BI290" s="148">
        <f t="shared" si="234"/>
        <v>-1.7118148107838415E-2</v>
      </c>
      <c r="BJ290" s="161">
        <f t="shared" si="250"/>
        <v>-2.4998343881025332E-2</v>
      </c>
      <c r="BK290" s="174">
        <f t="shared" si="251"/>
        <v>180955.00728288246</v>
      </c>
      <c r="BL290" s="164">
        <f t="shared" si="252"/>
        <v>-1.0833445772722361E-6</v>
      </c>
      <c r="BM290" s="4">
        <f t="shared" si="220"/>
        <v>5.9593951416838674E-2</v>
      </c>
      <c r="BN290" s="4">
        <f t="shared" si="235"/>
        <v>-2.1276200681940825E-3</v>
      </c>
      <c r="BO290" s="157">
        <f t="shared" si="221"/>
        <v>-2299</v>
      </c>
      <c r="BP290" s="164">
        <f t="shared" si="236"/>
        <v>9.1212372499563984E-6</v>
      </c>
      <c r="BQ290" s="4">
        <f t="shared" si="222"/>
        <v>-7.5655735142401601E-4</v>
      </c>
      <c r="BR290" s="4">
        <f t="shared" si="237"/>
        <v>1.824027951858441E-2</v>
      </c>
      <c r="BS290" s="157">
        <f t="shared" si="223"/>
        <v>401478</v>
      </c>
      <c r="BT290" s="164">
        <f t="shared" si="238"/>
        <v>4.6757310936270031E-5</v>
      </c>
      <c r="BU290" s="4">
        <f t="shared" si="224"/>
        <v>0.15223144087086465</v>
      </c>
      <c r="BV290" s="4">
        <f t="shared" si="239"/>
        <v>0.10314806128792296</v>
      </c>
      <c r="BW290" s="157">
        <f t="shared" si="225"/>
        <v>292695</v>
      </c>
      <c r="BX290" s="4">
        <f t="shared" si="240"/>
        <v>3.6785217818821147E-5</v>
      </c>
      <c r="BY290" s="4">
        <f t="shared" si="226"/>
        <v>0.12483835140612951</v>
      </c>
      <c r="BZ290" s="4">
        <f t="shared" si="241"/>
        <v>8.8316110307799039E-2</v>
      </c>
      <c r="CA290" s="157">
        <f t="shared" si="227"/>
        <v>2715</v>
      </c>
      <c r="CB290" s="4">
        <f t="shared" si="242"/>
        <v>-1.8125709931596711E-6</v>
      </c>
      <c r="CC290" s="4">
        <f t="shared" si="228"/>
        <v>1.1593264718855857E-3</v>
      </c>
      <c r="CD290" s="4">
        <f t="shared" si="243"/>
        <v>-4.3328713694028393E-3</v>
      </c>
      <c r="CE290" s="159">
        <f t="shared" si="229"/>
        <v>357063</v>
      </c>
      <c r="CF290" s="4">
        <f t="shared" si="244"/>
        <v>7.0642540090138511E-5</v>
      </c>
      <c r="CG290" s="4">
        <f t="shared" si="230"/>
        <v>0.17989746142459698</v>
      </c>
      <c r="CH290" s="4">
        <f t="shared" si="245"/>
        <v>0.2031781568612171</v>
      </c>
      <c r="CI290" s="157">
        <f t="shared" si="264"/>
        <v>1178981.7436977085</v>
      </c>
      <c r="CJ290" s="164">
        <f t="shared" si="263"/>
        <v>1.7841457722169254E-4</v>
      </c>
      <c r="CK290" s="4">
        <f t="shared" si="231"/>
        <v>0.59400112237101732</v>
      </c>
      <c r="CL290" s="4">
        <f t="shared" si="246"/>
        <v>0.51314611437842628</v>
      </c>
    </row>
    <row r="291" spans="1:90" x14ac:dyDescent="0.35">
      <c r="A291" t="s">
        <v>42</v>
      </c>
      <c r="B291">
        <v>1721</v>
      </c>
      <c r="C291" t="s">
        <v>472</v>
      </c>
      <c r="D291" s="342">
        <v>4762000</v>
      </c>
      <c r="E291" s="200">
        <v>4300913</v>
      </c>
      <c r="F291" s="200">
        <v>487900</v>
      </c>
      <c r="G291" s="161">
        <f t="shared" si="256"/>
        <v>7.2111949868166767E-4</v>
      </c>
      <c r="H291" s="342">
        <v>5155000</v>
      </c>
      <c r="I291" s="200">
        <v>4645072.3163737878</v>
      </c>
      <c r="J291" s="200">
        <v>805965.22749168193</v>
      </c>
      <c r="K291" s="161">
        <f t="shared" si="257"/>
        <v>7.7242122603287994E-4</v>
      </c>
      <c r="L291" s="200">
        <v>4272553.9213365708</v>
      </c>
      <c r="M291" s="200">
        <v>682459.67678901181</v>
      </c>
      <c r="N291" s="161">
        <f t="shared" si="258"/>
        <v>7.0982920017700468E-4</v>
      </c>
      <c r="O291" s="200">
        <v>4296547</v>
      </c>
      <c r="P291" s="200">
        <v>671057</v>
      </c>
      <c r="Q291" s="161">
        <f t="shared" si="253"/>
        <v>7.077455535393119E-4</v>
      </c>
      <c r="R291" t="s">
        <v>42</v>
      </c>
      <c r="S291" s="144">
        <v>1721</v>
      </c>
      <c r="T291" t="s">
        <v>472</v>
      </c>
      <c r="U291" s="275">
        <v>4345289.8469594298</v>
      </c>
      <c r="V291" s="161">
        <f t="shared" si="232"/>
        <v>6.8071047318733996E-4</v>
      </c>
      <c r="W291" s="3">
        <v>4426722.1146164453</v>
      </c>
      <c r="X291" s="161">
        <f t="shared" si="213"/>
        <v>6.9907199548773023E-4</v>
      </c>
      <c r="Y291">
        <v>1721</v>
      </c>
      <c r="Z291" t="s">
        <v>42</v>
      </c>
      <c r="AA291" t="s">
        <v>472</v>
      </c>
      <c r="AB291" s="162">
        <v>4083361</v>
      </c>
      <c r="AC291" s="161">
        <f t="shared" si="214"/>
        <v>6.8473399480034765E-4</v>
      </c>
      <c r="AD291" s="163">
        <v>1721</v>
      </c>
      <c r="AE291" s="163" t="s">
        <v>42</v>
      </c>
      <c r="AF291" s="8" t="s">
        <v>472</v>
      </c>
      <c r="AG291" s="160">
        <v>4186362</v>
      </c>
      <c r="AH291" s="161">
        <f t="shared" si="215"/>
        <v>6.8890910854086252E-4</v>
      </c>
      <c r="AI291">
        <v>1721</v>
      </c>
      <c r="AJ291" t="s">
        <v>42</v>
      </c>
      <c r="AK291" s="1">
        <v>3488074</v>
      </c>
      <c r="AL291" s="161">
        <f t="shared" si="216"/>
        <v>5.9953805242712876E-4</v>
      </c>
      <c r="AM291">
        <v>1721</v>
      </c>
      <c r="AN291" t="s">
        <v>42</v>
      </c>
      <c r="AO291" s="3">
        <v>3345631</v>
      </c>
      <c r="AP291" s="161">
        <f t="shared" si="217"/>
        <v>5.9435258998233537E-4</v>
      </c>
      <c r="AQ291">
        <v>1721</v>
      </c>
      <c r="AR291" t="s">
        <v>42</v>
      </c>
      <c r="AS291" s="3">
        <v>3196709</v>
      </c>
      <c r="AT291" s="161">
        <f t="shared" si="218"/>
        <v>5.7102911455615744E-4</v>
      </c>
      <c r="AU291" s="13">
        <v>1721</v>
      </c>
      <c r="AV291" s="13" t="s">
        <v>42</v>
      </c>
      <c r="AW291" s="3">
        <v>3035883</v>
      </c>
      <c r="AX291" s="161">
        <f t="shared" si="219"/>
        <v>5.3180755914519968E-4</v>
      </c>
      <c r="AY291" s="174">
        <f t="shared" si="254"/>
        <v>372518.39503721707</v>
      </c>
      <c r="AZ291" s="161">
        <f t="shared" si="259"/>
        <v>6.2592025855875261E-5</v>
      </c>
      <c r="BA291" s="148">
        <f t="shared" si="260"/>
        <v>8.7188693670291514E-2</v>
      </c>
      <c r="BB291" s="148">
        <f t="shared" si="261"/>
        <v>8.8178995510845667E-2</v>
      </c>
      <c r="BC291" s="174">
        <f t="shared" si="255"/>
        <v>-72735.925622859038</v>
      </c>
      <c r="BD291" s="161">
        <f t="shared" si="262"/>
        <v>2.9118726989664718E-5</v>
      </c>
      <c r="BE291" s="148">
        <f t="shared" si="247"/>
        <v>-1.6739027357117551E-2</v>
      </c>
      <c r="BF291" s="161">
        <f t="shared" si="248"/>
        <v>4.2776963388443244E-2</v>
      </c>
      <c r="BG291" s="174">
        <f t="shared" si="233"/>
        <v>-81432.267657015473</v>
      </c>
      <c r="BH291" s="161">
        <f t="shared" si="249"/>
        <v>-1.8361522300390271E-5</v>
      </c>
      <c r="BI291" s="148">
        <f t="shared" si="234"/>
        <v>-1.8395613175748483E-2</v>
      </c>
      <c r="BJ291" s="161">
        <f t="shared" si="250"/>
        <v>-2.6265566950053207E-2</v>
      </c>
      <c r="BK291" s="174">
        <f t="shared" si="251"/>
        <v>343361.11461644527</v>
      </c>
      <c r="BL291" s="164">
        <f t="shared" si="252"/>
        <v>1.4338000687382575E-5</v>
      </c>
      <c r="BM291" s="4">
        <f t="shared" si="220"/>
        <v>8.4087866494401364E-2</v>
      </c>
      <c r="BN291" s="4">
        <f t="shared" si="235"/>
        <v>2.0939519282321011E-2</v>
      </c>
      <c r="BO291" s="157">
        <f t="shared" si="221"/>
        <v>-103001</v>
      </c>
      <c r="BP291" s="164">
        <f t="shared" si="236"/>
        <v>-4.1751137405148702E-6</v>
      </c>
      <c r="BQ291" s="4">
        <f t="shared" si="222"/>
        <v>-2.4603940127490169E-2</v>
      </c>
      <c r="BR291" s="4">
        <f t="shared" si="237"/>
        <v>-6.0604710966268554E-3</v>
      </c>
      <c r="BS291" s="157">
        <f t="shared" si="223"/>
        <v>698288</v>
      </c>
      <c r="BT291" s="164">
        <f t="shared" si="238"/>
        <v>8.9371056113733758E-5</v>
      </c>
      <c r="BU291" s="4">
        <f t="shared" si="224"/>
        <v>0.20019300049253541</v>
      </c>
      <c r="BV291" s="4">
        <f t="shared" si="239"/>
        <v>0.14906652839120069</v>
      </c>
      <c r="BW291" s="157">
        <f t="shared" si="225"/>
        <v>142443</v>
      </c>
      <c r="BX291" s="4">
        <f t="shared" si="240"/>
        <v>5.1854624447933949E-6</v>
      </c>
      <c r="BY291" s="4">
        <f t="shared" si="226"/>
        <v>4.2575825008795053E-2</v>
      </c>
      <c r="BZ291" s="4">
        <f t="shared" si="241"/>
        <v>8.7245559827500898E-3</v>
      </c>
      <c r="CA291" s="157">
        <f t="shared" si="227"/>
        <v>148922</v>
      </c>
      <c r="CB291" s="4">
        <f t="shared" si="242"/>
        <v>2.3323475426177925E-5</v>
      </c>
      <c r="CC291" s="4">
        <f t="shared" si="228"/>
        <v>4.6586035826220028E-2</v>
      </c>
      <c r="CD291" s="4">
        <f t="shared" si="243"/>
        <v>4.0844634418170628E-2</v>
      </c>
      <c r="CE291" s="159">
        <f t="shared" si="229"/>
        <v>160826</v>
      </c>
      <c r="CF291" s="4">
        <f t="shared" si="244"/>
        <v>3.9221555410957768E-5</v>
      </c>
      <c r="CG291" s="4">
        <f t="shared" si="230"/>
        <v>5.297503230526341E-2</v>
      </c>
      <c r="CH291" s="4">
        <f t="shared" si="245"/>
        <v>7.37514063809106E-2</v>
      </c>
      <c r="CI291" s="157">
        <f t="shared" si="264"/>
        <v>1609189.3163737878</v>
      </c>
      <c r="CJ291" s="164">
        <f t="shared" si="263"/>
        <v>2.4061366688768026E-4</v>
      </c>
      <c r="CK291" s="4">
        <f t="shared" si="231"/>
        <v>0.53005643378673939</v>
      </c>
      <c r="CL291" s="4">
        <f t="shared" si="246"/>
        <v>0.45244499208403577</v>
      </c>
    </row>
    <row r="292" spans="1:90" x14ac:dyDescent="0.35">
      <c r="A292" t="s">
        <v>15</v>
      </c>
      <c r="B292">
        <v>1723</v>
      </c>
      <c r="C292" t="s">
        <v>471</v>
      </c>
      <c r="D292" s="342">
        <v>1215000</v>
      </c>
      <c r="E292" s="200">
        <v>1097283</v>
      </c>
      <c r="F292" s="200">
        <v>94190</v>
      </c>
      <c r="G292" s="161">
        <f t="shared" si="256"/>
        <v>1.8397771981714495E-4</v>
      </c>
      <c r="H292" s="342">
        <v>1203000</v>
      </c>
      <c r="I292" s="200">
        <v>1084235.4647142275</v>
      </c>
      <c r="J292" s="200">
        <v>74277.553420304437</v>
      </c>
      <c r="K292" s="161">
        <f t="shared" si="257"/>
        <v>1.8029568323635559E-4</v>
      </c>
      <c r="L292" s="200">
        <v>1130960.7007624377</v>
      </c>
      <c r="M292" s="200">
        <v>62895.312813508062</v>
      </c>
      <c r="N292" s="161">
        <f t="shared" si="258"/>
        <v>1.8789439394662847E-4</v>
      </c>
      <c r="O292" s="200">
        <v>1140440</v>
      </c>
      <c r="P292" s="200">
        <v>61844</v>
      </c>
      <c r="Q292" s="161">
        <f t="shared" si="253"/>
        <v>1.8785814261507505E-4</v>
      </c>
      <c r="R292" t="s">
        <v>15</v>
      </c>
      <c r="S292" s="144">
        <v>1723</v>
      </c>
      <c r="T292" t="s">
        <v>471</v>
      </c>
      <c r="U292" s="275">
        <v>1263330.4221797874</v>
      </c>
      <c r="V292" s="161">
        <f t="shared" si="232"/>
        <v>1.979067633602657E-4</v>
      </c>
      <c r="W292" s="3">
        <v>1319168.5235212718</v>
      </c>
      <c r="X292" s="161">
        <f t="shared" si="213"/>
        <v>2.0832429690530098E-4</v>
      </c>
      <c r="Y292">
        <v>1723</v>
      </c>
      <c r="Z292" t="s">
        <v>15</v>
      </c>
      <c r="AA292" t="s">
        <v>471</v>
      </c>
      <c r="AB292" s="162">
        <v>1284661</v>
      </c>
      <c r="AC292" s="161">
        <f t="shared" si="214"/>
        <v>2.1542328941629441E-4</v>
      </c>
      <c r="AD292" s="163">
        <v>1723</v>
      </c>
      <c r="AE292" s="163" t="s">
        <v>15</v>
      </c>
      <c r="AF292" s="8" t="s">
        <v>471</v>
      </c>
      <c r="AG292" s="160">
        <v>1343368</v>
      </c>
      <c r="AH292" s="161">
        <f t="shared" si="215"/>
        <v>2.210650802110093E-4</v>
      </c>
      <c r="AI292">
        <v>1723</v>
      </c>
      <c r="AJ292" t="s">
        <v>15</v>
      </c>
      <c r="AK292" s="1">
        <v>1027923</v>
      </c>
      <c r="AL292" s="161">
        <f t="shared" si="216"/>
        <v>1.7668173136953271E-4</v>
      </c>
      <c r="AM292">
        <v>1723</v>
      </c>
      <c r="AN292" t="s">
        <v>15</v>
      </c>
      <c r="AO292" s="3">
        <v>896028</v>
      </c>
      <c r="AP292" s="161">
        <f t="shared" si="217"/>
        <v>1.5917970705576676E-4</v>
      </c>
      <c r="AQ292">
        <v>1723</v>
      </c>
      <c r="AR292" t="s">
        <v>15</v>
      </c>
      <c r="AS292" s="3">
        <v>735962</v>
      </c>
      <c r="AT292" s="161">
        <f t="shared" si="218"/>
        <v>1.3146511903553898E-4</v>
      </c>
      <c r="AU292" s="13">
        <v>1723</v>
      </c>
      <c r="AV292" s="13" t="s">
        <v>15</v>
      </c>
      <c r="AW292" s="3">
        <v>671246</v>
      </c>
      <c r="AX292" s="161">
        <f t="shared" si="219"/>
        <v>1.1758480048341082E-4</v>
      </c>
      <c r="AY292" s="174">
        <f t="shared" si="254"/>
        <v>-46725.236048210179</v>
      </c>
      <c r="AZ292" s="161">
        <f t="shared" si="259"/>
        <v>-7.5987107102728775E-6</v>
      </c>
      <c r="BA292" s="148">
        <f t="shared" si="260"/>
        <v>-4.1314641628758933E-2</v>
      </c>
      <c r="BB292" s="148">
        <f t="shared" si="261"/>
        <v>-4.0441391308520341E-2</v>
      </c>
      <c r="BC292" s="174">
        <f t="shared" si="255"/>
        <v>-132369.72141734976</v>
      </c>
      <c r="BD292" s="161">
        <f t="shared" si="262"/>
        <v>-1.0012369413637238E-5</v>
      </c>
      <c r="BE292" s="148">
        <f t="shared" si="247"/>
        <v>-0.10477838504748042</v>
      </c>
      <c r="BF292" s="161">
        <f t="shared" si="248"/>
        <v>-5.0591345356959389E-2</v>
      </c>
      <c r="BG292" s="174">
        <f t="shared" si="233"/>
        <v>-55838.101341484347</v>
      </c>
      <c r="BH292" s="161">
        <f t="shared" si="249"/>
        <v>-1.041753354503528E-5</v>
      </c>
      <c r="BI292" s="148">
        <f t="shared" si="234"/>
        <v>-4.2328254764929546E-2</v>
      </c>
      <c r="BJ292" s="161">
        <f t="shared" si="250"/>
        <v>-5.0006330033461388E-2</v>
      </c>
      <c r="BK292" s="174">
        <f t="shared" si="251"/>
        <v>34507.523521271767</v>
      </c>
      <c r="BL292" s="164">
        <f t="shared" si="252"/>
        <v>-7.0989925109934276E-6</v>
      </c>
      <c r="BM292" s="4">
        <f t="shared" si="220"/>
        <v>2.6861190244953155E-2</v>
      </c>
      <c r="BN292" s="4">
        <f t="shared" si="235"/>
        <v>-3.2953690987769617E-2</v>
      </c>
      <c r="BO292" s="157">
        <f t="shared" si="221"/>
        <v>-58707</v>
      </c>
      <c r="BP292" s="164">
        <f t="shared" si="236"/>
        <v>-5.6417907947148901E-6</v>
      </c>
      <c r="BQ292" s="4">
        <f t="shared" si="222"/>
        <v>-4.3701353612710742E-2</v>
      </c>
      <c r="BR292" s="4">
        <f t="shared" si="237"/>
        <v>-2.5520949710057021E-2</v>
      </c>
      <c r="BS292" s="157">
        <f t="shared" si="223"/>
        <v>315445</v>
      </c>
      <c r="BT292" s="164">
        <f t="shared" si="238"/>
        <v>4.4383348841476591E-5</v>
      </c>
      <c r="BU292" s="4">
        <f t="shared" si="224"/>
        <v>0.30687609869610855</v>
      </c>
      <c r="BV292" s="4">
        <f t="shared" si="239"/>
        <v>0.25120508214088133</v>
      </c>
      <c r="BW292" s="157">
        <f t="shared" si="225"/>
        <v>131895</v>
      </c>
      <c r="BX292" s="4">
        <f t="shared" si="240"/>
        <v>1.7502024313765949E-5</v>
      </c>
      <c r="BY292" s="4">
        <f t="shared" si="226"/>
        <v>0.14719964108264474</v>
      </c>
      <c r="BZ292" s="4">
        <f t="shared" si="241"/>
        <v>0.10995135396017734</v>
      </c>
      <c r="CA292" s="157">
        <f t="shared" si="227"/>
        <v>160066</v>
      </c>
      <c r="CB292" s="4">
        <f t="shared" si="242"/>
        <v>2.7714588020227778E-5</v>
      </c>
      <c r="CC292" s="4">
        <f t="shared" si="228"/>
        <v>0.21749220747810349</v>
      </c>
      <c r="CD292" s="4">
        <f t="shared" si="243"/>
        <v>0.21081324250530431</v>
      </c>
      <c r="CE292" s="159">
        <f t="shared" si="229"/>
        <v>64716</v>
      </c>
      <c r="CF292" s="4">
        <f t="shared" si="244"/>
        <v>1.3880318552128167E-5</v>
      </c>
      <c r="CG292" s="4">
        <f t="shared" si="230"/>
        <v>9.6411747705014261E-2</v>
      </c>
      <c r="CH292" s="4">
        <f t="shared" si="245"/>
        <v>0.11804517671556061</v>
      </c>
      <c r="CI292" s="157">
        <f t="shared" si="264"/>
        <v>412989.46471422748</v>
      </c>
      <c r="CJ292" s="164">
        <f t="shared" si="263"/>
        <v>6.2710882752944772E-5</v>
      </c>
      <c r="CK292" s="4">
        <f t="shared" si="231"/>
        <v>0.61525798993845393</v>
      </c>
      <c r="CL292" s="4">
        <f t="shared" si="246"/>
        <v>0.53332473665924363</v>
      </c>
    </row>
    <row r="293" spans="1:90" x14ac:dyDescent="0.35">
      <c r="A293" t="s">
        <v>37</v>
      </c>
      <c r="B293">
        <v>1724</v>
      </c>
      <c r="C293" t="s">
        <v>472</v>
      </c>
      <c r="D293" s="342">
        <v>2379000</v>
      </c>
      <c r="E293" s="200">
        <v>2148429</v>
      </c>
      <c r="F293" s="200">
        <v>412079</v>
      </c>
      <c r="G293" s="161">
        <f t="shared" si="256"/>
        <v>3.60219805290913E-4</v>
      </c>
      <c r="H293" s="342">
        <v>2419000</v>
      </c>
      <c r="I293" s="200">
        <v>2180088.9368928885</v>
      </c>
      <c r="J293" s="200">
        <v>431855.64223370835</v>
      </c>
      <c r="K293" s="161">
        <f t="shared" si="257"/>
        <v>3.6252330530132828E-4</v>
      </c>
      <c r="L293" s="200">
        <v>2178614.5166609604</v>
      </c>
      <c r="M293" s="200">
        <v>365678.38408558321</v>
      </c>
      <c r="N293" s="161">
        <f t="shared" si="258"/>
        <v>3.6194843373016844E-4</v>
      </c>
      <c r="O293" s="200">
        <v>2150425</v>
      </c>
      <c r="P293" s="200">
        <v>319614</v>
      </c>
      <c r="Q293" s="161">
        <f t="shared" si="253"/>
        <v>3.542271810292718E-4</v>
      </c>
      <c r="R293" t="s">
        <v>37</v>
      </c>
      <c r="S293" s="144">
        <v>1724</v>
      </c>
      <c r="T293" t="s">
        <v>472</v>
      </c>
      <c r="U293" s="275">
        <v>2058967.8911968747</v>
      </c>
      <c r="V293" s="161">
        <f t="shared" si="232"/>
        <v>3.2254718485002592E-4</v>
      </c>
      <c r="W293" s="3">
        <v>2096374.0080403485</v>
      </c>
      <c r="X293" s="161">
        <f t="shared" si="213"/>
        <v>3.3106129617904815E-4</v>
      </c>
      <c r="Y293">
        <v>1724</v>
      </c>
      <c r="Z293" t="s">
        <v>37</v>
      </c>
      <c r="AA293" t="s">
        <v>472</v>
      </c>
      <c r="AB293" s="162">
        <v>1998848</v>
      </c>
      <c r="AC293" s="161">
        <f t="shared" si="214"/>
        <v>3.3518446594329651E-4</v>
      </c>
      <c r="AD293" s="163">
        <v>1724</v>
      </c>
      <c r="AE293" s="163" t="s">
        <v>37</v>
      </c>
      <c r="AF293" s="8" t="s">
        <v>472</v>
      </c>
      <c r="AG293" s="160">
        <v>2113277</v>
      </c>
      <c r="AH293" s="161">
        <f t="shared" si="215"/>
        <v>3.4776155864445267E-4</v>
      </c>
      <c r="AI293">
        <v>1724</v>
      </c>
      <c r="AJ293" t="s">
        <v>37</v>
      </c>
      <c r="AK293" s="1">
        <v>2056410</v>
      </c>
      <c r="AL293" s="161">
        <f t="shared" si="216"/>
        <v>3.5346040433536439E-4</v>
      </c>
      <c r="AM293">
        <v>1724</v>
      </c>
      <c r="AN293" t="s">
        <v>37</v>
      </c>
      <c r="AO293" s="3">
        <v>1936438</v>
      </c>
      <c r="AP293" s="161">
        <f t="shared" si="217"/>
        <v>3.4400893004644375E-4</v>
      </c>
      <c r="AQ293">
        <v>1724</v>
      </c>
      <c r="AR293" t="s">
        <v>37</v>
      </c>
      <c r="AS293" s="3">
        <v>2002615</v>
      </c>
      <c r="AT293" s="161">
        <f t="shared" si="218"/>
        <v>3.5772773506968553E-4</v>
      </c>
      <c r="AU293" s="13">
        <v>1724</v>
      </c>
      <c r="AV293" s="13" t="s">
        <v>37</v>
      </c>
      <c r="AW293" s="3">
        <v>2073485</v>
      </c>
      <c r="AX293" s="161">
        <f t="shared" si="219"/>
        <v>3.6322051830527867E-4</v>
      </c>
      <c r="AY293" s="174">
        <f t="shared" si="254"/>
        <v>1474.4202319281176</v>
      </c>
      <c r="AZ293" s="161">
        <f t="shared" si="259"/>
        <v>5.7487157115984665E-7</v>
      </c>
      <c r="BA293" s="148">
        <f t="shared" si="260"/>
        <v>6.7676967203352629E-4</v>
      </c>
      <c r="BB293" s="148">
        <f t="shared" si="261"/>
        <v>1.5882692604450165E-3</v>
      </c>
      <c r="BC293" s="174">
        <f t="shared" si="255"/>
        <v>119646.62546408572</v>
      </c>
      <c r="BD293" s="161">
        <f t="shared" si="262"/>
        <v>3.9401248880142513E-5</v>
      </c>
      <c r="BE293" s="148">
        <f t="shared" si="247"/>
        <v>5.8110000634606952E-2</v>
      </c>
      <c r="BF293" s="161">
        <f t="shared" si="248"/>
        <v>0.12215654245583581</v>
      </c>
      <c r="BG293" s="174">
        <f t="shared" si="233"/>
        <v>-37406.116843473865</v>
      </c>
      <c r="BH293" s="161">
        <f t="shared" si="249"/>
        <v>-8.5141113290222205E-6</v>
      </c>
      <c r="BI293" s="148">
        <f t="shared" si="234"/>
        <v>-1.784324586166779E-2</v>
      </c>
      <c r="BJ293" s="161">
        <f t="shared" si="250"/>
        <v>-2.5717628207489185E-2</v>
      </c>
      <c r="BK293" s="174">
        <f t="shared" si="251"/>
        <v>97526.008040348534</v>
      </c>
      <c r="BL293" s="164">
        <f t="shared" si="252"/>
        <v>-4.1231697642483685E-6</v>
      </c>
      <c r="BM293" s="4">
        <f t="shared" si="220"/>
        <v>4.8791107698208436E-2</v>
      </c>
      <c r="BN293" s="4">
        <f t="shared" si="235"/>
        <v>-1.2301195858360241E-2</v>
      </c>
      <c r="BO293" s="157">
        <f t="shared" si="221"/>
        <v>-114429</v>
      </c>
      <c r="BP293" s="164">
        <f t="shared" si="236"/>
        <v>-1.2577092701156157E-5</v>
      </c>
      <c r="BQ293" s="4">
        <f t="shared" si="222"/>
        <v>-5.4147657879208451E-2</v>
      </c>
      <c r="BR293" s="4">
        <f t="shared" si="237"/>
        <v>-3.6165850964611154E-2</v>
      </c>
      <c r="BS293" s="157">
        <f t="shared" si="223"/>
        <v>56867</v>
      </c>
      <c r="BT293" s="164">
        <f t="shared" si="238"/>
        <v>-5.6988456909117208E-6</v>
      </c>
      <c r="BU293" s="4">
        <f t="shared" si="224"/>
        <v>2.7653532126375578E-2</v>
      </c>
      <c r="BV293" s="4">
        <f t="shared" si="239"/>
        <v>-1.6123010161852917E-2</v>
      </c>
      <c r="BW293" s="157">
        <f t="shared" si="225"/>
        <v>119972</v>
      </c>
      <c r="BX293" s="4">
        <f t="shared" si="240"/>
        <v>9.4514742889206392E-6</v>
      </c>
      <c r="BY293" s="4">
        <f t="shared" si="226"/>
        <v>6.1954991587647008E-2</v>
      </c>
      <c r="BZ293" s="4">
        <f t="shared" si="241"/>
        <v>2.7474502733532587E-2</v>
      </c>
      <c r="CA293" s="157">
        <f t="shared" si="227"/>
        <v>-66177</v>
      </c>
      <c r="CB293" s="4">
        <f t="shared" si="242"/>
        <v>-1.3718805023241773E-5</v>
      </c>
      <c r="CC293" s="4">
        <f t="shared" si="228"/>
        <v>-3.3045293279037657E-2</v>
      </c>
      <c r="CD293" s="4">
        <f t="shared" si="243"/>
        <v>-3.8349850118748391E-2</v>
      </c>
      <c r="CE293" s="159">
        <f t="shared" si="229"/>
        <v>-70870</v>
      </c>
      <c r="CF293" s="4">
        <f t="shared" si="244"/>
        <v>-5.4927832355931437E-6</v>
      </c>
      <c r="CG293" s="4">
        <f t="shared" si="230"/>
        <v>-3.4179171780842399E-2</v>
      </c>
      <c r="CH293" s="4">
        <f t="shared" si="245"/>
        <v>-1.51224475456989E-2</v>
      </c>
      <c r="CI293" s="157">
        <f t="shared" si="264"/>
        <v>106603.93689288851</v>
      </c>
      <c r="CJ293" s="164">
        <f t="shared" si="263"/>
        <v>-6.9721300395038507E-7</v>
      </c>
      <c r="CK293" s="4">
        <f t="shared" si="231"/>
        <v>5.1412928906111453E-2</v>
      </c>
      <c r="CL293" s="4">
        <f t="shared" si="246"/>
        <v>-1.9195308877468019E-3</v>
      </c>
    </row>
    <row r="294" spans="1:90" x14ac:dyDescent="0.35">
      <c r="A294" t="s">
        <v>47</v>
      </c>
      <c r="B294">
        <v>1728</v>
      </c>
      <c r="C294" t="s">
        <v>472</v>
      </c>
      <c r="D294" s="342">
        <v>2713000</v>
      </c>
      <c r="E294" s="200">
        <v>2450338</v>
      </c>
      <c r="F294" s="200">
        <v>644636</v>
      </c>
      <c r="G294" s="161">
        <f t="shared" si="256"/>
        <v>4.1083986357330176E-4</v>
      </c>
      <c r="H294" s="342">
        <v>2760000</v>
      </c>
      <c r="I294" s="200">
        <v>2486768.018399464</v>
      </c>
      <c r="J294" s="200">
        <v>668709.36915430101</v>
      </c>
      <c r="K294" s="161">
        <f t="shared" si="257"/>
        <v>4.1352045152463464E-4</v>
      </c>
      <c r="L294" s="200">
        <v>2281863.4631469096</v>
      </c>
      <c r="M294" s="200">
        <v>566236.81068615115</v>
      </c>
      <c r="N294" s="161">
        <f t="shared" si="258"/>
        <v>3.7910190176183997E-4</v>
      </c>
      <c r="O294" s="200">
        <v>2217328</v>
      </c>
      <c r="P294" s="200">
        <v>484786</v>
      </c>
      <c r="Q294" s="161">
        <f t="shared" si="253"/>
        <v>3.6524772863841948E-4</v>
      </c>
      <c r="R294" t="s">
        <v>47</v>
      </c>
      <c r="S294" s="144">
        <v>1728</v>
      </c>
      <c r="T294" t="s">
        <v>472</v>
      </c>
      <c r="U294" s="275">
        <v>2287015.5010679895</v>
      </c>
      <c r="V294" s="161">
        <f t="shared" si="232"/>
        <v>3.5827193553224614E-4</v>
      </c>
      <c r="W294" s="3">
        <v>2277033.178179807</v>
      </c>
      <c r="X294" s="161">
        <f t="shared" si="213"/>
        <v>3.595911571693153E-4</v>
      </c>
      <c r="Y294">
        <v>1728</v>
      </c>
      <c r="Z294" t="s">
        <v>47</v>
      </c>
      <c r="AA294" t="s">
        <v>472</v>
      </c>
      <c r="AB294" s="162">
        <v>2243658</v>
      </c>
      <c r="AC294" s="161">
        <f t="shared" si="214"/>
        <v>3.7623636639174405E-4</v>
      </c>
      <c r="AD294" s="163">
        <v>1728</v>
      </c>
      <c r="AE294" s="163" t="s">
        <v>47</v>
      </c>
      <c r="AF294" s="8" t="s">
        <v>472</v>
      </c>
      <c r="AG294" s="160">
        <v>2295989</v>
      </c>
      <c r="AH294" s="161">
        <f t="shared" si="215"/>
        <v>3.7782870549886183E-4</v>
      </c>
      <c r="AI294">
        <v>1728</v>
      </c>
      <c r="AJ294" t="s">
        <v>47</v>
      </c>
      <c r="AK294" s="1">
        <v>2120037</v>
      </c>
      <c r="AL294" s="161">
        <f t="shared" si="216"/>
        <v>3.6439675707953807E-4</v>
      </c>
      <c r="AM294">
        <v>1728</v>
      </c>
      <c r="AN294" t="s">
        <v>47</v>
      </c>
      <c r="AO294" s="3">
        <v>1910140</v>
      </c>
      <c r="AP294" s="161">
        <f t="shared" si="217"/>
        <v>3.3933708057728366E-4</v>
      </c>
      <c r="AQ294">
        <v>1728</v>
      </c>
      <c r="AR294" t="s">
        <v>47</v>
      </c>
      <c r="AS294" s="3">
        <v>1865462</v>
      </c>
      <c r="AT294" s="161">
        <f t="shared" si="218"/>
        <v>3.3322805238079493E-4</v>
      </c>
      <c r="AU294" s="13">
        <v>1728</v>
      </c>
      <c r="AV294" s="13" t="s">
        <v>47</v>
      </c>
      <c r="AW294" s="3">
        <v>1683434</v>
      </c>
      <c r="AX294" s="161">
        <f t="shared" si="219"/>
        <v>2.9489375134747947E-4</v>
      </c>
      <c r="AY294" s="174">
        <f t="shared" si="254"/>
        <v>204904.55525255436</v>
      </c>
      <c r="AZ294" s="161">
        <f t="shared" si="259"/>
        <v>3.4418549762794677E-5</v>
      </c>
      <c r="BA294" s="148">
        <f t="shared" si="260"/>
        <v>8.9797027106070237E-2</v>
      </c>
      <c r="BB294" s="148">
        <f t="shared" si="261"/>
        <v>9.0789704833549367E-2</v>
      </c>
      <c r="BC294" s="174">
        <f t="shared" si="255"/>
        <v>-5152.0379210799001</v>
      </c>
      <c r="BD294" s="161">
        <f t="shared" si="262"/>
        <v>2.0829966229593826E-5</v>
      </c>
      <c r="BE294" s="148">
        <f t="shared" si="247"/>
        <v>-2.252734150106986E-3</v>
      </c>
      <c r="BF294" s="161">
        <f t="shared" si="248"/>
        <v>5.8140100196932762E-2</v>
      </c>
      <c r="BG294" s="174">
        <f t="shared" si="233"/>
        <v>9982.3228881824762</v>
      </c>
      <c r="BH294" s="161">
        <f t="shared" si="249"/>
        <v>-1.3192216370691632E-6</v>
      </c>
      <c r="BI294" s="148">
        <f t="shared" si="234"/>
        <v>4.3839163099775513E-3</v>
      </c>
      <c r="BJ294" s="161">
        <f t="shared" si="250"/>
        <v>-3.668670963585462E-3</v>
      </c>
      <c r="BK294" s="174">
        <f t="shared" si="251"/>
        <v>33375.17817980703</v>
      </c>
      <c r="BL294" s="164">
        <f t="shared" si="252"/>
        <v>-1.6645209222428744E-5</v>
      </c>
      <c r="BM294" s="4">
        <f t="shared" si="220"/>
        <v>1.4875341152620868E-2</v>
      </c>
      <c r="BN294" s="4">
        <f t="shared" si="235"/>
        <v>-4.4241361838736913E-2</v>
      </c>
      <c r="BO294" s="157">
        <f t="shared" si="221"/>
        <v>-52331</v>
      </c>
      <c r="BP294" s="164">
        <f t="shared" si="236"/>
        <v>-1.5923391071177872E-6</v>
      </c>
      <c r="BQ294" s="4">
        <f t="shared" si="222"/>
        <v>-2.2792356583589905E-2</v>
      </c>
      <c r="BR294" s="4">
        <f t="shared" si="237"/>
        <v>-4.2144471395188475E-3</v>
      </c>
      <c r="BS294" s="157">
        <f t="shared" si="223"/>
        <v>175952</v>
      </c>
      <c r="BT294" s="164">
        <f t="shared" si="238"/>
        <v>1.3431948419323763E-5</v>
      </c>
      <c r="BU294" s="4">
        <f t="shared" si="224"/>
        <v>8.2994777921328727E-2</v>
      </c>
      <c r="BV294" s="4">
        <f t="shared" si="239"/>
        <v>3.6860779242313423E-2</v>
      </c>
      <c r="BW294" s="157">
        <f t="shared" si="225"/>
        <v>209897</v>
      </c>
      <c r="BX294" s="4">
        <f t="shared" si="240"/>
        <v>2.5059676502254408E-5</v>
      </c>
      <c r="BY294" s="4">
        <f t="shared" si="226"/>
        <v>0.10988566283099668</v>
      </c>
      <c r="BZ294" s="4">
        <f t="shared" si="241"/>
        <v>7.3848918778998851E-2</v>
      </c>
      <c r="CA294" s="157">
        <f t="shared" si="227"/>
        <v>44678</v>
      </c>
      <c r="CB294" s="4">
        <f t="shared" si="242"/>
        <v>6.1090281964887284E-6</v>
      </c>
      <c r="CC294" s="4">
        <f t="shared" si="228"/>
        <v>2.3950099224749687E-2</v>
      </c>
      <c r="CD294" s="4">
        <f t="shared" si="243"/>
        <v>1.8332874897061976E-2</v>
      </c>
      <c r="CE294" s="159">
        <f t="shared" si="229"/>
        <v>182028</v>
      </c>
      <c r="CF294" s="4">
        <f t="shared" si="244"/>
        <v>3.8334301033315465E-5</v>
      </c>
      <c r="CG294" s="4">
        <f t="shared" si="230"/>
        <v>0.10812897921748046</v>
      </c>
      <c r="CH294" s="4">
        <f t="shared" si="245"/>
        <v>0.12999360229964776</v>
      </c>
      <c r="CI294" s="157">
        <f t="shared" si="264"/>
        <v>803334.01839946397</v>
      </c>
      <c r="CJ294" s="164">
        <f t="shared" si="263"/>
        <v>1.1862670017715517E-4</v>
      </c>
      <c r="CK294" s="4">
        <f t="shared" si="231"/>
        <v>0.4771995922616889</v>
      </c>
      <c r="CL294" s="4">
        <f t="shared" si="246"/>
        <v>0.40226929066860712</v>
      </c>
    </row>
    <row r="295" spans="1:90" x14ac:dyDescent="0.35">
      <c r="A295" t="s">
        <v>128</v>
      </c>
      <c r="B295">
        <v>1729</v>
      </c>
      <c r="C295" t="s">
        <v>471</v>
      </c>
      <c r="D295" s="342">
        <v>2596000</v>
      </c>
      <c r="E295" s="200">
        <v>2344079</v>
      </c>
      <c r="F295" s="200">
        <v>222491</v>
      </c>
      <c r="G295" s="161">
        <f t="shared" si="256"/>
        <v>3.9302377735848758E-4</v>
      </c>
      <c r="H295" s="342">
        <v>2462000</v>
      </c>
      <c r="I295" s="200">
        <v>2218357.6917534601</v>
      </c>
      <c r="J295" s="200">
        <v>82250.13528786946</v>
      </c>
      <c r="K295" s="161">
        <f t="shared" si="257"/>
        <v>3.6888695187879E-4</v>
      </c>
      <c r="L295" s="200">
        <v>2161806.3904325431</v>
      </c>
      <c r="M295" s="200">
        <v>69646.181782688902</v>
      </c>
      <c r="N295" s="161">
        <f t="shared" si="258"/>
        <v>3.5915598241958107E-4</v>
      </c>
      <c r="O295" s="200">
        <v>2341680</v>
      </c>
      <c r="P295" s="200">
        <v>228892</v>
      </c>
      <c r="Q295" s="161">
        <f t="shared" si="253"/>
        <v>3.8573152064016428E-4</v>
      </c>
      <c r="R295" t="s">
        <v>128</v>
      </c>
      <c r="S295" s="144">
        <v>1729</v>
      </c>
      <c r="T295" t="s">
        <v>471</v>
      </c>
      <c r="U295" s="275">
        <v>2354267.4642151599</v>
      </c>
      <c r="V295" s="161">
        <f t="shared" si="232"/>
        <v>3.6880727776924822E-4</v>
      </c>
      <c r="W295" s="3">
        <v>2418744.3480621707</v>
      </c>
      <c r="X295" s="161">
        <f t="shared" si="213"/>
        <v>3.8197031442101199E-4</v>
      </c>
      <c r="Y295">
        <v>1729</v>
      </c>
      <c r="Z295" t="s">
        <v>128</v>
      </c>
      <c r="AA295" t="s">
        <v>471</v>
      </c>
      <c r="AB295" s="162">
        <v>2224284</v>
      </c>
      <c r="AC295" s="161">
        <f t="shared" si="214"/>
        <v>3.7298756315948955E-4</v>
      </c>
      <c r="AD295" s="163">
        <v>1729</v>
      </c>
      <c r="AE295" s="163" t="s">
        <v>128</v>
      </c>
      <c r="AF295" s="8" t="s">
        <v>471</v>
      </c>
      <c r="AG295" s="160">
        <v>2372707</v>
      </c>
      <c r="AH295" s="161">
        <f t="shared" si="215"/>
        <v>3.9045344482838899E-4</v>
      </c>
      <c r="AI295">
        <v>1729</v>
      </c>
      <c r="AJ295" t="s">
        <v>128</v>
      </c>
      <c r="AK295" s="1">
        <v>1993195</v>
      </c>
      <c r="AL295" s="161">
        <f t="shared" si="216"/>
        <v>3.4259486708352254E-4</v>
      </c>
      <c r="AM295">
        <v>1729</v>
      </c>
      <c r="AN295" t="s">
        <v>128</v>
      </c>
      <c r="AO295" s="3">
        <v>1790348</v>
      </c>
      <c r="AP295" s="161">
        <f t="shared" si="217"/>
        <v>3.1805598727704704E-4</v>
      </c>
      <c r="AQ295">
        <v>1729</v>
      </c>
      <c r="AR295" t="s">
        <v>128</v>
      </c>
      <c r="AS295" s="3">
        <v>1823815</v>
      </c>
      <c r="AT295" s="161">
        <f t="shared" si="218"/>
        <v>3.2578863592658524E-4</v>
      </c>
      <c r="AU295" s="13">
        <v>1729</v>
      </c>
      <c r="AV295" s="13" t="s">
        <v>128</v>
      </c>
      <c r="AW295" s="3">
        <v>1902650</v>
      </c>
      <c r="AX295" s="161">
        <f t="shared" si="219"/>
        <v>3.3329467980406827E-4</v>
      </c>
      <c r="AY295" s="174">
        <f t="shared" si="254"/>
        <v>56551.301320916973</v>
      </c>
      <c r="AZ295" s="161">
        <f t="shared" si="259"/>
        <v>9.7309694592089316E-6</v>
      </c>
      <c r="BA295" s="148">
        <f t="shared" si="260"/>
        <v>2.6159281224810312E-2</v>
      </c>
      <c r="BB295" s="148">
        <f t="shared" si="261"/>
        <v>2.7093992403113602E-2</v>
      </c>
      <c r="BC295" s="174">
        <f t="shared" si="255"/>
        <v>-192461.07378261676</v>
      </c>
      <c r="BD295" s="161">
        <f t="shared" si="262"/>
        <v>-9.6512953496671471E-6</v>
      </c>
      <c r="BE295" s="148">
        <f t="shared" si="247"/>
        <v>-8.17498762175594E-2</v>
      </c>
      <c r="BF295" s="161">
        <f t="shared" si="248"/>
        <v>-2.6168939528643673E-2</v>
      </c>
      <c r="BG295" s="174">
        <f t="shared" si="233"/>
        <v>-64476.883847010788</v>
      </c>
      <c r="BH295" s="161">
        <f t="shared" si="249"/>
        <v>-1.3163036651763773E-5</v>
      </c>
      <c r="BI295" s="148">
        <f t="shared" si="234"/>
        <v>-2.6657171891137581E-2</v>
      </c>
      <c r="BJ295" s="161">
        <f t="shared" si="250"/>
        <v>-3.4460889118349984E-2</v>
      </c>
      <c r="BK295" s="174">
        <f t="shared" si="251"/>
        <v>194460.34806217067</v>
      </c>
      <c r="BL295" s="164">
        <f t="shared" si="252"/>
        <v>8.9827512615224363E-6</v>
      </c>
      <c r="BM295" s="4">
        <f t="shared" si="220"/>
        <v>8.7426042745517504E-2</v>
      </c>
      <c r="BN295" s="4">
        <f t="shared" si="235"/>
        <v>2.4083246061696192E-2</v>
      </c>
      <c r="BO295" s="157">
        <f t="shared" si="221"/>
        <v>-148423</v>
      </c>
      <c r="BP295" s="164">
        <f t="shared" si="236"/>
        <v>-1.7465881668899438E-5</v>
      </c>
      <c r="BQ295" s="4">
        <f t="shared" si="222"/>
        <v>-6.2554289256954193E-2</v>
      </c>
      <c r="BR295" s="4">
        <f t="shared" si="237"/>
        <v>-4.4732302660502828E-2</v>
      </c>
      <c r="BS295" s="157">
        <f t="shared" si="223"/>
        <v>379512</v>
      </c>
      <c r="BT295" s="164">
        <f t="shared" si="238"/>
        <v>4.7858577744866449E-5</v>
      </c>
      <c r="BU295" s="4">
        <f t="shared" si="224"/>
        <v>0.190403849096551</v>
      </c>
      <c r="BV295" s="4">
        <f t="shared" si="239"/>
        <v>0.13969438057342179</v>
      </c>
      <c r="BW295" s="157">
        <f t="shared" si="225"/>
        <v>202847</v>
      </c>
      <c r="BX295" s="4">
        <f t="shared" si="240"/>
        <v>2.4538879806475504E-5</v>
      </c>
      <c r="BY295" s="4">
        <f t="shared" si="226"/>
        <v>0.11330031926753904</v>
      </c>
      <c r="BZ295" s="4">
        <f t="shared" si="241"/>
        <v>7.7152705146533135E-2</v>
      </c>
      <c r="CA295" s="157">
        <f t="shared" si="227"/>
        <v>-33467</v>
      </c>
      <c r="CB295" s="4">
        <f t="shared" si="242"/>
        <v>-7.7326486495382023E-6</v>
      </c>
      <c r="CC295" s="4">
        <f t="shared" si="228"/>
        <v>-1.8349997121418566E-2</v>
      </c>
      <c r="CD295" s="4">
        <f t="shared" si="243"/>
        <v>-2.3735169974684795E-2</v>
      </c>
      <c r="CE295" s="159">
        <f t="shared" si="229"/>
        <v>-78835</v>
      </c>
      <c r="CF295" s="4">
        <f t="shared" si="244"/>
        <v>-7.5060438774830329E-6</v>
      </c>
      <c r="CG295" s="4">
        <f t="shared" si="230"/>
        <v>-4.1434315297085647E-2</v>
      </c>
      <c r="CH295" s="4">
        <f t="shared" si="245"/>
        <v>-2.2520743151062481E-2</v>
      </c>
      <c r="CI295" s="157">
        <f t="shared" si="264"/>
        <v>315707.69175346009</v>
      </c>
      <c r="CJ295" s="164">
        <f t="shared" si="263"/>
        <v>3.5592272074721728E-5</v>
      </c>
      <c r="CK295" s="4">
        <f t="shared" si="231"/>
        <v>0.1659305136275511</v>
      </c>
      <c r="CL295" s="4">
        <f t="shared" si="246"/>
        <v>0.10678919956251663</v>
      </c>
    </row>
    <row r="296" spans="1:90" x14ac:dyDescent="0.35">
      <c r="A296" t="s">
        <v>317</v>
      </c>
      <c r="B296">
        <v>1730</v>
      </c>
      <c r="C296" t="s">
        <v>472</v>
      </c>
      <c r="D296" s="342">
        <v>6865000</v>
      </c>
      <c r="E296" s="200">
        <v>6199718</v>
      </c>
      <c r="F296" s="200">
        <v>354209</v>
      </c>
      <c r="G296" s="161">
        <f t="shared" si="256"/>
        <v>1.0394856943462263E-3</v>
      </c>
      <c r="H296" s="342">
        <v>7017000</v>
      </c>
      <c r="I296" s="200">
        <v>6322969.9059934774</v>
      </c>
      <c r="J296" s="200">
        <v>437456.66258967138</v>
      </c>
      <c r="K296" s="161">
        <f t="shared" si="257"/>
        <v>1.051435980822192E-3</v>
      </c>
      <c r="L296" s="200">
        <v>6578157.235252914</v>
      </c>
      <c r="M296" s="200">
        <v>370421.10797916295</v>
      </c>
      <c r="N296" s="161">
        <f t="shared" si="258"/>
        <v>1.0928751690224303E-3</v>
      </c>
      <c r="O296" s="200">
        <v>6633172</v>
      </c>
      <c r="P296" s="200">
        <v>364232</v>
      </c>
      <c r="Q296" s="161">
        <f t="shared" si="253"/>
        <v>1.0926443930117521E-3</v>
      </c>
      <c r="R296" t="s">
        <v>317</v>
      </c>
      <c r="S296" s="144">
        <v>1730</v>
      </c>
      <c r="T296" t="s">
        <v>472</v>
      </c>
      <c r="U296" s="275">
        <v>7054501.1207374167</v>
      </c>
      <c r="V296" s="161">
        <f t="shared" si="232"/>
        <v>1.1051213992912317E-3</v>
      </c>
      <c r="W296" s="3">
        <v>6886418.537345292</v>
      </c>
      <c r="X296" s="161">
        <f t="shared" si="213"/>
        <v>1.0875094989066846E-3</v>
      </c>
      <c r="Y296">
        <v>1730</v>
      </c>
      <c r="Z296" t="s">
        <v>317</v>
      </c>
      <c r="AA296" t="s">
        <v>472</v>
      </c>
      <c r="AB296" s="162">
        <v>6595254</v>
      </c>
      <c r="AC296" s="161">
        <f t="shared" si="214"/>
        <v>1.1059503722896339E-3</v>
      </c>
      <c r="AD296" s="163">
        <v>1730</v>
      </c>
      <c r="AE296" s="163" t="s">
        <v>317</v>
      </c>
      <c r="AF296" s="8" t="s">
        <v>472</v>
      </c>
      <c r="AG296" s="160">
        <v>6867100</v>
      </c>
      <c r="AH296" s="161">
        <f t="shared" si="215"/>
        <v>1.1300522361088116E-3</v>
      </c>
      <c r="AI296">
        <v>1730</v>
      </c>
      <c r="AJ296" t="s">
        <v>317</v>
      </c>
      <c r="AK296" s="1">
        <v>6597301</v>
      </c>
      <c r="AL296" s="161">
        <f t="shared" si="216"/>
        <v>1.1339590251856896E-3</v>
      </c>
      <c r="AM296">
        <v>1730</v>
      </c>
      <c r="AN296" t="s">
        <v>317</v>
      </c>
      <c r="AO296" s="3">
        <v>5303767</v>
      </c>
      <c r="AP296" s="161">
        <f t="shared" si="217"/>
        <v>9.4221617778913493E-4</v>
      </c>
      <c r="AQ296">
        <v>1730</v>
      </c>
      <c r="AR296" t="s">
        <v>317</v>
      </c>
      <c r="AS296" s="3">
        <v>5024802</v>
      </c>
      <c r="AT296" s="161">
        <f t="shared" si="218"/>
        <v>8.9758193094210622E-4</v>
      </c>
      <c r="AU296" s="13">
        <v>1730</v>
      </c>
      <c r="AV296" s="13" t="s">
        <v>317</v>
      </c>
      <c r="AW296" s="3">
        <v>5290518</v>
      </c>
      <c r="AX296" s="161">
        <f t="shared" si="219"/>
        <v>9.2676083504988286E-4</v>
      </c>
      <c r="AY296" s="174">
        <f t="shared" si="254"/>
        <v>-255187.32925943658</v>
      </c>
      <c r="AZ296" s="161">
        <f t="shared" si="259"/>
        <v>-4.1439188200238265E-5</v>
      </c>
      <c r="BA296" s="148">
        <f t="shared" si="260"/>
        <v>-3.8793133112091878E-2</v>
      </c>
      <c r="BB296" s="148">
        <f t="shared" si="261"/>
        <v>-3.7917585992282496E-2</v>
      </c>
      <c r="BC296" s="174">
        <f t="shared" si="255"/>
        <v>-476343.88548450265</v>
      </c>
      <c r="BD296" s="161">
        <f t="shared" si="262"/>
        <v>-1.2246230268801468E-5</v>
      </c>
      <c r="BE296" s="148">
        <f t="shared" si="247"/>
        <v>-6.75233978040264E-2</v>
      </c>
      <c r="BF296" s="161">
        <f t="shared" si="248"/>
        <v>-1.1081343892766507E-2</v>
      </c>
      <c r="BG296" s="174">
        <f t="shared" si="233"/>
        <v>168082.58339212462</v>
      </c>
      <c r="BH296" s="161">
        <f t="shared" si="249"/>
        <v>1.7611900384547144E-5</v>
      </c>
      <c r="BI296" s="148">
        <f t="shared" si="234"/>
        <v>2.4407837322202652E-2</v>
      </c>
      <c r="BJ296" s="161">
        <f t="shared" si="250"/>
        <v>1.6194709473575236E-2</v>
      </c>
      <c r="BK296" s="174">
        <f t="shared" si="251"/>
        <v>291164.53734529205</v>
      </c>
      <c r="BL296" s="164">
        <f t="shared" si="252"/>
        <v>-1.8440873382949289E-5</v>
      </c>
      <c r="BM296" s="4">
        <f t="shared" si="220"/>
        <v>4.414758511882818E-2</v>
      </c>
      <c r="BN296" s="4">
        <f t="shared" si="235"/>
        <v>-1.6674232266653523E-2</v>
      </c>
      <c r="BO296" s="157">
        <f t="shared" si="221"/>
        <v>-271846</v>
      </c>
      <c r="BP296" s="164">
        <f t="shared" si="236"/>
        <v>-2.410186381917776E-5</v>
      </c>
      <c r="BQ296" s="4">
        <f t="shared" si="222"/>
        <v>-3.9586725109580466E-2</v>
      </c>
      <c r="BR296" s="4">
        <f t="shared" si="237"/>
        <v>-2.132809709944861E-2</v>
      </c>
      <c r="BS296" s="157">
        <f t="shared" si="223"/>
        <v>269799</v>
      </c>
      <c r="BT296" s="164">
        <f t="shared" si="238"/>
        <v>-3.9067890768779753E-6</v>
      </c>
      <c r="BU296" s="4">
        <f t="shared" si="224"/>
        <v>4.0895360087405443E-2</v>
      </c>
      <c r="BV296" s="4">
        <f t="shared" si="239"/>
        <v>-3.4452647671623102E-3</v>
      </c>
      <c r="BW296" s="157">
        <f t="shared" si="225"/>
        <v>1293534</v>
      </c>
      <c r="BX296" s="4">
        <f t="shared" si="240"/>
        <v>1.9174284739655468E-4</v>
      </c>
      <c r="BY296" s="4">
        <f t="shared" si="226"/>
        <v>0.24388967313232274</v>
      </c>
      <c r="BZ296" s="4">
        <f t="shared" si="241"/>
        <v>0.2035019689923708</v>
      </c>
      <c r="CA296" s="157">
        <f t="shared" si="227"/>
        <v>278965</v>
      </c>
      <c r="CB296" s="4">
        <f t="shared" si="242"/>
        <v>4.4634246847028705E-5</v>
      </c>
      <c r="CC296" s="4">
        <f t="shared" si="228"/>
        <v>5.5517610445147886E-2</v>
      </c>
      <c r="CD296" s="4">
        <f t="shared" si="243"/>
        <v>4.9727211865974605E-2</v>
      </c>
      <c r="CE296" s="159">
        <f t="shared" si="229"/>
        <v>-265716</v>
      </c>
      <c r="CF296" s="4">
        <f t="shared" si="244"/>
        <v>-2.9178904107776639E-5</v>
      </c>
      <c r="CG296" s="4">
        <f t="shared" si="230"/>
        <v>-5.0224949617409864E-2</v>
      </c>
      <c r="CH296" s="4">
        <f t="shared" si="245"/>
        <v>-3.1484826509965848E-2</v>
      </c>
      <c r="CI296" s="157">
        <f t="shared" si="264"/>
        <v>1032451.9059934774</v>
      </c>
      <c r="CJ296" s="164">
        <f t="shared" si="263"/>
        <v>1.2467514577230914E-4</v>
      </c>
      <c r="CK296" s="4">
        <f t="shared" si="231"/>
        <v>0.195151383284865</v>
      </c>
      <c r="CL296" s="4">
        <f t="shared" si="246"/>
        <v>0.1345278534192681</v>
      </c>
    </row>
    <row r="297" spans="1:90" x14ac:dyDescent="0.35">
      <c r="A297" t="s">
        <v>213</v>
      </c>
      <c r="B297">
        <v>1731</v>
      </c>
      <c r="C297" t="s">
        <v>472</v>
      </c>
      <c r="D297" s="342">
        <v>7415000</v>
      </c>
      <c r="E297" s="200">
        <v>6696263</v>
      </c>
      <c r="F297" s="200">
        <v>731492</v>
      </c>
      <c r="G297" s="161">
        <f t="shared" si="256"/>
        <v>1.1227397107545769E-3</v>
      </c>
      <c r="H297" s="342">
        <v>6688000</v>
      </c>
      <c r="I297" s="200">
        <v>6026538.8280333243</v>
      </c>
      <c r="J297" s="200">
        <v>20947.507535138931</v>
      </c>
      <c r="K297" s="161">
        <f t="shared" si="257"/>
        <v>1.0021429577910723E-3</v>
      </c>
      <c r="L297" s="200">
        <v>6333415.7086941591</v>
      </c>
      <c r="M297" s="200">
        <v>17737.526054886588</v>
      </c>
      <c r="N297" s="161">
        <f t="shared" si="258"/>
        <v>1.0522145512172946E-3</v>
      </c>
      <c r="O297" s="200">
        <v>7168130</v>
      </c>
      <c r="P297" s="200">
        <v>790184</v>
      </c>
      <c r="Q297" s="161">
        <f t="shared" si="253"/>
        <v>1.1807649572300146E-3</v>
      </c>
      <c r="R297" t="s">
        <v>213</v>
      </c>
      <c r="S297" s="144">
        <v>1731</v>
      </c>
      <c r="T297" t="s">
        <v>472</v>
      </c>
      <c r="U297" s="275">
        <v>7287371.3672302999</v>
      </c>
      <c r="V297" s="161">
        <f t="shared" si="232"/>
        <v>1.141601639105923E-3</v>
      </c>
      <c r="W297" s="3">
        <v>7097653.2769997828</v>
      </c>
      <c r="X297" s="161">
        <f t="shared" si="213"/>
        <v>1.1208678817333398E-3</v>
      </c>
      <c r="Y297">
        <v>1731</v>
      </c>
      <c r="Z297" t="s">
        <v>213</v>
      </c>
      <c r="AA297" t="s">
        <v>472</v>
      </c>
      <c r="AB297" s="162">
        <v>7102004</v>
      </c>
      <c r="AC297" s="161">
        <f t="shared" si="214"/>
        <v>1.1909266827028146E-3</v>
      </c>
      <c r="AD297" s="163">
        <v>1731</v>
      </c>
      <c r="AE297" s="163" t="s">
        <v>213</v>
      </c>
      <c r="AF297" s="8" t="s">
        <v>472</v>
      </c>
      <c r="AG297" s="160">
        <v>7564112</v>
      </c>
      <c r="AH297" s="161">
        <f t="shared" si="215"/>
        <v>1.2447527602303004E-3</v>
      </c>
      <c r="AI297">
        <v>1731</v>
      </c>
      <c r="AJ297" t="s">
        <v>213</v>
      </c>
      <c r="AK297" s="1">
        <v>7053598</v>
      </c>
      <c r="AL297" s="161">
        <f t="shared" si="216"/>
        <v>1.2123883861190703E-3</v>
      </c>
      <c r="AM297">
        <v>1731</v>
      </c>
      <c r="AN297" t="s">
        <v>213</v>
      </c>
      <c r="AO297" s="3">
        <v>5985246</v>
      </c>
      <c r="AP297" s="161">
        <f t="shared" si="217"/>
        <v>1.0632811752944102E-3</v>
      </c>
      <c r="AQ297">
        <v>1731</v>
      </c>
      <c r="AR297" t="s">
        <v>213</v>
      </c>
      <c r="AS297" s="3">
        <v>5914864</v>
      </c>
      <c r="AT297" s="161">
        <f t="shared" si="218"/>
        <v>1.0565739805031024E-3</v>
      </c>
      <c r="AU297" s="13">
        <v>1731</v>
      </c>
      <c r="AV297" s="13" t="s">
        <v>213</v>
      </c>
      <c r="AW297" s="3">
        <v>5741100</v>
      </c>
      <c r="AX297" s="161">
        <f t="shared" si="219"/>
        <v>1.0056910552246269E-3</v>
      </c>
      <c r="AY297" s="174">
        <f t="shared" si="254"/>
        <v>-306876.88066083472</v>
      </c>
      <c r="AZ297" s="161">
        <f t="shared" si="259"/>
        <v>-5.0071593426222281E-5</v>
      </c>
      <c r="BA297" s="148">
        <f t="shared" si="260"/>
        <v>-4.8453614096351086E-2</v>
      </c>
      <c r="BB297" s="148">
        <f t="shared" si="261"/>
        <v>-4.7586866545701205E-2</v>
      </c>
      <c r="BC297" s="174">
        <f t="shared" si="255"/>
        <v>-953955.65853614081</v>
      </c>
      <c r="BD297" s="161">
        <f t="shared" si="262"/>
        <v>-8.9387087888628466E-5</v>
      </c>
      <c r="BE297" s="148">
        <f t="shared" si="247"/>
        <v>-0.13090531694677573</v>
      </c>
      <c r="BF297" s="161">
        <f t="shared" si="248"/>
        <v>-7.8299719294932374E-2</v>
      </c>
      <c r="BG297" s="174">
        <f t="shared" si="233"/>
        <v>189718.09023051709</v>
      </c>
      <c r="BH297" s="161">
        <f t="shared" si="249"/>
        <v>2.0733757372583261E-5</v>
      </c>
      <c r="BI297" s="148">
        <f t="shared" si="234"/>
        <v>2.6729692593650049E-2</v>
      </c>
      <c r="BJ297" s="161">
        <f t="shared" si="250"/>
        <v>1.8497949410879747E-2</v>
      </c>
      <c r="BK297" s="174">
        <f t="shared" si="251"/>
        <v>-4350.7230002172291</v>
      </c>
      <c r="BL297" s="164">
        <f t="shared" si="252"/>
        <v>-7.0058800969474786E-5</v>
      </c>
      <c r="BM297" s="4">
        <f t="shared" si="220"/>
        <v>-6.1260497744259636E-4</v>
      </c>
      <c r="BN297" s="4">
        <f t="shared" si="235"/>
        <v>-5.8827131835249472E-2</v>
      </c>
      <c r="BO297" s="157">
        <f t="shared" si="221"/>
        <v>-462108</v>
      </c>
      <c r="BP297" s="164">
        <f t="shared" si="236"/>
        <v>-5.3826077527485824E-5</v>
      </c>
      <c r="BQ297" s="4">
        <f t="shared" si="222"/>
        <v>-6.109216785790586E-2</v>
      </c>
      <c r="BR297" s="4">
        <f t="shared" si="237"/>
        <v>-4.3242384549946354E-2</v>
      </c>
      <c r="BS297" s="157">
        <f t="shared" si="223"/>
        <v>510514</v>
      </c>
      <c r="BT297" s="164">
        <f t="shared" si="238"/>
        <v>3.2364374111230063E-5</v>
      </c>
      <c r="BU297" s="4">
        <f t="shared" si="224"/>
        <v>7.2376395706134661E-2</v>
      </c>
      <c r="BV297" s="4">
        <f t="shared" si="239"/>
        <v>2.6694724629316529E-2</v>
      </c>
      <c r="BW297" s="157">
        <f t="shared" si="225"/>
        <v>1068352</v>
      </c>
      <c r="BX297" s="4">
        <f t="shared" si="240"/>
        <v>1.4910721082466013E-4</v>
      </c>
      <c r="BY297" s="4">
        <f t="shared" si="226"/>
        <v>0.17849759224599959</v>
      </c>
      <c r="BZ297" s="4">
        <f t="shared" si="241"/>
        <v>0.14023309571278178</v>
      </c>
      <c r="CA297" s="157">
        <f t="shared" si="227"/>
        <v>70382</v>
      </c>
      <c r="CB297" s="4">
        <f t="shared" si="242"/>
        <v>6.7071947913077603E-6</v>
      </c>
      <c r="CC297" s="4">
        <f t="shared" si="228"/>
        <v>1.1899174689392689E-2</v>
      </c>
      <c r="CD297" s="4">
        <f t="shared" si="243"/>
        <v>6.3480597810236022E-3</v>
      </c>
      <c r="CE297" s="159">
        <f t="shared" si="229"/>
        <v>173764</v>
      </c>
      <c r="CF297" s="4">
        <f t="shared" si="244"/>
        <v>5.0882925278475507E-5</v>
      </c>
      <c r="CG297" s="4">
        <f t="shared" si="230"/>
        <v>3.0266673633972584E-2</v>
      </c>
      <c r="CH297" s="4">
        <f t="shared" si="245"/>
        <v>5.0594986416688879E-2</v>
      </c>
      <c r="CI297" s="157">
        <f t="shared" si="264"/>
        <v>285438.82803332433</v>
      </c>
      <c r="CJ297" s="164">
        <f t="shared" si="263"/>
        <v>-3.5480974335546332E-6</v>
      </c>
      <c r="CK297" s="4">
        <f t="shared" si="231"/>
        <v>4.9718490887342905E-2</v>
      </c>
      <c r="CL297" s="4">
        <f t="shared" si="246"/>
        <v>-3.5280192809929536E-3</v>
      </c>
    </row>
    <row r="298" spans="1:90" x14ac:dyDescent="0.35">
      <c r="A298" t="s">
        <v>257</v>
      </c>
      <c r="B298">
        <v>1734</v>
      </c>
      <c r="C298" t="s">
        <v>473</v>
      </c>
      <c r="D298" s="342">
        <v>9929000</v>
      </c>
      <c r="E298" s="200">
        <v>8966564</v>
      </c>
      <c r="F298" s="200">
        <v>665619</v>
      </c>
      <c r="G298" s="161">
        <f t="shared" si="256"/>
        <v>1.5033933810279557E-3</v>
      </c>
      <c r="H298" s="342">
        <v>9976000</v>
      </c>
      <c r="I298" s="200">
        <v>8989073.4889887962</v>
      </c>
      <c r="J298" s="200">
        <v>631319.85806182271</v>
      </c>
      <c r="K298" s="161">
        <f t="shared" si="257"/>
        <v>1.4947778403339833E-3</v>
      </c>
      <c r="L298" s="200">
        <v>8410665.1067350246</v>
      </c>
      <c r="M298" s="200">
        <v>534576.84225936781</v>
      </c>
      <c r="N298" s="161">
        <f t="shared" si="258"/>
        <v>1.3973224903859713E-3</v>
      </c>
      <c r="O298" s="200">
        <v>8479386</v>
      </c>
      <c r="P298" s="200">
        <v>525645</v>
      </c>
      <c r="Q298" s="161">
        <f t="shared" si="253"/>
        <v>1.3967606401706978E-3</v>
      </c>
      <c r="R298" t="s">
        <v>257</v>
      </c>
      <c r="S298" s="144">
        <v>1734</v>
      </c>
      <c r="T298" t="s">
        <v>473</v>
      </c>
      <c r="U298" s="275">
        <v>9111072.3758788966</v>
      </c>
      <c r="V298" s="161">
        <f t="shared" si="232"/>
        <v>1.4272931396206885E-3</v>
      </c>
      <c r="W298" s="3">
        <v>9317396.1737081595</v>
      </c>
      <c r="X298" s="161">
        <f t="shared" si="213"/>
        <v>1.4714117053783648E-3</v>
      </c>
      <c r="Y298">
        <v>1734</v>
      </c>
      <c r="Z298" t="s">
        <v>257</v>
      </c>
      <c r="AA298" t="s">
        <v>473</v>
      </c>
      <c r="AB298" s="162">
        <v>8422530</v>
      </c>
      <c r="AC298" s="161">
        <f t="shared" si="214"/>
        <v>1.4123641317105619E-3</v>
      </c>
      <c r="AD298" s="163">
        <v>1734</v>
      </c>
      <c r="AE298" s="163" t="s">
        <v>257</v>
      </c>
      <c r="AF298" s="8" t="s">
        <v>473</v>
      </c>
      <c r="AG298" s="160">
        <v>8997992</v>
      </c>
      <c r="AH298" s="161">
        <f t="shared" si="215"/>
        <v>1.4807125249507358E-3</v>
      </c>
      <c r="AI298">
        <v>1734</v>
      </c>
      <c r="AJ298" t="s">
        <v>257</v>
      </c>
      <c r="AK298" s="1">
        <v>8253879</v>
      </c>
      <c r="AL298" s="161">
        <f t="shared" si="216"/>
        <v>1.4186954005646602E-3</v>
      </c>
      <c r="AM298">
        <v>1734</v>
      </c>
      <c r="AN298" t="s">
        <v>257</v>
      </c>
      <c r="AO298" s="3">
        <v>7983816</v>
      </c>
      <c r="AP298" s="161">
        <f t="shared" si="217"/>
        <v>1.4183278782215999E-3</v>
      </c>
      <c r="AQ298">
        <v>1734</v>
      </c>
      <c r="AR298" t="s">
        <v>257</v>
      </c>
      <c r="AS298" s="3">
        <v>7684400</v>
      </c>
      <c r="AT298" s="161">
        <f t="shared" si="218"/>
        <v>1.3726667419196857E-3</v>
      </c>
      <c r="AU298" s="13">
        <v>1734</v>
      </c>
      <c r="AV298" s="13" t="s">
        <v>257</v>
      </c>
      <c r="AW298" s="3">
        <v>7706441</v>
      </c>
      <c r="AX298" s="161">
        <f t="shared" si="219"/>
        <v>1.349967563936585E-3</v>
      </c>
      <c r="AY298" s="174">
        <f t="shared" si="254"/>
        <v>578408.38225377165</v>
      </c>
      <c r="AZ298" s="161">
        <f t="shared" si="259"/>
        <v>9.7455349948011956E-5</v>
      </c>
      <c r="BA298" s="148">
        <f t="shared" si="260"/>
        <v>6.8770825483301962E-2</v>
      </c>
      <c r="BB298" s="148">
        <f t="shared" si="261"/>
        <v>6.9744350798427807E-2</v>
      </c>
      <c r="BC298" s="174">
        <f t="shared" si="255"/>
        <v>-700407.26914387196</v>
      </c>
      <c r="BD298" s="161">
        <f t="shared" si="262"/>
        <v>-2.9970649234717242E-5</v>
      </c>
      <c r="BE298" s="148">
        <f t="shared" si="247"/>
        <v>-7.6874295390097519E-2</v>
      </c>
      <c r="BF298" s="161">
        <f t="shared" si="248"/>
        <v>-2.0998243740372857E-2</v>
      </c>
      <c r="BG298" s="174">
        <f t="shared" si="233"/>
        <v>-206323.79782926291</v>
      </c>
      <c r="BH298" s="161">
        <f t="shared" si="249"/>
        <v>-4.4118565757676276E-5</v>
      </c>
      <c r="BI298" s="148">
        <f t="shared" si="234"/>
        <v>-2.2143933131390042E-2</v>
      </c>
      <c r="BJ298" s="161">
        <f t="shared" si="250"/>
        <v>-2.9983834977261817E-2</v>
      </c>
      <c r="BK298" s="174">
        <f t="shared" si="251"/>
        <v>894866.17370815948</v>
      </c>
      <c r="BL298" s="164">
        <f t="shared" si="252"/>
        <v>5.9047573667802937E-5</v>
      </c>
      <c r="BM298" s="4">
        <f t="shared" si="220"/>
        <v>0.1062467184691725</v>
      </c>
      <c r="BN298" s="4">
        <f t="shared" si="235"/>
        <v>4.1807613449010794E-2</v>
      </c>
      <c r="BO298" s="157">
        <f t="shared" si="221"/>
        <v>-575462</v>
      </c>
      <c r="BP298" s="164">
        <f t="shared" si="236"/>
        <v>-6.8348393240173907E-5</v>
      </c>
      <c r="BQ298" s="4">
        <f t="shared" si="222"/>
        <v>-6.3954491179809891E-2</v>
      </c>
      <c r="BR298" s="4">
        <f t="shared" si="237"/>
        <v>-4.6159124130085882E-2</v>
      </c>
      <c r="BS298" s="157">
        <f t="shared" si="223"/>
        <v>744113</v>
      </c>
      <c r="BT298" s="164">
        <f t="shared" si="238"/>
        <v>6.201712438607559E-5</v>
      </c>
      <c r="BU298" s="4">
        <f t="shared" si="224"/>
        <v>9.0153126790446042E-2</v>
      </c>
      <c r="BV298" s="4">
        <f t="shared" si="239"/>
        <v>4.3714192885514341E-2</v>
      </c>
      <c r="BW298" s="157">
        <f t="shared" si="225"/>
        <v>270063</v>
      </c>
      <c r="BX298" s="4">
        <f t="shared" si="240"/>
        <v>3.6752234306033048E-7</v>
      </c>
      <c r="BY298" s="4">
        <f t="shared" si="226"/>
        <v>3.3826305616261695E-2</v>
      </c>
      <c r="BZ298" s="4">
        <f t="shared" si="241"/>
        <v>2.5912368268552692E-4</v>
      </c>
      <c r="CA298" s="157">
        <f t="shared" si="227"/>
        <v>299416</v>
      </c>
      <c r="CB298" s="4">
        <f t="shared" si="242"/>
        <v>4.5661136301914209E-5</v>
      </c>
      <c r="CC298" s="4">
        <f t="shared" si="228"/>
        <v>3.8964135130914582E-2</v>
      </c>
      <c r="CD298" s="4">
        <f t="shared" si="243"/>
        <v>3.3264546235058291E-2</v>
      </c>
      <c r="CE298" s="159">
        <f t="shared" si="229"/>
        <v>-22041</v>
      </c>
      <c r="CF298" s="4">
        <f t="shared" si="244"/>
        <v>2.2699177983100637E-5</v>
      </c>
      <c r="CG298" s="4">
        <f t="shared" si="230"/>
        <v>-2.8600750982197879E-3</v>
      </c>
      <c r="CH298" s="4">
        <f t="shared" si="245"/>
        <v>1.6814609913225243E-2</v>
      </c>
      <c r="CI298" s="157">
        <f t="shared" si="264"/>
        <v>1282632.4889887962</v>
      </c>
      <c r="CJ298" s="164">
        <f t="shared" si="263"/>
        <v>1.4481027639739823E-4</v>
      </c>
      <c r="CK298" s="4">
        <f t="shared" si="231"/>
        <v>0.16643642493192334</v>
      </c>
      <c r="CL298" s="4">
        <f t="shared" si="246"/>
        <v>0.10726944873780739</v>
      </c>
    </row>
    <row r="299" spans="1:90" x14ac:dyDescent="0.35">
      <c r="A299" t="s">
        <v>159</v>
      </c>
      <c r="B299">
        <v>1735</v>
      </c>
      <c r="C299" t="s">
        <v>472</v>
      </c>
      <c r="D299" s="342">
        <v>6710000</v>
      </c>
      <c r="E299" s="200">
        <v>6059350</v>
      </c>
      <c r="F299" s="200">
        <v>647088</v>
      </c>
      <c r="G299" s="161">
        <f t="shared" si="256"/>
        <v>1.0159506677621154E-3</v>
      </c>
      <c r="H299" s="342">
        <v>6856000</v>
      </c>
      <c r="I299" s="200">
        <v>6178416.6308311932</v>
      </c>
      <c r="J299" s="200">
        <v>729115.52505391452</v>
      </c>
      <c r="K299" s="161">
        <f t="shared" si="257"/>
        <v>1.0273984609682309E-3</v>
      </c>
      <c r="L299" s="200">
        <v>5952587.0267152684</v>
      </c>
      <c r="M299" s="200">
        <v>617386.36928387918</v>
      </c>
      <c r="N299" s="161">
        <f t="shared" si="258"/>
        <v>9.8894482455952684E-4</v>
      </c>
      <c r="O299" s="200">
        <v>5994873</v>
      </c>
      <c r="P299" s="200">
        <v>607071</v>
      </c>
      <c r="Q299" s="161">
        <f t="shared" si="253"/>
        <v>9.8750105835753105E-4</v>
      </c>
      <c r="R299" t="s">
        <v>159</v>
      </c>
      <c r="S299" s="144">
        <v>1735</v>
      </c>
      <c r="T299" t="s">
        <v>472</v>
      </c>
      <c r="U299" s="275">
        <v>5964457.6022207784</v>
      </c>
      <c r="V299" s="161">
        <f t="shared" si="232"/>
        <v>9.3436085962240773E-4</v>
      </c>
      <c r="W299" s="3">
        <v>6273143.7132857228</v>
      </c>
      <c r="X299" s="161">
        <f t="shared" si="213"/>
        <v>9.9066057911067497E-4</v>
      </c>
      <c r="Y299">
        <v>1735</v>
      </c>
      <c r="Z299" t="s">
        <v>159</v>
      </c>
      <c r="AA299" t="s">
        <v>472</v>
      </c>
      <c r="AB299" s="162">
        <v>5782369</v>
      </c>
      <c r="AC299" s="161">
        <f t="shared" si="214"/>
        <v>9.6963864443523151E-4</v>
      </c>
      <c r="AD299" s="163">
        <v>1735</v>
      </c>
      <c r="AE299" s="163" t="s">
        <v>159</v>
      </c>
      <c r="AF299" s="8" t="s">
        <v>472</v>
      </c>
      <c r="AG299" s="160">
        <v>6583334</v>
      </c>
      <c r="AH299" s="161">
        <f t="shared" si="215"/>
        <v>1.0833556097553797E-3</v>
      </c>
      <c r="AI299">
        <v>1735</v>
      </c>
      <c r="AJ299" t="s">
        <v>159</v>
      </c>
      <c r="AK299" s="1">
        <v>6018546</v>
      </c>
      <c r="AL299" s="161">
        <f t="shared" si="216"/>
        <v>1.0344813060970282E-3</v>
      </c>
      <c r="AM299">
        <v>1735</v>
      </c>
      <c r="AN299" t="s">
        <v>538</v>
      </c>
      <c r="AO299" s="3">
        <v>5442314</v>
      </c>
      <c r="AP299" s="161">
        <f t="shared" si="217"/>
        <v>9.6682910380646396E-4</v>
      </c>
      <c r="AQ299">
        <v>1735</v>
      </c>
      <c r="AR299" t="s">
        <v>159</v>
      </c>
      <c r="AS299" s="3">
        <v>5627907</v>
      </c>
      <c r="AT299" s="161">
        <f t="shared" si="218"/>
        <v>1.0053147630936694E-3</v>
      </c>
      <c r="AU299" s="13">
        <v>1735</v>
      </c>
      <c r="AV299" s="13" t="s">
        <v>159</v>
      </c>
      <c r="AW299" s="3">
        <v>4873772</v>
      </c>
      <c r="AX299" s="161">
        <f t="shared" si="219"/>
        <v>8.5375780000422217E-4</v>
      </c>
      <c r="AY299" s="174">
        <f t="shared" si="254"/>
        <v>225829.6041159248</v>
      </c>
      <c r="AZ299" s="161">
        <f t="shared" si="259"/>
        <v>3.8453636408704089E-5</v>
      </c>
      <c r="BA299" s="148">
        <f t="shared" si="260"/>
        <v>3.7938060057316147E-2</v>
      </c>
      <c r="BB299" s="148">
        <f t="shared" si="261"/>
        <v>3.8883500326553834E-2</v>
      </c>
      <c r="BC299" s="174">
        <f t="shared" si="255"/>
        <v>-11870.575505509973</v>
      </c>
      <c r="BD299" s="161">
        <f t="shared" si="262"/>
        <v>5.4583964937119115E-5</v>
      </c>
      <c r="BE299" s="148">
        <f t="shared" si="247"/>
        <v>-1.9902187754826418E-3</v>
      </c>
      <c r="BF299" s="161">
        <f t="shared" si="248"/>
        <v>5.8418505414682603E-2</v>
      </c>
      <c r="BG299" s="174">
        <f t="shared" si="233"/>
        <v>-308686.11106494442</v>
      </c>
      <c r="BH299" s="161">
        <f t="shared" si="249"/>
        <v>-5.6299719488267248E-5</v>
      </c>
      <c r="BI299" s="148">
        <f t="shared" si="234"/>
        <v>-4.9207562455676951E-2</v>
      </c>
      <c r="BJ299" s="161">
        <f t="shared" si="250"/>
        <v>-5.6830483291066269E-2</v>
      </c>
      <c r="BK299" s="174">
        <f t="shared" si="251"/>
        <v>490774.71328572277</v>
      </c>
      <c r="BL299" s="164">
        <f t="shared" si="252"/>
        <v>2.1021934675443462E-5</v>
      </c>
      <c r="BM299" s="4">
        <f t="shared" si="220"/>
        <v>8.4874333216320638E-2</v>
      </c>
      <c r="BN299" s="4">
        <f t="shared" si="235"/>
        <v>2.1680174151565236E-2</v>
      </c>
      <c r="BO299" s="157">
        <f t="shared" si="221"/>
        <v>-800965</v>
      </c>
      <c r="BP299" s="164">
        <f t="shared" si="236"/>
        <v>-1.1371696532014818E-4</v>
      </c>
      <c r="BQ299" s="4">
        <f t="shared" si="222"/>
        <v>-0.12166555729969041</v>
      </c>
      <c r="BR299" s="4">
        <f t="shared" si="237"/>
        <v>-0.10496734802141776</v>
      </c>
      <c r="BS299" s="157">
        <f t="shared" si="223"/>
        <v>564788</v>
      </c>
      <c r="BT299" s="164">
        <f t="shared" si="238"/>
        <v>4.8874303658351468E-5</v>
      </c>
      <c r="BU299" s="4">
        <f t="shared" si="224"/>
        <v>9.384126996786267E-2</v>
      </c>
      <c r="BV299" s="4">
        <f t="shared" si="239"/>
        <v>4.7245226540388881E-2</v>
      </c>
      <c r="BW299" s="157">
        <f t="shared" si="225"/>
        <v>576232</v>
      </c>
      <c r="BX299" s="4">
        <f t="shared" si="240"/>
        <v>6.7652202290564259E-5</v>
      </c>
      <c r="BY299" s="4">
        <f t="shared" si="226"/>
        <v>0.10587996208965525</v>
      </c>
      <c r="BZ299" s="4">
        <f t="shared" si="241"/>
        <v>6.9973278653087181E-2</v>
      </c>
      <c r="CA299" s="157">
        <f t="shared" si="227"/>
        <v>-185593</v>
      </c>
      <c r="CB299" s="4">
        <f t="shared" si="242"/>
        <v>-3.8485659287205445E-5</v>
      </c>
      <c r="CC299" s="4">
        <f t="shared" si="228"/>
        <v>-3.2977268458771615E-2</v>
      </c>
      <c r="CD299" s="4">
        <f t="shared" si="243"/>
        <v>-3.8282198471623931E-2</v>
      </c>
      <c r="CE299" s="159">
        <f t="shared" si="229"/>
        <v>754135</v>
      </c>
      <c r="CF299" s="4">
        <f t="shared" si="244"/>
        <v>1.5155696308944723E-4</v>
      </c>
      <c r="CG299" s="4">
        <f t="shared" si="230"/>
        <v>0.15473333590492128</v>
      </c>
      <c r="CH299" s="4">
        <f t="shared" si="245"/>
        <v>0.17751751502439886</v>
      </c>
      <c r="CI299" s="157">
        <f t="shared" si="264"/>
        <v>1304644.6308311932</v>
      </c>
      <c r="CJ299" s="164">
        <f t="shared" si="263"/>
        <v>1.7364066096400876E-4</v>
      </c>
      <c r="CK299" s="4">
        <f t="shared" si="231"/>
        <v>0.26768684108144436</v>
      </c>
      <c r="CL299" s="4">
        <f t="shared" si="246"/>
        <v>0.20338398192455756</v>
      </c>
    </row>
    <row r="300" spans="1:90" x14ac:dyDescent="0.35">
      <c r="A300" t="s">
        <v>221</v>
      </c>
      <c r="B300">
        <v>1740</v>
      </c>
      <c r="C300" t="s">
        <v>472</v>
      </c>
      <c r="D300" s="342">
        <v>4393000</v>
      </c>
      <c r="E300" s="200">
        <v>3967708</v>
      </c>
      <c r="F300" s="200">
        <v>370374</v>
      </c>
      <c r="G300" s="161">
        <f t="shared" si="256"/>
        <v>6.6525214620133963E-4</v>
      </c>
      <c r="H300" s="342">
        <v>4537000</v>
      </c>
      <c r="I300" s="200">
        <v>4088554.0603804826</v>
      </c>
      <c r="J300" s="200">
        <v>466602.02719126537</v>
      </c>
      <c r="K300" s="161">
        <f t="shared" si="257"/>
        <v>6.7987874567390725E-4</v>
      </c>
      <c r="L300" s="200">
        <v>4000981.2165660928</v>
      </c>
      <c r="M300" s="200">
        <v>395100.25718737987</v>
      </c>
      <c r="N300" s="161">
        <f t="shared" si="258"/>
        <v>6.6471093148659326E-4</v>
      </c>
      <c r="O300" s="200">
        <v>4029931</v>
      </c>
      <c r="P300" s="200">
        <v>388499</v>
      </c>
      <c r="Q300" s="161">
        <f t="shared" si="253"/>
        <v>6.6382742847226686E-4</v>
      </c>
      <c r="R300" t="s">
        <v>221</v>
      </c>
      <c r="S300" s="144">
        <v>1740</v>
      </c>
      <c r="T300" t="s">
        <v>472</v>
      </c>
      <c r="U300" s="275">
        <v>4119523.9879105785</v>
      </c>
      <c r="V300" s="161">
        <f t="shared" si="232"/>
        <v>6.4534316970349382E-4</v>
      </c>
      <c r="W300" s="3">
        <v>4181886.3567537614</v>
      </c>
      <c r="X300" s="161">
        <f t="shared" si="213"/>
        <v>6.6040730920650264E-4</v>
      </c>
      <c r="Y300">
        <v>1740</v>
      </c>
      <c r="Z300" t="s">
        <v>221</v>
      </c>
      <c r="AA300" t="s">
        <v>472</v>
      </c>
      <c r="AB300" s="162">
        <v>3854917</v>
      </c>
      <c r="AC300" s="161">
        <f t="shared" si="214"/>
        <v>6.464264896083818E-4</v>
      </c>
      <c r="AD300" s="163">
        <v>1740</v>
      </c>
      <c r="AE300" s="163" t="s">
        <v>221</v>
      </c>
      <c r="AF300" s="8" t="s">
        <v>472</v>
      </c>
      <c r="AG300" s="160">
        <v>4066458</v>
      </c>
      <c r="AH300" s="161">
        <f t="shared" si="215"/>
        <v>6.6917766683790333E-4</v>
      </c>
      <c r="AI300">
        <v>1740</v>
      </c>
      <c r="AJ300" t="s">
        <v>221</v>
      </c>
      <c r="AK300" s="1">
        <v>3646606</v>
      </c>
      <c r="AL300" s="161">
        <f t="shared" si="216"/>
        <v>6.2678689133575786E-4</v>
      </c>
      <c r="AM300">
        <v>1740</v>
      </c>
      <c r="AN300" t="s">
        <v>221</v>
      </c>
      <c r="AO300" s="3">
        <v>3391998</v>
      </c>
      <c r="AP300" s="161">
        <f t="shared" si="217"/>
        <v>6.0258970475671159E-4</v>
      </c>
      <c r="AQ300">
        <v>1740</v>
      </c>
      <c r="AR300" t="s">
        <v>221</v>
      </c>
      <c r="AS300" s="3">
        <v>3382232</v>
      </c>
      <c r="AT300" s="161">
        <f t="shared" si="218"/>
        <v>6.0416914526267536E-4</v>
      </c>
      <c r="AU300" s="13">
        <v>1740</v>
      </c>
      <c r="AV300" s="13" t="s">
        <v>221</v>
      </c>
      <c r="AW300" s="3">
        <v>2868647</v>
      </c>
      <c r="AX300" s="161">
        <f t="shared" si="219"/>
        <v>5.0251217162163345E-4</v>
      </c>
      <c r="AY300" s="174">
        <f t="shared" si="254"/>
        <v>87572.84381438978</v>
      </c>
      <c r="AZ300" s="161">
        <f t="shared" si="259"/>
        <v>1.516781418731399E-5</v>
      </c>
      <c r="BA300" s="148">
        <f t="shared" si="260"/>
        <v>2.1887841775360944E-2</v>
      </c>
      <c r="BB300" s="148">
        <f t="shared" si="261"/>
        <v>2.2818662171527584E-2</v>
      </c>
      <c r="BC300" s="174">
        <f t="shared" si="255"/>
        <v>-118542.77134448569</v>
      </c>
      <c r="BD300" s="161">
        <f t="shared" si="262"/>
        <v>1.9367761783099444E-5</v>
      </c>
      <c r="BE300" s="148">
        <f t="shared" si="247"/>
        <v>-2.877584198862999E-2</v>
      </c>
      <c r="BF300" s="161">
        <f t="shared" si="248"/>
        <v>3.0011570110826554E-2</v>
      </c>
      <c r="BG300" s="174">
        <f t="shared" si="233"/>
        <v>-62362.368843182921</v>
      </c>
      <c r="BH300" s="161">
        <f t="shared" si="249"/>
        <v>-1.5064139503008825E-5</v>
      </c>
      <c r="BI300" s="148">
        <f t="shared" si="234"/>
        <v>-1.4912497261545013E-2</v>
      </c>
      <c r="BJ300" s="161">
        <f t="shared" si="250"/>
        <v>-2.2810376706927728E-2</v>
      </c>
      <c r="BK300" s="174">
        <f t="shared" si="251"/>
        <v>326969.35675376141</v>
      </c>
      <c r="BL300" s="164">
        <f t="shared" si="252"/>
        <v>1.3980819598120842E-5</v>
      </c>
      <c r="BM300" s="4">
        <f t="shared" si="220"/>
        <v>8.4818779951361181E-2</v>
      </c>
      <c r="BN300" s="4">
        <f t="shared" si="235"/>
        <v>2.1627856876024223E-2</v>
      </c>
      <c r="BO300" s="157">
        <f t="shared" si="221"/>
        <v>-211541</v>
      </c>
      <c r="BP300" s="164">
        <f t="shared" si="236"/>
        <v>-2.2751177229521531E-5</v>
      </c>
      <c r="BQ300" s="4">
        <f t="shared" si="222"/>
        <v>-5.2020947960116644E-2</v>
      </c>
      <c r="BR300" s="4">
        <f t="shared" si="237"/>
        <v>-3.3998709695481528E-2</v>
      </c>
      <c r="BS300" s="157">
        <f t="shared" si="223"/>
        <v>419852</v>
      </c>
      <c r="BT300" s="164">
        <f t="shared" si="238"/>
        <v>4.2390775502145471E-5</v>
      </c>
      <c r="BU300" s="4">
        <f t="shared" si="224"/>
        <v>0.11513500498819999</v>
      </c>
      <c r="BV300" s="4">
        <f t="shared" si="239"/>
        <v>6.7631879492255589E-2</v>
      </c>
      <c r="BW300" s="157">
        <f t="shared" si="225"/>
        <v>254608</v>
      </c>
      <c r="BX300" s="4">
        <f t="shared" si="240"/>
        <v>2.4197186579046266E-5</v>
      </c>
      <c r="BY300" s="4">
        <f t="shared" si="226"/>
        <v>7.5061365012597289E-2</v>
      </c>
      <c r="BZ300" s="4">
        <f t="shared" si="241"/>
        <v>4.0155326896624613E-2</v>
      </c>
      <c r="CA300" s="157">
        <f t="shared" si="227"/>
        <v>9766</v>
      </c>
      <c r="CB300" s="4">
        <f t="shared" si="242"/>
        <v>-1.5794405059637705E-6</v>
      </c>
      <c r="CC300" s="4">
        <f t="shared" si="228"/>
        <v>2.8874423753308467E-3</v>
      </c>
      <c r="CD300" s="4">
        <f t="shared" si="243"/>
        <v>-2.6142356297872101E-3</v>
      </c>
      <c r="CE300" s="159">
        <f t="shared" si="229"/>
        <v>513585</v>
      </c>
      <c r="CF300" s="4">
        <f t="shared" si="244"/>
        <v>1.0165697364104191E-4</v>
      </c>
      <c r="CG300" s="4">
        <f t="shared" si="230"/>
        <v>0.17903387903774845</v>
      </c>
      <c r="CH300" s="4">
        <f t="shared" si="245"/>
        <v>0.20229753502883216</v>
      </c>
      <c r="CI300" s="157">
        <f t="shared" si="264"/>
        <v>1219907.0603804826</v>
      </c>
      <c r="CJ300" s="164">
        <f t="shared" si="263"/>
        <v>1.773665740522738E-4</v>
      </c>
      <c r="CK300" s="4">
        <f t="shared" si="231"/>
        <v>0.42525520232377234</v>
      </c>
      <c r="CL300" s="4">
        <f t="shared" si="246"/>
        <v>0.35295975713364802</v>
      </c>
    </row>
    <row r="301" spans="1:90" x14ac:dyDescent="0.35">
      <c r="A301" t="s">
        <v>272</v>
      </c>
      <c r="B301">
        <v>1742</v>
      </c>
      <c r="C301" t="s">
        <v>472</v>
      </c>
      <c r="D301" s="342">
        <v>6813000</v>
      </c>
      <c r="E301" s="200">
        <v>6152735</v>
      </c>
      <c r="F301" s="200">
        <v>956025</v>
      </c>
      <c r="G301" s="161">
        <f t="shared" si="256"/>
        <v>1.031608214051563E-3</v>
      </c>
      <c r="H301" s="342">
        <v>6742000</v>
      </c>
      <c r="I301" s="200">
        <v>6075500.994106885</v>
      </c>
      <c r="J301" s="200">
        <v>843226.67117657221</v>
      </c>
      <c r="K301" s="161">
        <f t="shared" si="257"/>
        <v>1.0102847936489239E-3</v>
      </c>
      <c r="L301" s="200">
        <v>5871913.0874753622</v>
      </c>
      <c r="M301" s="200">
        <v>714011.20276864187</v>
      </c>
      <c r="N301" s="161">
        <f t="shared" si="258"/>
        <v>9.7554190002771025E-4</v>
      </c>
      <c r="O301" s="200">
        <v>5910836</v>
      </c>
      <c r="P301" s="200">
        <v>702081</v>
      </c>
      <c r="Q301" s="161">
        <f t="shared" si="253"/>
        <v>9.7365812516425209E-4</v>
      </c>
      <c r="R301" t="s">
        <v>272</v>
      </c>
      <c r="S301" s="144">
        <v>1742</v>
      </c>
      <c r="T301" t="s">
        <v>472</v>
      </c>
      <c r="U301" s="275">
        <v>6110978.755458842</v>
      </c>
      <c r="V301" s="161">
        <f t="shared" si="232"/>
        <v>9.5731410027272428E-4</v>
      </c>
      <c r="W301" s="3">
        <v>6130493.8809232283</v>
      </c>
      <c r="X301" s="161">
        <f t="shared" si="213"/>
        <v>9.6813318742363676E-4</v>
      </c>
      <c r="Y301">
        <v>1742</v>
      </c>
      <c r="Z301" t="s">
        <v>272</v>
      </c>
      <c r="AA301" t="s">
        <v>472</v>
      </c>
      <c r="AB301" s="162">
        <v>5593757</v>
      </c>
      <c r="AC301" s="161">
        <f t="shared" si="214"/>
        <v>9.3801052039053315E-4</v>
      </c>
      <c r="AD301" s="163">
        <v>1742</v>
      </c>
      <c r="AE301" s="163" t="s">
        <v>272</v>
      </c>
      <c r="AF301" s="8" t="s">
        <v>472</v>
      </c>
      <c r="AG301" s="160">
        <v>6284180</v>
      </c>
      <c r="AH301" s="161">
        <f t="shared" si="215"/>
        <v>1.0341267290574292E-3</v>
      </c>
      <c r="AI301">
        <v>1742</v>
      </c>
      <c r="AJ301" t="s">
        <v>272</v>
      </c>
      <c r="AK301" s="1">
        <v>5459762</v>
      </c>
      <c r="AL301" s="161">
        <f t="shared" si="216"/>
        <v>9.384362476815702E-4</v>
      </c>
      <c r="AM301">
        <v>1742</v>
      </c>
      <c r="AN301" t="s">
        <v>272</v>
      </c>
      <c r="AO301" s="3">
        <v>4765944</v>
      </c>
      <c r="AP301" s="161">
        <f t="shared" si="217"/>
        <v>8.4667172204907582E-4</v>
      </c>
      <c r="AQ301">
        <v>1742</v>
      </c>
      <c r="AR301" t="s">
        <v>272</v>
      </c>
      <c r="AS301" s="3">
        <v>4904070</v>
      </c>
      <c r="AT301" s="161">
        <f t="shared" si="218"/>
        <v>8.7601553654756046E-4</v>
      </c>
      <c r="AU301" s="13">
        <v>1742</v>
      </c>
      <c r="AV301" s="13" t="s">
        <v>272</v>
      </c>
      <c r="AW301" s="3">
        <v>4121568</v>
      </c>
      <c r="AX301" s="161">
        <f t="shared" si="219"/>
        <v>7.2199126841547003E-4</v>
      </c>
      <c r="AY301" s="174">
        <f t="shared" si="254"/>
        <v>203587.90663152281</v>
      </c>
      <c r="AZ301" s="161">
        <f t="shared" si="259"/>
        <v>3.4742893621213635E-5</v>
      </c>
      <c r="BA301" s="148">
        <f t="shared" si="260"/>
        <v>3.4671478204568541E-2</v>
      </c>
      <c r="BB301" s="148">
        <f t="shared" si="261"/>
        <v>3.5613942999502907E-2</v>
      </c>
      <c r="BC301" s="174">
        <f t="shared" si="255"/>
        <v>-239065.6679834798</v>
      </c>
      <c r="BD301" s="161">
        <f t="shared" si="262"/>
        <v>1.8227799754985978E-5</v>
      </c>
      <c r="BE301" s="148">
        <f t="shared" si="247"/>
        <v>-3.9120683862617946E-2</v>
      </c>
      <c r="BF301" s="161">
        <f t="shared" si="248"/>
        <v>1.9040563332132217E-2</v>
      </c>
      <c r="BG301" s="174">
        <f t="shared" si="233"/>
        <v>-19515.125464386307</v>
      </c>
      <c r="BH301" s="161">
        <f t="shared" si="249"/>
        <v>-1.0819087150912483E-5</v>
      </c>
      <c r="BI301" s="148">
        <f t="shared" si="234"/>
        <v>-3.1832876507899566E-3</v>
      </c>
      <c r="BJ301" s="161">
        <f t="shared" si="250"/>
        <v>-1.1175205324490395E-2</v>
      </c>
      <c r="BK301" s="174">
        <f t="shared" si="251"/>
        <v>536736.88092322834</v>
      </c>
      <c r="BL301" s="164">
        <f t="shared" si="252"/>
        <v>3.0122667033103605E-5</v>
      </c>
      <c r="BM301" s="4">
        <f t="shared" si="220"/>
        <v>9.5952841877691208E-2</v>
      </c>
      <c r="BN301" s="4">
        <f t="shared" si="235"/>
        <v>3.211335734332945E-2</v>
      </c>
      <c r="BO301" s="157">
        <f t="shared" si="221"/>
        <v>-690423</v>
      </c>
      <c r="BP301" s="164">
        <f t="shared" si="236"/>
        <v>-9.6116208666896085E-5</v>
      </c>
      <c r="BQ301" s="4">
        <f t="shared" si="222"/>
        <v>-0.109866840224182</v>
      </c>
      <c r="BR301" s="4">
        <f t="shared" si="237"/>
        <v>-9.294432294048012E-2</v>
      </c>
      <c r="BS301" s="157">
        <f t="shared" si="223"/>
        <v>824418</v>
      </c>
      <c r="BT301" s="164">
        <f t="shared" si="238"/>
        <v>9.5690481375859042E-5</v>
      </c>
      <c r="BU301" s="4">
        <f t="shared" si="224"/>
        <v>0.15099888969519185</v>
      </c>
      <c r="BV301" s="4">
        <f t="shared" si="239"/>
        <v>0.10196801499544027</v>
      </c>
      <c r="BW301" s="157">
        <f t="shared" si="225"/>
        <v>693818</v>
      </c>
      <c r="BX301" s="4">
        <f t="shared" si="240"/>
        <v>9.1764525632494383E-5</v>
      </c>
      <c r="BY301" s="4">
        <f t="shared" si="226"/>
        <v>0.14557829466733138</v>
      </c>
      <c r="BZ301" s="4">
        <f t="shared" si="241"/>
        <v>0.10838265084655256</v>
      </c>
      <c r="CA301" s="157">
        <f t="shared" si="227"/>
        <v>-138126</v>
      </c>
      <c r="CB301" s="4">
        <f t="shared" si="242"/>
        <v>-2.9343814498484643E-5</v>
      </c>
      <c r="CC301" s="4">
        <f t="shared" si="228"/>
        <v>-2.8165584912124012E-2</v>
      </c>
      <c r="CD301" s="4">
        <f t="shared" si="243"/>
        <v>-3.3496911041247857E-2</v>
      </c>
      <c r="CE301" s="159">
        <f t="shared" si="229"/>
        <v>782502</v>
      </c>
      <c r="CF301" s="4">
        <f t="shared" si="244"/>
        <v>1.5402426813209043E-4</v>
      </c>
      <c r="CG301" s="4">
        <f t="shared" si="230"/>
        <v>0.18985541425011063</v>
      </c>
      <c r="CH301" s="4">
        <f t="shared" si="245"/>
        <v>0.21333259122388323</v>
      </c>
      <c r="CI301" s="157">
        <f t="shared" si="264"/>
        <v>1953932.994106885</v>
      </c>
      <c r="CJ301" s="164">
        <f t="shared" si="263"/>
        <v>2.8829352523345386E-4</v>
      </c>
      <c r="CK301" s="4">
        <f t="shared" si="231"/>
        <v>0.47407515637419667</v>
      </c>
      <c r="CL301" s="4">
        <f t="shared" si="246"/>
        <v>0.39930334042150117</v>
      </c>
    </row>
    <row r="302" spans="1:90" x14ac:dyDescent="0.35">
      <c r="A302" t="s">
        <v>114</v>
      </c>
      <c r="B302">
        <v>1771</v>
      </c>
      <c r="C302" t="s">
        <v>473</v>
      </c>
      <c r="D302" s="342">
        <v>10979000</v>
      </c>
      <c r="E302" s="200">
        <v>9915126</v>
      </c>
      <c r="F302" s="200">
        <v>958056</v>
      </c>
      <c r="G302" s="161">
        <f t="shared" si="256"/>
        <v>1.6624355550752987E-3</v>
      </c>
      <c r="H302" s="342">
        <v>11121000</v>
      </c>
      <c r="I302" s="200">
        <v>10021146.242173193</v>
      </c>
      <c r="J302" s="200">
        <v>1002778.6022808033</v>
      </c>
      <c r="K302" s="161">
        <f t="shared" si="257"/>
        <v>1.6663994744169932E-3</v>
      </c>
      <c r="L302" s="200">
        <v>9539073.3333402704</v>
      </c>
      <c r="M302" s="200">
        <v>849113.50696027034</v>
      </c>
      <c r="N302" s="161">
        <f t="shared" si="258"/>
        <v>1.584792823987703E-3</v>
      </c>
      <c r="O302" s="200">
        <v>9610563</v>
      </c>
      <c r="P302" s="200">
        <v>834926</v>
      </c>
      <c r="Q302" s="161">
        <f t="shared" si="253"/>
        <v>1.5830929419041453E-3</v>
      </c>
      <c r="R302" t="s">
        <v>114</v>
      </c>
      <c r="S302" s="144">
        <v>1771</v>
      </c>
      <c r="T302" t="s">
        <v>472</v>
      </c>
      <c r="U302" s="275">
        <v>10730085.260863256</v>
      </c>
      <c r="V302" s="161">
        <f t="shared" si="232"/>
        <v>1.6809192648848689E-3</v>
      </c>
      <c r="W302" s="3">
        <v>10201793.127718432</v>
      </c>
      <c r="X302" s="161">
        <f t="shared" si="213"/>
        <v>1.6110764793206525E-3</v>
      </c>
      <c r="Y302">
        <v>1771</v>
      </c>
      <c r="Z302" t="s">
        <v>114</v>
      </c>
      <c r="AA302" t="s">
        <v>472</v>
      </c>
      <c r="AB302" s="162">
        <v>9536964</v>
      </c>
      <c r="AC302" s="161">
        <f t="shared" si="214"/>
        <v>1.5992422560697187E-3</v>
      </c>
      <c r="AD302" s="163">
        <v>1771</v>
      </c>
      <c r="AE302" s="163" t="s">
        <v>114</v>
      </c>
      <c r="AF302" s="8" t="s">
        <v>472</v>
      </c>
      <c r="AG302" s="160">
        <v>10653140</v>
      </c>
      <c r="AH302" s="161">
        <f t="shared" si="215"/>
        <v>1.753084224575181E-3</v>
      </c>
      <c r="AI302">
        <v>1771</v>
      </c>
      <c r="AJ302" t="s">
        <v>114</v>
      </c>
      <c r="AK302" s="1">
        <v>9934776</v>
      </c>
      <c r="AL302" s="161">
        <f t="shared" si="216"/>
        <v>1.7076117806961034E-3</v>
      </c>
      <c r="AM302">
        <v>1771</v>
      </c>
      <c r="AN302" t="s">
        <v>114</v>
      </c>
      <c r="AO302" s="3">
        <v>9423613</v>
      </c>
      <c r="AP302" s="161">
        <f t="shared" si="217"/>
        <v>1.674108350126241E-3</v>
      </c>
      <c r="AQ302">
        <v>1771</v>
      </c>
      <c r="AR302" t="s">
        <v>114</v>
      </c>
      <c r="AS302" s="3">
        <v>9078149</v>
      </c>
      <c r="AT302" s="161">
        <f t="shared" si="218"/>
        <v>1.6216325556310776E-3</v>
      </c>
      <c r="AU302" s="13">
        <v>1771</v>
      </c>
      <c r="AV302" s="13" t="s">
        <v>114</v>
      </c>
      <c r="AW302" s="3">
        <v>9031033</v>
      </c>
      <c r="AX302" s="161">
        <f t="shared" si="219"/>
        <v>1.5820015515386299E-3</v>
      </c>
      <c r="AY302" s="174">
        <f t="shared" si="254"/>
        <v>482072.90883292258</v>
      </c>
      <c r="AZ302" s="161">
        <f t="shared" si="259"/>
        <v>8.1606650429290198E-5</v>
      </c>
      <c r="BA302" s="148">
        <f t="shared" si="260"/>
        <v>5.0536660321922118E-2</v>
      </c>
      <c r="BB302" s="148">
        <f t="shared" si="261"/>
        <v>5.1493576443606748E-2</v>
      </c>
      <c r="BC302" s="174">
        <f t="shared" si="255"/>
        <v>-1191011.9275229853</v>
      </c>
      <c r="BD302" s="161">
        <f t="shared" si="262"/>
        <v>-9.6126440897165979E-5</v>
      </c>
      <c r="BE302" s="148">
        <f t="shared" si="247"/>
        <v>-0.11099743371723834</v>
      </c>
      <c r="BF302" s="161">
        <f t="shared" si="248"/>
        <v>-5.7186828008512332E-2</v>
      </c>
      <c r="BG302" s="174">
        <f t="shared" si="233"/>
        <v>528292.13314482383</v>
      </c>
      <c r="BH302" s="161">
        <f t="shared" si="249"/>
        <v>6.9842785564216405E-5</v>
      </c>
      <c r="BI302" s="148">
        <f t="shared" si="234"/>
        <v>5.1784242880738858E-2</v>
      </c>
      <c r="BJ302" s="161">
        <f t="shared" si="250"/>
        <v>4.3351626357097106E-2</v>
      </c>
      <c r="BK302" s="174">
        <f t="shared" si="251"/>
        <v>664829.12771843188</v>
      </c>
      <c r="BL302" s="164">
        <f t="shared" si="252"/>
        <v>1.1834223250933862E-5</v>
      </c>
      <c r="BM302" s="4">
        <f t="shared" si="220"/>
        <v>6.9710772497246706E-2</v>
      </c>
      <c r="BN302" s="4">
        <f t="shared" si="235"/>
        <v>7.3998940473330955E-3</v>
      </c>
      <c r="BO302" s="157">
        <f t="shared" si="221"/>
        <v>-1116176</v>
      </c>
      <c r="BP302" s="164">
        <f t="shared" si="236"/>
        <v>-1.5384196850546229E-4</v>
      </c>
      <c r="BQ302" s="4">
        <f t="shared" si="222"/>
        <v>-0.10477436699414445</v>
      </c>
      <c r="BR302" s="4">
        <f t="shared" si="237"/>
        <v>-8.7755035581785754E-2</v>
      </c>
      <c r="BS302" s="157">
        <f t="shared" si="223"/>
        <v>718364</v>
      </c>
      <c r="BT302" s="164">
        <f t="shared" si="238"/>
        <v>4.5472443879077552E-5</v>
      </c>
      <c r="BU302" s="4">
        <f t="shared" si="224"/>
        <v>7.2308021841660047E-2</v>
      </c>
      <c r="BV302" s="4">
        <f t="shared" si="239"/>
        <v>2.6629263391788519E-2</v>
      </c>
      <c r="BW302" s="157">
        <f t="shared" si="225"/>
        <v>511163</v>
      </c>
      <c r="BX302" s="4">
        <f t="shared" si="240"/>
        <v>3.3503430569862365E-5</v>
      </c>
      <c r="BY302" s="4">
        <f t="shared" si="226"/>
        <v>5.4242783526870217E-2</v>
      </c>
      <c r="BZ302" s="4">
        <f t="shared" si="241"/>
        <v>2.001270142839676E-2</v>
      </c>
      <c r="CA302" s="157">
        <f t="shared" si="227"/>
        <v>345464</v>
      </c>
      <c r="CB302" s="4">
        <f t="shared" si="242"/>
        <v>5.2475794495163413E-5</v>
      </c>
      <c r="CC302" s="4">
        <f t="shared" si="228"/>
        <v>3.8054453611633822E-2</v>
      </c>
      <c r="CD302" s="4">
        <f t="shared" si="243"/>
        <v>3.2359855081191206E-2</v>
      </c>
      <c r="CE302" s="159">
        <f t="shared" si="229"/>
        <v>47116</v>
      </c>
      <c r="CF302" s="4">
        <f t="shared" si="244"/>
        <v>3.9631004092447776E-5</v>
      </c>
      <c r="CG302" s="4">
        <f t="shared" si="230"/>
        <v>5.2171218951364701E-3</v>
      </c>
      <c r="CH302" s="4">
        <f t="shared" si="245"/>
        <v>2.5051179029441081E-2</v>
      </c>
      <c r="CI302" s="157">
        <f t="shared" si="264"/>
        <v>990113.24217319302</v>
      </c>
      <c r="CJ302" s="164">
        <f t="shared" si="263"/>
        <v>8.4397922878363301E-5</v>
      </c>
      <c r="CK302" s="4">
        <f t="shared" si="231"/>
        <v>0.10963455035245614</v>
      </c>
      <c r="CL302" s="4">
        <f t="shared" si="246"/>
        <v>5.3348824339823943E-2</v>
      </c>
    </row>
    <row r="303" spans="1:90" x14ac:dyDescent="0.35">
      <c r="A303" t="s">
        <v>243</v>
      </c>
      <c r="B303">
        <v>1773</v>
      </c>
      <c r="C303" t="s">
        <v>472</v>
      </c>
      <c r="D303" s="342">
        <v>3051000</v>
      </c>
      <c r="E303" s="200">
        <v>2755481</v>
      </c>
      <c r="F303" s="200">
        <v>341037</v>
      </c>
      <c r="G303" s="161">
        <f t="shared" si="256"/>
        <v>4.6200215566947301E-4</v>
      </c>
      <c r="H303" s="342">
        <v>3009000</v>
      </c>
      <c r="I303" s="200">
        <v>2711756.0148852607</v>
      </c>
      <c r="J303" s="200">
        <v>280788.56262739486</v>
      </c>
      <c r="K303" s="161">
        <f t="shared" si="257"/>
        <v>4.5093332526518977E-4</v>
      </c>
      <c r="L303" s="200">
        <v>2774009.4850147157</v>
      </c>
      <c r="M303" s="200">
        <v>237760.71865174951</v>
      </c>
      <c r="N303" s="161">
        <f t="shared" si="258"/>
        <v>4.6086555495487836E-4</v>
      </c>
      <c r="O303" s="200">
        <v>2795043</v>
      </c>
      <c r="P303" s="200">
        <v>233788</v>
      </c>
      <c r="Q303" s="161">
        <f t="shared" si="253"/>
        <v>4.6041140832421448E-4</v>
      </c>
      <c r="R303" t="s">
        <v>243</v>
      </c>
      <c r="S303" s="144">
        <v>1773</v>
      </c>
      <c r="T303" t="s">
        <v>472</v>
      </c>
      <c r="U303" s="275">
        <v>2936676.4750483646</v>
      </c>
      <c r="V303" s="161">
        <f t="shared" si="232"/>
        <v>4.6004443968843627E-4</v>
      </c>
      <c r="W303" s="3">
        <v>2864229.0187670719</v>
      </c>
      <c r="X303" s="161">
        <f t="shared" si="213"/>
        <v>4.5232166009969896E-4</v>
      </c>
      <c r="Y303">
        <v>1773</v>
      </c>
      <c r="Z303" t="s">
        <v>243</v>
      </c>
      <c r="AA303" t="s">
        <v>472</v>
      </c>
      <c r="AB303" s="162">
        <v>2651760</v>
      </c>
      <c r="AC303" s="161">
        <f t="shared" si="214"/>
        <v>4.4467050991861112E-4</v>
      </c>
      <c r="AD303" s="163">
        <v>1773</v>
      </c>
      <c r="AE303" s="163" t="s">
        <v>243</v>
      </c>
      <c r="AF303" s="8" t="s">
        <v>472</v>
      </c>
      <c r="AG303" s="160">
        <v>2733904</v>
      </c>
      <c r="AH303" s="161">
        <f t="shared" si="215"/>
        <v>4.4989214202601163E-4</v>
      </c>
      <c r="AI303">
        <v>1773</v>
      </c>
      <c r="AJ303" t="s">
        <v>243</v>
      </c>
      <c r="AK303" s="1">
        <v>2507534</v>
      </c>
      <c r="AL303" s="161">
        <f t="shared" si="216"/>
        <v>4.3100061832254932E-4</v>
      </c>
      <c r="AM303">
        <v>1773</v>
      </c>
      <c r="AN303" t="s">
        <v>243</v>
      </c>
      <c r="AO303" s="3">
        <v>2128200</v>
      </c>
      <c r="AP303" s="161">
        <f t="shared" si="217"/>
        <v>3.7807552058203854E-4</v>
      </c>
      <c r="AQ303">
        <v>1773</v>
      </c>
      <c r="AR303" t="s">
        <v>243</v>
      </c>
      <c r="AS303" s="3">
        <v>2205411</v>
      </c>
      <c r="AT303" s="161">
        <f t="shared" si="218"/>
        <v>3.939532470933106E-4</v>
      </c>
      <c r="AU303" s="13">
        <v>1773</v>
      </c>
      <c r="AV303" s="13" t="s">
        <v>243</v>
      </c>
      <c r="AW303" s="3">
        <v>1906582</v>
      </c>
      <c r="AX303" s="161">
        <f t="shared" si="219"/>
        <v>3.3398346370073324E-4</v>
      </c>
      <c r="AY303" s="174">
        <f t="shared" si="254"/>
        <v>-62253.470129454974</v>
      </c>
      <c r="AZ303" s="161">
        <f t="shared" si="259"/>
        <v>-9.9322296896885869E-6</v>
      </c>
      <c r="BA303" s="148">
        <f t="shared" si="260"/>
        <v>-2.2441693319994085E-2</v>
      </c>
      <c r="BB303" s="148">
        <f t="shared" si="261"/>
        <v>-2.1551251949521406E-2</v>
      </c>
      <c r="BC303" s="174">
        <f t="shared" si="255"/>
        <v>-162666.99003364891</v>
      </c>
      <c r="BD303" s="161">
        <f t="shared" si="262"/>
        <v>8.2111526644208658E-7</v>
      </c>
      <c r="BE303" s="148">
        <f t="shared" si="247"/>
        <v>-5.5391525561551656E-2</v>
      </c>
      <c r="BF303" s="161">
        <f t="shared" si="248"/>
        <v>1.7848607560569246E-3</v>
      </c>
      <c r="BG303" s="174">
        <f t="shared" si="233"/>
        <v>72447.456281292718</v>
      </c>
      <c r="BH303" s="161">
        <f t="shared" si="249"/>
        <v>7.7227795887373067E-6</v>
      </c>
      <c r="BI303" s="148">
        <f t="shared" si="234"/>
        <v>2.5293876923458532E-2</v>
      </c>
      <c r="BJ303" s="161">
        <f t="shared" si="250"/>
        <v>1.7073645305942416E-2</v>
      </c>
      <c r="BK303" s="174">
        <f t="shared" si="251"/>
        <v>212469.01876707189</v>
      </c>
      <c r="BL303" s="164">
        <f t="shared" si="252"/>
        <v>7.6511501810878468E-6</v>
      </c>
      <c r="BM303" s="4">
        <f t="shared" si="220"/>
        <v>8.0123773933942696E-2</v>
      </c>
      <c r="BN303" s="4">
        <f t="shared" si="235"/>
        <v>1.7206335950833013E-2</v>
      </c>
      <c r="BO303" s="157">
        <f t="shared" si="221"/>
        <v>-82144</v>
      </c>
      <c r="BP303" s="164">
        <f t="shared" si="236"/>
        <v>-5.2216321074005168E-6</v>
      </c>
      <c r="BQ303" s="4">
        <f t="shared" si="222"/>
        <v>-3.0046409822729693E-2</v>
      </c>
      <c r="BR303" s="4">
        <f t="shared" si="237"/>
        <v>-1.1606408780304091E-2</v>
      </c>
      <c r="BS303" s="157">
        <f t="shared" si="223"/>
        <v>226370</v>
      </c>
      <c r="BT303" s="164">
        <f t="shared" si="238"/>
        <v>1.8891523703462316E-5</v>
      </c>
      <c r="BU303" s="4">
        <f t="shared" si="224"/>
        <v>9.0275944413914233E-2</v>
      </c>
      <c r="BV303" s="4">
        <f t="shared" si="239"/>
        <v>4.3831778657274237E-2</v>
      </c>
      <c r="BW303" s="157">
        <f t="shared" si="225"/>
        <v>379334</v>
      </c>
      <c r="BX303" s="4">
        <f t="shared" si="240"/>
        <v>5.2925097740510779E-5</v>
      </c>
      <c r="BY303" s="4">
        <f t="shared" si="226"/>
        <v>0.17824170660652194</v>
      </c>
      <c r="BZ303" s="4">
        <f t="shared" si="241"/>
        <v>0.13998551839334589</v>
      </c>
      <c r="CA303" s="157">
        <f t="shared" si="227"/>
        <v>-77211</v>
      </c>
      <c r="CB303" s="4">
        <f t="shared" si="242"/>
        <v>-1.5877726511272065E-5</v>
      </c>
      <c r="CC303" s="4">
        <f t="shared" si="228"/>
        <v>-3.5009800894255087E-2</v>
      </c>
      <c r="CD303" s="4">
        <f t="shared" si="243"/>
        <v>-4.0303580763509518E-2</v>
      </c>
      <c r="CE303" s="159">
        <f t="shared" si="229"/>
        <v>298829</v>
      </c>
      <c r="CF303" s="4">
        <f t="shared" si="244"/>
        <v>5.9969783392577365E-5</v>
      </c>
      <c r="CG303" s="4">
        <f t="shared" si="230"/>
        <v>0.1567354564346039</v>
      </c>
      <c r="CH303" s="4">
        <f t="shared" si="245"/>
        <v>0.17955913962948011</v>
      </c>
      <c r="CI303" s="157">
        <f t="shared" si="264"/>
        <v>805174.01488526072</v>
      </c>
      <c r="CJ303" s="164">
        <f t="shared" si="263"/>
        <v>1.1694986156445653E-4</v>
      </c>
      <c r="CK303" s="4">
        <f t="shared" si="231"/>
        <v>0.42231281680266608</v>
      </c>
      <c r="CL303" s="4">
        <f t="shared" si="246"/>
        <v>0.35016662282791872</v>
      </c>
    </row>
    <row r="304" spans="1:90" x14ac:dyDescent="0.35">
      <c r="A304" t="s">
        <v>85</v>
      </c>
      <c r="B304">
        <v>1774</v>
      </c>
      <c r="C304" t="s">
        <v>472</v>
      </c>
      <c r="D304" s="342">
        <v>3749000</v>
      </c>
      <c r="E304" s="200">
        <v>3385674</v>
      </c>
      <c r="F304" s="200">
        <v>594360</v>
      </c>
      <c r="G304" s="161">
        <f t="shared" si="256"/>
        <v>5.6766447904888016E-4</v>
      </c>
      <c r="H304" s="342">
        <v>3950000</v>
      </c>
      <c r="I304" s="200">
        <v>3559022.8829472186</v>
      </c>
      <c r="J304" s="200">
        <v>748606.45870034036</v>
      </c>
      <c r="K304" s="161">
        <f t="shared" si="257"/>
        <v>5.9182390100467679E-4</v>
      </c>
      <c r="L304" s="200">
        <v>3285113.2540458394</v>
      </c>
      <c r="M304" s="200">
        <v>633890.5258193335</v>
      </c>
      <c r="N304" s="161">
        <f t="shared" si="258"/>
        <v>5.4577879098615647E-4</v>
      </c>
      <c r="O304" s="200">
        <v>3300661</v>
      </c>
      <c r="P304" s="200">
        <v>623299</v>
      </c>
      <c r="Q304" s="161">
        <f t="shared" si="253"/>
        <v>5.4369896256007875E-4</v>
      </c>
      <c r="R304" t="s">
        <v>85</v>
      </c>
      <c r="S304" s="144">
        <v>1774</v>
      </c>
      <c r="T304" t="s">
        <v>472</v>
      </c>
      <c r="U304" s="275">
        <v>3227243.9248640556</v>
      </c>
      <c r="V304" s="161">
        <f t="shared" si="232"/>
        <v>5.0556322283595878E-4</v>
      </c>
      <c r="W304" s="3">
        <v>3344299.6284419163</v>
      </c>
      <c r="X304" s="161">
        <f t="shared" si="213"/>
        <v>5.2813484881834144E-4</v>
      </c>
      <c r="Y304">
        <v>1774</v>
      </c>
      <c r="Z304" t="s">
        <v>85</v>
      </c>
      <c r="AA304" t="s">
        <v>472</v>
      </c>
      <c r="AB304" s="162">
        <v>3150627</v>
      </c>
      <c r="AC304" s="161">
        <f t="shared" si="214"/>
        <v>5.283249293500709E-4</v>
      </c>
      <c r="AD304" s="163">
        <v>1774</v>
      </c>
      <c r="AE304" s="163" t="s">
        <v>85</v>
      </c>
      <c r="AF304" s="8" t="s">
        <v>472</v>
      </c>
      <c r="AG304" s="160">
        <v>3346257</v>
      </c>
      <c r="AH304" s="161">
        <f t="shared" si="215"/>
        <v>5.5066115324442098E-4</v>
      </c>
      <c r="AI304">
        <v>1774</v>
      </c>
      <c r="AJ304" t="s">
        <v>85</v>
      </c>
      <c r="AK304" s="1">
        <v>2920432</v>
      </c>
      <c r="AL304" s="161">
        <f t="shared" si="216"/>
        <v>5.0197046092653546E-4</v>
      </c>
      <c r="AM304">
        <v>1774</v>
      </c>
      <c r="AN304" t="s">
        <v>85</v>
      </c>
      <c r="AO304" s="3">
        <v>2481173</v>
      </c>
      <c r="AP304" s="161">
        <f t="shared" si="217"/>
        <v>4.4078130515416708E-4</v>
      </c>
      <c r="AQ304">
        <v>1774</v>
      </c>
      <c r="AR304" t="s">
        <v>85</v>
      </c>
      <c r="AS304" s="3">
        <v>2511029</v>
      </c>
      <c r="AT304" s="161">
        <f t="shared" si="218"/>
        <v>4.4854588468791923E-4</v>
      </c>
      <c r="AU304" s="13">
        <v>1774</v>
      </c>
      <c r="AV304" s="13" t="s">
        <v>85</v>
      </c>
      <c r="AW304" s="3">
        <v>2337292</v>
      </c>
      <c r="AX304" s="161">
        <f t="shared" si="219"/>
        <v>4.0943262751878183E-4</v>
      </c>
      <c r="AY304" s="174">
        <f t="shared" si="254"/>
        <v>273909.62890137918</v>
      </c>
      <c r="AZ304" s="161">
        <f t="shared" si="259"/>
        <v>4.6045110018520319E-5</v>
      </c>
      <c r="BA304" s="148">
        <f t="shared" si="260"/>
        <v>8.3379052020212979E-2</v>
      </c>
      <c r="BB304" s="148">
        <f t="shared" si="261"/>
        <v>8.4365883722455307E-2</v>
      </c>
      <c r="BC304" s="174">
        <f t="shared" si="255"/>
        <v>57869.329181783833</v>
      </c>
      <c r="BD304" s="161">
        <f t="shared" si="262"/>
        <v>4.0215568150197699E-5</v>
      </c>
      <c r="BE304" s="148">
        <f t="shared" si="247"/>
        <v>1.7931501469701124E-2</v>
      </c>
      <c r="BF304" s="161">
        <f t="shared" si="248"/>
        <v>7.954607126010535E-2</v>
      </c>
      <c r="BG304" s="174">
        <f t="shared" si="233"/>
        <v>-117055.70357786072</v>
      </c>
      <c r="BH304" s="161">
        <f t="shared" si="249"/>
        <v>-2.2571625982382667E-5</v>
      </c>
      <c r="BI304" s="148">
        <f t="shared" si="234"/>
        <v>-3.500155984300847E-2</v>
      </c>
      <c r="BJ304" s="161">
        <f t="shared" si="250"/>
        <v>-4.2738376444737242E-2</v>
      </c>
      <c r="BK304" s="174">
        <f t="shared" si="251"/>
        <v>193672.62844191631</v>
      </c>
      <c r="BL304" s="164">
        <f t="shared" si="252"/>
        <v>-1.9008053172946127E-7</v>
      </c>
      <c r="BM304" s="4">
        <f t="shared" si="220"/>
        <v>6.1471138424801258E-2</v>
      </c>
      <c r="BN304" s="4">
        <f t="shared" si="235"/>
        <v>-3.5977959995810247E-4</v>
      </c>
      <c r="BO304" s="157">
        <f t="shared" si="221"/>
        <v>-195630</v>
      </c>
      <c r="BP304" s="164">
        <f t="shared" si="236"/>
        <v>-2.2336223894350079E-5</v>
      </c>
      <c r="BQ304" s="4">
        <f t="shared" si="222"/>
        <v>-5.8462335678341505E-2</v>
      </c>
      <c r="BR304" s="4">
        <f t="shared" si="237"/>
        <v>-4.0562556052389155E-2</v>
      </c>
      <c r="BS304" s="157">
        <f t="shared" si="223"/>
        <v>425825</v>
      </c>
      <c r="BT304" s="164">
        <f t="shared" si="238"/>
        <v>4.8690692317885525E-5</v>
      </c>
      <c r="BU304" s="4">
        <f t="shared" si="224"/>
        <v>0.14580890772324095</v>
      </c>
      <c r="BV304" s="4">
        <f t="shared" si="239"/>
        <v>9.6999118689200164E-2</v>
      </c>
      <c r="BW304" s="157">
        <f t="shared" si="225"/>
        <v>439259</v>
      </c>
      <c r="BX304" s="4">
        <f t="shared" si="240"/>
        <v>6.1189155772368379E-5</v>
      </c>
      <c r="BY304" s="4">
        <f t="shared" si="226"/>
        <v>0.17703682895146772</v>
      </c>
      <c r="BZ304" s="4">
        <f t="shared" si="241"/>
        <v>0.13881976176591007</v>
      </c>
      <c r="CA304" s="157">
        <f t="shared" si="227"/>
        <v>-29856</v>
      </c>
      <c r="CB304" s="4">
        <f t="shared" si="242"/>
        <v>-7.7645795337521529E-6</v>
      </c>
      <c r="CC304" s="4">
        <f t="shared" si="228"/>
        <v>-1.1889946312846247E-2</v>
      </c>
      <c r="CD304" s="4">
        <f t="shared" si="243"/>
        <v>-1.7310557958088158E-2</v>
      </c>
      <c r="CE304" s="159">
        <f t="shared" si="229"/>
        <v>173737</v>
      </c>
      <c r="CF304" s="4">
        <f t="shared" si="244"/>
        <v>3.9113257169137402E-5</v>
      </c>
      <c r="CG304" s="4">
        <f t="shared" si="230"/>
        <v>7.4332603714041726E-2</v>
      </c>
      <c r="CH304" s="4">
        <f t="shared" si="245"/>
        <v>9.5530386540440451E-2</v>
      </c>
      <c r="CI304" s="157">
        <f t="shared" si="264"/>
        <v>1221730.8829472186</v>
      </c>
      <c r="CJ304" s="164">
        <f t="shared" si="263"/>
        <v>1.8239127348589496E-4</v>
      </c>
      <c r="CK304" s="4">
        <f t="shared" si="231"/>
        <v>0.52271213136707717</v>
      </c>
      <c r="CL304" s="4">
        <f t="shared" si="246"/>
        <v>0.44547322618427171</v>
      </c>
    </row>
    <row r="305" spans="1:90" x14ac:dyDescent="0.35">
      <c r="A305" t="s">
        <v>357</v>
      </c>
      <c r="B305">
        <v>1783</v>
      </c>
      <c r="C305" t="s">
        <v>473</v>
      </c>
      <c r="D305" s="342">
        <v>20183000</v>
      </c>
      <c r="E305" s="200">
        <v>18226982</v>
      </c>
      <c r="F305" s="200">
        <v>1578111</v>
      </c>
      <c r="G305" s="161">
        <f t="shared" si="256"/>
        <v>3.056056265802117E-3</v>
      </c>
      <c r="H305" s="342">
        <v>20459000</v>
      </c>
      <c r="I305" s="200">
        <v>18436049.486786377</v>
      </c>
      <c r="J305" s="200">
        <v>1673240.7976401662</v>
      </c>
      <c r="K305" s="161">
        <f t="shared" si="257"/>
        <v>3.0656995150730522E-3</v>
      </c>
      <c r="L305" s="200">
        <v>18559507.92689798</v>
      </c>
      <c r="M305" s="200">
        <v>1416834.5419833655</v>
      </c>
      <c r="N305" s="161">
        <f t="shared" si="258"/>
        <v>3.0834205746682682E-3</v>
      </c>
      <c r="O305" s="200">
        <v>18704850</v>
      </c>
      <c r="P305" s="200">
        <v>1393161</v>
      </c>
      <c r="Q305" s="161">
        <f t="shared" si="253"/>
        <v>3.0811426983388748E-3</v>
      </c>
      <c r="R305" t="s">
        <v>357</v>
      </c>
      <c r="S305" s="144">
        <v>1783</v>
      </c>
      <c r="T305" t="s">
        <v>473</v>
      </c>
      <c r="U305" s="275">
        <v>18866019.560763504</v>
      </c>
      <c r="V305" s="161">
        <f t="shared" si="232"/>
        <v>2.9554523529322671E-3</v>
      </c>
      <c r="W305" s="3">
        <v>19398323.736746673</v>
      </c>
      <c r="X305" s="161">
        <f t="shared" si="213"/>
        <v>3.0634009844413921E-3</v>
      </c>
      <c r="Y305">
        <v>1783</v>
      </c>
      <c r="Z305" t="s">
        <v>357</v>
      </c>
      <c r="AA305" t="s">
        <v>473</v>
      </c>
      <c r="AB305" s="162">
        <v>19062162</v>
      </c>
      <c r="AC305" s="161">
        <f t="shared" si="214"/>
        <v>3.1965114854629272E-3</v>
      </c>
      <c r="AD305" s="163">
        <v>1783</v>
      </c>
      <c r="AE305" s="163" t="s">
        <v>357</v>
      </c>
      <c r="AF305" s="8" t="s">
        <v>473</v>
      </c>
      <c r="AG305" s="160">
        <v>17512096</v>
      </c>
      <c r="AH305" s="161">
        <f t="shared" si="215"/>
        <v>2.8817962813636288E-3</v>
      </c>
      <c r="AI305">
        <v>1783</v>
      </c>
      <c r="AJ305" t="s">
        <v>357</v>
      </c>
      <c r="AK305" s="1">
        <v>16967883</v>
      </c>
      <c r="AL305" s="161">
        <f t="shared" si="216"/>
        <v>2.9164781273652413E-3</v>
      </c>
      <c r="AM305">
        <v>1783</v>
      </c>
      <c r="AN305" t="s">
        <v>357</v>
      </c>
      <c r="AO305" s="3">
        <v>14868219</v>
      </c>
      <c r="AP305" s="161">
        <f t="shared" si="217"/>
        <v>2.6413446285841352E-3</v>
      </c>
      <c r="AQ305">
        <v>1783</v>
      </c>
      <c r="AR305" t="s">
        <v>357</v>
      </c>
      <c r="AS305" s="3">
        <v>16328653</v>
      </c>
      <c r="AT305" s="161">
        <f t="shared" si="218"/>
        <v>2.9167923212543726E-3</v>
      </c>
      <c r="AU305" s="13">
        <v>1783</v>
      </c>
      <c r="AV305" s="13" t="s">
        <v>357</v>
      </c>
      <c r="AW305" s="3">
        <v>14107400</v>
      </c>
      <c r="AX305" s="161">
        <f t="shared" si="219"/>
        <v>2.4712487140924038E-3</v>
      </c>
      <c r="AY305" s="174">
        <f t="shared" si="254"/>
        <v>-123458.44011160359</v>
      </c>
      <c r="AZ305" s="161">
        <f t="shared" si="259"/>
        <v>-1.7721059595215971E-5</v>
      </c>
      <c r="BA305" s="148">
        <f t="shared" si="260"/>
        <v>-6.6520319718540253E-3</v>
      </c>
      <c r="BB305" s="148">
        <f t="shared" si="261"/>
        <v>-5.7472080652255821E-3</v>
      </c>
      <c r="BC305" s="174">
        <f t="shared" si="255"/>
        <v>-306511.63386552408</v>
      </c>
      <c r="BD305" s="161">
        <f t="shared" si="262"/>
        <v>1.2796822173600109E-4</v>
      </c>
      <c r="BE305" s="148">
        <f t="shared" si="247"/>
        <v>-1.6246756920733289E-2</v>
      </c>
      <c r="BF305" s="161">
        <f t="shared" si="248"/>
        <v>4.32990305558595E-2</v>
      </c>
      <c r="BG305" s="174">
        <f t="shared" si="233"/>
        <v>-532304.17598316818</v>
      </c>
      <c r="BH305" s="161">
        <f t="shared" si="249"/>
        <v>-1.0794863150912501E-4</v>
      </c>
      <c r="BI305" s="148">
        <f t="shared" si="234"/>
        <v>-2.7440730611934919E-2</v>
      </c>
      <c r="BJ305" s="161">
        <f t="shared" si="250"/>
        <v>-3.5238165704516586E-2</v>
      </c>
      <c r="BK305" s="174">
        <f t="shared" si="251"/>
        <v>336161.73674667254</v>
      </c>
      <c r="BL305" s="164">
        <f t="shared" si="252"/>
        <v>-1.3311050102153511E-4</v>
      </c>
      <c r="BM305" s="4">
        <f t="shared" si="220"/>
        <v>1.7635026748102998E-2</v>
      </c>
      <c r="BN305" s="4">
        <f t="shared" si="235"/>
        <v>-4.164242851211207E-2</v>
      </c>
      <c r="BO305" s="157">
        <f t="shared" si="221"/>
        <v>1550066</v>
      </c>
      <c r="BP305" s="164">
        <f t="shared" si="236"/>
        <v>3.1471520409929836E-4</v>
      </c>
      <c r="BQ305" s="4">
        <f t="shared" si="222"/>
        <v>8.8514019109991168E-2</v>
      </c>
      <c r="BR305" s="4">
        <f t="shared" si="237"/>
        <v>0.10920799854401199</v>
      </c>
      <c r="BS305" s="157">
        <f t="shared" si="223"/>
        <v>544213</v>
      </c>
      <c r="BT305" s="164">
        <f t="shared" si="238"/>
        <v>-3.4681846001612462E-5</v>
      </c>
      <c r="BU305" s="4">
        <f t="shared" si="224"/>
        <v>3.2073123087894936E-2</v>
      </c>
      <c r="BV305" s="4">
        <f t="shared" si="239"/>
        <v>-1.1891687332126227E-2</v>
      </c>
      <c r="BW305" s="157">
        <f t="shared" si="225"/>
        <v>2099664</v>
      </c>
      <c r="BX305" s="4">
        <f t="shared" si="240"/>
        <v>2.7513349878110615E-4</v>
      </c>
      <c r="BY305" s="4">
        <f t="shared" si="226"/>
        <v>0.14121825889166684</v>
      </c>
      <c r="BZ305" s="4">
        <f t="shared" si="241"/>
        <v>0.10416418054791607</v>
      </c>
      <c r="CA305" s="157">
        <f t="shared" si="227"/>
        <v>-1460434</v>
      </c>
      <c r="CB305" s="4">
        <f t="shared" si="242"/>
        <v>-2.7544769267023742E-4</v>
      </c>
      <c r="CC305" s="4">
        <f t="shared" si="228"/>
        <v>-8.9439955641166483E-2</v>
      </c>
      <c r="CD305" s="4">
        <f t="shared" si="243"/>
        <v>-9.4435140501117537E-2</v>
      </c>
      <c r="CE305" s="159">
        <f t="shared" si="229"/>
        <v>2221253</v>
      </c>
      <c r="CF305" s="4">
        <f t="shared" si="244"/>
        <v>4.4554360716196877E-4</v>
      </c>
      <c r="CG305" s="4">
        <f t="shared" si="230"/>
        <v>0.15745303883068459</v>
      </c>
      <c r="CH305" s="4">
        <f t="shared" si="245"/>
        <v>0.18029088072812618</v>
      </c>
      <c r="CI305" s="157">
        <f t="shared" si="264"/>
        <v>4328649.4867863767</v>
      </c>
      <c r="CJ305" s="164">
        <f t="shared" si="263"/>
        <v>5.944508009806484E-4</v>
      </c>
      <c r="CK305" s="4">
        <f t="shared" si="231"/>
        <v>0.30683538332976856</v>
      </c>
      <c r="CL305" s="4">
        <f t="shared" si="246"/>
        <v>0.24054673153323933</v>
      </c>
    </row>
    <row r="306" spans="1:90" x14ac:dyDescent="0.35">
      <c r="A306" t="s">
        <v>212</v>
      </c>
      <c r="B306">
        <v>1842</v>
      </c>
      <c r="C306" t="s">
        <v>472</v>
      </c>
      <c r="D306" s="342">
        <v>2398000</v>
      </c>
      <c r="E306" s="200">
        <v>2165477</v>
      </c>
      <c r="F306" s="200">
        <v>161457</v>
      </c>
      <c r="G306" s="161">
        <f t="shared" si="256"/>
        <v>3.6307818564260228E-4</v>
      </c>
      <c r="H306" s="342">
        <v>2406000</v>
      </c>
      <c r="I306" s="200">
        <v>2167942.0829777862</v>
      </c>
      <c r="J306" s="200">
        <v>150207.63929274012</v>
      </c>
      <c r="K306" s="161">
        <f t="shared" si="257"/>
        <v>3.6050342549009853E-4</v>
      </c>
      <c r="L306" s="200">
        <v>2014605.7000411269</v>
      </c>
      <c r="M306" s="200">
        <v>127189.92515594832</v>
      </c>
      <c r="N306" s="161">
        <f t="shared" si="258"/>
        <v>3.3470050444322461E-4</v>
      </c>
      <c r="O306" s="200">
        <v>2031089</v>
      </c>
      <c r="P306" s="200">
        <v>125065</v>
      </c>
      <c r="Q306" s="161">
        <f t="shared" si="253"/>
        <v>3.3456964594885322E-4</v>
      </c>
      <c r="R306" t="s">
        <v>212</v>
      </c>
      <c r="S306" s="144">
        <v>1842</v>
      </c>
      <c r="T306" t="s">
        <v>472</v>
      </c>
      <c r="U306" s="275">
        <v>2134840.3325595935</v>
      </c>
      <c r="V306" s="161">
        <f t="shared" si="232"/>
        <v>3.3443296630095365E-4</v>
      </c>
      <c r="W306" s="3">
        <v>2219704.863311145</v>
      </c>
      <c r="X306" s="161">
        <f t="shared" si="213"/>
        <v>3.5053781737623077E-4</v>
      </c>
      <c r="Y306">
        <v>1842</v>
      </c>
      <c r="Z306" t="s">
        <v>212</v>
      </c>
      <c r="AA306" t="s">
        <v>472</v>
      </c>
      <c r="AB306" s="162">
        <v>2153167</v>
      </c>
      <c r="AC306" s="161">
        <f t="shared" si="214"/>
        <v>3.6106203722430615E-4</v>
      </c>
      <c r="AD306" s="163">
        <v>1842</v>
      </c>
      <c r="AE306" s="163" t="s">
        <v>212</v>
      </c>
      <c r="AF306" s="8" t="s">
        <v>472</v>
      </c>
      <c r="AG306" s="160">
        <v>1854698</v>
      </c>
      <c r="AH306" s="161">
        <f t="shared" si="215"/>
        <v>3.0520971330059863E-4</v>
      </c>
      <c r="AI306">
        <v>1842</v>
      </c>
      <c r="AJ306" t="s">
        <v>212</v>
      </c>
      <c r="AK306" s="1">
        <v>1585261</v>
      </c>
      <c r="AL306" s="161">
        <f t="shared" si="216"/>
        <v>2.7247824803277757E-4</v>
      </c>
      <c r="AM306">
        <v>1842</v>
      </c>
      <c r="AN306" t="s">
        <v>212</v>
      </c>
      <c r="AO306" s="3">
        <v>1374194</v>
      </c>
      <c r="AP306" s="161">
        <f t="shared" si="217"/>
        <v>2.4412607458449106E-4</v>
      </c>
      <c r="AQ306">
        <v>1842</v>
      </c>
      <c r="AR306" t="s">
        <v>212</v>
      </c>
      <c r="AS306" s="3">
        <v>1562134</v>
      </c>
      <c r="AT306" s="161">
        <f t="shared" si="218"/>
        <v>2.7904447819243746E-4</v>
      </c>
      <c r="AU306" s="13">
        <v>1842</v>
      </c>
      <c r="AV306" s="13" t="s">
        <v>212</v>
      </c>
      <c r="AW306" s="3">
        <v>1369629</v>
      </c>
      <c r="AX306" s="161">
        <f t="shared" si="219"/>
        <v>2.3992329593218207E-4</v>
      </c>
      <c r="AY306" s="174">
        <f t="shared" si="254"/>
        <v>153336.38293665927</v>
      </c>
      <c r="AZ306" s="161">
        <f t="shared" si="259"/>
        <v>2.5802921046873923E-5</v>
      </c>
      <c r="BA306" s="148">
        <f t="shared" si="260"/>
        <v>7.611235435972856E-2</v>
      </c>
      <c r="BB306" s="148">
        <f t="shared" si="261"/>
        <v>7.7092566949658978E-2</v>
      </c>
      <c r="BC306" s="174">
        <f t="shared" si="255"/>
        <v>-120234.63251846656</v>
      </c>
      <c r="BD306" s="161">
        <f t="shared" si="262"/>
        <v>2.6753814227095489E-7</v>
      </c>
      <c r="BE306" s="148">
        <f t="shared" si="247"/>
        <v>-5.6320199072831714E-2</v>
      </c>
      <c r="BF306" s="161">
        <f t="shared" si="248"/>
        <v>7.9997538888017207E-4</v>
      </c>
      <c r="BG306" s="174">
        <f t="shared" si="233"/>
        <v>-84864.530751551501</v>
      </c>
      <c r="BH306" s="161">
        <f t="shared" si="249"/>
        <v>-1.6104851075277114E-5</v>
      </c>
      <c r="BI306" s="148">
        <f t="shared" si="234"/>
        <v>-3.8232348883066668E-2</v>
      </c>
      <c r="BJ306" s="161">
        <f t="shared" si="250"/>
        <v>-4.5943262829162439E-2</v>
      </c>
      <c r="BK306" s="174">
        <f t="shared" si="251"/>
        <v>66537.863311144989</v>
      </c>
      <c r="BL306" s="164">
        <f t="shared" si="252"/>
        <v>-1.0524219848075383E-5</v>
      </c>
      <c r="BM306" s="4">
        <f t="shared" si="220"/>
        <v>3.0902323559271059E-2</v>
      </c>
      <c r="BN306" s="4">
        <f t="shared" si="235"/>
        <v>-2.914795454260764E-2</v>
      </c>
      <c r="BO306" s="157">
        <f t="shared" si="221"/>
        <v>298469</v>
      </c>
      <c r="BP306" s="164">
        <f t="shared" si="236"/>
        <v>5.5852323923707525E-5</v>
      </c>
      <c r="BQ306" s="4">
        <f t="shared" si="222"/>
        <v>0.16092592972009459</v>
      </c>
      <c r="BR306" s="4">
        <f t="shared" si="237"/>
        <v>0.18299654791359479</v>
      </c>
      <c r="BS306" s="157">
        <f t="shared" si="223"/>
        <v>269437</v>
      </c>
      <c r="BT306" s="164">
        <f t="shared" si="238"/>
        <v>3.2731465267821051E-5</v>
      </c>
      <c r="BU306" s="4">
        <f t="shared" si="224"/>
        <v>0.16996381037570468</v>
      </c>
      <c r="BV306" s="4">
        <f t="shared" si="239"/>
        <v>0.12012505770326166</v>
      </c>
      <c r="BW306" s="157">
        <f t="shared" si="225"/>
        <v>211067</v>
      </c>
      <c r="BX306" s="4">
        <f t="shared" si="240"/>
        <v>2.8352173448286511E-5</v>
      </c>
      <c r="BY306" s="4">
        <f t="shared" si="226"/>
        <v>0.15359330633083829</v>
      </c>
      <c r="BZ306" s="4">
        <f t="shared" si="241"/>
        <v>0.11613742406067294</v>
      </c>
      <c r="CA306" s="157">
        <f t="shared" si="227"/>
        <v>-187940</v>
      </c>
      <c r="CB306" s="4">
        <f t="shared" si="242"/>
        <v>-3.4918403607946401E-5</v>
      </c>
      <c r="CC306" s="4">
        <f t="shared" si="228"/>
        <v>-0.12030978136318651</v>
      </c>
      <c r="CD306" s="4">
        <f t="shared" si="243"/>
        <v>-0.12513561936124612</v>
      </c>
      <c r="CE306" s="159">
        <f t="shared" si="229"/>
        <v>192505</v>
      </c>
      <c r="CF306" s="4">
        <f t="shared" si="244"/>
        <v>3.9121182260255398E-5</v>
      </c>
      <c r="CG306" s="4">
        <f t="shared" si="230"/>
        <v>0.14055266061101218</v>
      </c>
      <c r="CH306" s="4">
        <f t="shared" si="245"/>
        <v>0.16305703916018888</v>
      </c>
      <c r="CI306" s="157">
        <f t="shared" si="264"/>
        <v>798313.08297778619</v>
      </c>
      <c r="CJ306" s="164">
        <f t="shared" si="263"/>
        <v>1.2058012955791647E-4</v>
      </c>
      <c r="CK306" s="4">
        <f t="shared" si="231"/>
        <v>0.58286812193505411</v>
      </c>
      <c r="CL306" s="4">
        <f t="shared" si="246"/>
        <v>0.50257783050796478</v>
      </c>
    </row>
    <row r="307" spans="1:90" x14ac:dyDescent="0.35">
      <c r="A307" t="s">
        <v>41</v>
      </c>
      <c r="B307">
        <v>1859</v>
      </c>
      <c r="C307" t="s">
        <v>473</v>
      </c>
      <c r="D307" s="342">
        <v>9462000</v>
      </c>
      <c r="E307" s="200">
        <v>8544779</v>
      </c>
      <c r="F307" s="200">
        <v>1667906</v>
      </c>
      <c r="G307" s="161">
        <f t="shared" si="256"/>
        <v>1.4326741203148357E-3</v>
      </c>
      <c r="H307" s="342">
        <v>9735000</v>
      </c>
      <c r="I307" s="200">
        <v>8772018.6064477805</v>
      </c>
      <c r="J307" s="200">
        <v>1848083.6686142576</v>
      </c>
      <c r="K307" s="161">
        <f t="shared" si="257"/>
        <v>1.4586841507055648E-3</v>
      </c>
      <c r="L307" s="200">
        <v>8141372.1408834532</v>
      </c>
      <c r="M307" s="200">
        <v>1564884.6130580171</v>
      </c>
      <c r="N307" s="161">
        <f t="shared" si="258"/>
        <v>1.3525829706319604E-3</v>
      </c>
      <c r="O307" s="200">
        <v>8180065</v>
      </c>
      <c r="P307" s="200">
        <v>1538737</v>
      </c>
      <c r="Q307" s="161">
        <f t="shared" si="253"/>
        <v>1.3474552079641049E-3</v>
      </c>
      <c r="R307" t="s">
        <v>41</v>
      </c>
      <c r="S307" s="144">
        <v>1859</v>
      </c>
      <c r="T307" t="s">
        <v>473</v>
      </c>
      <c r="U307" s="275">
        <v>7566504.9814262083</v>
      </c>
      <c r="V307" s="161">
        <f t="shared" si="232"/>
        <v>1.1853292571231068E-3</v>
      </c>
      <c r="W307" s="3">
        <v>7880902.6276814984</v>
      </c>
      <c r="X307" s="161">
        <f t="shared" si="213"/>
        <v>1.2445593338661959E-3</v>
      </c>
      <c r="Y307">
        <v>1859</v>
      </c>
      <c r="Z307" t="s">
        <v>41</v>
      </c>
      <c r="AA307" t="s">
        <v>473</v>
      </c>
      <c r="AB307" s="162">
        <v>7835807</v>
      </c>
      <c r="AC307" s="161">
        <f t="shared" si="214"/>
        <v>1.3139772431569306E-3</v>
      </c>
      <c r="AD307" s="163">
        <v>1859</v>
      </c>
      <c r="AE307" s="163" t="s">
        <v>41</v>
      </c>
      <c r="AF307" s="8" t="s">
        <v>473</v>
      </c>
      <c r="AG307" s="160">
        <v>8633085</v>
      </c>
      <c r="AH307" s="161">
        <f t="shared" si="215"/>
        <v>1.4206633089320732E-3</v>
      </c>
      <c r="AI307">
        <v>1859</v>
      </c>
      <c r="AJ307" t="s">
        <v>41</v>
      </c>
      <c r="AK307" s="1">
        <v>8289739</v>
      </c>
      <c r="AL307" s="161">
        <f t="shared" si="216"/>
        <v>1.4248590985137396E-3</v>
      </c>
      <c r="AM307">
        <v>1859</v>
      </c>
      <c r="AN307" t="s">
        <v>41</v>
      </c>
      <c r="AO307" s="3">
        <v>7672649</v>
      </c>
      <c r="AP307" s="161">
        <f t="shared" si="217"/>
        <v>1.3630489450795309E-3</v>
      </c>
      <c r="AQ307">
        <v>1859</v>
      </c>
      <c r="AR307" t="s">
        <v>41</v>
      </c>
      <c r="AS307" s="3">
        <v>7700886</v>
      </c>
      <c r="AT307" s="161">
        <f t="shared" si="218"/>
        <v>1.3756116411840769E-3</v>
      </c>
      <c r="AU307" s="13">
        <v>1859</v>
      </c>
      <c r="AV307" s="13" t="s">
        <v>41</v>
      </c>
      <c r="AW307" s="3">
        <v>6770890</v>
      </c>
      <c r="AX307" s="161">
        <f t="shared" si="219"/>
        <v>1.1860834176220364E-3</v>
      </c>
      <c r="AY307" s="174">
        <f t="shared" si="254"/>
        <v>630646.46556432731</v>
      </c>
      <c r="AZ307" s="161">
        <f t="shared" si="259"/>
        <v>1.061011800736044E-4</v>
      </c>
      <c r="BA307" s="148">
        <f t="shared" si="260"/>
        <v>7.746193819066638E-2</v>
      </c>
      <c r="BB307" s="148">
        <f t="shared" si="261"/>
        <v>7.8443380093741161E-2</v>
      </c>
      <c r="BC307" s="174">
        <f t="shared" si="255"/>
        <v>574867.15945724491</v>
      </c>
      <c r="BD307" s="161">
        <f t="shared" si="262"/>
        <v>1.6725371350885358E-4</v>
      </c>
      <c r="BE307" s="148">
        <f t="shared" si="247"/>
        <v>7.5975256854835027E-2</v>
      </c>
      <c r="BF307" s="161">
        <f t="shared" si="248"/>
        <v>0.14110316817353544</v>
      </c>
      <c r="BG307" s="174">
        <f t="shared" si="233"/>
        <v>-314397.64625529014</v>
      </c>
      <c r="BH307" s="161">
        <f t="shared" si="249"/>
        <v>-5.9230076743089057E-5</v>
      </c>
      <c r="BI307" s="148">
        <f t="shared" si="234"/>
        <v>-3.9893608779148632E-2</v>
      </c>
      <c r="BJ307" s="161">
        <f t="shared" si="250"/>
        <v>-4.7591203674550525E-2</v>
      </c>
      <c r="BK307" s="174">
        <f t="shared" si="251"/>
        <v>45095.627681498416</v>
      </c>
      <c r="BL307" s="164">
        <f t="shared" si="252"/>
        <v>-6.9417909290734724E-5</v>
      </c>
      <c r="BM307" s="4">
        <f t="shared" si="220"/>
        <v>5.7550712621556935E-3</v>
      </c>
      <c r="BN307" s="4">
        <f t="shared" si="235"/>
        <v>-5.2830374081633942E-2</v>
      </c>
      <c r="BO307" s="157">
        <f t="shared" si="221"/>
        <v>-797278</v>
      </c>
      <c r="BP307" s="164">
        <f t="shared" si="236"/>
        <v>-1.0668606577514264E-4</v>
      </c>
      <c r="BQ307" s="4">
        <f t="shared" si="222"/>
        <v>-9.2351459530399624E-2</v>
      </c>
      <c r="BR307" s="4">
        <f t="shared" si="237"/>
        <v>-7.5095953491851372E-2</v>
      </c>
      <c r="BS307" s="157">
        <f t="shared" si="223"/>
        <v>343346</v>
      </c>
      <c r="BT307" s="164">
        <f t="shared" si="238"/>
        <v>-4.1957895816663489E-6</v>
      </c>
      <c r="BU307" s="4">
        <f t="shared" si="224"/>
        <v>4.1418191815206729E-2</v>
      </c>
      <c r="BV307" s="4">
        <f t="shared" si="239"/>
        <v>-2.9447049087470804E-3</v>
      </c>
      <c r="BW307" s="157">
        <f t="shared" si="225"/>
        <v>617090</v>
      </c>
      <c r="BX307" s="4">
        <f t="shared" si="240"/>
        <v>6.1810153434208731E-5</v>
      </c>
      <c r="BY307" s="4">
        <f t="shared" si="226"/>
        <v>8.0427242273170579E-2</v>
      </c>
      <c r="BZ307" s="4">
        <f t="shared" si="241"/>
        <v>4.5346980134012907E-2</v>
      </c>
      <c r="CA307" s="157">
        <f t="shared" si="227"/>
        <v>-28237</v>
      </c>
      <c r="CB307" s="4">
        <f t="shared" si="242"/>
        <v>-1.2562696104546E-5</v>
      </c>
      <c r="CC307" s="4">
        <f t="shared" si="228"/>
        <v>-3.6667209461352887E-3</v>
      </c>
      <c r="CD307" s="4">
        <f t="shared" si="243"/>
        <v>-9.1324438732813314E-3</v>
      </c>
      <c r="CE307" s="159">
        <f t="shared" si="229"/>
        <v>929996</v>
      </c>
      <c r="CF307" s="4">
        <f t="shared" si="244"/>
        <v>1.8952822356204041E-4</v>
      </c>
      <c r="CG307" s="4">
        <f t="shared" si="230"/>
        <v>0.13735210585314486</v>
      </c>
      <c r="CH307" s="4">
        <f t="shared" si="245"/>
        <v>0.15979333388036326</v>
      </c>
      <c r="CI307" s="157">
        <f t="shared" si="264"/>
        <v>2001128.6064477805</v>
      </c>
      <c r="CJ307" s="164">
        <f t="shared" si="263"/>
        <v>2.7260073308352836E-4</v>
      </c>
      <c r="CK307" s="4">
        <f t="shared" si="231"/>
        <v>0.29554882835901641</v>
      </c>
      <c r="CL307" s="4">
        <f t="shared" si="246"/>
        <v>0.22983268211443517</v>
      </c>
    </row>
    <row r="308" spans="1:90" x14ac:dyDescent="0.35">
      <c r="A308" t="s">
        <v>59</v>
      </c>
      <c r="B308">
        <v>1876</v>
      </c>
      <c r="C308" t="s">
        <v>472</v>
      </c>
      <c r="D308" s="342">
        <v>5364000</v>
      </c>
      <c r="E308" s="200">
        <v>4844166</v>
      </c>
      <c r="F308" s="200">
        <v>931325</v>
      </c>
      <c r="G308" s="161">
        <f t="shared" si="256"/>
        <v>8.1220488706718302E-4</v>
      </c>
      <c r="H308" s="342">
        <v>5710000</v>
      </c>
      <c r="I308" s="200">
        <v>5145740.0548829511</v>
      </c>
      <c r="J308" s="200">
        <v>1206121.8718761052</v>
      </c>
      <c r="K308" s="161">
        <f t="shared" si="257"/>
        <v>8.5567641821818869E-4</v>
      </c>
      <c r="L308" s="200">
        <v>4918051.728808511</v>
      </c>
      <c r="M308" s="200">
        <v>1021296.595400848</v>
      </c>
      <c r="N308" s="161">
        <f t="shared" si="258"/>
        <v>8.170702557212451E-4</v>
      </c>
      <c r="O308" s="200">
        <v>4939407</v>
      </c>
      <c r="P308" s="200">
        <v>1004232</v>
      </c>
      <c r="Q308" s="161">
        <f t="shared" si="253"/>
        <v>8.1364019557355054E-4</v>
      </c>
      <c r="R308" t="s">
        <v>59</v>
      </c>
      <c r="S308" s="144">
        <v>1876</v>
      </c>
      <c r="T308" t="s">
        <v>472</v>
      </c>
      <c r="U308" s="275">
        <v>4668051.8147322424</v>
      </c>
      <c r="V308" s="161">
        <f t="shared" si="232"/>
        <v>7.3127268181957794E-4</v>
      </c>
      <c r="W308" s="3">
        <v>4809668.5577070061</v>
      </c>
      <c r="X308" s="161">
        <f t="shared" ref="X308:X346" si="265">+W308/W$5</f>
        <v>7.5954724719876792E-4</v>
      </c>
      <c r="Y308">
        <v>1876</v>
      </c>
      <c r="Z308" t="s">
        <v>59</v>
      </c>
      <c r="AA308" t="s">
        <v>472</v>
      </c>
      <c r="AB308" s="162">
        <v>4550756</v>
      </c>
      <c r="AC308" s="161">
        <f t="shared" ref="AC308:AC346" si="266">+AB308/AB$5</f>
        <v>7.6311091163422742E-4</v>
      </c>
      <c r="AD308" s="163">
        <v>1876</v>
      </c>
      <c r="AE308" s="163" t="s">
        <v>59</v>
      </c>
      <c r="AF308" s="8" t="s">
        <v>472</v>
      </c>
      <c r="AG308" s="160">
        <v>5317246</v>
      </c>
      <c r="AH308" s="161">
        <f t="shared" ref="AH308:AH346" si="267">+AG308/AG$5</f>
        <v>8.7500775177886357E-4</v>
      </c>
      <c r="AI308">
        <v>1876</v>
      </c>
      <c r="AJ308" t="s">
        <v>59</v>
      </c>
      <c r="AK308" s="1">
        <v>4692820</v>
      </c>
      <c r="AL308" s="161">
        <f t="shared" ref="AL308:AL346" si="268">+AK308/AK$5</f>
        <v>8.066125211767521E-4</v>
      </c>
      <c r="AM308">
        <v>1876</v>
      </c>
      <c r="AN308" t="s">
        <v>59</v>
      </c>
      <c r="AO308" s="3">
        <v>4011970</v>
      </c>
      <c r="AP308" s="161">
        <f t="shared" ref="AP308:AP332" si="269">+AO308/AO$5</f>
        <v>7.1272796086341566E-4</v>
      </c>
      <c r="AQ308">
        <v>1876</v>
      </c>
      <c r="AR308" t="s">
        <v>59</v>
      </c>
      <c r="AS308" s="3">
        <v>3763025</v>
      </c>
      <c r="AT308" s="161">
        <f t="shared" ref="AT308:AT346" si="270">+AS308/AS$5</f>
        <v>6.721903162917502E-4</v>
      </c>
      <c r="AU308" s="13">
        <v>1876</v>
      </c>
      <c r="AV308" s="13" t="s">
        <v>59</v>
      </c>
      <c r="AW308" s="3">
        <v>3560276</v>
      </c>
      <c r="AX308" s="161">
        <f t="shared" ref="AX308:AX346" si="271">+AW308/AW$5</f>
        <v>6.2366754234047716E-4</v>
      </c>
      <c r="AY308" s="174">
        <f t="shared" si="254"/>
        <v>227688.32607444003</v>
      </c>
      <c r="AZ308" s="161">
        <f t="shared" si="259"/>
        <v>3.8606162496943584E-5</v>
      </c>
      <c r="BA308" s="148">
        <f t="shared" si="260"/>
        <v>4.6296447989903865E-2</v>
      </c>
      <c r="BB308" s="148">
        <f t="shared" si="261"/>
        <v>4.7249501773706244E-2</v>
      </c>
      <c r="BC308" s="174">
        <f t="shared" si="255"/>
        <v>249999.91407626867</v>
      </c>
      <c r="BD308" s="161">
        <f t="shared" si="262"/>
        <v>8.5797573901667161E-5</v>
      </c>
      <c r="BE308" s="148">
        <f t="shared" si="247"/>
        <v>5.3555513948511851E-2</v>
      </c>
      <c r="BF308" s="161">
        <f t="shared" si="248"/>
        <v>0.11732637637738999</v>
      </c>
      <c r="BG308" s="174">
        <f t="shared" si="233"/>
        <v>-141616.74297476374</v>
      </c>
      <c r="BH308" s="161">
        <f t="shared" si="249"/>
        <v>-2.8274565379189979E-5</v>
      </c>
      <c r="BI308" s="148">
        <f t="shared" si="234"/>
        <v>-2.9444179214352988E-2</v>
      </c>
      <c r="BJ308" s="161">
        <f t="shared" si="250"/>
        <v>-3.7225551778993851E-2</v>
      </c>
      <c r="BK308" s="174">
        <f t="shared" si="251"/>
        <v>258912.55770700611</v>
      </c>
      <c r="BL308" s="164">
        <f t="shared" si="252"/>
        <v>-3.5636644354594986E-6</v>
      </c>
      <c r="BM308" s="4">
        <f t="shared" si="220"/>
        <v>5.6894405612387504E-2</v>
      </c>
      <c r="BN308" s="4">
        <f t="shared" si="235"/>
        <v>-4.669916759318501E-3</v>
      </c>
      <c r="BO308" s="157">
        <f t="shared" si="221"/>
        <v>-766490</v>
      </c>
      <c r="BP308" s="164">
        <f t="shared" si="236"/>
        <v>-1.1189684014463615E-4</v>
      </c>
      <c r="BQ308" s="4">
        <f t="shared" si="222"/>
        <v>-0.14415169055559965</v>
      </c>
      <c r="BR308" s="4">
        <f t="shared" si="237"/>
        <v>-0.12788097010244007</v>
      </c>
      <c r="BS308" s="157">
        <f t="shared" si="223"/>
        <v>624426</v>
      </c>
      <c r="BT308" s="164">
        <f t="shared" si="238"/>
        <v>6.8395230602111474E-5</v>
      </c>
      <c r="BU308" s="4">
        <f t="shared" si="224"/>
        <v>0.13305986592283531</v>
      </c>
      <c r="BV308" s="4">
        <f t="shared" si="239"/>
        <v>8.4793167483106932E-2</v>
      </c>
      <c r="BW308" s="157">
        <f t="shared" si="225"/>
        <v>680850</v>
      </c>
      <c r="BX308" s="4">
        <f t="shared" si="240"/>
        <v>9.3884560313336443E-5</v>
      </c>
      <c r="BY308" s="4">
        <f t="shared" si="226"/>
        <v>0.16970465880851551</v>
      </c>
      <c r="BZ308" s="4">
        <f t="shared" si="241"/>
        <v>0.13172565897316901</v>
      </c>
      <c r="CA308" s="157">
        <f t="shared" si="227"/>
        <v>248945</v>
      </c>
      <c r="CB308" s="4">
        <f t="shared" si="242"/>
        <v>4.053764457166546E-5</v>
      </c>
      <c r="CC308" s="4">
        <f t="shared" si="228"/>
        <v>6.6155553045754406E-2</v>
      </c>
      <c r="CD308" s="4">
        <f t="shared" si="243"/>
        <v>6.0306796437202673E-2</v>
      </c>
      <c r="CE308" s="159">
        <f t="shared" si="229"/>
        <v>202749</v>
      </c>
      <c r="CF308" s="4">
        <f t="shared" si="244"/>
        <v>4.8522773951273032E-5</v>
      </c>
      <c r="CG308" s="4">
        <f t="shared" si="230"/>
        <v>5.6947551257262079E-2</v>
      </c>
      <c r="CH308" s="4">
        <f t="shared" si="245"/>
        <v>7.7802307571079463E-2</v>
      </c>
      <c r="CI308" s="157">
        <f t="shared" si="264"/>
        <v>1585464.0548829511</v>
      </c>
      <c r="CJ308" s="164">
        <f t="shared" si="263"/>
        <v>2.3200887587771152E-4</v>
      </c>
      <c r="CK308" s="4">
        <f t="shared" si="231"/>
        <v>0.44532054674495769</v>
      </c>
      <c r="CL308" s="4">
        <f t="shared" si="246"/>
        <v>0.37200729575734687</v>
      </c>
    </row>
    <row r="309" spans="1:90" x14ac:dyDescent="0.35">
      <c r="A309" t="s">
        <v>291</v>
      </c>
      <c r="B309">
        <v>1883</v>
      </c>
      <c r="C309" t="s">
        <v>473</v>
      </c>
      <c r="D309" s="342">
        <v>44176000</v>
      </c>
      <c r="E309" s="200">
        <v>39894670</v>
      </c>
      <c r="F309" s="200">
        <v>1852951</v>
      </c>
      <c r="G309" s="161">
        <f t="shared" si="256"/>
        <v>6.6890040394843057E-3</v>
      </c>
      <c r="H309" s="342">
        <v>44503000</v>
      </c>
      <c r="I309" s="200">
        <v>40102105.607444331</v>
      </c>
      <c r="J309" s="200">
        <v>1800046.0469221922</v>
      </c>
      <c r="K309" s="161">
        <f t="shared" si="257"/>
        <v>6.6685113750787877E-3</v>
      </c>
      <c r="L309" s="200">
        <v>37789910.5279084</v>
      </c>
      <c r="M309" s="200">
        <v>1524208.2430914009</v>
      </c>
      <c r="N309" s="161">
        <f t="shared" si="258"/>
        <v>6.2783015635749758E-3</v>
      </c>
      <c r="O309" s="200">
        <v>38147605</v>
      </c>
      <c r="P309" s="200">
        <v>1524346</v>
      </c>
      <c r="Q309" s="161">
        <f t="shared" si="253"/>
        <v>6.2838362566321332E-3</v>
      </c>
      <c r="R309" t="s">
        <v>291</v>
      </c>
      <c r="S309" s="144">
        <v>1883</v>
      </c>
      <c r="T309" t="s">
        <v>473</v>
      </c>
      <c r="U309" s="275">
        <v>42343480.811455734</v>
      </c>
      <c r="V309" s="161">
        <f t="shared" si="232"/>
        <v>6.6333091404096149E-3</v>
      </c>
      <c r="W309" s="3">
        <v>38978251.126660302</v>
      </c>
      <c r="X309" s="161">
        <f t="shared" si="265"/>
        <v>6.1554809834945441E-3</v>
      </c>
      <c r="Y309">
        <v>1883</v>
      </c>
      <c r="Z309" t="s">
        <v>291</v>
      </c>
      <c r="AA309" t="s">
        <v>473</v>
      </c>
      <c r="AB309" s="162">
        <v>37761427</v>
      </c>
      <c r="AC309" s="161">
        <f t="shared" si="266"/>
        <v>6.3321692005854262E-3</v>
      </c>
      <c r="AD309" s="163">
        <v>1883</v>
      </c>
      <c r="AE309" s="163" t="s">
        <v>291</v>
      </c>
      <c r="AF309" s="8" t="s">
        <v>473</v>
      </c>
      <c r="AG309" s="160">
        <v>41435203</v>
      </c>
      <c r="AH309" s="161">
        <f t="shared" si="267"/>
        <v>6.8185906428874692E-3</v>
      </c>
      <c r="AI309">
        <v>1883</v>
      </c>
      <c r="AJ309" t="s">
        <v>291</v>
      </c>
      <c r="AK309" s="1">
        <v>40394047</v>
      </c>
      <c r="AL309" s="161">
        <f t="shared" si="268"/>
        <v>6.943020207722056E-3</v>
      </c>
      <c r="AM309">
        <v>1883</v>
      </c>
      <c r="AN309" t="s">
        <v>291</v>
      </c>
      <c r="AO309" s="3">
        <v>39639672</v>
      </c>
      <c r="AP309" s="161">
        <f t="shared" si="269"/>
        <v>7.0420024561137383E-3</v>
      </c>
      <c r="AQ309">
        <v>1883</v>
      </c>
      <c r="AR309" t="s">
        <v>291</v>
      </c>
      <c r="AS309" s="3">
        <v>37920451</v>
      </c>
      <c r="AT309" s="161">
        <f t="shared" si="270"/>
        <v>6.7737418570474059E-3</v>
      </c>
      <c r="AU309" s="13">
        <v>1883</v>
      </c>
      <c r="AV309" s="13" t="s">
        <v>291</v>
      </c>
      <c r="AW309" s="3">
        <v>39430988</v>
      </c>
      <c r="AX309" s="161">
        <f t="shared" si="271"/>
        <v>6.9072811709027186E-3</v>
      </c>
      <c r="AY309" s="174">
        <f t="shared" si="254"/>
        <v>2312195.0795359313</v>
      </c>
      <c r="AZ309" s="161">
        <f t="shared" si="259"/>
        <v>3.9020981150381193E-4</v>
      </c>
      <c r="BA309" s="148">
        <f t="shared" si="260"/>
        <v>6.1185513467366948E-2</v>
      </c>
      <c r="BB309" s="148">
        <f t="shared" si="261"/>
        <v>6.2152129449739205E-2</v>
      </c>
      <c r="BC309" s="174">
        <f t="shared" si="255"/>
        <v>-4553570.2835473344</v>
      </c>
      <c r="BD309" s="161">
        <f t="shared" si="262"/>
        <v>-3.5500757683463915E-4</v>
      </c>
      <c r="BE309" s="148">
        <f t="shared" si="247"/>
        <v>-0.1075388748464769</v>
      </c>
      <c r="BF309" s="161">
        <f t="shared" si="248"/>
        <v>-5.3518925368932373E-2</v>
      </c>
      <c r="BG309" s="174">
        <f t="shared" si="233"/>
        <v>3365229.6847954318</v>
      </c>
      <c r="BH309" s="161">
        <f t="shared" si="249"/>
        <v>4.778281569150708E-4</v>
      </c>
      <c r="BI309" s="148">
        <f t="shared" si="234"/>
        <v>8.6336087113300097E-2</v>
      </c>
      <c r="BJ309" s="161">
        <f t="shared" si="250"/>
        <v>7.7626453269262111E-2</v>
      </c>
      <c r="BK309" s="174">
        <f t="shared" si="251"/>
        <v>1216824.1266603023</v>
      </c>
      <c r="BL309" s="164">
        <f t="shared" si="252"/>
        <v>-1.766882170908821E-4</v>
      </c>
      <c r="BM309" s="4">
        <f t="shared" si="220"/>
        <v>3.2223997431566932E-2</v>
      </c>
      <c r="BN309" s="4">
        <f t="shared" si="235"/>
        <v>-2.790326845254653E-2</v>
      </c>
      <c r="BO309" s="157">
        <f t="shared" si="221"/>
        <v>-3673776</v>
      </c>
      <c r="BP309" s="164">
        <f t="shared" si="236"/>
        <v>-4.8642144230204298E-4</v>
      </c>
      <c r="BQ309" s="4">
        <f t="shared" si="222"/>
        <v>-8.8663159198230548E-2</v>
      </c>
      <c r="BR309" s="4">
        <f t="shared" si="237"/>
        <v>-7.1337534070832279E-2</v>
      </c>
      <c r="BS309" s="157">
        <f t="shared" si="223"/>
        <v>1041156</v>
      </c>
      <c r="BT309" s="164">
        <f t="shared" si="238"/>
        <v>-1.2442956483458677E-4</v>
      </c>
      <c r="BU309" s="4">
        <f t="shared" si="224"/>
        <v>2.5774986101293588E-2</v>
      </c>
      <c r="BV309" s="4">
        <f t="shared" si="239"/>
        <v>-1.7921532864933289E-2</v>
      </c>
      <c r="BW309" s="157">
        <f t="shared" si="225"/>
        <v>754375</v>
      </c>
      <c r="BX309" s="4">
        <f t="shared" si="240"/>
        <v>-9.8982248391682286E-5</v>
      </c>
      <c r="BY309" s="4">
        <f t="shared" si="226"/>
        <v>1.9030808327576476E-2</v>
      </c>
      <c r="BZ309" s="4">
        <f t="shared" si="241"/>
        <v>-1.4055980384634445E-2</v>
      </c>
      <c r="CA309" s="157">
        <f t="shared" si="227"/>
        <v>1719221</v>
      </c>
      <c r="CB309" s="4">
        <f t="shared" si="242"/>
        <v>2.6826059906633233E-4</v>
      </c>
      <c r="CC309" s="4">
        <f t="shared" si="228"/>
        <v>4.5337567319544803E-2</v>
      </c>
      <c r="CD309" s="4">
        <f t="shared" si="243"/>
        <v>3.9603014807426389E-2</v>
      </c>
      <c r="CE309" s="159">
        <f t="shared" si="229"/>
        <v>-1510537</v>
      </c>
      <c r="CF309" s="4">
        <f t="shared" si="244"/>
        <v>-1.3353931385531263E-4</v>
      </c>
      <c r="CG309" s="4">
        <f t="shared" si="230"/>
        <v>-3.83083730998574E-2</v>
      </c>
      <c r="CH309" s="4">
        <f t="shared" si="245"/>
        <v>-1.933312262107614E-2</v>
      </c>
      <c r="CI309" s="157">
        <f t="shared" si="264"/>
        <v>671117.60744433105</v>
      </c>
      <c r="CJ309" s="164">
        <f t="shared" si="263"/>
        <v>-2.3876979582393085E-4</v>
      </c>
      <c r="CK309" s="4">
        <f t="shared" si="231"/>
        <v>1.7020055582790142E-2</v>
      </c>
      <c r="CL309" s="4">
        <f t="shared" si="246"/>
        <v>-3.4567840792374432E-2</v>
      </c>
    </row>
    <row r="310" spans="1:90" x14ac:dyDescent="0.35">
      <c r="A310" t="s">
        <v>168</v>
      </c>
      <c r="B310">
        <v>1884</v>
      </c>
      <c r="C310" t="s">
        <v>472</v>
      </c>
      <c r="D310" s="342">
        <v>4667000</v>
      </c>
      <c r="E310" s="200">
        <v>4214370</v>
      </c>
      <c r="F310" s="200">
        <v>262411</v>
      </c>
      <c r="G310" s="161">
        <f t="shared" si="256"/>
        <v>7.0660912733158275E-4</v>
      </c>
      <c r="H310" s="342">
        <v>4756000</v>
      </c>
      <c r="I310" s="200">
        <v>4285905.4088224322</v>
      </c>
      <c r="J310" s="200">
        <v>306900.76640382485</v>
      </c>
      <c r="K310" s="161">
        <f t="shared" si="257"/>
        <v>7.1269596791293042E-4</v>
      </c>
      <c r="L310" s="200">
        <v>4072625.1900721639</v>
      </c>
      <c r="M310" s="200">
        <v>259871.50648929947</v>
      </c>
      <c r="N310" s="161">
        <f t="shared" si="258"/>
        <v>6.766136447928792E-4</v>
      </c>
      <c r="O310" s="200">
        <v>4110913</v>
      </c>
      <c r="P310" s="200">
        <v>260568</v>
      </c>
      <c r="Q310" s="161">
        <f t="shared" si="253"/>
        <v>6.7716712903104594E-4</v>
      </c>
      <c r="R310" t="s">
        <v>168</v>
      </c>
      <c r="S310" s="144">
        <v>1884</v>
      </c>
      <c r="T310" t="s">
        <v>472</v>
      </c>
      <c r="U310" s="275">
        <v>3937531.2656995356</v>
      </c>
      <c r="V310" s="161">
        <f t="shared" si="232"/>
        <v>6.1683313782619155E-4</v>
      </c>
      <c r="W310" s="3">
        <v>3969562.76444754</v>
      </c>
      <c r="X310" s="161">
        <f t="shared" si="265"/>
        <v>6.2687697377556621E-4</v>
      </c>
      <c r="Y310">
        <v>1884</v>
      </c>
      <c r="Z310" t="s">
        <v>168</v>
      </c>
      <c r="AA310" t="s">
        <v>472</v>
      </c>
      <c r="AB310" s="162">
        <v>3759160</v>
      </c>
      <c r="AC310" s="161">
        <f t="shared" si="266"/>
        <v>6.3036911110569819E-4</v>
      </c>
      <c r="AD310" s="163">
        <v>1884</v>
      </c>
      <c r="AE310" s="163" t="s">
        <v>168</v>
      </c>
      <c r="AF310" s="8" t="s">
        <v>472</v>
      </c>
      <c r="AG310" s="160">
        <v>3788711</v>
      </c>
      <c r="AH310" s="161">
        <f t="shared" si="267"/>
        <v>6.2347152910545238E-4</v>
      </c>
      <c r="AI310">
        <v>1884</v>
      </c>
      <c r="AJ310" t="s">
        <v>168</v>
      </c>
      <c r="AK310" s="1">
        <v>3152456</v>
      </c>
      <c r="AL310" s="161">
        <f t="shared" si="268"/>
        <v>5.4185127110325539E-4</v>
      </c>
      <c r="AM310">
        <v>1884</v>
      </c>
      <c r="AN310" t="s">
        <v>539</v>
      </c>
      <c r="AO310" s="3">
        <v>2597614</v>
      </c>
      <c r="AP310" s="161">
        <f t="shared" si="269"/>
        <v>4.6146709205957689E-4</v>
      </c>
      <c r="AQ310">
        <v>1884</v>
      </c>
      <c r="AR310" t="s">
        <v>168</v>
      </c>
      <c r="AS310" s="3">
        <v>2585828</v>
      </c>
      <c r="AT310" s="161">
        <f t="shared" si="270"/>
        <v>4.6190725312642461E-4</v>
      </c>
      <c r="AU310" s="13">
        <v>1884</v>
      </c>
      <c r="AV310" s="13" t="s">
        <v>168</v>
      </c>
      <c r="AW310" s="3">
        <v>2069448</v>
      </c>
      <c r="AX310" s="161">
        <f t="shared" si="271"/>
        <v>3.6251334114585941E-4</v>
      </c>
      <c r="AY310" s="174">
        <f t="shared" si="254"/>
        <v>213280.21875026822</v>
      </c>
      <c r="AZ310" s="161">
        <f t="shared" si="259"/>
        <v>3.6082323120051221E-5</v>
      </c>
      <c r="BA310" s="148">
        <f t="shared" si="260"/>
        <v>5.2369223485181325E-2</v>
      </c>
      <c r="BB310" s="148">
        <f t="shared" si="261"/>
        <v>5.3327808857736705E-2</v>
      </c>
      <c r="BC310" s="174">
        <f t="shared" si="255"/>
        <v>135093.92437262833</v>
      </c>
      <c r="BD310" s="161">
        <f t="shared" si="262"/>
        <v>5.9780506966687652E-5</v>
      </c>
      <c r="BE310" s="148">
        <f t="shared" si="247"/>
        <v>3.4309295661840988E-2</v>
      </c>
      <c r="BF310" s="161">
        <f t="shared" si="248"/>
        <v>9.6915200077224664E-2</v>
      </c>
      <c r="BG310" s="174">
        <f t="shared" si="233"/>
        <v>-32031.498748004436</v>
      </c>
      <c r="BH310" s="161">
        <f t="shared" si="249"/>
        <v>-1.0043835949374662E-5</v>
      </c>
      <c r="BI310" s="148">
        <f t="shared" si="234"/>
        <v>-8.0692763028933721E-3</v>
      </c>
      <c r="BJ310" s="161">
        <f t="shared" si="250"/>
        <v>-1.6022020858227511E-2</v>
      </c>
      <c r="BK310" s="174">
        <f t="shared" si="251"/>
        <v>210402.76444754004</v>
      </c>
      <c r="BL310" s="164">
        <f t="shared" si="252"/>
        <v>-3.4921373301319801E-6</v>
      </c>
      <c r="BM310" s="4">
        <f t="shared" si="220"/>
        <v>5.5970686123373317E-2</v>
      </c>
      <c r="BN310" s="4">
        <f t="shared" si="235"/>
        <v>-5.5398293929831057E-3</v>
      </c>
      <c r="BO310" s="157">
        <f t="shared" si="221"/>
        <v>-29551</v>
      </c>
      <c r="BP310" s="164">
        <f t="shared" si="236"/>
        <v>6.8975820002458062E-6</v>
      </c>
      <c r="BQ310" s="4">
        <f t="shared" si="222"/>
        <v>-7.7997503636461057E-3</v>
      </c>
      <c r="BR310" s="4">
        <f t="shared" si="237"/>
        <v>1.1063186814869242E-2</v>
      </c>
      <c r="BS310" s="157">
        <f t="shared" si="223"/>
        <v>636255</v>
      </c>
      <c r="BT310" s="164">
        <f t="shared" si="238"/>
        <v>8.1620258002196994E-5</v>
      </c>
      <c r="BU310" s="4">
        <f t="shared" si="224"/>
        <v>0.20182835224345716</v>
      </c>
      <c r="BV310" s="4">
        <f t="shared" si="239"/>
        <v>0.15063221654165576</v>
      </c>
      <c r="BW310" s="157">
        <f t="shared" si="225"/>
        <v>554842</v>
      </c>
      <c r="BX310" s="4">
        <f t="shared" si="240"/>
        <v>8.0384179043678505E-5</v>
      </c>
      <c r="BY310" s="4">
        <f t="shared" si="226"/>
        <v>0.21359678535763973</v>
      </c>
      <c r="BZ310" s="4">
        <f t="shared" si="241"/>
        <v>0.17419265734619416</v>
      </c>
      <c r="CA310" s="157">
        <f t="shared" si="227"/>
        <v>11786</v>
      </c>
      <c r="CB310" s="4">
        <f t="shared" si="242"/>
        <v>-4.4016106684772799E-7</v>
      </c>
      <c r="CC310" s="4">
        <f t="shared" si="228"/>
        <v>4.5579210991605014E-3</v>
      </c>
      <c r="CD310" s="4">
        <f t="shared" si="243"/>
        <v>-9.5292088155899844E-4</v>
      </c>
      <c r="CE310" s="159">
        <f t="shared" si="229"/>
        <v>516380</v>
      </c>
      <c r="CF310" s="4">
        <f t="shared" si="244"/>
        <v>9.9393911980565205E-5</v>
      </c>
      <c r="CG310" s="4">
        <f t="shared" si="230"/>
        <v>0.24952547732535441</v>
      </c>
      <c r="CH310" s="4">
        <f t="shared" si="245"/>
        <v>0.2741800113242549</v>
      </c>
      <c r="CI310" s="157">
        <f t="shared" si="264"/>
        <v>2216457.4088224322</v>
      </c>
      <c r="CJ310" s="164">
        <f t="shared" si="263"/>
        <v>3.5018262676707101E-4</v>
      </c>
      <c r="CK310" s="4">
        <f t="shared" si="231"/>
        <v>1.0710379815402138</v>
      </c>
      <c r="CL310" s="4">
        <f t="shared" si="246"/>
        <v>0.96598548803800555</v>
      </c>
    </row>
    <row r="311" spans="1:90" x14ac:dyDescent="0.35">
      <c r="A311" t="s">
        <v>73</v>
      </c>
      <c r="B311">
        <v>1891</v>
      </c>
      <c r="C311" t="s">
        <v>472</v>
      </c>
      <c r="D311" s="342">
        <v>7565000</v>
      </c>
      <c r="E311" s="200">
        <v>6832031</v>
      </c>
      <c r="F311" s="200">
        <v>926694</v>
      </c>
      <c r="G311" s="161">
        <f t="shared" si="256"/>
        <v>1.1455034709368947E-3</v>
      </c>
      <c r="H311" s="342">
        <v>7666000</v>
      </c>
      <c r="I311" s="200">
        <v>6908044.6013734294</v>
      </c>
      <c r="J311" s="200">
        <v>962293.87167480914</v>
      </c>
      <c r="K311" s="161">
        <f t="shared" si="257"/>
        <v>1.1487270632307852E-3</v>
      </c>
      <c r="L311" s="200">
        <v>6932940.0241182996</v>
      </c>
      <c r="M311" s="200">
        <v>814832.62830469315</v>
      </c>
      <c r="N311" s="161">
        <f t="shared" si="258"/>
        <v>1.1518177096886235E-3</v>
      </c>
      <c r="O311" s="200">
        <v>6979646</v>
      </c>
      <c r="P311" s="200">
        <v>801218</v>
      </c>
      <c r="Q311" s="161">
        <f t="shared" si="253"/>
        <v>1.1497170685619042E-3</v>
      </c>
      <c r="R311" t="s">
        <v>73</v>
      </c>
      <c r="S311" s="144">
        <v>1891</v>
      </c>
      <c r="T311" t="s">
        <v>472</v>
      </c>
      <c r="U311" s="275">
        <v>7235510.6229601372</v>
      </c>
      <c r="V311" s="161">
        <f t="shared" si="232"/>
        <v>1.1334774050466708E-3</v>
      </c>
      <c r="W311" s="3">
        <v>7178836.7301897658</v>
      </c>
      <c r="X311" s="161">
        <f t="shared" si="265"/>
        <v>1.1336884467366669E-3</v>
      </c>
      <c r="Y311">
        <v>1891</v>
      </c>
      <c r="Z311" t="s">
        <v>73</v>
      </c>
      <c r="AA311" t="s">
        <v>472</v>
      </c>
      <c r="AB311" s="162">
        <v>6773027</v>
      </c>
      <c r="AC311" s="161">
        <f t="shared" si="266"/>
        <v>1.1357609171955686E-3</v>
      </c>
      <c r="AD311" s="163">
        <v>1891</v>
      </c>
      <c r="AE311" s="163" t="s">
        <v>73</v>
      </c>
      <c r="AF311" s="8" t="s">
        <v>472</v>
      </c>
      <c r="AG311" s="160">
        <v>7028131</v>
      </c>
      <c r="AH311" s="161">
        <f t="shared" si="267"/>
        <v>1.156551550467542E-3</v>
      </c>
      <c r="AI311">
        <v>1891</v>
      </c>
      <c r="AJ311" t="s">
        <v>73</v>
      </c>
      <c r="AK311" s="1">
        <v>7062721</v>
      </c>
      <c r="AL311" s="161">
        <f t="shared" si="268"/>
        <v>1.213956468003885E-3</v>
      </c>
      <c r="AM311">
        <v>1891</v>
      </c>
      <c r="AN311" t="s">
        <v>73</v>
      </c>
      <c r="AO311" s="3">
        <v>6896503</v>
      </c>
      <c r="AP311" s="161">
        <f t="shared" si="269"/>
        <v>1.2251663198574339E-3</v>
      </c>
      <c r="AQ311">
        <v>1891</v>
      </c>
      <c r="AR311" t="s">
        <v>73</v>
      </c>
      <c r="AS311" s="3">
        <v>6717196</v>
      </c>
      <c r="AT311" s="161">
        <f t="shared" si="270"/>
        <v>1.1998947931075876E-3</v>
      </c>
      <c r="AU311" s="13">
        <v>1891</v>
      </c>
      <c r="AV311" s="13" t="s">
        <v>73</v>
      </c>
      <c r="AW311" s="3">
        <v>6655059</v>
      </c>
      <c r="AX311" s="161">
        <f t="shared" si="271"/>
        <v>1.1657928460211719E-3</v>
      </c>
      <c r="AY311" s="174">
        <f t="shared" si="254"/>
        <v>-24895.422744870186</v>
      </c>
      <c r="AZ311" s="161">
        <f t="shared" si="259"/>
        <v>-3.0906464578382958E-6</v>
      </c>
      <c r="BA311" s="148">
        <f t="shared" si="260"/>
        <v>-3.5908896742599867E-3</v>
      </c>
      <c r="BB311" s="148">
        <f t="shared" si="261"/>
        <v>-2.6832774247530933E-3</v>
      </c>
      <c r="BC311" s="174">
        <f t="shared" si="255"/>
        <v>-302570.59884183761</v>
      </c>
      <c r="BD311" s="161">
        <f t="shared" si="262"/>
        <v>1.8340304641952659E-5</v>
      </c>
      <c r="BE311" s="148">
        <f t="shared" si="247"/>
        <v>-4.1817449328552324E-2</v>
      </c>
      <c r="BF311" s="161">
        <f t="shared" si="248"/>
        <v>1.6180564835518267E-2</v>
      </c>
      <c r="BG311" s="174">
        <f t="shared" si="233"/>
        <v>56673.8927703714</v>
      </c>
      <c r="BH311" s="161">
        <f t="shared" si="249"/>
        <v>-2.1104168999603462E-7</v>
      </c>
      <c r="BI311" s="148">
        <f t="shared" si="234"/>
        <v>7.8945788712586132E-3</v>
      </c>
      <c r="BJ311" s="161">
        <f t="shared" si="250"/>
        <v>-1.8615492695856623E-4</v>
      </c>
      <c r="BK311" s="174">
        <f t="shared" si="251"/>
        <v>405809.7301897658</v>
      </c>
      <c r="BL311" s="164">
        <f t="shared" si="252"/>
        <v>-2.0724704589017515E-6</v>
      </c>
      <c r="BM311" s="4">
        <f t="shared" ref="BM311:BM343" si="272">+BK311/AB311</f>
        <v>5.991556363052529E-2</v>
      </c>
      <c r="BN311" s="4">
        <f t="shared" si="235"/>
        <v>-1.8247418338879935E-3</v>
      </c>
      <c r="BO311" s="157">
        <f t="shared" ref="BO311:BO343" si="273">+AB311-AG311</f>
        <v>-255104</v>
      </c>
      <c r="BP311" s="164">
        <f t="shared" si="236"/>
        <v>-2.0790633271973403E-5</v>
      </c>
      <c r="BQ311" s="4">
        <f t="shared" ref="BQ311:BQ343" si="274">+BO311/AG311</f>
        <v>-3.6297559052328419E-2</v>
      </c>
      <c r="BR311" s="4">
        <f t="shared" si="237"/>
        <v>-1.7976399982835768E-2</v>
      </c>
      <c r="BS311" s="157">
        <f t="shared" ref="BS311:BS343" si="275">+AG311-AK311</f>
        <v>-34590</v>
      </c>
      <c r="BT311" s="164">
        <f t="shared" si="238"/>
        <v>-5.7404917536342959E-5</v>
      </c>
      <c r="BU311" s="4">
        <f t="shared" ref="BU311:BU343" si="276">+BS311/AK311</f>
        <v>-4.8975458608658054E-3</v>
      </c>
      <c r="BV311" s="4">
        <f t="shared" si="239"/>
        <v>-4.7287459681922668E-2</v>
      </c>
      <c r="BW311" s="157">
        <f t="shared" ref="BW311:BW343" si="277">+AK311-AO311</f>
        <v>166218</v>
      </c>
      <c r="BX311" s="4">
        <f t="shared" si="240"/>
        <v>-1.1209851853548943E-5</v>
      </c>
      <c r="BY311" s="4">
        <f t="shared" ref="BY311:BY343" si="278">+BW311/AO311</f>
        <v>2.410178027907767E-2</v>
      </c>
      <c r="BZ311" s="4">
        <f t="shared" si="241"/>
        <v>-9.1496572113191742E-3</v>
      </c>
      <c r="CA311" s="157">
        <f t="shared" ref="CA311:CA343" si="279">+AO311-AS311</f>
        <v>179307</v>
      </c>
      <c r="CB311" s="4">
        <f t="shared" si="242"/>
        <v>2.5271526749846319E-5</v>
      </c>
      <c r="CC311" s="4">
        <f t="shared" ref="CC311:CC343" si="280">+CA311/AS311</f>
        <v>2.6693727561321719E-2</v>
      </c>
      <c r="CD311" s="4">
        <f t="shared" si="243"/>
        <v>2.1061452133145784E-2</v>
      </c>
      <c r="CE311" s="159">
        <f t="shared" ref="CE311:CE343" si="281">+AS311-AW311</f>
        <v>62137</v>
      </c>
      <c r="CF311" s="4">
        <f t="shared" si="244"/>
        <v>3.4101947086415726E-5</v>
      </c>
      <c r="CG311" s="4">
        <f t="shared" ref="CG311:CG343" si="282">+CE311/AW311</f>
        <v>9.3368067811269596E-3</v>
      </c>
      <c r="CH311" s="4">
        <f t="shared" si="245"/>
        <v>2.925214990193584E-2</v>
      </c>
      <c r="CI311" s="157">
        <f t="shared" si="264"/>
        <v>252985.60137342941</v>
      </c>
      <c r="CJ311" s="164">
        <f t="shared" si="263"/>
        <v>-1.7065782790386683E-5</v>
      </c>
      <c r="CK311" s="4">
        <f t="shared" ref="CK311:CK343" si="283">+CI311/AW311</f>
        <v>3.8014028331443704E-2</v>
      </c>
      <c r="CL311" s="4">
        <f t="shared" si="246"/>
        <v>-1.4638778105931826E-2</v>
      </c>
    </row>
    <row r="312" spans="1:90" x14ac:dyDescent="0.35">
      <c r="A312" t="s">
        <v>380</v>
      </c>
      <c r="B312">
        <v>1892</v>
      </c>
      <c r="C312" t="s">
        <v>473</v>
      </c>
      <c r="D312" s="342">
        <v>8494000</v>
      </c>
      <c r="E312" s="200">
        <v>7671041</v>
      </c>
      <c r="F312" s="200">
        <v>670370</v>
      </c>
      <c r="G312" s="161">
        <f t="shared" si="256"/>
        <v>1.2861774326257049E-3</v>
      </c>
      <c r="H312" s="342">
        <v>8600000</v>
      </c>
      <c r="I312" s="200">
        <v>7749095.1644948227</v>
      </c>
      <c r="J312" s="200">
        <v>700514.8326797738</v>
      </c>
      <c r="K312" s="161">
        <f t="shared" si="257"/>
        <v>1.2885839401263039E-3</v>
      </c>
      <c r="L312" s="200">
        <v>7949890.1779424287</v>
      </c>
      <c r="M312" s="200">
        <v>593168.42710994149</v>
      </c>
      <c r="N312" s="161">
        <f t="shared" si="258"/>
        <v>1.320770735817559E-3</v>
      </c>
      <c r="O312" s="200">
        <v>8013794</v>
      </c>
      <c r="P312" s="200">
        <v>584540</v>
      </c>
      <c r="Q312" s="161">
        <f t="shared" si="253"/>
        <v>1.3200663394302486E-3</v>
      </c>
      <c r="R312" t="s">
        <v>380</v>
      </c>
      <c r="S312" s="144">
        <v>1892</v>
      </c>
      <c r="T312" t="s">
        <v>473</v>
      </c>
      <c r="U312" s="275">
        <v>8214660.519161419</v>
      </c>
      <c r="V312" s="161">
        <f t="shared" ref="V312:V346" si="284">+U312/U$5</f>
        <v>1.2868659274788161E-3</v>
      </c>
      <c r="W312" s="3">
        <v>8123643.2864162968</v>
      </c>
      <c r="X312" s="161">
        <f t="shared" si="265"/>
        <v>1.2828931601814818E-3</v>
      </c>
      <c r="Y312">
        <v>1892</v>
      </c>
      <c r="Z312" t="s">
        <v>380</v>
      </c>
      <c r="AA312" t="s">
        <v>473</v>
      </c>
      <c r="AB312" s="162">
        <v>7383038</v>
      </c>
      <c r="AC312" s="161">
        <f t="shared" si="266"/>
        <v>1.2380529430297172E-3</v>
      </c>
      <c r="AD312" s="163">
        <v>1892</v>
      </c>
      <c r="AE312" s="163" t="s">
        <v>380</v>
      </c>
      <c r="AF312" s="8" t="s">
        <v>473</v>
      </c>
      <c r="AG312" s="160">
        <v>7202069</v>
      </c>
      <c r="AH312" s="161">
        <f t="shared" si="267"/>
        <v>1.185174844994241E-3</v>
      </c>
      <c r="AI312">
        <v>1892</v>
      </c>
      <c r="AJ312" t="s">
        <v>380</v>
      </c>
      <c r="AK312" s="1">
        <v>6721166</v>
      </c>
      <c r="AL312" s="161">
        <f t="shared" si="268"/>
        <v>1.1552492216849283E-3</v>
      </c>
      <c r="AM312">
        <v>1892</v>
      </c>
      <c r="AN312" t="s">
        <v>380</v>
      </c>
      <c r="AO312" s="3">
        <v>6570427</v>
      </c>
      <c r="AP312" s="161">
        <f t="shared" si="269"/>
        <v>1.1672387973269815E-3</v>
      </c>
      <c r="AQ312">
        <v>1892</v>
      </c>
      <c r="AR312" t="s">
        <v>380</v>
      </c>
      <c r="AS312" s="3">
        <v>7191729</v>
      </c>
      <c r="AT312" s="161">
        <f t="shared" si="270"/>
        <v>1.2846607692466971E-3</v>
      </c>
      <c r="AU312" s="13">
        <v>1892</v>
      </c>
      <c r="AV312" s="13" t="s">
        <v>380</v>
      </c>
      <c r="AW312" s="3">
        <v>6980125</v>
      </c>
      <c r="AX312" s="161">
        <f t="shared" si="271"/>
        <v>1.2227359350733828E-3</v>
      </c>
      <c r="AY312" s="174">
        <f t="shared" si="254"/>
        <v>-200795.013447606</v>
      </c>
      <c r="AZ312" s="161">
        <f t="shared" si="259"/>
        <v>-3.2186795691255092E-5</v>
      </c>
      <c r="BA312" s="148">
        <f t="shared" si="260"/>
        <v>-2.5257583306587925E-2</v>
      </c>
      <c r="BB312" s="148">
        <f t="shared" si="261"/>
        <v>-2.4369706882800837E-2</v>
      </c>
      <c r="BC312" s="174">
        <f t="shared" si="255"/>
        <v>-264770.34121899027</v>
      </c>
      <c r="BD312" s="161">
        <f t="shared" si="262"/>
        <v>3.3904808338742912E-5</v>
      </c>
      <c r="BE312" s="148">
        <f t="shared" si="247"/>
        <v>-3.2231440435230421E-2</v>
      </c>
      <c r="BF312" s="161">
        <f t="shared" si="248"/>
        <v>2.6346807087485841E-2</v>
      </c>
      <c r="BG312" s="174">
        <f t="shared" ref="BG312:BG346" si="285">+U312-W312</f>
        <v>91017.232745122164</v>
      </c>
      <c r="BH312" s="161">
        <f t="shared" si="249"/>
        <v>3.9727672973342669E-6</v>
      </c>
      <c r="BI312" s="148">
        <f t="shared" ref="BI312:BI343" si="286">+BG312/W312</f>
        <v>1.1203991797290492E-2</v>
      </c>
      <c r="BJ312" s="161">
        <f t="shared" si="250"/>
        <v>3.0967249811919392E-3</v>
      </c>
      <c r="BK312" s="174">
        <f t="shared" si="251"/>
        <v>740605.28641629685</v>
      </c>
      <c r="BL312" s="164">
        <f t="shared" si="252"/>
        <v>4.4840217151764653E-5</v>
      </c>
      <c r="BM312" s="4">
        <f t="shared" si="272"/>
        <v>0.10031172620488976</v>
      </c>
      <c r="BN312" s="4">
        <f t="shared" ref="BN312:BN343" si="287">+BL312/AC312</f>
        <v>3.6218335737753946E-2</v>
      </c>
      <c r="BO312" s="157">
        <f t="shared" si="273"/>
        <v>180969</v>
      </c>
      <c r="BP312" s="164">
        <f t="shared" ref="BP312:BP343" si="288">+AC312-AH312</f>
        <v>5.2878098035476131E-5</v>
      </c>
      <c r="BQ312" s="4">
        <f t="shared" si="274"/>
        <v>2.5127362706466712E-2</v>
      </c>
      <c r="BR312" s="4">
        <f t="shared" ref="BR312:BR343" si="289">+BP312/AH312</f>
        <v>4.4616284473817935E-2</v>
      </c>
      <c r="BS312" s="157">
        <f t="shared" si="275"/>
        <v>480903</v>
      </c>
      <c r="BT312" s="164">
        <f t="shared" ref="BT312:BT343" si="290">+AH312-AL312</f>
        <v>2.9925623309312675E-5</v>
      </c>
      <c r="BU312" s="4">
        <f t="shared" si="276"/>
        <v>7.1550531559553807E-2</v>
      </c>
      <c r="BV312" s="4">
        <f t="shared" ref="BV312:BV343" si="291">+BT312/AL312</f>
        <v>2.5904041091381322E-2</v>
      </c>
      <c r="BW312" s="157">
        <f t="shared" si="277"/>
        <v>150739</v>
      </c>
      <c r="BX312" s="4">
        <f t="shared" ref="BX312:BX343" si="292">+AL312-AP312</f>
        <v>-1.1989575642053132E-5</v>
      </c>
      <c r="BY312" s="4">
        <f t="shared" si="278"/>
        <v>2.294204014442288E-2</v>
      </c>
      <c r="BZ312" s="4">
        <f t="shared" ref="BZ312:BZ343" si="293">+BX312/AP312</f>
        <v>-1.0271741883074559E-2</v>
      </c>
      <c r="CA312" s="157">
        <f t="shared" si="279"/>
        <v>-621302</v>
      </c>
      <c r="CB312" s="4">
        <f t="shared" ref="CB312:CB343" si="294">+AP312-AT312</f>
        <v>-1.1742197191971565E-4</v>
      </c>
      <c r="CC312" s="4">
        <f t="shared" si="280"/>
        <v>-8.6391186319729238E-2</v>
      </c>
      <c r="CD312" s="4">
        <f t="shared" ref="CD312:CD343" si="295">+CB312/AT312</f>
        <v>-9.1403096234167605E-2</v>
      </c>
      <c r="CE312" s="159">
        <f t="shared" si="281"/>
        <v>211604</v>
      </c>
      <c r="CF312" s="4">
        <f t="shared" ref="CF312:CF343" si="296">+AT312-AX312</f>
        <v>6.1924834173314285E-5</v>
      </c>
      <c r="CG312" s="4">
        <f t="shared" si="282"/>
        <v>3.0315216418044088E-2</v>
      </c>
      <c r="CH312" s="4">
        <f t="shared" ref="CH312:CH343" si="297">+CF312/AX312</f>
        <v>5.0644487004136221E-2</v>
      </c>
      <c r="CI312" s="157">
        <f t="shared" si="264"/>
        <v>768970.16449482273</v>
      </c>
      <c r="CJ312" s="164">
        <f t="shared" si="263"/>
        <v>6.5848005052921051E-5</v>
      </c>
      <c r="CK312" s="4">
        <f t="shared" si="283"/>
        <v>0.11016567246214398</v>
      </c>
      <c r="CL312" s="4">
        <f t="shared" ref="CL312:CL343" si="298">+CJ312/AX312</f>
        <v>5.3853005513385163E-2</v>
      </c>
    </row>
    <row r="313" spans="1:90" x14ac:dyDescent="0.35">
      <c r="A313" t="s">
        <v>259</v>
      </c>
      <c r="B313">
        <v>1894</v>
      </c>
      <c r="C313" t="s">
        <v>473</v>
      </c>
      <c r="D313" s="342">
        <v>7656000</v>
      </c>
      <c r="E313" s="200">
        <v>6913915</v>
      </c>
      <c r="F313" s="200">
        <v>1242470</v>
      </c>
      <c r="G313" s="161">
        <f t="shared" si="256"/>
        <v>1.1592326835552502E-3</v>
      </c>
      <c r="H313" s="342">
        <v>7830000</v>
      </c>
      <c r="I313" s="200">
        <v>7055377.7609181814</v>
      </c>
      <c r="J313" s="200">
        <v>1345119.7555528476</v>
      </c>
      <c r="K313" s="161">
        <f t="shared" si="257"/>
        <v>1.1732268453611301E-3</v>
      </c>
      <c r="L313" s="200">
        <v>6270388.2157115377</v>
      </c>
      <c r="M313" s="200">
        <v>1138994.5400920976</v>
      </c>
      <c r="N313" s="161">
        <f t="shared" si="258"/>
        <v>1.0417433539529146E-3</v>
      </c>
      <c r="O313" s="200">
        <v>6301949</v>
      </c>
      <c r="P313" s="200">
        <v>1119963</v>
      </c>
      <c r="Q313" s="161">
        <f t="shared" si="253"/>
        <v>1.0380839272517007E-3</v>
      </c>
      <c r="R313" t="s">
        <v>259</v>
      </c>
      <c r="S313" s="144">
        <v>1894</v>
      </c>
      <c r="T313" t="s">
        <v>473</v>
      </c>
      <c r="U313" s="275">
        <v>6265421.3301224979</v>
      </c>
      <c r="V313" s="161">
        <f t="shared" si="284"/>
        <v>9.8150826954157815E-4</v>
      </c>
      <c r="W313" s="3">
        <v>5964523.771795677</v>
      </c>
      <c r="X313" s="161">
        <f t="shared" si="265"/>
        <v>9.4192303635135357E-4</v>
      </c>
      <c r="Y313">
        <v>1894</v>
      </c>
      <c r="Z313" t="s">
        <v>259</v>
      </c>
      <c r="AA313" t="s">
        <v>473</v>
      </c>
      <c r="AB313" s="162">
        <v>6209275</v>
      </c>
      <c r="AC313" s="161">
        <f t="shared" si="266"/>
        <v>1.0412260085659653E-3</v>
      </c>
      <c r="AD313" s="163">
        <v>1894</v>
      </c>
      <c r="AE313" s="163" t="s">
        <v>259</v>
      </c>
      <c r="AF313" s="8" t="s">
        <v>473</v>
      </c>
      <c r="AG313" s="160">
        <v>7247627</v>
      </c>
      <c r="AH313" s="161">
        <f t="shared" si="267"/>
        <v>1.1926718844683488E-3</v>
      </c>
      <c r="AI313">
        <v>1894</v>
      </c>
      <c r="AJ313" t="s">
        <v>259</v>
      </c>
      <c r="AK313" s="1">
        <v>6402053</v>
      </c>
      <c r="AL313" s="161">
        <f t="shared" si="268"/>
        <v>1.1003993571109033E-3</v>
      </c>
      <c r="AM313">
        <v>1894</v>
      </c>
      <c r="AN313" t="s">
        <v>540</v>
      </c>
      <c r="AO313" s="3">
        <v>6254794</v>
      </c>
      <c r="AP313" s="161">
        <f t="shared" si="269"/>
        <v>1.1111664776258863E-3</v>
      </c>
      <c r="AQ313">
        <v>1894</v>
      </c>
      <c r="AR313" t="s">
        <v>259</v>
      </c>
      <c r="AS313" s="3">
        <v>5320662</v>
      </c>
      <c r="AT313" s="161">
        <f t="shared" si="270"/>
        <v>9.5043149398728322E-4</v>
      </c>
      <c r="AU313" s="13">
        <v>1894</v>
      </c>
      <c r="AV313" s="13" t="s">
        <v>259</v>
      </c>
      <c r="AW313" s="3">
        <v>4662394</v>
      </c>
      <c r="AX313" s="161">
        <f t="shared" si="271"/>
        <v>8.1672988481875752E-4</v>
      </c>
      <c r="AY313" s="174">
        <f t="shared" si="254"/>
        <v>784989.54520664364</v>
      </c>
      <c r="AZ313" s="161">
        <f t="shared" si="259"/>
        <v>1.314834914082155E-4</v>
      </c>
      <c r="BA313" s="148">
        <f t="shared" si="260"/>
        <v>0.12518994330202987</v>
      </c>
      <c r="BB313" s="148">
        <f t="shared" si="261"/>
        <v>0.12621485983980502</v>
      </c>
      <c r="BC313" s="174">
        <f t="shared" si="255"/>
        <v>4966.8855890398845</v>
      </c>
      <c r="BD313" s="161">
        <f t="shared" si="262"/>
        <v>6.023508441133649E-5</v>
      </c>
      <c r="BE313" s="148">
        <f t="shared" ref="BE313:BE346" si="299">+BC313/U313</f>
        <v>7.9274566343374303E-4</v>
      </c>
      <c r="BF313" s="161">
        <f t="shared" ref="BF313:BF346" si="300">+BD313/V313</f>
        <v>6.1369920438337014E-2</v>
      </c>
      <c r="BG313" s="174">
        <f t="shared" si="285"/>
        <v>300897.55832682084</v>
      </c>
      <c r="BH313" s="161">
        <f t="shared" ref="BH313:BH346" si="301">+V313-X313</f>
        <v>3.9585233190224584E-5</v>
      </c>
      <c r="BI313" s="148">
        <f t="shared" si="286"/>
        <v>5.0447876450701569E-2</v>
      </c>
      <c r="BJ313" s="161">
        <f t="shared" ref="BJ313:BJ343" si="302">+BH313/X313</f>
        <v>4.2025974164049011E-2</v>
      </c>
      <c r="BK313" s="174">
        <f t="shared" ref="BK313:BK343" si="303">+W313-AB313</f>
        <v>-244751.22820432298</v>
      </c>
      <c r="BL313" s="164">
        <f t="shared" ref="BL313:BL343" si="304">+X313-AC313</f>
        <v>-9.9302972214611773E-5</v>
      </c>
      <c r="BM313" s="4">
        <f t="shared" si="272"/>
        <v>-3.941703793185565E-2</v>
      </c>
      <c r="BN313" s="4">
        <f t="shared" si="287"/>
        <v>-9.5371198373518706E-2</v>
      </c>
      <c r="BO313" s="157">
        <f t="shared" si="273"/>
        <v>-1038352</v>
      </c>
      <c r="BP313" s="164">
        <f t="shared" si="288"/>
        <v>-1.5144587590238344E-4</v>
      </c>
      <c r="BQ313" s="4">
        <f t="shared" si="274"/>
        <v>-0.14326785856943244</v>
      </c>
      <c r="BR313" s="4">
        <f t="shared" si="289"/>
        <v>-0.12698033539198644</v>
      </c>
      <c r="BS313" s="157">
        <f t="shared" si="275"/>
        <v>845574</v>
      </c>
      <c r="BT313" s="164">
        <f t="shared" si="290"/>
        <v>9.2272527357445486E-5</v>
      </c>
      <c r="BU313" s="4">
        <f t="shared" si="276"/>
        <v>0.13207856917148297</v>
      </c>
      <c r="BV313" s="4">
        <f t="shared" si="291"/>
        <v>8.3853672542763796E-2</v>
      </c>
      <c r="BW313" s="157">
        <f t="shared" si="277"/>
        <v>147259</v>
      </c>
      <c r="BX313" s="4">
        <f t="shared" si="292"/>
        <v>-1.0767120514983044E-5</v>
      </c>
      <c r="BY313" s="4">
        <f t="shared" si="278"/>
        <v>2.3543381284819292E-2</v>
      </c>
      <c r="BZ313" s="4">
        <f t="shared" si="293"/>
        <v>-9.6899256158159384E-3</v>
      </c>
      <c r="CA313" s="157">
        <f t="shared" si="279"/>
        <v>934132</v>
      </c>
      <c r="CB313" s="4">
        <f t="shared" si="294"/>
        <v>1.6073498363860313E-4</v>
      </c>
      <c r="CC313" s="4">
        <f t="shared" si="280"/>
        <v>0.17556687494901951</v>
      </c>
      <c r="CD313" s="4">
        <f t="shared" si="295"/>
        <v>0.16911790555706666</v>
      </c>
      <c r="CE313" s="159">
        <f t="shared" si="281"/>
        <v>658268</v>
      </c>
      <c r="CF313" s="4">
        <f t="shared" si="296"/>
        <v>1.3370160916852569E-4</v>
      </c>
      <c r="CG313" s="4">
        <f t="shared" si="282"/>
        <v>0.14118669507553416</v>
      </c>
      <c r="CH313" s="4">
        <f t="shared" si="297"/>
        <v>0.16370358383322259</v>
      </c>
      <c r="CI313" s="157">
        <f t="shared" si="264"/>
        <v>2392983.7609181814</v>
      </c>
      <c r="CJ313" s="164">
        <f t="shared" si="263"/>
        <v>3.5649696054237262E-4</v>
      </c>
      <c r="CK313" s="4">
        <f t="shared" si="283"/>
        <v>0.51325215348985553</v>
      </c>
      <c r="CL313" s="4">
        <f t="shared" si="298"/>
        <v>0.43649310153684862</v>
      </c>
    </row>
    <row r="314" spans="1:90" x14ac:dyDescent="0.35">
      <c r="A314" t="s">
        <v>240</v>
      </c>
      <c r="B314">
        <v>1895</v>
      </c>
      <c r="C314" t="s">
        <v>472</v>
      </c>
      <c r="D314" s="342">
        <v>20012000</v>
      </c>
      <c r="E314" s="200">
        <v>18073038</v>
      </c>
      <c r="F314" s="200">
        <v>1478695</v>
      </c>
      <c r="G314" s="161">
        <f t="shared" si="256"/>
        <v>3.0302449973330613E-3</v>
      </c>
      <c r="H314" s="342">
        <v>20205000</v>
      </c>
      <c r="I314" s="200">
        <v>18207046.607306816</v>
      </c>
      <c r="J314" s="200">
        <v>1499138.5574569455</v>
      </c>
      <c r="K314" s="161">
        <f t="shared" si="257"/>
        <v>3.0276190132239979E-3</v>
      </c>
      <c r="L314" s="200">
        <v>18378952.584770575</v>
      </c>
      <c r="M314" s="200">
        <v>1269411.6079524928</v>
      </c>
      <c r="N314" s="161">
        <f t="shared" si="258"/>
        <v>3.0534236556241457E-3</v>
      </c>
      <c r="O314" s="200">
        <v>18526431</v>
      </c>
      <c r="P314" s="200">
        <v>1248201</v>
      </c>
      <c r="Q314" s="161">
        <f t="shared" si="253"/>
        <v>3.0517527594142151E-3</v>
      </c>
      <c r="R314" t="s">
        <v>240</v>
      </c>
      <c r="S314" s="144">
        <v>1895</v>
      </c>
      <c r="T314" t="s">
        <v>472</v>
      </c>
      <c r="U314" s="275">
        <v>19217678.651420824</v>
      </c>
      <c r="V314" s="161">
        <f t="shared" si="284"/>
        <v>3.010541434312989E-3</v>
      </c>
      <c r="W314" s="3">
        <v>18370112.910503194</v>
      </c>
      <c r="X314" s="161">
        <f t="shared" si="265"/>
        <v>2.9010249925735588E-3</v>
      </c>
      <c r="Y314">
        <v>1895</v>
      </c>
      <c r="Z314" t="s">
        <v>240</v>
      </c>
      <c r="AA314" t="s">
        <v>472</v>
      </c>
      <c r="AB314" s="162">
        <v>16596511</v>
      </c>
      <c r="AC314" s="161">
        <f t="shared" si="266"/>
        <v>2.7830493744682165E-3</v>
      </c>
      <c r="AD314" s="163">
        <v>1895</v>
      </c>
      <c r="AE314" s="163" t="s">
        <v>240</v>
      </c>
      <c r="AF314" s="8" t="s">
        <v>472</v>
      </c>
      <c r="AG314" s="160">
        <v>17677643</v>
      </c>
      <c r="AH314" s="161">
        <f t="shared" si="267"/>
        <v>2.9090387501686712E-3</v>
      </c>
      <c r="AI314">
        <v>1895</v>
      </c>
      <c r="AJ314" t="s">
        <v>240</v>
      </c>
      <c r="AK314" s="1">
        <v>17880286</v>
      </c>
      <c r="AL314" s="161">
        <f t="shared" si="268"/>
        <v>3.0733040197197812E-3</v>
      </c>
      <c r="AM314">
        <v>1895</v>
      </c>
      <c r="AN314" t="s">
        <v>240</v>
      </c>
      <c r="AO314" s="3">
        <v>18944255</v>
      </c>
      <c r="AP314" s="161">
        <f t="shared" si="269"/>
        <v>3.3654539381467374E-3</v>
      </c>
      <c r="AQ314">
        <v>1895</v>
      </c>
      <c r="AR314" t="s">
        <v>240</v>
      </c>
      <c r="AS314" s="3">
        <v>18807853</v>
      </c>
      <c r="AT314" s="161">
        <f t="shared" si="270"/>
        <v>3.3596525818560181E-3</v>
      </c>
      <c r="AU314" s="13">
        <v>1895</v>
      </c>
      <c r="AV314" s="13" t="s">
        <v>240</v>
      </c>
      <c r="AW314" s="3">
        <v>17513951</v>
      </c>
      <c r="AX314" s="161">
        <f t="shared" si="271"/>
        <v>3.067987643890963E-3</v>
      </c>
      <c r="AY314" s="174">
        <f t="shared" si="254"/>
        <v>-171905.97746375948</v>
      </c>
      <c r="AZ314" s="161">
        <f t="shared" si="259"/>
        <v>-2.5804642400147765E-5</v>
      </c>
      <c r="BA314" s="148">
        <f t="shared" si="260"/>
        <v>-9.3534153630825852E-3</v>
      </c>
      <c r="BB314" s="148">
        <f t="shared" si="261"/>
        <v>-8.4510521010138298E-3</v>
      </c>
      <c r="BC314" s="174">
        <f t="shared" si="255"/>
        <v>-838726.06665024906</v>
      </c>
      <c r="BD314" s="161">
        <f t="shared" si="262"/>
        <v>4.288222131115663E-5</v>
      </c>
      <c r="BE314" s="148">
        <f t="shared" si="299"/>
        <v>-4.3643464013705911E-2</v>
      </c>
      <c r="BF314" s="161">
        <f t="shared" si="300"/>
        <v>1.4244022959591795E-2</v>
      </c>
      <c r="BG314" s="174">
        <f t="shared" si="285"/>
        <v>847565.74091763049</v>
      </c>
      <c r="BH314" s="161">
        <f t="shared" si="301"/>
        <v>1.0951644173943023E-4</v>
      </c>
      <c r="BI314" s="148">
        <f t="shared" si="286"/>
        <v>4.6138297845356793E-2</v>
      </c>
      <c r="BJ314" s="161">
        <f t="shared" si="302"/>
        <v>3.7750947344399106E-2</v>
      </c>
      <c r="BK314" s="174">
        <f t="shared" si="303"/>
        <v>1773601.9105031937</v>
      </c>
      <c r="BL314" s="164">
        <f t="shared" si="304"/>
        <v>1.1797561810534228E-4</v>
      </c>
      <c r="BM314" s="4">
        <f t="shared" si="272"/>
        <v>0.10686594974710008</v>
      </c>
      <c r="BN314" s="4">
        <f t="shared" si="287"/>
        <v>4.23907743742006E-2</v>
      </c>
      <c r="BO314" s="157">
        <f t="shared" si="273"/>
        <v>-1081132</v>
      </c>
      <c r="BP314" s="164">
        <f t="shared" si="288"/>
        <v>-1.2598937570045465E-4</v>
      </c>
      <c r="BQ314" s="4">
        <f t="shared" si="274"/>
        <v>-6.1158153267378459E-2</v>
      </c>
      <c r="BR314" s="4">
        <f t="shared" si="289"/>
        <v>-4.3309624422551804E-2</v>
      </c>
      <c r="BS314" s="157">
        <f t="shared" si="275"/>
        <v>-202643</v>
      </c>
      <c r="BT314" s="164">
        <f t="shared" si="290"/>
        <v>-1.6426526955110998E-4</v>
      </c>
      <c r="BU314" s="4">
        <f t="shared" si="276"/>
        <v>-1.133331983615922E-2</v>
      </c>
      <c r="BV314" s="4">
        <f t="shared" si="291"/>
        <v>-5.3449079068359599E-2</v>
      </c>
      <c r="BW314" s="157">
        <f t="shared" si="277"/>
        <v>-1063969</v>
      </c>
      <c r="BX314" s="4">
        <f t="shared" si="292"/>
        <v>-2.9214991842695624E-4</v>
      </c>
      <c r="BY314" s="4">
        <f t="shared" si="278"/>
        <v>-5.6163148141745348E-2</v>
      </c>
      <c r="BZ314" s="4">
        <f t="shared" si="293"/>
        <v>-8.6808473328217686E-2</v>
      </c>
      <c r="CA314" s="157">
        <f t="shared" si="279"/>
        <v>136402</v>
      </c>
      <c r="CB314" s="4">
        <f t="shared" si="294"/>
        <v>5.8013562907193068E-6</v>
      </c>
      <c r="CC314" s="4">
        <f t="shared" si="280"/>
        <v>7.2523961134745149E-3</v>
      </c>
      <c r="CD314" s="4">
        <f t="shared" si="295"/>
        <v>1.7267726794281764E-3</v>
      </c>
      <c r="CE314" s="159">
        <f t="shared" si="281"/>
        <v>1293902</v>
      </c>
      <c r="CF314" s="4">
        <f t="shared" si="296"/>
        <v>2.9166493796505509E-4</v>
      </c>
      <c r="CG314" s="4">
        <f t="shared" si="282"/>
        <v>7.3878361313218247E-2</v>
      </c>
      <c r="CH314" s="4">
        <f t="shared" si="297"/>
        <v>9.5067181429437639E-2</v>
      </c>
      <c r="CI314" s="157">
        <f t="shared" si="264"/>
        <v>693095.60730681568</v>
      </c>
      <c r="CJ314" s="164">
        <f t="shared" si="263"/>
        <v>-4.0368630666965093E-5</v>
      </c>
      <c r="CK314" s="4">
        <f t="shared" si="283"/>
        <v>3.9573914949677297E-2</v>
      </c>
      <c r="CL314" s="4">
        <f t="shared" si="298"/>
        <v>-1.3158016052427036E-2</v>
      </c>
    </row>
    <row r="315" spans="1:90" x14ac:dyDescent="0.35">
      <c r="A315" t="s">
        <v>383</v>
      </c>
      <c r="B315">
        <v>1896</v>
      </c>
      <c r="C315" t="s">
        <v>472</v>
      </c>
      <c r="D315" s="342">
        <v>3594000</v>
      </c>
      <c r="E315" s="200">
        <v>3245696</v>
      </c>
      <c r="F315" s="200">
        <v>585127</v>
      </c>
      <c r="G315" s="161">
        <f t="shared" si="256"/>
        <v>5.4419484244231254E-4</v>
      </c>
      <c r="H315" s="342">
        <v>3716000</v>
      </c>
      <c r="I315" s="200">
        <v>3348074.2102643838</v>
      </c>
      <c r="J315" s="200">
        <v>669297.24484455492</v>
      </c>
      <c r="K315" s="161">
        <f t="shared" si="257"/>
        <v>5.5674560269502093E-4</v>
      </c>
      <c r="L315" s="200">
        <v>3233004.2369748503</v>
      </c>
      <c r="M315" s="200">
        <v>566734.60071465094</v>
      </c>
      <c r="N315" s="161">
        <f t="shared" si="258"/>
        <v>5.3712155632264658E-4</v>
      </c>
      <c r="O315" s="200">
        <v>3249823</v>
      </c>
      <c r="P315" s="200">
        <v>557265</v>
      </c>
      <c r="Q315" s="161">
        <f t="shared" si="253"/>
        <v>5.3532471029405404E-4</v>
      </c>
      <c r="R315" t="s">
        <v>383</v>
      </c>
      <c r="S315" s="144">
        <v>1896</v>
      </c>
      <c r="T315" t="s">
        <v>472</v>
      </c>
      <c r="U315" s="275">
        <v>3233906.8279749718</v>
      </c>
      <c r="V315" s="161">
        <f t="shared" si="284"/>
        <v>5.0660699853083153E-4</v>
      </c>
      <c r="W315" s="3">
        <v>3143345.6145159076</v>
      </c>
      <c r="X315" s="161">
        <f t="shared" si="265"/>
        <v>4.9640000757934127E-4</v>
      </c>
      <c r="Y315">
        <v>1896</v>
      </c>
      <c r="Z315" t="s">
        <v>383</v>
      </c>
      <c r="AA315" t="s">
        <v>472</v>
      </c>
      <c r="AB315" s="162">
        <v>2906028</v>
      </c>
      <c r="AC315" s="161">
        <f t="shared" si="266"/>
        <v>4.8730841124300904E-4</v>
      </c>
      <c r="AD315" s="163">
        <v>1896</v>
      </c>
      <c r="AE315" s="163" t="s">
        <v>383</v>
      </c>
      <c r="AF315" s="8" t="s">
        <v>472</v>
      </c>
      <c r="AG315" s="160">
        <v>3118296</v>
      </c>
      <c r="AH315" s="161">
        <f t="shared" si="267"/>
        <v>5.1314781605760261E-4</v>
      </c>
      <c r="AI315">
        <v>1896</v>
      </c>
      <c r="AJ315" t="s">
        <v>383</v>
      </c>
      <c r="AK315" s="1">
        <v>2635433</v>
      </c>
      <c r="AL315" s="161">
        <f t="shared" si="268"/>
        <v>4.5298418787049393E-4</v>
      </c>
      <c r="AM315">
        <v>1896</v>
      </c>
      <c r="AN315" t="s">
        <v>383</v>
      </c>
      <c r="AO315" s="3">
        <v>2683482</v>
      </c>
      <c r="AP315" s="161">
        <f t="shared" si="269"/>
        <v>4.7672157415775302E-4</v>
      </c>
      <c r="AQ315">
        <v>1896</v>
      </c>
      <c r="AR315" t="s">
        <v>383</v>
      </c>
      <c r="AS315" s="3">
        <v>2955164</v>
      </c>
      <c r="AT315" s="161">
        <f t="shared" si="270"/>
        <v>5.2788185671208507E-4</v>
      </c>
      <c r="AU315" s="13">
        <v>1896</v>
      </c>
      <c r="AV315" s="13" t="s">
        <v>383</v>
      </c>
      <c r="AW315" s="3">
        <v>2420033</v>
      </c>
      <c r="AX315" s="161">
        <f t="shared" si="271"/>
        <v>4.2392669374308395E-4</v>
      </c>
      <c r="AY315" s="174">
        <f t="shared" si="254"/>
        <v>115069.97328953352</v>
      </c>
      <c r="AZ315" s="161">
        <f t="shared" si="259"/>
        <v>1.9624046372374352E-5</v>
      </c>
      <c r="BA315" s="148">
        <f t="shared" si="260"/>
        <v>3.5592274199184308E-2</v>
      </c>
      <c r="BB315" s="148">
        <f t="shared" si="261"/>
        <v>3.6535577731656471E-2</v>
      </c>
      <c r="BC315" s="174">
        <f t="shared" si="255"/>
        <v>-902.5910001215525</v>
      </c>
      <c r="BD315" s="161">
        <f t="shared" si="262"/>
        <v>3.0514557791815056E-5</v>
      </c>
      <c r="BE315" s="148">
        <f t="shared" si="299"/>
        <v>-2.7910235146964412E-4</v>
      </c>
      <c r="BF315" s="161">
        <f t="shared" si="300"/>
        <v>6.0233194330729274E-2</v>
      </c>
      <c r="BG315" s="174">
        <f t="shared" si="285"/>
        <v>90561.213459064253</v>
      </c>
      <c r="BH315" s="161">
        <f t="shared" si="301"/>
        <v>1.0206990951490262E-5</v>
      </c>
      <c r="BI315" s="148">
        <f t="shared" si="286"/>
        <v>2.881045375375026E-2</v>
      </c>
      <c r="BJ315" s="161">
        <f t="shared" si="302"/>
        <v>2.0562028194286125E-2</v>
      </c>
      <c r="BK315" s="174">
        <f t="shared" si="303"/>
        <v>237317.6145159076</v>
      </c>
      <c r="BL315" s="164">
        <f t="shared" si="304"/>
        <v>9.0915963363322281E-6</v>
      </c>
      <c r="BM315" s="4">
        <f t="shared" si="272"/>
        <v>8.1663911881065018E-2</v>
      </c>
      <c r="BN315" s="4">
        <f t="shared" si="287"/>
        <v>1.8656760537216474E-2</v>
      </c>
      <c r="BO315" s="157">
        <f t="shared" si="273"/>
        <v>-212268</v>
      </c>
      <c r="BP315" s="164">
        <f t="shared" si="288"/>
        <v>-2.583940481459357E-5</v>
      </c>
      <c r="BQ315" s="4">
        <f t="shared" si="274"/>
        <v>-6.8071793056207627E-2</v>
      </c>
      <c r="BR315" s="4">
        <f t="shared" si="289"/>
        <v>-5.0354700938049023E-2</v>
      </c>
      <c r="BS315" s="157">
        <f t="shared" si="275"/>
        <v>482863</v>
      </c>
      <c r="BT315" s="164">
        <f t="shared" si="290"/>
        <v>6.0163628187108681E-5</v>
      </c>
      <c r="BU315" s="4">
        <f t="shared" si="276"/>
        <v>0.18321960755595001</v>
      </c>
      <c r="BV315" s="4">
        <f t="shared" si="291"/>
        <v>0.13281617724879435</v>
      </c>
      <c r="BW315" s="157">
        <f t="shared" si="277"/>
        <v>-48049</v>
      </c>
      <c r="BX315" s="4">
        <f t="shared" si="292"/>
        <v>-2.373738628725909E-5</v>
      </c>
      <c r="BY315" s="4">
        <f t="shared" si="278"/>
        <v>-1.7905467597695828E-2</v>
      </c>
      <c r="BZ315" s="4">
        <f t="shared" si="293"/>
        <v>-4.9792976810829413E-2</v>
      </c>
      <c r="CA315" s="157">
        <f t="shared" si="279"/>
        <v>-271682</v>
      </c>
      <c r="CB315" s="4">
        <f t="shared" si="294"/>
        <v>-5.1160282554332055E-5</v>
      </c>
      <c r="CC315" s="4">
        <f t="shared" si="280"/>
        <v>-9.1934660817470704E-2</v>
      </c>
      <c r="CD315" s="4">
        <f t="shared" si="295"/>
        <v>-9.691616012905642E-2</v>
      </c>
      <c r="CE315" s="159">
        <f t="shared" si="281"/>
        <v>535131</v>
      </c>
      <c r="CF315" s="4">
        <f t="shared" si="296"/>
        <v>1.0395516296900112E-4</v>
      </c>
      <c r="CG315" s="4">
        <f t="shared" si="282"/>
        <v>0.22112549704900719</v>
      </c>
      <c r="CH315" s="4">
        <f t="shared" si="297"/>
        <v>0.24521966770038309</v>
      </c>
      <c r="CI315" s="157">
        <f t="shared" si="264"/>
        <v>928041.21026438382</v>
      </c>
      <c r="CJ315" s="164">
        <f t="shared" si="263"/>
        <v>1.3281890895193698E-4</v>
      </c>
      <c r="CK315" s="4">
        <f t="shared" si="283"/>
        <v>0.38348287410311505</v>
      </c>
      <c r="CL315" s="4">
        <f t="shared" si="298"/>
        <v>0.31330631194559877</v>
      </c>
    </row>
    <row r="316" spans="1:90" x14ac:dyDescent="0.35">
      <c r="A316" t="s">
        <v>306</v>
      </c>
      <c r="B316">
        <v>1900</v>
      </c>
      <c r="C316" t="s">
        <v>473</v>
      </c>
      <c r="D316" s="342">
        <v>35286000</v>
      </c>
      <c r="E316" s="200">
        <v>31866083</v>
      </c>
      <c r="F316" s="200">
        <v>1647176</v>
      </c>
      <c r="G316" s="161">
        <f t="shared" si="256"/>
        <v>5.3428780814465237E-3</v>
      </c>
      <c r="H316" s="342">
        <v>35695000</v>
      </c>
      <c r="I316" s="200">
        <v>32164480.157553069</v>
      </c>
      <c r="J316" s="200">
        <v>1738768.1068624905</v>
      </c>
      <c r="K316" s="161">
        <f t="shared" si="257"/>
        <v>5.3485770523810606E-3</v>
      </c>
      <c r="L316" s="200">
        <v>31149678.876946598</v>
      </c>
      <c r="M316" s="200">
        <v>1472320.4919317246</v>
      </c>
      <c r="N316" s="161">
        <f t="shared" si="258"/>
        <v>5.1751135386669707E-3</v>
      </c>
      <c r="O316" s="200">
        <v>31417678</v>
      </c>
      <c r="P316" s="200">
        <v>1447720</v>
      </c>
      <c r="Q316" s="161">
        <f t="shared" si="253"/>
        <v>5.17525396720433E-3</v>
      </c>
      <c r="R316" t="s">
        <v>306</v>
      </c>
      <c r="S316" s="144">
        <v>1900</v>
      </c>
      <c r="T316" t="s">
        <v>473</v>
      </c>
      <c r="U316" s="275">
        <v>34123415.465325035</v>
      </c>
      <c r="V316" s="161">
        <f t="shared" si="284"/>
        <v>5.3455965208910657E-3</v>
      </c>
      <c r="W316" s="3">
        <v>32177275.422791302</v>
      </c>
      <c r="X316" s="161">
        <f t="shared" si="265"/>
        <v>5.0814646948124575E-3</v>
      </c>
      <c r="Y316">
        <v>1900</v>
      </c>
      <c r="Z316" t="s">
        <v>306</v>
      </c>
      <c r="AA316" t="s">
        <v>473</v>
      </c>
      <c r="AB316" s="162">
        <v>29957249</v>
      </c>
      <c r="AC316" s="161">
        <f t="shared" si="266"/>
        <v>5.0234957871710872E-3</v>
      </c>
      <c r="AD316" s="163">
        <v>1900</v>
      </c>
      <c r="AE316" s="163" t="s">
        <v>306</v>
      </c>
      <c r="AF316" s="8" t="s">
        <v>473</v>
      </c>
      <c r="AG316" s="160">
        <v>31644662</v>
      </c>
      <c r="AH316" s="161">
        <f t="shared" si="267"/>
        <v>5.2074559936519842E-3</v>
      </c>
      <c r="AI316">
        <v>1900</v>
      </c>
      <c r="AJ316" t="s">
        <v>306</v>
      </c>
      <c r="AK316" s="1">
        <v>29339453</v>
      </c>
      <c r="AL316" s="161">
        <f t="shared" si="268"/>
        <v>5.0429315751034176E-3</v>
      </c>
      <c r="AM316">
        <v>1900</v>
      </c>
      <c r="AN316" t="s">
        <v>306</v>
      </c>
      <c r="AO316" s="3">
        <v>29519445</v>
      </c>
      <c r="AP316" s="161">
        <f t="shared" si="269"/>
        <v>5.2441403701098841E-3</v>
      </c>
      <c r="AQ316">
        <v>1900</v>
      </c>
      <c r="AR316" t="s">
        <v>541</v>
      </c>
      <c r="AS316" s="3">
        <v>27186427</v>
      </c>
      <c r="AT316" s="161">
        <f t="shared" si="270"/>
        <v>4.8563198394835482E-3</v>
      </c>
      <c r="AU316" s="13">
        <v>1900</v>
      </c>
      <c r="AV316" s="13" t="s">
        <v>306</v>
      </c>
      <c r="AW316" s="3">
        <v>27222242</v>
      </c>
      <c r="AX316" s="161">
        <f t="shared" si="271"/>
        <v>4.7686271415861344E-3</v>
      </c>
      <c r="AY316" s="174">
        <f t="shared" si="254"/>
        <v>1014801.280606471</v>
      </c>
      <c r="AZ316" s="161">
        <f t="shared" si="259"/>
        <v>1.7346351371408993E-4</v>
      </c>
      <c r="BA316" s="148">
        <f t="shared" si="260"/>
        <v>3.2578226074667815E-2</v>
      </c>
      <c r="BB316" s="148">
        <f t="shared" si="261"/>
        <v>3.3518784161549325E-2</v>
      </c>
      <c r="BC316" s="174">
        <f t="shared" si="255"/>
        <v>-2973736.5883784369</v>
      </c>
      <c r="BD316" s="161">
        <f t="shared" si="262"/>
        <v>-1.7048298222409504E-4</v>
      </c>
      <c r="BE316" s="148">
        <f t="shared" si="299"/>
        <v>-8.7146510624068071E-2</v>
      </c>
      <c r="BF316" s="161">
        <f t="shared" si="300"/>
        <v>-3.1892227847319266E-2</v>
      </c>
      <c r="BG316" s="174">
        <f t="shared" si="285"/>
        <v>1946140.042533733</v>
      </c>
      <c r="BH316" s="161">
        <f t="shared" si="301"/>
        <v>2.6413182607860821E-4</v>
      </c>
      <c r="BI316" s="148">
        <f t="shared" si="286"/>
        <v>6.0481815721267491E-2</v>
      </c>
      <c r="BJ316" s="161">
        <f t="shared" si="302"/>
        <v>5.1979466933668533E-2</v>
      </c>
      <c r="BK316" s="174">
        <f t="shared" si="303"/>
        <v>2220026.4227913022</v>
      </c>
      <c r="BL316" s="164">
        <f t="shared" si="304"/>
        <v>5.7968907641370304E-5</v>
      </c>
      <c r="BM316" s="4">
        <f t="shared" si="272"/>
        <v>7.4106484971009925E-2</v>
      </c>
      <c r="BN316" s="4">
        <f t="shared" si="287"/>
        <v>1.153955534100581E-2</v>
      </c>
      <c r="BO316" s="157">
        <f t="shared" si="273"/>
        <v>-1687413</v>
      </c>
      <c r="BP316" s="164">
        <f t="shared" si="288"/>
        <v>-1.8396020648089699E-4</v>
      </c>
      <c r="BQ316" s="4">
        <f t="shared" si="274"/>
        <v>-5.3323780168674263E-2</v>
      </c>
      <c r="BR316" s="4">
        <f t="shared" si="289"/>
        <v>-3.5326310333711697E-2</v>
      </c>
      <c r="BS316" s="157">
        <f t="shared" si="275"/>
        <v>2305209</v>
      </c>
      <c r="BT316" s="164">
        <f t="shared" si="290"/>
        <v>1.6452441854856656E-4</v>
      </c>
      <c r="BU316" s="4">
        <f t="shared" si="276"/>
        <v>7.8570278730145382E-2</v>
      </c>
      <c r="BV316" s="4">
        <f t="shared" si="291"/>
        <v>3.2624757266351084E-2</v>
      </c>
      <c r="BW316" s="157">
        <f t="shared" si="277"/>
        <v>-179992</v>
      </c>
      <c r="BX316" s="4">
        <f t="shared" si="292"/>
        <v>-2.012087950064665E-4</v>
      </c>
      <c r="BY316" s="4">
        <f t="shared" si="278"/>
        <v>-6.0974046090636188E-3</v>
      </c>
      <c r="BZ316" s="4">
        <f t="shared" si="293"/>
        <v>-3.836830839870338E-2</v>
      </c>
      <c r="CA316" s="157">
        <f t="shared" si="279"/>
        <v>2333018</v>
      </c>
      <c r="CB316" s="4">
        <f t="shared" si="294"/>
        <v>3.8782053062633593E-4</v>
      </c>
      <c r="CC316" s="4">
        <f t="shared" si="280"/>
        <v>8.5815543175276399E-2</v>
      </c>
      <c r="CD316" s="4">
        <f t="shared" si="295"/>
        <v>7.9858935046497936E-2</v>
      </c>
      <c r="CE316" s="159">
        <f t="shared" si="281"/>
        <v>-35815</v>
      </c>
      <c r="CF316" s="4">
        <f t="shared" si="296"/>
        <v>8.7692697897413796E-5</v>
      </c>
      <c r="CG316" s="4">
        <f t="shared" si="282"/>
        <v>-1.3156521053629602E-3</v>
      </c>
      <c r="CH316" s="4">
        <f t="shared" si="297"/>
        <v>1.838950609760728E-2</v>
      </c>
      <c r="CI316" s="157">
        <f t="shared" si="264"/>
        <v>4942238.1575530693</v>
      </c>
      <c r="CJ316" s="164">
        <f t="shared" si="263"/>
        <v>5.799499107949262E-4</v>
      </c>
      <c r="CK316" s="4">
        <f t="shared" si="283"/>
        <v>0.18155147388496029</v>
      </c>
      <c r="CL316" s="4">
        <f t="shared" si="298"/>
        <v>0.12161779346036772</v>
      </c>
    </row>
    <row r="317" spans="1:90" x14ac:dyDescent="0.35">
      <c r="A317" t="s">
        <v>50</v>
      </c>
      <c r="B317">
        <v>1901</v>
      </c>
      <c r="C317" t="s">
        <v>472</v>
      </c>
      <c r="D317" s="342">
        <v>5524000</v>
      </c>
      <c r="E317" s="200">
        <v>4989042</v>
      </c>
      <c r="F317" s="200">
        <v>432883</v>
      </c>
      <c r="G317" s="161">
        <f t="shared" si="256"/>
        <v>8.3649575472505126E-4</v>
      </c>
      <c r="H317" s="342">
        <v>5545000</v>
      </c>
      <c r="I317" s="200">
        <v>4996581.774538083</v>
      </c>
      <c r="J317" s="200">
        <v>409241.71541910933</v>
      </c>
      <c r="K317" s="161">
        <f t="shared" si="257"/>
        <v>8.3087313983416539E-4</v>
      </c>
      <c r="L317" s="200">
        <v>5004049.1800415125</v>
      </c>
      <c r="M317" s="200">
        <v>346529.79968219361</v>
      </c>
      <c r="N317" s="161">
        <f t="shared" si="258"/>
        <v>8.3135761245210793E-4</v>
      </c>
      <c r="O317" s="200">
        <v>5044179</v>
      </c>
      <c r="P317" s="200">
        <v>340740</v>
      </c>
      <c r="Q317" s="161">
        <f t="shared" si="253"/>
        <v>8.3089868643503083E-4</v>
      </c>
      <c r="R317" t="s">
        <v>50</v>
      </c>
      <c r="S317" s="144">
        <v>1901</v>
      </c>
      <c r="T317" t="s">
        <v>472</v>
      </c>
      <c r="U317" s="275">
        <v>5022236.5199089525</v>
      </c>
      <c r="V317" s="161">
        <f t="shared" si="284"/>
        <v>7.867574128152012E-4</v>
      </c>
      <c r="W317" s="3">
        <v>5008545.2725372249</v>
      </c>
      <c r="X317" s="161">
        <f t="shared" si="265"/>
        <v>7.9095403946913647E-4</v>
      </c>
      <c r="Y317">
        <v>1901</v>
      </c>
      <c r="Z317" t="s">
        <v>50</v>
      </c>
      <c r="AA317" t="s">
        <v>472</v>
      </c>
      <c r="AB317" s="162">
        <v>4602130</v>
      </c>
      <c r="AC317" s="161">
        <f t="shared" si="266"/>
        <v>7.717257571619369E-4</v>
      </c>
      <c r="AD317" s="163">
        <v>1901</v>
      </c>
      <c r="AE317" s="163" t="s">
        <v>50</v>
      </c>
      <c r="AF317" s="8" t="s">
        <v>472</v>
      </c>
      <c r="AG317" s="160">
        <v>4437859</v>
      </c>
      <c r="AH317" s="161">
        <f t="shared" si="267"/>
        <v>7.3029553763387964E-4</v>
      </c>
      <c r="AI317">
        <v>1901</v>
      </c>
      <c r="AJ317" t="s">
        <v>50</v>
      </c>
      <c r="AK317" s="1">
        <v>3792264</v>
      </c>
      <c r="AL317" s="161">
        <f t="shared" si="268"/>
        <v>6.5182291799127916E-4</v>
      </c>
      <c r="AM317">
        <v>1901</v>
      </c>
      <c r="AN317" t="s">
        <v>50</v>
      </c>
      <c r="AO317" s="3">
        <v>3201311</v>
      </c>
      <c r="AP317" s="161">
        <f t="shared" si="269"/>
        <v>5.687140883704569E-4</v>
      </c>
      <c r="AQ317">
        <v>1901</v>
      </c>
      <c r="AR317" t="s">
        <v>50</v>
      </c>
      <c r="AS317" s="3">
        <v>3050109</v>
      </c>
      <c r="AT317" s="161">
        <f t="shared" si="270"/>
        <v>5.4484191134374972E-4</v>
      </c>
      <c r="AU317" s="13">
        <v>1901</v>
      </c>
      <c r="AV317" s="13" t="s">
        <v>50</v>
      </c>
      <c r="AW317" s="3">
        <v>2888066</v>
      </c>
      <c r="AX317" s="161">
        <f t="shared" si="271"/>
        <v>5.0591387418758894E-4</v>
      </c>
      <c r="AY317" s="174">
        <f t="shared" si="254"/>
        <v>-7467.4055034294724</v>
      </c>
      <c r="AZ317" s="161">
        <f t="shared" si="259"/>
        <v>-4.844726179425345E-7</v>
      </c>
      <c r="BA317" s="148">
        <f t="shared" si="260"/>
        <v>-1.492272604596489E-3</v>
      </c>
      <c r="BB317" s="148">
        <f t="shared" si="261"/>
        <v>-5.8274876020389301E-4</v>
      </c>
      <c r="BC317" s="174">
        <f t="shared" si="255"/>
        <v>-18187.339867440052</v>
      </c>
      <c r="BD317" s="161">
        <f t="shared" si="262"/>
        <v>4.4600199636906724E-5</v>
      </c>
      <c r="BE317" s="148">
        <f t="shared" si="299"/>
        <v>-3.6213626728535215E-3</v>
      </c>
      <c r="BF317" s="161">
        <f t="shared" si="300"/>
        <v>5.6688629697579623E-2</v>
      </c>
      <c r="BG317" s="174">
        <f t="shared" si="285"/>
        <v>13691.247371727601</v>
      </c>
      <c r="BH317" s="161">
        <f t="shared" si="301"/>
        <v>-4.1966266539352707E-6</v>
      </c>
      <c r="BI317" s="148">
        <f t="shared" si="286"/>
        <v>2.7335776411564509E-3</v>
      </c>
      <c r="BJ317" s="161">
        <f t="shared" si="302"/>
        <v>-5.3057781419915562E-3</v>
      </c>
      <c r="BK317" s="174">
        <f t="shared" si="303"/>
        <v>406415.27253722493</v>
      </c>
      <c r="BL317" s="164">
        <f t="shared" si="304"/>
        <v>1.9228282307199576E-5</v>
      </c>
      <c r="BM317" s="4">
        <f t="shared" si="272"/>
        <v>8.8310254716234646E-2</v>
      </c>
      <c r="BN317" s="4">
        <f t="shared" si="287"/>
        <v>2.491595249834944E-2</v>
      </c>
      <c r="BO317" s="157">
        <f t="shared" si="273"/>
        <v>164271</v>
      </c>
      <c r="BP317" s="164">
        <f t="shared" si="288"/>
        <v>4.143021952805726E-5</v>
      </c>
      <c r="BQ317" s="4">
        <f t="shared" si="274"/>
        <v>3.7015822269251909E-2</v>
      </c>
      <c r="BR317" s="4">
        <f t="shared" si="289"/>
        <v>5.6730758156196687E-2</v>
      </c>
      <c r="BS317" s="157">
        <f t="shared" si="275"/>
        <v>645595</v>
      </c>
      <c r="BT317" s="164">
        <f t="shared" si="290"/>
        <v>7.8472619642600471E-5</v>
      </c>
      <c r="BU317" s="4">
        <f t="shared" si="276"/>
        <v>0.17023999384009131</v>
      </c>
      <c r="BV317" s="4">
        <f t="shared" si="291"/>
        <v>0.12038947615470368</v>
      </c>
      <c r="BW317" s="157">
        <f t="shared" si="277"/>
        <v>590953</v>
      </c>
      <c r="BX317" s="4">
        <f t="shared" si="292"/>
        <v>8.3108829620822267E-5</v>
      </c>
      <c r="BY317" s="4">
        <f t="shared" si="278"/>
        <v>0.18459718534063077</v>
      </c>
      <c r="BZ317" s="4">
        <f t="shared" si="293"/>
        <v>0.14613464185308819</v>
      </c>
      <c r="CA317" s="157">
        <f t="shared" si="279"/>
        <v>151202</v>
      </c>
      <c r="CB317" s="4">
        <f t="shared" si="294"/>
        <v>2.3872177026707181E-5</v>
      </c>
      <c r="CC317" s="4">
        <f t="shared" si="280"/>
        <v>4.9572654616605503E-2</v>
      </c>
      <c r="CD317" s="4">
        <f t="shared" si="295"/>
        <v>4.3814869101811503E-2</v>
      </c>
      <c r="CE317" s="159">
        <f t="shared" si="281"/>
        <v>162043</v>
      </c>
      <c r="CF317" s="4">
        <f t="shared" si="296"/>
        <v>3.8928037156160775E-5</v>
      </c>
      <c r="CG317" s="4">
        <f t="shared" si="282"/>
        <v>5.6107789780427457E-2</v>
      </c>
      <c r="CH317" s="4">
        <f t="shared" si="297"/>
        <v>7.6945976661882493E-2</v>
      </c>
      <c r="CI317" s="157">
        <f t="shared" si="264"/>
        <v>2108515.774538083</v>
      </c>
      <c r="CJ317" s="164">
        <f t="shared" si="263"/>
        <v>3.2495926564657645E-4</v>
      </c>
      <c r="CK317" s="4">
        <f t="shared" si="283"/>
        <v>0.73007880517207124</v>
      </c>
      <c r="CL317" s="4">
        <f t="shared" si="298"/>
        <v>0.64232131638691548</v>
      </c>
    </row>
    <row r="318" spans="1:90" x14ac:dyDescent="0.35">
      <c r="A318" t="s">
        <v>102</v>
      </c>
      <c r="B318">
        <v>1903</v>
      </c>
      <c r="C318" t="s">
        <v>472</v>
      </c>
      <c r="D318" s="342">
        <v>3739000</v>
      </c>
      <c r="E318" s="200">
        <v>3376893</v>
      </c>
      <c r="F318" s="200">
        <v>250423</v>
      </c>
      <c r="G318" s="161">
        <f t="shared" si="256"/>
        <v>5.6619219855450051E-4</v>
      </c>
      <c r="H318" s="342">
        <v>3731000</v>
      </c>
      <c r="I318" s="200">
        <v>3362444.7288596351</v>
      </c>
      <c r="J318" s="200">
        <v>214579.25588514295</v>
      </c>
      <c r="K318" s="161">
        <f t="shared" si="257"/>
        <v>5.5913525194826183E-4</v>
      </c>
      <c r="L318" s="200">
        <v>3177244.8877516836</v>
      </c>
      <c r="M318" s="200">
        <v>181697.28000891043</v>
      </c>
      <c r="N318" s="161">
        <f t="shared" si="258"/>
        <v>5.2785786650382058E-4</v>
      </c>
      <c r="O318" s="200">
        <v>3214806</v>
      </c>
      <c r="P318" s="200">
        <v>189724</v>
      </c>
      <c r="Q318" s="161">
        <f t="shared" si="253"/>
        <v>5.2955656065009897E-4</v>
      </c>
      <c r="R318" t="s">
        <v>102</v>
      </c>
      <c r="S318" s="144">
        <v>1903</v>
      </c>
      <c r="T318" t="s">
        <v>472</v>
      </c>
      <c r="U318" s="275">
        <v>3346218.0853243908</v>
      </c>
      <c r="V318" s="161">
        <f t="shared" si="284"/>
        <v>5.2420109508760876E-4</v>
      </c>
      <c r="W318" s="3">
        <v>3270696.0397420237</v>
      </c>
      <c r="X318" s="161">
        <f t="shared" si="265"/>
        <v>5.1651130293151081E-4</v>
      </c>
      <c r="Y318">
        <v>1903</v>
      </c>
      <c r="Z318" t="s">
        <v>102</v>
      </c>
      <c r="AA318" t="s">
        <v>472</v>
      </c>
      <c r="AB318" s="162">
        <v>3266051</v>
      </c>
      <c r="AC318" s="161">
        <f t="shared" si="266"/>
        <v>5.4768024390977675E-4</v>
      </c>
      <c r="AD318" s="163">
        <v>1903</v>
      </c>
      <c r="AE318" s="163" t="s">
        <v>102</v>
      </c>
      <c r="AF318" s="8" t="s">
        <v>472</v>
      </c>
      <c r="AG318" s="160">
        <v>3387247</v>
      </c>
      <c r="AH318" s="161">
        <f t="shared" si="267"/>
        <v>5.5740648113510266E-4</v>
      </c>
      <c r="AI318">
        <v>1903</v>
      </c>
      <c r="AJ318" t="s">
        <v>102</v>
      </c>
      <c r="AK318" s="1">
        <v>2921943</v>
      </c>
      <c r="AL318" s="161">
        <f t="shared" si="268"/>
        <v>5.0223017502583995E-4</v>
      </c>
      <c r="AM318">
        <v>1903</v>
      </c>
      <c r="AN318" t="s">
        <v>102</v>
      </c>
      <c r="AO318" s="3">
        <v>2941785</v>
      </c>
      <c r="AP318" s="161">
        <f t="shared" si="269"/>
        <v>5.2260919806194548E-4</v>
      </c>
      <c r="AQ318">
        <v>1903</v>
      </c>
      <c r="AR318" t="s">
        <v>102</v>
      </c>
      <c r="AS318" s="3">
        <v>3058981</v>
      </c>
      <c r="AT318" s="161">
        <f t="shared" si="270"/>
        <v>5.4642671943993311E-4</v>
      </c>
      <c r="AU318" s="13">
        <v>1903</v>
      </c>
      <c r="AV318" s="13" t="s">
        <v>102</v>
      </c>
      <c r="AW318" s="3">
        <v>2910339</v>
      </c>
      <c r="AX318" s="161">
        <f t="shared" si="271"/>
        <v>5.0981552315259887E-4</v>
      </c>
      <c r="AY318" s="174">
        <f t="shared" si="254"/>
        <v>185199.84110795148</v>
      </c>
      <c r="AZ318" s="161">
        <f t="shared" si="259"/>
        <v>3.1277385444441249E-5</v>
      </c>
      <c r="BA318" s="148">
        <f t="shared" si="260"/>
        <v>5.8289444991130222E-2</v>
      </c>
      <c r="BB318" s="148">
        <f t="shared" si="261"/>
        <v>5.9253422993583188E-2</v>
      </c>
      <c r="BC318" s="174">
        <f t="shared" si="255"/>
        <v>-168973.1975727072</v>
      </c>
      <c r="BD318" s="161">
        <f t="shared" si="262"/>
        <v>3.6567714162118268E-6</v>
      </c>
      <c r="BE318" s="148">
        <f t="shared" si="299"/>
        <v>-5.0496767773080313E-2</v>
      </c>
      <c r="BF318" s="161">
        <f t="shared" si="300"/>
        <v>6.9758942712637361E-3</v>
      </c>
      <c r="BG318" s="174">
        <f t="shared" si="285"/>
        <v>75522.045582367107</v>
      </c>
      <c r="BH318" s="161">
        <f t="shared" si="301"/>
        <v>7.689792156097947E-6</v>
      </c>
      <c r="BI318" s="148">
        <f t="shared" si="286"/>
        <v>2.3090511825221129E-2</v>
      </c>
      <c r="BJ318" s="161">
        <f t="shared" si="302"/>
        <v>1.4887945554054236E-2</v>
      </c>
      <c r="BK318" s="174">
        <f t="shared" si="303"/>
        <v>4645.0397420236841</v>
      </c>
      <c r="BL318" s="164">
        <f t="shared" si="304"/>
        <v>-3.1168940978265939E-5</v>
      </c>
      <c r="BM318" s="4">
        <f t="shared" si="272"/>
        <v>1.4222189861774002E-3</v>
      </c>
      <c r="BN318" s="4">
        <f t="shared" si="287"/>
        <v>-5.691083679732041E-2</v>
      </c>
      <c r="BO318" s="157">
        <f t="shared" si="273"/>
        <v>-121196</v>
      </c>
      <c r="BP318" s="164">
        <f t="shared" si="288"/>
        <v>-9.726237225325912E-6</v>
      </c>
      <c r="BQ318" s="4">
        <f t="shared" si="274"/>
        <v>-3.5780089258326896E-2</v>
      </c>
      <c r="BR318" s="4">
        <f t="shared" si="289"/>
        <v>-1.744909245676405E-2</v>
      </c>
      <c r="BS318" s="157">
        <f t="shared" si="275"/>
        <v>465304</v>
      </c>
      <c r="BT318" s="164">
        <f t="shared" si="290"/>
        <v>5.5176306109262709E-5</v>
      </c>
      <c r="BU318" s="4">
        <f t="shared" si="276"/>
        <v>0.15924472174850776</v>
      </c>
      <c r="BV318" s="4">
        <f t="shared" si="291"/>
        <v>0.10986258662459671</v>
      </c>
      <c r="BW318" s="157">
        <f t="shared" si="277"/>
        <v>-19842</v>
      </c>
      <c r="BX318" s="4">
        <f t="shared" si="292"/>
        <v>-2.0379023036105524E-5</v>
      </c>
      <c r="BY318" s="4">
        <f t="shared" si="278"/>
        <v>-6.7448844834003844E-3</v>
      </c>
      <c r="BZ318" s="4">
        <f t="shared" si="293"/>
        <v>-3.8994765326901069E-2</v>
      </c>
      <c r="CA318" s="157">
        <f t="shared" si="279"/>
        <v>-117196</v>
      </c>
      <c r="CB318" s="4">
        <f t="shared" si="294"/>
        <v>-2.3817521377987637E-5</v>
      </c>
      <c r="CC318" s="4">
        <f t="shared" si="280"/>
        <v>-3.8312104586461962E-2</v>
      </c>
      <c r="CD318" s="4">
        <f t="shared" si="295"/>
        <v>-4.3587768552752516E-2</v>
      </c>
      <c r="CE318" s="159">
        <f t="shared" si="281"/>
        <v>148642</v>
      </c>
      <c r="CF318" s="4">
        <f t="shared" si="296"/>
        <v>3.6611196287334238E-5</v>
      </c>
      <c r="CG318" s="4">
        <f t="shared" si="282"/>
        <v>5.1073775254360403E-2</v>
      </c>
      <c r="CH318" s="4">
        <f t="shared" si="297"/>
        <v>7.1812635403758998E-2</v>
      </c>
      <c r="CI318" s="157">
        <f t="shared" si="264"/>
        <v>452105.72885963507</v>
      </c>
      <c r="CJ318" s="164">
        <f t="shared" si="263"/>
        <v>4.9319728795662958E-5</v>
      </c>
      <c r="CK318" s="4">
        <f t="shared" si="283"/>
        <v>0.15534469656615091</v>
      </c>
      <c r="CL318" s="4">
        <f t="shared" si="298"/>
        <v>9.6740343429873338E-2</v>
      </c>
    </row>
    <row r="319" spans="1:90" x14ac:dyDescent="0.35">
      <c r="A319" t="s">
        <v>304</v>
      </c>
      <c r="B319">
        <v>1904</v>
      </c>
      <c r="C319" t="s">
        <v>473</v>
      </c>
      <c r="D319" s="342">
        <v>11487000</v>
      </c>
      <c r="E319" s="200">
        <v>10373978</v>
      </c>
      <c r="F319" s="200">
        <v>751154</v>
      </c>
      <c r="G319" s="161">
        <f t="shared" si="256"/>
        <v>1.7393697139873904E-3</v>
      </c>
      <c r="H319" s="342">
        <v>11299000</v>
      </c>
      <c r="I319" s="200">
        <v>10181762.257998265</v>
      </c>
      <c r="J319" s="200">
        <v>493084.20690735173</v>
      </c>
      <c r="K319" s="161">
        <f t="shared" si="257"/>
        <v>1.6931080402722112E-3</v>
      </c>
      <c r="L319" s="200">
        <v>10621138.896524465</v>
      </c>
      <c r="M319" s="200">
        <v>417524.32610900764</v>
      </c>
      <c r="N319" s="161">
        <f t="shared" si="258"/>
        <v>1.764563927499918E-3</v>
      </c>
      <c r="O319" s="200">
        <v>10720364</v>
      </c>
      <c r="P319" s="200">
        <v>416148</v>
      </c>
      <c r="Q319" s="161">
        <f t="shared" si="253"/>
        <v>1.765904097714493E-3</v>
      </c>
      <c r="R319" t="s">
        <v>304</v>
      </c>
      <c r="S319" s="144">
        <v>1904</v>
      </c>
      <c r="T319" t="s">
        <v>473</v>
      </c>
      <c r="U319" s="275">
        <v>11527957.792529155</v>
      </c>
      <c r="V319" s="161">
        <f t="shared" si="284"/>
        <v>1.8059098196469448E-3</v>
      </c>
      <c r="W319" s="3">
        <v>11938222.513025761</v>
      </c>
      <c r="X319" s="161">
        <f t="shared" si="265"/>
        <v>1.8852949922474583E-3</v>
      </c>
      <c r="Y319">
        <v>1904</v>
      </c>
      <c r="Z319" t="s">
        <v>304</v>
      </c>
      <c r="AA319" t="s">
        <v>473</v>
      </c>
      <c r="AB319" s="162">
        <v>11419781</v>
      </c>
      <c r="AC319" s="161">
        <f t="shared" si="266"/>
        <v>1.9149696203385174E-3</v>
      </c>
      <c r="AD319" s="163">
        <v>1904</v>
      </c>
      <c r="AE319" s="163" t="s">
        <v>304</v>
      </c>
      <c r="AF319" s="8" t="s">
        <v>473</v>
      </c>
      <c r="AG319" s="160">
        <v>11241155</v>
      </c>
      <c r="AH319" s="161">
        <f t="shared" si="267"/>
        <v>1.8498481665034363E-3</v>
      </c>
      <c r="AI319">
        <v>1904</v>
      </c>
      <c r="AJ319" t="s">
        <v>304</v>
      </c>
      <c r="AK319" s="1">
        <v>10734027</v>
      </c>
      <c r="AL319" s="161">
        <f t="shared" si="268"/>
        <v>1.8449888512342958E-3</v>
      </c>
      <c r="AM319">
        <v>1904</v>
      </c>
      <c r="AN319" t="s">
        <v>304</v>
      </c>
      <c r="AO319" s="3">
        <v>10471486</v>
      </c>
      <c r="AP319" s="161">
        <f t="shared" si="269"/>
        <v>1.8602633778392673E-3</v>
      </c>
      <c r="AQ319">
        <v>1904</v>
      </c>
      <c r="AR319" t="s">
        <v>304</v>
      </c>
      <c r="AS319" s="3">
        <v>9915327</v>
      </c>
      <c r="AT319" s="161">
        <f t="shared" si="270"/>
        <v>1.7711779199622991E-3</v>
      </c>
      <c r="AU319" s="13">
        <v>1904</v>
      </c>
      <c r="AV319" s="13" t="s">
        <v>304</v>
      </c>
      <c r="AW319" s="3">
        <v>9509915</v>
      </c>
      <c r="AX319" s="161">
        <f t="shared" si="271"/>
        <v>1.6658891939604792E-3</v>
      </c>
      <c r="AY319" s="174">
        <f t="shared" si="254"/>
        <v>-439376.63852619939</v>
      </c>
      <c r="AZ319" s="161">
        <f t="shared" si="259"/>
        <v>-7.1455887227706884E-5</v>
      </c>
      <c r="BA319" s="148">
        <f t="shared" si="260"/>
        <v>-4.136812848478761E-2</v>
      </c>
      <c r="BB319" s="148">
        <f t="shared" si="261"/>
        <v>-4.0494926884823902E-2</v>
      </c>
      <c r="BC319" s="174">
        <f t="shared" si="255"/>
        <v>-906818.89600468986</v>
      </c>
      <c r="BD319" s="161">
        <f t="shared" si="262"/>
        <v>-4.1345892147026751E-5</v>
      </c>
      <c r="BE319" s="148">
        <f t="shared" si="299"/>
        <v>-7.866257947200031E-2</v>
      </c>
      <c r="BF319" s="161">
        <f t="shared" si="300"/>
        <v>-2.2894771210175861E-2</v>
      </c>
      <c r="BG319" s="174">
        <f t="shared" si="285"/>
        <v>-410264.72049660608</v>
      </c>
      <c r="BH319" s="161">
        <f t="shared" si="301"/>
        <v>-7.9385172600513485E-5</v>
      </c>
      <c r="BI319" s="148">
        <f t="shared" si="286"/>
        <v>-3.4365645308501114E-2</v>
      </c>
      <c r="BJ319" s="161">
        <f t="shared" si="302"/>
        <v>-4.2107560316530887E-2</v>
      </c>
      <c r="BK319" s="174">
        <f t="shared" si="303"/>
        <v>518441.51302576065</v>
      </c>
      <c r="BL319" s="164">
        <f t="shared" si="304"/>
        <v>-2.967462809105913E-5</v>
      </c>
      <c r="BM319" s="4">
        <f t="shared" si="272"/>
        <v>4.5398551252932143E-2</v>
      </c>
      <c r="BN319" s="4">
        <f t="shared" si="287"/>
        <v>-1.5496135174099221E-2</v>
      </c>
      <c r="BO319" s="157">
        <f t="shared" si="273"/>
        <v>178626</v>
      </c>
      <c r="BP319" s="164">
        <f t="shared" si="288"/>
        <v>6.5121453835081076E-5</v>
      </c>
      <c r="BQ319" s="4">
        <f t="shared" si="274"/>
        <v>1.5890360020834157E-2</v>
      </c>
      <c r="BR319" s="4">
        <f t="shared" si="289"/>
        <v>3.5203675098466579E-2</v>
      </c>
      <c r="BS319" s="157">
        <f t="shared" si="275"/>
        <v>507128</v>
      </c>
      <c r="BT319" s="164">
        <f t="shared" si="290"/>
        <v>4.859315269140508E-6</v>
      </c>
      <c r="BU319" s="4">
        <f t="shared" si="276"/>
        <v>4.7244896999047978E-2</v>
      </c>
      <c r="BV319" s="4">
        <f t="shared" si="291"/>
        <v>2.6337911288133965E-3</v>
      </c>
      <c r="BW319" s="157">
        <f t="shared" si="277"/>
        <v>262541</v>
      </c>
      <c r="BX319" s="4">
        <f t="shared" si="292"/>
        <v>-1.5274526604971451E-5</v>
      </c>
      <c r="BY319" s="4">
        <f t="shared" si="278"/>
        <v>2.5071990737513282E-2</v>
      </c>
      <c r="BZ319" s="4">
        <f t="shared" si="293"/>
        <v>-8.2109483995288432E-3</v>
      </c>
      <c r="CA319" s="157">
        <f t="shared" si="279"/>
        <v>556159</v>
      </c>
      <c r="CB319" s="4">
        <f t="shared" si="294"/>
        <v>8.9085457876968144E-5</v>
      </c>
      <c r="CC319" s="4">
        <f t="shared" si="280"/>
        <v>5.60908379521926E-2</v>
      </c>
      <c r="CD319" s="4">
        <f t="shared" si="295"/>
        <v>5.0297294739799145E-2</v>
      </c>
      <c r="CE319" s="159">
        <f t="shared" si="281"/>
        <v>405412</v>
      </c>
      <c r="CF319" s="4">
        <f t="shared" si="296"/>
        <v>1.052887260018199E-4</v>
      </c>
      <c r="CG319" s="4">
        <f t="shared" si="282"/>
        <v>4.2630454636029873E-2</v>
      </c>
      <c r="CH319" s="4">
        <f t="shared" si="297"/>
        <v>6.3202718634308958E-2</v>
      </c>
      <c r="CI319" s="157">
        <f t="shared" si="264"/>
        <v>671847.25799826533</v>
      </c>
      <c r="CJ319" s="164">
        <f t="shared" si="263"/>
        <v>2.7218846311731926E-5</v>
      </c>
      <c r="CK319" s="4">
        <f t="shared" si="283"/>
        <v>7.0647030809241229E-2</v>
      </c>
      <c r="CL319" s="4">
        <f t="shared" si="298"/>
        <v>1.6338929630140608E-2</v>
      </c>
    </row>
    <row r="320" spans="1:90" x14ac:dyDescent="0.35">
      <c r="A320" t="s">
        <v>160</v>
      </c>
      <c r="B320">
        <v>1911</v>
      </c>
      <c r="C320" t="s">
        <v>473</v>
      </c>
      <c r="D320" s="342">
        <v>10701000</v>
      </c>
      <c r="E320" s="200">
        <v>9663974</v>
      </c>
      <c r="F320" s="200">
        <v>580608</v>
      </c>
      <c r="G320" s="161">
        <f t="shared" si="256"/>
        <v>1.6203257508702617E-3</v>
      </c>
      <c r="H320" s="342">
        <v>10870000</v>
      </c>
      <c r="I320" s="200">
        <v>9795069.6548010781</v>
      </c>
      <c r="J320" s="200">
        <v>649540.91849806707</v>
      </c>
      <c r="K320" s="161">
        <f t="shared" si="257"/>
        <v>1.6288055807375031E-3</v>
      </c>
      <c r="L320" s="200">
        <v>8970970.8827466834</v>
      </c>
      <c r="M320" s="200">
        <v>550005.72007184243</v>
      </c>
      <c r="N320" s="161">
        <f t="shared" si="258"/>
        <v>1.4904099992070405E-3</v>
      </c>
      <c r="O320" s="200">
        <v>9044805</v>
      </c>
      <c r="P320" s="200">
        <v>540815</v>
      </c>
      <c r="Q320" s="161">
        <f t="shared" si="253"/>
        <v>1.4898988702742309E-3</v>
      </c>
      <c r="R320" t="s">
        <v>160</v>
      </c>
      <c r="S320" s="144">
        <v>1911</v>
      </c>
      <c r="T320" t="s">
        <v>473</v>
      </c>
      <c r="U320" s="275">
        <v>10022917.901789835</v>
      </c>
      <c r="V320" s="161">
        <f t="shared" si="284"/>
        <v>1.5701381099857664E-3</v>
      </c>
      <c r="W320" s="3">
        <v>9565138.6065079626</v>
      </c>
      <c r="X320" s="161">
        <f t="shared" si="265"/>
        <v>1.5105354164178478E-3</v>
      </c>
      <c r="Y320">
        <v>1911</v>
      </c>
      <c r="Z320" t="s">
        <v>160</v>
      </c>
      <c r="AA320" t="s">
        <v>473</v>
      </c>
      <c r="AB320" s="162">
        <v>8933150</v>
      </c>
      <c r="AC320" s="161">
        <f t="shared" si="266"/>
        <v>1.4979893978638492E-3</v>
      </c>
      <c r="AD320" s="163">
        <v>1911</v>
      </c>
      <c r="AE320" s="163" t="s">
        <v>160</v>
      </c>
      <c r="AF320" s="8" t="s">
        <v>473</v>
      </c>
      <c r="AG320" s="160">
        <v>9224807</v>
      </c>
      <c r="AH320" s="161">
        <f t="shared" si="267"/>
        <v>1.5180372760003813E-3</v>
      </c>
      <c r="AI320">
        <v>1911</v>
      </c>
      <c r="AJ320" t="s">
        <v>160</v>
      </c>
      <c r="AK320" s="1">
        <v>8297718</v>
      </c>
      <c r="AL320" s="161">
        <f t="shared" si="268"/>
        <v>1.4262305470897493E-3</v>
      </c>
      <c r="AM320">
        <v>1911</v>
      </c>
      <c r="AN320" t="s">
        <v>160</v>
      </c>
      <c r="AO320" s="3">
        <v>7052836</v>
      </c>
      <c r="AP320" s="161">
        <f t="shared" si="269"/>
        <v>1.252938935381892E-3</v>
      </c>
      <c r="AQ320">
        <v>1911</v>
      </c>
      <c r="AR320" t="s">
        <v>160</v>
      </c>
      <c r="AS320" s="3">
        <v>7541096</v>
      </c>
      <c r="AT320" s="161">
        <f t="shared" si="270"/>
        <v>1.3470683042037862E-3</v>
      </c>
      <c r="AU320" s="13">
        <v>1911</v>
      </c>
      <c r="AV320" s="13" t="s">
        <v>160</v>
      </c>
      <c r="AW320" s="3">
        <v>6678352</v>
      </c>
      <c r="AX320" s="161">
        <f t="shared" si="271"/>
        <v>1.1698731723957948E-3</v>
      </c>
      <c r="AY320" s="174">
        <f t="shared" si="254"/>
        <v>824098.77205439471</v>
      </c>
      <c r="AZ320" s="161">
        <f t="shared" si="259"/>
        <v>1.383955815304626E-4</v>
      </c>
      <c r="BA320" s="148">
        <f t="shared" si="260"/>
        <v>9.1862829879353777E-2</v>
      </c>
      <c r="BB320" s="148">
        <f t="shared" si="261"/>
        <v>9.2857389311729488E-2</v>
      </c>
      <c r="BC320" s="174">
        <f t="shared" si="255"/>
        <v>-1051947.0190431513</v>
      </c>
      <c r="BD320" s="161">
        <f t="shared" si="262"/>
        <v>-7.9728110778725866E-5</v>
      </c>
      <c r="BE320" s="148">
        <f t="shared" si="299"/>
        <v>-0.10495416897062487</v>
      </c>
      <c r="BF320" s="161">
        <f t="shared" si="300"/>
        <v>-5.0777769338678502E-2</v>
      </c>
      <c r="BG320" s="174">
        <f t="shared" si="285"/>
        <v>457779.29528187215</v>
      </c>
      <c r="BH320" s="161">
        <f t="shared" si="301"/>
        <v>5.9602693567918554E-5</v>
      </c>
      <c r="BI320" s="148">
        <f t="shared" si="286"/>
        <v>4.7859138702956869E-2</v>
      </c>
      <c r="BJ320" s="161">
        <f t="shared" si="302"/>
        <v>3.9457991464551742E-2</v>
      </c>
      <c r="BK320" s="174">
        <f t="shared" si="303"/>
        <v>631988.60650796257</v>
      </c>
      <c r="BL320" s="164">
        <f t="shared" si="304"/>
        <v>1.2546018553998613E-5</v>
      </c>
      <c r="BM320" s="4">
        <f t="shared" si="272"/>
        <v>7.0746445151817952E-2</v>
      </c>
      <c r="BN320" s="4">
        <f t="shared" si="287"/>
        <v>8.3752385510133687E-3</v>
      </c>
      <c r="BO320" s="157">
        <f t="shared" si="273"/>
        <v>-291657</v>
      </c>
      <c r="BP320" s="164">
        <f t="shared" si="288"/>
        <v>-2.0047878136532056E-5</v>
      </c>
      <c r="BQ320" s="4">
        <f t="shared" si="274"/>
        <v>-3.1616596423101315E-2</v>
      </c>
      <c r="BR320" s="4">
        <f t="shared" si="289"/>
        <v>-1.3206446543495169E-2</v>
      </c>
      <c r="BS320" s="157">
        <f t="shared" si="275"/>
        <v>927089</v>
      </c>
      <c r="BT320" s="164">
        <f t="shared" si="290"/>
        <v>9.1806728910631989E-5</v>
      </c>
      <c r="BU320" s="4">
        <f t="shared" si="276"/>
        <v>0.11172818840071451</v>
      </c>
      <c r="BV320" s="4">
        <f t="shared" si="291"/>
        <v>6.437018832471747E-2</v>
      </c>
      <c r="BW320" s="157">
        <f t="shared" si="277"/>
        <v>1244882</v>
      </c>
      <c r="BX320" s="4">
        <f t="shared" si="292"/>
        <v>1.7329161170785722E-4</v>
      </c>
      <c r="BY320" s="4">
        <f t="shared" si="278"/>
        <v>0.17650800330533703</v>
      </c>
      <c r="BZ320" s="4">
        <f t="shared" si="293"/>
        <v>0.13830810649605876</v>
      </c>
      <c r="CA320" s="157">
        <f t="shared" si="279"/>
        <v>-488260</v>
      </c>
      <c r="CB320" s="4">
        <f t="shared" si="294"/>
        <v>-9.412936882189412E-5</v>
      </c>
      <c r="CC320" s="4">
        <f t="shared" si="280"/>
        <v>-6.4746556733928332E-2</v>
      </c>
      <c r="CD320" s="4">
        <f t="shared" si="295"/>
        <v>-6.9877205579067736E-2</v>
      </c>
      <c r="CE320" s="159">
        <f t="shared" si="281"/>
        <v>862744</v>
      </c>
      <c r="CF320" s="4">
        <f t="shared" si="296"/>
        <v>1.7719513180799139E-4</v>
      </c>
      <c r="CG320" s="4">
        <f t="shared" si="282"/>
        <v>0.12918516424411292</v>
      </c>
      <c r="CH320" s="4">
        <f t="shared" si="297"/>
        <v>0.1514652493869158</v>
      </c>
      <c r="CI320" s="157">
        <f t="shared" si="264"/>
        <v>3116717.6548010781</v>
      </c>
      <c r="CJ320" s="164">
        <f t="shared" si="263"/>
        <v>4.5893240834170832E-4</v>
      </c>
      <c r="CK320" s="4">
        <f t="shared" si="283"/>
        <v>0.46668963462858476</v>
      </c>
      <c r="CL320" s="4">
        <f t="shared" si="298"/>
        <v>0.3922924460280221</v>
      </c>
    </row>
    <row r="321" spans="1:90" x14ac:dyDescent="0.35">
      <c r="A321" t="s">
        <v>190</v>
      </c>
      <c r="B321">
        <v>1916</v>
      </c>
      <c r="C321" t="s">
        <v>473</v>
      </c>
      <c r="D321" s="342">
        <v>26691000</v>
      </c>
      <c r="E321" s="200">
        <v>24104694</v>
      </c>
      <c r="F321" s="200">
        <v>871834</v>
      </c>
      <c r="G321" s="161">
        <f t="shared" si="256"/>
        <v>4.0415523060231637E-3</v>
      </c>
      <c r="H321" s="342">
        <v>26601000</v>
      </c>
      <c r="I321" s="200">
        <v>23970664.750468042</v>
      </c>
      <c r="J321" s="200">
        <v>578809.13498905837</v>
      </c>
      <c r="K321" s="161">
        <f t="shared" si="257"/>
        <v>3.9860413346231591E-3</v>
      </c>
      <c r="L321" s="200">
        <v>25219989.500144713</v>
      </c>
      <c r="M321" s="200">
        <v>490112.82585542701</v>
      </c>
      <c r="N321" s="161">
        <f t="shared" si="258"/>
        <v>4.1899728604852769E-3</v>
      </c>
      <c r="O321" s="200">
        <v>25455621</v>
      </c>
      <c r="P321" s="200">
        <v>481924</v>
      </c>
      <c r="Q321" s="161">
        <f t="shared" si="253"/>
        <v>4.1931585003799404E-3</v>
      </c>
      <c r="R321" t="s">
        <v>190</v>
      </c>
      <c r="S321" s="144">
        <v>1916</v>
      </c>
      <c r="T321" t="s">
        <v>473</v>
      </c>
      <c r="U321" s="275">
        <v>27066229.219148066</v>
      </c>
      <c r="V321" s="161">
        <f t="shared" si="284"/>
        <v>4.2400544838350589E-3</v>
      </c>
      <c r="W321" s="3">
        <v>26904441.191232845</v>
      </c>
      <c r="X321" s="161">
        <f t="shared" si="265"/>
        <v>4.2487739017851283E-3</v>
      </c>
      <c r="Y321">
        <v>1916</v>
      </c>
      <c r="Z321" t="s">
        <v>190</v>
      </c>
      <c r="AA321" t="s">
        <v>473</v>
      </c>
      <c r="AB321" s="162">
        <v>24135606</v>
      </c>
      <c r="AC321" s="161">
        <f t="shared" si="266"/>
        <v>4.0472713319511158E-3</v>
      </c>
      <c r="AD321" s="163">
        <v>1916</v>
      </c>
      <c r="AE321" s="163" t="s">
        <v>190</v>
      </c>
      <c r="AF321" s="8" t="s">
        <v>473</v>
      </c>
      <c r="AG321" s="160">
        <v>23243558</v>
      </c>
      <c r="AH321" s="161">
        <f t="shared" si="267"/>
        <v>3.8249675544297966E-3</v>
      </c>
      <c r="AI321">
        <v>1916</v>
      </c>
      <c r="AJ321" t="s">
        <v>190</v>
      </c>
      <c r="AK321" s="1">
        <v>22095216</v>
      </c>
      <c r="AL321" s="161">
        <f t="shared" si="268"/>
        <v>3.7977757262594582E-3</v>
      </c>
      <c r="AM321">
        <v>1916</v>
      </c>
      <c r="AN321" t="s">
        <v>190</v>
      </c>
      <c r="AO321" s="3">
        <v>22885756</v>
      </c>
      <c r="AP321" s="161">
        <f t="shared" si="269"/>
        <v>4.0656630549823856E-3</v>
      </c>
      <c r="AQ321">
        <v>1916</v>
      </c>
      <c r="AR321" t="s">
        <v>190</v>
      </c>
      <c r="AS321" s="3">
        <v>24388278</v>
      </c>
      <c r="AT321" s="161">
        <f t="shared" si="270"/>
        <v>4.3564856206459255E-3</v>
      </c>
      <c r="AU321" s="13">
        <v>1916</v>
      </c>
      <c r="AV321" s="13" t="s">
        <v>190</v>
      </c>
      <c r="AW321" s="3">
        <v>26001189</v>
      </c>
      <c r="AX321" s="161">
        <f t="shared" si="271"/>
        <v>4.5547304876251866E-3</v>
      </c>
      <c r="AY321" s="174">
        <f t="shared" si="254"/>
        <v>-1249324.7496766709</v>
      </c>
      <c r="AZ321" s="161">
        <f t="shared" si="259"/>
        <v>-2.0393152586211782E-4</v>
      </c>
      <c r="BA321" s="148">
        <f t="shared" si="260"/>
        <v>-4.9537084449202573E-2</v>
      </c>
      <c r="BB321" s="148">
        <f t="shared" si="261"/>
        <v>-4.8671323813419341E-2</v>
      </c>
      <c r="BC321" s="174">
        <f t="shared" si="255"/>
        <v>-1846239.7190033533</v>
      </c>
      <c r="BD321" s="161">
        <f t="shared" si="262"/>
        <v>-5.0081623349781945E-5</v>
      </c>
      <c r="BE321" s="148">
        <f t="shared" si="299"/>
        <v>-6.8211929488028816E-2</v>
      </c>
      <c r="BF321" s="161">
        <f t="shared" si="300"/>
        <v>-1.1811551842249902E-2</v>
      </c>
      <c r="BG321" s="174">
        <f t="shared" si="285"/>
        <v>161788.02791522071</v>
      </c>
      <c r="BH321" s="161">
        <f t="shared" si="301"/>
        <v>-8.719417950069433E-6</v>
      </c>
      <c r="BI321" s="148">
        <f t="shared" si="286"/>
        <v>6.0134320116613828E-3</v>
      </c>
      <c r="BJ321" s="161">
        <f t="shared" si="302"/>
        <v>-2.0522198054375067E-3</v>
      </c>
      <c r="BK321" s="174">
        <f t="shared" si="303"/>
        <v>2768835.1912328452</v>
      </c>
      <c r="BL321" s="164">
        <f t="shared" si="304"/>
        <v>2.0150256983401255E-4</v>
      </c>
      <c r="BM321" s="4">
        <f t="shared" si="272"/>
        <v>0.11471993664600115</v>
      </c>
      <c r="BN321" s="4">
        <f t="shared" si="287"/>
        <v>4.97872648772653E-2</v>
      </c>
      <c r="BO321" s="157">
        <f t="shared" si="273"/>
        <v>892048</v>
      </c>
      <c r="BP321" s="164">
        <f t="shared" si="288"/>
        <v>2.2230377752131911E-4</v>
      </c>
      <c r="BQ321" s="4">
        <f t="shared" si="274"/>
        <v>3.8378289588883077E-2</v>
      </c>
      <c r="BR321" s="4">
        <f t="shared" si="289"/>
        <v>5.8119127641713772E-2</v>
      </c>
      <c r="BS321" s="157">
        <f t="shared" si="275"/>
        <v>1148342</v>
      </c>
      <c r="BT321" s="164">
        <f t="shared" si="290"/>
        <v>2.7191828170338491E-5</v>
      </c>
      <c r="BU321" s="4">
        <f t="shared" si="276"/>
        <v>5.1972426972426974E-2</v>
      </c>
      <c r="BV321" s="4">
        <f t="shared" si="291"/>
        <v>7.1599352174280522E-3</v>
      </c>
      <c r="BW321" s="157">
        <f t="shared" si="277"/>
        <v>-790540</v>
      </c>
      <c r="BX321" s="4">
        <f t="shared" si="292"/>
        <v>-2.6788732872292742E-4</v>
      </c>
      <c r="BY321" s="4">
        <f t="shared" si="278"/>
        <v>-3.4542883355044074E-2</v>
      </c>
      <c r="BZ321" s="4">
        <f t="shared" si="293"/>
        <v>-6.5890194317661688E-2</v>
      </c>
      <c r="CA321" s="157">
        <f t="shared" si="279"/>
        <v>-1502522</v>
      </c>
      <c r="CB321" s="4">
        <f t="shared" si="294"/>
        <v>-2.9082256566353992E-4</v>
      </c>
      <c r="CC321" s="4">
        <f t="shared" si="280"/>
        <v>-6.1608367757658003E-2</v>
      </c>
      <c r="CD321" s="4">
        <f t="shared" si="295"/>
        <v>-6.6756232199022006E-2</v>
      </c>
      <c r="CE321" s="159">
        <f t="shared" si="281"/>
        <v>-1612911</v>
      </c>
      <c r="CF321" s="4">
        <f t="shared" si="296"/>
        <v>-1.9824486697926115E-4</v>
      </c>
      <c r="CG321" s="4">
        <f t="shared" si="282"/>
        <v>-6.2032201681238498E-2</v>
      </c>
      <c r="CH321" s="4">
        <f t="shared" si="297"/>
        <v>-4.3525048851490888E-2</v>
      </c>
      <c r="CI321" s="157">
        <f t="shared" si="264"/>
        <v>-2030524.2495319583</v>
      </c>
      <c r="CJ321" s="164">
        <f t="shared" si="263"/>
        <v>-5.6868915300202754E-4</v>
      </c>
      <c r="CK321" s="4">
        <f t="shared" si="283"/>
        <v>-7.8093515243935888E-2</v>
      </c>
      <c r="CL321" s="4">
        <f t="shared" si="298"/>
        <v>-0.12485681744443658</v>
      </c>
    </row>
    <row r="322" spans="1:90" x14ac:dyDescent="0.35">
      <c r="A322" t="s">
        <v>119</v>
      </c>
      <c r="B322">
        <v>1924</v>
      </c>
      <c r="C322" t="s">
        <v>473</v>
      </c>
      <c r="D322" s="342">
        <v>9922000</v>
      </c>
      <c r="E322" s="200">
        <v>8960835</v>
      </c>
      <c r="F322" s="200">
        <v>925745</v>
      </c>
      <c r="G322" s="161">
        <f t="shared" si="256"/>
        <v>1.5024328190245051E-3</v>
      </c>
      <c r="H322" s="342">
        <v>9903000</v>
      </c>
      <c r="I322" s="200">
        <v>8923195.4760710355</v>
      </c>
      <c r="J322" s="200">
        <v>833117.06088118104</v>
      </c>
      <c r="K322" s="161">
        <f t="shared" si="257"/>
        <v>1.483823096889586E-3</v>
      </c>
      <c r="L322" s="200">
        <v>8559693.12245504</v>
      </c>
      <c r="M322" s="200">
        <v>705450.78212105657</v>
      </c>
      <c r="N322" s="161">
        <f t="shared" si="258"/>
        <v>1.4220815546716742E-3</v>
      </c>
      <c r="O322" s="200">
        <v>8625344</v>
      </c>
      <c r="P322" s="200">
        <v>693664</v>
      </c>
      <c r="Q322" s="161">
        <f t="shared" si="253"/>
        <v>1.4208034646768632E-3</v>
      </c>
      <c r="R322" t="s">
        <v>119</v>
      </c>
      <c r="S322" s="144">
        <v>1924</v>
      </c>
      <c r="T322" t="s">
        <v>473</v>
      </c>
      <c r="U322" s="275">
        <v>8464292.2678599805</v>
      </c>
      <c r="V322" s="161">
        <f t="shared" si="284"/>
        <v>1.3259719369198401E-3</v>
      </c>
      <c r="W322" s="3">
        <v>8041678.9375136439</v>
      </c>
      <c r="X322" s="161">
        <f t="shared" si="265"/>
        <v>1.2699492754146841E-3</v>
      </c>
      <c r="Y322">
        <v>1924</v>
      </c>
      <c r="Z322" t="s">
        <v>119</v>
      </c>
      <c r="AA322" t="s">
        <v>473</v>
      </c>
      <c r="AB322" s="162">
        <v>7651329</v>
      </c>
      <c r="AC322" s="161">
        <f t="shared" si="266"/>
        <v>1.2830423447012765E-3</v>
      </c>
      <c r="AD322" s="163">
        <v>1924</v>
      </c>
      <c r="AE322" s="163" t="s">
        <v>119</v>
      </c>
      <c r="AF322" s="8" t="s">
        <v>473</v>
      </c>
      <c r="AG322" s="160">
        <v>7491366</v>
      </c>
      <c r="AH322" s="161">
        <f t="shared" si="267"/>
        <v>1.2327816545280429E-3</v>
      </c>
      <c r="AI322">
        <v>1924</v>
      </c>
      <c r="AJ322" t="s">
        <v>119</v>
      </c>
      <c r="AK322" s="1">
        <v>6534413</v>
      </c>
      <c r="AL322" s="161">
        <f t="shared" si="268"/>
        <v>1.1231496934338296E-3</v>
      </c>
      <c r="AM322">
        <v>1924</v>
      </c>
      <c r="AN322" t="s">
        <v>119</v>
      </c>
      <c r="AO322" s="3">
        <v>5272400</v>
      </c>
      <c r="AP322" s="161">
        <f t="shared" si="269"/>
        <v>9.3664381858694673E-4</v>
      </c>
      <c r="AQ322">
        <v>1924</v>
      </c>
      <c r="AR322" t="s">
        <v>119</v>
      </c>
      <c r="AS322" s="3">
        <v>6538689</v>
      </c>
      <c r="AT322" s="161">
        <f t="shared" si="270"/>
        <v>1.1680080326448503E-3</v>
      </c>
      <c r="AU322" s="13">
        <v>1924</v>
      </c>
      <c r="AV322" s="13" t="s">
        <v>119</v>
      </c>
      <c r="AW322" s="3">
        <v>4661104</v>
      </c>
      <c r="AX322" s="161">
        <f t="shared" si="271"/>
        <v>8.1650391044777641E-4</v>
      </c>
      <c r="AY322" s="174">
        <f t="shared" si="254"/>
        <v>363502.3536159955</v>
      </c>
      <c r="AZ322" s="161">
        <f t="shared" si="259"/>
        <v>6.1741542217911768E-5</v>
      </c>
      <c r="BA322" s="148">
        <f t="shared" si="260"/>
        <v>4.2466750666843758E-2</v>
      </c>
      <c r="BB322" s="148">
        <f t="shared" si="261"/>
        <v>4.3416316043960269E-2</v>
      </c>
      <c r="BC322" s="174">
        <f t="shared" si="255"/>
        <v>95400.854595059529</v>
      </c>
      <c r="BD322" s="161">
        <f t="shared" si="262"/>
        <v>9.61096177518341E-5</v>
      </c>
      <c r="BE322" s="148">
        <f t="shared" si="299"/>
        <v>1.1270978314077007E-2</v>
      </c>
      <c r="BF322" s="161">
        <f t="shared" si="300"/>
        <v>7.2482392029420667E-2</v>
      </c>
      <c r="BG322" s="174">
        <f t="shared" si="285"/>
        <v>422613.33034633659</v>
      </c>
      <c r="BH322" s="161">
        <f t="shared" si="301"/>
        <v>5.6022661505155964E-5</v>
      </c>
      <c r="BI322" s="148">
        <f t="shared" si="286"/>
        <v>5.255287280556388E-2</v>
      </c>
      <c r="BJ322" s="161">
        <f t="shared" si="302"/>
        <v>4.4114093838009828E-2</v>
      </c>
      <c r="BK322" s="174">
        <f t="shared" si="303"/>
        <v>390349.93751364388</v>
      </c>
      <c r="BL322" s="164">
        <f t="shared" si="304"/>
        <v>-1.3093069286592351E-5</v>
      </c>
      <c r="BM322" s="4">
        <f t="shared" si="272"/>
        <v>5.1017272622003819E-2</v>
      </c>
      <c r="BN322" s="4">
        <f t="shared" si="287"/>
        <v>-1.0204705511602375E-2</v>
      </c>
      <c r="BO322" s="157">
        <f t="shared" si="273"/>
        <v>159963</v>
      </c>
      <c r="BP322" s="164">
        <f t="shared" si="288"/>
        <v>5.0260690173233556E-5</v>
      </c>
      <c r="BQ322" s="4">
        <f t="shared" si="274"/>
        <v>2.1352981552363079E-2</v>
      </c>
      <c r="BR322" s="4">
        <f t="shared" si="289"/>
        <v>4.0770147729425221E-2</v>
      </c>
      <c r="BS322" s="157">
        <f t="shared" si="275"/>
        <v>956953</v>
      </c>
      <c r="BT322" s="164">
        <f t="shared" si="290"/>
        <v>1.0963196109421334E-4</v>
      </c>
      <c r="BU322" s="4">
        <f t="shared" si="276"/>
        <v>0.146448196647503</v>
      </c>
      <c r="BV322" s="4">
        <f t="shared" si="291"/>
        <v>9.7611174837285666E-2</v>
      </c>
      <c r="BW322" s="157">
        <f t="shared" si="277"/>
        <v>1262013</v>
      </c>
      <c r="BX322" s="4">
        <f t="shared" si="292"/>
        <v>1.8650587484688287E-4</v>
      </c>
      <c r="BY322" s="4">
        <f t="shared" si="278"/>
        <v>0.23936215006448677</v>
      </c>
      <c r="BZ322" s="4">
        <f t="shared" si="293"/>
        <v>0.19912144952630134</v>
      </c>
      <c r="CA322" s="157">
        <f t="shared" si="279"/>
        <v>-1266289</v>
      </c>
      <c r="CB322" s="4">
        <f t="shared" si="294"/>
        <v>-2.3136421405790353E-4</v>
      </c>
      <c r="CC322" s="4">
        <f t="shared" si="280"/>
        <v>-0.1936609922875977</v>
      </c>
      <c r="CD322" s="4">
        <f t="shared" si="295"/>
        <v>-0.19808443742805421</v>
      </c>
      <c r="CE322" s="159">
        <f t="shared" si="281"/>
        <v>1877585</v>
      </c>
      <c r="CF322" s="4">
        <f t="shared" si="296"/>
        <v>3.5150412219707384E-4</v>
      </c>
      <c r="CG322" s="4">
        <f t="shared" si="282"/>
        <v>0.40281980406358664</v>
      </c>
      <c r="CH322" s="4">
        <f t="shared" si="297"/>
        <v>0.43049900643379224</v>
      </c>
      <c r="CI322" s="157">
        <f t="shared" si="264"/>
        <v>4262091.4760710355</v>
      </c>
      <c r="CJ322" s="164">
        <f t="shared" si="263"/>
        <v>6.6731918644180957E-4</v>
      </c>
      <c r="CK322" s="4">
        <f t="shared" si="283"/>
        <v>0.91439527546929555</v>
      </c>
      <c r="CL322" s="4">
        <f t="shared" si="298"/>
        <v>0.81728841454763779</v>
      </c>
    </row>
    <row r="323" spans="1:90" x14ac:dyDescent="0.35">
      <c r="A323" t="s">
        <v>261</v>
      </c>
      <c r="B323">
        <v>1926</v>
      </c>
      <c r="C323" t="s">
        <v>473</v>
      </c>
      <c r="D323" s="342">
        <v>7153000</v>
      </c>
      <c r="E323" s="200">
        <v>6459809</v>
      </c>
      <c r="F323" s="200">
        <v>499597</v>
      </c>
      <c r="G323" s="161">
        <f t="shared" si="256"/>
        <v>1.0830942703698783E-3</v>
      </c>
      <c r="H323" s="342">
        <v>7357000</v>
      </c>
      <c r="I323" s="200">
        <v>6629599.2773434967</v>
      </c>
      <c r="J323" s="200">
        <v>628598.03990537126</v>
      </c>
      <c r="K323" s="161">
        <f t="shared" si="257"/>
        <v>1.1024248608275673E-3</v>
      </c>
      <c r="L323" s="200">
        <v>7098908.2242520833</v>
      </c>
      <c r="M323" s="200">
        <v>532272.1136234795</v>
      </c>
      <c r="N323" s="161">
        <f t="shared" si="258"/>
        <v>1.1793911650328517E-3</v>
      </c>
      <c r="O323" s="200">
        <v>7154757</v>
      </c>
      <c r="P323" s="200">
        <v>523379</v>
      </c>
      <c r="Q323" s="161">
        <f t="shared" si="253"/>
        <v>1.1785620996126113E-3</v>
      </c>
      <c r="R323" t="s">
        <v>261</v>
      </c>
      <c r="S323" s="144">
        <v>1926</v>
      </c>
      <c r="T323" t="s">
        <v>473</v>
      </c>
      <c r="U323" s="275">
        <v>7432782.7017519092</v>
      </c>
      <c r="V323" s="161">
        <f t="shared" si="284"/>
        <v>1.1643810213370692E-3</v>
      </c>
      <c r="W323" s="3">
        <v>7654494.7854402</v>
      </c>
      <c r="X323" s="161">
        <f t="shared" si="265"/>
        <v>1.2088048008343864E-3</v>
      </c>
      <c r="Y323">
        <v>1926</v>
      </c>
      <c r="Z323" t="s">
        <v>261</v>
      </c>
      <c r="AA323" t="s">
        <v>473</v>
      </c>
      <c r="AB323" s="162">
        <v>6845846</v>
      </c>
      <c r="AC323" s="161">
        <f t="shared" si="266"/>
        <v>1.1479718495053415E-3</v>
      </c>
      <c r="AD323" s="163">
        <v>1926</v>
      </c>
      <c r="AE323" s="163" t="s">
        <v>261</v>
      </c>
      <c r="AF323" s="8" t="s">
        <v>473</v>
      </c>
      <c r="AG323" s="160">
        <v>7115162</v>
      </c>
      <c r="AH323" s="161">
        <f t="shared" si="267"/>
        <v>1.1708734004712972E-3</v>
      </c>
      <c r="AI323">
        <v>1926</v>
      </c>
      <c r="AJ323" t="s">
        <v>261</v>
      </c>
      <c r="AK323" s="1">
        <v>6255021</v>
      </c>
      <c r="AL323" s="161">
        <f t="shared" si="268"/>
        <v>1.0751271642261005E-3</v>
      </c>
      <c r="AM323">
        <v>1926</v>
      </c>
      <c r="AN323" t="s">
        <v>261</v>
      </c>
      <c r="AO323" s="3">
        <v>6164431</v>
      </c>
      <c r="AP323" s="161">
        <f t="shared" si="269"/>
        <v>1.0951134571079112E-3</v>
      </c>
      <c r="AQ323">
        <v>1926</v>
      </c>
      <c r="AR323" t="s">
        <v>261</v>
      </c>
      <c r="AS323" s="3">
        <v>6622607</v>
      </c>
      <c r="AT323" s="161">
        <f t="shared" si="270"/>
        <v>1.1829983308657155E-3</v>
      </c>
      <c r="AU323" s="13">
        <v>1926</v>
      </c>
      <c r="AV323" s="13" t="s">
        <v>261</v>
      </c>
      <c r="AW323" s="3">
        <v>6342157</v>
      </c>
      <c r="AX323" s="161">
        <f t="shared" si="271"/>
        <v>1.1109805726655611E-3</v>
      </c>
      <c r="AY323" s="174">
        <f t="shared" si="254"/>
        <v>-469308.94690858666</v>
      </c>
      <c r="AZ323" s="161">
        <f t="shared" si="259"/>
        <v>-7.696630420528437E-5</v>
      </c>
      <c r="BA323" s="148">
        <f t="shared" si="260"/>
        <v>-6.6110017496110313E-2</v>
      </c>
      <c r="BB323" s="148">
        <f t="shared" si="261"/>
        <v>-6.5259352865459599E-2</v>
      </c>
      <c r="BC323" s="174">
        <f t="shared" si="255"/>
        <v>-333874.47749982588</v>
      </c>
      <c r="BD323" s="161">
        <f t="shared" si="262"/>
        <v>1.5010143695782466E-5</v>
      </c>
      <c r="BE323" s="148">
        <f t="shared" si="299"/>
        <v>-4.4919176423808486E-2</v>
      </c>
      <c r="BF323" s="161">
        <f t="shared" si="300"/>
        <v>1.289109270996721E-2</v>
      </c>
      <c r="BG323" s="174">
        <f t="shared" si="285"/>
        <v>-221712.08368829079</v>
      </c>
      <c r="BH323" s="161">
        <f t="shared" si="301"/>
        <v>-4.4423779497317203E-5</v>
      </c>
      <c r="BI323" s="148">
        <f t="shared" si="286"/>
        <v>-2.8964953259882641E-2</v>
      </c>
      <c r="BJ323" s="161">
        <f t="shared" si="302"/>
        <v>-3.6750167989615334E-2</v>
      </c>
      <c r="BK323" s="174">
        <f t="shared" si="303"/>
        <v>808648.78544020001</v>
      </c>
      <c r="BL323" s="164">
        <f t="shared" si="304"/>
        <v>6.0832951329044867E-5</v>
      </c>
      <c r="BM323" s="4">
        <f t="shared" si="272"/>
        <v>0.11812254985581037</v>
      </c>
      <c r="BN323" s="4">
        <f t="shared" si="287"/>
        <v>5.2991675148879001E-2</v>
      </c>
      <c r="BO323" s="157">
        <f t="shared" si="273"/>
        <v>-269316</v>
      </c>
      <c r="BP323" s="164">
        <f t="shared" si="288"/>
        <v>-2.2901550965955669E-5</v>
      </c>
      <c r="BQ323" s="4">
        <f t="shared" si="274"/>
        <v>-3.7851000441030014E-2</v>
      </c>
      <c r="BR323" s="4">
        <f t="shared" si="289"/>
        <v>-1.9559374187454757E-2</v>
      </c>
      <c r="BS323" s="157">
        <f t="shared" si="275"/>
        <v>860141</v>
      </c>
      <c r="BT323" s="164">
        <f t="shared" si="290"/>
        <v>9.5746236245196651E-5</v>
      </c>
      <c r="BU323" s="4">
        <f t="shared" si="276"/>
        <v>0.13751208828875236</v>
      </c>
      <c r="BV323" s="4">
        <f t="shared" si="291"/>
        <v>8.9055731666976196E-2</v>
      </c>
      <c r="BW323" s="157">
        <f t="shared" si="277"/>
        <v>90590</v>
      </c>
      <c r="BX323" s="4">
        <f t="shared" si="292"/>
        <v>-1.998629288181065E-5</v>
      </c>
      <c r="BY323" s="4">
        <f t="shared" si="278"/>
        <v>1.4695598020320123E-2</v>
      </c>
      <c r="BZ323" s="4">
        <f t="shared" si="293"/>
        <v>-1.82504312700097E-2</v>
      </c>
      <c r="CA323" s="157">
        <f t="shared" si="279"/>
        <v>-458176</v>
      </c>
      <c r="CB323" s="4">
        <f t="shared" si="294"/>
        <v>-8.7884873757804269E-5</v>
      </c>
      <c r="CC323" s="4">
        <f t="shared" si="280"/>
        <v>-6.9183631159149259E-2</v>
      </c>
      <c r="CD323" s="4">
        <f t="shared" si="295"/>
        <v>-7.428993893295717E-2</v>
      </c>
      <c r="CE323" s="159">
        <f t="shared" si="281"/>
        <v>280450</v>
      </c>
      <c r="CF323" s="4">
        <f t="shared" si="296"/>
        <v>7.2017758200154311E-5</v>
      </c>
      <c r="CG323" s="4">
        <f t="shared" si="282"/>
        <v>4.4219971217994133E-2</v>
      </c>
      <c r="CH323" s="4">
        <f t="shared" si="297"/>
        <v>6.4823598154703149E-2</v>
      </c>
      <c r="CI323" s="157">
        <f t="shared" si="264"/>
        <v>287442.27734349668</v>
      </c>
      <c r="CJ323" s="164">
        <f t="shared" si="263"/>
        <v>-8.5557118379938658E-6</v>
      </c>
      <c r="CK323" s="4">
        <f t="shared" si="283"/>
        <v>4.53224789836481E-2</v>
      </c>
      <c r="CL323" s="4">
        <f t="shared" si="298"/>
        <v>-7.7010454084415342E-3</v>
      </c>
    </row>
    <row r="324" spans="1:90" x14ac:dyDescent="0.35">
      <c r="A324" t="s">
        <v>228</v>
      </c>
      <c r="B324">
        <v>1930</v>
      </c>
      <c r="C324" t="s">
        <v>473</v>
      </c>
      <c r="D324" s="342">
        <v>35307000</v>
      </c>
      <c r="E324" s="200">
        <v>31885878</v>
      </c>
      <c r="F324" s="200">
        <v>1120191</v>
      </c>
      <c r="G324" s="161">
        <f t="shared" si="256"/>
        <v>5.3461970419733705E-3</v>
      </c>
      <c r="H324" s="342">
        <v>35297000</v>
      </c>
      <c r="I324" s="200">
        <v>31806465.034634385</v>
      </c>
      <c r="J324" s="200">
        <v>830231.68675841216</v>
      </c>
      <c r="K324" s="161">
        <f t="shared" si="257"/>
        <v>5.2890433225813395E-3</v>
      </c>
      <c r="L324" s="200">
        <v>32453389.787240569</v>
      </c>
      <c r="M324" s="200">
        <v>703007.56072133372</v>
      </c>
      <c r="N324" s="161">
        <f t="shared" si="258"/>
        <v>5.3917081305092443E-3</v>
      </c>
      <c r="O324" s="200">
        <v>32754682</v>
      </c>
      <c r="P324" s="200">
        <v>691261</v>
      </c>
      <c r="Q324" s="161">
        <f t="shared" ref="Q324:Q346" si="305">+O324/O$5</f>
        <v>5.3954909705617405E-3</v>
      </c>
      <c r="R324" t="s">
        <v>228</v>
      </c>
      <c r="S324" s="144">
        <v>1930</v>
      </c>
      <c r="T324" t="s">
        <v>473</v>
      </c>
      <c r="U324" s="275">
        <v>35200882.866163917</v>
      </c>
      <c r="V324" s="161">
        <f t="shared" si="284"/>
        <v>5.514386951472397E-3</v>
      </c>
      <c r="W324" s="3">
        <v>35256602.293746203</v>
      </c>
      <c r="X324" s="161">
        <f t="shared" si="265"/>
        <v>5.5677548039949603E-3</v>
      </c>
      <c r="Y324">
        <v>1930</v>
      </c>
      <c r="Z324" t="s">
        <v>228</v>
      </c>
      <c r="AA324" t="s">
        <v>473</v>
      </c>
      <c r="AB324" s="162">
        <v>32267131</v>
      </c>
      <c r="AC324" s="161">
        <f t="shared" si="266"/>
        <v>5.4108371780932753E-3</v>
      </c>
      <c r="AD324" s="163">
        <v>1930</v>
      </c>
      <c r="AE324" s="163" t="s">
        <v>228</v>
      </c>
      <c r="AF324" s="8" t="s">
        <v>473</v>
      </c>
      <c r="AG324" s="160">
        <v>31750518</v>
      </c>
      <c r="AH324" s="161">
        <f t="shared" si="267"/>
        <v>5.2248756918514471E-3</v>
      </c>
      <c r="AI324">
        <v>1930</v>
      </c>
      <c r="AJ324" t="s">
        <v>228</v>
      </c>
      <c r="AK324" s="1">
        <v>31154535</v>
      </c>
      <c r="AL324" s="161">
        <f t="shared" si="268"/>
        <v>5.3549119766876556E-3</v>
      </c>
      <c r="AM324">
        <v>1930</v>
      </c>
      <c r="AN324" t="s">
        <v>228</v>
      </c>
      <c r="AO324" s="3">
        <v>33317322</v>
      </c>
      <c r="AP324" s="161">
        <f t="shared" si="269"/>
        <v>5.9188346299922029E-3</v>
      </c>
      <c r="AQ324">
        <v>1930</v>
      </c>
      <c r="AR324" t="s">
        <v>228</v>
      </c>
      <c r="AS324" s="3">
        <v>33344266</v>
      </c>
      <c r="AT324" s="161">
        <f t="shared" si="270"/>
        <v>5.9562965191717445E-3</v>
      </c>
      <c r="AU324">
        <v>1930</v>
      </c>
      <c r="AV324" t="s">
        <v>228</v>
      </c>
      <c r="AW324" s="157">
        <f>SUM(AW378:AW379)</f>
        <v>33051144</v>
      </c>
      <c r="AX324" s="161">
        <f t="shared" si="271"/>
        <v>5.7896988182998196E-3</v>
      </c>
      <c r="AY324" s="174">
        <f t="shared" si="254"/>
        <v>-646924.75260618329</v>
      </c>
      <c r="AZ324" s="161">
        <f t="shared" si="259"/>
        <v>-1.0266480792790484E-4</v>
      </c>
      <c r="BA324" s="148">
        <f t="shared" si="260"/>
        <v>-1.9933965507064822E-2</v>
      </c>
      <c r="BB324" s="148">
        <f t="shared" si="261"/>
        <v>-1.9041239889631821E-2</v>
      </c>
      <c r="BC324" s="174">
        <f t="shared" si="255"/>
        <v>-2747493.0789233483</v>
      </c>
      <c r="BD324" s="161">
        <f t="shared" si="262"/>
        <v>-1.2267882096315269E-4</v>
      </c>
      <c r="BE324" s="148">
        <f t="shared" si="299"/>
        <v>-7.8051823000278103E-2</v>
      </c>
      <c r="BF324" s="161">
        <f t="shared" si="300"/>
        <v>-2.2247046143614606E-2</v>
      </c>
      <c r="BG324" s="174">
        <f t="shared" si="285"/>
        <v>-55719.427582286298</v>
      </c>
      <c r="BH324" s="161">
        <f t="shared" si="301"/>
        <v>-5.3367852522563305E-5</v>
      </c>
      <c r="BI324" s="148">
        <f t="shared" si="286"/>
        <v>-1.5803969741057487E-3</v>
      </c>
      <c r="BJ324" s="161">
        <f t="shared" si="302"/>
        <v>-9.585165726815224E-3</v>
      </c>
      <c r="BK324" s="174">
        <f t="shared" si="303"/>
        <v>2989471.2937462032</v>
      </c>
      <c r="BL324" s="164">
        <f t="shared" si="304"/>
        <v>1.5691762590168499E-4</v>
      </c>
      <c r="BM324" s="4">
        <f t="shared" si="272"/>
        <v>9.2647570487323555E-2</v>
      </c>
      <c r="BN324" s="4">
        <f t="shared" si="287"/>
        <v>2.9000618709613655E-2</v>
      </c>
      <c r="BO324" s="157">
        <f t="shared" si="273"/>
        <v>516613</v>
      </c>
      <c r="BP324" s="164">
        <f t="shared" si="288"/>
        <v>1.8596148624182816E-4</v>
      </c>
      <c r="BQ324" s="4">
        <f t="shared" si="274"/>
        <v>1.6271010129661506E-2</v>
      </c>
      <c r="BR324" s="4">
        <f t="shared" si="289"/>
        <v>3.5591561830236054E-2</v>
      </c>
      <c r="BS324" s="157">
        <f t="shared" si="275"/>
        <v>595983</v>
      </c>
      <c r="BT324" s="164">
        <f t="shared" si="290"/>
        <v>-1.3003628483620848E-4</v>
      </c>
      <c r="BU324" s="4">
        <f t="shared" si="276"/>
        <v>1.9129895535272796E-2</v>
      </c>
      <c r="BV324" s="4">
        <f t="shared" si="291"/>
        <v>-2.4283552260488131E-2</v>
      </c>
      <c r="BW324" s="157">
        <f t="shared" si="277"/>
        <v>-2162787</v>
      </c>
      <c r="BX324" s="4">
        <f t="shared" si="292"/>
        <v>-5.639226533045473E-4</v>
      </c>
      <c r="BY324" s="4">
        <f t="shared" si="278"/>
        <v>-6.4914791170790978E-2</v>
      </c>
      <c r="BZ324" s="4">
        <f t="shared" si="293"/>
        <v>-9.5275960312695904E-2</v>
      </c>
      <c r="CA324" s="157">
        <f t="shared" si="279"/>
        <v>-26944</v>
      </c>
      <c r="CB324" s="4">
        <f t="shared" si="294"/>
        <v>-3.7461889179541547E-5</v>
      </c>
      <c r="CC324" s="4">
        <f t="shared" si="280"/>
        <v>-8.0805497412958494E-4</v>
      </c>
      <c r="CD324" s="4">
        <f t="shared" si="295"/>
        <v>-6.2894600795916763E-3</v>
      </c>
      <c r="CE324" s="159">
        <f t="shared" si="281"/>
        <v>293122</v>
      </c>
      <c r="CF324" s="4">
        <f t="shared" si="296"/>
        <v>1.6659770087192483E-4</v>
      </c>
      <c r="CG324" s="4">
        <f t="shared" si="282"/>
        <v>8.868739914116134E-3</v>
      </c>
      <c r="CH324" s="4">
        <f t="shared" si="297"/>
        <v>2.8774847552579128E-2</v>
      </c>
      <c r="CI324" s="157">
        <f t="shared" si="264"/>
        <v>-1244678.9653656147</v>
      </c>
      <c r="CJ324" s="164">
        <f t="shared" si="263"/>
        <v>-5.0065549571848018E-4</v>
      </c>
      <c r="CK324" s="4">
        <f t="shared" si="283"/>
        <v>-3.7659179523880162E-2</v>
      </c>
      <c r="CL324" s="4">
        <f t="shared" si="298"/>
        <v>-8.6473495674080803E-2</v>
      </c>
    </row>
    <row r="325" spans="1:90" x14ac:dyDescent="0.35">
      <c r="A325" t="s">
        <v>177</v>
      </c>
      <c r="B325">
        <v>1931</v>
      </c>
      <c r="C325" t="s">
        <v>473</v>
      </c>
      <c r="D325" s="342">
        <v>11081000</v>
      </c>
      <c r="E325" s="200">
        <v>10007041</v>
      </c>
      <c r="F325" s="200">
        <v>983736</v>
      </c>
      <c r="G325" s="161">
        <f t="shared" si="256"/>
        <v>1.6778466314493908E-3</v>
      </c>
      <c r="H325" s="342">
        <v>11360000</v>
      </c>
      <c r="I325" s="200">
        <v>10236187.093061509</v>
      </c>
      <c r="J325" s="200">
        <v>1151130.0356539227</v>
      </c>
      <c r="K325" s="161">
        <f t="shared" si="257"/>
        <v>1.7021582541252875E-3</v>
      </c>
      <c r="L325" s="200">
        <v>9988198.1886047516</v>
      </c>
      <c r="M325" s="200">
        <v>974731.66990024713</v>
      </c>
      <c r="N325" s="161">
        <f t="shared" si="258"/>
        <v>1.6594090705375579E-3</v>
      </c>
      <c r="O325" s="200">
        <v>10060779</v>
      </c>
      <c r="P325" s="200">
        <v>958445</v>
      </c>
      <c r="Q325" s="161">
        <f t="shared" si="305"/>
        <v>1.6572544423211673E-3</v>
      </c>
      <c r="R325" t="s">
        <v>177</v>
      </c>
      <c r="S325" s="144">
        <v>1931</v>
      </c>
      <c r="T325" t="s">
        <v>473</v>
      </c>
      <c r="U325" s="275">
        <v>9777634.1052185446</v>
      </c>
      <c r="V325" s="161">
        <f t="shared" si="284"/>
        <v>1.531713228076896E-3</v>
      </c>
      <c r="W325" s="3">
        <v>10135820.540755956</v>
      </c>
      <c r="X325" s="161">
        <f t="shared" si="265"/>
        <v>1.6006580281910762E-3</v>
      </c>
      <c r="Y325">
        <v>1931</v>
      </c>
      <c r="Z325" t="s">
        <v>177</v>
      </c>
      <c r="AA325" t="s">
        <v>473</v>
      </c>
      <c r="AB325" s="162">
        <v>9315696</v>
      </c>
      <c r="AC325" s="161">
        <f t="shared" si="266"/>
        <v>1.5621380858625085E-3</v>
      </c>
      <c r="AD325" s="163">
        <v>1931</v>
      </c>
      <c r="AE325" s="163" t="s">
        <v>177</v>
      </c>
      <c r="AF325" s="8" t="s">
        <v>473</v>
      </c>
      <c r="AG325" s="160">
        <v>9376763</v>
      </c>
      <c r="AH325" s="161">
        <f t="shared" si="267"/>
        <v>1.5430432053723361E-3</v>
      </c>
      <c r="AI325">
        <v>1931</v>
      </c>
      <c r="AJ325" t="s">
        <v>177</v>
      </c>
      <c r="AK325" s="1">
        <v>8725523</v>
      </c>
      <c r="AL325" s="161">
        <f t="shared" si="268"/>
        <v>1.4997626385874032E-3</v>
      </c>
      <c r="AM325">
        <v>1931</v>
      </c>
      <c r="AN325" t="s">
        <v>177</v>
      </c>
      <c r="AO325" s="3">
        <v>7878634</v>
      </c>
      <c r="AP325" s="161">
        <f t="shared" si="269"/>
        <v>1.3996422568486743E-3</v>
      </c>
      <c r="AQ325">
        <v>1931</v>
      </c>
      <c r="AR325" t="s">
        <v>177</v>
      </c>
      <c r="AS325" s="3">
        <v>8374346</v>
      </c>
      <c r="AT325" s="161">
        <f t="shared" si="270"/>
        <v>1.4959120086835865E-3</v>
      </c>
      <c r="AU325">
        <v>1931</v>
      </c>
      <c r="AV325" t="s">
        <v>177</v>
      </c>
      <c r="AW325" s="157">
        <f>SUM(AW368:AW372)</f>
        <v>7612151</v>
      </c>
      <c r="AX325" s="161">
        <f t="shared" si="271"/>
        <v>1.3334504139832434E-3</v>
      </c>
      <c r="AY325" s="174">
        <f t="shared" si="254"/>
        <v>247988.90445675701</v>
      </c>
      <c r="AZ325" s="161">
        <f t="shared" si="259"/>
        <v>4.2749183587729566E-5</v>
      </c>
      <c r="BA325" s="148">
        <f t="shared" si="260"/>
        <v>2.4828192209850265E-2</v>
      </c>
      <c r="BB325" s="148">
        <f t="shared" si="261"/>
        <v>2.5761690921624988E-2</v>
      </c>
      <c r="BC325" s="174">
        <f t="shared" si="255"/>
        <v>210564.083386207</v>
      </c>
      <c r="BD325" s="161">
        <f t="shared" si="262"/>
        <v>1.2769584246066193E-4</v>
      </c>
      <c r="BE325" s="148">
        <f t="shared" si="299"/>
        <v>2.1535279508344884E-2</v>
      </c>
      <c r="BF325" s="161">
        <f t="shared" si="300"/>
        <v>8.3367983066247486E-2</v>
      </c>
      <c r="BG325" s="174">
        <f t="shared" si="285"/>
        <v>-358186.4355374109</v>
      </c>
      <c r="BH325" s="161">
        <f t="shared" si="301"/>
        <v>-6.8944800114180242E-5</v>
      </c>
      <c r="BI325" s="148">
        <f t="shared" si="286"/>
        <v>-3.5338671802361693E-2</v>
      </c>
      <c r="BJ325" s="161">
        <f t="shared" si="302"/>
        <v>-4.3072785629354966E-2</v>
      </c>
      <c r="BK325" s="174">
        <f t="shared" si="303"/>
        <v>820124.5407559555</v>
      </c>
      <c r="BL325" s="164">
        <f t="shared" si="304"/>
        <v>3.8519942328567704E-5</v>
      </c>
      <c r="BM325" s="4">
        <f t="shared" si="272"/>
        <v>8.8036851004579308E-2</v>
      </c>
      <c r="BN325" s="4">
        <f t="shared" si="287"/>
        <v>2.4658474610648493E-2</v>
      </c>
      <c r="BO325" s="157">
        <f t="shared" si="273"/>
        <v>-61067</v>
      </c>
      <c r="BP325" s="164">
        <f t="shared" si="288"/>
        <v>1.9094880490172408E-5</v>
      </c>
      <c r="BQ325" s="4">
        <f t="shared" si="274"/>
        <v>-6.5125886193348383E-3</v>
      </c>
      <c r="BR325" s="4">
        <f t="shared" si="289"/>
        <v>1.2374819074210444E-2</v>
      </c>
      <c r="BS325" s="157">
        <f t="shared" si="275"/>
        <v>651240</v>
      </c>
      <c r="BT325" s="164">
        <f t="shared" si="290"/>
        <v>4.3280566784932931E-5</v>
      </c>
      <c r="BU325" s="4">
        <f t="shared" si="276"/>
        <v>7.4636213783403016E-2</v>
      </c>
      <c r="BV325" s="4">
        <f t="shared" si="291"/>
        <v>2.8858277751003348E-2</v>
      </c>
      <c r="BW325" s="157">
        <f t="shared" si="277"/>
        <v>846889</v>
      </c>
      <c r="BX325" s="4">
        <f t="shared" si="292"/>
        <v>1.0012038173872894E-4</v>
      </c>
      <c r="BY325" s="4">
        <f t="shared" si="278"/>
        <v>0.10749185709096272</v>
      </c>
      <c r="BZ325" s="4">
        <f t="shared" si="293"/>
        <v>7.1532837229530494E-2</v>
      </c>
      <c r="CA325" s="157">
        <f t="shared" si="279"/>
        <v>-495712</v>
      </c>
      <c r="CB325" s="4">
        <f t="shared" si="294"/>
        <v>-9.6269751834912208E-5</v>
      </c>
      <c r="CC325" s="4">
        <f t="shared" si="280"/>
        <v>-5.9194114979247335E-2</v>
      </c>
      <c r="CD325" s="4">
        <f t="shared" si="295"/>
        <v>-6.4355223620158178E-2</v>
      </c>
      <c r="CE325" s="159">
        <f t="shared" si="281"/>
        <v>762195</v>
      </c>
      <c r="CF325" s="4">
        <f t="shared" si="296"/>
        <v>1.6246159470034304E-4</v>
      </c>
      <c r="CG325" s="4">
        <f t="shared" si="282"/>
        <v>0.10012872839753179</v>
      </c>
      <c r="CH325" s="4">
        <f t="shared" si="297"/>
        <v>0.12183549759082724</v>
      </c>
      <c r="CI325" s="157">
        <f t="shared" si="264"/>
        <v>2624036.0930615086</v>
      </c>
      <c r="CJ325" s="164">
        <f t="shared" si="263"/>
        <v>3.6870784014204406E-4</v>
      </c>
      <c r="CK325" s="4">
        <f t="shared" si="283"/>
        <v>0.34471676836961179</v>
      </c>
      <c r="CL325" s="4">
        <f t="shared" si="298"/>
        <v>0.2765065999272151</v>
      </c>
    </row>
    <row r="326" spans="1:90" x14ac:dyDescent="0.35">
      <c r="A326" t="s">
        <v>75</v>
      </c>
      <c r="B326">
        <v>1940</v>
      </c>
      <c r="C326" t="s">
        <v>473</v>
      </c>
      <c r="D326" s="342">
        <v>13565000</v>
      </c>
      <c r="E326" s="200">
        <v>12250615</v>
      </c>
      <c r="F326" s="200">
        <v>1008674</v>
      </c>
      <c r="G326" s="161">
        <f t="shared" si="256"/>
        <v>2.054019076261742E-3</v>
      </c>
      <c r="H326" s="342">
        <v>13683000</v>
      </c>
      <c r="I326" s="200">
        <v>12329438.749334672</v>
      </c>
      <c r="J326" s="200">
        <v>1010562.9404890219</v>
      </c>
      <c r="K326" s="161">
        <f t="shared" si="257"/>
        <v>2.0502415347739937E-3</v>
      </c>
      <c r="L326" s="200">
        <v>11841995.996010948</v>
      </c>
      <c r="M326" s="200">
        <v>855704.97859749058</v>
      </c>
      <c r="N326" s="161">
        <f t="shared" si="258"/>
        <v>1.9673934375340038E-3</v>
      </c>
      <c r="O326" s="200">
        <v>11936016</v>
      </c>
      <c r="P326" s="200">
        <v>841407</v>
      </c>
      <c r="Q326" s="161">
        <f t="shared" si="305"/>
        <v>1.9661514818699955E-3</v>
      </c>
      <c r="R326" t="s">
        <v>75</v>
      </c>
      <c r="S326" s="144">
        <v>1940</v>
      </c>
      <c r="T326" t="s">
        <v>473</v>
      </c>
      <c r="U326" s="275">
        <v>13522312.479770858</v>
      </c>
      <c r="V326" s="161">
        <f t="shared" si="284"/>
        <v>2.11833503652992E-3</v>
      </c>
      <c r="W326" s="3">
        <v>13367991.296240028</v>
      </c>
      <c r="X326" s="161">
        <f t="shared" si="265"/>
        <v>2.111085383080307E-3</v>
      </c>
      <c r="Y326">
        <v>1940</v>
      </c>
      <c r="Z326" t="s">
        <v>75</v>
      </c>
      <c r="AA326" t="s">
        <v>473</v>
      </c>
      <c r="AB326" s="162">
        <v>12347543</v>
      </c>
      <c r="AC326" s="161">
        <f t="shared" si="266"/>
        <v>2.0705449369671377E-3</v>
      </c>
      <c r="AD326" s="163">
        <v>1940</v>
      </c>
      <c r="AE326" s="163" t="s">
        <v>75</v>
      </c>
      <c r="AF326" s="8" t="s">
        <v>473</v>
      </c>
      <c r="AG326" s="160">
        <v>14002853</v>
      </c>
      <c r="AH326" s="161">
        <f t="shared" si="267"/>
        <v>2.3043140983170451E-3</v>
      </c>
      <c r="AI326">
        <v>1940</v>
      </c>
      <c r="AJ326" t="s">
        <v>75</v>
      </c>
      <c r="AK326" s="1">
        <v>12913520</v>
      </c>
      <c r="AL326" s="161">
        <f t="shared" si="268"/>
        <v>2.219605040139279E-3</v>
      </c>
      <c r="AM326">
        <v>1940</v>
      </c>
      <c r="AN326" t="s">
        <v>75</v>
      </c>
      <c r="AO326" s="3">
        <v>11395142</v>
      </c>
      <c r="AP326" s="161">
        <f t="shared" si="269"/>
        <v>2.0243512093582614E-3</v>
      </c>
      <c r="AQ326">
        <v>1921</v>
      </c>
      <c r="AR326" t="s">
        <v>542</v>
      </c>
      <c r="AS326" s="3">
        <v>11296241</v>
      </c>
      <c r="AT326" s="161">
        <f t="shared" si="270"/>
        <v>2.0178510136652922E-3</v>
      </c>
      <c r="AU326">
        <v>1921</v>
      </c>
      <c r="AV326" t="s">
        <v>542</v>
      </c>
      <c r="AW326" s="157">
        <f>+AW377</f>
        <v>11691716</v>
      </c>
      <c r="AX326" s="161">
        <f t="shared" si="271"/>
        <v>2.048083851775209E-3</v>
      </c>
      <c r="AY326" s="174">
        <f t="shared" ref="AY326:AY347" si="306">+I326-L326</f>
        <v>487442.75332372449</v>
      </c>
      <c r="AZ326" s="161">
        <f t="shared" si="259"/>
        <v>8.2848097239989881E-5</v>
      </c>
      <c r="BA326" s="148">
        <f t="shared" si="260"/>
        <v>4.1162212306770134E-2</v>
      </c>
      <c r="BB326" s="148">
        <f t="shared" si="261"/>
        <v>4.2110589401901447E-2</v>
      </c>
      <c r="BC326" s="174">
        <f t="shared" ref="BC326:BC347" si="307">+L326-U326</f>
        <v>-1680316.4837599099</v>
      </c>
      <c r="BD326" s="161">
        <f t="shared" si="262"/>
        <v>-1.5094159899591616E-4</v>
      </c>
      <c r="BE326" s="148">
        <f t="shared" si="299"/>
        <v>-0.12426250955771313</v>
      </c>
      <c r="BF326" s="161">
        <f t="shared" si="300"/>
        <v>-7.1254828151818758E-2</v>
      </c>
      <c r="BG326" s="174">
        <f t="shared" si="285"/>
        <v>154321.18353082985</v>
      </c>
      <c r="BH326" s="161">
        <f t="shared" si="301"/>
        <v>7.2496534496129666E-6</v>
      </c>
      <c r="BI326" s="148">
        <f t="shared" si="286"/>
        <v>1.1544081688191649E-2</v>
      </c>
      <c r="BJ326" s="161">
        <f t="shared" si="302"/>
        <v>3.4340882219718277E-3</v>
      </c>
      <c r="BK326" s="174">
        <f t="shared" si="303"/>
        <v>1020448.296240028</v>
      </c>
      <c r="BL326" s="164">
        <f t="shared" si="304"/>
        <v>4.0540446113169343E-5</v>
      </c>
      <c r="BM326" s="4">
        <f t="shared" si="272"/>
        <v>8.2643834181426054E-2</v>
      </c>
      <c r="BN326" s="4">
        <f t="shared" si="287"/>
        <v>1.9579602156595346E-2</v>
      </c>
      <c r="BO326" s="157">
        <f t="shared" si="273"/>
        <v>-1655310</v>
      </c>
      <c r="BP326" s="164">
        <f t="shared" si="288"/>
        <v>-2.3376916134990738E-4</v>
      </c>
      <c r="BQ326" s="4">
        <f t="shared" si="274"/>
        <v>-0.11821233858557252</v>
      </c>
      <c r="BR326" s="4">
        <f t="shared" si="289"/>
        <v>-0.10144847940679641</v>
      </c>
      <c r="BS326" s="157">
        <f t="shared" si="275"/>
        <v>1089333</v>
      </c>
      <c r="BT326" s="164">
        <f t="shared" si="290"/>
        <v>8.4709058177766076E-5</v>
      </c>
      <c r="BU326" s="4">
        <f t="shared" si="276"/>
        <v>8.4356008276596936E-2</v>
      </c>
      <c r="BV326" s="4">
        <f t="shared" si="291"/>
        <v>3.8164023168937584E-2</v>
      </c>
      <c r="BW326" s="157">
        <f t="shared" si="277"/>
        <v>1518378</v>
      </c>
      <c r="BX326" s="4">
        <f t="shared" si="292"/>
        <v>1.952538307810176E-4</v>
      </c>
      <c r="BY326" s="4">
        <f t="shared" si="278"/>
        <v>0.13324783491070141</v>
      </c>
      <c r="BZ326" s="4">
        <f t="shared" si="293"/>
        <v>9.645254730423726E-2</v>
      </c>
      <c r="CA326" s="157">
        <f t="shared" si="279"/>
        <v>98901</v>
      </c>
      <c r="CB326" s="4">
        <f t="shared" si="294"/>
        <v>6.5001956929692031E-6</v>
      </c>
      <c r="CC326" s="4">
        <f t="shared" si="280"/>
        <v>8.7552133492902647E-3</v>
      </c>
      <c r="CD326" s="4">
        <f t="shared" si="295"/>
        <v>3.2213457033986024E-3</v>
      </c>
      <c r="CE326" s="159">
        <f t="shared" si="281"/>
        <v>-395475</v>
      </c>
      <c r="CF326" s="4">
        <f t="shared" si="296"/>
        <v>-3.0232838109916799E-5</v>
      </c>
      <c r="CG326" s="4">
        <f t="shared" si="282"/>
        <v>-3.3825231471582104E-2</v>
      </c>
      <c r="CH326" s="4">
        <f t="shared" si="297"/>
        <v>-1.4761523598612434E-2</v>
      </c>
      <c r="CI326" s="157">
        <f t="shared" si="264"/>
        <v>637722.74933467247</v>
      </c>
      <c r="CJ326" s="164">
        <f t="shared" si="263"/>
        <v>2.1576829987847261E-6</v>
      </c>
      <c r="CK326" s="4">
        <f t="shared" si="283"/>
        <v>5.4544837501584238E-2</v>
      </c>
      <c r="CL326" s="4">
        <f t="shared" si="298"/>
        <v>1.0535130175039075E-3</v>
      </c>
    </row>
    <row r="327" spans="1:90" x14ac:dyDescent="0.35">
      <c r="A327" t="s">
        <v>122</v>
      </c>
      <c r="B327">
        <v>1942</v>
      </c>
      <c r="C327" t="s">
        <v>473</v>
      </c>
      <c r="D327" s="342">
        <v>12895000</v>
      </c>
      <c r="E327" s="200">
        <v>11645361</v>
      </c>
      <c r="F327" s="200">
        <v>404033</v>
      </c>
      <c r="G327" s="161">
        <f t="shared" ref="G327:G347" si="308">+E327/E$5</f>
        <v>1.9525381904463178E-3</v>
      </c>
      <c r="H327" s="342">
        <v>12996000</v>
      </c>
      <c r="I327" s="200">
        <v>11710318.946509982</v>
      </c>
      <c r="J327" s="200">
        <v>392060.62405171304</v>
      </c>
      <c r="K327" s="161">
        <f t="shared" ref="K327:K347" si="309">+I327/I$5</f>
        <v>1.9472891489794042E-3</v>
      </c>
      <c r="L327" s="200">
        <v>11929668.681720639</v>
      </c>
      <c r="M327" s="200">
        <v>331981.5268020255</v>
      </c>
      <c r="N327" s="161">
        <f t="shared" ref="N327:N347" si="310">+L327/L$5</f>
        <v>1.9819591126595763E-3</v>
      </c>
      <c r="O327" s="200">
        <v>12038467</v>
      </c>
      <c r="P327" s="200">
        <v>326435</v>
      </c>
      <c r="Q327" s="161">
        <f t="shared" si="305"/>
        <v>1.9830276477086693E-3</v>
      </c>
      <c r="R327" t="s">
        <v>122</v>
      </c>
      <c r="S327" s="144">
        <v>1942</v>
      </c>
      <c r="T327" t="s">
        <v>473</v>
      </c>
      <c r="U327" s="275">
        <v>12823046.132459436</v>
      </c>
      <c r="V327" s="161">
        <f t="shared" si="284"/>
        <v>2.0087916129777682E-3</v>
      </c>
      <c r="W327" s="3">
        <v>13232986.767976448</v>
      </c>
      <c r="X327" s="161">
        <f t="shared" si="265"/>
        <v>2.0897653447925009E-3</v>
      </c>
      <c r="Y327">
        <v>1942</v>
      </c>
      <c r="Z327" t="s">
        <v>122</v>
      </c>
      <c r="AA327" t="s">
        <v>473</v>
      </c>
      <c r="AB327" s="162">
        <v>12751157</v>
      </c>
      <c r="AC327" s="161">
        <f t="shared" si="266"/>
        <v>2.1382264930620673E-3</v>
      </c>
      <c r="AD327" s="163">
        <v>1942</v>
      </c>
      <c r="AE327" s="163" t="s">
        <v>122</v>
      </c>
      <c r="AF327" s="8" t="s">
        <v>473</v>
      </c>
      <c r="AG327" s="160">
        <v>12474865</v>
      </c>
      <c r="AH327" s="161">
        <f t="shared" si="267"/>
        <v>2.0528678901436631E-3</v>
      </c>
      <c r="AI327">
        <v>1942</v>
      </c>
      <c r="AJ327" t="s">
        <v>122</v>
      </c>
      <c r="AK327" s="1">
        <v>11057963</v>
      </c>
      <c r="AL327" s="161">
        <f t="shared" si="268"/>
        <v>1.9006677039624875E-3</v>
      </c>
      <c r="AM327">
        <v>1942</v>
      </c>
      <c r="AN327" t="s">
        <v>122</v>
      </c>
      <c r="AO327" s="3">
        <v>9716181</v>
      </c>
      <c r="AP327" s="161">
        <f t="shared" si="269"/>
        <v>1.7260831640091682E-3</v>
      </c>
      <c r="AQ327">
        <v>1942</v>
      </c>
      <c r="AR327" t="s">
        <v>543</v>
      </c>
      <c r="AS327" s="3">
        <v>9488228</v>
      </c>
      <c r="AT327" s="161">
        <f t="shared" si="270"/>
        <v>1.6948850938721483E-3</v>
      </c>
      <c r="AU327">
        <v>1942</v>
      </c>
      <c r="AV327" t="s">
        <v>543</v>
      </c>
      <c r="AW327" s="157">
        <f>SUM(AW364:AW366)</f>
        <v>10224790</v>
      </c>
      <c r="AX327" s="161">
        <f t="shared" si="271"/>
        <v>1.791116657879189E-3</v>
      </c>
      <c r="AY327" s="174">
        <f t="shared" si="306"/>
        <v>-219349.73521065712</v>
      </c>
      <c r="AZ327" s="161">
        <f t="shared" ref="AZ327:AZ347" si="311">+K327-N327</f>
        <v>-3.4669963680172096E-5</v>
      </c>
      <c r="BA327" s="148">
        <f t="shared" ref="BA327:BA347" si="312">+AY327/L327</f>
        <v>-1.8386909231331638E-2</v>
      </c>
      <c r="BB327" s="148">
        <f t="shared" ref="BB327:BB347" si="313">+AZ327/N327</f>
        <v>-1.7492774426435431E-2</v>
      </c>
      <c r="BC327" s="174">
        <f t="shared" si="307"/>
        <v>-893377.45073879696</v>
      </c>
      <c r="BD327" s="161">
        <f t="shared" ref="BD327:BD347" si="314">N327-V327</f>
        <v>-2.6832500318191895E-5</v>
      </c>
      <c r="BE327" s="148">
        <f t="shared" si="299"/>
        <v>-6.9669674546156288E-2</v>
      </c>
      <c r="BF327" s="161">
        <f t="shared" si="300"/>
        <v>-1.3357533028732761E-2</v>
      </c>
      <c r="BG327" s="174">
        <f t="shared" si="285"/>
        <v>-409940.63551701233</v>
      </c>
      <c r="BH327" s="161">
        <f t="shared" si="301"/>
        <v>-8.0973731814732754E-5</v>
      </c>
      <c r="BI327" s="148">
        <f t="shared" si="286"/>
        <v>-3.097869307245588E-2</v>
      </c>
      <c r="BJ327" s="161">
        <f t="shared" si="302"/>
        <v>-3.874776276509307E-2</v>
      </c>
      <c r="BK327" s="174">
        <f t="shared" si="303"/>
        <v>481829.76797644794</v>
      </c>
      <c r="BL327" s="164">
        <f t="shared" si="304"/>
        <v>-4.8461148269566406E-5</v>
      </c>
      <c r="BM327" s="4">
        <f t="shared" si="272"/>
        <v>3.7787141039550214E-2</v>
      </c>
      <c r="BN327" s="4">
        <f t="shared" si="287"/>
        <v>-2.2664179134815211E-2</v>
      </c>
      <c r="BO327" s="157">
        <f t="shared" si="273"/>
        <v>276292</v>
      </c>
      <c r="BP327" s="164">
        <f t="shared" si="288"/>
        <v>8.5358602918404226E-5</v>
      </c>
      <c r="BQ327" s="4">
        <f t="shared" si="274"/>
        <v>2.2147894987240343E-2</v>
      </c>
      <c r="BR327" s="4">
        <f t="shared" si="289"/>
        <v>4.1580173438452821E-2</v>
      </c>
      <c r="BS327" s="157">
        <f t="shared" si="275"/>
        <v>1416902</v>
      </c>
      <c r="BT327" s="164">
        <f t="shared" si="290"/>
        <v>1.5220018618117563E-4</v>
      </c>
      <c r="BU327" s="4">
        <f t="shared" si="276"/>
        <v>0.12813408762536102</v>
      </c>
      <c r="BV327" s="4">
        <f t="shared" si="291"/>
        <v>8.0077220159984128E-2</v>
      </c>
      <c r="BW327" s="157">
        <f t="shared" si="277"/>
        <v>1341782</v>
      </c>
      <c r="BX327" s="4">
        <f t="shared" si="292"/>
        <v>1.7458453995331923E-4</v>
      </c>
      <c r="BY327" s="4">
        <f t="shared" si="278"/>
        <v>0.13809767438461676</v>
      </c>
      <c r="BZ327" s="4">
        <f t="shared" si="293"/>
        <v>0.10114491792377618</v>
      </c>
      <c r="CA327" s="157">
        <f t="shared" si="279"/>
        <v>227953</v>
      </c>
      <c r="CB327" s="4">
        <f t="shared" si="294"/>
        <v>3.1198070137019966E-5</v>
      </c>
      <c r="CC327" s="4">
        <f t="shared" si="280"/>
        <v>2.4024823180893207E-2</v>
      </c>
      <c r="CD327" s="4">
        <f t="shared" si="295"/>
        <v>1.8407188929689979E-2</v>
      </c>
      <c r="CE327" s="159">
        <f t="shared" si="281"/>
        <v>-736562</v>
      </c>
      <c r="CF327" s="4">
        <f t="shared" si="296"/>
        <v>-9.6231564007040731E-5</v>
      </c>
      <c r="CG327" s="4">
        <f t="shared" si="282"/>
        <v>-7.2036882909086636E-2</v>
      </c>
      <c r="CH327" s="4">
        <f t="shared" si="297"/>
        <v>-5.3727133620088054E-2</v>
      </c>
      <c r="CI327" s="157">
        <f t="shared" si="264"/>
        <v>1485528.9465099815</v>
      </c>
      <c r="CJ327" s="164">
        <f t="shared" ref="CJ327:CJ347" si="315">+K327-AX327</f>
        <v>1.5617249110021518E-4</v>
      </c>
      <c r="CK327" s="4">
        <f t="shared" si="283"/>
        <v>0.14528698843790255</v>
      </c>
      <c r="CL327" s="4">
        <f t="shared" si="298"/>
        <v>8.7192808136313485E-2</v>
      </c>
    </row>
    <row r="328" spans="1:90" x14ac:dyDescent="0.35">
      <c r="A328" t="s">
        <v>36</v>
      </c>
      <c r="B328">
        <v>1945</v>
      </c>
      <c r="C328" t="s">
        <v>472</v>
      </c>
      <c r="D328" s="342">
        <v>11045000</v>
      </c>
      <c r="E328" s="200">
        <v>9975039</v>
      </c>
      <c r="F328" s="200">
        <v>513048</v>
      </c>
      <c r="G328" s="161">
        <f t="shared" si="308"/>
        <v>1.6724809646254373E-3</v>
      </c>
      <c r="H328" s="342">
        <v>11224000</v>
      </c>
      <c r="I328" s="200">
        <v>10114428.217585094</v>
      </c>
      <c r="J328" s="200">
        <v>587682.81765218324</v>
      </c>
      <c r="K328" s="161">
        <f t="shared" si="309"/>
        <v>1.6819111764760644E-3</v>
      </c>
      <c r="L328" s="200">
        <v>9947154.9599077664</v>
      </c>
      <c r="M328" s="200">
        <v>497626.71156120574</v>
      </c>
      <c r="N328" s="161">
        <f t="shared" si="310"/>
        <v>1.6525902725223539E-3</v>
      </c>
      <c r="O328" s="200">
        <v>10032007</v>
      </c>
      <c r="P328" s="200">
        <v>489312</v>
      </c>
      <c r="Q328" s="161">
        <f t="shared" si="305"/>
        <v>1.6525149957222047E-3</v>
      </c>
      <c r="R328" t="s">
        <v>36</v>
      </c>
      <c r="S328" s="144">
        <v>1945</v>
      </c>
      <c r="T328" t="s">
        <v>472</v>
      </c>
      <c r="U328" s="275">
        <v>10741383.715208324</v>
      </c>
      <c r="V328" s="161">
        <f t="shared" si="284"/>
        <v>1.6826892218899001E-3</v>
      </c>
      <c r="W328" s="3">
        <v>10585584.88902962</v>
      </c>
      <c r="X328" s="161">
        <f t="shared" si="265"/>
        <v>1.6716852244563994E-3</v>
      </c>
      <c r="Y328">
        <v>1945</v>
      </c>
      <c r="Z328" t="s">
        <v>36</v>
      </c>
      <c r="AA328" t="s">
        <v>472</v>
      </c>
      <c r="AB328" s="162">
        <v>9868639</v>
      </c>
      <c r="AC328" s="161">
        <f t="shared" si="266"/>
        <v>1.6548604460180003E-3</v>
      </c>
      <c r="AD328" s="163">
        <v>1945</v>
      </c>
      <c r="AE328" s="163" t="s">
        <v>36</v>
      </c>
      <c r="AF328" s="8" t="s">
        <v>472</v>
      </c>
      <c r="AG328" s="160">
        <v>9544536</v>
      </c>
      <c r="AH328" s="161">
        <f t="shared" si="267"/>
        <v>1.5706519854700022E-3</v>
      </c>
      <c r="AI328">
        <v>1945</v>
      </c>
      <c r="AJ328" t="s">
        <v>36</v>
      </c>
      <c r="AK328" s="1">
        <v>9523583</v>
      </c>
      <c r="AL328" s="161">
        <f t="shared" si="268"/>
        <v>1.6369349973504323E-3</v>
      </c>
      <c r="AM328">
        <v>1945</v>
      </c>
      <c r="AN328" t="s">
        <v>36</v>
      </c>
      <c r="AO328" s="3">
        <v>8625544</v>
      </c>
      <c r="AP328" s="161">
        <f t="shared" si="269"/>
        <v>1.5323310958102053E-3</v>
      </c>
      <c r="AQ328">
        <v>241</v>
      </c>
      <c r="AR328" t="s">
        <v>544</v>
      </c>
      <c r="AS328" s="3">
        <v>7881487</v>
      </c>
      <c r="AT328" s="161">
        <f t="shared" si="270"/>
        <v>1.4078724535126176E-3</v>
      </c>
      <c r="AU328">
        <v>241</v>
      </c>
      <c r="AV328" t="s">
        <v>544</v>
      </c>
      <c r="AW328" s="157">
        <f>SUM(AW361:AW363)</f>
        <v>7876062</v>
      </c>
      <c r="AX328" s="161">
        <f t="shared" si="271"/>
        <v>1.3796807412855699E-3</v>
      </c>
      <c r="AY328" s="174">
        <f t="shared" si="306"/>
        <v>167273.25767732784</v>
      </c>
      <c r="AZ328" s="161">
        <f t="shared" si="311"/>
        <v>2.9320903953710493E-5</v>
      </c>
      <c r="BA328" s="148">
        <f t="shared" si="312"/>
        <v>1.6816190996473513E-2</v>
      </c>
      <c r="BB328" s="148">
        <f t="shared" si="313"/>
        <v>1.7742391711502634E-2</v>
      </c>
      <c r="BC328" s="174">
        <f t="shared" si="307"/>
        <v>-794228.75530055724</v>
      </c>
      <c r="BD328" s="161">
        <f t="shared" si="314"/>
        <v>-3.0098949367546269E-5</v>
      </c>
      <c r="BE328" s="148">
        <f t="shared" si="299"/>
        <v>-7.3941009497318161E-2</v>
      </c>
      <c r="BF328" s="161">
        <f t="shared" si="300"/>
        <v>-1.7887408426935102E-2</v>
      </c>
      <c r="BG328" s="174">
        <f t="shared" si="285"/>
        <v>155798.82617870346</v>
      </c>
      <c r="BH328" s="161">
        <f t="shared" si="301"/>
        <v>1.1003997433500692E-5</v>
      </c>
      <c r="BI328" s="148">
        <f t="shared" si="286"/>
        <v>1.4718017739403866E-2</v>
      </c>
      <c r="BJ328" s="161">
        <f t="shared" si="302"/>
        <v>6.5825774329488279E-3</v>
      </c>
      <c r="BK328" s="174">
        <f t="shared" si="303"/>
        <v>716945.88902962022</v>
      </c>
      <c r="BL328" s="164">
        <f t="shared" si="304"/>
        <v>1.6824778438399163E-5</v>
      </c>
      <c r="BM328" s="4">
        <f t="shared" si="272"/>
        <v>7.2648912279557512E-2</v>
      </c>
      <c r="BN328" s="4">
        <f t="shared" si="287"/>
        <v>1.0166886566709417E-2</v>
      </c>
      <c r="BO328" s="157">
        <f t="shared" si="273"/>
        <v>324103</v>
      </c>
      <c r="BP328" s="164">
        <f t="shared" si="288"/>
        <v>8.4208460547998071E-5</v>
      </c>
      <c r="BQ328" s="4">
        <f t="shared" si="274"/>
        <v>3.3956915244491716E-2</v>
      </c>
      <c r="BR328" s="4">
        <f t="shared" si="289"/>
        <v>5.3613697577187674E-2</v>
      </c>
      <c r="BS328" s="157">
        <f t="shared" si="275"/>
        <v>20953</v>
      </c>
      <c r="BT328" s="164">
        <f t="shared" si="290"/>
        <v>-6.6283011880430114E-5</v>
      </c>
      <c r="BU328" s="4">
        <f t="shared" si="276"/>
        <v>2.2001173297906892E-3</v>
      </c>
      <c r="BV328" s="4">
        <f t="shared" si="291"/>
        <v>-4.0492146595751691E-2</v>
      </c>
      <c r="BW328" s="157">
        <f t="shared" si="277"/>
        <v>898039</v>
      </c>
      <c r="BX328" s="4">
        <f t="shared" si="292"/>
        <v>1.0460390154022701E-4</v>
      </c>
      <c r="BY328" s="4">
        <f t="shared" si="278"/>
        <v>0.10411389704811662</v>
      </c>
      <c r="BZ328" s="4">
        <f t="shared" si="293"/>
        <v>6.8264555764900606E-2</v>
      </c>
      <c r="CA328" s="157">
        <f t="shared" si="279"/>
        <v>744057</v>
      </c>
      <c r="CB328" s="4">
        <f t="shared" si="294"/>
        <v>1.2445864229758776E-4</v>
      </c>
      <c r="CC328" s="4">
        <f t="shared" si="280"/>
        <v>9.4405662281749625E-2</v>
      </c>
      <c r="CD328" s="4">
        <f t="shared" si="295"/>
        <v>8.8401930151460514E-2</v>
      </c>
      <c r="CE328" s="159">
        <f t="shared" si="281"/>
        <v>5425</v>
      </c>
      <c r="CF328" s="4">
        <f t="shared" si="296"/>
        <v>2.8191712227047631E-5</v>
      </c>
      <c r="CG328" s="4">
        <f t="shared" si="282"/>
        <v>6.8879599982834064E-4</v>
      </c>
      <c r="CH328" s="4">
        <f t="shared" si="297"/>
        <v>2.0433504203863084E-2</v>
      </c>
      <c r="CI328" s="157">
        <f t="shared" ref="CI328:CI347" si="316">+I328-AW328</f>
        <v>2238366.2175850943</v>
      </c>
      <c r="CJ328" s="164">
        <f t="shared" si="315"/>
        <v>3.0223043519049444E-4</v>
      </c>
      <c r="CK328" s="4">
        <f t="shared" si="283"/>
        <v>0.28419865379235132</v>
      </c>
      <c r="CL328" s="4">
        <f t="shared" si="298"/>
        <v>0.21905824017582484</v>
      </c>
    </row>
    <row r="329" spans="1:90" x14ac:dyDescent="0.35">
      <c r="A329" t="s">
        <v>209</v>
      </c>
      <c r="B329">
        <v>1948</v>
      </c>
      <c r="C329" t="s">
        <v>473</v>
      </c>
      <c r="D329" s="342">
        <v>15940000</v>
      </c>
      <c r="E329" s="200">
        <v>14395619</v>
      </c>
      <c r="F329" s="200">
        <v>2992598</v>
      </c>
      <c r="G329" s="161">
        <f t="shared" si="308"/>
        <v>2.4136646234165374E-3</v>
      </c>
      <c r="H329" s="342">
        <v>16010000</v>
      </c>
      <c r="I329" s="200">
        <v>14426563.691232443</v>
      </c>
      <c r="J329" s="200">
        <v>2945505.6280835075</v>
      </c>
      <c r="K329" s="161">
        <f t="shared" si="309"/>
        <v>2.3989688975439597E-3</v>
      </c>
      <c r="L329" s="200">
        <v>13542683.307163186</v>
      </c>
      <c r="M329" s="200">
        <v>2494138.3950002138</v>
      </c>
      <c r="N329" s="161">
        <f t="shared" si="310"/>
        <v>2.2499404892628977E-3</v>
      </c>
      <c r="O329" s="200">
        <v>13609941</v>
      </c>
      <c r="P329" s="200">
        <v>2452465</v>
      </c>
      <c r="Q329" s="161">
        <f t="shared" si="305"/>
        <v>2.2418875498586132E-3</v>
      </c>
      <c r="R329" t="s">
        <v>209</v>
      </c>
      <c r="S329" s="144">
        <v>1948</v>
      </c>
      <c r="T329" t="s">
        <v>473</v>
      </c>
      <c r="U329" s="275">
        <v>13083152.804272506</v>
      </c>
      <c r="V329" s="161">
        <f t="shared" si="284"/>
        <v>2.0495385693109465E-3</v>
      </c>
      <c r="W329" s="3">
        <v>12997707.992996024</v>
      </c>
      <c r="X329" s="161">
        <f t="shared" si="265"/>
        <v>2.0526099059682765E-3</v>
      </c>
      <c r="Y329">
        <v>1948</v>
      </c>
      <c r="Z329" t="s">
        <v>209</v>
      </c>
      <c r="AA329" t="s">
        <v>473</v>
      </c>
      <c r="AB329" s="162">
        <v>12525620</v>
      </c>
      <c r="AC329" s="161">
        <f t="shared" si="266"/>
        <v>2.1004064592748794E-3</v>
      </c>
      <c r="AD329" s="163">
        <v>1948</v>
      </c>
      <c r="AE329" s="163" t="s">
        <v>209</v>
      </c>
      <c r="AF329" s="8" t="s">
        <v>473</v>
      </c>
      <c r="AG329" s="160">
        <v>13193693</v>
      </c>
      <c r="AH329" s="161">
        <f t="shared" si="267"/>
        <v>2.1711584624052619E-3</v>
      </c>
      <c r="AI329">
        <v>1948</v>
      </c>
      <c r="AJ329" t="s">
        <v>209</v>
      </c>
      <c r="AK329" s="1">
        <v>11693278</v>
      </c>
      <c r="AL329" s="161">
        <f t="shared" si="268"/>
        <v>2.0098670838431154E-3</v>
      </c>
      <c r="AM329">
        <v>1948</v>
      </c>
      <c r="AN329" t="s">
        <v>209</v>
      </c>
      <c r="AO329" s="3">
        <f>SUM(AO361:AO363)</f>
        <v>10816234</v>
      </c>
      <c r="AP329" s="161">
        <f t="shared" si="269"/>
        <v>1.9215079881059792E-3</v>
      </c>
      <c r="AQ329">
        <v>1948</v>
      </c>
      <c r="AR329" t="s">
        <v>209</v>
      </c>
      <c r="AS329" s="3">
        <v>9936608</v>
      </c>
      <c r="AT329" s="161">
        <f t="shared" si="270"/>
        <v>1.7749793515555001E-3</v>
      </c>
      <c r="AU329">
        <v>1948</v>
      </c>
      <c r="AV329" t="s">
        <v>209</v>
      </c>
      <c r="AW329" s="157">
        <f>SUM(AW373:AW375)</f>
        <v>9409230</v>
      </c>
      <c r="AX329" s="161">
        <f t="shared" si="271"/>
        <v>1.6482518067184365E-3</v>
      </c>
      <c r="AY329" s="174">
        <f t="shared" si="306"/>
        <v>883880.38406925648</v>
      </c>
      <c r="AZ329" s="161">
        <f t="shared" si="311"/>
        <v>1.49028408281062E-4</v>
      </c>
      <c r="BA329" s="148">
        <f t="shared" si="312"/>
        <v>6.5266266959203137E-2</v>
      </c>
      <c r="BB329" s="148">
        <f t="shared" si="313"/>
        <v>6.623660003109022E-2</v>
      </c>
      <c r="BC329" s="174">
        <f t="shared" si="307"/>
        <v>459530.50289067999</v>
      </c>
      <c r="BD329" s="161">
        <f t="shared" si="314"/>
        <v>2.0040191995195121E-4</v>
      </c>
      <c r="BE329" s="148">
        <f t="shared" si="299"/>
        <v>3.5123835192126869E-2</v>
      </c>
      <c r="BF329" s="161">
        <f t="shared" si="300"/>
        <v>9.777904302592666E-2</v>
      </c>
      <c r="BG329" s="174">
        <f t="shared" si="285"/>
        <v>85444.811276482418</v>
      </c>
      <c r="BH329" s="161">
        <f t="shared" si="301"/>
        <v>-3.0713366573299414E-6</v>
      </c>
      <c r="BI329" s="148">
        <f t="shared" si="286"/>
        <v>6.5738368120383545E-3</v>
      </c>
      <c r="BJ329" s="161">
        <f t="shared" si="302"/>
        <v>-1.4963080166375312E-3</v>
      </c>
      <c r="BK329" s="174">
        <f t="shared" si="303"/>
        <v>472087.99299602397</v>
      </c>
      <c r="BL329" s="164">
        <f t="shared" si="304"/>
        <v>-4.7796553306602915E-5</v>
      </c>
      <c r="BM329" s="4">
        <f t="shared" si="272"/>
        <v>3.7689790445185466E-2</v>
      </c>
      <c r="BN329" s="4">
        <f t="shared" si="287"/>
        <v>-2.2755859036495088E-2</v>
      </c>
      <c r="BO329" s="157">
        <f t="shared" si="273"/>
        <v>-668073</v>
      </c>
      <c r="BP329" s="164">
        <f t="shared" si="288"/>
        <v>-7.0752003130382553E-5</v>
      </c>
      <c r="BQ329" s="4">
        <f t="shared" si="274"/>
        <v>-5.0635784840529489E-2</v>
      </c>
      <c r="BR329" s="4">
        <f t="shared" si="289"/>
        <v>-3.2587212935163548E-2</v>
      </c>
      <c r="BS329" s="157">
        <f t="shared" si="275"/>
        <v>1500415</v>
      </c>
      <c r="BT329" s="164">
        <f t="shared" si="290"/>
        <v>1.6129137856214651E-4</v>
      </c>
      <c r="BU329" s="4">
        <f t="shared" si="276"/>
        <v>0.12831431870515692</v>
      </c>
      <c r="BV329" s="4">
        <f t="shared" si="291"/>
        <v>8.0249773658533363E-2</v>
      </c>
      <c r="BW329" s="157">
        <f t="shared" si="277"/>
        <v>877044</v>
      </c>
      <c r="BX329" s="4">
        <f t="shared" si="292"/>
        <v>8.8359095737136194E-5</v>
      </c>
      <c r="BY329" s="4">
        <f t="shared" si="278"/>
        <v>8.1085893666871481E-2</v>
      </c>
      <c r="BZ329" s="4">
        <f t="shared" si="293"/>
        <v>4.5984245854856588E-2</v>
      </c>
      <c r="CA329" s="157">
        <f t="shared" si="279"/>
        <v>879626</v>
      </c>
      <c r="CB329" s="4">
        <f t="shared" si="294"/>
        <v>1.4652863655047915E-4</v>
      </c>
      <c r="CC329" s="4">
        <f t="shared" si="280"/>
        <v>8.852376988203621E-2</v>
      </c>
      <c r="CD329" s="4">
        <f t="shared" si="295"/>
        <v>8.2552304860374306E-2</v>
      </c>
      <c r="CE329" s="159">
        <f t="shared" si="281"/>
        <v>527378</v>
      </c>
      <c r="CF329" s="4">
        <f t="shared" si="296"/>
        <v>1.2672754483706358E-4</v>
      </c>
      <c r="CG329" s="4">
        <f t="shared" si="282"/>
        <v>5.604900719825108E-2</v>
      </c>
      <c r="CH329" s="4">
        <f t="shared" si="297"/>
        <v>7.6886034233670866E-2</v>
      </c>
      <c r="CI329" s="157">
        <f t="shared" si="316"/>
        <v>5017333.6912324429</v>
      </c>
      <c r="CJ329" s="164">
        <f t="shared" si="315"/>
        <v>7.5071709082552324E-4</v>
      </c>
      <c r="CK329" s="4">
        <f t="shared" si="283"/>
        <v>0.53323531162830995</v>
      </c>
      <c r="CL329" s="4">
        <f t="shared" si="298"/>
        <v>0.4554626227409711</v>
      </c>
    </row>
    <row r="330" spans="1:90" x14ac:dyDescent="0.35">
      <c r="A330" t="s">
        <v>343</v>
      </c>
      <c r="B330">
        <v>1949</v>
      </c>
      <c r="C330" t="s">
        <v>473</v>
      </c>
      <c r="D330" s="342">
        <v>15723000</v>
      </c>
      <c r="E330" s="200">
        <v>14198899</v>
      </c>
      <c r="F330" s="200">
        <v>991237</v>
      </c>
      <c r="G330" s="161">
        <f t="shared" si="308"/>
        <v>2.3806812480772414E-3</v>
      </c>
      <c r="H330" s="342">
        <v>15780000</v>
      </c>
      <c r="I330" s="200">
        <v>14219574.757075448</v>
      </c>
      <c r="J330" s="200">
        <v>921525.23259898135</v>
      </c>
      <c r="K330" s="161">
        <f t="shared" si="309"/>
        <v>2.3645490574624173E-3</v>
      </c>
      <c r="L330" s="200">
        <v>14195459.252993608</v>
      </c>
      <c r="M330" s="200">
        <v>780311.34711566754</v>
      </c>
      <c r="N330" s="161">
        <f t="shared" si="310"/>
        <v>2.3583907127251789E-3</v>
      </c>
      <c r="O330" s="200">
        <v>14314686</v>
      </c>
      <c r="P330" s="200">
        <v>767273</v>
      </c>
      <c r="Q330" s="161">
        <f t="shared" si="305"/>
        <v>2.3579761531321401E-3</v>
      </c>
      <c r="R330" t="s">
        <v>343</v>
      </c>
      <c r="S330" s="144">
        <v>1949</v>
      </c>
      <c r="T330" t="s">
        <v>473</v>
      </c>
      <c r="U330" s="275">
        <v>15833484.581147108</v>
      </c>
      <c r="V330" s="161">
        <f t="shared" si="284"/>
        <v>2.4803912192368255E-3</v>
      </c>
      <c r="W330" s="3">
        <v>15956192.225703891</v>
      </c>
      <c r="X330" s="161">
        <f t="shared" si="265"/>
        <v>2.5198164354563544E-3</v>
      </c>
      <c r="Y330">
        <v>1949</v>
      </c>
      <c r="Z330" t="s">
        <v>343</v>
      </c>
      <c r="AA330" t="s">
        <v>473</v>
      </c>
      <c r="AB330" s="162">
        <v>14702297</v>
      </c>
      <c r="AC330" s="161">
        <f t="shared" si="266"/>
        <v>2.4654108606981273E-3</v>
      </c>
      <c r="AD330" s="163">
        <v>1949</v>
      </c>
      <c r="AE330" s="163" t="s">
        <v>343</v>
      </c>
      <c r="AF330" s="8" t="s">
        <v>473</v>
      </c>
      <c r="AG330" s="160">
        <v>16501429</v>
      </c>
      <c r="AH330" s="161">
        <f t="shared" si="267"/>
        <v>2.715480587211602E-3</v>
      </c>
      <c r="AI330" s="163">
        <v>1949</v>
      </c>
      <c r="AJ330" s="163" t="s">
        <v>343</v>
      </c>
      <c r="AK330" s="3">
        <f>+AK387+AK388+AK390+AK392</f>
        <v>15890881</v>
      </c>
      <c r="AL330" s="161">
        <f t="shared" si="268"/>
        <v>2.7313605864128067E-3</v>
      </c>
      <c r="AM330" s="163">
        <v>1949</v>
      </c>
      <c r="AN330" s="163" t="s">
        <v>343</v>
      </c>
      <c r="AO330" s="3">
        <f>+AO387+AO388+AO390+AO392</f>
        <v>14999822</v>
      </c>
      <c r="AP330" s="161">
        <f t="shared" si="269"/>
        <v>2.664723950421913E-3</v>
      </c>
      <c r="AQ330" s="163">
        <v>1949</v>
      </c>
      <c r="AR330" s="163" t="s">
        <v>343</v>
      </c>
      <c r="AS330" s="3">
        <v>14952058</v>
      </c>
      <c r="AT330" s="161">
        <f t="shared" si="270"/>
        <v>2.6708907318533878E-3</v>
      </c>
      <c r="AU330" s="163">
        <v>1949</v>
      </c>
      <c r="AV330" s="163" t="s">
        <v>343</v>
      </c>
      <c r="AW330" s="3">
        <f>+AW387+AW388+AW390+AW392</f>
        <v>14080739</v>
      </c>
      <c r="AX330" s="161">
        <f t="shared" si="271"/>
        <v>2.4665784019181963E-3</v>
      </c>
      <c r="AY330" s="174">
        <f t="shared" si="306"/>
        <v>24115.504081839696</v>
      </c>
      <c r="AZ330" s="161">
        <f t="shared" si="311"/>
        <v>6.1583447372383533E-6</v>
      </c>
      <c r="BA330" s="148">
        <f t="shared" si="312"/>
        <v>1.6988181679824202E-3</v>
      </c>
      <c r="BB330" s="148">
        <f t="shared" si="313"/>
        <v>2.6112487231270656E-3</v>
      </c>
      <c r="BC330" s="174">
        <f t="shared" si="307"/>
        <v>-1638025.3281535003</v>
      </c>
      <c r="BD330" s="161">
        <f t="shared" si="314"/>
        <v>-1.2200050651164657E-4</v>
      </c>
      <c r="BE330" s="148">
        <f t="shared" si="299"/>
        <v>-0.1034532430153684</v>
      </c>
      <c r="BF330" s="161">
        <f t="shared" si="300"/>
        <v>-4.9185993550317463E-2</v>
      </c>
      <c r="BG330" s="174">
        <f t="shared" si="285"/>
        <v>-122707.64455678314</v>
      </c>
      <c r="BH330" s="161">
        <f t="shared" si="301"/>
        <v>-3.9425216219528877E-5</v>
      </c>
      <c r="BI330" s="148">
        <f t="shared" si="286"/>
        <v>-7.6902836730127202E-3</v>
      </c>
      <c r="BJ330" s="161">
        <f t="shared" si="302"/>
        <v>-1.56460667788242E-2</v>
      </c>
      <c r="BK330" s="174">
        <f t="shared" si="303"/>
        <v>1253895.2257038914</v>
      </c>
      <c r="BL330" s="164">
        <f t="shared" si="304"/>
        <v>5.4405574758227115E-5</v>
      </c>
      <c r="BM330" s="4">
        <f t="shared" si="272"/>
        <v>8.5285668334947343E-2</v>
      </c>
      <c r="BN330" s="4">
        <f t="shared" si="287"/>
        <v>2.206754891264702E-2</v>
      </c>
      <c r="BO330" s="157">
        <f t="shared" si="273"/>
        <v>-1799132</v>
      </c>
      <c r="BP330" s="164">
        <f t="shared" si="288"/>
        <v>-2.5006972651347471E-4</v>
      </c>
      <c r="BQ330" s="4">
        <f t="shared" si="274"/>
        <v>-0.10902886047020534</v>
      </c>
      <c r="BR330" s="4">
        <f t="shared" si="289"/>
        <v>-9.2090412169088434E-2</v>
      </c>
      <c r="BS330" s="157">
        <f t="shared" si="275"/>
        <v>610548</v>
      </c>
      <c r="BT330" s="164">
        <f t="shared" si="290"/>
        <v>-1.5879999201204743E-5</v>
      </c>
      <c r="BU330" s="4">
        <f t="shared" si="276"/>
        <v>3.8421280733270863E-2</v>
      </c>
      <c r="BV330" s="4">
        <f t="shared" si="291"/>
        <v>-5.8139519476849855E-3</v>
      </c>
      <c r="BW330" s="157">
        <f t="shared" si="277"/>
        <v>891059</v>
      </c>
      <c r="BX330" s="4">
        <f t="shared" si="292"/>
        <v>6.6636635990893756E-5</v>
      </c>
      <c r="BY330" s="4">
        <f t="shared" si="278"/>
        <v>5.9404638268374117E-2</v>
      </c>
      <c r="BZ330" s="4">
        <f t="shared" si="293"/>
        <v>2.5006956529340683E-2</v>
      </c>
      <c r="CA330" s="157">
        <f t="shared" si="279"/>
        <v>47764</v>
      </c>
      <c r="CB330" s="4">
        <f t="shared" si="294"/>
        <v>-6.1667814314748069E-6</v>
      </c>
      <c r="CC330" s="4">
        <f t="shared" si="280"/>
        <v>3.1944766399381276E-3</v>
      </c>
      <c r="CD330" s="4">
        <f t="shared" si="295"/>
        <v>-2.3088857054049329E-3</v>
      </c>
      <c r="CE330" s="159">
        <f t="shared" si="281"/>
        <v>871319</v>
      </c>
      <c r="CF330" s="4">
        <f t="shared" si="296"/>
        <v>2.0431232993519148E-4</v>
      </c>
      <c r="CG330" s="4">
        <f t="shared" si="282"/>
        <v>6.1880203872822302E-2</v>
      </c>
      <c r="CH330" s="4">
        <f t="shared" si="297"/>
        <v>8.2832286934930957E-2</v>
      </c>
      <c r="CI330" s="157">
        <f t="shared" si="316"/>
        <v>138835.75707544759</v>
      </c>
      <c r="CJ330" s="164">
        <f t="shared" si="315"/>
        <v>-1.0202934445577901E-4</v>
      </c>
      <c r="CK330" s="4">
        <f t="shared" si="283"/>
        <v>9.8599766017570239E-3</v>
      </c>
      <c r="CL330" s="4">
        <f t="shared" si="298"/>
        <v>-4.1364727906655366E-2</v>
      </c>
    </row>
    <row r="331" spans="1:90" x14ac:dyDescent="0.35">
      <c r="A331" t="s">
        <v>356</v>
      </c>
      <c r="B331">
        <v>1950</v>
      </c>
      <c r="C331" t="s">
        <v>472</v>
      </c>
      <c r="D331" s="342">
        <v>8168000</v>
      </c>
      <c r="E331" s="200">
        <v>7376287</v>
      </c>
      <c r="F331" s="200">
        <v>723088</v>
      </c>
      <c r="G331" s="161">
        <f t="shared" si="308"/>
        <v>1.2367570289313228E-3</v>
      </c>
      <c r="H331" s="342">
        <v>8238000</v>
      </c>
      <c r="I331" s="200">
        <v>7423365.4821296548</v>
      </c>
      <c r="J331" s="200">
        <v>724634.70876914414</v>
      </c>
      <c r="K331" s="161">
        <f t="shared" si="309"/>
        <v>1.2344189016788038E-3</v>
      </c>
      <c r="L331" s="200">
        <v>7488320.4554754347</v>
      </c>
      <c r="M331" s="200">
        <v>613592.19016901543</v>
      </c>
      <c r="N331" s="161">
        <f t="shared" si="310"/>
        <v>1.2440869366293265E-3</v>
      </c>
      <c r="O331" s="200">
        <v>7545887</v>
      </c>
      <c r="P331" s="200">
        <v>603378</v>
      </c>
      <c r="Q331" s="161">
        <f t="shared" si="305"/>
        <v>1.2429907020125924E-3</v>
      </c>
      <c r="R331" t="s">
        <v>356</v>
      </c>
      <c r="S331" s="144">
        <v>1950</v>
      </c>
      <c r="T331" t="s">
        <v>472</v>
      </c>
      <c r="U331" s="275">
        <v>7971915.2659909464</v>
      </c>
      <c r="V331" s="161">
        <f t="shared" si="284"/>
        <v>1.2488387205560657E-3</v>
      </c>
      <c r="W331" s="3">
        <v>7699606.2528128428</v>
      </c>
      <c r="X331" s="161">
        <f t="shared" si="265"/>
        <v>1.2159288449236788E-3</v>
      </c>
      <c r="Y331">
        <v>1950</v>
      </c>
      <c r="Z331" t="s">
        <v>356</v>
      </c>
      <c r="AA331" t="s">
        <v>472</v>
      </c>
      <c r="AB331" s="162">
        <v>7583806</v>
      </c>
      <c r="AC331" s="161">
        <f t="shared" si="266"/>
        <v>1.2717194923914015E-3</v>
      </c>
      <c r="AD331" s="163">
        <v>1950</v>
      </c>
      <c r="AE331" s="163" t="s">
        <v>356</v>
      </c>
      <c r="AF331" s="8" t="s">
        <v>472</v>
      </c>
      <c r="AG331" s="160">
        <v>6990762</v>
      </c>
      <c r="AH331" s="161">
        <f t="shared" si="267"/>
        <v>1.1504020955286087E-3</v>
      </c>
      <c r="AI331" s="163">
        <v>1950</v>
      </c>
      <c r="AJ331" s="163" t="s">
        <v>356</v>
      </c>
      <c r="AK331" s="3">
        <f>+AK383+AK386</f>
        <v>6760476</v>
      </c>
      <c r="AL331" s="161">
        <f t="shared" si="268"/>
        <v>1.1620059134411556E-3</v>
      </c>
      <c r="AM331" s="163">
        <v>1950</v>
      </c>
      <c r="AN331" s="163" t="s">
        <v>356</v>
      </c>
      <c r="AO331" s="3">
        <f>+AO383+AO386</f>
        <v>6230084</v>
      </c>
      <c r="AP331" s="161">
        <f t="shared" si="269"/>
        <v>1.1067767369466353E-3</v>
      </c>
      <c r="AQ331" s="163">
        <v>1950</v>
      </c>
      <c r="AR331" s="163" t="s">
        <v>356</v>
      </c>
      <c r="AS331" s="3">
        <v>5295464</v>
      </c>
      <c r="AT331" s="161">
        <f t="shared" si="270"/>
        <v>9.459303674760537E-4</v>
      </c>
      <c r="AU331" s="163">
        <v>1950</v>
      </c>
      <c r="AV331" s="163" t="s">
        <v>356</v>
      </c>
      <c r="AW331" s="3">
        <f>+AW383+AW386</f>
        <v>5086317</v>
      </c>
      <c r="AX331" s="161">
        <f t="shared" si="271"/>
        <v>8.9099014316715579E-4</v>
      </c>
      <c r="AY331" s="174">
        <f t="shared" si="306"/>
        <v>-64954.973345779814</v>
      </c>
      <c r="AZ331" s="161">
        <f t="shared" si="311"/>
        <v>-9.6680349505227307E-6</v>
      </c>
      <c r="BA331" s="148">
        <f t="shared" si="312"/>
        <v>-8.6741711618771537E-3</v>
      </c>
      <c r="BB331" s="148">
        <f t="shared" si="313"/>
        <v>-7.771189187724189E-3</v>
      </c>
      <c r="BC331" s="174">
        <f t="shared" si="307"/>
        <v>-483594.81051551178</v>
      </c>
      <c r="BD331" s="161">
        <f t="shared" si="314"/>
        <v>-4.7517839267391653E-6</v>
      </c>
      <c r="BE331" s="148">
        <f t="shared" si="299"/>
        <v>-6.0662311926291991E-2</v>
      </c>
      <c r="BF331" s="161">
        <f t="shared" si="300"/>
        <v>-3.8049620407536342E-3</v>
      </c>
      <c r="BG331" s="174">
        <f t="shared" si="285"/>
        <v>272309.0131781036</v>
      </c>
      <c r="BH331" s="161">
        <f t="shared" si="301"/>
        <v>3.2909875632386931E-5</v>
      </c>
      <c r="BI331" s="148">
        <f t="shared" si="286"/>
        <v>3.5366615413434013E-2</v>
      </c>
      <c r="BJ331" s="161">
        <f t="shared" si="302"/>
        <v>2.7065626224577814E-2</v>
      </c>
      <c r="BK331" s="174">
        <f t="shared" si="303"/>
        <v>115800.25281284284</v>
      </c>
      <c r="BL331" s="164">
        <f t="shared" si="304"/>
        <v>-5.5790647467722672E-5</v>
      </c>
      <c r="BM331" s="4">
        <f t="shared" si="272"/>
        <v>1.5269411270916324E-2</v>
      </c>
      <c r="BN331" s="4">
        <f t="shared" si="287"/>
        <v>-4.3870246388070452E-2</v>
      </c>
      <c r="BO331" s="157">
        <f t="shared" si="273"/>
        <v>593044</v>
      </c>
      <c r="BP331" s="164">
        <f t="shared" si="288"/>
        <v>1.2131739686279275E-4</v>
      </c>
      <c r="BQ331" s="4">
        <f t="shared" si="274"/>
        <v>8.483252612519207E-2</v>
      </c>
      <c r="BR331" s="4">
        <f t="shared" si="289"/>
        <v>0.10545651588634104</v>
      </c>
      <c r="BS331" s="157">
        <f t="shared" si="275"/>
        <v>230286</v>
      </c>
      <c r="BT331" s="164">
        <f t="shared" si="290"/>
        <v>-1.160381791254694E-5</v>
      </c>
      <c r="BU331" s="4">
        <f t="shared" si="276"/>
        <v>3.4063577771742702E-2</v>
      </c>
      <c r="BV331" s="4">
        <f t="shared" si="291"/>
        <v>-9.9860231159955796E-3</v>
      </c>
      <c r="BW331" s="157">
        <f t="shared" si="277"/>
        <v>530392</v>
      </c>
      <c r="BX331" s="4">
        <f t="shared" si="292"/>
        <v>5.5229176494520343E-5</v>
      </c>
      <c r="BY331" s="4">
        <f t="shared" si="278"/>
        <v>8.5134004613741959E-2</v>
      </c>
      <c r="BZ331" s="4">
        <f t="shared" si="293"/>
        <v>4.9900919174436252E-2</v>
      </c>
      <c r="CA331" s="157">
        <f t="shared" si="279"/>
        <v>934620</v>
      </c>
      <c r="CB331" s="4">
        <f t="shared" si="294"/>
        <v>1.608463694705816E-4</v>
      </c>
      <c r="CC331" s="4">
        <f t="shared" si="280"/>
        <v>0.17649444883394544</v>
      </c>
      <c r="CD331" s="4">
        <f t="shared" si="295"/>
        <v>0.17004039092196016</v>
      </c>
      <c r="CE331" s="159">
        <f t="shared" si="281"/>
        <v>209147</v>
      </c>
      <c r="CF331" s="4">
        <f t="shared" si="296"/>
        <v>5.4940224308897912E-5</v>
      </c>
      <c r="CG331" s="4">
        <f t="shared" si="282"/>
        <v>4.1119536985209537E-2</v>
      </c>
      <c r="CH331" s="4">
        <f t="shared" si="297"/>
        <v>6.1661988889803863E-2</v>
      </c>
      <c r="CI331" s="157">
        <f t="shared" si="316"/>
        <v>2337048.4821296548</v>
      </c>
      <c r="CJ331" s="164">
        <f t="shared" si="315"/>
        <v>3.4342875851164803E-4</v>
      </c>
      <c r="CK331" s="4">
        <f t="shared" si="283"/>
        <v>0.45947755166059345</v>
      </c>
      <c r="CL331" s="4">
        <f t="shared" si="298"/>
        <v>0.38544619280621878</v>
      </c>
    </row>
    <row r="332" spans="1:90" x14ac:dyDescent="0.35">
      <c r="A332" t="s">
        <v>214</v>
      </c>
      <c r="B332">
        <v>1952</v>
      </c>
      <c r="C332" t="s">
        <v>473</v>
      </c>
      <c r="D332" s="342">
        <v>31038000</v>
      </c>
      <c r="E332" s="200">
        <v>28030617</v>
      </c>
      <c r="F332" s="200">
        <v>2005078</v>
      </c>
      <c r="G332" s="161">
        <f t="shared" si="308"/>
        <v>4.6997985029638657E-3</v>
      </c>
      <c r="H332" s="342">
        <v>31109000</v>
      </c>
      <c r="I332" s="200">
        <v>28032759.312826823</v>
      </c>
      <c r="J332" s="200">
        <v>1829112.719502256</v>
      </c>
      <c r="K332" s="161">
        <f t="shared" si="309"/>
        <v>4.6615201750835151E-3</v>
      </c>
      <c r="L332" s="200">
        <v>28728550.0975582</v>
      </c>
      <c r="M332" s="200">
        <v>1548820.7589887162</v>
      </c>
      <c r="N332" s="161">
        <f t="shared" si="310"/>
        <v>4.7728745180155531E-3</v>
      </c>
      <c r="O332" s="200">
        <v>28970646</v>
      </c>
      <c r="P332" s="200">
        <v>1522942</v>
      </c>
      <c r="Q332" s="161">
        <f t="shared" si="305"/>
        <v>4.7721684156280496E-3</v>
      </c>
      <c r="R332" t="s">
        <v>214</v>
      </c>
      <c r="S332" s="144">
        <v>1952</v>
      </c>
      <c r="T332" t="s">
        <v>473</v>
      </c>
      <c r="U332" s="275">
        <v>29025051.639558889</v>
      </c>
      <c r="V332" s="161">
        <f t="shared" si="284"/>
        <v>4.5469134008807996E-3</v>
      </c>
      <c r="W332" s="3">
        <v>27959778.990642626</v>
      </c>
      <c r="X332" s="161">
        <f t="shared" si="265"/>
        <v>4.4154338100072981E-3</v>
      </c>
      <c r="Y332">
        <v>1952</v>
      </c>
      <c r="Z332" t="s">
        <v>214</v>
      </c>
      <c r="AA332" t="s">
        <v>473</v>
      </c>
      <c r="AB332" s="162">
        <v>27034140</v>
      </c>
      <c r="AC332" s="161">
        <f t="shared" si="266"/>
        <v>4.5333230831640578E-3</v>
      </c>
      <c r="AD332" s="163">
        <v>1952</v>
      </c>
      <c r="AE332" s="163" t="s">
        <v>214</v>
      </c>
      <c r="AF332" s="8" t="s">
        <v>473</v>
      </c>
      <c r="AG332" s="160">
        <v>30207243</v>
      </c>
      <c r="AH332" s="161">
        <f t="shared" si="267"/>
        <v>4.9709138499267882E-3</v>
      </c>
      <c r="AI332" s="163">
        <v>1952</v>
      </c>
      <c r="AJ332" s="163" t="s">
        <v>214</v>
      </c>
      <c r="AK332" s="3">
        <f>+AK384+AK385+AK393</f>
        <v>26430862</v>
      </c>
      <c r="AL332" s="161">
        <f t="shared" si="268"/>
        <v>4.5429963720523721E-3</v>
      </c>
      <c r="AM332" s="163">
        <v>1952</v>
      </c>
      <c r="AN332" s="163" t="s">
        <v>214</v>
      </c>
      <c r="AO332" s="3">
        <f>+AO384+AO385+AO393</f>
        <v>26805786</v>
      </c>
      <c r="AP332" s="161">
        <f t="shared" si="269"/>
        <v>4.7620578406920031E-3</v>
      </c>
      <c r="AQ332" s="163">
        <v>1952</v>
      </c>
      <c r="AR332" s="163" t="s">
        <v>214</v>
      </c>
      <c r="AS332" s="3">
        <v>27532256</v>
      </c>
      <c r="AT332" s="161">
        <f t="shared" si="270"/>
        <v>4.9180953804094946E-3</v>
      </c>
      <c r="AU332" s="163">
        <v>1952</v>
      </c>
      <c r="AV332" s="163" t="s">
        <v>214</v>
      </c>
      <c r="AW332" s="3">
        <f>+AW384+AW385+AW393</f>
        <v>24912723</v>
      </c>
      <c r="AX332" s="161">
        <f t="shared" si="271"/>
        <v>4.3640596196528247E-3</v>
      </c>
      <c r="AY332" s="174">
        <f t="shared" si="306"/>
        <v>-695790.78473137692</v>
      </c>
      <c r="AZ332" s="161">
        <f t="shared" si="311"/>
        <v>-1.1135434293203794E-4</v>
      </c>
      <c r="BA332" s="148">
        <f t="shared" si="312"/>
        <v>-2.4219488361527722E-2</v>
      </c>
      <c r="BB332" s="148">
        <f t="shared" si="313"/>
        <v>-2.3330666354567479E-2</v>
      </c>
      <c r="BC332" s="174">
        <f t="shared" si="307"/>
        <v>-296501.54200068861</v>
      </c>
      <c r="BD332" s="161">
        <f t="shared" si="314"/>
        <v>2.259611171347535E-4</v>
      </c>
      <c r="BE332" s="148">
        <f t="shared" si="299"/>
        <v>-1.0215366562744717E-2</v>
      </c>
      <c r="BF332" s="161">
        <f t="shared" si="300"/>
        <v>4.9695496089936911E-2</v>
      </c>
      <c r="BG332" s="174">
        <f t="shared" si="285"/>
        <v>1065272.6489162631</v>
      </c>
      <c r="BH332" s="161">
        <f t="shared" si="301"/>
        <v>1.3147959087350149E-4</v>
      </c>
      <c r="BI332" s="148">
        <f t="shared" si="286"/>
        <v>3.8100181309472465E-2</v>
      </c>
      <c r="BJ332" s="161">
        <f t="shared" si="302"/>
        <v>2.9777275921453381E-2</v>
      </c>
      <c r="BK332" s="174">
        <f t="shared" si="303"/>
        <v>925638.99064262584</v>
      </c>
      <c r="BL332" s="164">
        <f t="shared" si="304"/>
        <v>-1.1788927315675973E-4</v>
      </c>
      <c r="BM332" s="4">
        <f t="shared" si="272"/>
        <v>3.4239631467567519E-2</v>
      </c>
      <c r="BN332" s="4">
        <f t="shared" si="287"/>
        <v>-2.6005045524899642E-2</v>
      </c>
      <c r="BO332" s="157">
        <f t="shared" si="273"/>
        <v>-3173103</v>
      </c>
      <c r="BP332" s="164">
        <f t="shared" si="288"/>
        <v>-4.3759076676273042E-4</v>
      </c>
      <c r="BQ332" s="4">
        <f t="shared" si="274"/>
        <v>-0.10504444248685654</v>
      </c>
      <c r="BR332" s="4">
        <f t="shared" si="289"/>
        <v>-8.803024553909243E-2</v>
      </c>
      <c r="BS332" s="157">
        <f t="shared" si="275"/>
        <v>3776381</v>
      </c>
      <c r="BT332" s="164">
        <f t="shared" si="290"/>
        <v>4.2791747787441613E-4</v>
      </c>
      <c r="BU332" s="4">
        <f t="shared" si="276"/>
        <v>0.14287770864226826</v>
      </c>
      <c r="BV332" s="4">
        <f t="shared" si="291"/>
        <v>9.4192784415783604E-2</v>
      </c>
      <c r="BW332" s="157">
        <f t="shared" si="277"/>
        <v>-374924</v>
      </c>
      <c r="BX332" s="4">
        <f t="shared" si="292"/>
        <v>-2.19061468639631E-4</v>
      </c>
      <c r="BY332" s="4">
        <f t="shared" si="278"/>
        <v>-1.398668183055703E-2</v>
      </c>
      <c r="BZ332" s="4">
        <f t="shared" si="293"/>
        <v>-4.6001429627280183E-2</v>
      </c>
      <c r="CA332" s="157">
        <f t="shared" si="279"/>
        <v>-726470</v>
      </c>
      <c r="CB332" s="4">
        <f t="shared" si="294"/>
        <v>-1.5603753971749155E-4</v>
      </c>
      <c r="CC332" s="4">
        <f t="shared" si="280"/>
        <v>-2.6386141404467545E-2</v>
      </c>
      <c r="CD332" s="4">
        <f t="shared" si="295"/>
        <v>-3.1727229272340673E-2</v>
      </c>
      <c r="CE332" s="159">
        <f t="shared" si="281"/>
        <v>2619533</v>
      </c>
      <c r="CF332" s="4">
        <f t="shared" si="296"/>
        <v>5.5403576075666993E-4</v>
      </c>
      <c r="CG332" s="4">
        <f t="shared" si="282"/>
        <v>0.10514840148144385</v>
      </c>
      <c r="CH332" s="4">
        <f t="shared" si="297"/>
        <v>0.12695421443411567</v>
      </c>
      <c r="CI332" s="157">
        <f t="shared" si="316"/>
        <v>3120036.3128268234</v>
      </c>
      <c r="CJ332" s="164">
        <f t="shared" si="315"/>
        <v>2.9746055543069042E-4</v>
      </c>
      <c r="CK332" s="4">
        <f t="shared" si="283"/>
        <v>0.12523867073169093</v>
      </c>
      <c r="CL332" s="4">
        <f t="shared" si="298"/>
        <v>6.816143255493709E-2</v>
      </c>
    </row>
    <row r="333" spans="1:90" x14ac:dyDescent="0.35">
      <c r="A333" t="s">
        <v>476</v>
      </c>
      <c r="B333">
        <v>1954</v>
      </c>
      <c r="C333" t="s">
        <v>472</v>
      </c>
      <c r="D333" s="342">
        <v>7408000</v>
      </c>
      <c r="E333" s="200">
        <v>6689820</v>
      </c>
      <c r="F333" s="200">
        <v>346715</v>
      </c>
      <c r="G333" s="161">
        <f t="shared" si="308"/>
        <v>1.1216594347922392E-3</v>
      </c>
      <c r="H333" s="342">
        <v>7472000</v>
      </c>
      <c r="I333" s="200">
        <v>6732997.3527231775</v>
      </c>
      <c r="J333" s="200">
        <v>346482.5137776655</v>
      </c>
      <c r="K333" s="161">
        <f t="shared" si="309"/>
        <v>1.1196187520556293E-3</v>
      </c>
      <c r="L333" s="200">
        <v>6207087.8094415469</v>
      </c>
      <c r="M333" s="200">
        <v>293387.77443495899</v>
      </c>
      <c r="N333" s="161">
        <f t="shared" si="310"/>
        <v>1.0312268156995013E-3</v>
      </c>
      <c r="O333" s="200">
        <v>6260491</v>
      </c>
      <c r="P333" s="200">
        <v>288486</v>
      </c>
      <c r="Q333" s="161">
        <f t="shared" si="305"/>
        <v>1.0312547886064973E-3</v>
      </c>
      <c r="R333" t="s">
        <v>476</v>
      </c>
      <c r="S333" s="144">
        <v>1954</v>
      </c>
      <c r="T333" t="s">
        <v>472</v>
      </c>
      <c r="U333" s="275">
        <v>7503189.2254852792</v>
      </c>
      <c r="V333" s="161">
        <f t="shared" si="284"/>
        <v>1.1754105406036732E-3</v>
      </c>
      <c r="W333" s="3">
        <v>7505879.2590768756</v>
      </c>
      <c r="X333" s="161">
        <f t="shared" si="265"/>
        <v>1.1853353013073597E-3</v>
      </c>
      <c r="Y333">
        <v>1955</v>
      </c>
      <c r="Z333" t="s">
        <v>218</v>
      </c>
      <c r="AA333" t="s">
        <v>472</v>
      </c>
      <c r="AB333" s="162">
        <v>7046443</v>
      </c>
      <c r="AC333" s="161">
        <f>+AB333/AB$5</f>
        <v>1.1816097240785093E-3</v>
      </c>
      <c r="AD333" s="163">
        <v>1955</v>
      </c>
      <c r="AE333" s="163" t="s">
        <v>218</v>
      </c>
      <c r="AF333" s="8" t="s">
        <v>472</v>
      </c>
      <c r="AG333" s="160">
        <v>7927018</v>
      </c>
      <c r="AH333" s="161">
        <f t="shared" si="267"/>
        <v>1.3044726910303912E-3</v>
      </c>
      <c r="AI333">
        <v>1955</v>
      </c>
      <c r="AJ333" t="s">
        <v>218</v>
      </c>
      <c r="AK333" s="1">
        <v>7544768</v>
      </c>
      <c r="AL333" s="161">
        <f t="shared" si="268"/>
        <v>1.2968117972080074E-3</v>
      </c>
      <c r="AM333">
        <v>1955</v>
      </c>
      <c r="AN333" t="s">
        <v>218</v>
      </c>
      <c r="AO333" s="3">
        <v>7894753</v>
      </c>
      <c r="AP333" s="161">
        <f>+AO333/AO$5</f>
        <v>1.4025058031865475E-3</v>
      </c>
      <c r="AQ333">
        <v>1955</v>
      </c>
      <c r="AR333" t="s">
        <v>218</v>
      </c>
      <c r="AS333" s="3">
        <v>7276899</v>
      </c>
      <c r="AT333" s="161">
        <f t="shared" si="270"/>
        <v>1.2998747126136874E-3</v>
      </c>
      <c r="AU333" s="13">
        <v>1955</v>
      </c>
      <c r="AV333" s="13" t="s">
        <v>218</v>
      </c>
      <c r="AW333" s="3">
        <v>6655762</v>
      </c>
      <c r="AX333" s="161">
        <f t="shared" si="271"/>
        <v>1.1659159932946601E-3</v>
      </c>
      <c r="AY333" s="174">
        <f t="shared" si="306"/>
        <v>525909.54328163061</v>
      </c>
      <c r="AZ333" s="161">
        <f t="shared" si="311"/>
        <v>8.8391936356127998E-5</v>
      </c>
      <c r="BA333" s="148">
        <f t="shared" si="312"/>
        <v>8.472726009799221E-2</v>
      </c>
      <c r="BB333" s="148">
        <f t="shared" si="313"/>
        <v>8.5715319860228831E-2</v>
      </c>
      <c r="BC333" s="174">
        <f t="shared" si="307"/>
        <v>-1296101.4160437323</v>
      </c>
      <c r="BD333" s="161">
        <f t="shared" si="314"/>
        <v>-1.4418372490417183E-4</v>
      </c>
      <c r="BE333" s="148">
        <f t="shared" si="299"/>
        <v>-0.17274006786892745</v>
      </c>
      <c r="BF333" s="161">
        <f t="shared" si="300"/>
        <v>-0.1226666938260748</v>
      </c>
      <c r="BG333" s="174">
        <f t="shared" si="285"/>
        <v>-2690.0335915964097</v>
      </c>
      <c r="BH333" s="161">
        <f t="shared" si="301"/>
        <v>-9.9247607036865877E-6</v>
      </c>
      <c r="BI333" s="148">
        <f t="shared" si="286"/>
        <v>-3.5839020303228916E-4</v>
      </c>
      <c r="BJ333" s="161">
        <f t="shared" si="302"/>
        <v>-8.3729563210849459E-3</v>
      </c>
      <c r="BK333" s="174">
        <f t="shared" si="303"/>
        <v>459436.25907687563</v>
      </c>
      <c r="BL333" s="164">
        <f t="shared" si="304"/>
        <v>3.7255772288504341E-6</v>
      </c>
      <c r="BM333" s="4">
        <f t="shared" si="272"/>
        <v>6.5201160227490049E-2</v>
      </c>
      <c r="BN333" s="4">
        <f t="shared" si="287"/>
        <v>3.1529676448421788E-3</v>
      </c>
      <c r="BO333" s="157">
        <f t="shared" si="273"/>
        <v>-880575</v>
      </c>
      <c r="BP333" s="164">
        <f t="shared" si="288"/>
        <v>-1.228629669518819E-4</v>
      </c>
      <c r="BQ333" s="4">
        <f t="shared" si="274"/>
        <v>-0.11108527822189883</v>
      </c>
      <c r="BR333" s="4">
        <f t="shared" si="289"/>
        <v>-9.4185924930964671E-2</v>
      </c>
      <c r="BS333" s="157">
        <f t="shared" si="275"/>
        <v>382250</v>
      </c>
      <c r="BT333" s="164">
        <f t="shared" si="290"/>
        <v>7.6608938223837741E-6</v>
      </c>
      <c r="BU333" s="4">
        <f t="shared" si="276"/>
        <v>5.0664248390407764E-2</v>
      </c>
      <c r="BV333" s="4">
        <f t="shared" si="291"/>
        <v>5.9074831358547344E-3</v>
      </c>
      <c r="BW333" s="157">
        <f t="shared" si="277"/>
        <v>-349985</v>
      </c>
      <c r="BX333" s="4">
        <f t="shared" si="292"/>
        <v>-1.0569400597854007E-4</v>
      </c>
      <c r="BY333" s="4">
        <f t="shared" si="278"/>
        <v>-4.433134260185214E-2</v>
      </c>
      <c r="BZ333" s="4">
        <f t="shared" si="293"/>
        <v>-7.5360833258870802E-2</v>
      </c>
      <c r="CA333" s="157">
        <f t="shared" si="279"/>
        <v>617854</v>
      </c>
      <c r="CB333" s="4">
        <f t="shared" si="294"/>
        <v>1.0263109057286014E-4</v>
      </c>
      <c r="CC333" s="4">
        <f t="shared" si="280"/>
        <v>8.490622172988796E-2</v>
      </c>
      <c r="CD333" s="4">
        <f t="shared" si="295"/>
        <v>7.8954601991216136E-2</v>
      </c>
      <c r="CE333" s="159">
        <f t="shared" si="281"/>
        <v>621137</v>
      </c>
      <c r="CF333" s="4">
        <f t="shared" si="296"/>
        <v>1.339587193190273E-4</v>
      </c>
      <c r="CG333" s="4">
        <f t="shared" si="282"/>
        <v>9.3323198756205525E-2</v>
      </c>
      <c r="CH333" s="4">
        <f t="shared" si="297"/>
        <v>0.1148956872445716</v>
      </c>
      <c r="CI333" s="157">
        <f t="shared" si="316"/>
        <v>77235.352723177522</v>
      </c>
      <c r="CJ333" s="164">
        <f t="shared" si="315"/>
        <v>-4.6297241239030753E-5</v>
      </c>
      <c r="CK333" s="4">
        <f t="shared" si="283"/>
        <v>1.1604284035874107E-2</v>
      </c>
      <c r="CL333" s="4">
        <f t="shared" si="298"/>
        <v>-3.9708899702287664E-2</v>
      </c>
    </row>
    <row r="334" spans="1:90" x14ac:dyDescent="0.35">
      <c r="A334" t="s">
        <v>218</v>
      </c>
      <c r="B334">
        <v>1955</v>
      </c>
      <c r="C334" t="s">
        <v>472</v>
      </c>
      <c r="D334" s="342">
        <v>7576000</v>
      </c>
      <c r="E334" s="200">
        <v>6842242</v>
      </c>
      <c r="F334" s="200">
        <v>874789</v>
      </c>
      <c r="G334" s="161">
        <f t="shared" si="308"/>
        <v>1.1472155146822665E-3</v>
      </c>
      <c r="H334" s="342">
        <v>7691000</v>
      </c>
      <c r="I334" s="200">
        <v>6930108.947157884</v>
      </c>
      <c r="J334" s="200">
        <v>921816.85597288667</v>
      </c>
      <c r="K334" s="161">
        <f t="shared" si="309"/>
        <v>1.1523961060059353E-3</v>
      </c>
      <c r="L334" s="200">
        <v>6473268.3585267263</v>
      </c>
      <c r="M334" s="200">
        <v>780558.28232665558</v>
      </c>
      <c r="N334" s="161">
        <f t="shared" si="310"/>
        <v>1.0754492479352312E-3</v>
      </c>
      <c r="O334" s="200">
        <v>6516353</v>
      </c>
      <c r="P334" s="200">
        <v>767516</v>
      </c>
      <c r="Q334" s="161">
        <f t="shared" si="305"/>
        <v>1.0734014689103961E-3</v>
      </c>
      <c r="R334" t="s">
        <v>218</v>
      </c>
      <c r="S334" s="144">
        <v>1955</v>
      </c>
      <c r="T334" t="s">
        <v>472</v>
      </c>
      <c r="U334" s="275">
        <v>6317246.7975233058</v>
      </c>
      <c r="V334" s="161">
        <f t="shared" si="284"/>
        <v>9.8962697731023118E-4</v>
      </c>
      <c r="W334" s="3">
        <v>6877086.4582709568</v>
      </c>
      <c r="X334" s="161">
        <f t="shared" si="265"/>
        <v>1.0860357684642418E-3</v>
      </c>
      <c r="Y334">
        <v>1954</v>
      </c>
      <c r="Z334" t="s">
        <v>476</v>
      </c>
      <c r="AA334" t="s">
        <v>472</v>
      </c>
      <c r="AB334" s="162">
        <v>7144698</v>
      </c>
      <c r="AC334" s="161">
        <f>+AB334/AB$5</f>
        <v>1.198085989257882E-3</v>
      </c>
      <c r="AD334">
        <v>1954</v>
      </c>
      <c r="AE334" t="s">
        <v>476</v>
      </c>
      <c r="AF334" s="8" t="s">
        <v>472</v>
      </c>
      <c r="AG334" s="160">
        <f>SUM(AG395:AG397)</f>
        <v>7559651</v>
      </c>
      <c r="AH334" s="161">
        <f t="shared" si="267"/>
        <v>1.2440186566020901E-3</v>
      </c>
      <c r="AI334">
        <v>1954</v>
      </c>
      <c r="AJ334" t="s">
        <v>476</v>
      </c>
      <c r="AK334" s="160">
        <f>SUM(AK395:AK397)</f>
        <v>7364889</v>
      </c>
      <c r="AL334" s="161">
        <f t="shared" si="268"/>
        <v>1.2658937876323679E-3</v>
      </c>
      <c r="AM334">
        <v>1954</v>
      </c>
      <c r="AN334" t="s">
        <v>476</v>
      </c>
      <c r="AO334" s="160">
        <f>SUM(AO395:AO397)</f>
        <v>7515652</v>
      </c>
      <c r="AP334" s="161">
        <f t="shared" ref="AP334:AP346" si="317">+AO334/AO$5</f>
        <v>1.3351583697084105E-3</v>
      </c>
      <c r="AQ334">
        <v>1954</v>
      </c>
      <c r="AR334" t="s">
        <v>476</v>
      </c>
      <c r="AS334" s="160">
        <v>7834248</v>
      </c>
      <c r="AT334" s="161">
        <f t="shared" si="270"/>
        <v>1.3994341363737981E-3</v>
      </c>
      <c r="AU334">
        <v>1954</v>
      </c>
      <c r="AV334" t="s">
        <v>476</v>
      </c>
      <c r="AW334" s="160">
        <f>SUM(AW395:AW397)</f>
        <v>7773409</v>
      </c>
      <c r="AX334" s="161">
        <f t="shared" si="271"/>
        <v>1.3616986117473326E-3</v>
      </c>
      <c r="AY334" s="174">
        <f t="shared" si="306"/>
        <v>456840.58863115776</v>
      </c>
      <c r="AZ334" s="161">
        <f t="shared" si="311"/>
        <v>7.6946858070704163E-5</v>
      </c>
      <c r="BA334" s="148">
        <f t="shared" si="312"/>
        <v>7.0573404859601979E-2</v>
      </c>
      <c r="BB334" s="148">
        <f t="shared" si="313"/>
        <v>7.1548572113872805E-2</v>
      </c>
      <c r="BC334" s="174">
        <f t="shared" si="307"/>
        <v>156021.5610034205</v>
      </c>
      <c r="BD334" s="161">
        <f t="shared" si="314"/>
        <v>8.5822270624999995E-5</v>
      </c>
      <c r="BE334" s="148">
        <f t="shared" si="299"/>
        <v>2.469771500214131E-2</v>
      </c>
      <c r="BF334" s="161">
        <f t="shared" si="300"/>
        <v>8.6721838220560329E-2</v>
      </c>
      <c r="BG334" s="174">
        <f t="shared" si="285"/>
        <v>-559839.66074765101</v>
      </c>
      <c r="BH334" s="161">
        <f t="shared" si="301"/>
        <v>-9.6408791154010661E-5</v>
      </c>
      <c r="BI334" s="148">
        <f t="shared" si="286"/>
        <v>-8.1406517737513853E-2</v>
      </c>
      <c r="BJ334" s="161">
        <f t="shared" si="302"/>
        <v>-8.8771285397295785E-2</v>
      </c>
      <c r="BK334" s="174">
        <f t="shared" si="303"/>
        <v>-267611.54172904324</v>
      </c>
      <c r="BL334" s="164">
        <f t="shared" si="304"/>
        <v>-1.1205022079364014E-4</v>
      </c>
      <c r="BM334" s="4">
        <f t="shared" si="272"/>
        <v>-3.7455962691361235E-2</v>
      </c>
      <c r="BN334" s="4">
        <f t="shared" si="287"/>
        <v>-9.3524356180015297E-2</v>
      </c>
      <c r="BO334" s="157">
        <f t="shared" si="273"/>
        <v>-414953</v>
      </c>
      <c r="BP334" s="164">
        <f t="shared" si="288"/>
        <v>-4.5932667344208153E-5</v>
      </c>
      <c r="BQ334" s="4">
        <f t="shared" si="274"/>
        <v>-5.4890496929024896E-2</v>
      </c>
      <c r="BR334" s="4">
        <f t="shared" si="289"/>
        <v>-3.6922812290989704E-2</v>
      </c>
      <c r="BS334" s="157">
        <f t="shared" si="275"/>
        <v>194762</v>
      </c>
      <c r="BT334" s="164">
        <f t="shared" si="290"/>
        <v>-2.187513103027775E-5</v>
      </c>
      <c r="BU334" s="4">
        <f t="shared" si="276"/>
        <v>2.6444661962997676E-2</v>
      </c>
      <c r="BV334" s="4">
        <f t="shared" si="291"/>
        <v>-1.7280384218640761E-2</v>
      </c>
      <c r="BW334" s="157">
        <f t="shared" si="277"/>
        <v>-150763</v>
      </c>
      <c r="BX334" s="4">
        <f t="shared" si="292"/>
        <v>-6.9264582076042618E-5</v>
      </c>
      <c r="BY334" s="4">
        <f t="shared" si="278"/>
        <v>-2.0059869722547027E-2</v>
      </c>
      <c r="BZ334" s="4">
        <f t="shared" si="293"/>
        <v>-5.1877427912292932E-2</v>
      </c>
      <c r="CA334" s="157">
        <f t="shared" si="279"/>
        <v>-318596</v>
      </c>
      <c r="CB334" s="4">
        <f t="shared" si="294"/>
        <v>-6.4275766665387564E-5</v>
      </c>
      <c r="CC334" s="4">
        <f t="shared" si="280"/>
        <v>-4.0667081256554556E-2</v>
      </c>
      <c r="CD334" s="4">
        <f t="shared" si="295"/>
        <v>-4.5929826202423779E-2</v>
      </c>
      <c r="CE334" s="159">
        <f t="shared" si="281"/>
        <v>60839</v>
      </c>
      <c r="CF334" s="4">
        <f t="shared" si="296"/>
        <v>3.7735524626465429E-5</v>
      </c>
      <c r="CG334" s="4">
        <f t="shared" si="282"/>
        <v>7.8265533178557816E-3</v>
      </c>
      <c r="CH334" s="4">
        <f t="shared" si="297"/>
        <v>2.7712097450142199E-2</v>
      </c>
      <c r="CI334" s="157">
        <f t="shared" si="316"/>
        <v>-843300.05284211598</v>
      </c>
      <c r="CJ334" s="164">
        <f t="shared" si="315"/>
        <v>-2.093025057413973E-4</v>
      </c>
      <c r="CK334" s="4">
        <f t="shared" si="283"/>
        <v>-0.10848522866121106</v>
      </c>
      <c r="CL334" s="4">
        <f t="shared" si="298"/>
        <v>-0.15370692452481843</v>
      </c>
    </row>
    <row r="335" spans="1:90" x14ac:dyDescent="0.35">
      <c r="A335" t="s">
        <v>477</v>
      </c>
      <c r="B335">
        <v>1959</v>
      </c>
      <c r="C335" t="s">
        <v>473</v>
      </c>
      <c r="D335" s="342">
        <v>9470000</v>
      </c>
      <c r="E335" s="200">
        <v>8552391</v>
      </c>
      <c r="F335" s="200">
        <v>1085592</v>
      </c>
      <c r="G335" s="161">
        <f t="shared" si="308"/>
        <v>1.4339503985431946E-3</v>
      </c>
      <c r="H335" s="342">
        <v>9597000</v>
      </c>
      <c r="I335" s="200">
        <v>8648274.0376701672</v>
      </c>
      <c r="J335" s="200">
        <v>1130375.400720573</v>
      </c>
      <c r="K335" s="161">
        <f t="shared" si="309"/>
        <v>1.4381068754728012E-3</v>
      </c>
      <c r="L335" s="200">
        <v>8718049.337446915</v>
      </c>
      <c r="M335" s="200">
        <v>957157.4607838447</v>
      </c>
      <c r="N335" s="161">
        <f t="shared" si="310"/>
        <v>1.4483903778018869E-3</v>
      </c>
      <c r="O335" s="200">
        <v>8778574</v>
      </c>
      <c r="P335" s="200">
        <v>941165</v>
      </c>
      <c r="Q335" s="161">
        <f t="shared" si="305"/>
        <v>1.4460441640498315E-3</v>
      </c>
      <c r="R335" t="s">
        <v>477</v>
      </c>
      <c r="S335" s="144">
        <v>1959</v>
      </c>
      <c r="T335" t="s">
        <v>473</v>
      </c>
      <c r="U335" s="275">
        <v>7909767.1846853886</v>
      </c>
      <c r="V335" s="161">
        <f t="shared" si="284"/>
        <v>1.2391029258626935E-3</v>
      </c>
      <c r="W335" s="3">
        <v>7841796.8850117084</v>
      </c>
      <c r="X335" s="161">
        <f t="shared" si="265"/>
        <v>1.2383837193018811E-3</v>
      </c>
      <c r="Y335">
        <v>1959</v>
      </c>
      <c r="Z335" t="s">
        <v>477</v>
      </c>
      <c r="AA335" t="s">
        <v>473</v>
      </c>
      <c r="AB335" s="162">
        <v>7250491</v>
      </c>
      <c r="AC335" s="161">
        <f t="shared" si="266"/>
        <v>1.2158262927754776E-3</v>
      </c>
      <c r="AD335">
        <v>1959</v>
      </c>
      <c r="AE335" t="s">
        <v>477</v>
      </c>
      <c r="AF335" s="8" t="s">
        <v>473</v>
      </c>
      <c r="AG335" s="157">
        <f>SUM(AG398:AG400)</f>
        <v>7322869</v>
      </c>
      <c r="AH335" s="161">
        <f t="shared" si="267"/>
        <v>1.2050537327520929E-3</v>
      </c>
      <c r="AI335">
        <v>1959</v>
      </c>
      <c r="AJ335" t="s">
        <v>477</v>
      </c>
      <c r="AK335" s="157">
        <f>SUM(AK398:AK400)</f>
        <v>6491628</v>
      </c>
      <c r="AL335" s="161">
        <f t="shared" si="268"/>
        <v>1.115795710813881E-3</v>
      </c>
      <c r="AM335">
        <v>1959</v>
      </c>
      <c r="AN335" t="s">
        <v>477</v>
      </c>
      <c r="AO335" s="157">
        <f>SUM(AO398:AO400)</f>
        <v>5441685</v>
      </c>
      <c r="AP335" s="161">
        <f t="shared" si="317"/>
        <v>9.6671736172280348E-4</v>
      </c>
      <c r="AQ335">
        <v>1959</v>
      </c>
      <c r="AR335" t="s">
        <v>477</v>
      </c>
      <c r="AS335" s="157">
        <v>5097514</v>
      </c>
      <c r="AT335" s="161">
        <f t="shared" si="270"/>
        <v>9.10570497926967E-4</v>
      </c>
      <c r="AU335">
        <v>1959</v>
      </c>
      <c r="AV335" t="s">
        <v>477</v>
      </c>
      <c r="AW335" s="157">
        <f>SUM(AW398:AW400)</f>
        <v>4318488</v>
      </c>
      <c r="AX335" s="161">
        <f t="shared" si="271"/>
        <v>7.5648651890663609E-4</v>
      </c>
      <c r="AY335" s="174">
        <f t="shared" si="306"/>
        <v>-69775.299776747823</v>
      </c>
      <c r="AZ335" s="161">
        <f t="shared" si="311"/>
        <v>-1.02835023290857E-5</v>
      </c>
      <c r="BA335" s="148">
        <f t="shared" si="312"/>
        <v>-8.0035449532316547E-3</v>
      </c>
      <c r="BB335" s="148">
        <f t="shared" si="313"/>
        <v>-7.0999521169784335E-3</v>
      </c>
      <c r="BC335" s="174">
        <f t="shared" si="307"/>
        <v>808282.15276152641</v>
      </c>
      <c r="BD335" s="161">
        <f t="shared" si="314"/>
        <v>2.0928745193919338E-4</v>
      </c>
      <c r="BE335" s="148">
        <f t="shared" si="299"/>
        <v>0.10218785634127053</v>
      </c>
      <c r="BF335" s="161">
        <f t="shared" si="300"/>
        <v>0.16890239508835181</v>
      </c>
      <c r="BG335" s="174">
        <f t="shared" si="285"/>
        <v>67970.299673680216</v>
      </c>
      <c r="BH335" s="161">
        <f t="shared" si="301"/>
        <v>7.1920656081244511E-7</v>
      </c>
      <c r="BI335" s="148">
        <f t="shared" si="286"/>
        <v>8.6676944927755201E-3</v>
      </c>
      <c r="BJ335" s="161">
        <f t="shared" si="302"/>
        <v>5.8076228684424743E-4</v>
      </c>
      <c r="BK335" s="174">
        <f t="shared" si="303"/>
        <v>591305.88501170836</v>
      </c>
      <c r="BL335" s="164">
        <f t="shared" si="304"/>
        <v>2.2557426526403478E-5</v>
      </c>
      <c r="BM335" s="4">
        <f t="shared" si="272"/>
        <v>8.1553909247209372E-2</v>
      </c>
      <c r="BN335" s="4">
        <f t="shared" si="287"/>
        <v>1.8553165580018492E-2</v>
      </c>
      <c r="BO335" s="157">
        <f t="shared" si="273"/>
        <v>-72378</v>
      </c>
      <c r="BP335" s="164">
        <f t="shared" si="288"/>
        <v>1.0772560023384692E-5</v>
      </c>
      <c r="BQ335" s="4">
        <f t="shared" si="274"/>
        <v>-9.883831050371104E-3</v>
      </c>
      <c r="BR335" s="4">
        <f t="shared" si="289"/>
        <v>8.9394852118190593E-3</v>
      </c>
      <c r="BS335" s="157">
        <f t="shared" si="275"/>
        <v>831241</v>
      </c>
      <c r="BT335" s="164">
        <f t="shared" si="290"/>
        <v>8.9258021938211926E-5</v>
      </c>
      <c r="BU335" s="4">
        <f t="shared" si="276"/>
        <v>0.12804815679518297</v>
      </c>
      <c r="BV335" s="4">
        <f t="shared" si="291"/>
        <v>7.9994949857896083E-2</v>
      </c>
      <c r="BW335" s="157">
        <f t="shared" si="277"/>
        <v>1049943</v>
      </c>
      <c r="BX335" s="4">
        <f t="shared" si="292"/>
        <v>1.4907834909107752E-4</v>
      </c>
      <c r="BY335" s="4">
        <f t="shared" si="278"/>
        <v>0.19294446481191027</v>
      </c>
      <c r="BZ335" s="4">
        <f t="shared" si="293"/>
        <v>0.15421089451150691</v>
      </c>
      <c r="CA335" s="157">
        <f t="shared" si="279"/>
        <v>344171</v>
      </c>
      <c r="CB335" s="4">
        <f t="shared" si="294"/>
        <v>5.6146863795836482E-5</v>
      </c>
      <c r="CC335" s="4">
        <f t="shared" si="280"/>
        <v>6.7517421237097142E-2</v>
      </c>
      <c r="CD335" s="4">
        <f t="shared" si="295"/>
        <v>6.1661193640319086E-2</v>
      </c>
      <c r="CE335" s="159">
        <f t="shared" si="281"/>
        <v>779026</v>
      </c>
      <c r="CF335" s="4">
        <f t="shared" si="296"/>
        <v>1.540839790203309E-4</v>
      </c>
      <c r="CG335" s="4">
        <f t="shared" si="282"/>
        <v>0.18039323022317069</v>
      </c>
      <c r="CH335" s="4">
        <f t="shared" si="297"/>
        <v>0.20368370773220298</v>
      </c>
      <c r="CI335" s="157">
        <f t="shared" si="316"/>
        <v>4329786.0376701672</v>
      </c>
      <c r="CJ335" s="164">
        <f t="shared" si="315"/>
        <v>6.8162035656616513E-4</v>
      </c>
      <c r="CK335" s="4">
        <f t="shared" si="283"/>
        <v>1.0026162021684828</v>
      </c>
      <c r="CL335" s="4">
        <f t="shared" si="298"/>
        <v>0.90103437342323511</v>
      </c>
    </row>
    <row r="336" spans="1:90" x14ac:dyDescent="0.35">
      <c r="A336" t="s">
        <v>478</v>
      </c>
      <c r="B336">
        <v>1960</v>
      </c>
      <c r="C336" t="s">
        <v>473</v>
      </c>
      <c r="D336" s="342">
        <v>8779000</v>
      </c>
      <c r="E336" s="200">
        <v>7928365</v>
      </c>
      <c r="F336" s="200">
        <v>1026376</v>
      </c>
      <c r="G336" s="161">
        <f t="shared" si="308"/>
        <v>1.3293220751420176E-3</v>
      </c>
      <c r="H336" s="342">
        <v>8846000</v>
      </c>
      <c r="I336" s="200">
        <v>7971563.9440460922</v>
      </c>
      <c r="J336" s="200">
        <v>1022340.5130446875</v>
      </c>
      <c r="K336" s="161">
        <f t="shared" si="309"/>
        <v>1.3255778975399051E-3</v>
      </c>
      <c r="L336" s="200">
        <v>7887593.1234950041</v>
      </c>
      <c r="M336" s="200">
        <v>865677.76412908675</v>
      </c>
      <c r="N336" s="161">
        <f t="shared" si="310"/>
        <v>1.310420891404603E-3</v>
      </c>
      <c r="O336" s="200">
        <v>7942360</v>
      </c>
      <c r="P336" s="200">
        <v>851213</v>
      </c>
      <c r="Q336" s="161">
        <f t="shared" si="305"/>
        <v>1.3082994261690815E-3</v>
      </c>
      <c r="R336" t="s">
        <v>478</v>
      </c>
      <c r="S336" s="144">
        <v>1960</v>
      </c>
      <c r="T336" t="s">
        <v>473</v>
      </c>
      <c r="U336" s="275">
        <v>7667112.9683872033</v>
      </c>
      <c r="V336" s="161">
        <f t="shared" si="284"/>
        <v>1.2010899803021524E-3</v>
      </c>
      <c r="W336" s="3">
        <v>7926029.3023123937</v>
      </c>
      <c r="X336" s="161">
        <f t="shared" si="265"/>
        <v>1.2516857794995873E-3</v>
      </c>
      <c r="Y336">
        <v>1960</v>
      </c>
      <c r="Z336" t="s">
        <v>478</v>
      </c>
      <c r="AA336" s="8" t="s">
        <v>473</v>
      </c>
      <c r="AB336" s="162">
        <v>7383259</v>
      </c>
      <c r="AC336" s="161">
        <f t="shared" si="266"/>
        <v>1.2380900022593202E-3</v>
      </c>
      <c r="AD336">
        <v>1960</v>
      </c>
      <c r="AE336" t="s">
        <v>478</v>
      </c>
      <c r="AF336" s="8" t="s">
        <v>473</v>
      </c>
      <c r="AG336" s="157">
        <f>SUM(AG401:AG403)</f>
        <v>7308222</v>
      </c>
      <c r="AH336" s="161">
        <f t="shared" si="267"/>
        <v>1.2026434176114534E-3</v>
      </c>
      <c r="AI336">
        <v>1960</v>
      </c>
      <c r="AJ336" t="s">
        <v>478</v>
      </c>
      <c r="AK336" s="157">
        <f>SUM(AK401:AK403)</f>
        <v>6545894</v>
      </c>
      <c r="AL336" s="161">
        <f t="shared" si="268"/>
        <v>1.12512307369466E-3</v>
      </c>
      <c r="AM336">
        <v>1960</v>
      </c>
      <c r="AN336" t="s">
        <v>478</v>
      </c>
      <c r="AO336" s="157">
        <f>SUM(AO401:AO403)</f>
        <v>5669560</v>
      </c>
      <c r="AP336" s="161">
        <f t="shared" si="317"/>
        <v>1.0071994401236269E-3</v>
      </c>
      <c r="AQ336">
        <v>1960</v>
      </c>
      <c r="AR336" t="s">
        <v>478</v>
      </c>
      <c r="AS336" s="157">
        <v>5661291</v>
      </c>
      <c r="AT336" s="161">
        <f t="shared" si="270"/>
        <v>1.0112781573095152E-3</v>
      </c>
      <c r="AU336">
        <v>1960</v>
      </c>
      <c r="AV336" t="s">
        <v>478</v>
      </c>
      <c r="AW336" s="157">
        <f>SUM(AW401:AW403)</f>
        <v>5399877</v>
      </c>
      <c r="AX336" s="161">
        <f t="shared" si="271"/>
        <v>9.459176809693599E-4</v>
      </c>
      <c r="AY336" s="174">
        <f t="shared" si="306"/>
        <v>83970.82055108808</v>
      </c>
      <c r="AZ336" s="161">
        <f t="shared" si="311"/>
        <v>1.5157006135302136E-5</v>
      </c>
      <c r="BA336" s="148">
        <f t="shared" si="312"/>
        <v>1.0645937136508949E-2</v>
      </c>
      <c r="BB336" s="148">
        <f t="shared" si="313"/>
        <v>1.1566517471387205E-2</v>
      </c>
      <c r="BC336" s="174">
        <f t="shared" si="307"/>
        <v>220480.15510780085</v>
      </c>
      <c r="BD336" s="161">
        <f t="shared" si="314"/>
        <v>1.0933091110245058E-4</v>
      </c>
      <c r="BE336" s="148">
        <f t="shared" si="299"/>
        <v>2.8756607084945485E-2</v>
      </c>
      <c r="BF336" s="161">
        <f t="shared" si="300"/>
        <v>9.1026411755551179E-2</v>
      </c>
      <c r="BG336" s="174">
        <f t="shared" si="285"/>
        <v>-258916.33392519038</v>
      </c>
      <c r="BH336" s="161">
        <f t="shared" si="301"/>
        <v>-5.059579919743486E-5</v>
      </c>
      <c r="BI336" s="148">
        <f t="shared" si="286"/>
        <v>-3.2666588029097041E-2</v>
      </c>
      <c r="BJ336" s="161">
        <f t="shared" si="302"/>
        <v>-4.0422125126054087E-2</v>
      </c>
      <c r="BK336" s="174">
        <f t="shared" si="303"/>
        <v>542770.30231239367</v>
      </c>
      <c r="BL336" s="164">
        <f t="shared" si="304"/>
        <v>1.3595777240267082E-5</v>
      </c>
      <c r="BM336" s="4">
        <f t="shared" si="272"/>
        <v>7.3513647877230595E-2</v>
      </c>
      <c r="BN336" s="4">
        <f t="shared" si="287"/>
        <v>1.0981251133162307E-2</v>
      </c>
      <c r="BO336" s="157">
        <f t="shared" si="273"/>
        <v>75037</v>
      </c>
      <c r="BP336" s="164">
        <f t="shared" si="288"/>
        <v>3.5446584647866753E-5</v>
      </c>
      <c r="BQ336" s="4">
        <f t="shared" si="274"/>
        <v>1.0267476822679989E-2</v>
      </c>
      <c r="BR336" s="4">
        <f t="shared" si="289"/>
        <v>2.9473894031089048E-2</v>
      </c>
      <c r="BS336" s="157">
        <f t="shared" si="275"/>
        <v>762328</v>
      </c>
      <c r="BT336" s="164">
        <f t="shared" si="290"/>
        <v>7.7520343916793457E-5</v>
      </c>
      <c r="BU336" s="4">
        <f t="shared" si="276"/>
        <v>0.11645895885267925</v>
      </c>
      <c r="BV336" s="4">
        <f t="shared" si="291"/>
        <v>6.8899434852254401E-2</v>
      </c>
      <c r="BW336" s="157">
        <f t="shared" si="277"/>
        <v>876334</v>
      </c>
      <c r="BX336" s="4">
        <f t="shared" si="292"/>
        <v>1.1792363357103312E-4</v>
      </c>
      <c r="BY336" s="4">
        <f t="shared" si="278"/>
        <v>0.15456825573765864</v>
      </c>
      <c r="BZ336" s="4">
        <f t="shared" si="293"/>
        <v>0.11708071795250284</v>
      </c>
      <c r="CA336" s="157">
        <f t="shared" si="279"/>
        <v>8269</v>
      </c>
      <c r="CB336" s="4">
        <f t="shared" si="294"/>
        <v>-4.0787171858883923E-6</v>
      </c>
      <c r="CC336" s="4">
        <f t="shared" si="280"/>
        <v>1.4606209078459312E-3</v>
      </c>
      <c r="CD336" s="4">
        <f t="shared" si="295"/>
        <v>-4.0332297858976162E-3</v>
      </c>
      <c r="CE336" s="159">
        <f t="shared" si="281"/>
        <v>261414</v>
      </c>
      <c r="CF336" s="4">
        <f t="shared" si="296"/>
        <v>6.5360476340155346E-5</v>
      </c>
      <c r="CG336" s="4">
        <f t="shared" si="282"/>
        <v>4.8411102697339219E-2</v>
      </c>
      <c r="CH336" s="4">
        <f t="shared" si="297"/>
        <v>6.9097425341679911E-2</v>
      </c>
      <c r="CI336" s="157">
        <f t="shared" si="316"/>
        <v>2571686.9440460922</v>
      </c>
      <c r="CJ336" s="164">
        <f t="shared" si="315"/>
        <v>3.7966021657054522E-4</v>
      </c>
      <c r="CK336" s="4">
        <f t="shared" si="283"/>
        <v>0.47624917086927948</v>
      </c>
      <c r="CL336" s="4">
        <f t="shared" si="298"/>
        <v>0.40136707898458573</v>
      </c>
    </row>
    <row r="337" spans="1:90" x14ac:dyDescent="0.35">
      <c r="A337" t="s">
        <v>479</v>
      </c>
      <c r="B337">
        <v>1961</v>
      </c>
      <c r="C337" t="s">
        <v>473</v>
      </c>
      <c r="D337" s="342">
        <v>12346000</v>
      </c>
      <c r="E337" s="200">
        <v>11149638</v>
      </c>
      <c r="F337" s="200">
        <v>1067682</v>
      </c>
      <c r="G337" s="161">
        <f t="shared" si="308"/>
        <v>1.8694219959906353E-3</v>
      </c>
      <c r="H337" s="342">
        <v>12396000</v>
      </c>
      <c r="I337" s="200">
        <v>11169885.547348928</v>
      </c>
      <c r="J337" s="200">
        <v>1018933.6114066802</v>
      </c>
      <c r="K337" s="161">
        <f t="shared" si="309"/>
        <v>1.8574213922821353E-3</v>
      </c>
      <c r="L337" s="200">
        <v>10996692.872887099</v>
      </c>
      <c r="M337" s="200">
        <v>862792.93372770271</v>
      </c>
      <c r="N337" s="161">
        <f t="shared" si="310"/>
        <v>1.8269573305026328E-3</v>
      </c>
      <c r="O337" s="200">
        <v>11082190</v>
      </c>
      <c r="P337" s="200">
        <v>848377</v>
      </c>
      <c r="Q337" s="161">
        <f t="shared" si="305"/>
        <v>1.8255056202056738E-3</v>
      </c>
      <c r="R337" t="s">
        <v>479</v>
      </c>
      <c r="S337" s="144">
        <v>1961</v>
      </c>
      <c r="T337" t="s">
        <v>473</v>
      </c>
      <c r="U337" s="275">
        <v>10853757.499823458</v>
      </c>
      <c r="V337" s="161">
        <f t="shared" si="284"/>
        <v>1.7002931136424254E-3</v>
      </c>
      <c r="W337" s="3">
        <v>11005086.834198913</v>
      </c>
      <c r="X337" s="161">
        <f t="shared" si="265"/>
        <v>1.7379333544106537E-3</v>
      </c>
      <c r="Y337">
        <v>1961</v>
      </c>
      <c r="Z337" t="s">
        <v>479</v>
      </c>
      <c r="AA337" s="8" t="s">
        <v>473</v>
      </c>
      <c r="AB337" s="162">
        <v>10134968</v>
      </c>
      <c r="AC337" s="161">
        <f t="shared" si="266"/>
        <v>1.6995208422213195E-3</v>
      </c>
      <c r="AD337">
        <v>1961</v>
      </c>
      <c r="AE337" t="s">
        <v>479</v>
      </c>
      <c r="AF337" s="8" t="s">
        <v>473</v>
      </c>
      <c r="AG337" s="157">
        <f>SUM(AG404:AG406)</f>
        <v>10130041</v>
      </c>
      <c r="AH337" s="161">
        <f t="shared" si="267"/>
        <v>1.6670028809721632E-3</v>
      </c>
      <c r="AI337">
        <v>1961</v>
      </c>
      <c r="AJ337" t="s">
        <v>479</v>
      </c>
      <c r="AK337" s="157">
        <f>SUM(AK404:AK406)</f>
        <v>9554169</v>
      </c>
      <c r="AL337" s="161">
        <f t="shared" si="268"/>
        <v>1.6421921882447585E-3</v>
      </c>
      <c r="AM337">
        <v>1961</v>
      </c>
      <c r="AN337" t="s">
        <v>479</v>
      </c>
      <c r="AO337" s="157">
        <f>SUM(AO404:AO406)</f>
        <v>8884204</v>
      </c>
      <c r="AP337" s="161">
        <f t="shared" si="317"/>
        <v>1.5782821408970159E-3</v>
      </c>
      <c r="AQ337">
        <v>1961</v>
      </c>
      <c r="AR337" t="s">
        <v>479</v>
      </c>
      <c r="AS337" s="157">
        <v>8723961</v>
      </c>
      <c r="AT337" s="161">
        <f t="shared" si="270"/>
        <v>1.5583638439571603E-3</v>
      </c>
      <c r="AU337">
        <v>1961</v>
      </c>
      <c r="AV337" t="s">
        <v>479</v>
      </c>
      <c r="AW337" s="157">
        <f>SUM(AW404:AW406)</f>
        <v>7772854</v>
      </c>
      <c r="AX337" s="161">
        <f t="shared" si="271"/>
        <v>1.3616013902156313E-3</v>
      </c>
      <c r="AY337" s="174">
        <f t="shared" si="306"/>
        <v>173192.67446182854</v>
      </c>
      <c r="AZ337" s="161">
        <f t="shared" si="311"/>
        <v>3.0464061779502533E-5</v>
      </c>
      <c r="BA337" s="148">
        <f t="shared" si="312"/>
        <v>1.5749523648954843E-2</v>
      </c>
      <c r="BB337" s="148">
        <f t="shared" si="313"/>
        <v>1.667475275469146E-2</v>
      </c>
      <c r="BC337" s="174">
        <f t="shared" si="307"/>
        <v>142935.37306364067</v>
      </c>
      <c r="BD337" s="161">
        <f t="shared" si="314"/>
        <v>1.2666421686020738E-4</v>
      </c>
      <c r="BE337" s="148">
        <f t="shared" si="299"/>
        <v>1.3169206430673026E-2</v>
      </c>
      <c r="BF337" s="161">
        <f t="shared" si="300"/>
        <v>7.4495518357339585E-2</v>
      </c>
      <c r="BG337" s="174">
        <f t="shared" si="285"/>
        <v>-151329.33437545411</v>
      </c>
      <c r="BH337" s="161">
        <f t="shared" si="301"/>
        <v>-3.7640240768228297E-5</v>
      </c>
      <c r="BI337" s="148">
        <f t="shared" si="286"/>
        <v>-1.3750853278612021E-2</v>
      </c>
      <c r="BJ337" s="161">
        <f t="shared" si="302"/>
        <v>-2.1658046134336598E-2</v>
      </c>
      <c r="BK337" s="174">
        <f t="shared" si="303"/>
        <v>870118.83419891261</v>
      </c>
      <c r="BL337" s="164">
        <f t="shared" si="304"/>
        <v>3.8412512189334169E-5</v>
      </c>
      <c r="BM337" s="4">
        <f t="shared" si="272"/>
        <v>8.5853140749819104E-2</v>
      </c>
      <c r="BN337" s="4">
        <f t="shared" si="287"/>
        <v>2.2601965939486792E-2</v>
      </c>
      <c r="BO337" s="157">
        <f t="shared" si="273"/>
        <v>4927</v>
      </c>
      <c r="BP337" s="164">
        <f t="shared" si="288"/>
        <v>3.2517961249156364E-5</v>
      </c>
      <c r="BQ337" s="4">
        <f t="shared" si="274"/>
        <v>4.8637512918259658E-4</v>
      </c>
      <c r="BR337" s="4">
        <f t="shared" si="289"/>
        <v>1.9506841661960733E-2</v>
      </c>
      <c r="BS337" s="157">
        <f t="shared" si="275"/>
        <v>575872</v>
      </c>
      <c r="BT337" s="164">
        <f t="shared" si="290"/>
        <v>2.4810692727404628E-5</v>
      </c>
      <c r="BU337" s="4">
        <f t="shared" si="276"/>
        <v>6.0274420517367866E-2</v>
      </c>
      <c r="BV337" s="4">
        <f t="shared" si="291"/>
        <v>1.5108275940542197E-2</v>
      </c>
      <c r="BW337" s="157">
        <f t="shared" si="277"/>
        <v>669965</v>
      </c>
      <c r="BX337" s="4">
        <f t="shared" si="292"/>
        <v>6.3910047347742619E-5</v>
      </c>
      <c r="BY337" s="4">
        <f t="shared" si="278"/>
        <v>7.5410807766233198E-2</v>
      </c>
      <c r="BZ337" s="4">
        <f t="shared" si="293"/>
        <v>4.0493423635535389E-2</v>
      </c>
      <c r="CA337" s="157">
        <f t="shared" si="279"/>
        <v>160243</v>
      </c>
      <c r="CB337" s="4">
        <f t="shared" si="294"/>
        <v>1.9918296939855579E-5</v>
      </c>
      <c r="CC337" s="4">
        <f t="shared" si="280"/>
        <v>1.8368147221199178E-2</v>
      </c>
      <c r="CD337" s="4">
        <f t="shared" si="295"/>
        <v>1.2781544577726442E-2</v>
      </c>
      <c r="CE337" s="159">
        <f t="shared" si="281"/>
        <v>951107</v>
      </c>
      <c r="CF337" s="4">
        <f t="shared" si="296"/>
        <v>1.9676245374152901E-4</v>
      </c>
      <c r="CG337" s="4">
        <f t="shared" si="282"/>
        <v>0.12236264826278739</v>
      </c>
      <c r="CH337" s="4">
        <f t="shared" si="297"/>
        <v>0.14450811754119061</v>
      </c>
      <c r="CI337" s="157">
        <f t="shared" si="316"/>
        <v>3397031.5473489277</v>
      </c>
      <c r="CJ337" s="164">
        <f t="shared" si="315"/>
        <v>4.9582000206650398E-4</v>
      </c>
      <c r="CK337" s="4">
        <f t="shared" si="283"/>
        <v>0.43703786888946167</v>
      </c>
      <c r="CL337" s="4">
        <f t="shared" si="298"/>
        <v>0.36414475310427158</v>
      </c>
    </row>
    <row r="338" spans="1:90" x14ac:dyDescent="0.35">
      <c r="A338" t="s">
        <v>480</v>
      </c>
      <c r="B338">
        <v>1963</v>
      </c>
      <c r="C338" t="s">
        <v>473</v>
      </c>
      <c r="D338" s="342">
        <v>14386000</v>
      </c>
      <c r="E338" s="200">
        <v>12991470</v>
      </c>
      <c r="F338" s="200">
        <v>1141914</v>
      </c>
      <c r="G338" s="161">
        <f t="shared" si="308"/>
        <v>2.178235721935767E-3</v>
      </c>
      <c r="H338" s="342">
        <v>14589000</v>
      </c>
      <c r="I338" s="200">
        <v>13145917.677863153</v>
      </c>
      <c r="J338" s="200">
        <v>1215268.6621433639</v>
      </c>
      <c r="K338" s="161">
        <f t="shared" si="309"/>
        <v>2.1860124360753358E-3</v>
      </c>
      <c r="L338" s="200">
        <v>13105962.596292257</v>
      </c>
      <c r="M338" s="200">
        <v>1029041.7378915204</v>
      </c>
      <c r="N338" s="161">
        <f t="shared" si="310"/>
        <v>2.1773850297869719E-3</v>
      </c>
      <c r="O338" s="200">
        <v>13207839</v>
      </c>
      <c r="P338" s="200">
        <v>1011848</v>
      </c>
      <c r="Q338" s="161">
        <f t="shared" si="305"/>
        <v>2.1756515928053645E-3</v>
      </c>
      <c r="R338" t="s">
        <v>480</v>
      </c>
      <c r="S338" s="144">
        <v>1963</v>
      </c>
      <c r="T338" t="s">
        <v>473</v>
      </c>
      <c r="U338" s="275">
        <v>13559335.440446738</v>
      </c>
      <c r="V338" s="161">
        <f t="shared" si="284"/>
        <v>2.1241348607000175E-3</v>
      </c>
      <c r="W338" s="3">
        <v>13462819.889820017</v>
      </c>
      <c r="X338" s="161">
        <f t="shared" si="265"/>
        <v>2.1260608011044856E-3</v>
      </c>
      <c r="Y338">
        <v>1963</v>
      </c>
      <c r="Z338" t="s">
        <v>480</v>
      </c>
      <c r="AA338" s="8" t="s">
        <v>473</v>
      </c>
      <c r="AB338" s="162">
        <v>12299395</v>
      </c>
      <c r="AC338" s="161">
        <f t="shared" si="266"/>
        <v>2.062471055578339E-3</v>
      </c>
      <c r="AD338">
        <v>1963</v>
      </c>
      <c r="AE338" t="s">
        <v>480</v>
      </c>
      <c r="AF338" s="8" t="s">
        <v>473</v>
      </c>
      <c r="AG338" s="157">
        <f>SUM(AG407:AG411)</f>
        <v>11070753</v>
      </c>
      <c r="AH338" s="161">
        <f t="shared" si="267"/>
        <v>1.8218067573005103E-3</v>
      </c>
      <c r="AI338">
        <v>1963</v>
      </c>
      <c r="AJ338" t="s">
        <v>480</v>
      </c>
      <c r="AK338" s="157">
        <f>SUM(AK407:AK411)</f>
        <v>9521848</v>
      </c>
      <c r="AL338" s="161">
        <f t="shared" si="268"/>
        <v>1.636636781624229E-3</v>
      </c>
      <c r="AM338">
        <v>1963</v>
      </c>
      <c r="AN338" t="s">
        <v>480</v>
      </c>
      <c r="AO338" s="157">
        <f>SUM(AO407:AO411)</f>
        <v>8626446</v>
      </c>
      <c r="AP338" s="161">
        <f t="shared" si="317"/>
        <v>1.5324913364452796E-3</v>
      </c>
      <c r="AQ338">
        <v>1963</v>
      </c>
      <c r="AR338" t="s">
        <v>480</v>
      </c>
      <c r="AS338" s="157">
        <v>8914877</v>
      </c>
      <c r="AT338" s="161">
        <f t="shared" si="270"/>
        <v>1.5924672279169151E-3</v>
      </c>
      <c r="AU338">
        <v>1963</v>
      </c>
      <c r="AV338" t="s">
        <v>480</v>
      </c>
      <c r="AW338" s="157">
        <f>SUM(AW407:AW411)</f>
        <v>8511494</v>
      </c>
      <c r="AX338" s="161">
        <f t="shared" si="271"/>
        <v>1.490991862604393E-3</v>
      </c>
      <c r="AY338" s="174">
        <f t="shared" si="306"/>
        <v>39955.081570895389</v>
      </c>
      <c r="AZ338" s="161">
        <f t="shared" si="311"/>
        <v>8.62740628836383E-6</v>
      </c>
      <c r="BA338" s="148">
        <f t="shared" si="312"/>
        <v>3.0486186174679668E-3</v>
      </c>
      <c r="BB338" s="148">
        <f t="shared" si="313"/>
        <v>3.9622786830714575E-3</v>
      </c>
      <c r="BC338" s="174">
        <f t="shared" si="307"/>
        <v>-453372.84415448084</v>
      </c>
      <c r="BD338" s="161">
        <f t="shared" si="314"/>
        <v>5.3250169086954419E-5</v>
      </c>
      <c r="BE338" s="148">
        <f t="shared" si="299"/>
        <v>-3.3436214196906365E-2</v>
      </c>
      <c r="BF338" s="161">
        <f t="shared" si="300"/>
        <v>2.5069109345253908E-2</v>
      </c>
      <c r="BG338" s="174">
        <f t="shared" si="285"/>
        <v>96515.550626721233</v>
      </c>
      <c r="BH338" s="161">
        <f t="shared" si="301"/>
        <v>-1.9259404044681162E-6</v>
      </c>
      <c r="BI338" s="148">
        <f t="shared" si="286"/>
        <v>7.1690441836559059E-3</v>
      </c>
      <c r="BJ338" s="161">
        <f t="shared" si="302"/>
        <v>-9.0587268410554994E-4</v>
      </c>
      <c r="BK338" s="174">
        <f t="shared" si="303"/>
        <v>1163424.8898200169</v>
      </c>
      <c r="BL338" s="164">
        <f t="shared" si="304"/>
        <v>6.358974552614664E-5</v>
      </c>
      <c r="BM338" s="4">
        <f t="shared" si="272"/>
        <v>9.4592042114267971E-2</v>
      </c>
      <c r="BN338" s="4">
        <f t="shared" si="287"/>
        <v>3.083182445356325E-2</v>
      </c>
      <c r="BO338" s="157">
        <f t="shared" si="273"/>
        <v>1228642</v>
      </c>
      <c r="BP338" s="164">
        <f t="shared" si="288"/>
        <v>2.4066429827782868E-4</v>
      </c>
      <c r="BQ338" s="4">
        <f t="shared" si="274"/>
        <v>0.11098088811122424</v>
      </c>
      <c r="BR338" s="4">
        <f t="shared" si="289"/>
        <v>0.13210199013337542</v>
      </c>
      <c r="BS338" s="157">
        <f t="shared" si="275"/>
        <v>1548905</v>
      </c>
      <c r="BT338" s="164">
        <f t="shared" si="290"/>
        <v>1.8516997567628131E-4</v>
      </c>
      <c r="BU338" s="4">
        <f t="shared" si="276"/>
        <v>0.16266852821007013</v>
      </c>
      <c r="BV338" s="4">
        <f t="shared" si="291"/>
        <v>0.11314054392234492</v>
      </c>
      <c r="BW338" s="157">
        <f t="shared" si="277"/>
        <v>895402</v>
      </c>
      <c r="BX338" s="4">
        <f t="shared" si="292"/>
        <v>1.0414544517894941E-4</v>
      </c>
      <c r="BY338" s="4">
        <f t="shared" si="278"/>
        <v>0.10379732279086891</v>
      </c>
      <c r="BZ338" s="4">
        <f t="shared" si="293"/>
        <v>6.7958260319123248E-2</v>
      </c>
      <c r="CA338" s="157">
        <f t="shared" si="279"/>
        <v>-288431</v>
      </c>
      <c r="CB338" s="4">
        <f t="shared" si="294"/>
        <v>-5.9975891471635533E-5</v>
      </c>
      <c r="CC338" s="4">
        <f t="shared" si="280"/>
        <v>-3.2353895628621683E-2</v>
      </c>
      <c r="CD338" s="4">
        <f t="shared" si="295"/>
        <v>-3.7662245363811464E-2</v>
      </c>
      <c r="CE338" s="159">
        <f t="shared" si="281"/>
        <v>403383</v>
      </c>
      <c r="CF338" s="4">
        <f t="shared" si="296"/>
        <v>1.0147536531252216E-4</v>
      </c>
      <c r="CG338" s="4">
        <f t="shared" si="282"/>
        <v>4.7392737397218394E-2</v>
      </c>
      <c r="CH338" s="4">
        <f t="shared" si="297"/>
        <v>6.8058966556175479E-2</v>
      </c>
      <c r="CI338" s="157">
        <f t="shared" si="316"/>
        <v>4634423.6778631527</v>
      </c>
      <c r="CJ338" s="164">
        <f t="shared" si="315"/>
        <v>6.9502057347094279E-4</v>
      </c>
      <c r="CK338" s="4">
        <f t="shared" si="283"/>
        <v>0.54449003639821081</v>
      </c>
      <c r="CL338" s="4">
        <f t="shared" si="298"/>
        <v>0.46614645653190506</v>
      </c>
    </row>
    <row r="339" spans="1:90" x14ac:dyDescent="0.35">
      <c r="A339" t="s">
        <v>481</v>
      </c>
      <c r="B339">
        <v>1966</v>
      </c>
      <c r="C339" t="s">
        <v>473</v>
      </c>
      <c r="D339" s="342">
        <v>17579000</v>
      </c>
      <c r="E339" s="200">
        <v>15875484</v>
      </c>
      <c r="F339" s="200">
        <v>1437344</v>
      </c>
      <c r="G339" s="161">
        <f t="shared" si="308"/>
        <v>2.6617885698708241E-3</v>
      </c>
      <c r="H339" s="342">
        <v>17918000</v>
      </c>
      <c r="I339" s="200">
        <v>16145624.788429445</v>
      </c>
      <c r="J339" s="200">
        <v>1608676.308445974</v>
      </c>
      <c r="K339" s="161">
        <f t="shared" si="309"/>
        <v>2.6848286624483143E-3</v>
      </c>
      <c r="L339" s="200">
        <v>16832102.308604803</v>
      </c>
      <c r="M339" s="200">
        <v>1362163.8701919192</v>
      </c>
      <c r="N339" s="161">
        <f t="shared" si="310"/>
        <v>2.7964346241127901E-3</v>
      </c>
      <c r="O339" s="200">
        <v>16961866</v>
      </c>
      <c r="P339" s="200">
        <v>1339404</v>
      </c>
      <c r="Q339" s="161">
        <f t="shared" si="305"/>
        <v>2.7940309372222936E-3</v>
      </c>
      <c r="R339" t="s">
        <v>481</v>
      </c>
      <c r="S339" s="144">
        <v>1966</v>
      </c>
      <c r="T339" t="s">
        <v>473</v>
      </c>
      <c r="U339" s="275">
        <v>16654581.119704301</v>
      </c>
      <c r="V339" s="161">
        <f t="shared" si="284"/>
        <v>2.6090199259466572E-3</v>
      </c>
      <c r="W339" s="3">
        <v>15740432.374139819</v>
      </c>
      <c r="X339" s="161">
        <f t="shared" si="265"/>
        <v>2.485743442828015E-3</v>
      </c>
      <c r="Y339">
        <v>1966</v>
      </c>
      <c r="Z339" t="s">
        <v>481</v>
      </c>
      <c r="AA339" s="8" t="s">
        <v>473</v>
      </c>
      <c r="AB339" s="162">
        <v>14923737</v>
      </c>
      <c r="AC339" s="161">
        <f t="shared" si="266"/>
        <v>2.5025438733826755E-3</v>
      </c>
      <c r="AD339">
        <v>1966</v>
      </c>
      <c r="AE339" t="s">
        <v>481</v>
      </c>
      <c r="AF339" s="8" t="s">
        <v>473</v>
      </c>
      <c r="AG339" s="157">
        <f>SUM(AG412:AG415)</f>
        <v>16106118</v>
      </c>
      <c r="AH339" s="161">
        <f t="shared" si="267"/>
        <v>2.6504280789463354E-3</v>
      </c>
      <c r="AI339">
        <v>1966</v>
      </c>
      <c r="AJ339" t="s">
        <v>481</v>
      </c>
      <c r="AK339" s="157">
        <f>SUM(AK412:AK415)</f>
        <v>14880563</v>
      </c>
      <c r="AL339" s="161">
        <f t="shared" si="268"/>
        <v>2.5577048422823576E-3</v>
      </c>
      <c r="AM339">
        <v>1966</v>
      </c>
      <c r="AN339" t="s">
        <v>481</v>
      </c>
      <c r="AO339" s="157">
        <f>SUM(AO412:AO415)</f>
        <v>14255659</v>
      </c>
      <c r="AP339" s="161">
        <f t="shared" si="317"/>
        <v>2.5325231170308352E-3</v>
      </c>
      <c r="AQ339">
        <v>1966</v>
      </c>
      <c r="AR339" t="s">
        <v>481</v>
      </c>
      <c r="AS339" s="157">
        <v>13980124</v>
      </c>
      <c r="AT339" s="161">
        <f t="shared" si="270"/>
        <v>2.4972738616825261E-3</v>
      </c>
      <c r="AU339">
        <v>1966</v>
      </c>
      <c r="AV339" t="s">
        <v>481</v>
      </c>
      <c r="AW339" s="157">
        <f>SUM(AW412:AW415)</f>
        <v>13351695</v>
      </c>
      <c r="AX339" s="161">
        <f t="shared" si="271"/>
        <v>2.3388688985712448E-3</v>
      </c>
      <c r="AY339" s="174">
        <f t="shared" si="306"/>
        <v>-686477.52017535828</v>
      </c>
      <c r="AZ339" s="161">
        <f t="shared" si="311"/>
        <v>-1.1160596166447578E-4</v>
      </c>
      <c r="BA339" s="148">
        <f t="shared" si="312"/>
        <v>-4.0783825311257849E-2</v>
      </c>
      <c r="BB339" s="148">
        <f t="shared" si="313"/>
        <v>-3.9910091479390265E-2</v>
      </c>
      <c r="BC339" s="174">
        <f t="shared" si="307"/>
        <v>177521.1889005024</v>
      </c>
      <c r="BD339" s="161">
        <f t="shared" si="314"/>
        <v>1.8741469816613288E-4</v>
      </c>
      <c r="BE339" s="148">
        <f t="shared" si="299"/>
        <v>1.0659000525115234E-2</v>
      </c>
      <c r="BF339" s="161">
        <f t="shared" si="300"/>
        <v>7.1833371720275874E-2</v>
      </c>
      <c r="BG339" s="174">
        <f t="shared" si="285"/>
        <v>914148.74556448124</v>
      </c>
      <c r="BH339" s="161">
        <f t="shared" si="301"/>
        <v>1.2327648311864217E-4</v>
      </c>
      <c r="BI339" s="148">
        <f t="shared" si="286"/>
        <v>5.807646980945385E-2</v>
      </c>
      <c r="BJ339" s="161">
        <f t="shared" si="302"/>
        <v>4.9593405737154948E-2</v>
      </c>
      <c r="BK339" s="174">
        <f t="shared" si="303"/>
        <v>816695.37413981929</v>
      </c>
      <c r="BL339" s="164">
        <f t="shared" si="304"/>
        <v>-1.6800430554660475E-5</v>
      </c>
      <c r="BM339" s="4">
        <f t="shared" si="272"/>
        <v>5.472458903154212E-2</v>
      </c>
      <c r="BN339" s="4">
        <f t="shared" si="287"/>
        <v>-6.7133410660055364E-3</v>
      </c>
      <c r="BO339" s="157">
        <f t="shared" si="273"/>
        <v>-1182381</v>
      </c>
      <c r="BP339" s="164">
        <f t="shared" si="288"/>
        <v>-1.4788420556365988E-4</v>
      </c>
      <c r="BQ339" s="4">
        <f t="shared" si="274"/>
        <v>-7.3411917136084567E-2</v>
      </c>
      <c r="BR339" s="4">
        <f t="shared" si="289"/>
        <v>-5.5796347291359259E-2</v>
      </c>
      <c r="BS339" s="157">
        <f t="shared" si="275"/>
        <v>1225555</v>
      </c>
      <c r="BT339" s="164">
        <f t="shared" si="290"/>
        <v>9.2723236663977762E-5</v>
      </c>
      <c r="BU339" s="4">
        <f t="shared" si="276"/>
        <v>8.2359451050339968E-2</v>
      </c>
      <c r="BV339" s="4">
        <f t="shared" si="291"/>
        <v>3.6252516369807766E-2</v>
      </c>
      <c r="BW339" s="157">
        <f t="shared" si="277"/>
        <v>624904</v>
      </c>
      <c r="BX339" s="4">
        <f t="shared" si="292"/>
        <v>2.5181725251522454E-5</v>
      </c>
      <c r="BY339" s="4">
        <f t="shared" si="278"/>
        <v>4.3835504202225935E-2</v>
      </c>
      <c r="BZ339" s="4">
        <f t="shared" si="293"/>
        <v>9.943334804005997E-3</v>
      </c>
      <c r="CA339" s="157">
        <f t="shared" si="279"/>
        <v>275535</v>
      </c>
      <c r="CB339" s="4">
        <f t="shared" si="294"/>
        <v>3.5249255348309121E-5</v>
      </c>
      <c r="CC339" s="4">
        <f t="shared" si="280"/>
        <v>1.9709052652179624E-2</v>
      </c>
      <c r="CD339" s="4">
        <f t="shared" si="295"/>
        <v>1.4115094018787393E-2</v>
      </c>
      <c r="CE339" s="159">
        <f t="shared" si="281"/>
        <v>628429</v>
      </c>
      <c r="CF339" s="4">
        <f t="shared" si="296"/>
        <v>1.5840496311128128E-4</v>
      </c>
      <c r="CG339" s="4">
        <f t="shared" si="282"/>
        <v>4.7067357365488054E-2</v>
      </c>
      <c r="CH339" s="4">
        <f t="shared" si="297"/>
        <v>6.7727166412810402E-2</v>
      </c>
      <c r="CI339" s="157">
        <f t="shared" si="316"/>
        <v>2793929.7884294447</v>
      </c>
      <c r="CJ339" s="164">
        <f t="shared" si="315"/>
        <v>3.4595976387706952E-4</v>
      </c>
      <c r="CK339" s="4">
        <f t="shared" si="283"/>
        <v>0.20925656168969142</v>
      </c>
      <c r="CL339" s="4">
        <f t="shared" si="298"/>
        <v>0.14791755283436686</v>
      </c>
    </row>
    <row r="340" spans="1:90" x14ac:dyDescent="0.35">
      <c r="A340" t="s">
        <v>482</v>
      </c>
      <c r="B340">
        <v>1969</v>
      </c>
      <c r="C340" t="s">
        <v>473</v>
      </c>
      <c r="D340" s="342">
        <v>16278000</v>
      </c>
      <c r="E340" s="200">
        <v>14700188</v>
      </c>
      <c r="F340" s="200">
        <v>1531320</v>
      </c>
      <c r="G340" s="161">
        <f t="shared" si="308"/>
        <v>2.4647306748790936E-3</v>
      </c>
      <c r="H340" s="342">
        <v>16523000</v>
      </c>
      <c r="I340" s="200">
        <v>14888688.297339648</v>
      </c>
      <c r="J340" s="200">
        <v>1629697.8790601997</v>
      </c>
      <c r="K340" s="161">
        <f t="shared" si="309"/>
        <v>2.4758148173741053E-3</v>
      </c>
      <c r="L340" s="200">
        <v>15053212.596776722</v>
      </c>
      <c r="M340" s="200">
        <v>1379964.1099511839</v>
      </c>
      <c r="N340" s="161">
        <f t="shared" si="310"/>
        <v>2.5008952618020578E-3</v>
      </c>
      <c r="O340" s="200">
        <v>15164965</v>
      </c>
      <c r="P340" s="200">
        <v>1356907</v>
      </c>
      <c r="Q340" s="161">
        <f t="shared" si="305"/>
        <v>2.4980377378227888E-3</v>
      </c>
      <c r="R340" t="s">
        <v>482</v>
      </c>
      <c r="S340" s="144">
        <v>1969</v>
      </c>
      <c r="T340" t="s">
        <v>473</v>
      </c>
      <c r="U340" s="275">
        <v>15321661.662415816</v>
      </c>
      <c r="V340" s="161">
        <f t="shared" si="284"/>
        <v>2.4002117068295014E-3</v>
      </c>
      <c r="W340" s="3">
        <v>14769084.342605978</v>
      </c>
      <c r="X340" s="161">
        <f t="shared" si="265"/>
        <v>2.3323472753849911E-3</v>
      </c>
      <c r="Y340">
        <v>1969</v>
      </c>
      <c r="Z340" t="s">
        <v>482</v>
      </c>
      <c r="AA340" s="8" t="s">
        <v>473</v>
      </c>
      <c r="AB340" s="162">
        <v>14673364</v>
      </c>
      <c r="AC340" s="161">
        <f t="shared" si="266"/>
        <v>2.4605591200189277E-3</v>
      </c>
      <c r="AD340">
        <v>1969</v>
      </c>
      <c r="AE340" t="s">
        <v>482</v>
      </c>
      <c r="AF340" s="8" t="s">
        <v>473</v>
      </c>
      <c r="AG340" s="157">
        <f>SUM(AG416:AG419)</f>
        <v>13788354</v>
      </c>
      <c r="AH340" s="161">
        <f t="shared" si="267"/>
        <v>2.2690160722808575E-3</v>
      </c>
      <c r="AI340">
        <v>1969</v>
      </c>
      <c r="AJ340" t="s">
        <v>482</v>
      </c>
      <c r="AK340" s="157">
        <f>SUM(AK416:AK419)</f>
        <v>12809116</v>
      </c>
      <c r="AL340" s="161">
        <f t="shared" si="268"/>
        <v>2.2016598443591428E-3</v>
      </c>
      <c r="AM340">
        <v>1969</v>
      </c>
      <c r="AN340" t="s">
        <v>482</v>
      </c>
      <c r="AO340" s="157">
        <f>SUM(AO416:AO419)</f>
        <v>12265021</v>
      </c>
      <c r="AP340" s="161">
        <f t="shared" si="317"/>
        <v>2.1788855368502186E-3</v>
      </c>
      <c r="AQ340">
        <v>1969</v>
      </c>
      <c r="AR340" t="s">
        <v>482</v>
      </c>
      <c r="AS340" s="157">
        <v>12114992</v>
      </c>
      <c r="AT340" s="161">
        <f t="shared" si="270"/>
        <v>2.1641047573035055E-3</v>
      </c>
      <c r="AU340">
        <v>1969</v>
      </c>
      <c r="AV340" t="s">
        <v>482</v>
      </c>
      <c r="AW340" s="157">
        <f>SUM(AW416:AW419)</f>
        <v>12062057</v>
      </c>
      <c r="AX340" s="161">
        <f t="shared" si="271"/>
        <v>2.112957940553134E-3</v>
      </c>
      <c r="AY340" s="174">
        <f t="shared" si="306"/>
        <v>-164524.29943707399</v>
      </c>
      <c r="AZ340" s="161">
        <f t="shared" si="311"/>
        <v>-2.508044442795258E-5</v>
      </c>
      <c r="BA340" s="148">
        <f t="shared" si="312"/>
        <v>-1.0929514107327684E-2</v>
      </c>
      <c r="BB340" s="148">
        <f t="shared" si="313"/>
        <v>-1.0028586487016848E-2</v>
      </c>
      <c r="BC340" s="174">
        <f t="shared" si="307"/>
        <v>-268449.06563909352</v>
      </c>
      <c r="BD340" s="161">
        <f t="shared" si="314"/>
        <v>1.0068355497255647E-4</v>
      </c>
      <c r="BE340" s="148">
        <f t="shared" si="299"/>
        <v>-1.7520884585097037E-2</v>
      </c>
      <c r="BF340" s="161">
        <f t="shared" si="300"/>
        <v>4.1947780975350651E-2</v>
      </c>
      <c r="BG340" s="174">
        <f t="shared" si="285"/>
        <v>552577.31980983727</v>
      </c>
      <c r="BH340" s="161">
        <f t="shared" si="301"/>
        <v>6.7864431444510272E-5</v>
      </c>
      <c r="BI340" s="148">
        <f t="shared" si="286"/>
        <v>3.741446030040993E-2</v>
      </c>
      <c r="BJ340" s="161">
        <f t="shared" si="302"/>
        <v>2.9097052639087875E-2</v>
      </c>
      <c r="BK340" s="174">
        <f t="shared" si="303"/>
        <v>95720.342605978251</v>
      </c>
      <c r="BL340" s="164">
        <f t="shared" si="304"/>
        <v>-1.2821184463393661E-4</v>
      </c>
      <c r="BM340" s="4">
        <f t="shared" si="272"/>
        <v>6.5234081704766715E-3</v>
      </c>
      <c r="BN340" s="4">
        <f t="shared" si="287"/>
        <v>-5.2106792960516367E-2</v>
      </c>
      <c r="BO340" s="157">
        <f t="shared" si="273"/>
        <v>885010</v>
      </c>
      <c r="BP340" s="164">
        <f t="shared" si="288"/>
        <v>1.9154304773807019E-4</v>
      </c>
      <c r="BQ340" s="4">
        <f t="shared" si="274"/>
        <v>6.4185326254315778E-2</v>
      </c>
      <c r="BR340" s="4">
        <f t="shared" si="289"/>
        <v>8.4416787557404796E-2</v>
      </c>
      <c r="BS340" s="157">
        <f t="shared" si="275"/>
        <v>979238</v>
      </c>
      <c r="BT340" s="164">
        <f t="shared" si="290"/>
        <v>6.7356227921714674E-5</v>
      </c>
      <c r="BU340" s="4">
        <f t="shared" si="276"/>
        <v>7.6448523067477875E-2</v>
      </c>
      <c r="BV340" s="4">
        <f t="shared" si="291"/>
        <v>3.0593385301679363E-2</v>
      </c>
      <c r="BW340" s="157">
        <f t="shared" si="277"/>
        <v>544095</v>
      </c>
      <c r="BX340" s="4">
        <f t="shared" si="292"/>
        <v>2.2774307508924285E-5</v>
      </c>
      <c r="BY340" s="4">
        <f t="shared" si="278"/>
        <v>4.4361522087895323E-2</v>
      </c>
      <c r="BZ340" s="4">
        <f t="shared" si="293"/>
        <v>1.0452273478232667E-2</v>
      </c>
      <c r="CA340" s="157">
        <f t="shared" si="279"/>
        <v>150029</v>
      </c>
      <c r="CB340" s="4">
        <f t="shared" si="294"/>
        <v>1.4780779546713033E-5</v>
      </c>
      <c r="CC340" s="4">
        <f t="shared" si="280"/>
        <v>1.2383747343786937E-2</v>
      </c>
      <c r="CD340" s="4">
        <f t="shared" si="295"/>
        <v>6.829974148354085E-3</v>
      </c>
      <c r="CE340" s="159">
        <f t="shared" si="281"/>
        <v>52935</v>
      </c>
      <c r="CF340" s="4">
        <f t="shared" si="296"/>
        <v>5.1146816750371506E-5</v>
      </c>
      <c r="CG340" s="4">
        <f t="shared" si="282"/>
        <v>4.3885549537694942E-3</v>
      </c>
      <c r="CH340" s="4">
        <f t="shared" si="297"/>
        <v>2.4206263536406314E-2</v>
      </c>
      <c r="CI340" s="157">
        <f t="shared" si="316"/>
        <v>2826631.297339648</v>
      </c>
      <c r="CJ340" s="164">
        <f t="shared" si="315"/>
        <v>3.6285687682097124E-4</v>
      </c>
      <c r="CK340" s="4">
        <f t="shared" si="283"/>
        <v>0.23434073453140272</v>
      </c>
      <c r="CL340" s="4">
        <f t="shared" si="298"/>
        <v>0.17172934200762269</v>
      </c>
    </row>
    <row r="341" spans="1:90" x14ac:dyDescent="0.35">
      <c r="A341" t="s">
        <v>483</v>
      </c>
      <c r="B341">
        <v>1970</v>
      </c>
      <c r="C341" t="s">
        <v>473</v>
      </c>
      <c r="D341" s="342">
        <v>17254000</v>
      </c>
      <c r="E341" s="200">
        <v>15582034</v>
      </c>
      <c r="F341" s="200">
        <v>1610877</v>
      </c>
      <c r="G341" s="161">
        <f t="shared" si="308"/>
        <v>2.6125868034346895E-3</v>
      </c>
      <c r="H341" s="342">
        <v>17312000</v>
      </c>
      <c r="I341" s="200">
        <v>15600144.927726611</v>
      </c>
      <c r="J341" s="200">
        <v>1533375.7587457786</v>
      </c>
      <c r="K341" s="161">
        <f t="shared" si="309"/>
        <v>2.594121738189006E-3</v>
      </c>
      <c r="L341" s="200">
        <v>14927200.441326041</v>
      </c>
      <c r="M341" s="200">
        <v>1298402.3243366911</v>
      </c>
      <c r="N341" s="161">
        <f t="shared" si="310"/>
        <v>2.4799599830055865E-3</v>
      </c>
      <c r="O341" s="200">
        <v>15039877</v>
      </c>
      <c r="P341" s="200">
        <v>1276708</v>
      </c>
      <c r="Q341" s="161">
        <f t="shared" si="305"/>
        <v>2.4774327087608177E-3</v>
      </c>
      <c r="R341" t="s">
        <v>483</v>
      </c>
      <c r="S341" s="144">
        <v>1970</v>
      </c>
      <c r="T341" t="s">
        <v>473</v>
      </c>
      <c r="U341" s="275">
        <v>16634180.009508742</v>
      </c>
      <c r="V341" s="161">
        <f t="shared" si="284"/>
        <v>2.6058239942910316E-3</v>
      </c>
      <c r="W341" s="3">
        <v>15927037.760995213</v>
      </c>
      <c r="X341" s="161">
        <f t="shared" si="265"/>
        <v>2.5152123357876678E-3</v>
      </c>
      <c r="Y341">
        <v>1970</v>
      </c>
      <c r="Z341" t="s">
        <v>483</v>
      </c>
      <c r="AA341" s="8" t="s">
        <v>473</v>
      </c>
      <c r="AB341" s="162">
        <v>15616301</v>
      </c>
      <c r="AC341" s="161">
        <f t="shared" si="266"/>
        <v>2.6186791145173458E-3</v>
      </c>
      <c r="AD341">
        <v>1970</v>
      </c>
      <c r="AE341" t="s">
        <v>483</v>
      </c>
      <c r="AF341" s="8" t="s">
        <v>473</v>
      </c>
      <c r="AG341" s="157">
        <f>SUM(AG422:AG424)</f>
        <v>16705489</v>
      </c>
      <c r="AH341" s="161">
        <f t="shared" si="267"/>
        <v>2.7490607679720924E-3</v>
      </c>
      <c r="AI341">
        <v>1970</v>
      </c>
      <c r="AJ341" t="s">
        <v>483</v>
      </c>
      <c r="AK341" s="157">
        <f>SUM(AK422:AK424)</f>
        <v>15878005</v>
      </c>
      <c r="AL341" s="161">
        <f t="shared" si="268"/>
        <v>2.729147430395173E-3</v>
      </c>
      <c r="AM341">
        <v>1970</v>
      </c>
      <c r="AN341" t="s">
        <v>483</v>
      </c>
      <c r="AO341" s="157">
        <f>SUM(AO422:AO424)</f>
        <v>15190829</v>
      </c>
      <c r="AP341" s="161">
        <f t="shared" si="317"/>
        <v>2.6986564149270409E-3</v>
      </c>
      <c r="AQ341">
        <v>1970</v>
      </c>
      <c r="AR341" t="s">
        <v>483</v>
      </c>
      <c r="AS341" s="157">
        <v>15254433</v>
      </c>
      <c r="AT341" s="161">
        <f t="shared" si="270"/>
        <v>2.7249040713578339E-3</v>
      </c>
      <c r="AU341">
        <v>1970</v>
      </c>
      <c r="AV341" t="s">
        <v>483</v>
      </c>
      <c r="AW341" s="157">
        <f>SUM(AW422:AW424)</f>
        <v>14588292</v>
      </c>
      <c r="AX341" s="161">
        <f t="shared" si="271"/>
        <v>2.5554884561155497E-3</v>
      </c>
      <c r="AY341" s="174">
        <f t="shared" si="306"/>
        <v>672944.48640057072</v>
      </c>
      <c r="AZ341" s="161">
        <f t="shared" si="311"/>
        <v>1.1416175518341948E-4</v>
      </c>
      <c r="BA341" s="148">
        <f t="shared" si="312"/>
        <v>4.5081761248245852E-2</v>
      </c>
      <c r="BB341" s="148">
        <f t="shared" si="313"/>
        <v>4.6033708594386748E-2</v>
      </c>
      <c r="BC341" s="174">
        <f t="shared" si="307"/>
        <v>-1706979.5681827012</v>
      </c>
      <c r="BD341" s="161">
        <f t="shared" si="314"/>
        <v>-1.2586401128544507E-4</v>
      </c>
      <c r="BE341" s="148">
        <f t="shared" si="299"/>
        <v>-0.1026187985946362</v>
      </c>
      <c r="BF341" s="161">
        <f t="shared" si="300"/>
        <v>-4.8301040884263166E-2</v>
      </c>
      <c r="BG341" s="174">
        <f t="shared" si="285"/>
        <v>707142.24851352908</v>
      </c>
      <c r="BH341" s="161">
        <f t="shared" si="301"/>
        <v>9.0611658503363807E-5</v>
      </c>
      <c r="BI341" s="148">
        <f t="shared" si="286"/>
        <v>4.4398855526373959E-2</v>
      </c>
      <c r="BJ341" s="161">
        <f t="shared" si="302"/>
        <v>3.602545089895471E-2</v>
      </c>
      <c r="BK341" s="174">
        <f t="shared" si="303"/>
        <v>310736.76099521294</v>
      </c>
      <c r="BL341" s="164">
        <f t="shared" si="304"/>
        <v>-1.0346677872967794E-4</v>
      </c>
      <c r="BM341" s="4">
        <f t="shared" si="272"/>
        <v>1.9898230765096864E-2</v>
      </c>
      <c r="BN341" s="4">
        <f t="shared" si="287"/>
        <v>-3.9511056607158271E-2</v>
      </c>
      <c r="BO341" s="157">
        <f t="shared" si="273"/>
        <v>-1089188</v>
      </c>
      <c r="BP341" s="164">
        <f t="shared" si="288"/>
        <v>-1.3038165345474664E-4</v>
      </c>
      <c r="BQ341" s="4">
        <f t="shared" si="274"/>
        <v>-6.5199408410014217E-2</v>
      </c>
      <c r="BR341" s="4">
        <f t="shared" si="289"/>
        <v>-4.7427708755570959E-2</v>
      </c>
      <c r="BS341" s="157">
        <f t="shared" si="275"/>
        <v>827484</v>
      </c>
      <c r="BT341" s="164">
        <f t="shared" si="290"/>
        <v>1.9913337576919418E-5</v>
      </c>
      <c r="BU341" s="4">
        <f t="shared" si="276"/>
        <v>5.2115111438748127E-2</v>
      </c>
      <c r="BV341" s="4">
        <f t="shared" si="291"/>
        <v>7.2965415334986213E-3</v>
      </c>
      <c r="BW341" s="157">
        <f t="shared" si="277"/>
        <v>687176</v>
      </c>
      <c r="BX341" s="4">
        <f t="shared" si="292"/>
        <v>3.0491015468132095E-5</v>
      </c>
      <c r="BY341" s="4">
        <f t="shared" si="278"/>
        <v>4.5236240892448987E-2</v>
      </c>
      <c r="BZ341" s="4">
        <f t="shared" si="293"/>
        <v>1.1298591143162043E-2</v>
      </c>
      <c r="CA341" s="157">
        <f t="shared" si="279"/>
        <v>-63604</v>
      </c>
      <c r="CB341" s="4">
        <f t="shared" si="294"/>
        <v>-2.6247656430793045E-5</v>
      </c>
      <c r="CC341" s="4">
        <f t="shared" si="280"/>
        <v>-4.1695420603309217E-3</v>
      </c>
      <c r="CD341" s="4">
        <f t="shared" si="295"/>
        <v>-9.6325065923196698E-3</v>
      </c>
      <c r="CE341" s="159">
        <f t="shared" si="281"/>
        <v>666141</v>
      </c>
      <c r="CF341" s="4">
        <f t="shared" si="296"/>
        <v>1.6941561524228422E-4</v>
      </c>
      <c r="CG341" s="4">
        <f t="shared" si="282"/>
        <v>4.5662713633645394E-2</v>
      </c>
      <c r="CH341" s="4">
        <f t="shared" si="297"/>
        <v>6.6294807490464305E-2</v>
      </c>
      <c r="CI341" s="157">
        <f t="shared" si="316"/>
        <v>1011852.9277266115</v>
      </c>
      <c r="CJ341" s="164">
        <f t="shared" si="315"/>
        <v>3.8633282073456329E-5</v>
      </c>
      <c r="CK341" s="4">
        <f t="shared" si="283"/>
        <v>6.9360616563379149E-2</v>
      </c>
      <c r="CL341" s="4">
        <f t="shared" si="298"/>
        <v>1.5117768182831297E-2</v>
      </c>
    </row>
    <row r="342" spans="1:90" x14ac:dyDescent="0.35">
      <c r="A342" t="s">
        <v>623</v>
      </c>
      <c r="B342">
        <v>1978</v>
      </c>
      <c r="C342" t="s">
        <v>473</v>
      </c>
      <c r="D342" s="342">
        <v>6674000</v>
      </c>
      <c r="E342" s="200">
        <v>6026839</v>
      </c>
      <c r="F342" s="200">
        <v>1148014</v>
      </c>
      <c r="G342" s="161">
        <f t="shared" si="308"/>
        <v>1.0104996586341372E-3</v>
      </c>
      <c r="H342" s="342">
        <v>6826000</v>
      </c>
      <c r="I342" s="200">
        <v>6150624.4402586427</v>
      </c>
      <c r="J342" s="200">
        <v>1238410.2883964586</v>
      </c>
      <c r="K342" s="161">
        <f t="shared" si="309"/>
        <v>1.0227769445624439E-3</v>
      </c>
      <c r="L342" s="200">
        <v>5919518.7691313643</v>
      </c>
      <c r="M342" s="200">
        <v>1048637.1574386025</v>
      </c>
      <c r="N342" s="161">
        <f t="shared" si="310"/>
        <v>9.834509641509291E-4</v>
      </c>
      <c r="O342" s="200">
        <v>5950021</v>
      </c>
      <c r="P342" s="200">
        <v>1031116</v>
      </c>
      <c r="Q342" s="161">
        <f t="shared" si="305"/>
        <v>9.8011284555144635E-4</v>
      </c>
      <c r="R342" t="s">
        <v>484</v>
      </c>
      <c r="S342" s="144">
        <v>1978</v>
      </c>
      <c r="T342" t="s">
        <v>473</v>
      </c>
      <c r="U342" s="275">
        <v>5297687.1886593746</v>
      </c>
      <c r="V342" s="161">
        <f t="shared" si="284"/>
        <v>8.2990807978303811E-4</v>
      </c>
      <c r="W342" s="3">
        <v>5305190.4833570961</v>
      </c>
      <c r="X342" s="161">
        <f t="shared" si="265"/>
        <v>8.3780052183472179E-4</v>
      </c>
      <c r="Y342">
        <v>1978</v>
      </c>
      <c r="Z342" t="s">
        <v>484</v>
      </c>
      <c r="AA342" s="8" t="s">
        <v>473</v>
      </c>
      <c r="AB342" s="162">
        <v>4889470</v>
      </c>
      <c r="AC342" s="161">
        <f t="shared" si="266"/>
        <v>8.1990946319868748E-4</v>
      </c>
      <c r="AD342">
        <v>1978</v>
      </c>
      <c r="AE342" t="s">
        <v>484</v>
      </c>
      <c r="AF342" s="8" t="s">
        <v>473</v>
      </c>
      <c r="AG342" s="157">
        <f>SUM(AG427:AG428)</f>
        <v>4776308</v>
      </c>
      <c r="AH342" s="161">
        <f t="shared" si="267"/>
        <v>7.8599081646465118E-4</v>
      </c>
      <c r="AI342">
        <v>1978</v>
      </c>
      <c r="AJ342" t="s">
        <v>484</v>
      </c>
      <c r="AK342" s="157">
        <f>SUM(AK427:AK428)</f>
        <v>4259069</v>
      </c>
      <c r="AL342" s="161">
        <f t="shared" si="268"/>
        <v>7.3205841774364843E-4</v>
      </c>
      <c r="AM342">
        <v>1978</v>
      </c>
      <c r="AN342" t="s">
        <v>484</v>
      </c>
      <c r="AO342" s="157">
        <f>SUM(AO427:AO428)</f>
        <v>3500676</v>
      </c>
      <c r="AP342" s="161">
        <f t="shared" si="317"/>
        <v>6.2189639182832839E-4</v>
      </c>
      <c r="AQ342">
        <v>1978</v>
      </c>
      <c r="AR342" t="s">
        <v>484</v>
      </c>
      <c r="AS342" s="157">
        <v>3743653</v>
      </c>
      <c r="AT342" s="161">
        <f t="shared" si="270"/>
        <v>6.6872988995729759E-4</v>
      </c>
      <c r="AU342">
        <v>1978</v>
      </c>
      <c r="AV342" t="s">
        <v>484</v>
      </c>
      <c r="AW342" s="157">
        <f>SUM(AW427:AW428)</f>
        <v>3289628</v>
      </c>
      <c r="AX342" s="161">
        <f t="shared" si="271"/>
        <v>5.7625706826505002E-4</v>
      </c>
      <c r="AY342" s="174">
        <f t="shared" si="306"/>
        <v>231105.67112727836</v>
      </c>
      <c r="AZ342" s="161">
        <f t="shared" si="311"/>
        <v>3.932598041151477E-5</v>
      </c>
      <c r="BA342" s="148">
        <f t="shared" si="312"/>
        <v>3.9041293750503817E-2</v>
      </c>
      <c r="BB342" s="148">
        <f t="shared" si="313"/>
        <v>3.9987738936701531E-2</v>
      </c>
      <c r="BC342" s="174">
        <f t="shared" si="307"/>
        <v>621831.5804719897</v>
      </c>
      <c r="BD342" s="161">
        <f t="shared" si="314"/>
        <v>1.5354288436789099E-4</v>
      </c>
      <c r="BE342" s="148">
        <f t="shared" si="299"/>
        <v>0.11737793462081508</v>
      </c>
      <c r="BF342" s="161">
        <f t="shared" si="300"/>
        <v>0.18501191651011703</v>
      </c>
      <c r="BG342" s="174">
        <f t="shared" si="285"/>
        <v>-7503.2946977214888</v>
      </c>
      <c r="BH342" s="161">
        <f t="shared" si="301"/>
        <v>-7.8924420516836812E-6</v>
      </c>
      <c r="BI342" s="148">
        <f t="shared" si="286"/>
        <v>-1.4143308748781145E-3</v>
      </c>
      <c r="BJ342" s="161">
        <f t="shared" si="302"/>
        <v>-9.4204310524894537E-3</v>
      </c>
      <c r="BK342" s="174">
        <f t="shared" si="303"/>
        <v>415720.48335709609</v>
      </c>
      <c r="BL342" s="164">
        <f t="shared" si="304"/>
        <v>1.789105863603431E-5</v>
      </c>
      <c r="BM342" s="4">
        <f t="shared" si="272"/>
        <v>8.5023629014411808E-2</v>
      </c>
      <c r="BN342" s="4">
        <f t="shared" si="287"/>
        <v>2.1820773437882367E-2</v>
      </c>
      <c r="BO342" s="157">
        <f t="shared" si="273"/>
        <v>113162</v>
      </c>
      <c r="BP342" s="164">
        <f t="shared" si="288"/>
        <v>3.3918646734036302E-5</v>
      </c>
      <c r="BQ342" s="4">
        <f t="shared" si="274"/>
        <v>2.3692358198005657E-2</v>
      </c>
      <c r="BR342" s="4">
        <f t="shared" si="289"/>
        <v>4.3153998779019764E-2</v>
      </c>
      <c r="BS342" s="157">
        <f t="shared" si="275"/>
        <v>517239</v>
      </c>
      <c r="BT342" s="164">
        <f t="shared" si="290"/>
        <v>5.3932398721002746E-5</v>
      </c>
      <c r="BU342" s="4">
        <f t="shared" si="276"/>
        <v>0.12144414659635709</v>
      </c>
      <c r="BV342" s="4">
        <f t="shared" si="291"/>
        <v>7.3672260865783448E-2</v>
      </c>
      <c r="BW342" s="157">
        <f t="shared" si="277"/>
        <v>758393</v>
      </c>
      <c r="BX342" s="4">
        <f t="shared" si="292"/>
        <v>1.1016202591532004E-4</v>
      </c>
      <c r="BY342" s="4">
        <f t="shared" si="278"/>
        <v>0.21664187145568456</v>
      </c>
      <c r="BZ342" s="4">
        <f t="shared" si="293"/>
        <v>0.17713887291008718</v>
      </c>
      <c r="CA342" s="157">
        <f t="shared" si="279"/>
        <v>-242977</v>
      </c>
      <c r="CB342" s="4">
        <f t="shared" si="294"/>
        <v>-4.6833498128969202E-5</v>
      </c>
      <c r="CC342" s="4">
        <f t="shared" si="280"/>
        <v>-6.4903718373471045E-2</v>
      </c>
      <c r="CD342" s="4">
        <f t="shared" si="295"/>
        <v>-7.0033505055321812E-2</v>
      </c>
      <c r="CE342" s="159">
        <f t="shared" si="281"/>
        <v>454025</v>
      </c>
      <c r="CF342" s="4">
        <f t="shared" si="296"/>
        <v>9.2472821692247574E-5</v>
      </c>
      <c r="CG342" s="4">
        <f t="shared" si="282"/>
        <v>0.13801712534061603</v>
      </c>
      <c r="CH342" s="4">
        <f t="shared" si="297"/>
        <v>0.16047147494547451</v>
      </c>
      <c r="CI342" s="157">
        <f t="shared" si="316"/>
        <v>2860996.4402586427</v>
      </c>
      <c r="CJ342" s="164">
        <f t="shared" si="315"/>
        <v>4.4651987629739385E-4</v>
      </c>
      <c r="CK342" s="4">
        <f t="shared" si="283"/>
        <v>0.86970211837285027</v>
      </c>
      <c r="CL342" s="4">
        <f t="shared" si="298"/>
        <v>0.77486229824779618</v>
      </c>
    </row>
    <row r="343" spans="1:90" x14ac:dyDescent="0.35">
      <c r="A343" t="s">
        <v>608</v>
      </c>
      <c r="B343">
        <v>1979</v>
      </c>
      <c r="C343" t="s">
        <v>473</v>
      </c>
      <c r="D343" s="342">
        <v>23626000</v>
      </c>
      <c r="E343" s="200">
        <v>21336217</v>
      </c>
      <c r="F343" s="200">
        <v>1079864</v>
      </c>
      <c r="G343" s="161">
        <f t="shared" si="308"/>
        <v>3.5773711551020156E-3</v>
      </c>
      <c r="H343" s="342">
        <v>24531000</v>
      </c>
      <c r="I343" s="200">
        <v>22105097.590230942</v>
      </c>
      <c r="J343" s="200">
        <v>1710119.5820831063</v>
      </c>
      <c r="K343" s="161">
        <f t="shared" si="309"/>
        <v>3.6758193240685527E-3</v>
      </c>
      <c r="L343" s="200">
        <v>22948877.589953806</v>
      </c>
      <c r="M343" s="200">
        <v>1448062.0471570429</v>
      </c>
      <c r="N343" s="161">
        <f t="shared" si="310"/>
        <v>3.8126571892487691E-3</v>
      </c>
      <c r="O343" s="200">
        <v>23136667</v>
      </c>
      <c r="P343" s="200">
        <v>1423867</v>
      </c>
      <c r="Q343" s="161">
        <f t="shared" si="305"/>
        <v>3.8111705034228022E-3</v>
      </c>
      <c r="R343" t="s">
        <v>608</v>
      </c>
      <c r="S343" s="144">
        <v>1979</v>
      </c>
      <c r="T343" t="s">
        <v>473</v>
      </c>
      <c r="U343" s="275">
        <v>23981876.860610548</v>
      </c>
      <c r="V343" s="161">
        <f t="shared" si="284"/>
        <v>3.7568759094700603E-3</v>
      </c>
      <c r="W343" s="200">
        <f>SUM(W431:W433)</f>
        <v>23492437.400391102</v>
      </c>
      <c r="X343" s="161">
        <f t="shared" si="265"/>
        <v>3.7099471498641744E-3</v>
      </c>
      <c r="Y343">
        <v>1979</v>
      </c>
      <c r="Z343" t="s">
        <v>608</v>
      </c>
      <c r="AA343" s="8" t="s">
        <v>473</v>
      </c>
      <c r="AB343" s="200">
        <f>SUM(AB431:AB433)</f>
        <v>22625899</v>
      </c>
      <c r="AC343" s="161">
        <f t="shared" si="266"/>
        <v>3.7941103439591037E-3</v>
      </c>
      <c r="AD343">
        <v>1979</v>
      </c>
      <c r="AE343" t="s">
        <v>608</v>
      </c>
      <c r="AF343" s="8" t="s">
        <v>473</v>
      </c>
      <c r="AG343" s="200">
        <f>SUM(AG431:AG433)</f>
        <v>22749693</v>
      </c>
      <c r="AH343" s="161">
        <f t="shared" si="267"/>
        <v>3.7436969674883107E-3</v>
      </c>
      <c r="AI343">
        <v>1979</v>
      </c>
      <c r="AJ343" t="s">
        <v>608</v>
      </c>
      <c r="AK343" s="200">
        <f>SUM(AK431:AK433)</f>
        <v>22147142</v>
      </c>
      <c r="AL343" s="161">
        <f t="shared" si="268"/>
        <v>3.8067008846449546E-3</v>
      </c>
      <c r="AM343">
        <v>1979</v>
      </c>
      <c r="AN343" t="s">
        <v>608</v>
      </c>
      <c r="AO343" s="200">
        <f>SUM(AO431:AO433)</f>
        <v>21651242</v>
      </c>
      <c r="AP343" s="161">
        <f t="shared" si="317"/>
        <v>3.8463511842861094E-3</v>
      </c>
      <c r="AQ343">
        <v>1979</v>
      </c>
      <c r="AR343" t="s">
        <v>608</v>
      </c>
      <c r="AS343" s="200">
        <f>SUM(AS431:AS433)</f>
        <v>20646689</v>
      </c>
      <c r="AT343" s="161">
        <f t="shared" si="270"/>
        <v>3.6881244236451789E-3</v>
      </c>
      <c r="AU343">
        <v>1979</v>
      </c>
      <c r="AV343" t="s">
        <v>608</v>
      </c>
      <c r="AW343" s="200">
        <f>SUM(AW431:AW433)</f>
        <v>19198213</v>
      </c>
      <c r="AX343" s="161">
        <f t="shared" si="271"/>
        <v>3.363026439253305E-3</v>
      </c>
      <c r="AY343" s="174">
        <f t="shared" si="306"/>
        <v>-843779.99972286448</v>
      </c>
      <c r="AZ343" s="161">
        <f t="shared" si="311"/>
        <v>-1.3683786518021643E-4</v>
      </c>
      <c r="BA343" s="148">
        <f t="shared" si="312"/>
        <v>-3.6767811254187044E-2</v>
      </c>
      <c r="BB343" s="148">
        <f t="shared" si="313"/>
        <v>-3.5890419302863789E-2</v>
      </c>
      <c r="BC343" s="174">
        <f t="shared" si="307"/>
        <v>-1032999.2706567422</v>
      </c>
      <c r="BD343" s="161">
        <f t="shared" si="314"/>
        <v>5.5781279778708854E-5</v>
      </c>
      <c r="BE343" s="148">
        <f t="shared" si="299"/>
        <v>-4.3074162904797909E-2</v>
      </c>
      <c r="BF343" s="161">
        <f t="shared" si="300"/>
        <v>1.4847783403784898E-2</v>
      </c>
      <c r="BG343" s="174">
        <f t="shared" si="285"/>
        <v>489439.46021944657</v>
      </c>
      <c r="BH343" s="161">
        <f t="shared" si="301"/>
        <v>4.6928759605885904E-5</v>
      </c>
      <c r="BI343" s="148">
        <f t="shared" si="286"/>
        <v>2.0833915692856052E-2</v>
      </c>
      <c r="BJ343" s="161">
        <f t="shared" si="302"/>
        <v>1.2649441544633331E-2</v>
      </c>
      <c r="BK343" s="174">
        <f t="shared" si="303"/>
        <v>866538.40039110184</v>
      </c>
      <c r="BL343" s="164">
        <f t="shared" si="304"/>
        <v>-8.4163194094929311E-5</v>
      </c>
      <c r="BM343" s="4">
        <f t="shared" si="272"/>
        <v>3.8298518012084372E-2</v>
      </c>
      <c r="BN343" s="4">
        <f t="shared" si="287"/>
        <v>-2.2182589978947776E-2</v>
      </c>
      <c r="BO343" s="157">
        <f t="shared" si="273"/>
        <v>-123794</v>
      </c>
      <c r="BP343" s="164">
        <f t="shared" si="288"/>
        <v>5.0413376470792928E-5</v>
      </c>
      <c r="BQ343" s="4">
        <f t="shared" si="274"/>
        <v>-5.4415679367629272E-3</v>
      </c>
      <c r="BR343" s="4">
        <f t="shared" si="289"/>
        <v>1.3466201166547901E-2</v>
      </c>
      <c r="BS343" s="157">
        <f t="shared" si="275"/>
        <v>602551</v>
      </c>
      <c r="BT343" s="164">
        <f t="shared" si="290"/>
        <v>-6.3003917156643878E-5</v>
      </c>
      <c r="BU343" s="4">
        <f t="shared" si="276"/>
        <v>2.7206715882347257E-2</v>
      </c>
      <c r="BV343" s="4">
        <f t="shared" si="291"/>
        <v>-1.6550792685283484E-2</v>
      </c>
      <c r="BW343" s="157">
        <f t="shared" si="277"/>
        <v>495900</v>
      </c>
      <c r="BX343" s="4">
        <f t="shared" si="292"/>
        <v>-3.9650299641154785E-5</v>
      </c>
      <c r="BY343" s="4">
        <f t="shared" si="278"/>
        <v>2.2903997839939159E-2</v>
      </c>
      <c r="BZ343" s="4">
        <f t="shared" si="293"/>
        <v>-1.030854899655086E-2</v>
      </c>
      <c r="CA343" s="157">
        <f t="shared" si="279"/>
        <v>1004553</v>
      </c>
      <c r="CB343" s="4">
        <f t="shared" si="294"/>
        <v>1.5822676064093048E-4</v>
      </c>
      <c r="CC343" s="4">
        <f t="shared" si="280"/>
        <v>4.8654435585289244E-2</v>
      </c>
      <c r="CD343" s="4">
        <f t="shared" si="295"/>
        <v>4.2901687271316664E-2</v>
      </c>
      <c r="CE343" s="159">
        <f t="shared" si="281"/>
        <v>1448476</v>
      </c>
      <c r="CF343" s="4">
        <f t="shared" si="296"/>
        <v>3.2509798439187389E-4</v>
      </c>
      <c r="CG343" s="4">
        <f t="shared" si="282"/>
        <v>7.5448480543475582E-2</v>
      </c>
      <c r="CH343" s="4">
        <f t="shared" si="297"/>
        <v>9.6668280866699222E-2</v>
      </c>
      <c r="CI343" s="157">
        <f t="shared" si="316"/>
        <v>2906884.5902309418</v>
      </c>
      <c r="CJ343" s="164">
        <f t="shared" si="315"/>
        <v>3.1279288481524765E-4</v>
      </c>
      <c r="CK343" s="4">
        <f t="shared" si="283"/>
        <v>0.15141433164799983</v>
      </c>
      <c r="CL343" s="4">
        <f t="shared" si="298"/>
        <v>9.3009344548803857E-2</v>
      </c>
    </row>
    <row r="344" spans="1:90" x14ac:dyDescent="0.35">
      <c r="A344" t="s">
        <v>624</v>
      </c>
      <c r="B344">
        <v>1980</v>
      </c>
      <c r="C344" t="s">
        <v>473</v>
      </c>
      <c r="D344" s="342">
        <v>20418000</v>
      </c>
      <c r="E344" s="200">
        <v>18439347</v>
      </c>
      <c r="F344" s="200">
        <v>2246526</v>
      </c>
      <c r="G344" s="161">
        <f t="shared" si="308"/>
        <v>3.0916627852405551E-3</v>
      </c>
      <c r="H344" s="342">
        <v>20657000</v>
      </c>
      <c r="I344" s="200">
        <v>18613726.945949741</v>
      </c>
      <c r="J344" s="200">
        <v>2310089.1559596793</v>
      </c>
      <c r="K344" s="161">
        <f t="shared" si="309"/>
        <v>3.0952451995097823E-3</v>
      </c>
      <c r="L344" s="200">
        <v>17771716.051716406</v>
      </c>
      <c r="M344" s="200">
        <v>1956092.7009674429</v>
      </c>
      <c r="N344" s="161">
        <f t="shared" si="310"/>
        <v>2.952539212616049E-3</v>
      </c>
      <c r="O344" s="200">
        <v>17894964</v>
      </c>
      <c r="P344" s="200">
        <v>1923409</v>
      </c>
      <c r="Q344" s="161">
        <f t="shared" si="305"/>
        <v>2.9477348209494877E-3</v>
      </c>
      <c r="R344" t="s">
        <v>624</v>
      </c>
      <c r="S344" s="144">
        <v>1980</v>
      </c>
      <c r="T344" t="s">
        <v>473</v>
      </c>
      <c r="U344" s="275">
        <f>+U436+U437</f>
        <v>18812475.618112247</v>
      </c>
      <c r="V344" s="161">
        <f t="shared" si="284"/>
        <v>2.9470644377822667E-3</v>
      </c>
      <c r="W344" s="275">
        <f>+W436+W437</f>
        <v>18770929.857130155</v>
      </c>
      <c r="X344" s="161">
        <f t="shared" si="265"/>
        <v>2.9643223705089453E-3</v>
      </c>
      <c r="Y344" s="145">
        <v>1980</v>
      </c>
      <c r="Z344" t="s">
        <v>624</v>
      </c>
      <c r="AA344" s="8" t="s">
        <v>473</v>
      </c>
      <c r="AB344" s="275">
        <f>+AB436+AB437</f>
        <v>17680733</v>
      </c>
      <c r="AC344" s="161">
        <f t="shared" si="266"/>
        <v>2.9648612841451771E-3</v>
      </c>
      <c r="AD344" s="145">
        <v>1980</v>
      </c>
      <c r="AE344" t="s">
        <v>624</v>
      </c>
      <c r="AF344" s="8" t="s">
        <v>473</v>
      </c>
      <c r="AG344" s="275">
        <f>+AG436+AG437</f>
        <v>17778043</v>
      </c>
      <c r="AH344" s="161">
        <f t="shared" si="267"/>
        <v>2.9255606072124485E-3</v>
      </c>
      <c r="AI344" s="145">
        <v>1980</v>
      </c>
      <c r="AJ344" t="s">
        <v>624</v>
      </c>
      <c r="AK344" s="275">
        <f>+AK436+AK437</f>
        <v>15496611</v>
      </c>
      <c r="AL344" s="161">
        <f t="shared" si="268"/>
        <v>2.6635925666028933E-3</v>
      </c>
      <c r="AM344" s="145">
        <v>1980</v>
      </c>
      <c r="AN344" t="s">
        <v>624</v>
      </c>
      <c r="AO344" s="275">
        <f>+AO436+AO437</f>
        <v>14272077</v>
      </c>
      <c r="AP344" s="161">
        <f t="shared" si="317"/>
        <v>2.5354397808297806E-3</v>
      </c>
      <c r="AQ344" s="145">
        <v>1980</v>
      </c>
      <c r="AR344" t="s">
        <v>624</v>
      </c>
      <c r="AS344" s="275">
        <f>+AS436+AS437</f>
        <v>13428081</v>
      </c>
      <c r="AT344" s="161">
        <f t="shared" si="270"/>
        <v>2.398662250338821E-3</v>
      </c>
      <c r="AU344" s="145">
        <v>1980</v>
      </c>
      <c r="AV344" t="s">
        <v>624</v>
      </c>
      <c r="AW344" s="275">
        <f>+AW436+AW437</f>
        <v>12471821</v>
      </c>
      <c r="AX344" s="161">
        <f t="shared" si="271"/>
        <v>2.1847379112126006E-3</v>
      </c>
      <c r="AY344" s="174">
        <f t="shared" si="306"/>
        <v>842010.89423333481</v>
      </c>
      <c r="AZ344" s="161">
        <f t="shared" si="311"/>
        <v>1.4270598689373332E-4</v>
      </c>
      <c r="BA344" s="148">
        <f t="shared" si="312"/>
        <v>4.7379267808637576E-2</v>
      </c>
      <c r="BB344" s="148">
        <f t="shared" si="313"/>
        <v>4.8333307914746035E-2</v>
      </c>
      <c r="BC344" s="174">
        <f t="shared" si="307"/>
        <v>-1040759.5663958415</v>
      </c>
      <c r="BD344" s="161">
        <f t="shared" si="314"/>
        <v>5.4747748337823088E-6</v>
      </c>
      <c r="BE344" s="148">
        <f t="shared" si="299"/>
        <v>-5.5322839349958845E-2</v>
      </c>
      <c r="BF344" s="161">
        <f t="shared" si="300"/>
        <v>1.8577044884373827E-3</v>
      </c>
      <c r="BG344" s="174">
        <f t="shared" si="285"/>
        <v>41545.76098209247</v>
      </c>
      <c r="BH344" s="161">
        <f t="shared" si="301"/>
        <v>-1.7257932726678568E-5</v>
      </c>
      <c r="BI344" s="148">
        <f t="shared" ref="BI344:BI346" si="318">+BG344/W344</f>
        <v>2.2133032992135591E-3</v>
      </c>
      <c r="BJ344" s="161">
        <f t="shared" ref="BJ344:BJ346" si="319">+BH344/X344</f>
        <v>-5.821881215879887E-3</v>
      </c>
      <c r="BK344" s="174">
        <f t="shared" ref="BK344:BK346" si="320">+W344-AB344</f>
        <v>1090196.857130155</v>
      </c>
      <c r="BL344" s="164">
        <f t="shared" ref="BL344:BL346" si="321">+X344-AC344</f>
        <v>-5.3891363623178798E-7</v>
      </c>
      <c r="BM344" s="4">
        <f t="shared" ref="BM344:BM346" si="322">+BK344/AB344</f>
        <v>6.166016177780384E-2</v>
      </c>
      <c r="BN344" s="4">
        <f t="shared" ref="BN344:BN346" si="323">+BL344/AC344</f>
        <v>-1.8176689719470856E-4</v>
      </c>
      <c r="BO344" s="157">
        <f t="shared" ref="BO344:BO346" si="324">+AB344-AG344</f>
        <v>-97310</v>
      </c>
      <c r="BP344" s="164">
        <f t="shared" ref="BP344:BP346" si="325">+AC344-AH344</f>
        <v>3.9300676932728547E-5</v>
      </c>
      <c r="BQ344" s="4">
        <f t="shared" ref="BQ344:BQ346" si="326">+BO344/AG344</f>
        <v>-5.4736058406428647E-3</v>
      </c>
      <c r="BR344" s="4">
        <f t="shared" ref="BR344:BR346" si="327">+BP344/AH344</f>
        <v>1.3433554183030674E-2</v>
      </c>
      <c r="BS344" s="157">
        <f t="shared" ref="BS344:BS346" si="328">+AG344-AK344</f>
        <v>2281432</v>
      </c>
      <c r="BT344" s="164">
        <f t="shared" ref="BT344:BT346" si="329">+AH344-AL344</f>
        <v>2.6196804060955522E-4</v>
      </c>
      <c r="BU344" s="4">
        <f t="shared" ref="BU344:BU346" si="330">+BS344/AK344</f>
        <v>0.14722135052625376</v>
      </c>
      <c r="BV344" s="4">
        <f t="shared" ref="BV344:BV346" si="331">+BT344/AL344</f>
        <v>9.8351393487955782E-2</v>
      </c>
      <c r="BW344" s="157">
        <f t="shared" ref="BW344:BW346" si="332">+AK344-AO344</f>
        <v>1224534</v>
      </c>
      <c r="BX344" s="4">
        <f t="shared" ref="BX344:BX346" si="333">+AL344-AP344</f>
        <v>1.2815278577311268E-4</v>
      </c>
      <c r="BY344" s="4">
        <f t="shared" ref="BY344:BY346" si="334">+BW344/AO344</f>
        <v>8.5799284855315738E-2</v>
      </c>
      <c r="BZ344" s="4">
        <f t="shared" ref="BZ344:BZ346" si="335">+BX344/AP344</f>
        <v>5.0544598511888833E-2</v>
      </c>
      <c r="CA344" s="157">
        <f t="shared" ref="CA344:CA346" si="336">+AO344-AS344</f>
        <v>843996</v>
      </c>
      <c r="CB344" s="4">
        <f t="shared" ref="CB344:CB346" si="337">+AP344-AT344</f>
        <v>1.3677753049095957E-4</v>
      </c>
      <c r="CC344" s="4">
        <f t="shared" ref="CC344:CC346" si="338">+CA344/AS344</f>
        <v>6.2853061431488236E-2</v>
      </c>
      <c r="CD344" s="4">
        <f t="shared" ref="CD344:CD346" si="339">+CB344/AT344</f>
        <v>5.7022421756810146E-2</v>
      </c>
      <c r="CE344" s="159">
        <f t="shared" ref="CE344:CE346" si="340">+AS344-AW344</f>
        <v>956260</v>
      </c>
      <c r="CF344" s="4">
        <f t="shared" ref="CF344:CF346" si="341">+AT344-AX344</f>
        <v>2.1392433912622048E-4</v>
      </c>
      <c r="CG344" s="4">
        <f t="shared" ref="CG344:CG346" si="342">+CE344/AW344</f>
        <v>7.6673646935760217E-2</v>
      </c>
      <c r="CH344" s="4">
        <f t="shared" ref="CH344:CH346" si="343">+CF344/AX344</f>
        <v>9.7917621161014004E-2</v>
      </c>
      <c r="CI344" s="157">
        <f t="shared" si="316"/>
        <v>6141905.9459497407</v>
      </c>
      <c r="CJ344" s="164">
        <f t="shared" si="315"/>
        <v>9.1050728829718177E-4</v>
      </c>
      <c r="CK344" s="4">
        <f t="shared" ref="CK344:CK346" si="344">+CI344/AW344</f>
        <v>0.49246264406374501</v>
      </c>
      <c r="CL344" s="4">
        <f t="shared" ref="CL344:CL346" si="345">+CJ344/AX344</f>
        <v>0.41675813086056651</v>
      </c>
    </row>
    <row r="345" spans="1:90" x14ac:dyDescent="0.35">
      <c r="A345" t="s">
        <v>625</v>
      </c>
      <c r="B345">
        <v>1982</v>
      </c>
      <c r="C345" t="s">
        <v>473</v>
      </c>
      <c r="D345" s="342">
        <v>20371000</v>
      </c>
      <c r="E345" s="200">
        <v>18396599</v>
      </c>
      <c r="F345" s="200">
        <v>2844137</v>
      </c>
      <c r="G345" s="161">
        <f t="shared" si="308"/>
        <v>3.0844953730353691E-3</v>
      </c>
      <c r="H345" s="342">
        <v>20402000</v>
      </c>
      <c r="I345" s="200">
        <v>18384628.615006033</v>
      </c>
      <c r="J345" s="200">
        <v>2725732.6987773804</v>
      </c>
      <c r="K345" s="161">
        <f t="shared" si="309"/>
        <v>3.0571488251980535E-3</v>
      </c>
      <c r="L345" s="200">
        <v>17043254.181473739</v>
      </c>
      <c r="M345" s="200">
        <v>2308043.3164718025</v>
      </c>
      <c r="N345" s="161">
        <f t="shared" si="310"/>
        <v>2.8315147583355426E-3</v>
      </c>
      <c r="O345" s="200">
        <v>17149970</v>
      </c>
      <c r="P345" s="200">
        <v>2269479</v>
      </c>
      <c r="Q345" s="161">
        <f t="shared" si="305"/>
        <v>2.8250162306690911E-3</v>
      </c>
      <c r="R345" t="s">
        <v>625</v>
      </c>
      <c r="S345" s="144">
        <v>1982</v>
      </c>
      <c r="T345" t="s">
        <v>473</v>
      </c>
      <c r="U345" s="275">
        <f>+U439+U440+U441+U443+U445</f>
        <v>16272007.268949654</v>
      </c>
      <c r="V345" s="161">
        <f t="shared" si="284"/>
        <v>2.5490878992813874E-3</v>
      </c>
      <c r="W345" s="275">
        <f>+W439+W440+W441+W443+W445</f>
        <v>16781338.615945619</v>
      </c>
      <c r="X345" s="161">
        <f t="shared" si="265"/>
        <v>2.6501243063053385E-3</v>
      </c>
      <c r="Y345" s="145">
        <v>1982</v>
      </c>
      <c r="Z345" t="s">
        <v>625</v>
      </c>
      <c r="AA345" s="8" t="s">
        <v>473</v>
      </c>
      <c r="AB345" s="275">
        <f>+AB439+AB440+AB441+AB443+AB445</f>
        <v>15852898</v>
      </c>
      <c r="AC345" s="161">
        <f t="shared" si="266"/>
        <v>2.6583537866729005E-3</v>
      </c>
      <c r="AD345" s="145">
        <v>1982</v>
      </c>
      <c r="AE345" t="s">
        <v>625</v>
      </c>
      <c r="AF345" s="8" t="s">
        <v>473</v>
      </c>
      <c r="AG345" s="275">
        <f>+AG439+AG440+AG441+AG443+AG445</f>
        <v>15880936</v>
      </c>
      <c r="AH345" s="161">
        <f t="shared" si="267"/>
        <v>2.6133720549141454E-3</v>
      </c>
      <c r="AI345" s="145">
        <v>1982</v>
      </c>
      <c r="AJ345" t="s">
        <v>625</v>
      </c>
      <c r="AK345" s="275">
        <f>+AK439+AK440+AK441+AK443+AK445</f>
        <v>14522895</v>
      </c>
      <c r="AL345" s="161">
        <f t="shared" si="268"/>
        <v>2.4962280570606258E-3</v>
      </c>
      <c r="AM345" s="145">
        <v>1982</v>
      </c>
      <c r="AN345" t="s">
        <v>625</v>
      </c>
      <c r="AO345" s="275">
        <f>+AO439+AO440+AO441+AO443+AO445</f>
        <v>13627048</v>
      </c>
      <c r="AP345" s="161">
        <f t="shared" si="317"/>
        <v>2.4208501393649219E-3</v>
      </c>
      <c r="AQ345" s="145">
        <v>1982</v>
      </c>
      <c r="AR345" t="s">
        <v>625</v>
      </c>
      <c r="AS345" s="275">
        <f>+AS439+AS440+AS441+AS443+AS445</f>
        <v>12819809</v>
      </c>
      <c r="AT345" s="161">
        <f t="shared" si="270"/>
        <v>2.2900064353837206E-3</v>
      </c>
      <c r="AU345" s="145">
        <v>1982</v>
      </c>
      <c r="AV345" t="s">
        <v>625</v>
      </c>
      <c r="AW345" s="275">
        <f>+AW439+AW440+AW441+AW443+AW445</f>
        <v>12624226</v>
      </c>
      <c r="AX345" s="161">
        <f t="shared" si="271"/>
        <v>2.2114352941656075E-3</v>
      </c>
      <c r="AY345" s="174">
        <f t="shared" si="306"/>
        <v>1341374.4335322939</v>
      </c>
      <c r="AZ345" s="161">
        <f t="shared" si="311"/>
        <v>2.2563406686251092E-4</v>
      </c>
      <c r="BA345" s="148">
        <f t="shared" si="312"/>
        <v>7.870412652710343E-2</v>
      </c>
      <c r="BB345" s="148">
        <f t="shared" si="313"/>
        <v>7.9686699918578574E-2</v>
      </c>
      <c r="BC345" s="174">
        <f t="shared" si="307"/>
        <v>771246.91252408549</v>
      </c>
      <c r="BD345" s="161">
        <f t="shared" si="314"/>
        <v>2.8242685905415519E-4</v>
      </c>
      <c r="BE345" s="148">
        <f t="shared" si="299"/>
        <v>4.7397158800179723E-2</v>
      </c>
      <c r="BF345" s="161">
        <f t="shared" si="300"/>
        <v>0.11079526097698476</v>
      </c>
      <c r="BG345" s="174">
        <f t="shared" si="285"/>
        <v>-509331.34699596465</v>
      </c>
      <c r="BH345" s="161">
        <f t="shared" si="301"/>
        <v>-1.010364070239511E-4</v>
      </c>
      <c r="BI345" s="148">
        <f t="shared" si="318"/>
        <v>-3.0351055934953741E-2</v>
      </c>
      <c r="BJ345" s="161">
        <f t="shared" si="319"/>
        <v>-3.8125157670362508E-2</v>
      </c>
      <c r="BK345" s="174">
        <f t="shared" si="320"/>
        <v>928440.6159456186</v>
      </c>
      <c r="BL345" s="164">
        <f t="shared" si="321"/>
        <v>-8.2294803675619227E-6</v>
      </c>
      <c r="BM345" s="4">
        <f t="shared" si="322"/>
        <v>5.8565986859034767E-2</v>
      </c>
      <c r="BN345" s="4">
        <f t="shared" si="323"/>
        <v>-3.0957054733717904E-3</v>
      </c>
      <c r="BO345" s="157">
        <f t="shared" si="324"/>
        <v>-28038</v>
      </c>
      <c r="BP345" s="164">
        <f t="shared" si="325"/>
        <v>4.498173175875508E-5</v>
      </c>
      <c r="BQ345" s="4">
        <f t="shared" si="326"/>
        <v>-1.7655130654767451E-3</v>
      </c>
      <c r="BR345" s="4">
        <f t="shared" si="327"/>
        <v>1.7212142325533829E-2</v>
      </c>
      <c r="BS345" s="157">
        <f t="shared" si="328"/>
        <v>1358041</v>
      </c>
      <c r="BT345" s="164">
        <f t="shared" si="329"/>
        <v>1.1714399785351954E-4</v>
      </c>
      <c r="BU345" s="4">
        <f t="shared" si="330"/>
        <v>9.3510350381242863E-2</v>
      </c>
      <c r="BV345" s="4">
        <f t="shared" si="331"/>
        <v>4.6928403645722851E-2</v>
      </c>
      <c r="BW345" s="157">
        <f t="shared" si="332"/>
        <v>895847</v>
      </c>
      <c r="BX345" s="4">
        <f t="shared" si="333"/>
        <v>7.5377917695703886E-5</v>
      </c>
      <c r="BY345" s="4">
        <f t="shared" si="334"/>
        <v>6.5740356972397843E-2</v>
      </c>
      <c r="BZ345" s="4">
        <f t="shared" si="335"/>
        <v>3.113696154503735E-2</v>
      </c>
      <c r="CA345" s="157">
        <f t="shared" si="336"/>
        <v>807239</v>
      </c>
      <c r="CB345" s="4">
        <f t="shared" si="337"/>
        <v>1.308437039812013E-4</v>
      </c>
      <c r="CC345" s="4">
        <f t="shared" si="338"/>
        <v>6.2968098822689167E-2</v>
      </c>
      <c r="CD345" s="4">
        <f t="shared" si="339"/>
        <v>5.7136828071523177E-2</v>
      </c>
      <c r="CE345" s="159">
        <f t="shared" si="340"/>
        <v>195583</v>
      </c>
      <c r="CF345" s="4">
        <f t="shared" si="341"/>
        <v>7.8571141218113094E-5</v>
      </c>
      <c r="CG345" s="4">
        <f t="shared" si="342"/>
        <v>1.549267258048137E-2</v>
      </c>
      <c r="CH345" s="4">
        <f t="shared" si="343"/>
        <v>3.5529477812625138E-2</v>
      </c>
      <c r="CI345" s="157">
        <f t="shared" si="316"/>
        <v>5760402.6150060333</v>
      </c>
      <c r="CJ345" s="164">
        <f t="shared" si="315"/>
        <v>8.4571353103244599E-4</v>
      </c>
      <c r="CK345" s="4">
        <f t="shared" si="344"/>
        <v>0.45629748825837191</v>
      </c>
      <c r="CL345" s="4">
        <f t="shared" si="345"/>
        <v>0.38242743672567664</v>
      </c>
    </row>
    <row r="346" spans="1:90" x14ac:dyDescent="0.35">
      <c r="A346" t="s">
        <v>626</v>
      </c>
      <c r="B346">
        <v>1991</v>
      </c>
      <c r="C346" t="s">
        <v>473</v>
      </c>
      <c r="D346" s="342">
        <v>14596000</v>
      </c>
      <c r="E346" s="200">
        <v>13181835</v>
      </c>
      <c r="F346" s="200">
        <v>1877460</v>
      </c>
      <c r="G346" s="161">
        <f t="shared" si="308"/>
        <v>2.2101535759743245E-3</v>
      </c>
      <c r="H346" s="342">
        <v>14419000</v>
      </c>
      <c r="I346" s="200">
        <v>12993191.445733981</v>
      </c>
      <c r="J346" s="200">
        <v>1611453.6739117405</v>
      </c>
      <c r="K346" s="161">
        <f t="shared" si="309"/>
        <v>2.1606158490183897E-3</v>
      </c>
      <c r="L346" s="200">
        <v>12370352.889614265</v>
      </c>
      <c r="M346" s="200">
        <v>1364515.6341060908</v>
      </c>
      <c r="N346" s="161">
        <f t="shared" si="310"/>
        <v>2.0551730555562675E-3</v>
      </c>
      <c r="O346" s="200">
        <v>12456064</v>
      </c>
      <c r="P346" s="200">
        <v>1341716</v>
      </c>
      <c r="Q346" s="161">
        <f t="shared" si="305"/>
        <v>2.051816007273072E-3</v>
      </c>
      <c r="R346" t="s">
        <v>626</v>
      </c>
      <c r="S346" s="144">
        <v>1991</v>
      </c>
      <c r="T346" t="s">
        <v>473</v>
      </c>
      <c r="U346" s="275">
        <f>+U442+U444</f>
        <v>12514692.797633883</v>
      </c>
      <c r="V346" s="161">
        <f t="shared" si="284"/>
        <v>1.9604865857297303E-3</v>
      </c>
      <c r="W346" s="275">
        <f>+W442+W444</f>
        <v>12421188.368548434</v>
      </c>
      <c r="X346" s="161">
        <f t="shared" si="265"/>
        <v>1.9615654008321472E-3</v>
      </c>
      <c r="Y346" s="145">
        <v>1991</v>
      </c>
      <c r="Z346" t="s">
        <v>626</v>
      </c>
      <c r="AA346" s="8" t="s">
        <v>473</v>
      </c>
      <c r="AB346" s="275">
        <f>+AB442+AB444</f>
        <v>11411212</v>
      </c>
      <c r="AC346" s="161">
        <f t="shared" si="266"/>
        <v>1.9135326948250876E-3</v>
      </c>
      <c r="AD346" s="145">
        <v>1991</v>
      </c>
      <c r="AE346" t="s">
        <v>626</v>
      </c>
      <c r="AF346" s="8" t="s">
        <v>473</v>
      </c>
      <c r="AG346" s="275">
        <f>+AG442+AG444</f>
        <v>11938296</v>
      </c>
      <c r="AH346" s="161">
        <f t="shared" si="267"/>
        <v>1.9645699189073818E-3</v>
      </c>
      <c r="AI346" s="145">
        <v>1991</v>
      </c>
      <c r="AJ346" t="s">
        <v>626</v>
      </c>
      <c r="AK346" s="275">
        <f>+AK442+AK444</f>
        <v>11272945</v>
      </c>
      <c r="AL346" s="161">
        <f t="shared" si="268"/>
        <v>1.9376192966141597E-3</v>
      </c>
      <c r="AM346" s="145">
        <v>1991</v>
      </c>
      <c r="AN346" t="s">
        <v>626</v>
      </c>
      <c r="AO346" s="275">
        <f>+AO442+AO444</f>
        <v>10291844</v>
      </c>
      <c r="AP346" s="161">
        <f t="shared" si="317"/>
        <v>1.8283499098060004E-3</v>
      </c>
      <c r="AQ346" s="145">
        <v>1991</v>
      </c>
      <c r="AR346" t="s">
        <v>626</v>
      </c>
      <c r="AS346" s="275">
        <f>+AS442+AS444</f>
        <v>9149492</v>
      </c>
      <c r="AT346" s="161">
        <f t="shared" si="270"/>
        <v>1.6343765777237299E-3</v>
      </c>
      <c r="AU346" s="145">
        <v>1991</v>
      </c>
      <c r="AV346" t="s">
        <v>626</v>
      </c>
      <c r="AW346" s="275">
        <f>+AW442+AW444</f>
        <v>9994310</v>
      </c>
      <c r="AX346" s="161">
        <f t="shared" si="271"/>
        <v>1.7507425702638936E-3</v>
      </c>
      <c r="AY346" s="174">
        <f t="shared" si="306"/>
        <v>622838.55611971579</v>
      </c>
      <c r="AZ346" s="161">
        <f t="shared" si="311"/>
        <v>1.0544279346212226E-4</v>
      </c>
      <c r="BA346" s="148">
        <f t="shared" si="312"/>
        <v>5.0349295745849759E-2</v>
      </c>
      <c r="BB346" s="148">
        <f t="shared" si="313"/>
        <v>5.1306041200302896E-2</v>
      </c>
      <c r="BC346" s="174">
        <f t="shared" si="307"/>
        <v>-144339.9080196172</v>
      </c>
      <c r="BD346" s="161">
        <f t="shared" si="314"/>
        <v>9.4686469826537126E-5</v>
      </c>
      <c r="BE346" s="148">
        <f t="shared" si="299"/>
        <v>-1.15336357315065E-2</v>
      </c>
      <c r="BF346" s="161">
        <f t="shared" si="300"/>
        <v>4.8297433155500537E-2</v>
      </c>
      <c r="BG346" s="174">
        <f t="shared" si="285"/>
        <v>93504.429085448384</v>
      </c>
      <c r="BH346" s="161">
        <f t="shared" si="301"/>
        <v>-1.0788151024168288E-6</v>
      </c>
      <c r="BI346" s="148">
        <f t="shared" si="318"/>
        <v>7.5278166879917873E-3</v>
      </c>
      <c r="BJ346" s="161">
        <f t="shared" si="319"/>
        <v>-5.4997661661404062E-4</v>
      </c>
      <c r="BK346" s="174">
        <f t="shared" si="320"/>
        <v>1009976.3685484342</v>
      </c>
      <c r="BL346" s="164">
        <f t="shared" si="321"/>
        <v>4.8032706007059608E-5</v>
      </c>
      <c r="BM346" s="4">
        <f t="shared" si="322"/>
        <v>8.8507370518436976E-2</v>
      </c>
      <c r="BN346" s="4">
        <f t="shared" si="323"/>
        <v>2.5101586263437316E-2</v>
      </c>
      <c r="BO346" s="157">
        <f t="shared" si="324"/>
        <v>-527084</v>
      </c>
      <c r="BP346" s="164">
        <f t="shared" si="325"/>
        <v>-5.1037224082294257E-5</v>
      </c>
      <c r="BQ346" s="4">
        <f t="shared" si="326"/>
        <v>-4.4150689512138082E-2</v>
      </c>
      <c r="BR346" s="4">
        <f t="shared" si="327"/>
        <v>-2.5978828033099071E-2</v>
      </c>
      <c r="BS346" s="157">
        <f t="shared" si="328"/>
        <v>665351</v>
      </c>
      <c r="BT346" s="164">
        <f t="shared" si="329"/>
        <v>2.6950622293222138E-5</v>
      </c>
      <c r="BU346" s="4">
        <f t="shared" si="330"/>
        <v>5.9021932600575984E-2</v>
      </c>
      <c r="BV346" s="4">
        <f t="shared" si="331"/>
        <v>1.3909142183047141E-2</v>
      </c>
      <c r="BW346" s="157">
        <f t="shared" si="332"/>
        <v>981101</v>
      </c>
      <c r="BX346" s="4">
        <f t="shared" si="333"/>
        <v>1.0926938680815923E-4</v>
      </c>
      <c r="BY346" s="4">
        <f t="shared" si="334"/>
        <v>9.5328009246933784E-2</v>
      </c>
      <c r="BZ346" s="4">
        <f t="shared" si="335"/>
        <v>5.9763935897671476E-2</v>
      </c>
      <c r="CA346" s="157">
        <f t="shared" si="336"/>
        <v>1142352</v>
      </c>
      <c r="CB346" s="4">
        <f t="shared" si="337"/>
        <v>1.939733320822706E-4</v>
      </c>
      <c r="CC346" s="4">
        <f t="shared" si="338"/>
        <v>0.12485414490771728</v>
      </c>
      <c r="CD346" s="4">
        <f t="shared" si="339"/>
        <v>0.118683377335489</v>
      </c>
      <c r="CE346" s="159">
        <f t="shared" si="340"/>
        <v>-844818</v>
      </c>
      <c r="CF346" s="4">
        <f t="shared" si="341"/>
        <v>-1.1636599254016377E-4</v>
      </c>
      <c r="CG346" s="4">
        <f t="shared" si="342"/>
        <v>-8.4529897511684146E-2</v>
      </c>
      <c r="CH346" s="4">
        <f t="shared" si="343"/>
        <v>-6.646664936160411E-2</v>
      </c>
      <c r="CI346" s="157">
        <f t="shared" si="316"/>
        <v>2998881.4457339812</v>
      </c>
      <c r="CJ346" s="164">
        <f t="shared" si="315"/>
        <v>4.098732787544961E-4</v>
      </c>
      <c r="CK346" s="4">
        <f t="shared" si="344"/>
        <v>0.30005887807502279</v>
      </c>
      <c r="CL346" s="4">
        <f t="shared" si="345"/>
        <v>0.23411396153616973</v>
      </c>
    </row>
    <row r="347" spans="1:90" x14ac:dyDescent="0.35">
      <c r="A347" t="s">
        <v>685</v>
      </c>
      <c r="B347">
        <v>1992</v>
      </c>
      <c r="C347" t="s">
        <v>473</v>
      </c>
      <c r="D347" s="342">
        <v>18932000</v>
      </c>
      <c r="E347" s="200">
        <v>17097340</v>
      </c>
      <c r="F347" s="200">
        <v>1554495</v>
      </c>
      <c r="G347" s="161">
        <f t="shared" si="308"/>
        <v>2.866653022181575E-3</v>
      </c>
      <c r="H347" s="342">
        <v>18794000</v>
      </c>
      <c r="I347" s="200">
        <v>16935478.88655559</v>
      </c>
      <c r="J347" s="200">
        <v>1286265.8383524348</v>
      </c>
      <c r="K347" s="161">
        <f t="shared" si="309"/>
        <v>2.8161721656939152E-3</v>
      </c>
      <c r="L347" s="200">
        <f>+L447+L448+L449</f>
        <v>17041491.73723257</v>
      </c>
      <c r="M347" s="200">
        <f t="shared" ref="M347:Q347" si="346">+M447+M448+M449</f>
        <v>1089159.35621529</v>
      </c>
      <c r="N347" s="161">
        <f t="shared" si="310"/>
        <v>2.8312219511740415E-3</v>
      </c>
      <c r="O347" s="200">
        <f t="shared" si="346"/>
        <v>17466167</v>
      </c>
      <c r="P347" s="200">
        <f t="shared" si="346"/>
        <v>1356555</v>
      </c>
      <c r="Q347" s="373">
        <f t="shared" si="346"/>
        <v>2.8771015495990299E-3</v>
      </c>
      <c r="R347" t="s">
        <v>685</v>
      </c>
      <c r="S347" s="144">
        <v>1992</v>
      </c>
      <c r="T347" t="s">
        <v>473</v>
      </c>
      <c r="U347" s="200">
        <f t="shared" ref="U347:X347" si="347">+U447+U448+U449</f>
        <v>17785787.781352319</v>
      </c>
      <c r="V347" s="373">
        <f t="shared" si="347"/>
        <v>2.7862288692032068E-3</v>
      </c>
      <c r="W347" s="200">
        <f t="shared" si="347"/>
        <v>18126101.36240375</v>
      </c>
      <c r="X347" s="373">
        <f t="shared" si="347"/>
        <v>2.8624904662501892E-3</v>
      </c>
      <c r="Y347" s="145">
        <v>1992</v>
      </c>
      <c r="Z347" t="s">
        <v>685</v>
      </c>
      <c r="AA347" s="8" t="s">
        <v>473</v>
      </c>
      <c r="AB347" s="200">
        <f t="shared" ref="AB347:AC347" si="348">+AB447+AB448+AB449</f>
        <v>17254895</v>
      </c>
      <c r="AC347" s="373">
        <f t="shared" si="348"/>
        <v>2.893453011676054E-3</v>
      </c>
      <c r="AD347" s="145">
        <v>1992</v>
      </c>
      <c r="AE347" t="s">
        <v>685</v>
      </c>
      <c r="AF347" s="8" t="s">
        <v>473</v>
      </c>
      <c r="AG347" s="200">
        <f t="shared" ref="AG347:AH347" si="349">+AG447+AG448+AG449</f>
        <v>16981620</v>
      </c>
      <c r="AH347" s="373">
        <f t="shared" si="349"/>
        <v>2.7945009762126833E-3</v>
      </c>
      <c r="AI347" s="145">
        <v>1992</v>
      </c>
      <c r="AJ347" t="s">
        <v>685</v>
      </c>
      <c r="AK347" s="200">
        <f t="shared" ref="AK347:AL347" si="350">+AK447+AK448+AK449</f>
        <v>15594856</v>
      </c>
      <c r="AL347" s="373">
        <f t="shared" si="350"/>
        <v>2.6804791395255729E-3</v>
      </c>
      <c r="AM347" s="145">
        <v>1992</v>
      </c>
      <c r="AN347" t="s">
        <v>685</v>
      </c>
      <c r="AO347" s="200">
        <f t="shared" ref="AO347:AP347" si="351">+AO447+AO448+AO449</f>
        <v>15160724</v>
      </c>
      <c r="AP347" s="373">
        <f t="shared" si="351"/>
        <v>2.6933082504936594E-3</v>
      </c>
      <c r="AQ347" s="145">
        <v>1992</v>
      </c>
      <c r="AR347" t="s">
        <v>685</v>
      </c>
      <c r="AS347" s="200">
        <f t="shared" ref="AS347:AT347" si="352">+AS447+AS448+AS449</f>
        <v>14672846</v>
      </c>
      <c r="AT347" s="373">
        <f t="shared" si="352"/>
        <v>2.621015006182564E-3</v>
      </c>
      <c r="AU347" s="145">
        <v>1992</v>
      </c>
      <c r="AV347" t="s">
        <v>685</v>
      </c>
      <c r="AW347" s="200">
        <f t="shared" ref="AW347:AX347" si="353">+AW447+AW448+AW449</f>
        <v>14996692</v>
      </c>
      <c r="AX347" s="373">
        <f t="shared" si="353"/>
        <v>2.6270294895331418E-3</v>
      </c>
      <c r="AY347" s="174">
        <f t="shared" si="306"/>
        <v>-106012.85067697987</v>
      </c>
      <c r="AZ347" s="161">
        <f t="shared" si="311"/>
        <v>-1.5049785480126306E-5</v>
      </c>
      <c r="BA347" s="148">
        <f t="shared" si="312"/>
        <v>-6.2208668297130945E-3</v>
      </c>
      <c r="BB347" s="148">
        <f t="shared" si="313"/>
        <v>-5.3156501820302406E-3</v>
      </c>
      <c r="BC347" s="174">
        <f t="shared" si="307"/>
        <v>-744296.04411974922</v>
      </c>
      <c r="BD347" s="161">
        <f t="shared" si="314"/>
        <v>4.499308197083475E-5</v>
      </c>
      <c r="BE347" s="148">
        <f t="shared" ref="BE347" si="354">+BC347/U347</f>
        <v>-4.1847797425094299E-2</v>
      </c>
      <c r="BF347" s="161">
        <f t="shared" ref="BF347" si="355">+BD347/V347</f>
        <v>1.6148379793258574E-2</v>
      </c>
      <c r="BG347" s="174">
        <f t="shared" ref="BG347" si="356">+U347-W347</f>
        <v>-340313.5810514316</v>
      </c>
      <c r="BH347" s="161">
        <f t="shared" ref="BH347" si="357">+V347-X347</f>
        <v>-7.6261597046982377E-5</v>
      </c>
      <c r="BI347" s="148">
        <f t="shared" ref="BI347" si="358">+BG347/W347</f>
        <v>-1.8774780866959783E-2</v>
      </c>
      <c r="BJ347" s="161">
        <f t="shared" ref="BJ347" si="359">+BH347/X347</f>
        <v>-2.6641694687243339E-2</v>
      </c>
      <c r="BK347" s="174">
        <f t="shared" ref="BK347" si="360">+W347-AB347</f>
        <v>871206.36240375042</v>
      </c>
      <c r="BL347" s="164">
        <f t="shared" ref="BL347" si="361">+X347-AC347</f>
        <v>-3.0962545425864893E-5</v>
      </c>
      <c r="BM347" s="4">
        <f t="shared" ref="BM347" si="362">+BK347/AB347</f>
        <v>5.0490389098499316E-2</v>
      </c>
      <c r="BN347" s="4">
        <f t="shared" ref="BN347" si="363">+BL347/AC347</f>
        <v>-1.0700897958570826E-2</v>
      </c>
      <c r="BO347" s="157">
        <f t="shared" ref="BO347" si="364">+AB347-AG347</f>
        <v>273275</v>
      </c>
      <c r="BP347" s="164">
        <f t="shared" ref="BP347" si="365">+AC347-AH347</f>
        <v>9.8952035463370763E-5</v>
      </c>
      <c r="BQ347" s="4">
        <f t="shared" ref="BQ347" si="366">+BO347/AG347</f>
        <v>1.6092398722854475E-2</v>
      </c>
      <c r="BR347" s="4">
        <f t="shared" ref="BR347" si="367">+BP347/AH347</f>
        <v>3.5409554802688946E-2</v>
      </c>
      <c r="BS347" s="157">
        <f t="shared" ref="BS347" si="368">+AG347-AK347</f>
        <v>1386764</v>
      </c>
      <c r="BT347" s="164">
        <f t="shared" ref="BT347" si="369">+AH347-AL347</f>
        <v>1.1402183668711039E-4</v>
      </c>
      <c r="BU347" s="4">
        <f t="shared" ref="BU347" si="370">+BS347/AK347</f>
        <v>8.8924450472643024E-2</v>
      </c>
      <c r="BV347" s="4">
        <f t="shared" ref="BV347" si="371">+BT347/AL347</f>
        <v>4.2537856387605204E-2</v>
      </c>
      <c r="BW347" s="157">
        <f t="shared" ref="BW347" si="372">+AK347-AO347</f>
        <v>434132</v>
      </c>
      <c r="BX347" s="4">
        <f t="shared" ref="BX347" si="373">+AL347-AP347</f>
        <v>-1.2829110968086508E-5</v>
      </c>
      <c r="BY347" s="4">
        <f t="shared" ref="BY347" si="374">+BW347/AO347</f>
        <v>2.8635307918012359E-2</v>
      </c>
      <c r="BZ347" s="4">
        <f t="shared" ref="BZ347" si="375">+BX347/AP347</f>
        <v>-4.763328135847446E-3</v>
      </c>
      <c r="CA347" s="157">
        <f t="shared" ref="CA347" si="376">+AO347-AS347</f>
        <v>487878</v>
      </c>
      <c r="CB347" s="4">
        <f t="shared" ref="CB347" si="377">+AP347-AT347</f>
        <v>7.2293244311095409E-5</v>
      </c>
      <c r="CC347" s="4">
        <f t="shared" ref="CC347" si="378">+CA347/AS347</f>
        <v>3.3250400092797269E-2</v>
      </c>
      <c r="CD347" s="4">
        <f t="shared" ref="CD347" si="379">+CB347/AT347</f>
        <v>2.7582155821529813E-2</v>
      </c>
      <c r="CE347" s="159">
        <f t="shared" ref="CE347" si="380">+AS347-AW347</f>
        <v>-323846</v>
      </c>
      <c r="CF347" s="4">
        <f t="shared" ref="CF347" si="381">+AT347-AX347</f>
        <v>-6.0144833505778109E-6</v>
      </c>
      <c r="CG347" s="4">
        <f t="shared" ref="CG347" si="382">+CE347/AW347</f>
        <v>-2.1594495639438351E-2</v>
      </c>
      <c r="CH347" s="4">
        <f t="shared" ref="CH347" si="383">+CF347/AX347</f>
        <v>-2.2894616807848109E-3</v>
      </c>
      <c r="CI347" s="157">
        <f t="shared" si="316"/>
        <v>1938786.8865555897</v>
      </c>
      <c r="CJ347" s="164">
        <f t="shared" si="315"/>
        <v>1.8914267616077342E-4</v>
      </c>
      <c r="CK347" s="4">
        <f t="shared" ref="CK347" si="384">+CI347/AW347</f>
        <v>0.1292809698669273</v>
      </c>
      <c r="CL347" s="4">
        <f t="shared" ref="CL347" si="385">+CJ347/AX347</f>
        <v>7.199868783901113E-2</v>
      </c>
    </row>
    <row r="348" spans="1:90" x14ac:dyDescent="0.35">
      <c r="L348" s="200"/>
      <c r="M348" s="200"/>
      <c r="N348" s="5"/>
      <c r="O348" s="200"/>
      <c r="P348" s="200"/>
      <c r="Q348" s="161"/>
      <c r="S348" s="144"/>
      <c r="U348" s="275"/>
      <c r="V348" s="161"/>
      <c r="W348" s="275"/>
      <c r="X348" s="161"/>
      <c r="Y348" s="145"/>
      <c r="AA348" s="8"/>
      <c r="AB348" s="275"/>
      <c r="AC348" s="161"/>
      <c r="AD348" s="145"/>
      <c r="AF348" s="8"/>
      <c r="AG348" s="275"/>
      <c r="AH348" s="161"/>
      <c r="AI348" s="145"/>
      <c r="AK348" s="275"/>
      <c r="AL348" s="161"/>
      <c r="AM348" s="145"/>
      <c r="AO348" s="275"/>
      <c r="AP348" s="161"/>
      <c r="AQ348" s="145"/>
      <c r="AS348" s="275"/>
      <c r="AT348" s="161"/>
      <c r="AU348" s="145"/>
      <c r="AW348" s="275"/>
      <c r="AX348" s="161"/>
      <c r="AY348" s="161"/>
      <c r="AZ348" s="161"/>
      <c r="BA348" s="161"/>
      <c r="BB348" s="161"/>
      <c r="BC348" s="157"/>
      <c r="BD348" s="161"/>
      <c r="BF348" s="161"/>
      <c r="BG348" s="157"/>
      <c r="BH348" s="161"/>
      <c r="BJ348" s="161"/>
      <c r="BK348" s="174"/>
      <c r="BL348" s="164"/>
      <c r="BM348" s="4"/>
      <c r="BN348" s="4"/>
      <c r="BO348" s="157"/>
      <c r="BP348" s="164"/>
      <c r="BQ348" s="4"/>
      <c r="BR348" s="4"/>
      <c r="BS348" s="157"/>
      <c r="BT348" s="164"/>
      <c r="BU348" s="4"/>
      <c r="BV348" s="4"/>
      <c r="BW348" s="157"/>
      <c r="BX348" s="4"/>
      <c r="BY348" s="4"/>
      <c r="BZ348" s="4"/>
      <c r="CA348" s="157"/>
      <c r="CB348" s="4"/>
      <c r="CC348" s="4"/>
      <c r="CD348" s="4"/>
      <c r="CE348" s="159"/>
      <c r="CF348" s="4"/>
      <c r="CG348" s="4"/>
      <c r="CH348" s="4"/>
      <c r="CI348" s="157"/>
      <c r="CJ348" s="164"/>
      <c r="CK348" s="4"/>
      <c r="CL348" s="4"/>
    </row>
    <row r="349" spans="1:90" x14ac:dyDescent="0.35">
      <c r="A349" s="34" t="s">
        <v>680</v>
      </c>
      <c r="L349" s="200"/>
      <c r="M349" s="200"/>
      <c r="N349" s="5"/>
      <c r="O349" s="200"/>
      <c r="P349" s="200"/>
      <c r="Q349" s="161"/>
      <c r="S349" s="144"/>
      <c r="U349" s="275"/>
      <c r="V349" s="161"/>
      <c r="W349" s="275"/>
      <c r="X349" s="161"/>
      <c r="Y349" s="145"/>
      <c r="AA349" s="8"/>
      <c r="AB349" s="275"/>
      <c r="AC349" s="161"/>
      <c r="AD349" s="145"/>
      <c r="AF349" s="8"/>
      <c r="AG349" s="275"/>
      <c r="AH349" s="161"/>
      <c r="AI349" s="145"/>
      <c r="AK349" s="275"/>
      <c r="AL349" s="161"/>
      <c r="AM349" s="145"/>
      <c r="AO349" s="275"/>
      <c r="AP349" s="161"/>
      <c r="AQ349" s="145"/>
      <c r="AS349" s="275"/>
      <c r="AT349" s="161"/>
      <c r="AU349" s="145"/>
      <c r="AW349" s="275"/>
      <c r="AX349" s="161"/>
      <c r="AY349" s="161"/>
      <c r="AZ349" s="161"/>
      <c r="BA349" s="161"/>
      <c r="BB349" s="161"/>
      <c r="BC349" s="157"/>
      <c r="BD349" s="161"/>
      <c r="BF349" s="161"/>
      <c r="BG349" s="157"/>
      <c r="BH349" s="161"/>
      <c r="BJ349" s="161"/>
      <c r="BK349" s="174"/>
      <c r="BL349" s="164"/>
      <c r="BM349" s="4"/>
      <c r="BN349" s="4"/>
      <c r="BO349" s="157"/>
      <c r="BP349" s="164"/>
      <c r="BQ349" s="4"/>
      <c r="BR349" s="4"/>
      <c r="BS349" s="157"/>
      <c r="BT349" s="164"/>
      <c r="BU349" s="4"/>
      <c r="BV349" s="4"/>
      <c r="BW349" s="157"/>
      <c r="BX349" s="4"/>
      <c r="BY349" s="4"/>
      <c r="BZ349" s="4"/>
      <c r="CA349" s="157"/>
      <c r="CB349" s="4"/>
      <c r="CC349" s="4"/>
      <c r="CD349" s="4"/>
      <c r="CE349" s="159"/>
      <c r="CF349" s="4"/>
      <c r="CG349" s="4"/>
      <c r="CH349" s="4"/>
      <c r="CI349" s="157"/>
      <c r="CJ349" s="164"/>
      <c r="CK349" s="4"/>
      <c r="CL349" s="4"/>
    </row>
    <row r="350" spans="1:90" x14ac:dyDescent="0.35">
      <c r="A350" s="166" t="s">
        <v>681</v>
      </c>
      <c r="L350" s="200"/>
      <c r="M350" s="200"/>
      <c r="N350" s="5"/>
      <c r="O350" s="200"/>
      <c r="P350" s="200"/>
      <c r="Q350" s="161"/>
      <c r="S350" s="144"/>
      <c r="U350" s="275"/>
      <c r="V350" s="161"/>
      <c r="W350" s="275"/>
      <c r="X350" s="161"/>
      <c r="Y350" s="145"/>
      <c r="AA350" s="8"/>
      <c r="AB350" s="275"/>
      <c r="AC350" s="161"/>
      <c r="AD350" s="145"/>
      <c r="AF350" s="8"/>
      <c r="AG350" s="275"/>
      <c r="AH350" s="161"/>
      <c r="AI350" s="145"/>
      <c r="AK350" s="275"/>
      <c r="AL350" s="161"/>
      <c r="AM350" s="145"/>
      <c r="AO350" s="275"/>
      <c r="AP350" s="161"/>
      <c r="AQ350" s="145"/>
      <c r="AS350" s="275"/>
      <c r="AT350" s="161"/>
      <c r="AU350" s="145"/>
      <c r="AW350" s="275"/>
      <c r="AX350" s="161"/>
      <c r="AY350" s="161"/>
      <c r="AZ350" s="161"/>
      <c r="BA350" s="161"/>
      <c r="BB350" s="161"/>
      <c r="BC350" s="157"/>
      <c r="BD350" s="161"/>
      <c r="BF350" s="161"/>
      <c r="BG350" s="157"/>
      <c r="BH350" s="161"/>
      <c r="BJ350" s="161"/>
      <c r="BK350" s="174"/>
      <c r="BL350" s="164"/>
      <c r="BM350" s="4"/>
      <c r="BN350" s="4"/>
      <c r="BO350" s="157"/>
      <c r="BP350" s="164"/>
      <c r="BQ350" s="4"/>
      <c r="BR350" s="4"/>
      <c r="BS350" s="157"/>
      <c r="BT350" s="164"/>
      <c r="BU350" s="4"/>
      <c r="BV350" s="4"/>
      <c r="BW350" s="157"/>
      <c r="BX350" s="4"/>
      <c r="BY350" s="4"/>
      <c r="BZ350" s="4"/>
      <c r="CA350" s="157"/>
      <c r="CB350" s="4"/>
      <c r="CC350" s="4"/>
      <c r="CD350" s="4"/>
      <c r="CE350" s="159"/>
      <c r="CF350" s="4"/>
      <c r="CG350" s="4"/>
      <c r="CH350" s="4"/>
      <c r="CI350" s="157"/>
      <c r="CJ350" s="164"/>
      <c r="CK350" s="4"/>
      <c r="CL350" s="4"/>
    </row>
    <row r="351" spans="1:90" x14ac:dyDescent="0.35">
      <c r="A351" s="166" t="s">
        <v>684</v>
      </c>
      <c r="L351" s="200"/>
      <c r="M351" s="200"/>
      <c r="N351" s="5"/>
      <c r="O351" s="200"/>
      <c r="P351" s="200"/>
      <c r="Q351" s="161"/>
      <c r="S351" s="144"/>
      <c r="U351" s="275"/>
      <c r="V351" s="161"/>
      <c r="W351" s="275"/>
      <c r="X351" s="161"/>
      <c r="Y351" s="145"/>
      <c r="AA351" s="8"/>
      <c r="AB351" s="275"/>
      <c r="AC351" s="161"/>
      <c r="AD351" s="145"/>
      <c r="AF351" s="8"/>
      <c r="AG351" s="275"/>
      <c r="AH351" s="161"/>
      <c r="AI351" s="145"/>
      <c r="AK351" s="275"/>
      <c r="AL351" s="161"/>
      <c r="AM351" s="145"/>
      <c r="AO351" s="275"/>
      <c r="AP351" s="161"/>
      <c r="AQ351" s="145"/>
      <c r="AS351" s="275"/>
      <c r="AT351" s="161"/>
      <c r="AU351" s="145"/>
      <c r="AW351" s="275"/>
      <c r="AX351" s="161"/>
      <c r="AY351" s="161"/>
      <c r="AZ351" s="161"/>
      <c r="BA351" s="161"/>
      <c r="BB351" s="161"/>
      <c r="BC351" s="157"/>
      <c r="BD351" s="161"/>
      <c r="BF351" s="161"/>
      <c r="BG351" s="157"/>
      <c r="BH351" s="161"/>
      <c r="BJ351" s="161"/>
      <c r="BK351" s="174"/>
      <c r="BL351" s="164"/>
      <c r="BM351" s="4"/>
      <c r="BN351" s="4"/>
      <c r="BO351" s="157"/>
      <c r="BP351" s="164"/>
      <c r="BQ351" s="4"/>
      <c r="BR351" s="4"/>
      <c r="BS351" s="157"/>
      <c r="BT351" s="164"/>
      <c r="BU351" s="4"/>
      <c r="BV351" s="4"/>
      <c r="BW351" s="157"/>
      <c r="BX351" s="4"/>
      <c r="BY351" s="4"/>
      <c r="BZ351" s="4"/>
      <c r="CA351" s="157"/>
      <c r="CB351" s="4"/>
      <c r="CC351" s="4"/>
      <c r="CD351" s="4"/>
      <c r="CE351" s="159"/>
      <c r="CF351" s="4"/>
      <c r="CG351" s="4"/>
      <c r="CH351" s="4"/>
      <c r="CI351" s="157"/>
      <c r="CJ351" s="164"/>
      <c r="CK351" s="4"/>
      <c r="CL351" s="4"/>
    </row>
    <row r="352" spans="1:90" s="135" customFormat="1" x14ac:dyDescent="0.35">
      <c r="A352" s="372" t="s">
        <v>682</v>
      </c>
      <c r="D352" s="439"/>
      <c r="H352" s="439"/>
      <c r="L352" s="359"/>
      <c r="M352" s="359"/>
      <c r="N352" s="360"/>
      <c r="O352" s="359"/>
      <c r="P352" s="359"/>
      <c r="Q352" s="361"/>
      <c r="S352" s="362"/>
      <c r="U352" s="275"/>
      <c r="V352" s="361"/>
      <c r="W352" s="275"/>
      <c r="X352" s="361"/>
      <c r="Y352" s="363"/>
      <c r="AA352" s="364"/>
      <c r="AB352" s="275"/>
      <c r="AC352" s="361"/>
      <c r="AD352" s="363"/>
      <c r="AF352" s="364"/>
      <c r="AG352" s="275"/>
      <c r="AH352" s="361"/>
      <c r="AI352" s="363"/>
      <c r="AK352" s="275"/>
      <c r="AL352" s="361"/>
      <c r="AM352" s="363"/>
      <c r="AO352" s="275"/>
      <c r="AP352" s="361"/>
      <c r="AQ352" s="363"/>
      <c r="AS352" s="275"/>
      <c r="AT352" s="361"/>
      <c r="AU352" s="363"/>
      <c r="AW352" s="275"/>
      <c r="AX352" s="361"/>
      <c r="AY352" s="361"/>
      <c r="AZ352" s="361"/>
      <c r="BA352" s="361"/>
      <c r="BB352" s="361"/>
      <c r="BC352" s="247"/>
      <c r="BD352" s="361"/>
      <c r="BE352" s="361"/>
      <c r="BF352" s="361"/>
      <c r="BG352" s="247"/>
      <c r="BH352" s="361"/>
      <c r="BI352" s="361"/>
      <c r="BJ352" s="361"/>
      <c r="BK352" s="365"/>
      <c r="BL352" s="366"/>
      <c r="BM352" s="366"/>
      <c r="BN352" s="366"/>
      <c r="BO352" s="247"/>
      <c r="BP352" s="366"/>
      <c r="BQ352" s="366"/>
      <c r="BR352" s="366"/>
      <c r="BS352" s="247"/>
      <c r="BT352" s="366"/>
      <c r="BU352" s="366"/>
      <c r="BV352" s="366"/>
      <c r="BW352" s="247"/>
      <c r="BX352" s="366"/>
      <c r="BY352" s="366"/>
      <c r="BZ352" s="366"/>
      <c r="CA352" s="247"/>
      <c r="CB352" s="366"/>
      <c r="CC352" s="366"/>
      <c r="CD352" s="366"/>
      <c r="CE352" s="367"/>
      <c r="CF352" s="366"/>
      <c r="CG352" s="366"/>
      <c r="CH352" s="366"/>
      <c r="CI352" s="247"/>
      <c r="CJ352" s="366"/>
      <c r="CK352" s="366"/>
      <c r="CL352" s="366"/>
    </row>
    <row r="353" spans="1:90" s="135" customFormat="1" x14ac:dyDescent="0.35">
      <c r="A353" s="166" t="s">
        <v>683</v>
      </c>
      <c r="D353" s="439"/>
      <c r="H353" s="439"/>
      <c r="L353" s="359"/>
      <c r="M353" s="359"/>
      <c r="N353" s="360"/>
      <c r="O353" s="359"/>
      <c r="P353" s="359"/>
      <c r="Q353" s="361"/>
      <c r="S353" s="362"/>
      <c r="U353" s="275"/>
      <c r="V353" s="361"/>
      <c r="W353" s="275"/>
      <c r="X353" s="361"/>
      <c r="Y353" s="363"/>
      <c r="AA353" s="364"/>
      <c r="AB353" s="275"/>
      <c r="AC353" s="361"/>
      <c r="AD353" s="363"/>
      <c r="AF353" s="364"/>
      <c r="AG353" s="275"/>
      <c r="AH353" s="361"/>
      <c r="AI353" s="363"/>
      <c r="AK353" s="275"/>
      <c r="AL353" s="361"/>
      <c r="AM353" s="363"/>
      <c r="AO353" s="275"/>
      <c r="AP353" s="361"/>
      <c r="AQ353" s="363"/>
      <c r="AS353" s="275"/>
      <c r="AT353" s="361"/>
      <c r="AU353" s="363"/>
      <c r="AW353" s="275"/>
      <c r="AX353" s="361"/>
      <c r="AY353" s="361"/>
      <c r="AZ353" s="361"/>
      <c r="BA353" s="361"/>
      <c r="BB353" s="361"/>
      <c r="BC353" s="247"/>
      <c r="BD353" s="361"/>
      <c r="BE353" s="361"/>
      <c r="BF353" s="361"/>
      <c r="BG353" s="247"/>
      <c r="BH353" s="361"/>
      <c r="BI353" s="361"/>
      <c r="BJ353" s="361"/>
      <c r="BK353" s="365"/>
      <c r="BL353" s="366"/>
      <c r="BM353" s="366"/>
      <c r="BN353" s="366"/>
      <c r="BO353" s="247"/>
      <c r="BP353" s="366"/>
      <c r="BQ353" s="366"/>
      <c r="BR353" s="366"/>
      <c r="BS353" s="247"/>
      <c r="BT353" s="366"/>
      <c r="BU353" s="366"/>
      <c r="BV353" s="366"/>
      <c r="BW353" s="247"/>
      <c r="BX353" s="366"/>
      <c r="BY353" s="366"/>
      <c r="BZ353" s="366"/>
      <c r="CA353" s="247"/>
      <c r="CB353" s="366"/>
      <c r="CC353" s="366"/>
      <c r="CD353" s="366"/>
      <c r="CE353" s="367"/>
      <c r="CF353" s="366"/>
      <c r="CG353" s="366"/>
      <c r="CH353" s="366"/>
      <c r="CI353" s="247"/>
      <c r="CJ353" s="366"/>
      <c r="CK353" s="366"/>
      <c r="CL353" s="366"/>
    </row>
    <row r="354" spans="1:90" s="135" customFormat="1" x14ac:dyDescent="0.35">
      <c r="D354" s="439"/>
      <c r="H354" s="439"/>
      <c r="U354" s="359"/>
      <c r="V354" s="368"/>
      <c r="W354" s="368"/>
      <c r="X354" s="368"/>
      <c r="AA354" s="364"/>
      <c r="AB354" s="369"/>
      <c r="AC354" s="361"/>
      <c r="AH354" s="361"/>
      <c r="AK354" s="369"/>
      <c r="AL354" s="361"/>
      <c r="AO354" s="369"/>
      <c r="AP354" s="361"/>
      <c r="AS354" s="369"/>
      <c r="AT354" s="361"/>
      <c r="AU354" s="370"/>
      <c r="AV354" s="369"/>
      <c r="AW354" s="369"/>
      <c r="AX354" s="361"/>
      <c r="AY354" s="361"/>
      <c r="AZ354" s="361"/>
      <c r="BA354" s="361"/>
      <c r="BB354" s="361"/>
      <c r="BC354" s="361"/>
      <c r="BD354" s="361"/>
      <c r="BE354" s="361"/>
      <c r="BF354" s="361"/>
      <c r="BG354" s="361"/>
      <c r="BH354" s="361"/>
      <c r="BI354" s="361"/>
      <c r="BJ354" s="361"/>
      <c r="BK354" s="371"/>
      <c r="BL354" s="366"/>
      <c r="BM354" s="366"/>
      <c r="BN354" s="366"/>
      <c r="BO354" s="247"/>
      <c r="BP354" s="366"/>
      <c r="BQ354" s="366"/>
      <c r="BR354" s="366"/>
      <c r="BS354" s="247"/>
      <c r="BT354" s="366"/>
      <c r="BU354" s="366"/>
      <c r="BV354" s="366"/>
      <c r="BW354" s="247"/>
      <c r="BX354" s="366"/>
      <c r="BY354" s="366"/>
      <c r="BZ354" s="366"/>
      <c r="CA354" s="247"/>
      <c r="CB354" s="366"/>
      <c r="CC354" s="366"/>
      <c r="CD354" s="366"/>
      <c r="CE354" s="367"/>
      <c r="CF354" s="366"/>
      <c r="CG354" s="366"/>
      <c r="CH354" s="366"/>
      <c r="CI354" s="247"/>
      <c r="CJ354" s="366"/>
      <c r="CK354" s="366"/>
      <c r="CL354" s="366"/>
    </row>
    <row r="355" spans="1:90" x14ac:dyDescent="0.35">
      <c r="A355" s="34" t="s">
        <v>606</v>
      </c>
      <c r="V355" s="165"/>
      <c r="W355" s="165"/>
      <c r="X355" s="165"/>
      <c r="AA355" s="8"/>
      <c r="AB355" s="162"/>
      <c r="AC355" s="161"/>
      <c r="AL355" s="161"/>
      <c r="AP355" s="161"/>
      <c r="AT355" s="161"/>
      <c r="AU355" s="13"/>
      <c r="AV355" s="3"/>
      <c r="AW355" s="3"/>
      <c r="AX355" s="161"/>
      <c r="AY355" s="161"/>
      <c r="AZ355" s="161"/>
      <c r="BA355" s="161"/>
      <c r="BB355" s="161"/>
      <c r="BC355" s="161"/>
      <c r="BD355" s="161"/>
      <c r="BE355" s="161"/>
      <c r="BF355" s="161"/>
      <c r="BG355" s="161"/>
      <c r="BH355" s="161"/>
      <c r="BI355" s="161"/>
      <c r="BJ355" s="161"/>
      <c r="BK355" s="175"/>
      <c r="BL355" s="4"/>
      <c r="BM355" s="4"/>
      <c r="BN355" s="4"/>
      <c r="BO355" s="157"/>
      <c r="BP355" s="164"/>
      <c r="BQ355" s="4"/>
      <c r="BR355" s="4"/>
      <c r="BS355" s="157"/>
      <c r="BT355" s="164"/>
      <c r="BU355" s="4"/>
      <c r="BV355" s="4"/>
      <c r="BW355" s="157"/>
      <c r="BX355" s="4"/>
      <c r="BY355" s="4"/>
      <c r="BZ355" s="4"/>
      <c r="CA355" s="157"/>
      <c r="CB355" s="4"/>
      <c r="CC355" s="4"/>
      <c r="CD355" s="4"/>
      <c r="CE355" s="159"/>
      <c r="CF355" s="4"/>
      <c r="CG355" s="4"/>
      <c r="CH355" s="4"/>
      <c r="CI355" s="157"/>
      <c r="CJ355" s="164"/>
      <c r="CK355" s="4"/>
      <c r="CL355" s="4"/>
    </row>
    <row r="356" spans="1:90" x14ac:dyDescent="0.35">
      <c r="A356" s="166" t="s">
        <v>607</v>
      </c>
      <c r="V356" s="165"/>
      <c r="W356" s="165"/>
      <c r="X356" s="165"/>
      <c r="AA356" s="8"/>
      <c r="AB356" s="162"/>
      <c r="AC356" s="161"/>
      <c r="AL356" s="161"/>
      <c r="AP356" s="161"/>
      <c r="AT356" s="161"/>
      <c r="AU356" s="13"/>
      <c r="AV356" s="3"/>
      <c r="AW356" s="3"/>
      <c r="AX356" s="161"/>
      <c r="AY356" s="161"/>
      <c r="AZ356" s="161"/>
      <c r="BA356" s="161"/>
      <c r="BB356" s="161"/>
      <c r="BC356" s="161"/>
      <c r="BD356" s="161"/>
      <c r="BE356" s="161"/>
      <c r="BF356" s="161"/>
      <c r="BG356" s="161"/>
      <c r="BH356" s="161"/>
      <c r="BI356" s="161"/>
      <c r="BJ356" s="161"/>
      <c r="BK356" s="175"/>
      <c r="BL356" s="4"/>
      <c r="BM356" s="4"/>
      <c r="BN356" s="4"/>
      <c r="BO356" s="157"/>
      <c r="BP356" s="164"/>
      <c r="BQ356" s="4"/>
      <c r="BR356" s="4"/>
      <c r="BS356" s="157"/>
      <c r="BT356" s="164"/>
      <c r="BU356" s="4"/>
      <c r="BV356" s="4"/>
      <c r="BW356" s="157"/>
      <c r="BX356" s="4"/>
      <c r="BY356" s="4"/>
      <c r="BZ356" s="4"/>
      <c r="CA356" s="157"/>
      <c r="CB356" s="4"/>
      <c r="CC356" s="4"/>
      <c r="CD356" s="4"/>
      <c r="CE356" s="159"/>
      <c r="CF356" s="4"/>
      <c r="CG356" s="4"/>
      <c r="CH356" s="4"/>
      <c r="CI356" s="157"/>
      <c r="CJ356" s="164"/>
      <c r="CK356" s="4"/>
      <c r="CL356" s="4"/>
    </row>
    <row r="357" spans="1:90" x14ac:dyDescent="0.35">
      <c r="A357" s="166"/>
      <c r="V357" s="165"/>
      <c r="W357" s="165"/>
      <c r="X357" s="165"/>
      <c r="AA357" s="8"/>
      <c r="AB357" s="162"/>
      <c r="AC357" s="161"/>
      <c r="AL357" s="161"/>
      <c r="AP357" s="161"/>
      <c r="AT357" s="161"/>
      <c r="AU357" s="13"/>
      <c r="AV357" s="3"/>
      <c r="AW357" s="3"/>
      <c r="AX357" s="161"/>
      <c r="AY357" s="161"/>
      <c r="AZ357" s="161"/>
      <c r="BA357" s="161"/>
      <c r="BB357" s="161"/>
      <c r="BC357" s="161"/>
      <c r="BD357" s="161"/>
      <c r="BE357" s="161"/>
      <c r="BF357" s="161"/>
      <c r="BG357" s="161"/>
      <c r="BH357" s="161"/>
      <c r="BI357" s="161"/>
      <c r="BJ357" s="161"/>
      <c r="BK357" s="175"/>
      <c r="BL357" s="4"/>
      <c r="BM357" s="4"/>
      <c r="BN357" s="4"/>
      <c r="BO357" s="157"/>
      <c r="BP357" s="164"/>
      <c r="BQ357" s="4"/>
      <c r="BR357" s="4"/>
      <c r="BS357" s="157"/>
      <c r="BT357" s="164"/>
      <c r="BU357" s="4"/>
      <c r="BV357" s="4"/>
      <c r="BW357" s="157"/>
      <c r="BX357" s="4"/>
      <c r="BY357" s="4"/>
      <c r="BZ357" s="4"/>
      <c r="CA357" s="157"/>
      <c r="CB357" s="4"/>
      <c r="CC357" s="4"/>
      <c r="CD357" s="4"/>
      <c r="CE357" s="159"/>
      <c r="CF357" s="4"/>
      <c r="CG357" s="4"/>
      <c r="CH357" s="4"/>
      <c r="CI357" s="157"/>
      <c r="CJ357" s="164"/>
      <c r="CK357" s="4"/>
      <c r="CL357" s="4"/>
    </row>
    <row r="358" spans="1:90" x14ac:dyDescent="0.35">
      <c r="A358" s="34" t="s">
        <v>545</v>
      </c>
      <c r="B358" s="34"/>
      <c r="V358" s="165"/>
      <c r="W358" s="165"/>
      <c r="X358" s="165"/>
      <c r="AA358" s="8"/>
      <c r="AB358" s="162"/>
      <c r="AC358" s="161"/>
      <c r="AL358" s="161"/>
      <c r="AP358" s="161"/>
      <c r="AT358" s="161"/>
      <c r="AU358" s="13"/>
      <c r="AV358" s="3"/>
      <c r="AW358" s="3"/>
      <c r="AX358" s="161"/>
      <c r="AY358" s="161"/>
      <c r="AZ358" s="161"/>
      <c r="BA358" s="161"/>
      <c r="BB358" s="161"/>
      <c r="BC358" s="161"/>
      <c r="BD358" s="161"/>
      <c r="BE358" s="161"/>
      <c r="BF358" s="161"/>
      <c r="BG358" s="161"/>
      <c r="BH358" s="161"/>
      <c r="BI358" s="161"/>
      <c r="BJ358" s="161"/>
      <c r="BK358" s="175"/>
      <c r="BL358" s="4"/>
      <c r="BM358" s="4"/>
      <c r="BN358" s="4"/>
      <c r="BO358" s="157"/>
      <c r="BP358" s="164"/>
      <c r="BQ358" s="4"/>
      <c r="BR358" s="4"/>
      <c r="BS358" s="157"/>
      <c r="BT358" s="164"/>
      <c r="BU358" s="4"/>
      <c r="BV358" s="4"/>
      <c r="BW358" s="157"/>
      <c r="BX358" s="4"/>
      <c r="BY358" s="4"/>
      <c r="BZ358" s="4"/>
      <c r="CA358" s="157"/>
      <c r="CB358" s="4"/>
      <c r="CC358" s="4"/>
      <c r="CD358" s="4"/>
      <c r="CE358" s="159"/>
      <c r="CF358" s="4"/>
      <c r="CG358" s="4"/>
      <c r="CH358" s="4"/>
      <c r="CI358" s="157"/>
      <c r="CJ358" s="164"/>
      <c r="CK358" s="4"/>
      <c r="CL358" s="4"/>
    </row>
    <row r="359" spans="1:90" ht="43.5" customHeight="1" x14ac:dyDescent="0.35">
      <c r="A359" s="793" t="s">
        <v>546</v>
      </c>
      <c r="B359" s="793"/>
      <c r="C359" s="793"/>
      <c r="D359" s="793"/>
      <c r="E359" s="793"/>
      <c r="F359" s="793"/>
      <c r="G359" s="793"/>
      <c r="H359" s="793"/>
      <c r="I359" s="793"/>
      <c r="J359" s="793"/>
      <c r="K359" s="793"/>
      <c r="L359" s="793"/>
      <c r="M359" s="793"/>
      <c r="N359" s="793"/>
      <c r="O359" s="793"/>
      <c r="P359" s="793"/>
      <c r="Q359" s="793"/>
      <c r="R359" s="793"/>
      <c r="S359" s="793"/>
      <c r="T359" s="793"/>
      <c r="U359" s="793"/>
      <c r="V359" s="793"/>
      <c r="W359" s="793"/>
      <c r="X359" s="793"/>
      <c r="Y359" s="793"/>
      <c r="Z359" s="793"/>
      <c r="AA359" s="793"/>
      <c r="AB359" s="793"/>
      <c r="AC359" s="161"/>
      <c r="AL359" s="161"/>
      <c r="AP359" s="161"/>
      <c r="AT359" s="161"/>
      <c r="AU359" s="13"/>
      <c r="AV359" s="3"/>
      <c r="AW359" s="3"/>
      <c r="AX359" s="161"/>
      <c r="AY359" s="161"/>
      <c r="AZ359" s="161"/>
      <c r="BA359" s="161"/>
      <c r="BB359" s="161"/>
      <c r="BC359" s="161"/>
      <c r="BD359" s="161"/>
      <c r="BE359" s="161"/>
      <c r="BF359" s="161"/>
      <c r="BG359" s="161"/>
      <c r="BH359" s="161"/>
      <c r="BI359" s="161"/>
      <c r="BJ359" s="161"/>
      <c r="BK359" s="175"/>
      <c r="BL359" s="4"/>
      <c r="BM359" s="4"/>
      <c r="BN359" s="4"/>
      <c r="BO359" s="157"/>
      <c r="BP359" s="164"/>
      <c r="BQ359" s="4"/>
      <c r="BR359" s="4"/>
      <c r="BS359" s="157"/>
      <c r="BT359" s="164"/>
      <c r="BU359" s="4"/>
      <c r="BV359" s="4"/>
      <c r="BW359" s="157"/>
      <c r="BX359" s="4"/>
      <c r="BY359" s="4"/>
      <c r="BZ359" s="4"/>
      <c r="CA359" s="157"/>
      <c r="CB359" s="4"/>
      <c r="CC359" s="4"/>
      <c r="CD359" s="4"/>
      <c r="CE359" s="159"/>
      <c r="CF359" s="4"/>
      <c r="CG359" s="4"/>
      <c r="CH359" s="4"/>
      <c r="CI359" s="157"/>
      <c r="CJ359" s="164"/>
      <c r="CK359" s="4"/>
      <c r="CL359" s="4"/>
    </row>
    <row r="360" spans="1:90" x14ac:dyDescent="0.35">
      <c r="A360" s="166" t="s">
        <v>547</v>
      </c>
      <c r="B360" s="166" t="s">
        <v>547</v>
      </c>
      <c r="V360" s="165"/>
      <c r="W360" s="165"/>
      <c r="X360" s="165"/>
      <c r="AA360" s="8"/>
      <c r="AB360" s="162"/>
      <c r="AC360" s="161"/>
      <c r="AL360" s="161"/>
      <c r="AP360" s="161"/>
      <c r="AT360" s="161"/>
      <c r="AU360" s="13"/>
      <c r="AV360" s="3"/>
      <c r="AW360" s="3"/>
      <c r="AX360" s="161"/>
      <c r="AY360" s="161"/>
      <c r="AZ360" s="161"/>
      <c r="BA360" s="161"/>
      <c r="BB360" s="161"/>
      <c r="BC360" s="161"/>
      <c r="BD360" s="161"/>
      <c r="BE360" s="161"/>
      <c r="BF360" s="161"/>
      <c r="BG360" s="161"/>
      <c r="BH360" s="161"/>
      <c r="BI360" s="161"/>
      <c r="BJ360" s="161"/>
      <c r="BK360" s="175"/>
      <c r="BL360" s="4"/>
      <c r="BM360" s="4"/>
      <c r="BN360" s="4"/>
      <c r="BO360" s="157"/>
      <c r="BP360" s="164"/>
      <c r="BQ360" s="4"/>
      <c r="BR360" s="4"/>
      <c r="BS360" s="157"/>
      <c r="BT360" s="164"/>
      <c r="BU360" s="4"/>
      <c r="BV360" s="4"/>
      <c r="BW360" s="157"/>
      <c r="BX360" s="4"/>
      <c r="BY360" s="4"/>
      <c r="BZ360" s="4"/>
      <c r="CA360" s="157"/>
      <c r="CB360" s="4"/>
      <c r="CC360" s="4"/>
      <c r="CD360" s="4"/>
      <c r="CE360" s="159"/>
      <c r="CF360" s="4"/>
      <c r="CG360" s="4"/>
      <c r="CH360" s="4"/>
      <c r="CI360" s="157"/>
      <c r="CJ360" s="164"/>
      <c r="CK360" s="4"/>
      <c r="CL360" s="4"/>
    </row>
    <row r="361" spans="1:90" x14ac:dyDescent="0.35">
      <c r="AM361">
        <v>844</v>
      </c>
      <c r="AN361" t="s">
        <v>548</v>
      </c>
      <c r="AO361" s="3">
        <v>3445468</v>
      </c>
      <c r="AP361" s="161"/>
      <c r="AQ361">
        <v>381</v>
      </c>
      <c r="AR361" t="s">
        <v>549</v>
      </c>
      <c r="AS361" s="3">
        <v>6170915</v>
      </c>
      <c r="AT361" s="161">
        <f t="shared" ref="AT361:AT367" si="386">+AS361/AS$5</f>
        <v>1.102312449600921E-3</v>
      </c>
      <c r="AU361" s="13">
        <v>241</v>
      </c>
      <c r="AV361" s="3" t="s">
        <v>544</v>
      </c>
      <c r="AW361" s="3">
        <v>4231637</v>
      </c>
      <c r="AX361" s="161">
        <f t="shared" ref="AX361:AX381" si="387">+AW361/AW$5</f>
        <v>7.4127248782595223E-4</v>
      </c>
      <c r="AY361" s="161"/>
      <c r="AZ361" s="161"/>
      <c r="BA361" s="161"/>
      <c r="BB361" s="161"/>
      <c r="BC361" s="161"/>
      <c r="BD361" s="161"/>
      <c r="BE361" s="161"/>
      <c r="BF361" s="161"/>
      <c r="BG361" s="161"/>
      <c r="BH361" s="161"/>
      <c r="BI361" s="161"/>
      <c r="BJ361" s="161"/>
      <c r="BK361" s="175"/>
      <c r="BL361" s="4"/>
      <c r="BM361" s="4"/>
      <c r="BN361" s="4"/>
      <c r="BO361" s="4"/>
      <c r="BP361" s="4"/>
      <c r="BQ361" s="4"/>
      <c r="BR361" s="4"/>
      <c r="BS361" s="4"/>
      <c r="BT361" s="4"/>
      <c r="CA361" s="157"/>
      <c r="CB361" s="4"/>
      <c r="CC361" s="167"/>
      <c r="CD361" s="167"/>
      <c r="CE361" s="167"/>
      <c r="CF361" s="4"/>
      <c r="CG361" s="167"/>
      <c r="CH361" s="167"/>
    </row>
    <row r="362" spans="1:90" x14ac:dyDescent="0.35">
      <c r="A362" s="34" t="s">
        <v>550</v>
      </c>
      <c r="B362" s="34"/>
      <c r="C362" s="34"/>
      <c r="D362" s="422"/>
      <c r="E362" s="34"/>
      <c r="F362" s="34"/>
      <c r="G362" s="34"/>
      <c r="H362" s="422"/>
      <c r="I362" s="34"/>
      <c r="J362" s="34"/>
      <c r="K362" s="34"/>
      <c r="L362" s="34"/>
      <c r="M362" s="34"/>
      <c r="N362" s="34"/>
      <c r="O362" s="34"/>
      <c r="P362" s="34"/>
      <c r="Q362" s="34"/>
      <c r="R362" s="34"/>
      <c r="S362" s="34"/>
      <c r="T362" s="34"/>
      <c r="U362" s="276"/>
      <c r="V362" s="168"/>
      <c r="W362" s="168"/>
      <c r="X362" s="168"/>
      <c r="Y362" s="34"/>
      <c r="AM362">
        <v>846</v>
      </c>
      <c r="AN362" t="s">
        <v>551</v>
      </c>
      <c r="AO362" s="3">
        <v>1550734</v>
      </c>
      <c r="AQ362">
        <v>424</v>
      </c>
      <c r="AR362" t="s">
        <v>552</v>
      </c>
      <c r="AS362" s="3">
        <v>1239266</v>
      </c>
      <c r="AT362" s="161">
        <f t="shared" si="386"/>
        <v>2.2137046777781497E-4</v>
      </c>
      <c r="AU362" s="13">
        <v>265</v>
      </c>
      <c r="AV362" s="3" t="s">
        <v>553</v>
      </c>
      <c r="AW362" s="3">
        <v>1397610</v>
      </c>
      <c r="AX362" s="161">
        <f t="shared" si="387"/>
        <v>2.448248376953007E-4</v>
      </c>
      <c r="AY362" s="161"/>
      <c r="AZ362" s="161"/>
      <c r="BA362" s="161"/>
      <c r="BB362" s="161"/>
      <c r="BC362" s="161"/>
      <c r="BD362" s="161"/>
      <c r="BE362" s="161"/>
      <c r="BF362" s="161"/>
      <c r="BG362" s="161"/>
      <c r="BH362" s="161"/>
      <c r="BI362" s="161"/>
      <c r="BJ362" s="161"/>
      <c r="BK362" s="175"/>
      <c r="BL362" s="4"/>
      <c r="BM362" s="4"/>
      <c r="BN362" s="4"/>
      <c r="BO362" s="4"/>
      <c r="BP362" s="4"/>
      <c r="BQ362" s="4"/>
      <c r="BR362" s="4"/>
      <c r="BS362" s="4"/>
      <c r="BT362" s="4"/>
      <c r="CA362" s="157"/>
      <c r="CB362" s="4"/>
      <c r="CC362" s="167"/>
      <c r="CD362" s="167"/>
      <c r="CE362" s="167"/>
      <c r="CF362" s="4"/>
      <c r="CG362" s="167"/>
      <c r="CH362" s="167"/>
    </row>
    <row r="363" spans="1:90" x14ac:dyDescent="0.35">
      <c r="A363" s="169" t="s">
        <v>554</v>
      </c>
      <c r="B363" s="169" t="s">
        <v>554</v>
      </c>
      <c r="C363" s="169"/>
      <c r="D363" s="440"/>
      <c r="E363" s="169"/>
      <c r="F363" s="169"/>
      <c r="G363" s="169"/>
      <c r="H363" s="440"/>
      <c r="I363" s="169"/>
      <c r="J363" s="169"/>
      <c r="K363" s="169"/>
      <c r="L363" s="169"/>
      <c r="M363" s="169"/>
      <c r="N363" s="169"/>
      <c r="O363" s="169"/>
      <c r="P363" s="169"/>
      <c r="Q363" s="169"/>
      <c r="R363" s="169"/>
      <c r="S363" s="169"/>
      <c r="T363" s="169"/>
      <c r="U363" s="277"/>
      <c r="V363" s="170"/>
      <c r="W363" s="170"/>
      <c r="X363" s="170"/>
      <c r="Y363" s="169"/>
      <c r="AM363">
        <v>860</v>
      </c>
      <c r="AN363" t="s">
        <v>555</v>
      </c>
      <c r="AO363" s="3">
        <v>5820032</v>
      </c>
      <c r="AQ363">
        <v>425</v>
      </c>
      <c r="AR363" t="s">
        <v>556</v>
      </c>
      <c r="AS363" s="3">
        <v>2078047</v>
      </c>
      <c r="AT363" s="161">
        <f t="shared" si="386"/>
        <v>3.7120217649341228E-4</v>
      </c>
      <c r="AU363" s="13">
        <v>282</v>
      </c>
      <c r="AV363" s="3" t="s">
        <v>557</v>
      </c>
      <c r="AW363" s="3">
        <v>2246815</v>
      </c>
      <c r="AX363" s="161">
        <f t="shared" si="387"/>
        <v>3.9358341576431694E-4</v>
      </c>
      <c r="AY363" s="161"/>
      <c r="AZ363" s="161"/>
      <c r="BA363" s="161"/>
      <c r="BB363" s="161"/>
      <c r="BC363" s="161"/>
      <c r="BD363" s="161"/>
      <c r="BE363" s="161"/>
      <c r="BF363" s="161"/>
      <c r="BG363" s="161"/>
      <c r="BH363" s="161"/>
      <c r="BI363" s="161"/>
      <c r="BJ363" s="161"/>
      <c r="BK363" s="175"/>
      <c r="BL363" s="4"/>
      <c r="BM363" s="4"/>
      <c r="BN363" s="4"/>
      <c r="BO363" s="4"/>
      <c r="BP363" s="4"/>
      <c r="BQ363" s="4"/>
      <c r="BR363" s="4"/>
      <c r="BS363" s="4"/>
      <c r="BT363" s="4"/>
      <c r="CA363" s="157"/>
      <c r="CB363" s="4"/>
      <c r="CC363" s="167"/>
      <c r="CD363" s="167"/>
      <c r="CE363" s="167"/>
      <c r="CF363" s="4"/>
      <c r="CG363" s="167"/>
      <c r="CH363" s="167"/>
    </row>
    <row r="364" spans="1:90" x14ac:dyDescent="0.35">
      <c r="AQ364">
        <v>478</v>
      </c>
      <c r="AR364" t="s">
        <v>558</v>
      </c>
      <c r="AS364" s="3">
        <v>649003</v>
      </c>
      <c r="AT364" s="161">
        <f t="shared" si="386"/>
        <v>1.1593160604680935E-4</v>
      </c>
      <c r="AU364" s="13">
        <v>381</v>
      </c>
      <c r="AV364" s="3" t="s">
        <v>549</v>
      </c>
      <c r="AW364" s="3">
        <v>6782225</v>
      </c>
      <c r="AX364" s="161">
        <f t="shared" si="387"/>
        <v>1.1880690141298435E-3</v>
      </c>
      <c r="AY364" s="161"/>
      <c r="AZ364" s="161"/>
      <c r="BA364" s="161"/>
      <c r="BB364" s="161"/>
      <c r="BC364" s="161"/>
      <c r="BD364" s="161"/>
      <c r="BE364" s="161"/>
      <c r="BF364" s="161"/>
      <c r="BG364" s="161"/>
      <c r="BH364" s="161"/>
      <c r="BI364" s="161"/>
      <c r="BJ364" s="161"/>
      <c r="BK364" s="175"/>
      <c r="BL364" s="4"/>
      <c r="BM364" s="4"/>
      <c r="BN364" s="4"/>
      <c r="BO364" s="4"/>
      <c r="BP364" s="4"/>
      <c r="BQ364" s="4"/>
      <c r="BR364" s="4"/>
      <c r="BS364" s="4"/>
      <c r="BT364" s="4"/>
      <c r="CA364" s="157"/>
      <c r="CB364" s="4"/>
      <c r="CC364" s="167"/>
      <c r="CD364" s="167"/>
      <c r="CE364" s="167"/>
      <c r="CF364" s="4"/>
      <c r="CG364" s="167"/>
      <c r="CH364" s="167"/>
    </row>
    <row r="365" spans="1:90" x14ac:dyDescent="0.35">
      <c r="AQ365">
        <v>844</v>
      </c>
      <c r="AR365" t="s">
        <v>548</v>
      </c>
      <c r="AS365" s="3">
        <v>3296143</v>
      </c>
      <c r="AT365" s="161">
        <f t="shared" si="386"/>
        <v>5.8879104064225949E-4</v>
      </c>
      <c r="AU365" s="13">
        <v>424</v>
      </c>
      <c r="AV365" s="3" t="s">
        <v>552</v>
      </c>
      <c r="AW365" s="3">
        <v>1338892</v>
      </c>
      <c r="AX365" s="161">
        <f t="shared" si="387"/>
        <v>2.3453897481524638E-4</v>
      </c>
      <c r="AY365" s="161"/>
      <c r="AZ365" s="161"/>
      <c r="BA365" s="161"/>
      <c r="BB365" s="161"/>
      <c r="BC365" s="161"/>
      <c r="BD365" s="161"/>
      <c r="BE365" s="161"/>
      <c r="BF365" s="161"/>
      <c r="BG365" s="161"/>
      <c r="BH365" s="161"/>
      <c r="BI365" s="161"/>
      <c r="BJ365" s="161"/>
      <c r="BK365" s="175"/>
      <c r="BL365" s="4"/>
      <c r="BM365" s="4"/>
      <c r="BN365" s="4"/>
      <c r="BO365" s="4"/>
      <c r="BP365" s="4"/>
      <c r="BQ365" s="4"/>
      <c r="BR365" s="4"/>
      <c r="BS365" s="4"/>
      <c r="BT365" s="4"/>
    </row>
    <row r="366" spans="1:90" x14ac:dyDescent="0.35">
      <c r="AQ366">
        <v>846</v>
      </c>
      <c r="AR366" t="s">
        <v>551</v>
      </c>
      <c r="AS366" s="3">
        <v>1564737</v>
      </c>
      <c r="AT366" s="161">
        <f t="shared" si="386"/>
        <v>2.7950945288521983E-4</v>
      </c>
      <c r="AU366" s="13">
        <v>425</v>
      </c>
      <c r="AV366" s="3" t="s">
        <v>556</v>
      </c>
      <c r="AW366" s="3">
        <v>2103673</v>
      </c>
      <c r="AX366" s="161">
        <f t="shared" si="387"/>
        <v>3.6850866893409912E-4</v>
      </c>
      <c r="AY366" s="161"/>
      <c r="AZ366" s="161"/>
      <c r="BA366" s="161"/>
      <c r="BB366" s="161"/>
      <c r="BC366" s="161"/>
      <c r="BD366" s="161"/>
      <c r="BE366" s="161"/>
      <c r="BF366" s="161"/>
      <c r="BG366" s="161"/>
      <c r="BH366" s="161"/>
      <c r="BI366" s="161"/>
      <c r="BJ366" s="161"/>
      <c r="BK366" s="175"/>
      <c r="BL366" s="4"/>
      <c r="BM366" s="4"/>
      <c r="BN366" s="4"/>
      <c r="BO366" s="4"/>
      <c r="BP366" s="4"/>
      <c r="BQ366" s="4"/>
      <c r="BR366" s="4"/>
      <c r="BS366" s="4"/>
      <c r="BT366" s="4"/>
    </row>
    <row r="367" spans="1:90" x14ac:dyDescent="0.35">
      <c r="AQ367">
        <v>860</v>
      </c>
      <c r="AR367" t="s">
        <v>555</v>
      </c>
      <c r="AS367" s="3">
        <v>5075728</v>
      </c>
      <c r="AT367" s="161">
        <f t="shared" si="386"/>
        <v>9.0667885802802077E-4</v>
      </c>
      <c r="AU367" s="13">
        <v>478</v>
      </c>
      <c r="AV367" s="3" t="s">
        <v>558</v>
      </c>
      <c r="AW367" s="3">
        <v>676796</v>
      </c>
      <c r="AX367" s="161">
        <f t="shared" si="387"/>
        <v>1.1855701580042267E-4</v>
      </c>
      <c r="AY367" s="161"/>
      <c r="AZ367" s="161"/>
      <c r="BA367" s="161"/>
      <c r="BB367" s="161"/>
      <c r="BC367" s="161"/>
      <c r="BD367" s="161"/>
      <c r="BE367" s="161"/>
      <c r="BF367" s="161"/>
      <c r="BG367" s="161"/>
      <c r="BH367" s="161"/>
      <c r="BI367" s="161"/>
      <c r="BJ367" s="161"/>
      <c r="BK367" s="175"/>
      <c r="BL367" s="4"/>
      <c r="BM367" s="4"/>
      <c r="BN367" s="4"/>
      <c r="BO367" s="4"/>
      <c r="BP367" s="4"/>
      <c r="BQ367" s="4"/>
      <c r="BR367" s="4"/>
      <c r="BS367" s="4"/>
      <c r="BT367" s="4"/>
    </row>
    <row r="368" spans="1:90" x14ac:dyDescent="0.35">
      <c r="AU368" s="13">
        <v>491</v>
      </c>
      <c r="AV368" s="3" t="s">
        <v>559</v>
      </c>
      <c r="AW368" s="3">
        <v>752483</v>
      </c>
      <c r="AX368" s="161">
        <f t="shared" si="387"/>
        <v>1.3181540511549928E-4</v>
      </c>
      <c r="AY368" s="161"/>
      <c r="AZ368" s="161"/>
      <c r="BA368" s="161"/>
      <c r="BB368" s="161"/>
      <c r="BC368" s="161"/>
      <c r="BD368" s="161"/>
      <c r="BE368" s="161"/>
      <c r="BF368" s="161"/>
      <c r="BG368" s="161"/>
      <c r="BH368" s="161"/>
      <c r="BI368" s="161"/>
      <c r="BJ368" s="161"/>
      <c r="BK368" s="175"/>
      <c r="BL368" s="4"/>
      <c r="BM368" s="4"/>
      <c r="BN368" s="4"/>
      <c r="BO368" s="4"/>
      <c r="BP368" s="4"/>
      <c r="BQ368" s="4"/>
      <c r="BR368" s="4"/>
      <c r="BS368" s="4"/>
      <c r="BT368" s="4"/>
    </row>
    <row r="369" spans="35:90" x14ac:dyDescent="0.35">
      <c r="AU369" s="13">
        <v>608</v>
      </c>
      <c r="AV369" s="3" t="s">
        <v>560</v>
      </c>
      <c r="AW369" s="3">
        <v>2906916</v>
      </c>
      <c r="AX369" s="161">
        <f t="shared" si="387"/>
        <v>5.0921590278680943E-4</v>
      </c>
      <c r="AY369" s="161"/>
      <c r="AZ369" s="161"/>
      <c r="BA369" s="161"/>
      <c r="BB369" s="161"/>
      <c r="BC369" s="161"/>
      <c r="BD369" s="161"/>
      <c r="BE369" s="161"/>
      <c r="BF369" s="161"/>
      <c r="BG369" s="161"/>
      <c r="BH369" s="161"/>
      <c r="BI369" s="161"/>
      <c r="BJ369" s="161"/>
      <c r="BK369" s="175"/>
      <c r="BL369" s="4"/>
      <c r="BM369" s="4"/>
      <c r="BN369" s="4"/>
      <c r="BO369" s="4"/>
      <c r="BP369" s="4"/>
      <c r="BQ369" s="4"/>
      <c r="BR369" s="4"/>
      <c r="BS369" s="4"/>
      <c r="BT369" s="4"/>
    </row>
    <row r="370" spans="35:90" x14ac:dyDescent="0.35">
      <c r="AU370" s="13">
        <v>623</v>
      </c>
      <c r="AV370" s="3" t="s">
        <v>561</v>
      </c>
      <c r="AW370" s="3">
        <v>871105</v>
      </c>
      <c r="AX370" s="161">
        <f t="shared" si="387"/>
        <v>1.5259488715776569E-4</v>
      </c>
      <c r="AY370" s="161"/>
      <c r="AZ370" s="161"/>
      <c r="BA370" s="161"/>
      <c r="BB370" s="161"/>
      <c r="BC370" s="161"/>
      <c r="BD370" s="161"/>
      <c r="BE370" s="161"/>
      <c r="BF370" s="161"/>
      <c r="BG370" s="161"/>
      <c r="BH370" s="161"/>
      <c r="BI370" s="161"/>
      <c r="BJ370" s="161"/>
      <c r="BK370" s="175"/>
      <c r="BL370" s="4"/>
      <c r="BM370" s="4"/>
      <c r="BN370" s="4"/>
      <c r="BO370" s="4"/>
      <c r="BP370" s="4"/>
      <c r="BQ370" s="4"/>
      <c r="BR370" s="4"/>
      <c r="BS370" s="4"/>
      <c r="BT370" s="4"/>
    </row>
    <row r="371" spans="35:90" x14ac:dyDescent="0.35">
      <c r="AU371" s="13">
        <v>643</v>
      </c>
      <c r="AV371" s="3" t="s">
        <v>562</v>
      </c>
      <c r="AW371" s="3">
        <v>2300879</v>
      </c>
      <c r="AX371" s="161">
        <f t="shared" si="387"/>
        <v>4.0305401916952921E-4</v>
      </c>
      <c r="AY371" s="161"/>
      <c r="AZ371" s="161"/>
      <c r="BA371" s="161"/>
      <c r="BB371" s="161"/>
      <c r="BC371" s="161"/>
      <c r="BD371" s="161"/>
      <c r="BE371" s="161"/>
      <c r="BF371" s="161"/>
      <c r="BG371" s="161"/>
      <c r="BH371" s="161"/>
      <c r="BI371" s="161"/>
      <c r="BJ371" s="161"/>
      <c r="BK371" s="175"/>
      <c r="BL371" s="4"/>
      <c r="BM371" s="4"/>
      <c r="BN371" s="4"/>
      <c r="BO371" s="4"/>
      <c r="BP371" s="4"/>
      <c r="BQ371" s="4"/>
      <c r="BR371" s="4"/>
      <c r="BS371" s="4"/>
      <c r="BT371" s="4"/>
    </row>
    <row r="372" spans="35:90" x14ac:dyDescent="0.35">
      <c r="AU372" s="13">
        <v>644</v>
      </c>
      <c r="AV372" s="3" t="s">
        <v>563</v>
      </c>
      <c r="AW372" s="3">
        <v>780768</v>
      </c>
      <c r="AX372" s="161">
        <f t="shared" si="387"/>
        <v>1.367701997536398E-4</v>
      </c>
      <c r="AY372" s="161"/>
      <c r="AZ372" s="161"/>
      <c r="BA372" s="161"/>
      <c r="BB372" s="161"/>
      <c r="BC372" s="161"/>
      <c r="BD372" s="161"/>
      <c r="BE372" s="161"/>
      <c r="BF372" s="161"/>
      <c r="BG372" s="161"/>
      <c r="BH372" s="161"/>
      <c r="BI372" s="161"/>
      <c r="BJ372" s="161"/>
      <c r="BK372" s="175"/>
      <c r="BL372" s="4"/>
      <c r="BM372" s="4"/>
      <c r="BN372" s="4"/>
      <c r="BO372" s="4"/>
      <c r="BP372" s="4"/>
      <c r="BQ372" s="4"/>
      <c r="BR372" s="4"/>
      <c r="BS372" s="4"/>
      <c r="BT372" s="4"/>
    </row>
    <row r="373" spans="35:90" x14ac:dyDescent="0.35">
      <c r="AU373" s="13">
        <v>844</v>
      </c>
      <c r="AV373" s="3" t="s">
        <v>548</v>
      </c>
      <c r="AW373" s="3">
        <v>2950195</v>
      </c>
      <c r="AX373" s="161">
        <f t="shared" si="387"/>
        <v>5.1679725534626078E-4</v>
      </c>
      <c r="AY373" s="161"/>
      <c r="AZ373" s="161"/>
      <c r="BA373" s="161"/>
      <c r="BB373" s="161"/>
      <c r="BC373" s="161"/>
      <c r="BD373" s="161"/>
      <c r="BE373" s="161"/>
      <c r="BF373" s="161"/>
      <c r="BG373" s="161"/>
      <c r="BH373" s="161"/>
      <c r="BI373" s="161"/>
      <c r="BJ373" s="161"/>
      <c r="BK373" s="175"/>
      <c r="BL373" s="4"/>
      <c r="BM373" s="4"/>
      <c r="BN373" s="4"/>
      <c r="BO373" s="4"/>
      <c r="BP373" s="4"/>
      <c r="BQ373" s="4"/>
      <c r="BR373" s="4"/>
      <c r="BS373" s="4"/>
      <c r="BT373" s="4"/>
    </row>
    <row r="374" spans="35:90" x14ac:dyDescent="0.35">
      <c r="AU374" s="13">
        <v>846</v>
      </c>
      <c r="AV374" s="3" t="s">
        <v>551</v>
      </c>
      <c r="AW374" s="3">
        <v>1500493</v>
      </c>
      <c r="AX374" s="161">
        <f t="shared" si="387"/>
        <v>2.6284725723766631E-4</v>
      </c>
      <c r="AY374" s="161"/>
      <c r="AZ374" s="161"/>
      <c r="BA374" s="161"/>
      <c r="BB374" s="161"/>
      <c r="BC374" s="161"/>
      <c r="BD374" s="161"/>
      <c r="BE374" s="161"/>
      <c r="BF374" s="161"/>
      <c r="BG374" s="161"/>
      <c r="BH374" s="161"/>
      <c r="BI374" s="161"/>
      <c r="BJ374" s="161"/>
      <c r="BK374" s="175"/>
      <c r="BL374" s="4"/>
      <c r="BM374" s="4"/>
      <c r="BN374" s="4"/>
      <c r="BO374" s="4"/>
      <c r="BP374" s="4"/>
      <c r="BQ374" s="4"/>
      <c r="BR374" s="4"/>
      <c r="BS374" s="4"/>
      <c r="BT374" s="4"/>
    </row>
    <row r="375" spans="35:90" x14ac:dyDescent="0.35">
      <c r="AU375" s="13">
        <v>860</v>
      </c>
      <c r="AV375" s="3" t="s">
        <v>555</v>
      </c>
      <c r="AW375" s="3">
        <v>4958542</v>
      </c>
      <c r="AX375" s="161">
        <f t="shared" si="387"/>
        <v>8.6860729413450936E-4</v>
      </c>
      <c r="AY375" s="161"/>
      <c r="AZ375" s="161"/>
      <c r="BA375" s="161"/>
      <c r="BB375" s="161"/>
      <c r="BC375" s="161"/>
      <c r="BD375" s="161"/>
      <c r="BE375" s="161"/>
      <c r="BF375" s="161"/>
      <c r="BG375" s="161"/>
      <c r="BH375" s="161"/>
      <c r="BI375" s="161"/>
      <c r="BJ375" s="161"/>
      <c r="BK375" s="175"/>
      <c r="BL375" s="4"/>
      <c r="BM375" s="4"/>
      <c r="BN375" s="4"/>
      <c r="BO375" s="4"/>
      <c r="BP375" s="4"/>
      <c r="BQ375" s="4"/>
      <c r="BR375" s="4"/>
      <c r="BS375" s="4"/>
      <c r="BT375" s="4"/>
    </row>
    <row r="376" spans="35:90" x14ac:dyDescent="0.35">
      <c r="AU376" s="13">
        <v>1671</v>
      </c>
      <c r="AV376" s="3" t="s">
        <v>564</v>
      </c>
      <c r="AW376" s="3">
        <v>823652</v>
      </c>
      <c r="AX376" s="161">
        <f t="shared" si="387"/>
        <v>1.4428235861034893E-4</v>
      </c>
      <c r="AY376" s="161"/>
      <c r="AZ376" s="161"/>
      <c r="BA376" s="161"/>
      <c r="BB376" s="161"/>
      <c r="BC376" s="161"/>
      <c r="BD376" s="161"/>
      <c r="BE376" s="161"/>
      <c r="BF376" s="161"/>
      <c r="BG376" s="161"/>
      <c r="BH376" s="161"/>
      <c r="BI376" s="161"/>
      <c r="BJ376" s="161"/>
      <c r="BK376" s="175"/>
      <c r="BL376" s="4"/>
      <c r="BM376" s="4"/>
      <c r="BN376" s="4"/>
      <c r="BO376" s="4"/>
      <c r="BP376" s="4"/>
      <c r="BQ376" s="4"/>
      <c r="BR376" s="4"/>
      <c r="BS376" s="4"/>
      <c r="BT376" s="4"/>
    </row>
    <row r="377" spans="35:90" x14ac:dyDescent="0.35">
      <c r="AU377" s="13">
        <v>1921</v>
      </c>
      <c r="AV377" s="3" t="s">
        <v>542</v>
      </c>
      <c r="AW377" s="3">
        <v>11691716</v>
      </c>
      <c r="AX377" s="161">
        <f t="shared" si="387"/>
        <v>2.048083851775209E-3</v>
      </c>
      <c r="AY377" s="161"/>
      <c r="AZ377" s="161"/>
      <c r="BA377" s="161"/>
      <c r="BB377" s="161"/>
      <c r="BC377" s="161"/>
      <c r="BD377" s="161"/>
      <c r="BE377" s="161"/>
      <c r="BF377" s="161"/>
      <c r="BG377" s="161"/>
      <c r="BH377" s="161"/>
      <c r="BI377" s="161"/>
      <c r="BJ377" s="161"/>
      <c r="BK377" s="175"/>
      <c r="BL377" s="4"/>
      <c r="BM377" s="4"/>
      <c r="BN377" s="4"/>
      <c r="BO377" s="4"/>
      <c r="BP377" s="4"/>
      <c r="BQ377" s="4"/>
      <c r="BR377" s="4"/>
      <c r="BS377" s="4"/>
      <c r="BT377" s="4"/>
    </row>
    <row r="378" spans="35:90" x14ac:dyDescent="0.35">
      <c r="AU378" s="13">
        <v>568</v>
      </c>
      <c r="AV378" s="3" t="s">
        <v>565</v>
      </c>
      <c r="AW378" s="3">
        <v>1077771</v>
      </c>
      <c r="AX378" s="161">
        <f t="shared" si="387"/>
        <v>1.8879738278039073E-4</v>
      </c>
      <c r="AY378" s="161"/>
      <c r="AZ378" s="161"/>
      <c r="BA378" s="161"/>
      <c r="BB378" s="161"/>
      <c r="BC378" s="161"/>
      <c r="BD378" s="161"/>
      <c r="BE378" s="161"/>
      <c r="BF378" s="161"/>
      <c r="BG378" s="161"/>
      <c r="BH378" s="161"/>
      <c r="BI378" s="161"/>
      <c r="BJ378" s="161"/>
      <c r="BK378" s="175"/>
      <c r="BL378" s="4"/>
      <c r="BM378" s="4"/>
      <c r="BN378" s="4"/>
      <c r="BO378" s="4"/>
      <c r="BP378" s="4"/>
      <c r="BQ378" s="4"/>
      <c r="BR378" s="4"/>
      <c r="BS378" s="4"/>
      <c r="BT378" s="4"/>
    </row>
    <row r="379" spans="35:90" x14ac:dyDescent="0.35">
      <c r="AU379" s="13">
        <v>612</v>
      </c>
      <c r="AV379" s="3" t="s">
        <v>566</v>
      </c>
      <c r="AW379" s="3">
        <v>31973373</v>
      </c>
      <c r="AX379" s="161">
        <f t="shared" si="387"/>
        <v>5.6009014355194288E-3</v>
      </c>
      <c r="AY379" s="161"/>
      <c r="AZ379" s="161"/>
      <c r="BA379" s="161"/>
      <c r="BB379" s="161"/>
      <c r="BC379" s="161"/>
      <c r="BD379" s="161"/>
      <c r="BE379" s="161"/>
      <c r="BF379" s="161"/>
      <c r="BG379" s="161"/>
      <c r="BH379" s="161"/>
      <c r="BI379" s="161"/>
      <c r="BJ379" s="161"/>
      <c r="BK379" s="175"/>
      <c r="BL379" s="4"/>
      <c r="BM379" s="4"/>
      <c r="BN379" s="4"/>
      <c r="BO379" s="4"/>
      <c r="BP379" s="4"/>
      <c r="BQ379" s="4"/>
      <c r="BR379" s="4"/>
      <c r="BS379" s="4"/>
      <c r="BT379" s="4"/>
    </row>
    <row r="380" spans="35:90" x14ac:dyDescent="0.35">
      <c r="AU380" s="13">
        <v>365</v>
      </c>
      <c r="AV380" s="3" t="s">
        <v>567</v>
      </c>
      <c r="AW380" s="3">
        <v>396308</v>
      </c>
      <c r="AX380" s="161">
        <f t="shared" si="387"/>
        <v>6.9422830244023163E-5</v>
      </c>
      <c r="AY380" s="161"/>
      <c r="AZ380" s="161"/>
      <c r="BA380" s="161"/>
      <c r="BB380" s="161"/>
      <c r="BC380" s="161"/>
      <c r="BD380" s="161"/>
      <c r="BE380" s="161"/>
      <c r="BF380" s="161"/>
      <c r="BG380" s="161"/>
      <c r="BH380" s="161"/>
      <c r="BI380" s="161"/>
      <c r="BJ380" s="161"/>
      <c r="BK380" s="175"/>
      <c r="BL380" s="4"/>
      <c r="BM380" s="4"/>
      <c r="BN380" s="4"/>
      <c r="BO380" s="4"/>
      <c r="BP380" s="4"/>
      <c r="BQ380" s="4"/>
      <c r="BR380" s="4"/>
      <c r="BS380" s="4"/>
      <c r="BT380" s="4"/>
    </row>
    <row r="381" spans="35:90" x14ac:dyDescent="0.35">
      <c r="AU381" s="13">
        <v>458</v>
      </c>
      <c r="AV381" s="3" t="s">
        <v>568</v>
      </c>
      <c r="AW381" s="3">
        <v>727784</v>
      </c>
      <c r="AX381" s="161">
        <f t="shared" si="387"/>
        <v>1.2748878419390009E-4</v>
      </c>
      <c r="AY381" s="161"/>
      <c r="AZ381" s="161"/>
      <c r="BA381" s="161"/>
      <c r="BB381" s="161"/>
      <c r="BC381" s="161"/>
      <c r="BD381" s="161"/>
      <c r="BE381" s="161"/>
      <c r="BF381" s="161"/>
      <c r="BG381" s="161"/>
      <c r="BH381" s="161"/>
      <c r="BI381" s="161"/>
      <c r="BJ381" s="161"/>
      <c r="BK381" s="175"/>
      <c r="BL381" s="4"/>
      <c r="BM381" s="4"/>
      <c r="BN381" s="4"/>
      <c r="BO381" s="4"/>
      <c r="BP381" s="4"/>
      <c r="BQ381" s="4"/>
      <c r="BR381" s="4"/>
      <c r="BS381" s="4"/>
      <c r="BT381" s="4"/>
    </row>
    <row r="382" spans="35:90" x14ac:dyDescent="0.35">
      <c r="BK382" s="176"/>
    </row>
    <row r="383" spans="35:90" x14ac:dyDescent="0.35">
      <c r="AI383">
        <v>7</v>
      </c>
      <c r="AJ383" t="s">
        <v>569</v>
      </c>
      <c r="AK383" s="3">
        <v>3019129</v>
      </c>
      <c r="AL383" s="161">
        <f t="shared" ref="AL383:AL393" si="388">+AK383/AK$5</f>
        <v>5.1893472463206483E-4</v>
      </c>
      <c r="AM383">
        <v>7</v>
      </c>
      <c r="AN383" t="s">
        <v>569</v>
      </c>
      <c r="AO383" s="3">
        <v>3028697</v>
      </c>
      <c r="AP383" s="161">
        <f t="shared" ref="AP383:AP393" si="389">+AO383/AO$5</f>
        <v>5.3804914714794593E-4</v>
      </c>
      <c r="AQ383" s="13">
        <v>7</v>
      </c>
      <c r="AR383" s="13" t="s">
        <v>569</v>
      </c>
      <c r="AS383" s="3">
        <v>2621863</v>
      </c>
      <c r="AT383" s="161">
        <f t="shared" ref="AT383:AT393" si="390">+AS383/AS$5</f>
        <v>4.6834419628985648E-4</v>
      </c>
      <c r="AU383" s="13">
        <v>7</v>
      </c>
      <c r="AV383" s="13" t="s">
        <v>569</v>
      </c>
      <c r="AW383" s="3">
        <v>2636913</v>
      </c>
      <c r="AX383" s="161">
        <f t="shared" ref="AX383:AX393" si="391">+AW383/AW$5</f>
        <v>4.6191841589687279E-4</v>
      </c>
      <c r="AY383" s="161"/>
      <c r="AZ383" s="161"/>
      <c r="BA383" s="161"/>
      <c r="BB383" s="161"/>
      <c r="BC383" s="161"/>
      <c r="BD383" s="161"/>
      <c r="BE383" s="161"/>
      <c r="BF383" s="161"/>
      <c r="BG383" s="161"/>
      <c r="BH383" s="161"/>
      <c r="BI383" s="161"/>
      <c r="BJ383" s="161"/>
      <c r="BK383" s="175"/>
      <c r="BL383" s="4"/>
      <c r="BM383" s="4"/>
      <c r="BN383" s="4"/>
      <c r="BO383" s="4"/>
      <c r="BP383" s="4"/>
      <c r="BQ383" s="4"/>
      <c r="BR383" s="4"/>
      <c r="BS383" s="157">
        <f>+AG383-AK383</f>
        <v>-3019129</v>
      </c>
      <c r="BT383" s="4">
        <f>+AH383-AL383</f>
        <v>-5.1893472463206483E-4</v>
      </c>
      <c r="BU383" s="4">
        <f t="shared" ref="BU383:BU393" si="392">+BS383/AK383</f>
        <v>-1</v>
      </c>
      <c r="BV383" s="4">
        <f t="shared" ref="BV383:BV393" si="393">+BT383/AL383</f>
        <v>-1</v>
      </c>
      <c r="BW383" s="157">
        <f t="shared" ref="BW383:BW393" si="394">+AK383-AO383</f>
        <v>-9568</v>
      </c>
      <c r="BX383" s="4">
        <f t="shared" ref="BX383:BX393" si="395">+AL383-AP383</f>
        <v>-1.9114422515881095E-5</v>
      </c>
      <c r="BY383" s="4">
        <f t="shared" ref="BY383:BY393" si="396">+BW383/AO383</f>
        <v>-3.1591142989873203E-3</v>
      </c>
      <c r="BZ383" s="4">
        <f t="shared" ref="BZ383:BZ393" si="397">+BX383/AP383</f>
        <v>-3.5525421083188249E-2</v>
      </c>
      <c r="CA383" s="159">
        <f t="shared" ref="CA383:CA393" si="398">+AO383-AS383</f>
        <v>406834</v>
      </c>
      <c r="CB383" s="4">
        <f t="shared" ref="CB383:CB393" si="399">+AP383-AT383</f>
        <v>6.9704950858089445E-5</v>
      </c>
      <c r="CC383" s="4">
        <f t="shared" ref="CC383:CC393" si="400">+CA383/AS383</f>
        <v>0.15516981627186471</v>
      </c>
      <c r="CD383" s="4">
        <f t="shared" ref="CD383:CD393" si="401">+CB383/AT383</f>
        <v>0.14883274183875936</v>
      </c>
      <c r="CE383" s="159">
        <f t="shared" ref="CE383:CE393" si="402">+AS383-AW383</f>
        <v>-15050</v>
      </c>
      <c r="CF383" s="4">
        <f t="shared" ref="CF383:CF393" si="403">+AT383-AX383</f>
        <v>6.4257803929836945E-6</v>
      </c>
      <c r="CG383" s="4">
        <f t="shared" ref="CG383:CG393" si="404">+CE383/AW383</f>
        <v>-5.7074313790405678E-3</v>
      </c>
      <c r="CH383" s="4">
        <f t="shared" ref="CH383:CH393" si="405">+CF383/AX383</f>
        <v>1.3911072111093974E-2</v>
      </c>
      <c r="CI383" s="157">
        <f>+AG417-AW383</f>
        <v>3085340</v>
      </c>
      <c r="CJ383" s="164">
        <f>+AH417-AX383</f>
        <v>4.7973742109841714E-4</v>
      </c>
      <c r="CK383" s="4">
        <f t="shared" ref="CK383:CK393" si="406">+CI383/AW383</f>
        <v>1.1700575635221944</v>
      </c>
      <c r="CL383" s="4">
        <f t="shared" ref="CL383:CL393" si="407">+CJ383/AX383</f>
        <v>1.0385760874394812</v>
      </c>
    </row>
    <row r="384" spans="35:90" x14ac:dyDescent="0.35">
      <c r="AI384">
        <v>18</v>
      </c>
      <c r="AJ384" t="s">
        <v>570</v>
      </c>
      <c r="AK384" s="1">
        <v>19110646</v>
      </c>
      <c r="AL384" s="161">
        <f t="shared" si="388"/>
        <v>3.2847810807523862E-3</v>
      </c>
      <c r="AM384">
        <v>18</v>
      </c>
      <c r="AN384" t="s">
        <v>570</v>
      </c>
      <c r="AO384" s="3">
        <v>19557959</v>
      </c>
      <c r="AP384" s="161">
        <f t="shared" si="389"/>
        <v>3.4744786817250098E-3</v>
      </c>
      <c r="AQ384">
        <v>18</v>
      </c>
      <c r="AR384" t="s">
        <v>570</v>
      </c>
      <c r="AS384" s="3">
        <v>20222933</v>
      </c>
      <c r="AT384" s="161">
        <f t="shared" si="390"/>
        <v>3.6124287586760313E-3</v>
      </c>
      <c r="AU384" s="13">
        <v>18</v>
      </c>
      <c r="AV384" s="13" t="s">
        <v>570</v>
      </c>
      <c r="AW384" s="3">
        <v>17715619</v>
      </c>
      <c r="AX384" s="161">
        <f t="shared" si="391"/>
        <v>3.1033146202064845E-3</v>
      </c>
      <c r="AY384" s="161"/>
      <c r="AZ384" s="161"/>
      <c r="BA384" s="161"/>
      <c r="BB384" s="161"/>
      <c r="BC384" s="161"/>
      <c r="BD384" s="161"/>
      <c r="BE384" s="161"/>
      <c r="BF384" s="161"/>
      <c r="BG384" s="161"/>
      <c r="BH384" s="161"/>
      <c r="BI384" s="161"/>
      <c r="BJ384" s="161"/>
      <c r="BK384" s="175"/>
      <c r="BL384" s="4"/>
      <c r="BM384" s="4"/>
      <c r="BN384" s="4"/>
      <c r="BO384" s="4"/>
      <c r="BP384" s="4"/>
      <c r="BQ384" s="4"/>
      <c r="BR384" s="4"/>
      <c r="BS384" s="157">
        <f>+AG433-AK384</f>
        <v>-15904901</v>
      </c>
      <c r="BT384" s="171">
        <f>+AH433-AL384</f>
        <v>-2.757242628473456E-3</v>
      </c>
      <c r="BU384" s="4">
        <f t="shared" si="392"/>
        <v>-0.83225344658678724</v>
      </c>
      <c r="BV384" s="4">
        <f t="shared" si="393"/>
        <v>-0.83939920521032219</v>
      </c>
      <c r="BW384" s="157">
        <f t="shared" si="394"/>
        <v>-447313</v>
      </c>
      <c r="BX384" s="4">
        <f t="shared" si="395"/>
        <v>-1.8969760097262362E-4</v>
      </c>
      <c r="BY384" s="4">
        <f t="shared" si="396"/>
        <v>-2.2871149285055768E-2</v>
      </c>
      <c r="BZ384" s="4">
        <f t="shared" si="397"/>
        <v>-5.4597428376922004E-2</v>
      </c>
      <c r="CA384" s="157">
        <f t="shared" si="398"/>
        <v>-664974</v>
      </c>
      <c r="CB384" s="4">
        <f t="shared" si="399"/>
        <v>-1.3795007695102147E-4</v>
      </c>
      <c r="CC384" s="4">
        <f t="shared" si="400"/>
        <v>-3.2882173916117904E-2</v>
      </c>
      <c r="CD384" s="4">
        <f t="shared" si="401"/>
        <v>-3.8187625602222448E-2</v>
      </c>
      <c r="CE384" s="159">
        <f t="shared" si="402"/>
        <v>2507314</v>
      </c>
      <c r="CF384" s="4">
        <f t="shared" si="403"/>
        <v>5.0911413846954677E-4</v>
      </c>
      <c r="CG384" s="4">
        <f t="shared" si="404"/>
        <v>0.1415312668442463</v>
      </c>
      <c r="CH384" s="4">
        <f t="shared" si="405"/>
        <v>0.16405495438798659</v>
      </c>
      <c r="CI384" s="157">
        <f>+AG433-AW384</f>
        <v>-14509874</v>
      </c>
      <c r="CJ384" s="164">
        <f>+AH433-AX384</f>
        <v>-2.5757761679275543E-3</v>
      </c>
      <c r="CK384" s="4">
        <f t="shared" si="406"/>
        <v>-0.8190441440403522</v>
      </c>
      <c r="CL384" s="4">
        <f t="shared" si="407"/>
        <v>-0.8300080665866133</v>
      </c>
    </row>
    <row r="385" spans="29:90" x14ac:dyDescent="0.35">
      <c r="AI385">
        <v>40</v>
      </c>
      <c r="AJ385" t="s">
        <v>571</v>
      </c>
      <c r="AK385" s="1">
        <v>3104835</v>
      </c>
      <c r="AL385" s="161">
        <f t="shared" si="388"/>
        <v>5.336660658597221E-4</v>
      </c>
      <c r="AM385">
        <v>40</v>
      </c>
      <c r="AN385" t="s">
        <v>571</v>
      </c>
      <c r="AO385" s="3">
        <v>3042685</v>
      </c>
      <c r="AP385" s="161">
        <f t="shared" si="389"/>
        <v>5.4053412054419698E-4</v>
      </c>
      <c r="AQ385">
        <v>40</v>
      </c>
      <c r="AR385" t="s">
        <v>571</v>
      </c>
      <c r="AS385" s="3">
        <v>2952964</v>
      </c>
      <c r="AT385" s="161">
        <f t="shared" si="390"/>
        <v>5.2748887003359053E-4</v>
      </c>
      <c r="AU385" s="13">
        <v>40</v>
      </c>
      <c r="AV385" s="13" t="s">
        <v>571</v>
      </c>
      <c r="AW385" s="3">
        <v>2973107</v>
      </c>
      <c r="AX385" s="161">
        <f t="shared" si="391"/>
        <v>5.2081084045317529E-4</v>
      </c>
      <c r="AY385" s="161"/>
      <c r="AZ385" s="161"/>
      <c r="BA385" s="161"/>
      <c r="BB385" s="161"/>
      <c r="BC385" s="161"/>
      <c r="BD385" s="161"/>
      <c r="BE385" s="161"/>
      <c r="BF385" s="161"/>
      <c r="BG385" s="161"/>
      <c r="BH385" s="161"/>
      <c r="BI385" s="161"/>
      <c r="BJ385" s="161"/>
      <c r="BK385" s="175"/>
      <c r="BL385" s="4"/>
      <c r="BM385" s="4"/>
      <c r="BN385" s="4"/>
      <c r="BO385" s="4"/>
      <c r="BP385" s="4"/>
      <c r="BQ385" s="4"/>
      <c r="BR385" s="4"/>
      <c r="BS385" s="157">
        <f>+AG415-AK385</f>
        <v>750053</v>
      </c>
      <c r="BT385" s="171">
        <f>+AH415-AL385</f>
        <v>1.006955721459898E-4</v>
      </c>
      <c r="BU385" s="4">
        <f t="shared" si="392"/>
        <v>0.24157580032433285</v>
      </c>
      <c r="BV385" s="4">
        <f t="shared" si="393"/>
        <v>0.1886864812807085</v>
      </c>
      <c r="BW385" s="157">
        <f t="shared" si="394"/>
        <v>62150</v>
      </c>
      <c r="BX385" s="4">
        <f t="shared" si="395"/>
        <v>-6.8680546844748737E-6</v>
      </c>
      <c r="BY385" s="4">
        <f t="shared" si="396"/>
        <v>2.0426038186667366E-2</v>
      </c>
      <c r="BZ385" s="4">
        <f t="shared" si="397"/>
        <v>-1.2706052075973074E-2</v>
      </c>
      <c r="CA385" s="157">
        <f t="shared" si="398"/>
        <v>89721</v>
      </c>
      <c r="CB385" s="4">
        <f t="shared" si="399"/>
        <v>1.3045250510606448E-5</v>
      </c>
      <c r="CC385" s="4">
        <f t="shared" si="400"/>
        <v>3.0383370742074742E-2</v>
      </c>
      <c r="CD385" s="4">
        <f t="shared" si="401"/>
        <v>2.4730854529263765E-2</v>
      </c>
      <c r="CE385" s="159">
        <f t="shared" si="402"/>
        <v>-20143</v>
      </c>
      <c r="CF385" s="4">
        <f t="shared" si="403"/>
        <v>6.6780295804152448E-6</v>
      </c>
      <c r="CG385" s="4">
        <f t="shared" si="404"/>
        <v>-6.7750672949207684E-3</v>
      </c>
      <c r="CH385" s="4">
        <f t="shared" si="405"/>
        <v>1.2822370545521794E-2</v>
      </c>
      <c r="CI385" s="157">
        <f>+AG415-AW385</f>
        <v>881781</v>
      </c>
      <c r="CJ385" s="164">
        <f>+AH415-AX385</f>
        <v>1.1355079755253662E-4</v>
      </c>
      <c r="CK385" s="4">
        <f t="shared" si="406"/>
        <v>0.29658569301407584</v>
      </c>
      <c r="CL385" s="4">
        <f t="shared" si="407"/>
        <v>0.21802694708453496</v>
      </c>
    </row>
    <row r="386" spans="29:90" x14ac:dyDescent="0.35">
      <c r="AI386">
        <v>48</v>
      </c>
      <c r="AJ386" t="s">
        <v>572</v>
      </c>
      <c r="AK386" s="1">
        <v>3741347</v>
      </c>
      <c r="AL386" s="161">
        <f t="shared" si="388"/>
        <v>6.4307118880909081E-4</v>
      </c>
      <c r="AM386">
        <v>48</v>
      </c>
      <c r="AN386" t="s">
        <v>572</v>
      </c>
      <c r="AO386" s="3">
        <v>3201387</v>
      </c>
      <c r="AP386" s="161">
        <f t="shared" si="389"/>
        <v>5.6872758979868937E-4</v>
      </c>
      <c r="AQ386">
        <v>48</v>
      </c>
      <c r="AR386" t="s">
        <v>572</v>
      </c>
      <c r="AS386" s="3">
        <v>2673601</v>
      </c>
      <c r="AT386" s="161">
        <f t="shared" si="390"/>
        <v>4.7758617118619717E-4</v>
      </c>
      <c r="AU386" s="13">
        <v>48</v>
      </c>
      <c r="AV386" s="13" t="s">
        <v>572</v>
      </c>
      <c r="AW386" s="3">
        <v>2449404</v>
      </c>
      <c r="AX386" s="161">
        <f t="shared" si="391"/>
        <v>4.29071727270283E-4</v>
      </c>
      <c r="AY386" s="161"/>
      <c r="AZ386" s="161"/>
      <c r="BA386" s="161"/>
      <c r="BB386" s="161"/>
      <c r="BC386" s="161"/>
      <c r="BD386" s="161"/>
      <c r="BE386" s="161"/>
      <c r="BF386" s="161"/>
      <c r="BG386" s="161"/>
      <c r="BH386" s="161"/>
      <c r="BI386" s="161"/>
      <c r="BJ386" s="161"/>
      <c r="BK386" s="175"/>
      <c r="BL386" s="4"/>
      <c r="BM386" s="4"/>
      <c r="BN386" s="4"/>
      <c r="BO386" s="4"/>
      <c r="BP386" s="4"/>
      <c r="BQ386" s="4"/>
      <c r="BR386" s="4"/>
      <c r="BS386" s="157">
        <f>+AG422-AK386</f>
        <v>5409230</v>
      </c>
      <c r="BT386" s="171">
        <f>+AH422-AL386</f>
        <v>8.6275077396061719E-4</v>
      </c>
      <c r="BU386" s="4">
        <f t="shared" si="392"/>
        <v>1.445797462785462</v>
      </c>
      <c r="BV386" s="4">
        <f t="shared" si="393"/>
        <v>1.3416100565138875</v>
      </c>
      <c r="BW386" s="157">
        <f t="shared" si="394"/>
        <v>539960</v>
      </c>
      <c r="BX386" s="4">
        <f t="shared" si="395"/>
        <v>7.4343599010401437E-5</v>
      </c>
      <c r="BY386" s="4">
        <f t="shared" si="396"/>
        <v>0.16866439452649742</v>
      </c>
      <c r="BZ386" s="4">
        <f t="shared" si="397"/>
        <v>0.1307191709069655</v>
      </c>
      <c r="CA386" s="157">
        <f t="shared" si="398"/>
        <v>527786</v>
      </c>
      <c r="CB386" s="4">
        <f t="shared" si="399"/>
        <v>9.1141418612492205E-5</v>
      </c>
      <c r="CC386" s="4">
        <f t="shared" si="400"/>
        <v>0.19740641928245839</v>
      </c>
      <c r="CD386" s="4">
        <f t="shared" si="401"/>
        <v>0.19083764168908227</v>
      </c>
      <c r="CE386" s="159">
        <f t="shared" si="402"/>
        <v>224197</v>
      </c>
      <c r="CF386" s="4">
        <f t="shared" si="403"/>
        <v>4.8514443915914163E-5</v>
      </c>
      <c r="CG386" s="4">
        <f t="shared" si="404"/>
        <v>9.1531245968407005E-2</v>
      </c>
      <c r="CH386" s="4">
        <f t="shared" si="405"/>
        <v>0.11306837722578189</v>
      </c>
      <c r="CI386" s="157">
        <f>+AG422-AW386</f>
        <v>6701173</v>
      </c>
      <c r="CJ386" s="164">
        <f>+AH422-AX386</f>
        <v>1.0767502354994251E-3</v>
      </c>
      <c r="CK386" s="4">
        <f t="shared" si="406"/>
        <v>2.7358381875754265</v>
      </c>
      <c r="CL386" s="4">
        <f t="shared" si="407"/>
        <v>2.5094877314560353</v>
      </c>
    </row>
    <row r="387" spans="29:90" x14ac:dyDescent="0.35">
      <c r="AI387">
        <v>63</v>
      </c>
      <c r="AJ387" t="s">
        <v>573</v>
      </c>
      <c r="AK387" s="1">
        <v>3760521</v>
      </c>
      <c r="AL387" s="161">
        <f t="shared" si="388"/>
        <v>6.4636685931872967E-4</v>
      </c>
      <c r="AM387">
        <v>63</v>
      </c>
      <c r="AN387" t="s">
        <v>574</v>
      </c>
      <c r="AO387" s="3">
        <v>3537571</v>
      </c>
      <c r="AP387" s="161">
        <f t="shared" si="389"/>
        <v>6.2845080228405355E-4</v>
      </c>
      <c r="AQ387">
        <v>63</v>
      </c>
      <c r="AR387" t="s">
        <v>573</v>
      </c>
      <c r="AS387" s="3">
        <v>3554754</v>
      </c>
      <c r="AT387" s="161">
        <f t="shared" si="390"/>
        <v>6.3498680332959895E-4</v>
      </c>
      <c r="AU387" s="13">
        <v>63</v>
      </c>
      <c r="AV387" s="13" t="s">
        <v>573</v>
      </c>
      <c r="AW387" s="3">
        <v>3347061</v>
      </c>
      <c r="AX387" s="161">
        <f t="shared" si="391"/>
        <v>5.8631783264377819E-4</v>
      </c>
      <c r="AY387" s="161"/>
      <c r="AZ387" s="161"/>
      <c r="BA387" s="161"/>
      <c r="BB387" s="161"/>
      <c r="BC387" s="161"/>
      <c r="BD387" s="161"/>
      <c r="BE387" s="161"/>
      <c r="BF387" s="161"/>
      <c r="BG387" s="161"/>
      <c r="BH387" s="161"/>
      <c r="BI387" s="161"/>
      <c r="BJ387" s="161"/>
      <c r="BK387" s="175"/>
      <c r="BL387" s="4"/>
      <c r="BM387" s="4"/>
      <c r="BN387" s="4"/>
      <c r="BO387" s="4"/>
      <c r="BP387" s="4"/>
      <c r="BQ387" s="4"/>
      <c r="BR387" s="4"/>
      <c r="BS387" s="157">
        <f>+AG16-AK387</f>
        <v>4901148</v>
      </c>
      <c r="BT387" s="171">
        <f>+AH16-AL387</f>
        <v>7.7900024206094655E-4</v>
      </c>
      <c r="BU387" s="4">
        <f t="shared" si="392"/>
        <v>1.3033162160243221</v>
      </c>
      <c r="BV387" s="4">
        <f t="shared" si="393"/>
        <v>1.205198303146316</v>
      </c>
      <c r="BW387" s="157">
        <f t="shared" si="394"/>
        <v>222950</v>
      </c>
      <c r="BX387" s="4">
        <f t="shared" si="395"/>
        <v>1.7916057034676118E-5</v>
      </c>
      <c r="BY387" s="4">
        <f t="shared" si="396"/>
        <v>6.3023470058975489E-2</v>
      </c>
      <c r="BZ387" s="4">
        <f t="shared" si="397"/>
        <v>2.8508288905928131E-2</v>
      </c>
      <c r="CA387" s="157">
        <f t="shared" si="398"/>
        <v>-17183</v>
      </c>
      <c r="CB387" s="4">
        <f t="shared" si="399"/>
        <v>-6.5360010455453978E-6</v>
      </c>
      <c r="CC387" s="4">
        <f t="shared" si="400"/>
        <v>-4.8338084716973385E-3</v>
      </c>
      <c r="CD387" s="4">
        <f t="shared" si="401"/>
        <v>-1.0293128945788174E-2</v>
      </c>
      <c r="CE387" s="159">
        <f t="shared" si="402"/>
        <v>207693</v>
      </c>
      <c r="CF387" s="4">
        <f t="shared" si="403"/>
        <v>4.866897068582076E-5</v>
      </c>
      <c r="CG387" s="4">
        <f t="shared" si="404"/>
        <v>6.2052349807786594E-2</v>
      </c>
      <c r="CH387" s="4">
        <f t="shared" si="405"/>
        <v>8.3007829501563116E-2</v>
      </c>
      <c r="CI387" s="157">
        <f>+AG16-AW387</f>
        <v>5314608</v>
      </c>
      <c r="CJ387" s="164">
        <f>+AH16-AX387</f>
        <v>8.3904926873589803E-4</v>
      </c>
      <c r="CK387" s="4">
        <f t="shared" si="406"/>
        <v>1.5878431854095278</v>
      </c>
      <c r="CL387" s="4">
        <f t="shared" si="407"/>
        <v>1.4310485235499715</v>
      </c>
    </row>
    <row r="388" spans="29:90" x14ac:dyDescent="0.35">
      <c r="AI388">
        <v>70</v>
      </c>
      <c r="AJ388" t="s">
        <v>575</v>
      </c>
      <c r="AK388" s="1">
        <v>7224048</v>
      </c>
      <c r="AL388" s="161">
        <f t="shared" si="388"/>
        <v>1.2416857178374353E-3</v>
      </c>
      <c r="AM388">
        <v>70</v>
      </c>
      <c r="AN388" t="s">
        <v>575</v>
      </c>
      <c r="AO388" s="3">
        <v>7090753</v>
      </c>
      <c r="AP388" s="161">
        <f t="shared" si="389"/>
        <v>1.2596749045172689E-3</v>
      </c>
      <c r="AQ388">
        <v>70</v>
      </c>
      <c r="AR388" t="s">
        <v>575</v>
      </c>
      <c r="AS388" s="3">
        <v>6983010</v>
      </c>
      <c r="AT388" s="161">
        <f t="shared" si="390"/>
        <v>1.2473772299063798E-3</v>
      </c>
      <c r="AU388" s="13">
        <v>70</v>
      </c>
      <c r="AV388" s="13" t="s">
        <v>575</v>
      </c>
      <c r="AW388" s="3">
        <v>6788210</v>
      </c>
      <c r="AX388" s="161">
        <f t="shared" si="391"/>
        <v>1.1891174301068375E-3</v>
      </c>
      <c r="AY388" s="161"/>
      <c r="AZ388" s="161"/>
      <c r="BA388" s="161"/>
      <c r="BB388" s="161"/>
      <c r="BC388" s="161"/>
      <c r="BD388" s="161"/>
      <c r="BE388" s="161"/>
      <c r="BF388" s="161"/>
      <c r="BG388" s="161"/>
      <c r="BH388" s="161"/>
      <c r="BI388" s="161"/>
      <c r="BJ388" s="161"/>
      <c r="BK388" s="175"/>
      <c r="BL388" s="4"/>
      <c r="BM388" s="4"/>
      <c r="BN388" s="4"/>
      <c r="BO388" s="4"/>
      <c r="BP388" s="4"/>
      <c r="BQ388" s="4"/>
      <c r="BR388" s="4"/>
      <c r="BS388" s="157">
        <f>+AG17-AK388</f>
        <v>1501351</v>
      </c>
      <c r="BT388" s="171">
        <f>+AH17-AL388</f>
        <v>1.9416881331714062E-4</v>
      </c>
      <c r="BU388" s="4">
        <f t="shared" si="392"/>
        <v>0.20782683060799154</v>
      </c>
      <c r="BV388" s="4">
        <f t="shared" si="393"/>
        <v>0.15637516847283389</v>
      </c>
      <c r="BW388" s="157">
        <f t="shared" si="394"/>
        <v>133295</v>
      </c>
      <c r="BX388" s="4">
        <f t="shared" si="395"/>
        <v>-1.798918667983364E-5</v>
      </c>
      <c r="BY388" s="4">
        <f t="shared" si="396"/>
        <v>1.8798426626904081E-2</v>
      </c>
      <c r="BZ388" s="4">
        <f t="shared" si="397"/>
        <v>-1.4280816911826495E-2</v>
      </c>
      <c r="CA388" s="157">
        <f t="shared" si="398"/>
        <v>107743</v>
      </c>
      <c r="CB388" s="4">
        <f t="shared" si="399"/>
        <v>1.2297674610889158E-5</v>
      </c>
      <c r="CC388" s="4">
        <f t="shared" si="400"/>
        <v>1.542930627336922E-2</v>
      </c>
      <c r="CD388" s="4">
        <f t="shared" si="401"/>
        <v>9.8588256351385736E-3</v>
      </c>
      <c r="CE388" s="159">
        <f t="shared" si="402"/>
        <v>194800</v>
      </c>
      <c r="CF388" s="4">
        <f t="shared" si="403"/>
        <v>5.8259799799542308E-5</v>
      </c>
      <c r="CG388" s="4">
        <f t="shared" si="404"/>
        <v>2.8696814034922313E-2</v>
      </c>
      <c r="CH388" s="4">
        <f t="shared" si="405"/>
        <v>4.8994151733448142E-2</v>
      </c>
      <c r="CI388" s="157">
        <f>+AG17-AW388</f>
        <v>1937189</v>
      </c>
      <c r="CJ388" s="164">
        <f>+AH17-AX388</f>
        <v>2.4673710104773845E-4</v>
      </c>
      <c r="CK388" s="4">
        <f t="shared" si="406"/>
        <v>0.2853755260959811</v>
      </c>
      <c r="CL388" s="4">
        <f t="shared" si="407"/>
        <v>0.20749599223818466</v>
      </c>
    </row>
    <row r="389" spans="29:90" x14ac:dyDescent="0.35">
      <c r="AI389">
        <v>81</v>
      </c>
      <c r="AJ389" t="s">
        <v>576</v>
      </c>
      <c r="AK389" s="1">
        <v>2308898</v>
      </c>
      <c r="AL389" s="161">
        <f t="shared" si="388"/>
        <v>3.9685861314091753E-4</v>
      </c>
      <c r="AM389">
        <v>81</v>
      </c>
      <c r="AN389" t="s">
        <v>576</v>
      </c>
      <c r="AO389" s="3">
        <v>2400337</v>
      </c>
      <c r="AP389" s="161">
        <f t="shared" si="389"/>
        <v>4.2642075972527428E-4</v>
      </c>
      <c r="AQ389">
        <v>81</v>
      </c>
      <c r="AR389" t="s">
        <v>576</v>
      </c>
      <c r="AS389" s="3">
        <v>2497485</v>
      </c>
      <c r="AT389" s="161">
        <f t="shared" si="390"/>
        <v>4.4612651579086025E-4</v>
      </c>
      <c r="AU389" s="13">
        <v>81</v>
      </c>
      <c r="AV389" s="13" t="s">
        <v>576</v>
      </c>
      <c r="AW389" s="3">
        <v>2371391</v>
      </c>
      <c r="AX389" s="161">
        <f t="shared" si="391"/>
        <v>4.1540588339171642E-4</v>
      </c>
      <c r="AY389" s="161"/>
      <c r="AZ389" s="161"/>
      <c r="BA389" s="161"/>
      <c r="BB389" s="161"/>
      <c r="BC389" s="161"/>
      <c r="BD389" s="161"/>
      <c r="BE389" s="161"/>
      <c r="BF389" s="161"/>
      <c r="BG389" s="161"/>
      <c r="BH389" s="161"/>
      <c r="BI389" s="161"/>
      <c r="BJ389" s="161"/>
      <c r="BK389" s="175"/>
      <c r="BL389" s="4"/>
      <c r="BM389" s="4"/>
      <c r="BN389" s="4"/>
      <c r="BO389" s="4"/>
      <c r="BP389" s="4"/>
      <c r="BQ389" s="4"/>
      <c r="BR389" s="4"/>
      <c r="BS389" s="157">
        <f>+AG22-AK389</f>
        <v>5253335</v>
      </c>
      <c r="BT389" s="171">
        <f>+AH22-AL389</f>
        <v>8.4758493823096381E-4</v>
      </c>
      <c r="BU389" s="4">
        <f t="shared" si="392"/>
        <v>2.2752564210285597</v>
      </c>
      <c r="BV389" s="4">
        <f t="shared" si="393"/>
        <v>2.1357352723752054</v>
      </c>
      <c r="BW389" s="157">
        <f t="shared" si="394"/>
        <v>-91439</v>
      </c>
      <c r="BX389" s="4">
        <f t="shared" si="395"/>
        <v>-2.9562146584356753E-5</v>
      </c>
      <c r="BY389" s="4">
        <f t="shared" si="396"/>
        <v>-3.8094234267938211E-2</v>
      </c>
      <c r="BZ389" s="4">
        <f t="shared" si="397"/>
        <v>-6.9326236845041161E-2</v>
      </c>
      <c r="CA389" s="157">
        <f t="shared" si="398"/>
        <v>-97148</v>
      </c>
      <c r="CB389" s="4">
        <f t="shared" si="399"/>
        <v>-1.9705756065585968E-5</v>
      </c>
      <c r="CC389" s="4">
        <f t="shared" si="400"/>
        <v>-3.8898331721712046E-2</v>
      </c>
      <c r="CD389" s="4">
        <f t="shared" si="401"/>
        <v>-4.4170779740928541E-2</v>
      </c>
      <c r="CE389" s="159">
        <f t="shared" si="402"/>
        <v>126094</v>
      </c>
      <c r="CF389" s="4">
        <f t="shared" si="403"/>
        <v>3.0720632399143825E-5</v>
      </c>
      <c r="CG389" s="4">
        <f t="shared" si="404"/>
        <v>5.3173011114573683E-2</v>
      </c>
      <c r="CH389" s="4">
        <f t="shared" si="405"/>
        <v>7.3953291533367882E-2</v>
      </c>
      <c r="CI389" s="157">
        <f>+AG22-AW389</f>
        <v>5190842</v>
      </c>
      <c r="CJ389" s="164">
        <f>+AH22-AX389</f>
        <v>8.2903766798016491E-4</v>
      </c>
      <c r="CK389" s="4">
        <f t="shared" si="406"/>
        <v>2.1889439573651077</v>
      </c>
      <c r="CL389" s="4">
        <f t="shared" si="407"/>
        <v>1.9957292400656854</v>
      </c>
    </row>
    <row r="390" spans="29:90" x14ac:dyDescent="0.35">
      <c r="AI390">
        <v>140</v>
      </c>
      <c r="AJ390" t="s">
        <v>577</v>
      </c>
      <c r="AK390" s="1">
        <v>1956549</v>
      </c>
      <c r="AL390" s="161">
        <f t="shared" si="388"/>
        <v>3.3629606967577132E-4</v>
      </c>
      <c r="AM390">
        <v>140</v>
      </c>
      <c r="AN390" t="s">
        <v>577</v>
      </c>
      <c r="AO390" s="3">
        <v>1711032</v>
      </c>
      <c r="AP390" s="161">
        <f t="shared" si="389"/>
        <v>3.0396547041280263E-4</v>
      </c>
      <c r="AQ390">
        <v>140</v>
      </c>
      <c r="AR390" t="s">
        <v>577</v>
      </c>
      <c r="AS390" s="3">
        <v>1816734</v>
      </c>
      <c r="AT390" s="161">
        <f t="shared" si="390"/>
        <v>3.2452375471275812E-4</v>
      </c>
      <c r="AU390" s="13">
        <v>140</v>
      </c>
      <c r="AV390" s="13" t="s">
        <v>577</v>
      </c>
      <c r="AW390" s="3">
        <v>1534655</v>
      </c>
      <c r="AX390" s="161">
        <f t="shared" si="391"/>
        <v>2.688315490682534E-4</v>
      </c>
      <c r="AY390" s="161"/>
      <c r="AZ390" s="161"/>
      <c r="BA390" s="161"/>
      <c r="BB390" s="161"/>
      <c r="BC390" s="161"/>
      <c r="BD390" s="161"/>
      <c r="BE390" s="161"/>
      <c r="BF390" s="161"/>
      <c r="BG390" s="161"/>
      <c r="BH390" s="161"/>
      <c r="BI390" s="161"/>
      <c r="BJ390" s="161"/>
      <c r="BK390" s="175"/>
      <c r="BL390" s="4"/>
      <c r="BM390" s="4"/>
      <c r="BN390" s="4"/>
      <c r="BO390" s="4"/>
      <c r="BP390" s="4"/>
      <c r="BQ390" s="4"/>
      <c r="BR390" s="4"/>
      <c r="BS390" s="157">
        <f>+AG35-AK390</f>
        <v>4421937</v>
      </c>
      <c r="BT390" s="171">
        <f>+AH35-AL390</f>
        <v>7.1334968577977027E-4</v>
      </c>
      <c r="BU390" s="4">
        <f t="shared" si="392"/>
        <v>2.2600696430296403</v>
      </c>
      <c r="BV390" s="4">
        <f t="shared" si="393"/>
        <v>2.1211954289787647</v>
      </c>
      <c r="BW390" s="157">
        <f t="shared" si="394"/>
        <v>245517</v>
      </c>
      <c r="BX390" s="4">
        <f t="shared" si="395"/>
        <v>3.2330599262968686E-5</v>
      </c>
      <c r="BY390" s="4">
        <f t="shared" si="396"/>
        <v>0.14349059514959392</v>
      </c>
      <c r="BZ390" s="4">
        <f t="shared" si="397"/>
        <v>0.10636273659327775</v>
      </c>
      <c r="CA390" s="157">
        <f t="shared" si="398"/>
        <v>-105702</v>
      </c>
      <c r="CB390" s="4">
        <f t="shared" si="399"/>
        <v>-2.0558284299955487E-5</v>
      </c>
      <c r="CC390" s="4">
        <f t="shared" si="400"/>
        <v>-5.8182430669542158E-2</v>
      </c>
      <c r="CD390" s="4">
        <f t="shared" si="401"/>
        <v>-6.3349089246646978E-2</v>
      </c>
      <c r="CE390" s="159">
        <f t="shared" si="402"/>
        <v>282079</v>
      </c>
      <c r="CF390" s="4">
        <f t="shared" si="403"/>
        <v>5.5692205644504715E-5</v>
      </c>
      <c r="CG390" s="4">
        <f t="shared" si="404"/>
        <v>0.18380613232289994</v>
      </c>
      <c r="CH390" s="4">
        <f t="shared" si="405"/>
        <v>0.20716395020424136</v>
      </c>
      <c r="CI390" s="157">
        <f>+AG35-AW390</f>
        <v>4843831</v>
      </c>
      <c r="CJ390" s="164">
        <f>+AH35-AX390</f>
        <v>7.8081420638728813E-4</v>
      </c>
      <c r="CK390" s="4">
        <f t="shared" si="406"/>
        <v>3.1562996243455368</v>
      </c>
      <c r="CL390" s="4">
        <f t="shared" si="407"/>
        <v>2.9044738576760123</v>
      </c>
    </row>
    <row r="391" spans="29:90" x14ac:dyDescent="0.35">
      <c r="AI391">
        <v>196</v>
      </c>
      <c r="AJ391" t="s">
        <v>578</v>
      </c>
      <c r="AK391" s="1">
        <v>3350765</v>
      </c>
      <c r="AL391" s="161">
        <f t="shared" si="388"/>
        <v>5.7593707078490539E-4</v>
      </c>
      <c r="AM391">
        <v>196</v>
      </c>
      <c r="AN391" t="s">
        <v>578</v>
      </c>
      <c r="AO391" s="3">
        <v>2923659</v>
      </c>
      <c r="AP391" s="161">
        <f t="shared" si="389"/>
        <v>5.1938910742851344E-4</v>
      </c>
      <c r="AQ391">
        <v>196</v>
      </c>
      <c r="AR391" t="s">
        <v>578</v>
      </c>
      <c r="AS391" s="3">
        <v>2490025</v>
      </c>
      <c r="AT391" s="161">
        <f t="shared" si="390"/>
        <v>4.4479393369014698E-4</v>
      </c>
      <c r="AU391" s="13">
        <v>196</v>
      </c>
      <c r="AV391" s="13" t="s">
        <v>578</v>
      </c>
      <c r="AW391" s="3">
        <v>2303091</v>
      </c>
      <c r="AX391" s="161">
        <f t="shared" si="391"/>
        <v>4.0344150390488601E-4</v>
      </c>
      <c r="AY391" s="161"/>
      <c r="AZ391" s="161"/>
      <c r="BA391" s="161"/>
      <c r="BB391" s="161"/>
      <c r="BC391" s="161"/>
      <c r="BD391" s="161"/>
      <c r="BE391" s="161"/>
      <c r="BF391" s="161"/>
      <c r="BG391" s="161"/>
      <c r="BH391" s="161"/>
      <c r="BI391" s="161"/>
      <c r="BJ391" s="161"/>
      <c r="BK391" s="175"/>
      <c r="BL391" s="4"/>
      <c r="BM391" s="4"/>
      <c r="BN391" s="4"/>
      <c r="BO391" s="4"/>
      <c r="BP391" s="4"/>
      <c r="BQ391" s="4"/>
      <c r="BR391" s="4"/>
      <c r="BS391" s="157">
        <f>+AG56-AK391</f>
        <v>1053743</v>
      </c>
      <c r="BT391" s="171">
        <f>+AH56-AL391</f>
        <v>1.4887021531245011E-4</v>
      </c>
      <c r="BU391" s="4">
        <f t="shared" si="392"/>
        <v>0.31447833554427124</v>
      </c>
      <c r="BV391" s="4">
        <f t="shared" si="393"/>
        <v>0.25848347478234912</v>
      </c>
      <c r="BW391" s="157">
        <f t="shared" si="394"/>
        <v>427106</v>
      </c>
      <c r="BX391" s="4">
        <f t="shared" si="395"/>
        <v>5.6547963356391945E-5</v>
      </c>
      <c r="BY391" s="4">
        <f t="shared" si="396"/>
        <v>0.14608612016654474</v>
      </c>
      <c r="BZ391" s="4">
        <f t="shared" si="397"/>
        <v>0.10887398782073028</v>
      </c>
      <c r="CA391" s="157">
        <f t="shared" si="398"/>
        <v>433634</v>
      </c>
      <c r="CB391" s="4">
        <f t="shared" si="399"/>
        <v>7.4595173738366467E-5</v>
      </c>
      <c r="CC391" s="4">
        <f t="shared" si="400"/>
        <v>0.17414845232477585</v>
      </c>
      <c r="CD391" s="4">
        <f t="shared" si="401"/>
        <v>0.16770726416950432</v>
      </c>
      <c r="CE391" s="159">
        <f t="shared" si="402"/>
        <v>186934</v>
      </c>
      <c r="CF391" s="4">
        <f t="shared" si="403"/>
        <v>4.1352429785260962E-5</v>
      </c>
      <c r="CG391" s="4">
        <f t="shared" si="404"/>
        <v>8.1166571359967979E-2</v>
      </c>
      <c r="CH391" s="4">
        <f t="shared" si="405"/>
        <v>0.10249919600490601</v>
      </c>
      <c r="CI391" s="157">
        <f>+AG56-AW391</f>
        <v>2101417</v>
      </c>
      <c r="CJ391" s="164">
        <f>+AH56-AX391</f>
        <v>3.2136578219246948E-4</v>
      </c>
      <c r="CK391" s="4">
        <f t="shared" si="406"/>
        <v>0.91243333415831163</v>
      </c>
      <c r="CL391" s="4">
        <f t="shared" si="407"/>
        <v>0.79656103569412029</v>
      </c>
    </row>
    <row r="392" spans="29:90" x14ac:dyDescent="0.35">
      <c r="AI392">
        <v>1908</v>
      </c>
      <c r="AJ392" t="s">
        <v>579</v>
      </c>
      <c r="AK392" s="1">
        <v>2949763</v>
      </c>
      <c r="AL392" s="161">
        <f t="shared" si="388"/>
        <v>5.0701193958087028E-4</v>
      </c>
      <c r="AM392">
        <v>1908</v>
      </c>
      <c r="AN392" t="s">
        <v>579</v>
      </c>
      <c r="AO392" s="3">
        <v>2660466</v>
      </c>
      <c r="AP392" s="161">
        <f t="shared" si="389"/>
        <v>4.7263277320778768E-4</v>
      </c>
      <c r="AQ392">
        <v>1908</v>
      </c>
      <c r="AR392" t="s">
        <v>579</v>
      </c>
      <c r="AS392" s="3">
        <v>2597560</v>
      </c>
      <c r="AT392" s="161">
        <f t="shared" si="390"/>
        <v>4.6400294390465082E-4</v>
      </c>
      <c r="AU392" s="13">
        <v>1908</v>
      </c>
      <c r="AV392" s="13" t="s">
        <v>579</v>
      </c>
      <c r="AW392" s="3">
        <v>2410813</v>
      </c>
      <c r="AX392" s="161">
        <f t="shared" si="391"/>
        <v>4.2231159009932734E-4</v>
      </c>
      <c r="AY392" s="161"/>
      <c r="AZ392" s="161"/>
      <c r="BA392" s="161"/>
      <c r="BB392" s="161"/>
      <c r="BC392" s="161"/>
      <c r="BD392" s="161"/>
      <c r="BE392" s="161"/>
      <c r="BF392" s="161"/>
      <c r="BG392" s="161"/>
      <c r="BH392" s="161"/>
      <c r="BI392" s="161"/>
      <c r="BJ392" s="161"/>
      <c r="BK392" s="175"/>
      <c r="BL392" s="4"/>
      <c r="BM392" s="4"/>
      <c r="BN392" s="4"/>
      <c r="BO392" s="4"/>
      <c r="BP392" s="4"/>
      <c r="BQ392" s="4"/>
      <c r="BR392" s="4"/>
      <c r="BS392" s="157">
        <f>+AG328-AK392</f>
        <v>6594773</v>
      </c>
      <c r="BT392" s="171">
        <f>+AH328-AL392</f>
        <v>1.0636400458891319E-3</v>
      </c>
      <c r="BU392" s="4">
        <f t="shared" si="392"/>
        <v>2.2356958847202302</v>
      </c>
      <c r="BV392" s="4">
        <f t="shared" si="393"/>
        <v>2.0978599572396806</v>
      </c>
      <c r="BW392" s="157">
        <f t="shared" si="394"/>
        <v>289297</v>
      </c>
      <c r="BX392" s="4">
        <f t="shared" si="395"/>
        <v>3.4379166373082592E-5</v>
      </c>
      <c r="BY392" s="4">
        <f t="shared" si="396"/>
        <v>0.10873922087333572</v>
      </c>
      <c r="BZ392" s="4">
        <f t="shared" si="397"/>
        <v>7.2739700507328503E-2</v>
      </c>
      <c r="CA392" s="157">
        <f t="shared" si="398"/>
        <v>62906</v>
      </c>
      <c r="CB392" s="4">
        <f t="shared" si="399"/>
        <v>8.6298293031368653E-6</v>
      </c>
      <c r="CC392" s="4">
        <f t="shared" si="400"/>
        <v>2.4217342429048799E-2</v>
      </c>
      <c r="CD392" s="4">
        <f t="shared" si="401"/>
        <v>1.8598652048445262E-2</v>
      </c>
      <c r="CE392" s="159">
        <f t="shared" si="402"/>
        <v>186747</v>
      </c>
      <c r="CF392" s="4">
        <f t="shared" si="403"/>
        <v>4.1691353805323476E-5</v>
      </c>
      <c r="CG392" s="4">
        <f t="shared" si="404"/>
        <v>7.7462250286521595E-2</v>
      </c>
      <c r="CH392" s="4">
        <f t="shared" si="405"/>
        <v>9.8721784537141644E-2</v>
      </c>
      <c r="CI392" s="157">
        <f>+AG328-AW392</f>
        <v>7133723</v>
      </c>
      <c r="CJ392" s="164">
        <f>+AH328-AX392</f>
        <v>1.1483403953706749E-3</v>
      </c>
      <c r="CK392" s="4">
        <f t="shared" si="406"/>
        <v>2.9590528174520379</v>
      </c>
      <c r="CL392" s="4">
        <f t="shared" si="407"/>
        <v>2.719178024691641</v>
      </c>
    </row>
    <row r="393" spans="29:90" x14ac:dyDescent="0.35">
      <c r="AI393">
        <v>1987</v>
      </c>
      <c r="AJ393" t="s">
        <v>580</v>
      </c>
      <c r="AK393" s="1">
        <v>4215381</v>
      </c>
      <c r="AL393" s="161">
        <f t="shared" si="388"/>
        <v>7.2454922544026368E-4</v>
      </c>
      <c r="AM393">
        <v>1987</v>
      </c>
      <c r="AN393" t="s">
        <v>580</v>
      </c>
      <c r="AO393" s="3">
        <v>4205142</v>
      </c>
      <c r="AP393" s="161">
        <f t="shared" si="389"/>
        <v>7.470450384227962E-4</v>
      </c>
      <c r="AQ393">
        <v>1987</v>
      </c>
      <c r="AR393" t="s">
        <v>580</v>
      </c>
      <c r="AS393" s="3">
        <v>4356359</v>
      </c>
      <c r="AT393" s="161">
        <f t="shared" si="390"/>
        <v>7.781777516998725E-4</v>
      </c>
      <c r="AU393" s="13">
        <v>1987</v>
      </c>
      <c r="AV393" s="13" t="s">
        <v>580</v>
      </c>
      <c r="AW393" s="3">
        <v>4223997</v>
      </c>
      <c r="AX393" s="161">
        <f t="shared" si="391"/>
        <v>7.399341589931647E-4</v>
      </c>
      <c r="AY393" s="161"/>
      <c r="AZ393" s="161"/>
      <c r="BA393" s="161"/>
      <c r="BB393" s="161"/>
      <c r="BC393" s="161"/>
      <c r="BD393" s="161"/>
      <c r="BE393" s="161"/>
      <c r="BF393" s="161"/>
      <c r="BG393" s="161"/>
      <c r="BH393" s="161"/>
      <c r="BI393" s="161"/>
      <c r="BJ393" s="161"/>
      <c r="BK393" s="175"/>
      <c r="BL393" s="4"/>
      <c r="BM393" s="4"/>
      <c r="BN393" s="4"/>
      <c r="BO393" s="4"/>
      <c r="BP393" s="4"/>
      <c r="BQ393" s="4"/>
      <c r="BR393" s="4"/>
      <c r="BS393" s="157">
        <f>+AG341-AK393</f>
        <v>12490108</v>
      </c>
      <c r="BT393" s="171">
        <f>+AH341-AL393</f>
        <v>2.0245115425318286E-3</v>
      </c>
      <c r="BU393" s="4">
        <f t="shared" si="392"/>
        <v>2.9629843660632336</v>
      </c>
      <c r="BV393" s="4">
        <f t="shared" si="393"/>
        <v>2.7941670095660629</v>
      </c>
      <c r="BW393" s="157">
        <f t="shared" si="394"/>
        <v>10239</v>
      </c>
      <c r="BX393" s="4">
        <f t="shared" si="395"/>
        <v>-2.2495812982532512E-5</v>
      </c>
      <c r="BY393" s="4">
        <f t="shared" si="396"/>
        <v>2.4348761587599183E-3</v>
      </c>
      <c r="BZ393" s="4">
        <f t="shared" si="397"/>
        <v>-3.0113061228579933E-2</v>
      </c>
      <c r="CA393" s="157">
        <f t="shared" si="398"/>
        <v>-151217</v>
      </c>
      <c r="CB393" s="4">
        <f t="shared" si="399"/>
        <v>-3.1132713277076305E-5</v>
      </c>
      <c r="CC393" s="4">
        <f t="shared" si="400"/>
        <v>-3.4711785690756891E-2</v>
      </c>
      <c r="CD393" s="4">
        <f t="shared" si="401"/>
        <v>-4.0007200423128476E-2</v>
      </c>
      <c r="CE393" s="159">
        <f t="shared" si="402"/>
        <v>132362</v>
      </c>
      <c r="CF393" s="4">
        <f t="shared" si="403"/>
        <v>3.8243592706707803E-5</v>
      </c>
      <c r="CG393" s="4">
        <f t="shared" si="404"/>
        <v>3.1335723013060854E-2</v>
      </c>
      <c r="CH393" s="4">
        <f t="shared" si="405"/>
        <v>5.1685129334677851E-2</v>
      </c>
      <c r="CI393" s="157">
        <f>+AG341-AW393</f>
        <v>12481492</v>
      </c>
      <c r="CJ393" s="164">
        <f>+AH341-AX393</f>
        <v>2.0091266089789276E-3</v>
      </c>
      <c r="CK393" s="4">
        <f t="shared" si="406"/>
        <v>2.9549007728935415</v>
      </c>
      <c r="CL393" s="4">
        <f t="shared" si="407"/>
        <v>2.7152775480899067</v>
      </c>
    </row>
    <row r="394" spans="29:90" x14ac:dyDescent="0.35">
      <c r="BK394" s="176"/>
    </row>
    <row r="395" spans="29:90" x14ac:dyDescent="0.35">
      <c r="AC395" s="161"/>
      <c r="AD395" s="163">
        <v>951</v>
      </c>
      <c r="AE395" s="163" t="s">
        <v>236</v>
      </c>
      <c r="AF395" s="8" t="s">
        <v>472</v>
      </c>
      <c r="AG395" s="160">
        <v>2819723</v>
      </c>
      <c r="AH395" s="161">
        <f t="shared" ref="AH395:AH426" si="408">+AG395/AG$5</f>
        <v>4.6401454491087164E-4</v>
      </c>
      <c r="AI395">
        <v>951</v>
      </c>
      <c r="AJ395" t="s">
        <v>236</v>
      </c>
      <c r="AK395" s="1">
        <v>2785750</v>
      </c>
      <c r="AL395" s="161">
        <f t="shared" ref="AL395:AL426" si="409">+AK395/AK$5</f>
        <v>4.7882101398905925E-4</v>
      </c>
      <c r="AM395">
        <v>951</v>
      </c>
      <c r="AN395" t="s">
        <v>236</v>
      </c>
      <c r="AO395" s="3">
        <v>2785288</v>
      </c>
      <c r="AP395" s="161">
        <f t="shared" ref="AP395:AP426" si="410">+AO395/AO$5</f>
        <v>4.9480744787656471E-4</v>
      </c>
      <c r="AQ395">
        <v>951</v>
      </c>
      <c r="AR395" t="s">
        <v>236</v>
      </c>
      <c r="AS395" s="3">
        <v>2901765</v>
      </c>
      <c r="AT395" s="161">
        <f t="shared" ref="AT395:AT426" si="411">+AS395/AS$5</f>
        <v>5.1834317687348092E-4</v>
      </c>
      <c r="AU395" s="13">
        <v>951</v>
      </c>
      <c r="AV395" s="13" t="s">
        <v>236</v>
      </c>
      <c r="AW395" s="3">
        <v>2977116</v>
      </c>
      <c r="AX395" s="161">
        <f t="shared" ref="AX395:AX426" si="412">+AW395/AW$5</f>
        <v>5.2151311274252672E-4</v>
      </c>
      <c r="AY395" s="161"/>
      <c r="AZ395" s="161"/>
      <c r="BA395" s="161"/>
      <c r="BB395" s="161"/>
      <c r="BC395" s="161"/>
      <c r="BD395" s="161"/>
      <c r="BE395" s="161"/>
      <c r="BF395" s="161"/>
      <c r="BG395" s="161"/>
      <c r="BH395" s="161"/>
      <c r="BI395" s="161"/>
      <c r="BJ395" s="161"/>
      <c r="BK395" s="175"/>
      <c r="BL395" s="4"/>
      <c r="BM395" s="4"/>
      <c r="BN395" s="4"/>
      <c r="BO395" s="4"/>
      <c r="BP395" s="4"/>
      <c r="BQ395" s="4"/>
      <c r="BR395" s="4"/>
      <c r="BS395" s="157">
        <f t="shared" ref="BS395:BS428" si="413">+AG395-AK395</f>
        <v>33973</v>
      </c>
      <c r="BT395" s="171">
        <f t="shared" ref="BT395:BT428" si="414">+AH395-AL395</f>
        <v>-1.4806469078187609E-5</v>
      </c>
      <c r="BU395" s="4">
        <f t="shared" ref="BU395:BU428" si="415">+BS395/AK395</f>
        <v>1.2195279547698107E-2</v>
      </c>
      <c r="BV395" s="4">
        <f t="shared" ref="BV395:BV428" si="416">+BT395/AL395</f>
        <v>-3.0922763716727617E-2</v>
      </c>
      <c r="BW395" s="157">
        <f t="shared" ref="BW395:BW428" si="417">+AK395-AO395</f>
        <v>462</v>
      </c>
      <c r="BX395" s="4">
        <f t="shared" ref="BX395:BX428" si="418">+AL395-AP395</f>
        <v>-1.5986433887505466E-5</v>
      </c>
      <c r="BY395" s="4">
        <f t="shared" ref="BY395:BY428" si="419">+BW395/AO395</f>
        <v>1.6587153644434616E-4</v>
      </c>
      <c r="BZ395" s="4">
        <f t="shared" ref="BZ395:BZ428" si="420">+BX395/AP395</f>
        <v>-3.2308393812805869E-2</v>
      </c>
      <c r="CA395" s="157">
        <f t="shared" ref="CA395:CA428" si="421">+AO395-AS395</f>
        <v>-116477</v>
      </c>
      <c r="CB395" s="4">
        <f t="shared" ref="CB395:CB428" si="422">+AP395-AT395</f>
        <v>-2.3535728996916202E-5</v>
      </c>
      <c r="CC395" s="4">
        <f t="shared" ref="CC395:CC428" si="423">+CA395/AS395</f>
        <v>-4.0140052692068447E-2</v>
      </c>
      <c r="CD395" s="4">
        <f t="shared" ref="CD395:CD428" si="424">+CB395/AT395</f>
        <v>-4.5405688831244878E-2</v>
      </c>
      <c r="CE395" s="159">
        <f t="shared" ref="CE395:CE428" si="425">+AS395-AW395</f>
        <v>-75351</v>
      </c>
      <c r="CF395" s="4">
        <f t="shared" ref="CF395:CF428" si="426">+AT395-AX395</f>
        <v>-3.1699358690458028E-6</v>
      </c>
      <c r="CG395" s="4">
        <f t="shared" ref="CG395:CG428" si="427">+CE395/AW395</f>
        <v>-2.5310065177171465E-2</v>
      </c>
      <c r="CH395" s="4">
        <f t="shared" ref="CH395:CH428" si="428">+CF395/AX395</f>
        <v>-6.0783435576064106E-3</v>
      </c>
      <c r="CI395" s="157">
        <f t="shared" ref="CI395:CI428" si="429">+AG395-AW395</f>
        <v>-157393</v>
      </c>
      <c r="CJ395" s="164">
        <f t="shared" ref="CJ395:CJ428" si="430">+AH395-AX395</f>
        <v>-5.7498567831655079E-5</v>
      </c>
      <c r="CK395" s="4">
        <f t="shared" ref="CK395:CK428" si="431">+CI395/AW395</f>
        <v>-5.2867607442907832E-2</v>
      </c>
      <c r="CL395" s="4">
        <f t="shared" ref="CL395:CL428" si="432">+CJ395/AX395</f>
        <v>-0.11025335015889115</v>
      </c>
    </row>
    <row r="396" spans="29:90" x14ac:dyDescent="0.35">
      <c r="AC396" s="161"/>
      <c r="AD396" s="163">
        <v>881</v>
      </c>
      <c r="AE396" s="163" t="s">
        <v>245</v>
      </c>
      <c r="AF396" s="8" t="s">
        <v>471</v>
      </c>
      <c r="AG396" s="160">
        <v>2108551</v>
      </c>
      <c r="AH396" s="161">
        <f t="shared" si="408"/>
        <v>3.4698384652902546E-4</v>
      </c>
      <c r="AI396">
        <v>881</v>
      </c>
      <c r="AJ396" t="s">
        <v>245</v>
      </c>
      <c r="AK396" s="1">
        <v>1955753</v>
      </c>
      <c r="AL396" s="161">
        <f t="shared" si="409"/>
        <v>3.361592513944699E-4</v>
      </c>
      <c r="AM396">
        <v>881</v>
      </c>
      <c r="AN396" t="s">
        <v>245</v>
      </c>
      <c r="AO396" s="3">
        <v>2026929</v>
      </c>
      <c r="AP396" s="161">
        <f t="shared" si="410"/>
        <v>3.6008468981196822E-4</v>
      </c>
      <c r="AQ396">
        <v>881</v>
      </c>
      <c r="AR396" t="s">
        <v>245</v>
      </c>
      <c r="AS396" s="3">
        <v>2248722</v>
      </c>
      <c r="AT396" s="161">
        <f t="shared" si="411"/>
        <v>4.0168990438070893E-4</v>
      </c>
      <c r="AU396" s="13">
        <v>881</v>
      </c>
      <c r="AV396" s="13" t="s">
        <v>245</v>
      </c>
      <c r="AW396" s="3">
        <v>2212112</v>
      </c>
      <c r="AX396" s="161">
        <f t="shared" si="412"/>
        <v>3.8750435483706256E-4</v>
      </c>
      <c r="AY396" s="161"/>
      <c r="AZ396" s="161"/>
      <c r="BA396" s="161"/>
      <c r="BB396" s="161"/>
      <c r="BC396" s="161"/>
      <c r="BD396" s="161"/>
      <c r="BE396" s="161"/>
      <c r="BF396" s="161"/>
      <c r="BG396" s="161"/>
      <c r="BH396" s="161"/>
      <c r="BI396" s="161"/>
      <c r="BJ396" s="161"/>
      <c r="BK396" s="175"/>
      <c r="BL396" s="4"/>
      <c r="BM396" s="4"/>
      <c r="BN396" s="4"/>
      <c r="BO396" s="4"/>
      <c r="BP396" s="4"/>
      <c r="BQ396" s="4"/>
      <c r="BR396" s="4"/>
      <c r="BS396" s="157">
        <f t="shared" si="413"/>
        <v>152798</v>
      </c>
      <c r="BT396" s="171">
        <f t="shared" si="414"/>
        <v>1.0824595134555559E-5</v>
      </c>
      <c r="BU396" s="4">
        <f t="shared" si="415"/>
        <v>7.8127452699804117E-2</v>
      </c>
      <c r="BV396" s="4">
        <f t="shared" si="416"/>
        <v>3.2200794979321615E-2</v>
      </c>
      <c r="BW396" s="157">
        <f t="shared" si="417"/>
        <v>-71176</v>
      </c>
      <c r="BX396" s="4">
        <f t="shared" si="418"/>
        <v>-2.3925438417498322E-5</v>
      </c>
      <c r="BY396" s="4">
        <f t="shared" si="419"/>
        <v>-3.5115191503994468E-2</v>
      </c>
      <c r="BZ396" s="4">
        <f t="shared" si="420"/>
        <v>-6.6443920262180239E-2</v>
      </c>
      <c r="CA396" s="157">
        <f t="shared" si="421"/>
        <v>-221793</v>
      </c>
      <c r="CB396" s="4">
        <f t="shared" si="422"/>
        <v>-4.1605214568740711E-5</v>
      </c>
      <c r="CC396" s="4">
        <f t="shared" si="423"/>
        <v>-9.8630688897960714E-2</v>
      </c>
      <c r="CD396" s="4">
        <f t="shared" si="424"/>
        <v>-0.10357545488449371</v>
      </c>
      <c r="CE396" s="159">
        <f t="shared" si="425"/>
        <v>36610</v>
      </c>
      <c r="CF396" s="4">
        <f t="shared" si="426"/>
        <v>1.4185549543646375E-5</v>
      </c>
      <c r="CG396" s="4">
        <f t="shared" si="427"/>
        <v>1.6549794947091287E-2</v>
      </c>
      <c r="CH396" s="4">
        <f t="shared" si="428"/>
        <v>3.6607458384851188E-2</v>
      </c>
      <c r="CI396" s="157">
        <f t="shared" si="429"/>
        <v>-103561</v>
      </c>
      <c r="CJ396" s="164">
        <f t="shared" si="430"/>
        <v>-4.0520508308037099E-5</v>
      </c>
      <c r="CK396" s="4">
        <f t="shared" si="431"/>
        <v>-4.6815441532797618E-2</v>
      </c>
      <c r="CL396" s="4">
        <f t="shared" si="432"/>
        <v>-0.10456787853410092</v>
      </c>
    </row>
    <row r="397" spans="29:90" x14ac:dyDescent="0.35">
      <c r="AC397" s="161"/>
      <c r="AD397" s="163">
        <v>962</v>
      </c>
      <c r="AE397" s="163" t="s">
        <v>284</v>
      </c>
      <c r="AF397" s="8" t="s">
        <v>471</v>
      </c>
      <c r="AG397" s="160">
        <v>2631377</v>
      </c>
      <c r="AH397" s="161">
        <f t="shared" si="408"/>
        <v>4.3302026516219314E-4</v>
      </c>
      <c r="AI397">
        <v>962</v>
      </c>
      <c r="AJ397" t="s">
        <v>284</v>
      </c>
      <c r="AK397" s="1">
        <v>2623386</v>
      </c>
      <c r="AL397" s="161">
        <f t="shared" si="409"/>
        <v>4.5091352224883863E-4</v>
      </c>
      <c r="AM397">
        <v>962</v>
      </c>
      <c r="AN397" t="s">
        <v>284</v>
      </c>
      <c r="AO397" s="3">
        <v>2703435</v>
      </c>
      <c r="AP397" s="161">
        <f t="shared" si="410"/>
        <v>4.8026623201987757E-4</v>
      </c>
      <c r="AQ397">
        <v>962</v>
      </c>
      <c r="AR397" t="s">
        <v>284</v>
      </c>
      <c r="AS397" s="3">
        <v>2683761</v>
      </c>
      <c r="AT397" s="161">
        <f t="shared" si="411"/>
        <v>4.7940105511960827E-4</v>
      </c>
      <c r="AU397" s="13">
        <v>962</v>
      </c>
      <c r="AV397" s="13" t="s">
        <v>284</v>
      </c>
      <c r="AW397" s="3">
        <v>2584181</v>
      </c>
      <c r="AX397" s="161">
        <f t="shared" si="412"/>
        <v>4.5268114416774336E-4</v>
      </c>
      <c r="AY397" s="161"/>
      <c r="AZ397" s="161"/>
      <c r="BA397" s="161"/>
      <c r="BB397" s="161"/>
      <c r="BC397" s="161"/>
      <c r="BD397" s="161"/>
      <c r="BE397" s="161"/>
      <c r="BF397" s="161"/>
      <c r="BG397" s="161"/>
      <c r="BH397" s="161"/>
      <c r="BI397" s="161"/>
      <c r="BJ397" s="161"/>
      <c r="BK397" s="175"/>
      <c r="BL397" s="4"/>
      <c r="BM397" s="4"/>
      <c r="BN397" s="4"/>
      <c r="BO397" s="4"/>
      <c r="BP397" s="4"/>
      <c r="BQ397" s="4"/>
      <c r="BR397" s="4"/>
      <c r="BS397" s="157">
        <f t="shared" si="413"/>
        <v>7991</v>
      </c>
      <c r="BT397" s="171">
        <f t="shared" si="414"/>
        <v>-1.7893257086645483E-5</v>
      </c>
      <c r="BU397" s="4">
        <f t="shared" si="415"/>
        <v>3.0460633700111232E-3</v>
      </c>
      <c r="BV397" s="4">
        <f t="shared" si="416"/>
        <v>-3.9682236623569275E-2</v>
      </c>
      <c r="BW397" s="157">
        <f t="shared" si="417"/>
        <v>-80049</v>
      </c>
      <c r="BX397" s="4">
        <f t="shared" si="418"/>
        <v>-2.9352709771038939E-5</v>
      </c>
      <c r="BY397" s="4">
        <f t="shared" si="419"/>
        <v>-2.961010714147002E-2</v>
      </c>
      <c r="BZ397" s="4">
        <f t="shared" si="420"/>
        <v>-6.1117579821485496E-2</v>
      </c>
      <c r="CA397" s="157">
        <f t="shared" si="421"/>
        <v>19674</v>
      </c>
      <c r="CB397" s="4">
        <f t="shared" si="422"/>
        <v>8.6517690026929406E-7</v>
      </c>
      <c r="CC397" s="4">
        <f t="shared" si="423"/>
        <v>7.330757097968113E-3</v>
      </c>
      <c r="CD397" s="4">
        <f t="shared" si="424"/>
        <v>1.8047037882581141E-3</v>
      </c>
      <c r="CE397" s="159">
        <f t="shared" si="425"/>
        <v>99580</v>
      </c>
      <c r="CF397" s="4">
        <f t="shared" si="426"/>
        <v>2.6719910951864911E-5</v>
      </c>
      <c r="CG397" s="4">
        <f t="shared" si="427"/>
        <v>3.853445250158561E-2</v>
      </c>
      <c r="CH397" s="4">
        <f t="shared" si="428"/>
        <v>5.9025897800513885E-2</v>
      </c>
      <c r="CI397" s="157">
        <f t="shared" si="429"/>
        <v>47196</v>
      </c>
      <c r="CJ397" s="164">
        <f t="shared" si="430"/>
        <v>-1.9660879005550217E-5</v>
      </c>
      <c r="CK397" s="4">
        <f t="shared" si="431"/>
        <v>1.826342659434459E-2</v>
      </c>
      <c r="CL397" s="4">
        <f t="shared" si="432"/>
        <v>-4.3432069700399922E-2</v>
      </c>
    </row>
    <row r="398" spans="29:90" x14ac:dyDescent="0.35">
      <c r="AC398" s="161"/>
      <c r="AD398" s="163">
        <v>738</v>
      </c>
      <c r="AE398" s="163" t="s">
        <v>4</v>
      </c>
      <c r="AF398" s="8" t="s">
        <v>471</v>
      </c>
      <c r="AG398" s="160">
        <v>1492113</v>
      </c>
      <c r="AH398" s="161">
        <f t="shared" si="408"/>
        <v>2.455426063661556E-4</v>
      </c>
      <c r="AI398">
        <v>738</v>
      </c>
      <c r="AJ398" t="s">
        <v>4</v>
      </c>
      <c r="AK398" s="1">
        <v>1298992</v>
      </c>
      <c r="AL398" s="161">
        <f t="shared" si="409"/>
        <v>2.2327368450280035E-4</v>
      </c>
      <c r="AM398">
        <v>738</v>
      </c>
      <c r="AN398" t="s">
        <v>4</v>
      </c>
      <c r="AO398" s="3">
        <v>1104967</v>
      </c>
      <c r="AP398" s="161">
        <f t="shared" si="410"/>
        <v>1.9629779802225985E-4</v>
      </c>
      <c r="AQ398">
        <v>738</v>
      </c>
      <c r="AR398" t="s">
        <v>4</v>
      </c>
      <c r="AS398" s="3">
        <v>1026133</v>
      </c>
      <c r="AT398" s="161">
        <f t="shared" si="411"/>
        <v>1.8329845425619083E-4</v>
      </c>
      <c r="AU398" s="13">
        <v>738</v>
      </c>
      <c r="AV398" s="13" t="s">
        <v>4</v>
      </c>
      <c r="AW398" s="3">
        <v>879587</v>
      </c>
      <c r="AX398" s="161">
        <f t="shared" si="412"/>
        <v>1.5408071244044937E-4</v>
      </c>
      <c r="AY398" s="161"/>
      <c r="AZ398" s="161"/>
      <c r="BA398" s="161"/>
      <c r="BB398" s="161"/>
      <c r="BC398" s="161"/>
      <c r="BD398" s="161"/>
      <c r="BE398" s="161"/>
      <c r="BF398" s="161"/>
      <c r="BG398" s="161"/>
      <c r="BH398" s="161"/>
      <c r="BI398" s="161"/>
      <c r="BJ398" s="161"/>
      <c r="BK398" s="175"/>
      <c r="BL398" s="4"/>
      <c r="BM398" s="4"/>
      <c r="BN398" s="4"/>
      <c r="BO398" s="4"/>
      <c r="BP398" s="4"/>
      <c r="BQ398" s="4"/>
      <c r="BR398" s="4"/>
      <c r="BS398" s="157">
        <f t="shared" si="413"/>
        <v>193121</v>
      </c>
      <c r="BT398" s="171">
        <f t="shared" si="414"/>
        <v>2.2268921863355249E-5</v>
      </c>
      <c r="BU398" s="4">
        <f t="shared" si="415"/>
        <v>0.14866989173143483</v>
      </c>
      <c r="BV398" s="4">
        <f t="shared" si="416"/>
        <v>9.9738228949573973E-2</v>
      </c>
      <c r="BW398" s="157">
        <f t="shared" si="417"/>
        <v>194025</v>
      </c>
      <c r="BX398" s="4">
        <f t="shared" si="418"/>
        <v>2.6975886480540496E-5</v>
      </c>
      <c r="BY398" s="4">
        <f t="shared" si="419"/>
        <v>0.17559347926227661</v>
      </c>
      <c r="BZ398" s="4">
        <f t="shared" si="420"/>
        <v>0.13742327602412266</v>
      </c>
      <c r="CA398" s="157">
        <f t="shared" si="421"/>
        <v>78834</v>
      </c>
      <c r="CB398" s="4">
        <f t="shared" si="422"/>
        <v>1.2999343766069025E-5</v>
      </c>
      <c r="CC398" s="4">
        <f t="shared" si="423"/>
        <v>7.6826298345341201E-2</v>
      </c>
      <c r="CD398" s="4">
        <f t="shared" si="424"/>
        <v>7.0919003757119667E-2</v>
      </c>
      <c r="CE398" s="159">
        <f t="shared" si="425"/>
        <v>146546</v>
      </c>
      <c r="CF398" s="4">
        <f t="shared" si="426"/>
        <v>2.9217741815741458E-5</v>
      </c>
      <c r="CG398" s="4">
        <f t="shared" si="427"/>
        <v>0.16660773749498345</v>
      </c>
      <c r="CH398" s="4">
        <f t="shared" si="428"/>
        <v>0.18962621182734873</v>
      </c>
      <c r="CI398" s="157">
        <f t="shared" si="429"/>
        <v>612526</v>
      </c>
      <c r="CJ398" s="164">
        <f t="shared" si="430"/>
        <v>9.1461893925706228E-5</v>
      </c>
      <c r="CK398" s="4">
        <f t="shared" si="431"/>
        <v>0.6963790960985099</v>
      </c>
      <c r="CL398" s="4">
        <f t="shared" si="432"/>
        <v>0.59359729376287329</v>
      </c>
    </row>
    <row r="399" spans="29:90" x14ac:dyDescent="0.35">
      <c r="AC399" s="161"/>
      <c r="AD399" s="163">
        <v>870</v>
      </c>
      <c r="AE399" s="163" t="s">
        <v>352</v>
      </c>
      <c r="AF399" s="8" t="s">
        <v>472</v>
      </c>
      <c r="AG399" s="160">
        <v>3748676</v>
      </c>
      <c r="AH399" s="161">
        <f t="shared" si="408"/>
        <v>6.1688335632908151E-4</v>
      </c>
      <c r="AI399">
        <v>870</v>
      </c>
      <c r="AJ399" t="s">
        <v>352</v>
      </c>
      <c r="AK399" s="1">
        <v>3345469</v>
      </c>
      <c r="AL399" s="161">
        <f t="shared" si="409"/>
        <v>5.7502678232036763E-4</v>
      </c>
      <c r="AM399">
        <v>870</v>
      </c>
      <c r="AN399" t="s">
        <v>352</v>
      </c>
      <c r="AO399" s="3">
        <v>2897664</v>
      </c>
      <c r="AP399" s="161">
        <f t="shared" si="410"/>
        <v>5.1477108602191151E-4</v>
      </c>
      <c r="AQ399">
        <v>870</v>
      </c>
      <c r="AR399" t="s">
        <v>352</v>
      </c>
      <c r="AS399" s="3">
        <v>2824148</v>
      </c>
      <c r="AT399" s="161">
        <f t="shared" si="411"/>
        <v>5.0447842822588579E-4</v>
      </c>
      <c r="AU399" s="13">
        <v>870</v>
      </c>
      <c r="AV399" s="13" t="s">
        <v>352</v>
      </c>
      <c r="AW399" s="3">
        <v>2234134</v>
      </c>
      <c r="AX399" s="161">
        <f t="shared" si="412"/>
        <v>3.9136203514539313E-4</v>
      </c>
      <c r="AY399" s="161"/>
      <c r="AZ399" s="161"/>
      <c r="BA399" s="161"/>
      <c r="BB399" s="161"/>
      <c r="BC399" s="161"/>
      <c r="BD399" s="161"/>
      <c r="BE399" s="161"/>
      <c r="BF399" s="161"/>
      <c r="BG399" s="161"/>
      <c r="BH399" s="161"/>
      <c r="BI399" s="161"/>
      <c r="BJ399" s="161"/>
      <c r="BK399" s="175"/>
      <c r="BL399" s="4"/>
      <c r="BM399" s="4"/>
      <c r="BN399" s="4"/>
      <c r="BO399" s="4"/>
      <c r="BP399" s="4"/>
      <c r="BQ399" s="4"/>
      <c r="BR399" s="4"/>
      <c r="BS399" s="157">
        <f t="shared" si="413"/>
        <v>403207</v>
      </c>
      <c r="BT399" s="171">
        <f t="shared" si="414"/>
        <v>4.1856574008713879E-5</v>
      </c>
      <c r="BU399" s="4">
        <f t="shared" si="415"/>
        <v>0.12052331078243439</v>
      </c>
      <c r="BV399" s="4">
        <f t="shared" si="416"/>
        <v>7.2790651315079294E-2</v>
      </c>
      <c r="BW399" s="157">
        <f t="shared" si="417"/>
        <v>447805</v>
      </c>
      <c r="BX399" s="4">
        <f t="shared" si="418"/>
        <v>6.025569629845612E-5</v>
      </c>
      <c r="BY399" s="4">
        <f t="shared" si="419"/>
        <v>0.15454000187737432</v>
      </c>
      <c r="BZ399" s="4">
        <f t="shared" si="420"/>
        <v>0.11705338146340896</v>
      </c>
      <c r="CA399" s="157">
        <f t="shared" si="421"/>
        <v>73516</v>
      </c>
      <c r="CB399" s="4">
        <f t="shared" si="422"/>
        <v>1.0292657796025727E-5</v>
      </c>
      <c r="CC399" s="4">
        <f t="shared" si="423"/>
        <v>2.6031213661606968E-2</v>
      </c>
      <c r="CD399" s="4">
        <f t="shared" si="424"/>
        <v>2.0402572677333738E-2</v>
      </c>
      <c r="CE399" s="159">
        <f t="shared" si="425"/>
        <v>590014</v>
      </c>
      <c r="CF399" s="4">
        <f t="shared" si="426"/>
        <v>1.1311639308049265E-4</v>
      </c>
      <c r="CG399" s="4">
        <f t="shared" si="427"/>
        <v>0.26409069464947044</v>
      </c>
      <c r="CH399" s="4">
        <f t="shared" si="428"/>
        <v>0.28903261666264918</v>
      </c>
      <c r="CI399" s="157">
        <f t="shared" si="429"/>
        <v>1514542</v>
      </c>
      <c r="CJ399" s="164">
        <f t="shared" si="430"/>
        <v>2.2552132118368838E-4</v>
      </c>
      <c r="CK399" s="4">
        <f t="shared" si="431"/>
        <v>0.67791009849901573</v>
      </c>
      <c r="CL399" s="4">
        <f t="shared" si="432"/>
        <v>0.57624731305351573</v>
      </c>
    </row>
    <row r="400" spans="29:90" x14ac:dyDescent="0.35">
      <c r="AC400" s="161"/>
      <c r="AD400" s="163">
        <v>874</v>
      </c>
      <c r="AE400" s="163" t="s">
        <v>370</v>
      </c>
      <c r="AF400" s="8" t="s">
        <v>471</v>
      </c>
      <c r="AG400" s="160">
        <v>2082080</v>
      </c>
      <c r="AH400" s="161">
        <f t="shared" si="408"/>
        <v>3.4262777005685582E-4</v>
      </c>
      <c r="AI400">
        <v>874</v>
      </c>
      <c r="AJ400" t="s">
        <v>370</v>
      </c>
      <c r="AK400" s="1">
        <v>1847167</v>
      </c>
      <c r="AL400" s="161">
        <f t="shared" si="409"/>
        <v>3.1749524399071294E-4</v>
      </c>
      <c r="AM400">
        <v>874</v>
      </c>
      <c r="AN400" t="s">
        <v>370</v>
      </c>
      <c r="AO400" s="3">
        <v>1439054</v>
      </c>
      <c r="AP400" s="161">
        <f t="shared" si="410"/>
        <v>2.5564847767863214E-4</v>
      </c>
      <c r="AQ400">
        <v>874</v>
      </c>
      <c r="AR400" t="s">
        <v>370</v>
      </c>
      <c r="AS400" s="3">
        <v>1247233</v>
      </c>
      <c r="AT400" s="161">
        <f t="shared" si="411"/>
        <v>2.2279361544489036E-4</v>
      </c>
      <c r="AU400" s="13">
        <v>874</v>
      </c>
      <c r="AV400" s="13" t="s">
        <v>370</v>
      </c>
      <c r="AW400" s="3">
        <v>1204767</v>
      </c>
      <c r="AX400" s="161">
        <f t="shared" si="412"/>
        <v>2.1104377132079356E-4</v>
      </c>
      <c r="AY400" s="161"/>
      <c r="AZ400" s="161"/>
      <c r="BA400" s="161"/>
      <c r="BB400" s="161"/>
      <c r="BC400" s="161"/>
      <c r="BD400" s="161"/>
      <c r="BE400" s="161"/>
      <c r="BF400" s="161"/>
      <c r="BG400" s="161"/>
      <c r="BH400" s="161"/>
      <c r="BI400" s="161"/>
      <c r="BJ400" s="161"/>
      <c r="BK400" s="175"/>
      <c r="BL400" s="4"/>
      <c r="BM400" s="4"/>
      <c r="BN400" s="4"/>
      <c r="BO400" s="4"/>
      <c r="BP400" s="4"/>
      <c r="BQ400" s="4"/>
      <c r="BR400" s="4"/>
      <c r="BS400" s="157">
        <f t="shared" si="413"/>
        <v>234913</v>
      </c>
      <c r="BT400" s="171">
        <f t="shared" si="414"/>
        <v>2.513252606614288E-5</v>
      </c>
      <c r="BU400" s="4">
        <f t="shared" si="415"/>
        <v>0.12717474922408206</v>
      </c>
      <c r="BV400" s="4">
        <f t="shared" si="416"/>
        <v>7.9158748176013718E-2</v>
      </c>
      <c r="BW400" s="157">
        <f t="shared" si="417"/>
        <v>408113</v>
      </c>
      <c r="BX400" s="4">
        <f t="shared" si="418"/>
        <v>6.1846766312080798E-5</v>
      </c>
      <c r="BY400" s="4">
        <f t="shared" si="419"/>
        <v>0.28359811376084565</v>
      </c>
      <c r="BZ400" s="4">
        <f t="shared" si="420"/>
        <v>0.2419211210395959</v>
      </c>
      <c r="CA400" s="157">
        <f t="shared" si="421"/>
        <v>191821</v>
      </c>
      <c r="CB400" s="4">
        <f t="shared" si="422"/>
        <v>3.2854862233741783E-5</v>
      </c>
      <c r="CC400" s="4">
        <f t="shared" si="423"/>
        <v>0.15379724558282212</v>
      </c>
      <c r="CD400" s="4">
        <f t="shared" si="424"/>
        <v>0.1474677008501111</v>
      </c>
      <c r="CE400" s="159">
        <f t="shared" si="425"/>
        <v>42466</v>
      </c>
      <c r="CF400" s="4">
        <f t="shared" si="426"/>
        <v>1.1749844124096792E-5</v>
      </c>
      <c r="CG400" s="4">
        <f t="shared" si="427"/>
        <v>3.5248309424145911E-2</v>
      </c>
      <c r="CH400" s="4">
        <f t="shared" si="428"/>
        <v>5.5674915447926854E-2</v>
      </c>
      <c r="CI400" s="157">
        <f t="shared" si="429"/>
        <v>877313</v>
      </c>
      <c r="CJ400" s="164">
        <f t="shared" si="430"/>
        <v>1.3158399873606225E-4</v>
      </c>
      <c r="CK400" s="4">
        <f t="shared" si="431"/>
        <v>0.72820138665816714</v>
      </c>
      <c r="CL400" s="4">
        <f t="shared" si="432"/>
        <v>0.62349150563676281</v>
      </c>
    </row>
    <row r="401" spans="29:90" x14ac:dyDescent="0.35">
      <c r="AC401" s="161"/>
      <c r="AD401" s="163">
        <v>236</v>
      </c>
      <c r="AE401" s="163" t="s">
        <v>113</v>
      </c>
      <c r="AF401" s="8" t="s">
        <v>472</v>
      </c>
      <c r="AG401" s="160">
        <v>3925543</v>
      </c>
      <c r="AH401" s="161">
        <f t="shared" si="408"/>
        <v>6.4598864805977675E-4</v>
      </c>
      <c r="AI401">
        <v>236</v>
      </c>
      <c r="AJ401" t="s">
        <v>113</v>
      </c>
      <c r="AK401" s="1">
        <v>3572995</v>
      </c>
      <c r="AL401" s="161">
        <f t="shared" si="409"/>
        <v>6.1413446607837697E-4</v>
      </c>
      <c r="AM401">
        <v>236</v>
      </c>
      <c r="AN401" t="s">
        <v>113</v>
      </c>
      <c r="AO401" s="3">
        <v>3071165</v>
      </c>
      <c r="AP401" s="161">
        <f t="shared" si="410"/>
        <v>5.4559360312392464E-4</v>
      </c>
      <c r="AQ401">
        <v>236</v>
      </c>
      <c r="AR401" t="s">
        <v>113</v>
      </c>
      <c r="AS401" s="3">
        <v>3091302</v>
      </c>
      <c r="AT401" s="161">
        <f t="shared" si="411"/>
        <v>5.5220022963794286E-4</v>
      </c>
      <c r="AU401" s="13">
        <v>236</v>
      </c>
      <c r="AV401" s="13" t="s">
        <v>113</v>
      </c>
      <c r="AW401" s="3">
        <v>3004328</v>
      </c>
      <c r="AX401" s="161">
        <f t="shared" si="412"/>
        <v>5.2627994575271165E-4</v>
      </c>
      <c r="AY401" s="161"/>
      <c r="AZ401" s="161"/>
      <c r="BA401" s="161"/>
      <c r="BB401" s="161"/>
      <c r="BC401" s="161"/>
      <c r="BD401" s="161"/>
      <c r="BE401" s="161"/>
      <c r="BF401" s="161"/>
      <c r="BG401" s="161"/>
      <c r="BH401" s="161"/>
      <c r="BI401" s="161"/>
      <c r="BJ401" s="161"/>
      <c r="BK401" s="175"/>
      <c r="BL401" s="4"/>
      <c r="BM401" s="4"/>
      <c r="BN401" s="4"/>
      <c r="BO401" s="4"/>
      <c r="BP401" s="4"/>
      <c r="BQ401" s="4"/>
      <c r="BR401" s="4"/>
      <c r="BS401" s="157">
        <f t="shared" si="413"/>
        <v>352548</v>
      </c>
      <c r="BT401" s="171">
        <f t="shared" si="414"/>
        <v>3.1854181981399781E-5</v>
      </c>
      <c r="BU401" s="4">
        <f t="shared" si="415"/>
        <v>9.8670163266391359E-2</v>
      </c>
      <c r="BV401" s="4">
        <f t="shared" si="416"/>
        <v>5.1868416024275853E-2</v>
      </c>
      <c r="BW401" s="157">
        <f t="shared" si="417"/>
        <v>501830</v>
      </c>
      <c r="BX401" s="4">
        <f t="shared" si="418"/>
        <v>6.8540862954452326E-5</v>
      </c>
      <c r="BY401" s="4">
        <f t="shared" si="419"/>
        <v>0.16340053367370364</v>
      </c>
      <c r="BZ401" s="4">
        <f t="shared" si="420"/>
        <v>0.12562622171888652</v>
      </c>
      <c r="CA401" s="157">
        <f t="shared" si="421"/>
        <v>-20137</v>
      </c>
      <c r="CB401" s="4">
        <f t="shared" si="422"/>
        <v>-6.6066265140182203E-6</v>
      </c>
      <c r="CC401" s="4">
        <f t="shared" si="423"/>
        <v>-6.5140837097119597E-3</v>
      </c>
      <c r="CD401" s="4">
        <f t="shared" si="424"/>
        <v>-1.196418646611201E-2</v>
      </c>
      <c r="CE401" s="159">
        <f t="shared" si="425"/>
        <v>86974</v>
      </c>
      <c r="CF401" s="4">
        <f t="shared" si="426"/>
        <v>2.5920283885231209E-5</v>
      </c>
      <c r="CG401" s="4">
        <f t="shared" si="427"/>
        <v>2.8949568755475434E-2</v>
      </c>
      <c r="CH401" s="4">
        <f t="shared" si="428"/>
        <v>4.9251893587088397E-2</v>
      </c>
      <c r="CI401" s="157">
        <f t="shared" si="429"/>
        <v>921215</v>
      </c>
      <c r="CJ401" s="164">
        <f t="shared" si="430"/>
        <v>1.197087023070651E-4</v>
      </c>
      <c r="CK401" s="4">
        <f t="shared" si="431"/>
        <v>0.30662930279250467</v>
      </c>
      <c r="CL401" s="4">
        <f t="shared" si="432"/>
        <v>0.22746202524561673</v>
      </c>
    </row>
    <row r="402" spans="29:90" x14ac:dyDescent="0.35">
      <c r="AC402" s="161"/>
      <c r="AD402" s="163">
        <v>733</v>
      </c>
      <c r="AE402" s="163" t="s">
        <v>194</v>
      </c>
      <c r="AF402" s="8" t="s">
        <v>471</v>
      </c>
      <c r="AG402" s="160">
        <v>1592249</v>
      </c>
      <c r="AH402" s="161">
        <f t="shared" si="408"/>
        <v>2.6202101948304515E-4</v>
      </c>
      <c r="AI402">
        <v>733</v>
      </c>
      <c r="AJ402" t="s">
        <v>194</v>
      </c>
      <c r="AK402" s="1">
        <v>1415449</v>
      </c>
      <c r="AL402" s="161">
        <f t="shared" si="409"/>
        <v>2.4329057719816923E-4</v>
      </c>
      <c r="AM402">
        <v>733</v>
      </c>
      <c r="AN402" t="s">
        <v>194</v>
      </c>
      <c r="AO402" s="3">
        <v>1197093</v>
      </c>
      <c r="AP402" s="161">
        <f t="shared" si="410"/>
        <v>2.1266401614515284E-4</v>
      </c>
      <c r="AQ402">
        <v>733</v>
      </c>
      <c r="AR402" t="s">
        <v>194</v>
      </c>
      <c r="AS402" s="3">
        <v>1167431</v>
      </c>
      <c r="AT402" s="161">
        <f t="shared" si="411"/>
        <v>2.0853855957342677E-4</v>
      </c>
      <c r="AU402" s="13">
        <v>733</v>
      </c>
      <c r="AV402" s="13" t="s">
        <v>194</v>
      </c>
      <c r="AW402" s="3">
        <v>1121935</v>
      </c>
      <c r="AX402" s="161">
        <f t="shared" si="412"/>
        <v>1.9653376426877108E-4</v>
      </c>
      <c r="AY402" s="161"/>
      <c r="AZ402" s="161"/>
      <c r="BA402" s="161"/>
      <c r="BB402" s="161"/>
      <c r="BC402" s="161"/>
      <c r="BD402" s="161"/>
      <c r="BE402" s="161"/>
      <c r="BF402" s="161"/>
      <c r="BG402" s="161"/>
      <c r="BH402" s="161"/>
      <c r="BI402" s="161"/>
      <c r="BJ402" s="161"/>
      <c r="BK402" s="175"/>
      <c r="BL402" s="4"/>
      <c r="BM402" s="4"/>
      <c r="BN402" s="4"/>
      <c r="BO402" s="4"/>
      <c r="BP402" s="4"/>
      <c r="BQ402" s="4"/>
      <c r="BR402" s="4"/>
      <c r="BS402" s="157">
        <f t="shared" si="413"/>
        <v>176800</v>
      </c>
      <c r="BT402" s="171">
        <f t="shared" si="414"/>
        <v>1.8730442284875911E-5</v>
      </c>
      <c r="BU402" s="4">
        <f t="shared" si="415"/>
        <v>0.124907361550999</v>
      </c>
      <c r="BV402" s="4">
        <f t="shared" si="416"/>
        <v>7.6987947912258298E-2</v>
      </c>
      <c r="BW402" s="157">
        <f t="shared" si="417"/>
        <v>218356</v>
      </c>
      <c r="BX402" s="4">
        <f t="shared" si="418"/>
        <v>3.0626561053016398E-5</v>
      </c>
      <c r="BY402" s="4">
        <f t="shared" si="419"/>
        <v>0.18240520995444798</v>
      </c>
      <c r="BZ402" s="4">
        <f t="shared" si="420"/>
        <v>0.14401383745199461</v>
      </c>
      <c r="CA402" s="157">
        <f t="shared" si="421"/>
        <v>29662</v>
      </c>
      <c r="CB402" s="4">
        <f t="shared" si="422"/>
        <v>4.1254565717260697E-6</v>
      </c>
      <c r="CC402" s="4">
        <f t="shared" si="423"/>
        <v>2.5407925607594795E-2</v>
      </c>
      <c r="CD402" s="4">
        <f t="shared" si="424"/>
        <v>1.9782703880590915E-2</v>
      </c>
      <c r="CE402" s="159">
        <f t="shared" si="425"/>
        <v>45496</v>
      </c>
      <c r="CF402" s="4">
        <f t="shared" si="426"/>
        <v>1.2004795304655685E-5</v>
      </c>
      <c r="CG402" s="4">
        <f t="shared" si="427"/>
        <v>4.0551368840440846E-2</v>
      </c>
      <c r="CH402" s="4">
        <f t="shared" si="428"/>
        <v>6.108261015261706E-2</v>
      </c>
      <c r="CI402" s="157">
        <f t="shared" si="429"/>
        <v>470314</v>
      </c>
      <c r="CJ402" s="164">
        <f t="shared" si="430"/>
        <v>6.5487255214274063E-5</v>
      </c>
      <c r="CK402" s="4">
        <f t="shared" si="431"/>
        <v>0.4191989732025474</v>
      </c>
      <c r="CL402" s="4">
        <f t="shared" si="432"/>
        <v>0.33321121924229019</v>
      </c>
    </row>
    <row r="403" spans="29:90" x14ac:dyDescent="0.35">
      <c r="AC403" s="161"/>
      <c r="AD403" s="163">
        <v>304</v>
      </c>
      <c r="AE403" s="163" t="s">
        <v>223</v>
      </c>
      <c r="AF403" s="8" t="s">
        <v>471</v>
      </c>
      <c r="AG403" s="160">
        <v>1790430</v>
      </c>
      <c r="AH403" s="161">
        <f t="shared" si="408"/>
        <v>2.9463375006863154E-4</v>
      </c>
      <c r="AI403">
        <v>304</v>
      </c>
      <c r="AJ403" t="s">
        <v>223</v>
      </c>
      <c r="AK403" s="1">
        <v>1557450</v>
      </c>
      <c r="AL403" s="161">
        <f t="shared" si="409"/>
        <v>2.6769803041811374E-4</v>
      </c>
      <c r="AM403">
        <v>304</v>
      </c>
      <c r="AN403" t="s">
        <v>223</v>
      </c>
      <c r="AO403" s="3">
        <v>1401302</v>
      </c>
      <c r="AP403" s="161">
        <f t="shared" si="410"/>
        <v>2.4894182085454929E-4</v>
      </c>
      <c r="AQ403">
        <v>304</v>
      </c>
      <c r="AR403" t="s">
        <v>223</v>
      </c>
      <c r="AS403" s="3">
        <v>1402558</v>
      </c>
      <c r="AT403" s="161">
        <f t="shared" si="411"/>
        <v>2.505393680981457E-4</v>
      </c>
      <c r="AU403" s="13">
        <v>304</v>
      </c>
      <c r="AV403" s="13" t="s">
        <v>223</v>
      </c>
      <c r="AW403" s="3">
        <v>1273614</v>
      </c>
      <c r="AX403" s="161">
        <f t="shared" si="412"/>
        <v>2.2310397094787722E-4</v>
      </c>
      <c r="AY403" s="161"/>
      <c r="AZ403" s="161"/>
      <c r="BA403" s="161"/>
      <c r="BB403" s="161"/>
      <c r="BC403" s="161"/>
      <c r="BD403" s="161"/>
      <c r="BE403" s="161"/>
      <c r="BF403" s="161"/>
      <c r="BG403" s="161"/>
      <c r="BH403" s="161"/>
      <c r="BI403" s="161"/>
      <c r="BJ403" s="161"/>
      <c r="BK403" s="175"/>
      <c r="BL403" s="4"/>
      <c r="BM403" s="4"/>
      <c r="BN403" s="4"/>
      <c r="BO403" s="4"/>
      <c r="BP403" s="4"/>
      <c r="BQ403" s="4"/>
      <c r="BR403" s="4"/>
      <c r="BS403" s="157">
        <f t="shared" si="413"/>
        <v>232980</v>
      </c>
      <c r="BT403" s="171">
        <f t="shared" si="414"/>
        <v>2.6935719650517792E-5</v>
      </c>
      <c r="BU403" s="4">
        <f t="shared" si="415"/>
        <v>0.14959067706828469</v>
      </c>
      <c r="BV403" s="4">
        <f t="shared" si="416"/>
        <v>0.10061979017345504</v>
      </c>
      <c r="BW403" s="157">
        <f t="shared" si="417"/>
        <v>156148</v>
      </c>
      <c r="BX403" s="4">
        <f t="shared" si="418"/>
        <v>1.8756209563564454E-5</v>
      </c>
      <c r="BY403" s="4">
        <f t="shared" si="419"/>
        <v>0.11143065520494512</v>
      </c>
      <c r="BZ403" s="4">
        <f t="shared" si="420"/>
        <v>7.534374698144132E-2</v>
      </c>
      <c r="CA403" s="157">
        <f t="shared" si="421"/>
        <v>-1256</v>
      </c>
      <c r="CB403" s="4">
        <f t="shared" si="422"/>
        <v>-1.5975472435964043E-6</v>
      </c>
      <c r="CC403" s="4">
        <f t="shared" si="423"/>
        <v>-8.9550663858464319E-4</v>
      </c>
      <c r="CD403" s="4">
        <f t="shared" si="424"/>
        <v>-6.3764319983859183E-3</v>
      </c>
      <c r="CE403" s="159">
        <f t="shared" si="425"/>
        <v>128944</v>
      </c>
      <c r="CF403" s="4">
        <f t="shared" si="426"/>
        <v>2.743539715026848E-5</v>
      </c>
      <c r="CG403" s="4">
        <f t="shared" si="427"/>
        <v>0.10124260568743748</v>
      </c>
      <c r="CH403" s="4">
        <f t="shared" si="428"/>
        <v>0.1229713529244089</v>
      </c>
      <c r="CI403" s="157">
        <f t="shared" si="429"/>
        <v>516816</v>
      </c>
      <c r="CJ403" s="164">
        <f t="shared" si="430"/>
        <v>7.1529779120754321E-5</v>
      </c>
      <c r="CK403" s="4">
        <f t="shared" si="431"/>
        <v>0.40578699668816454</v>
      </c>
      <c r="CL403" s="4">
        <f t="shared" si="432"/>
        <v>0.32061186009757531</v>
      </c>
    </row>
    <row r="404" spans="29:90" x14ac:dyDescent="0.35">
      <c r="AC404" s="161"/>
      <c r="AD404" s="163">
        <v>545</v>
      </c>
      <c r="AE404" s="163" t="s">
        <v>186</v>
      </c>
      <c r="AF404" s="8" t="s">
        <v>472</v>
      </c>
      <c r="AG404" s="160">
        <v>4981447</v>
      </c>
      <c r="AH404" s="161">
        <f t="shared" si="408"/>
        <v>8.1974855782026342E-4</v>
      </c>
      <c r="AI404">
        <v>545</v>
      </c>
      <c r="AJ404" t="s">
        <v>186</v>
      </c>
      <c r="AK404" s="1">
        <v>4718434</v>
      </c>
      <c r="AL404" s="161">
        <f t="shared" si="409"/>
        <v>8.1101511345973358E-4</v>
      </c>
      <c r="AM404">
        <v>545</v>
      </c>
      <c r="AN404" t="s">
        <v>186</v>
      </c>
      <c r="AO404" s="3">
        <v>4483899</v>
      </c>
      <c r="AP404" s="161">
        <f t="shared" si="410"/>
        <v>7.9656632302522415E-4</v>
      </c>
      <c r="AQ404">
        <v>545</v>
      </c>
      <c r="AR404" t="s">
        <v>186</v>
      </c>
      <c r="AS404" s="3">
        <v>4342607</v>
      </c>
      <c r="AT404" s="161">
        <f t="shared" si="411"/>
        <v>7.7572122769866488E-4</v>
      </c>
      <c r="AU404" s="13">
        <v>545</v>
      </c>
      <c r="AV404" s="13" t="s">
        <v>186</v>
      </c>
      <c r="AW404" s="3">
        <v>3842125</v>
      </c>
      <c r="AX404" s="161">
        <f t="shared" si="412"/>
        <v>6.7304013961695826E-4</v>
      </c>
      <c r="AY404" s="161"/>
      <c r="AZ404" s="161"/>
      <c r="BA404" s="161"/>
      <c r="BB404" s="161"/>
      <c r="BC404" s="161"/>
      <c r="BD404" s="161"/>
      <c r="BE404" s="161"/>
      <c r="BF404" s="161"/>
      <c r="BG404" s="161"/>
      <c r="BH404" s="161"/>
      <c r="BI404" s="161"/>
      <c r="BJ404" s="161"/>
      <c r="BK404" s="175"/>
      <c r="BL404" s="4"/>
      <c r="BM404" s="4"/>
      <c r="BN404" s="4"/>
      <c r="BO404" s="4"/>
      <c r="BP404" s="4"/>
      <c r="BQ404" s="4"/>
      <c r="BR404" s="4"/>
      <c r="BS404" s="157">
        <f t="shared" si="413"/>
        <v>263013</v>
      </c>
      <c r="BT404" s="171">
        <f t="shared" si="414"/>
        <v>8.7334443605298438E-6</v>
      </c>
      <c r="BU404" s="4">
        <f t="shared" si="415"/>
        <v>5.5741587145226576E-2</v>
      </c>
      <c r="BV404" s="4">
        <f t="shared" si="416"/>
        <v>1.0768534661793889E-2</v>
      </c>
      <c r="BW404" s="157">
        <f t="shared" si="417"/>
        <v>234535</v>
      </c>
      <c r="BX404" s="4">
        <f t="shared" si="418"/>
        <v>1.4448790434509425E-5</v>
      </c>
      <c r="BY404" s="4">
        <f t="shared" si="419"/>
        <v>5.2306039899649839E-2</v>
      </c>
      <c r="BZ404" s="4">
        <f t="shared" si="420"/>
        <v>1.8138841696991863E-2</v>
      </c>
      <c r="CA404" s="157">
        <f t="shared" si="421"/>
        <v>141292</v>
      </c>
      <c r="CB404" s="4">
        <f t="shared" si="422"/>
        <v>2.0845095326559276E-5</v>
      </c>
      <c r="CC404" s="4">
        <f t="shared" si="423"/>
        <v>3.2536216148502502E-2</v>
      </c>
      <c r="CD404" s="4">
        <f t="shared" si="424"/>
        <v>2.687188977463012E-2</v>
      </c>
      <c r="CE404" s="159">
        <f t="shared" si="425"/>
        <v>500482</v>
      </c>
      <c r="CF404" s="4">
        <f t="shared" si="426"/>
        <v>1.0268108808170662E-4</v>
      </c>
      <c r="CG404" s="4">
        <f t="shared" si="427"/>
        <v>0.1302617692032404</v>
      </c>
      <c r="CH404" s="4">
        <f t="shared" si="428"/>
        <v>0.15256309696498138</v>
      </c>
      <c r="CI404" s="157">
        <f t="shared" si="429"/>
        <v>1139322</v>
      </c>
      <c r="CJ404" s="164">
        <f t="shared" si="430"/>
        <v>1.4670841820330516E-4</v>
      </c>
      <c r="CK404" s="4">
        <f t="shared" si="431"/>
        <v>0.29653433972085758</v>
      </c>
      <c r="CL404" s="4">
        <f t="shared" si="432"/>
        <v>0.21797870523264795</v>
      </c>
    </row>
    <row r="405" spans="29:90" x14ac:dyDescent="0.35">
      <c r="AC405" s="161"/>
      <c r="AD405" s="163">
        <v>620</v>
      </c>
      <c r="AE405" s="163" t="s">
        <v>335</v>
      </c>
      <c r="AF405" s="8" t="s">
        <v>472</v>
      </c>
      <c r="AG405" s="160">
        <v>3741139</v>
      </c>
      <c r="AH405" s="161">
        <f t="shared" si="408"/>
        <v>6.1564306512849431E-4</v>
      </c>
      <c r="AI405">
        <v>620</v>
      </c>
      <c r="AJ405" t="s">
        <v>335</v>
      </c>
      <c r="AK405" s="1">
        <v>3599425</v>
      </c>
      <c r="AL405" s="161">
        <f t="shared" si="409"/>
        <v>6.186773142879187E-4</v>
      </c>
      <c r="AM405">
        <v>620</v>
      </c>
      <c r="AN405" t="s">
        <v>335</v>
      </c>
      <c r="AO405" s="3">
        <v>3401019</v>
      </c>
      <c r="AP405" s="161">
        <f t="shared" si="410"/>
        <v>6.0419228875782552E-4</v>
      </c>
      <c r="AQ405">
        <v>620</v>
      </c>
      <c r="AR405" t="s">
        <v>335</v>
      </c>
      <c r="AS405" s="3">
        <v>3420322</v>
      </c>
      <c r="AT405" s="161">
        <f t="shared" si="411"/>
        <v>6.1097317370988275E-4</v>
      </c>
      <c r="AU405" s="13">
        <v>620</v>
      </c>
      <c r="AV405" s="13" t="s">
        <v>335</v>
      </c>
      <c r="AW405" s="3">
        <v>3020920</v>
      </c>
      <c r="AX405" s="161">
        <f t="shared" si="412"/>
        <v>5.291864316157495E-4</v>
      </c>
      <c r="AY405" s="161"/>
      <c r="AZ405" s="161"/>
      <c r="BA405" s="161"/>
      <c r="BB405" s="161"/>
      <c r="BC405" s="161"/>
      <c r="BD405" s="161"/>
      <c r="BE405" s="161"/>
      <c r="BF405" s="161"/>
      <c r="BG405" s="161"/>
      <c r="BH405" s="161"/>
      <c r="BI405" s="161"/>
      <c r="BJ405" s="161"/>
      <c r="BK405" s="175"/>
      <c r="BL405" s="4"/>
      <c r="BM405" s="4"/>
      <c r="BN405" s="4"/>
      <c r="BO405" s="4"/>
      <c r="BP405" s="4"/>
      <c r="BQ405" s="4"/>
      <c r="BR405" s="4"/>
      <c r="BS405" s="157">
        <f t="shared" si="413"/>
        <v>141714</v>
      </c>
      <c r="BT405" s="171">
        <f t="shared" si="414"/>
        <v>-3.034249159424387E-6</v>
      </c>
      <c r="BU405" s="4">
        <f t="shared" si="415"/>
        <v>3.9371288469686128E-2</v>
      </c>
      <c r="BV405" s="4">
        <f t="shared" si="416"/>
        <v>-4.9044131558577155E-3</v>
      </c>
      <c r="BW405" s="157">
        <f t="shared" si="417"/>
        <v>198406</v>
      </c>
      <c r="BX405" s="4">
        <f t="shared" si="418"/>
        <v>1.4485025530093184E-5</v>
      </c>
      <c r="BY405" s="4">
        <f t="shared" si="419"/>
        <v>5.8337221873797238E-2</v>
      </c>
      <c r="BZ405" s="4">
        <f t="shared" si="420"/>
        <v>2.3974197949254403E-2</v>
      </c>
      <c r="CA405" s="157">
        <f t="shared" si="421"/>
        <v>-19303</v>
      </c>
      <c r="CB405" s="4">
        <f t="shared" si="422"/>
        <v>-6.7808849520572308E-6</v>
      </c>
      <c r="CC405" s="4">
        <f t="shared" si="423"/>
        <v>-5.6436206883445474E-3</v>
      </c>
      <c r="CD405" s="4">
        <f t="shared" si="424"/>
        <v>-1.1098498663833474E-2</v>
      </c>
      <c r="CE405" s="159">
        <f t="shared" si="425"/>
        <v>399402</v>
      </c>
      <c r="CF405" s="4">
        <f t="shared" si="426"/>
        <v>8.1786742094133247E-5</v>
      </c>
      <c r="CG405" s="4">
        <f t="shared" si="427"/>
        <v>0.13221204136488221</v>
      </c>
      <c r="CH405" s="4">
        <f t="shared" si="428"/>
        <v>0.15455185017578052</v>
      </c>
      <c r="CI405" s="157">
        <f t="shared" si="429"/>
        <v>720219</v>
      </c>
      <c r="CJ405" s="164">
        <f t="shared" si="430"/>
        <v>8.6456633512744813E-5</v>
      </c>
      <c r="CK405" s="4">
        <f t="shared" si="431"/>
        <v>0.23841048422334918</v>
      </c>
      <c r="CL405" s="4">
        <f t="shared" si="432"/>
        <v>0.1633765122222981</v>
      </c>
    </row>
    <row r="406" spans="29:90" x14ac:dyDescent="0.35">
      <c r="AC406" s="161"/>
      <c r="AD406" s="163">
        <v>707</v>
      </c>
      <c r="AE406" s="163" t="s">
        <v>374</v>
      </c>
      <c r="AF406" s="8" t="s">
        <v>471</v>
      </c>
      <c r="AG406" s="160">
        <v>1407455</v>
      </c>
      <c r="AH406" s="161">
        <f t="shared" si="408"/>
        <v>2.3161125802340543E-4</v>
      </c>
      <c r="AI406">
        <v>707</v>
      </c>
      <c r="AJ406" t="s">
        <v>374</v>
      </c>
      <c r="AK406" s="1">
        <v>1236310</v>
      </c>
      <c r="AL406" s="161">
        <f t="shared" si="409"/>
        <v>2.1249976049710629E-4</v>
      </c>
      <c r="AM406">
        <v>707</v>
      </c>
      <c r="AN406" t="s">
        <v>374</v>
      </c>
      <c r="AO406" s="3">
        <v>999286</v>
      </c>
      <c r="AP406" s="161">
        <f t="shared" si="410"/>
        <v>1.7752352911396625E-4</v>
      </c>
      <c r="AQ406">
        <v>707</v>
      </c>
      <c r="AR406" t="s">
        <v>374</v>
      </c>
      <c r="AS406" s="3">
        <v>961032</v>
      </c>
      <c r="AT406" s="161">
        <f t="shared" si="411"/>
        <v>1.7166944254861269E-4</v>
      </c>
      <c r="AU406" s="13">
        <v>707</v>
      </c>
      <c r="AV406" s="13" t="s">
        <v>374</v>
      </c>
      <c r="AW406" s="3">
        <v>909809</v>
      </c>
      <c r="AX406" s="161">
        <f t="shared" si="412"/>
        <v>1.5937481898292357E-4</v>
      </c>
      <c r="AY406" s="161"/>
      <c r="AZ406" s="161"/>
      <c r="BA406" s="161"/>
      <c r="BB406" s="161"/>
      <c r="BC406" s="161"/>
      <c r="BD406" s="161"/>
      <c r="BE406" s="161"/>
      <c r="BF406" s="161"/>
      <c r="BG406" s="161"/>
      <c r="BH406" s="161"/>
      <c r="BI406" s="161"/>
      <c r="BJ406" s="161"/>
      <c r="BK406" s="175"/>
      <c r="BL406" s="4"/>
      <c r="BM406" s="4"/>
      <c r="BN406" s="4"/>
      <c r="BO406" s="4"/>
      <c r="BP406" s="4"/>
      <c r="BQ406" s="4"/>
      <c r="BR406" s="4"/>
      <c r="BS406" s="157">
        <f t="shared" si="413"/>
        <v>171145</v>
      </c>
      <c r="BT406" s="171">
        <f t="shared" si="414"/>
        <v>1.9111497526299145E-5</v>
      </c>
      <c r="BU406" s="4">
        <f t="shared" si="415"/>
        <v>0.13843210845176371</v>
      </c>
      <c r="BV406" s="4">
        <f t="shared" si="416"/>
        <v>8.9936560312308664E-2</v>
      </c>
      <c r="BW406" s="157">
        <f t="shared" si="417"/>
        <v>237024</v>
      </c>
      <c r="BX406" s="4">
        <f t="shared" si="418"/>
        <v>3.4976231383140036E-5</v>
      </c>
      <c r="BY406" s="4">
        <f t="shared" si="419"/>
        <v>0.23719335605622413</v>
      </c>
      <c r="BZ406" s="4">
        <f t="shared" si="420"/>
        <v>0.19702307382975726</v>
      </c>
      <c r="CA406" s="157">
        <f t="shared" si="421"/>
        <v>38254</v>
      </c>
      <c r="CB406" s="4">
        <f t="shared" si="422"/>
        <v>5.8540865653535607E-6</v>
      </c>
      <c r="CC406" s="4">
        <f t="shared" si="423"/>
        <v>3.9805126156048913E-2</v>
      </c>
      <c r="CD406" s="4">
        <f t="shared" si="424"/>
        <v>3.4100923719699403E-2</v>
      </c>
      <c r="CE406" s="159">
        <f t="shared" si="425"/>
        <v>51223</v>
      </c>
      <c r="CF406" s="4">
        <f t="shared" si="426"/>
        <v>1.2294623565689116E-5</v>
      </c>
      <c r="CG406" s="4">
        <f t="shared" si="427"/>
        <v>5.6300827975981772E-2</v>
      </c>
      <c r="CH406" s="4">
        <f t="shared" si="428"/>
        <v>7.7142823716753142E-2</v>
      </c>
      <c r="CI406" s="157">
        <f t="shared" si="429"/>
        <v>497646</v>
      </c>
      <c r="CJ406" s="164">
        <f t="shared" si="430"/>
        <v>7.2236439040481858E-5</v>
      </c>
      <c r="CK406" s="4">
        <f t="shared" si="431"/>
        <v>0.54697854164995074</v>
      </c>
      <c r="CL406" s="4">
        <f t="shared" si="432"/>
        <v>0.45324875975684542</v>
      </c>
    </row>
    <row r="407" spans="29:90" x14ac:dyDescent="0.35">
      <c r="AC407" s="161"/>
      <c r="AD407" s="163">
        <v>585</v>
      </c>
      <c r="AE407" s="163" t="s">
        <v>46</v>
      </c>
      <c r="AF407" s="8" t="s">
        <v>472</v>
      </c>
      <c r="AG407" s="160">
        <v>3626490</v>
      </c>
      <c r="AH407" s="161">
        <f t="shared" si="408"/>
        <v>5.9677638795506752E-4</v>
      </c>
      <c r="AI407">
        <v>585</v>
      </c>
      <c r="AJ407" t="s">
        <v>46</v>
      </c>
      <c r="AK407" s="1">
        <v>3180036</v>
      </c>
      <c r="AL407" s="161">
        <f t="shared" si="409"/>
        <v>5.4659178391517976E-4</v>
      </c>
      <c r="AM407">
        <v>585</v>
      </c>
      <c r="AN407" t="s">
        <v>46</v>
      </c>
      <c r="AO407" s="3">
        <v>2947974</v>
      </c>
      <c r="AP407" s="161">
        <f t="shared" si="410"/>
        <v>5.2370867621103021E-4</v>
      </c>
      <c r="AQ407">
        <v>585</v>
      </c>
      <c r="AR407" t="s">
        <v>46</v>
      </c>
      <c r="AS407" s="3">
        <v>3125062</v>
      </c>
      <c r="AT407" s="161">
        <f t="shared" si="411"/>
        <v>5.5823078884974979E-4</v>
      </c>
      <c r="AU407" s="13">
        <v>585</v>
      </c>
      <c r="AV407" s="13" t="s">
        <v>46</v>
      </c>
      <c r="AW407" s="3">
        <v>2664330</v>
      </c>
      <c r="AX407" s="161">
        <f t="shared" si="412"/>
        <v>4.667211595629113E-4</v>
      </c>
      <c r="AY407" s="161"/>
      <c r="AZ407" s="161"/>
      <c r="BA407" s="161"/>
      <c r="BB407" s="161"/>
      <c r="BC407" s="161"/>
      <c r="BD407" s="161"/>
      <c r="BE407" s="161"/>
      <c r="BF407" s="161"/>
      <c r="BG407" s="161"/>
      <c r="BH407" s="161"/>
      <c r="BI407" s="161"/>
      <c r="BJ407" s="161"/>
      <c r="BK407" s="175"/>
      <c r="BL407" s="4"/>
      <c r="BM407" s="4"/>
      <c r="BN407" s="4"/>
      <c r="BO407" s="4"/>
      <c r="BP407" s="4"/>
      <c r="BQ407" s="4"/>
      <c r="BR407" s="4"/>
      <c r="BS407" s="157">
        <f t="shared" si="413"/>
        <v>446454</v>
      </c>
      <c r="BT407" s="171">
        <f t="shared" si="414"/>
        <v>5.0184604039887762E-5</v>
      </c>
      <c r="BU407" s="4">
        <f t="shared" si="415"/>
        <v>0.14039275027075165</v>
      </c>
      <c r="BV407" s="4">
        <f t="shared" si="416"/>
        <v>9.1813681648159243E-2</v>
      </c>
      <c r="BW407" s="157">
        <f t="shared" si="417"/>
        <v>232062</v>
      </c>
      <c r="BX407" s="4">
        <f t="shared" si="418"/>
        <v>2.2883107704149545E-5</v>
      </c>
      <c r="BY407" s="4">
        <f t="shared" si="419"/>
        <v>7.8719147455167518E-2</v>
      </c>
      <c r="BZ407" s="4">
        <f t="shared" si="420"/>
        <v>4.3694345241148382E-2</v>
      </c>
      <c r="CA407" s="157">
        <f t="shared" si="421"/>
        <v>-177088</v>
      </c>
      <c r="CB407" s="4">
        <f t="shared" si="422"/>
        <v>-3.4522112638719579E-5</v>
      </c>
      <c r="CC407" s="4">
        <f t="shared" si="423"/>
        <v>-5.6667035726011193E-2</v>
      </c>
      <c r="CD407" s="4">
        <f t="shared" si="424"/>
        <v>-6.1842007514227873E-2</v>
      </c>
      <c r="CE407" s="159">
        <f t="shared" si="425"/>
        <v>460732</v>
      </c>
      <c r="CF407" s="4">
        <f t="shared" si="426"/>
        <v>9.1509629286838493E-5</v>
      </c>
      <c r="CG407" s="4">
        <f t="shared" si="427"/>
        <v>0.17292602643065988</v>
      </c>
      <c r="CH407" s="4">
        <f t="shared" si="428"/>
        <v>0.19606916766434612</v>
      </c>
      <c r="CI407" s="157">
        <f t="shared" si="429"/>
        <v>962160</v>
      </c>
      <c r="CJ407" s="164">
        <f t="shared" si="430"/>
        <v>1.3005522839215622E-4</v>
      </c>
      <c r="CK407" s="4">
        <f t="shared" si="431"/>
        <v>0.36112643704045672</v>
      </c>
      <c r="CL407" s="4">
        <f t="shared" si="432"/>
        <v>0.2786572361834937</v>
      </c>
    </row>
    <row r="408" spans="29:90" x14ac:dyDescent="0.35">
      <c r="AC408" s="161"/>
      <c r="AD408" s="163">
        <v>588</v>
      </c>
      <c r="AE408" s="163" t="s">
        <v>175</v>
      </c>
      <c r="AF408" s="8" t="s">
        <v>471</v>
      </c>
      <c r="AG408" s="160">
        <v>1063271</v>
      </c>
      <c r="AH408" s="161">
        <f t="shared" si="408"/>
        <v>1.7497222570512331E-4</v>
      </c>
      <c r="AI408">
        <v>588</v>
      </c>
      <c r="AJ408" t="s">
        <v>175</v>
      </c>
      <c r="AK408" s="1">
        <v>1013340</v>
      </c>
      <c r="AL408" s="161">
        <f t="shared" si="409"/>
        <v>1.74175172329058E-4</v>
      </c>
      <c r="AM408">
        <v>588</v>
      </c>
      <c r="AN408" t="s">
        <v>175</v>
      </c>
      <c r="AO408" s="3">
        <v>770388</v>
      </c>
      <c r="AP408" s="161">
        <f t="shared" si="410"/>
        <v>1.3685971438311977E-4</v>
      </c>
      <c r="AQ408">
        <v>588</v>
      </c>
      <c r="AR408" t="s">
        <v>175</v>
      </c>
      <c r="AS408" s="3">
        <v>720619</v>
      </c>
      <c r="AT408" s="161">
        <f t="shared" si="411"/>
        <v>1.2872439421365649E-4</v>
      </c>
      <c r="AU408" s="13">
        <v>588</v>
      </c>
      <c r="AV408" s="13" t="s">
        <v>175</v>
      </c>
      <c r="AW408" s="3">
        <v>778352</v>
      </c>
      <c r="AX408" s="161">
        <f t="shared" si="412"/>
        <v>1.3634697953636042E-4</v>
      </c>
      <c r="AY408" s="161"/>
      <c r="AZ408" s="161"/>
      <c r="BA408" s="161"/>
      <c r="BB408" s="161"/>
      <c r="BC408" s="161"/>
      <c r="BD408" s="161"/>
      <c r="BE408" s="161"/>
      <c r="BF408" s="161"/>
      <c r="BG408" s="161"/>
      <c r="BH408" s="161"/>
      <c r="BI408" s="161"/>
      <c r="BJ408" s="161"/>
      <c r="BK408" s="175"/>
      <c r="BL408" s="4"/>
      <c r="BM408" s="4"/>
      <c r="BN408" s="4"/>
      <c r="BO408" s="4"/>
      <c r="BP408" s="4"/>
      <c r="BQ408" s="4"/>
      <c r="BR408" s="4"/>
      <c r="BS408" s="157">
        <f t="shared" si="413"/>
        <v>49931</v>
      </c>
      <c r="BT408" s="171">
        <f t="shared" si="414"/>
        <v>7.9705337606531283E-7</v>
      </c>
      <c r="BU408" s="4">
        <f t="shared" si="415"/>
        <v>4.9273688988888231E-2</v>
      </c>
      <c r="BV408" s="4">
        <f t="shared" si="416"/>
        <v>4.5761595375917929E-3</v>
      </c>
      <c r="BW408" s="157">
        <f t="shared" si="417"/>
        <v>242952</v>
      </c>
      <c r="BX408" s="4">
        <f t="shared" si="418"/>
        <v>3.7315457945938228E-5</v>
      </c>
      <c r="BY408" s="4">
        <f t="shared" si="419"/>
        <v>0.31536316765058647</v>
      </c>
      <c r="BZ408" s="4">
        <f t="shared" si="420"/>
        <v>0.27265479921636243</v>
      </c>
      <c r="CA408" s="157">
        <f t="shared" si="421"/>
        <v>49769</v>
      </c>
      <c r="CB408" s="4">
        <f t="shared" si="422"/>
        <v>8.1353201694632775E-6</v>
      </c>
      <c r="CC408" s="4">
        <f t="shared" si="423"/>
        <v>6.9064235053474865E-2</v>
      </c>
      <c r="CD408" s="4">
        <f t="shared" si="424"/>
        <v>6.3199521886739579E-2</v>
      </c>
      <c r="CE408" s="159">
        <f t="shared" si="425"/>
        <v>-57733</v>
      </c>
      <c r="CF408" s="4">
        <f t="shared" si="426"/>
        <v>-7.6225853227039229E-6</v>
      </c>
      <c r="CG408" s="4">
        <f t="shared" si="427"/>
        <v>-7.4173381709046804E-2</v>
      </c>
      <c r="CH408" s="4">
        <f t="shared" si="428"/>
        <v>-5.5905787928885987E-2</v>
      </c>
      <c r="CI408" s="157">
        <f t="shared" si="429"/>
        <v>284919</v>
      </c>
      <c r="CJ408" s="164">
        <f t="shared" si="430"/>
        <v>3.8625246168762895E-5</v>
      </c>
      <c r="CK408" s="4">
        <f t="shared" si="431"/>
        <v>0.36605417600263118</v>
      </c>
      <c r="CL408" s="4">
        <f t="shared" si="432"/>
        <v>0.28328640869130867</v>
      </c>
    </row>
    <row r="409" spans="29:90" x14ac:dyDescent="0.35">
      <c r="AC409" s="161"/>
      <c r="AD409" s="163">
        <v>611</v>
      </c>
      <c r="AE409" s="163" t="s">
        <v>69</v>
      </c>
      <c r="AF409" s="8" t="s">
        <v>471</v>
      </c>
      <c r="AG409" s="160">
        <v>1350840</v>
      </c>
      <c r="AH409" s="161">
        <f t="shared" si="408"/>
        <v>2.2229467499020359E-4</v>
      </c>
      <c r="AI409">
        <v>611</v>
      </c>
      <c r="AJ409" t="s">
        <v>69</v>
      </c>
      <c r="AK409" s="1">
        <v>1103798</v>
      </c>
      <c r="AL409" s="161">
        <f t="shared" si="409"/>
        <v>1.8972329807021292E-4</v>
      </c>
      <c r="AM409">
        <v>611</v>
      </c>
      <c r="AN409" t="s">
        <v>69</v>
      </c>
      <c r="AO409" s="3">
        <v>921577</v>
      </c>
      <c r="AP409" s="161">
        <f t="shared" si="410"/>
        <v>1.6371849639668892E-4</v>
      </c>
      <c r="AQ409">
        <v>611</v>
      </c>
      <c r="AR409" t="s">
        <v>69</v>
      </c>
      <c r="AS409" s="3">
        <v>887681</v>
      </c>
      <c r="AT409" s="161">
        <f t="shared" si="411"/>
        <v>1.585667307966801E-4</v>
      </c>
      <c r="AU409" s="13">
        <v>611</v>
      </c>
      <c r="AV409" s="13" t="s">
        <v>69</v>
      </c>
      <c r="AW409" s="3">
        <v>1006417</v>
      </c>
      <c r="AX409" s="161">
        <f t="shared" si="412"/>
        <v>1.7629802210830734E-4</v>
      </c>
      <c r="AY409" s="161"/>
      <c r="AZ409" s="161"/>
      <c r="BA409" s="161"/>
      <c r="BB409" s="161"/>
      <c r="BC409" s="161"/>
      <c r="BD409" s="161"/>
      <c r="BE409" s="161"/>
      <c r="BF409" s="161"/>
      <c r="BG409" s="161"/>
      <c r="BH409" s="161"/>
      <c r="BI409" s="161"/>
      <c r="BJ409" s="161"/>
      <c r="BK409" s="175"/>
      <c r="BL409" s="4"/>
      <c r="BM409" s="4"/>
      <c r="BN409" s="4"/>
      <c r="BO409" s="4"/>
      <c r="BP409" s="4"/>
      <c r="BQ409" s="4"/>
      <c r="BR409" s="4"/>
      <c r="BS409" s="157">
        <f t="shared" si="413"/>
        <v>247042</v>
      </c>
      <c r="BT409" s="171">
        <f t="shared" si="414"/>
        <v>3.2571376919990672E-5</v>
      </c>
      <c r="BU409" s="4">
        <f t="shared" si="415"/>
        <v>0.22381087843971451</v>
      </c>
      <c r="BV409" s="4">
        <f t="shared" si="416"/>
        <v>0.17167831916951304</v>
      </c>
      <c r="BW409" s="157">
        <f t="shared" si="417"/>
        <v>182221</v>
      </c>
      <c r="BX409" s="4">
        <f t="shared" si="418"/>
        <v>2.6004801673523996E-5</v>
      </c>
      <c r="BY409" s="4">
        <f t="shared" si="419"/>
        <v>0.1977273738385398</v>
      </c>
      <c r="BZ409" s="4">
        <f t="shared" si="420"/>
        <v>0.15883850784040013</v>
      </c>
      <c r="CA409" s="157">
        <f t="shared" si="421"/>
        <v>33896</v>
      </c>
      <c r="CB409" s="4">
        <f t="shared" si="422"/>
        <v>5.1517656000088236E-6</v>
      </c>
      <c r="CC409" s="4">
        <f t="shared" si="423"/>
        <v>3.8184888490347318E-2</v>
      </c>
      <c r="CD409" s="4">
        <f t="shared" si="424"/>
        <v>3.2489574415295229E-2</v>
      </c>
      <c r="CE409" s="159">
        <f t="shared" si="425"/>
        <v>-118736</v>
      </c>
      <c r="CF409" s="4">
        <f t="shared" si="426"/>
        <v>-1.7731291311627243E-5</v>
      </c>
      <c r="CG409" s="4">
        <f t="shared" si="427"/>
        <v>-0.1179789292112514</v>
      </c>
      <c r="CH409" s="4">
        <f t="shared" si="428"/>
        <v>-0.1005756678355368</v>
      </c>
      <c r="CI409" s="157">
        <f t="shared" si="429"/>
        <v>344423</v>
      </c>
      <c r="CJ409" s="164">
        <f t="shared" si="430"/>
        <v>4.5996652881896249E-5</v>
      </c>
      <c r="CK409" s="4">
        <f t="shared" si="431"/>
        <v>0.34222692979152775</v>
      </c>
      <c r="CL409" s="4">
        <f t="shared" si="432"/>
        <v>0.26090282994575265</v>
      </c>
    </row>
    <row r="410" spans="29:90" x14ac:dyDescent="0.35">
      <c r="AC410" s="161"/>
      <c r="AD410" s="163">
        <v>584</v>
      </c>
      <c r="AE410" s="163" t="s">
        <v>253</v>
      </c>
      <c r="AF410" s="8" t="s">
        <v>472</v>
      </c>
      <c r="AG410" s="160">
        <v>4054459</v>
      </c>
      <c r="AH410" s="161">
        <f t="shared" si="408"/>
        <v>6.6720310744877698E-4</v>
      </c>
      <c r="AI410">
        <v>584</v>
      </c>
      <c r="AJ410" t="s">
        <v>253</v>
      </c>
      <c r="AK410" s="1">
        <v>3375116</v>
      </c>
      <c r="AL410" s="161">
        <f t="shared" si="409"/>
        <v>5.8012257576979184E-4</v>
      </c>
      <c r="AM410">
        <v>584</v>
      </c>
      <c r="AN410" t="s">
        <v>253</v>
      </c>
      <c r="AO410" s="3">
        <v>3139667</v>
      </c>
      <c r="AP410" s="161">
        <f t="shared" si="410"/>
        <v>5.5776300887099299E-4</v>
      </c>
      <c r="AQ410">
        <v>584</v>
      </c>
      <c r="AR410" t="s">
        <v>253</v>
      </c>
      <c r="AS410" s="3">
        <v>3246795</v>
      </c>
      <c r="AT410" s="161">
        <f t="shared" si="411"/>
        <v>5.7997599218301049E-4</v>
      </c>
      <c r="AU410" s="13">
        <v>584</v>
      </c>
      <c r="AV410" s="13" t="s">
        <v>253</v>
      </c>
      <c r="AW410" s="3">
        <v>3104662</v>
      </c>
      <c r="AX410" s="161">
        <f t="shared" si="412"/>
        <v>5.4385584694497573E-4</v>
      </c>
      <c r="AY410" s="161"/>
      <c r="AZ410" s="161"/>
      <c r="BA410" s="161"/>
      <c r="BB410" s="161"/>
      <c r="BC410" s="161"/>
      <c r="BD410" s="161"/>
      <c r="BE410" s="161"/>
      <c r="BF410" s="161"/>
      <c r="BG410" s="161"/>
      <c r="BH410" s="161"/>
      <c r="BI410" s="161"/>
      <c r="BJ410" s="161"/>
      <c r="BK410" s="175"/>
      <c r="BL410" s="4"/>
      <c r="BM410" s="4"/>
      <c r="BN410" s="4"/>
      <c r="BO410" s="4"/>
      <c r="BP410" s="4"/>
      <c r="BQ410" s="4"/>
      <c r="BR410" s="4"/>
      <c r="BS410" s="157">
        <f t="shared" si="413"/>
        <v>679343</v>
      </c>
      <c r="BT410" s="171">
        <f t="shared" si="414"/>
        <v>8.708053167898514E-5</v>
      </c>
      <c r="BU410" s="4">
        <f t="shared" si="415"/>
        <v>0.2012798967502154</v>
      </c>
      <c r="BV410" s="4">
        <f t="shared" si="416"/>
        <v>0.15010712445285188</v>
      </c>
      <c r="BW410" s="157">
        <f t="shared" si="417"/>
        <v>235449</v>
      </c>
      <c r="BX410" s="4">
        <f t="shared" si="418"/>
        <v>2.2359566898798853E-5</v>
      </c>
      <c r="BY410" s="4">
        <f t="shared" si="419"/>
        <v>7.4991710904372982E-2</v>
      </c>
      <c r="BZ410" s="4">
        <f t="shared" si="420"/>
        <v>4.0087934379259775E-2</v>
      </c>
      <c r="CA410" s="157">
        <f t="shared" si="421"/>
        <v>-107128</v>
      </c>
      <c r="CB410" s="4">
        <f t="shared" si="422"/>
        <v>-2.2212983312017501E-5</v>
      </c>
      <c r="CC410" s="4">
        <f t="shared" si="423"/>
        <v>-3.2994999684304062E-2</v>
      </c>
      <c r="CD410" s="4">
        <f t="shared" si="424"/>
        <v>-3.8299832426526077E-2</v>
      </c>
      <c r="CE410" s="159">
        <f t="shared" si="425"/>
        <v>142133</v>
      </c>
      <c r="CF410" s="4">
        <f t="shared" si="426"/>
        <v>3.6120145238034761E-5</v>
      </c>
      <c r="CG410" s="4">
        <f t="shared" si="427"/>
        <v>4.5780506863549078E-2</v>
      </c>
      <c r="CH410" s="4">
        <f t="shared" si="428"/>
        <v>6.6414924912426648E-2</v>
      </c>
      <c r="CI410" s="157">
        <f t="shared" si="429"/>
        <v>949797</v>
      </c>
      <c r="CJ410" s="164">
        <f t="shared" si="430"/>
        <v>1.2334726050380125E-4</v>
      </c>
      <c r="CK410" s="4">
        <f t="shared" si="431"/>
        <v>0.30592605571878678</v>
      </c>
      <c r="CL410" s="4">
        <f t="shared" si="432"/>
        <v>0.22680138716294951</v>
      </c>
    </row>
    <row r="411" spans="29:90" x14ac:dyDescent="0.35">
      <c r="AC411" s="161"/>
      <c r="AD411" s="163">
        <v>617</v>
      </c>
      <c r="AE411" s="163" t="s">
        <v>305</v>
      </c>
      <c r="AF411" s="8" t="s">
        <v>471</v>
      </c>
      <c r="AG411" s="160">
        <v>975693</v>
      </c>
      <c r="AH411" s="161">
        <f t="shared" si="408"/>
        <v>1.6056036120133896E-4</v>
      </c>
      <c r="AI411">
        <v>617</v>
      </c>
      <c r="AJ411" t="s">
        <v>305</v>
      </c>
      <c r="AK411" s="1">
        <v>849558</v>
      </c>
      <c r="AL411" s="161">
        <f t="shared" si="409"/>
        <v>1.4602395153998643E-4</v>
      </c>
      <c r="AM411">
        <v>617</v>
      </c>
      <c r="AN411" t="s">
        <v>305</v>
      </c>
      <c r="AO411" s="3">
        <v>846840</v>
      </c>
      <c r="AP411" s="161">
        <f t="shared" si="410"/>
        <v>1.5044144058344775E-4</v>
      </c>
      <c r="AQ411">
        <v>617</v>
      </c>
      <c r="AR411" t="s">
        <v>305</v>
      </c>
      <c r="AS411" s="3">
        <v>934720</v>
      </c>
      <c r="AT411" s="161">
        <f t="shared" si="411"/>
        <v>1.669693218738182E-4</v>
      </c>
      <c r="AU411" s="13">
        <v>617</v>
      </c>
      <c r="AV411" s="13" t="s">
        <v>305</v>
      </c>
      <c r="AW411" s="3">
        <v>957733</v>
      </c>
      <c r="AX411" s="161">
        <f t="shared" si="412"/>
        <v>1.6776985445183807E-4</v>
      </c>
      <c r="AY411" s="161"/>
      <c r="AZ411" s="161"/>
      <c r="BA411" s="161"/>
      <c r="BB411" s="161"/>
      <c r="BC411" s="161"/>
      <c r="BD411" s="161"/>
      <c r="BE411" s="161"/>
      <c r="BF411" s="161"/>
      <c r="BG411" s="161"/>
      <c r="BH411" s="161"/>
      <c r="BI411" s="161"/>
      <c r="BJ411" s="161"/>
      <c r="BK411" s="175"/>
      <c r="BL411" s="4"/>
      <c r="BM411" s="4"/>
      <c r="BN411" s="4"/>
      <c r="BO411" s="4"/>
      <c r="BP411" s="4"/>
      <c r="BQ411" s="4"/>
      <c r="BR411" s="4"/>
      <c r="BS411" s="157">
        <f t="shared" si="413"/>
        <v>126135</v>
      </c>
      <c r="BT411" s="171">
        <f t="shared" si="414"/>
        <v>1.4536409661352527E-5</v>
      </c>
      <c r="BU411" s="4">
        <f t="shared" si="415"/>
        <v>0.14847132273488095</v>
      </c>
      <c r="BV411" s="4">
        <f t="shared" si="416"/>
        <v>9.9548118702786598E-2</v>
      </c>
      <c r="BW411" s="157">
        <f t="shared" si="417"/>
        <v>2718</v>
      </c>
      <c r="BX411" s="4">
        <f t="shared" si="418"/>
        <v>-4.4174890434613211E-6</v>
      </c>
      <c r="BY411" s="4">
        <f t="shared" si="419"/>
        <v>3.2095791412781634E-3</v>
      </c>
      <c r="BZ411" s="4">
        <f t="shared" si="420"/>
        <v>-2.9363511983993545E-2</v>
      </c>
      <c r="CA411" s="157">
        <f t="shared" si="421"/>
        <v>-87880</v>
      </c>
      <c r="CB411" s="4">
        <f t="shared" si="422"/>
        <v>-1.6527881290370446E-5</v>
      </c>
      <c r="CC411" s="4">
        <f t="shared" si="423"/>
        <v>-9.4017459774049988E-2</v>
      </c>
      <c r="CD411" s="4">
        <f t="shared" si="424"/>
        <v>-9.8987533188047983E-2</v>
      </c>
      <c r="CE411" s="159">
        <f t="shared" si="425"/>
        <v>-23013</v>
      </c>
      <c r="CF411" s="4">
        <f t="shared" si="426"/>
        <v>-8.0053257801987183E-7</v>
      </c>
      <c r="CG411" s="4">
        <f t="shared" si="427"/>
        <v>-2.402861757922093E-2</v>
      </c>
      <c r="CH411" s="4">
        <f t="shared" si="428"/>
        <v>-4.7716115665444644E-3</v>
      </c>
      <c r="CI411" s="157">
        <f t="shared" si="429"/>
        <v>17960</v>
      </c>
      <c r="CJ411" s="164">
        <f t="shared" si="430"/>
        <v>-7.2094932504991117E-6</v>
      </c>
      <c r="CK411" s="4">
        <f t="shared" si="431"/>
        <v>1.8752616856681351E-2</v>
      </c>
      <c r="CL411" s="4">
        <f t="shared" si="432"/>
        <v>-4.2972518954939851E-2</v>
      </c>
    </row>
    <row r="412" spans="29:90" x14ac:dyDescent="0.35">
      <c r="AC412" s="161"/>
      <c r="AD412" s="163">
        <v>5</v>
      </c>
      <c r="AE412" s="163" t="s">
        <v>32</v>
      </c>
      <c r="AF412" s="8" t="s">
        <v>471</v>
      </c>
      <c r="AG412" s="160">
        <v>2276709</v>
      </c>
      <c r="AH412" s="161">
        <f t="shared" si="408"/>
        <v>3.7465598235340337E-4</v>
      </c>
      <c r="AI412">
        <v>5</v>
      </c>
      <c r="AJ412" t="s">
        <v>32</v>
      </c>
      <c r="AK412" s="1">
        <v>1844250</v>
      </c>
      <c r="AL412" s="161">
        <f t="shared" si="409"/>
        <v>3.1699386342971282E-4</v>
      </c>
      <c r="AM412">
        <v>5</v>
      </c>
      <c r="AN412" t="s">
        <v>32</v>
      </c>
      <c r="AO412" s="3">
        <v>1867305</v>
      </c>
      <c r="AP412" s="161">
        <f t="shared" si="410"/>
        <v>3.3172742691497205E-4</v>
      </c>
      <c r="AQ412">
        <v>5</v>
      </c>
      <c r="AR412" t="s">
        <v>32</v>
      </c>
      <c r="AS412" s="3">
        <v>1742859</v>
      </c>
      <c r="AT412" s="161">
        <f t="shared" si="411"/>
        <v>3.1132744067922046E-4</v>
      </c>
      <c r="AU412" s="13">
        <v>5</v>
      </c>
      <c r="AV412" s="13" t="s">
        <v>32</v>
      </c>
      <c r="AW412" s="3">
        <v>1694682</v>
      </c>
      <c r="AX412" s="161">
        <f t="shared" si="412"/>
        <v>2.9686410772329012E-4</v>
      </c>
      <c r="AY412" s="161"/>
      <c r="AZ412" s="161"/>
      <c r="BA412" s="161"/>
      <c r="BB412" s="161"/>
      <c r="BC412" s="161"/>
      <c r="BD412" s="161"/>
      <c r="BE412" s="161"/>
      <c r="BF412" s="161"/>
      <c r="BG412" s="161"/>
      <c r="BH412" s="161"/>
      <c r="BI412" s="161"/>
      <c r="BJ412" s="161"/>
      <c r="BK412" s="175"/>
      <c r="BL412" s="4"/>
      <c r="BM412" s="4"/>
      <c r="BN412" s="4"/>
      <c r="BO412" s="4"/>
      <c r="BP412" s="4"/>
      <c r="BQ412" s="4"/>
      <c r="BR412" s="4"/>
      <c r="BS412" s="157">
        <f t="shared" si="413"/>
        <v>432459</v>
      </c>
      <c r="BT412" s="171">
        <f t="shared" si="414"/>
        <v>5.7662118923690548E-5</v>
      </c>
      <c r="BU412" s="4">
        <f t="shared" si="415"/>
        <v>0.23449044326962179</v>
      </c>
      <c r="BV412" s="4">
        <f t="shared" si="416"/>
        <v>0.18190295010703256</v>
      </c>
      <c r="BW412" s="157">
        <f t="shared" si="417"/>
        <v>-23055</v>
      </c>
      <c r="BX412" s="4">
        <f t="shared" si="418"/>
        <v>-1.4733563485259222E-5</v>
      </c>
      <c r="BY412" s="4">
        <f t="shared" si="419"/>
        <v>-1.2346670736703431E-2</v>
      </c>
      <c r="BZ412" s="4">
        <f t="shared" si="420"/>
        <v>-4.4414667856317203E-2</v>
      </c>
      <c r="CA412" s="157">
        <f t="shared" si="421"/>
        <v>124446</v>
      </c>
      <c r="CB412" s="4">
        <f t="shared" si="422"/>
        <v>2.0399986235751586E-5</v>
      </c>
      <c r="CC412" s="4">
        <f t="shared" si="423"/>
        <v>7.1403366537396318E-2</v>
      </c>
      <c r="CD412" s="4">
        <f t="shared" si="424"/>
        <v>6.5525821274363447E-2</v>
      </c>
      <c r="CE412" s="159">
        <f t="shared" si="425"/>
        <v>48177</v>
      </c>
      <c r="CF412" s="4">
        <f t="shared" si="426"/>
        <v>1.4463332955930337E-5</v>
      </c>
      <c r="CG412" s="4">
        <f t="shared" si="427"/>
        <v>2.8428342308468493E-2</v>
      </c>
      <c r="CH412" s="4">
        <f t="shared" si="428"/>
        <v>4.8720382759817327E-2</v>
      </c>
      <c r="CI412" s="157">
        <f t="shared" si="429"/>
        <v>582027</v>
      </c>
      <c r="CJ412" s="164">
        <f t="shared" si="430"/>
        <v>7.7791874630113249E-5</v>
      </c>
      <c r="CK412" s="4">
        <f t="shared" si="431"/>
        <v>0.34344319465244805</v>
      </c>
      <c r="CL412" s="4">
        <f t="shared" si="432"/>
        <v>0.26204540261439691</v>
      </c>
    </row>
    <row r="413" spans="29:90" x14ac:dyDescent="0.35">
      <c r="AC413" s="161"/>
      <c r="AD413" s="163">
        <v>1663</v>
      </c>
      <c r="AE413" s="163" t="s">
        <v>76</v>
      </c>
      <c r="AF413" s="8" t="s">
        <v>471</v>
      </c>
      <c r="AG413" s="160">
        <v>3816707</v>
      </c>
      <c r="AH413" s="161">
        <f t="shared" si="408"/>
        <v>6.2807856007953203E-4</v>
      </c>
      <c r="AI413">
        <v>1663</v>
      </c>
      <c r="AJ413" t="s">
        <v>76</v>
      </c>
      <c r="AK413" s="1">
        <v>3491698</v>
      </c>
      <c r="AL413" s="161">
        <f t="shared" si="409"/>
        <v>6.0016095374802844E-4</v>
      </c>
      <c r="AM413">
        <v>1663</v>
      </c>
      <c r="AN413" t="s">
        <v>76</v>
      </c>
      <c r="AO413" s="3">
        <v>3199485</v>
      </c>
      <c r="AP413" s="161">
        <f t="shared" si="410"/>
        <v>5.683896987921359E-4</v>
      </c>
      <c r="AQ413">
        <v>1663</v>
      </c>
      <c r="AR413" t="s">
        <v>76</v>
      </c>
      <c r="AS413" s="3">
        <v>3047929</v>
      </c>
      <c r="AT413" s="161">
        <f t="shared" si="411"/>
        <v>5.4445249727142343E-4</v>
      </c>
      <c r="AU413" s="13">
        <v>1663</v>
      </c>
      <c r="AV413" s="13" t="s">
        <v>76</v>
      </c>
      <c r="AW413" s="3">
        <v>3063316</v>
      </c>
      <c r="AX413" s="161">
        <f t="shared" si="412"/>
        <v>5.3661310559413404E-4</v>
      </c>
      <c r="AY413" s="161"/>
      <c r="AZ413" s="161"/>
      <c r="BA413" s="161"/>
      <c r="BB413" s="161"/>
      <c r="BC413" s="161"/>
      <c r="BD413" s="161"/>
      <c r="BE413" s="161"/>
      <c r="BF413" s="161"/>
      <c r="BG413" s="161"/>
      <c r="BH413" s="161"/>
      <c r="BI413" s="161"/>
      <c r="BJ413" s="161"/>
      <c r="BK413" s="175"/>
      <c r="BL413" s="4"/>
      <c r="BM413" s="4"/>
      <c r="BN413" s="4"/>
      <c r="BO413" s="4"/>
      <c r="BP413" s="4"/>
      <c r="BQ413" s="4"/>
      <c r="BR413" s="4"/>
      <c r="BS413" s="157">
        <f t="shared" si="413"/>
        <v>325009</v>
      </c>
      <c r="BT413" s="171">
        <f t="shared" si="414"/>
        <v>2.7917606331503584E-5</v>
      </c>
      <c r="BU413" s="4">
        <f t="shared" si="415"/>
        <v>9.3080501234642857E-2</v>
      </c>
      <c r="BV413" s="4">
        <f t="shared" si="416"/>
        <v>4.651686544610583E-2</v>
      </c>
      <c r="BW413" s="157">
        <f t="shared" si="417"/>
        <v>292213</v>
      </c>
      <c r="BX413" s="4">
        <f t="shared" si="418"/>
        <v>3.1771254955892544E-5</v>
      </c>
      <c r="BY413" s="4">
        <f t="shared" si="419"/>
        <v>9.1331261124837276E-2</v>
      </c>
      <c r="BZ413" s="4">
        <f t="shared" si="420"/>
        <v>5.5896957709487827E-2</v>
      </c>
      <c r="CA413" s="157">
        <f t="shared" si="421"/>
        <v>151556</v>
      </c>
      <c r="CB413" s="4">
        <f t="shared" si="422"/>
        <v>2.3937201520712469E-5</v>
      </c>
      <c r="CC413" s="4">
        <f t="shared" si="423"/>
        <v>4.9724255387838756E-2</v>
      </c>
      <c r="CD413" s="4">
        <f t="shared" si="424"/>
        <v>4.3965638215778383E-2</v>
      </c>
      <c r="CE413" s="159">
        <f t="shared" si="425"/>
        <v>-15387</v>
      </c>
      <c r="CF413" s="4">
        <f t="shared" si="426"/>
        <v>7.839391677289388E-6</v>
      </c>
      <c r="CG413" s="4">
        <f t="shared" si="427"/>
        <v>-5.0229881605423667E-3</v>
      </c>
      <c r="CH413" s="4">
        <f t="shared" si="428"/>
        <v>1.4609020159151111E-2</v>
      </c>
      <c r="CI413" s="157">
        <f t="shared" si="429"/>
        <v>753391</v>
      </c>
      <c r="CJ413" s="164">
        <f t="shared" si="430"/>
        <v>9.1465454485397985E-5</v>
      </c>
      <c r="CK413" s="4">
        <f t="shared" si="431"/>
        <v>0.24593969410925937</v>
      </c>
      <c r="CL413" s="4">
        <f t="shared" si="432"/>
        <v>0.17044953530184118</v>
      </c>
    </row>
    <row r="414" spans="29:90" x14ac:dyDescent="0.35">
      <c r="AC414" s="161"/>
      <c r="AD414" s="163">
        <v>1651</v>
      </c>
      <c r="AE414" s="163" t="s">
        <v>100</v>
      </c>
      <c r="AF414" s="8" t="s">
        <v>472</v>
      </c>
      <c r="AG414" s="160">
        <v>6157814</v>
      </c>
      <c r="AH414" s="161">
        <f t="shared" si="408"/>
        <v>1.0133318985076883E-3</v>
      </c>
      <c r="AI414">
        <v>1651</v>
      </c>
      <c r="AJ414" t="s">
        <v>100</v>
      </c>
      <c r="AK414" s="1">
        <v>5861881</v>
      </c>
      <c r="AL414" s="161">
        <f t="shared" si="409"/>
        <v>1.0075533713733108E-3</v>
      </c>
      <c r="AM414">
        <v>1651</v>
      </c>
      <c r="AN414" t="s">
        <v>100</v>
      </c>
      <c r="AO414" s="3">
        <v>5734788</v>
      </c>
      <c r="AP414" s="161">
        <f t="shared" si="410"/>
        <v>1.0187872185544722E-3</v>
      </c>
      <c r="AQ414">
        <v>1651</v>
      </c>
      <c r="AR414" t="s">
        <v>100</v>
      </c>
      <c r="AS414" s="3">
        <v>5896588</v>
      </c>
      <c r="AT414" s="161">
        <f t="shared" si="411"/>
        <v>1.0533093329866633E-3</v>
      </c>
      <c r="AU414" s="13">
        <v>1651</v>
      </c>
      <c r="AV414" s="13" t="s">
        <v>100</v>
      </c>
      <c r="AW414" s="3">
        <v>5306538</v>
      </c>
      <c r="AX414" s="161">
        <f t="shared" si="412"/>
        <v>9.2956712142439263E-4</v>
      </c>
      <c r="AY414" s="161"/>
      <c r="AZ414" s="161"/>
      <c r="BA414" s="161"/>
      <c r="BB414" s="161"/>
      <c r="BC414" s="161"/>
      <c r="BD414" s="161"/>
      <c r="BE414" s="161"/>
      <c r="BF414" s="161"/>
      <c r="BG414" s="161"/>
      <c r="BH414" s="161"/>
      <c r="BI414" s="161"/>
      <c r="BJ414" s="161"/>
      <c r="BK414" s="175"/>
      <c r="BL414" s="4"/>
      <c r="BM414" s="4"/>
      <c r="BN414" s="4"/>
      <c r="BO414" s="4"/>
      <c r="BP414" s="4"/>
      <c r="BQ414" s="4"/>
      <c r="BR414" s="4"/>
      <c r="BS414" s="157">
        <f t="shared" si="413"/>
        <v>295933</v>
      </c>
      <c r="BT414" s="171">
        <f t="shared" si="414"/>
        <v>5.7785271343775008E-6</v>
      </c>
      <c r="BU414" s="4">
        <f t="shared" si="415"/>
        <v>5.0484306999749741E-2</v>
      </c>
      <c r="BV414" s="4">
        <f t="shared" si="416"/>
        <v>5.7352069861086154E-3</v>
      </c>
      <c r="BW414" s="157">
        <f t="shared" si="417"/>
        <v>127093</v>
      </c>
      <c r="BX414" s="4">
        <f t="shared" si="418"/>
        <v>-1.123384718116141E-5</v>
      </c>
      <c r="BY414" s="4">
        <f t="shared" si="419"/>
        <v>2.2161760818359806E-2</v>
      </c>
      <c r="BZ414" s="4">
        <f t="shared" si="420"/>
        <v>-1.1026686413577893E-2</v>
      </c>
      <c r="CA414" s="157">
        <f t="shared" si="421"/>
        <v>-161800</v>
      </c>
      <c r="CB414" s="4">
        <f t="shared" si="422"/>
        <v>-3.4522114432191092E-5</v>
      </c>
      <c r="CC414" s="4">
        <f t="shared" si="423"/>
        <v>-2.7439597272185201E-2</v>
      </c>
      <c r="CD414" s="4">
        <f t="shared" si="424"/>
        <v>-3.2774906051865581E-2</v>
      </c>
      <c r="CE414" s="159">
        <f t="shared" si="425"/>
        <v>590050</v>
      </c>
      <c r="CF414" s="4">
        <f t="shared" si="426"/>
        <v>1.2374221156227067E-4</v>
      </c>
      <c r="CG414" s="4">
        <f t="shared" si="427"/>
        <v>0.11119302264489579</v>
      </c>
      <c r="CH414" s="4">
        <f t="shared" si="428"/>
        <v>0.1331181027279216</v>
      </c>
      <c r="CI414" s="157">
        <f t="shared" si="429"/>
        <v>851276</v>
      </c>
      <c r="CJ414" s="164">
        <f t="shared" si="430"/>
        <v>8.3764777083295667E-5</v>
      </c>
      <c r="CK414" s="4">
        <f t="shared" si="431"/>
        <v>0.1604202212440578</v>
      </c>
      <c r="CL414" s="4">
        <f t="shared" si="432"/>
        <v>9.011159619645473E-2</v>
      </c>
    </row>
    <row r="415" spans="29:90" x14ac:dyDescent="0.35">
      <c r="AC415" s="161"/>
      <c r="AD415" s="163">
        <v>53</v>
      </c>
      <c r="AE415" s="163" t="s">
        <v>364</v>
      </c>
      <c r="AF415" s="8" t="s">
        <v>471</v>
      </c>
      <c r="AG415" s="160">
        <v>3854888</v>
      </c>
      <c r="AH415" s="161">
        <f t="shared" si="408"/>
        <v>6.3436163800571191E-4</v>
      </c>
      <c r="AI415">
        <v>53</v>
      </c>
      <c r="AJ415" t="s">
        <v>364</v>
      </c>
      <c r="AK415" s="1">
        <v>3682734</v>
      </c>
      <c r="AL415" s="161">
        <f t="shared" si="409"/>
        <v>6.3299665373130545E-4</v>
      </c>
      <c r="AM415">
        <v>53</v>
      </c>
      <c r="AN415" t="s">
        <v>364</v>
      </c>
      <c r="AO415" s="3">
        <v>3454081</v>
      </c>
      <c r="AP415" s="161">
        <f t="shared" si="410"/>
        <v>6.1361877276925496E-4</v>
      </c>
      <c r="AQ415">
        <v>53</v>
      </c>
      <c r="AR415" t="s">
        <v>364</v>
      </c>
      <c r="AS415" s="3">
        <v>3292748</v>
      </c>
      <c r="AT415" s="161">
        <f t="shared" si="411"/>
        <v>5.8818459074521908E-4</v>
      </c>
      <c r="AU415" s="13">
        <v>53</v>
      </c>
      <c r="AV415" s="13" t="s">
        <v>364</v>
      </c>
      <c r="AW415" s="3">
        <v>3287159</v>
      </c>
      <c r="AX415" s="161">
        <f t="shared" si="412"/>
        <v>5.7582456382942798E-4</v>
      </c>
      <c r="AY415" s="161"/>
      <c r="AZ415" s="161"/>
      <c r="BA415" s="161"/>
      <c r="BB415" s="161"/>
      <c r="BC415" s="161"/>
      <c r="BD415" s="161"/>
      <c r="BE415" s="161"/>
      <c r="BF415" s="161"/>
      <c r="BG415" s="161"/>
      <c r="BH415" s="161"/>
      <c r="BI415" s="161"/>
      <c r="BJ415" s="161"/>
      <c r="BK415" s="175"/>
      <c r="BL415" s="4"/>
      <c r="BM415" s="4"/>
      <c r="BN415" s="4"/>
      <c r="BO415" s="4"/>
      <c r="BP415" s="4"/>
      <c r="BQ415" s="4"/>
      <c r="BR415" s="4"/>
      <c r="BS415" s="157">
        <f t="shared" si="413"/>
        <v>172154</v>
      </c>
      <c r="BT415" s="171">
        <f t="shared" si="414"/>
        <v>1.3649842744064547E-6</v>
      </c>
      <c r="BU415" s="4">
        <f t="shared" si="415"/>
        <v>4.6746248846644911E-2</v>
      </c>
      <c r="BV415" s="4">
        <f t="shared" si="416"/>
        <v>2.1563846607408187E-3</v>
      </c>
      <c r="BW415" s="157">
        <f t="shared" si="417"/>
        <v>228653</v>
      </c>
      <c r="BX415" s="4">
        <f t="shared" si="418"/>
        <v>1.9377880962050489E-5</v>
      </c>
      <c r="BY415" s="4">
        <f t="shared" si="419"/>
        <v>6.6197926452795985E-2</v>
      </c>
      <c r="BZ415" s="4">
        <f t="shared" si="420"/>
        <v>3.157967425702822E-2</v>
      </c>
      <c r="CA415" s="157">
        <f t="shared" si="421"/>
        <v>161333</v>
      </c>
      <c r="CB415" s="4">
        <f t="shared" si="422"/>
        <v>2.5434182024035887E-5</v>
      </c>
      <c r="CC415" s="4">
        <f t="shared" si="423"/>
        <v>4.8996461314379354E-2</v>
      </c>
      <c r="CD415" s="4">
        <f t="shared" si="424"/>
        <v>4.324183670267738E-2</v>
      </c>
      <c r="CE415" s="159">
        <f t="shared" si="425"/>
        <v>5589</v>
      </c>
      <c r="CF415" s="4">
        <f t="shared" si="426"/>
        <v>1.2360026915791099E-5</v>
      </c>
      <c r="CG415" s="4">
        <f t="shared" si="427"/>
        <v>1.7002524064093035E-3</v>
      </c>
      <c r="CH415" s="4">
        <f t="shared" si="428"/>
        <v>2.1464917775637672E-2</v>
      </c>
      <c r="CI415" s="157">
        <f t="shared" si="429"/>
        <v>567729</v>
      </c>
      <c r="CJ415" s="164">
        <f t="shared" si="430"/>
        <v>5.8537074176283929E-5</v>
      </c>
      <c r="CK415" s="4">
        <f t="shared" si="431"/>
        <v>0.1727111466162726</v>
      </c>
      <c r="CL415" s="4">
        <f t="shared" si="432"/>
        <v>0.10165782749348622</v>
      </c>
    </row>
    <row r="416" spans="29:90" x14ac:dyDescent="0.35">
      <c r="AC416" s="161"/>
      <c r="AD416" s="163">
        <v>15</v>
      </c>
      <c r="AE416" s="163" t="s">
        <v>127</v>
      </c>
      <c r="AF416" s="8" t="s">
        <v>471</v>
      </c>
      <c r="AG416" s="160">
        <v>2357008</v>
      </c>
      <c r="AH416" s="161">
        <f t="shared" si="408"/>
        <v>3.8787001222151385E-4</v>
      </c>
      <c r="AI416">
        <v>15</v>
      </c>
      <c r="AJ416" t="s">
        <v>127</v>
      </c>
      <c r="AK416" s="1">
        <v>2124677</v>
      </c>
      <c r="AL416" s="161">
        <f t="shared" si="409"/>
        <v>3.6519429077958628E-4</v>
      </c>
      <c r="AM416">
        <v>15</v>
      </c>
      <c r="AN416" t="s">
        <v>127</v>
      </c>
      <c r="AO416" s="3">
        <v>2108756</v>
      </c>
      <c r="AP416" s="161">
        <f t="shared" si="410"/>
        <v>3.7462128675899692E-4</v>
      </c>
      <c r="AQ416">
        <v>15</v>
      </c>
      <c r="AR416" t="s">
        <v>127</v>
      </c>
      <c r="AS416" s="3">
        <v>2017646</v>
      </c>
      <c r="AT416" s="161">
        <f t="shared" si="411"/>
        <v>3.6041272723534514E-4</v>
      </c>
      <c r="AU416" s="13">
        <v>15</v>
      </c>
      <c r="AV416" s="13" t="s">
        <v>127</v>
      </c>
      <c r="AW416" s="3">
        <v>2015635</v>
      </c>
      <c r="AX416" s="161">
        <f t="shared" si="412"/>
        <v>3.5308670639732644E-4</v>
      </c>
      <c r="AY416" s="161"/>
      <c r="AZ416" s="161"/>
      <c r="BA416" s="161"/>
      <c r="BB416" s="161"/>
      <c r="BC416" s="161"/>
      <c r="BD416" s="161"/>
      <c r="BE416" s="161"/>
      <c r="BF416" s="161"/>
      <c r="BG416" s="161"/>
      <c r="BH416" s="161"/>
      <c r="BI416" s="161"/>
      <c r="BJ416" s="161"/>
      <c r="BK416" s="175"/>
      <c r="BL416" s="4"/>
      <c r="BM416" s="4"/>
      <c r="BN416" s="4"/>
      <c r="BO416" s="4"/>
      <c r="BP416" s="4"/>
      <c r="BQ416" s="4"/>
      <c r="BR416" s="4"/>
      <c r="BS416" s="157">
        <f t="shared" si="413"/>
        <v>232331</v>
      </c>
      <c r="BT416" s="171">
        <f t="shared" si="414"/>
        <v>2.2675721441927569E-5</v>
      </c>
      <c r="BU416" s="4">
        <f t="shared" si="415"/>
        <v>0.10934885632027833</v>
      </c>
      <c r="BV416" s="4">
        <f t="shared" si="416"/>
        <v>6.2092212322162353E-2</v>
      </c>
      <c r="BW416" s="157">
        <f t="shared" si="417"/>
        <v>15921</v>
      </c>
      <c r="BX416" s="4">
        <f t="shared" si="418"/>
        <v>-9.4269959794106403E-6</v>
      </c>
      <c r="BY416" s="4">
        <f t="shared" si="419"/>
        <v>7.5499488798135015E-3</v>
      </c>
      <c r="BZ416" s="4">
        <f t="shared" si="420"/>
        <v>-2.5164069188292705E-2</v>
      </c>
      <c r="CA416" s="157">
        <f t="shared" si="421"/>
        <v>91110</v>
      </c>
      <c r="CB416" s="4">
        <f t="shared" si="422"/>
        <v>1.4208559523651786E-5</v>
      </c>
      <c r="CC416" s="4">
        <f t="shared" si="423"/>
        <v>4.5156583464096275E-2</v>
      </c>
      <c r="CD416" s="4">
        <f t="shared" si="424"/>
        <v>3.9423023800082869E-2</v>
      </c>
      <c r="CE416" s="159">
        <f t="shared" si="425"/>
        <v>2011</v>
      </c>
      <c r="CF416" s="4">
        <f t="shared" si="426"/>
        <v>7.3260208380186926E-6</v>
      </c>
      <c r="CG416" s="4">
        <f t="shared" si="427"/>
        <v>9.9770047652476758E-4</v>
      </c>
      <c r="CH416" s="4">
        <f t="shared" si="428"/>
        <v>2.0748503711082125E-2</v>
      </c>
      <c r="CI416" s="157">
        <f t="shared" si="429"/>
        <v>341373</v>
      </c>
      <c r="CJ416" s="164">
        <f t="shared" si="430"/>
        <v>3.4783305824187408E-5</v>
      </c>
      <c r="CK416" s="4">
        <f t="shared" si="431"/>
        <v>0.16936250858910468</v>
      </c>
      <c r="CL416" s="4">
        <f t="shared" si="432"/>
        <v>9.8512079877190142E-2</v>
      </c>
    </row>
    <row r="417" spans="1:90" ht="13.9" customHeight="1" x14ac:dyDescent="0.35">
      <c r="AC417" s="161"/>
      <c r="AD417" s="163">
        <v>22</v>
      </c>
      <c r="AE417" s="163" t="s">
        <v>185</v>
      </c>
      <c r="AF417" s="8" t="s">
        <v>472</v>
      </c>
      <c r="AG417" s="160">
        <v>5722253</v>
      </c>
      <c r="AH417" s="161">
        <f t="shared" si="408"/>
        <v>9.4165583699528993E-4</v>
      </c>
      <c r="AI417">
        <v>22</v>
      </c>
      <c r="AJ417" t="s">
        <v>185</v>
      </c>
      <c r="AK417" s="1">
        <v>5285955</v>
      </c>
      <c r="AL417" s="161">
        <f t="shared" si="409"/>
        <v>9.0856190720651087E-4</v>
      </c>
      <c r="AM417">
        <v>22</v>
      </c>
      <c r="AN417" t="s">
        <v>185</v>
      </c>
      <c r="AO417" s="3">
        <v>4947583</v>
      </c>
      <c r="AP417" s="161">
        <f t="shared" si="410"/>
        <v>8.7893995787418668E-4</v>
      </c>
      <c r="AQ417">
        <v>22</v>
      </c>
      <c r="AR417" t="s">
        <v>185</v>
      </c>
      <c r="AS417" s="3">
        <v>5141899</v>
      </c>
      <c r="AT417" s="161">
        <f t="shared" si="411"/>
        <v>9.184990041655939E-4</v>
      </c>
      <c r="AU417" s="13">
        <v>22</v>
      </c>
      <c r="AV417" s="13" t="s">
        <v>185</v>
      </c>
      <c r="AW417" s="3">
        <v>5184690</v>
      </c>
      <c r="AX417" s="161">
        <f t="shared" si="412"/>
        <v>9.0822252828074248E-4</v>
      </c>
      <c r="AY417" s="161"/>
      <c r="AZ417" s="161"/>
      <c r="BA417" s="161"/>
      <c r="BB417" s="161"/>
      <c r="BC417" s="161"/>
      <c r="BD417" s="161"/>
      <c r="BE417" s="161"/>
      <c r="BF417" s="161"/>
      <c r="BG417" s="161"/>
      <c r="BH417" s="161"/>
      <c r="BI417" s="161"/>
      <c r="BJ417" s="161"/>
      <c r="BK417" s="175"/>
      <c r="BL417" s="4"/>
      <c r="BM417" s="4"/>
      <c r="BN417" s="4"/>
      <c r="BO417" s="4"/>
      <c r="BP417" s="4"/>
      <c r="BQ417" s="4"/>
      <c r="BR417" s="4"/>
      <c r="BS417" s="157">
        <f t="shared" si="413"/>
        <v>436298</v>
      </c>
      <c r="BT417" s="171">
        <f t="shared" si="414"/>
        <v>3.3093929788779054E-5</v>
      </c>
      <c r="BU417" s="4">
        <f t="shared" si="415"/>
        <v>8.2539105989362371E-2</v>
      </c>
      <c r="BV417" s="4">
        <f t="shared" si="416"/>
        <v>3.64245182703406E-2</v>
      </c>
      <c r="BW417" s="157">
        <f t="shared" si="417"/>
        <v>338372</v>
      </c>
      <c r="BX417" s="4">
        <f t="shared" si="418"/>
        <v>2.9621949332324198E-5</v>
      </c>
      <c r="BY417" s="4">
        <f t="shared" si="419"/>
        <v>6.8391374131570912E-2</v>
      </c>
      <c r="BZ417" s="4">
        <f t="shared" si="420"/>
        <v>3.3701903147022864E-2</v>
      </c>
      <c r="CA417" s="157">
        <f t="shared" si="421"/>
        <v>-194316</v>
      </c>
      <c r="CB417" s="4">
        <f t="shared" si="422"/>
        <v>-3.9559046291407223E-5</v>
      </c>
      <c r="CC417" s="4">
        <f t="shared" si="423"/>
        <v>-3.7790707285382308E-2</v>
      </c>
      <c r="CD417" s="4">
        <f t="shared" si="424"/>
        <v>-4.3069231552781542E-2</v>
      </c>
      <c r="CE417" s="159">
        <f t="shared" si="425"/>
        <v>-42791</v>
      </c>
      <c r="CF417" s="4">
        <f t="shared" si="426"/>
        <v>1.0276475884851417E-5</v>
      </c>
      <c r="CG417" s="4">
        <f t="shared" si="427"/>
        <v>-8.2533381937975082E-3</v>
      </c>
      <c r="CH417" s="4">
        <f t="shared" si="428"/>
        <v>1.1314931709858264E-2</v>
      </c>
      <c r="CI417" s="157">
        <f t="shared" si="429"/>
        <v>537563</v>
      </c>
      <c r="CJ417" s="164">
        <f t="shared" si="430"/>
        <v>3.3433308714547446E-5</v>
      </c>
      <c r="CK417" s="4">
        <f t="shared" si="431"/>
        <v>0.10368276598986632</v>
      </c>
      <c r="CL417" s="4">
        <f t="shared" si="432"/>
        <v>3.6811802915565656E-2</v>
      </c>
    </row>
    <row r="418" spans="1:90" x14ac:dyDescent="0.35">
      <c r="AC418" s="161"/>
      <c r="AD418" s="163">
        <v>25</v>
      </c>
      <c r="AE418" s="163" t="s">
        <v>206</v>
      </c>
      <c r="AF418" s="8" t="s">
        <v>471</v>
      </c>
      <c r="AG418" s="160">
        <v>2491972</v>
      </c>
      <c r="AH418" s="161">
        <f t="shared" si="408"/>
        <v>4.1007973248103968E-4</v>
      </c>
      <c r="AI418">
        <v>25</v>
      </c>
      <c r="AJ418" t="s">
        <v>206</v>
      </c>
      <c r="AK418" s="1">
        <v>2338532</v>
      </c>
      <c r="AL418" s="161">
        <f t="shared" si="409"/>
        <v>4.0195217212092354E-4</v>
      </c>
      <c r="AM418">
        <v>25</v>
      </c>
      <c r="AN418" t="s">
        <v>206</v>
      </c>
      <c r="AO418" s="3">
        <v>2312609</v>
      </c>
      <c r="AP418" s="161">
        <f t="shared" si="410"/>
        <v>4.1083584793614677E-4</v>
      </c>
      <c r="AQ418">
        <v>25</v>
      </c>
      <c r="AR418" t="s">
        <v>206</v>
      </c>
      <c r="AS418" s="3">
        <v>2133724</v>
      </c>
      <c r="AT418" s="161">
        <f t="shared" si="411"/>
        <v>3.811477761745666E-4</v>
      </c>
      <c r="AU418" s="13">
        <v>25</v>
      </c>
      <c r="AV418" s="13" t="s">
        <v>206</v>
      </c>
      <c r="AW418" s="3">
        <v>2149182</v>
      </c>
      <c r="AX418" s="161">
        <f t="shared" si="412"/>
        <v>3.7648065935966523E-4</v>
      </c>
      <c r="AY418" s="161"/>
      <c r="AZ418" s="161"/>
      <c r="BA418" s="161"/>
      <c r="BB418" s="161"/>
      <c r="BC418" s="161"/>
      <c r="BD418" s="161"/>
      <c r="BE418" s="161"/>
      <c r="BF418" s="161"/>
      <c r="BG418" s="161"/>
      <c r="BH418" s="161"/>
      <c r="BI418" s="161"/>
      <c r="BJ418" s="161"/>
      <c r="BK418" s="175"/>
      <c r="BL418" s="4"/>
      <c r="BM418" s="4"/>
      <c r="BN418" s="4"/>
      <c r="BO418" s="4"/>
      <c r="BP418" s="4"/>
      <c r="BQ418" s="4"/>
      <c r="BR418" s="4"/>
      <c r="BS418" s="157">
        <f t="shared" si="413"/>
        <v>153440</v>
      </c>
      <c r="BT418" s="171">
        <f t="shared" si="414"/>
        <v>8.1275603601161359E-6</v>
      </c>
      <c r="BU418" s="4">
        <f t="shared" si="415"/>
        <v>6.5613812425915061E-2</v>
      </c>
      <c r="BV418" s="4">
        <f t="shared" si="416"/>
        <v>2.0220217537899099E-2</v>
      </c>
      <c r="BW418" s="157">
        <f t="shared" si="417"/>
        <v>25923</v>
      </c>
      <c r="BX418" s="4">
        <f t="shared" si="418"/>
        <v>-8.8836758152232307E-6</v>
      </c>
      <c r="BY418" s="4">
        <f t="shared" si="419"/>
        <v>1.1209417588533124E-2</v>
      </c>
      <c r="BZ418" s="4">
        <f t="shared" si="420"/>
        <v>-2.1623419328792252E-2</v>
      </c>
      <c r="CA418" s="157">
        <f t="shared" si="421"/>
        <v>178885</v>
      </c>
      <c r="CB418" s="4">
        <f t="shared" si="422"/>
        <v>2.9688071761580176E-5</v>
      </c>
      <c r="CC418" s="4">
        <f t="shared" si="423"/>
        <v>8.3836991101004635E-2</v>
      </c>
      <c r="CD418" s="4">
        <f t="shared" si="424"/>
        <v>7.7891236988309145E-2</v>
      </c>
      <c r="CE418" s="159">
        <f t="shared" si="425"/>
        <v>-15458</v>
      </c>
      <c r="CF418" s="4">
        <f t="shared" si="426"/>
        <v>4.6671168149013675E-6</v>
      </c>
      <c r="CG418" s="4">
        <f t="shared" si="427"/>
        <v>-7.1925039387078435E-3</v>
      </c>
      <c r="CH418" s="4">
        <f t="shared" si="428"/>
        <v>1.2396697410271763E-2</v>
      </c>
      <c r="CI418" s="157">
        <f t="shared" si="429"/>
        <v>342790</v>
      </c>
      <c r="CJ418" s="164">
        <f t="shared" si="430"/>
        <v>3.3599073121374449E-5</v>
      </c>
      <c r="CK418" s="4">
        <f t="shared" si="431"/>
        <v>0.15949789268661285</v>
      </c>
      <c r="CL418" s="4">
        <f t="shared" si="432"/>
        <v>8.9245150543778851E-2</v>
      </c>
    </row>
    <row r="419" spans="1:90" x14ac:dyDescent="0.35">
      <c r="AC419" s="161"/>
      <c r="AD419" s="163">
        <v>56</v>
      </c>
      <c r="AE419" s="163" t="s">
        <v>379</v>
      </c>
      <c r="AF419" s="8" t="s">
        <v>472</v>
      </c>
      <c r="AG419" s="160">
        <v>3217121</v>
      </c>
      <c r="AH419" s="161">
        <f t="shared" si="408"/>
        <v>5.2941049058301411E-4</v>
      </c>
      <c r="AI419">
        <v>56</v>
      </c>
      <c r="AJ419" t="s">
        <v>379</v>
      </c>
      <c r="AK419" s="1">
        <v>3059952</v>
      </c>
      <c r="AL419" s="161">
        <f t="shared" si="409"/>
        <v>5.2595147425212236E-4</v>
      </c>
      <c r="AM419">
        <v>56</v>
      </c>
      <c r="AN419" t="s">
        <v>379</v>
      </c>
      <c r="AO419" s="3">
        <v>2896073</v>
      </c>
      <c r="AP419" s="161">
        <f t="shared" si="410"/>
        <v>5.1448844428088813E-4</v>
      </c>
      <c r="AQ419">
        <v>56</v>
      </c>
      <c r="AR419" t="s">
        <v>379</v>
      </c>
      <c r="AS419" s="3">
        <v>2821723</v>
      </c>
      <c r="AT419" s="161">
        <f t="shared" si="411"/>
        <v>5.0404524972799973E-4</v>
      </c>
      <c r="AU419" s="13">
        <v>56</v>
      </c>
      <c r="AV419" s="13" t="s">
        <v>379</v>
      </c>
      <c r="AW419" s="3">
        <v>2712550</v>
      </c>
      <c r="AX419" s="161">
        <f t="shared" si="412"/>
        <v>4.7516804651539976E-4</v>
      </c>
      <c r="AY419" s="161"/>
      <c r="AZ419" s="161"/>
      <c r="BA419" s="161"/>
      <c r="BB419" s="161"/>
      <c r="BC419" s="161"/>
      <c r="BD419" s="161"/>
      <c r="BE419" s="161"/>
      <c r="BF419" s="161"/>
      <c r="BG419" s="161"/>
      <c r="BH419" s="161"/>
      <c r="BI419" s="161"/>
      <c r="BJ419" s="161"/>
      <c r="BK419" s="175"/>
      <c r="BL419" s="4"/>
      <c r="BM419" s="4"/>
      <c r="BN419" s="4"/>
      <c r="BO419" s="4"/>
      <c r="BP419" s="4"/>
      <c r="BQ419" s="4"/>
      <c r="BR419" s="4"/>
      <c r="BS419" s="157">
        <f t="shared" si="413"/>
        <v>157169</v>
      </c>
      <c r="BT419" s="171">
        <f t="shared" si="414"/>
        <v>3.4590163308917529E-6</v>
      </c>
      <c r="BU419" s="4">
        <f t="shared" si="415"/>
        <v>5.136322399828494E-2</v>
      </c>
      <c r="BV419" s="4">
        <f t="shared" si="416"/>
        <v>6.5766834018486349E-3</v>
      </c>
      <c r="BW419" s="157">
        <f t="shared" si="417"/>
        <v>163879</v>
      </c>
      <c r="BX419" s="4">
        <f t="shared" si="418"/>
        <v>1.146302997123423E-5</v>
      </c>
      <c r="BY419" s="4">
        <f t="shared" si="419"/>
        <v>5.6586626096786927E-2</v>
      </c>
      <c r="BZ419" s="4">
        <f t="shared" si="420"/>
        <v>2.2280442055907321E-2</v>
      </c>
      <c r="CA419" s="157">
        <f t="shared" si="421"/>
        <v>74350</v>
      </c>
      <c r="CB419" s="4">
        <f t="shared" si="422"/>
        <v>1.0443194552888402E-5</v>
      </c>
      <c r="CC419" s="4">
        <f t="shared" si="423"/>
        <v>2.6349149083733592E-2</v>
      </c>
      <c r="CD419" s="4">
        <f t="shared" si="424"/>
        <v>2.0718763957251678E-2</v>
      </c>
      <c r="CE419" s="159">
        <f t="shared" si="425"/>
        <v>109173</v>
      </c>
      <c r="CF419" s="4">
        <f t="shared" si="426"/>
        <v>2.8877203212599974E-5</v>
      </c>
      <c r="CG419" s="4">
        <f t="shared" si="427"/>
        <v>4.024736871209747E-2</v>
      </c>
      <c r="CH419" s="4">
        <f t="shared" si="428"/>
        <v>6.0772611762024469E-2</v>
      </c>
      <c r="CI419" s="157">
        <f t="shared" si="429"/>
        <v>504571</v>
      </c>
      <c r="CJ419" s="164">
        <f t="shared" si="430"/>
        <v>5.4242444067614359E-5</v>
      </c>
      <c r="CK419" s="4">
        <f t="shared" si="431"/>
        <v>0.18601352970452156</v>
      </c>
      <c r="CL419" s="4">
        <f t="shared" si="432"/>
        <v>0.11415423336101034</v>
      </c>
    </row>
    <row r="420" spans="1:90" x14ac:dyDescent="0.35">
      <c r="AC420" s="161"/>
      <c r="AD420" s="163">
        <v>9</v>
      </c>
      <c r="AE420" s="163" t="s">
        <v>307</v>
      </c>
      <c r="AF420" s="8" t="s">
        <v>471</v>
      </c>
      <c r="AG420" s="160">
        <v>1369555</v>
      </c>
      <c r="AH420" s="161">
        <f t="shared" si="408"/>
        <v>2.2537442154970853E-4</v>
      </c>
      <c r="AI420">
        <v>9</v>
      </c>
      <c r="AJ420" t="s">
        <v>307</v>
      </c>
      <c r="AK420" s="1">
        <v>1325836</v>
      </c>
      <c r="AL420" s="161">
        <f t="shared" si="409"/>
        <v>2.2788769196919982E-4</v>
      </c>
      <c r="AM420">
        <v>9</v>
      </c>
      <c r="AN420" t="s">
        <v>581</v>
      </c>
      <c r="AO420" s="3">
        <v>1236769</v>
      </c>
      <c r="AP420" s="161">
        <f t="shared" si="410"/>
        <v>2.1971247228396167E-4</v>
      </c>
      <c r="AQ420">
        <v>9</v>
      </c>
      <c r="AR420" t="s">
        <v>307</v>
      </c>
      <c r="AS420" s="3">
        <v>1083132</v>
      </c>
      <c r="AT420" s="161">
        <f t="shared" si="411"/>
        <v>1.9348020320505871E-4</v>
      </c>
      <c r="AU420" s="13">
        <v>9</v>
      </c>
      <c r="AV420" s="13" t="s">
        <v>307</v>
      </c>
      <c r="AW420" s="3">
        <v>897187</v>
      </c>
      <c r="AX420" s="161">
        <f t="shared" si="412"/>
        <v>1.5716377362592836E-4</v>
      </c>
      <c r="AY420" s="161"/>
      <c r="AZ420" s="161"/>
      <c r="BA420" s="161"/>
      <c r="BB420" s="161"/>
      <c r="BC420" s="161"/>
      <c r="BD420" s="161"/>
      <c r="BE420" s="161"/>
      <c r="BF420" s="161"/>
      <c r="BG420" s="161"/>
      <c r="BH420" s="161"/>
      <c r="BI420" s="161"/>
      <c r="BJ420" s="161"/>
      <c r="BK420" s="175"/>
      <c r="BL420" s="4"/>
      <c r="BM420" s="4"/>
      <c r="BN420" s="4"/>
      <c r="BO420" s="4"/>
      <c r="BP420" s="4"/>
      <c r="BQ420" s="4"/>
      <c r="BR420" s="4"/>
      <c r="BS420" s="157">
        <f t="shared" si="413"/>
        <v>43719</v>
      </c>
      <c r="BT420" s="171">
        <f t="shared" si="414"/>
        <v>-2.5132704194912915E-6</v>
      </c>
      <c r="BU420" s="4">
        <f t="shared" si="415"/>
        <v>3.297466655001071E-2</v>
      </c>
      <c r="BV420" s="4">
        <f t="shared" si="416"/>
        <v>-1.1028548307167782E-2</v>
      </c>
      <c r="BW420" s="157">
        <f t="shared" si="417"/>
        <v>89067</v>
      </c>
      <c r="BX420" s="4">
        <f t="shared" si="418"/>
        <v>8.1752196852381495E-6</v>
      </c>
      <c r="BY420" s="4">
        <f t="shared" si="419"/>
        <v>7.2015873619083279E-2</v>
      </c>
      <c r="BZ420" s="4">
        <f t="shared" si="420"/>
        <v>3.7208719196752289E-2</v>
      </c>
      <c r="CA420" s="157">
        <f t="shared" si="421"/>
        <v>153637</v>
      </c>
      <c r="CB420" s="4">
        <f t="shared" si="422"/>
        <v>2.623226907890296E-5</v>
      </c>
      <c r="CC420" s="4">
        <f t="shared" si="423"/>
        <v>0.14184513060273354</v>
      </c>
      <c r="CD420" s="4">
        <f t="shared" si="424"/>
        <v>0.13558115323613168</v>
      </c>
      <c r="CE420" s="159">
        <f t="shared" si="425"/>
        <v>185945</v>
      </c>
      <c r="CF420" s="4">
        <f t="shared" si="426"/>
        <v>3.6316429579130347E-5</v>
      </c>
      <c r="CG420" s="4">
        <f t="shared" si="427"/>
        <v>0.20725333737559729</v>
      </c>
      <c r="CH420" s="4">
        <f t="shared" si="428"/>
        <v>0.23107379481462759</v>
      </c>
      <c r="CI420" s="157">
        <f t="shared" si="429"/>
        <v>472368</v>
      </c>
      <c r="CJ420" s="164">
        <f t="shared" si="430"/>
        <v>6.8210647923780166E-5</v>
      </c>
      <c r="CK420" s="4">
        <f t="shared" si="431"/>
        <v>0.52649893500463119</v>
      </c>
      <c r="CL420" s="4">
        <f t="shared" si="432"/>
        <v>0.43400999066191293</v>
      </c>
    </row>
    <row r="421" spans="1:90" x14ac:dyDescent="0.35">
      <c r="AC421" s="161"/>
      <c r="AD421" s="163">
        <v>17</v>
      </c>
      <c r="AE421" s="163" t="s">
        <v>138</v>
      </c>
      <c r="AF421" s="8" t="s">
        <v>472</v>
      </c>
      <c r="AG421" s="160">
        <v>3848476</v>
      </c>
      <c r="AH421" s="161">
        <f t="shared" si="408"/>
        <v>6.3330647717538627E-4</v>
      </c>
      <c r="AI421">
        <v>17</v>
      </c>
      <c r="AJ421" t="s">
        <v>138</v>
      </c>
      <c r="AK421" s="1">
        <v>3500961</v>
      </c>
      <c r="AL421" s="161">
        <f t="shared" si="409"/>
        <v>6.0175309914965475E-4</v>
      </c>
      <c r="AM421">
        <v>17</v>
      </c>
      <c r="AN421" t="s">
        <v>138</v>
      </c>
      <c r="AO421" s="3">
        <v>3225196</v>
      </c>
      <c r="AP421" s="161">
        <f t="shared" si="410"/>
        <v>5.7295726749323765E-4</v>
      </c>
      <c r="AQ421">
        <v>17</v>
      </c>
      <c r="AR421" t="s">
        <v>138</v>
      </c>
      <c r="AS421" s="3">
        <v>3114818</v>
      </c>
      <c r="AT421" s="161">
        <f t="shared" si="411"/>
        <v>5.5640089997043257E-4</v>
      </c>
      <c r="AU421" s="13">
        <v>17</v>
      </c>
      <c r="AV421" s="13" t="s">
        <v>138</v>
      </c>
      <c r="AW421" s="3">
        <v>2848192</v>
      </c>
      <c r="AX421" s="161">
        <f t="shared" si="412"/>
        <v>4.9892898886316913E-4</v>
      </c>
      <c r="AY421" s="161"/>
      <c r="AZ421" s="161"/>
      <c r="BA421" s="161"/>
      <c r="BB421" s="161"/>
      <c r="BC421" s="161"/>
      <c r="BD421" s="161"/>
      <c r="BE421" s="161"/>
      <c r="BF421" s="161"/>
      <c r="BG421" s="161"/>
      <c r="BH421" s="161"/>
      <c r="BI421" s="161"/>
      <c r="BJ421" s="161"/>
      <c r="BK421" s="175"/>
      <c r="BL421" s="4"/>
      <c r="BM421" s="4"/>
      <c r="BN421" s="4"/>
      <c r="BO421" s="4"/>
      <c r="BP421" s="4"/>
      <c r="BQ421" s="4"/>
      <c r="BR421" s="4"/>
      <c r="BS421" s="157">
        <f t="shared" si="413"/>
        <v>347515</v>
      </c>
      <c r="BT421" s="171">
        <f t="shared" si="414"/>
        <v>3.1553378025731514E-5</v>
      </c>
      <c r="BU421" s="4">
        <f t="shared" si="415"/>
        <v>9.9262745286222837E-2</v>
      </c>
      <c r="BV421" s="4">
        <f t="shared" si="416"/>
        <v>5.2435754913967222E-2</v>
      </c>
      <c r="BW421" s="157">
        <f t="shared" si="417"/>
        <v>275765</v>
      </c>
      <c r="BX421" s="4">
        <f t="shared" si="418"/>
        <v>2.8795831656417098E-5</v>
      </c>
      <c r="BY421" s="4">
        <f t="shared" si="419"/>
        <v>8.5503330650292267E-2</v>
      </c>
      <c r="BZ421" s="4">
        <f t="shared" si="420"/>
        <v>5.0258253608340804E-2</v>
      </c>
      <c r="CA421" s="157">
        <f t="shared" si="421"/>
        <v>110378</v>
      </c>
      <c r="CB421" s="4">
        <f t="shared" si="422"/>
        <v>1.6556367522805085E-5</v>
      </c>
      <c r="CC421" s="4">
        <f t="shared" si="423"/>
        <v>3.5436420362281201E-2</v>
      </c>
      <c r="CD421" s="4">
        <f t="shared" si="424"/>
        <v>2.9756183938029035E-2</v>
      </c>
      <c r="CE421" s="159">
        <f t="shared" si="425"/>
        <v>266626</v>
      </c>
      <c r="CF421" s="4">
        <f t="shared" si="426"/>
        <v>5.7471911107263439E-5</v>
      </c>
      <c r="CG421" s="4">
        <f t="shared" si="427"/>
        <v>9.3612368829067705E-2</v>
      </c>
      <c r="CH421" s="4">
        <f t="shared" si="428"/>
        <v>0.11519056296611593</v>
      </c>
      <c r="CI421" s="157">
        <f t="shared" si="429"/>
        <v>1000284</v>
      </c>
      <c r="CJ421" s="164">
        <f t="shared" si="430"/>
        <v>1.3437748831221714E-4</v>
      </c>
      <c r="CK421" s="4">
        <f t="shared" si="431"/>
        <v>0.35119963822663641</v>
      </c>
      <c r="CL421" s="4">
        <f t="shared" si="432"/>
        <v>0.26933189153510995</v>
      </c>
    </row>
    <row r="422" spans="1:90" x14ac:dyDescent="0.35">
      <c r="AC422" s="161"/>
      <c r="AD422" s="163">
        <v>58</v>
      </c>
      <c r="AE422" s="163" t="s">
        <v>89</v>
      </c>
      <c r="AF422" s="8" t="s">
        <v>472</v>
      </c>
      <c r="AG422" s="160">
        <v>9150577</v>
      </c>
      <c r="AH422" s="161">
        <f t="shared" si="408"/>
        <v>1.505821962769708E-3</v>
      </c>
      <c r="AI422">
        <v>58</v>
      </c>
      <c r="AJ422" t="s">
        <v>89</v>
      </c>
      <c r="AK422" s="1">
        <v>8815706</v>
      </c>
      <c r="AL422" s="161">
        <f t="shared" si="409"/>
        <v>1.5152634967062492E-3</v>
      </c>
      <c r="AM422">
        <v>58</v>
      </c>
      <c r="AN422" t="s">
        <v>89</v>
      </c>
      <c r="AO422" s="3">
        <v>8574710</v>
      </c>
      <c r="AP422" s="161">
        <f t="shared" si="410"/>
        <v>1.5233004168264317E-3</v>
      </c>
      <c r="AQ422">
        <v>58</v>
      </c>
      <c r="AR422" t="s">
        <v>89</v>
      </c>
      <c r="AS422" s="3">
        <v>8625912</v>
      </c>
      <c r="AT422" s="161">
        <f t="shared" si="411"/>
        <v>1.5408493208482015E-3</v>
      </c>
      <c r="AU422" s="13">
        <v>58</v>
      </c>
      <c r="AV422" s="13" t="s">
        <v>89</v>
      </c>
      <c r="AW422" s="3">
        <v>8436032</v>
      </c>
      <c r="AX422" s="161">
        <f t="shared" si="412"/>
        <v>1.4777728874237896E-3</v>
      </c>
      <c r="AY422" s="161"/>
      <c r="AZ422" s="161"/>
      <c r="BA422" s="161"/>
      <c r="BB422" s="161"/>
      <c r="BC422" s="161"/>
      <c r="BD422" s="161"/>
      <c r="BE422" s="161"/>
      <c r="BF422" s="161"/>
      <c r="BG422" s="161"/>
      <c r="BH422" s="161"/>
      <c r="BI422" s="161"/>
      <c r="BJ422" s="161"/>
      <c r="BK422" s="175"/>
      <c r="BL422" s="4"/>
      <c r="BM422" s="4"/>
      <c r="BN422" s="4"/>
      <c r="BO422" s="4"/>
      <c r="BP422" s="4"/>
      <c r="BQ422" s="4"/>
      <c r="BR422" s="4"/>
      <c r="BS422" s="157">
        <f t="shared" si="413"/>
        <v>334871</v>
      </c>
      <c r="BT422" s="171">
        <f t="shared" si="414"/>
        <v>-9.4415339365412545E-6</v>
      </c>
      <c r="BU422" s="4">
        <f t="shared" si="415"/>
        <v>3.7985726837986657E-2</v>
      </c>
      <c r="BV422" s="4">
        <f t="shared" si="416"/>
        <v>-6.2309518820089426E-3</v>
      </c>
      <c r="BW422" s="157">
        <f t="shared" si="417"/>
        <v>240996</v>
      </c>
      <c r="BX422" s="4">
        <f t="shared" si="418"/>
        <v>-8.0369201201824138E-6</v>
      </c>
      <c r="BY422" s="4">
        <f t="shared" si="419"/>
        <v>2.8105440300604918E-2</v>
      </c>
      <c r="BZ422" s="4">
        <f t="shared" si="420"/>
        <v>-5.2759915453355769E-3</v>
      </c>
      <c r="CA422" s="157">
        <f t="shared" si="421"/>
        <v>-51202</v>
      </c>
      <c r="CB422" s="4">
        <f t="shared" si="422"/>
        <v>-1.7548904021769812E-5</v>
      </c>
      <c r="CC422" s="4">
        <f t="shared" si="423"/>
        <v>-5.9358361179664247E-3</v>
      </c>
      <c r="CD422" s="4">
        <f t="shared" si="424"/>
        <v>-1.1389111046957889E-2</v>
      </c>
      <c r="CE422" s="159">
        <f t="shared" si="425"/>
        <v>189880</v>
      </c>
      <c r="CF422" s="4">
        <f t="shared" si="426"/>
        <v>6.307643342441183E-5</v>
      </c>
      <c r="CG422" s="4">
        <f t="shared" si="427"/>
        <v>2.2508212391797469E-2</v>
      </c>
      <c r="CH422" s="4">
        <f t="shared" si="428"/>
        <v>4.2683442064208765E-2</v>
      </c>
      <c r="CI422" s="157">
        <f t="shared" si="429"/>
        <v>714545</v>
      </c>
      <c r="CJ422" s="164">
        <f t="shared" si="430"/>
        <v>2.8049075345918349E-5</v>
      </c>
      <c r="CK422" s="4">
        <f t="shared" si="431"/>
        <v>8.4701551629960625E-2</v>
      </c>
      <c r="CL422" s="4">
        <f t="shared" si="432"/>
        <v>1.898064011366217E-2</v>
      </c>
    </row>
    <row r="423" spans="1:90" x14ac:dyDescent="0.35">
      <c r="AC423" s="161"/>
      <c r="AD423" s="163">
        <v>1722</v>
      </c>
      <c r="AE423" s="163" t="s">
        <v>111</v>
      </c>
      <c r="AF423" s="8" t="s">
        <v>471</v>
      </c>
      <c r="AG423" s="160">
        <v>2865684</v>
      </c>
      <c r="AH423" s="161">
        <f t="shared" si="408"/>
        <v>4.7157790219761527E-4</v>
      </c>
      <c r="AI423">
        <v>1722</v>
      </c>
      <c r="AJ423" t="s">
        <v>111</v>
      </c>
      <c r="AK423" s="1">
        <v>2661342</v>
      </c>
      <c r="AL423" s="161">
        <f t="shared" si="409"/>
        <v>4.5743748542104314E-4</v>
      </c>
      <c r="AM423">
        <v>1722</v>
      </c>
      <c r="AN423" t="s">
        <v>111</v>
      </c>
      <c r="AO423" s="3">
        <v>2361015</v>
      </c>
      <c r="AP423" s="161">
        <f t="shared" si="410"/>
        <v>4.1943519181796907E-4</v>
      </c>
      <c r="AQ423">
        <v>1722</v>
      </c>
      <c r="AR423" t="s">
        <v>111</v>
      </c>
      <c r="AS423" s="3">
        <v>2336394</v>
      </c>
      <c r="AT423" s="161">
        <f t="shared" si="411"/>
        <v>4.1735078077933244E-4</v>
      </c>
      <c r="AU423" s="13">
        <v>1722</v>
      </c>
      <c r="AV423" s="13" t="s">
        <v>111</v>
      </c>
      <c r="AW423" s="3">
        <v>2176073</v>
      </c>
      <c r="AX423" s="161">
        <f t="shared" si="412"/>
        <v>3.8119126153800134E-4</v>
      </c>
      <c r="AY423" s="161"/>
      <c r="AZ423" s="161"/>
      <c r="BA423" s="161"/>
      <c r="BB423" s="161"/>
      <c r="BC423" s="161"/>
      <c r="BD423" s="161"/>
      <c r="BE423" s="161"/>
      <c r="BF423" s="161"/>
      <c r="BG423" s="161"/>
      <c r="BH423" s="161"/>
      <c r="BI423" s="161"/>
      <c r="BJ423" s="161"/>
      <c r="BK423" s="175"/>
      <c r="BL423" s="4"/>
      <c r="BM423" s="4"/>
      <c r="BN423" s="4"/>
      <c r="BO423" s="4"/>
      <c r="BP423" s="4"/>
      <c r="BQ423" s="4"/>
      <c r="BR423" s="4"/>
      <c r="BS423" s="157">
        <f t="shared" si="413"/>
        <v>204342</v>
      </c>
      <c r="BT423" s="171">
        <f t="shared" si="414"/>
        <v>1.4140416776572127E-5</v>
      </c>
      <c r="BU423" s="4">
        <f t="shared" si="415"/>
        <v>7.6781563587092524E-2</v>
      </c>
      <c r="BV423" s="4">
        <f t="shared" si="416"/>
        <v>3.091223878068659E-2</v>
      </c>
      <c r="BW423" s="157">
        <f t="shared" si="417"/>
        <v>300327</v>
      </c>
      <c r="BX423" s="4">
        <f t="shared" si="418"/>
        <v>3.800229360307407E-5</v>
      </c>
      <c r="BY423" s="4">
        <f t="shared" si="419"/>
        <v>0.12720249553687715</v>
      </c>
      <c r="BZ423" s="4">
        <f t="shared" si="420"/>
        <v>9.0603493327204424E-2</v>
      </c>
      <c r="CA423" s="157">
        <f t="shared" si="421"/>
        <v>24621</v>
      </c>
      <c r="CB423" s="4">
        <f t="shared" si="422"/>
        <v>2.0844110386366286E-6</v>
      </c>
      <c r="CC423" s="4">
        <f t="shared" si="423"/>
        <v>1.0538034252784418E-2</v>
      </c>
      <c r="CD423" s="4">
        <f t="shared" si="424"/>
        <v>4.994386340297103E-3</v>
      </c>
      <c r="CE423" s="159">
        <f t="shared" si="425"/>
        <v>160321</v>
      </c>
      <c r="CF423" s="4">
        <f t="shared" si="426"/>
        <v>3.6159519241331102E-5</v>
      </c>
      <c r="CG423" s="4">
        <f t="shared" si="427"/>
        <v>7.3674458531492279E-2</v>
      </c>
      <c r="CH423" s="4">
        <f t="shared" si="428"/>
        <v>9.4859255417969024E-2</v>
      </c>
      <c r="CI423" s="157">
        <f t="shared" si="429"/>
        <v>689611</v>
      </c>
      <c r="CJ423" s="164">
        <f t="shared" si="430"/>
        <v>9.0386640659613927E-5</v>
      </c>
      <c r="CK423" s="4">
        <f t="shared" si="431"/>
        <v>0.31690618834937984</v>
      </c>
      <c r="CL423" s="4">
        <f t="shared" si="432"/>
        <v>0.23711624525422967</v>
      </c>
    </row>
    <row r="424" spans="1:90" x14ac:dyDescent="0.35">
      <c r="AC424" s="161"/>
      <c r="AD424" s="163">
        <v>79</v>
      </c>
      <c r="AE424" s="163" t="s">
        <v>174</v>
      </c>
      <c r="AF424" s="8" t="s">
        <v>471</v>
      </c>
      <c r="AG424" s="160">
        <v>4689228</v>
      </c>
      <c r="AH424" s="161">
        <f t="shared" si="408"/>
        <v>7.7166090300476923E-4</v>
      </c>
      <c r="AI424">
        <v>79</v>
      </c>
      <c r="AJ424" t="s">
        <v>174</v>
      </c>
      <c r="AK424" s="1">
        <v>4400957</v>
      </c>
      <c r="AL424" s="161">
        <f t="shared" si="409"/>
        <v>7.5644644826788053E-4</v>
      </c>
      <c r="AM424">
        <v>79</v>
      </c>
      <c r="AN424" t="s">
        <v>582</v>
      </c>
      <c r="AO424" s="3">
        <v>4255104</v>
      </c>
      <c r="AP424" s="161">
        <f t="shared" si="410"/>
        <v>7.5592080628264003E-4</v>
      </c>
      <c r="AQ424">
        <v>79</v>
      </c>
      <c r="AR424" t="s">
        <v>174</v>
      </c>
      <c r="AS424" s="3">
        <v>4292127</v>
      </c>
      <c r="AT424" s="161">
        <f t="shared" si="411"/>
        <v>7.6670396973029973E-4</v>
      </c>
      <c r="AU424" s="13">
        <v>79</v>
      </c>
      <c r="AV424" s="13" t="s">
        <v>174</v>
      </c>
      <c r="AW424" s="3">
        <v>3976187</v>
      </c>
      <c r="AX424" s="161">
        <f t="shared" si="412"/>
        <v>6.9652430715375861E-4</v>
      </c>
      <c r="AY424" s="161"/>
      <c r="AZ424" s="161"/>
      <c r="BA424" s="161"/>
      <c r="BB424" s="161"/>
      <c r="BC424" s="161"/>
      <c r="BD424" s="161"/>
      <c r="BE424" s="161"/>
      <c r="BF424" s="161"/>
      <c r="BG424" s="161"/>
      <c r="BH424" s="161"/>
      <c r="BI424" s="161"/>
      <c r="BJ424" s="161"/>
      <c r="BK424" s="175"/>
      <c r="BL424" s="4"/>
      <c r="BM424" s="4"/>
      <c r="BN424" s="4"/>
      <c r="BO424" s="4"/>
      <c r="BP424" s="4"/>
      <c r="BQ424" s="4"/>
      <c r="BR424" s="4"/>
      <c r="BS424" s="157">
        <f t="shared" si="413"/>
        <v>288271</v>
      </c>
      <c r="BT424" s="171">
        <f t="shared" si="414"/>
        <v>1.5214454736888709E-5</v>
      </c>
      <c r="BU424" s="4">
        <f t="shared" si="415"/>
        <v>6.5501889702626048E-2</v>
      </c>
      <c r="BV424" s="4">
        <f t="shared" si="416"/>
        <v>2.0113062559454057E-2</v>
      </c>
      <c r="BW424" s="157">
        <f t="shared" si="417"/>
        <v>145853</v>
      </c>
      <c r="BX424" s="4">
        <f t="shared" si="418"/>
        <v>5.2564198524049366E-7</v>
      </c>
      <c r="BY424" s="4">
        <f t="shared" si="419"/>
        <v>3.4277188054628045E-2</v>
      </c>
      <c r="BZ424" s="4">
        <f t="shared" si="420"/>
        <v>6.9536647340800312E-4</v>
      </c>
      <c r="CA424" s="157">
        <f t="shared" si="421"/>
        <v>-37023</v>
      </c>
      <c r="CB424" s="4">
        <f t="shared" si="422"/>
        <v>-1.0783163447659698E-5</v>
      </c>
      <c r="CC424" s="4">
        <f t="shared" si="423"/>
        <v>-8.6257932255965394E-3</v>
      </c>
      <c r="CD424" s="4">
        <f t="shared" si="424"/>
        <v>-1.406431148576529E-2</v>
      </c>
      <c r="CE424" s="159">
        <f t="shared" si="425"/>
        <v>315940</v>
      </c>
      <c r="CF424" s="4">
        <f t="shared" si="426"/>
        <v>7.0179662576541125E-5</v>
      </c>
      <c r="CG424" s="4">
        <f t="shared" si="427"/>
        <v>7.9458033538161055E-2</v>
      </c>
      <c r="CH424" s="4">
        <f t="shared" si="428"/>
        <v>0.10075694682260224</v>
      </c>
      <c r="CI424" s="157">
        <f t="shared" si="429"/>
        <v>713041</v>
      </c>
      <c r="CJ424" s="164">
        <f t="shared" si="430"/>
        <v>7.5136595851010629E-5</v>
      </c>
      <c r="CK424" s="4">
        <f t="shared" si="431"/>
        <v>0.17932783342433342</v>
      </c>
      <c r="CL424" s="4">
        <f t="shared" si="432"/>
        <v>0.10787361629638595</v>
      </c>
    </row>
    <row r="425" spans="1:90" x14ac:dyDescent="0.35">
      <c r="AC425" s="161"/>
      <c r="AD425" s="163">
        <v>576</v>
      </c>
      <c r="AE425" s="163" t="s">
        <v>233</v>
      </c>
      <c r="AF425" s="8" t="s">
        <v>472</v>
      </c>
      <c r="AG425" s="160">
        <v>2334646</v>
      </c>
      <c r="AH425" s="161">
        <f t="shared" si="408"/>
        <v>3.841901141417036E-4</v>
      </c>
      <c r="AI425">
        <v>576</v>
      </c>
      <c r="AJ425" t="s">
        <v>233</v>
      </c>
      <c r="AK425" s="1">
        <v>2074580</v>
      </c>
      <c r="AL425" s="161">
        <f t="shared" si="409"/>
        <v>3.5658350505300999E-4</v>
      </c>
      <c r="AM425">
        <v>576</v>
      </c>
      <c r="AN425" t="s">
        <v>233</v>
      </c>
      <c r="AO425" s="3">
        <v>1912428</v>
      </c>
      <c r="AP425" s="161">
        <f t="shared" si="410"/>
        <v>3.3974354462722807E-4</v>
      </c>
      <c r="AQ425">
        <v>576</v>
      </c>
      <c r="AR425" t="s">
        <v>233</v>
      </c>
      <c r="AS425" s="3">
        <v>1820724</v>
      </c>
      <c r="AT425" s="161">
        <f t="shared" si="411"/>
        <v>3.2523648964330042E-4</v>
      </c>
      <c r="AU425" s="13">
        <v>576</v>
      </c>
      <c r="AV425" s="13" t="s">
        <v>233</v>
      </c>
      <c r="AW425" s="3">
        <v>1584100</v>
      </c>
      <c r="AX425" s="161">
        <f t="shared" si="412"/>
        <v>2.7749302408620847E-4</v>
      </c>
      <c r="AY425" s="161"/>
      <c r="AZ425" s="161"/>
      <c r="BA425" s="161"/>
      <c r="BB425" s="161"/>
      <c r="BC425" s="161"/>
      <c r="BD425" s="161"/>
      <c r="BE425" s="161"/>
      <c r="BF425" s="161"/>
      <c r="BG425" s="161"/>
      <c r="BH425" s="161"/>
      <c r="BI425" s="161"/>
      <c r="BJ425" s="161"/>
      <c r="BK425" s="175"/>
      <c r="BL425" s="4"/>
      <c r="BM425" s="4"/>
      <c r="BN425" s="4"/>
      <c r="BO425" s="4"/>
      <c r="BP425" s="4"/>
      <c r="BQ425" s="4"/>
      <c r="BR425" s="4"/>
      <c r="BS425" s="157">
        <f t="shared" si="413"/>
        <v>260066</v>
      </c>
      <c r="BT425" s="171">
        <f t="shared" si="414"/>
        <v>2.7606609088693605E-5</v>
      </c>
      <c r="BU425" s="4">
        <f t="shared" si="415"/>
        <v>0.12535838579375103</v>
      </c>
      <c r="BV425" s="4">
        <f t="shared" si="416"/>
        <v>7.7419759179801609E-2</v>
      </c>
      <c r="BW425" s="157">
        <f t="shared" si="417"/>
        <v>162152</v>
      </c>
      <c r="BX425" s="4">
        <f t="shared" si="418"/>
        <v>1.6839960425781919E-5</v>
      </c>
      <c r="BY425" s="4">
        <f t="shared" si="419"/>
        <v>8.4788551516710692E-2</v>
      </c>
      <c r="BZ425" s="4">
        <f t="shared" si="420"/>
        <v>4.9566682552449927E-2</v>
      </c>
      <c r="CA425" s="157">
        <f t="shared" si="421"/>
        <v>91704</v>
      </c>
      <c r="CB425" s="4">
        <f t="shared" si="422"/>
        <v>1.450705498392765E-5</v>
      </c>
      <c r="CC425" s="4">
        <f t="shared" si="423"/>
        <v>5.0366777172157887E-2</v>
      </c>
      <c r="CD425" s="4">
        <f t="shared" si="424"/>
        <v>4.4604635229700408E-2</v>
      </c>
      <c r="CE425" s="159">
        <f t="shared" si="425"/>
        <v>236624</v>
      </c>
      <c r="CF425" s="4">
        <f t="shared" si="426"/>
        <v>4.7743465557091949E-5</v>
      </c>
      <c r="CG425" s="4">
        <f t="shared" si="427"/>
        <v>0.14937440818130168</v>
      </c>
      <c r="CH425" s="4">
        <f t="shared" si="428"/>
        <v>0.17205284966824799</v>
      </c>
      <c r="CI425" s="157">
        <f t="shared" si="429"/>
        <v>750546</v>
      </c>
      <c r="CJ425" s="164">
        <f t="shared" si="430"/>
        <v>1.0669709005549512E-4</v>
      </c>
      <c r="CK425" s="4">
        <f t="shared" si="431"/>
        <v>0.47379963386149865</v>
      </c>
      <c r="CL425" s="4">
        <f t="shared" si="432"/>
        <v>0.38450368403620716</v>
      </c>
    </row>
    <row r="426" spans="1:90" x14ac:dyDescent="0.35">
      <c r="AC426" s="161"/>
      <c r="AD426" s="163">
        <v>393</v>
      </c>
      <c r="AE426" s="163" t="s">
        <v>132</v>
      </c>
      <c r="AF426" s="8" t="s">
        <v>471</v>
      </c>
      <c r="AG426" s="160">
        <v>894811</v>
      </c>
      <c r="AH426" s="161">
        <f t="shared" si="408"/>
        <v>1.4725039266135076E-4</v>
      </c>
      <c r="AI426">
        <v>393</v>
      </c>
      <c r="AJ426" t="s">
        <v>132</v>
      </c>
      <c r="AK426" s="1">
        <v>872203</v>
      </c>
      <c r="AL426" s="161">
        <f t="shared" si="409"/>
        <v>1.4991622538429488E-4</v>
      </c>
      <c r="AM426">
        <v>393</v>
      </c>
      <c r="AN426" t="s">
        <v>583</v>
      </c>
      <c r="AO426" s="3">
        <v>789947</v>
      </c>
      <c r="AP426" s="161">
        <f t="shared" si="410"/>
        <v>1.4033437799888151E-4</v>
      </c>
      <c r="AQ426">
        <v>393</v>
      </c>
      <c r="AR426" t="s">
        <v>132</v>
      </c>
      <c r="AS426" s="3">
        <v>749940</v>
      </c>
      <c r="AT426" s="161">
        <f t="shared" si="411"/>
        <v>1.3396201348644645E-4</v>
      </c>
      <c r="AU426" s="13">
        <v>393</v>
      </c>
      <c r="AV426" s="13" t="s">
        <v>132</v>
      </c>
      <c r="AW426" s="3">
        <v>744403</v>
      </c>
      <c r="AX426" s="161">
        <f t="shared" si="412"/>
        <v>1.3039999975307482E-4</v>
      </c>
      <c r="AY426" s="161"/>
      <c r="AZ426" s="161"/>
      <c r="BA426" s="161"/>
      <c r="BB426" s="161"/>
      <c r="BC426" s="161"/>
      <c r="BD426" s="161"/>
      <c r="BE426" s="161"/>
      <c r="BF426" s="161"/>
      <c r="BG426" s="161"/>
      <c r="BH426" s="161"/>
      <c r="BI426" s="161"/>
      <c r="BJ426" s="161"/>
      <c r="BK426" s="175"/>
      <c r="BL426" s="4"/>
      <c r="BM426" s="4"/>
      <c r="BN426" s="4"/>
      <c r="BO426" s="4"/>
      <c r="BP426" s="4"/>
      <c r="BQ426" s="4"/>
      <c r="BR426" s="4"/>
      <c r="BS426" s="157">
        <f t="shared" si="413"/>
        <v>22608</v>
      </c>
      <c r="BT426" s="171">
        <f t="shared" si="414"/>
        <v>-2.6658327229441231E-6</v>
      </c>
      <c r="BU426" s="4">
        <f t="shared" si="415"/>
        <v>2.5920571243162428E-2</v>
      </c>
      <c r="BV426" s="4">
        <f t="shared" si="416"/>
        <v>-1.778214943786461E-2</v>
      </c>
      <c r="BW426" s="157">
        <f t="shared" si="417"/>
        <v>82256</v>
      </c>
      <c r="BX426" s="4">
        <f t="shared" si="418"/>
        <v>9.581847385413373E-6</v>
      </c>
      <c r="BY426" s="4">
        <f t="shared" si="419"/>
        <v>0.10412850482374134</v>
      </c>
      <c r="BZ426" s="4">
        <f t="shared" si="420"/>
        <v>6.8278689242416007E-2</v>
      </c>
      <c r="CA426" s="157">
        <f t="shared" si="421"/>
        <v>40007</v>
      </c>
      <c r="CB426" s="4">
        <f t="shared" si="422"/>
        <v>6.37236451243506E-6</v>
      </c>
      <c r="CC426" s="4">
        <f t="shared" si="423"/>
        <v>5.3346934421420383E-2</v>
      </c>
      <c r="CD426" s="4">
        <f t="shared" si="424"/>
        <v>4.7568443819185964E-2</v>
      </c>
      <c r="CE426" s="159">
        <f t="shared" si="425"/>
        <v>5537</v>
      </c>
      <c r="CF426" s="4">
        <f t="shared" si="426"/>
        <v>3.5620137333716218E-6</v>
      </c>
      <c r="CG426" s="4">
        <f t="shared" si="427"/>
        <v>7.4381752894601442E-3</v>
      </c>
      <c r="CH426" s="4">
        <f t="shared" si="428"/>
        <v>2.7316056289238066E-2</v>
      </c>
      <c r="CI426" s="157">
        <f t="shared" si="429"/>
        <v>150408</v>
      </c>
      <c r="CJ426" s="164">
        <f t="shared" si="430"/>
        <v>1.6850392908275932E-5</v>
      </c>
      <c r="CK426" s="4">
        <f t="shared" si="431"/>
        <v>0.20205184557289532</v>
      </c>
      <c r="CL426" s="4">
        <f t="shared" si="432"/>
        <v>0.12922080475601075</v>
      </c>
    </row>
    <row r="427" spans="1:90" x14ac:dyDescent="0.35">
      <c r="AC427" s="161"/>
      <c r="AD427" s="163">
        <v>689</v>
      </c>
      <c r="AE427" s="163" t="s">
        <v>117</v>
      </c>
      <c r="AF427" s="8" t="s">
        <v>471</v>
      </c>
      <c r="AG427" s="160">
        <v>1549179</v>
      </c>
      <c r="AH427" s="161">
        <f>+AG427/AG$5</f>
        <v>2.5493340610779116E-4</v>
      </c>
      <c r="AI427">
        <v>689</v>
      </c>
      <c r="AJ427" t="s">
        <v>117</v>
      </c>
      <c r="AK427" s="1">
        <v>1268827</v>
      </c>
      <c r="AL427" s="161">
        <f>+AK427/AK$5</f>
        <v>2.1808885604117243E-4</v>
      </c>
      <c r="AM427">
        <v>689</v>
      </c>
      <c r="AN427" t="s">
        <v>117</v>
      </c>
      <c r="AO427" s="3">
        <v>982244</v>
      </c>
      <c r="AP427" s="161">
        <f>+AO427/AO$5</f>
        <v>1.7449601148321767E-4</v>
      </c>
      <c r="AQ427">
        <v>689</v>
      </c>
      <c r="AR427" t="s">
        <v>117</v>
      </c>
      <c r="AS427" s="3">
        <v>911054</v>
      </c>
      <c r="AT427" s="161">
        <f>+AS427/AS$5</f>
        <v>1.627418569950676E-4</v>
      </c>
      <c r="AU427" s="13">
        <v>689</v>
      </c>
      <c r="AV427" s="13" t="s">
        <v>117</v>
      </c>
      <c r="AW427" s="3">
        <v>1007045</v>
      </c>
      <c r="AX427" s="161">
        <f>+AW427/AW$5</f>
        <v>1.7640803133697102E-4</v>
      </c>
      <c r="AY427" s="161"/>
      <c r="AZ427" s="161"/>
      <c r="BA427" s="161"/>
      <c r="BB427" s="161"/>
      <c r="BC427" s="161"/>
      <c r="BD427" s="161"/>
      <c r="BE427" s="161"/>
      <c r="BF427" s="161"/>
      <c r="BG427" s="161"/>
      <c r="BH427" s="161"/>
      <c r="BI427" s="161"/>
      <c r="BJ427" s="161"/>
      <c r="BK427" s="175"/>
      <c r="BL427" s="4"/>
      <c r="BM427" s="4"/>
      <c r="BN427" s="4"/>
      <c r="BO427" s="4"/>
      <c r="BP427" s="4"/>
      <c r="BQ427" s="4"/>
      <c r="BR427" s="4"/>
      <c r="BS427" s="157">
        <f t="shared" si="413"/>
        <v>280352</v>
      </c>
      <c r="BT427" s="171">
        <f t="shared" si="414"/>
        <v>3.6844550066618734E-5</v>
      </c>
      <c r="BU427" s="4">
        <f t="shared" si="415"/>
        <v>0.2209536839931685</v>
      </c>
      <c r="BV427" s="4">
        <f t="shared" si="416"/>
        <v>0.16894283704098548</v>
      </c>
      <c r="BW427" s="157">
        <f t="shared" si="417"/>
        <v>286583</v>
      </c>
      <c r="BX427" s="4">
        <f t="shared" si="418"/>
        <v>4.3592844557954752E-5</v>
      </c>
      <c r="BY427" s="4">
        <f t="shared" si="419"/>
        <v>0.29176355365876505</v>
      </c>
      <c r="BZ427" s="4">
        <f t="shared" si="420"/>
        <v>0.24982143825188427</v>
      </c>
      <c r="CA427" s="157">
        <f t="shared" si="421"/>
        <v>71190</v>
      </c>
      <c r="CB427" s="4">
        <f t="shared" si="422"/>
        <v>1.1754154488150079E-5</v>
      </c>
      <c r="CC427" s="4">
        <f t="shared" si="423"/>
        <v>7.8140263914103877E-2</v>
      </c>
      <c r="CD427" s="4">
        <f t="shared" si="424"/>
        <v>7.2225761123681453E-2</v>
      </c>
      <c r="CE427" s="159">
        <f t="shared" si="425"/>
        <v>-95991</v>
      </c>
      <c r="CF427" s="4">
        <f t="shared" si="426"/>
        <v>-1.3666174341903423E-5</v>
      </c>
      <c r="CG427" s="4">
        <f t="shared" si="427"/>
        <v>-9.5319474303531618E-2</v>
      </c>
      <c r="CH427" s="4">
        <f t="shared" si="428"/>
        <v>-7.7469116560790682E-2</v>
      </c>
      <c r="CI427" s="157">
        <f t="shared" si="429"/>
        <v>542134</v>
      </c>
      <c r="CJ427" s="164">
        <f t="shared" si="430"/>
        <v>7.8525374770820142E-5</v>
      </c>
      <c r="CK427" s="4">
        <f t="shared" si="431"/>
        <v>0.53834138494307604</v>
      </c>
      <c r="CL427" s="4">
        <f t="shared" si="432"/>
        <v>0.44513491917396081</v>
      </c>
    </row>
    <row r="428" spans="1:90" x14ac:dyDescent="0.35">
      <c r="AC428" s="161"/>
      <c r="AD428" s="163">
        <v>1927</v>
      </c>
      <c r="AE428" s="163" t="s">
        <v>217</v>
      </c>
      <c r="AF428" s="8" t="s">
        <v>472</v>
      </c>
      <c r="AG428" s="160">
        <v>3227129</v>
      </c>
      <c r="AH428" s="161">
        <f>+AG428/AG$5</f>
        <v>5.3105741035685996E-4</v>
      </c>
      <c r="AI428">
        <v>1927</v>
      </c>
      <c r="AJ428" t="s">
        <v>217</v>
      </c>
      <c r="AK428" s="1">
        <v>2990242</v>
      </c>
      <c r="AL428" s="161">
        <f>+AK428/AK$5</f>
        <v>5.1396956170247595E-4</v>
      </c>
      <c r="AM428">
        <v>1927</v>
      </c>
      <c r="AN428" t="s">
        <v>217</v>
      </c>
      <c r="AO428" s="3">
        <v>2518432</v>
      </c>
      <c r="AP428" s="161">
        <f>+AO428/AO$5</f>
        <v>4.4740038034511069E-4</v>
      </c>
      <c r="AQ428">
        <v>1927</v>
      </c>
      <c r="AR428" t="s">
        <v>217</v>
      </c>
      <c r="AS428" s="3">
        <v>2832599</v>
      </c>
      <c r="AT428" s="161">
        <f>+AS428/AS$5</f>
        <v>5.0598803296222992E-4</v>
      </c>
      <c r="AU428" s="13">
        <v>1927</v>
      </c>
      <c r="AV428" s="13" t="s">
        <v>217</v>
      </c>
      <c r="AW428" s="3">
        <v>2282583</v>
      </c>
      <c r="AX428" s="161">
        <f>+AW428/AW$5</f>
        <v>3.99849036928079E-4</v>
      </c>
      <c r="AY428" s="161"/>
      <c r="AZ428" s="161"/>
      <c r="BA428" s="161"/>
      <c r="BB428" s="161"/>
      <c r="BC428" s="161"/>
      <c r="BD428" s="161"/>
      <c r="BE428" s="161"/>
      <c r="BF428" s="161"/>
      <c r="BG428" s="161"/>
      <c r="BH428" s="161"/>
      <c r="BI428" s="161"/>
      <c r="BJ428" s="161"/>
      <c r="BK428" s="175"/>
      <c r="BL428" s="4"/>
      <c r="BM428" s="4"/>
      <c r="BN428" s="4"/>
      <c r="BO428" s="4"/>
      <c r="BP428" s="4"/>
      <c r="BQ428" s="4"/>
      <c r="BR428" s="4"/>
      <c r="BS428" s="157">
        <f t="shared" si="413"/>
        <v>236887</v>
      </c>
      <c r="BT428" s="171">
        <f t="shared" si="414"/>
        <v>1.7087848654384011E-5</v>
      </c>
      <c r="BU428" s="4">
        <f t="shared" si="415"/>
        <v>7.9220009617950657E-2</v>
      </c>
      <c r="BV428" s="4">
        <f t="shared" si="416"/>
        <v>3.3246810565555895E-2</v>
      </c>
      <c r="BW428" s="157">
        <f t="shared" si="417"/>
        <v>471810</v>
      </c>
      <c r="BX428" s="4">
        <f t="shared" si="418"/>
        <v>6.6569181357365261E-5</v>
      </c>
      <c r="BY428" s="4">
        <f t="shared" si="419"/>
        <v>0.18734275930420197</v>
      </c>
      <c r="BZ428" s="4">
        <f t="shared" si="420"/>
        <v>0.14879107010596609</v>
      </c>
      <c r="CA428" s="157">
        <f t="shared" si="421"/>
        <v>-314167</v>
      </c>
      <c r="CB428" s="4">
        <f t="shared" si="422"/>
        <v>-5.8587652617119227E-5</v>
      </c>
      <c r="CC428" s="4">
        <f t="shared" si="423"/>
        <v>-0.11091121616578979</v>
      </c>
      <c r="CD428" s="4">
        <f t="shared" si="424"/>
        <v>-0.11578861316961733</v>
      </c>
      <c r="CE428" s="159">
        <f t="shared" si="425"/>
        <v>550016</v>
      </c>
      <c r="CF428" s="4">
        <f t="shared" si="426"/>
        <v>1.0613899603415092E-4</v>
      </c>
      <c r="CG428" s="4">
        <f t="shared" si="427"/>
        <v>0.24096210302100735</v>
      </c>
      <c r="CH428" s="4">
        <f t="shared" si="428"/>
        <v>0.26544767207540426</v>
      </c>
      <c r="CI428" s="157">
        <f t="shared" si="429"/>
        <v>944546</v>
      </c>
      <c r="CJ428" s="164">
        <f t="shared" si="430"/>
        <v>1.3120837342878096E-4</v>
      </c>
      <c r="CK428" s="4">
        <f t="shared" si="431"/>
        <v>0.41380576303249433</v>
      </c>
      <c r="CL428" s="4">
        <f t="shared" si="432"/>
        <v>0.32814477793123076</v>
      </c>
    </row>
    <row r="429" spans="1:90" x14ac:dyDescent="0.35">
      <c r="BK429" s="176"/>
    </row>
    <row r="430" spans="1:90" x14ac:dyDescent="0.35">
      <c r="A430" t="s">
        <v>130</v>
      </c>
      <c r="B430" s="144">
        <v>788</v>
      </c>
      <c r="C430" t="s">
        <v>471</v>
      </c>
      <c r="U430" s="160">
        <v>1400970.9474755351</v>
      </c>
      <c r="V430" s="161">
        <f>+U430/U$5</f>
        <v>2.1946881109555854E-4</v>
      </c>
      <c r="W430" s="3">
        <v>1507315.2188395804</v>
      </c>
      <c r="X430" s="161">
        <f>+W430/W$5</f>
        <v>2.3803659470377896E-4</v>
      </c>
      <c r="Y430">
        <v>788</v>
      </c>
      <c r="Z430" t="s">
        <v>130</v>
      </c>
      <c r="AA430" t="s">
        <v>471</v>
      </c>
      <c r="AB430" s="162">
        <v>1361188</v>
      </c>
      <c r="AC430" s="161">
        <f>+AB430/AB$5</f>
        <v>2.2825601187705314E-4</v>
      </c>
      <c r="AD430" s="163">
        <v>788</v>
      </c>
      <c r="AE430" s="163" t="s">
        <v>130</v>
      </c>
      <c r="AF430" s="8" t="s">
        <v>471</v>
      </c>
      <c r="AG430" s="160">
        <v>1318283</v>
      </c>
      <c r="AH430" s="161">
        <f>+AG430/AG$5</f>
        <v>2.1693708435500174E-4</v>
      </c>
      <c r="AI430">
        <v>788</v>
      </c>
      <c r="AJ430" t="s">
        <v>130</v>
      </c>
      <c r="AK430" s="1">
        <v>1123988</v>
      </c>
      <c r="AL430" s="161">
        <f>+AK430/AK$5</f>
        <v>1.9319360095900018E-4</v>
      </c>
      <c r="AM430">
        <v>788</v>
      </c>
      <c r="AN430" t="s">
        <v>130</v>
      </c>
      <c r="AO430" s="3">
        <v>1195019</v>
      </c>
      <c r="AP430" s="161">
        <f>+AO430/AO$5</f>
        <v>2.1229556927470497E-4</v>
      </c>
      <c r="AQ430">
        <v>788</v>
      </c>
      <c r="AR430" t="s">
        <v>130</v>
      </c>
      <c r="AS430" s="3">
        <v>1025823</v>
      </c>
      <c r="AT430" s="161">
        <f>+AS430/AS$5</f>
        <v>1.8324307886058479E-4</v>
      </c>
      <c r="AU430" s="13">
        <v>788</v>
      </c>
      <c r="AV430" s="13" t="s">
        <v>130</v>
      </c>
      <c r="AW430" s="3">
        <v>927724</v>
      </c>
      <c r="AX430" s="161">
        <f>+AW430/AW$5</f>
        <v>1.625130599566654E-4</v>
      </c>
      <c r="AY430" s="161"/>
      <c r="AZ430" s="161"/>
      <c r="BA430" s="161"/>
      <c r="BB430" s="161"/>
      <c r="BC430" s="161"/>
      <c r="BD430" s="161"/>
      <c r="BE430" s="161"/>
      <c r="BF430" s="161"/>
      <c r="BG430" s="161"/>
      <c r="BH430" s="161"/>
      <c r="BI430" s="161"/>
      <c r="BJ430" s="161"/>
      <c r="BK430" s="174">
        <f>+U430-AB430</f>
        <v>39782.947475535097</v>
      </c>
      <c r="BL430" s="164">
        <f t="shared" ref="BL430:BL433" si="433">+V430-AC430</f>
        <v>-8.7872007814946025E-6</v>
      </c>
      <c r="BM430" s="4">
        <f t="shared" ref="BM430:BN433" si="434">+BK430/AB430</f>
        <v>2.922663693445365E-2</v>
      </c>
      <c r="BN430" s="4">
        <f t="shared" si="434"/>
        <v>-3.849712745453427E-2</v>
      </c>
      <c r="BO430" s="157">
        <f t="shared" ref="BO430:BP433" si="435">+AB430-AG430</f>
        <v>42905</v>
      </c>
      <c r="BP430" s="164">
        <f t="shared" si="435"/>
        <v>1.1318927522051394E-5</v>
      </c>
      <c r="BQ430" s="4">
        <f t="shared" ref="BQ430:BR433" si="436">+BO430/AG430</f>
        <v>3.2546122494183725E-2</v>
      </c>
      <c r="BR430" s="4">
        <f t="shared" si="436"/>
        <v>5.217608393560224E-2</v>
      </c>
      <c r="BS430" s="157">
        <f t="shared" ref="BS430:BT433" si="437">+AG430-AK430</f>
        <v>194295</v>
      </c>
      <c r="BT430" s="164">
        <f t="shared" si="437"/>
        <v>2.3743483396001565E-5</v>
      </c>
      <c r="BU430" s="4">
        <f t="shared" ref="BU430:BV433" si="438">+BS430/AK430</f>
        <v>0.17286216578824684</v>
      </c>
      <c r="BV430" s="4">
        <f t="shared" si="438"/>
        <v>0.12289994740064109</v>
      </c>
      <c r="BW430" s="157">
        <f t="shared" ref="BW430:BX433" si="439">+AK430-AO430</f>
        <v>-71031</v>
      </c>
      <c r="BX430" s="4">
        <f t="shared" si="439"/>
        <v>-1.9101968315704792E-5</v>
      </c>
      <c r="BY430" s="4">
        <f t="shared" ref="BY430:BZ433" si="440">+BW430/AO430</f>
        <v>-5.9439222305252053E-2</v>
      </c>
      <c r="BZ430" s="4">
        <f t="shared" si="440"/>
        <v>-8.9978177033866111E-2</v>
      </c>
      <c r="CA430" s="157">
        <f t="shared" ref="CA430:CB433" si="441">+AO430-AS430</f>
        <v>169196</v>
      </c>
      <c r="CB430" s="4">
        <f t="shared" si="441"/>
        <v>2.9052490414120181E-5</v>
      </c>
      <c r="CC430" s="4">
        <f t="shared" ref="CC430:CD433" si="442">+CA430/AS430</f>
        <v>0.16493683608185816</v>
      </c>
      <c r="CD430" s="4">
        <f t="shared" si="442"/>
        <v>0.15854618136068283</v>
      </c>
      <c r="CE430" s="159">
        <f t="shared" ref="CE430:CF433" si="443">+AS430-AW430</f>
        <v>98099</v>
      </c>
      <c r="CF430" s="4">
        <f t="shared" si="443"/>
        <v>2.0730018903919391E-5</v>
      </c>
      <c r="CG430" s="4">
        <f t="shared" ref="CG430:CH433" si="444">+CE430/AW430</f>
        <v>0.10574157831424001</v>
      </c>
      <c r="CH430" s="4">
        <f t="shared" si="444"/>
        <v>0.12755909530869158</v>
      </c>
      <c r="CI430" s="157">
        <f>+U430-AW430</f>
        <v>473246.9474755351</v>
      </c>
      <c r="CJ430" s="164">
        <f t="shared" ref="CJ430:CJ433" si="445">+V430-AX430</f>
        <v>5.6955751138893136E-5</v>
      </c>
      <c r="CK430" s="4">
        <f t="shared" ref="CK430:CL433" si="446">+CI430/AW430</f>
        <v>0.51011609861934704</v>
      </c>
      <c r="CL430" s="4">
        <f t="shared" si="446"/>
        <v>0.3504687632740443</v>
      </c>
    </row>
    <row r="431" spans="1:90" x14ac:dyDescent="0.35">
      <c r="A431" t="s">
        <v>22</v>
      </c>
      <c r="B431" s="144">
        <v>3</v>
      </c>
      <c r="C431" t="s">
        <v>471</v>
      </c>
      <c r="U431" s="160">
        <v>6166315.773194856</v>
      </c>
      <c r="V431" s="161">
        <f>+U431/U$5</f>
        <v>9.6598290922553015E-4</v>
      </c>
      <c r="W431" s="3">
        <v>6634385.6921911435</v>
      </c>
      <c r="X431" s="161">
        <f>+W431/W$5</f>
        <v>1.0477082420334311E-3</v>
      </c>
      <c r="Y431">
        <v>3</v>
      </c>
      <c r="Z431" t="s">
        <v>22</v>
      </c>
      <c r="AA431" t="s">
        <v>471</v>
      </c>
      <c r="AB431" s="162">
        <v>6124843</v>
      </c>
      <c r="AC431" s="161">
        <f>+AB431/AB$5</f>
        <v>1.0270677059694075E-3</v>
      </c>
      <c r="AD431" s="163">
        <v>3</v>
      </c>
      <c r="AE431" s="163" t="s">
        <v>22</v>
      </c>
      <c r="AF431" s="8" t="s">
        <v>471</v>
      </c>
      <c r="AG431" s="160">
        <v>6043137</v>
      </c>
      <c r="AH431" s="161">
        <f>+AG431/AG$5</f>
        <v>9.9446061364504598E-4</v>
      </c>
      <c r="AI431">
        <v>3</v>
      </c>
      <c r="AJ431" t="s">
        <v>22</v>
      </c>
      <c r="AK431" s="1">
        <v>5880490</v>
      </c>
      <c r="AL431" s="161">
        <f>+AK431/AK$5</f>
        <v>1.0107519284043877E-3</v>
      </c>
      <c r="AM431">
        <v>3</v>
      </c>
      <c r="AN431" t="s">
        <v>22</v>
      </c>
      <c r="AO431" s="3">
        <v>5586817</v>
      </c>
      <c r="AP431" s="161">
        <f>+AO431/AO$5</f>
        <v>9.9250011543632315E-4</v>
      </c>
      <c r="AQ431">
        <v>3</v>
      </c>
      <c r="AR431" t="s">
        <v>22</v>
      </c>
      <c r="AS431" s="3">
        <v>5155594</v>
      </c>
      <c r="AT431" s="161">
        <f>+AS431/AS$5</f>
        <v>9.2094534623922235E-4</v>
      </c>
      <c r="AU431" s="13">
        <v>3</v>
      </c>
      <c r="AV431" s="13" t="s">
        <v>22</v>
      </c>
      <c r="AW431" s="3">
        <v>4782692</v>
      </c>
      <c r="AX431" s="161">
        <f>+AW431/AW$5</f>
        <v>8.3780295836936836E-4</v>
      </c>
      <c r="AY431" s="161"/>
      <c r="AZ431" s="161"/>
      <c r="BA431" s="161"/>
      <c r="BB431" s="161"/>
      <c r="BC431" s="161"/>
      <c r="BD431" s="161"/>
      <c r="BE431" s="161"/>
      <c r="BF431" s="161"/>
      <c r="BG431" s="161"/>
      <c r="BH431" s="161"/>
      <c r="BI431" s="161"/>
      <c r="BJ431" s="161"/>
      <c r="BK431" s="174">
        <f>+U431-AB431</f>
        <v>41472.77319485601</v>
      </c>
      <c r="BL431" s="164">
        <f t="shared" si="433"/>
        <v>-6.1084796743877349E-5</v>
      </c>
      <c r="BM431" s="4">
        <f t="shared" si="434"/>
        <v>6.7712385762142818E-3</v>
      </c>
      <c r="BN431" s="4">
        <f t="shared" si="434"/>
        <v>-5.9474946382645624E-2</v>
      </c>
      <c r="BO431" s="157">
        <f t="shared" si="435"/>
        <v>81706</v>
      </c>
      <c r="BP431" s="164">
        <f t="shared" si="435"/>
        <v>3.2607092324361516E-5</v>
      </c>
      <c r="BQ431" s="4">
        <f t="shared" si="436"/>
        <v>1.3520461310077862E-2</v>
      </c>
      <c r="BR431" s="4">
        <f t="shared" si="436"/>
        <v>3.2788721722065109E-2</v>
      </c>
      <c r="BS431" s="157">
        <f t="shared" si="437"/>
        <v>162647</v>
      </c>
      <c r="BT431" s="164">
        <f t="shared" si="437"/>
        <v>-1.629131475934173E-5</v>
      </c>
      <c r="BU431" s="4">
        <f t="shared" si="438"/>
        <v>2.7658749525974875E-2</v>
      </c>
      <c r="BV431" s="4">
        <f t="shared" si="438"/>
        <v>-1.6118015015870246E-2</v>
      </c>
      <c r="BW431" s="157">
        <f t="shared" si="439"/>
        <v>293673</v>
      </c>
      <c r="BX431" s="4">
        <f t="shared" si="439"/>
        <v>1.8251812968064557E-5</v>
      </c>
      <c r="BY431" s="4">
        <f t="shared" si="440"/>
        <v>5.2565351612555059E-2</v>
      </c>
      <c r="BZ431" s="4">
        <f t="shared" si="440"/>
        <v>1.8389733849089467E-2</v>
      </c>
      <c r="CA431" s="157">
        <f t="shared" si="441"/>
        <v>431223</v>
      </c>
      <c r="CB431" s="4">
        <f t="shared" si="441"/>
        <v>7.1554769197100803E-5</v>
      </c>
      <c r="CC431" s="4">
        <f t="shared" si="442"/>
        <v>8.3641768533363955E-2</v>
      </c>
      <c r="CD431" s="4">
        <f t="shared" si="442"/>
        <v>7.7697085380041567E-2</v>
      </c>
      <c r="CE431" s="159">
        <f t="shared" si="443"/>
        <v>372902</v>
      </c>
      <c r="CF431" s="4">
        <f t="shared" si="443"/>
        <v>8.314238786985399E-5</v>
      </c>
      <c r="CG431" s="4">
        <f t="shared" si="444"/>
        <v>7.7969060102553125E-2</v>
      </c>
      <c r="CH431" s="4">
        <f t="shared" si="444"/>
        <v>9.9238594277198042E-2</v>
      </c>
      <c r="CI431" s="157">
        <f>+U431-AW431</f>
        <v>1383623.773194856</v>
      </c>
      <c r="CJ431" s="164">
        <f t="shared" si="445"/>
        <v>1.2817995085616179E-4</v>
      </c>
      <c r="CK431" s="4">
        <f t="shared" si="446"/>
        <v>0.28929811352996515</v>
      </c>
      <c r="CL431" s="4">
        <f t="shared" si="446"/>
        <v>0.15299534284963714</v>
      </c>
    </row>
    <row r="432" spans="1:90" x14ac:dyDescent="0.35">
      <c r="A432" t="s">
        <v>80</v>
      </c>
      <c r="B432" s="144">
        <v>10</v>
      </c>
      <c r="C432" t="s">
        <v>472</v>
      </c>
      <c r="U432" s="160">
        <v>12645067.672331989</v>
      </c>
      <c r="V432" s="161">
        <f>+U432/U$5</f>
        <v>1.9809104344885396E-3</v>
      </c>
      <c r="W432" s="3">
        <v>13604923.770980081</v>
      </c>
      <c r="X432" s="161">
        <f>+W432/W$5</f>
        <v>2.1485019756794848E-3</v>
      </c>
      <c r="Y432">
        <v>10</v>
      </c>
      <c r="Z432" t="s">
        <v>80</v>
      </c>
      <c r="AA432" t="s">
        <v>472</v>
      </c>
      <c r="AB432" s="162">
        <v>13430373</v>
      </c>
      <c r="AC432" s="161">
        <f>+AB432/AB$5</f>
        <v>2.252123423804246E-3</v>
      </c>
      <c r="AD432" s="163">
        <v>10</v>
      </c>
      <c r="AE432" s="163" t="s">
        <v>80</v>
      </c>
      <c r="AF432" s="8" t="s">
        <v>472</v>
      </c>
      <c r="AG432" s="160">
        <v>13500811</v>
      </c>
      <c r="AH432" s="161">
        <f>+AG432/AG$5</f>
        <v>2.2216979015643344E-3</v>
      </c>
      <c r="AI432">
        <v>10</v>
      </c>
      <c r="AJ432" t="s">
        <v>80</v>
      </c>
      <c r="AK432" s="1">
        <v>13166290</v>
      </c>
      <c r="AL432" s="161">
        <f>+AK432/AK$5</f>
        <v>2.2630517197429817E-3</v>
      </c>
      <c r="AM432">
        <v>10</v>
      </c>
      <c r="AN432" t="s">
        <v>80</v>
      </c>
      <c r="AO432" s="3">
        <v>12973307</v>
      </c>
      <c r="AP432" s="161">
        <f>+AO432/AO$5</f>
        <v>2.3047128078637368E-3</v>
      </c>
      <c r="AQ432">
        <v>10</v>
      </c>
      <c r="AR432" t="s">
        <v>80</v>
      </c>
      <c r="AS432" s="3">
        <v>12651749</v>
      </c>
      <c r="AT432" s="161">
        <f>+AS432/AS$5</f>
        <v>2.2599858257529074E-3</v>
      </c>
      <c r="AU432" s="13">
        <v>10</v>
      </c>
      <c r="AV432" s="13" t="s">
        <v>80</v>
      </c>
      <c r="AW432" s="3">
        <v>11652045</v>
      </c>
      <c r="AX432" s="161">
        <f>+AW432/AW$5</f>
        <v>2.0411345267587807E-3</v>
      </c>
      <c r="AY432" s="161"/>
      <c r="AZ432" s="161"/>
      <c r="BA432" s="161"/>
      <c r="BB432" s="161"/>
      <c r="BC432" s="161"/>
      <c r="BD432" s="161"/>
      <c r="BE432" s="161"/>
      <c r="BF432" s="161"/>
      <c r="BG432" s="161"/>
      <c r="BH432" s="161"/>
      <c r="BI432" s="161"/>
      <c r="BJ432" s="161"/>
      <c r="BK432" s="174">
        <f>+U432-AB432</f>
        <v>-785305.32766801119</v>
      </c>
      <c r="BL432" s="164">
        <f t="shared" si="433"/>
        <v>-2.7121298931570646E-4</v>
      </c>
      <c r="BM432" s="4">
        <f t="shared" si="434"/>
        <v>-5.8472339351111929E-2</v>
      </c>
      <c r="BN432" s="4">
        <f t="shared" si="434"/>
        <v>-0.12042545557187022</v>
      </c>
      <c r="BO432" s="157">
        <f t="shared" si="435"/>
        <v>-70438</v>
      </c>
      <c r="BP432" s="164">
        <f t="shared" si="435"/>
        <v>3.0425522239911629E-5</v>
      </c>
      <c r="BQ432" s="4">
        <f t="shared" si="436"/>
        <v>-5.2173162041895113E-3</v>
      </c>
      <c r="BR432" s="4">
        <f t="shared" si="436"/>
        <v>1.36947161981332E-2</v>
      </c>
      <c r="BS432" s="157">
        <f t="shared" si="437"/>
        <v>334521</v>
      </c>
      <c r="BT432" s="164">
        <f t="shared" si="437"/>
        <v>-4.1353818178647278E-5</v>
      </c>
      <c r="BU432" s="4">
        <f t="shared" si="438"/>
        <v>2.5407385072028645E-2</v>
      </c>
      <c r="BV432" s="4">
        <f t="shared" si="438"/>
        <v>-1.8273474626264351E-2</v>
      </c>
      <c r="BW432" s="157">
        <f t="shared" si="439"/>
        <v>192983</v>
      </c>
      <c r="BX432" s="4">
        <f t="shared" si="439"/>
        <v>-4.1661088120755179E-5</v>
      </c>
      <c r="BY432" s="4">
        <f t="shared" si="440"/>
        <v>1.4875389906366974E-2</v>
      </c>
      <c r="BZ432" s="4">
        <f t="shared" si="440"/>
        <v>-1.8076477025079446E-2</v>
      </c>
      <c r="CA432" s="157">
        <f t="shared" si="441"/>
        <v>321558</v>
      </c>
      <c r="CB432" s="4">
        <f t="shared" si="441"/>
        <v>4.4726982110829434E-5</v>
      </c>
      <c r="CC432" s="4">
        <f t="shared" si="442"/>
        <v>2.5416090692282942E-2</v>
      </c>
      <c r="CD432" s="4">
        <f t="shared" si="442"/>
        <v>1.9790824172947533E-2</v>
      </c>
      <c r="CE432" s="159">
        <f t="shared" si="443"/>
        <v>999704</v>
      </c>
      <c r="CF432" s="4">
        <f t="shared" si="443"/>
        <v>2.1885129899412671E-4</v>
      </c>
      <c r="CG432" s="4">
        <f t="shared" si="444"/>
        <v>8.5796441740484175E-2</v>
      </c>
      <c r="CH432" s="4">
        <f t="shared" si="444"/>
        <v>0.10722041890186024</v>
      </c>
      <c r="CI432" s="157">
        <f>+U432-AW432</f>
        <v>993022.67233198881</v>
      </c>
      <c r="CJ432" s="164">
        <f t="shared" si="445"/>
        <v>-6.0224092270241142E-5</v>
      </c>
      <c r="CK432" s="4">
        <f t="shared" si="446"/>
        <v>8.5223037872921778E-2</v>
      </c>
      <c r="CL432" s="4">
        <f t="shared" si="446"/>
        <v>-2.9505204816594809E-2</v>
      </c>
    </row>
    <row r="433" spans="1:90" x14ac:dyDescent="0.35">
      <c r="A433" t="s">
        <v>200</v>
      </c>
      <c r="B433" s="144">
        <v>24</v>
      </c>
      <c r="C433" t="s">
        <v>471</v>
      </c>
      <c r="U433" s="160">
        <v>3023612.8923150669</v>
      </c>
      <c r="V433" s="161">
        <f>+U433/U$5</f>
        <v>4.7366344597319276E-4</v>
      </c>
      <c r="W433" s="3">
        <v>3253127.9372198754</v>
      </c>
      <c r="X433" s="161">
        <f>+W433/W$5</f>
        <v>5.1373693215125797E-4</v>
      </c>
      <c r="Y433">
        <v>24</v>
      </c>
      <c r="Z433" t="s">
        <v>200</v>
      </c>
      <c r="AA433" t="s">
        <v>471</v>
      </c>
      <c r="AB433" s="162">
        <v>3070683</v>
      </c>
      <c r="AC433" s="161">
        <f>+AB433/AB$5</f>
        <v>5.1491921418545059E-4</v>
      </c>
      <c r="AD433" s="163">
        <v>24</v>
      </c>
      <c r="AE433" s="163" t="s">
        <v>200</v>
      </c>
      <c r="AF433" s="8" t="s">
        <v>471</v>
      </c>
      <c r="AG433" s="160">
        <v>3205745</v>
      </c>
      <c r="AH433" s="161">
        <f>+AG433/AG$5</f>
        <v>5.2753845227893027E-4</v>
      </c>
      <c r="AI433">
        <v>24</v>
      </c>
      <c r="AJ433" t="s">
        <v>200</v>
      </c>
      <c r="AK433" s="1">
        <v>3100362</v>
      </c>
      <c r="AL433" s="161">
        <f>+AK433/AK$5</f>
        <v>5.3289723649758514E-4</v>
      </c>
      <c r="AM433">
        <v>24</v>
      </c>
      <c r="AN433" t="s">
        <v>200</v>
      </c>
      <c r="AO433" s="3">
        <v>3091118</v>
      </c>
      <c r="AP433" s="161">
        <f>+AO433/AO$5</f>
        <v>5.4913826098604919E-4</v>
      </c>
      <c r="AQ433">
        <v>24</v>
      </c>
      <c r="AR433" t="s">
        <v>200</v>
      </c>
      <c r="AS433" s="3">
        <v>2839346</v>
      </c>
      <c r="AT433" s="161">
        <f>+AS433/AS$5</f>
        <v>5.0719325165304928E-4</v>
      </c>
      <c r="AU433" s="13">
        <v>24</v>
      </c>
      <c r="AV433" s="13" t="s">
        <v>200</v>
      </c>
      <c r="AW433" s="3">
        <v>2763476</v>
      </c>
      <c r="AX433" s="161">
        <f>+AW433/AW$5</f>
        <v>4.840889541251556E-4</v>
      </c>
      <c r="AY433" s="161"/>
      <c r="AZ433" s="161"/>
      <c r="BA433" s="161"/>
      <c r="BB433" s="161"/>
      <c r="BC433" s="161"/>
      <c r="BD433" s="161"/>
      <c r="BE433" s="161"/>
      <c r="BF433" s="161"/>
      <c r="BG433" s="161"/>
      <c r="BH433" s="161"/>
      <c r="BI433" s="161"/>
      <c r="BJ433" s="161"/>
      <c r="BK433" s="174">
        <f>+U433-AB433</f>
        <v>-47070.107684933115</v>
      </c>
      <c r="BL433" s="164">
        <f t="shared" si="433"/>
        <v>-4.1255768212257828E-5</v>
      </c>
      <c r="BM433" s="4">
        <f t="shared" si="434"/>
        <v>-1.5328872333918256E-2</v>
      </c>
      <c r="BN433" s="4">
        <f t="shared" si="434"/>
        <v>-8.012085600169383E-2</v>
      </c>
      <c r="BO433" s="157">
        <f t="shared" si="435"/>
        <v>-135062</v>
      </c>
      <c r="BP433" s="164">
        <f t="shared" si="435"/>
        <v>-1.2619238093479674E-5</v>
      </c>
      <c r="BQ433" s="4">
        <f t="shared" si="436"/>
        <v>-4.2131236264893186E-2</v>
      </c>
      <c r="BR433" s="4">
        <f t="shared" si="436"/>
        <v>-2.3920982515995608E-2</v>
      </c>
      <c r="BS433" s="157">
        <f t="shared" si="437"/>
        <v>105383</v>
      </c>
      <c r="BT433" s="164">
        <f t="shared" si="437"/>
        <v>-5.3587842186548704E-6</v>
      </c>
      <c r="BU433" s="4">
        <f t="shared" si="438"/>
        <v>3.3990546910328538E-2</v>
      </c>
      <c r="BV433" s="4">
        <f t="shared" si="438"/>
        <v>-1.0055942969182866E-2</v>
      </c>
      <c r="BW433" s="157">
        <f t="shared" si="439"/>
        <v>9244</v>
      </c>
      <c r="BX433" s="4">
        <f t="shared" si="439"/>
        <v>-1.6241024488464055E-5</v>
      </c>
      <c r="BY433" s="4">
        <f t="shared" si="440"/>
        <v>2.9905037594811974E-3</v>
      </c>
      <c r="BZ433" s="4">
        <f t="shared" si="440"/>
        <v>-2.9575474233576773E-2</v>
      </c>
      <c r="CA433" s="157">
        <f t="shared" si="441"/>
        <v>251772</v>
      </c>
      <c r="CB433" s="4">
        <f t="shared" si="441"/>
        <v>4.1945009332999914E-5</v>
      </c>
      <c r="CC433" s="4">
        <f t="shared" si="442"/>
        <v>8.8672532336671897E-2</v>
      </c>
      <c r="CD433" s="4">
        <f t="shared" si="442"/>
        <v>8.2700251228288876E-2</v>
      </c>
      <c r="CE433" s="159">
        <f t="shared" si="443"/>
        <v>75870</v>
      </c>
      <c r="CF433" s="4">
        <f t="shared" si="443"/>
        <v>2.3104297527893681E-5</v>
      </c>
      <c r="CG433" s="4">
        <f t="shared" si="444"/>
        <v>2.7454553612913591E-2</v>
      </c>
      <c r="CH433" s="4">
        <f t="shared" si="444"/>
        <v>4.7727380125100589E-2</v>
      </c>
      <c r="CI433" s="157">
        <f>+U433-AW433</f>
        <v>260136.89231506689</v>
      </c>
      <c r="CJ433" s="164">
        <f t="shared" si="445"/>
        <v>-1.0425508151962833E-5</v>
      </c>
      <c r="CK433" s="4">
        <f t="shared" si="446"/>
        <v>9.4133943017803257E-2</v>
      </c>
      <c r="CL433" s="4">
        <f t="shared" si="446"/>
        <v>-2.1536347944157878E-2</v>
      </c>
    </row>
    <row r="435" spans="1:90" x14ac:dyDescent="0.35">
      <c r="A435" s="325" t="s">
        <v>34</v>
      </c>
      <c r="B435" s="326">
        <v>370</v>
      </c>
      <c r="C435" s="325" t="s">
        <v>471</v>
      </c>
      <c r="E435" s="325"/>
      <c r="F435" s="325"/>
      <c r="G435" s="325"/>
      <c r="I435" s="325"/>
      <c r="J435" s="325"/>
      <c r="K435" s="325"/>
      <c r="L435" s="325"/>
      <c r="M435" s="325"/>
      <c r="N435" s="325"/>
      <c r="O435" s="325"/>
      <c r="P435" s="325"/>
      <c r="Q435" s="325"/>
      <c r="R435" t="s">
        <v>34</v>
      </c>
      <c r="S435" s="144">
        <v>370</v>
      </c>
      <c r="T435" t="s">
        <v>471</v>
      </c>
      <c r="U435" s="273">
        <v>1054572.096198377</v>
      </c>
      <c r="V435" s="161">
        <f t="shared" ref="V435:V445" si="447">+U435/U$5</f>
        <v>1.6520377141600253E-4</v>
      </c>
      <c r="W435" s="3">
        <v>1070421.9199106127</v>
      </c>
      <c r="X435" s="161">
        <f t="shared" ref="X435:X445" si="448">+W435/W$5</f>
        <v>1.6904200629511533E-4</v>
      </c>
      <c r="Y435">
        <v>370</v>
      </c>
      <c r="Z435" t="s">
        <v>34</v>
      </c>
      <c r="AA435" t="s">
        <v>471</v>
      </c>
      <c r="AB435" s="162">
        <v>1045983</v>
      </c>
      <c r="AC435" s="161">
        <f t="shared" ref="AC435:AC445" si="449">+AB435/AB$5</f>
        <v>1.7539965682271345E-4</v>
      </c>
      <c r="AD435" s="163">
        <v>370</v>
      </c>
      <c r="AE435" s="163" t="s">
        <v>34</v>
      </c>
      <c r="AF435" s="8" t="s">
        <v>471</v>
      </c>
      <c r="AG435" s="160">
        <v>1094789</v>
      </c>
      <c r="AH435" s="161">
        <f t="shared" ref="AH435:AH445" si="450">+AG435/AG$5</f>
        <v>1.8015883815836813E-4</v>
      </c>
      <c r="AI435">
        <v>370</v>
      </c>
      <c r="AJ435" t="s">
        <v>34</v>
      </c>
      <c r="AK435" s="1">
        <v>1042653</v>
      </c>
      <c r="AL435" s="161">
        <f t="shared" ref="AL435:AL445" si="451">+AK435/AK$5</f>
        <v>1.7921355710265983E-4</v>
      </c>
      <c r="AM435">
        <v>370</v>
      </c>
      <c r="AN435" t="s">
        <v>34</v>
      </c>
      <c r="AO435" s="3">
        <v>978601</v>
      </c>
      <c r="AP435" s="161">
        <f t="shared" ref="AP435:AP445" si="452">+AO435/AO$5</f>
        <v>1.7384883117991894E-4</v>
      </c>
      <c r="AQ435">
        <v>370</v>
      </c>
      <c r="AR435" t="s">
        <v>34</v>
      </c>
      <c r="AS435" s="3">
        <v>831753</v>
      </c>
      <c r="AT435" s="161">
        <f t="shared" ref="AT435:AT445" si="453">+AS435/AS$5</f>
        <v>1.485762949081157E-4</v>
      </c>
      <c r="AU435" s="13">
        <v>370</v>
      </c>
      <c r="AV435" s="13" t="s">
        <v>34</v>
      </c>
      <c r="AW435" s="3">
        <v>769342</v>
      </c>
      <c r="AX435" s="161">
        <f t="shared" ref="AX435:AX445" si="454">+AW435/AW$5</f>
        <v>1.3476866241811237E-4</v>
      </c>
      <c r="AY435" s="161"/>
      <c r="AZ435" s="161"/>
      <c r="BA435" s="161"/>
      <c r="BB435" s="161"/>
      <c r="BC435" s="161"/>
      <c r="BD435" s="161"/>
      <c r="BE435" s="161"/>
      <c r="BF435" s="161"/>
      <c r="BG435" s="3" t="e">
        <f>+#REF!-W435</f>
        <v>#REF!</v>
      </c>
      <c r="BH435" s="161" t="e">
        <f>+#REF!-X435</f>
        <v>#REF!</v>
      </c>
      <c r="BI435" s="148" t="e">
        <f t="shared" ref="BI435:BI445" si="455">+BG435/W435</f>
        <v>#REF!</v>
      </c>
      <c r="BJ435" s="161" t="e">
        <f t="shared" ref="BJ435:BJ445" si="456">+BH435/X435</f>
        <v>#REF!</v>
      </c>
      <c r="BK435" s="174">
        <f t="shared" ref="BK435:BK445" si="457">+W435-AB435</f>
        <v>24438.919910612749</v>
      </c>
      <c r="BL435" s="164">
        <f t="shared" ref="BL435:BL445" si="458">+X435-AC435</f>
        <v>-6.3576505275981187E-6</v>
      </c>
      <c r="BM435" s="4">
        <f t="shared" ref="BM435:BM445" si="459">+BK435/AB435</f>
        <v>2.3364547904328032E-2</v>
      </c>
      <c r="BN435" s="4">
        <f t="shared" ref="BN435:BN445" si="460">+BL435/AC435</f>
        <v>-3.6246653173467508E-2</v>
      </c>
      <c r="BO435" s="157">
        <f t="shared" ref="BO435:BO445" si="461">+AB435-AG435</f>
        <v>-48806</v>
      </c>
      <c r="BP435" s="164">
        <f t="shared" ref="BP435:BP445" si="462">+AC435-AH435</f>
        <v>-4.7591813356546758E-6</v>
      </c>
      <c r="BQ435" s="4">
        <f t="shared" ref="BQ435:BQ445" si="463">+BO435/AG435</f>
        <v>-4.4580279853012772E-2</v>
      </c>
      <c r="BR435" s="4">
        <f t="shared" ref="BR435:BR445" si="464">+BP435/AH435</f>
        <v>-2.6416585410431712E-2</v>
      </c>
      <c r="BS435" s="157">
        <f t="shared" ref="BS435:BS445" si="465">+AG435-AK435</f>
        <v>52136</v>
      </c>
      <c r="BT435" s="164">
        <f t="shared" ref="BT435:BT445" si="466">+AH435-AL435</f>
        <v>9.4528105570830046E-7</v>
      </c>
      <c r="BU435" s="4">
        <f t="shared" ref="BU435:BU445" si="467">+BS435/AK435</f>
        <v>5.00032129577146E-2</v>
      </c>
      <c r="BV435" s="4">
        <f t="shared" ref="BV435:BV445" si="468">+BT435/AL435</f>
        <v>5.274606848893749E-3</v>
      </c>
      <c r="BW435" s="157">
        <f t="shared" ref="BW435:BW445" si="469">+AK435-AO435</f>
        <v>64052</v>
      </c>
      <c r="BX435" s="4">
        <f t="shared" ref="BX435:BX445" si="470">+AL435-AP435</f>
        <v>5.364725922740889E-6</v>
      </c>
      <c r="BY435" s="4">
        <f t="shared" ref="BY435:BY445" si="471">+BW435/AO435</f>
        <v>6.5452620628836472E-2</v>
      </c>
      <c r="BZ435" s="4">
        <f t="shared" ref="BZ435:BZ445" si="472">+BX435/AP435</f>
        <v>3.0858567678196516E-2</v>
      </c>
      <c r="CA435" s="157">
        <f t="shared" ref="CA435:CA445" si="473">+AO435-AS435</f>
        <v>146848</v>
      </c>
      <c r="CB435" s="4">
        <f t="shared" ref="CB435:CB445" si="474">+AP435-AT435</f>
        <v>2.5272536271803234E-5</v>
      </c>
      <c r="CC435" s="4">
        <f t="shared" ref="CC435:CC445" si="475">+CA435/AS435</f>
        <v>0.17655241399790564</v>
      </c>
      <c r="CD435" s="4">
        <f t="shared" ref="CD435:CD445" si="476">+CB435/AT435</f>
        <v>0.17009803809842325</v>
      </c>
      <c r="CE435" s="159">
        <f t="shared" ref="CE435:CE445" si="477">+AS435-AW435</f>
        <v>62411</v>
      </c>
      <c r="CF435" s="4">
        <f t="shared" ref="CF435:CF445" si="478">+AT435-AX435</f>
        <v>1.3807632490003336E-5</v>
      </c>
      <c r="CG435" s="4">
        <f t="shared" ref="CG435:CG445" si="479">+CE435/AW435</f>
        <v>8.1122569676424783E-2</v>
      </c>
      <c r="CH435" s="4">
        <f t="shared" ref="CH435:CH445" si="480">+CF435/AX435</f>
        <v>0.10245432611897501</v>
      </c>
      <c r="CI435" s="157">
        <f t="shared" ref="CI435:CI445" si="481">+U435-AW435</f>
        <v>285230.09619837697</v>
      </c>
      <c r="CJ435" s="164">
        <f t="shared" ref="CJ435:CJ445" si="482">+V435-AX435</f>
        <v>3.0435108997890157E-5</v>
      </c>
      <c r="CK435" s="4">
        <f t="shared" ref="CK435:CK445" si="483">+CI435/AW435</f>
        <v>0.370745515256384</v>
      </c>
      <c r="CL435" s="4">
        <f t="shared" ref="CL435:CL445" si="484">+CJ435/AX435</f>
        <v>0.22583224060996393</v>
      </c>
    </row>
    <row r="436" spans="1:90" x14ac:dyDescent="0.35">
      <c r="A436" s="325" t="s">
        <v>145</v>
      </c>
      <c r="B436" s="326">
        <v>398</v>
      </c>
      <c r="C436" s="325" t="s">
        <v>473</v>
      </c>
      <c r="E436" s="325"/>
      <c r="F436" s="325"/>
      <c r="G436" s="325"/>
      <c r="I436" s="325"/>
      <c r="J436" s="325"/>
      <c r="K436" s="325"/>
      <c r="L436" s="325"/>
      <c r="M436" s="325"/>
      <c r="N436" s="325"/>
      <c r="O436" s="325"/>
      <c r="P436" s="325"/>
      <c r="Q436" s="325"/>
      <c r="R436" t="s">
        <v>145</v>
      </c>
      <c r="S436" s="144">
        <v>398</v>
      </c>
      <c r="T436" t="s">
        <v>473</v>
      </c>
      <c r="U436" s="273">
        <v>13928070.155266387</v>
      </c>
      <c r="V436" s="161">
        <f t="shared" si="447"/>
        <v>2.1818989204165674E-3</v>
      </c>
      <c r="W436" s="3">
        <v>13933103.617362669</v>
      </c>
      <c r="X436" s="161">
        <f t="shared" si="448"/>
        <v>2.2003284364668051E-3</v>
      </c>
      <c r="Y436">
        <v>398</v>
      </c>
      <c r="Z436" t="s">
        <v>145</v>
      </c>
      <c r="AA436" t="s">
        <v>473</v>
      </c>
      <c r="AB436" s="162">
        <v>13224333</v>
      </c>
      <c r="AC436" s="161">
        <f t="shared" si="449"/>
        <v>2.2175728189743854E-3</v>
      </c>
      <c r="AD436" s="163">
        <v>398</v>
      </c>
      <c r="AE436" s="163" t="s">
        <v>145</v>
      </c>
      <c r="AF436" s="8" t="s">
        <v>473</v>
      </c>
      <c r="AG436" s="160">
        <v>13267695</v>
      </c>
      <c r="AH436" s="161">
        <f t="shared" si="450"/>
        <v>2.1833362558808956E-3</v>
      </c>
      <c r="AI436">
        <v>398</v>
      </c>
      <c r="AJ436" t="s">
        <v>145</v>
      </c>
      <c r="AK436" s="1">
        <v>11746707</v>
      </c>
      <c r="AL436" s="161">
        <f t="shared" si="451"/>
        <v>2.0190505812698123E-3</v>
      </c>
      <c r="AM436">
        <v>398</v>
      </c>
      <c r="AN436" t="s">
        <v>145</v>
      </c>
      <c r="AO436" s="3">
        <v>10688317</v>
      </c>
      <c r="AP436" s="161">
        <f t="shared" si="452"/>
        <v>1.8987834855374742E-3</v>
      </c>
      <c r="AQ436">
        <v>398</v>
      </c>
      <c r="AR436" t="s">
        <v>145</v>
      </c>
      <c r="AS436" s="3">
        <v>10278564</v>
      </c>
      <c r="AT436" s="161">
        <f t="shared" si="453"/>
        <v>1.8360630572969877E-3</v>
      </c>
      <c r="AU436" s="13">
        <v>398</v>
      </c>
      <c r="AV436" s="13" t="s">
        <v>145</v>
      </c>
      <c r="AW436" s="3">
        <v>9306232</v>
      </c>
      <c r="AX436" s="161">
        <f t="shared" si="454"/>
        <v>1.6302092421740066E-3</v>
      </c>
      <c r="AY436" s="161"/>
      <c r="AZ436" s="161"/>
      <c r="BA436" s="161"/>
      <c r="BB436" s="161"/>
      <c r="BC436" s="161"/>
      <c r="BD436" s="161"/>
      <c r="BE436" s="161"/>
      <c r="BF436" s="161"/>
      <c r="BG436" s="3" t="e">
        <f>+#REF!-W436</f>
        <v>#REF!</v>
      </c>
      <c r="BH436" s="161" t="e">
        <f>+#REF!-X436</f>
        <v>#REF!</v>
      </c>
      <c r="BI436" s="148" t="e">
        <f t="shared" si="455"/>
        <v>#REF!</v>
      </c>
      <c r="BJ436" s="161" t="e">
        <f t="shared" si="456"/>
        <v>#REF!</v>
      </c>
      <c r="BK436" s="174">
        <f t="shared" si="457"/>
        <v>708770.61736266874</v>
      </c>
      <c r="BL436" s="164">
        <f t="shared" si="458"/>
        <v>-1.7244382507580324E-5</v>
      </c>
      <c r="BM436" s="4">
        <f t="shared" si="459"/>
        <v>5.3595944488290539E-2</v>
      </c>
      <c r="BN436" s="4">
        <f t="shared" si="460"/>
        <v>-7.7762418262123864E-3</v>
      </c>
      <c r="BO436" s="157">
        <f t="shared" si="461"/>
        <v>-43362</v>
      </c>
      <c r="BP436" s="164">
        <f t="shared" si="462"/>
        <v>3.4236563093489793E-5</v>
      </c>
      <c r="BQ436" s="4">
        <f t="shared" si="463"/>
        <v>-3.2682391327204913E-3</v>
      </c>
      <c r="BR436" s="4">
        <f t="shared" si="464"/>
        <v>1.5680847602503906E-2</v>
      </c>
      <c r="BS436" s="157">
        <f t="shared" si="465"/>
        <v>1520988</v>
      </c>
      <c r="BT436" s="164">
        <f t="shared" si="466"/>
        <v>1.6428567461108327E-4</v>
      </c>
      <c r="BU436" s="4">
        <f t="shared" si="467"/>
        <v>0.12948207527437264</v>
      </c>
      <c r="BV436" s="4">
        <f t="shared" si="468"/>
        <v>8.136778550033226E-2</v>
      </c>
      <c r="BW436" s="157">
        <f t="shared" si="469"/>
        <v>1058390</v>
      </c>
      <c r="BX436" s="4">
        <f t="shared" si="470"/>
        <v>1.2026709573233815E-4</v>
      </c>
      <c r="BY436" s="4">
        <f t="shared" si="471"/>
        <v>9.9023073511012069E-2</v>
      </c>
      <c r="BZ436" s="4">
        <f t="shared" si="472"/>
        <v>6.3339025564726273E-2</v>
      </c>
      <c r="CA436" s="157">
        <f t="shared" si="473"/>
        <v>409753</v>
      </c>
      <c r="CB436" s="4">
        <f t="shared" si="474"/>
        <v>6.2720428240486525E-5</v>
      </c>
      <c r="CC436" s="4">
        <f t="shared" si="475"/>
        <v>3.9864809909244132E-2</v>
      </c>
      <c r="CD436" s="4">
        <f t="shared" si="476"/>
        <v>3.416028005749551E-2</v>
      </c>
      <c r="CE436" s="159">
        <f t="shared" si="477"/>
        <v>972332</v>
      </c>
      <c r="CF436" s="4">
        <f t="shared" si="478"/>
        <v>2.0585381512298103E-4</v>
      </c>
      <c r="CG436" s="4">
        <f t="shared" si="479"/>
        <v>0.10448181390706787</v>
      </c>
      <c r="CH436" s="4">
        <f t="shared" si="480"/>
        <v>0.12627447434199274</v>
      </c>
      <c r="CI436" s="157">
        <f t="shared" si="481"/>
        <v>4621838.1552663874</v>
      </c>
      <c r="CJ436" s="164">
        <f t="shared" si="482"/>
        <v>5.5168967824256081E-4</v>
      </c>
      <c r="CK436" s="4">
        <f t="shared" si="483"/>
        <v>0.49663904309138085</v>
      </c>
      <c r="CL436" s="4">
        <f t="shared" si="484"/>
        <v>0.33841648297051802</v>
      </c>
    </row>
    <row r="437" spans="1:90" x14ac:dyDescent="0.35">
      <c r="A437" s="325" t="s">
        <v>182</v>
      </c>
      <c r="B437" s="326">
        <v>416</v>
      </c>
      <c r="C437" s="325" t="s">
        <v>472</v>
      </c>
      <c r="E437" s="325"/>
      <c r="F437" s="325"/>
      <c r="G437" s="325"/>
      <c r="I437" s="325"/>
      <c r="J437" s="325"/>
      <c r="K437" s="325"/>
      <c r="L437" s="325"/>
      <c r="M437" s="325"/>
      <c r="N437" s="325"/>
      <c r="O437" s="325"/>
      <c r="P437" s="325"/>
      <c r="Q437" s="325"/>
      <c r="R437" t="s">
        <v>182</v>
      </c>
      <c r="S437" s="144">
        <v>416</v>
      </c>
      <c r="T437" t="s">
        <v>472</v>
      </c>
      <c r="U437" s="273">
        <v>4884405.462845861</v>
      </c>
      <c r="V437" s="161">
        <f t="shared" si="447"/>
        <v>7.6516551736569981E-4</v>
      </c>
      <c r="W437" s="3">
        <v>4837826.2397674872</v>
      </c>
      <c r="X437" s="161">
        <f t="shared" si="448"/>
        <v>7.639939340421401E-4</v>
      </c>
      <c r="Y437">
        <v>416</v>
      </c>
      <c r="Z437" t="s">
        <v>182</v>
      </c>
      <c r="AA437" t="s">
        <v>472</v>
      </c>
      <c r="AB437" s="162">
        <v>4456400</v>
      </c>
      <c r="AC437" s="161">
        <f t="shared" si="449"/>
        <v>7.4728846517079167E-4</v>
      </c>
      <c r="AD437" s="163">
        <v>416</v>
      </c>
      <c r="AE437" s="163" t="s">
        <v>182</v>
      </c>
      <c r="AF437" s="8" t="s">
        <v>472</v>
      </c>
      <c r="AG437" s="160">
        <v>4510348</v>
      </c>
      <c r="AH437" s="161">
        <f t="shared" si="450"/>
        <v>7.4222435133155281E-4</v>
      </c>
      <c r="AI437">
        <v>416</v>
      </c>
      <c r="AJ437" t="s">
        <v>182</v>
      </c>
      <c r="AK437" s="1">
        <v>3749904</v>
      </c>
      <c r="AL437" s="161">
        <f t="shared" si="451"/>
        <v>6.4454198533308064E-4</v>
      </c>
      <c r="AM437">
        <v>416</v>
      </c>
      <c r="AN437" t="s">
        <v>182</v>
      </c>
      <c r="AO437" s="3">
        <v>3583760</v>
      </c>
      <c r="AP437" s="161">
        <f t="shared" si="452"/>
        <v>6.3665629529230643E-4</v>
      </c>
      <c r="AQ437">
        <v>416</v>
      </c>
      <c r="AR437" t="s">
        <v>182</v>
      </c>
      <c r="AS437" s="3">
        <v>3149517</v>
      </c>
      <c r="AT437" s="161">
        <f t="shared" si="453"/>
        <v>5.6259919304183317E-4</v>
      </c>
      <c r="AU437" s="13">
        <v>416</v>
      </c>
      <c r="AV437" s="13" t="s">
        <v>182</v>
      </c>
      <c r="AW437" s="3">
        <v>3165589</v>
      </c>
      <c r="AX437" s="161">
        <f t="shared" si="454"/>
        <v>5.5452866903859383E-4</v>
      </c>
      <c r="AY437" s="161"/>
      <c r="AZ437" s="161"/>
      <c r="BA437" s="161"/>
      <c r="BB437" s="161"/>
      <c r="BC437" s="161"/>
      <c r="BD437" s="161"/>
      <c r="BE437" s="161"/>
      <c r="BF437" s="161"/>
      <c r="BG437" s="3" t="e">
        <f>+#REF!-W437</f>
        <v>#REF!</v>
      </c>
      <c r="BH437" s="161" t="e">
        <f>+#REF!-X437</f>
        <v>#REF!</v>
      </c>
      <c r="BI437" s="148" t="e">
        <f t="shared" si="455"/>
        <v>#REF!</v>
      </c>
      <c r="BJ437" s="161" t="e">
        <f t="shared" si="456"/>
        <v>#REF!</v>
      </c>
      <c r="BK437" s="174">
        <f t="shared" si="457"/>
        <v>381426.23976748716</v>
      </c>
      <c r="BL437" s="164">
        <f t="shared" si="458"/>
        <v>1.6705468871348428E-5</v>
      </c>
      <c r="BM437" s="4">
        <f t="shared" si="459"/>
        <v>8.5590665058676768E-2</v>
      </c>
      <c r="BN437" s="4">
        <f t="shared" si="460"/>
        <v>2.2354779512795526E-2</v>
      </c>
      <c r="BO437" s="157">
        <f t="shared" si="461"/>
        <v>-53948</v>
      </c>
      <c r="BP437" s="164">
        <f t="shared" si="462"/>
        <v>5.0641138392388619E-6</v>
      </c>
      <c r="BQ437" s="4">
        <f t="shared" si="463"/>
        <v>-1.196093959933912E-2</v>
      </c>
      <c r="BR437" s="4">
        <f t="shared" si="464"/>
        <v>6.822888295370296E-3</v>
      </c>
      <c r="BS437" s="157">
        <f t="shared" si="465"/>
        <v>760444</v>
      </c>
      <c r="BT437" s="164">
        <f t="shared" si="466"/>
        <v>9.7682365998472175E-5</v>
      </c>
      <c r="BU437" s="4">
        <f t="shared" si="467"/>
        <v>0.20279025809727397</v>
      </c>
      <c r="BV437" s="4">
        <f t="shared" si="468"/>
        <v>0.15155314660842886</v>
      </c>
      <c r="BW437" s="157">
        <f t="shared" si="469"/>
        <v>166144</v>
      </c>
      <c r="BX437" s="4">
        <f t="shared" si="470"/>
        <v>7.8856900407742051E-6</v>
      </c>
      <c r="BY437" s="4">
        <f t="shared" si="471"/>
        <v>4.6360247337991385E-2</v>
      </c>
      <c r="BZ437" s="4">
        <f t="shared" si="472"/>
        <v>1.2386102358657535E-2</v>
      </c>
      <c r="CA437" s="157">
        <f t="shared" si="473"/>
        <v>434243</v>
      </c>
      <c r="CB437" s="4">
        <f t="shared" si="474"/>
        <v>7.4057102250473265E-5</v>
      </c>
      <c r="CC437" s="4">
        <f t="shared" si="475"/>
        <v>0.13787606163103738</v>
      </c>
      <c r="CD437" s="4">
        <f t="shared" si="476"/>
        <v>0.13163385793368282</v>
      </c>
      <c r="CE437" s="159">
        <f t="shared" si="477"/>
        <v>-16072</v>
      </c>
      <c r="CF437" s="4">
        <f t="shared" si="478"/>
        <v>8.070524003239341E-6</v>
      </c>
      <c r="CG437" s="4">
        <f t="shared" si="479"/>
        <v>-5.0770962370667826E-3</v>
      </c>
      <c r="CH437" s="4">
        <f t="shared" si="480"/>
        <v>1.4553844469811627E-2</v>
      </c>
      <c r="CI437" s="157">
        <f t="shared" si="481"/>
        <v>1718816.462845861</v>
      </c>
      <c r="CJ437" s="164">
        <f t="shared" si="482"/>
        <v>2.1063684832710598E-4</v>
      </c>
      <c r="CK437" s="4">
        <f t="shared" si="483"/>
        <v>0.54296892706092326</v>
      </c>
      <c r="CL437" s="4">
        <f t="shared" si="484"/>
        <v>0.37984843721839417</v>
      </c>
    </row>
    <row r="438" spans="1:90" x14ac:dyDescent="0.35">
      <c r="A438" s="325" t="s">
        <v>351</v>
      </c>
      <c r="B438" s="326">
        <v>457</v>
      </c>
      <c r="C438" s="325" t="s">
        <v>472</v>
      </c>
      <c r="E438" s="325"/>
      <c r="F438" s="325"/>
      <c r="G438" s="325"/>
      <c r="I438" s="325"/>
      <c r="J438" s="325"/>
      <c r="K438" s="325"/>
      <c r="L438" s="325"/>
      <c r="M438" s="325"/>
      <c r="N438" s="325"/>
      <c r="O438" s="325"/>
      <c r="P438" s="325"/>
      <c r="Q438" s="325"/>
      <c r="R438" t="s">
        <v>351</v>
      </c>
      <c r="S438" s="144">
        <v>457</v>
      </c>
      <c r="T438" t="s">
        <v>472</v>
      </c>
      <c r="U438" s="273">
        <v>5701882.2594562992</v>
      </c>
      <c r="V438" s="161">
        <f t="shared" si="447"/>
        <v>8.932271741570742E-4</v>
      </c>
      <c r="W438" s="3">
        <v>5873037.68885314</v>
      </c>
      <c r="X438" s="161">
        <f t="shared" si="448"/>
        <v>9.2747547065690373E-4</v>
      </c>
      <c r="Y438">
        <v>457</v>
      </c>
      <c r="Z438" t="s">
        <v>351</v>
      </c>
      <c r="AA438" t="s">
        <v>472</v>
      </c>
      <c r="AB438" s="162">
        <v>5608272</v>
      </c>
      <c r="AC438" s="161">
        <f t="shared" si="449"/>
        <v>9.4044452363798716E-4</v>
      </c>
      <c r="AD438" s="163">
        <v>457</v>
      </c>
      <c r="AE438" s="163" t="s">
        <v>351</v>
      </c>
      <c r="AF438" s="8" t="s">
        <v>472</v>
      </c>
      <c r="AG438" s="160">
        <v>5664501</v>
      </c>
      <c r="AH438" s="161">
        <f t="shared" si="450"/>
        <v>9.3215214886787723E-4</v>
      </c>
      <c r="AI438">
        <v>457</v>
      </c>
      <c r="AJ438" t="s">
        <v>351</v>
      </c>
      <c r="AK438" s="1">
        <v>5144401</v>
      </c>
      <c r="AL438" s="161">
        <f t="shared" si="451"/>
        <v>8.8423128535810116E-4</v>
      </c>
      <c r="AM438">
        <v>457</v>
      </c>
      <c r="AN438" t="s">
        <v>351</v>
      </c>
      <c r="AO438" s="3">
        <v>4753205</v>
      </c>
      <c r="AP438" s="161">
        <f t="shared" si="452"/>
        <v>8.4440863396680228E-4</v>
      </c>
      <c r="AQ438">
        <v>457</v>
      </c>
      <c r="AR438" t="s">
        <v>351</v>
      </c>
      <c r="AS438" s="3">
        <v>4595960</v>
      </c>
      <c r="AT438" s="161">
        <f t="shared" si="453"/>
        <v>8.2097775222440253E-4</v>
      </c>
      <c r="AU438" s="13">
        <v>457</v>
      </c>
      <c r="AV438" s="13" t="s">
        <v>351</v>
      </c>
      <c r="AW438" s="3">
        <v>4445766</v>
      </c>
      <c r="AX438" s="161">
        <f t="shared" si="454"/>
        <v>7.7878230649557892E-4</v>
      </c>
      <c r="AY438" s="161"/>
      <c r="AZ438" s="161"/>
      <c r="BA438" s="161"/>
      <c r="BB438" s="161"/>
      <c r="BC438" s="161"/>
      <c r="BD438" s="161"/>
      <c r="BE438" s="161"/>
      <c r="BF438" s="161"/>
      <c r="BG438" s="3" t="e">
        <f>+#REF!-W438</f>
        <v>#REF!</v>
      </c>
      <c r="BH438" s="161" t="e">
        <f>+#REF!-X438</f>
        <v>#REF!</v>
      </c>
      <c r="BI438" s="148" t="e">
        <f t="shared" si="455"/>
        <v>#REF!</v>
      </c>
      <c r="BJ438" s="161" t="e">
        <f t="shared" si="456"/>
        <v>#REF!</v>
      </c>
      <c r="BK438" s="174">
        <f t="shared" si="457"/>
        <v>264765.68885313999</v>
      </c>
      <c r="BL438" s="164">
        <f t="shared" si="458"/>
        <v>-1.2969052981083432E-5</v>
      </c>
      <c r="BM438" s="4">
        <f t="shared" si="459"/>
        <v>4.7209851600125669E-2</v>
      </c>
      <c r="BN438" s="4">
        <f t="shared" si="460"/>
        <v>-1.3790343454725367E-2</v>
      </c>
      <c r="BO438" s="157">
        <f t="shared" si="461"/>
        <v>-56229</v>
      </c>
      <c r="BP438" s="164">
        <f t="shared" si="462"/>
        <v>8.2923747701099323E-6</v>
      </c>
      <c r="BQ438" s="4">
        <f t="shared" si="463"/>
        <v>-9.926558402937876E-3</v>
      </c>
      <c r="BR438" s="4">
        <f t="shared" si="464"/>
        <v>8.8959455601547825E-3</v>
      </c>
      <c r="BS438" s="157">
        <f t="shared" si="465"/>
        <v>520100</v>
      </c>
      <c r="BT438" s="164">
        <f t="shared" si="466"/>
        <v>4.7920863509776069E-5</v>
      </c>
      <c r="BU438" s="4">
        <f t="shared" si="467"/>
        <v>0.10110020583543157</v>
      </c>
      <c r="BV438" s="4">
        <f t="shared" si="468"/>
        <v>5.4194942322549462E-2</v>
      </c>
      <c r="BW438" s="157">
        <f t="shared" si="469"/>
        <v>391196</v>
      </c>
      <c r="BX438" s="4">
        <f t="shared" si="470"/>
        <v>3.9822651391298878E-5</v>
      </c>
      <c r="BY438" s="4">
        <f t="shared" si="471"/>
        <v>8.2301520763358615E-2</v>
      </c>
      <c r="BZ438" s="4">
        <f t="shared" si="472"/>
        <v>4.7160402901404365E-2</v>
      </c>
      <c r="CA438" s="157">
        <f t="shared" si="473"/>
        <v>157245</v>
      </c>
      <c r="CB438" s="4">
        <f t="shared" si="474"/>
        <v>2.3430881742399754E-5</v>
      </c>
      <c r="CC438" s="4">
        <f t="shared" si="475"/>
        <v>3.4213744244945561E-2</v>
      </c>
      <c r="CD438" s="4">
        <f t="shared" si="476"/>
        <v>2.8540215223755855E-2</v>
      </c>
      <c r="CE438" s="159">
        <f t="shared" si="477"/>
        <v>150194</v>
      </c>
      <c r="CF438" s="4">
        <f t="shared" si="478"/>
        <v>4.2195445728823613E-5</v>
      </c>
      <c r="CG438" s="4">
        <f t="shared" si="479"/>
        <v>3.3783604445218211E-2</v>
      </c>
      <c r="CH438" s="4">
        <f t="shared" si="480"/>
        <v>5.4181310202972816E-2</v>
      </c>
      <c r="CI438" s="157">
        <f t="shared" si="481"/>
        <v>1256116.2594562992</v>
      </c>
      <c r="CJ438" s="164">
        <f t="shared" si="482"/>
        <v>1.1444486766149528E-4</v>
      </c>
      <c r="CK438" s="4">
        <f t="shared" si="483"/>
        <v>0.28254214447100889</v>
      </c>
      <c r="CL438" s="4">
        <f t="shared" si="484"/>
        <v>0.14695360527190532</v>
      </c>
    </row>
    <row r="439" spans="1:90" x14ac:dyDescent="0.35">
      <c r="A439" s="325" t="s">
        <v>55</v>
      </c>
      <c r="B439" s="326">
        <v>756</v>
      </c>
      <c r="C439" s="325" t="s">
        <v>472</v>
      </c>
      <c r="E439" s="325"/>
      <c r="F439" s="325"/>
      <c r="G439" s="325"/>
      <c r="I439" s="325"/>
      <c r="J439" s="325"/>
      <c r="K439" s="325"/>
      <c r="L439" s="325"/>
      <c r="M439" s="325"/>
      <c r="N439" s="325"/>
      <c r="O439" s="325"/>
      <c r="P439" s="325"/>
      <c r="Q439" s="325"/>
      <c r="R439" t="s">
        <v>55</v>
      </c>
      <c r="S439" s="144">
        <v>756</v>
      </c>
      <c r="T439" t="s">
        <v>472</v>
      </c>
      <c r="U439" s="275">
        <v>5109295.2299379902</v>
      </c>
      <c r="V439" s="161">
        <f t="shared" si="447"/>
        <v>8.0039557684709285E-4</v>
      </c>
      <c r="W439" s="3">
        <v>5480405.4741228372</v>
      </c>
      <c r="X439" s="161">
        <f t="shared" si="448"/>
        <v>8.6547063305076862E-4</v>
      </c>
      <c r="Y439">
        <v>756</v>
      </c>
      <c r="Z439" t="s">
        <v>55</v>
      </c>
      <c r="AA439" t="s">
        <v>472</v>
      </c>
      <c r="AB439" s="162">
        <v>5145493</v>
      </c>
      <c r="AC439" s="161">
        <f t="shared" si="449"/>
        <v>8.6284165840522676E-4</v>
      </c>
      <c r="AD439" s="163">
        <v>756</v>
      </c>
      <c r="AE439" s="163" t="s">
        <v>55</v>
      </c>
      <c r="AF439" s="8" t="s">
        <v>472</v>
      </c>
      <c r="AG439" s="160">
        <v>5216497</v>
      </c>
      <c r="AH439" s="161">
        <f t="shared" si="450"/>
        <v>8.5842846318022275E-4</v>
      </c>
      <c r="AI439">
        <v>756</v>
      </c>
      <c r="AJ439" t="s">
        <v>55</v>
      </c>
      <c r="AK439" s="1">
        <v>4749645</v>
      </c>
      <c r="AL439" s="161">
        <f t="shared" si="451"/>
        <v>8.1637973076839827E-4</v>
      </c>
      <c r="AM439">
        <v>756</v>
      </c>
      <c r="AN439" t="s">
        <v>55</v>
      </c>
      <c r="AO439" s="3">
        <v>4265921</v>
      </c>
      <c r="AP439" s="161">
        <f t="shared" si="452"/>
        <v>7.5784245035093059E-4</v>
      </c>
      <c r="AQ439">
        <v>756</v>
      </c>
      <c r="AR439" t="s">
        <v>55</v>
      </c>
      <c r="AS439" s="3">
        <v>3730128</v>
      </c>
      <c r="AT439" s="161">
        <f t="shared" si="453"/>
        <v>6.663139150360983E-4</v>
      </c>
      <c r="AU439" s="13">
        <v>756</v>
      </c>
      <c r="AV439" s="13" t="s">
        <v>55</v>
      </c>
      <c r="AW439" s="3">
        <v>3731982</v>
      </c>
      <c r="AX439" s="161">
        <f t="shared" si="454"/>
        <v>6.5374595733558262E-4</v>
      </c>
      <c r="AY439" s="161"/>
      <c r="AZ439" s="161"/>
      <c r="BA439" s="161"/>
      <c r="BB439" s="161"/>
      <c r="BC439" s="161"/>
      <c r="BD439" s="161"/>
      <c r="BE439" s="161"/>
      <c r="BF439" s="161"/>
      <c r="BG439" s="3" t="e">
        <f>+#REF!-W439</f>
        <v>#REF!</v>
      </c>
      <c r="BH439" s="161" t="e">
        <f>+#REF!-X439</f>
        <v>#REF!</v>
      </c>
      <c r="BI439" s="148" t="e">
        <f t="shared" si="455"/>
        <v>#REF!</v>
      </c>
      <c r="BJ439" s="161" t="e">
        <f t="shared" si="456"/>
        <v>#REF!</v>
      </c>
      <c r="BK439" s="174">
        <f t="shared" si="457"/>
        <v>334912.47412283719</v>
      </c>
      <c r="BL439" s="164">
        <f t="shared" si="458"/>
        <v>2.6289746455418614E-6</v>
      </c>
      <c r="BM439" s="4">
        <f t="shared" si="459"/>
        <v>6.508851029878715E-2</v>
      </c>
      <c r="BN439" s="4">
        <f t="shared" si="460"/>
        <v>3.0468795982810373E-3</v>
      </c>
      <c r="BO439" s="157">
        <f t="shared" si="461"/>
        <v>-71004</v>
      </c>
      <c r="BP439" s="164">
        <f t="shared" si="462"/>
        <v>4.4131952250040093E-6</v>
      </c>
      <c r="BQ439" s="4">
        <f t="shared" si="463"/>
        <v>-1.3611433113064189E-2</v>
      </c>
      <c r="BR439" s="4">
        <f t="shared" si="464"/>
        <v>5.1410168864327154E-3</v>
      </c>
      <c r="BS439" s="157">
        <f t="shared" si="465"/>
        <v>466852</v>
      </c>
      <c r="BT439" s="164">
        <f t="shared" si="466"/>
        <v>4.2048732411824482E-5</v>
      </c>
      <c r="BU439" s="4">
        <f t="shared" si="467"/>
        <v>9.8291977610958287E-2</v>
      </c>
      <c r="BV439" s="4">
        <f t="shared" si="468"/>
        <v>5.1506340526420342E-2</v>
      </c>
      <c r="BW439" s="157">
        <f t="shared" si="469"/>
        <v>483724</v>
      </c>
      <c r="BX439" s="4">
        <f t="shared" si="470"/>
        <v>5.8537280417467674E-5</v>
      </c>
      <c r="BY439" s="4">
        <f t="shared" si="471"/>
        <v>0.11339262963378834</v>
      </c>
      <c r="BZ439" s="4">
        <f t="shared" si="472"/>
        <v>7.7242018298606899E-2</v>
      </c>
      <c r="CA439" s="157">
        <f t="shared" si="473"/>
        <v>535793</v>
      </c>
      <c r="CB439" s="4">
        <f t="shared" si="474"/>
        <v>9.1528535314832292E-5</v>
      </c>
      <c r="CC439" s="4">
        <f t="shared" si="475"/>
        <v>0.14363930674765049</v>
      </c>
      <c r="CD439" s="4">
        <f t="shared" si="476"/>
        <v>0.13736548682143856</v>
      </c>
      <c r="CE439" s="159">
        <f t="shared" si="477"/>
        <v>-1854</v>
      </c>
      <c r="CF439" s="4">
        <f t="shared" si="478"/>
        <v>1.2567957700515683E-5</v>
      </c>
      <c r="CG439" s="4">
        <f t="shared" si="479"/>
        <v>-4.9678696199499358E-4</v>
      </c>
      <c r="CH439" s="4">
        <f t="shared" si="480"/>
        <v>1.9224528365326878E-2</v>
      </c>
      <c r="CI439" s="157">
        <f t="shared" si="481"/>
        <v>1377313.2299379902</v>
      </c>
      <c r="CJ439" s="164">
        <f t="shared" si="482"/>
        <v>1.4664961951151023E-4</v>
      </c>
      <c r="CK439" s="4">
        <f t="shared" si="483"/>
        <v>0.36905677196138409</v>
      </c>
      <c r="CL439" s="4">
        <f t="shared" si="484"/>
        <v>0.22432202886454203</v>
      </c>
    </row>
    <row r="440" spans="1:90" x14ac:dyDescent="0.35">
      <c r="A440" s="325" t="s">
        <v>125</v>
      </c>
      <c r="B440" s="326">
        <v>786</v>
      </c>
      <c r="C440" s="325" t="s">
        <v>471</v>
      </c>
      <c r="E440" s="325"/>
      <c r="F440" s="325"/>
      <c r="G440" s="325"/>
      <c r="I440" s="325"/>
      <c r="J440" s="325"/>
      <c r="K440" s="325"/>
      <c r="L440" s="325"/>
      <c r="M440" s="325"/>
      <c r="N440" s="325"/>
      <c r="O440" s="325"/>
      <c r="P440" s="325"/>
      <c r="Q440" s="325"/>
      <c r="R440" t="s">
        <v>125</v>
      </c>
      <c r="S440" s="144">
        <v>786</v>
      </c>
      <c r="T440" t="s">
        <v>471</v>
      </c>
      <c r="U440" s="275">
        <v>2240471.3399195452</v>
      </c>
      <c r="V440" s="161">
        <f t="shared" si="447"/>
        <v>3.5098056969122288E-4</v>
      </c>
      <c r="W440" s="3">
        <v>2185360.6569418549</v>
      </c>
      <c r="X440" s="161">
        <f t="shared" si="448"/>
        <v>3.4511414896913845E-4</v>
      </c>
      <c r="Y440">
        <v>786</v>
      </c>
      <c r="Z440" t="s">
        <v>125</v>
      </c>
      <c r="AA440" t="s">
        <v>471</v>
      </c>
      <c r="AB440" s="162">
        <v>1989462</v>
      </c>
      <c r="AC440" s="161">
        <f t="shared" si="449"/>
        <v>3.3361053866251089E-4</v>
      </c>
      <c r="AD440" s="163">
        <v>786</v>
      </c>
      <c r="AE440" s="163" t="s">
        <v>125</v>
      </c>
      <c r="AF440" s="8" t="s">
        <v>471</v>
      </c>
      <c r="AG440" s="160">
        <v>2065963</v>
      </c>
      <c r="AH440" s="161">
        <f t="shared" si="450"/>
        <v>3.3997555123240798E-4</v>
      </c>
      <c r="AI440">
        <v>786</v>
      </c>
      <c r="AJ440" t="s">
        <v>125</v>
      </c>
      <c r="AK440" s="1">
        <v>2052144</v>
      </c>
      <c r="AL440" s="161">
        <f t="shared" si="451"/>
        <v>3.5272715460165629E-4</v>
      </c>
      <c r="AM440">
        <v>786</v>
      </c>
      <c r="AN440" t="s">
        <v>125</v>
      </c>
      <c r="AO440" s="3">
        <v>1886898</v>
      </c>
      <c r="AP440" s="161">
        <f t="shared" si="452"/>
        <v>3.3520813064336405E-4</v>
      </c>
      <c r="AQ440">
        <v>786</v>
      </c>
      <c r="AR440" t="s">
        <v>125</v>
      </c>
      <c r="AS440" s="3">
        <v>1834935</v>
      </c>
      <c r="AT440" s="161">
        <f t="shared" si="453"/>
        <v>3.2777500495606663E-4</v>
      </c>
      <c r="AU440" s="13">
        <v>786</v>
      </c>
      <c r="AV440" s="13" t="s">
        <v>125</v>
      </c>
      <c r="AW440" s="3">
        <v>1708057</v>
      </c>
      <c r="AX440" s="161">
        <f t="shared" si="454"/>
        <v>2.9920705905032318E-4</v>
      </c>
      <c r="AY440" s="161"/>
      <c r="AZ440" s="161"/>
      <c r="BA440" s="161"/>
      <c r="BB440" s="161"/>
      <c r="BC440" s="161"/>
      <c r="BD440" s="161"/>
      <c r="BE440" s="161"/>
      <c r="BF440" s="161"/>
      <c r="BG440" s="3" t="e">
        <f>+#REF!-W440</f>
        <v>#REF!</v>
      </c>
      <c r="BH440" s="161" t="e">
        <f>+#REF!-X440</f>
        <v>#REF!</v>
      </c>
      <c r="BI440" s="148" t="e">
        <f t="shared" si="455"/>
        <v>#REF!</v>
      </c>
      <c r="BJ440" s="161" t="e">
        <f t="shared" si="456"/>
        <v>#REF!</v>
      </c>
      <c r="BK440" s="174">
        <f t="shared" si="457"/>
        <v>195898.65694185486</v>
      </c>
      <c r="BL440" s="164">
        <f t="shared" si="458"/>
        <v>1.1503610306627557E-5</v>
      </c>
      <c r="BM440" s="4">
        <f t="shared" si="459"/>
        <v>9.8468157191167693E-2</v>
      </c>
      <c r="BN440" s="4">
        <f t="shared" si="460"/>
        <v>3.4482155008493026E-2</v>
      </c>
      <c r="BO440" s="157">
        <f t="shared" si="461"/>
        <v>-76501</v>
      </c>
      <c r="BP440" s="164">
        <f t="shared" si="462"/>
        <v>-6.3650125698970928E-6</v>
      </c>
      <c r="BQ440" s="4">
        <f t="shared" si="463"/>
        <v>-3.7029220755647609E-2</v>
      </c>
      <c r="BR440" s="4">
        <f t="shared" si="464"/>
        <v>-1.8721971467724623E-2</v>
      </c>
      <c r="BS440" s="157">
        <f t="shared" si="465"/>
        <v>13819</v>
      </c>
      <c r="BT440" s="164">
        <f t="shared" si="466"/>
        <v>-1.2751603369248309E-5</v>
      </c>
      <c r="BU440" s="4">
        <f t="shared" si="467"/>
        <v>6.7339329013948335E-3</v>
      </c>
      <c r="BV440" s="4">
        <f t="shared" si="468"/>
        <v>-3.6151464957805753E-2</v>
      </c>
      <c r="BW440" s="157">
        <f t="shared" si="469"/>
        <v>165246</v>
      </c>
      <c r="BX440" s="4">
        <f t="shared" si="470"/>
        <v>1.7519023958292238E-5</v>
      </c>
      <c r="BY440" s="4">
        <f t="shared" si="471"/>
        <v>8.7575481027591315E-2</v>
      </c>
      <c r="BZ440" s="4">
        <f t="shared" si="472"/>
        <v>5.2263123584347503E-2</v>
      </c>
      <c r="CA440" s="157">
        <f t="shared" si="473"/>
        <v>51963</v>
      </c>
      <c r="CB440" s="4">
        <f t="shared" si="474"/>
        <v>7.4331256872974243E-6</v>
      </c>
      <c r="CC440" s="4">
        <f t="shared" si="475"/>
        <v>2.8318714286882096E-2</v>
      </c>
      <c r="CD440" s="4">
        <f t="shared" si="476"/>
        <v>2.2677524444835947E-2</v>
      </c>
      <c r="CE440" s="159">
        <f t="shared" si="477"/>
        <v>126878</v>
      </c>
      <c r="CF440" s="4">
        <f t="shared" si="478"/>
        <v>2.8567945905743448E-5</v>
      </c>
      <c r="CG440" s="4">
        <f t="shared" si="479"/>
        <v>7.4282064357337016E-2</v>
      </c>
      <c r="CH440" s="4">
        <f t="shared" si="480"/>
        <v>9.5478849985750666E-2</v>
      </c>
      <c r="CI440" s="157">
        <f t="shared" si="481"/>
        <v>532414.33991954522</v>
      </c>
      <c r="CJ440" s="164">
        <f t="shared" si="482"/>
        <v>5.1773510640899703E-5</v>
      </c>
      <c r="CK440" s="4">
        <f t="shared" si="483"/>
        <v>0.31170759519122909</v>
      </c>
      <c r="CL440" s="4">
        <f t="shared" si="484"/>
        <v>0.17303572584559909</v>
      </c>
    </row>
    <row r="441" spans="1:90" x14ac:dyDescent="0.35">
      <c r="A441" s="325" t="s">
        <v>215</v>
      </c>
      <c r="B441" s="326">
        <v>815</v>
      </c>
      <c r="C441" s="325" t="s">
        <v>471</v>
      </c>
      <c r="E441" s="325"/>
      <c r="F441" s="325"/>
      <c r="G441" s="325"/>
      <c r="I441" s="325"/>
      <c r="J441" s="325"/>
      <c r="K441" s="325"/>
      <c r="L441" s="325"/>
      <c r="M441" s="325"/>
      <c r="N441" s="325"/>
      <c r="O441" s="325"/>
      <c r="P441" s="325"/>
      <c r="Q441" s="325"/>
      <c r="R441" t="s">
        <v>215</v>
      </c>
      <c r="S441" s="144">
        <v>815</v>
      </c>
      <c r="T441" t="s">
        <v>471</v>
      </c>
      <c r="U441" s="275">
        <v>1526915.1917307186</v>
      </c>
      <c r="V441" s="161">
        <f t="shared" si="447"/>
        <v>2.391985803679484E-4</v>
      </c>
      <c r="W441" s="3">
        <v>1554030.2609662099</v>
      </c>
      <c r="X441" s="161">
        <f t="shared" si="448"/>
        <v>2.454138767813972E-4</v>
      </c>
      <c r="Y441">
        <v>815</v>
      </c>
      <c r="Z441" t="s">
        <v>215</v>
      </c>
      <c r="AA441" t="s">
        <v>471</v>
      </c>
      <c r="AB441" s="162">
        <v>1381836</v>
      </c>
      <c r="AC441" s="161">
        <f t="shared" si="449"/>
        <v>2.3171845066819542E-4</v>
      </c>
      <c r="AD441" s="163">
        <v>815</v>
      </c>
      <c r="AE441" s="163" t="s">
        <v>215</v>
      </c>
      <c r="AF441" s="8" t="s">
        <v>471</v>
      </c>
      <c r="AG441" s="160">
        <v>1388125</v>
      </c>
      <c r="AH441" s="161">
        <f t="shared" si="450"/>
        <v>2.284303068614909E-4</v>
      </c>
      <c r="AI441">
        <v>815</v>
      </c>
      <c r="AJ441" t="s">
        <v>215</v>
      </c>
      <c r="AK441" s="1">
        <v>1218088</v>
      </c>
      <c r="AL441" s="161">
        <f t="shared" si="451"/>
        <v>2.0936772190178774E-4</v>
      </c>
      <c r="AM441">
        <v>815</v>
      </c>
      <c r="AN441" t="s">
        <v>526</v>
      </c>
      <c r="AO441" s="3">
        <v>1218369</v>
      </c>
      <c r="AP441" s="161">
        <f t="shared" si="452"/>
        <v>2.1644370544874434E-4</v>
      </c>
      <c r="AQ441">
        <v>815</v>
      </c>
      <c r="AR441" t="s">
        <v>215</v>
      </c>
      <c r="AS441" s="3">
        <v>1273962</v>
      </c>
      <c r="AT441" s="161">
        <f t="shared" si="453"/>
        <v>2.275682249582904E-4</v>
      </c>
      <c r="AU441" s="13">
        <v>815</v>
      </c>
      <c r="AV441" s="13" t="s">
        <v>215</v>
      </c>
      <c r="AW441" s="3">
        <v>1242335</v>
      </c>
      <c r="AX441" s="161">
        <f t="shared" si="454"/>
        <v>2.1762470556034328E-4</v>
      </c>
      <c r="AY441" s="161"/>
      <c r="AZ441" s="161"/>
      <c r="BA441" s="161"/>
      <c r="BB441" s="161"/>
      <c r="BC441" s="161"/>
      <c r="BD441" s="161"/>
      <c r="BE441" s="161"/>
      <c r="BF441" s="161"/>
      <c r="BG441" s="3" t="e">
        <f>+#REF!-W441</f>
        <v>#REF!</v>
      </c>
      <c r="BH441" s="161" t="e">
        <f>+#REF!-X441</f>
        <v>#REF!</v>
      </c>
      <c r="BI441" s="148" t="e">
        <f t="shared" si="455"/>
        <v>#REF!</v>
      </c>
      <c r="BJ441" s="161" t="e">
        <f t="shared" si="456"/>
        <v>#REF!</v>
      </c>
      <c r="BK441" s="174">
        <f t="shared" si="457"/>
        <v>172194.26096620993</v>
      </c>
      <c r="BL441" s="164">
        <f t="shared" si="458"/>
        <v>1.3695426113201781E-5</v>
      </c>
      <c r="BM441" s="4">
        <f t="shared" si="459"/>
        <v>0.12461266095702379</v>
      </c>
      <c r="BN441" s="4">
        <f t="shared" si="460"/>
        <v>5.9103735907559088E-2</v>
      </c>
      <c r="BO441" s="157">
        <f t="shared" si="461"/>
        <v>-6289</v>
      </c>
      <c r="BP441" s="164">
        <f t="shared" si="462"/>
        <v>3.2881438067045271E-6</v>
      </c>
      <c r="BQ441" s="4">
        <f t="shared" si="463"/>
        <v>-4.530571814497974E-3</v>
      </c>
      <c r="BR441" s="4">
        <f t="shared" si="464"/>
        <v>1.4394516436465232E-2</v>
      </c>
      <c r="BS441" s="157">
        <f t="shared" si="465"/>
        <v>170037</v>
      </c>
      <c r="BT441" s="164">
        <f t="shared" si="466"/>
        <v>1.9062584959703155E-5</v>
      </c>
      <c r="BU441" s="4">
        <f t="shared" si="467"/>
        <v>0.13959336271271042</v>
      </c>
      <c r="BV441" s="4">
        <f t="shared" si="468"/>
        <v>9.1048346834691249E-2</v>
      </c>
      <c r="BW441" s="157">
        <f t="shared" si="469"/>
        <v>-281</v>
      </c>
      <c r="BX441" s="4">
        <f t="shared" si="470"/>
        <v>-7.0759835469566025E-6</v>
      </c>
      <c r="BY441" s="4">
        <f t="shared" si="471"/>
        <v>-2.3063620298940634E-4</v>
      </c>
      <c r="BZ441" s="4">
        <f t="shared" si="472"/>
        <v>-3.2692027390153207E-2</v>
      </c>
      <c r="CA441" s="157">
        <f t="shared" si="473"/>
        <v>-55593</v>
      </c>
      <c r="CB441" s="4">
        <f t="shared" si="474"/>
        <v>-1.1124519509546056E-5</v>
      </c>
      <c r="CC441" s="4">
        <f t="shared" si="475"/>
        <v>-4.3637879308801988E-2</v>
      </c>
      <c r="CD441" s="4">
        <f t="shared" si="476"/>
        <v>-4.8884326937932578E-2</v>
      </c>
      <c r="CE441" s="159">
        <f t="shared" si="477"/>
        <v>31627</v>
      </c>
      <c r="CF441" s="4">
        <f t="shared" si="478"/>
        <v>9.9435193979471198E-6</v>
      </c>
      <c r="CG441" s="4">
        <f t="shared" si="479"/>
        <v>2.5457706657222086E-2</v>
      </c>
      <c r="CH441" s="4">
        <f t="shared" si="480"/>
        <v>4.569113314751834E-2</v>
      </c>
      <c r="CI441" s="157">
        <f t="shared" si="481"/>
        <v>284580.19173071859</v>
      </c>
      <c r="CJ441" s="164">
        <f t="shared" si="482"/>
        <v>2.1573874807605118E-5</v>
      </c>
      <c r="CK441" s="4">
        <f t="shared" si="483"/>
        <v>0.22906880328632662</v>
      </c>
      <c r="CL441" s="4">
        <f t="shared" si="484"/>
        <v>9.9133389989231185E-2</v>
      </c>
    </row>
    <row r="442" spans="1:90" x14ac:dyDescent="0.35">
      <c r="A442" s="325" t="s">
        <v>319</v>
      </c>
      <c r="B442" s="326">
        <v>856</v>
      </c>
      <c r="C442" s="325" t="s">
        <v>473</v>
      </c>
      <c r="E442" s="325"/>
      <c r="F442" s="325"/>
      <c r="G442" s="325"/>
      <c r="I442" s="325"/>
      <c r="J442" s="325"/>
      <c r="K442" s="325"/>
      <c r="L442" s="325"/>
      <c r="M442" s="325"/>
      <c r="N442" s="325"/>
      <c r="O442" s="325"/>
      <c r="P442" s="325"/>
      <c r="Q442" s="325"/>
      <c r="R442" t="s">
        <v>319</v>
      </c>
      <c r="S442" s="144">
        <v>856</v>
      </c>
      <c r="T442" t="s">
        <v>473</v>
      </c>
      <c r="U442" s="275">
        <v>10312040.015853373</v>
      </c>
      <c r="V442" s="161">
        <f t="shared" si="447"/>
        <v>1.615430474362985E-3</v>
      </c>
      <c r="W442" s="3">
        <v>10193720.72172834</v>
      </c>
      <c r="X442" s="161">
        <f t="shared" si="448"/>
        <v>1.6098016776010578E-3</v>
      </c>
      <c r="Y442">
        <v>856</v>
      </c>
      <c r="Z442" t="s">
        <v>319</v>
      </c>
      <c r="AA442" t="s">
        <v>473</v>
      </c>
      <c r="AB442" s="162">
        <v>9367694</v>
      </c>
      <c r="AC442" s="161">
        <f t="shared" si="449"/>
        <v>1.5708575692149793E-3</v>
      </c>
      <c r="AD442" s="163">
        <v>856</v>
      </c>
      <c r="AE442" s="163" t="s">
        <v>319</v>
      </c>
      <c r="AF442" s="8" t="s">
        <v>473</v>
      </c>
      <c r="AG442" s="160">
        <v>10101072</v>
      </c>
      <c r="AH442" s="161">
        <f t="shared" si="450"/>
        <v>1.6622357327978486E-3</v>
      </c>
      <c r="AI442">
        <v>856</v>
      </c>
      <c r="AJ442" t="s">
        <v>319</v>
      </c>
      <c r="AK442" s="1">
        <v>9711345</v>
      </c>
      <c r="AL442" s="161">
        <f t="shared" si="451"/>
        <v>1.6692079548048392E-3</v>
      </c>
      <c r="AM442">
        <v>856</v>
      </c>
      <c r="AN442" t="s">
        <v>319</v>
      </c>
      <c r="AO442" s="3">
        <v>9112743</v>
      </c>
      <c r="AP442" s="161">
        <f t="shared" si="452"/>
        <v>1.6188821791445014E-3</v>
      </c>
      <c r="AQ442">
        <v>856</v>
      </c>
      <c r="AR442" t="s">
        <v>319</v>
      </c>
      <c r="AS442" s="3">
        <v>8116151</v>
      </c>
      <c r="AT442" s="161">
        <f t="shared" si="453"/>
        <v>1.4497905562045441E-3</v>
      </c>
      <c r="AU442" s="13">
        <v>856</v>
      </c>
      <c r="AV442" s="13" t="s">
        <v>319</v>
      </c>
      <c r="AW442" s="3">
        <v>9030399</v>
      </c>
      <c r="AX442" s="161">
        <f t="shared" si="454"/>
        <v>1.5818904912663801E-3</v>
      </c>
      <c r="AY442" s="161"/>
      <c r="AZ442" s="161"/>
      <c r="BA442" s="161"/>
      <c r="BB442" s="161"/>
      <c r="BC442" s="161"/>
      <c r="BD442" s="161"/>
      <c r="BE442" s="161"/>
      <c r="BF442" s="161"/>
      <c r="BG442" s="3" t="e">
        <f>+#REF!-W442</f>
        <v>#REF!</v>
      </c>
      <c r="BH442" s="161" t="e">
        <f>+#REF!-X442</f>
        <v>#REF!</v>
      </c>
      <c r="BI442" s="148" t="e">
        <f t="shared" si="455"/>
        <v>#REF!</v>
      </c>
      <c r="BJ442" s="161" t="e">
        <f t="shared" si="456"/>
        <v>#REF!</v>
      </c>
      <c r="BK442" s="174">
        <f t="shared" si="457"/>
        <v>826026.72172833979</v>
      </c>
      <c r="BL442" s="164">
        <f t="shared" si="458"/>
        <v>3.8944108386078499E-5</v>
      </c>
      <c r="BM442" s="4">
        <f t="shared" si="459"/>
        <v>8.8178234870645841E-2</v>
      </c>
      <c r="BN442" s="4">
        <f t="shared" si="460"/>
        <v>2.479162283665249E-2</v>
      </c>
      <c r="BO442" s="157">
        <f t="shared" si="461"/>
        <v>-733378</v>
      </c>
      <c r="BP442" s="164">
        <f t="shared" si="462"/>
        <v>-9.1378163582869288E-5</v>
      </c>
      <c r="BQ442" s="4">
        <f t="shared" si="463"/>
        <v>-7.2603977082828439E-2</v>
      </c>
      <c r="BR442" s="4">
        <f t="shared" si="464"/>
        <v>-5.4973047312045824E-2</v>
      </c>
      <c r="BS442" s="157">
        <f t="shared" si="465"/>
        <v>389727</v>
      </c>
      <c r="BT442" s="164">
        <f t="shared" si="466"/>
        <v>-6.9722220069905368E-6</v>
      </c>
      <c r="BU442" s="4">
        <f t="shared" si="467"/>
        <v>4.0131104393881588E-2</v>
      </c>
      <c r="BV442" s="4">
        <f t="shared" si="468"/>
        <v>-4.1769642823237781E-3</v>
      </c>
      <c r="BW442" s="157">
        <f t="shared" si="469"/>
        <v>598602</v>
      </c>
      <c r="BX442" s="4">
        <f t="shared" si="470"/>
        <v>5.0325775660337762E-5</v>
      </c>
      <c r="BY442" s="4">
        <f t="shared" si="471"/>
        <v>6.5688454069208355E-2</v>
      </c>
      <c r="BZ442" s="4">
        <f t="shared" si="472"/>
        <v>3.1086743870966833E-2</v>
      </c>
      <c r="CA442" s="157">
        <f t="shared" si="473"/>
        <v>996592</v>
      </c>
      <c r="CB442" s="4">
        <f t="shared" si="474"/>
        <v>1.6909162293995733E-4</v>
      </c>
      <c r="CC442" s="4">
        <f t="shared" si="475"/>
        <v>0.12279120977418977</v>
      </c>
      <c r="CD442" s="4">
        <f t="shared" si="476"/>
        <v>0.11663175912983462</v>
      </c>
      <c r="CE442" s="159">
        <f t="shared" si="477"/>
        <v>-914248</v>
      </c>
      <c r="CF442" s="4">
        <f t="shared" si="478"/>
        <v>-1.3209993506183601E-4</v>
      </c>
      <c r="CG442" s="4">
        <f t="shared" si="479"/>
        <v>-0.10124115224587529</v>
      </c>
      <c r="CH442" s="4">
        <f t="shared" si="480"/>
        <v>-8.3507635826348264E-2</v>
      </c>
      <c r="CI442" s="157">
        <f t="shared" si="481"/>
        <v>1281641.0158533733</v>
      </c>
      <c r="CJ442" s="164">
        <f t="shared" si="482"/>
        <v>3.3539983096604956E-5</v>
      </c>
      <c r="CK442" s="4">
        <f t="shared" si="483"/>
        <v>0.14192518136279175</v>
      </c>
      <c r="CL442" s="4">
        <f t="shared" si="484"/>
        <v>2.120246836413725E-2</v>
      </c>
    </row>
    <row r="443" spans="1:90" x14ac:dyDescent="0.35">
      <c r="A443" s="325" t="s">
        <v>70</v>
      </c>
      <c r="B443" s="326">
        <v>1684</v>
      </c>
      <c r="C443" s="325" t="s">
        <v>472</v>
      </c>
      <c r="E443" s="325"/>
      <c r="F443" s="325"/>
      <c r="G443" s="325"/>
      <c r="I443" s="325"/>
      <c r="J443" s="325"/>
      <c r="K443" s="325"/>
      <c r="L443" s="325"/>
      <c r="M443" s="325"/>
      <c r="N443" s="325"/>
      <c r="O443" s="325"/>
      <c r="P443" s="325"/>
      <c r="Q443" s="325"/>
      <c r="R443" t="s">
        <v>70</v>
      </c>
      <c r="S443" s="144">
        <v>1684</v>
      </c>
      <c r="T443" t="s">
        <v>472</v>
      </c>
      <c r="U443" s="275">
        <v>6288761.7347763479</v>
      </c>
      <c r="V443" s="161">
        <f t="shared" si="447"/>
        <v>9.8516465575651004E-4</v>
      </c>
      <c r="W443" s="3">
        <v>6376336.9612073014</v>
      </c>
      <c r="X443" s="161">
        <f t="shared" si="448"/>
        <v>1.0069569509807779E-3</v>
      </c>
      <c r="Y443">
        <v>1684</v>
      </c>
      <c r="Z443" t="s">
        <v>70</v>
      </c>
      <c r="AA443" t="s">
        <v>472</v>
      </c>
      <c r="AB443" s="162">
        <v>6149988</v>
      </c>
      <c r="AC443" s="161">
        <f t="shared" si="449"/>
        <v>1.0312842413918828E-3</v>
      </c>
      <c r="AD443" s="163">
        <v>1684</v>
      </c>
      <c r="AE443" s="163" t="s">
        <v>70</v>
      </c>
      <c r="AF443" s="8" t="s">
        <v>472</v>
      </c>
      <c r="AG443" s="160">
        <v>6096132</v>
      </c>
      <c r="AH443" s="161">
        <f t="shared" si="450"/>
        <v>1.0031814882868288E-3</v>
      </c>
      <c r="AI443">
        <v>1684</v>
      </c>
      <c r="AJ443" t="s">
        <v>70</v>
      </c>
      <c r="AK443" s="1">
        <v>5526952</v>
      </c>
      <c r="AL443" s="161">
        <f t="shared" si="451"/>
        <v>9.4998501692860411E-4</v>
      </c>
      <c r="AM443">
        <v>1684</v>
      </c>
      <c r="AN443" t="s">
        <v>70</v>
      </c>
      <c r="AO443" s="3">
        <v>5444442</v>
      </c>
      <c r="AP443" s="161">
        <f t="shared" si="452"/>
        <v>9.6720714379697171E-4</v>
      </c>
      <c r="AQ443">
        <v>1684</v>
      </c>
      <c r="AR443" t="s">
        <v>70</v>
      </c>
      <c r="AS443" s="3">
        <v>5256565</v>
      </c>
      <c r="AT443" s="161">
        <f t="shared" si="453"/>
        <v>9.3898182710934529E-4</v>
      </c>
      <c r="AU443" s="13">
        <v>1684</v>
      </c>
      <c r="AV443" s="13" t="s">
        <v>70</v>
      </c>
      <c r="AW443" s="3">
        <v>5203389</v>
      </c>
      <c r="AX443" s="161">
        <f t="shared" si="454"/>
        <v>9.1149810561638289E-4</v>
      </c>
      <c r="AY443" s="161"/>
      <c r="AZ443" s="161"/>
      <c r="BA443" s="161"/>
      <c r="BB443" s="161"/>
      <c r="BC443" s="161"/>
      <c r="BD443" s="161"/>
      <c r="BE443" s="161"/>
      <c r="BF443" s="161"/>
      <c r="BG443" s="3" t="e">
        <f>+#REF!-W443</f>
        <v>#REF!</v>
      </c>
      <c r="BH443" s="161" t="e">
        <f>+#REF!-X443</f>
        <v>#REF!</v>
      </c>
      <c r="BI443" s="148" t="e">
        <f t="shared" si="455"/>
        <v>#REF!</v>
      </c>
      <c r="BJ443" s="161" t="e">
        <f t="shared" si="456"/>
        <v>#REF!</v>
      </c>
      <c r="BK443" s="174">
        <f t="shared" si="457"/>
        <v>226348.96120730136</v>
      </c>
      <c r="BL443" s="164">
        <f t="shared" si="458"/>
        <v>-2.4327290411104872E-5</v>
      </c>
      <c r="BM443" s="4">
        <f t="shared" si="459"/>
        <v>3.6804780953605336E-2</v>
      </c>
      <c r="BN443" s="4">
        <f t="shared" si="460"/>
        <v>-2.3589316538252643E-2</v>
      </c>
      <c r="BO443" s="157">
        <f t="shared" si="461"/>
        <v>53856</v>
      </c>
      <c r="BP443" s="164">
        <f t="shared" si="462"/>
        <v>2.8102753105053915E-5</v>
      </c>
      <c r="BQ443" s="4">
        <f t="shared" si="463"/>
        <v>8.8344543720509996E-3</v>
      </c>
      <c r="BR443" s="4">
        <f t="shared" si="464"/>
        <v>2.8013628075460258E-2</v>
      </c>
      <c r="BS443" s="157">
        <f t="shared" si="465"/>
        <v>569180</v>
      </c>
      <c r="BT443" s="164">
        <f t="shared" si="466"/>
        <v>5.3196471358224733E-5</v>
      </c>
      <c r="BU443" s="4">
        <f t="shared" si="467"/>
        <v>0.10298262043889651</v>
      </c>
      <c r="BV443" s="4">
        <f t="shared" si="468"/>
        <v>5.5997168808213635E-2</v>
      </c>
      <c r="BW443" s="157">
        <f t="shared" si="469"/>
        <v>82510</v>
      </c>
      <c r="BX443" s="4">
        <f t="shared" si="470"/>
        <v>-1.7222126868367597E-5</v>
      </c>
      <c r="BY443" s="4">
        <f t="shared" si="471"/>
        <v>1.5154904763426628E-2</v>
      </c>
      <c r="BZ443" s="4">
        <f t="shared" si="472"/>
        <v>-1.7806037702284307E-2</v>
      </c>
      <c r="CA443" s="157">
        <f t="shared" si="473"/>
        <v>187877</v>
      </c>
      <c r="CB443" s="4">
        <f t="shared" si="474"/>
        <v>2.8225316687626421E-5</v>
      </c>
      <c r="CC443" s="4">
        <f t="shared" si="475"/>
        <v>3.5741401466547071E-2</v>
      </c>
      <c r="CD443" s="4">
        <f t="shared" si="476"/>
        <v>3.0059491965374913E-2</v>
      </c>
      <c r="CE443" s="159">
        <f t="shared" si="477"/>
        <v>53176</v>
      </c>
      <c r="CF443" s="4">
        <f t="shared" si="478"/>
        <v>2.7483721492962401E-5</v>
      </c>
      <c r="CG443" s="4">
        <f t="shared" si="479"/>
        <v>1.0219493487801892E-2</v>
      </c>
      <c r="CH443" s="4">
        <f t="shared" si="480"/>
        <v>3.0152253003726287E-2</v>
      </c>
      <c r="CI443" s="157">
        <f t="shared" si="481"/>
        <v>1085372.7347763479</v>
      </c>
      <c r="CJ443" s="164">
        <f t="shared" si="482"/>
        <v>7.3666550140127148E-5</v>
      </c>
      <c r="CK443" s="4">
        <f t="shared" si="483"/>
        <v>0.20858958167001312</v>
      </c>
      <c r="CL443" s="4">
        <f t="shared" si="484"/>
        <v>8.081920267986907E-2</v>
      </c>
    </row>
    <row r="444" spans="1:90" x14ac:dyDescent="0.35">
      <c r="A444" s="325" t="s">
        <v>179</v>
      </c>
      <c r="B444" s="326">
        <v>1685</v>
      </c>
      <c r="C444" s="325" t="s">
        <v>472</v>
      </c>
      <c r="E444" s="325"/>
      <c r="F444" s="325"/>
      <c r="G444" s="325"/>
      <c r="I444" s="325"/>
      <c r="J444" s="325"/>
      <c r="K444" s="325"/>
      <c r="L444" s="325"/>
      <c r="M444" s="325"/>
      <c r="N444" s="325"/>
      <c r="O444" s="325"/>
      <c r="P444" s="325"/>
      <c r="Q444" s="325"/>
      <c r="R444" t="s">
        <v>179</v>
      </c>
      <c r="S444" s="144">
        <v>1685</v>
      </c>
      <c r="T444" t="s">
        <v>472</v>
      </c>
      <c r="U444" s="275">
        <v>2202652.7817805083</v>
      </c>
      <c r="V444" s="161">
        <f t="shared" si="447"/>
        <v>3.450561113667453E-4</v>
      </c>
      <c r="W444" s="3">
        <v>2227467.6468200935</v>
      </c>
      <c r="X444" s="161">
        <f t="shared" si="448"/>
        <v>3.5176372323108922E-4</v>
      </c>
      <c r="Y444">
        <v>1685</v>
      </c>
      <c r="Z444" t="s">
        <v>179</v>
      </c>
      <c r="AA444" t="s">
        <v>472</v>
      </c>
      <c r="AB444" s="162">
        <v>2043518</v>
      </c>
      <c r="AC444" s="161">
        <f t="shared" si="449"/>
        <v>3.4267512561010811E-4</v>
      </c>
      <c r="AD444" s="163">
        <v>1685</v>
      </c>
      <c r="AE444" s="163" t="s">
        <v>179</v>
      </c>
      <c r="AF444" s="8" t="s">
        <v>472</v>
      </c>
      <c r="AG444" s="160">
        <v>1837224</v>
      </c>
      <c r="AH444" s="161">
        <f t="shared" si="450"/>
        <v>3.0233418610953319E-4</v>
      </c>
      <c r="AI444">
        <v>1685</v>
      </c>
      <c r="AJ444" t="s">
        <v>179</v>
      </c>
      <c r="AK444" s="1">
        <v>1561600</v>
      </c>
      <c r="AL444" s="161">
        <f t="shared" si="451"/>
        <v>2.6841134180932062E-4</v>
      </c>
      <c r="AM444">
        <v>1685</v>
      </c>
      <c r="AN444" t="s">
        <v>179</v>
      </c>
      <c r="AO444" s="3">
        <v>1179101</v>
      </c>
      <c r="AP444" s="161">
        <f t="shared" si="452"/>
        <v>2.0946773066149904E-4</v>
      </c>
      <c r="AQ444">
        <v>1685</v>
      </c>
      <c r="AR444" t="s">
        <v>179</v>
      </c>
      <c r="AS444" s="3">
        <v>1033341</v>
      </c>
      <c r="AT444" s="161">
        <f t="shared" si="453"/>
        <v>1.8458602151918561E-4</v>
      </c>
      <c r="AU444" s="13">
        <v>1685</v>
      </c>
      <c r="AV444" s="13" t="s">
        <v>179</v>
      </c>
      <c r="AW444" s="3">
        <v>963911</v>
      </c>
      <c r="AX444" s="161">
        <f t="shared" si="454"/>
        <v>1.688520789975136E-4</v>
      </c>
      <c r="AY444" s="161"/>
      <c r="AZ444" s="161"/>
      <c r="BA444" s="161"/>
      <c r="BB444" s="161"/>
      <c r="BC444" s="161"/>
      <c r="BD444" s="161"/>
      <c r="BE444" s="161"/>
      <c r="BF444" s="161"/>
      <c r="BG444" s="3" t="e">
        <f>+#REF!-W444</f>
        <v>#REF!</v>
      </c>
      <c r="BH444" s="161" t="e">
        <f>+#REF!-X444</f>
        <v>#REF!</v>
      </c>
      <c r="BI444" s="148" t="e">
        <f t="shared" si="455"/>
        <v>#REF!</v>
      </c>
      <c r="BJ444" s="161" t="e">
        <f t="shared" si="456"/>
        <v>#REF!</v>
      </c>
      <c r="BK444" s="174">
        <f t="shared" si="457"/>
        <v>183949.64682009351</v>
      </c>
      <c r="BL444" s="164">
        <f t="shared" si="458"/>
        <v>9.0885976209811089E-6</v>
      </c>
      <c r="BM444" s="4">
        <f t="shared" si="459"/>
        <v>9.001616174660243E-2</v>
      </c>
      <c r="BN444" s="4">
        <f t="shared" si="460"/>
        <v>2.6522490083864484E-2</v>
      </c>
      <c r="BO444" s="157">
        <f t="shared" si="461"/>
        <v>206294</v>
      </c>
      <c r="BP444" s="164">
        <f t="shared" si="462"/>
        <v>4.0340939500574922E-5</v>
      </c>
      <c r="BQ444" s="4">
        <f t="shared" si="463"/>
        <v>0.11228570930926224</v>
      </c>
      <c r="BR444" s="4">
        <f t="shared" si="464"/>
        <v>0.13343161757420224</v>
      </c>
      <c r="BS444" s="157">
        <f t="shared" si="465"/>
        <v>275624</v>
      </c>
      <c r="BT444" s="164">
        <f t="shared" si="466"/>
        <v>3.3922844300212566E-5</v>
      </c>
      <c r="BU444" s="4">
        <f t="shared" si="467"/>
        <v>0.17650102459016392</v>
      </c>
      <c r="BV444" s="4">
        <f t="shared" si="468"/>
        <v>0.12638379612256231</v>
      </c>
      <c r="BW444" s="157">
        <f t="shared" si="469"/>
        <v>382499</v>
      </c>
      <c r="BX444" s="4">
        <f t="shared" si="470"/>
        <v>5.894361114782158E-5</v>
      </c>
      <c r="BY444" s="4">
        <f t="shared" si="471"/>
        <v>0.32439884284722004</v>
      </c>
      <c r="BZ444" s="4">
        <f t="shared" si="472"/>
        <v>0.28139709616215192</v>
      </c>
      <c r="CA444" s="157">
        <f t="shared" si="473"/>
        <v>145760</v>
      </c>
      <c r="CB444" s="4">
        <f t="shared" si="474"/>
        <v>2.4881709142313428E-5</v>
      </c>
      <c r="CC444" s="4">
        <f t="shared" si="475"/>
        <v>0.14105701796406026</v>
      </c>
      <c r="CD444" s="4">
        <f t="shared" si="476"/>
        <v>0.13479736405569182</v>
      </c>
      <c r="CE444" s="159">
        <f t="shared" si="477"/>
        <v>69430</v>
      </c>
      <c r="CF444" s="4">
        <f t="shared" si="478"/>
        <v>1.5733942521672017E-5</v>
      </c>
      <c r="CG444" s="4">
        <f t="shared" si="479"/>
        <v>7.2029471600593836E-2</v>
      </c>
      <c r="CH444" s="4">
        <f t="shared" si="480"/>
        <v>9.3181811056668742E-2</v>
      </c>
      <c r="CI444" s="157">
        <f t="shared" si="481"/>
        <v>1238741.7817805083</v>
      </c>
      <c r="CJ444" s="164">
        <f t="shared" si="482"/>
        <v>1.7620403236923171E-4</v>
      </c>
      <c r="CK444" s="4">
        <f t="shared" si="483"/>
        <v>1.285120495336715</v>
      </c>
      <c r="CL444" s="4">
        <f t="shared" si="484"/>
        <v>1.0435407927184974</v>
      </c>
    </row>
    <row r="445" spans="1:90" x14ac:dyDescent="0.35">
      <c r="A445" s="325" t="s">
        <v>289</v>
      </c>
      <c r="B445" s="326">
        <v>1702</v>
      </c>
      <c r="C445" s="325" t="s">
        <v>471</v>
      </c>
      <c r="E445" s="325"/>
      <c r="F445" s="325"/>
      <c r="G445" s="325"/>
      <c r="I445" s="325"/>
      <c r="J445" s="325"/>
      <c r="K445" s="325"/>
      <c r="L445" s="325"/>
      <c r="M445" s="325"/>
      <c r="N445" s="325"/>
      <c r="O445" s="325"/>
      <c r="P445" s="325"/>
      <c r="Q445" s="325"/>
      <c r="R445" t="s">
        <v>289</v>
      </c>
      <c r="S445" s="144">
        <v>1702</v>
      </c>
      <c r="T445" t="s">
        <v>471</v>
      </c>
      <c r="U445" s="275">
        <v>1106563.7725850521</v>
      </c>
      <c r="V445" s="161">
        <f t="shared" si="447"/>
        <v>1.7334851661861343E-4</v>
      </c>
      <c r="W445" s="3">
        <v>1185205.2627074148</v>
      </c>
      <c r="X445" s="161">
        <f t="shared" si="448"/>
        <v>1.871686965232561E-4</v>
      </c>
      <c r="Y445">
        <v>1702</v>
      </c>
      <c r="Z445" t="s">
        <v>289</v>
      </c>
      <c r="AA445" t="s">
        <v>471</v>
      </c>
      <c r="AB445" s="162">
        <v>1186119</v>
      </c>
      <c r="AC445" s="161">
        <f t="shared" si="449"/>
        <v>1.9889889754508443E-4</v>
      </c>
      <c r="AD445" s="163">
        <v>1702</v>
      </c>
      <c r="AE445" s="163" t="s">
        <v>289</v>
      </c>
      <c r="AF445" s="8" t="s">
        <v>471</v>
      </c>
      <c r="AG445" s="160">
        <v>1114219</v>
      </c>
      <c r="AH445" s="161">
        <f t="shared" si="450"/>
        <v>1.8335624535319479E-4</v>
      </c>
      <c r="AI445">
        <v>1702</v>
      </c>
      <c r="AJ445" t="s">
        <v>289</v>
      </c>
      <c r="AK445" s="1">
        <v>976066</v>
      </c>
      <c r="AL445" s="161">
        <f t="shared" si="451"/>
        <v>1.6776843286017953E-4</v>
      </c>
      <c r="AM445">
        <v>1702</v>
      </c>
      <c r="AN445" t="s">
        <v>537</v>
      </c>
      <c r="AO445" s="3">
        <v>811418</v>
      </c>
      <c r="AP445" s="161">
        <f t="shared" si="452"/>
        <v>1.4414870912491146E-4</v>
      </c>
      <c r="AQ445">
        <v>1702</v>
      </c>
      <c r="AR445" t="s">
        <v>289</v>
      </c>
      <c r="AS445" s="3">
        <v>724219</v>
      </c>
      <c r="AT445" s="161">
        <f t="shared" si="453"/>
        <v>1.2936746332392027E-4</v>
      </c>
      <c r="AU445" s="13">
        <v>1702</v>
      </c>
      <c r="AV445" s="13" t="s">
        <v>289</v>
      </c>
      <c r="AW445" s="3">
        <v>738463</v>
      </c>
      <c r="AX445" s="161">
        <f t="shared" si="454"/>
        <v>1.2935946660297566E-4</v>
      </c>
      <c r="AY445" s="161"/>
      <c r="AZ445" s="161"/>
      <c r="BA445" s="161"/>
      <c r="BB445" s="161"/>
      <c r="BC445" s="161"/>
      <c r="BD445" s="161"/>
      <c r="BE445" s="161"/>
      <c r="BF445" s="161"/>
      <c r="BG445" s="3" t="e">
        <f>+#REF!-W445</f>
        <v>#REF!</v>
      </c>
      <c r="BH445" s="161" t="e">
        <f>+#REF!-X445</f>
        <v>#REF!</v>
      </c>
      <c r="BI445" s="148" t="e">
        <f t="shared" si="455"/>
        <v>#REF!</v>
      </c>
      <c r="BJ445" s="161" t="e">
        <f t="shared" si="456"/>
        <v>#REF!</v>
      </c>
      <c r="BK445" s="174">
        <f t="shared" si="457"/>
        <v>-913.73729258519597</v>
      </c>
      <c r="BL445" s="164">
        <f t="shared" si="458"/>
        <v>-1.1730201021828331E-5</v>
      </c>
      <c r="BM445" s="4">
        <f t="shared" si="459"/>
        <v>-7.7035887005030357E-4</v>
      </c>
      <c r="BN445" s="4">
        <f t="shared" si="460"/>
        <v>-5.8975696530290951E-2</v>
      </c>
      <c r="BO445" s="157">
        <f t="shared" si="461"/>
        <v>71900</v>
      </c>
      <c r="BP445" s="164">
        <f t="shared" si="462"/>
        <v>1.5542652191889641E-5</v>
      </c>
      <c r="BQ445" s="4">
        <f t="shared" si="463"/>
        <v>6.4529504522899003E-2</v>
      </c>
      <c r="BR445" s="4">
        <f t="shared" si="464"/>
        <v>8.4767509074753347E-2</v>
      </c>
      <c r="BS445" s="157">
        <f t="shared" si="465"/>
        <v>138153</v>
      </c>
      <c r="BT445" s="164">
        <f t="shared" si="466"/>
        <v>1.5587812493015262E-5</v>
      </c>
      <c r="BU445" s="4">
        <f t="shared" si="467"/>
        <v>0.14154063352273311</v>
      </c>
      <c r="BV445" s="4">
        <f t="shared" si="468"/>
        <v>9.2912666747065317E-2</v>
      </c>
      <c r="BW445" s="157">
        <f t="shared" si="469"/>
        <v>164648</v>
      </c>
      <c r="BX445" s="4">
        <f t="shared" si="470"/>
        <v>2.3619723735268064E-5</v>
      </c>
      <c r="BY445" s="4">
        <f t="shared" si="471"/>
        <v>0.20291391120236427</v>
      </c>
      <c r="BZ445" s="4">
        <f t="shared" si="472"/>
        <v>0.16385664414657014</v>
      </c>
      <c r="CA445" s="157">
        <f t="shared" si="473"/>
        <v>87199</v>
      </c>
      <c r="CB445" s="4">
        <f t="shared" si="474"/>
        <v>1.4781245800991194E-5</v>
      </c>
      <c r="CC445" s="4">
        <f t="shared" si="475"/>
        <v>0.12040418713124069</v>
      </c>
      <c r="CD445" s="4">
        <f t="shared" si="476"/>
        <v>0.11425783130632133</v>
      </c>
      <c r="CE445" s="159">
        <f t="shared" si="477"/>
        <v>-14244</v>
      </c>
      <c r="CF445" s="4">
        <f t="shared" si="478"/>
        <v>7.9967209446049278E-9</v>
      </c>
      <c r="CG445" s="4">
        <f t="shared" si="479"/>
        <v>-1.9288711824424515E-2</v>
      </c>
      <c r="CH445" s="4">
        <f t="shared" si="480"/>
        <v>6.1817825587887653E-5</v>
      </c>
      <c r="CI445" s="157">
        <f t="shared" si="481"/>
        <v>368100.77258505207</v>
      </c>
      <c r="CJ445" s="164">
        <f t="shared" si="482"/>
        <v>4.3989050015637765E-5</v>
      </c>
      <c r="CK445" s="4">
        <f t="shared" si="483"/>
        <v>0.49846880965607221</v>
      </c>
      <c r="CL445" s="4">
        <f t="shared" si="484"/>
        <v>0.34005280920527453</v>
      </c>
    </row>
    <row r="447" spans="1:90" s="325" customFormat="1" x14ac:dyDescent="0.35">
      <c r="A447" s="325" t="s">
        <v>58</v>
      </c>
      <c r="B447" s="325">
        <v>501</v>
      </c>
      <c r="C447" s="325" t="s">
        <v>472</v>
      </c>
      <c r="L447" s="342">
        <v>3033230.6555560036</v>
      </c>
      <c r="M447" s="342">
        <v>124346.90389081625</v>
      </c>
      <c r="N447" s="343">
        <v>5.1035387889219498E-4</v>
      </c>
      <c r="O447" s="342">
        <v>3059833</v>
      </c>
      <c r="P447" s="342">
        <v>122269</v>
      </c>
      <c r="Q447" s="344">
        <f>+O447/O$5</f>
        <v>5.0402874688042589E-4</v>
      </c>
      <c r="R447" s="325" t="s">
        <v>58</v>
      </c>
      <c r="S447" s="326">
        <v>501</v>
      </c>
      <c r="T447" s="325" t="s">
        <v>472</v>
      </c>
      <c r="U447" s="345">
        <v>3197824.2143247658</v>
      </c>
      <c r="V447" s="344">
        <f>+U447/U$5</f>
        <v>5.0095448422759006E-4</v>
      </c>
      <c r="W447" s="346">
        <v>3146436.1401606807</v>
      </c>
      <c r="X447" s="344">
        <f>+W447/W$5</f>
        <v>4.9688806620910343E-4</v>
      </c>
      <c r="Y447" s="325">
        <v>501</v>
      </c>
      <c r="Z447" s="325" t="s">
        <v>58</v>
      </c>
      <c r="AA447" s="325" t="s">
        <v>472</v>
      </c>
      <c r="AB447" s="347">
        <v>3057444</v>
      </c>
      <c r="AC447" s="344">
        <f>+AB447/AB$5</f>
        <v>5.1269918187452784E-4</v>
      </c>
      <c r="AD447" s="348">
        <v>501</v>
      </c>
      <c r="AE447" s="348" t="s">
        <v>58</v>
      </c>
      <c r="AF447" s="349" t="s">
        <v>472</v>
      </c>
      <c r="AG447" s="342">
        <v>3119652</v>
      </c>
      <c r="AH447" s="344">
        <f>+AG447/AG$5</f>
        <v>5.1337095986389103E-4</v>
      </c>
      <c r="AI447" s="325">
        <v>501</v>
      </c>
      <c r="AJ447" s="325" t="s">
        <v>58</v>
      </c>
      <c r="AK447" s="350">
        <v>2844931</v>
      </c>
      <c r="AL447" s="344">
        <f>+AK447/AK$5</f>
        <v>4.8899317819219544E-4</v>
      </c>
      <c r="AM447" s="325">
        <v>501</v>
      </c>
      <c r="AN447" s="325" t="s">
        <v>58</v>
      </c>
      <c r="AO447" s="346">
        <v>2690930</v>
      </c>
      <c r="AP447" s="344">
        <f>+AO447/AO$5</f>
        <v>4.7804471412453013E-4</v>
      </c>
      <c r="AQ447" s="325">
        <v>501</v>
      </c>
      <c r="AR447" s="325" t="s">
        <v>58</v>
      </c>
      <c r="AS447" s="346">
        <v>2465970</v>
      </c>
      <c r="AT447" s="344">
        <f>+AS447/AS$5</f>
        <v>4.404969816214262E-4</v>
      </c>
      <c r="AU447" s="351">
        <v>501</v>
      </c>
      <c r="AV447" s="351" t="s">
        <v>58</v>
      </c>
      <c r="AW447" s="346">
        <v>2369992</v>
      </c>
      <c r="AX447" s="344">
        <f>+AW447/AW$5</f>
        <v>4.1516081506225703E-4</v>
      </c>
      <c r="AY447" s="344"/>
      <c r="AZ447" s="344"/>
      <c r="BA447" s="344"/>
      <c r="BB447" s="344"/>
      <c r="BC447" s="352" t="e">
        <f>+#REF!-U447</f>
        <v>#REF!</v>
      </c>
      <c r="BD447" s="344" t="e">
        <f>+#REF!-V447</f>
        <v>#REF!</v>
      </c>
      <c r="BE447" s="353" t="e">
        <f t="shared" ref="BE447:BF449" si="485">+BC447/U447</f>
        <v>#REF!</v>
      </c>
      <c r="BF447" s="344" t="e">
        <f t="shared" si="485"/>
        <v>#REF!</v>
      </c>
      <c r="BG447" s="352">
        <f t="shared" ref="BG447:BH449" si="486">+U447-W447</f>
        <v>51388.07416408509</v>
      </c>
      <c r="BH447" s="344">
        <f t="shared" si="486"/>
        <v>4.0664180184866311E-6</v>
      </c>
      <c r="BI447" s="353">
        <f t="shared" ref="BI447:BJ449" si="487">+BG447/W447</f>
        <v>1.6332152274814906E-2</v>
      </c>
      <c r="BJ447" s="344">
        <f t="shared" si="487"/>
        <v>8.1837707423936725E-3</v>
      </c>
      <c r="BK447" s="352">
        <f t="shared" ref="BK447:BL449" si="488">+W447-AB447</f>
        <v>88992.140160680749</v>
      </c>
      <c r="BL447" s="354">
        <f t="shared" si="488"/>
        <v>-1.5811115665424411E-5</v>
      </c>
      <c r="BM447" s="355">
        <f t="shared" ref="BM447:BN449" si="489">+BK447/AB447</f>
        <v>2.9106711410145453E-2</v>
      </c>
      <c r="BN447" s="355">
        <f t="shared" si="489"/>
        <v>-3.08389719047647E-2</v>
      </c>
      <c r="BO447" s="356">
        <f t="shared" ref="BO447:BP449" si="490">+AB447-AG447</f>
        <v>-62208</v>
      </c>
      <c r="BP447" s="354">
        <f t="shared" si="490"/>
        <v>-6.7177798936319307E-7</v>
      </c>
      <c r="BQ447" s="355">
        <f t="shared" ref="BQ447:BR449" si="491">+BO447/AG447</f>
        <v>-1.994068569186563E-2</v>
      </c>
      <c r="BR447" s="355">
        <f t="shared" si="491"/>
        <v>-1.3085625052521477E-3</v>
      </c>
      <c r="BS447" s="356">
        <f t="shared" ref="BS447:BT449" si="492">+AG447-AK447</f>
        <v>274721</v>
      </c>
      <c r="BT447" s="354">
        <f t="shared" si="492"/>
        <v>2.4377781671695593E-5</v>
      </c>
      <c r="BU447" s="355">
        <f t="shared" ref="BU447:BV449" si="493">+BS447/AK447</f>
        <v>9.6565083652292452E-2</v>
      </c>
      <c r="BV447" s="355">
        <f t="shared" si="493"/>
        <v>4.9853009732814861E-2</v>
      </c>
      <c r="BW447" s="356">
        <f t="shared" ref="BW447:BX449" si="494">+AK447-AO447</f>
        <v>154001</v>
      </c>
      <c r="BX447" s="355">
        <f t="shared" si="494"/>
        <v>1.0948464067665308E-5</v>
      </c>
      <c r="BY447" s="355">
        <f t="shared" ref="BY447:BZ449" si="495">+BW447/AO447</f>
        <v>5.7229656661451619E-2</v>
      </c>
      <c r="BZ447" s="355">
        <f t="shared" si="495"/>
        <v>2.2902594138533336E-2</v>
      </c>
      <c r="CA447" s="356">
        <f t="shared" ref="CA447:CB449" si="496">+AO447-AS447</f>
        <v>224960</v>
      </c>
      <c r="CB447" s="355">
        <f t="shared" si="496"/>
        <v>3.7547732503103934E-5</v>
      </c>
      <c r="CC447" s="355">
        <f t="shared" ref="CC447:CD449" si="497">+CA447/AS447</f>
        <v>9.1225765114741869E-2</v>
      </c>
      <c r="CD447" s="355">
        <f t="shared" si="497"/>
        <v>8.5239477385053608E-2</v>
      </c>
      <c r="CE447" s="357">
        <f t="shared" ref="CE447:CF449" si="498">+AS447-AW447</f>
        <v>95978</v>
      </c>
      <c r="CF447" s="355">
        <f t="shared" si="498"/>
        <v>2.533616655916917E-5</v>
      </c>
      <c r="CG447" s="355">
        <f t="shared" ref="CG447:CH449" si="499">+CE447/AW447</f>
        <v>4.0497183112854392E-2</v>
      </c>
      <c r="CH447" s="355">
        <f t="shared" si="499"/>
        <v>6.102735528007331E-2</v>
      </c>
      <c r="CI447" s="356" t="e">
        <f>+#REF!-AW447</f>
        <v>#REF!</v>
      </c>
      <c r="CJ447" s="354" t="e">
        <f>+#REF!-AX447</f>
        <v>#REF!</v>
      </c>
      <c r="CK447" s="355" t="e">
        <f t="shared" ref="CK447:CL449" si="500">+CI447/AW447</f>
        <v>#REF!</v>
      </c>
      <c r="CL447" s="355" t="e">
        <f t="shared" si="500"/>
        <v>#REF!</v>
      </c>
    </row>
    <row r="448" spans="1:90" s="325" customFormat="1" x14ac:dyDescent="0.35">
      <c r="A448" s="325" t="s">
        <v>150</v>
      </c>
      <c r="B448" s="325">
        <v>530</v>
      </c>
      <c r="C448" s="325" t="s">
        <v>473</v>
      </c>
      <c r="L448" s="342">
        <v>12195677.295959726</v>
      </c>
      <c r="M448" s="342">
        <v>789653.07599696086</v>
      </c>
      <c r="N448" s="343">
        <v>2.0011486193162692E-3</v>
      </c>
      <c r="O448" s="342">
        <v>12578569</v>
      </c>
      <c r="P448" s="342">
        <v>1060089</v>
      </c>
      <c r="Q448" s="344">
        <f>+O448/O$5</f>
        <v>2.0719955535543843E-3</v>
      </c>
      <c r="R448" s="325" t="s">
        <v>150</v>
      </c>
      <c r="S448" s="326">
        <v>530</v>
      </c>
      <c r="T448" s="325" t="s">
        <v>473</v>
      </c>
      <c r="U448" s="345">
        <v>12804956.269110437</v>
      </c>
      <c r="V448" s="344">
        <f>+U448/U$5</f>
        <v>2.0059577492140407E-3</v>
      </c>
      <c r="W448" s="346">
        <v>13120337.715900073</v>
      </c>
      <c r="X448" s="344">
        <f>+W448/W$5</f>
        <v>2.0719757037023561E-3</v>
      </c>
      <c r="Y448" s="325">
        <v>530</v>
      </c>
      <c r="Z448" s="325" t="s">
        <v>150</v>
      </c>
      <c r="AA448" s="325" t="s">
        <v>472</v>
      </c>
      <c r="AB448" s="347">
        <v>12406293</v>
      </c>
      <c r="AC448" s="344">
        <f>+AB448/AB$5</f>
        <v>2.0803966552439494E-3</v>
      </c>
      <c r="AD448" s="348">
        <v>530</v>
      </c>
      <c r="AE448" s="348" t="s">
        <v>150</v>
      </c>
      <c r="AF448" s="349" t="s">
        <v>472</v>
      </c>
      <c r="AG448" s="342">
        <v>12072645</v>
      </c>
      <c r="AH448" s="344">
        <f>+AG448/AG$5</f>
        <v>1.9866784345644981E-3</v>
      </c>
      <c r="AI448" s="325">
        <v>530</v>
      </c>
      <c r="AJ448" s="325" t="s">
        <v>150</v>
      </c>
      <c r="AK448" s="350">
        <v>11109721</v>
      </c>
      <c r="AL448" s="344">
        <f>+AK448/AK$5</f>
        <v>1.9095639861278096E-3</v>
      </c>
      <c r="AM448" s="325">
        <v>530</v>
      </c>
      <c r="AN448" s="325" t="s">
        <v>150</v>
      </c>
      <c r="AO448" s="346">
        <v>11128179</v>
      </c>
      <c r="AP448" s="344">
        <f>+AO448/AO$5</f>
        <v>1.976925133237059E-3</v>
      </c>
      <c r="AQ448" s="325">
        <v>530</v>
      </c>
      <c r="AR448" s="325" t="s">
        <v>150</v>
      </c>
      <c r="AS448" s="346">
        <v>11009398</v>
      </c>
      <c r="AT448" s="344">
        <f>+AS448/AS$5</f>
        <v>1.9666121601110177E-3</v>
      </c>
      <c r="AU448" s="351">
        <v>530</v>
      </c>
      <c r="AV448" s="351" t="s">
        <v>150</v>
      </c>
      <c r="AW448" s="346">
        <v>11497975</v>
      </c>
      <c r="AX448" s="344">
        <f>+AW448/AW$5</f>
        <v>2.01414547921067E-3</v>
      </c>
      <c r="AY448" s="344"/>
      <c r="AZ448" s="344"/>
      <c r="BA448" s="344"/>
      <c r="BB448" s="344"/>
      <c r="BC448" s="352" t="e">
        <f>+#REF!-U448</f>
        <v>#REF!</v>
      </c>
      <c r="BD448" s="344" t="e">
        <f>+#REF!-V448</f>
        <v>#REF!</v>
      </c>
      <c r="BE448" s="353" t="e">
        <f t="shared" si="485"/>
        <v>#REF!</v>
      </c>
      <c r="BF448" s="344" t="e">
        <f t="shared" si="485"/>
        <v>#REF!</v>
      </c>
      <c r="BG448" s="352">
        <f t="shared" si="486"/>
        <v>-315381.44678963535</v>
      </c>
      <c r="BH448" s="344">
        <f t="shared" si="486"/>
        <v>-6.6017954488315454E-5</v>
      </c>
      <c r="BI448" s="353">
        <f t="shared" si="487"/>
        <v>-2.4037601288832356E-2</v>
      </c>
      <c r="BJ448" s="344">
        <f t="shared" si="487"/>
        <v>-3.1862320764838019E-2</v>
      </c>
      <c r="BK448" s="352">
        <f t="shared" si="488"/>
        <v>714044.71590007283</v>
      </c>
      <c r="BL448" s="354">
        <f t="shared" si="488"/>
        <v>-8.4209515415932176E-6</v>
      </c>
      <c r="BM448" s="355">
        <f t="shared" si="489"/>
        <v>5.7555042098398998E-2</v>
      </c>
      <c r="BN448" s="355">
        <f t="shared" si="489"/>
        <v>-4.047762488161551E-3</v>
      </c>
      <c r="BO448" s="356">
        <f t="shared" si="490"/>
        <v>333648</v>
      </c>
      <c r="BP448" s="354">
        <f t="shared" si="490"/>
        <v>9.3718220679451288E-5</v>
      </c>
      <c r="BQ448" s="355">
        <f t="shared" si="491"/>
        <v>2.7636694361509014E-2</v>
      </c>
      <c r="BR448" s="355">
        <f t="shared" si="491"/>
        <v>4.7173321584877102E-2</v>
      </c>
      <c r="BS448" s="356">
        <f t="shared" si="492"/>
        <v>962924</v>
      </c>
      <c r="BT448" s="354">
        <f t="shared" si="492"/>
        <v>7.7114448436688479E-5</v>
      </c>
      <c r="BU448" s="355">
        <f t="shared" si="493"/>
        <v>8.6674003784613499E-2</v>
      </c>
      <c r="BV448" s="355">
        <f t="shared" si="493"/>
        <v>4.038327544763777E-2</v>
      </c>
      <c r="BW448" s="356">
        <f t="shared" si="494"/>
        <v>-18458</v>
      </c>
      <c r="BX448" s="355">
        <f t="shared" si="494"/>
        <v>-6.7361147109249418E-5</v>
      </c>
      <c r="BY448" s="355">
        <f t="shared" si="495"/>
        <v>-1.6586720972047628E-3</v>
      </c>
      <c r="BZ448" s="355">
        <f t="shared" si="495"/>
        <v>-3.4073696558731513E-2</v>
      </c>
      <c r="CA448" s="356">
        <f t="shared" si="496"/>
        <v>118781</v>
      </c>
      <c r="CB448" s="355">
        <f t="shared" si="496"/>
        <v>1.0312973126041288E-5</v>
      </c>
      <c r="CC448" s="355">
        <f t="shared" si="497"/>
        <v>1.078905495105182E-2</v>
      </c>
      <c r="CD448" s="355">
        <f t="shared" si="497"/>
        <v>5.2440299796880684E-3</v>
      </c>
      <c r="CE448" s="357">
        <f t="shared" si="498"/>
        <v>-488577</v>
      </c>
      <c r="CF448" s="355">
        <f t="shared" si="498"/>
        <v>-4.7533319099652294E-5</v>
      </c>
      <c r="CG448" s="355">
        <f t="shared" si="499"/>
        <v>-4.249243888597775E-2</v>
      </c>
      <c r="CH448" s="355">
        <f t="shared" si="499"/>
        <v>-2.3599744700804969E-2</v>
      </c>
      <c r="CI448" s="356" t="e">
        <f>+#REF!-AW448</f>
        <v>#REF!</v>
      </c>
      <c r="CJ448" s="354" t="e">
        <f>+#REF!-AX448</f>
        <v>#REF!</v>
      </c>
      <c r="CK448" s="355" t="e">
        <f t="shared" si="500"/>
        <v>#REF!</v>
      </c>
      <c r="CL448" s="355" t="e">
        <f t="shared" si="500"/>
        <v>#REF!</v>
      </c>
    </row>
    <row r="449" spans="1:90" s="325" customFormat="1" x14ac:dyDescent="0.35">
      <c r="A449" s="325" t="s">
        <v>359</v>
      </c>
      <c r="B449" s="325">
        <v>614</v>
      </c>
      <c r="C449" s="325" t="s">
        <v>471</v>
      </c>
      <c r="L449" s="342">
        <v>1812583.7857168377</v>
      </c>
      <c r="M449" s="342">
        <v>175159.37632751293</v>
      </c>
      <c r="N449" s="343">
        <v>2.8728061004370739E-4</v>
      </c>
      <c r="O449" s="342">
        <v>1827765</v>
      </c>
      <c r="P449" s="342">
        <v>174197</v>
      </c>
      <c r="Q449" s="344">
        <f>+O449/O$5</f>
        <v>3.010772491642196E-4</v>
      </c>
      <c r="R449" s="325" t="s">
        <v>359</v>
      </c>
      <c r="S449" s="326">
        <v>614</v>
      </c>
      <c r="T449" s="325" t="s">
        <v>471</v>
      </c>
      <c r="U449" s="358">
        <v>1783007.2979171183</v>
      </c>
      <c r="V449" s="344">
        <f>+U449/U$5</f>
        <v>2.7931663576157614E-4</v>
      </c>
      <c r="W449" s="346">
        <v>1859327.5063429954</v>
      </c>
      <c r="X449" s="344">
        <f>+W449/W$5</f>
        <v>2.9362669633872985E-4</v>
      </c>
      <c r="Y449" s="325">
        <v>614</v>
      </c>
      <c r="Z449" s="325" t="s">
        <v>359</v>
      </c>
      <c r="AA449" s="325" t="s">
        <v>471</v>
      </c>
      <c r="AB449" s="347">
        <v>1791158</v>
      </c>
      <c r="AC449" s="344">
        <f>+AB449/AB$5</f>
        <v>3.0035717455757674E-4</v>
      </c>
      <c r="AD449" s="348">
        <v>614</v>
      </c>
      <c r="AE449" s="348" t="s">
        <v>359</v>
      </c>
      <c r="AF449" s="349" t="s">
        <v>471</v>
      </c>
      <c r="AG449" s="342">
        <v>1789323</v>
      </c>
      <c r="AH449" s="344">
        <f>+AG449/AG$5</f>
        <v>2.9445158178429429E-4</v>
      </c>
      <c r="AI449" s="325">
        <v>614</v>
      </c>
      <c r="AJ449" s="325" t="s">
        <v>359</v>
      </c>
      <c r="AK449" s="350">
        <v>1640204</v>
      </c>
      <c r="AL449" s="344">
        <f>+AK449/AK$5</f>
        <v>2.8192197520556796E-4</v>
      </c>
      <c r="AM449" s="325">
        <v>614</v>
      </c>
      <c r="AN449" s="325" t="s">
        <v>359</v>
      </c>
      <c r="AO449" s="346">
        <v>1341615</v>
      </c>
      <c r="AP449" s="344">
        <f>+AO449/AO$5</f>
        <v>2.3833840313207015E-4</v>
      </c>
      <c r="AQ449" s="325">
        <v>614</v>
      </c>
      <c r="AR449" s="325" t="s">
        <v>359</v>
      </c>
      <c r="AS449" s="346">
        <v>1197478</v>
      </c>
      <c r="AT449" s="344">
        <f>+AS449/AS$5</f>
        <v>2.139058644501199E-4</v>
      </c>
      <c r="AU449" s="351">
        <v>614</v>
      </c>
      <c r="AV449" s="351" t="s">
        <v>359</v>
      </c>
      <c r="AW449" s="346">
        <v>1128725</v>
      </c>
      <c r="AX449" s="344">
        <f>+AW449/AW$5</f>
        <v>1.977231952602144E-4</v>
      </c>
      <c r="AY449" s="344"/>
      <c r="AZ449" s="344"/>
      <c r="BA449" s="344"/>
      <c r="BB449" s="344"/>
      <c r="BC449" s="352" t="e">
        <f>+#REF!-U449</f>
        <v>#REF!</v>
      </c>
      <c r="BD449" s="344" t="e">
        <f>+#REF!-V449</f>
        <v>#REF!</v>
      </c>
      <c r="BE449" s="353" t="e">
        <f t="shared" si="485"/>
        <v>#REF!</v>
      </c>
      <c r="BF449" s="344" t="e">
        <f t="shared" si="485"/>
        <v>#REF!</v>
      </c>
      <c r="BG449" s="352">
        <f t="shared" si="486"/>
        <v>-76320.20842587715</v>
      </c>
      <c r="BH449" s="344">
        <f t="shared" si="486"/>
        <v>-1.4310060577153716E-5</v>
      </c>
      <c r="BI449" s="353">
        <f t="shared" si="487"/>
        <v>-4.1047210975750578E-2</v>
      </c>
      <c r="BJ449" s="344">
        <f t="shared" si="487"/>
        <v>-4.8735556935345987E-2</v>
      </c>
      <c r="BK449" s="352">
        <f t="shared" si="488"/>
        <v>68169.506342995446</v>
      </c>
      <c r="BL449" s="354">
        <f t="shared" si="488"/>
        <v>-6.7304782188468853E-6</v>
      </c>
      <c r="BM449" s="355">
        <f t="shared" si="489"/>
        <v>3.8058901751266749E-2</v>
      </c>
      <c r="BN449" s="355">
        <f t="shared" si="489"/>
        <v>-2.2408248541959472E-2</v>
      </c>
      <c r="BO449" s="356">
        <f t="shared" si="490"/>
        <v>1835</v>
      </c>
      <c r="BP449" s="354">
        <f t="shared" si="490"/>
        <v>5.9055927732824505E-6</v>
      </c>
      <c r="BQ449" s="355">
        <f t="shared" si="491"/>
        <v>1.0255275319212909E-3</v>
      </c>
      <c r="BR449" s="355">
        <f t="shared" si="491"/>
        <v>2.0056244009613429E-2</v>
      </c>
      <c r="BS449" s="356">
        <f t="shared" si="492"/>
        <v>149119</v>
      </c>
      <c r="BT449" s="354">
        <f t="shared" si="492"/>
        <v>1.2529606578726322E-5</v>
      </c>
      <c r="BU449" s="355">
        <f t="shared" si="493"/>
        <v>9.0914910584293171E-2</v>
      </c>
      <c r="BV449" s="355">
        <f t="shared" si="493"/>
        <v>4.444352580032173E-2</v>
      </c>
      <c r="BW449" s="356">
        <f t="shared" si="494"/>
        <v>298589</v>
      </c>
      <c r="BX449" s="355">
        <f t="shared" si="494"/>
        <v>4.3583572073497819E-5</v>
      </c>
      <c r="BY449" s="355">
        <f t="shared" si="495"/>
        <v>0.22255937806300616</v>
      </c>
      <c r="BZ449" s="355">
        <f t="shared" si="495"/>
        <v>0.18286424470733284</v>
      </c>
      <c r="CA449" s="356">
        <f t="shared" si="496"/>
        <v>144137</v>
      </c>
      <c r="CB449" s="355">
        <f t="shared" si="496"/>
        <v>2.4432538681950242E-5</v>
      </c>
      <c r="CC449" s="355">
        <f t="shared" si="497"/>
        <v>0.12036713826892853</v>
      </c>
      <c r="CD449" s="355">
        <f t="shared" si="497"/>
        <v>0.11422098568806464</v>
      </c>
      <c r="CE449" s="357">
        <f t="shared" si="498"/>
        <v>68753</v>
      </c>
      <c r="CF449" s="355">
        <f t="shared" si="498"/>
        <v>1.6182669189905504E-5</v>
      </c>
      <c r="CG449" s="355">
        <f t="shared" si="499"/>
        <v>6.0912091076214314E-2</v>
      </c>
      <c r="CH449" s="355">
        <f t="shared" si="499"/>
        <v>8.1845072190990228E-2</v>
      </c>
      <c r="CI449" s="356" t="e">
        <f>+#REF!-AW449</f>
        <v>#REF!</v>
      </c>
      <c r="CJ449" s="354" t="e">
        <f>+#REF!-AX449</f>
        <v>#REF!</v>
      </c>
      <c r="CK449" s="355" t="e">
        <f t="shared" si="500"/>
        <v>#REF!</v>
      </c>
      <c r="CL449" s="355" t="e">
        <f t="shared" si="500"/>
        <v>#REF!</v>
      </c>
    </row>
  </sheetData>
  <mergeCells count="33">
    <mergeCell ref="BK3:BL3"/>
    <mergeCell ref="BM3:BN3"/>
    <mergeCell ref="BO3:BP3"/>
    <mergeCell ref="BQ3:BR3"/>
    <mergeCell ref="O3:Q3"/>
    <mergeCell ref="BG3:BH3"/>
    <mergeCell ref="BI3:BJ3"/>
    <mergeCell ref="AS3:AT3"/>
    <mergeCell ref="U3:V3"/>
    <mergeCell ref="AB3:AC3"/>
    <mergeCell ref="AG3:AH3"/>
    <mergeCell ref="AK3:AL3"/>
    <mergeCell ref="AO3:AP3"/>
    <mergeCell ref="W3:X3"/>
    <mergeCell ref="BC3:BD3"/>
    <mergeCell ref="BE3:BF3"/>
    <mergeCell ref="CK3:CL3"/>
    <mergeCell ref="BS3:BT3"/>
    <mergeCell ref="BU3:BV3"/>
    <mergeCell ref="BW3:BX3"/>
    <mergeCell ref="BY3:BZ3"/>
    <mergeCell ref="CA3:CB3"/>
    <mergeCell ref="CC3:CD3"/>
    <mergeCell ref="CE3:CF3"/>
    <mergeCell ref="CG3:CH3"/>
    <mergeCell ref="CI3:CJ3"/>
    <mergeCell ref="L3:N3"/>
    <mergeCell ref="AY3:AZ3"/>
    <mergeCell ref="BA3:BB3"/>
    <mergeCell ref="A359:AB359"/>
    <mergeCell ref="AW3:AX3"/>
    <mergeCell ref="H3:K3"/>
    <mergeCell ref="D3:G3"/>
  </mergeCells>
  <hyperlinks>
    <hyperlink ref="A363" r:id="rId1" xr:uid="{44CABC26-1D91-4456-A83B-062487CB8029}"/>
    <hyperlink ref="A360" r:id="rId2" xr:uid="{25CBEE19-EE84-47DA-9591-91F36BD0811B}"/>
    <hyperlink ref="B363" r:id="rId3" xr:uid="{B6F43F44-18FA-4E9D-9745-92D8E2BFE2CF}"/>
    <hyperlink ref="B360" r:id="rId4" xr:uid="{1937AC94-8D38-458E-BD70-E0675F1FC9CA}"/>
    <hyperlink ref="A356" r:id="rId5" xr:uid="{DC6BBBA9-79CE-4C9C-913D-30EB9AF30B88}"/>
    <hyperlink ref="A350" r:id="rId6" xr:uid="{B9B763C9-01C0-4D18-B86C-26B77442750D}"/>
    <hyperlink ref="A353" r:id="rId7" xr:uid="{41DF9616-6C23-460B-982C-D24FA0CD8F9A}"/>
    <hyperlink ref="A351" r:id="rId8" xr:uid="{7409EF4E-8015-4CAE-8733-90027DF02D9E}"/>
  </hyperlinks>
  <pageMargins left="0.7" right="0.7" top="0.75" bottom="0.75" header="0.3" footer="0.3"/>
  <pageSetup paperSize="9" orientation="portrait" r:id="rId9"/>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ECCA44-FD72-42BB-B53C-43836056ACAB}">
  <sheetPr codeName="Blad8">
    <tabColor theme="0" tint="-0.499984740745262"/>
  </sheetPr>
  <dimension ref="A1:BU439"/>
  <sheetViews>
    <sheetView workbookViewId="0">
      <pane xSplit="3" ySplit="5" topLeftCell="D6" activePane="bottomRight" state="frozen"/>
      <selection pane="topRight" activeCell="D1" sqref="D1"/>
      <selection pane="bottomLeft" activeCell="A6" sqref="A6"/>
      <selection pane="bottomRight" activeCell="J6" sqref="J6"/>
    </sheetView>
  </sheetViews>
  <sheetFormatPr defaultColWidth="8.81640625" defaultRowHeight="14.5" x14ac:dyDescent="0.35"/>
  <cols>
    <col min="1" max="1" width="5" customWidth="1"/>
    <col min="2" max="2" width="17.453125" customWidth="1"/>
    <col min="3" max="3" width="11.1796875" bestFit="1" customWidth="1"/>
    <col min="4" max="6" width="11.1796875" customWidth="1"/>
    <col min="7" max="7" width="13.7265625" bestFit="1" customWidth="1"/>
    <col min="8" max="8" width="11.1796875" customWidth="1"/>
    <col min="9" max="9" width="12.6328125" bestFit="1" customWidth="1"/>
    <col min="10" max="10" width="13.81640625" bestFit="1" customWidth="1"/>
    <col min="11" max="11" width="11.1796875" customWidth="1"/>
    <col min="12" max="12" width="12.6328125" bestFit="1" customWidth="1"/>
    <col min="13" max="13" width="4.81640625" bestFit="1" customWidth="1"/>
    <col min="14" max="14" width="21.26953125" customWidth="1"/>
    <col min="15" max="15" width="11.08984375" bestFit="1" customWidth="1"/>
    <col min="16" max="16" width="13.81640625" bestFit="1" customWidth="1"/>
    <col min="17" max="17" width="16.1796875" bestFit="1" customWidth="1"/>
    <col min="18" max="18" width="5.7265625" customWidth="1"/>
    <col min="19" max="20" width="11" customWidth="1"/>
    <col min="21" max="21" width="14.1796875" bestFit="1" customWidth="1"/>
    <col min="22" max="22" width="16.1796875" bestFit="1" customWidth="1"/>
    <col min="23" max="23" width="5" bestFit="1" customWidth="1"/>
    <col min="24" max="24" width="20.1796875" customWidth="1"/>
    <col min="25" max="25" width="11.1796875" customWidth="1"/>
    <col min="26" max="26" width="14.1796875" bestFit="1" customWidth="1"/>
    <col min="27" max="27" width="12.7265625" style="148" bestFit="1" customWidth="1"/>
    <col min="28" max="28" width="7.453125" hidden="1" customWidth="1"/>
    <col min="29" max="29" width="20.453125" hidden="1" customWidth="1"/>
    <col min="30" max="30" width="16.7265625" style="3" bestFit="1" customWidth="1"/>
    <col min="31" max="31" width="12.7265625" style="148" bestFit="1" customWidth="1"/>
    <col min="32" max="32" width="7.54296875" hidden="1" customWidth="1"/>
    <col min="33" max="33" width="15.26953125" hidden="1" customWidth="1"/>
    <col min="34" max="34" width="14.54296875" style="3" bestFit="1" customWidth="1"/>
    <col min="35" max="35" width="12.7265625" style="148" bestFit="1" customWidth="1"/>
    <col min="36" max="36" width="7.54296875" hidden="1" customWidth="1"/>
    <col min="37" max="37" width="12.7265625" hidden="1" customWidth="1"/>
    <col min="38" max="38" width="14.1796875" style="3" customWidth="1"/>
    <col min="39" max="39" width="12.7265625" style="148" bestFit="1" customWidth="1"/>
    <col min="40" max="40" width="7.54296875" style="158" hidden="1" customWidth="1"/>
    <col min="41" max="41" width="12.7265625" hidden="1" customWidth="1"/>
    <col min="42" max="42" width="14.54296875" bestFit="1" customWidth="1"/>
    <col min="43" max="43" width="12.7265625" style="148" bestFit="1" customWidth="1"/>
    <col min="44" max="44" width="12.7265625" style="176" customWidth="1"/>
    <col min="45" max="45" width="15.90625" bestFit="1" customWidth="1"/>
    <col min="46" max="47" width="12.7265625" customWidth="1"/>
    <col min="48" max="48" width="14.7265625" style="162" customWidth="1"/>
    <col min="49" max="49" width="12.7265625" style="409" customWidth="1"/>
    <col min="50" max="51" width="16.1796875" bestFit="1" customWidth="1"/>
    <col min="52" max="52" width="14.54296875" bestFit="1" customWidth="1"/>
    <col min="53" max="55" width="12.26953125" customWidth="1"/>
    <col min="56" max="56" width="12.81640625" bestFit="1" customWidth="1"/>
    <col min="57" max="57" width="12.7265625" bestFit="1" customWidth="1"/>
    <col min="58" max="58" width="12.1796875" bestFit="1" customWidth="1"/>
    <col min="59" max="59" width="12.7265625" bestFit="1" customWidth="1"/>
    <col min="60" max="60" width="12.453125" bestFit="1" customWidth="1"/>
    <col min="61" max="61" width="12.7265625" bestFit="1" customWidth="1"/>
    <col min="62" max="62" width="12.1796875" bestFit="1" customWidth="1"/>
    <col min="63" max="63" width="12.7265625" bestFit="1" customWidth="1"/>
    <col min="64" max="64" width="12.81640625" bestFit="1" customWidth="1"/>
    <col min="65" max="65" width="12.7265625" style="164" bestFit="1" customWidth="1"/>
    <col min="66" max="66" width="12.1796875" bestFit="1" customWidth="1"/>
    <col min="67" max="67" width="12.7265625" bestFit="1" customWidth="1"/>
    <col min="68" max="68" width="14.54296875" bestFit="1" customWidth="1"/>
    <col min="69" max="69" width="10.7265625" style="167" customWidth="1"/>
    <col min="70" max="70" width="12.1796875" bestFit="1" customWidth="1"/>
    <col min="71" max="71" width="10.81640625" customWidth="1"/>
    <col min="73" max="73" width="12.453125" bestFit="1" customWidth="1"/>
  </cols>
  <sheetData>
    <row r="1" spans="1:73" s="9" customFormat="1" ht="21" x14ac:dyDescent="0.5">
      <c r="A1" s="146" t="s">
        <v>584</v>
      </c>
      <c r="AA1" s="148"/>
      <c r="AD1" s="3"/>
      <c r="AE1" s="148"/>
      <c r="AH1" s="149"/>
      <c r="AI1" s="148"/>
      <c r="AL1" s="149"/>
      <c r="AM1" s="148"/>
      <c r="AN1" s="150"/>
      <c r="AQ1" s="148"/>
      <c r="AR1" s="173"/>
      <c r="AV1" s="162"/>
      <c r="AW1" s="409"/>
      <c r="BM1" s="151"/>
      <c r="BQ1" s="177"/>
    </row>
    <row r="2" spans="1:73" s="172" customFormat="1" ht="10.5" x14ac:dyDescent="0.25">
      <c r="A2" s="172">
        <v>1</v>
      </c>
      <c r="B2" s="172">
        <f>+A2+1</f>
        <v>2</v>
      </c>
      <c r="C2" s="172">
        <f t="shared" ref="C2" si="0">+B2+1</f>
        <v>3</v>
      </c>
      <c r="D2" s="172">
        <f t="shared" ref="D2" si="1">+C2+1</f>
        <v>4</v>
      </c>
      <c r="E2" s="172">
        <f t="shared" ref="E2" si="2">+D2+1</f>
        <v>5</v>
      </c>
      <c r="F2" s="172">
        <f t="shared" ref="F2" si="3">+E2+1</f>
        <v>6</v>
      </c>
      <c r="G2" s="172">
        <f t="shared" ref="G2" si="4">+F2+1</f>
        <v>7</v>
      </c>
      <c r="H2" s="172">
        <f t="shared" ref="H2" si="5">+G2+1</f>
        <v>8</v>
      </c>
      <c r="I2" s="172">
        <f t="shared" ref="I2" si="6">+H2+1</f>
        <v>9</v>
      </c>
      <c r="J2" s="172">
        <f t="shared" ref="J2" si="7">+I2+1</f>
        <v>10</v>
      </c>
      <c r="K2" s="172">
        <f t="shared" ref="K2" si="8">+J2+1</f>
        <v>11</v>
      </c>
      <c r="L2" s="172">
        <f t="shared" ref="L2" si="9">+K2+1</f>
        <v>12</v>
      </c>
      <c r="M2" s="172">
        <f t="shared" ref="M2" si="10">+L2+1</f>
        <v>13</v>
      </c>
      <c r="N2" s="172">
        <f t="shared" ref="N2" si="11">+M2+1</f>
        <v>14</v>
      </c>
      <c r="O2" s="172">
        <f t="shared" ref="O2" si="12">+N2+1</f>
        <v>15</v>
      </c>
      <c r="P2" s="172">
        <f t="shared" ref="P2" si="13">+O2+1</f>
        <v>16</v>
      </c>
      <c r="Q2" s="172">
        <f t="shared" ref="Q2" si="14">+P2+1</f>
        <v>17</v>
      </c>
      <c r="R2" s="172">
        <f t="shared" ref="R2" si="15">+Q2+1</f>
        <v>18</v>
      </c>
      <c r="S2" s="172">
        <f t="shared" ref="S2" si="16">+R2+1</f>
        <v>19</v>
      </c>
      <c r="T2" s="172">
        <f t="shared" ref="T2" si="17">+S2+1</f>
        <v>20</v>
      </c>
      <c r="U2" s="172">
        <f t="shared" ref="U2" si="18">+T2+1</f>
        <v>21</v>
      </c>
      <c r="V2" s="172">
        <f t="shared" ref="V2" si="19">+U2+1</f>
        <v>22</v>
      </c>
      <c r="W2" s="172">
        <f t="shared" ref="W2" si="20">+V2+1</f>
        <v>23</v>
      </c>
      <c r="X2" s="172">
        <f t="shared" ref="X2" si="21">+W2+1</f>
        <v>24</v>
      </c>
      <c r="Y2" s="172">
        <f t="shared" ref="Y2" si="22">+X2+1</f>
        <v>25</v>
      </c>
      <c r="Z2" s="172">
        <f t="shared" ref="Z2" si="23">+Y2+1</f>
        <v>26</v>
      </c>
      <c r="AA2" s="172">
        <f t="shared" ref="AA2" si="24">+Z2+1</f>
        <v>27</v>
      </c>
      <c r="AB2" s="172">
        <f t="shared" ref="AB2" si="25">+AA2+1</f>
        <v>28</v>
      </c>
      <c r="AC2" s="172">
        <f t="shared" ref="AC2" si="26">+AB2+1</f>
        <v>29</v>
      </c>
      <c r="AD2" s="172">
        <f t="shared" ref="AD2" si="27">+AC2+1</f>
        <v>30</v>
      </c>
      <c r="AE2" s="172">
        <f t="shared" ref="AE2" si="28">+AD2+1</f>
        <v>31</v>
      </c>
      <c r="AF2" s="172">
        <f t="shared" ref="AF2" si="29">+AE2+1</f>
        <v>32</v>
      </c>
      <c r="AG2" s="172">
        <f t="shared" ref="AG2" si="30">+AF2+1</f>
        <v>33</v>
      </c>
      <c r="AH2" s="172">
        <f t="shared" ref="AH2" si="31">+AG2+1</f>
        <v>34</v>
      </c>
      <c r="AI2" s="172">
        <f t="shared" ref="AI2" si="32">+AH2+1</f>
        <v>35</v>
      </c>
      <c r="AJ2" s="172">
        <f t="shared" ref="AJ2" si="33">+AI2+1</f>
        <v>36</v>
      </c>
      <c r="AK2" s="172">
        <f t="shared" ref="AK2" si="34">+AJ2+1</f>
        <v>37</v>
      </c>
      <c r="AL2" s="172">
        <f t="shared" ref="AL2" si="35">+AK2+1</f>
        <v>38</v>
      </c>
      <c r="AM2" s="172">
        <f t="shared" ref="AM2" si="36">+AL2+1</f>
        <v>39</v>
      </c>
      <c r="AN2" s="172">
        <f t="shared" ref="AN2" si="37">+AM2+1</f>
        <v>40</v>
      </c>
      <c r="AO2" s="172">
        <f t="shared" ref="AO2" si="38">+AN2+1</f>
        <v>41</v>
      </c>
      <c r="AP2" s="172">
        <f t="shared" ref="AP2" si="39">+AO2+1</f>
        <v>42</v>
      </c>
      <c r="AQ2" s="172">
        <f t="shared" ref="AQ2" si="40">+AP2+1</f>
        <v>43</v>
      </c>
      <c r="AR2" s="172">
        <f>+AQ2+1</f>
        <v>44</v>
      </c>
      <c r="AS2" s="172">
        <f t="shared" ref="AS2" si="41">+AR2+1</f>
        <v>45</v>
      </c>
      <c r="AT2" s="172">
        <f t="shared" ref="AT2" si="42">+AS2+1</f>
        <v>46</v>
      </c>
      <c r="AU2" s="172">
        <f t="shared" ref="AU2" si="43">+AT2+1</f>
        <v>47</v>
      </c>
      <c r="AV2" s="172">
        <f t="shared" ref="AV2" si="44">+AU2+1</f>
        <v>48</v>
      </c>
      <c r="AW2" s="172">
        <f t="shared" ref="AW2" si="45">+AV2+1</f>
        <v>49</v>
      </c>
      <c r="AX2" s="172">
        <f t="shared" ref="AX2" si="46">+AW2+1</f>
        <v>50</v>
      </c>
      <c r="AY2" s="172">
        <f t="shared" ref="AY2" si="47">+AX2+1</f>
        <v>51</v>
      </c>
      <c r="AZ2" s="172">
        <f t="shared" ref="AZ2" si="48">+AY2+1</f>
        <v>52</v>
      </c>
      <c r="BA2" s="172">
        <f t="shared" ref="BA2" si="49">+AZ2+1</f>
        <v>53</v>
      </c>
      <c r="BB2" s="172">
        <f t="shared" ref="BB2" si="50">+BA2+1</f>
        <v>54</v>
      </c>
      <c r="BC2" s="172">
        <f t="shared" ref="BC2" si="51">+BB2+1</f>
        <v>55</v>
      </c>
      <c r="BD2" s="172">
        <f t="shared" ref="BD2" si="52">+BC2+1</f>
        <v>56</v>
      </c>
      <c r="BE2" s="172">
        <f t="shared" ref="BE2" si="53">+BD2+1</f>
        <v>57</v>
      </c>
      <c r="BF2" s="172">
        <f t="shared" ref="BF2" si="54">+BE2+1</f>
        <v>58</v>
      </c>
      <c r="BG2" s="172">
        <f t="shared" ref="BG2" si="55">+BF2+1</f>
        <v>59</v>
      </c>
      <c r="BH2" s="172">
        <f t="shared" ref="BH2" si="56">+BG2+1</f>
        <v>60</v>
      </c>
      <c r="BI2" s="172">
        <f t="shared" ref="BI2" si="57">+BH2+1</f>
        <v>61</v>
      </c>
      <c r="BJ2" s="172">
        <f t="shared" ref="BJ2" si="58">+BI2+1</f>
        <v>62</v>
      </c>
      <c r="BK2" s="172">
        <f t="shared" ref="BK2" si="59">+BJ2+1</f>
        <v>63</v>
      </c>
      <c r="BL2" s="172">
        <f t="shared" ref="BL2" si="60">+BK2+1</f>
        <v>64</v>
      </c>
      <c r="BM2" s="172">
        <f t="shared" ref="BM2" si="61">+BL2+1</f>
        <v>65</v>
      </c>
      <c r="BN2" s="172">
        <f t="shared" ref="BN2" si="62">+BM2+1</f>
        <v>66</v>
      </c>
      <c r="BO2" s="172">
        <f t="shared" ref="BO2" si="63">+BN2+1</f>
        <v>67</v>
      </c>
      <c r="BP2" s="172">
        <f t="shared" ref="BP2" si="64">+BO2+1</f>
        <v>68</v>
      </c>
      <c r="BQ2" s="172">
        <f t="shared" ref="BQ2" si="65">+BP2+1</f>
        <v>69</v>
      </c>
      <c r="BR2" s="172">
        <f t="shared" ref="BR2" si="66">+BQ2+1</f>
        <v>70</v>
      </c>
      <c r="BS2" s="172">
        <f t="shared" ref="BS2" si="67">+BR2+1</f>
        <v>71</v>
      </c>
    </row>
    <row r="3" spans="1:73" s="153" customFormat="1" x14ac:dyDescent="0.35">
      <c r="D3" s="795" t="s">
        <v>803</v>
      </c>
      <c r="E3" s="795"/>
      <c r="F3" s="795"/>
      <c r="G3" s="795" t="s">
        <v>804</v>
      </c>
      <c r="H3" s="795"/>
      <c r="I3" s="795"/>
      <c r="J3" s="795" t="s">
        <v>672</v>
      </c>
      <c r="K3" s="795"/>
      <c r="L3" s="795"/>
      <c r="P3" s="796" t="s">
        <v>585</v>
      </c>
      <c r="Q3" s="796"/>
      <c r="U3" s="796" t="s">
        <v>586</v>
      </c>
      <c r="V3" s="796"/>
      <c r="W3" s="2"/>
      <c r="X3" s="2"/>
      <c r="Y3" s="2"/>
      <c r="Z3" s="796" t="s">
        <v>587</v>
      </c>
      <c r="AA3" s="796"/>
      <c r="AB3" s="240"/>
      <c r="AC3" s="240"/>
      <c r="AD3" s="796" t="s">
        <v>588</v>
      </c>
      <c r="AE3" s="796"/>
      <c r="AF3" s="2"/>
      <c r="AG3" s="2"/>
      <c r="AH3" s="796" t="s">
        <v>589</v>
      </c>
      <c r="AI3" s="796"/>
      <c r="AJ3" s="2"/>
      <c r="AK3" s="2"/>
      <c r="AL3" s="796" t="s">
        <v>590</v>
      </c>
      <c r="AM3" s="796"/>
      <c r="AN3" s="154"/>
      <c r="AO3" s="240"/>
      <c r="AP3" s="796" t="s">
        <v>591</v>
      </c>
      <c r="AQ3" s="797"/>
      <c r="AR3" s="795" t="s">
        <v>500</v>
      </c>
      <c r="AS3" s="795"/>
      <c r="AT3" s="795" t="s">
        <v>592</v>
      </c>
      <c r="AU3" s="795"/>
      <c r="AV3" s="795" t="s">
        <v>502</v>
      </c>
      <c r="AW3" s="795"/>
      <c r="AX3" s="795" t="s">
        <v>503</v>
      </c>
      <c r="AY3" s="795"/>
      <c r="AZ3" s="795" t="s">
        <v>504</v>
      </c>
      <c r="BA3" s="795"/>
      <c r="BB3" s="795" t="s">
        <v>505</v>
      </c>
      <c r="BC3" s="795"/>
      <c r="BD3" s="795" t="s">
        <v>506</v>
      </c>
      <c r="BE3" s="795"/>
      <c r="BF3" s="795" t="s">
        <v>507</v>
      </c>
      <c r="BG3" s="795"/>
      <c r="BH3" s="795" t="s">
        <v>508</v>
      </c>
      <c r="BI3" s="795"/>
      <c r="BJ3" s="795" t="s">
        <v>509</v>
      </c>
      <c r="BK3" s="795"/>
      <c r="BL3" s="795" t="s">
        <v>510</v>
      </c>
      <c r="BM3" s="795"/>
      <c r="BN3" s="795" t="s">
        <v>511</v>
      </c>
      <c r="BO3" s="795"/>
      <c r="BP3" s="795" t="s">
        <v>593</v>
      </c>
      <c r="BQ3" s="795"/>
      <c r="BR3" s="795" t="s">
        <v>594</v>
      </c>
      <c r="BS3" s="795"/>
    </row>
    <row r="4" spans="1:73" ht="43.5" x14ac:dyDescent="0.35">
      <c r="D4" s="2" t="s">
        <v>596</v>
      </c>
      <c r="E4" s="2" t="s">
        <v>595</v>
      </c>
      <c r="F4" s="2" t="s">
        <v>673</v>
      </c>
      <c r="G4" s="2" t="s">
        <v>596</v>
      </c>
      <c r="H4" s="2" t="s">
        <v>595</v>
      </c>
      <c r="I4" s="2" t="s">
        <v>673</v>
      </c>
      <c r="J4" s="2" t="s">
        <v>672</v>
      </c>
      <c r="K4" s="2" t="s">
        <v>595</v>
      </c>
      <c r="L4" s="2" t="s">
        <v>673</v>
      </c>
      <c r="P4" s="33" t="s">
        <v>585</v>
      </c>
      <c r="Q4" s="2" t="s">
        <v>595</v>
      </c>
      <c r="U4" s="33" t="s">
        <v>586</v>
      </c>
      <c r="V4" s="2" t="s">
        <v>595</v>
      </c>
      <c r="Z4" s="33" t="s">
        <v>587</v>
      </c>
      <c r="AA4" s="155" t="s">
        <v>595</v>
      </c>
      <c r="AB4" s="34"/>
      <c r="AC4" s="34" t="s">
        <v>512</v>
      </c>
      <c r="AD4" s="33" t="s">
        <v>588</v>
      </c>
      <c r="AE4" s="155" t="s">
        <v>595</v>
      </c>
      <c r="AF4" s="34"/>
      <c r="AG4" s="34" t="s">
        <v>512</v>
      </c>
      <c r="AH4" s="33" t="s">
        <v>589</v>
      </c>
      <c r="AI4" s="155" t="s">
        <v>595</v>
      </c>
      <c r="AJ4" s="2"/>
      <c r="AK4" s="2"/>
      <c r="AL4" s="33" t="s">
        <v>590</v>
      </c>
      <c r="AM4" s="155" t="s">
        <v>595</v>
      </c>
      <c r="AN4" s="156"/>
      <c r="AO4" s="2"/>
      <c r="AP4" s="33" t="s">
        <v>591</v>
      </c>
      <c r="AQ4" s="155" t="s">
        <v>595</v>
      </c>
      <c r="AR4" s="178" t="s">
        <v>393</v>
      </c>
      <c r="AS4" s="2" t="s">
        <v>595</v>
      </c>
      <c r="AT4" s="2" t="s">
        <v>393</v>
      </c>
      <c r="AU4" s="2" t="s">
        <v>595</v>
      </c>
      <c r="AV4" s="33" t="s">
        <v>393</v>
      </c>
      <c r="AW4" s="410" t="s">
        <v>595</v>
      </c>
      <c r="AX4" s="2" t="s">
        <v>393</v>
      </c>
      <c r="AY4" s="2" t="s">
        <v>595</v>
      </c>
      <c r="AZ4" s="2" t="s">
        <v>393</v>
      </c>
      <c r="BA4" s="2" t="s">
        <v>595</v>
      </c>
      <c r="BB4" s="2" t="s">
        <v>393</v>
      </c>
      <c r="BC4" s="2" t="s">
        <v>595</v>
      </c>
      <c r="BD4" s="2" t="s">
        <v>393</v>
      </c>
      <c r="BE4" s="2" t="s">
        <v>595</v>
      </c>
      <c r="BF4" s="2" t="s">
        <v>596</v>
      </c>
      <c r="BG4" s="2" t="s">
        <v>595</v>
      </c>
      <c r="BH4" s="2" t="s">
        <v>596</v>
      </c>
      <c r="BI4" s="2" t="s">
        <v>595</v>
      </c>
      <c r="BJ4" s="2" t="s">
        <v>596</v>
      </c>
      <c r="BK4" s="2" t="s">
        <v>595</v>
      </c>
      <c r="BL4" s="2" t="s">
        <v>596</v>
      </c>
      <c r="BM4" s="2" t="s">
        <v>595</v>
      </c>
      <c r="BN4" s="2" t="s">
        <v>596</v>
      </c>
      <c r="BO4" s="2" t="s">
        <v>595</v>
      </c>
      <c r="BP4" s="2" t="s">
        <v>596</v>
      </c>
      <c r="BQ4" s="2" t="s">
        <v>595</v>
      </c>
      <c r="BR4" s="2" t="s">
        <v>596</v>
      </c>
      <c r="BS4" s="2" t="s">
        <v>595</v>
      </c>
    </row>
    <row r="5" spans="1:73" x14ac:dyDescent="0.35">
      <c r="G5" s="157">
        <f>SUM(G6:G347)</f>
        <v>6010675537</v>
      </c>
      <c r="H5" s="414">
        <f t="shared" ref="H5" si="68">SUM(H6:H347)</f>
        <v>1</v>
      </c>
      <c r="I5" s="157">
        <f>SUM(I6:I347)</f>
        <v>308315854</v>
      </c>
      <c r="J5" s="200">
        <f>SUM(J6:J347)</f>
        <v>6137224973</v>
      </c>
      <c r="K5" s="414">
        <f t="shared" ref="K5:L5" si="69">SUM(K6:K347)</f>
        <v>1.0000000000000007</v>
      </c>
      <c r="L5" s="200">
        <f t="shared" si="69"/>
        <v>244738154</v>
      </c>
      <c r="P5" s="200">
        <f>SUM(P6:P347)</f>
        <v>6051062720</v>
      </c>
      <c r="Q5" s="414">
        <f t="shared" ref="Q5" si="70">SUM(Q6:Q347)</f>
        <v>0.99999999999999978</v>
      </c>
      <c r="U5" s="200">
        <f>SUM(U6:U347)</f>
        <v>5914932936</v>
      </c>
      <c r="V5" s="414">
        <f t="shared" ref="V5" si="71">SUM(V6:V347)</f>
        <v>1.0000000000000007</v>
      </c>
      <c r="Z5" s="200">
        <f t="shared" ref="Z5" si="72">SUM(Z6:Z347)</f>
        <v>6052600736.2799988</v>
      </c>
      <c r="AA5" s="414">
        <f t="shared" ref="AA5:AB5" si="73">SUM(AA6:AA347)</f>
        <v>1.0000000000000002</v>
      </c>
      <c r="AB5" s="200">
        <f t="shared" si="73"/>
        <v>278391</v>
      </c>
      <c r="AC5" s="414" t="e">
        <f t="shared" ref="AC5:AD5" si="74">SUM(AC6:AC347)</f>
        <v>#VALUE!</v>
      </c>
      <c r="AD5" s="200">
        <f t="shared" si="74"/>
        <v>6164710789.9900007</v>
      </c>
      <c r="AE5" s="414">
        <f t="shared" ref="AE5:AF5" si="75">SUM(AE6:AE347)</f>
        <v>0.99999999999999922</v>
      </c>
      <c r="AF5" s="200">
        <f t="shared" si="75"/>
        <v>280932</v>
      </c>
      <c r="AG5" s="414" t="e">
        <f t="shared" ref="AG5:AH5" si="76">SUM(AG6:AG347)</f>
        <v>#VALUE!</v>
      </c>
      <c r="AH5" s="200">
        <f t="shared" si="76"/>
        <v>5964769754</v>
      </c>
      <c r="AI5" s="414">
        <f t="shared" ref="AI5:AJ5" si="77">SUM(AI6:AI347)</f>
        <v>1.0000000000000004</v>
      </c>
      <c r="AJ5" s="200">
        <f t="shared" si="77"/>
        <v>279209</v>
      </c>
      <c r="AK5" s="414" t="e">
        <f t="shared" ref="AK5:AL5" si="78">SUM(AK6:AK347)</f>
        <v>#VALUE!</v>
      </c>
      <c r="AL5" s="200">
        <f t="shared" si="78"/>
        <v>5700621582</v>
      </c>
      <c r="AM5" s="414">
        <f t="shared" ref="AM5:AN5" si="79">SUM(AM6:AM347)</f>
        <v>1.0000000000000002</v>
      </c>
      <c r="AN5" s="200">
        <f t="shared" si="79"/>
        <v>279209</v>
      </c>
      <c r="AO5" s="414" t="e">
        <f t="shared" ref="AO5:AP5" si="80">SUM(AO6:AO347)</f>
        <v>#VALUE!</v>
      </c>
      <c r="AP5" s="200">
        <f t="shared" si="80"/>
        <v>5773105374</v>
      </c>
      <c r="AQ5" s="414">
        <f t="shared" ref="AQ5" si="81">SUM(AQ6:AQ347)</f>
        <v>1.0000000000000004</v>
      </c>
      <c r="AR5" s="174">
        <f>+R5-V5</f>
        <v>-1.0000000000000007</v>
      </c>
      <c r="AT5" s="4">
        <f t="shared" ref="AT5:AT68" si="82">+AR5/U5</f>
        <v>-1.6906362435890189E-10</v>
      </c>
      <c r="AU5" s="4"/>
      <c r="AV5" s="157">
        <f>+V5-Z5</f>
        <v>-6052600735.2799988</v>
      </c>
      <c r="AW5" s="411"/>
      <c r="AX5" s="4">
        <f t="shared" ref="AX5:AX68" si="83">+AV5/Z5</f>
        <v>-0.99999999983478172</v>
      </c>
      <c r="AY5" s="4"/>
      <c r="AZ5" s="157">
        <f t="shared" ref="AZ5:AZ68" si="84">+Z5-AD5</f>
        <v>-112110053.71000195</v>
      </c>
      <c r="BA5" s="4"/>
      <c r="BB5" s="4">
        <f t="shared" ref="BB5:BB68" si="85">+AZ5/AD5</f>
        <v>-1.8185776677803207E-2</v>
      </c>
      <c r="BC5" s="4"/>
      <c r="BD5" s="157">
        <f t="shared" ref="BD5:BD68" si="86">+AD5-AH5</f>
        <v>199941035.99000072</v>
      </c>
      <c r="BE5" s="4"/>
      <c r="BF5" s="4">
        <f t="shared" ref="BF5:BF68" si="87">+BD5/AH5</f>
        <v>3.3520327562672377E-2</v>
      </c>
      <c r="BG5" s="4"/>
      <c r="BH5" s="157">
        <f t="shared" ref="BH5:BH68" si="88">+AH5-AL5</f>
        <v>264148172</v>
      </c>
      <c r="BI5" s="4"/>
      <c r="BJ5" s="4">
        <f t="shared" ref="BJ5:BJ68" si="89">+BH5/AL5</f>
        <v>4.6336731565214076E-2</v>
      </c>
      <c r="BK5" s="4"/>
      <c r="BL5" s="159">
        <f t="shared" ref="BL5:BL68" si="90">+AL5-AP5</f>
        <v>-72483792</v>
      </c>
      <c r="BM5" s="4"/>
      <c r="BN5" s="4">
        <f t="shared" ref="BN5:BN68" si="91">+BL5/AP5</f>
        <v>-1.255542507961851E-2</v>
      </c>
      <c r="BO5" s="4"/>
      <c r="BP5" s="157">
        <f t="shared" ref="BP5:BP68" si="92">+U5-AP5</f>
        <v>141827562</v>
      </c>
      <c r="BQ5" s="4"/>
      <c r="BR5" s="4">
        <f t="shared" ref="BR5:BR68" si="93">+BP5/AP5</f>
        <v>2.4566944964964709E-2</v>
      </c>
      <c r="BS5" s="4"/>
      <c r="BU5" s="157"/>
    </row>
    <row r="6" spans="1:73" x14ac:dyDescent="0.35">
      <c r="A6">
        <v>14</v>
      </c>
      <c r="B6" t="s">
        <v>126</v>
      </c>
      <c r="C6" t="s">
        <v>473</v>
      </c>
      <c r="G6" s="200">
        <v>157276978</v>
      </c>
      <c r="H6" s="4">
        <f t="shared" ref="H6:H69" si="94">+G6/G$5</f>
        <v>2.6166273163781326E-2</v>
      </c>
      <c r="I6" s="200">
        <v>4540806</v>
      </c>
      <c r="J6" s="200">
        <v>164803787</v>
      </c>
      <c r="K6" s="4">
        <f t="shared" ref="K6:K69" si="95">+J6/J$5</f>
        <v>2.6853144169398203E-2</v>
      </c>
      <c r="L6" s="200">
        <v>3623119</v>
      </c>
      <c r="M6">
        <v>14</v>
      </c>
      <c r="N6" t="s">
        <v>126</v>
      </c>
      <c r="O6" t="s">
        <v>473</v>
      </c>
      <c r="P6" s="200">
        <f>166542196</f>
        <v>166542196</v>
      </c>
      <c r="Q6" s="4">
        <f t="shared" ref="Q6:Q69" si="96">+P6/P$5</f>
        <v>2.7522801151861141E-2</v>
      </c>
      <c r="R6">
        <v>14</v>
      </c>
      <c r="S6" t="s">
        <v>126</v>
      </c>
      <c r="T6" t="s">
        <v>473</v>
      </c>
      <c r="U6" s="200">
        <v>161277606</v>
      </c>
      <c r="V6" s="4">
        <f t="shared" ref="V6:V69" si="97">+U6/U$5</f>
        <v>2.7266176598286965E-2</v>
      </c>
      <c r="W6" s="163">
        <v>14</v>
      </c>
      <c r="X6" s="163" t="s">
        <v>126</v>
      </c>
      <c r="Y6" s="8" t="s">
        <v>473</v>
      </c>
      <c r="Z6" s="11">
        <f>158180726+Z411+Z412</f>
        <v>163276902</v>
      </c>
      <c r="AA6" s="161">
        <f t="shared" ref="AA6:AA69" si="98">+Z6/Z$5</f>
        <v>2.6976321273151076E-2</v>
      </c>
      <c r="AB6">
        <v>14</v>
      </c>
      <c r="AC6" t="s">
        <v>126</v>
      </c>
      <c r="AD6" s="160">
        <f>163809071</f>
        <v>163809071</v>
      </c>
      <c r="AE6" s="161">
        <f t="shared" ref="AE6:AE69" si="99">+AD6/AD$5</f>
        <v>2.6572060974212497E-2</v>
      </c>
      <c r="AF6">
        <v>14</v>
      </c>
      <c r="AG6" t="s">
        <v>126</v>
      </c>
      <c r="AH6" s="3">
        <f>155542371+AH411+AH412</f>
        <v>160409996</v>
      </c>
      <c r="AI6" s="161">
        <f t="shared" ref="AI6:AI69" si="100">+AH6/AH$5</f>
        <v>2.689290661930888E-2</v>
      </c>
      <c r="AJ6">
        <v>14</v>
      </c>
      <c r="AK6" t="s">
        <v>126</v>
      </c>
      <c r="AL6" s="3">
        <f>151952647+AL411+AL412</f>
        <v>156670275</v>
      </c>
      <c r="AM6" s="161">
        <f t="shared" ref="AM6:AM69" si="101">+AL6/AL$5</f>
        <v>2.7483016149448383E-2</v>
      </c>
      <c r="AN6" s="13">
        <v>14</v>
      </c>
      <c r="AO6" s="13" t="s">
        <v>126</v>
      </c>
      <c r="AP6" s="3">
        <f>153971389+AP411+AP412</f>
        <v>158547100</v>
      </c>
      <c r="AQ6" s="161">
        <f t="shared" ref="AQ6:AQ69" si="102">+AP6/AP$5</f>
        <v>2.7463053197338019E-2</v>
      </c>
      <c r="AR6" s="179">
        <f t="shared" ref="AR6:AR69" si="103">+P6-U6</f>
        <v>5264590</v>
      </c>
      <c r="AS6" s="4">
        <f t="shared" ref="AS6:AS69" si="104">+Q6-V6</f>
        <v>2.5662455357417652E-4</v>
      </c>
      <c r="AT6" s="4">
        <f t="shared" si="82"/>
        <v>3.2643031668017193E-2</v>
      </c>
      <c r="AU6" s="4">
        <f t="shared" ref="AU6:AU69" si="105">+AS6/V6</f>
        <v>9.4118276043990458E-3</v>
      </c>
      <c r="AV6" s="3">
        <f t="shared" ref="AV6:AV69" si="106">+U6-Z6</f>
        <v>-1999296</v>
      </c>
      <c r="AW6" s="164">
        <f t="shared" ref="AW6:AW69" si="107">+V6-AA6</f>
        <v>2.8985532513588902E-4</v>
      </c>
      <c r="AX6" s="4">
        <f t="shared" si="83"/>
        <v>-1.2244818314840393E-2</v>
      </c>
      <c r="AY6" s="4">
        <f t="shared" ref="AY6:AY69" si="108">+AW6/AA6</f>
        <v>1.0744805498160178E-2</v>
      </c>
      <c r="AZ6" s="157">
        <f t="shared" si="84"/>
        <v>-532169</v>
      </c>
      <c r="BA6" s="164">
        <f t="shared" ref="BA6:BA69" si="109">+AA6-AE6</f>
        <v>4.0426029893857879E-4</v>
      </c>
      <c r="BB6" s="4">
        <f t="shared" si="85"/>
        <v>-3.2487150848929482E-3</v>
      </c>
      <c r="BC6" s="4">
        <f t="shared" ref="BC6:BC69" si="110">+BA6/AE6</f>
        <v>1.5213735183390668E-2</v>
      </c>
      <c r="BD6" s="157">
        <f t="shared" si="86"/>
        <v>3399075</v>
      </c>
      <c r="BE6" s="4">
        <f t="shared" ref="BE6:BE69" si="111">+AE6-AI6</f>
        <v>-3.2084564509638272E-4</v>
      </c>
      <c r="BF6" s="4">
        <f t="shared" si="87"/>
        <v>2.1189920109467492E-2</v>
      </c>
      <c r="BG6" s="4">
        <f t="shared" ref="BG6:BG69" si="112">+BE6/AI6</f>
        <v>-1.193049340624335E-2</v>
      </c>
      <c r="BH6" s="157">
        <f t="shared" si="88"/>
        <v>3739721</v>
      </c>
      <c r="BI6" s="4">
        <f t="shared" ref="BI6:BI69" si="113">+AI6-AM6</f>
        <v>-5.901095301395036E-4</v>
      </c>
      <c r="BJ6" s="4">
        <f t="shared" si="89"/>
        <v>2.3870009802433804E-2</v>
      </c>
      <c r="BK6" s="4">
        <f t="shared" ref="BK6:BK69" si="114">+BI6/AM6</f>
        <v>-2.1471789229048931E-2</v>
      </c>
      <c r="BL6" s="159">
        <f t="shared" si="90"/>
        <v>-1876825</v>
      </c>
      <c r="BM6" s="4">
        <f t="shared" ref="BM6:BM69" si="115">+AM6-AQ6</f>
        <v>1.9962952110364612E-5</v>
      </c>
      <c r="BN6" s="4">
        <f t="shared" si="91"/>
        <v>-1.1837649506045838E-2</v>
      </c>
      <c r="BO6" s="4">
        <f t="shared" ref="BO6:BO69" si="116">+BM6/AQ6</f>
        <v>7.2690213891802864E-4</v>
      </c>
      <c r="BP6" s="157">
        <f t="shared" si="92"/>
        <v>2730506</v>
      </c>
      <c r="BQ6" s="164">
        <f t="shared" ref="BQ6:BQ69" si="117">+AA6-AQ6</f>
        <v>-4.8673192418694292E-4</v>
      </c>
      <c r="BR6" s="4">
        <f t="shared" si="93"/>
        <v>1.7222049472995722E-2</v>
      </c>
      <c r="BS6" s="4">
        <f t="shared" ref="BS6:BS69" si="118">+BQ6/AQ6</f>
        <v>-1.7723154111434398E-2</v>
      </c>
    </row>
    <row r="7" spans="1:73" x14ac:dyDescent="0.35">
      <c r="A7">
        <v>34</v>
      </c>
      <c r="B7" t="s">
        <v>14</v>
      </c>
      <c r="C7" t="s">
        <v>473</v>
      </c>
      <c r="G7" s="200">
        <v>80217125</v>
      </c>
      <c r="H7" s="4">
        <f t="shared" si="94"/>
        <v>1.3345775280366793E-2</v>
      </c>
      <c r="I7" s="200">
        <v>3824197</v>
      </c>
      <c r="J7" s="200">
        <v>83627414</v>
      </c>
      <c r="K7" s="4">
        <f t="shared" si="95"/>
        <v>1.3626258507372466E-2</v>
      </c>
      <c r="L7" s="200">
        <v>3829149</v>
      </c>
      <c r="M7">
        <v>34</v>
      </c>
      <c r="N7" t="s">
        <v>14</v>
      </c>
      <c r="O7" t="s">
        <v>473</v>
      </c>
      <c r="P7" s="200">
        <v>79963167</v>
      </c>
      <c r="Q7" s="4">
        <f t="shared" si="96"/>
        <v>1.3214731147258709E-2</v>
      </c>
      <c r="R7">
        <v>34</v>
      </c>
      <c r="S7" t="s">
        <v>14</v>
      </c>
      <c r="T7" t="s">
        <v>473</v>
      </c>
      <c r="U7" s="200">
        <f>78798287+U420</f>
        <v>80243767</v>
      </c>
      <c r="V7" s="4">
        <f t="shared" si="97"/>
        <v>1.3566302081231239E-2</v>
      </c>
      <c r="W7" s="163">
        <v>34</v>
      </c>
      <c r="X7" s="163" t="s">
        <v>14</v>
      </c>
      <c r="Y7" s="8" t="s">
        <v>473</v>
      </c>
      <c r="Z7" s="11">
        <v>81319617</v>
      </c>
      <c r="AA7" s="161">
        <f t="shared" si="98"/>
        <v>1.3435483446406877E-2</v>
      </c>
      <c r="AB7">
        <v>34</v>
      </c>
      <c r="AC7" t="s">
        <v>14</v>
      </c>
      <c r="AD7" s="160">
        <v>86259152</v>
      </c>
      <c r="AE7" s="161">
        <f t="shared" si="99"/>
        <v>1.3992408555493633E-2</v>
      </c>
      <c r="AF7">
        <v>34</v>
      </c>
      <c r="AG7" t="s">
        <v>14</v>
      </c>
      <c r="AH7" s="3">
        <v>83612287</v>
      </c>
      <c r="AI7" s="161">
        <f t="shared" si="100"/>
        <v>1.4017688938274481E-2</v>
      </c>
      <c r="AJ7">
        <v>34</v>
      </c>
      <c r="AK7" t="s">
        <v>14</v>
      </c>
      <c r="AL7" s="3">
        <v>82481100</v>
      </c>
      <c r="AM7" s="161">
        <f t="shared" si="101"/>
        <v>1.4468790607052086E-2</v>
      </c>
      <c r="AN7" s="13">
        <v>34</v>
      </c>
      <c r="AO7" s="13" t="s">
        <v>14</v>
      </c>
      <c r="AP7" s="3">
        <v>87434979</v>
      </c>
      <c r="AQ7" s="161">
        <f t="shared" si="102"/>
        <v>1.5145224854854693E-2</v>
      </c>
      <c r="AR7" s="179">
        <f t="shared" si="103"/>
        <v>-280600</v>
      </c>
      <c r="AS7" s="4">
        <f t="shared" si="104"/>
        <v>-3.5157093397253023E-4</v>
      </c>
      <c r="AT7" s="4">
        <f t="shared" si="82"/>
        <v>-3.4968448078964189E-3</v>
      </c>
      <c r="AU7" s="4">
        <f t="shared" si="105"/>
        <v>-2.5915015887706273E-2</v>
      </c>
      <c r="AV7" s="3">
        <f t="shared" si="106"/>
        <v>-1075850</v>
      </c>
      <c r="AW7" s="164">
        <f t="shared" si="107"/>
        <v>1.3081863482436278E-4</v>
      </c>
      <c r="AX7" s="4">
        <f t="shared" si="83"/>
        <v>-1.3229895069476286E-2</v>
      </c>
      <c r="AY7" s="4">
        <f t="shared" si="108"/>
        <v>9.7368014590757668E-3</v>
      </c>
      <c r="AZ7" s="157">
        <f t="shared" si="84"/>
        <v>-4939535</v>
      </c>
      <c r="BA7" s="164">
        <f t="shared" si="109"/>
        <v>-5.5692510908675677E-4</v>
      </c>
      <c r="BB7" s="4">
        <f t="shared" si="85"/>
        <v>-5.7263894734323383E-2</v>
      </c>
      <c r="BC7" s="4">
        <f t="shared" si="110"/>
        <v>-3.9801947382968564E-2</v>
      </c>
      <c r="BD7" s="157">
        <f t="shared" si="86"/>
        <v>2646865</v>
      </c>
      <c r="BE7" s="4">
        <f t="shared" si="111"/>
        <v>-2.5280382780847738E-5</v>
      </c>
      <c r="BF7" s="4">
        <f t="shared" si="87"/>
        <v>3.1656411933810635E-2</v>
      </c>
      <c r="BG7" s="4">
        <f t="shared" si="112"/>
        <v>-1.8034629597052285E-3</v>
      </c>
      <c r="BH7" s="157">
        <f t="shared" si="88"/>
        <v>1131187</v>
      </c>
      <c r="BI7" s="4">
        <f t="shared" si="113"/>
        <v>-4.511016687776051E-4</v>
      </c>
      <c r="BJ7" s="4">
        <f t="shared" si="89"/>
        <v>1.3714499442902678E-2</v>
      </c>
      <c r="BK7" s="4">
        <f t="shared" si="114"/>
        <v>-3.1177565632730785E-2</v>
      </c>
      <c r="BL7" s="159">
        <f t="shared" si="90"/>
        <v>-4953879</v>
      </c>
      <c r="BM7" s="4">
        <f t="shared" si="115"/>
        <v>-6.7643424780260662E-4</v>
      </c>
      <c r="BN7" s="4">
        <f t="shared" si="91"/>
        <v>-5.6657862295592248E-2</v>
      </c>
      <c r="BO7" s="4">
        <f t="shared" si="116"/>
        <v>-4.466320271143287E-2</v>
      </c>
      <c r="BP7" s="157">
        <f t="shared" si="92"/>
        <v>-7191212</v>
      </c>
      <c r="BQ7" s="164">
        <f t="shared" si="117"/>
        <v>-1.7097414084478162E-3</v>
      </c>
      <c r="BR7" s="4">
        <f t="shared" si="93"/>
        <v>-8.2246397062667564E-2</v>
      </c>
      <c r="BS7" s="4">
        <f t="shared" si="118"/>
        <v>-0.11288980023956335</v>
      </c>
    </row>
    <row r="8" spans="1:73" x14ac:dyDescent="0.35">
      <c r="A8">
        <v>37</v>
      </c>
      <c r="B8" t="s">
        <v>298</v>
      </c>
      <c r="C8" t="s">
        <v>472</v>
      </c>
      <c r="G8" s="200">
        <v>14084752</v>
      </c>
      <c r="H8" s="4">
        <f t="shared" si="94"/>
        <v>2.3432893546321532E-3</v>
      </c>
      <c r="I8" s="200">
        <v>1904961</v>
      </c>
      <c r="J8" s="200">
        <v>14242587</v>
      </c>
      <c r="K8" s="4">
        <f t="shared" si="95"/>
        <v>2.3206884320940797E-3</v>
      </c>
      <c r="L8" s="200">
        <v>1555731</v>
      </c>
      <c r="M8">
        <v>37</v>
      </c>
      <c r="N8" t="s">
        <v>298</v>
      </c>
      <c r="O8" t="s">
        <v>472</v>
      </c>
      <c r="P8" s="200">
        <v>13983481</v>
      </c>
      <c r="Q8" s="4">
        <f t="shared" si="96"/>
        <v>2.310913247317985E-3</v>
      </c>
      <c r="R8">
        <v>37</v>
      </c>
      <c r="S8" t="s">
        <v>298</v>
      </c>
      <c r="T8" t="s">
        <v>472</v>
      </c>
      <c r="U8" s="200">
        <v>13684375</v>
      </c>
      <c r="V8" s="4">
        <f t="shared" si="97"/>
        <v>2.3135300345863466E-3</v>
      </c>
      <c r="W8" s="163">
        <v>37</v>
      </c>
      <c r="X8" s="163" t="s">
        <v>298</v>
      </c>
      <c r="Y8" s="8" t="s">
        <v>472</v>
      </c>
      <c r="Z8" s="11">
        <v>13443469</v>
      </c>
      <c r="AA8" s="161">
        <f t="shared" si="98"/>
        <v>2.2211061964517616E-3</v>
      </c>
      <c r="AB8">
        <v>37</v>
      </c>
      <c r="AC8" t="s">
        <v>298</v>
      </c>
      <c r="AD8" s="160">
        <v>13781224</v>
      </c>
      <c r="AE8" s="161">
        <f t="shared" si="99"/>
        <v>2.2355021134774682E-3</v>
      </c>
      <c r="AF8">
        <v>37</v>
      </c>
      <c r="AG8" t="s">
        <v>298</v>
      </c>
      <c r="AH8" s="3">
        <v>13349409</v>
      </c>
      <c r="AI8" s="161">
        <f t="shared" si="100"/>
        <v>2.2380426320811175E-3</v>
      </c>
      <c r="AJ8">
        <v>37</v>
      </c>
      <c r="AK8" t="s">
        <v>298</v>
      </c>
      <c r="AL8" s="3">
        <v>12816627</v>
      </c>
      <c r="AM8" s="161">
        <f t="shared" si="101"/>
        <v>2.2482858782398654E-3</v>
      </c>
      <c r="AN8" s="13">
        <v>37</v>
      </c>
      <c r="AO8" s="13" t="s">
        <v>298</v>
      </c>
      <c r="AP8" s="3">
        <v>13196512</v>
      </c>
      <c r="AQ8" s="161">
        <f t="shared" si="102"/>
        <v>2.2858602338062918E-3</v>
      </c>
      <c r="AR8" s="179">
        <f t="shared" si="103"/>
        <v>299106</v>
      </c>
      <c r="AS8" s="4">
        <f t="shared" si="104"/>
        <v>-2.6167872683616027E-6</v>
      </c>
      <c r="AT8" s="4">
        <f t="shared" si="82"/>
        <v>2.1857483443708609E-2</v>
      </c>
      <c r="AU8" s="4">
        <f t="shared" si="105"/>
        <v>-1.1310798776076739E-3</v>
      </c>
      <c r="AV8" s="3">
        <f t="shared" si="106"/>
        <v>240906</v>
      </c>
      <c r="AW8" s="164">
        <f t="shared" si="107"/>
        <v>9.242383813458507E-5</v>
      </c>
      <c r="AX8" s="4">
        <f t="shared" si="83"/>
        <v>1.7919928256612934E-2</v>
      </c>
      <c r="AY8" s="4">
        <f t="shared" si="108"/>
        <v>4.1611625001196716E-2</v>
      </c>
      <c r="AZ8" s="157">
        <f t="shared" si="84"/>
        <v>-337755</v>
      </c>
      <c r="BA8" s="164">
        <f t="shared" si="109"/>
        <v>-1.4395917025706619E-5</v>
      </c>
      <c r="BB8" s="4">
        <f t="shared" si="85"/>
        <v>-2.4508345557695019E-2</v>
      </c>
      <c r="BC8" s="4">
        <f t="shared" si="110"/>
        <v>-6.4396794522877179E-3</v>
      </c>
      <c r="BD8" s="157">
        <f t="shared" si="86"/>
        <v>431815</v>
      </c>
      <c r="BE8" s="4">
        <f t="shared" si="111"/>
        <v>-2.540518603649268E-6</v>
      </c>
      <c r="BF8" s="4">
        <f t="shared" si="87"/>
        <v>3.2347124880210056E-2</v>
      </c>
      <c r="BG8" s="4">
        <f t="shared" si="112"/>
        <v>-1.1351520150833245E-3</v>
      </c>
      <c r="BH8" s="157">
        <f t="shared" si="88"/>
        <v>532782</v>
      </c>
      <c r="BI8" s="4">
        <f t="shared" si="113"/>
        <v>-1.0243246158747957E-5</v>
      </c>
      <c r="BJ8" s="4">
        <f t="shared" si="89"/>
        <v>4.1569595494976956E-2</v>
      </c>
      <c r="BK8" s="4">
        <f t="shared" si="114"/>
        <v>-4.5560247733118231E-3</v>
      </c>
      <c r="BL8" s="159">
        <f t="shared" si="90"/>
        <v>-379885</v>
      </c>
      <c r="BM8" s="4">
        <f t="shared" si="115"/>
        <v>-3.7574355566426416E-5</v>
      </c>
      <c r="BN8" s="4">
        <f t="shared" si="91"/>
        <v>-2.87867733534437E-2</v>
      </c>
      <c r="BO8" s="4">
        <f t="shared" si="116"/>
        <v>-1.6437730973542338E-2</v>
      </c>
      <c r="BP8" s="157">
        <f t="shared" si="92"/>
        <v>487863</v>
      </c>
      <c r="BQ8" s="164">
        <f t="shared" si="117"/>
        <v>-6.475403735453026E-5</v>
      </c>
      <c r="BR8" s="4">
        <f t="shared" si="93"/>
        <v>3.6969086982984595E-2</v>
      </c>
      <c r="BS8" s="4">
        <f t="shared" si="118"/>
        <v>-2.8328082529659002E-2</v>
      </c>
    </row>
    <row r="9" spans="1:73" x14ac:dyDescent="0.35">
      <c r="A9">
        <v>47</v>
      </c>
      <c r="B9" t="s">
        <v>328</v>
      </c>
      <c r="C9" t="s">
        <v>472</v>
      </c>
      <c r="G9" s="200">
        <v>12828522</v>
      </c>
      <c r="H9" s="4">
        <f t="shared" si="94"/>
        <v>2.1342895521528796E-3</v>
      </c>
      <c r="I9" s="200">
        <v>1113785</v>
      </c>
      <c r="J9" s="200">
        <v>13534130</v>
      </c>
      <c r="K9" s="4">
        <f t="shared" si="95"/>
        <v>2.2052523835351993E-3</v>
      </c>
      <c r="L9" s="200">
        <v>919570</v>
      </c>
      <c r="M9">
        <v>47</v>
      </c>
      <c r="N9" t="s">
        <v>328</v>
      </c>
      <c r="O9" t="s">
        <v>472</v>
      </c>
      <c r="P9" s="200">
        <v>13525040</v>
      </c>
      <c r="Q9" s="4">
        <f t="shared" si="96"/>
        <v>2.2351511834932691E-3</v>
      </c>
      <c r="R9">
        <v>47</v>
      </c>
      <c r="S9" t="s">
        <v>328</v>
      </c>
      <c r="T9" t="s">
        <v>472</v>
      </c>
      <c r="U9" s="200">
        <v>13411424</v>
      </c>
      <c r="V9" s="4">
        <f t="shared" si="97"/>
        <v>2.2673839492539597E-3</v>
      </c>
      <c r="W9" s="163">
        <v>47</v>
      </c>
      <c r="X9" s="163" t="s">
        <v>328</v>
      </c>
      <c r="Y9" s="8" t="s">
        <v>472</v>
      </c>
      <c r="Z9" s="11">
        <v>13578805</v>
      </c>
      <c r="AA9" s="161">
        <f t="shared" si="98"/>
        <v>2.2434661712620579E-3</v>
      </c>
      <c r="AB9">
        <v>47</v>
      </c>
      <c r="AC9" t="s">
        <v>328</v>
      </c>
      <c r="AD9" s="160">
        <v>13459007</v>
      </c>
      <c r="AE9" s="161">
        <f t="shared" si="99"/>
        <v>2.1832341302781264E-3</v>
      </c>
      <c r="AF9">
        <v>47</v>
      </c>
      <c r="AG9" t="s">
        <v>328</v>
      </c>
      <c r="AH9" s="3">
        <v>12441569</v>
      </c>
      <c r="AI9" s="161">
        <f t="shared" si="100"/>
        <v>2.0858422894960249E-3</v>
      </c>
      <c r="AJ9">
        <v>47</v>
      </c>
      <c r="AK9" t="s">
        <v>328</v>
      </c>
      <c r="AL9" s="3">
        <v>12167138</v>
      </c>
      <c r="AM9" s="161">
        <f t="shared" si="101"/>
        <v>2.1343528639786143E-3</v>
      </c>
      <c r="AN9" s="13">
        <v>47</v>
      </c>
      <c r="AO9" s="13" t="s">
        <v>328</v>
      </c>
      <c r="AP9" s="3">
        <v>12111243</v>
      </c>
      <c r="AQ9" s="161">
        <f t="shared" si="102"/>
        <v>2.0978731922241889E-3</v>
      </c>
      <c r="AR9" s="179">
        <f t="shared" si="103"/>
        <v>113616</v>
      </c>
      <c r="AS9" s="4">
        <f t="shared" si="104"/>
        <v>-3.2232765760690629E-5</v>
      </c>
      <c r="AT9" s="4">
        <f t="shared" si="82"/>
        <v>8.4715836290016628E-3</v>
      </c>
      <c r="AU9" s="4">
        <f t="shared" si="105"/>
        <v>-1.4215839258849925E-2</v>
      </c>
      <c r="AV9" s="3">
        <f t="shared" si="106"/>
        <v>-167381</v>
      </c>
      <c r="AW9" s="164">
        <f t="shared" si="107"/>
        <v>2.391777799190184E-5</v>
      </c>
      <c r="AX9" s="4">
        <f t="shared" si="83"/>
        <v>-1.2326636990515734E-2</v>
      </c>
      <c r="AY9" s="4">
        <f t="shared" si="108"/>
        <v>1.0661082524122454E-2</v>
      </c>
      <c r="AZ9" s="157">
        <f t="shared" si="84"/>
        <v>119798</v>
      </c>
      <c r="BA9" s="164">
        <f t="shared" si="109"/>
        <v>6.0232040983931433E-5</v>
      </c>
      <c r="BB9" s="4">
        <f t="shared" si="85"/>
        <v>8.900953837084712E-3</v>
      </c>
      <c r="BC9" s="4">
        <f t="shared" si="110"/>
        <v>2.7588447866678575E-2</v>
      </c>
      <c r="BD9" s="157">
        <f t="shared" si="86"/>
        <v>1017438</v>
      </c>
      <c r="BE9" s="4">
        <f t="shared" si="111"/>
        <v>9.7391840782101551E-5</v>
      </c>
      <c r="BF9" s="4">
        <f t="shared" si="87"/>
        <v>8.1777306383141873E-2</v>
      </c>
      <c r="BG9" s="4">
        <f t="shared" si="112"/>
        <v>4.6691852625939945E-2</v>
      </c>
      <c r="BH9" s="157">
        <f t="shared" si="88"/>
        <v>274431</v>
      </c>
      <c r="BI9" s="4">
        <f t="shared" si="113"/>
        <v>-4.851057448258941E-5</v>
      </c>
      <c r="BJ9" s="4">
        <f t="shared" si="89"/>
        <v>2.2555098824390749E-2</v>
      </c>
      <c r="BK9" s="4">
        <f t="shared" si="114"/>
        <v>-2.2728469739610721E-2</v>
      </c>
      <c r="BL9" s="159">
        <f t="shared" si="90"/>
        <v>55895</v>
      </c>
      <c r="BM9" s="4">
        <f t="shared" si="115"/>
        <v>3.6479671754425375E-5</v>
      </c>
      <c r="BN9" s="4">
        <f t="shared" si="91"/>
        <v>4.6151332278610872E-3</v>
      </c>
      <c r="BO9" s="4">
        <f t="shared" si="116"/>
        <v>1.7388883126796244E-2</v>
      </c>
      <c r="BP9" s="157">
        <f t="shared" si="92"/>
        <v>1300181</v>
      </c>
      <c r="BQ9" s="164">
        <f t="shared" si="117"/>
        <v>1.4559297903786895E-4</v>
      </c>
      <c r="BR9" s="4">
        <f t="shared" si="93"/>
        <v>0.10735322542863684</v>
      </c>
      <c r="BS9" s="4">
        <f t="shared" si="118"/>
        <v>6.9400276230952559E-2</v>
      </c>
    </row>
    <row r="10" spans="1:73" x14ac:dyDescent="0.35">
      <c r="A10">
        <v>50</v>
      </c>
      <c r="B10" t="s">
        <v>375</v>
      </c>
      <c r="C10" t="s">
        <v>472</v>
      </c>
      <c r="G10" s="200">
        <v>3949486</v>
      </c>
      <c r="H10" s="4">
        <f t="shared" si="94"/>
        <v>6.5707855559464046E-4</v>
      </c>
      <c r="I10" s="200">
        <v>174331</v>
      </c>
      <c r="J10" s="200">
        <v>4017973</v>
      </c>
      <c r="K10" s="4">
        <f t="shared" si="95"/>
        <v>6.5468888914396977E-4</v>
      </c>
      <c r="L10" s="200">
        <v>119629</v>
      </c>
      <c r="M10">
        <v>50</v>
      </c>
      <c r="N10" t="s">
        <v>375</v>
      </c>
      <c r="O10" t="s">
        <v>472</v>
      </c>
      <c r="P10" s="200">
        <v>4023950</v>
      </c>
      <c r="Q10" s="4">
        <f t="shared" si="96"/>
        <v>6.6499889130218763E-4</v>
      </c>
      <c r="R10">
        <v>50</v>
      </c>
      <c r="S10" t="s">
        <v>375</v>
      </c>
      <c r="T10" t="s">
        <v>472</v>
      </c>
      <c r="U10" s="200">
        <v>3979303</v>
      </c>
      <c r="V10" s="4">
        <f t="shared" si="97"/>
        <v>6.7275538760225089E-4</v>
      </c>
      <c r="W10" s="163">
        <v>50</v>
      </c>
      <c r="X10" s="163" t="s">
        <v>375</v>
      </c>
      <c r="Y10" s="8" t="s">
        <v>472</v>
      </c>
      <c r="Z10" s="11">
        <v>4118587</v>
      </c>
      <c r="AA10" s="161">
        <f t="shared" si="98"/>
        <v>6.8046566747955242E-4</v>
      </c>
      <c r="AB10">
        <v>50</v>
      </c>
      <c r="AC10" t="s">
        <v>375</v>
      </c>
      <c r="AD10" s="160">
        <v>4024232</v>
      </c>
      <c r="AE10" s="161">
        <f t="shared" si="99"/>
        <v>6.5278520551756934E-4</v>
      </c>
      <c r="AF10">
        <v>50</v>
      </c>
      <c r="AG10" t="s">
        <v>375</v>
      </c>
      <c r="AH10" s="3">
        <v>3671488</v>
      </c>
      <c r="AI10" s="161">
        <f t="shared" si="100"/>
        <v>6.1552887226499976E-4</v>
      </c>
      <c r="AJ10">
        <v>50</v>
      </c>
      <c r="AK10" t="s">
        <v>375</v>
      </c>
      <c r="AL10" s="3">
        <v>3581315</v>
      </c>
      <c r="AM10" s="161">
        <f t="shared" si="101"/>
        <v>6.2823236878381517E-4</v>
      </c>
      <c r="AN10" s="13">
        <v>50</v>
      </c>
      <c r="AO10" s="13" t="s">
        <v>375</v>
      </c>
      <c r="AP10" s="3">
        <v>3581696</v>
      </c>
      <c r="AQ10" s="161">
        <f t="shared" si="102"/>
        <v>6.2041064002238324E-4</v>
      </c>
      <c r="AR10" s="179">
        <f t="shared" si="103"/>
        <v>44647</v>
      </c>
      <c r="AS10" s="4">
        <f t="shared" si="104"/>
        <v>-7.7564963000632597E-6</v>
      </c>
      <c r="AT10" s="4">
        <f t="shared" si="82"/>
        <v>1.1219804071215487E-2</v>
      </c>
      <c r="AU10" s="4">
        <f t="shared" si="105"/>
        <v>-1.1529445089556216E-2</v>
      </c>
      <c r="AV10" s="3">
        <f t="shared" si="106"/>
        <v>-139284</v>
      </c>
      <c r="AW10" s="164">
        <f t="shared" si="107"/>
        <v>-7.7102798773015296E-6</v>
      </c>
      <c r="AX10" s="4">
        <f t="shared" si="83"/>
        <v>-3.381839451248693E-2</v>
      </c>
      <c r="AY10" s="4">
        <f t="shared" si="108"/>
        <v>-1.1330887428693408E-2</v>
      </c>
      <c r="AZ10" s="157">
        <f t="shared" si="84"/>
        <v>94355</v>
      </c>
      <c r="BA10" s="164">
        <f t="shared" si="109"/>
        <v>2.7680461961983077E-5</v>
      </c>
      <c r="BB10" s="4">
        <f t="shared" si="85"/>
        <v>2.3446709831838723E-2</v>
      </c>
      <c r="BC10" s="4">
        <f t="shared" si="110"/>
        <v>4.2403629445058058E-2</v>
      </c>
      <c r="BD10" s="157">
        <f t="shared" si="86"/>
        <v>352744</v>
      </c>
      <c r="BE10" s="4">
        <f t="shared" si="111"/>
        <v>3.725633325256958E-5</v>
      </c>
      <c r="BF10" s="4">
        <f t="shared" si="87"/>
        <v>9.607657712622239E-2</v>
      </c>
      <c r="BG10" s="4">
        <f t="shared" si="112"/>
        <v>6.0527352868883534E-2</v>
      </c>
      <c r="BH10" s="157">
        <f t="shared" si="88"/>
        <v>90173</v>
      </c>
      <c r="BI10" s="4">
        <f t="shared" si="113"/>
        <v>-1.2703496518815405E-5</v>
      </c>
      <c r="BJ10" s="4">
        <f t="shared" si="89"/>
        <v>2.5178740211346948E-2</v>
      </c>
      <c r="BK10" s="4">
        <f t="shared" si="114"/>
        <v>-2.0221015582829484E-2</v>
      </c>
      <c r="BL10" s="159">
        <f t="shared" si="90"/>
        <v>-381</v>
      </c>
      <c r="BM10" s="4">
        <f t="shared" si="115"/>
        <v>7.8217287614319297E-6</v>
      </c>
      <c r="BN10" s="4">
        <f t="shared" si="91"/>
        <v>-1.0637418697734258E-4</v>
      </c>
      <c r="BO10" s="4">
        <f t="shared" si="116"/>
        <v>1.2607341423334932E-2</v>
      </c>
      <c r="BP10" s="157">
        <f t="shared" si="92"/>
        <v>397607</v>
      </c>
      <c r="BQ10" s="164">
        <f t="shared" si="117"/>
        <v>6.0055027457169181E-5</v>
      </c>
      <c r="BR10" s="4">
        <f t="shared" si="93"/>
        <v>0.11101081722178543</v>
      </c>
      <c r="BS10" s="4">
        <f t="shared" si="118"/>
        <v>9.6798835453567517E-2</v>
      </c>
    </row>
    <row r="11" spans="1:73" x14ac:dyDescent="0.35">
      <c r="A11">
        <v>59</v>
      </c>
      <c r="B11" t="s">
        <v>9</v>
      </c>
      <c r="C11" t="s">
        <v>472</v>
      </c>
      <c r="G11" s="200">
        <v>9106217</v>
      </c>
      <c r="H11" s="4">
        <f t="shared" si="94"/>
        <v>1.5150072473459483E-3</v>
      </c>
      <c r="I11" s="200">
        <v>833258</v>
      </c>
      <c r="J11" s="200">
        <v>9548465</v>
      </c>
      <c r="K11" s="4">
        <f t="shared" si="95"/>
        <v>1.5558277628744831E-3</v>
      </c>
      <c r="L11" s="200">
        <v>758645</v>
      </c>
      <c r="M11">
        <v>59</v>
      </c>
      <c r="N11" t="s">
        <v>9</v>
      </c>
      <c r="O11" t="s">
        <v>472</v>
      </c>
      <c r="P11" s="200">
        <v>9536033</v>
      </c>
      <c r="Q11" s="4">
        <f t="shared" si="96"/>
        <v>1.5759269803106585E-3</v>
      </c>
      <c r="R11">
        <v>59</v>
      </c>
      <c r="S11" t="s">
        <v>9</v>
      </c>
      <c r="T11" t="s">
        <v>472</v>
      </c>
      <c r="U11" s="200">
        <v>8972505</v>
      </c>
      <c r="V11" s="4">
        <f t="shared" si="97"/>
        <v>1.5169242148783679E-3</v>
      </c>
      <c r="W11" s="163">
        <v>59</v>
      </c>
      <c r="X11" s="163" t="s">
        <v>9</v>
      </c>
      <c r="Y11" s="8" t="s">
        <v>472</v>
      </c>
      <c r="Z11" s="11">
        <v>8769216</v>
      </c>
      <c r="AA11" s="161">
        <f t="shared" si="98"/>
        <v>1.4488343741949291E-3</v>
      </c>
      <c r="AB11">
        <v>59</v>
      </c>
      <c r="AC11" t="s">
        <v>9</v>
      </c>
      <c r="AD11" s="160">
        <v>9630181.4699999988</v>
      </c>
      <c r="AE11" s="161">
        <f t="shared" si="99"/>
        <v>1.5621465139349414E-3</v>
      </c>
      <c r="AF11">
        <v>59</v>
      </c>
      <c r="AG11" t="s">
        <v>9</v>
      </c>
      <c r="AH11" s="3">
        <v>9876875</v>
      </c>
      <c r="AI11" s="161">
        <f t="shared" si="100"/>
        <v>1.6558686097441608E-3</v>
      </c>
      <c r="AJ11">
        <v>59</v>
      </c>
      <c r="AK11" t="s">
        <v>9</v>
      </c>
      <c r="AL11" s="3">
        <v>9346548</v>
      </c>
      <c r="AM11" s="161">
        <f t="shared" si="101"/>
        <v>1.6395664692973476E-3</v>
      </c>
      <c r="AN11" s="13">
        <v>59</v>
      </c>
      <c r="AO11" s="13" t="s">
        <v>9</v>
      </c>
      <c r="AP11" s="3">
        <v>9839292</v>
      </c>
      <c r="AQ11" s="161">
        <f t="shared" si="102"/>
        <v>1.7043326533259984E-3</v>
      </c>
      <c r="AR11" s="179">
        <f t="shared" si="103"/>
        <v>563528</v>
      </c>
      <c r="AS11" s="4">
        <f t="shared" si="104"/>
        <v>5.9002765432290523E-5</v>
      </c>
      <c r="AT11" s="4">
        <f t="shared" si="82"/>
        <v>6.2806094841964422E-2</v>
      </c>
      <c r="AU11" s="4">
        <f t="shared" si="105"/>
        <v>3.8896317201332013E-2</v>
      </c>
      <c r="AV11" s="3">
        <f t="shared" si="106"/>
        <v>203289</v>
      </c>
      <c r="AW11" s="164">
        <f t="shared" si="107"/>
        <v>6.8089840683438789E-5</v>
      </c>
      <c r="AX11" s="4">
        <f t="shared" si="83"/>
        <v>2.3182117990935565E-2</v>
      </c>
      <c r="AY11" s="4">
        <f t="shared" si="108"/>
        <v>4.6996290187602797E-2</v>
      </c>
      <c r="AZ11" s="157">
        <f t="shared" si="84"/>
        <v>-860965.46999999881</v>
      </c>
      <c r="BA11" s="164">
        <f t="shared" si="109"/>
        <v>-1.1331213974001227E-4</v>
      </c>
      <c r="BB11" s="4">
        <f t="shared" si="85"/>
        <v>-8.9402829290609304E-2</v>
      </c>
      <c r="BC11" s="4">
        <f t="shared" si="110"/>
        <v>-7.2536179371925011E-2</v>
      </c>
      <c r="BD11" s="157">
        <f t="shared" si="86"/>
        <v>-246693.53000000119</v>
      </c>
      <c r="BE11" s="4">
        <f t="shared" si="111"/>
        <v>-9.3722095809219358E-5</v>
      </c>
      <c r="BF11" s="4">
        <f t="shared" si="87"/>
        <v>-2.4976880845409222E-2</v>
      </c>
      <c r="BG11" s="4">
        <f t="shared" si="112"/>
        <v>-5.6599959234507044E-2</v>
      </c>
      <c r="BH11" s="157">
        <f t="shared" si="88"/>
        <v>530327</v>
      </c>
      <c r="BI11" s="4">
        <f t="shared" si="113"/>
        <v>1.630214044681319E-5</v>
      </c>
      <c r="BJ11" s="4">
        <f t="shared" si="89"/>
        <v>5.6740413680002502E-2</v>
      </c>
      <c r="BK11" s="4">
        <f t="shared" si="114"/>
        <v>9.9429579416805431E-3</v>
      </c>
      <c r="BL11" s="159">
        <f t="shared" si="90"/>
        <v>-492744</v>
      </c>
      <c r="BM11" s="4">
        <f t="shared" si="115"/>
        <v>-6.4766184028650781E-5</v>
      </c>
      <c r="BN11" s="4">
        <f t="shared" si="91"/>
        <v>-5.007921301654631E-2</v>
      </c>
      <c r="BO11" s="4">
        <f t="shared" si="116"/>
        <v>-3.8000905458368019E-2</v>
      </c>
      <c r="BP11" s="157">
        <f t="shared" si="92"/>
        <v>-866787</v>
      </c>
      <c r="BQ11" s="164">
        <f t="shared" si="117"/>
        <v>-2.5549827913106922E-4</v>
      </c>
      <c r="BR11" s="4">
        <f t="shared" si="93"/>
        <v>-8.8094448259082053E-2</v>
      </c>
      <c r="BS11" s="4">
        <f t="shared" si="118"/>
        <v>-0.14991103915803369</v>
      </c>
    </row>
    <row r="12" spans="1:73" x14ac:dyDescent="0.35">
      <c r="A12">
        <v>60</v>
      </c>
      <c r="B12" t="s">
        <v>16</v>
      </c>
      <c r="C12" t="s">
        <v>471</v>
      </c>
      <c r="G12" s="200">
        <v>182894</v>
      </c>
      <c r="H12" s="4">
        <f t="shared" si="94"/>
        <v>3.0428193781906348E-5</v>
      </c>
      <c r="I12" s="200">
        <v>125648</v>
      </c>
      <c r="J12" s="200">
        <v>197175</v>
      </c>
      <c r="K12" s="4">
        <f t="shared" si="95"/>
        <v>3.2127712584669493E-5</v>
      </c>
      <c r="L12" s="200">
        <v>93175</v>
      </c>
      <c r="M12">
        <v>60</v>
      </c>
      <c r="N12" t="s">
        <v>16</v>
      </c>
      <c r="O12" t="s">
        <v>471</v>
      </c>
      <c r="P12" s="200">
        <v>191461</v>
      </c>
      <c r="Q12" s="4">
        <f t="shared" si="96"/>
        <v>3.1640888362829596E-5</v>
      </c>
      <c r="R12">
        <v>60</v>
      </c>
      <c r="S12" t="s">
        <v>16</v>
      </c>
      <c r="T12" t="s">
        <v>471</v>
      </c>
      <c r="U12" s="200">
        <v>176107</v>
      </c>
      <c r="V12" s="4">
        <f t="shared" si="97"/>
        <v>2.9773287694973114E-5</v>
      </c>
      <c r="W12" s="163">
        <v>60</v>
      </c>
      <c r="X12" s="163" t="s">
        <v>16</v>
      </c>
      <c r="Y12" s="8" t="s">
        <v>471</v>
      </c>
      <c r="Z12" s="11">
        <v>191792</v>
      </c>
      <c r="AA12" s="161">
        <f t="shared" si="98"/>
        <v>3.1687535384644858E-5</v>
      </c>
      <c r="AB12">
        <v>60</v>
      </c>
      <c r="AC12" t="s">
        <v>16</v>
      </c>
      <c r="AD12" s="160">
        <v>174553</v>
      </c>
      <c r="AE12" s="161">
        <f t="shared" si="99"/>
        <v>2.83148724970897E-5</v>
      </c>
      <c r="AF12">
        <v>60</v>
      </c>
      <c r="AG12" t="s">
        <v>16</v>
      </c>
      <c r="AH12" s="3">
        <v>171163</v>
      </c>
      <c r="AI12" s="161">
        <f t="shared" si="100"/>
        <v>2.8695659188725159E-5</v>
      </c>
      <c r="AJ12">
        <v>60</v>
      </c>
      <c r="AK12" t="s">
        <v>16</v>
      </c>
      <c r="AL12" s="3">
        <v>165012</v>
      </c>
      <c r="AM12" s="161">
        <f t="shared" si="101"/>
        <v>2.8946317103565286E-5</v>
      </c>
      <c r="AN12" s="13">
        <v>60</v>
      </c>
      <c r="AO12" s="13" t="s">
        <v>16</v>
      </c>
      <c r="AP12" s="3">
        <v>127158</v>
      </c>
      <c r="AQ12" s="161">
        <f t="shared" si="102"/>
        <v>2.2025927427667287E-5</v>
      </c>
      <c r="AR12" s="179">
        <f t="shared" si="103"/>
        <v>15354</v>
      </c>
      <c r="AS12" s="4">
        <f t="shared" si="104"/>
        <v>1.8676006678564821E-6</v>
      </c>
      <c r="AT12" s="4">
        <f t="shared" si="82"/>
        <v>8.7185631462690302E-2</v>
      </c>
      <c r="AU12" s="4">
        <f t="shared" si="105"/>
        <v>6.2727391310963804E-2</v>
      </c>
      <c r="AV12" s="3">
        <f t="shared" si="106"/>
        <v>-15685</v>
      </c>
      <c r="AW12" s="164">
        <f t="shared" si="107"/>
        <v>-1.9142476896717436E-6</v>
      </c>
      <c r="AX12" s="4">
        <f t="shared" si="83"/>
        <v>-8.1781304746809044E-2</v>
      </c>
      <c r="AY12" s="4">
        <f t="shared" si="108"/>
        <v>-6.0410116042011568E-2</v>
      </c>
      <c r="AZ12" s="157">
        <f t="shared" si="84"/>
        <v>17239</v>
      </c>
      <c r="BA12" s="164">
        <f t="shared" si="109"/>
        <v>3.3726628875551577E-6</v>
      </c>
      <c r="BB12" s="4">
        <f t="shared" si="85"/>
        <v>9.876083481807818E-2</v>
      </c>
      <c r="BC12" s="4">
        <f t="shared" si="110"/>
        <v>0.11911276972558543</v>
      </c>
      <c r="BD12" s="157">
        <f t="shared" si="86"/>
        <v>3390</v>
      </c>
      <c r="BE12" s="4">
        <f t="shared" si="111"/>
        <v>-3.8078669163545928E-7</v>
      </c>
      <c r="BF12" s="4">
        <f t="shared" si="87"/>
        <v>1.9805682302834141E-2</v>
      </c>
      <c r="BG12" s="4">
        <f t="shared" si="112"/>
        <v>-1.32698360100776E-2</v>
      </c>
      <c r="BH12" s="157">
        <f t="shared" si="88"/>
        <v>6151</v>
      </c>
      <c r="BI12" s="4">
        <f t="shared" si="113"/>
        <v>-2.5065791484012666E-7</v>
      </c>
      <c r="BJ12" s="4">
        <f t="shared" si="89"/>
        <v>3.7276076891377595E-2</v>
      </c>
      <c r="BK12" s="4">
        <f t="shared" si="114"/>
        <v>-8.6594060979610227E-3</v>
      </c>
      <c r="BL12" s="159">
        <f t="shared" si="90"/>
        <v>37854</v>
      </c>
      <c r="BM12" s="4">
        <f t="shared" si="115"/>
        <v>6.9203896758979995E-6</v>
      </c>
      <c r="BN12" s="4">
        <f t="shared" si="91"/>
        <v>0.297692634360402</v>
      </c>
      <c r="BO12" s="4">
        <f t="shared" si="116"/>
        <v>0.31419288466396811</v>
      </c>
      <c r="BP12" s="157">
        <f t="shared" si="92"/>
        <v>48949</v>
      </c>
      <c r="BQ12" s="164">
        <f t="shared" si="117"/>
        <v>9.6616079569775713E-6</v>
      </c>
      <c r="BR12" s="4">
        <f t="shared" si="93"/>
        <v>0.38494628729611979</v>
      </c>
      <c r="BS12" s="4">
        <f t="shared" si="118"/>
        <v>0.43864704397606424</v>
      </c>
    </row>
    <row r="13" spans="1:73" x14ac:dyDescent="0.35">
      <c r="A13">
        <v>72</v>
      </c>
      <c r="B13" t="s">
        <v>139</v>
      </c>
      <c r="C13" t="s">
        <v>472</v>
      </c>
      <c r="G13" s="200">
        <v>7352354</v>
      </c>
      <c r="H13" s="4">
        <f t="shared" si="94"/>
        <v>1.2232159188665253E-3</v>
      </c>
      <c r="I13" s="200">
        <v>339900</v>
      </c>
      <c r="J13" s="200">
        <v>7729805</v>
      </c>
      <c r="K13" s="4">
        <f t="shared" si="95"/>
        <v>1.2594951356690309E-3</v>
      </c>
      <c r="L13" s="200">
        <v>299920</v>
      </c>
      <c r="M13">
        <v>72</v>
      </c>
      <c r="N13" t="s">
        <v>139</v>
      </c>
      <c r="O13" t="s">
        <v>472</v>
      </c>
      <c r="P13" s="200">
        <v>7657186</v>
      </c>
      <c r="Q13" s="4">
        <f t="shared" si="96"/>
        <v>1.2654282981882561E-3</v>
      </c>
      <c r="R13">
        <v>72</v>
      </c>
      <c r="S13" t="s">
        <v>139</v>
      </c>
      <c r="T13" t="s">
        <v>472</v>
      </c>
      <c r="U13" s="200">
        <v>7382140</v>
      </c>
      <c r="V13" s="4">
        <f t="shared" si="97"/>
        <v>1.2480513439248231E-3</v>
      </c>
      <c r="W13" s="163">
        <v>72</v>
      </c>
      <c r="X13" s="163" t="s">
        <v>139</v>
      </c>
      <c r="Y13" s="8" t="s">
        <v>472</v>
      </c>
      <c r="Z13" s="11">
        <v>7523927</v>
      </c>
      <c r="AA13" s="161">
        <f t="shared" si="98"/>
        <v>1.243089925773676E-3</v>
      </c>
      <c r="AB13">
        <v>72</v>
      </c>
      <c r="AC13" t="s">
        <v>139</v>
      </c>
      <c r="AD13" s="160">
        <v>7912092</v>
      </c>
      <c r="AE13" s="161">
        <f t="shared" si="99"/>
        <v>1.2834490164319345E-3</v>
      </c>
      <c r="AF13">
        <v>72</v>
      </c>
      <c r="AG13" t="s">
        <v>139</v>
      </c>
      <c r="AH13" s="3">
        <v>7875637</v>
      </c>
      <c r="AI13" s="161">
        <f t="shared" si="100"/>
        <v>1.320358928308769E-3</v>
      </c>
      <c r="AJ13">
        <v>72</v>
      </c>
      <c r="AK13" t="s">
        <v>139</v>
      </c>
      <c r="AL13" s="3">
        <v>7472231</v>
      </c>
      <c r="AM13" s="161">
        <f t="shared" si="101"/>
        <v>1.3107747799983682E-3</v>
      </c>
      <c r="AN13" s="13">
        <v>72</v>
      </c>
      <c r="AO13" s="13" t="s">
        <v>139</v>
      </c>
      <c r="AP13" s="3">
        <v>7406196</v>
      </c>
      <c r="AQ13" s="161">
        <f t="shared" si="102"/>
        <v>1.2828790607832753E-3</v>
      </c>
      <c r="AR13" s="179">
        <f t="shared" si="103"/>
        <v>275046</v>
      </c>
      <c r="AS13" s="4">
        <f t="shared" si="104"/>
        <v>1.7376954263432966E-5</v>
      </c>
      <c r="AT13" s="4">
        <f t="shared" si="82"/>
        <v>3.7258301793246948E-2</v>
      </c>
      <c r="AU13" s="4">
        <f t="shared" si="105"/>
        <v>1.3923268740520401E-2</v>
      </c>
      <c r="AV13" s="3">
        <f t="shared" si="106"/>
        <v>-141787</v>
      </c>
      <c r="AW13" s="164">
        <f t="shared" si="107"/>
        <v>4.9614181511471126E-6</v>
      </c>
      <c r="AX13" s="4">
        <f t="shared" si="83"/>
        <v>-1.8844813353452259E-2</v>
      </c>
      <c r="AY13" s="4">
        <f t="shared" si="108"/>
        <v>3.9911981010217088E-3</v>
      </c>
      <c r="AZ13" s="157">
        <f t="shared" si="84"/>
        <v>-388165</v>
      </c>
      <c r="BA13" s="164">
        <f t="shared" si="109"/>
        <v>-4.0359090658258472E-5</v>
      </c>
      <c r="BB13" s="4">
        <f t="shared" si="85"/>
        <v>-4.9059717708034738E-2</v>
      </c>
      <c r="BC13" s="4">
        <f t="shared" si="110"/>
        <v>-3.1445807462192131E-2</v>
      </c>
      <c r="BD13" s="157">
        <f t="shared" si="86"/>
        <v>36455</v>
      </c>
      <c r="BE13" s="4">
        <f t="shared" si="111"/>
        <v>-3.6909911876834576E-5</v>
      </c>
      <c r="BF13" s="4">
        <f t="shared" si="87"/>
        <v>4.6288319281348293E-3</v>
      </c>
      <c r="BG13" s="4">
        <f t="shared" si="112"/>
        <v>-2.7954453206229319E-2</v>
      </c>
      <c r="BH13" s="157">
        <f t="shared" si="88"/>
        <v>403406</v>
      </c>
      <c r="BI13" s="4">
        <f t="shared" si="113"/>
        <v>9.5841483104008342E-6</v>
      </c>
      <c r="BJ13" s="4">
        <f t="shared" si="89"/>
        <v>5.3987356654257614E-2</v>
      </c>
      <c r="BK13" s="4">
        <f t="shared" si="114"/>
        <v>7.3118192817325685E-3</v>
      </c>
      <c r="BL13" s="159">
        <f t="shared" si="90"/>
        <v>66035</v>
      </c>
      <c r="BM13" s="4">
        <f t="shared" si="115"/>
        <v>2.7895719215092867E-5</v>
      </c>
      <c r="BN13" s="4">
        <f t="shared" si="91"/>
        <v>8.9161831525927746E-3</v>
      </c>
      <c r="BO13" s="4">
        <f t="shared" si="116"/>
        <v>2.1744621194503589E-2</v>
      </c>
      <c r="BP13" s="157">
        <f t="shared" si="92"/>
        <v>-24056</v>
      </c>
      <c r="BQ13" s="164">
        <f t="shared" si="117"/>
        <v>-3.9789135009599347E-5</v>
      </c>
      <c r="BR13" s="4">
        <f t="shared" si="93"/>
        <v>-3.2480911928336759E-3</v>
      </c>
      <c r="BS13" s="4">
        <f t="shared" si="118"/>
        <v>-3.1015499610154734E-2</v>
      </c>
    </row>
    <row r="14" spans="1:73" x14ac:dyDescent="0.35">
      <c r="A14">
        <v>74</v>
      </c>
      <c r="B14" t="s">
        <v>144</v>
      </c>
      <c r="C14" t="s">
        <v>473</v>
      </c>
      <c r="G14" s="200">
        <v>20066373</v>
      </c>
      <c r="H14" s="4">
        <f t="shared" si="94"/>
        <v>3.3384555324068228E-3</v>
      </c>
      <c r="I14" s="200">
        <v>1233832</v>
      </c>
      <c r="J14" s="200">
        <v>20520000</v>
      </c>
      <c r="K14" s="4">
        <f t="shared" si="95"/>
        <v>3.3435306820713481E-3</v>
      </c>
      <c r="L14" s="200">
        <v>906994</v>
      </c>
      <c r="M14">
        <v>74</v>
      </c>
      <c r="N14" t="s">
        <v>144</v>
      </c>
      <c r="O14" t="s">
        <v>473</v>
      </c>
      <c r="P14" s="200">
        <v>20067878</v>
      </c>
      <c r="Q14" s="4">
        <f t="shared" si="96"/>
        <v>3.3164220780048368E-3</v>
      </c>
      <c r="R14">
        <v>74</v>
      </c>
      <c r="S14" t="s">
        <v>144</v>
      </c>
      <c r="T14" t="s">
        <v>473</v>
      </c>
      <c r="U14" s="200">
        <v>18986327</v>
      </c>
      <c r="V14" s="4">
        <f t="shared" si="97"/>
        <v>3.2098972558832744E-3</v>
      </c>
      <c r="W14" s="163">
        <v>74</v>
      </c>
      <c r="X14" s="163" t="s">
        <v>144</v>
      </c>
      <c r="Y14" s="8" t="s">
        <v>473</v>
      </c>
      <c r="Z14" s="11">
        <v>19637286</v>
      </c>
      <c r="AA14" s="161">
        <f t="shared" si="98"/>
        <v>3.2444376980447108E-3</v>
      </c>
      <c r="AB14">
        <v>74</v>
      </c>
      <c r="AC14" t="s">
        <v>144</v>
      </c>
      <c r="AD14" s="160">
        <v>20219116</v>
      </c>
      <c r="AE14" s="161">
        <f t="shared" si="99"/>
        <v>3.2798158240985049E-3</v>
      </c>
      <c r="AF14">
        <v>74</v>
      </c>
      <c r="AG14" t="s">
        <v>144</v>
      </c>
      <c r="AH14" s="3">
        <v>19424951</v>
      </c>
      <c r="AI14" s="161">
        <f t="shared" si="100"/>
        <v>3.2566137170631851E-3</v>
      </c>
      <c r="AJ14">
        <v>74</v>
      </c>
      <c r="AK14" t="s">
        <v>144</v>
      </c>
      <c r="AL14" s="3">
        <v>19052328</v>
      </c>
      <c r="AM14" s="161">
        <f t="shared" si="101"/>
        <v>3.34214922459661E-3</v>
      </c>
      <c r="AN14" s="13">
        <v>74</v>
      </c>
      <c r="AO14" s="13" t="s">
        <v>144</v>
      </c>
      <c r="AP14" s="3">
        <v>19371123</v>
      </c>
      <c r="AQ14" s="161">
        <f t="shared" si="102"/>
        <v>3.3554078342724531E-3</v>
      </c>
      <c r="AR14" s="179">
        <f t="shared" si="103"/>
        <v>1081551</v>
      </c>
      <c r="AS14" s="4">
        <f t="shared" si="104"/>
        <v>1.0652482212156244E-4</v>
      </c>
      <c r="AT14" s="4">
        <f t="shared" si="82"/>
        <v>5.6964730461031246E-2</v>
      </c>
      <c r="AU14" s="4">
        <f t="shared" si="105"/>
        <v>3.3186365054619096E-2</v>
      </c>
      <c r="AV14" s="3">
        <f t="shared" si="106"/>
        <v>-650959</v>
      </c>
      <c r="AW14" s="164">
        <f t="shared" si="107"/>
        <v>-3.4540442161436376E-5</v>
      </c>
      <c r="AX14" s="4">
        <f t="shared" si="83"/>
        <v>-3.3149132726385915E-2</v>
      </c>
      <c r="AY14" s="4">
        <f t="shared" si="108"/>
        <v>-1.0646048830665628E-2</v>
      </c>
      <c r="AZ14" s="157">
        <f t="shared" si="84"/>
        <v>-581830</v>
      </c>
      <c r="BA14" s="164">
        <f t="shared" si="109"/>
        <v>-3.5378126053794111E-5</v>
      </c>
      <c r="BB14" s="4">
        <f t="shared" si="85"/>
        <v>-2.8776233342743571E-2</v>
      </c>
      <c r="BC14" s="4">
        <f t="shared" si="110"/>
        <v>-1.0786619722318766E-2</v>
      </c>
      <c r="BD14" s="157">
        <f t="shared" si="86"/>
        <v>794165</v>
      </c>
      <c r="BE14" s="4">
        <f t="shared" si="111"/>
        <v>2.3202107035319788E-5</v>
      </c>
      <c r="BF14" s="4">
        <f t="shared" si="87"/>
        <v>4.0883758213855981E-2</v>
      </c>
      <c r="BG14" s="4">
        <f t="shared" si="112"/>
        <v>7.1246113451378119E-3</v>
      </c>
      <c r="BH14" s="157">
        <f t="shared" si="88"/>
        <v>372623</v>
      </c>
      <c r="BI14" s="4">
        <f t="shared" si="113"/>
        <v>-8.5535507533424874E-5</v>
      </c>
      <c r="BJ14" s="4">
        <f t="shared" si="89"/>
        <v>1.9557872402784584E-2</v>
      </c>
      <c r="BK14" s="4">
        <f t="shared" si="114"/>
        <v>-2.5592964821536005E-2</v>
      </c>
      <c r="BL14" s="159">
        <f t="shared" si="90"/>
        <v>-318795</v>
      </c>
      <c r="BM14" s="4">
        <f t="shared" si="115"/>
        <v>-1.3258609675843164E-5</v>
      </c>
      <c r="BN14" s="4">
        <f t="shared" si="91"/>
        <v>-1.6457228628407348E-2</v>
      </c>
      <c r="BO14" s="4">
        <f t="shared" si="116"/>
        <v>-3.951415246879521E-3</v>
      </c>
      <c r="BP14" s="157">
        <f t="shared" si="92"/>
        <v>-384796</v>
      </c>
      <c r="BQ14" s="164">
        <f t="shared" si="117"/>
        <v>-1.1097013622774236E-4</v>
      </c>
      <c r="BR14" s="4">
        <f t="shared" si="93"/>
        <v>-1.9864413642926123E-2</v>
      </c>
      <c r="BS14" s="4">
        <f t="shared" si="118"/>
        <v>-3.3072026325468663E-2</v>
      </c>
    </row>
    <row r="15" spans="1:73" x14ac:dyDescent="0.35">
      <c r="A15">
        <v>80</v>
      </c>
      <c r="B15" t="s">
        <v>187</v>
      </c>
      <c r="C15" t="s">
        <v>473</v>
      </c>
      <c r="G15" s="200">
        <v>84153646</v>
      </c>
      <c r="H15" s="4">
        <f t="shared" si="94"/>
        <v>1.400069684047562E-2</v>
      </c>
      <c r="I15" s="200">
        <v>2232816</v>
      </c>
      <c r="J15" s="200">
        <v>86325975</v>
      </c>
      <c r="K15" s="4">
        <f t="shared" si="95"/>
        <v>1.406596228422145E-2</v>
      </c>
      <c r="L15" s="200">
        <v>1936941</v>
      </c>
      <c r="M15">
        <v>80</v>
      </c>
      <c r="N15" t="s">
        <v>187</v>
      </c>
      <c r="O15" t="s">
        <v>473</v>
      </c>
      <c r="P15" s="200">
        <v>86829257</v>
      </c>
      <c r="Q15" s="4">
        <f t="shared" si="96"/>
        <v>1.434942274073801E-2</v>
      </c>
      <c r="R15">
        <v>80</v>
      </c>
      <c r="S15" t="s">
        <v>187</v>
      </c>
      <c r="T15" t="s">
        <v>473</v>
      </c>
      <c r="U15" s="200">
        <v>85065505</v>
      </c>
      <c r="V15" s="4">
        <f t="shared" si="97"/>
        <v>1.438148258322028E-2</v>
      </c>
      <c r="W15" s="163">
        <v>80</v>
      </c>
      <c r="X15" s="163" t="s">
        <v>187</v>
      </c>
      <c r="Y15" s="8" t="s">
        <v>473</v>
      </c>
      <c r="Z15" s="11">
        <v>88943945</v>
      </c>
      <c r="AA15" s="161">
        <f t="shared" si="98"/>
        <v>1.4695161448013506E-2</v>
      </c>
      <c r="AB15">
        <v>80</v>
      </c>
      <c r="AC15" t="s">
        <v>187</v>
      </c>
      <c r="AD15" s="160">
        <v>89876338</v>
      </c>
      <c r="AE15" s="161">
        <f t="shared" si="99"/>
        <v>1.4579165359377026E-2</v>
      </c>
      <c r="AF15">
        <v>80</v>
      </c>
      <c r="AG15" t="s">
        <v>187</v>
      </c>
      <c r="AH15" s="3">
        <f>83163600+AH379</f>
        <v>85525360</v>
      </c>
      <c r="AI15" s="161">
        <f t="shared" si="100"/>
        <v>1.4338417663589835E-2</v>
      </c>
      <c r="AJ15">
        <v>80</v>
      </c>
      <c r="AK15" t="s">
        <v>187</v>
      </c>
      <c r="AL15" s="3">
        <f>77862974+AL379</f>
        <v>80192265</v>
      </c>
      <c r="AM15" s="161">
        <f t="shared" si="101"/>
        <v>1.4067284391093617E-2</v>
      </c>
      <c r="AN15" s="13">
        <v>80</v>
      </c>
      <c r="AO15" s="13" t="s">
        <v>187</v>
      </c>
      <c r="AP15" s="3">
        <f>76770968+AP379</f>
        <v>79273814</v>
      </c>
      <c r="AQ15" s="161">
        <f t="shared" si="102"/>
        <v>1.3731572327957303E-2</v>
      </c>
      <c r="AR15" s="179">
        <f t="shared" si="103"/>
        <v>1763752</v>
      </c>
      <c r="AS15" s="4">
        <f t="shared" si="104"/>
        <v>-3.2059842482270659E-5</v>
      </c>
      <c r="AT15" s="4">
        <f t="shared" si="82"/>
        <v>2.0734044898693071E-2</v>
      </c>
      <c r="AU15" s="4">
        <f t="shared" si="105"/>
        <v>-2.2292446065106499E-3</v>
      </c>
      <c r="AV15" s="3">
        <f t="shared" si="106"/>
        <v>-3878440</v>
      </c>
      <c r="AW15" s="164">
        <f t="shared" si="107"/>
        <v>-3.1367886479322614E-4</v>
      </c>
      <c r="AX15" s="4">
        <f t="shared" si="83"/>
        <v>-4.3605441607070611E-2</v>
      </c>
      <c r="AY15" s="4">
        <f t="shared" si="108"/>
        <v>-2.1345724298634995E-2</v>
      </c>
      <c r="AZ15" s="157">
        <f t="shared" si="84"/>
        <v>-932393</v>
      </c>
      <c r="BA15" s="164">
        <f t="shared" si="109"/>
        <v>1.1599608863648025E-4</v>
      </c>
      <c r="BB15" s="4">
        <f t="shared" si="85"/>
        <v>-1.037417657136854E-2</v>
      </c>
      <c r="BC15" s="4">
        <f t="shared" si="110"/>
        <v>7.9562914458524824E-3</v>
      </c>
      <c r="BD15" s="157">
        <f t="shared" si="86"/>
        <v>4350978</v>
      </c>
      <c r="BE15" s="4">
        <f t="shared" si="111"/>
        <v>2.4074769578719124E-4</v>
      </c>
      <c r="BF15" s="4">
        <f t="shared" si="87"/>
        <v>5.0873542069860916E-2</v>
      </c>
      <c r="BG15" s="4">
        <f t="shared" si="112"/>
        <v>1.6790394967956073E-2</v>
      </c>
      <c r="BH15" s="157">
        <f t="shared" si="88"/>
        <v>5333095</v>
      </c>
      <c r="BI15" s="4">
        <f t="shared" si="113"/>
        <v>2.7113327249621809E-4</v>
      </c>
      <c r="BJ15" s="4">
        <f t="shared" si="89"/>
        <v>6.650385794689799E-2</v>
      </c>
      <c r="BK15" s="4">
        <f t="shared" si="114"/>
        <v>1.9274030790753047E-2</v>
      </c>
      <c r="BL15" s="159">
        <f t="shared" si="90"/>
        <v>918451</v>
      </c>
      <c r="BM15" s="4">
        <f t="shared" si="115"/>
        <v>3.3571206313631405E-4</v>
      </c>
      <c r="BN15" s="4">
        <f t="shared" si="91"/>
        <v>1.1585805623027044E-2</v>
      </c>
      <c r="BO15" s="4">
        <f t="shared" si="116"/>
        <v>2.4448188096625224E-2</v>
      </c>
      <c r="BP15" s="157">
        <f t="shared" si="92"/>
        <v>5791691</v>
      </c>
      <c r="BQ15" s="164">
        <f t="shared" si="117"/>
        <v>9.6358912005620363E-4</v>
      </c>
      <c r="BR15" s="4">
        <f t="shared" si="93"/>
        <v>7.305932069825731E-2</v>
      </c>
      <c r="BS15" s="4">
        <f t="shared" si="118"/>
        <v>7.0173254529224502E-2</v>
      </c>
    </row>
    <row r="16" spans="1:73" x14ac:dyDescent="0.35">
      <c r="A16">
        <v>85</v>
      </c>
      <c r="B16" t="s">
        <v>248</v>
      </c>
      <c r="C16" t="s">
        <v>472</v>
      </c>
      <c r="G16" s="200">
        <v>8097595</v>
      </c>
      <c r="H16" s="4">
        <f t="shared" si="94"/>
        <v>1.3472021489354267E-3</v>
      </c>
      <c r="I16" s="200">
        <v>559070</v>
      </c>
      <c r="J16" s="200">
        <v>8139994</v>
      </c>
      <c r="K16" s="4">
        <f t="shared" si="95"/>
        <v>1.3263313689511052E-3</v>
      </c>
      <c r="L16" s="200">
        <v>433624</v>
      </c>
      <c r="M16">
        <v>85</v>
      </c>
      <c r="N16" t="s">
        <v>248</v>
      </c>
      <c r="O16" t="s">
        <v>472</v>
      </c>
      <c r="P16" s="200">
        <v>8170260</v>
      </c>
      <c r="Q16" s="4">
        <f t="shared" si="96"/>
        <v>1.3502190240064146E-3</v>
      </c>
      <c r="R16">
        <v>85</v>
      </c>
      <c r="S16" t="s">
        <v>248</v>
      </c>
      <c r="T16" t="s">
        <v>472</v>
      </c>
      <c r="U16" s="200">
        <v>7739549</v>
      </c>
      <c r="V16" s="4">
        <f t="shared" si="97"/>
        <v>1.3084762048433138E-3</v>
      </c>
      <c r="W16" s="163">
        <v>85</v>
      </c>
      <c r="X16" s="163" t="s">
        <v>248</v>
      </c>
      <c r="Y16" s="8" t="s">
        <v>472</v>
      </c>
      <c r="Z16" s="11">
        <v>7752494</v>
      </c>
      <c r="AA16" s="161">
        <f t="shared" si="98"/>
        <v>1.2808533616847782E-3</v>
      </c>
      <c r="AB16">
        <v>85</v>
      </c>
      <c r="AC16" t="s">
        <v>248</v>
      </c>
      <c r="AD16" s="160">
        <v>8188962</v>
      </c>
      <c r="AE16" s="161">
        <f t="shared" si="99"/>
        <v>1.3283610989986575E-3</v>
      </c>
      <c r="AF16">
        <v>85</v>
      </c>
      <c r="AG16" t="s">
        <v>248</v>
      </c>
      <c r="AH16" s="3">
        <v>8138564</v>
      </c>
      <c r="AI16" s="161">
        <f t="shared" si="100"/>
        <v>1.364438919799418E-3</v>
      </c>
      <c r="AJ16">
        <v>85</v>
      </c>
      <c r="AK16" t="s">
        <v>248</v>
      </c>
      <c r="AL16" s="3">
        <v>7270204</v>
      </c>
      <c r="AM16" s="161">
        <f t="shared" si="101"/>
        <v>1.2753353113204419E-3</v>
      </c>
      <c r="AN16" s="13">
        <v>85</v>
      </c>
      <c r="AO16" s="13" t="s">
        <v>248</v>
      </c>
      <c r="AP16" s="3">
        <v>7814557</v>
      </c>
      <c r="AQ16" s="161">
        <f t="shared" si="102"/>
        <v>1.3536141285752322E-3</v>
      </c>
      <c r="AR16" s="179">
        <f t="shared" si="103"/>
        <v>430711</v>
      </c>
      <c r="AS16" s="4">
        <f t="shared" si="104"/>
        <v>4.1742819163100844E-5</v>
      </c>
      <c r="AT16" s="4">
        <f t="shared" si="82"/>
        <v>5.5650658714093033E-2</v>
      </c>
      <c r="AU16" s="4">
        <f t="shared" si="105"/>
        <v>3.1901855768251761E-2</v>
      </c>
      <c r="AV16" s="3">
        <f t="shared" si="106"/>
        <v>-12945</v>
      </c>
      <c r="AW16" s="164">
        <f t="shared" si="107"/>
        <v>2.7622843158535545E-5</v>
      </c>
      <c r="AX16" s="4">
        <f t="shared" si="83"/>
        <v>-1.669785232984379E-3</v>
      </c>
      <c r="AY16" s="4">
        <f t="shared" si="108"/>
        <v>2.1565968427643949E-2</v>
      </c>
      <c r="AZ16" s="157">
        <f t="shared" si="84"/>
        <v>-436468</v>
      </c>
      <c r="BA16" s="164">
        <f t="shared" si="109"/>
        <v>-4.750773731387924E-5</v>
      </c>
      <c r="BB16" s="4">
        <f t="shared" si="85"/>
        <v>-5.3299551274019835E-2</v>
      </c>
      <c r="BC16" s="4">
        <f t="shared" si="110"/>
        <v>-3.5764173875380292E-2</v>
      </c>
      <c r="BD16" s="157">
        <f t="shared" si="86"/>
        <v>50398</v>
      </c>
      <c r="BE16" s="4">
        <f t="shared" si="111"/>
        <v>-3.6077820800760503E-5</v>
      </c>
      <c r="BF16" s="4">
        <f t="shared" si="87"/>
        <v>6.1924929262705316E-3</v>
      </c>
      <c r="BG16" s="4">
        <f t="shared" si="112"/>
        <v>-2.6441506671521942E-2</v>
      </c>
      <c r="BH16" s="157">
        <f t="shared" si="88"/>
        <v>868360</v>
      </c>
      <c r="BI16" s="4">
        <f t="shared" si="113"/>
        <v>8.9103608478976071E-5</v>
      </c>
      <c r="BJ16" s="4">
        <f t="shared" si="89"/>
        <v>0.11944094003414485</v>
      </c>
      <c r="BK16" s="4">
        <f t="shared" si="114"/>
        <v>6.9866808899630484E-2</v>
      </c>
      <c r="BL16" s="159">
        <f t="shared" si="90"/>
        <v>-544353</v>
      </c>
      <c r="BM16" s="4">
        <f t="shared" si="115"/>
        <v>-7.8278817254790302E-5</v>
      </c>
      <c r="BN16" s="4">
        <f t="shared" si="91"/>
        <v>-6.9658843105245755E-2</v>
      </c>
      <c r="BO16" s="4">
        <f t="shared" si="116"/>
        <v>-5.7829491878297619E-2</v>
      </c>
      <c r="BP16" s="157">
        <f t="shared" si="92"/>
        <v>-75008</v>
      </c>
      <c r="BQ16" s="164">
        <f t="shared" si="117"/>
        <v>-7.2760766890453974E-5</v>
      </c>
      <c r="BR16" s="4">
        <f t="shared" si="93"/>
        <v>-9.5984967541986061E-3</v>
      </c>
      <c r="BS16" s="4">
        <f t="shared" si="118"/>
        <v>-5.3752960577501847E-2</v>
      </c>
    </row>
    <row r="17" spans="1:71" x14ac:dyDescent="0.35">
      <c r="A17">
        <v>86</v>
      </c>
      <c r="B17" t="s">
        <v>251</v>
      </c>
      <c r="C17" t="s">
        <v>472</v>
      </c>
      <c r="G17" s="200">
        <v>7492884</v>
      </c>
      <c r="H17" s="4">
        <f t="shared" si="94"/>
        <v>1.2465959864038491E-3</v>
      </c>
      <c r="I17" s="200">
        <v>633033</v>
      </c>
      <c r="J17" s="200">
        <v>8121151</v>
      </c>
      <c r="K17" s="4">
        <f t="shared" si="95"/>
        <v>1.3232610888028464E-3</v>
      </c>
      <c r="L17" s="200">
        <v>498547</v>
      </c>
      <c r="M17">
        <v>86</v>
      </c>
      <c r="N17" t="s">
        <v>251</v>
      </c>
      <c r="O17" t="s">
        <v>472</v>
      </c>
      <c r="P17" s="200">
        <v>7826000</v>
      </c>
      <c r="Q17" s="4">
        <f t="shared" si="96"/>
        <v>1.2933265381853455E-3</v>
      </c>
      <c r="R17">
        <v>86</v>
      </c>
      <c r="S17" t="s">
        <v>251</v>
      </c>
      <c r="T17" t="s">
        <v>472</v>
      </c>
      <c r="U17" s="200">
        <v>8035148</v>
      </c>
      <c r="V17" s="4">
        <f t="shared" si="97"/>
        <v>1.3584512431401808E-3</v>
      </c>
      <c r="W17" s="163">
        <v>86</v>
      </c>
      <c r="X17" s="163" t="s">
        <v>251</v>
      </c>
      <c r="Y17" s="8" t="s">
        <v>472</v>
      </c>
      <c r="Z17" s="11">
        <v>8518402</v>
      </c>
      <c r="AA17" s="161">
        <f t="shared" si="98"/>
        <v>1.4073953282495075E-3</v>
      </c>
      <c r="AB17">
        <v>86</v>
      </c>
      <c r="AC17" t="s">
        <v>251</v>
      </c>
      <c r="AD17" s="160">
        <v>8764600</v>
      </c>
      <c r="AE17" s="161">
        <f t="shared" si="99"/>
        <v>1.4217374177928331E-3</v>
      </c>
      <c r="AF17">
        <v>86</v>
      </c>
      <c r="AG17" t="s">
        <v>251</v>
      </c>
      <c r="AH17" s="3">
        <v>8790582</v>
      </c>
      <c r="AI17" s="161">
        <f t="shared" si="100"/>
        <v>1.4737504317086168E-3</v>
      </c>
      <c r="AJ17">
        <v>86</v>
      </c>
      <c r="AK17" t="s">
        <v>251</v>
      </c>
      <c r="AL17" s="3">
        <v>8326428</v>
      </c>
      <c r="AM17" s="161">
        <f t="shared" si="101"/>
        <v>1.4606175625288154E-3</v>
      </c>
      <c r="AN17" s="13">
        <v>86</v>
      </c>
      <c r="AO17" s="13" t="s">
        <v>251</v>
      </c>
      <c r="AP17" s="3">
        <v>8586203</v>
      </c>
      <c r="AQ17" s="161">
        <f t="shared" si="102"/>
        <v>1.4872763346169264E-3</v>
      </c>
      <c r="AR17" s="179">
        <f t="shared" si="103"/>
        <v>-209148</v>
      </c>
      <c r="AS17" s="4">
        <f t="shared" si="104"/>
        <v>-6.5124704954835346E-5</v>
      </c>
      <c r="AT17" s="4">
        <f t="shared" si="82"/>
        <v>-2.6029140969152032E-2</v>
      </c>
      <c r="AU17" s="4">
        <f t="shared" si="105"/>
        <v>-4.7940406609142484E-2</v>
      </c>
      <c r="AV17" s="3">
        <f t="shared" si="106"/>
        <v>-483254</v>
      </c>
      <c r="AW17" s="164">
        <f t="shared" si="107"/>
        <v>-4.8944085109326688E-5</v>
      </c>
      <c r="AX17" s="4">
        <f t="shared" si="83"/>
        <v>-5.6730593367159708E-2</v>
      </c>
      <c r="AY17" s="4">
        <f t="shared" si="108"/>
        <v>-3.4776358942588251E-2</v>
      </c>
      <c r="AZ17" s="157">
        <f t="shared" si="84"/>
        <v>-246198</v>
      </c>
      <c r="BA17" s="164">
        <f t="shared" si="109"/>
        <v>-1.4342089543325533E-5</v>
      </c>
      <c r="BB17" s="4">
        <f t="shared" si="85"/>
        <v>-2.8090044040800493E-2</v>
      </c>
      <c r="BC17" s="4">
        <f t="shared" si="110"/>
        <v>-1.0087720393257157E-2</v>
      </c>
      <c r="BD17" s="157">
        <f t="shared" si="86"/>
        <v>-25982</v>
      </c>
      <c r="BE17" s="4">
        <f t="shared" si="111"/>
        <v>-5.2013013915783732E-5</v>
      </c>
      <c r="BF17" s="4">
        <f t="shared" si="87"/>
        <v>-2.9556632313992408E-3</v>
      </c>
      <c r="BG17" s="4">
        <f t="shared" si="112"/>
        <v>-3.5292959239700841E-2</v>
      </c>
      <c r="BH17" s="157">
        <f t="shared" si="88"/>
        <v>464154</v>
      </c>
      <c r="BI17" s="4">
        <f t="shared" si="113"/>
        <v>1.3132869179801384E-5</v>
      </c>
      <c r="BJ17" s="4">
        <f t="shared" si="89"/>
        <v>5.5744672265225857E-2</v>
      </c>
      <c r="BK17" s="4">
        <f t="shared" si="114"/>
        <v>8.9913126589166933E-3</v>
      </c>
      <c r="BL17" s="159">
        <f t="shared" si="90"/>
        <v>-259775</v>
      </c>
      <c r="BM17" s="4">
        <f t="shared" si="115"/>
        <v>-2.6658772088111043E-5</v>
      </c>
      <c r="BN17" s="4">
        <f t="shared" si="91"/>
        <v>-3.0254933408865363E-2</v>
      </c>
      <c r="BO17" s="4">
        <f t="shared" si="116"/>
        <v>-1.7924558784146505E-2</v>
      </c>
      <c r="BP17" s="157">
        <f t="shared" si="92"/>
        <v>-551055</v>
      </c>
      <c r="BQ17" s="164">
        <f t="shared" si="117"/>
        <v>-7.9881006367418924E-5</v>
      </c>
      <c r="BR17" s="4">
        <f t="shared" si="93"/>
        <v>-6.4179125511008767E-2</v>
      </c>
      <c r="BS17" s="4">
        <f t="shared" si="118"/>
        <v>-5.3709592836353202E-2</v>
      </c>
    </row>
    <row r="18" spans="1:71" x14ac:dyDescent="0.35">
      <c r="A18">
        <v>88</v>
      </c>
      <c r="B18" t="s">
        <v>283</v>
      </c>
      <c r="C18" t="s">
        <v>471</v>
      </c>
      <c r="G18" s="200">
        <v>101234</v>
      </c>
      <c r="H18" s="4">
        <f t="shared" si="94"/>
        <v>1.6842366448967747E-5</v>
      </c>
      <c r="I18" s="200">
        <v>15064</v>
      </c>
      <c r="J18" s="200">
        <v>119155</v>
      </c>
      <c r="K18" s="4">
        <f t="shared" si="95"/>
        <v>1.9415126628762742E-5</v>
      </c>
      <c r="L18" s="200">
        <v>13347</v>
      </c>
      <c r="M18">
        <v>88</v>
      </c>
      <c r="N18" t="s">
        <v>283</v>
      </c>
      <c r="O18" t="s">
        <v>471</v>
      </c>
      <c r="P18" s="200">
        <v>149027</v>
      </c>
      <c r="Q18" s="4">
        <f t="shared" si="96"/>
        <v>2.4628235881184189E-5</v>
      </c>
      <c r="R18">
        <v>88</v>
      </c>
      <c r="S18" t="s">
        <v>283</v>
      </c>
      <c r="T18" t="s">
        <v>471</v>
      </c>
      <c r="U18" s="200">
        <v>140208</v>
      </c>
      <c r="V18" s="4">
        <f t="shared" si="97"/>
        <v>2.3704072644112899E-5</v>
      </c>
      <c r="W18" s="163">
        <v>88</v>
      </c>
      <c r="X18" s="163" t="s">
        <v>283</v>
      </c>
      <c r="Y18" s="8" t="s">
        <v>471</v>
      </c>
      <c r="Z18" s="11">
        <v>149990</v>
      </c>
      <c r="AA18" s="161">
        <f t="shared" si="98"/>
        <v>2.4781082799818985E-5</v>
      </c>
      <c r="AB18">
        <v>88</v>
      </c>
      <c r="AC18" t="s">
        <v>283</v>
      </c>
      <c r="AD18" s="160">
        <v>149033</v>
      </c>
      <c r="AE18" s="161">
        <f t="shared" si="99"/>
        <v>2.4175181136152167E-5</v>
      </c>
      <c r="AF18">
        <v>88</v>
      </c>
      <c r="AG18" t="s">
        <v>283</v>
      </c>
      <c r="AH18" s="3">
        <v>130385</v>
      </c>
      <c r="AI18" s="161">
        <f t="shared" si="100"/>
        <v>2.1859184072036187E-5</v>
      </c>
      <c r="AJ18">
        <v>88</v>
      </c>
      <c r="AK18" t="s">
        <v>283</v>
      </c>
      <c r="AL18" s="3">
        <v>117945</v>
      </c>
      <c r="AM18" s="161">
        <f t="shared" si="101"/>
        <v>2.0689849046008821E-5</v>
      </c>
      <c r="AN18" s="13">
        <v>88</v>
      </c>
      <c r="AO18" s="13" t="s">
        <v>283</v>
      </c>
      <c r="AP18" s="3">
        <v>128218</v>
      </c>
      <c r="AQ18" s="161">
        <f t="shared" si="102"/>
        <v>2.2209537448848237E-5</v>
      </c>
      <c r="AR18" s="179">
        <f t="shared" si="103"/>
        <v>8819</v>
      </c>
      <c r="AS18" s="4">
        <f t="shared" si="104"/>
        <v>9.2416323707129045E-7</v>
      </c>
      <c r="AT18" s="4">
        <f t="shared" si="82"/>
        <v>6.2899406595914642E-2</v>
      </c>
      <c r="AU18" s="4">
        <f t="shared" si="105"/>
        <v>3.8987529735773657E-2</v>
      </c>
      <c r="AV18" s="3">
        <f t="shared" si="106"/>
        <v>-9782</v>
      </c>
      <c r="AW18" s="164">
        <f t="shared" si="107"/>
        <v>-1.0770101557060864E-6</v>
      </c>
      <c r="AX18" s="4">
        <f t="shared" si="83"/>
        <v>-6.5217681178745254E-2</v>
      </c>
      <c r="AY18" s="4">
        <f t="shared" si="108"/>
        <v>-4.3460980474749611E-2</v>
      </c>
      <c r="AZ18" s="157">
        <f t="shared" si="84"/>
        <v>957</v>
      </c>
      <c r="BA18" s="164">
        <f t="shared" si="109"/>
        <v>6.0590166366681757E-7</v>
      </c>
      <c r="BB18" s="4">
        <f t="shared" si="85"/>
        <v>6.4213966034368224E-3</v>
      </c>
      <c r="BC18" s="4">
        <f t="shared" si="110"/>
        <v>2.5062962724227002E-2</v>
      </c>
      <c r="BD18" s="157">
        <f t="shared" si="86"/>
        <v>18648</v>
      </c>
      <c r="BE18" s="4">
        <f t="shared" si="111"/>
        <v>2.3159970641159807E-6</v>
      </c>
      <c r="BF18" s="4">
        <f t="shared" si="87"/>
        <v>0.14302258695402079</v>
      </c>
      <c r="BG18" s="4">
        <f t="shared" si="112"/>
        <v>0.10595075536596849</v>
      </c>
      <c r="BH18" s="157">
        <f t="shared" si="88"/>
        <v>12440</v>
      </c>
      <c r="BI18" s="4">
        <f t="shared" si="113"/>
        <v>1.1693350260273657E-6</v>
      </c>
      <c r="BJ18" s="4">
        <f t="shared" si="89"/>
        <v>0.10547288990631226</v>
      </c>
      <c r="BK18" s="4">
        <f t="shared" si="114"/>
        <v>5.6517329992455234E-2</v>
      </c>
      <c r="BL18" s="159">
        <f t="shared" si="90"/>
        <v>-10273</v>
      </c>
      <c r="BM18" s="4">
        <f t="shared" si="115"/>
        <v>-1.5196884028394157E-6</v>
      </c>
      <c r="BN18" s="4">
        <f t="shared" si="91"/>
        <v>-8.012135581587608E-2</v>
      </c>
      <c r="BO18" s="4">
        <f t="shared" si="116"/>
        <v>-6.8425036151224528E-2</v>
      </c>
      <c r="BP18" s="157">
        <f t="shared" si="92"/>
        <v>11990</v>
      </c>
      <c r="BQ18" s="164">
        <f t="shared" si="117"/>
        <v>2.5715453509707483E-6</v>
      </c>
      <c r="BR18" s="4">
        <f t="shared" si="93"/>
        <v>9.351261133382209E-2</v>
      </c>
      <c r="BS18" s="4">
        <f t="shared" si="118"/>
        <v>0.11578563294680889</v>
      </c>
    </row>
    <row r="19" spans="1:71" x14ac:dyDescent="0.35">
      <c r="A19">
        <v>90</v>
      </c>
      <c r="B19" t="s">
        <v>294</v>
      </c>
      <c r="C19" t="s">
        <v>473</v>
      </c>
      <c r="G19" s="200">
        <v>24562870</v>
      </c>
      <c r="H19" s="4">
        <f t="shared" si="94"/>
        <v>4.0865406639899286E-3</v>
      </c>
      <c r="I19" s="200">
        <v>1340464</v>
      </c>
      <c r="J19" s="200">
        <v>25610970</v>
      </c>
      <c r="K19" s="4">
        <f t="shared" si="95"/>
        <v>4.1730538008093974E-3</v>
      </c>
      <c r="L19" s="200">
        <v>1071672</v>
      </c>
      <c r="M19">
        <v>90</v>
      </c>
      <c r="N19" t="s">
        <v>294</v>
      </c>
      <c r="O19" t="s">
        <v>473</v>
      </c>
      <c r="P19" s="200">
        <v>25310448</v>
      </c>
      <c r="Q19" s="4">
        <f t="shared" si="96"/>
        <v>4.1828103873958857E-3</v>
      </c>
      <c r="R19">
        <v>90</v>
      </c>
      <c r="S19" t="s">
        <v>294</v>
      </c>
      <c r="T19" t="s">
        <v>473</v>
      </c>
      <c r="U19" s="200">
        <v>25214911</v>
      </c>
      <c r="V19" s="4">
        <f t="shared" si="97"/>
        <v>4.2629242415471403E-3</v>
      </c>
      <c r="W19" s="163">
        <v>90</v>
      </c>
      <c r="X19" s="163" t="s">
        <v>294</v>
      </c>
      <c r="Y19" s="8" t="s">
        <v>473</v>
      </c>
      <c r="Z19" s="11">
        <v>25343674</v>
      </c>
      <c r="AA19" s="161">
        <f t="shared" si="98"/>
        <v>4.187237041440227E-3</v>
      </c>
      <c r="AB19">
        <v>90</v>
      </c>
      <c r="AC19" t="s">
        <v>294</v>
      </c>
      <c r="AD19" s="160">
        <v>26745854</v>
      </c>
      <c r="AE19" s="161">
        <f t="shared" si="99"/>
        <v>4.338541565231056E-3</v>
      </c>
      <c r="AF19">
        <v>90</v>
      </c>
      <c r="AG19" t="s">
        <v>294</v>
      </c>
      <c r="AH19" s="3">
        <v>26004073</v>
      </c>
      <c r="AI19" s="161">
        <f t="shared" si="100"/>
        <v>4.3596105252112303E-3</v>
      </c>
      <c r="AJ19">
        <v>90</v>
      </c>
      <c r="AK19" t="s">
        <v>294</v>
      </c>
      <c r="AL19" s="3">
        <v>24859494</v>
      </c>
      <c r="AM19" s="161">
        <f t="shared" si="101"/>
        <v>4.3608391896236554E-3</v>
      </c>
      <c r="AN19" s="13">
        <v>90</v>
      </c>
      <c r="AO19" s="13" t="s">
        <v>294</v>
      </c>
      <c r="AP19" s="3">
        <v>25885724</v>
      </c>
      <c r="AQ19" s="161">
        <f t="shared" si="102"/>
        <v>4.4838474829473982E-3</v>
      </c>
      <c r="AR19" s="179">
        <f t="shared" si="103"/>
        <v>95537</v>
      </c>
      <c r="AS19" s="4">
        <f t="shared" si="104"/>
        <v>-8.0113854151254646E-5</v>
      </c>
      <c r="AT19" s="4">
        <f t="shared" si="82"/>
        <v>3.7889088722145399E-3</v>
      </c>
      <c r="AU19" s="4">
        <f t="shared" si="105"/>
        <v>-1.8793168635382312E-2</v>
      </c>
      <c r="AV19" s="3">
        <f t="shared" si="106"/>
        <v>-128763</v>
      </c>
      <c r="AW19" s="164">
        <f t="shared" si="107"/>
        <v>7.5687200106913308E-5</v>
      </c>
      <c r="AX19" s="4">
        <f t="shared" si="83"/>
        <v>-5.0806761482175E-3</v>
      </c>
      <c r="AY19" s="4">
        <f t="shared" si="108"/>
        <v>1.8075690331799371E-2</v>
      </c>
      <c r="AZ19" s="157">
        <f t="shared" si="84"/>
        <v>-1402180</v>
      </c>
      <c r="BA19" s="164">
        <f t="shared" si="109"/>
        <v>-1.5130452379082896E-4</v>
      </c>
      <c r="BB19" s="4">
        <f t="shared" si="85"/>
        <v>-5.2426069476039165E-2</v>
      </c>
      <c r="BC19" s="4">
        <f t="shared" si="110"/>
        <v>-3.4874512901611671E-2</v>
      </c>
      <c r="BD19" s="157">
        <f t="shared" si="86"/>
        <v>741781</v>
      </c>
      <c r="BE19" s="4">
        <f t="shared" si="111"/>
        <v>-2.1068959980174301E-5</v>
      </c>
      <c r="BF19" s="4">
        <f t="shared" si="87"/>
        <v>2.8525569821312224E-2</v>
      </c>
      <c r="BG19" s="4">
        <f t="shared" si="112"/>
        <v>-4.832761976863398E-3</v>
      </c>
      <c r="BH19" s="157">
        <f t="shared" si="88"/>
        <v>1144579</v>
      </c>
      <c r="BI19" s="4">
        <f t="shared" si="113"/>
        <v>-1.2286644124250706E-6</v>
      </c>
      <c r="BJ19" s="4">
        <f t="shared" si="89"/>
        <v>4.6041926677992721E-2</v>
      </c>
      <c r="BK19" s="4">
        <f t="shared" si="114"/>
        <v>-2.817495346649335E-4</v>
      </c>
      <c r="BL19" s="159">
        <f t="shared" si="90"/>
        <v>-1026230</v>
      </c>
      <c r="BM19" s="4">
        <f t="shared" si="115"/>
        <v>-1.2300829332374287E-4</v>
      </c>
      <c r="BN19" s="4">
        <f t="shared" si="91"/>
        <v>-3.9644631921440562E-2</v>
      </c>
      <c r="BO19" s="4">
        <f t="shared" si="116"/>
        <v>-2.7433647953361024E-2</v>
      </c>
      <c r="BP19" s="157">
        <f t="shared" si="92"/>
        <v>-670813</v>
      </c>
      <c r="BQ19" s="164">
        <f t="shared" si="117"/>
        <v>-2.966104415071712E-4</v>
      </c>
      <c r="BR19" s="4">
        <f t="shared" si="93"/>
        <v>-2.5914399767223047E-2</v>
      </c>
      <c r="BS19" s="4">
        <f t="shared" si="118"/>
        <v>-6.6150876593197197E-2</v>
      </c>
    </row>
    <row r="20" spans="1:71" x14ac:dyDescent="0.35">
      <c r="A20">
        <v>93</v>
      </c>
      <c r="B20" t="s">
        <v>309</v>
      </c>
      <c r="C20" t="s">
        <v>471</v>
      </c>
      <c r="G20" s="200">
        <v>315568</v>
      </c>
      <c r="H20" s="4">
        <f t="shared" si="94"/>
        <v>5.2501253487641052E-5</v>
      </c>
      <c r="I20" s="200">
        <v>56312</v>
      </c>
      <c r="J20" s="200">
        <v>334205</v>
      </c>
      <c r="K20" s="4">
        <f t="shared" si="95"/>
        <v>5.4455393352907158E-5</v>
      </c>
      <c r="L20" s="200">
        <v>38248</v>
      </c>
      <c r="M20">
        <v>93</v>
      </c>
      <c r="N20" t="s">
        <v>309</v>
      </c>
      <c r="O20" t="s">
        <v>471</v>
      </c>
      <c r="P20" s="200">
        <v>322981</v>
      </c>
      <c r="Q20" s="4">
        <f t="shared" si="96"/>
        <v>5.3375913446159088E-5</v>
      </c>
      <c r="R20">
        <v>93</v>
      </c>
      <c r="S20" t="s">
        <v>309</v>
      </c>
      <c r="T20" t="s">
        <v>471</v>
      </c>
      <c r="U20" s="200">
        <v>318878</v>
      </c>
      <c r="V20" s="4">
        <f t="shared" si="97"/>
        <v>5.391067040831788E-5</v>
      </c>
      <c r="W20" s="163">
        <v>93</v>
      </c>
      <c r="X20" s="163" t="s">
        <v>309</v>
      </c>
      <c r="Y20" s="8" t="s">
        <v>471</v>
      </c>
      <c r="Z20" s="11">
        <v>344940</v>
      </c>
      <c r="AA20" s="161">
        <f t="shared" si="98"/>
        <v>5.6990377364954736E-5</v>
      </c>
      <c r="AB20">
        <v>93</v>
      </c>
      <c r="AC20" t="s">
        <v>309</v>
      </c>
      <c r="AD20" s="160">
        <v>374046</v>
      </c>
      <c r="AE20" s="161">
        <f t="shared" si="99"/>
        <v>6.0675352460550178E-5</v>
      </c>
      <c r="AF20">
        <v>93</v>
      </c>
      <c r="AG20" t="s">
        <v>309</v>
      </c>
      <c r="AH20" s="3">
        <v>377731</v>
      </c>
      <c r="AI20" s="161">
        <f t="shared" si="100"/>
        <v>6.3327004323459761E-5</v>
      </c>
      <c r="AJ20">
        <v>93</v>
      </c>
      <c r="AK20" t="s">
        <v>309</v>
      </c>
      <c r="AL20" s="3">
        <v>335041</v>
      </c>
      <c r="AM20" s="161">
        <f t="shared" si="101"/>
        <v>5.8772713673524451E-5</v>
      </c>
      <c r="AN20" s="13">
        <v>93</v>
      </c>
      <c r="AO20" s="13" t="s">
        <v>309</v>
      </c>
      <c r="AP20" s="3">
        <v>312062</v>
      </c>
      <c r="AQ20" s="161">
        <f t="shared" si="102"/>
        <v>5.4054443801669643E-5</v>
      </c>
      <c r="AR20" s="179">
        <f t="shared" si="103"/>
        <v>4103</v>
      </c>
      <c r="AS20" s="4">
        <f t="shared" si="104"/>
        <v>-5.3475696215879231E-7</v>
      </c>
      <c r="AT20" s="4">
        <f t="shared" si="82"/>
        <v>1.2866989883278244E-2</v>
      </c>
      <c r="AU20" s="4">
        <f t="shared" si="105"/>
        <v>-9.9193157515675163E-3</v>
      </c>
      <c r="AV20" s="3">
        <f t="shared" si="106"/>
        <v>-26062</v>
      </c>
      <c r="AW20" s="164">
        <f t="shared" si="107"/>
        <v>-3.0797069566368559E-6</v>
      </c>
      <c r="AX20" s="4">
        <f t="shared" si="83"/>
        <v>-7.5555169014901141E-2</v>
      </c>
      <c r="AY20" s="4">
        <f t="shared" si="108"/>
        <v>-5.4039069383854776E-2</v>
      </c>
      <c r="AZ20" s="157">
        <f t="shared" si="84"/>
        <v>-29106</v>
      </c>
      <c r="BA20" s="164">
        <f t="shared" si="109"/>
        <v>-3.6849750955954416E-6</v>
      </c>
      <c r="BB20" s="4">
        <f t="shared" si="85"/>
        <v>-7.7813958710960682E-2</v>
      </c>
      <c r="BC20" s="4">
        <f t="shared" si="110"/>
        <v>-6.073265248836146E-2</v>
      </c>
      <c r="BD20" s="157">
        <f t="shared" si="86"/>
        <v>-3685</v>
      </c>
      <c r="BE20" s="4">
        <f t="shared" si="111"/>
        <v>-2.6516518629095834E-6</v>
      </c>
      <c r="BF20" s="4">
        <f t="shared" si="87"/>
        <v>-9.7556197399736849E-3</v>
      </c>
      <c r="BG20" s="4">
        <f t="shared" si="112"/>
        <v>-4.1872371687843565E-2</v>
      </c>
      <c r="BH20" s="157">
        <f t="shared" si="88"/>
        <v>42690</v>
      </c>
      <c r="BI20" s="4">
        <f t="shared" si="113"/>
        <v>4.5542906499353099E-6</v>
      </c>
      <c r="BJ20" s="4">
        <f t="shared" si="89"/>
        <v>0.12741724147193925</v>
      </c>
      <c r="BK20" s="4">
        <f t="shared" si="114"/>
        <v>7.748988204345747E-2</v>
      </c>
      <c r="BL20" s="159">
        <f t="shared" si="90"/>
        <v>22979</v>
      </c>
      <c r="BM20" s="4">
        <f t="shared" si="115"/>
        <v>4.7182698718548077E-6</v>
      </c>
      <c r="BN20" s="4">
        <f t="shared" si="91"/>
        <v>7.3636008229133951E-2</v>
      </c>
      <c r="BO20" s="4">
        <f t="shared" si="116"/>
        <v>8.7287363258542472E-2</v>
      </c>
      <c r="BP20" s="157">
        <f t="shared" si="92"/>
        <v>6816</v>
      </c>
      <c r="BQ20" s="164">
        <f t="shared" si="117"/>
        <v>2.9359335632850927E-6</v>
      </c>
      <c r="BR20" s="4">
        <f t="shared" si="93"/>
        <v>2.184181348578167E-2</v>
      </c>
      <c r="BS20" s="4">
        <f t="shared" si="118"/>
        <v>5.4314379296127493E-2</v>
      </c>
    </row>
    <row r="21" spans="1:71" x14ac:dyDescent="0.35">
      <c r="A21">
        <v>96</v>
      </c>
      <c r="B21" t="s">
        <v>337</v>
      </c>
      <c r="C21" t="s">
        <v>471</v>
      </c>
      <c r="G21" s="200">
        <v>96404</v>
      </c>
      <c r="H21" s="4">
        <f t="shared" si="94"/>
        <v>1.6038796206277404E-5</v>
      </c>
      <c r="I21" s="200">
        <v>1427</v>
      </c>
      <c r="J21" s="200">
        <v>87831</v>
      </c>
      <c r="K21" s="4">
        <f t="shared" si="95"/>
        <v>1.4311191195760651E-5</v>
      </c>
      <c r="L21" s="200">
        <v>0</v>
      </c>
      <c r="M21">
        <v>96</v>
      </c>
      <c r="N21" t="s">
        <v>337</v>
      </c>
      <c r="O21" t="s">
        <v>471</v>
      </c>
      <c r="P21" s="200">
        <v>106855</v>
      </c>
      <c r="Q21" s="4">
        <f t="shared" si="96"/>
        <v>1.7658881579069141E-5</v>
      </c>
      <c r="R21">
        <v>96</v>
      </c>
      <c r="S21" t="s">
        <v>337</v>
      </c>
      <c r="T21" t="s">
        <v>471</v>
      </c>
      <c r="U21" s="200">
        <v>102562</v>
      </c>
      <c r="V21" s="4">
        <f t="shared" si="97"/>
        <v>1.7339503441497683E-5</v>
      </c>
      <c r="W21" s="163">
        <v>96</v>
      </c>
      <c r="X21" s="163" t="s">
        <v>337</v>
      </c>
      <c r="Y21" s="8" t="s">
        <v>471</v>
      </c>
      <c r="Z21" s="11">
        <v>113421</v>
      </c>
      <c r="AA21" s="161">
        <f t="shared" si="98"/>
        <v>1.8739217229403754E-5</v>
      </c>
      <c r="AB21">
        <v>96</v>
      </c>
      <c r="AC21" t="s">
        <v>337</v>
      </c>
      <c r="AD21" s="160">
        <v>127358</v>
      </c>
      <c r="AE21" s="161">
        <f t="shared" si="99"/>
        <v>2.0659201110747742E-5</v>
      </c>
      <c r="AF21">
        <v>96</v>
      </c>
      <c r="AG21" t="s">
        <v>337</v>
      </c>
      <c r="AH21" s="3">
        <v>81402</v>
      </c>
      <c r="AI21" s="161">
        <f t="shared" si="100"/>
        <v>1.3647131969412813E-5</v>
      </c>
      <c r="AJ21">
        <v>96</v>
      </c>
      <c r="AK21" t="s">
        <v>337</v>
      </c>
      <c r="AL21" s="3">
        <v>83427</v>
      </c>
      <c r="AM21" s="161">
        <f t="shared" si="101"/>
        <v>1.4634719880973148E-5</v>
      </c>
      <c r="AN21" s="13">
        <v>96</v>
      </c>
      <c r="AO21" s="13" t="s">
        <v>337</v>
      </c>
      <c r="AP21" s="3">
        <v>82809</v>
      </c>
      <c r="AQ21" s="161">
        <f t="shared" si="102"/>
        <v>1.4343926645257869E-5</v>
      </c>
      <c r="AR21" s="179">
        <f t="shared" si="103"/>
        <v>4293</v>
      </c>
      <c r="AS21" s="4">
        <f t="shared" si="104"/>
        <v>3.1937813757145804E-7</v>
      </c>
      <c r="AT21" s="4">
        <f t="shared" si="82"/>
        <v>4.1857608080965662E-2</v>
      </c>
      <c r="AU21" s="4">
        <f t="shared" si="105"/>
        <v>1.8419105175013713E-2</v>
      </c>
      <c r="AV21" s="3">
        <f t="shared" si="106"/>
        <v>-10859</v>
      </c>
      <c r="AW21" s="164">
        <f t="shared" si="107"/>
        <v>-1.3997137879060716E-6</v>
      </c>
      <c r="AX21" s="4">
        <f t="shared" si="83"/>
        <v>-9.5740647675474563E-2</v>
      </c>
      <c r="AY21" s="4">
        <f t="shared" si="108"/>
        <v>-7.4694357334722447E-2</v>
      </c>
      <c r="AZ21" s="157">
        <f t="shared" si="84"/>
        <v>-13937</v>
      </c>
      <c r="BA21" s="164">
        <f t="shared" si="109"/>
        <v>-1.9199838813439874E-6</v>
      </c>
      <c r="BB21" s="4">
        <f t="shared" si="85"/>
        <v>-0.1094316807738815</v>
      </c>
      <c r="BC21" s="4">
        <f t="shared" si="110"/>
        <v>-9.2936017760393216E-2</v>
      </c>
      <c r="BD21" s="157">
        <f t="shared" si="86"/>
        <v>45956</v>
      </c>
      <c r="BE21" s="4">
        <f t="shared" si="111"/>
        <v>7.0120691413349286E-6</v>
      </c>
      <c r="BF21" s="4">
        <f t="shared" si="87"/>
        <v>0.56455615341146415</v>
      </c>
      <c r="BG21" s="4">
        <f t="shared" si="112"/>
        <v>0.51381265727121361</v>
      </c>
      <c r="BH21" s="157">
        <f t="shared" si="88"/>
        <v>-2025</v>
      </c>
      <c r="BI21" s="4">
        <f t="shared" si="113"/>
        <v>-9.8758791156033555E-7</v>
      </c>
      <c r="BJ21" s="4">
        <f t="shared" si="89"/>
        <v>-2.4272717465568701E-2</v>
      </c>
      <c r="BK21" s="4">
        <f t="shared" si="114"/>
        <v>-6.7482529190347917E-2</v>
      </c>
      <c r="BL21" s="159">
        <f t="shared" si="90"/>
        <v>618</v>
      </c>
      <c r="BM21" s="4">
        <f t="shared" si="115"/>
        <v>2.9079323571527947E-7</v>
      </c>
      <c r="BN21" s="4">
        <f t="shared" si="91"/>
        <v>7.4629569249719235E-3</v>
      </c>
      <c r="BO21" s="4">
        <f t="shared" si="116"/>
        <v>2.027291709633891E-2</v>
      </c>
      <c r="BP21" s="157">
        <f t="shared" si="92"/>
        <v>19753</v>
      </c>
      <c r="BQ21" s="164">
        <f t="shared" si="117"/>
        <v>4.3952905841458851E-6</v>
      </c>
      <c r="BR21" s="4">
        <f t="shared" si="93"/>
        <v>0.23853687401127896</v>
      </c>
      <c r="BS21" s="4">
        <f t="shared" si="118"/>
        <v>0.30642171372223082</v>
      </c>
    </row>
    <row r="22" spans="1:71" x14ac:dyDescent="0.35">
      <c r="A22">
        <v>98</v>
      </c>
      <c r="B22" t="s">
        <v>358</v>
      </c>
      <c r="C22" t="s">
        <v>472</v>
      </c>
      <c r="G22" s="200">
        <v>6745361</v>
      </c>
      <c r="H22" s="4">
        <f t="shared" si="94"/>
        <v>1.1222300985101403E-3</v>
      </c>
      <c r="I22" s="200">
        <v>759573</v>
      </c>
      <c r="J22" s="200">
        <v>6696061</v>
      </c>
      <c r="K22" s="4">
        <f t="shared" si="95"/>
        <v>1.0910567934951927E-3</v>
      </c>
      <c r="L22" s="200">
        <v>547681</v>
      </c>
      <c r="M22">
        <v>98</v>
      </c>
      <c r="N22" t="s">
        <v>358</v>
      </c>
      <c r="O22" t="s">
        <v>472</v>
      </c>
      <c r="P22" s="200">
        <v>6798234</v>
      </c>
      <c r="Q22" s="4">
        <f t="shared" si="96"/>
        <v>1.1234776955013944E-3</v>
      </c>
      <c r="R22">
        <v>98</v>
      </c>
      <c r="S22" t="s">
        <v>358</v>
      </c>
      <c r="T22" t="s">
        <v>472</v>
      </c>
      <c r="U22" s="200">
        <v>6599465</v>
      </c>
      <c r="V22" s="4">
        <f t="shared" si="97"/>
        <v>1.1157294717297197E-3</v>
      </c>
      <c r="W22" s="163">
        <v>98</v>
      </c>
      <c r="X22" s="163" t="s">
        <v>358</v>
      </c>
      <c r="Y22" s="8" t="s">
        <v>472</v>
      </c>
      <c r="Z22" s="11">
        <v>6722520</v>
      </c>
      <c r="AA22" s="161">
        <f t="shared" si="98"/>
        <v>1.1106828771480707E-3</v>
      </c>
      <c r="AB22">
        <v>98</v>
      </c>
      <c r="AC22" t="s">
        <v>358</v>
      </c>
      <c r="AD22" s="160">
        <v>7000272</v>
      </c>
      <c r="AE22" s="161">
        <f t="shared" si="99"/>
        <v>1.135539401356305E-3</v>
      </c>
      <c r="AF22">
        <v>98</v>
      </c>
      <c r="AG22" t="s">
        <v>358</v>
      </c>
      <c r="AH22" s="3">
        <v>6780185</v>
      </c>
      <c r="AI22" s="161">
        <f t="shared" si="100"/>
        <v>1.1367052341715587E-3</v>
      </c>
      <c r="AJ22">
        <v>98</v>
      </c>
      <c r="AK22" t="s">
        <v>358</v>
      </c>
      <c r="AL22" s="3">
        <v>5537609</v>
      </c>
      <c r="AM22" s="161">
        <f t="shared" si="101"/>
        <v>9.7140441973648617E-4</v>
      </c>
      <c r="AN22" s="13">
        <v>98</v>
      </c>
      <c r="AO22" s="13" t="s">
        <v>358</v>
      </c>
      <c r="AP22" s="3">
        <v>6644963</v>
      </c>
      <c r="AQ22" s="161">
        <f t="shared" si="102"/>
        <v>1.1510205633741824E-3</v>
      </c>
      <c r="AR22" s="179">
        <f t="shared" si="103"/>
        <v>198769</v>
      </c>
      <c r="AS22" s="4">
        <f t="shared" si="104"/>
        <v>7.748223771674714E-6</v>
      </c>
      <c r="AT22" s="4">
        <f t="shared" si="82"/>
        <v>3.0118956612392066E-2</v>
      </c>
      <c r="AU22" s="4">
        <f t="shared" si="105"/>
        <v>6.9445362590114367E-3</v>
      </c>
      <c r="AV22" s="3">
        <f t="shared" si="106"/>
        <v>-123055</v>
      </c>
      <c r="AW22" s="164">
        <f t="shared" si="107"/>
        <v>5.046594581648977E-6</v>
      </c>
      <c r="AX22" s="4">
        <f t="shared" si="83"/>
        <v>-1.8304891618024195E-2</v>
      </c>
      <c r="AY22" s="4">
        <f t="shared" si="108"/>
        <v>4.5436863081991944E-3</v>
      </c>
      <c r="AZ22" s="157">
        <f t="shared" si="84"/>
        <v>-277752</v>
      </c>
      <c r="BA22" s="164">
        <f t="shared" si="109"/>
        <v>-2.4856524208234296E-5</v>
      </c>
      <c r="BB22" s="4">
        <f t="shared" si="85"/>
        <v>-3.9677315395744622E-2</v>
      </c>
      <c r="BC22" s="4">
        <f t="shared" si="110"/>
        <v>-2.1889618430276658E-2</v>
      </c>
      <c r="BD22" s="157">
        <f t="shared" si="86"/>
        <v>220087</v>
      </c>
      <c r="BE22" s="4">
        <f t="shared" si="111"/>
        <v>-1.1658328152536288E-6</v>
      </c>
      <c r="BF22" s="4">
        <f t="shared" si="87"/>
        <v>3.2460323722730278E-2</v>
      </c>
      <c r="BG22" s="4">
        <f t="shared" si="112"/>
        <v>-1.0256245684513792E-3</v>
      </c>
      <c r="BH22" s="157">
        <f t="shared" si="88"/>
        <v>1242576</v>
      </c>
      <c r="BI22" s="4">
        <f t="shared" si="113"/>
        <v>1.653008144350725E-4</v>
      </c>
      <c r="BJ22" s="4">
        <f t="shared" si="89"/>
        <v>0.22438854025266139</v>
      </c>
      <c r="BK22" s="4">
        <f t="shared" si="114"/>
        <v>0.17016683378887015</v>
      </c>
      <c r="BL22" s="159">
        <f t="shared" si="90"/>
        <v>-1107354</v>
      </c>
      <c r="BM22" s="4">
        <f t="shared" si="115"/>
        <v>-1.796161436376962E-4</v>
      </c>
      <c r="BN22" s="4">
        <f t="shared" si="91"/>
        <v>-0.16664562315847356</v>
      </c>
      <c r="BO22" s="4">
        <f t="shared" si="116"/>
        <v>-0.15604946545104012</v>
      </c>
      <c r="BP22" s="157">
        <f t="shared" si="92"/>
        <v>-45498</v>
      </c>
      <c r="BQ22" s="164">
        <f t="shared" si="117"/>
        <v>-4.0337686226111624E-5</v>
      </c>
      <c r="BR22" s="4">
        <f t="shared" si="93"/>
        <v>-6.8469907206405818E-3</v>
      </c>
      <c r="BS22" s="4">
        <f t="shared" si="118"/>
        <v>-3.5045148201230135E-2</v>
      </c>
    </row>
    <row r="23" spans="1:71" x14ac:dyDescent="0.35">
      <c r="A23">
        <v>106</v>
      </c>
      <c r="B23" t="s">
        <v>25</v>
      </c>
      <c r="C23" t="s">
        <v>473</v>
      </c>
      <c r="G23" s="200">
        <v>29337603</v>
      </c>
      <c r="H23" s="4">
        <f t="shared" si="94"/>
        <v>4.8809160999302168E-3</v>
      </c>
      <c r="I23" s="200">
        <v>2030159</v>
      </c>
      <c r="J23" s="200">
        <v>30182763</v>
      </c>
      <c r="K23" s="4">
        <f t="shared" si="95"/>
        <v>4.9179821715491156E-3</v>
      </c>
      <c r="L23" s="200">
        <v>1740874</v>
      </c>
      <c r="M23">
        <v>106</v>
      </c>
      <c r="N23" t="s">
        <v>25</v>
      </c>
      <c r="O23" t="s">
        <v>473</v>
      </c>
      <c r="P23" s="200">
        <v>29741067</v>
      </c>
      <c r="Q23" s="4">
        <f t="shared" si="96"/>
        <v>4.9150154900394092E-3</v>
      </c>
      <c r="R23">
        <v>106</v>
      </c>
      <c r="S23" t="s">
        <v>25</v>
      </c>
      <c r="T23" t="s">
        <v>473</v>
      </c>
      <c r="U23" s="200">
        <v>28788889</v>
      </c>
      <c r="V23" s="4">
        <f t="shared" si="97"/>
        <v>4.8671539156061195E-3</v>
      </c>
      <c r="W23" s="163">
        <v>106</v>
      </c>
      <c r="X23" s="163" t="s">
        <v>25</v>
      </c>
      <c r="Y23" s="8" t="s">
        <v>473</v>
      </c>
      <c r="Z23" s="11">
        <v>28195709</v>
      </c>
      <c r="AA23" s="161">
        <f t="shared" si="98"/>
        <v>4.6584452252056889E-3</v>
      </c>
      <c r="AB23">
        <v>106</v>
      </c>
      <c r="AC23" t="s">
        <v>25</v>
      </c>
      <c r="AD23" s="160">
        <v>28504307</v>
      </c>
      <c r="AE23" s="161">
        <f t="shared" si="99"/>
        <v>4.6237865767010675E-3</v>
      </c>
      <c r="AF23">
        <v>106</v>
      </c>
      <c r="AG23" t="s">
        <v>25</v>
      </c>
      <c r="AH23" s="3">
        <v>26732038</v>
      </c>
      <c r="AI23" s="161">
        <f t="shared" si="100"/>
        <v>4.4816546325318557E-3</v>
      </c>
      <c r="AJ23">
        <v>106</v>
      </c>
      <c r="AK23" t="s">
        <v>25</v>
      </c>
      <c r="AL23" s="3">
        <v>26341374</v>
      </c>
      <c r="AM23" s="161">
        <f t="shared" si="101"/>
        <v>4.6207897895159744E-3</v>
      </c>
      <c r="AN23" s="13">
        <v>106</v>
      </c>
      <c r="AO23" s="13" t="s">
        <v>25</v>
      </c>
      <c r="AP23" s="3">
        <v>25943484</v>
      </c>
      <c r="AQ23" s="161">
        <f t="shared" si="102"/>
        <v>4.4938524969317497E-3</v>
      </c>
      <c r="AR23" s="179">
        <f t="shared" si="103"/>
        <v>952178</v>
      </c>
      <c r="AS23" s="4">
        <f t="shared" si="104"/>
        <v>4.7861574433289734E-5</v>
      </c>
      <c r="AT23" s="4">
        <f t="shared" si="82"/>
        <v>3.3074496205810509E-2</v>
      </c>
      <c r="AU23" s="4">
        <f t="shared" si="105"/>
        <v>9.8335855539364858E-3</v>
      </c>
      <c r="AV23" s="3">
        <f t="shared" si="106"/>
        <v>593180</v>
      </c>
      <c r="AW23" s="164">
        <f t="shared" si="107"/>
        <v>2.0870869040043056E-4</v>
      </c>
      <c r="AX23" s="4">
        <f t="shared" si="83"/>
        <v>2.1037952973624461E-2</v>
      </c>
      <c r="AY23" s="4">
        <f t="shared" si="108"/>
        <v>4.480222055014401E-2</v>
      </c>
      <c r="AZ23" s="157">
        <f t="shared" si="84"/>
        <v>-308598</v>
      </c>
      <c r="BA23" s="164">
        <f t="shared" si="109"/>
        <v>3.4658648504621442E-5</v>
      </c>
      <c r="BB23" s="4">
        <f t="shared" si="85"/>
        <v>-1.0826363889499226E-2</v>
      </c>
      <c r="BC23" s="4">
        <f t="shared" si="110"/>
        <v>7.4957284315984463E-3</v>
      </c>
      <c r="BD23" s="157">
        <f t="shared" si="86"/>
        <v>1772269</v>
      </c>
      <c r="BE23" s="4">
        <f t="shared" si="111"/>
        <v>1.4213194416921177E-4</v>
      </c>
      <c r="BF23" s="4">
        <f t="shared" si="87"/>
        <v>6.6297563994185557E-2</v>
      </c>
      <c r="BG23" s="4">
        <f t="shared" si="112"/>
        <v>3.1714167159934872E-2</v>
      </c>
      <c r="BH23" s="157">
        <f t="shared" si="88"/>
        <v>390664</v>
      </c>
      <c r="BI23" s="4">
        <f t="shared" si="113"/>
        <v>-1.3913515698411871E-4</v>
      </c>
      <c r="BJ23" s="4">
        <f t="shared" si="89"/>
        <v>1.4830813305334794E-2</v>
      </c>
      <c r="BK23" s="4">
        <f t="shared" si="114"/>
        <v>-3.0110687419670101E-2</v>
      </c>
      <c r="BL23" s="159">
        <f t="shared" si="90"/>
        <v>397890</v>
      </c>
      <c r="BM23" s="4">
        <f t="shared" si="115"/>
        <v>1.2693729258422479E-4</v>
      </c>
      <c r="BN23" s="4">
        <f t="shared" si="91"/>
        <v>1.5336799020517058E-2</v>
      </c>
      <c r="BO23" s="4">
        <f t="shared" si="116"/>
        <v>2.8246875630851986E-2</v>
      </c>
      <c r="BP23" s="157">
        <f t="shared" si="92"/>
        <v>2845405</v>
      </c>
      <c r="BQ23" s="164">
        <f t="shared" si="117"/>
        <v>1.6459272827393928E-4</v>
      </c>
      <c r="BR23" s="4">
        <f t="shared" si="93"/>
        <v>0.10967705802350987</v>
      </c>
      <c r="BS23" s="4">
        <f t="shared" si="118"/>
        <v>3.6626197318741019E-2</v>
      </c>
    </row>
    <row r="24" spans="1:71" x14ac:dyDescent="0.35">
      <c r="A24">
        <v>109</v>
      </c>
      <c r="B24" t="s">
        <v>67</v>
      </c>
      <c r="C24" t="s">
        <v>472</v>
      </c>
      <c r="G24" s="200">
        <v>10712907</v>
      </c>
      <c r="H24" s="4">
        <f t="shared" si="94"/>
        <v>1.7823133080557098E-3</v>
      </c>
      <c r="I24" s="200">
        <v>603687</v>
      </c>
      <c r="J24" s="200">
        <v>10928167</v>
      </c>
      <c r="K24" s="4">
        <f t="shared" si="95"/>
        <v>1.7806365332992005E-3</v>
      </c>
      <c r="L24" s="200">
        <v>591746</v>
      </c>
      <c r="M24">
        <v>109</v>
      </c>
      <c r="N24" t="s">
        <v>67</v>
      </c>
      <c r="O24" t="s">
        <v>472</v>
      </c>
      <c r="P24" s="200">
        <v>10921218</v>
      </c>
      <c r="Q24" s="4">
        <f t="shared" si="96"/>
        <v>1.804842968145602E-3</v>
      </c>
      <c r="R24">
        <v>109</v>
      </c>
      <c r="S24" t="s">
        <v>67</v>
      </c>
      <c r="T24" t="s">
        <v>472</v>
      </c>
      <c r="U24" s="200">
        <v>10833397</v>
      </c>
      <c r="V24" s="4">
        <f t="shared" si="97"/>
        <v>1.8315333609388534E-3</v>
      </c>
      <c r="W24" s="163">
        <v>109</v>
      </c>
      <c r="X24" s="163" t="s">
        <v>67</v>
      </c>
      <c r="Y24" s="8" t="s">
        <v>472</v>
      </c>
      <c r="Z24" s="11">
        <v>11338015</v>
      </c>
      <c r="AA24" s="161">
        <f t="shared" si="98"/>
        <v>1.8732468064576947E-3</v>
      </c>
      <c r="AB24">
        <v>109</v>
      </c>
      <c r="AC24" t="s">
        <v>67</v>
      </c>
      <c r="AD24" s="160">
        <v>12216449</v>
      </c>
      <c r="AE24" s="161">
        <f t="shared" si="99"/>
        <v>1.9816743098210799E-3</v>
      </c>
      <c r="AF24">
        <v>109</v>
      </c>
      <c r="AG24" t="s">
        <v>67</v>
      </c>
      <c r="AH24" s="3">
        <v>12034878</v>
      </c>
      <c r="AI24" s="161">
        <f t="shared" si="100"/>
        <v>2.0176601103386025E-3</v>
      </c>
      <c r="AJ24">
        <v>109</v>
      </c>
      <c r="AK24" t="s">
        <v>67</v>
      </c>
      <c r="AL24" s="3">
        <v>11861776</v>
      </c>
      <c r="AM24" s="161">
        <f t="shared" si="101"/>
        <v>2.0807864246688741E-3</v>
      </c>
      <c r="AN24" s="13">
        <v>109</v>
      </c>
      <c r="AO24" s="13" t="s">
        <v>67</v>
      </c>
      <c r="AP24" s="3">
        <v>12343133</v>
      </c>
      <c r="AQ24" s="161">
        <f t="shared" si="102"/>
        <v>2.1380404826125384E-3</v>
      </c>
      <c r="AR24" s="179">
        <f t="shared" si="103"/>
        <v>87821</v>
      </c>
      <c r="AS24" s="4">
        <f t="shared" si="104"/>
        <v>-2.6690392793251487E-5</v>
      </c>
      <c r="AT24" s="4">
        <f t="shared" si="82"/>
        <v>8.1065062048404583E-3</v>
      </c>
      <c r="AU24" s="4">
        <f t="shared" si="105"/>
        <v>-1.4572703594964743E-2</v>
      </c>
      <c r="AV24" s="3">
        <f t="shared" si="106"/>
        <v>-504618</v>
      </c>
      <c r="AW24" s="164">
        <f t="shared" si="107"/>
        <v>-4.17134455188413E-5</v>
      </c>
      <c r="AX24" s="4">
        <f t="shared" si="83"/>
        <v>-4.4506732439496682E-2</v>
      </c>
      <c r="AY24" s="4">
        <f t="shared" si="108"/>
        <v>-2.2267992330237213E-2</v>
      </c>
      <c r="AZ24" s="157">
        <f t="shared" si="84"/>
        <v>-878434</v>
      </c>
      <c r="BA24" s="164">
        <f t="shared" si="109"/>
        <v>-1.0842750336338518E-4</v>
      </c>
      <c r="BB24" s="4">
        <f t="shared" si="85"/>
        <v>-7.1905837776591222E-2</v>
      </c>
      <c r="BC24" s="4">
        <f t="shared" si="110"/>
        <v>-5.4715097645472735E-2</v>
      </c>
      <c r="BD24" s="157">
        <f t="shared" si="86"/>
        <v>181571</v>
      </c>
      <c r="BE24" s="4">
        <f t="shared" si="111"/>
        <v>-3.5985800517522593E-5</v>
      </c>
      <c r="BF24" s="4">
        <f t="shared" si="87"/>
        <v>1.5087066109020797E-2</v>
      </c>
      <c r="BG24" s="4">
        <f t="shared" si="112"/>
        <v>-1.7835412581697657E-2</v>
      </c>
      <c r="BH24" s="157">
        <f t="shared" si="88"/>
        <v>173102</v>
      </c>
      <c r="BI24" s="4">
        <f t="shared" si="113"/>
        <v>-6.3126314330271601E-5</v>
      </c>
      <c r="BJ24" s="4">
        <f t="shared" si="89"/>
        <v>1.4593261582413966E-2</v>
      </c>
      <c r="BK24" s="4">
        <f t="shared" si="114"/>
        <v>-3.0337719230515071E-2</v>
      </c>
      <c r="BL24" s="159">
        <f t="shared" si="90"/>
        <v>-481357</v>
      </c>
      <c r="BM24" s="4">
        <f t="shared" si="115"/>
        <v>-5.7254057943664262E-5</v>
      </c>
      <c r="BN24" s="4">
        <f t="shared" si="91"/>
        <v>-3.8997959432179818E-2</v>
      </c>
      <c r="BO24" s="4">
        <f t="shared" si="116"/>
        <v>-2.6778752979318587E-2</v>
      </c>
      <c r="BP24" s="157">
        <f t="shared" si="92"/>
        <v>-1509736</v>
      </c>
      <c r="BQ24" s="164">
        <f t="shared" si="117"/>
        <v>-2.6479367615484363E-4</v>
      </c>
      <c r="BR24" s="4">
        <f t="shared" si="93"/>
        <v>-0.12231384041636754</v>
      </c>
      <c r="BS24" s="4">
        <f t="shared" si="118"/>
        <v>-0.12384876633920607</v>
      </c>
    </row>
    <row r="25" spans="1:71" x14ac:dyDescent="0.35">
      <c r="A25">
        <v>114</v>
      </c>
      <c r="B25" t="s">
        <v>105</v>
      </c>
      <c r="C25" t="s">
        <v>473</v>
      </c>
      <c r="G25" s="200">
        <v>48181484</v>
      </c>
      <c r="H25" s="4">
        <f t="shared" si="94"/>
        <v>8.01598484286975E-3</v>
      </c>
      <c r="I25" s="200">
        <v>3380644</v>
      </c>
      <c r="J25" s="200">
        <v>50581862</v>
      </c>
      <c r="K25" s="4">
        <f t="shared" si="95"/>
        <v>8.2418132335915599E-3</v>
      </c>
      <c r="L25" s="200">
        <v>2815300</v>
      </c>
      <c r="M25">
        <v>114</v>
      </c>
      <c r="N25" t="s">
        <v>105</v>
      </c>
      <c r="O25" t="s">
        <v>473</v>
      </c>
      <c r="P25" s="200">
        <v>50792941</v>
      </c>
      <c r="Q25" s="4">
        <f t="shared" si="96"/>
        <v>8.3940529705829915E-3</v>
      </c>
      <c r="R25">
        <v>114</v>
      </c>
      <c r="S25" t="s">
        <v>105</v>
      </c>
      <c r="T25" t="s">
        <v>473</v>
      </c>
      <c r="U25" s="200">
        <v>49245201</v>
      </c>
      <c r="V25" s="4">
        <f t="shared" si="97"/>
        <v>8.3255721633426136E-3</v>
      </c>
      <c r="W25" s="163">
        <v>114</v>
      </c>
      <c r="X25" s="163" t="s">
        <v>105</v>
      </c>
      <c r="Y25" s="8" t="s">
        <v>473</v>
      </c>
      <c r="Z25" s="11">
        <v>50605884</v>
      </c>
      <c r="AA25" s="161">
        <f t="shared" si="98"/>
        <v>8.3610147447298801E-3</v>
      </c>
      <c r="AB25">
        <v>114</v>
      </c>
      <c r="AC25" t="s">
        <v>105</v>
      </c>
      <c r="AD25" s="160">
        <v>52799568</v>
      </c>
      <c r="AE25" s="161">
        <f t="shared" si="99"/>
        <v>8.5648086015217006E-3</v>
      </c>
      <c r="AF25">
        <v>114</v>
      </c>
      <c r="AG25" t="s">
        <v>105</v>
      </c>
      <c r="AH25" s="3">
        <v>50943542</v>
      </c>
      <c r="AI25" s="161">
        <f t="shared" si="100"/>
        <v>8.5407390563293824E-3</v>
      </c>
      <c r="AJ25">
        <v>114</v>
      </c>
      <c r="AK25" t="s">
        <v>105</v>
      </c>
      <c r="AL25" s="3">
        <v>50188960</v>
      </c>
      <c r="AM25" s="161">
        <f t="shared" si="101"/>
        <v>8.8041206170348454E-3</v>
      </c>
      <c r="AN25" s="13">
        <v>114</v>
      </c>
      <c r="AO25" s="13" t="s">
        <v>105</v>
      </c>
      <c r="AP25" s="3">
        <v>52890125</v>
      </c>
      <c r="AQ25" s="161">
        <f t="shared" si="102"/>
        <v>9.1614688410501209E-3</v>
      </c>
      <c r="AR25" s="179">
        <f t="shared" si="103"/>
        <v>1547740</v>
      </c>
      <c r="AS25" s="4">
        <f t="shared" si="104"/>
        <v>6.8480807240377944E-5</v>
      </c>
      <c r="AT25" s="4">
        <f t="shared" si="82"/>
        <v>3.1429255411100872E-2</v>
      </c>
      <c r="AU25" s="4">
        <f t="shared" si="105"/>
        <v>8.2253574765585539E-3</v>
      </c>
      <c r="AV25" s="3">
        <f t="shared" si="106"/>
        <v>-1360683</v>
      </c>
      <c r="AW25" s="164">
        <f t="shared" si="107"/>
        <v>-3.5442581387266567E-5</v>
      </c>
      <c r="AX25" s="4">
        <f t="shared" si="83"/>
        <v>-2.688784173792913E-2</v>
      </c>
      <c r="AY25" s="4">
        <f t="shared" si="108"/>
        <v>-4.2390286908185106E-3</v>
      </c>
      <c r="AZ25" s="157">
        <f t="shared" si="84"/>
        <v>-2193684</v>
      </c>
      <c r="BA25" s="164">
        <f t="shared" si="109"/>
        <v>-2.0379385679182051E-4</v>
      </c>
      <c r="BB25" s="4">
        <f t="shared" si="85"/>
        <v>-4.1547385387698629E-2</v>
      </c>
      <c r="BC25" s="4">
        <f t="shared" si="110"/>
        <v>-2.3794327027414561E-2</v>
      </c>
      <c r="BD25" s="157">
        <f t="shared" si="86"/>
        <v>1856026</v>
      </c>
      <c r="BE25" s="4">
        <f t="shared" si="111"/>
        <v>2.4069545192318201E-5</v>
      </c>
      <c r="BF25" s="4">
        <f t="shared" si="87"/>
        <v>3.6432998710611834E-2</v>
      </c>
      <c r="BG25" s="4">
        <f t="shared" si="112"/>
        <v>2.8182040258542627E-3</v>
      </c>
      <c r="BH25" s="157">
        <f t="shared" si="88"/>
        <v>754582</v>
      </c>
      <c r="BI25" s="4">
        <f t="shared" si="113"/>
        <v>-2.6338156070546299E-4</v>
      </c>
      <c r="BJ25" s="4">
        <f t="shared" si="89"/>
        <v>1.5034820406718928E-2</v>
      </c>
      <c r="BK25" s="4">
        <f t="shared" si="114"/>
        <v>-2.9915714716112977E-2</v>
      </c>
      <c r="BL25" s="159">
        <f t="shared" si="90"/>
        <v>-2701165</v>
      </c>
      <c r="BM25" s="4">
        <f t="shared" si="115"/>
        <v>-3.5734822401527547E-4</v>
      </c>
      <c r="BN25" s="4">
        <f t="shared" si="91"/>
        <v>-5.1071253849371695E-2</v>
      </c>
      <c r="BO25" s="4">
        <f t="shared" si="116"/>
        <v>-3.9005560158005721E-2</v>
      </c>
      <c r="BP25" s="157">
        <f t="shared" si="92"/>
        <v>-3644924</v>
      </c>
      <c r="BQ25" s="164">
        <f t="shared" si="117"/>
        <v>-8.0045409632024077E-4</v>
      </c>
      <c r="BR25" s="4">
        <f t="shared" si="93"/>
        <v>-6.8915019580687326E-2</v>
      </c>
      <c r="BS25" s="4">
        <f t="shared" si="118"/>
        <v>-8.7371807971841534E-2</v>
      </c>
    </row>
    <row r="26" spans="1:71" x14ac:dyDescent="0.35">
      <c r="A26">
        <v>118</v>
      </c>
      <c r="B26" t="s">
        <v>161</v>
      </c>
      <c r="C26" t="s">
        <v>473</v>
      </c>
      <c r="G26" s="200">
        <v>18220087</v>
      </c>
      <c r="H26" s="4">
        <f t="shared" si="94"/>
        <v>3.0312877292814019E-3</v>
      </c>
      <c r="I26" s="200">
        <v>1601506</v>
      </c>
      <c r="J26" s="200">
        <v>18923091</v>
      </c>
      <c r="K26" s="4">
        <f t="shared" si="95"/>
        <v>3.0833301831446483E-3</v>
      </c>
      <c r="L26" s="200">
        <v>1378420</v>
      </c>
      <c r="M26">
        <v>118</v>
      </c>
      <c r="N26" t="s">
        <v>161</v>
      </c>
      <c r="O26" t="s">
        <v>473</v>
      </c>
      <c r="P26" s="200">
        <v>18491616</v>
      </c>
      <c r="Q26" s="4">
        <f t="shared" si="96"/>
        <v>3.0559286617343143E-3</v>
      </c>
      <c r="R26">
        <v>118</v>
      </c>
      <c r="S26" t="s">
        <v>161</v>
      </c>
      <c r="T26" t="s">
        <v>473</v>
      </c>
      <c r="U26" s="200">
        <v>18172008</v>
      </c>
      <c r="V26" s="4">
        <f t="shared" si="97"/>
        <v>3.0722255343589577E-3</v>
      </c>
      <c r="W26" s="163">
        <v>118</v>
      </c>
      <c r="X26" s="163" t="s">
        <v>161</v>
      </c>
      <c r="Y26" s="8" t="s">
        <v>473</v>
      </c>
      <c r="Z26" s="11">
        <v>18716300.68</v>
      </c>
      <c r="AA26" s="161">
        <f t="shared" si="98"/>
        <v>3.0922741306579661E-3</v>
      </c>
      <c r="AB26">
        <v>118</v>
      </c>
      <c r="AC26" t="s">
        <v>161</v>
      </c>
      <c r="AD26" s="160">
        <v>18314202</v>
      </c>
      <c r="AE26" s="161">
        <f t="shared" si="99"/>
        <v>2.9708128449006618E-3</v>
      </c>
      <c r="AF26">
        <v>118</v>
      </c>
      <c r="AG26" t="s">
        <v>161</v>
      </c>
      <c r="AH26" s="3">
        <v>17639171</v>
      </c>
      <c r="AI26" s="161">
        <f t="shared" si="100"/>
        <v>2.9572257987277879E-3</v>
      </c>
      <c r="AJ26">
        <v>118</v>
      </c>
      <c r="AK26" t="s">
        <v>161</v>
      </c>
      <c r="AL26" s="3">
        <v>17150410</v>
      </c>
      <c r="AM26" s="161">
        <f t="shared" si="101"/>
        <v>3.0085157825864611E-3</v>
      </c>
      <c r="AN26" s="13">
        <v>118</v>
      </c>
      <c r="AO26" s="13" t="s">
        <v>161</v>
      </c>
      <c r="AP26" s="3">
        <v>17328655</v>
      </c>
      <c r="AQ26" s="161">
        <f t="shared" si="102"/>
        <v>3.0016176524409305E-3</v>
      </c>
      <c r="AR26" s="179">
        <f t="shared" si="103"/>
        <v>319608</v>
      </c>
      <c r="AS26" s="4">
        <f t="shared" si="104"/>
        <v>-1.6296872624643396E-5</v>
      </c>
      <c r="AT26" s="4">
        <f t="shared" si="82"/>
        <v>1.7587929743372335E-2</v>
      </c>
      <c r="AU26" s="4">
        <f t="shared" si="105"/>
        <v>-5.3045821155977921E-3</v>
      </c>
      <c r="AV26" s="3">
        <f t="shared" si="106"/>
        <v>-544292.6799999997</v>
      </c>
      <c r="AW26" s="164">
        <f t="shared" si="107"/>
        <v>-2.0048596299008375E-5</v>
      </c>
      <c r="AX26" s="4">
        <f t="shared" si="83"/>
        <v>-2.9081210507673875E-2</v>
      </c>
      <c r="AY26" s="4">
        <f t="shared" si="108"/>
        <v>-6.4834472792172819E-3</v>
      </c>
      <c r="AZ26" s="157">
        <f t="shared" si="84"/>
        <v>402098.6799999997</v>
      </c>
      <c r="BA26" s="164">
        <f t="shared" si="109"/>
        <v>1.2146128575730433E-4</v>
      </c>
      <c r="BB26" s="4">
        <f t="shared" si="85"/>
        <v>2.1955566505163573E-2</v>
      </c>
      <c r="BC26" s="4">
        <f t="shared" si="110"/>
        <v>4.0884866229722309E-2</v>
      </c>
      <c r="BD26" s="157">
        <f t="shared" si="86"/>
        <v>675031</v>
      </c>
      <c r="BE26" s="4">
        <f t="shared" si="111"/>
        <v>1.3587046172873918E-5</v>
      </c>
      <c r="BF26" s="4">
        <f t="shared" si="87"/>
        <v>3.8268861955020446E-2</v>
      </c>
      <c r="BG26" s="4">
        <f t="shared" si="112"/>
        <v>4.5945244285096956E-3</v>
      </c>
      <c r="BH26" s="157">
        <f t="shared" si="88"/>
        <v>488761</v>
      </c>
      <c r="BI26" s="4">
        <f t="shared" si="113"/>
        <v>-5.1289983858673286E-5</v>
      </c>
      <c r="BJ26" s="4">
        <f t="shared" si="89"/>
        <v>2.8498502368164959E-2</v>
      </c>
      <c r="BK26" s="4">
        <f t="shared" si="114"/>
        <v>-1.7048268171150693E-2</v>
      </c>
      <c r="BL26" s="159">
        <f t="shared" si="90"/>
        <v>-178245</v>
      </c>
      <c r="BM26" s="4">
        <f t="shared" si="115"/>
        <v>6.8981301455306107E-6</v>
      </c>
      <c r="BN26" s="4">
        <f t="shared" si="91"/>
        <v>-1.0286141653809831E-2</v>
      </c>
      <c r="BO26" s="4">
        <f t="shared" si="116"/>
        <v>2.2981375192543318E-3</v>
      </c>
      <c r="BP26" s="157">
        <f t="shared" si="92"/>
        <v>843353</v>
      </c>
      <c r="BQ26" s="164">
        <f t="shared" si="117"/>
        <v>9.0656478217035572E-5</v>
      </c>
      <c r="BR26" s="4">
        <f t="shared" si="93"/>
        <v>4.8668116481054069E-2</v>
      </c>
      <c r="BS26" s="4">
        <f t="shared" si="118"/>
        <v>3.0202540334646977E-2</v>
      </c>
    </row>
    <row r="27" spans="1:71" x14ac:dyDescent="0.35">
      <c r="A27">
        <v>119</v>
      </c>
      <c r="B27" t="s">
        <v>210</v>
      </c>
      <c r="C27" t="s">
        <v>472</v>
      </c>
      <c r="G27" s="200">
        <v>10162424</v>
      </c>
      <c r="H27" s="4">
        <f t="shared" si="94"/>
        <v>1.6907290931681511E-3</v>
      </c>
      <c r="I27" s="200">
        <v>754758</v>
      </c>
      <c r="J27" s="200">
        <v>10804924</v>
      </c>
      <c r="K27" s="4">
        <f t="shared" si="95"/>
        <v>1.7605553075754911E-3</v>
      </c>
      <c r="L27" s="200">
        <v>814569</v>
      </c>
      <c r="M27">
        <v>119</v>
      </c>
      <c r="N27" t="s">
        <v>210</v>
      </c>
      <c r="O27" t="s">
        <v>472</v>
      </c>
      <c r="P27" s="200">
        <v>10341269</v>
      </c>
      <c r="Q27" s="4">
        <f t="shared" si="96"/>
        <v>1.7090004646324341E-3</v>
      </c>
      <c r="R27">
        <v>119</v>
      </c>
      <c r="S27" t="s">
        <v>210</v>
      </c>
      <c r="T27" t="s">
        <v>472</v>
      </c>
      <c r="U27" s="200">
        <v>9958592</v>
      </c>
      <c r="V27" s="4">
        <f t="shared" si="97"/>
        <v>1.6836356570315643E-3</v>
      </c>
      <c r="W27" s="163">
        <v>119</v>
      </c>
      <c r="X27" s="163" t="s">
        <v>210</v>
      </c>
      <c r="Y27" s="8" t="s">
        <v>472</v>
      </c>
      <c r="Z27" s="11">
        <v>10074364</v>
      </c>
      <c r="AA27" s="161">
        <f t="shared" si="98"/>
        <v>1.6644686208381599E-3</v>
      </c>
      <c r="AB27">
        <v>119</v>
      </c>
      <c r="AC27" t="s">
        <v>210</v>
      </c>
      <c r="AD27" s="160">
        <v>10414268</v>
      </c>
      <c r="AE27" s="161">
        <f t="shared" si="99"/>
        <v>1.6893360215551802E-3</v>
      </c>
      <c r="AF27">
        <v>119</v>
      </c>
      <c r="AG27" t="s">
        <v>210</v>
      </c>
      <c r="AH27" s="3">
        <v>9854857</v>
      </c>
      <c r="AI27" s="161">
        <f t="shared" si="100"/>
        <v>1.652177268601406E-3</v>
      </c>
      <c r="AJ27">
        <v>119</v>
      </c>
      <c r="AK27" t="s">
        <v>210</v>
      </c>
      <c r="AL27" s="3">
        <v>9178215</v>
      </c>
      <c r="AM27" s="161">
        <f t="shared" si="101"/>
        <v>1.6100375841435741E-3</v>
      </c>
      <c r="AN27" s="13">
        <v>119</v>
      </c>
      <c r="AO27" s="13" t="s">
        <v>210</v>
      </c>
      <c r="AP27" s="3">
        <v>9851342</v>
      </c>
      <c r="AQ27" s="161">
        <f t="shared" si="102"/>
        <v>1.7064199181894234E-3</v>
      </c>
      <c r="AR27" s="179">
        <f t="shared" si="103"/>
        <v>382677</v>
      </c>
      <c r="AS27" s="4">
        <f t="shared" si="104"/>
        <v>2.5364807600869801E-5</v>
      </c>
      <c r="AT27" s="4">
        <f t="shared" si="82"/>
        <v>3.8426817767009631E-2</v>
      </c>
      <c r="AU27" s="4">
        <f t="shared" si="105"/>
        <v>1.5065496798512072E-2</v>
      </c>
      <c r="AV27" s="3">
        <f t="shared" si="106"/>
        <v>-115772</v>
      </c>
      <c r="AW27" s="164">
        <f t="shared" si="107"/>
        <v>1.9167036193404449E-5</v>
      </c>
      <c r="AX27" s="4">
        <f t="shared" si="83"/>
        <v>-1.149174280381372E-2</v>
      </c>
      <c r="AY27" s="4">
        <f t="shared" si="108"/>
        <v>1.1515408553483391E-2</v>
      </c>
      <c r="AZ27" s="157">
        <f t="shared" si="84"/>
        <v>-339904</v>
      </c>
      <c r="BA27" s="164">
        <f t="shared" si="109"/>
        <v>-2.4867400717020361E-5</v>
      </c>
      <c r="BB27" s="4">
        <f t="shared" si="85"/>
        <v>-3.263829968654542E-2</v>
      </c>
      <c r="BC27" s="4">
        <f t="shared" si="110"/>
        <v>-1.4720221672730191E-2</v>
      </c>
      <c r="BD27" s="157">
        <f t="shared" si="86"/>
        <v>559411</v>
      </c>
      <c r="BE27" s="4">
        <f t="shared" si="111"/>
        <v>3.7158752953774226E-5</v>
      </c>
      <c r="BF27" s="4">
        <f t="shared" si="87"/>
        <v>5.6765004301939641E-2</v>
      </c>
      <c r="BG27" s="4">
        <f t="shared" si="112"/>
        <v>2.2490778477559915E-2</v>
      </c>
      <c r="BH27" s="157">
        <f t="shared" si="88"/>
        <v>676642</v>
      </c>
      <c r="BI27" s="4">
        <f t="shared" si="113"/>
        <v>4.213968445783184E-5</v>
      </c>
      <c r="BJ27" s="4">
        <f t="shared" si="89"/>
        <v>7.3722613819789576E-2</v>
      </c>
      <c r="BK27" s="4">
        <f t="shared" si="114"/>
        <v>2.6173106064630886E-2</v>
      </c>
      <c r="BL27" s="159">
        <f t="shared" si="90"/>
        <v>-673127</v>
      </c>
      <c r="BM27" s="4">
        <f t="shared" si="115"/>
        <v>-9.638233404584925E-5</v>
      </c>
      <c r="BN27" s="4">
        <f t="shared" si="91"/>
        <v>-6.8328457178727528E-2</v>
      </c>
      <c r="BO27" s="4">
        <f t="shared" si="116"/>
        <v>-5.6482190004037564E-2</v>
      </c>
      <c r="BP27" s="157">
        <f t="shared" si="92"/>
        <v>107250</v>
      </c>
      <c r="BQ27" s="164">
        <f t="shared" si="117"/>
        <v>-4.1951297351263545E-5</v>
      </c>
      <c r="BR27" s="4">
        <f t="shared" si="93"/>
        <v>1.0886841610006028E-2</v>
      </c>
      <c r="BS27" s="4">
        <f t="shared" si="118"/>
        <v>-2.4584392683235597E-2</v>
      </c>
    </row>
    <row r="28" spans="1:71" x14ac:dyDescent="0.35">
      <c r="A28">
        <v>141</v>
      </c>
      <c r="B28" t="s">
        <v>474</v>
      </c>
      <c r="C28" t="s">
        <v>473</v>
      </c>
      <c r="G28" s="200">
        <v>38137850</v>
      </c>
      <c r="H28" s="4">
        <f t="shared" si="94"/>
        <v>6.3450189192935632E-3</v>
      </c>
      <c r="I28" s="200">
        <v>2024935</v>
      </c>
      <c r="J28" s="200">
        <v>39532435</v>
      </c>
      <c r="K28" s="4">
        <f t="shared" si="95"/>
        <v>6.441418584770528E-3</v>
      </c>
      <c r="L28" s="200">
        <v>1504288</v>
      </c>
      <c r="M28">
        <v>141</v>
      </c>
      <c r="N28" t="s">
        <v>474</v>
      </c>
      <c r="O28" t="s">
        <v>473</v>
      </c>
      <c r="P28" s="200">
        <v>39698392</v>
      </c>
      <c r="Q28" s="4">
        <f t="shared" si="96"/>
        <v>6.5605652819939698E-3</v>
      </c>
      <c r="R28">
        <v>141</v>
      </c>
      <c r="S28" t="s">
        <v>474</v>
      </c>
      <c r="T28" t="s">
        <v>473</v>
      </c>
      <c r="U28" s="200">
        <v>38873231</v>
      </c>
      <c r="V28" s="4">
        <f t="shared" si="97"/>
        <v>6.5720493234008156E-3</v>
      </c>
      <c r="W28" s="163">
        <v>141</v>
      </c>
      <c r="X28" s="163" t="s">
        <v>474</v>
      </c>
      <c r="Y28" s="8" t="s">
        <v>473</v>
      </c>
      <c r="Z28" s="11">
        <v>39307317</v>
      </c>
      <c r="AA28" s="161">
        <f t="shared" si="98"/>
        <v>6.494285467136025E-3</v>
      </c>
      <c r="AB28">
        <v>141</v>
      </c>
      <c r="AC28" t="s">
        <v>474</v>
      </c>
      <c r="AD28" s="160">
        <v>39569524</v>
      </c>
      <c r="AE28" s="161">
        <f t="shared" si="99"/>
        <v>6.4187153863326952E-3</v>
      </c>
      <c r="AF28">
        <v>141</v>
      </c>
      <c r="AG28" t="s">
        <v>474</v>
      </c>
      <c r="AH28" s="3">
        <v>38168432</v>
      </c>
      <c r="AI28" s="161">
        <f t="shared" si="100"/>
        <v>6.3989782630593725E-3</v>
      </c>
      <c r="AJ28">
        <v>141</v>
      </c>
      <c r="AK28" t="s">
        <v>474</v>
      </c>
      <c r="AL28" s="3">
        <v>36429029</v>
      </c>
      <c r="AM28" s="161">
        <f t="shared" si="101"/>
        <v>6.3903608538104853E-3</v>
      </c>
      <c r="AN28" s="13">
        <v>141</v>
      </c>
      <c r="AO28" s="13" t="s">
        <v>474</v>
      </c>
      <c r="AP28" s="3">
        <v>36316118</v>
      </c>
      <c r="AQ28" s="161">
        <f t="shared" si="102"/>
        <v>6.2905690520659464E-3</v>
      </c>
      <c r="AR28" s="179">
        <f t="shared" si="103"/>
        <v>825161</v>
      </c>
      <c r="AS28" s="4">
        <f t="shared" si="104"/>
        <v>-1.1484041406845807E-5</v>
      </c>
      <c r="AT28" s="4">
        <f t="shared" si="82"/>
        <v>2.1226972360491467E-2</v>
      </c>
      <c r="AU28" s="4">
        <f t="shared" si="105"/>
        <v>-1.7474064544760904E-3</v>
      </c>
      <c r="AV28" s="3">
        <f t="shared" si="106"/>
        <v>-434086</v>
      </c>
      <c r="AW28" s="164">
        <f t="shared" si="107"/>
        <v>7.7763856264790633E-5</v>
      </c>
      <c r="AX28" s="4">
        <f t="shared" si="83"/>
        <v>-1.1043389199013506E-2</v>
      </c>
      <c r="AY28" s="4">
        <f t="shared" si="108"/>
        <v>1.1974197416838289E-2</v>
      </c>
      <c r="AZ28" s="157">
        <f t="shared" si="84"/>
        <v>-262207</v>
      </c>
      <c r="BA28" s="164">
        <f t="shared" si="109"/>
        <v>7.5570080803329803E-5</v>
      </c>
      <c r="BB28" s="4">
        <f t="shared" si="85"/>
        <v>-6.62648860774772E-3</v>
      </c>
      <c r="BC28" s="4">
        <f t="shared" si="110"/>
        <v>1.1773396428238648E-2</v>
      </c>
      <c r="BD28" s="157">
        <f t="shared" si="86"/>
        <v>1401092</v>
      </c>
      <c r="BE28" s="4">
        <f t="shared" si="111"/>
        <v>1.9737123273322679E-5</v>
      </c>
      <c r="BF28" s="4">
        <f t="shared" si="87"/>
        <v>3.6708136189613445E-2</v>
      </c>
      <c r="BG28" s="4">
        <f t="shared" si="112"/>
        <v>3.0844179276655797E-3</v>
      </c>
      <c r="BH28" s="157">
        <f t="shared" si="88"/>
        <v>1739403</v>
      </c>
      <c r="BI28" s="4">
        <f t="shared" si="113"/>
        <v>8.6174092488872089E-6</v>
      </c>
      <c r="BJ28" s="4">
        <f t="shared" si="89"/>
        <v>4.7747717898272833E-2</v>
      </c>
      <c r="BK28" s="4">
        <f t="shared" si="114"/>
        <v>1.3485011951631441E-3</v>
      </c>
      <c r="BL28" s="159">
        <f t="shared" si="90"/>
        <v>112911</v>
      </c>
      <c r="BM28" s="4">
        <f t="shared" si="115"/>
        <v>9.979180174453893E-5</v>
      </c>
      <c r="BN28" s="4">
        <f t="shared" si="91"/>
        <v>3.1091153520318442E-3</v>
      </c>
      <c r="BO28" s="4">
        <f t="shared" si="116"/>
        <v>1.5863716131017645E-2</v>
      </c>
      <c r="BP28" s="157">
        <f t="shared" si="92"/>
        <v>2557113</v>
      </c>
      <c r="BQ28" s="164">
        <f t="shared" si="117"/>
        <v>2.0371641507007862E-4</v>
      </c>
      <c r="BR28" s="4">
        <f t="shared" si="93"/>
        <v>7.0412619542650462E-2</v>
      </c>
      <c r="BS28" s="4">
        <f t="shared" si="118"/>
        <v>3.2384417591469594E-2</v>
      </c>
    </row>
    <row r="29" spans="1:71" x14ac:dyDescent="0.35">
      <c r="A29">
        <v>147</v>
      </c>
      <c r="B29" t="s">
        <v>53</v>
      </c>
      <c r="C29" t="s">
        <v>472</v>
      </c>
      <c r="G29" s="200">
        <v>4572950</v>
      </c>
      <c r="H29" s="4">
        <f t="shared" si="94"/>
        <v>7.6080466693805504E-4</v>
      </c>
      <c r="I29" s="200">
        <v>629188</v>
      </c>
      <c r="J29" s="200">
        <v>4316643</v>
      </c>
      <c r="K29" s="4">
        <f t="shared" si="95"/>
        <v>7.0335420633764662E-4</v>
      </c>
      <c r="L29" s="200">
        <v>489427</v>
      </c>
      <c r="M29">
        <v>147</v>
      </c>
      <c r="N29" t="s">
        <v>53</v>
      </c>
      <c r="O29" t="s">
        <v>472</v>
      </c>
      <c r="P29" s="200">
        <v>4584983</v>
      </c>
      <c r="Q29" s="4">
        <f t="shared" si="96"/>
        <v>7.5771533235735491E-4</v>
      </c>
      <c r="R29">
        <v>147</v>
      </c>
      <c r="S29" t="s">
        <v>53</v>
      </c>
      <c r="T29" t="s">
        <v>472</v>
      </c>
      <c r="U29" s="200">
        <v>4218683</v>
      </c>
      <c r="V29" s="4">
        <f t="shared" si="97"/>
        <v>7.1322583800128485E-4</v>
      </c>
      <c r="W29" s="163">
        <v>147</v>
      </c>
      <c r="X29" s="163" t="s">
        <v>53</v>
      </c>
      <c r="Y29" s="8" t="s">
        <v>472</v>
      </c>
      <c r="Z29" s="11">
        <v>4525782</v>
      </c>
      <c r="AA29" s="161">
        <f t="shared" si="98"/>
        <v>7.4774170595326601E-4</v>
      </c>
      <c r="AB29">
        <v>147</v>
      </c>
      <c r="AC29" t="s">
        <v>53</v>
      </c>
      <c r="AD29" s="160">
        <v>4480902</v>
      </c>
      <c r="AE29" s="161">
        <f t="shared" si="99"/>
        <v>7.2686329539998877E-4</v>
      </c>
      <c r="AF29">
        <v>147</v>
      </c>
      <c r="AG29" t="s">
        <v>53</v>
      </c>
      <c r="AH29" s="3">
        <v>3992564</v>
      </c>
      <c r="AI29" s="161">
        <f t="shared" si="100"/>
        <v>6.6935760551739142E-4</v>
      </c>
      <c r="AJ29">
        <v>147</v>
      </c>
      <c r="AK29" t="s">
        <v>53</v>
      </c>
      <c r="AL29" s="3">
        <v>3752127</v>
      </c>
      <c r="AM29" s="161">
        <f t="shared" si="101"/>
        <v>6.5819611879650638E-4</v>
      </c>
      <c r="AN29" s="13">
        <v>147</v>
      </c>
      <c r="AO29" s="13" t="s">
        <v>53</v>
      </c>
      <c r="AP29" s="3">
        <v>4040840</v>
      </c>
      <c r="AQ29" s="161">
        <f t="shared" si="102"/>
        <v>6.9994218678191757E-4</v>
      </c>
      <c r="AR29" s="179">
        <f t="shared" si="103"/>
        <v>366300</v>
      </c>
      <c r="AS29" s="4">
        <f t="shared" si="104"/>
        <v>4.4489494356070064E-5</v>
      </c>
      <c r="AT29" s="4">
        <f t="shared" si="82"/>
        <v>8.6828045624665326E-2</v>
      </c>
      <c r="AU29" s="4">
        <f t="shared" si="105"/>
        <v>6.2377850023977846E-2</v>
      </c>
      <c r="AV29" s="3">
        <f t="shared" si="106"/>
        <v>-307099</v>
      </c>
      <c r="AW29" s="164">
        <f t="shared" si="107"/>
        <v>-3.4515867951981165E-5</v>
      </c>
      <c r="AX29" s="4">
        <f t="shared" si="83"/>
        <v>-6.7855455698042896E-2</v>
      </c>
      <c r="AY29" s="4">
        <f t="shared" si="108"/>
        <v>-4.6160148186435934E-2</v>
      </c>
      <c r="AZ29" s="157">
        <f t="shared" si="84"/>
        <v>44880</v>
      </c>
      <c r="BA29" s="164">
        <f t="shared" si="109"/>
        <v>2.0878410553277246E-5</v>
      </c>
      <c r="BB29" s="4">
        <f t="shared" si="85"/>
        <v>1.0015840560672829E-2</v>
      </c>
      <c r="BC29" s="4">
        <f t="shared" si="110"/>
        <v>2.8723985218964694E-2</v>
      </c>
      <c r="BD29" s="157">
        <f t="shared" si="86"/>
        <v>488338</v>
      </c>
      <c r="BE29" s="4">
        <f t="shared" si="111"/>
        <v>5.7505689882597351E-5</v>
      </c>
      <c r="BF29" s="4">
        <f t="shared" si="87"/>
        <v>0.1223118777807945</v>
      </c>
      <c r="BG29" s="4">
        <f t="shared" si="112"/>
        <v>8.5911759885281866E-2</v>
      </c>
      <c r="BH29" s="157">
        <f t="shared" si="88"/>
        <v>240437</v>
      </c>
      <c r="BI29" s="4">
        <f t="shared" si="113"/>
        <v>1.1161486720885042E-5</v>
      </c>
      <c r="BJ29" s="4">
        <f t="shared" si="89"/>
        <v>6.4080187051237872E-2</v>
      </c>
      <c r="BK29" s="4">
        <f t="shared" si="114"/>
        <v>1.6957691487597217E-2</v>
      </c>
      <c r="BL29" s="159">
        <f t="shared" si="90"/>
        <v>-288713</v>
      </c>
      <c r="BM29" s="4">
        <f t="shared" si="115"/>
        <v>-4.1746067985411195E-5</v>
      </c>
      <c r="BN29" s="4">
        <f t="shared" si="91"/>
        <v>-7.1448758178992489E-2</v>
      </c>
      <c r="BO29" s="4">
        <f t="shared" si="116"/>
        <v>-5.9642165844217221E-2</v>
      </c>
      <c r="BP29" s="157">
        <f t="shared" si="92"/>
        <v>177843</v>
      </c>
      <c r="BQ29" s="164">
        <f t="shared" si="117"/>
        <v>4.7799519171348444E-5</v>
      </c>
      <c r="BR29" s="4">
        <f t="shared" si="93"/>
        <v>4.4011393670622942E-2</v>
      </c>
      <c r="BS29" s="4">
        <f t="shared" si="118"/>
        <v>6.8290667535148064E-2</v>
      </c>
    </row>
    <row r="30" spans="1:71" x14ac:dyDescent="0.35">
      <c r="A30">
        <v>148</v>
      </c>
      <c r="B30" t="s">
        <v>72</v>
      </c>
      <c r="C30" t="s">
        <v>472</v>
      </c>
      <c r="G30" s="200">
        <v>3616284</v>
      </c>
      <c r="H30" s="4">
        <f t="shared" si="94"/>
        <v>6.0164352205325166E-4</v>
      </c>
      <c r="I30" s="200">
        <v>523608</v>
      </c>
      <c r="J30" s="200">
        <v>3814445</v>
      </c>
      <c r="K30" s="4">
        <f t="shared" si="95"/>
        <v>6.2152601815661029E-4</v>
      </c>
      <c r="L30" s="200">
        <v>394931</v>
      </c>
      <c r="M30">
        <v>148</v>
      </c>
      <c r="N30" t="s">
        <v>72</v>
      </c>
      <c r="O30" t="s">
        <v>472</v>
      </c>
      <c r="P30" s="200">
        <v>3996866</v>
      </c>
      <c r="Q30" s="4">
        <f t="shared" si="96"/>
        <v>6.6052298330829403E-4</v>
      </c>
      <c r="R30">
        <v>148</v>
      </c>
      <c r="S30" t="s">
        <v>72</v>
      </c>
      <c r="T30" t="s">
        <v>472</v>
      </c>
      <c r="U30" s="200">
        <v>3671212</v>
      </c>
      <c r="V30" s="4">
        <f t="shared" si="97"/>
        <v>6.2066840650989248E-4</v>
      </c>
      <c r="W30" s="163">
        <v>148</v>
      </c>
      <c r="X30" s="163" t="s">
        <v>72</v>
      </c>
      <c r="Y30" s="8" t="s">
        <v>472</v>
      </c>
      <c r="Z30" s="11">
        <v>3540927</v>
      </c>
      <c r="AA30" s="161">
        <f t="shared" si="98"/>
        <v>5.8502570288095632E-4</v>
      </c>
      <c r="AB30">
        <v>148</v>
      </c>
      <c r="AC30" t="s">
        <v>72</v>
      </c>
      <c r="AD30" s="160">
        <v>3499202</v>
      </c>
      <c r="AE30" s="161">
        <f t="shared" si="99"/>
        <v>5.6761819316517774E-4</v>
      </c>
      <c r="AF30">
        <v>148</v>
      </c>
      <c r="AG30" t="s">
        <v>72</v>
      </c>
      <c r="AH30" s="3">
        <v>3108079</v>
      </c>
      <c r="AI30" s="161">
        <f t="shared" si="100"/>
        <v>5.2107275354856895E-4</v>
      </c>
      <c r="AJ30">
        <v>148</v>
      </c>
      <c r="AK30" t="s">
        <v>72</v>
      </c>
      <c r="AL30" s="3">
        <v>2678799</v>
      </c>
      <c r="AM30" s="161">
        <f t="shared" si="101"/>
        <v>4.6991349302301399E-4</v>
      </c>
      <c r="AN30" s="13">
        <v>148</v>
      </c>
      <c r="AO30" s="13" t="s">
        <v>72</v>
      </c>
      <c r="AP30" s="3">
        <v>2537379</v>
      </c>
      <c r="AQ30" s="161">
        <f t="shared" si="102"/>
        <v>4.3951718106990506E-4</v>
      </c>
      <c r="AR30" s="179">
        <f t="shared" si="103"/>
        <v>325654</v>
      </c>
      <c r="AS30" s="4">
        <f t="shared" si="104"/>
        <v>3.9854576798401551E-5</v>
      </c>
      <c r="AT30" s="4">
        <f t="shared" si="82"/>
        <v>8.8704765619637332E-2</v>
      </c>
      <c r="AU30" s="4">
        <f t="shared" si="105"/>
        <v>6.4212349751310127E-2</v>
      </c>
      <c r="AV30" s="3">
        <f t="shared" si="106"/>
        <v>130285</v>
      </c>
      <c r="AW30" s="164">
        <f t="shared" si="107"/>
        <v>3.5642703628936158E-5</v>
      </c>
      <c r="AX30" s="4">
        <f t="shared" si="83"/>
        <v>3.6794037267642063E-2</v>
      </c>
      <c r="AY30" s="4">
        <f t="shared" si="108"/>
        <v>6.0925021675823525E-2</v>
      </c>
      <c r="AZ30" s="157">
        <f t="shared" si="84"/>
        <v>41725</v>
      </c>
      <c r="BA30" s="164">
        <f t="shared" si="109"/>
        <v>1.7407509715778582E-5</v>
      </c>
      <c r="BB30" s="4">
        <f t="shared" si="85"/>
        <v>1.1924147277007729E-2</v>
      </c>
      <c r="BC30" s="4">
        <f t="shared" si="110"/>
        <v>3.0667638784990407E-2</v>
      </c>
      <c r="BD30" s="157">
        <f t="shared" si="86"/>
        <v>391123</v>
      </c>
      <c r="BE30" s="4">
        <f t="shared" si="111"/>
        <v>4.6545439616608791E-5</v>
      </c>
      <c r="BF30" s="4">
        <f t="shared" si="87"/>
        <v>0.12584075243904674</v>
      </c>
      <c r="BG30" s="4">
        <f t="shared" si="112"/>
        <v>8.9326181995947163E-2</v>
      </c>
      <c r="BH30" s="157">
        <f t="shared" si="88"/>
        <v>429280</v>
      </c>
      <c r="BI30" s="4">
        <f t="shared" si="113"/>
        <v>5.1159260525554962E-5</v>
      </c>
      <c r="BJ30" s="4">
        <f t="shared" si="89"/>
        <v>0.16025091841530478</v>
      </c>
      <c r="BK30" s="4">
        <f t="shared" si="114"/>
        <v>0.10886952872206511</v>
      </c>
      <c r="BL30" s="159">
        <f t="shared" si="90"/>
        <v>141420</v>
      </c>
      <c r="BM30" s="4">
        <f t="shared" si="115"/>
        <v>3.0396311953108932E-5</v>
      </c>
      <c r="BN30" s="4">
        <f t="shared" si="91"/>
        <v>5.5734677397424666E-2</v>
      </c>
      <c r="BO30" s="4">
        <f t="shared" si="116"/>
        <v>6.9158415785057575E-2</v>
      </c>
      <c r="BP30" s="157">
        <f t="shared" si="92"/>
        <v>1133833</v>
      </c>
      <c r="BQ30" s="164">
        <f t="shared" si="117"/>
        <v>1.4550852181105127E-4</v>
      </c>
      <c r="BR30" s="4">
        <f t="shared" si="93"/>
        <v>0.44685204693504599</v>
      </c>
      <c r="BS30" s="4">
        <f t="shared" si="118"/>
        <v>0.33106446818948854</v>
      </c>
    </row>
    <row r="31" spans="1:71" x14ac:dyDescent="0.35">
      <c r="A31">
        <v>150</v>
      </c>
      <c r="B31" t="s">
        <v>83</v>
      </c>
      <c r="C31" t="s">
        <v>473</v>
      </c>
      <c r="G31" s="200">
        <v>40552826</v>
      </c>
      <c r="H31" s="4">
        <f t="shared" si="94"/>
        <v>6.7468000477431192E-3</v>
      </c>
      <c r="I31" s="200">
        <v>2011940</v>
      </c>
      <c r="J31" s="200">
        <v>41935430</v>
      </c>
      <c r="K31" s="4">
        <f t="shared" si="95"/>
        <v>6.8329628104705298E-3</v>
      </c>
      <c r="L31" s="200">
        <v>1617581</v>
      </c>
      <c r="M31">
        <v>150</v>
      </c>
      <c r="N31" t="s">
        <v>83</v>
      </c>
      <c r="O31" t="s">
        <v>473</v>
      </c>
      <c r="P31" s="200">
        <v>42151792</v>
      </c>
      <c r="Q31" s="4">
        <f t="shared" si="96"/>
        <v>6.9660147234434878E-3</v>
      </c>
      <c r="R31">
        <v>150</v>
      </c>
      <c r="S31" t="s">
        <v>83</v>
      </c>
      <c r="T31" t="s">
        <v>473</v>
      </c>
      <c r="U31" s="200">
        <v>40394432</v>
      </c>
      <c r="V31" s="4">
        <f t="shared" si="97"/>
        <v>6.8292290778392013E-3</v>
      </c>
      <c r="W31" s="163">
        <v>150</v>
      </c>
      <c r="X31" s="163" t="s">
        <v>83</v>
      </c>
      <c r="Y31" s="8" t="s">
        <v>473</v>
      </c>
      <c r="Z31" s="11">
        <v>40739208</v>
      </c>
      <c r="AA31" s="161">
        <f t="shared" si="98"/>
        <v>6.7308599683115408E-3</v>
      </c>
      <c r="AB31">
        <v>150</v>
      </c>
      <c r="AC31" t="s">
        <v>83</v>
      </c>
      <c r="AD31" s="160">
        <v>41792299</v>
      </c>
      <c r="AE31" s="161">
        <f t="shared" si="99"/>
        <v>6.7792797462389613E-3</v>
      </c>
      <c r="AF31">
        <v>150</v>
      </c>
      <c r="AG31" t="s">
        <v>83</v>
      </c>
      <c r="AH31" s="3">
        <v>40409587</v>
      </c>
      <c r="AI31" s="161">
        <f t="shared" si="100"/>
        <v>6.7747102849864673E-3</v>
      </c>
      <c r="AJ31">
        <v>150</v>
      </c>
      <c r="AK31" t="s">
        <v>83</v>
      </c>
      <c r="AL31" s="3">
        <v>38006574</v>
      </c>
      <c r="AM31" s="161">
        <f t="shared" si="101"/>
        <v>6.6670929570220331E-3</v>
      </c>
      <c r="AN31" s="13">
        <v>150</v>
      </c>
      <c r="AO31" s="13" t="s">
        <v>83</v>
      </c>
      <c r="AP31" s="3">
        <v>38487808</v>
      </c>
      <c r="AQ31" s="161">
        <f t="shared" si="102"/>
        <v>6.6667426812154354E-3</v>
      </c>
      <c r="AR31" s="179">
        <f t="shared" si="103"/>
        <v>1757360</v>
      </c>
      <c r="AS31" s="4">
        <f t="shared" si="104"/>
        <v>1.3678564560428656E-4</v>
      </c>
      <c r="AT31" s="4">
        <f t="shared" si="82"/>
        <v>4.3505005838428423E-2</v>
      </c>
      <c r="AU31" s="4">
        <f t="shared" si="105"/>
        <v>2.0029441690300739E-2</v>
      </c>
      <c r="AV31" s="3">
        <f t="shared" si="106"/>
        <v>-344776</v>
      </c>
      <c r="AW31" s="164">
        <f t="shared" si="107"/>
        <v>9.8369109527660439E-5</v>
      </c>
      <c r="AX31" s="4">
        <f t="shared" si="83"/>
        <v>-8.4630020298872774E-3</v>
      </c>
      <c r="AY31" s="4">
        <f t="shared" si="108"/>
        <v>1.4614642109741687E-2</v>
      </c>
      <c r="AZ31" s="157">
        <f t="shared" si="84"/>
        <v>-1053091</v>
      </c>
      <c r="BA31" s="164">
        <f t="shared" si="109"/>
        <v>-4.8419777927420464E-5</v>
      </c>
      <c r="BB31" s="4">
        <f t="shared" si="85"/>
        <v>-2.5198206971097713E-2</v>
      </c>
      <c r="BC31" s="4">
        <f t="shared" si="110"/>
        <v>-7.1423189099524918E-3</v>
      </c>
      <c r="BD31" s="157">
        <f t="shared" si="86"/>
        <v>1382712</v>
      </c>
      <c r="BE31" s="4">
        <f t="shared" si="111"/>
        <v>4.5694612524939393E-6</v>
      </c>
      <c r="BF31" s="4">
        <f t="shared" si="87"/>
        <v>3.42174246918188E-2</v>
      </c>
      <c r="BG31" s="4">
        <f t="shared" si="112"/>
        <v>6.7448806816438895E-4</v>
      </c>
      <c r="BH31" s="157">
        <f t="shared" si="88"/>
        <v>2403013</v>
      </c>
      <c r="BI31" s="4">
        <f t="shared" si="113"/>
        <v>1.0761732796443421E-4</v>
      </c>
      <c r="BJ31" s="4">
        <f t="shared" si="89"/>
        <v>6.3226246069956207E-2</v>
      </c>
      <c r="BK31" s="4">
        <f t="shared" si="114"/>
        <v>1.6141567045512333E-2</v>
      </c>
      <c r="BL31" s="159">
        <f t="shared" si="90"/>
        <v>-481234</v>
      </c>
      <c r="BM31" s="4">
        <f t="shared" si="115"/>
        <v>3.5027580659770241E-7</v>
      </c>
      <c r="BN31" s="4">
        <f t="shared" si="91"/>
        <v>-1.2503543979433695E-2</v>
      </c>
      <c r="BO31" s="4">
        <f t="shared" si="116"/>
        <v>5.2540771910195053E-5</v>
      </c>
      <c r="BP31" s="157">
        <f t="shared" si="92"/>
        <v>1906624</v>
      </c>
      <c r="BQ31" s="164">
        <f t="shared" si="117"/>
        <v>6.411728709610539E-5</v>
      </c>
      <c r="BR31" s="4">
        <f t="shared" si="93"/>
        <v>4.9538388884085058E-2</v>
      </c>
      <c r="BS31" s="4">
        <f t="shared" si="118"/>
        <v>9.61748340411662E-3</v>
      </c>
    </row>
    <row r="32" spans="1:71" x14ac:dyDescent="0.35">
      <c r="A32">
        <v>153</v>
      </c>
      <c r="B32" t="s">
        <v>107</v>
      </c>
      <c r="C32" t="s">
        <v>473</v>
      </c>
      <c r="G32" s="200">
        <v>94998385</v>
      </c>
      <c r="H32" s="4">
        <f t="shared" si="94"/>
        <v>1.5804943124149207E-2</v>
      </c>
      <c r="I32" s="200">
        <v>5213614</v>
      </c>
      <c r="J32" s="200">
        <v>96581444</v>
      </c>
      <c r="K32" s="4">
        <f t="shared" si="95"/>
        <v>1.5736989343701546E-2</v>
      </c>
      <c r="L32" s="200">
        <v>4144622</v>
      </c>
      <c r="M32">
        <v>153</v>
      </c>
      <c r="N32" t="s">
        <v>107</v>
      </c>
      <c r="O32" t="s">
        <v>473</v>
      </c>
      <c r="P32" s="200">
        <v>96387976</v>
      </c>
      <c r="Q32" s="4">
        <f t="shared" si="96"/>
        <v>1.592909881456327E-2</v>
      </c>
      <c r="R32">
        <v>153</v>
      </c>
      <c r="S32" t="s">
        <v>107</v>
      </c>
      <c r="T32" t="s">
        <v>473</v>
      </c>
      <c r="U32" s="200">
        <v>94369399</v>
      </c>
      <c r="V32" s="4">
        <f t="shared" si="97"/>
        <v>1.595443262351132E-2</v>
      </c>
      <c r="W32" s="163">
        <v>153</v>
      </c>
      <c r="X32" s="163" t="s">
        <v>107</v>
      </c>
      <c r="Y32" s="8" t="s">
        <v>473</v>
      </c>
      <c r="Z32" s="11">
        <v>96865917</v>
      </c>
      <c r="AA32" s="161">
        <f t="shared" si="98"/>
        <v>1.6004015665426984E-2</v>
      </c>
      <c r="AB32">
        <v>153</v>
      </c>
      <c r="AC32" t="s">
        <v>107</v>
      </c>
      <c r="AD32" s="160">
        <v>98899729</v>
      </c>
      <c r="AE32" s="161">
        <f t="shared" si="99"/>
        <v>1.6042882199857493E-2</v>
      </c>
      <c r="AF32">
        <v>153</v>
      </c>
      <c r="AG32" t="s">
        <v>107</v>
      </c>
      <c r="AH32" s="3">
        <v>97598111</v>
      </c>
      <c r="AI32" s="161">
        <f t="shared" si="100"/>
        <v>1.6362427222702147E-2</v>
      </c>
      <c r="AJ32">
        <v>153</v>
      </c>
      <c r="AK32" t="s">
        <v>107</v>
      </c>
      <c r="AL32" s="3">
        <v>94650428</v>
      </c>
      <c r="AM32" s="161">
        <f t="shared" si="101"/>
        <v>1.6603527639663627E-2</v>
      </c>
      <c r="AN32" s="13">
        <v>153</v>
      </c>
      <c r="AO32" s="13" t="s">
        <v>107</v>
      </c>
      <c r="AP32" s="3">
        <v>98591600</v>
      </c>
      <c r="AQ32" s="161">
        <f t="shared" si="102"/>
        <v>1.7077741287041332E-2</v>
      </c>
      <c r="AR32" s="179">
        <f t="shared" si="103"/>
        <v>2018577</v>
      </c>
      <c r="AS32" s="4">
        <f t="shared" si="104"/>
        <v>-2.5333808948049819E-5</v>
      </c>
      <c r="AT32" s="4">
        <f t="shared" si="82"/>
        <v>2.1390164835107195E-2</v>
      </c>
      <c r="AU32" s="4">
        <f t="shared" si="105"/>
        <v>-1.587885294693372E-3</v>
      </c>
      <c r="AV32" s="3">
        <f t="shared" si="106"/>
        <v>-2496518</v>
      </c>
      <c r="AW32" s="164">
        <f t="shared" si="107"/>
        <v>-4.9583041915664261E-5</v>
      </c>
      <c r="AX32" s="4">
        <f t="shared" si="83"/>
        <v>-2.5772924856531324E-2</v>
      </c>
      <c r="AY32" s="4">
        <f t="shared" si="108"/>
        <v>-3.0981625457151408E-3</v>
      </c>
      <c r="AZ32" s="157">
        <f t="shared" si="84"/>
        <v>-2033812</v>
      </c>
      <c r="BA32" s="164">
        <f t="shared" si="109"/>
        <v>-3.8866534430508776E-5</v>
      </c>
      <c r="BB32" s="4">
        <f t="shared" si="85"/>
        <v>-2.0564383952963106E-2</v>
      </c>
      <c r="BC32" s="4">
        <f t="shared" si="110"/>
        <v>-2.4226653257389138E-3</v>
      </c>
      <c r="BD32" s="157">
        <f t="shared" si="86"/>
        <v>1301618</v>
      </c>
      <c r="BE32" s="4">
        <f t="shared" si="111"/>
        <v>-3.1954502284465419E-4</v>
      </c>
      <c r="BF32" s="4">
        <f t="shared" si="87"/>
        <v>1.3336508121555754E-2</v>
      </c>
      <c r="BG32" s="4">
        <f t="shared" si="112"/>
        <v>-1.9529194446243254E-2</v>
      </c>
      <c r="BH32" s="157">
        <f t="shared" si="88"/>
        <v>2947683</v>
      </c>
      <c r="BI32" s="4">
        <f t="shared" si="113"/>
        <v>-2.4110041696148027E-4</v>
      </c>
      <c r="BJ32" s="4">
        <f t="shared" si="89"/>
        <v>3.1142838572267205E-2</v>
      </c>
      <c r="BK32" s="4">
        <f t="shared" si="114"/>
        <v>-1.4521035661453251E-2</v>
      </c>
      <c r="BL32" s="159">
        <f t="shared" si="90"/>
        <v>-3941172</v>
      </c>
      <c r="BM32" s="4">
        <f t="shared" si="115"/>
        <v>-4.7421364737770463E-4</v>
      </c>
      <c r="BN32" s="4">
        <f t="shared" si="91"/>
        <v>-3.9974724012999077E-2</v>
      </c>
      <c r="BO32" s="4">
        <f t="shared" si="116"/>
        <v>-2.7767937188364605E-2</v>
      </c>
      <c r="BP32" s="157">
        <f t="shared" si="92"/>
        <v>-4222201</v>
      </c>
      <c r="BQ32" s="164">
        <f t="shared" si="117"/>
        <v>-1.0737256216143479E-3</v>
      </c>
      <c r="BR32" s="4">
        <f t="shared" si="93"/>
        <v>-4.2825159547060801E-2</v>
      </c>
      <c r="BS32" s="4">
        <f t="shared" si="118"/>
        <v>-6.2872812251178425E-2</v>
      </c>
    </row>
    <row r="33" spans="1:71" x14ac:dyDescent="0.35">
      <c r="A33">
        <v>158</v>
      </c>
      <c r="B33" t="s">
        <v>129</v>
      </c>
      <c r="C33" t="s">
        <v>472</v>
      </c>
      <c r="G33" s="200">
        <v>4308193</v>
      </c>
      <c r="H33" s="4">
        <f t="shared" si="94"/>
        <v>7.1675687258112599E-4</v>
      </c>
      <c r="I33" s="200">
        <v>577973</v>
      </c>
      <c r="J33" s="200">
        <v>4677178</v>
      </c>
      <c r="K33" s="4">
        <f t="shared" si="95"/>
        <v>7.6209981230551183E-4</v>
      </c>
      <c r="L33" s="200">
        <v>526178</v>
      </c>
      <c r="M33">
        <v>158</v>
      </c>
      <c r="N33" t="s">
        <v>129</v>
      </c>
      <c r="O33" t="s">
        <v>472</v>
      </c>
      <c r="P33" s="200">
        <v>4893830</v>
      </c>
      <c r="Q33" s="4">
        <f t="shared" si="96"/>
        <v>8.0875545775205586E-4</v>
      </c>
      <c r="R33">
        <v>158</v>
      </c>
      <c r="S33" t="s">
        <v>129</v>
      </c>
      <c r="T33" t="s">
        <v>472</v>
      </c>
      <c r="U33" s="200">
        <v>5013907</v>
      </c>
      <c r="V33" s="4">
        <f t="shared" si="97"/>
        <v>8.476692896184681E-4</v>
      </c>
      <c r="W33" s="163">
        <v>158</v>
      </c>
      <c r="X33" s="163" t="s">
        <v>129</v>
      </c>
      <c r="Y33" s="8" t="s">
        <v>472</v>
      </c>
      <c r="Z33" s="11">
        <v>5146106</v>
      </c>
      <c r="AA33" s="161">
        <f t="shared" si="98"/>
        <v>8.5023054125371871E-4</v>
      </c>
      <c r="AB33">
        <v>158</v>
      </c>
      <c r="AC33" t="s">
        <v>129</v>
      </c>
      <c r="AD33" s="160">
        <v>5084462</v>
      </c>
      <c r="AE33" s="161">
        <f t="shared" si="99"/>
        <v>8.2476894264949733E-4</v>
      </c>
      <c r="AF33">
        <v>158</v>
      </c>
      <c r="AG33" t="s">
        <v>129</v>
      </c>
      <c r="AH33" s="3">
        <v>5336600</v>
      </c>
      <c r="AI33" s="161">
        <f t="shared" si="100"/>
        <v>8.9468667192413472E-4</v>
      </c>
      <c r="AJ33">
        <v>158</v>
      </c>
      <c r="AK33" t="s">
        <v>129</v>
      </c>
      <c r="AL33" s="3">
        <v>4790062</v>
      </c>
      <c r="AM33" s="161">
        <f t="shared" si="101"/>
        <v>8.4027012337125869E-4</v>
      </c>
      <c r="AN33" s="13">
        <v>158</v>
      </c>
      <c r="AO33" s="13" t="s">
        <v>129</v>
      </c>
      <c r="AP33" s="3">
        <v>4763785</v>
      </c>
      <c r="AQ33" s="161">
        <f t="shared" si="102"/>
        <v>8.2516855165235372E-4</v>
      </c>
      <c r="AR33" s="179">
        <f t="shared" si="103"/>
        <v>-120077</v>
      </c>
      <c r="AS33" s="4">
        <f t="shared" si="104"/>
        <v>-3.8913831866412246E-5</v>
      </c>
      <c r="AT33" s="4">
        <f t="shared" si="82"/>
        <v>-2.3948788838723974E-2</v>
      </c>
      <c r="AU33" s="4">
        <f t="shared" si="105"/>
        <v>-4.5906855825727948E-2</v>
      </c>
      <c r="AV33" s="3">
        <f t="shared" si="106"/>
        <v>-132199</v>
      </c>
      <c r="AW33" s="164">
        <f t="shared" si="107"/>
        <v>-2.5612516352506052E-6</v>
      </c>
      <c r="AX33" s="4">
        <f t="shared" si="83"/>
        <v>-2.5689132715105364E-2</v>
      </c>
      <c r="AY33" s="4">
        <f t="shared" si="108"/>
        <v>-3.0124201742669438E-3</v>
      </c>
      <c r="AZ33" s="157">
        <f t="shared" si="84"/>
        <v>61644</v>
      </c>
      <c r="BA33" s="164">
        <f t="shared" si="109"/>
        <v>2.5461598604221373E-5</v>
      </c>
      <c r="BB33" s="4">
        <f t="shared" si="85"/>
        <v>1.2123996599836914E-2</v>
      </c>
      <c r="BC33" s="4">
        <f t="shared" si="110"/>
        <v>3.087118984188255E-2</v>
      </c>
      <c r="BD33" s="157">
        <f t="shared" si="86"/>
        <v>-252138</v>
      </c>
      <c r="BE33" s="4">
        <f t="shared" si="111"/>
        <v>-6.9917729274637385E-5</v>
      </c>
      <c r="BF33" s="4">
        <f t="shared" si="87"/>
        <v>-4.7246936251545926E-2</v>
      </c>
      <c r="BG33" s="4">
        <f t="shared" si="112"/>
        <v>-7.8147726426136016E-2</v>
      </c>
      <c r="BH33" s="157">
        <f t="shared" si="88"/>
        <v>546538</v>
      </c>
      <c r="BI33" s="4">
        <f t="shared" si="113"/>
        <v>5.4416548552876031E-5</v>
      </c>
      <c r="BJ33" s="4">
        <f t="shared" si="89"/>
        <v>0.11409831438507477</v>
      </c>
      <c r="BK33" s="4">
        <f t="shared" si="114"/>
        <v>6.4760779943657504E-2</v>
      </c>
      <c r="BL33" s="159">
        <f t="shared" si="90"/>
        <v>26277</v>
      </c>
      <c r="BM33" s="4">
        <f t="shared" si="115"/>
        <v>1.5101571718904969E-5</v>
      </c>
      <c r="BN33" s="4">
        <f t="shared" si="91"/>
        <v>5.5159920105546326E-3</v>
      </c>
      <c r="BO33" s="4">
        <f t="shared" si="116"/>
        <v>1.8301196390319189E-2</v>
      </c>
      <c r="BP33" s="157">
        <f t="shared" si="92"/>
        <v>250122</v>
      </c>
      <c r="BQ33" s="164">
        <f t="shared" si="117"/>
        <v>2.5061989601364988E-5</v>
      </c>
      <c r="BR33" s="4">
        <f t="shared" si="93"/>
        <v>5.2504888444797573E-2</v>
      </c>
      <c r="BS33" s="4">
        <f t="shared" si="118"/>
        <v>3.0371964068649684E-2</v>
      </c>
    </row>
    <row r="34" spans="1:71" x14ac:dyDescent="0.35">
      <c r="A34">
        <v>160</v>
      </c>
      <c r="B34" t="s">
        <v>135</v>
      </c>
      <c r="C34" t="s">
        <v>473</v>
      </c>
      <c r="G34" s="200">
        <v>12678174</v>
      </c>
      <c r="H34" s="4">
        <f t="shared" si="94"/>
        <v>2.1092760575673708E-3</v>
      </c>
      <c r="I34" s="200">
        <v>1657796</v>
      </c>
      <c r="J34" s="200">
        <v>12737723</v>
      </c>
      <c r="K34" s="4">
        <f t="shared" si="95"/>
        <v>2.0754857539096441E-3</v>
      </c>
      <c r="L34" s="200">
        <v>1157682</v>
      </c>
      <c r="M34">
        <v>160</v>
      </c>
      <c r="N34" t="s">
        <v>135</v>
      </c>
      <c r="O34" t="s">
        <v>473</v>
      </c>
      <c r="P34" s="200">
        <v>12705147</v>
      </c>
      <c r="Q34" s="4">
        <f t="shared" si="96"/>
        <v>2.0996554800212018E-3</v>
      </c>
      <c r="R34">
        <v>160</v>
      </c>
      <c r="S34" t="s">
        <v>135</v>
      </c>
      <c r="T34" t="s">
        <v>473</v>
      </c>
      <c r="U34" s="200">
        <v>12272971</v>
      </c>
      <c r="V34" s="4">
        <f t="shared" si="97"/>
        <v>2.0749129589116952E-3</v>
      </c>
      <c r="W34" s="163">
        <v>160</v>
      </c>
      <c r="X34" s="163" t="s">
        <v>135</v>
      </c>
      <c r="Y34" s="8" t="s">
        <v>473</v>
      </c>
      <c r="Z34" s="11">
        <v>12363086</v>
      </c>
      <c r="AA34" s="161">
        <f t="shared" si="98"/>
        <v>2.0426072259969526E-3</v>
      </c>
      <c r="AB34">
        <v>160</v>
      </c>
      <c r="AC34" t="s">
        <v>135</v>
      </c>
      <c r="AD34" s="160">
        <v>13000587</v>
      </c>
      <c r="AE34" s="161">
        <f t="shared" si="99"/>
        <v>2.1088721665758932E-3</v>
      </c>
      <c r="AF34">
        <v>160</v>
      </c>
      <c r="AG34" t="s">
        <v>135</v>
      </c>
      <c r="AH34" s="3">
        <v>12027035</v>
      </c>
      <c r="AI34" s="161">
        <f t="shared" si="100"/>
        <v>2.0163452230380929E-3</v>
      </c>
      <c r="AJ34">
        <v>160</v>
      </c>
      <c r="AK34" t="s">
        <v>135</v>
      </c>
      <c r="AL34" s="3">
        <v>11262133</v>
      </c>
      <c r="AM34" s="161">
        <f t="shared" si="101"/>
        <v>1.9755973691642247E-3</v>
      </c>
      <c r="AN34" s="13">
        <v>160</v>
      </c>
      <c r="AO34" s="13" t="s">
        <v>135</v>
      </c>
      <c r="AP34" s="3">
        <v>11510738</v>
      </c>
      <c r="AQ34" s="161">
        <f t="shared" si="102"/>
        <v>1.9938555169701638E-3</v>
      </c>
      <c r="AR34" s="179">
        <f t="shared" si="103"/>
        <v>432176</v>
      </c>
      <c r="AS34" s="4">
        <f t="shared" si="104"/>
        <v>2.4742521109506581E-5</v>
      </c>
      <c r="AT34" s="4">
        <f t="shared" si="82"/>
        <v>3.521364142390624E-2</v>
      </c>
      <c r="AU34" s="4">
        <f t="shared" si="105"/>
        <v>1.1924606766388981E-2</v>
      </c>
      <c r="AV34" s="3">
        <f t="shared" si="106"/>
        <v>-90115</v>
      </c>
      <c r="AW34" s="164">
        <f t="shared" si="107"/>
        <v>3.2305732914742619E-5</v>
      </c>
      <c r="AX34" s="4">
        <f t="shared" si="83"/>
        <v>-7.2890377046637058E-3</v>
      </c>
      <c r="AY34" s="4">
        <f t="shared" si="108"/>
        <v>1.5815930005326839E-2</v>
      </c>
      <c r="AZ34" s="157">
        <f t="shared" si="84"/>
        <v>-637501</v>
      </c>
      <c r="BA34" s="164">
        <f t="shared" si="109"/>
        <v>-6.6264940578940595E-5</v>
      </c>
      <c r="BB34" s="4">
        <f t="shared" si="85"/>
        <v>-4.9036324282895845E-2</v>
      </c>
      <c r="BC34" s="4">
        <f t="shared" si="110"/>
        <v>-3.1421980729411783E-2</v>
      </c>
      <c r="BD34" s="157">
        <f t="shared" si="86"/>
        <v>973552</v>
      </c>
      <c r="BE34" s="4">
        <f t="shared" si="111"/>
        <v>9.2526943537800301E-5</v>
      </c>
      <c r="BF34" s="4">
        <f t="shared" si="87"/>
        <v>8.0946966563246889E-2</v>
      </c>
      <c r="BG34" s="4">
        <f t="shared" si="112"/>
        <v>4.5888443348201531E-2</v>
      </c>
      <c r="BH34" s="157">
        <f t="shared" si="88"/>
        <v>764902</v>
      </c>
      <c r="BI34" s="4">
        <f t="shared" si="113"/>
        <v>4.0747853873868145E-5</v>
      </c>
      <c r="BJ34" s="4">
        <f t="shared" si="89"/>
        <v>6.7918040037353494E-2</v>
      </c>
      <c r="BK34" s="4">
        <f t="shared" si="114"/>
        <v>2.0625586220084157E-2</v>
      </c>
      <c r="BL34" s="159">
        <f t="shared" si="90"/>
        <v>-248605</v>
      </c>
      <c r="BM34" s="4">
        <f t="shared" si="115"/>
        <v>-1.8258147805939092E-5</v>
      </c>
      <c r="BN34" s="4">
        <f t="shared" si="91"/>
        <v>-2.1597659507148891E-2</v>
      </c>
      <c r="BO34" s="4">
        <f t="shared" si="116"/>
        <v>-9.1572070546435229E-3</v>
      </c>
      <c r="BP34" s="157">
        <f t="shared" si="92"/>
        <v>762233</v>
      </c>
      <c r="BQ34" s="164">
        <f t="shared" si="117"/>
        <v>4.8751709026788759E-5</v>
      </c>
      <c r="BR34" s="4">
        <f t="shared" si="93"/>
        <v>6.6219298884224453E-2</v>
      </c>
      <c r="BS34" s="4">
        <f t="shared" si="118"/>
        <v>2.4450973810214296E-2</v>
      </c>
    </row>
    <row r="35" spans="1:71" x14ac:dyDescent="0.35">
      <c r="A35">
        <v>163</v>
      </c>
      <c r="B35" t="s">
        <v>149</v>
      </c>
      <c r="C35" t="s">
        <v>472</v>
      </c>
      <c r="G35" s="200">
        <v>6075370</v>
      </c>
      <c r="H35" s="4">
        <f t="shared" si="94"/>
        <v>1.0107632599034434E-3</v>
      </c>
      <c r="I35" s="200">
        <v>1068210</v>
      </c>
      <c r="J35" s="200">
        <v>6308317</v>
      </c>
      <c r="K35" s="4">
        <f t="shared" si="95"/>
        <v>1.0278777505717486E-3</v>
      </c>
      <c r="L35" s="200">
        <v>790411</v>
      </c>
      <c r="M35">
        <v>163</v>
      </c>
      <c r="N35" t="s">
        <v>149</v>
      </c>
      <c r="O35" t="s">
        <v>472</v>
      </c>
      <c r="P35" s="200">
        <v>6298595</v>
      </c>
      <c r="Q35" s="4">
        <f t="shared" si="96"/>
        <v>1.040907240835871E-3</v>
      </c>
      <c r="R35">
        <v>163</v>
      </c>
      <c r="S35" t="s">
        <v>149</v>
      </c>
      <c r="T35" t="s">
        <v>472</v>
      </c>
      <c r="U35" s="200">
        <v>6161630</v>
      </c>
      <c r="V35" s="4">
        <f t="shared" si="97"/>
        <v>1.0417074997585399E-3</v>
      </c>
      <c r="W35" s="163">
        <v>163</v>
      </c>
      <c r="X35" s="163" t="s">
        <v>149</v>
      </c>
      <c r="Y35" s="8" t="s">
        <v>472</v>
      </c>
      <c r="Z35" s="11">
        <v>6326219</v>
      </c>
      <c r="AA35" s="161">
        <f t="shared" si="98"/>
        <v>1.0452067261069941E-3</v>
      </c>
      <c r="AB35">
        <v>163</v>
      </c>
      <c r="AC35" t="s">
        <v>149</v>
      </c>
      <c r="AD35" s="160">
        <v>6408367</v>
      </c>
      <c r="AE35" s="161">
        <f t="shared" si="99"/>
        <v>1.0395243537467545E-3</v>
      </c>
      <c r="AF35">
        <v>163</v>
      </c>
      <c r="AG35" t="s">
        <v>149</v>
      </c>
      <c r="AH35" s="3">
        <v>6415840</v>
      </c>
      <c r="AI35" s="161">
        <f t="shared" si="100"/>
        <v>1.0756224070002888E-3</v>
      </c>
      <c r="AJ35">
        <v>163</v>
      </c>
      <c r="AK35" t="s">
        <v>149</v>
      </c>
      <c r="AL35" s="3">
        <v>5709749</v>
      </c>
      <c r="AM35" s="161">
        <f t="shared" si="101"/>
        <v>1.0016011268014738E-3</v>
      </c>
      <c r="AN35" s="13">
        <v>163</v>
      </c>
      <c r="AO35" s="13" t="s">
        <v>149</v>
      </c>
      <c r="AP35" s="3">
        <v>5905392</v>
      </c>
      <c r="AQ35" s="161">
        <f t="shared" si="102"/>
        <v>1.022914292643223E-3</v>
      </c>
      <c r="AR35" s="179">
        <f t="shared" si="103"/>
        <v>136965</v>
      </c>
      <c r="AS35" s="4">
        <f t="shared" si="104"/>
        <v>-8.002589226689151E-7</v>
      </c>
      <c r="AT35" s="4">
        <f t="shared" si="82"/>
        <v>2.2228695978174607E-2</v>
      </c>
      <c r="AU35" s="4">
        <f t="shared" si="105"/>
        <v>-7.6821845177692315E-4</v>
      </c>
      <c r="AV35" s="3">
        <f t="shared" si="106"/>
        <v>-164589</v>
      </c>
      <c r="AW35" s="164">
        <f t="shared" si="107"/>
        <v>-3.4992263484542093E-6</v>
      </c>
      <c r="AX35" s="4">
        <f t="shared" si="83"/>
        <v>-2.6016962106433558E-2</v>
      </c>
      <c r="AY35" s="4">
        <f t="shared" si="108"/>
        <v>-3.3478796692090994E-3</v>
      </c>
      <c r="AZ35" s="157">
        <f t="shared" si="84"/>
        <v>-82148</v>
      </c>
      <c r="BA35" s="164">
        <f t="shared" si="109"/>
        <v>5.6823723602395567E-6</v>
      </c>
      <c r="BB35" s="4">
        <f t="shared" si="85"/>
        <v>-1.2818866335214571E-2</v>
      </c>
      <c r="BC35" s="4">
        <f t="shared" si="110"/>
        <v>5.4663196102704079E-3</v>
      </c>
      <c r="BD35" s="157">
        <f t="shared" si="86"/>
        <v>-7473</v>
      </c>
      <c r="BE35" s="4">
        <f t="shared" si="111"/>
        <v>-3.6098053253534211E-5</v>
      </c>
      <c r="BF35" s="4">
        <f t="shared" si="87"/>
        <v>-1.1647734357465274E-3</v>
      </c>
      <c r="BG35" s="4">
        <f t="shared" si="112"/>
        <v>-3.3560153654854569E-2</v>
      </c>
      <c r="BH35" s="157">
        <f t="shared" si="88"/>
        <v>706091</v>
      </c>
      <c r="BI35" s="4">
        <f t="shared" si="113"/>
        <v>7.4021280198814958E-5</v>
      </c>
      <c r="BJ35" s="4">
        <f t="shared" si="89"/>
        <v>0.12366410502458164</v>
      </c>
      <c r="BK35" s="4">
        <f t="shared" si="114"/>
        <v>7.3902952201337357E-2</v>
      </c>
      <c r="BL35" s="159">
        <f t="shared" si="90"/>
        <v>-195643</v>
      </c>
      <c r="BM35" s="4">
        <f t="shared" si="115"/>
        <v>-2.1313165841749205E-5</v>
      </c>
      <c r="BN35" s="4">
        <f t="shared" si="91"/>
        <v>-3.3129553465714043E-2</v>
      </c>
      <c r="BO35" s="4">
        <f t="shared" si="116"/>
        <v>-2.0835729830967289E-2</v>
      </c>
      <c r="BP35" s="157">
        <f t="shared" si="92"/>
        <v>256238</v>
      </c>
      <c r="BQ35" s="164">
        <f t="shared" si="117"/>
        <v>2.2292433463771098E-5</v>
      </c>
      <c r="BR35" s="4">
        <f t="shared" si="93"/>
        <v>4.3390514973434449E-2</v>
      </c>
      <c r="BS35" s="4">
        <f t="shared" si="118"/>
        <v>2.1793060888969668E-2</v>
      </c>
    </row>
    <row r="36" spans="1:71" x14ac:dyDescent="0.35">
      <c r="A36">
        <v>164</v>
      </c>
      <c r="B36" t="s">
        <v>153</v>
      </c>
      <c r="C36" t="s">
        <v>473</v>
      </c>
      <c r="G36" s="200">
        <v>33250999</v>
      </c>
      <c r="H36" s="4">
        <f t="shared" si="94"/>
        <v>5.5319903387425189E-3</v>
      </c>
      <c r="I36" s="200">
        <v>2388537</v>
      </c>
      <c r="J36" s="200">
        <v>34212769</v>
      </c>
      <c r="K36" s="4">
        <f t="shared" si="95"/>
        <v>5.5746317188167379E-3</v>
      </c>
      <c r="L36" s="200">
        <v>1729971</v>
      </c>
      <c r="M36">
        <v>164</v>
      </c>
      <c r="N36" t="s">
        <v>153</v>
      </c>
      <c r="O36" t="s">
        <v>473</v>
      </c>
      <c r="P36" s="200">
        <v>34067296</v>
      </c>
      <c r="Q36" s="4">
        <f t="shared" si="96"/>
        <v>5.6299690775639486E-3</v>
      </c>
      <c r="R36">
        <v>164</v>
      </c>
      <c r="S36" t="s">
        <v>153</v>
      </c>
      <c r="T36" t="s">
        <v>473</v>
      </c>
      <c r="U36" s="200">
        <v>32477289</v>
      </c>
      <c r="V36" s="4">
        <f t="shared" si="97"/>
        <v>5.4907281876914928E-3</v>
      </c>
      <c r="W36" s="163">
        <v>164</v>
      </c>
      <c r="X36" s="163" t="s">
        <v>153</v>
      </c>
      <c r="Y36" s="8" t="s">
        <v>473</v>
      </c>
      <c r="Z36" s="11">
        <v>32749582</v>
      </c>
      <c r="AA36" s="161">
        <f t="shared" si="98"/>
        <v>5.4108280765481796E-3</v>
      </c>
      <c r="AB36">
        <v>164</v>
      </c>
      <c r="AC36" t="s">
        <v>153</v>
      </c>
      <c r="AD36" s="160">
        <v>33302590</v>
      </c>
      <c r="AE36" s="161">
        <f t="shared" si="99"/>
        <v>5.4021333902760449E-3</v>
      </c>
      <c r="AF36">
        <v>164</v>
      </c>
      <c r="AG36" t="s">
        <v>153</v>
      </c>
      <c r="AH36" s="3">
        <v>32361408</v>
      </c>
      <c r="AI36" s="161">
        <f t="shared" si="100"/>
        <v>5.42542450667074E-3</v>
      </c>
      <c r="AJ36">
        <v>164</v>
      </c>
      <c r="AK36" t="s">
        <v>153</v>
      </c>
      <c r="AL36" s="3">
        <v>30397933</v>
      </c>
      <c r="AM36" s="161">
        <f t="shared" si="101"/>
        <v>5.3323892075178266E-3</v>
      </c>
      <c r="AN36" s="13">
        <v>164</v>
      </c>
      <c r="AO36" s="13" t="s">
        <v>153</v>
      </c>
      <c r="AP36" s="3">
        <v>30886484</v>
      </c>
      <c r="AQ36" s="161">
        <f t="shared" si="102"/>
        <v>5.3500641334387668E-3</v>
      </c>
      <c r="AR36" s="179">
        <f t="shared" si="103"/>
        <v>1590007</v>
      </c>
      <c r="AS36" s="4">
        <f t="shared" si="104"/>
        <v>1.3924088987245578E-4</v>
      </c>
      <c r="AT36" s="4">
        <f t="shared" si="82"/>
        <v>4.8957503811355683E-2</v>
      </c>
      <c r="AU36" s="4">
        <f t="shared" si="105"/>
        <v>2.5359275693994578E-2</v>
      </c>
      <c r="AV36" s="3">
        <f t="shared" si="106"/>
        <v>-272293</v>
      </c>
      <c r="AW36" s="164">
        <f t="shared" si="107"/>
        <v>7.9900111143313239E-5</v>
      </c>
      <c r="AX36" s="4">
        <f t="shared" si="83"/>
        <v>-8.3143961959575539E-3</v>
      </c>
      <c r="AY36" s="4">
        <f t="shared" si="108"/>
        <v>1.4766706687580667E-2</v>
      </c>
      <c r="AZ36" s="157">
        <f t="shared" si="84"/>
        <v>-553008</v>
      </c>
      <c r="BA36" s="164">
        <f t="shared" si="109"/>
        <v>8.694686272134669E-6</v>
      </c>
      <c r="BB36" s="4">
        <f t="shared" si="85"/>
        <v>-1.6605555303656563E-2</v>
      </c>
      <c r="BC36" s="4">
        <f t="shared" si="110"/>
        <v>1.609491222076317E-3</v>
      </c>
      <c r="BD36" s="157">
        <f t="shared" si="86"/>
        <v>941182</v>
      </c>
      <c r="BE36" s="4">
        <f t="shared" si="111"/>
        <v>-2.3291116394695034E-5</v>
      </c>
      <c r="BF36" s="4">
        <f t="shared" si="87"/>
        <v>2.9083468803335132E-2</v>
      </c>
      <c r="BG36" s="4">
        <f t="shared" si="112"/>
        <v>-4.2929574203931569E-3</v>
      </c>
      <c r="BH36" s="157">
        <f t="shared" si="88"/>
        <v>1963475</v>
      </c>
      <c r="BI36" s="4">
        <f t="shared" si="113"/>
        <v>9.3035299152913371E-5</v>
      </c>
      <c r="BJ36" s="4">
        <f t="shared" si="89"/>
        <v>6.4592385278301648E-2</v>
      </c>
      <c r="BK36" s="4">
        <f t="shared" si="114"/>
        <v>1.7447207158425026E-2</v>
      </c>
      <c r="BL36" s="159">
        <f t="shared" si="90"/>
        <v>-488551</v>
      </c>
      <c r="BM36" s="4">
        <f t="shared" si="115"/>
        <v>-1.7674925920940256E-5</v>
      </c>
      <c r="BN36" s="4">
        <f t="shared" si="91"/>
        <v>-1.5817630779858271E-2</v>
      </c>
      <c r="BO36" s="4">
        <f t="shared" si="116"/>
        <v>-3.3036848680876754E-3</v>
      </c>
      <c r="BP36" s="157">
        <f t="shared" si="92"/>
        <v>1590805</v>
      </c>
      <c r="BQ36" s="164">
        <f t="shared" si="117"/>
        <v>6.0763943109412751E-5</v>
      </c>
      <c r="BR36" s="4">
        <f t="shared" si="93"/>
        <v>5.150489126570703E-2</v>
      </c>
      <c r="BS36" s="4">
        <f t="shared" si="118"/>
        <v>1.1357610225572488E-2</v>
      </c>
    </row>
    <row r="37" spans="1:71" x14ac:dyDescent="0.35">
      <c r="A37">
        <v>166</v>
      </c>
      <c r="B37" t="s">
        <v>169</v>
      </c>
      <c r="C37" t="s">
        <v>473</v>
      </c>
      <c r="G37" s="200">
        <v>12789132</v>
      </c>
      <c r="H37" s="4">
        <f t="shared" si="94"/>
        <v>2.1277362122233616E-3</v>
      </c>
      <c r="I37" s="200">
        <v>1442229</v>
      </c>
      <c r="J37" s="200">
        <v>12683409</v>
      </c>
      <c r="K37" s="4">
        <f t="shared" si="95"/>
        <v>2.066635825768025E-3</v>
      </c>
      <c r="L37" s="200">
        <v>1122773</v>
      </c>
      <c r="M37">
        <v>166</v>
      </c>
      <c r="N37" t="s">
        <v>169</v>
      </c>
      <c r="O37" t="s">
        <v>473</v>
      </c>
      <c r="P37" s="200">
        <v>13002894</v>
      </c>
      <c r="Q37" s="4">
        <f t="shared" si="96"/>
        <v>2.1488612168938151E-3</v>
      </c>
      <c r="R37">
        <v>166</v>
      </c>
      <c r="S37" t="s">
        <v>169</v>
      </c>
      <c r="T37" t="s">
        <v>473</v>
      </c>
      <c r="U37" s="200">
        <v>12585663</v>
      </c>
      <c r="V37" s="4">
        <f t="shared" si="97"/>
        <v>2.1277778017397288E-3</v>
      </c>
      <c r="W37" s="163">
        <v>166</v>
      </c>
      <c r="X37" s="163" t="s">
        <v>169</v>
      </c>
      <c r="Y37" s="8" t="s">
        <v>473</v>
      </c>
      <c r="Z37" s="11">
        <v>12107756</v>
      </c>
      <c r="AA37" s="161">
        <f t="shared" si="98"/>
        <v>2.0004220545103346E-3</v>
      </c>
      <c r="AB37">
        <v>166</v>
      </c>
      <c r="AC37" t="s">
        <v>169</v>
      </c>
      <c r="AD37" s="160">
        <v>11772521</v>
      </c>
      <c r="AE37" s="161">
        <f t="shared" si="99"/>
        <v>1.9096631457741257E-3</v>
      </c>
      <c r="AF37">
        <v>166</v>
      </c>
      <c r="AG37" t="s">
        <v>169</v>
      </c>
      <c r="AH37" s="3">
        <v>10593961</v>
      </c>
      <c r="AI37" s="161">
        <f t="shared" si="100"/>
        <v>1.7760888411318214E-3</v>
      </c>
      <c r="AJ37">
        <v>166</v>
      </c>
      <c r="AK37" t="s">
        <v>169</v>
      </c>
      <c r="AL37" s="3">
        <v>9696114</v>
      </c>
      <c r="AM37" s="161">
        <f t="shared" si="101"/>
        <v>1.7008871507303641E-3</v>
      </c>
      <c r="AN37" s="13">
        <v>166</v>
      </c>
      <c r="AO37" s="13" t="s">
        <v>169</v>
      </c>
      <c r="AP37" s="3">
        <v>9652536</v>
      </c>
      <c r="AQ37" s="161">
        <f t="shared" si="102"/>
        <v>1.6719833390659326E-3</v>
      </c>
      <c r="AR37" s="179">
        <f t="shared" si="103"/>
        <v>417231</v>
      </c>
      <c r="AS37" s="4">
        <f t="shared" si="104"/>
        <v>2.1083415154086321E-5</v>
      </c>
      <c r="AT37" s="4">
        <f t="shared" si="82"/>
        <v>3.3151292863951624E-2</v>
      </c>
      <c r="AU37" s="4">
        <f t="shared" si="105"/>
        <v>9.9086545300209206E-3</v>
      </c>
      <c r="AV37" s="3">
        <f t="shared" si="106"/>
        <v>477907</v>
      </c>
      <c r="AW37" s="164">
        <f t="shared" si="107"/>
        <v>1.2735574722939425E-4</v>
      </c>
      <c r="AX37" s="4">
        <f t="shared" si="83"/>
        <v>3.9471145602868109E-2</v>
      </c>
      <c r="AY37" s="4">
        <f t="shared" si="108"/>
        <v>6.3664438682950089E-2</v>
      </c>
      <c r="AZ37" s="157">
        <f t="shared" si="84"/>
        <v>335235</v>
      </c>
      <c r="BA37" s="164">
        <f t="shared" si="109"/>
        <v>9.0758908736208923E-5</v>
      </c>
      <c r="BB37" s="4">
        <f t="shared" si="85"/>
        <v>2.847605878129247E-2</v>
      </c>
      <c r="BC37" s="4">
        <f t="shared" si="110"/>
        <v>4.752613513909424E-2</v>
      </c>
      <c r="BD37" s="157">
        <f t="shared" si="86"/>
        <v>1178560</v>
      </c>
      <c r="BE37" s="4">
        <f t="shared" si="111"/>
        <v>1.3357430464230424E-4</v>
      </c>
      <c r="BF37" s="4">
        <f t="shared" si="87"/>
        <v>0.11124828569786126</v>
      </c>
      <c r="BG37" s="4">
        <f t="shared" si="112"/>
        <v>7.5206995026883536E-2</v>
      </c>
      <c r="BH37" s="157">
        <f t="shared" si="88"/>
        <v>897847</v>
      </c>
      <c r="BI37" s="4">
        <f t="shared" si="113"/>
        <v>7.5201690401457359E-5</v>
      </c>
      <c r="BJ37" s="4">
        <f t="shared" si="89"/>
        <v>9.2598643126514391E-2</v>
      </c>
      <c r="BK37" s="4">
        <f t="shared" si="114"/>
        <v>4.4213215655821501E-2</v>
      </c>
      <c r="BL37" s="159">
        <f t="shared" si="90"/>
        <v>43578</v>
      </c>
      <c r="BM37" s="4">
        <f t="shared" si="115"/>
        <v>2.8903811664431458E-5</v>
      </c>
      <c r="BN37" s="4">
        <f t="shared" si="91"/>
        <v>4.5146684767609262E-3</v>
      </c>
      <c r="BO37" s="4">
        <f t="shared" si="116"/>
        <v>1.7287140959537799E-2</v>
      </c>
      <c r="BP37" s="157">
        <f t="shared" si="92"/>
        <v>2933127</v>
      </c>
      <c r="BQ37" s="164">
        <f t="shared" si="117"/>
        <v>3.2843871544440198E-4</v>
      </c>
      <c r="BR37" s="4">
        <f t="shared" si="93"/>
        <v>0.30387112775336966</v>
      </c>
      <c r="BS37" s="4">
        <f t="shared" si="118"/>
        <v>0.19643659585022361</v>
      </c>
    </row>
    <row r="38" spans="1:71" x14ac:dyDescent="0.35">
      <c r="A38">
        <v>168</v>
      </c>
      <c r="B38" t="s">
        <v>201</v>
      </c>
      <c r="C38" t="s">
        <v>472</v>
      </c>
      <c r="G38" s="200">
        <v>4436742</v>
      </c>
      <c r="H38" s="4">
        <f t="shared" si="94"/>
        <v>7.3814365335288603E-4</v>
      </c>
      <c r="I38" s="200">
        <v>776301</v>
      </c>
      <c r="J38" s="200">
        <v>4421150</v>
      </c>
      <c r="K38" s="4">
        <f t="shared" si="95"/>
        <v>7.2038258650291133E-4</v>
      </c>
      <c r="L38" s="200">
        <v>688864</v>
      </c>
      <c r="M38">
        <v>168</v>
      </c>
      <c r="N38" t="s">
        <v>201</v>
      </c>
      <c r="O38" t="s">
        <v>472</v>
      </c>
      <c r="P38" s="200">
        <v>4425346</v>
      </c>
      <c r="Q38" s="4">
        <f t="shared" si="96"/>
        <v>7.313336854654185E-4</v>
      </c>
      <c r="R38">
        <v>168</v>
      </c>
      <c r="S38" t="s">
        <v>201</v>
      </c>
      <c r="T38" t="s">
        <v>472</v>
      </c>
      <c r="U38" s="200">
        <v>4527669</v>
      </c>
      <c r="V38" s="4">
        <f t="shared" si="97"/>
        <v>7.6546413103744445E-4</v>
      </c>
      <c r="W38" s="163">
        <v>168</v>
      </c>
      <c r="X38" s="163" t="s">
        <v>201</v>
      </c>
      <c r="Y38" s="8" t="s">
        <v>472</v>
      </c>
      <c r="Z38" s="11">
        <v>4984388</v>
      </c>
      <c r="AA38" s="161">
        <f t="shared" si="98"/>
        <v>8.2351177901476196E-4</v>
      </c>
      <c r="AB38">
        <v>168</v>
      </c>
      <c r="AC38" t="s">
        <v>201</v>
      </c>
      <c r="AD38" s="160">
        <v>5254626</v>
      </c>
      <c r="AE38" s="161">
        <f t="shared" si="99"/>
        <v>8.523718596064947E-4</v>
      </c>
      <c r="AF38">
        <v>168</v>
      </c>
      <c r="AG38" t="s">
        <v>201</v>
      </c>
      <c r="AH38" s="3">
        <v>5403835</v>
      </c>
      <c r="AI38" s="161">
        <f t="shared" si="100"/>
        <v>9.0595869125982022E-4</v>
      </c>
      <c r="AJ38">
        <v>168</v>
      </c>
      <c r="AK38" t="s">
        <v>201</v>
      </c>
      <c r="AL38" s="3">
        <v>5103835</v>
      </c>
      <c r="AM38" s="161">
        <f t="shared" si="101"/>
        <v>8.9531201581869889E-4</v>
      </c>
      <c r="AN38" s="13">
        <v>168</v>
      </c>
      <c r="AO38" s="13" t="s">
        <v>201</v>
      </c>
      <c r="AP38" s="3">
        <v>4987248</v>
      </c>
      <c r="AQ38" s="161">
        <f t="shared" si="102"/>
        <v>8.6387614237231486E-4</v>
      </c>
      <c r="AR38" s="179">
        <f t="shared" si="103"/>
        <v>-102323</v>
      </c>
      <c r="AS38" s="4">
        <f t="shared" si="104"/>
        <v>-3.4130445572025945E-5</v>
      </c>
      <c r="AT38" s="4">
        <f t="shared" si="82"/>
        <v>-2.259948772757019E-2</v>
      </c>
      <c r="AU38" s="4">
        <f t="shared" si="105"/>
        <v>-4.4587909724481102E-2</v>
      </c>
      <c r="AV38" s="3">
        <f t="shared" si="106"/>
        <v>-456719</v>
      </c>
      <c r="AW38" s="164">
        <f t="shared" si="107"/>
        <v>-5.8047647977317509E-5</v>
      </c>
      <c r="AX38" s="4">
        <f t="shared" si="83"/>
        <v>-9.1629905216046581E-2</v>
      </c>
      <c r="AY38" s="4">
        <f t="shared" si="108"/>
        <v>-7.0487938917843912E-2</v>
      </c>
      <c r="AZ38" s="157">
        <f t="shared" si="84"/>
        <v>-270238</v>
      </c>
      <c r="BA38" s="164">
        <f t="shared" si="109"/>
        <v>-2.8860080591732742E-5</v>
      </c>
      <c r="BB38" s="4">
        <f t="shared" si="85"/>
        <v>-5.1428588828205848E-2</v>
      </c>
      <c r="BC38" s="4">
        <f t="shared" si="110"/>
        <v>-3.3858556293794431E-2</v>
      </c>
      <c r="BD38" s="157">
        <f t="shared" si="86"/>
        <v>-149209</v>
      </c>
      <c r="BE38" s="4">
        <f t="shared" si="111"/>
        <v>-5.3586831653325523E-5</v>
      </c>
      <c r="BF38" s="4">
        <f t="shared" si="87"/>
        <v>-2.7611686885332363E-2</v>
      </c>
      <c r="BG38" s="4">
        <f t="shared" si="112"/>
        <v>-5.9149310195156943E-2</v>
      </c>
      <c r="BH38" s="157">
        <f t="shared" si="88"/>
        <v>300000</v>
      </c>
      <c r="BI38" s="4">
        <f t="shared" si="113"/>
        <v>1.0646675441121334E-5</v>
      </c>
      <c r="BJ38" s="4">
        <f t="shared" si="89"/>
        <v>5.877932966093144E-2</v>
      </c>
      <c r="BK38" s="4">
        <f t="shared" si="114"/>
        <v>1.1891581094648562E-2</v>
      </c>
      <c r="BL38" s="159">
        <f t="shared" si="90"/>
        <v>116587</v>
      </c>
      <c r="BM38" s="4">
        <f t="shared" si="115"/>
        <v>3.1435873446384027E-5</v>
      </c>
      <c r="BN38" s="4">
        <f t="shared" si="91"/>
        <v>2.3377020753730313E-2</v>
      </c>
      <c r="BO38" s="4">
        <f t="shared" si="116"/>
        <v>3.6389329331467678E-2</v>
      </c>
      <c r="BP38" s="157">
        <f t="shared" si="92"/>
        <v>-459579</v>
      </c>
      <c r="BQ38" s="164">
        <f t="shared" si="117"/>
        <v>-4.0364363357552903E-5</v>
      </c>
      <c r="BR38" s="4">
        <f t="shared" si="93"/>
        <v>-9.2150821455038931E-2</v>
      </c>
      <c r="BS38" s="4">
        <f t="shared" si="118"/>
        <v>-4.6724711307233435E-2</v>
      </c>
    </row>
    <row r="39" spans="1:71" x14ac:dyDescent="0.35">
      <c r="A39">
        <v>171</v>
      </c>
      <c r="B39" t="s">
        <v>231</v>
      </c>
      <c r="C39" t="s">
        <v>473</v>
      </c>
      <c r="G39" s="200">
        <v>12490307</v>
      </c>
      <c r="H39" s="4">
        <f t="shared" si="94"/>
        <v>2.0780205025397297E-3</v>
      </c>
      <c r="I39" s="200">
        <v>1391410</v>
      </c>
      <c r="J39" s="200">
        <v>12801813</v>
      </c>
      <c r="K39" s="4">
        <f t="shared" si="95"/>
        <v>2.0859285843879069E-3</v>
      </c>
      <c r="L39" s="200">
        <v>1198012</v>
      </c>
      <c r="M39">
        <v>171</v>
      </c>
      <c r="N39" t="s">
        <v>231</v>
      </c>
      <c r="O39" t="s">
        <v>473</v>
      </c>
      <c r="P39" s="200">
        <v>12838118</v>
      </c>
      <c r="Q39" s="4">
        <f t="shared" si="96"/>
        <v>2.1216302976942206E-3</v>
      </c>
      <c r="R39">
        <v>171</v>
      </c>
      <c r="S39" t="s">
        <v>231</v>
      </c>
      <c r="T39" t="s">
        <v>473</v>
      </c>
      <c r="U39" s="200">
        <v>12557318</v>
      </c>
      <c r="V39" s="4">
        <f t="shared" si="97"/>
        <v>2.1229856933072757E-3</v>
      </c>
      <c r="W39" s="163">
        <v>171</v>
      </c>
      <c r="X39" s="163" t="s">
        <v>231</v>
      </c>
      <c r="Y39" s="8" t="s">
        <v>473</v>
      </c>
      <c r="Z39" s="11">
        <v>12790825</v>
      </c>
      <c r="AA39" s="161">
        <f t="shared" si="98"/>
        <v>2.1132775078538213E-3</v>
      </c>
      <c r="AB39">
        <v>171</v>
      </c>
      <c r="AC39" t="s">
        <v>231</v>
      </c>
      <c r="AD39" s="160">
        <v>13028818</v>
      </c>
      <c r="AE39" s="161">
        <f t="shared" si="99"/>
        <v>2.1134516190371246E-3</v>
      </c>
      <c r="AF39">
        <v>171</v>
      </c>
      <c r="AG39" t="s">
        <v>231</v>
      </c>
      <c r="AH39" s="3">
        <v>12331362</v>
      </c>
      <c r="AI39" s="161">
        <f t="shared" si="100"/>
        <v>2.0673659686076796E-3</v>
      </c>
      <c r="AJ39">
        <v>171</v>
      </c>
      <c r="AK39" t="s">
        <v>231</v>
      </c>
      <c r="AL39" s="3">
        <v>11124188</v>
      </c>
      <c r="AM39" s="161">
        <f t="shared" si="101"/>
        <v>1.9513991307764024E-3</v>
      </c>
      <c r="AN39" s="13">
        <v>171</v>
      </c>
      <c r="AO39" s="13" t="s">
        <v>231</v>
      </c>
      <c r="AP39" s="3">
        <v>10584431</v>
      </c>
      <c r="AQ39" s="161">
        <f t="shared" si="102"/>
        <v>1.833403396319161E-3</v>
      </c>
      <c r="AR39" s="179">
        <f t="shared" si="103"/>
        <v>280800</v>
      </c>
      <c r="AS39" s="4">
        <f t="shared" si="104"/>
        <v>-1.3553956130550951E-6</v>
      </c>
      <c r="AT39" s="4">
        <f t="shared" si="82"/>
        <v>2.2361462853771802E-2</v>
      </c>
      <c r="AU39" s="4">
        <f t="shared" si="105"/>
        <v>-6.3843841120926408E-4</v>
      </c>
      <c r="AV39" s="3">
        <f t="shared" si="106"/>
        <v>-233507</v>
      </c>
      <c r="AW39" s="164">
        <f t="shared" si="107"/>
        <v>9.7081854534544418E-6</v>
      </c>
      <c r="AX39" s="4">
        <f t="shared" si="83"/>
        <v>-1.8255820089790924E-2</v>
      </c>
      <c r="AY39" s="4">
        <f t="shared" si="108"/>
        <v>4.593899957471166E-3</v>
      </c>
      <c r="AZ39" s="157">
        <f t="shared" si="84"/>
        <v>-237993</v>
      </c>
      <c r="BA39" s="164">
        <f t="shared" si="109"/>
        <v>-1.7411118330337011E-7</v>
      </c>
      <c r="BB39" s="4">
        <f t="shared" si="85"/>
        <v>-1.8266660874378629E-2</v>
      </c>
      <c r="BC39" s="4">
        <f t="shared" si="110"/>
        <v>-8.2382384216911513E-5</v>
      </c>
      <c r="BD39" s="157">
        <f t="shared" si="86"/>
        <v>697456</v>
      </c>
      <c r="BE39" s="4">
        <f t="shared" si="111"/>
        <v>4.6085650429445076E-5</v>
      </c>
      <c r="BF39" s="4">
        <f t="shared" si="87"/>
        <v>5.6559526838965556E-2</v>
      </c>
      <c r="BG39" s="4">
        <f t="shared" si="112"/>
        <v>2.2291965297504938E-2</v>
      </c>
      <c r="BH39" s="157">
        <f t="shared" si="88"/>
        <v>1207174</v>
      </c>
      <c r="BI39" s="4">
        <f t="shared" si="113"/>
        <v>1.1596683783127713E-4</v>
      </c>
      <c r="BJ39" s="4">
        <f t="shared" si="89"/>
        <v>0.10851794306245094</v>
      </c>
      <c r="BK39" s="4">
        <f t="shared" si="114"/>
        <v>5.9427533815256672E-2</v>
      </c>
      <c r="BL39" s="159">
        <f t="shared" si="90"/>
        <v>539757</v>
      </c>
      <c r="BM39" s="4">
        <f t="shared" si="115"/>
        <v>1.1799573445724141E-4</v>
      </c>
      <c r="BN39" s="4">
        <f t="shared" si="91"/>
        <v>5.0995372353979163E-2</v>
      </c>
      <c r="BO39" s="4">
        <f t="shared" si="116"/>
        <v>6.4358850154928246E-2</v>
      </c>
      <c r="BP39" s="157">
        <f t="shared" si="92"/>
        <v>1972887</v>
      </c>
      <c r="BQ39" s="164">
        <f t="shared" si="117"/>
        <v>2.7987411153466025E-4</v>
      </c>
      <c r="BR39" s="4">
        <f t="shared" si="93"/>
        <v>0.18639518742197855</v>
      </c>
      <c r="BS39" s="4">
        <f t="shared" si="118"/>
        <v>0.15265277248670453</v>
      </c>
    </row>
    <row r="40" spans="1:71" x14ac:dyDescent="0.35">
      <c r="A40">
        <v>173</v>
      </c>
      <c r="B40" t="s">
        <v>242</v>
      </c>
      <c r="C40" t="s">
        <v>472</v>
      </c>
      <c r="G40" s="200">
        <v>7652115</v>
      </c>
      <c r="H40" s="4">
        <f t="shared" si="94"/>
        <v>1.2730873514791754E-3</v>
      </c>
      <c r="I40" s="200">
        <v>1176360</v>
      </c>
      <c r="J40" s="200">
        <v>7754324</v>
      </c>
      <c r="K40" s="4">
        <f t="shared" si="95"/>
        <v>1.2634902637778862E-3</v>
      </c>
      <c r="L40" s="200">
        <v>840440</v>
      </c>
      <c r="M40">
        <v>173</v>
      </c>
      <c r="N40" t="s">
        <v>242</v>
      </c>
      <c r="O40" t="s">
        <v>472</v>
      </c>
      <c r="P40" s="200">
        <v>8026652</v>
      </c>
      <c r="Q40" s="4">
        <f t="shared" si="96"/>
        <v>1.3264863332965089E-3</v>
      </c>
      <c r="R40">
        <v>173</v>
      </c>
      <c r="S40" t="s">
        <v>242</v>
      </c>
      <c r="T40" t="s">
        <v>472</v>
      </c>
      <c r="U40" s="200">
        <v>7916625</v>
      </c>
      <c r="V40" s="4">
        <f t="shared" si="97"/>
        <v>1.3384133151902909E-3</v>
      </c>
      <c r="W40" s="163">
        <v>173</v>
      </c>
      <c r="X40" s="163" t="s">
        <v>242</v>
      </c>
      <c r="Y40" s="8" t="s">
        <v>472</v>
      </c>
      <c r="Z40" s="11">
        <v>7988742</v>
      </c>
      <c r="AA40" s="161">
        <f t="shared" si="98"/>
        <v>1.3198858388451997E-3</v>
      </c>
      <c r="AB40">
        <v>173</v>
      </c>
      <c r="AC40" t="s">
        <v>242</v>
      </c>
      <c r="AD40" s="160">
        <v>8068207</v>
      </c>
      <c r="AE40" s="161">
        <f t="shared" si="99"/>
        <v>1.3087729943634691E-3</v>
      </c>
      <c r="AF40">
        <v>173</v>
      </c>
      <c r="AG40" t="s">
        <v>242</v>
      </c>
      <c r="AH40" s="3">
        <v>7793449</v>
      </c>
      <c r="AI40" s="161">
        <f t="shared" si="100"/>
        <v>1.3065800226024953E-3</v>
      </c>
      <c r="AJ40">
        <v>173</v>
      </c>
      <c r="AK40" t="s">
        <v>242</v>
      </c>
      <c r="AL40" s="3">
        <v>7510837</v>
      </c>
      <c r="AM40" s="161">
        <f t="shared" si="101"/>
        <v>1.3175470239448707E-3</v>
      </c>
      <c r="AN40" s="13">
        <v>173</v>
      </c>
      <c r="AO40" s="13" t="s">
        <v>242</v>
      </c>
      <c r="AP40" s="3">
        <v>7511766</v>
      </c>
      <c r="AQ40" s="161">
        <f t="shared" si="102"/>
        <v>1.3011655795908915E-3</v>
      </c>
      <c r="AR40" s="179">
        <f t="shared" si="103"/>
        <v>110027</v>
      </c>
      <c r="AS40" s="4">
        <f t="shared" si="104"/>
        <v>-1.1926981893781987E-5</v>
      </c>
      <c r="AT40" s="4">
        <f t="shared" si="82"/>
        <v>1.389822051695009E-2</v>
      </c>
      <c r="AU40" s="4">
        <f t="shared" si="105"/>
        <v>-8.911284547468994E-3</v>
      </c>
      <c r="AV40" s="3">
        <f t="shared" si="106"/>
        <v>-72117</v>
      </c>
      <c r="AW40" s="164">
        <f t="shared" si="107"/>
        <v>1.8527476345091146E-5</v>
      </c>
      <c r="AX40" s="4">
        <f t="shared" si="83"/>
        <v>-9.0273287083247906E-3</v>
      </c>
      <c r="AY40" s="4">
        <f t="shared" si="108"/>
        <v>1.4037180943846846E-2</v>
      </c>
      <c r="AZ40" s="157">
        <f t="shared" si="84"/>
        <v>-79465</v>
      </c>
      <c r="BA40" s="164">
        <f t="shared" si="109"/>
        <v>1.1112844481730609E-5</v>
      </c>
      <c r="BB40" s="4">
        <f t="shared" si="85"/>
        <v>-9.8491523581385552E-3</v>
      </c>
      <c r="BC40" s="4">
        <f t="shared" si="110"/>
        <v>8.491040485699675E-3</v>
      </c>
      <c r="BD40" s="157">
        <f t="shared" si="86"/>
        <v>274758</v>
      </c>
      <c r="BE40" s="4">
        <f t="shared" si="111"/>
        <v>2.1929717609738084E-6</v>
      </c>
      <c r="BF40" s="4">
        <f t="shared" si="87"/>
        <v>3.5254994290717753E-2</v>
      </c>
      <c r="BG40" s="4">
        <f t="shared" si="112"/>
        <v>1.6784060088457229E-3</v>
      </c>
      <c r="BH40" s="157">
        <f t="shared" si="88"/>
        <v>282612</v>
      </c>
      <c r="BI40" s="4">
        <f t="shared" si="113"/>
        <v>-1.0967001342375394E-5</v>
      </c>
      <c r="BJ40" s="4">
        <f t="shared" si="89"/>
        <v>3.762723115945666E-2</v>
      </c>
      <c r="BK40" s="4">
        <f t="shared" si="114"/>
        <v>-8.3238025991201961E-3</v>
      </c>
      <c r="BL40" s="159">
        <f t="shared" si="90"/>
        <v>-929</v>
      </c>
      <c r="BM40" s="4">
        <f t="shared" si="115"/>
        <v>1.6381444353979167E-5</v>
      </c>
      <c r="BN40" s="4">
        <f t="shared" si="91"/>
        <v>-1.2367264901489211E-4</v>
      </c>
      <c r="BO40" s="4">
        <f t="shared" si="116"/>
        <v>1.2589823010173518E-2</v>
      </c>
      <c r="BP40" s="157">
        <f t="shared" si="92"/>
        <v>404859</v>
      </c>
      <c r="BQ40" s="164">
        <f t="shared" si="117"/>
        <v>1.872025925430819E-5</v>
      </c>
      <c r="BR40" s="4">
        <f t="shared" si="93"/>
        <v>5.3896646940280089E-2</v>
      </c>
      <c r="BS40" s="4">
        <f t="shared" si="118"/>
        <v>1.4387299777937684E-2</v>
      </c>
    </row>
    <row r="41" spans="1:71" x14ac:dyDescent="0.35">
      <c r="A41">
        <v>175</v>
      </c>
      <c r="B41" t="s">
        <v>244</v>
      </c>
      <c r="C41" t="s">
        <v>472</v>
      </c>
      <c r="G41" s="200">
        <v>3853216</v>
      </c>
      <c r="H41" s="4">
        <f t="shared" si="94"/>
        <v>6.4106205305555157E-4</v>
      </c>
      <c r="I41" s="200">
        <v>691377</v>
      </c>
      <c r="J41" s="200">
        <v>4004300</v>
      </c>
      <c r="K41" s="4">
        <f t="shared" si="95"/>
        <v>6.5246100926989758E-4</v>
      </c>
      <c r="L41" s="200">
        <v>613606</v>
      </c>
      <c r="M41">
        <v>175</v>
      </c>
      <c r="N41" t="s">
        <v>244</v>
      </c>
      <c r="O41" t="s">
        <v>472</v>
      </c>
      <c r="P41" s="200">
        <v>3319538</v>
      </c>
      <c r="Q41" s="4">
        <f t="shared" si="96"/>
        <v>5.4858760412914711E-4</v>
      </c>
      <c r="R41">
        <v>175</v>
      </c>
      <c r="S41" t="s">
        <v>244</v>
      </c>
      <c r="T41" t="s">
        <v>472</v>
      </c>
      <c r="U41" s="200">
        <v>3690390</v>
      </c>
      <c r="V41" s="4">
        <f t="shared" si="97"/>
        <v>6.2391070869784757E-4</v>
      </c>
      <c r="W41" s="163">
        <v>175</v>
      </c>
      <c r="X41" s="163" t="s">
        <v>244</v>
      </c>
      <c r="Y41" s="8" t="s">
        <v>472</v>
      </c>
      <c r="Z41" s="11">
        <v>3218493</v>
      </c>
      <c r="AA41" s="161">
        <f t="shared" si="98"/>
        <v>5.3175372707272358E-4</v>
      </c>
      <c r="AB41">
        <v>175</v>
      </c>
      <c r="AC41" t="s">
        <v>244</v>
      </c>
      <c r="AD41" s="160">
        <v>3404212</v>
      </c>
      <c r="AE41" s="161">
        <f t="shared" si="99"/>
        <v>5.5220952222570063E-4</v>
      </c>
      <c r="AF41">
        <v>175</v>
      </c>
      <c r="AG41" t="s">
        <v>244</v>
      </c>
      <c r="AH41" s="3">
        <v>2960814</v>
      </c>
      <c r="AI41" s="161">
        <f t="shared" si="100"/>
        <v>4.9638361950425083E-4</v>
      </c>
      <c r="AJ41">
        <v>175</v>
      </c>
      <c r="AK41" t="s">
        <v>244</v>
      </c>
      <c r="AL41" s="3">
        <v>2700663</v>
      </c>
      <c r="AM41" s="161">
        <f t="shared" si="101"/>
        <v>4.7374886425148436E-4</v>
      </c>
      <c r="AN41" s="13">
        <v>175</v>
      </c>
      <c r="AO41" s="13" t="s">
        <v>244</v>
      </c>
      <c r="AP41" s="3">
        <v>2781038</v>
      </c>
      <c r="AQ41" s="161">
        <f t="shared" si="102"/>
        <v>4.8172306234436663E-4</v>
      </c>
      <c r="AR41" s="179">
        <f t="shared" si="103"/>
        <v>-370852</v>
      </c>
      <c r="AS41" s="4">
        <f t="shared" si="104"/>
        <v>-7.5323104568700457E-5</v>
      </c>
      <c r="AT41" s="4">
        <f t="shared" si="82"/>
        <v>-0.10049127598980054</v>
      </c>
      <c r="AU41" s="4">
        <f t="shared" si="105"/>
        <v>-0.12072737896406027</v>
      </c>
      <c r="AV41" s="3">
        <f t="shared" si="106"/>
        <v>471897</v>
      </c>
      <c r="AW41" s="164">
        <f t="shared" si="107"/>
        <v>9.215698162512399E-5</v>
      </c>
      <c r="AX41" s="4">
        <f t="shared" si="83"/>
        <v>0.14662048356171661</v>
      </c>
      <c r="AY41" s="4">
        <f t="shared" si="108"/>
        <v>0.17330763647383038</v>
      </c>
      <c r="AZ41" s="157">
        <f t="shared" si="84"/>
        <v>-185719</v>
      </c>
      <c r="BA41" s="164">
        <f t="shared" si="109"/>
        <v>-2.0455795152977052E-5</v>
      </c>
      <c r="BB41" s="4">
        <f t="shared" si="85"/>
        <v>-5.4555650470652237E-2</v>
      </c>
      <c r="BC41" s="4">
        <f t="shared" si="110"/>
        <v>-3.7043539326394127E-2</v>
      </c>
      <c r="BD41" s="157">
        <f t="shared" si="86"/>
        <v>443398</v>
      </c>
      <c r="BE41" s="4">
        <f t="shared" si="111"/>
        <v>5.5825902721449799E-5</v>
      </c>
      <c r="BF41" s="4">
        <f t="shared" si="87"/>
        <v>0.14975543887593074</v>
      </c>
      <c r="BG41" s="4">
        <f t="shared" si="112"/>
        <v>0.11246523964107508</v>
      </c>
      <c r="BH41" s="157">
        <f t="shared" si="88"/>
        <v>260151</v>
      </c>
      <c r="BI41" s="4">
        <f t="shared" si="113"/>
        <v>2.2634755252766469E-5</v>
      </c>
      <c r="BJ41" s="4">
        <f t="shared" si="89"/>
        <v>9.6328568207140253E-2</v>
      </c>
      <c r="BK41" s="4">
        <f t="shared" si="114"/>
        <v>4.7777962040139177E-2</v>
      </c>
      <c r="BL41" s="159">
        <f t="shared" si="90"/>
        <v>-80375</v>
      </c>
      <c r="BM41" s="4">
        <f t="shared" si="115"/>
        <v>-7.9741980928822688E-6</v>
      </c>
      <c r="BN41" s="4">
        <f t="shared" si="91"/>
        <v>-2.8901079381151929E-2</v>
      </c>
      <c r="BO41" s="4">
        <f t="shared" si="116"/>
        <v>-1.6553490410184678E-2</v>
      </c>
      <c r="BP41" s="157">
        <f t="shared" si="92"/>
        <v>909352</v>
      </c>
      <c r="BQ41" s="164">
        <f t="shared" si="117"/>
        <v>5.0030664728356947E-5</v>
      </c>
      <c r="BR41" s="4">
        <f t="shared" si="93"/>
        <v>0.32698294665516975</v>
      </c>
      <c r="BS41" s="4">
        <f t="shared" si="118"/>
        <v>0.10385773204395975</v>
      </c>
    </row>
    <row r="42" spans="1:71" x14ac:dyDescent="0.35">
      <c r="A42">
        <v>177</v>
      </c>
      <c r="B42" t="s">
        <v>264</v>
      </c>
      <c r="C42" t="s">
        <v>472</v>
      </c>
      <c r="G42" s="200">
        <v>5944980</v>
      </c>
      <c r="H42" s="4">
        <f t="shared" si="94"/>
        <v>9.8907019076381738E-4</v>
      </c>
      <c r="I42" s="200">
        <v>422389</v>
      </c>
      <c r="J42" s="200">
        <v>5469221</v>
      </c>
      <c r="K42" s="4">
        <f t="shared" si="95"/>
        <v>8.9115537137080599E-4</v>
      </c>
      <c r="L42" s="200">
        <v>252856</v>
      </c>
      <c r="M42">
        <v>177</v>
      </c>
      <c r="N42" t="s">
        <v>264</v>
      </c>
      <c r="O42" t="s">
        <v>472</v>
      </c>
      <c r="P42" s="200">
        <v>5447152</v>
      </c>
      <c r="Q42" s="4">
        <f t="shared" si="96"/>
        <v>9.0019757719516746E-4</v>
      </c>
      <c r="R42">
        <v>177</v>
      </c>
      <c r="S42" t="s">
        <v>264</v>
      </c>
      <c r="T42" t="s">
        <v>472</v>
      </c>
      <c r="U42" s="200">
        <v>5376608</v>
      </c>
      <c r="V42" s="4">
        <f t="shared" si="97"/>
        <v>9.0898883523706615E-4</v>
      </c>
      <c r="W42" s="163">
        <v>177</v>
      </c>
      <c r="X42" s="163" t="s">
        <v>264</v>
      </c>
      <c r="Y42" s="8" t="s">
        <v>472</v>
      </c>
      <c r="Z42" s="11">
        <v>5588144</v>
      </c>
      <c r="AA42" s="161">
        <f t="shared" si="98"/>
        <v>9.2326327862731958E-4</v>
      </c>
      <c r="AB42">
        <v>177</v>
      </c>
      <c r="AC42" t="s">
        <v>264</v>
      </c>
      <c r="AD42" s="160">
        <v>5566394</v>
      </c>
      <c r="AE42" s="161">
        <f t="shared" si="99"/>
        <v>9.029448727811331E-4</v>
      </c>
      <c r="AF42">
        <v>177</v>
      </c>
      <c r="AG42" t="s">
        <v>264</v>
      </c>
      <c r="AH42" s="3">
        <v>5068749</v>
      </c>
      <c r="AI42" s="161">
        <f t="shared" si="100"/>
        <v>8.4978116659086055E-4</v>
      </c>
      <c r="AJ42">
        <v>177</v>
      </c>
      <c r="AK42" t="s">
        <v>264</v>
      </c>
      <c r="AL42" s="3">
        <v>4687254</v>
      </c>
      <c r="AM42" s="161">
        <f t="shared" si="101"/>
        <v>8.2223559879860135E-4</v>
      </c>
      <c r="AN42" s="13">
        <v>177</v>
      </c>
      <c r="AO42" s="13" t="s">
        <v>264</v>
      </c>
      <c r="AP42" s="3">
        <v>4632659</v>
      </c>
      <c r="AQ42" s="161">
        <f t="shared" si="102"/>
        <v>8.0245529916426572E-4</v>
      </c>
      <c r="AR42" s="179">
        <f t="shared" si="103"/>
        <v>70544</v>
      </c>
      <c r="AS42" s="4">
        <f t="shared" si="104"/>
        <v>-8.7912580418986848E-6</v>
      </c>
      <c r="AT42" s="4">
        <f t="shared" si="82"/>
        <v>1.3120539938935477E-2</v>
      </c>
      <c r="AU42" s="4">
        <f t="shared" si="105"/>
        <v>-9.6714697706995565E-3</v>
      </c>
      <c r="AV42" s="3">
        <f t="shared" si="106"/>
        <v>-211536</v>
      </c>
      <c r="AW42" s="164">
        <f t="shared" si="107"/>
        <v>-1.4274443390253433E-5</v>
      </c>
      <c r="AX42" s="4">
        <f t="shared" si="83"/>
        <v>-3.7854428948144503E-2</v>
      </c>
      <c r="AY42" s="4">
        <f t="shared" si="108"/>
        <v>-1.5460859021141025E-2</v>
      </c>
      <c r="AZ42" s="157">
        <f t="shared" si="84"/>
        <v>21750</v>
      </c>
      <c r="BA42" s="164">
        <f t="shared" si="109"/>
        <v>2.0318405846186482E-5</v>
      </c>
      <c r="BB42" s="4">
        <f t="shared" si="85"/>
        <v>3.9073770200240944E-3</v>
      </c>
      <c r="BC42" s="4">
        <f t="shared" si="110"/>
        <v>2.2502376898829248E-2</v>
      </c>
      <c r="BD42" s="157">
        <f t="shared" si="86"/>
        <v>497645</v>
      </c>
      <c r="BE42" s="4">
        <f t="shared" si="111"/>
        <v>5.3163706190272552E-5</v>
      </c>
      <c r="BF42" s="4">
        <f t="shared" si="87"/>
        <v>9.8179057593895461E-2</v>
      </c>
      <c r="BG42" s="4">
        <f t="shared" si="112"/>
        <v>6.2561643256409075E-2</v>
      </c>
      <c r="BH42" s="157">
        <f t="shared" si="88"/>
        <v>381495</v>
      </c>
      <c r="BI42" s="4">
        <f t="shared" si="113"/>
        <v>2.7545567792259195E-5</v>
      </c>
      <c r="BJ42" s="4">
        <f t="shared" si="89"/>
        <v>8.138987134044795E-2</v>
      </c>
      <c r="BK42" s="4">
        <f t="shared" si="114"/>
        <v>3.350082121536338E-2</v>
      </c>
      <c r="BL42" s="159">
        <f t="shared" si="90"/>
        <v>54595</v>
      </c>
      <c r="BM42" s="4">
        <f t="shared" si="115"/>
        <v>1.978029963433563E-5</v>
      </c>
      <c r="BN42" s="4">
        <f t="shared" si="91"/>
        <v>1.1784808681148343E-2</v>
      </c>
      <c r="BO42" s="4">
        <f t="shared" si="116"/>
        <v>2.4649721492195575E-2</v>
      </c>
      <c r="BP42" s="157">
        <f t="shared" si="92"/>
        <v>743949</v>
      </c>
      <c r="BQ42" s="164">
        <f t="shared" si="117"/>
        <v>1.2080797946305386E-4</v>
      </c>
      <c r="BR42" s="4">
        <f t="shared" si="93"/>
        <v>0.16058790426836941</v>
      </c>
      <c r="BS42" s="4">
        <f t="shared" si="118"/>
        <v>0.15054792408857157</v>
      </c>
    </row>
    <row r="43" spans="1:71" x14ac:dyDescent="0.35">
      <c r="A43">
        <v>180</v>
      </c>
      <c r="B43" t="s">
        <v>299</v>
      </c>
      <c r="C43" t="s">
        <v>472</v>
      </c>
      <c r="G43" s="200">
        <v>1932250</v>
      </c>
      <c r="H43" s="4">
        <f t="shared" si="94"/>
        <v>3.2146968973880249E-4</v>
      </c>
      <c r="I43" s="200">
        <v>258694</v>
      </c>
      <c r="J43" s="200">
        <v>1828956</v>
      </c>
      <c r="K43" s="4">
        <f t="shared" si="95"/>
        <v>2.9801025838978968E-4</v>
      </c>
      <c r="L43" s="200">
        <v>219054</v>
      </c>
      <c r="M43">
        <v>180</v>
      </c>
      <c r="N43" t="s">
        <v>299</v>
      </c>
      <c r="O43" t="s">
        <v>472</v>
      </c>
      <c r="P43" s="200">
        <v>1830696</v>
      </c>
      <c r="Q43" s="4">
        <f t="shared" si="96"/>
        <v>3.0254123692176837E-4</v>
      </c>
      <c r="R43">
        <v>180</v>
      </c>
      <c r="S43" t="s">
        <v>299</v>
      </c>
      <c r="T43" t="s">
        <v>472</v>
      </c>
      <c r="U43" s="200">
        <v>1771529</v>
      </c>
      <c r="V43" s="4">
        <f t="shared" si="97"/>
        <v>2.995011133969009E-4</v>
      </c>
      <c r="W43" s="163">
        <v>180</v>
      </c>
      <c r="X43" s="163" t="s">
        <v>299</v>
      </c>
      <c r="Y43" s="8" t="s">
        <v>472</v>
      </c>
      <c r="Z43" s="11">
        <v>1906639</v>
      </c>
      <c r="AA43" s="161">
        <f t="shared" si="98"/>
        <v>3.1501152695755764E-4</v>
      </c>
      <c r="AB43">
        <v>180</v>
      </c>
      <c r="AC43" t="s">
        <v>299</v>
      </c>
      <c r="AD43" s="160">
        <v>2064478</v>
      </c>
      <c r="AE43" s="161">
        <f t="shared" si="99"/>
        <v>3.3488643187482741E-4</v>
      </c>
      <c r="AF43">
        <v>180</v>
      </c>
      <c r="AG43" t="s">
        <v>299</v>
      </c>
      <c r="AH43" s="3">
        <v>1786558</v>
      </c>
      <c r="AI43" s="161">
        <f t="shared" si="100"/>
        <v>2.9951835086374065E-4</v>
      </c>
      <c r="AJ43">
        <v>180</v>
      </c>
      <c r="AK43" t="s">
        <v>299</v>
      </c>
      <c r="AL43" s="3">
        <v>1563052</v>
      </c>
      <c r="AM43" s="161">
        <f t="shared" si="101"/>
        <v>2.7418974887500258E-4</v>
      </c>
      <c r="AN43" s="13">
        <v>180</v>
      </c>
      <c r="AO43" s="13" t="s">
        <v>299</v>
      </c>
      <c r="AP43" s="3">
        <v>1289192</v>
      </c>
      <c r="AQ43" s="161">
        <f t="shared" si="102"/>
        <v>2.2330997210029445E-4</v>
      </c>
      <c r="AR43" s="179">
        <f t="shared" si="103"/>
        <v>59167</v>
      </c>
      <c r="AS43" s="4">
        <f t="shared" si="104"/>
        <v>3.0401235248674703E-6</v>
      </c>
      <c r="AT43" s="4">
        <f t="shared" si="82"/>
        <v>3.3398832308136082E-2</v>
      </c>
      <c r="AU43" s="4">
        <f t="shared" si="105"/>
        <v>1.0150625119175026E-2</v>
      </c>
      <c r="AV43" s="3">
        <f t="shared" si="106"/>
        <v>-135110</v>
      </c>
      <c r="AW43" s="164">
        <f t="shared" si="107"/>
        <v>-1.5510413560656741E-5</v>
      </c>
      <c r="AX43" s="4">
        <f t="shared" si="83"/>
        <v>-7.0862916367492743E-2</v>
      </c>
      <c r="AY43" s="4">
        <f t="shared" si="108"/>
        <v>-4.9237606351930419E-2</v>
      </c>
      <c r="AZ43" s="157">
        <f t="shared" si="84"/>
        <v>-157839</v>
      </c>
      <c r="BA43" s="164">
        <f t="shared" si="109"/>
        <v>-1.9874904917269772E-5</v>
      </c>
      <c r="BB43" s="4">
        <f t="shared" si="85"/>
        <v>-7.6454677647327801E-2</v>
      </c>
      <c r="BC43" s="4">
        <f t="shared" si="110"/>
        <v>-5.9348193971317832E-2</v>
      </c>
      <c r="BD43" s="157">
        <f t="shared" si="86"/>
        <v>277920</v>
      </c>
      <c r="BE43" s="4">
        <f t="shared" si="111"/>
        <v>3.5368081011086759E-5</v>
      </c>
      <c r="BF43" s="4">
        <f t="shared" si="87"/>
        <v>0.15556170020788579</v>
      </c>
      <c r="BG43" s="4">
        <f t="shared" si="112"/>
        <v>0.11808318558476805</v>
      </c>
      <c r="BH43" s="157">
        <f t="shared" si="88"/>
        <v>223506</v>
      </c>
      <c r="BI43" s="4">
        <f t="shared" si="113"/>
        <v>2.5328601988738072E-5</v>
      </c>
      <c r="BJ43" s="4">
        <f t="shared" si="89"/>
        <v>0.14299332331873796</v>
      </c>
      <c r="BK43" s="4">
        <f t="shared" si="114"/>
        <v>9.2376181431512439E-2</v>
      </c>
      <c r="BL43" s="159">
        <f t="shared" si="90"/>
        <v>273860</v>
      </c>
      <c r="BM43" s="4">
        <f t="shared" si="115"/>
        <v>5.0879776774708126E-5</v>
      </c>
      <c r="BN43" s="4">
        <f t="shared" si="91"/>
        <v>0.21242762908860743</v>
      </c>
      <c r="BO43" s="4">
        <f t="shared" si="116"/>
        <v>0.22784372903802372</v>
      </c>
      <c r="BP43" s="157">
        <f t="shared" si="92"/>
        <v>482337</v>
      </c>
      <c r="BQ43" s="164">
        <f t="shared" si="117"/>
        <v>9.1701554857263185E-5</v>
      </c>
      <c r="BR43" s="4">
        <f t="shared" si="93"/>
        <v>0.37413899558793418</v>
      </c>
      <c r="BS43" s="4">
        <f t="shared" si="118"/>
        <v>0.41064693168327288</v>
      </c>
    </row>
    <row r="44" spans="1:71" x14ac:dyDescent="0.35">
      <c r="A44">
        <v>183</v>
      </c>
      <c r="B44" t="s">
        <v>315</v>
      </c>
      <c r="C44" t="s">
        <v>472</v>
      </c>
      <c r="G44" s="200">
        <v>2298444</v>
      </c>
      <c r="H44" s="4">
        <f t="shared" si="94"/>
        <v>3.8239362378678337E-4</v>
      </c>
      <c r="I44" s="200">
        <v>413465</v>
      </c>
      <c r="J44" s="200">
        <v>2451299</v>
      </c>
      <c r="K44" s="4">
        <f t="shared" si="95"/>
        <v>3.9941488389039052E-4</v>
      </c>
      <c r="L44" s="200">
        <v>490973</v>
      </c>
      <c r="M44">
        <v>183</v>
      </c>
      <c r="N44" t="s">
        <v>315</v>
      </c>
      <c r="O44" t="s">
        <v>472</v>
      </c>
      <c r="P44" s="200">
        <v>2370005</v>
      </c>
      <c r="Q44" s="4">
        <f t="shared" si="96"/>
        <v>3.9166756480091486E-4</v>
      </c>
      <c r="R44">
        <v>183</v>
      </c>
      <c r="S44" t="s">
        <v>315</v>
      </c>
      <c r="T44" t="s">
        <v>472</v>
      </c>
      <c r="U44" s="200">
        <v>2129961</v>
      </c>
      <c r="V44" s="4">
        <f t="shared" si="97"/>
        <v>3.6009892640311079E-4</v>
      </c>
      <c r="W44" s="163">
        <v>183</v>
      </c>
      <c r="X44" s="163" t="s">
        <v>315</v>
      </c>
      <c r="Y44" s="8" t="s">
        <v>472</v>
      </c>
      <c r="Z44" s="11">
        <v>2151577</v>
      </c>
      <c r="AA44" s="161">
        <f t="shared" si="98"/>
        <v>3.5547975056461183E-4</v>
      </c>
      <c r="AB44">
        <v>183</v>
      </c>
      <c r="AC44" t="s">
        <v>315</v>
      </c>
      <c r="AD44" s="160">
        <v>2286565</v>
      </c>
      <c r="AE44" s="161">
        <f t="shared" si="99"/>
        <v>3.7091196617249723E-4</v>
      </c>
      <c r="AF44">
        <v>183</v>
      </c>
      <c r="AG44" t="s">
        <v>315</v>
      </c>
      <c r="AH44" s="3">
        <v>1966187</v>
      </c>
      <c r="AI44" s="161">
        <f t="shared" si="100"/>
        <v>3.2963334396628917E-4</v>
      </c>
      <c r="AJ44">
        <v>183</v>
      </c>
      <c r="AK44" t="s">
        <v>315</v>
      </c>
      <c r="AL44" s="3">
        <v>1805894</v>
      </c>
      <c r="AM44" s="161">
        <f t="shared" si="101"/>
        <v>3.1678896310223455E-4</v>
      </c>
      <c r="AN44" s="13">
        <v>183</v>
      </c>
      <c r="AO44" s="13" t="s">
        <v>315</v>
      </c>
      <c r="AP44" s="3">
        <v>1800798</v>
      </c>
      <c r="AQ44" s="161">
        <f t="shared" si="102"/>
        <v>3.1192882917227695E-4</v>
      </c>
      <c r="AR44" s="179">
        <f t="shared" si="103"/>
        <v>240044</v>
      </c>
      <c r="AS44" s="4">
        <f t="shared" si="104"/>
        <v>3.1568638397804069E-5</v>
      </c>
      <c r="AT44" s="4">
        <f t="shared" si="82"/>
        <v>0.11269877711375936</v>
      </c>
      <c r="AU44" s="4">
        <f t="shared" si="105"/>
        <v>8.7666571831054918E-2</v>
      </c>
      <c r="AV44" s="3">
        <f t="shared" si="106"/>
        <v>-21616</v>
      </c>
      <c r="AW44" s="164">
        <f t="shared" si="107"/>
        <v>4.6191758384989579E-6</v>
      </c>
      <c r="AX44" s="4">
        <f t="shared" si="83"/>
        <v>-1.0046584435509397E-2</v>
      </c>
      <c r="AY44" s="4">
        <f t="shared" si="108"/>
        <v>1.2994202429708801E-2</v>
      </c>
      <c r="AZ44" s="157">
        <f t="shared" si="84"/>
        <v>-134988</v>
      </c>
      <c r="BA44" s="164">
        <f t="shared" si="109"/>
        <v>-1.5432215607885397E-5</v>
      </c>
      <c r="BB44" s="4">
        <f t="shared" si="85"/>
        <v>-5.9035277807541003E-2</v>
      </c>
      <c r="BC44" s="4">
        <f t="shared" si="110"/>
        <v>-4.1606141120581842E-2</v>
      </c>
      <c r="BD44" s="157">
        <f t="shared" si="86"/>
        <v>320378</v>
      </c>
      <c r="BE44" s="4">
        <f t="shared" si="111"/>
        <v>4.1278622206208058E-5</v>
      </c>
      <c r="BF44" s="4">
        <f t="shared" si="87"/>
        <v>0.16294380951557508</v>
      </c>
      <c r="BG44" s="4">
        <f t="shared" si="112"/>
        <v>0.12522586977860325</v>
      </c>
      <c r="BH44" s="157">
        <f t="shared" si="88"/>
        <v>160293</v>
      </c>
      <c r="BI44" s="4">
        <f t="shared" si="113"/>
        <v>1.2844380864054624E-5</v>
      </c>
      <c r="BJ44" s="4">
        <f t="shared" si="89"/>
        <v>8.8761023625971408E-2</v>
      </c>
      <c r="BK44" s="4">
        <f t="shared" si="114"/>
        <v>4.0545544069063633E-2</v>
      </c>
      <c r="BL44" s="159">
        <f t="shared" si="90"/>
        <v>5096</v>
      </c>
      <c r="BM44" s="4">
        <f t="shared" si="115"/>
        <v>4.8601339299575962E-6</v>
      </c>
      <c r="BN44" s="4">
        <f t="shared" si="91"/>
        <v>2.8298565413777668E-3</v>
      </c>
      <c r="BO44" s="4">
        <f t="shared" si="116"/>
        <v>1.5580906525550305E-2</v>
      </c>
      <c r="BP44" s="157">
        <f t="shared" si="92"/>
        <v>329163</v>
      </c>
      <c r="BQ44" s="164">
        <f t="shared" si="117"/>
        <v>4.3550921392334881E-5</v>
      </c>
      <c r="BR44" s="4">
        <f t="shared" si="93"/>
        <v>0.18278729763138343</v>
      </c>
      <c r="BS44" s="4">
        <f t="shared" si="118"/>
        <v>0.13961813503387946</v>
      </c>
    </row>
    <row r="45" spans="1:71" x14ac:dyDescent="0.35">
      <c r="A45">
        <v>184</v>
      </c>
      <c r="B45" t="s">
        <v>322</v>
      </c>
      <c r="C45" t="s">
        <v>472</v>
      </c>
      <c r="G45" s="200">
        <v>2048284</v>
      </c>
      <c r="H45" s="4">
        <f t="shared" si="94"/>
        <v>3.4077434181754602E-4</v>
      </c>
      <c r="I45" s="200">
        <v>497021</v>
      </c>
      <c r="J45" s="200">
        <v>1876908</v>
      </c>
      <c r="K45" s="4">
        <f t="shared" si="95"/>
        <v>3.0582356166789323E-4</v>
      </c>
      <c r="L45" s="200">
        <v>410382</v>
      </c>
      <c r="M45">
        <v>184</v>
      </c>
      <c r="N45" t="s">
        <v>322</v>
      </c>
      <c r="O45" t="s">
        <v>472</v>
      </c>
      <c r="P45" s="200">
        <v>1682927</v>
      </c>
      <c r="Q45" s="4">
        <f t="shared" si="96"/>
        <v>2.7812089840642074E-4</v>
      </c>
      <c r="R45">
        <v>184</v>
      </c>
      <c r="S45" t="s">
        <v>322</v>
      </c>
      <c r="T45" t="s">
        <v>472</v>
      </c>
      <c r="U45" s="200">
        <v>1750652</v>
      </c>
      <c r="V45" s="4">
        <f t="shared" si="97"/>
        <v>2.9597157211116011E-4</v>
      </c>
      <c r="W45" s="163">
        <v>184</v>
      </c>
      <c r="X45" s="163" t="s">
        <v>322</v>
      </c>
      <c r="Y45" s="8" t="s">
        <v>472</v>
      </c>
      <c r="Z45" s="11">
        <v>1835318</v>
      </c>
      <c r="AA45" s="161">
        <f t="shared" si="98"/>
        <v>3.0322799734647764E-4</v>
      </c>
      <c r="AB45">
        <v>184</v>
      </c>
      <c r="AC45" t="s">
        <v>322</v>
      </c>
      <c r="AD45" s="160">
        <v>1795547</v>
      </c>
      <c r="AE45" s="161">
        <f t="shared" si="99"/>
        <v>2.9126216316838969E-4</v>
      </c>
      <c r="AF45">
        <v>184</v>
      </c>
      <c r="AG45" t="s">
        <v>322</v>
      </c>
      <c r="AH45" s="3">
        <v>1565916</v>
      </c>
      <c r="AI45" s="161">
        <f t="shared" si="100"/>
        <v>2.6252748464429662E-4</v>
      </c>
      <c r="AJ45">
        <v>184</v>
      </c>
      <c r="AK45" t="s">
        <v>322</v>
      </c>
      <c r="AL45" s="3">
        <v>1346322</v>
      </c>
      <c r="AM45" s="161">
        <f t="shared" si="101"/>
        <v>2.3617108777244215E-4</v>
      </c>
      <c r="AN45" s="13">
        <v>184</v>
      </c>
      <c r="AO45" s="13" t="s">
        <v>322</v>
      </c>
      <c r="AP45" s="3">
        <v>1319045</v>
      </c>
      <c r="AQ45" s="161">
        <f t="shared" si="102"/>
        <v>2.2848101923455381E-4</v>
      </c>
      <c r="AR45" s="179">
        <f t="shared" si="103"/>
        <v>-67725</v>
      </c>
      <c r="AS45" s="4">
        <f t="shared" si="104"/>
        <v>-1.7850673704739375E-5</v>
      </c>
      <c r="AT45" s="4">
        <f t="shared" si="82"/>
        <v>-3.8685586855640067E-2</v>
      </c>
      <c r="AU45" s="4">
        <f t="shared" si="105"/>
        <v>-6.0312122469772446E-2</v>
      </c>
      <c r="AV45" s="3">
        <f t="shared" si="106"/>
        <v>-84666</v>
      </c>
      <c r="AW45" s="164">
        <f t="shared" si="107"/>
        <v>-7.2564252353175254E-6</v>
      </c>
      <c r="AX45" s="4">
        <f t="shared" si="83"/>
        <v>-4.6131515083489616E-2</v>
      </c>
      <c r="AY45" s="4">
        <f t="shared" si="108"/>
        <v>-2.393059116842074E-2</v>
      </c>
      <c r="AZ45" s="157">
        <f t="shared" si="84"/>
        <v>39771</v>
      </c>
      <c r="BA45" s="164">
        <f t="shared" si="109"/>
        <v>1.1965834178087945E-5</v>
      </c>
      <c r="BB45" s="4">
        <f t="shared" si="85"/>
        <v>2.2149796134548413E-2</v>
      </c>
      <c r="BC45" s="4">
        <f t="shared" si="110"/>
        <v>4.1082693501696077E-2</v>
      </c>
      <c r="BD45" s="157">
        <f t="shared" si="86"/>
        <v>229631</v>
      </c>
      <c r="BE45" s="4">
        <f t="shared" si="111"/>
        <v>2.8734678524093072E-5</v>
      </c>
      <c r="BF45" s="4">
        <f t="shared" si="87"/>
        <v>0.14664324267712955</v>
      </c>
      <c r="BG45" s="4">
        <f t="shared" si="112"/>
        <v>0.10945398179175876</v>
      </c>
      <c r="BH45" s="157">
        <f t="shared" si="88"/>
        <v>219594</v>
      </c>
      <c r="BI45" s="4">
        <f t="shared" si="113"/>
        <v>2.6356396871854475E-5</v>
      </c>
      <c r="BJ45" s="4">
        <f t="shared" si="89"/>
        <v>0.16310659708450134</v>
      </c>
      <c r="BK45" s="4">
        <f t="shared" si="114"/>
        <v>0.11159874445448481</v>
      </c>
      <c r="BL45" s="159">
        <f t="shared" si="90"/>
        <v>27277</v>
      </c>
      <c r="BM45" s="4">
        <f t="shared" si="115"/>
        <v>7.6900685378883393E-6</v>
      </c>
      <c r="BN45" s="4">
        <f t="shared" si="91"/>
        <v>2.0679355139513814E-2</v>
      </c>
      <c r="BO45" s="4">
        <f t="shared" si="116"/>
        <v>3.3657362715079089E-2</v>
      </c>
      <c r="BP45" s="157">
        <f t="shared" si="92"/>
        <v>431607</v>
      </c>
      <c r="BQ45" s="164">
        <f t="shared" si="117"/>
        <v>7.4746978111923831E-5</v>
      </c>
      <c r="BR45" s="4">
        <f t="shared" si="93"/>
        <v>0.32721173273087728</v>
      </c>
      <c r="BS45" s="4">
        <f t="shared" si="118"/>
        <v>0.32714742941158781</v>
      </c>
    </row>
    <row r="46" spans="1:71" x14ac:dyDescent="0.35">
      <c r="A46">
        <v>189</v>
      </c>
      <c r="B46" t="s">
        <v>360</v>
      </c>
      <c r="C46" t="s">
        <v>472</v>
      </c>
      <c r="G46" s="200">
        <v>3030812</v>
      </c>
      <c r="H46" s="4">
        <f t="shared" si="94"/>
        <v>5.0423816446973184E-4</v>
      </c>
      <c r="I46" s="200">
        <v>412650</v>
      </c>
      <c r="J46" s="200">
        <v>3226954</v>
      </c>
      <c r="K46" s="4">
        <f t="shared" si="95"/>
        <v>5.2580018073259576E-4</v>
      </c>
      <c r="L46" s="200">
        <v>410181</v>
      </c>
      <c r="M46">
        <v>189</v>
      </c>
      <c r="N46" t="s">
        <v>360</v>
      </c>
      <c r="O46" t="s">
        <v>472</v>
      </c>
      <c r="P46" s="200">
        <v>3189169</v>
      </c>
      <c r="Q46" s="4">
        <f t="shared" si="96"/>
        <v>5.2704279356734218E-4</v>
      </c>
      <c r="R46">
        <v>189</v>
      </c>
      <c r="S46" t="s">
        <v>360</v>
      </c>
      <c r="T46" t="s">
        <v>472</v>
      </c>
      <c r="U46" s="200">
        <v>3043373</v>
      </c>
      <c r="V46" s="4">
        <f t="shared" si="97"/>
        <v>5.1452366965602401E-4</v>
      </c>
      <c r="W46" s="163">
        <v>189</v>
      </c>
      <c r="X46" s="163" t="s">
        <v>360</v>
      </c>
      <c r="Y46" s="8" t="s">
        <v>472</v>
      </c>
      <c r="Z46" s="11">
        <v>2987171</v>
      </c>
      <c r="AA46" s="161">
        <f t="shared" si="98"/>
        <v>4.9353511492911584E-4</v>
      </c>
      <c r="AB46">
        <v>189</v>
      </c>
      <c r="AC46" t="s">
        <v>360</v>
      </c>
      <c r="AD46" s="160">
        <v>3054287</v>
      </c>
      <c r="AE46" s="161">
        <f t="shared" si="99"/>
        <v>4.9544692428384854E-4</v>
      </c>
      <c r="AF46">
        <v>189</v>
      </c>
      <c r="AG46" t="s">
        <v>360</v>
      </c>
      <c r="AH46" s="3">
        <v>2837105</v>
      </c>
      <c r="AI46" s="161">
        <f t="shared" si="100"/>
        <v>4.7564367394020956E-4</v>
      </c>
      <c r="AJ46">
        <v>189</v>
      </c>
      <c r="AK46" t="s">
        <v>360</v>
      </c>
      <c r="AL46" s="3">
        <v>2705056</v>
      </c>
      <c r="AM46" s="161">
        <f t="shared" si="101"/>
        <v>4.7451948197041368E-4</v>
      </c>
      <c r="AN46" s="13">
        <v>189</v>
      </c>
      <c r="AO46" s="13" t="s">
        <v>360</v>
      </c>
      <c r="AP46" s="3">
        <v>2880368</v>
      </c>
      <c r="AQ46" s="161">
        <f t="shared" si="102"/>
        <v>4.9892870706503059E-4</v>
      </c>
      <c r="AR46" s="179">
        <f t="shared" si="103"/>
        <v>145796</v>
      </c>
      <c r="AS46" s="4">
        <f t="shared" si="104"/>
        <v>1.251912391131817E-5</v>
      </c>
      <c r="AT46" s="4">
        <f t="shared" si="82"/>
        <v>4.7906056865195293E-2</v>
      </c>
      <c r="AU46" s="4">
        <f t="shared" si="105"/>
        <v>2.4331482980535408E-2</v>
      </c>
      <c r="AV46" s="3">
        <f t="shared" si="106"/>
        <v>56202</v>
      </c>
      <c r="AW46" s="164">
        <f t="shared" si="107"/>
        <v>2.0988554726908176E-5</v>
      </c>
      <c r="AX46" s="4">
        <f t="shared" si="83"/>
        <v>1.8814456889143606E-2</v>
      </c>
      <c r="AY46" s="4">
        <f t="shared" si="108"/>
        <v>4.2526973445289024E-2</v>
      </c>
      <c r="AZ46" s="157">
        <f t="shared" si="84"/>
        <v>-67116</v>
      </c>
      <c r="BA46" s="164">
        <f t="shared" si="109"/>
        <v>-1.9118093547327046E-6</v>
      </c>
      <c r="BB46" s="4">
        <f t="shared" si="85"/>
        <v>-2.1974359318557818E-2</v>
      </c>
      <c r="BC46" s="4">
        <f t="shared" si="110"/>
        <v>-3.8587571362889359E-3</v>
      </c>
      <c r="BD46" s="157">
        <f t="shared" si="86"/>
        <v>217182</v>
      </c>
      <c r="BE46" s="4">
        <f t="shared" si="111"/>
        <v>1.980325034363898E-5</v>
      </c>
      <c r="BF46" s="4">
        <f t="shared" si="87"/>
        <v>7.6550568272940198E-2</v>
      </c>
      <c r="BG46" s="4">
        <f t="shared" si="112"/>
        <v>4.1634634136074586E-2</v>
      </c>
      <c r="BH46" s="157">
        <f t="shared" si="88"/>
        <v>132049</v>
      </c>
      <c r="BI46" s="4">
        <f t="shared" si="113"/>
        <v>1.1241919697958791E-6</v>
      </c>
      <c r="BJ46" s="4">
        <f t="shared" si="89"/>
        <v>4.8815625258774677E-2</v>
      </c>
      <c r="BK46" s="4">
        <f t="shared" si="114"/>
        <v>2.3691165747879083E-3</v>
      </c>
      <c r="BL46" s="159">
        <f t="shared" si="90"/>
        <v>-175312</v>
      </c>
      <c r="BM46" s="4">
        <f t="shared" si="115"/>
        <v>-2.4409225094616913E-5</v>
      </c>
      <c r="BN46" s="4">
        <f t="shared" si="91"/>
        <v>-6.0864445098681837E-2</v>
      </c>
      <c r="BO46" s="4">
        <f t="shared" si="116"/>
        <v>-4.8923272501606933E-2</v>
      </c>
      <c r="BP46" s="157">
        <f t="shared" si="92"/>
        <v>163005</v>
      </c>
      <c r="BQ46" s="164">
        <f t="shared" si="117"/>
        <v>-5.3935921359147578E-6</v>
      </c>
      <c r="BR46" s="4">
        <f t="shared" si="93"/>
        <v>5.6591727168195174E-2</v>
      </c>
      <c r="BS46" s="4">
        <f t="shared" si="118"/>
        <v>-1.0810346367205034E-2</v>
      </c>
    </row>
    <row r="47" spans="1:71" x14ac:dyDescent="0.35">
      <c r="A47">
        <v>193</v>
      </c>
      <c r="B47" t="s">
        <v>385</v>
      </c>
      <c r="C47" t="s">
        <v>473</v>
      </c>
      <c r="G47" s="200">
        <v>52540429</v>
      </c>
      <c r="H47" s="4">
        <f t="shared" si="94"/>
        <v>8.7411853587132E-3</v>
      </c>
      <c r="I47" s="200">
        <v>2004757</v>
      </c>
      <c r="J47" s="200">
        <v>52727395</v>
      </c>
      <c r="K47" s="4">
        <f t="shared" si="95"/>
        <v>8.5914065773974365E-3</v>
      </c>
      <c r="L47" s="200">
        <v>1512688</v>
      </c>
      <c r="M47">
        <v>193</v>
      </c>
      <c r="N47" t="s">
        <v>385</v>
      </c>
      <c r="O47" t="s">
        <v>473</v>
      </c>
      <c r="P47" s="200">
        <v>52300977</v>
      </c>
      <c r="Q47" s="4">
        <f t="shared" si="96"/>
        <v>8.6432713425915377E-3</v>
      </c>
      <c r="R47">
        <v>193</v>
      </c>
      <c r="S47" t="s">
        <v>385</v>
      </c>
      <c r="T47" t="s">
        <v>473</v>
      </c>
      <c r="U47" s="200">
        <v>49989303</v>
      </c>
      <c r="V47" s="4">
        <f t="shared" si="97"/>
        <v>8.4513727443553208E-3</v>
      </c>
      <c r="W47" s="163">
        <v>193</v>
      </c>
      <c r="X47" s="163" t="s">
        <v>385</v>
      </c>
      <c r="Y47" s="8" t="s">
        <v>473</v>
      </c>
      <c r="Z47" s="11">
        <v>50785470</v>
      </c>
      <c r="AA47" s="161">
        <f t="shared" si="98"/>
        <v>8.3906856263599103E-3</v>
      </c>
      <c r="AB47">
        <v>193</v>
      </c>
      <c r="AC47" t="s">
        <v>385</v>
      </c>
      <c r="AD47" s="160">
        <v>50935019.759999998</v>
      </c>
      <c r="AE47" s="161">
        <f t="shared" si="99"/>
        <v>8.262353498027215E-3</v>
      </c>
      <c r="AF47">
        <v>193</v>
      </c>
      <c r="AG47" t="s">
        <v>385</v>
      </c>
      <c r="AH47" s="3">
        <v>47721386</v>
      </c>
      <c r="AI47" s="161">
        <f t="shared" si="100"/>
        <v>8.0005411722720455E-3</v>
      </c>
      <c r="AJ47">
        <v>193</v>
      </c>
      <c r="AK47" t="s">
        <v>385</v>
      </c>
      <c r="AL47" s="3">
        <v>44942384</v>
      </c>
      <c r="AM47" s="161">
        <f t="shared" si="101"/>
        <v>7.8837690510641587E-3</v>
      </c>
      <c r="AN47" s="13">
        <v>193</v>
      </c>
      <c r="AO47" s="13" t="s">
        <v>385</v>
      </c>
      <c r="AP47" s="3">
        <v>43867725</v>
      </c>
      <c r="AQ47" s="161">
        <f t="shared" si="102"/>
        <v>7.5986357701982249E-3</v>
      </c>
      <c r="AR47" s="179">
        <f t="shared" si="103"/>
        <v>2311674</v>
      </c>
      <c r="AS47" s="4">
        <f t="shared" si="104"/>
        <v>1.9189859823621688E-4</v>
      </c>
      <c r="AT47" s="4">
        <f t="shared" si="82"/>
        <v>4.6243373307285361E-2</v>
      </c>
      <c r="AU47" s="4">
        <f t="shared" si="105"/>
        <v>2.2706204546993399E-2</v>
      </c>
      <c r="AV47" s="3">
        <f t="shared" si="106"/>
        <v>-796167</v>
      </c>
      <c r="AW47" s="164">
        <f t="shared" si="107"/>
        <v>6.0687117995410558E-5</v>
      </c>
      <c r="AX47" s="4">
        <f t="shared" si="83"/>
        <v>-1.5677062750428419E-2</v>
      </c>
      <c r="AY47" s="4">
        <f t="shared" si="108"/>
        <v>7.2326768869468601E-3</v>
      </c>
      <c r="AZ47" s="157">
        <f t="shared" si="84"/>
        <v>-149549.75999999791</v>
      </c>
      <c r="BA47" s="164">
        <f t="shared" si="109"/>
        <v>1.2833212833269526E-4</v>
      </c>
      <c r="BB47" s="4">
        <f t="shared" si="85"/>
        <v>-2.9360891721385272E-3</v>
      </c>
      <c r="BC47" s="4">
        <f t="shared" si="110"/>
        <v>1.5532151748692047E-2</v>
      </c>
      <c r="BD47" s="157">
        <f t="shared" si="86"/>
        <v>3213633.7599999979</v>
      </c>
      <c r="BE47" s="4">
        <f t="shared" si="111"/>
        <v>2.6181232575516952E-4</v>
      </c>
      <c r="BF47" s="4">
        <f t="shared" si="87"/>
        <v>6.7341584756150999E-2</v>
      </c>
      <c r="BG47" s="4">
        <f t="shared" si="112"/>
        <v>3.2724327032094803E-2</v>
      </c>
      <c r="BH47" s="157">
        <f t="shared" si="88"/>
        <v>2779002</v>
      </c>
      <c r="BI47" s="4">
        <f t="shared" si="113"/>
        <v>1.1677212120788684E-4</v>
      </c>
      <c r="BJ47" s="4">
        <f t="shared" si="89"/>
        <v>6.1834770491925838E-2</v>
      </c>
      <c r="BK47" s="4">
        <f t="shared" si="114"/>
        <v>1.4811712577009702E-2</v>
      </c>
      <c r="BL47" s="159">
        <f t="shared" si="90"/>
        <v>1074659</v>
      </c>
      <c r="BM47" s="4">
        <f t="shared" si="115"/>
        <v>2.8513328086593372E-4</v>
      </c>
      <c r="BN47" s="4">
        <f t="shared" si="91"/>
        <v>2.449771443584093E-2</v>
      </c>
      <c r="BO47" s="4">
        <f t="shared" si="116"/>
        <v>3.7524272710138792E-2</v>
      </c>
      <c r="BP47" s="157">
        <f t="shared" si="92"/>
        <v>6121578</v>
      </c>
      <c r="BQ47" s="164">
        <f t="shared" si="117"/>
        <v>7.9204985616168535E-4</v>
      </c>
      <c r="BR47" s="4">
        <f t="shared" si="93"/>
        <v>0.13954628374277445</v>
      </c>
      <c r="BS47" s="4">
        <f t="shared" si="118"/>
        <v>0.10423579707137656</v>
      </c>
    </row>
    <row r="48" spans="1:71" x14ac:dyDescent="0.35">
      <c r="A48">
        <v>197</v>
      </c>
      <c r="B48" t="s">
        <v>8</v>
      </c>
      <c r="C48" t="s">
        <v>472</v>
      </c>
      <c r="G48" s="200">
        <v>4404744</v>
      </c>
      <c r="H48" s="4">
        <f t="shared" si="94"/>
        <v>7.3282012527305053E-4</v>
      </c>
      <c r="I48" s="200">
        <v>531725</v>
      </c>
      <c r="J48" s="200">
        <v>4212574</v>
      </c>
      <c r="K48" s="4">
        <f t="shared" si="95"/>
        <v>6.8639719393255485E-4</v>
      </c>
      <c r="L48" s="200">
        <v>447468</v>
      </c>
      <c r="M48">
        <v>197</v>
      </c>
      <c r="N48" t="s">
        <v>8</v>
      </c>
      <c r="O48" t="s">
        <v>472</v>
      </c>
      <c r="P48" s="200">
        <v>4100123</v>
      </c>
      <c r="Q48" s="4">
        <f t="shared" si="96"/>
        <v>6.7758725858984323E-4</v>
      </c>
      <c r="R48">
        <v>197</v>
      </c>
      <c r="S48" t="s">
        <v>8</v>
      </c>
      <c r="T48" t="s">
        <v>472</v>
      </c>
      <c r="U48" s="200">
        <v>4197047</v>
      </c>
      <c r="V48" s="4">
        <f t="shared" si="97"/>
        <v>7.0956797742465568E-4</v>
      </c>
      <c r="W48" s="163">
        <v>197</v>
      </c>
      <c r="X48" s="163" t="s">
        <v>8</v>
      </c>
      <c r="Y48" s="8" t="s">
        <v>472</v>
      </c>
      <c r="Z48" s="11">
        <v>4577474</v>
      </c>
      <c r="AA48" s="161">
        <f t="shared" si="98"/>
        <v>7.5628216686458166E-4</v>
      </c>
      <c r="AB48">
        <v>197</v>
      </c>
      <c r="AC48" t="s">
        <v>8</v>
      </c>
      <c r="AD48" s="160">
        <v>4742621</v>
      </c>
      <c r="AE48" s="161">
        <f t="shared" si="99"/>
        <v>7.6931767954157226E-4</v>
      </c>
      <c r="AF48">
        <v>197</v>
      </c>
      <c r="AG48" t="s">
        <v>8</v>
      </c>
      <c r="AH48" s="3">
        <v>4431232</v>
      </c>
      <c r="AI48" s="161">
        <f t="shared" si="100"/>
        <v>7.4290076277100164E-4</v>
      </c>
      <c r="AJ48">
        <v>197</v>
      </c>
      <c r="AK48" t="s">
        <v>8</v>
      </c>
      <c r="AL48" s="3">
        <v>4070567</v>
      </c>
      <c r="AM48" s="161">
        <f t="shared" si="101"/>
        <v>7.1405669389685861E-4</v>
      </c>
      <c r="AN48" s="13">
        <v>197</v>
      </c>
      <c r="AO48" s="13" t="s">
        <v>8</v>
      </c>
      <c r="AP48" s="3">
        <v>4220147</v>
      </c>
      <c r="AQ48" s="161">
        <f t="shared" si="102"/>
        <v>7.3100120760068426E-4</v>
      </c>
      <c r="AR48" s="179">
        <f t="shared" si="103"/>
        <v>-96924</v>
      </c>
      <c r="AS48" s="4">
        <f t="shared" si="104"/>
        <v>-3.198071883481245E-5</v>
      </c>
      <c r="AT48" s="4">
        <f t="shared" si="82"/>
        <v>-2.309337970244317E-2</v>
      </c>
      <c r="AU48" s="4">
        <f t="shared" si="105"/>
        <v>-4.5070690691094879E-2</v>
      </c>
      <c r="AV48" s="3">
        <f t="shared" si="106"/>
        <v>-380427</v>
      </c>
      <c r="AW48" s="164">
        <f t="shared" si="107"/>
        <v>-4.6714189439925986E-5</v>
      </c>
      <c r="AX48" s="4">
        <f t="shared" si="83"/>
        <v>-8.310850045243294E-2</v>
      </c>
      <c r="AY48" s="4">
        <f t="shared" si="108"/>
        <v>-6.176820171973E-2</v>
      </c>
      <c r="AZ48" s="157">
        <f t="shared" si="84"/>
        <v>-165147</v>
      </c>
      <c r="BA48" s="164">
        <f t="shared" si="109"/>
        <v>-1.3035512676990595E-5</v>
      </c>
      <c r="BB48" s="4">
        <f t="shared" si="85"/>
        <v>-3.4821884354663803E-2</v>
      </c>
      <c r="BC48" s="4">
        <f t="shared" si="110"/>
        <v>-1.6944252060810964E-2</v>
      </c>
      <c r="BD48" s="157">
        <f t="shared" si="86"/>
        <v>311389</v>
      </c>
      <c r="BE48" s="4">
        <f t="shared" si="111"/>
        <v>2.6416916770570617E-5</v>
      </c>
      <c r="BF48" s="4">
        <f t="shared" si="87"/>
        <v>7.0271427900863687E-2</v>
      </c>
      <c r="BG48" s="4">
        <f t="shared" si="112"/>
        <v>3.5559146112646545E-2</v>
      </c>
      <c r="BH48" s="157">
        <f t="shared" si="88"/>
        <v>360665</v>
      </c>
      <c r="BI48" s="4">
        <f t="shared" si="113"/>
        <v>2.8844068874143026E-5</v>
      </c>
      <c r="BJ48" s="4">
        <f t="shared" si="89"/>
        <v>8.8603135631964786E-2</v>
      </c>
      <c r="BK48" s="4">
        <f t="shared" si="114"/>
        <v>4.0394648101022335E-2</v>
      </c>
      <c r="BL48" s="159">
        <f t="shared" si="90"/>
        <v>-149580</v>
      </c>
      <c r="BM48" s="4">
        <f t="shared" si="115"/>
        <v>-1.6944513703825645E-5</v>
      </c>
      <c r="BN48" s="4">
        <f t="shared" si="91"/>
        <v>-3.5444262960508247E-2</v>
      </c>
      <c r="BO48" s="4">
        <f t="shared" si="116"/>
        <v>-2.3179871014770925E-2</v>
      </c>
      <c r="BP48" s="157">
        <f t="shared" si="92"/>
        <v>-23100</v>
      </c>
      <c r="BQ48" s="164">
        <f t="shared" si="117"/>
        <v>2.5280959263897403E-5</v>
      </c>
      <c r="BR48" s="4">
        <f t="shared" si="93"/>
        <v>-5.4737429762517749E-3</v>
      </c>
      <c r="BS48" s="4">
        <f t="shared" si="118"/>
        <v>3.4584018468143692E-2</v>
      </c>
    </row>
    <row r="49" spans="1:71" x14ac:dyDescent="0.35">
      <c r="A49">
        <v>200</v>
      </c>
      <c r="B49" t="s">
        <v>20</v>
      </c>
      <c r="C49" t="s">
        <v>473</v>
      </c>
      <c r="G49" s="200">
        <v>50947245</v>
      </c>
      <c r="H49" s="4">
        <f t="shared" si="94"/>
        <v>8.4761263000112594E-3</v>
      </c>
      <c r="I49" s="200">
        <v>2586676</v>
      </c>
      <c r="J49" s="200">
        <v>51639346</v>
      </c>
      <c r="K49" s="4">
        <f t="shared" si="95"/>
        <v>8.4141197735428039E-3</v>
      </c>
      <c r="L49" s="200">
        <v>2176616</v>
      </c>
      <c r="M49">
        <v>200</v>
      </c>
      <c r="N49" t="s">
        <v>20</v>
      </c>
      <c r="O49" t="s">
        <v>473</v>
      </c>
      <c r="P49" s="200">
        <v>51418556</v>
      </c>
      <c r="Q49" s="4">
        <f t="shared" si="96"/>
        <v>8.4974422476321639E-3</v>
      </c>
      <c r="R49">
        <v>200</v>
      </c>
      <c r="S49" t="s">
        <v>20</v>
      </c>
      <c r="T49" t="s">
        <v>473</v>
      </c>
      <c r="U49" s="200">
        <v>49727518</v>
      </c>
      <c r="V49" s="4">
        <f t="shared" si="97"/>
        <v>8.4071144234525268E-3</v>
      </c>
      <c r="W49" s="163">
        <v>200</v>
      </c>
      <c r="X49" s="163" t="s">
        <v>20</v>
      </c>
      <c r="Y49" s="8" t="s">
        <v>473</v>
      </c>
      <c r="Z49" s="11">
        <v>51239507</v>
      </c>
      <c r="AA49" s="161">
        <f t="shared" si="98"/>
        <v>8.4657008173138499E-3</v>
      </c>
      <c r="AB49">
        <v>200</v>
      </c>
      <c r="AC49" t="s">
        <v>20</v>
      </c>
      <c r="AD49" s="160">
        <v>52262591</v>
      </c>
      <c r="AE49" s="161">
        <f t="shared" si="99"/>
        <v>8.4777036231548451E-3</v>
      </c>
      <c r="AF49">
        <v>200</v>
      </c>
      <c r="AG49" t="s">
        <v>20</v>
      </c>
      <c r="AH49" s="3">
        <v>48873837</v>
      </c>
      <c r="AI49" s="161">
        <f t="shared" si="100"/>
        <v>8.1937508094465841E-3</v>
      </c>
      <c r="AJ49">
        <v>200</v>
      </c>
      <c r="AK49" t="s">
        <v>20</v>
      </c>
      <c r="AL49" s="3">
        <v>46550186</v>
      </c>
      <c r="AM49" s="161">
        <f t="shared" si="101"/>
        <v>8.1658088210914675E-3</v>
      </c>
      <c r="AN49" s="13">
        <v>200</v>
      </c>
      <c r="AO49" s="13" t="s">
        <v>20</v>
      </c>
      <c r="AP49" s="3">
        <v>47489479</v>
      </c>
      <c r="AQ49" s="161">
        <f t="shared" si="102"/>
        <v>8.2259851368512368E-3</v>
      </c>
      <c r="AR49" s="179">
        <f t="shared" si="103"/>
        <v>1691038</v>
      </c>
      <c r="AS49" s="4">
        <f t="shared" si="104"/>
        <v>9.0327824179637153E-5</v>
      </c>
      <c r="AT49" s="4">
        <f t="shared" si="82"/>
        <v>3.4006080898708838E-2</v>
      </c>
      <c r="AU49" s="4">
        <f t="shared" si="105"/>
        <v>1.0744212535951482E-2</v>
      </c>
      <c r="AV49" s="3">
        <f t="shared" si="106"/>
        <v>-1511989</v>
      </c>
      <c r="AW49" s="164">
        <f t="shared" si="107"/>
        <v>-5.8586393861323124E-5</v>
      </c>
      <c r="AX49" s="4">
        <f t="shared" si="83"/>
        <v>-2.9508265955798522E-2</v>
      </c>
      <c r="AY49" s="4">
        <f t="shared" si="108"/>
        <v>-6.9204422794511737E-3</v>
      </c>
      <c r="AZ49" s="157">
        <f t="shared" si="84"/>
        <v>-1023084</v>
      </c>
      <c r="BA49" s="164">
        <f t="shared" si="109"/>
        <v>-1.2002805840995168E-5</v>
      </c>
      <c r="BB49" s="4">
        <f t="shared" si="85"/>
        <v>-1.957583771535552E-2</v>
      </c>
      <c r="BC49" s="4">
        <f t="shared" si="110"/>
        <v>-1.4158086168773744E-3</v>
      </c>
      <c r="BD49" s="157">
        <f t="shared" si="86"/>
        <v>3388754</v>
      </c>
      <c r="BE49" s="4">
        <f t="shared" si="111"/>
        <v>2.83952813708261E-4</v>
      </c>
      <c r="BF49" s="4">
        <f t="shared" si="87"/>
        <v>6.9336770100534573E-2</v>
      </c>
      <c r="BG49" s="4">
        <f t="shared" si="112"/>
        <v>3.4654802215963357E-2</v>
      </c>
      <c r="BH49" s="157">
        <f t="shared" si="88"/>
        <v>2323651</v>
      </c>
      <c r="BI49" s="4">
        <f t="shared" si="113"/>
        <v>2.7941988355116576E-5</v>
      </c>
      <c r="BJ49" s="4">
        <f t="shared" si="89"/>
        <v>4.9917115261365441E-2</v>
      </c>
      <c r="BK49" s="4">
        <f t="shared" si="114"/>
        <v>3.4218273985236118E-3</v>
      </c>
      <c r="BL49" s="159">
        <f t="shared" si="90"/>
        <v>-939293</v>
      </c>
      <c r="BM49" s="4">
        <f t="shared" si="115"/>
        <v>-6.0176315759769353E-5</v>
      </c>
      <c r="BN49" s="4">
        <f t="shared" si="91"/>
        <v>-1.9778970411530521E-2</v>
      </c>
      <c r="BO49" s="4">
        <f t="shared" si="116"/>
        <v>-7.3153932032028685E-3</v>
      </c>
      <c r="BP49" s="157">
        <f t="shared" si="92"/>
        <v>2238039</v>
      </c>
      <c r="BQ49" s="164">
        <f t="shared" si="117"/>
        <v>2.3971568046261306E-4</v>
      </c>
      <c r="BR49" s="4">
        <f t="shared" si="93"/>
        <v>4.7127048919614382E-2</v>
      </c>
      <c r="BS49" s="4">
        <f t="shared" si="118"/>
        <v>2.9141273230451282E-2</v>
      </c>
    </row>
    <row r="50" spans="1:71" x14ac:dyDescent="0.35">
      <c r="A50">
        <v>202</v>
      </c>
      <c r="B50" t="s">
        <v>24</v>
      </c>
      <c r="C50" t="s">
        <v>473</v>
      </c>
      <c r="G50" s="200">
        <v>108073433</v>
      </c>
      <c r="H50" s="4">
        <f t="shared" si="94"/>
        <v>1.7980247367326826E-2</v>
      </c>
      <c r="I50" s="200">
        <v>3318239</v>
      </c>
      <c r="J50" s="200">
        <v>112913701</v>
      </c>
      <c r="K50" s="4">
        <f t="shared" si="95"/>
        <v>1.8398168797257808E-2</v>
      </c>
      <c r="L50" s="200">
        <v>1801284</v>
      </c>
      <c r="M50">
        <v>202</v>
      </c>
      <c r="N50" t="s">
        <v>24</v>
      </c>
      <c r="O50" t="s">
        <v>473</v>
      </c>
      <c r="P50" s="200">
        <v>113729994</v>
      </c>
      <c r="Q50" s="4">
        <f t="shared" si="96"/>
        <v>1.8795044649611563E-2</v>
      </c>
      <c r="R50">
        <v>202</v>
      </c>
      <c r="S50" t="s">
        <v>24</v>
      </c>
      <c r="T50" t="s">
        <v>473</v>
      </c>
      <c r="U50" s="200">
        <v>111890058</v>
      </c>
      <c r="V50" s="4">
        <f t="shared" si="97"/>
        <v>1.8916538735207732E-2</v>
      </c>
      <c r="W50" s="163">
        <v>202</v>
      </c>
      <c r="X50" s="163" t="s">
        <v>24</v>
      </c>
      <c r="Y50" s="8" t="s">
        <v>473</v>
      </c>
      <c r="Z50" s="11">
        <v>112941335</v>
      </c>
      <c r="AA50" s="161">
        <f t="shared" si="98"/>
        <v>1.8659967825568998E-2</v>
      </c>
      <c r="AB50">
        <v>202</v>
      </c>
      <c r="AC50" t="s">
        <v>24</v>
      </c>
      <c r="AD50" s="160">
        <v>112718030</v>
      </c>
      <c r="AE50" s="161">
        <f t="shared" si="99"/>
        <v>1.8284398707401946E-2</v>
      </c>
      <c r="AF50">
        <v>202</v>
      </c>
      <c r="AG50" t="s">
        <v>24</v>
      </c>
      <c r="AH50" s="3">
        <v>107230837</v>
      </c>
      <c r="AI50" s="161">
        <f t="shared" si="100"/>
        <v>1.7977363992648758E-2</v>
      </c>
      <c r="AJ50">
        <v>202</v>
      </c>
      <c r="AK50" t="s">
        <v>24</v>
      </c>
      <c r="AL50" s="3">
        <v>100764878</v>
      </c>
      <c r="AM50" s="161">
        <f t="shared" si="101"/>
        <v>1.7676121200216163E-2</v>
      </c>
      <c r="AN50" s="13">
        <v>202</v>
      </c>
      <c r="AO50" s="13" t="s">
        <v>24</v>
      </c>
      <c r="AP50" s="3">
        <v>101727877</v>
      </c>
      <c r="AQ50" s="161">
        <f t="shared" si="102"/>
        <v>1.7620997783644475E-2</v>
      </c>
      <c r="AR50" s="179">
        <f t="shared" si="103"/>
        <v>1839936</v>
      </c>
      <c r="AS50" s="4">
        <f t="shared" si="104"/>
        <v>-1.2149408559616881E-4</v>
      </c>
      <c r="AT50" s="4">
        <f t="shared" si="82"/>
        <v>1.6444141980871973E-2</v>
      </c>
      <c r="AU50" s="4">
        <f t="shared" si="105"/>
        <v>-6.4226382689155648E-3</v>
      </c>
      <c r="AV50" s="3">
        <f t="shared" si="106"/>
        <v>-1051277</v>
      </c>
      <c r="AW50" s="164">
        <f t="shared" si="107"/>
        <v>2.565709096387335E-4</v>
      </c>
      <c r="AX50" s="4">
        <f t="shared" si="83"/>
        <v>-9.3081687054611135E-3</v>
      </c>
      <c r="AY50" s="4">
        <f t="shared" si="108"/>
        <v>1.3749804503262046E-2</v>
      </c>
      <c r="AZ50" s="157">
        <f t="shared" si="84"/>
        <v>223305</v>
      </c>
      <c r="BA50" s="164">
        <f t="shared" si="109"/>
        <v>3.7556911816705174E-4</v>
      </c>
      <c r="BB50" s="4">
        <f t="shared" si="85"/>
        <v>1.981093885334937E-3</v>
      </c>
      <c r="BC50" s="4">
        <f t="shared" si="110"/>
        <v>2.0540413943993287E-2</v>
      </c>
      <c r="BD50" s="157">
        <f t="shared" si="86"/>
        <v>5487193</v>
      </c>
      <c r="BE50" s="4">
        <f t="shared" si="111"/>
        <v>3.0703471475318836E-4</v>
      </c>
      <c r="BF50" s="4">
        <f t="shared" si="87"/>
        <v>5.1171781863457805E-2</v>
      </c>
      <c r="BG50" s="4">
        <f t="shared" si="112"/>
        <v>1.7078961903354683E-2</v>
      </c>
      <c r="BH50" s="157">
        <f t="shared" si="88"/>
        <v>6465959</v>
      </c>
      <c r="BI50" s="4">
        <f t="shared" si="113"/>
        <v>3.0124279243259541E-4</v>
      </c>
      <c r="BJ50" s="4">
        <f t="shared" si="89"/>
        <v>6.4168777140781133E-2</v>
      </c>
      <c r="BK50" s="4">
        <f t="shared" si="114"/>
        <v>1.7042358389628573E-2</v>
      </c>
      <c r="BL50" s="159">
        <f t="shared" si="90"/>
        <v>-962999</v>
      </c>
      <c r="BM50" s="4">
        <f t="shared" si="115"/>
        <v>5.5123416571687539E-5</v>
      </c>
      <c r="BN50" s="4">
        <f t="shared" si="91"/>
        <v>-9.4664218737210062E-3</v>
      </c>
      <c r="BO50" s="4">
        <f t="shared" si="116"/>
        <v>3.1282800922233928E-3</v>
      </c>
      <c r="BP50" s="157">
        <f t="shared" si="92"/>
        <v>10162181</v>
      </c>
      <c r="BQ50" s="164">
        <f t="shared" si="117"/>
        <v>1.0389700419245231E-3</v>
      </c>
      <c r="BR50" s="4">
        <f t="shared" si="93"/>
        <v>9.9895734578241524E-2</v>
      </c>
      <c r="BS50" s="4">
        <f t="shared" si="118"/>
        <v>5.8962043732215794E-2</v>
      </c>
    </row>
    <row r="51" spans="1:71" x14ac:dyDescent="0.35">
      <c r="A51">
        <v>203</v>
      </c>
      <c r="B51" t="s">
        <v>31</v>
      </c>
      <c r="C51" t="s">
        <v>473</v>
      </c>
      <c r="G51" s="200">
        <v>8979617</v>
      </c>
      <c r="H51" s="4">
        <f t="shared" si="94"/>
        <v>1.4939447229723258E-3</v>
      </c>
      <c r="I51" s="200">
        <v>1035539</v>
      </c>
      <c r="J51" s="200">
        <v>8441599</v>
      </c>
      <c r="K51" s="4">
        <f t="shared" si="95"/>
        <v>1.375474915313977E-3</v>
      </c>
      <c r="L51" s="200">
        <v>700059</v>
      </c>
      <c r="M51">
        <v>203</v>
      </c>
      <c r="N51" t="s">
        <v>31</v>
      </c>
      <c r="O51" t="s">
        <v>473</v>
      </c>
      <c r="P51" s="200">
        <v>8077672</v>
      </c>
      <c r="Q51" s="4">
        <f t="shared" si="96"/>
        <v>1.3349179100890232E-3</v>
      </c>
      <c r="R51">
        <v>203</v>
      </c>
      <c r="S51" t="s">
        <v>31</v>
      </c>
      <c r="T51" t="s">
        <v>473</v>
      </c>
      <c r="U51" s="200">
        <v>7559895</v>
      </c>
      <c r="V51" s="4">
        <f t="shared" si="97"/>
        <v>1.2781032484727398E-3</v>
      </c>
      <c r="W51" s="163">
        <v>203</v>
      </c>
      <c r="X51" s="163" t="s">
        <v>31</v>
      </c>
      <c r="Y51" s="8" t="s">
        <v>473</v>
      </c>
      <c r="Z51" s="11">
        <v>7539994</v>
      </c>
      <c r="AA51" s="161">
        <f t="shared" si="98"/>
        <v>1.2457444871267307E-3</v>
      </c>
      <c r="AB51">
        <v>203</v>
      </c>
      <c r="AC51" t="s">
        <v>31</v>
      </c>
      <c r="AD51" s="160">
        <v>8149957</v>
      </c>
      <c r="AE51" s="161">
        <f t="shared" si="99"/>
        <v>1.3220339570890428E-3</v>
      </c>
      <c r="AF51">
        <v>203</v>
      </c>
      <c r="AG51" t="s">
        <v>31</v>
      </c>
      <c r="AH51" s="3">
        <v>7285613</v>
      </c>
      <c r="AI51" s="161">
        <f t="shared" si="100"/>
        <v>1.2214407765051177E-3</v>
      </c>
      <c r="AJ51">
        <v>203</v>
      </c>
      <c r="AK51" t="s">
        <v>31</v>
      </c>
      <c r="AL51" s="3">
        <v>6695401</v>
      </c>
      <c r="AM51" s="161">
        <f t="shared" si="101"/>
        <v>1.1745036753783248E-3</v>
      </c>
      <c r="AN51" s="13">
        <v>203</v>
      </c>
      <c r="AO51" s="13" t="s">
        <v>31</v>
      </c>
      <c r="AP51" s="3">
        <v>6674765</v>
      </c>
      <c r="AQ51" s="161">
        <f t="shared" si="102"/>
        <v>1.1561827764413849E-3</v>
      </c>
      <c r="AR51" s="179">
        <f t="shared" si="103"/>
        <v>517777</v>
      </c>
      <c r="AS51" s="4">
        <f t="shared" si="104"/>
        <v>5.6814661616283327E-5</v>
      </c>
      <c r="AT51" s="4">
        <f t="shared" si="82"/>
        <v>6.8489972413638023E-2</v>
      </c>
      <c r="AU51" s="4">
        <f t="shared" si="105"/>
        <v>4.4452325494183348E-2</v>
      </c>
      <c r="AV51" s="3">
        <f t="shared" si="106"/>
        <v>19901</v>
      </c>
      <c r="AW51" s="164">
        <f t="shared" si="107"/>
        <v>3.235876134600915E-5</v>
      </c>
      <c r="AX51" s="4">
        <f t="shared" si="83"/>
        <v>2.6393920207363562E-3</v>
      </c>
      <c r="AY51" s="4">
        <f t="shared" si="108"/>
        <v>2.5975440132706175E-2</v>
      </c>
      <c r="AZ51" s="157">
        <f t="shared" si="84"/>
        <v>-609963</v>
      </c>
      <c r="BA51" s="164">
        <f t="shared" si="109"/>
        <v>-7.6289469962312123E-5</v>
      </c>
      <c r="BB51" s="4">
        <f t="shared" si="85"/>
        <v>-7.4842480764008942E-2</v>
      </c>
      <c r="BC51" s="4">
        <f t="shared" si="110"/>
        <v>-5.7706134969703962E-2</v>
      </c>
      <c r="BD51" s="157">
        <f t="shared" si="86"/>
        <v>864344</v>
      </c>
      <c r="BE51" s="4">
        <f t="shared" si="111"/>
        <v>1.0059318058392515E-4</v>
      </c>
      <c r="BF51" s="4">
        <f t="shared" si="87"/>
        <v>0.11863710026870766</v>
      </c>
      <c r="BG51" s="4">
        <f t="shared" si="112"/>
        <v>8.2356167011019776E-2</v>
      </c>
      <c r="BH51" s="157">
        <f t="shared" si="88"/>
        <v>590212</v>
      </c>
      <c r="BI51" s="4">
        <f t="shared" si="113"/>
        <v>4.6937101126792854E-5</v>
      </c>
      <c r="BJ51" s="4">
        <f t="shared" si="89"/>
        <v>8.8151852293835722E-2</v>
      </c>
      <c r="BK51" s="4">
        <f t="shared" si="114"/>
        <v>3.9963349720190298E-2</v>
      </c>
      <c r="BL51" s="159">
        <f t="shared" si="90"/>
        <v>20636</v>
      </c>
      <c r="BM51" s="4">
        <f t="shared" si="115"/>
        <v>1.8320898936939915E-5</v>
      </c>
      <c r="BN51" s="4">
        <f t="shared" si="91"/>
        <v>3.0916444249348106E-3</v>
      </c>
      <c r="BO51" s="4">
        <f t="shared" si="116"/>
        <v>1.5846023059891804E-2</v>
      </c>
      <c r="BP51" s="157">
        <f t="shared" si="92"/>
        <v>885130</v>
      </c>
      <c r="BQ51" s="164">
        <f t="shared" si="117"/>
        <v>8.9561710685345797E-5</v>
      </c>
      <c r="BR51" s="4">
        <f t="shared" si="93"/>
        <v>0.13260841392917952</v>
      </c>
      <c r="BS51" s="4">
        <f t="shared" si="118"/>
        <v>7.746328046938028E-2</v>
      </c>
    </row>
    <row r="52" spans="1:71" x14ac:dyDescent="0.35">
      <c r="A52">
        <v>209</v>
      </c>
      <c r="B52" t="s">
        <v>44</v>
      </c>
      <c r="C52" t="s">
        <v>472</v>
      </c>
      <c r="G52" s="200">
        <v>5730659</v>
      </c>
      <c r="H52" s="4">
        <f t="shared" si="94"/>
        <v>9.5341346654360254E-4</v>
      </c>
      <c r="I52" s="200">
        <v>403406</v>
      </c>
      <c r="J52" s="200">
        <v>5517768</v>
      </c>
      <c r="K52" s="4">
        <f t="shared" si="95"/>
        <v>8.9906562400348235E-4</v>
      </c>
      <c r="L52" s="200">
        <v>242541</v>
      </c>
      <c r="M52">
        <v>209</v>
      </c>
      <c r="N52" t="s">
        <v>44</v>
      </c>
      <c r="O52" t="s">
        <v>472</v>
      </c>
      <c r="P52" s="200">
        <v>5623190</v>
      </c>
      <c r="Q52" s="4">
        <f t="shared" si="96"/>
        <v>9.2928965707365864E-4</v>
      </c>
      <c r="R52">
        <v>209</v>
      </c>
      <c r="S52" t="s">
        <v>44</v>
      </c>
      <c r="T52" t="s">
        <v>472</v>
      </c>
      <c r="U52" s="200">
        <v>5399749</v>
      </c>
      <c r="V52" s="4">
        <f t="shared" si="97"/>
        <v>9.1290113656835551E-4</v>
      </c>
      <c r="W52" s="163">
        <v>209</v>
      </c>
      <c r="X52" s="163" t="s">
        <v>44</v>
      </c>
      <c r="Y52" s="8" t="s">
        <v>472</v>
      </c>
      <c r="Z52" s="11">
        <v>5559007</v>
      </c>
      <c r="AA52" s="161">
        <f t="shared" si="98"/>
        <v>9.1844931496615331E-4</v>
      </c>
      <c r="AB52">
        <v>209</v>
      </c>
      <c r="AC52" t="s">
        <v>44</v>
      </c>
      <c r="AD52" s="160">
        <v>5642409</v>
      </c>
      <c r="AE52" s="161">
        <f t="shared" si="99"/>
        <v>9.1527554044577527E-4</v>
      </c>
      <c r="AF52">
        <v>209</v>
      </c>
      <c r="AG52" t="s">
        <v>44</v>
      </c>
      <c r="AH52" s="3">
        <v>5455707</v>
      </c>
      <c r="AI52" s="161">
        <f t="shared" si="100"/>
        <v>9.1465508728838692E-4</v>
      </c>
      <c r="AJ52">
        <v>209</v>
      </c>
      <c r="AK52" t="s">
        <v>44</v>
      </c>
      <c r="AL52" s="3">
        <v>5232779</v>
      </c>
      <c r="AM52" s="161">
        <f t="shared" si="101"/>
        <v>9.1793130358323795E-4</v>
      </c>
      <c r="AN52" s="13">
        <v>209</v>
      </c>
      <c r="AO52" s="13" t="s">
        <v>44</v>
      </c>
      <c r="AP52" s="3">
        <v>5391270</v>
      </c>
      <c r="AQ52" s="161">
        <f t="shared" si="102"/>
        <v>9.3385962159643751E-4</v>
      </c>
      <c r="AR52" s="179">
        <f t="shared" si="103"/>
        <v>223441</v>
      </c>
      <c r="AS52" s="4">
        <f t="shared" si="104"/>
        <v>1.6388520505303131E-5</v>
      </c>
      <c r="AT52" s="4">
        <f t="shared" si="82"/>
        <v>4.1379886361384573E-2</v>
      </c>
      <c r="AU52" s="4">
        <f t="shared" si="105"/>
        <v>1.7952130684061214E-2</v>
      </c>
      <c r="AV52" s="3">
        <f t="shared" si="106"/>
        <v>-159258</v>
      </c>
      <c r="AW52" s="164">
        <f t="shared" si="107"/>
        <v>-5.5481783977978042E-6</v>
      </c>
      <c r="AX52" s="4">
        <f t="shared" si="83"/>
        <v>-2.8648641744829607E-2</v>
      </c>
      <c r="AY52" s="4">
        <f t="shared" si="108"/>
        <v>-6.0408106439736042E-3</v>
      </c>
      <c r="AZ52" s="157">
        <f t="shared" si="84"/>
        <v>-83402</v>
      </c>
      <c r="BA52" s="164">
        <f t="shared" si="109"/>
        <v>3.1737745203780409E-6</v>
      </c>
      <c r="BB52" s="4">
        <f t="shared" si="85"/>
        <v>-1.4781275161017219E-2</v>
      </c>
      <c r="BC52" s="4">
        <f t="shared" si="110"/>
        <v>3.467561821691736E-3</v>
      </c>
      <c r="BD52" s="157">
        <f t="shared" si="86"/>
        <v>186702</v>
      </c>
      <c r="BE52" s="4">
        <f t="shared" si="111"/>
        <v>6.2045315738835406E-7</v>
      </c>
      <c r="BF52" s="4">
        <f t="shared" si="87"/>
        <v>3.4221412550197436E-2</v>
      </c>
      <c r="BG52" s="4">
        <f t="shared" si="112"/>
        <v>6.7834658770418862E-4</v>
      </c>
      <c r="BH52" s="157">
        <f t="shared" si="88"/>
        <v>222928</v>
      </c>
      <c r="BI52" s="4">
        <f t="shared" si="113"/>
        <v>-3.2762162948510353E-6</v>
      </c>
      <c r="BJ52" s="4">
        <f t="shared" si="89"/>
        <v>4.2602219585424879E-2</v>
      </c>
      <c r="BK52" s="4">
        <f t="shared" si="114"/>
        <v>-3.5691301539254546E-3</v>
      </c>
      <c r="BL52" s="159">
        <f t="shared" si="90"/>
        <v>-158491</v>
      </c>
      <c r="BM52" s="4">
        <f t="shared" si="115"/>
        <v>-1.5928318013199556E-5</v>
      </c>
      <c r="BN52" s="4">
        <f t="shared" si="91"/>
        <v>-2.9397711485419947E-2</v>
      </c>
      <c r="BO52" s="4">
        <f t="shared" si="116"/>
        <v>-1.7056437225511496E-2</v>
      </c>
      <c r="BP52" s="157">
        <f t="shared" si="92"/>
        <v>8479</v>
      </c>
      <c r="BQ52" s="164">
        <f t="shared" si="117"/>
        <v>-1.5410306630284196E-5</v>
      </c>
      <c r="BR52" s="4">
        <f t="shared" si="93"/>
        <v>1.5727277617333206E-3</v>
      </c>
      <c r="BS52" s="4">
        <f t="shared" si="118"/>
        <v>-1.6501737813591516E-2</v>
      </c>
    </row>
    <row r="53" spans="1:71" x14ac:dyDescent="0.35">
      <c r="A53">
        <v>213</v>
      </c>
      <c r="B53" t="s">
        <v>60</v>
      </c>
      <c r="C53" t="s">
        <v>472</v>
      </c>
      <c r="G53" s="200">
        <v>3698270</v>
      </c>
      <c r="H53" s="4">
        <f t="shared" si="94"/>
        <v>6.1528358621830567E-4</v>
      </c>
      <c r="I53" s="200">
        <v>588344</v>
      </c>
      <c r="J53" s="200">
        <v>3926906</v>
      </c>
      <c r="K53" s="4">
        <f t="shared" si="95"/>
        <v>6.3985042381140683E-4</v>
      </c>
      <c r="L53" s="200">
        <v>469881</v>
      </c>
      <c r="M53">
        <v>213</v>
      </c>
      <c r="N53" t="s">
        <v>60</v>
      </c>
      <c r="O53" t="s">
        <v>472</v>
      </c>
      <c r="P53" s="200">
        <v>4061460</v>
      </c>
      <c r="Q53" s="4">
        <f t="shared" si="96"/>
        <v>6.7119780242502595E-4</v>
      </c>
      <c r="R53">
        <v>213</v>
      </c>
      <c r="S53" t="s">
        <v>60</v>
      </c>
      <c r="T53" t="s">
        <v>472</v>
      </c>
      <c r="U53" s="200">
        <v>4253384</v>
      </c>
      <c r="V53" s="4">
        <f t="shared" si="97"/>
        <v>7.1909251483016304E-4</v>
      </c>
      <c r="W53" s="163">
        <v>213</v>
      </c>
      <c r="X53" s="163" t="s">
        <v>60</v>
      </c>
      <c r="Y53" s="8" t="s">
        <v>472</v>
      </c>
      <c r="Z53" s="11">
        <v>4528639</v>
      </c>
      <c r="AA53" s="161">
        <f t="shared" si="98"/>
        <v>7.4821373444555934E-4</v>
      </c>
      <c r="AB53">
        <v>213</v>
      </c>
      <c r="AC53" t="s">
        <v>60</v>
      </c>
      <c r="AD53" s="160">
        <v>4431218</v>
      </c>
      <c r="AE53" s="161">
        <f t="shared" si="99"/>
        <v>7.1880387433506633E-4</v>
      </c>
      <c r="AF53">
        <v>213</v>
      </c>
      <c r="AG53" t="s">
        <v>60</v>
      </c>
      <c r="AH53" s="3">
        <v>3995307</v>
      </c>
      <c r="AI53" s="161">
        <f t="shared" si="100"/>
        <v>6.6981747238788723E-4</v>
      </c>
      <c r="AJ53">
        <v>213</v>
      </c>
      <c r="AK53" t="s">
        <v>60</v>
      </c>
      <c r="AL53" s="3">
        <v>3787981</v>
      </c>
      <c r="AM53" s="161">
        <f t="shared" si="101"/>
        <v>6.6448560836957513E-4</v>
      </c>
      <c r="AN53" s="13">
        <v>213</v>
      </c>
      <c r="AO53" s="13" t="s">
        <v>60</v>
      </c>
      <c r="AP53" s="3">
        <v>4065640</v>
      </c>
      <c r="AQ53" s="161">
        <f t="shared" si="102"/>
        <v>7.0423796840954735E-4</v>
      </c>
      <c r="AR53" s="179">
        <f t="shared" si="103"/>
        <v>-191924</v>
      </c>
      <c r="AS53" s="4">
        <f t="shared" si="104"/>
        <v>-4.7894712405137092E-5</v>
      </c>
      <c r="AT53" s="4">
        <f t="shared" si="82"/>
        <v>-4.5122659980852894E-2</v>
      </c>
      <c r="AU53" s="4">
        <f t="shared" si="105"/>
        <v>-6.6604381797033416E-2</v>
      </c>
      <c r="AV53" s="3">
        <f t="shared" si="106"/>
        <v>-275255</v>
      </c>
      <c r="AW53" s="164">
        <f t="shared" si="107"/>
        <v>-2.9121219615396298E-5</v>
      </c>
      <c r="AX53" s="4">
        <f t="shared" si="83"/>
        <v>-6.0780954277874652E-2</v>
      </c>
      <c r="AY53" s="4">
        <f t="shared" si="108"/>
        <v>-3.8920990453317025E-2</v>
      </c>
      <c r="AZ53" s="157">
        <f t="shared" si="84"/>
        <v>97421</v>
      </c>
      <c r="BA53" s="164">
        <f t="shared" si="109"/>
        <v>2.9409860110493017E-5</v>
      </c>
      <c r="BB53" s="4">
        <f t="shared" si="85"/>
        <v>2.1985151712238034E-2</v>
      </c>
      <c r="BC53" s="4">
        <f t="shared" si="110"/>
        <v>4.0914999432493014E-2</v>
      </c>
      <c r="BD53" s="157">
        <f t="shared" si="86"/>
        <v>435911</v>
      </c>
      <c r="BE53" s="4">
        <f t="shared" si="111"/>
        <v>4.8986401947179094E-5</v>
      </c>
      <c r="BF53" s="4">
        <f t="shared" si="87"/>
        <v>0.1091057583309618</v>
      </c>
      <c r="BG53" s="4">
        <f t="shared" si="112"/>
        <v>7.3133956587521448E-2</v>
      </c>
      <c r="BH53" s="157">
        <f t="shared" si="88"/>
        <v>207326</v>
      </c>
      <c r="BI53" s="4">
        <f t="shared" si="113"/>
        <v>5.331864018312104E-6</v>
      </c>
      <c r="BJ53" s="4">
        <f t="shared" si="89"/>
        <v>5.4732587095869804E-2</v>
      </c>
      <c r="BK53" s="4">
        <f t="shared" si="114"/>
        <v>8.0240474002058679E-3</v>
      </c>
      <c r="BL53" s="159">
        <f t="shared" si="90"/>
        <v>-277659</v>
      </c>
      <c r="BM53" s="4">
        <f t="shared" si="115"/>
        <v>-3.9752360039972223E-5</v>
      </c>
      <c r="BN53" s="4">
        <f t="shared" si="91"/>
        <v>-6.8294044726045597E-2</v>
      </c>
      <c r="BO53" s="4">
        <f t="shared" si="116"/>
        <v>-5.6447339994674023E-2</v>
      </c>
      <c r="BP53" s="157">
        <f t="shared" si="92"/>
        <v>187744</v>
      </c>
      <c r="BQ53" s="164">
        <f t="shared" si="117"/>
        <v>4.3975766036011992E-5</v>
      </c>
      <c r="BR53" s="4">
        <f t="shared" si="93"/>
        <v>4.6178215483909053E-2</v>
      </c>
      <c r="BS53" s="4">
        <f t="shared" si="118"/>
        <v>6.2444469069634183E-2</v>
      </c>
    </row>
    <row r="54" spans="1:71" x14ac:dyDescent="0.35">
      <c r="A54">
        <v>214</v>
      </c>
      <c r="B54" t="s">
        <v>64</v>
      </c>
      <c r="C54" t="s">
        <v>472</v>
      </c>
      <c r="G54" s="200">
        <v>3102967</v>
      </c>
      <c r="H54" s="4">
        <f t="shared" si="94"/>
        <v>5.162426387681422E-4</v>
      </c>
      <c r="I54" s="200">
        <v>213717</v>
      </c>
      <c r="J54" s="200">
        <v>2909876</v>
      </c>
      <c r="K54" s="4">
        <f t="shared" si="95"/>
        <v>4.7413546233055778E-4</v>
      </c>
      <c r="L54" s="200">
        <v>147163</v>
      </c>
      <c r="M54">
        <v>214</v>
      </c>
      <c r="N54" t="s">
        <v>64</v>
      </c>
      <c r="O54" t="s">
        <v>472</v>
      </c>
      <c r="P54" s="200">
        <v>2949319</v>
      </c>
      <c r="Q54" s="4">
        <f t="shared" si="96"/>
        <v>4.8740512806980129E-4</v>
      </c>
      <c r="R54">
        <v>214</v>
      </c>
      <c r="S54" t="s">
        <v>64</v>
      </c>
      <c r="T54" t="s">
        <v>472</v>
      </c>
      <c r="U54" s="200">
        <v>3097766</v>
      </c>
      <c r="V54" s="4">
        <f t="shared" si="97"/>
        <v>5.237195473757777E-4</v>
      </c>
      <c r="W54" s="163">
        <v>214</v>
      </c>
      <c r="X54" s="163" t="s">
        <v>64</v>
      </c>
      <c r="Y54" s="8" t="s">
        <v>472</v>
      </c>
      <c r="Z54" s="11">
        <v>3206461</v>
      </c>
      <c r="AA54" s="161">
        <f t="shared" si="98"/>
        <v>5.2976582129068864E-4</v>
      </c>
      <c r="AB54">
        <v>214</v>
      </c>
      <c r="AC54" t="s">
        <v>64</v>
      </c>
      <c r="AD54" s="160">
        <v>3214856</v>
      </c>
      <c r="AE54" s="161">
        <f t="shared" si="99"/>
        <v>5.2149340164021137E-4</v>
      </c>
      <c r="AF54">
        <v>214</v>
      </c>
      <c r="AG54" t="s">
        <v>64</v>
      </c>
      <c r="AH54" s="3">
        <v>3090597</v>
      </c>
      <c r="AI54" s="161">
        <f t="shared" si="100"/>
        <v>5.1814187763533242E-4</v>
      </c>
      <c r="AJ54">
        <v>214</v>
      </c>
      <c r="AK54" t="s">
        <v>64</v>
      </c>
      <c r="AL54" s="3">
        <v>2569818</v>
      </c>
      <c r="AM54" s="161">
        <f t="shared" si="101"/>
        <v>4.507961040800059E-4</v>
      </c>
      <c r="AN54" s="13">
        <v>214</v>
      </c>
      <c r="AO54" s="13" t="s">
        <v>64</v>
      </c>
      <c r="AP54" s="3">
        <v>2781798</v>
      </c>
      <c r="AQ54" s="161">
        <f t="shared" si="102"/>
        <v>4.8185470726521334E-4</v>
      </c>
      <c r="AR54" s="179">
        <f t="shared" si="103"/>
        <v>-148447</v>
      </c>
      <c r="AS54" s="4">
        <f t="shared" si="104"/>
        <v>-3.6314419305976406E-5</v>
      </c>
      <c r="AT54" s="4">
        <f t="shared" si="82"/>
        <v>-4.7920662826049482E-2</v>
      </c>
      <c r="AU54" s="4">
        <f t="shared" si="105"/>
        <v>-6.9339438422603289E-2</v>
      </c>
      <c r="AV54" s="3">
        <f t="shared" si="106"/>
        <v>-108695</v>
      </c>
      <c r="AW54" s="164">
        <f t="shared" si="107"/>
        <v>-6.0462739149109383E-6</v>
      </c>
      <c r="AX54" s="4">
        <f t="shared" si="83"/>
        <v>-3.3898743817560854E-2</v>
      </c>
      <c r="AY54" s="4">
        <f t="shared" si="108"/>
        <v>-1.1413106833091215E-2</v>
      </c>
      <c r="AZ54" s="157">
        <f t="shared" si="84"/>
        <v>-8395</v>
      </c>
      <c r="BA54" s="164">
        <f t="shared" si="109"/>
        <v>8.2724196504772689E-6</v>
      </c>
      <c r="BB54" s="4">
        <f t="shared" si="85"/>
        <v>-2.6113144725611348E-3</v>
      </c>
      <c r="BC54" s="4">
        <f t="shared" si="110"/>
        <v>1.5862942128239188E-2</v>
      </c>
      <c r="BD54" s="157">
        <f t="shared" si="86"/>
        <v>124259</v>
      </c>
      <c r="BE54" s="4">
        <f t="shared" si="111"/>
        <v>3.351524004878946E-6</v>
      </c>
      <c r="BF54" s="4">
        <f t="shared" si="87"/>
        <v>4.020550074953156E-2</v>
      </c>
      <c r="BG54" s="4">
        <f t="shared" si="112"/>
        <v>6.4683519119791049E-3</v>
      </c>
      <c r="BH54" s="157">
        <f t="shared" si="88"/>
        <v>520779</v>
      </c>
      <c r="BI54" s="4">
        <f t="shared" si="113"/>
        <v>6.7345773555326524E-5</v>
      </c>
      <c r="BJ54" s="4">
        <f t="shared" si="89"/>
        <v>0.20265209442847704</v>
      </c>
      <c r="BK54" s="4">
        <f t="shared" si="114"/>
        <v>0.14939298043129096</v>
      </c>
      <c r="BL54" s="159">
        <f t="shared" si="90"/>
        <v>-211980</v>
      </c>
      <c r="BM54" s="4">
        <f t="shared" si="115"/>
        <v>-3.1058603185207443E-5</v>
      </c>
      <c r="BN54" s="4">
        <f t="shared" si="91"/>
        <v>-7.6202513626079244E-2</v>
      </c>
      <c r="BO54" s="4">
        <f t="shared" si="116"/>
        <v>-6.4456365615855146E-2</v>
      </c>
      <c r="BP54" s="157">
        <f t="shared" si="92"/>
        <v>315968</v>
      </c>
      <c r="BQ54" s="164">
        <f t="shared" si="117"/>
        <v>4.7911114025475296E-5</v>
      </c>
      <c r="BR54" s="4">
        <f t="shared" si="93"/>
        <v>0.11358409201530809</v>
      </c>
      <c r="BS54" s="4">
        <f t="shared" si="118"/>
        <v>9.9430623594811057E-2</v>
      </c>
    </row>
    <row r="55" spans="1:71" x14ac:dyDescent="0.35">
      <c r="A55">
        <v>216</v>
      </c>
      <c r="B55" t="s">
        <v>71</v>
      </c>
      <c r="C55" t="s">
        <v>472</v>
      </c>
      <c r="G55" s="200">
        <v>7014133</v>
      </c>
      <c r="H55" s="4">
        <f t="shared" si="94"/>
        <v>1.1669458710294712E-3</v>
      </c>
      <c r="I55" s="200">
        <v>524167</v>
      </c>
      <c r="J55" s="200">
        <v>7317905</v>
      </c>
      <c r="K55" s="4">
        <f t="shared" si="95"/>
        <v>1.1923801118900257E-3</v>
      </c>
      <c r="L55" s="200">
        <v>432437</v>
      </c>
      <c r="M55">
        <v>216</v>
      </c>
      <c r="N55" t="s">
        <v>71</v>
      </c>
      <c r="O55" t="s">
        <v>472</v>
      </c>
      <c r="P55" s="200">
        <v>7662440</v>
      </c>
      <c r="Q55" s="4">
        <f t="shared" si="96"/>
        <v>1.2662965754220443E-3</v>
      </c>
      <c r="R55">
        <v>216</v>
      </c>
      <c r="S55" t="s">
        <v>71</v>
      </c>
      <c r="T55" t="s">
        <v>472</v>
      </c>
      <c r="U55" s="200">
        <v>7417647</v>
      </c>
      <c r="V55" s="4">
        <f t="shared" si="97"/>
        <v>1.2540542860349348E-3</v>
      </c>
      <c r="W55" s="163">
        <v>216</v>
      </c>
      <c r="X55" s="163" t="s">
        <v>71</v>
      </c>
      <c r="Y55" s="8" t="s">
        <v>472</v>
      </c>
      <c r="Z55" s="11">
        <v>7586219</v>
      </c>
      <c r="AA55" s="161">
        <f t="shared" si="98"/>
        <v>1.2533816999570637E-3</v>
      </c>
      <c r="AB55">
        <v>216</v>
      </c>
      <c r="AC55" t="s">
        <v>71</v>
      </c>
      <c r="AD55" s="160">
        <v>7783771</v>
      </c>
      <c r="AE55" s="161">
        <f t="shared" si="99"/>
        <v>1.2626336036134836E-3</v>
      </c>
      <c r="AF55">
        <v>216</v>
      </c>
      <c r="AG55" t="s">
        <v>71</v>
      </c>
      <c r="AH55" s="3">
        <v>7978313</v>
      </c>
      <c r="AI55" s="161">
        <f t="shared" si="100"/>
        <v>1.3375726690287935E-3</v>
      </c>
      <c r="AJ55">
        <v>216</v>
      </c>
      <c r="AK55" t="s">
        <v>71</v>
      </c>
      <c r="AL55" s="3">
        <v>7750914</v>
      </c>
      <c r="AM55" s="161">
        <f t="shared" si="101"/>
        <v>1.3596612033455969E-3</v>
      </c>
      <c r="AN55" s="13">
        <v>216</v>
      </c>
      <c r="AO55" s="13" t="s">
        <v>71</v>
      </c>
      <c r="AP55" s="3">
        <v>8025320</v>
      </c>
      <c r="AQ55" s="161">
        <f t="shared" si="102"/>
        <v>1.3901218633810442E-3</v>
      </c>
      <c r="AR55" s="179">
        <f t="shared" si="103"/>
        <v>244793</v>
      </c>
      <c r="AS55" s="4">
        <f t="shared" si="104"/>
        <v>1.2242289387109527E-5</v>
      </c>
      <c r="AT55" s="4">
        <f t="shared" si="82"/>
        <v>3.3001435630463406E-2</v>
      </c>
      <c r="AU55" s="4">
        <f t="shared" si="105"/>
        <v>9.7621686105927377E-3</v>
      </c>
      <c r="AV55" s="3">
        <f t="shared" si="106"/>
        <v>-168572</v>
      </c>
      <c r="AW55" s="164">
        <f t="shared" si="107"/>
        <v>6.7258607787108564E-7</v>
      </c>
      <c r="AX55" s="4">
        <f t="shared" si="83"/>
        <v>-2.2220819093147718E-2</v>
      </c>
      <c r="AY55" s="4">
        <f t="shared" si="108"/>
        <v>5.3661711982401375E-4</v>
      </c>
      <c r="AZ55" s="157">
        <f t="shared" si="84"/>
        <v>-197552</v>
      </c>
      <c r="BA55" s="164">
        <f t="shared" si="109"/>
        <v>-9.2519036564199259E-6</v>
      </c>
      <c r="BB55" s="4">
        <f t="shared" si="85"/>
        <v>-2.5379986127546661E-2</v>
      </c>
      <c r="BC55" s="4">
        <f t="shared" si="110"/>
        <v>-7.3274650935491112E-3</v>
      </c>
      <c r="BD55" s="157">
        <f t="shared" si="86"/>
        <v>-194542</v>
      </c>
      <c r="BE55" s="4">
        <f t="shared" si="111"/>
        <v>-7.4939065415309883E-5</v>
      </c>
      <c r="BF55" s="4">
        <f t="shared" si="87"/>
        <v>-2.4383851573634676E-2</v>
      </c>
      <c r="BG55" s="4">
        <f t="shared" si="112"/>
        <v>-5.6026163774505693E-2</v>
      </c>
      <c r="BH55" s="157">
        <f t="shared" si="88"/>
        <v>227399</v>
      </c>
      <c r="BI55" s="4">
        <f t="shared" si="113"/>
        <v>-2.2088534316803445E-5</v>
      </c>
      <c r="BJ55" s="4">
        <f t="shared" si="89"/>
        <v>2.9338346419531942E-2</v>
      </c>
      <c r="BK55" s="4">
        <f t="shared" si="114"/>
        <v>-1.6245616380354284E-2</v>
      </c>
      <c r="BL55" s="159">
        <f t="shared" si="90"/>
        <v>-274406</v>
      </c>
      <c r="BM55" s="4">
        <f t="shared" si="115"/>
        <v>-3.0460660035447253E-5</v>
      </c>
      <c r="BN55" s="4">
        <f t="shared" si="91"/>
        <v>-3.4192530640522745E-2</v>
      </c>
      <c r="BO55" s="4">
        <f t="shared" si="116"/>
        <v>-2.1912222833011964E-2</v>
      </c>
      <c r="BP55" s="157">
        <f t="shared" si="92"/>
        <v>-607673</v>
      </c>
      <c r="BQ55" s="164">
        <f t="shared" si="117"/>
        <v>-1.3674016342398051E-4</v>
      </c>
      <c r="BR55" s="4">
        <f t="shared" si="93"/>
        <v>-7.5719472868371607E-2</v>
      </c>
      <c r="BS55" s="4">
        <f t="shared" si="118"/>
        <v>-9.8365594431701175E-2</v>
      </c>
    </row>
    <row r="56" spans="1:71" x14ac:dyDescent="0.35">
      <c r="A56">
        <v>221</v>
      </c>
      <c r="B56" t="s">
        <v>86</v>
      </c>
      <c r="C56" t="s">
        <v>471</v>
      </c>
      <c r="G56" s="200">
        <v>3927047</v>
      </c>
      <c r="H56" s="4">
        <f t="shared" si="94"/>
        <v>6.5334536456446895E-4</v>
      </c>
      <c r="I56" s="200">
        <v>303760</v>
      </c>
      <c r="J56" s="200">
        <v>3779858</v>
      </c>
      <c r="K56" s="4">
        <f t="shared" si="95"/>
        <v>6.1589040920432951E-4</v>
      </c>
      <c r="L56" s="200">
        <v>148074</v>
      </c>
      <c r="M56">
        <v>221</v>
      </c>
      <c r="N56" t="s">
        <v>86</v>
      </c>
      <c r="O56" t="s">
        <v>471</v>
      </c>
      <c r="P56" s="200">
        <v>3791492</v>
      </c>
      <c r="Q56" s="4">
        <f t="shared" si="96"/>
        <v>6.2658282940422074E-4</v>
      </c>
      <c r="R56">
        <v>221</v>
      </c>
      <c r="S56" t="s">
        <v>86</v>
      </c>
      <c r="T56" t="s">
        <v>471</v>
      </c>
      <c r="U56" s="200">
        <v>3843270</v>
      </c>
      <c r="V56" s="4">
        <f t="shared" si="97"/>
        <v>6.4975715558983642E-4</v>
      </c>
      <c r="W56" s="163">
        <v>221</v>
      </c>
      <c r="X56" s="163" t="s">
        <v>86</v>
      </c>
      <c r="Y56" s="8" t="s">
        <v>471</v>
      </c>
      <c r="Z56" s="11">
        <v>3966296</v>
      </c>
      <c r="AA56" s="161">
        <f t="shared" si="98"/>
        <v>6.5530441752510726E-4</v>
      </c>
      <c r="AB56">
        <v>221</v>
      </c>
      <c r="AC56" t="s">
        <v>86</v>
      </c>
      <c r="AD56" s="160">
        <v>4395823</v>
      </c>
      <c r="AE56" s="161">
        <f t="shared" si="99"/>
        <v>7.1306232356232405E-4</v>
      </c>
      <c r="AF56">
        <v>221</v>
      </c>
      <c r="AG56" t="s">
        <v>86</v>
      </c>
      <c r="AH56" s="3">
        <v>4488033</v>
      </c>
      <c r="AI56" s="161">
        <f t="shared" si="100"/>
        <v>7.5242351089751722E-4</v>
      </c>
      <c r="AJ56">
        <v>221</v>
      </c>
      <c r="AK56" t="s">
        <v>86</v>
      </c>
      <c r="AL56" s="3">
        <v>4595699</v>
      </c>
      <c r="AM56" s="161">
        <f t="shared" si="101"/>
        <v>8.0617506948911521E-4</v>
      </c>
      <c r="AN56" s="13">
        <v>221</v>
      </c>
      <c r="AO56" s="13" t="s">
        <v>86</v>
      </c>
      <c r="AP56" s="3">
        <v>4737839</v>
      </c>
      <c r="AQ56" s="161">
        <f t="shared" si="102"/>
        <v>8.2067426334144714E-4</v>
      </c>
      <c r="AR56" s="179">
        <f t="shared" si="103"/>
        <v>-51778</v>
      </c>
      <c r="AS56" s="4">
        <f t="shared" si="104"/>
        <v>-2.3174326185615673E-5</v>
      </c>
      <c r="AT56" s="4">
        <f t="shared" si="82"/>
        <v>-1.347238159171747E-2</v>
      </c>
      <c r="AU56" s="4">
        <f t="shared" si="105"/>
        <v>-3.5666134626218142E-2</v>
      </c>
      <c r="AV56" s="3">
        <f t="shared" si="106"/>
        <v>-123026</v>
      </c>
      <c r="AW56" s="164">
        <f t="shared" si="107"/>
        <v>-5.5472619352708429E-6</v>
      </c>
      <c r="AX56" s="4">
        <f t="shared" si="83"/>
        <v>-3.1017856458519486E-2</v>
      </c>
      <c r="AY56" s="4">
        <f t="shared" si="108"/>
        <v>-8.4651679233618254E-3</v>
      </c>
      <c r="AZ56" s="157">
        <f t="shared" si="84"/>
        <v>-429527</v>
      </c>
      <c r="BA56" s="164">
        <f t="shared" si="109"/>
        <v>-5.7757906037216792E-5</v>
      </c>
      <c r="BB56" s="4">
        <f t="shared" si="85"/>
        <v>-9.771253301145201E-2</v>
      </c>
      <c r="BC56" s="4">
        <f t="shared" si="110"/>
        <v>-8.0999800618646145E-2</v>
      </c>
      <c r="BD56" s="157">
        <f t="shared" si="86"/>
        <v>-92210</v>
      </c>
      <c r="BE56" s="4">
        <f t="shared" si="111"/>
        <v>-3.9361187335193166E-5</v>
      </c>
      <c r="BF56" s="4">
        <f t="shared" si="87"/>
        <v>-2.0545749106568513E-2</v>
      </c>
      <c r="BG56" s="4">
        <f t="shared" si="112"/>
        <v>-5.2312543089252699E-2</v>
      </c>
      <c r="BH56" s="157">
        <f t="shared" si="88"/>
        <v>-107666</v>
      </c>
      <c r="BI56" s="4">
        <f t="shared" si="113"/>
        <v>-5.3751558591597992E-5</v>
      </c>
      <c r="BJ56" s="4">
        <f t="shared" si="89"/>
        <v>-2.3427556939651619E-2</v>
      </c>
      <c r="BK56" s="4">
        <f t="shared" si="114"/>
        <v>-6.66747963636002E-2</v>
      </c>
      <c r="BL56" s="159">
        <f t="shared" si="90"/>
        <v>-142140</v>
      </c>
      <c r="BM56" s="4">
        <f t="shared" si="115"/>
        <v>-1.449919385233193E-5</v>
      </c>
      <c r="BN56" s="4">
        <f t="shared" si="91"/>
        <v>-3.0001019452117306E-2</v>
      </c>
      <c r="BO56" s="4">
        <f t="shared" si="116"/>
        <v>-1.7667416294130139E-2</v>
      </c>
      <c r="BP56" s="157">
        <f t="shared" si="92"/>
        <v>-894569</v>
      </c>
      <c r="BQ56" s="164">
        <f t="shared" si="117"/>
        <v>-1.6536984581633988E-4</v>
      </c>
      <c r="BR56" s="4">
        <f t="shared" si="93"/>
        <v>-0.18881371865949856</v>
      </c>
      <c r="BS56" s="4">
        <f t="shared" si="118"/>
        <v>-0.20150485180688141</v>
      </c>
    </row>
    <row r="57" spans="1:71" x14ac:dyDescent="0.35">
      <c r="A57">
        <v>222</v>
      </c>
      <c r="B57" t="s">
        <v>87</v>
      </c>
      <c r="C57" t="s">
        <v>473</v>
      </c>
      <c r="G57" s="200">
        <v>17975484</v>
      </c>
      <c r="H57" s="4">
        <f t="shared" si="94"/>
        <v>2.9905929690178848E-3</v>
      </c>
      <c r="I57" s="200">
        <v>1680601</v>
      </c>
      <c r="J57" s="200">
        <v>18421445</v>
      </c>
      <c r="K57" s="4">
        <f t="shared" si="95"/>
        <v>3.0015919378942406E-3</v>
      </c>
      <c r="L57" s="200">
        <v>1347204</v>
      </c>
      <c r="M57">
        <v>222</v>
      </c>
      <c r="N57" t="s">
        <v>87</v>
      </c>
      <c r="O57" t="s">
        <v>473</v>
      </c>
      <c r="P57" s="200">
        <v>18493524</v>
      </c>
      <c r="Q57" s="4">
        <f t="shared" si="96"/>
        <v>3.0562439782478405E-3</v>
      </c>
      <c r="R57">
        <v>222</v>
      </c>
      <c r="S57" t="s">
        <v>87</v>
      </c>
      <c r="T57" t="s">
        <v>473</v>
      </c>
      <c r="U57" s="200">
        <v>17662714</v>
      </c>
      <c r="V57" s="4">
        <f t="shared" si="97"/>
        <v>2.9861224448547155E-3</v>
      </c>
      <c r="W57" s="163">
        <v>222</v>
      </c>
      <c r="X57" s="163" t="s">
        <v>87</v>
      </c>
      <c r="Y57" s="8" t="s">
        <v>473</v>
      </c>
      <c r="Z57" s="11">
        <v>17721816</v>
      </c>
      <c r="AA57" s="161">
        <f t="shared" si="98"/>
        <v>2.9279671288696373E-3</v>
      </c>
      <c r="AB57">
        <v>222</v>
      </c>
      <c r="AC57" t="s">
        <v>87</v>
      </c>
      <c r="AD57" s="160">
        <v>18280680</v>
      </c>
      <c r="AE57" s="161">
        <f t="shared" si="99"/>
        <v>2.9653751202219254E-3</v>
      </c>
      <c r="AF57">
        <v>222</v>
      </c>
      <c r="AG57" t="s">
        <v>87</v>
      </c>
      <c r="AH57" s="3">
        <v>17131872</v>
      </c>
      <c r="AI57" s="161">
        <f t="shared" si="100"/>
        <v>2.872176581252159E-3</v>
      </c>
      <c r="AJ57">
        <v>222</v>
      </c>
      <c r="AK57" t="s">
        <v>87</v>
      </c>
      <c r="AL57" s="3">
        <v>16162799</v>
      </c>
      <c r="AM57" s="161">
        <f t="shared" si="101"/>
        <v>2.8352695872735797E-3</v>
      </c>
      <c r="AN57" s="13">
        <v>222</v>
      </c>
      <c r="AO57" s="13" t="s">
        <v>87</v>
      </c>
      <c r="AP57" s="3">
        <v>15632940</v>
      </c>
      <c r="AQ57" s="161">
        <f t="shared" si="102"/>
        <v>2.707890985396727E-3</v>
      </c>
      <c r="AR57" s="179">
        <f t="shared" si="103"/>
        <v>830810</v>
      </c>
      <c r="AS57" s="4">
        <f t="shared" si="104"/>
        <v>7.0121533393125053E-5</v>
      </c>
      <c r="AT57" s="4">
        <f t="shared" si="82"/>
        <v>4.7037505108218365E-2</v>
      </c>
      <c r="AU57" s="4">
        <f t="shared" si="105"/>
        <v>2.3482470892628348E-2</v>
      </c>
      <c r="AV57" s="3">
        <f t="shared" si="106"/>
        <v>-59102</v>
      </c>
      <c r="AW57" s="164">
        <f t="shared" si="107"/>
        <v>5.8155315985078219E-5</v>
      </c>
      <c r="AX57" s="4">
        <f t="shared" si="83"/>
        <v>-3.3349855342138753E-3</v>
      </c>
      <c r="AY57" s="4">
        <f t="shared" si="108"/>
        <v>1.9862011226720804E-2</v>
      </c>
      <c r="AZ57" s="157">
        <f t="shared" si="84"/>
        <v>-558864</v>
      </c>
      <c r="BA57" s="164">
        <f t="shared" si="109"/>
        <v>-3.7407991352288172E-5</v>
      </c>
      <c r="BB57" s="4">
        <f t="shared" si="85"/>
        <v>-3.0571291658734796E-2</v>
      </c>
      <c r="BC57" s="4">
        <f t="shared" si="110"/>
        <v>-1.2614927230349394E-2</v>
      </c>
      <c r="BD57" s="157">
        <f t="shared" si="86"/>
        <v>1148808</v>
      </c>
      <c r="BE57" s="4">
        <f t="shared" si="111"/>
        <v>9.3198538969766452E-5</v>
      </c>
      <c r="BF57" s="4">
        <f t="shared" si="87"/>
        <v>6.7056769978202035E-2</v>
      </c>
      <c r="BG57" s="4">
        <f t="shared" si="112"/>
        <v>3.2448749696697081E-2</v>
      </c>
      <c r="BH57" s="157">
        <f t="shared" si="88"/>
        <v>969073</v>
      </c>
      <c r="BI57" s="4">
        <f t="shared" si="113"/>
        <v>3.690699397857931E-5</v>
      </c>
      <c r="BJ57" s="4">
        <f t="shared" si="89"/>
        <v>5.9957003734316068E-2</v>
      </c>
      <c r="BK57" s="4">
        <f t="shared" si="114"/>
        <v>1.3017102198761071E-2</v>
      </c>
      <c r="BL57" s="159">
        <f t="shared" si="90"/>
        <v>529859</v>
      </c>
      <c r="BM57" s="4">
        <f t="shared" si="115"/>
        <v>1.2737860187685265E-4</v>
      </c>
      <c r="BN57" s="4">
        <f t="shared" si="91"/>
        <v>3.3893752550703836E-2</v>
      </c>
      <c r="BO57" s="4">
        <f t="shared" si="116"/>
        <v>4.7039782090116417E-2</v>
      </c>
      <c r="BP57" s="157">
        <f t="shared" si="92"/>
        <v>2029774</v>
      </c>
      <c r="BQ57" s="164">
        <f t="shared" si="117"/>
        <v>2.2007614347291024E-4</v>
      </c>
      <c r="BR57" s="4">
        <f t="shared" si="93"/>
        <v>0.12983955673085165</v>
      </c>
      <c r="BS57" s="4">
        <f t="shared" si="118"/>
        <v>8.1272157800941672E-2</v>
      </c>
    </row>
    <row r="58" spans="1:71" x14ac:dyDescent="0.35">
      <c r="A58">
        <v>225</v>
      </c>
      <c r="B58" t="s">
        <v>94</v>
      </c>
      <c r="C58" t="s">
        <v>472</v>
      </c>
      <c r="G58" s="200">
        <v>4056207</v>
      </c>
      <c r="H58" s="4">
        <f t="shared" si="94"/>
        <v>6.7483379780378257E-4</v>
      </c>
      <c r="I58" s="200">
        <v>273188</v>
      </c>
      <c r="J58" s="200">
        <v>3739512</v>
      </c>
      <c r="K58" s="4">
        <f t="shared" si="95"/>
        <v>6.0931642826383969E-4</v>
      </c>
      <c r="L58" s="200">
        <v>246858</v>
      </c>
      <c r="M58">
        <v>225</v>
      </c>
      <c r="N58" t="s">
        <v>94</v>
      </c>
      <c r="O58" t="s">
        <v>472</v>
      </c>
      <c r="P58" s="200">
        <v>3763013</v>
      </c>
      <c r="Q58" s="4">
        <f t="shared" si="96"/>
        <v>6.2187638339336203E-4</v>
      </c>
      <c r="R58">
        <v>225</v>
      </c>
      <c r="S58" t="s">
        <v>94</v>
      </c>
      <c r="T58" t="s">
        <v>472</v>
      </c>
      <c r="U58" s="200">
        <v>3602589</v>
      </c>
      <c r="V58" s="4">
        <f t="shared" si="97"/>
        <v>6.0906675341551163E-4</v>
      </c>
      <c r="W58" s="163">
        <v>225</v>
      </c>
      <c r="X58" s="163" t="s">
        <v>94</v>
      </c>
      <c r="Y58" s="8" t="s">
        <v>472</v>
      </c>
      <c r="Z58" s="11">
        <v>3899895</v>
      </c>
      <c r="AA58" s="161">
        <f t="shared" si="98"/>
        <v>6.4433376162144178E-4</v>
      </c>
      <c r="AB58">
        <v>225</v>
      </c>
      <c r="AC58" t="s">
        <v>94</v>
      </c>
      <c r="AD58" s="160">
        <v>3739656</v>
      </c>
      <c r="AE58" s="161">
        <f t="shared" si="99"/>
        <v>6.0662310486199889E-4</v>
      </c>
      <c r="AF58">
        <v>225</v>
      </c>
      <c r="AG58" t="s">
        <v>94</v>
      </c>
      <c r="AH58" s="3">
        <v>3756553</v>
      </c>
      <c r="AI58" s="161">
        <f t="shared" si="100"/>
        <v>6.2979011008444034E-4</v>
      </c>
      <c r="AJ58">
        <v>225</v>
      </c>
      <c r="AK58" t="s">
        <v>94</v>
      </c>
      <c r="AL58" s="3">
        <v>3467229</v>
      </c>
      <c r="AM58" s="161">
        <f t="shared" si="101"/>
        <v>6.0821946346130927E-4</v>
      </c>
      <c r="AN58" s="13">
        <v>225</v>
      </c>
      <c r="AO58" s="13" t="s">
        <v>94</v>
      </c>
      <c r="AP58" s="3">
        <v>3058669</v>
      </c>
      <c r="AQ58" s="161">
        <f t="shared" si="102"/>
        <v>5.2981347158067649E-4</v>
      </c>
      <c r="AR58" s="179">
        <f t="shared" si="103"/>
        <v>160424</v>
      </c>
      <c r="AS58" s="4">
        <f t="shared" si="104"/>
        <v>1.2809629977850396E-5</v>
      </c>
      <c r="AT58" s="4">
        <f t="shared" si="82"/>
        <v>4.4530197588456527E-2</v>
      </c>
      <c r="AU58" s="4">
        <f t="shared" si="105"/>
        <v>2.1031569866548822E-2</v>
      </c>
      <c r="AV58" s="3">
        <f t="shared" si="106"/>
        <v>-297306</v>
      </c>
      <c r="AW58" s="164">
        <f t="shared" si="107"/>
        <v>-3.5267008205930143E-5</v>
      </c>
      <c r="AX58" s="4">
        <f t="shared" si="83"/>
        <v>-7.6234360155850348E-2</v>
      </c>
      <c r="AY58" s="4">
        <f t="shared" si="108"/>
        <v>-5.4734068438664518E-2</v>
      </c>
      <c r="AZ58" s="157">
        <f t="shared" si="84"/>
        <v>160239</v>
      </c>
      <c r="BA58" s="164">
        <f t="shared" si="109"/>
        <v>3.771065675944288E-5</v>
      </c>
      <c r="BB58" s="4">
        <f t="shared" si="85"/>
        <v>4.2848593560477218E-2</v>
      </c>
      <c r="BC58" s="4">
        <f t="shared" si="110"/>
        <v>6.2164886990286501E-2</v>
      </c>
      <c r="BD58" s="157">
        <f t="shared" si="86"/>
        <v>-16897</v>
      </c>
      <c r="BE58" s="4">
        <f t="shared" si="111"/>
        <v>-2.3167005222441447E-5</v>
      </c>
      <c r="BF58" s="4">
        <f t="shared" si="87"/>
        <v>-4.4980065501538241E-3</v>
      </c>
      <c r="BG58" s="4">
        <f t="shared" si="112"/>
        <v>-3.6785279494680037E-2</v>
      </c>
      <c r="BH58" s="157">
        <f t="shared" si="88"/>
        <v>289324</v>
      </c>
      <c r="BI58" s="4">
        <f t="shared" si="113"/>
        <v>2.1570646623131069E-5</v>
      </c>
      <c r="BJ58" s="4">
        <f t="shared" si="89"/>
        <v>8.344531036167499E-2</v>
      </c>
      <c r="BK58" s="4">
        <f t="shared" si="114"/>
        <v>3.54652356903788E-2</v>
      </c>
      <c r="BL58" s="159">
        <f t="shared" si="90"/>
        <v>408560</v>
      </c>
      <c r="BM58" s="4">
        <f t="shared" si="115"/>
        <v>7.8405991880632782E-5</v>
      </c>
      <c r="BN58" s="4">
        <f t="shared" si="91"/>
        <v>0.13357444038567101</v>
      </c>
      <c r="BO58" s="4">
        <f t="shared" si="116"/>
        <v>0.14798791666567435</v>
      </c>
      <c r="BP58" s="157">
        <f t="shared" si="92"/>
        <v>543920</v>
      </c>
      <c r="BQ58" s="164">
        <f t="shared" si="117"/>
        <v>1.1452029004076528E-4</v>
      </c>
      <c r="BR58" s="4">
        <f t="shared" si="93"/>
        <v>0.1778289837834692</v>
      </c>
      <c r="BS58" s="4">
        <f t="shared" si="118"/>
        <v>0.21615209160140597</v>
      </c>
    </row>
    <row r="59" spans="1:71" x14ac:dyDescent="0.35">
      <c r="A59">
        <v>226</v>
      </c>
      <c r="B59" t="s">
        <v>95</v>
      </c>
      <c r="C59" t="s">
        <v>472</v>
      </c>
      <c r="G59" s="200">
        <v>6143621</v>
      </c>
      <c r="H59" s="4">
        <f t="shared" si="94"/>
        <v>1.022118223181675E-3</v>
      </c>
      <c r="I59" s="200">
        <v>342298</v>
      </c>
      <c r="J59" s="200">
        <v>6462886</v>
      </c>
      <c r="K59" s="4">
        <f t="shared" si="95"/>
        <v>1.0530632376086436E-3</v>
      </c>
      <c r="L59" s="200">
        <v>308463</v>
      </c>
      <c r="M59">
        <v>226</v>
      </c>
      <c r="N59" t="s">
        <v>95</v>
      </c>
      <c r="O59" t="s">
        <v>472</v>
      </c>
      <c r="P59" s="200">
        <v>6474858</v>
      </c>
      <c r="Q59" s="4">
        <f t="shared" si="96"/>
        <v>1.0700365042654854E-3</v>
      </c>
      <c r="R59">
        <v>226</v>
      </c>
      <c r="S59" t="s">
        <v>95</v>
      </c>
      <c r="T59" t="s">
        <v>472</v>
      </c>
      <c r="U59" s="200">
        <v>6337925</v>
      </c>
      <c r="V59" s="4">
        <f t="shared" si="97"/>
        <v>1.0715125714148926E-3</v>
      </c>
      <c r="W59" s="163">
        <v>226</v>
      </c>
      <c r="X59" s="163" t="s">
        <v>95</v>
      </c>
      <c r="Y59" s="8" t="s">
        <v>472</v>
      </c>
      <c r="Z59" s="11">
        <v>6237147</v>
      </c>
      <c r="AA59" s="161">
        <f t="shared" si="98"/>
        <v>1.0304904076381264E-3</v>
      </c>
      <c r="AB59">
        <v>226</v>
      </c>
      <c r="AC59" t="s">
        <v>95</v>
      </c>
      <c r="AD59" s="160">
        <v>6161072</v>
      </c>
      <c r="AE59" s="161">
        <f t="shared" si="99"/>
        <v>9.9940973873487962E-4</v>
      </c>
      <c r="AF59">
        <v>226</v>
      </c>
      <c r="AG59" t="s">
        <v>95</v>
      </c>
      <c r="AH59" s="3">
        <v>6082868</v>
      </c>
      <c r="AI59" s="161">
        <f t="shared" si="100"/>
        <v>1.0197992966821229E-3</v>
      </c>
      <c r="AJ59">
        <v>226</v>
      </c>
      <c r="AK59" t="s">
        <v>95</v>
      </c>
      <c r="AL59" s="3">
        <v>5794916</v>
      </c>
      <c r="AM59" s="161">
        <f t="shared" si="101"/>
        <v>1.0165410765551846E-3</v>
      </c>
      <c r="AN59" s="13">
        <v>226</v>
      </c>
      <c r="AO59" s="13" t="s">
        <v>95</v>
      </c>
      <c r="AP59" s="3">
        <v>5738052</v>
      </c>
      <c r="AQ59" s="161">
        <f t="shared" si="102"/>
        <v>9.9392815967678898E-4</v>
      </c>
      <c r="AR59" s="179">
        <f t="shared" si="103"/>
        <v>136933</v>
      </c>
      <c r="AS59" s="4">
        <f t="shared" si="104"/>
        <v>-1.4760671494071665E-6</v>
      </c>
      <c r="AT59" s="4">
        <f t="shared" si="82"/>
        <v>2.1605336131304803E-2</v>
      </c>
      <c r="AU59" s="4">
        <f t="shared" si="105"/>
        <v>-1.3775546725112843E-3</v>
      </c>
      <c r="AV59" s="3">
        <f t="shared" si="106"/>
        <v>100778</v>
      </c>
      <c r="AW59" s="164">
        <f t="shared" si="107"/>
        <v>4.1022163776766171E-5</v>
      </c>
      <c r="AX59" s="4">
        <f t="shared" si="83"/>
        <v>1.615770800335474E-2</v>
      </c>
      <c r="AY59" s="4">
        <f t="shared" si="108"/>
        <v>3.9808389745993419E-2</v>
      </c>
      <c r="AZ59" s="157">
        <f t="shared" si="84"/>
        <v>76075</v>
      </c>
      <c r="BA59" s="164">
        <f t="shared" si="109"/>
        <v>3.1080668903246764E-5</v>
      </c>
      <c r="BB59" s="4">
        <f t="shared" si="85"/>
        <v>1.2347688843759657E-2</v>
      </c>
      <c r="BC59" s="4">
        <f t="shared" si="110"/>
        <v>3.1099025453354873E-2</v>
      </c>
      <c r="BD59" s="157">
        <f t="shared" si="86"/>
        <v>78204</v>
      </c>
      <c r="BE59" s="4">
        <f t="shared" si="111"/>
        <v>-2.0389557947243309E-5</v>
      </c>
      <c r="BF59" s="4">
        <f t="shared" si="87"/>
        <v>1.2856435484051272E-2</v>
      </c>
      <c r="BG59" s="4">
        <f t="shared" si="112"/>
        <v>-1.9993696812284474E-2</v>
      </c>
      <c r="BH59" s="157">
        <f t="shared" si="88"/>
        <v>287952</v>
      </c>
      <c r="BI59" s="4">
        <f t="shared" si="113"/>
        <v>3.2582201269382854E-6</v>
      </c>
      <c r="BJ59" s="4">
        <f t="shared" si="89"/>
        <v>4.9690452803802507E-2</v>
      </c>
      <c r="BK59" s="4">
        <f t="shared" si="114"/>
        <v>3.2052026249442048E-3</v>
      </c>
      <c r="BL59" s="159">
        <f t="shared" si="90"/>
        <v>56864</v>
      </c>
      <c r="BM59" s="4">
        <f t="shared" si="115"/>
        <v>2.2612916878395669E-5</v>
      </c>
      <c r="BN59" s="4">
        <f t="shared" si="91"/>
        <v>9.9099833880905916E-3</v>
      </c>
      <c r="BO59" s="4">
        <f t="shared" si="116"/>
        <v>2.2751057667738342E-2</v>
      </c>
      <c r="BP59" s="157">
        <f t="shared" si="92"/>
        <v>599873</v>
      </c>
      <c r="BQ59" s="164">
        <f t="shared" si="117"/>
        <v>3.656224796133741E-5</v>
      </c>
      <c r="BR59" s="4">
        <f t="shared" si="93"/>
        <v>0.1045429703320918</v>
      </c>
      <c r="BS59" s="4">
        <f t="shared" si="118"/>
        <v>3.6785604276698351E-2</v>
      </c>
    </row>
    <row r="60" spans="1:71" x14ac:dyDescent="0.35">
      <c r="A60">
        <v>228</v>
      </c>
      <c r="B60" t="s">
        <v>98</v>
      </c>
      <c r="C60" t="s">
        <v>473</v>
      </c>
      <c r="G60" s="200">
        <v>26182677</v>
      </c>
      <c r="H60" s="4">
        <f t="shared" si="94"/>
        <v>4.3560290085244043E-3</v>
      </c>
      <c r="I60" s="200">
        <v>1434318</v>
      </c>
      <c r="J60" s="200">
        <v>27122231</v>
      </c>
      <c r="K60" s="4">
        <f t="shared" si="95"/>
        <v>4.419298806760558E-3</v>
      </c>
      <c r="L60" s="200">
        <v>1415712</v>
      </c>
      <c r="M60">
        <v>228</v>
      </c>
      <c r="N60" t="s">
        <v>98</v>
      </c>
      <c r="O60" t="s">
        <v>473</v>
      </c>
      <c r="P60" s="200">
        <v>26320733</v>
      </c>
      <c r="Q60" s="4">
        <f t="shared" si="96"/>
        <v>4.3497703160478894E-3</v>
      </c>
      <c r="R60">
        <v>228</v>
      </c>
      <c r="S60" t="s">
        <v>98</v>
      </c>
      <c r="T60" t="s">
        <v>473</v>
      </c>
      <c r="U60" s="200">
        <v>25105849</v>
      </c>
      <c r="V60" s="4">
        <f t="shared" si="97"/>
        <v>4.2444858245473099E-3</v>
      </c>
      <c r="W60" s="163">
        <v>228</v>
      </c>
      <c r="X60" s="163" t="s">
        <v>98</v>
      </c>
      <c r="Y60" s="8" t="s">
        <v>473</v>
      </c>
      <c r="Z60" s="11">
        <v>25779146</v>
      </c>
      <c r="AA60" s="161">
        <f t="shared" si="98"/>
        <v>4.2591849558945424E-3</v>
      </c>
      <c r="AB60">
        <v>228</v>
      </c>
      <c r="AC60" t="s">
        <v>98</v>
      </c>
      <c r="AD60" s="160">
        <v>26490129</v>
      </c>
      <c r="AE60" s="161">
        <f t="shared" si="99"/>
        <v>4.2970594894757366E-3</v>
      </c>
      <c r="AF60">
        <v>228</v>
      </c>
      <c r="AG60" t="s">
        <v>98</v>
      </c>
      <c r="AH60" s="3">
        <v>25297650</v>
      </c>
      <c r="AI60" s="161">
        <f t="shared" si="100"/>
        <v>4.2411779571265573E-3</v>
      </c>
      <c r="AJ60">
        <v>228</v>
      </c>
      <c r="AK60" t="s">
        <v>98</v>
      </c>
      <c r="AL60" s="3">
        <v>22860385</v>
      </c>
      <c r="AM60" s="161">
        <f t="shared" si="101"/>
        <v>4.0101565541874971E-3</v>
      </c>
      <c r="AN60" s="13">
        <v>228</v>
      </c>
      <c r="AO60" s="13" t="s">
        <v>98</v>
      </c>
      <c r="AP60" s="3">
        <v>21986070</v>
      </c>
      <c r="AQ60" s="161">
        <f t="shared" si="102"/>
        <v>3.808361111684777E-3</v>
      </c>
      <c r="AR60" s="179">
        <f t="shared" si="103"/>
        <v>1214884</v>
      </c>
      <c r="AS60" s="4">
        <f t="shared" si="104"/>
        <v>1.0528449150057958E-4</v>
      </c>
      <c r="AT60" s="4">
        <f t="shared" si="82"/>
        <v>4.8390476657451414E-2</v>
      </c>
      <c r="AU60" s="4">
        <f t="shared" si="105"/>
        <v>2.4805004858700068E-2</v>
      </c>
      <c r="AV60" s="3">
        <f t="shared" si="106"/>
        <v>-673297</v>
      </c>
      <c r="AW60" s="164">
        <f t="shared" si="107"/>
        <v>-1.4699131347232532E-5</v>
      </c>
      <c r="AX60" s="4">
        <f t="shared" si="83"/>
        <v>-2.6117893897648899E-2</v>
      </c>
      <c r="AY60" s="4">
        <f t="shared" si="108"/>
        <v>-3.4511606092356988E-3</v>
      </c>
      <c r="AZ60" s="157">
        <f t="shared" si="84"/>
        <v>-710983</v>
      </c>
      <c r="BA60" s="164">
        <f t="shared" si="109"/>
        <v>-3.7874533581194227E-5</v>
      </c>
      <c r="BB60" s="4">
        <f t="shared" si="85"/>
        <v>-2.6839544646989073E-2</v>
      </c>
      <c r="BC60" s="4">
        <f t="shared" si="110"/>
        <v>-8.814058468111903E-3</v>
      </c>
      <c r="BD60" s="157">
        <f t="shared" si="86"/>
        <v>1192479</v>
      </c>
      <c r="BE60" s="4">
        <f t="shared" si="111"/>
        <v>5.5881532349179308E-5</v>
      </c>
      <c r="BF60" s="4">
        <f t="shared" si="87"/>
        <v>4.7137935737113924E-2</v>
      </c>
      <c r="BG60" s="4">
        <f t="shared" si="112"/>
        <v>1.3175946143754749E-2</v>
      </c>
      <c r="BH60" s="157">
        <f t="shared" si="88"/>
        <v>2437265</v>
      </c>
      <c r="BI60" s="4">
        <f t="shared" si="113"/>
        <v>2.3102140293906025E-4</v>
      </c>
      <c r="BJ60" s="4">
        <f t="shared" si="89"/>
        <v>0.10661522104723958</v>
      </c>
      <c r="BK60" s="4">
        <f t="shared" si="114"/>
        <v>5.7609073316058551E-2</v>
      </c>
      <c r="BL60" s="159">
        <f t="shared" si="90"/>
        <v>874315</v>
      </c>
      <c r="BM60" s="4">
        <f t="shared" si="115"/>
        <v>2.0179544250272007E-4</v>
      </c>
      <c r="BN60" s="4">
        <f t="shared" si="91"/>
        <v>3.9766770505142573E-2</v>
      </c>
      <c r="BO60" s="4">
        <f t="shared" si="116"/>
        <v>5.2987475868182046E-2</v>
      </c>
      <c r="BP60" s="157">
        <f t="shared" si="92"/>
        <v>3119779</v>
      </c>
      <c r="BQ60" s="164">
        <f t="shared" si="117"/>
        <v>4.508238442097654E-4</v>
      </c>
      <c r="BR60" s="4">
        <f t="shared" si="93"/>
        <v>0.14189798358688024</v>
      </c>
      <c r="BS60" s="4">
        <f t="shared" si="118"/>
        <v>0.11837738885279341</v>
      </c>
    </row>
    <row r="61" spans="1:71" x14ac:dyDescent="0.35">
      <c r="A61">
        <v>230</v>
      </c>
      <c r="B61" t="s">
        <v>104</v>
      </c>
      <c r="C61" t="s">
        <v>472</v>
      </c>
      <c r="G61" s="200">
        <v>3804868</v>
      </c>
      <c r="H61" s="4">
        <f t="shared" si="94"/>
        <v>6.3301836483741641E-4</v>
      </c>
      <c r="I61" s="200">
        <v>457807</v>
      </c>
      <c r="J61" s="200">
        <v>3680476</v>
      </c>
      <c r="K61" s="4">
        <f t="shared" si="95"/>
        <v>5.996970970091241E-4</v>
      </c>
      <c r="L61" s="200">
        <v>349812</v>
      </c>
      <c r="M61">
        <v>230</v>
      </c>
      <c r="N61" t="s">
        <v>104</v>
      </c>
      <c r="O61" t="s">
        <v>472</v>
      </c>
      <c r="P61" s="200">
        <v>3275264</v>
      </c>
      <c r="Q61" s="4">
        <f t="shared" si="96"/>
        <v>5.4127087282942587E-4</v>
      </c>
      <c r="R61">
        <v>230</v>
      </c>
      <c r="S61" t="s">
        <v>104</v>
      </c>
      <c r="T61" t="s">
        <v>472</v>
      </c>
      <c r="U61" s="200">
        <v>3173663</v>
      </c>
      <c r="V61" s="4">
        <f t="shared" si="97"/>
        <v>5.3655096927374525E-4</v>
      </c>
      <c r="W61" s="163">
        <v>230</v>
      </c>
      <c r="X61" s="163" t="s">
        <v>104</v>
      </c>
      <c r="Y61" s="8" t="s">
        <v>472</v>
      </c>
      <c r="Z61" s="11">
        <v>3404374.11</v>
      </c>
      <c r="AA61" s="161">
        <f t="shared" si="98"/>
        <v>5.6246467565484407E-4</v>
      </c>
      <c r="AB61">
        <v>230</v>
      </c>
      <c r="AC61" t="s">
        <v>104</v>
      </c>
      <c r="AD61" s="160">
        <v>3481892</v>
      </c>
      <c r="AE61" s="161">
        <f t="shared" si="99"/>
        <v>5.6481027555319388E-4</v>
      </c>
      <c r="AF61">
        <v>230</v>
      </c>
      <c r="AG61" t="s">
        <v>104</v>
      </c>
      <c r="AH61" s="3">
        <v>3161546</v>
      </c>
      <c r="AI61" s="161">
        <f t="shared" si="100"/>
        <v>5.3003655302534579E-4</v>
      </c>
      <c r="AJ61">
        <v>230</v>
      </c>
      <c r="AK61" t="s">
        <v>104</v>
      </c>
      <c r="AL61" s="3">
        <v>2817399</v>
      </c>
      <c r="AM61" s="161">
        <f t="shared" si="101"/>
        <v>4.9422663116178056E-4</v>
      </c>
      <c r="AN61" s="13">
        <v>230</v>
      </c>
      <c r="AO61" s="13" t="s">
        <v>104</v>
      </c>
      <c r="AP61" s="3">
        <v>2542897</v>
      </c>
      <c r="AQ61" s="161">
        <f t="shared" si="102"/>
        <v>4.4047299248205267E-4</v>
      </c>
      <c r="AR61" s="179">
        <f t="shared" si="103"/>
        <v>101601</v>
      </c>
      <c r="AS61" s="4">
        <f t="shared" si="104"/>
        <v>4.7199035556806136E-6</v>
      </c>
      <c r="AT61" s="4">
        <f t="shared" si="82"/>
        <v>3.2013796045767935E-2</v>
      </c>
      <c r="AU61" s="4">
        <f t="shared" si="105"/>
        <v>8.7967477946583397E-3</v>
      </c>
      <c r="AV61" s="3">
        <f t="shared" si="106"/>
        <v>-230711.10999999987</v>
      </c>
      <c r="AW61" s="164">
        <f t="shared" si="107"/>
        <v>-2.5913706381098817E-5</v>
      </c>
      <c r="AX61" s="4">
        <f t="shared" si="83"/>
        <v>-6.776902377512202E-2</v>
      </c>
      <c r="AY61" s="4">
        <f t="shared" si="108"/>
        <v>-4.6071704593588982E-2</v>
      </c>
      <c r="AZ61" s="157">
        <f t="shared" si="84"/>
        <v>-77517.89000000013</v>
      </c>
      <c r="BA61" s="164">
        <f t="shared" si="109"/>
        <v>-2.3455998983498054E-6</v>
      </c>
      <c r="BB61" s="4">
        <f t="shared" si="85"/>
        <v>-2.2263151757722564E-2</v>
      </c>
      <c r="BC61" s="4">
        <f t="shared" si="110"/>
        <v>-4.1528987695070652E-3</v>
      </c>
      <c r="BD61" s="157">
        <f t="shared" si="86"/>
        <v>320346</v>
      </c>
      <c r="BE61" s="4">
        <f t="shared" si="111"/>
        <v>3.4773722527848086E-5</v>
      </c>
      <c r="BF61" s="4">
        <f t="shared" si="87"/>
        <v>0.10132574379749654</v>
      </c>
      <c r="BG61" s="4">
        <f t="shared" si="112"/>
        <v>6.5606272490767711E-2</v>
      </c>
      <c r="BH61" s="157">
        <f t="shared" si="88"/>
        <v>344147</v>
      </c>
      <c r="BI61" s="4">
        <f t="shared" si="113"/>
        <v>3.580992186356523E-5</v>
      </c>
      <c r="BJ61" s="4">
        <f t="shared" si="89"/>
        <v>0.12215060770590179</v>
      </c>
      <c r="BK61" s="4">
        <f t="shared" si="114"/>
        <v>7.2456479691081599E-2</v>
      </c>
      <c r="BL61" s="159">
        <f t="shared" si="90"/>
        <v>274502</v>
      </c>
      <c r="BM61" s="4">
        <f t="shared" si="115"/>
        <v>5.3753638679727891E-5</v>
      </c>
      <c r="BN61" s="4">
        <f t="shared" si="91"/>
        <v>0.10794853271681865</v>
      </c>
      <c r="BO61" s="4">
        <f t="shared" si="116"/>
        <v>0.12203617383401348</v>
      </c>
      <c r="BP61" s="157">
        <f t="shared" si="92"/>
        <v>630766</v>
      </c>
      <c r="BQ61" s="164">
        <f t="shared" si="117"/>
        <v>1.219916831727914E-4</v>
      </c>
      <c r="BR61" s="4">
        <f t="shared" si="93"/>
        <v>0.24805015696664082</v>
      </c>
      <c r="BS61" s="4">
        <f t="shared" si="118"/>
        <v>0.27695610231485879</v>
      </c>
    </row>
    <row r="62" spans="1:71" x14ac:dyDescent="0.35">
      <c r="A62">
        <v>232</v>
      </c>
      <c r="B62" t="s">
        <v>108</v>
      </c>
      <c r="C62" t="s">
        <v>472</v>
      </c>
      <c r="G62" s="200">
        <v>5622400</v>
      </c>
      <c r="H62" s="4">
        <f t="shared" si="94"/>
        <v>9.354023462737446E-4</v>
      </c>
      <c r="I62" s="200">
        <v>598896</v>
      </c>
      <c r="J62" s="200">
        <v>5956013</v>
      </c>
      <c r="K62" s="4">
        <f t="shared" si="95"/>
        <v>9.7047330449882136E-4</v>
      </c>
      <c r="L62" s="200">
        <v>481863</v>
      </c>
      <c r="M62">
        <v>232</v>
      </c>
      <c r="N62" t="s">
        <v>108</v>
      </c>
      <c r="O62" t="s">
        <v>472</v>
      </c>
      <c r="P62" s="200">
        <v>6077211</v>
      </c>
      <c r="Q62" s="4">
        <f t="shared" si="96"/>
        <v>1.004321270694084E-3</v>
      </c>
      <c r="R62">
        <v>232</v>
      </c>
      <c r="S62" t="s">
        <v>108</v>
      </c>
      <c r="T62" t="s">
        <v>472</v>
      </c>
      <c r="U62" s="200">
        <v>6206535</v>
      </c>
      <c r="V62" s="4">
        <f t="shared" si="97"/>
        <v>1.0492993018103765E-3</v>
      </c>
      <c r="W62" s="163">
        <v>232</v>
      </c>
      <c r="X62" s="163" t="s">
        <v>108</v>
      </c>
      <c r="Y62" s="8" t="s">
        <v>472</v>
      </c>
      <c r="Z62" s="11">
        <v>6268768</v>
      </c>
      <c r="AA62" s="161">
        <f t="shared" si="98"/>
        <v>1.0357147733905971E-3</v>
      </c>
      <c r="AB62">
        <v>232</v>
      </c>
      <c r="AC62" t="s">
        <v>108</v>
      </c>
      <c r="AD62" s="160">
        <v>6192998</v>
      </c>
      <c r="AE62" s="161">
        <f t="shared" si="99"/>
        <v>1.0045885704899459E-3</v>
      </c>
      <c r="AF62">
        <v>232</v>
      </c>
      <c r="AG62" t="s">
        <v>108</v>
      </c>
      <c r="AH62" s="3">
        <v>5834017</v>
      </c>
      <c r="AI62" s="161">
        <f t="shared" si="100"/>
        <v>9.7807916157831298E-4</v>
      </c>
      <c r="AJ62">
        <v>232</v>
      </c>
      <c r="AK62" t="s">
        <v>108</v>
      </c>
      <c r="AL62" s="3">
        <v>5667917</v>
      </c>
      <c r="AM62" s="161">
        <f t="shared" si="101"/>
        <v>9.9426297965413699E-4</v>
      </c>
      <c r="AN62" s="13">
        <v>232</v>
      </c>
      <c r="AO62" s="13" t="s">
        <v>108</v>
      </c>
      <c r="AP62" s="3">
        <v>5991961</v>
      </c>
      <c r="AQ62" s="161">
        <f t="shared" si="102"/>
        <v>1.0379095152126701E-3</v>
      </c>
      <c r="AR62" s="179">
        <f t="shared" si="103"/>
        <v>-129324</v>
      </c>
      <c r="AS62" s="4">
        <f t="shared" si="104"/>
        <v>-4.4978031116292474E-5</v>
      </c>
      <c r="AT62" s="4">
        <f t="shared" si="82"/>
        <v>-2.0836747073850387E-2</v>
      </c>
      <c r="AU62" s="4">
        <f t="shared" si="105"/>
        <v>-4.2864825163507689E-2</v>
      </c>
      <c r="AV62" s="3">
        <f t="shared" si="106"/>
        <v>-62233</v>
      </c>
      <c r="AW62" s="164">
        <f t="shared" si="107"/>
        <v>1.3584528419779366E-5</v>
      </c>
      <c r="AX62" s="4">
        <f t="shared" si="83"/>
        <v>-9.927469001883623E-3</v>
      </c>
      <c r="AY62" s="4">
        <f t="shared" si="108"/>
        <v>1.3116090229463454E-2</v>
      </c>
      <c r="AZ62" s="157">
        <f t="shared" si="84"/>
        <v>75770</v>
      </c>
      <c r="BA62" s="164">
        <f t="shared" si="109"/>
        <v>3.1126202900651169E-5</v>
      </c>
      <c r="BB62" s="4">
        <f t="shared" si="85"/>
        <v>1.2234785155751705E-2</v>
      </c>
      <c r="BC62" s="4">
        <f t="shared" si="110"/>
        <v>3.0984030492672905E-2</v>
      </c>
      <c r="BD62" s="157">
        <f t="shared" si="86"/>
        <v>358981</v>
      </c>
      <c r="BE62" s="4">
        <f t="shared" si="111"/>
        <v>2.6509408911632934E-5</v>
      </c>
      <c r="BF62" s="4">
        <f t="shared" si="87"/>
        <v>6.1532388404079041E-2</v>
      </c>
      <c r="BG62" s="4">
        <f t="shared" si="112"/>
        <v>2.71035412602545E-2</v>
      </c>
      <c r="BH62" s="157">
        <f t="shared" si="88"/>
        <v>166100</v>
      </c>
      <c r="BI62" s="4">
        <f t="shared" si="113"/>
        <v>-1.6183818075824006E-5</v>
      </c>
      <c r="BJ62" s="4">
        <f t="shared" si="89"/>
        <v>2.9305298577943183E-2</v>
      </c>
      <c r="BK62" s="4">
        <f t="shared" si="114"/>
        <v>-1.627720070745638E-2</v>
      </c>
      <c r="BL62" s="159">
        <f t="shared" si="90"/>
        <v>-324044</v>
      </c>
      <c r="BM62" s="4">
        <f t="shared" si="115"/>
        <v>-4.3646535558533118E-5</v>
      </c>
      <c r="BN62" s="4">
        <f t="shared" si="91"/>
        <v>-5.4079791240296791E-2</v>
      </c>
      <c r="BO62" s="4">
        <f t="shared" si="116"/>
        <v>-4.2052351306934341E-2</v>
      </c>
      <c r="BP62" s="157">
        <f t="shared" si="92"/>
        <v>214574</v>
      </c>
      <c r="BQ62" s="164">
        <f t="shared" si="117"/>
        <v>-2.1947418220730208E-6</v>
      </c>
      <c r="BR62" s="4">
        <f t="shared" si="93"/>
        <v>3.5810313184615188E-2</v>
      </c>
      <c r="BS62" s="4">
        <f t="shared" si="118"/>
        <v>-2.1145791515586143E-3</v>
      </c>
    </row>
    <row r="63" spans="1:71" x14ac:dyDescent="0.35">
      <c r="A63">
        <v>233</v>
      </c>
      <c r="B63" t="s">
        <v>109</v>
      </c>
      <c r="C63" t="s">
        <v>472</v>
      </c>
      <c r="G63" s="200">
        <v>5315723</v>
      </c>
      <c r="H63" s="4">
        <f t="shared" si="94"/>
        <v>8.843802942411263E-4</v>
      </c>
      <c r="I63" s="200">
        <v>653759</v>
      </c>
      <c r="J63" s="200">
        <v>5373495</v>
      </c>
      <c r="K63" s="4">
        <f t="shared" si="95"/>
        <v>8.7555776815092482E-4</v>
      </c>
      <c r="L63" s="200">
        <v>426052</v>
      </c>
      <c r="M63">
        <v>233</v>
      </c>
      <c r="N63" t="s">
        <v>109</v>
      </c>
      <c r="O63" t="s">
        <v>472</v>
      </c>
      <c r="P63" s="200">
        <v>5521300</v>
      </c>
      <c r="Q63" s="4">
        <f t="shared" si="96"/>
        <v>9.1245129252271243E-4</v>
      </c>
      <c r="R63">
        <v>233</v>
      </c>
      <c r="S63" t="s">
        <v>109</v>
      </c>
      <c r="T63" t="s">
        <v>472</v>
      </c>
      <c r="U63" s="200">
        <v>5117046</v>
      </c>
      <c r="V63" s="4">
        <f t="shared" si="97"/>
        <v>8.6510634277122095E-4</v>
      </c>
      <c r="W63" s="163">
        <v>233</v>
      </c>
      <c r="X63" s="163" t="s">
        <v>109</v>
      </c>
      <c r="Y63" s="8" t="s">
        <v>472</v>
      </c>
      <c r="Z63" s="11">
        <v>4863247</v>
      </c>
      <c r="AA63" s="161">
        <f t="shared" si="98"/>
        <v>8.0349707702494352E-4</v>
      </c>
      <c r="AB63">
        <v>233</v>
      </c>
      <c r="AC63" t="s">
        <v>109</v>
      </c>
      <c r="AD63" s="160">
        <v>4844862</v>
      </c>
      <c r="AE63" s="161">
        <f t="shared" si="99"/>
        <v>7.8590256137674522E-4</v>
      </c>
      <c r="AF63">
        <v>233</v>
      </c>
      <c r="AG63" t="s">
        <v>109</v>
      </c>
      <c r="AH63" s="3">
        <v>4447308</v>
      </c>
      <c r="AI63" s="161">
        <f t="shared" si="100"/>
        <v>7.4559592128725779E-4</v>
      </c>
      <c r="AJ63">
        <v>233</v>
      </c>
      <c r="AK63" t="s">
        <v>109</v>
      </c>
      <c r="AL63" s="3">
        <v>4286073</v>
      </c>
      <c r="AM63" s="161">
        <f t="shared" si="101"/>
        <v>7.5186064157170009E-4</v>
      </c>
      <c r="AN63" s="13">
        <v>233</v>
      </c>
      <c r="AO63" s="13" t="s">
        <v>109</v>
      </c>
      <c r="AP63" s="3">
        <v>4256919</v>
      </c>
      <c r="AQ63" s="161">
        <f t="shared" si="102"/>
        <v>7.3737074316565217E-4</v>
      </c>
      <c r="AR63" s="179">
        <f t="shared" si="103"/>
        <v>404254</v>
      </c>
      <c r="AS63" s="4">
        <f t="shared" si="104"/>
        <v>4.7344949751491482E-5</v>
      </c>
      <c r="AT63" s="4">
        <f t="shared" si="82"/>
        <v>7.9001439502400406E-2</v>
      </c>
      <c r="AU63" s="4">
        <f t="shared" si="105"/>
        <v>5.4727317799832552E-2</v>
      </c>
      <c r="AV63" s="3">
        <f t="shared" si="106"/>
        <v>253799</v>
      </c>
      <c r="AW63" s="164">
        <f t="shared" si="107"/>
        <v>6.1609265746277427E-5</v>
      </c>
      <c r="AX63" s="4">
        <f t="shared" si="83"/>
        <v>5.2187149860987936E-2</v>
      </c>
      <c r="AY63" s="4">
        <f t="shared" si="108"/>
        <v>7.6676403073417582E-2</v>
      </c>
      <c r="AZ63" s="157">
        <f t="shared" si="84"/>
        <v>18385</v>
      </c>
      <c r="BA63" s="164">
        <f t="shared" si="109"/>
        <v>1.7594515648198302E-5</v>
      </c>
      <c r="BB63" s="4">
        <f t="shared" si="85"/>
        <v>3.7947417284537725E-3</v>
      </c>
      <c r="BC63" s="4">
        <f t="shared" si="110"/>
        <v>2.2387655305991374E-2</v>
      </c>
      <c r="BD63" s="157">
        <f t="shared" si="86"/>
        <v>397554</v>
      </c>
      <c r="BE63" s="4">
        <f t="shared" si="111"/>
        <v>4.0306640089487426E-5</v>
      </c>
      <c r="BF63" s="4">
        <f t="shared" si="87"/>
        <v>8.9392054699157328E-2</v>
      </c>
      <c r="BG63" s="4">
        <f t="shared" si="112"/>
        <v>5.4059630610503805E-2</v>
      </c>
      <c r="BH63" s="157">
        <f t="shared" si="88"/>
        <v>161235</v>
      </c>
      <c r="BI63" s="4">
        <f t="shared" si="113"/>
        <v>-6.2647202844422992E-6</v>
      </c>
      <c r="BJ63" s="4">
        <f t="shared" si="89"/>
        <v>3.7618351343992509E-2</v>
      </c>
      <c r="BK63" s="4">
        <f t="shared" si="114"/>
        <v>-8.3322891744225889E-3</v>
      </c>
      <c r="BL63" s="159">
        <f t="shared" si="90"/>
        <v>29154</v>
      </c>
      <c r="BM63" s="4">
        <f t="shared" si="115"/>
        <v>1.4489898406047923E-5</v>
      </c>
      <c r="BN63" s="4">
        <f t="shared" si="91"/>
        <v>6.8486151604012198E-3</v>
      </c>
      <c r="BO63" s="4">
        <f t="shared" si="116"/>
        <v>1.9650763934354703E-2</v>
      </c>
      <c r="BP63" s="157">
        <f t="shared" si="92"/>
        <v>860127</v>
      </c>
      <c r="BQ63" s="164">
        <f t="shared" si="117"/>
        <v>6.6126333859291351E-5</v>
      </c>
      <c r="BR63" s="4">
        <f t="shared" si="93"/>
        <v>0.20205387981307607</v>
      </c>
      <c r="BS63" s="4">
        <f t="shared" si="118"/>
        <v>8.9678542947609061E-2</v>
      </c>
    </row>
    <row r="64" spans="1:71" x14ac:dyDescent="0.35">
      <c r="A64">
        <v>243</v>
      </c>
      <c r="B64" t="s">
        <v>136</v>
      </c>
      <c r="C64" t="s">
        <v>473</v>
      </c>
      <c r="G64" s="200">
        <v>12474504</v>
      </c>
      <c r="H64" s="4">
        <f t="shared" si="94"/>
        <v>2.0753913471473415E-3</v>
      </c>
      <c r="I64" s="200">
        <v>825080</v>
      </c>
      <c r="J64" s="200">
        <v>12870101</v>
      </c>
      <c r="K64" s="4">
        <f t="shared" si="95"/>
        <v>2.0970554373712057E-3</v>
      </c>
      <c r="L64" s="200">
        <v>658018</v>
      </c>
      <c r="M64">
        <v>243</v>
      </c>
      <c r="N64" t="s">
        <v>136</v>
      </c>
      <c r="O64" t="s">
        <v>473</v>
      </c>
      <c r="P64" s="200">
        <v>12740648</v>
      </c>
      <c r="Q64" s="4">
        <f t="shared" si="96"/>
        <v>2.1055223833475649E-3</v>
      </c>
      <c r="R64">
        <v>243</v>
      </c>
      <c r="S64" t="s">
        <v>136</v>
      </c>
      <c r="T64" t="s">
        <v>473</v>
      </c>
      <c r="U64" s="200">
        <v>12431951</v>
      </c>
      <c r="V64" s="4">
        <f t="shared" si="97"/>
        <v>2.1017906939122732E-3</v>
      </c>
      <c r="W64" s="163">
        <v>243</v>
      </c>
      <c r="X64" s="163" t="s">
        <v>136</v>
      </c>
      <c r="Y64" s="8" t="s">
        <v>473</v>
      </c>
      <c r="Z64" s="11">
        <v>12420359</v>
      </c>
      <c r="AA64" s="161">
        <f t="shared" si="98"/>
        <v>2.0520697698678376E-3</v>
      </c>
      <c r="AB64">
        <v>243</v>
      </c>
      <c r="AC64" t="s">
        <v>136</v>
      </c>
      <c r="AD64" s="160">
        <v>12096692</v>
      </c>
      <c r="AE64" s="161">
        <f t="shared" si="99"/>
        <v>1.9622480943699908E-3</v>
      </c>
      <c r="AF64">
        <v>243</v>
      </c>
      <c r="AG64" t="s">
        <v>136</v>
      </c>
      <c r="AH64" s="3">
        <v>11574450</v>
      </c>
      <c r="AI64" s="161">
        <f t="shared" si="100"/>
        <v>1.9404688659169324E-3</v>
      </c>
      <c r="AJ64">
        <v>243</v>
      </c>
      <c r="AK64" t="s">
        <v>136</v>
      </c>
      <c r="AL64" s="3">
        <v>11089209</v>
      </c>
      <c r="AM64" s="161">
        <f t="shared" si="101"/>
        <v>1.945263133237038E-3</v>
      </c>
      <c r="AN64" s="13">
        <v>243</v>
      </c>
      <c r="AO64" s="13" t="s">
        <v>136</v>
      </c>
      <c r="AP64" s="3">
        <v>11181548</v>
      </c>
      <c r="AQ64" s="161">
        <f t="shared" si="102"/>
        <v>1.9368342123734117E-3</v>
      </c>
      <c r="AR64" s="179">
        <f t="shared" si="103"/>
        <v>308697</v>
      </c>
      <c r="AS64" s="4">
        <f t="shared" si="104"/>
        <v>3.7316894352917157E-6</v>
      </c>
      <c r="AT64" s="4">
        <f t="shared" si="82"/>
        <v>2.4830937638026403E-2</v>
      </c>
      <c r="AU64" s="4">
        <f t="shared" si="105"/>
        <v>1.7754809963239247E-3</v>
      </c>
      <c r="AV64" s="3">
        <f t="shared" si="106"/>
        <v>11592</v>
      </c>
      <c r="AW64" s="164">
        <f t="shared" si="107"/>
        <v>4.9720924044435646E-5</v>
      </c>
      <c r="AX64" s="4">
        <f t="shared" si="83"/>
        <v>9.3330635612062416E-4</v>
      </c>
      <c r="AY64" s="4">
        <f t="shared" si="108"/>
        <v>2.4229645977211531E-2</v>
      </c>
      <c r="AZ64" s="157">
        <f t="shared" si="84"/>
        <v>323667</v>
      </c>
      <c r="BA64" s="164">
        <f t="shared" si="109"/>
        <v>8.9821675497846806E-5</v>
      </c>
      <c r="BB64" s="4">
        <f t="shared" si="85"/>
        <v>2.6756653802543703E-2</v>
      </c>
      <c r="BC64" s="4">
        <f t="shared" si="110"/>
        <v>4.5774882266702066E-2</v>
      </c>
      <c r="BD64" s="157">
        <f t="shared" si="86"/>
        <v>522242</v>
      </c>
      <c r="BE64" s="4">
        <f t="shared" si="111"/>
        <v>2.1779228453058319E-5</v>
      </c>
      <c r="BF64" s="4">
        <f t="shared" si="87"/>
        <v>4.5120243294497792E-2</v>
      </c>
      <c r="BG64" s="4">
        <f t="shared" si="112"/>
        <v>1.1223693837915277E-2</v>
      </c>
      <c r="BH64" s="157">
        <f t="shared" si="88"/>
        <v>485241</v>
      </c>
      <c r="BI64" s="4">
        <f t="shared" si="113"/>
        <v>-4.7942673201055268E-6</v>
      </c>
      <c r="BJ64" s="4">
        <f t="shared" si="89"/>
        <v>4.3757945224046191E-2</v>
      </c>
      <c r="BK64" s="4">
        <f t="shared" si="114"/>
        <v>-2.4645855042384778E-3</v>
      </c>
      <c r="BL64" s="159">
        <f t="shared" si="90"/>
        <v>-92339</v>
      </c>
      <c r="BM64" s="4">
        <f t="shared" si="115"/>
        <v>8.4289208636262325E-6</v>
      </c>
      <c r="BN64" s="4">
        <f t="shared" si="91"/>
        <v>-8.2581588881968752E-3</v>
      </c>
      <c r="BO64" s="4">
        <f t="shared" si="116"/>
        <v>4.3519062239701801E-3</v>
      </c>
      <c r="BP64" s="157">
        <f t="shared" si="92"/>
        <v>1250403</v>
      </c>
      <c r="BQ64" s="164">
        <f t="shared" si="117"/>
        <v>1.1523555749442583E-4</v>
      </c>
      <c r="BR64" s="4">
        <f t="shared" si="93"/>
        <v>0.11182736057654986</v>
      </c>
      <c r="BS64" s="4">
        <f t="shared" si="118"/>
        <v>5.9496861816177485E-2</v>
      </c>
    </row>
    <row r="65" spans="1:71" x14ac:dyDescent="0.35">
      <c r="A65">
        <v>244</v>
      </c>
      <c r="B65" t="s">
        <v>140</v>
      </c>
      <c r="C65" t="s">
        <v>471</v>
      </c>
      <c r="G65" s="200">
        <v>1507342</v>
      </c>
      <c r="H65" s="4">
        <f t="shared" si="94"/>
        <v>2.5077746930793945E-4</v>
      </c>
      <c r="I65" s="200">
        <v>87617</v>
      </c>
      <c r="J65" s="200">
        <v>1382207</v>
      </c>
      <c r="K65" s="4">
        <f t="shared" si="95"/>
        <v>2.2521693535447327E-4</v>
      </c>
      <c r="L65" s="200">
        <v>100913</v>
      </c>
      <c r="M65">
        <v>244</v>
      </c>
      <c r="N65" t="s">
        <v>140</v>
      </c>
      <c r="O65" t="s">
        <v>471</v>
      </c>
      <c r="P65" s="200">
        <v>1459707</v>
      </c>
      <c r="Q65" s="4">
        <f t="shared" si="96"/>
        <v>2.412315104874669E-4</v>
      </c>
      <c r="R65">
        <v>244</v>
      </c>
      <c r="S65" t="s">
        <v>140</v>
      </c>
      <c r="T65" t="s">
        <v>471</v>
      </c>
      <c r="U65" s="200">
        <v>1489592</v>
      </c>
      <c r="V65" s="4">
        <f t="shared" si="97"/>
        <v>2.5183582233602523E-4</v>
      </c>
      <c r="W65" s="163">
        <v>244</v>
      </c>
      <c r="X65" s="163" t="s">
        <v>140</v>
      </c>
      <c r="Y65" s="8" t="s">
        <v>471</v>
      </c>
      <c r="Z65" s="11">
        <v>1620624</v>
      </c>
      <c r="AA65" s="161">
        <f t="shared" si="98"/>
        <v>2.6775663398475794E-4</v>
      </c>
      <c r="AB65">
        <v>244</v>
      </c>
      <c r="AC65" t="s">
        <v>140</v>
      </c>
      <c r="AD65" s="160">
        <v>1706690</v>
      </c>
      <c r="AE65" s="161">
        <f t="shared" si="99"/>
        <v>2.7684834830715038E-4</v>
      </c>
      <c r="AF65">
        <v>244</v>
      </c>
      <c r="AG65" t="s">
        <v>140</v>
      </c>
      <c r="AH65" s="3">
        <v>1598223</v>
      </c>
      <c r="AI65" s="161">
        <f t="shared" si="100"/>
        <v>2.6794378759183873E-4</v>
      </c>
      <c r="AJ65">
        <v>244</v>
      </c>
      <c r="AK65" t="s">
        <v>140</v>
      </c>
      <c r="AL65" s="3">
        <v>1481584</v>
      </c>
      <c r="AM65" s="161">
        <f t="shared" si="101"/>
        <v>2.5989867573006007E-4</v>
      </c>
      <c r="AN65" s="13">
        <v>244</v>
      </c>
      <c r="AO65" s="13" t="s">
        <v>140</v>
      </c>
      <c r="AP65" s="3">
        <v>1529020</v>
      </c>
      <c r="AQ65" s="161">
        <f t="shared" si="102"/>
        <v>2.6485225904348788E-4</v>
      </c>
      <c r="AR65" s="179">
        <f t="shared" si="103"/>
        <v>-29885</v>
      </c>
      <c r="AS65" s="4">
        <f t="shared" si="104"/>
        <v>-1.0604311848558338E-5</v>
      </c>
      <c r="AT65" s="4">
        <f t="shared" si="82"/>
        <v>-2.0062540615148308E-2</v>
      </c>
      <c r="AU65" s="4">
        <f t="shared" si="105"/>
        <v>-4.2108035902886663E-2</v>
      </c>
      <c r="AV65" s="3">
        <f t="shared" si="106"/>
        <v>-131032</v>
      </c>
      <c r="AW65" s="164">
        <f t="shared" si="107"/>
        <v>-1.5920811648732704E-5</v>
      </c>
      <c r="AX65" s="4">
        <f t="shared" si="83"/>
        <v>-8.0852807313726072E-2</v>
      </c>
      <c r="AY65" s="4">
        <f t="shared" si="108"/>
        <v>-5.9460008186534782E-2</v>
      </c>
      <c r="AZ65" s="157">
        <f t="shared" si="84"/>
        <v>-86066</v>
      </c>
      <c r="BA65" s="164">
        <f t="shared" si="109"/>
        <v>-9.0917143223924403E-6</v>
      </c>
      <c r="BB65" s="4">
        <f t="shared" si="85"/>
        <v>-5.0428607421382908E-2</v>
      </c>
      <c r="BC65" s="4">
        <f t="shared" si="110"/>
        <v>-3.2840052606366306E-2</v>
      </c>
      <c r="BD65" s="157">
        <f t="shared" si="86"/>
        <v>108467</v>
      </c>
      <c r="BE65" s="4">
        <f t="shared" si="111"/>
        <v>8.9045607153116465E-6</v>
      </c>
      <c r="BF65" s="4">
        <f t="shared" si="87"/>
        <v>6.7867250064602994E-2</v>
      </c>
      <c r="BG65" s="4">
        <f t="shared" si="112"/>
        <v>3.3232943354805623E-2</v>
      </c>
      <c r="BH65" s="157">
        <f t="shared" si="88"/>
        <v>116639</v>
      </c>
      <c r="BI65" s="4">
        <f t="shared" si="113"/>
        <v>8.0451118617786647E-6</v>
      </c>
      <c r="BJ65" s="4">
        <f t="shared" si="89"/>
        <v>7.8725877169299879E-2</v>
      </c>
      <c r="BK65" s="4">
        <f t="shared" si="114"/>
        <v>3.0954801286231261E-2</v>
      </c>
      <c r="BL65" s="159">
        <f t="shared" si="90"/>
        <v>-47436</v>
      </c>
      <c r="BM65" s="4">
        <f t="shared" si="115"/>
        <v>-4.9535833134278112E-6</v>
      </c>
      <c r="BN65" s="4">
        <f t="shared" si="91"/>
        <v>-3.1023793017749931E-2</v>
      </c>
      <c r="BO65" s="4">
        <f t="shared" si="116"/>
        <v>-1.8703194495367507E-2</v>
      </c>
      <c r="BP65" s="157">
        <f t="shared" si="92"/>
        <v>-39428</v>
      </c>
      <c r="BQ65" s="164">
        <f t="shared" si="117"/>
        <v>2.9043749412700597E-6</v>
      </c>
      <c r="BR65" s="4">
        <f t="shared" si="93"/>
        <v>-2.5786451452564387E-2</v>
      </c>
      <c r="BS65" s="4">
        <f t="shared" si="118"/>
        <v>1.096601913745871E-2</v>
      </c>
    </row>
    <row r="66" spans="1:71" x14ac:dyDescent="0.35">
      <c r="A66">
        <v>246</v>
      </c>
      <c r="B66" t="s">
        <v>143</v>
      </c>
      <c r="C66" t="s">
        <v>472</v>
      </c>
      <c r="G66" s="200">
        <v>2776184</v>
      </c>
      <c r="H66" s="4">
        <f t="shared" si="94"/>
        <v>4.6187553843334331E-4</v>
      </c>
      <c r="I66" s="200">
        <v>351198</v>
      </c>
      <c r="J66" s="200">
        <v>2732035</v>
      </c>
      <c r="K66" s="4">
        <f t="shared" si="95"/>
        <v>4.4515803347918104E-4</v>
      </c>
      <c r="L66" s="200">
        <v>281278</v>
      </c>
      <c r="M66">
        <v>246</v>
      </c>
      <c r="N66" t="s">
        <v>143</v>
      </c>
      <c r="O66" t="s">
        <v>472</v>
      </c>
      <c r="P66" s="200">
        <v>2666972</v>
      </c>
      <c r="Q66" s="4">
        <f t="shared" si="96"/>
        <v>4.4074439869630039E-4</v>
      </c>
      <c r="R66">
        <v>246</v>
      </c>
      <c r="S66" t="s">
        <v>143</v>
      </c>
      <c r="T66" t="s">
        <v>472</v>
      </c>
      <c r="U66" s="200">
        <v>2540548</v>
      </c>
      <c r="V66" s="4">
        <f t="shared" si="97"/>
        <v>4.295142527377592E-4</v>
      </c>
      <c r="W66" s="163">
        <v>246</v>
      </c>
      <c r="X66" s="163" t="s">
        <v>143</v>
      </c>
      <c r="Y66" s="8" t="s">
        <v>472</v>
      </c>
      <c r="Z66" s="11">
        <v>2711089</v>
      </c>
      <c r="AA66" s="161">
        <f t="shared" si="98"/>
        <v>4.4792133466683412E-4</v>
      </c>
      <c r="AB66">
        <v>246</v>
      </c>
      <c r="AC66" t="s">
        <v>143</v>
      </c>
      <c r="AD66" s="160">
        <v>2791762</v>
      </c>
      <c r="AE66" s="161">
        <f t="shared" si="99"/>
        <v>4.5286179597153953E-4</v>
      </c>
      <c r="AF66">
        <v>246</v>
      </c>
      <c r="AG66" t="s">
        <v>143</v>
      </c>
      <c r="AH66" s="3">
        <v>2425779</v>
      </c>
      <c r="AI66" s="161">
        <f t="shared" si="100"/>
        <v>4.0668443209786301E-4</v>
      </c>
      <c r="AJ66">
        <v>246</v>
      </c>
      <c r="AK66" t="s">
        <v>143</v>
      </c>
      <c r="AL66" s="3">
        <v>2094003</v>
      </c>
      <c r="AM66" s="161">
        <f t="shared" si="101"/>
        <v>3.6732889034625976E-4</v>
      </c>
      <c r="AN66" s="13">
        <v>246</v>
      </c>
      <c r="AO66" s="13" t="s">
        <v>143</v>
      </c>
      <c r="AP66" s="3">
        <v>2103053</v>
      </c>
      <c r="AQ66" s="161">
        <f t="shared" si="102"/>
        <v>3.6428453384402057E-4</v>
      </c>
      <c r="AR66" s="179">
        <f t="shared" si="103"/>
        <v>126424</v>
      </c>
      <c r="AS66" s="4">
        <f t="shared" si="104"/>
        <v>1.1230145958541192E-5</v>
      </c>
      <c r="AT66" s="4">
        <f t="shared" si="82"/>
        <v>4.9762492186725071E-2</v>
      </c>
      <c r="AU66" s="4">
        <f t="shared" si="105"/>
        <v>2.6146154375458596E-2</v>
      </c>
      <c r="AV66" s="3">
        <f t="shared" si="106"/>
        <v>-170541</v>
      </c>
      <c r="AW66" s="164">
        <f t="shared" si="107"/>
        <v>-1.8407081929074922E-5</v>
      </c>
      <c r="AX66" s="4">
        <f t="shared" si="83"/>
        <v>-6.2904980249634007E-2</v>
      </c>
      <c r="AY66" s="4">
        <f t="shared" si="108"/>
        <v>-4.1094452316646608E-2</v>
      </c>
      <c r="AZ66" s="157">
        <f t="shared" si="84"/>
        <v>-80673</v>
      </c>
      <c r="BA66" s="164">
        <f t="shared" si="109"/>
        <v>-4.9404613047054164E-6</v>
      </c>
      <c r="BB66" s="4">
        <f t="shared" si="85"/>
        <v>-2.8896804240476085E-2</v>
      </c>
      <c r="BC66" s="4">
        <f t="shared" si="110"/>
        <v>-1.0909423909575944E-2</v>
      </c>
      <c r="BD66" s="157">
        <f t="shared" si="86"/>
        <v>365983</v>
      </c>
      <c r="BE66" s="4">
        <f t="shared" si="111"/>
        <v>4.6177363873676526E-5</v>
      </c>
      <c r="BF66" s="4">
        <f t="shared" si="87"/>
        <v>0.15087235894118961</v>
      </c>
      <c r="BG66" s="4">
        <f t="shared" si="112"/>
        <v>0.11354593446194317</v>
      </c>
      <c r="BH66" s="157">
        <f t="shared" si="88"/>
        <v>331776</v>
      </c>
      <c r="BI66" s="4">
        <f t="shared" si="113"/>
        <v>3.9355541751603246E-5</v>
      </c>
      <c r="BJ66" s="4">
        <f t="shared" si="89"/>
        <v>0.15844103375210064</v>
      </c>
      <c r="BK66" s="4">
        <f t="shared" si="114"/>
        <v>0.10713979429852372</v>
      </c>
      <c r="BL66" s="159">
        <f t="shared" si="90"/>
        <v>-9050</v>
      </c>
      <c r="BM66" s="4">
        <f t="shared" si="115"/>
        <v>3.0443565022391945E-6</v>
      </c>
      <c r="BN66" s="4">
        <f t="shared" si="91"/>
        <v>-4.3032676779900456E-3</v>
      </c>
      <c r="BO66" s="4">
        <f t="shared" si="116"/>
        <v>8.3570841455012958E-3</v>
      </c>
      <c r="BP66" s="157">
        <f t="shared" si="92"/>
        <v>437495</v>
      </c>
      <c r="BQ66" s="164">
        <f t="shared" si="117"/>
        <v>8.363680082281355E-5</v>
      </c>
      <c r="BR66" s="4">
        <f t="shared" si="93"/>
        <v>0.20802851853947571</v>
      </c>
      <c r="BS66" s="4">
        <f t="shared" si="118"/>
        <v>0.22959196192124143</v>
      </c>
    </row>
    <row r="67" spans="1:71" x14ac:dyDescent="0.35">
      <c r="A67">
        <v>252</v>
      </c>
      <c r="B67" t="s">
        <v>154</v>
      </c>
      <c r="C67" t="s">
        <v>472</v>
      </c>
      <c r="G67" s="200">
        <v>3567185</v>
      </c>
      <c r="H67" s="4">
        <f t="shared" si="94"/>
        <v>5.9347488947647054E-4</v>
      </c>
      <c r="I67" s="200">
        <v>111585</v>
      </c>
      <c r="J67" s="200">
        <v>3625743</v>
      </c>
      <c r="K67" s="4">
        <f t="shared" si="95"/>
        <v>5.9077889696907478E-4</v>
      </c>
      <c r="L67" s="200">
        <v>146428</v>
      </c>
      <c r="M67">
        <v>252</v>
      </c>
      <c r="N67" t="s">
        <v>154</v>
      </c>
      <c r="O67" t="s">
        <v>472</v>
      </c>
      <c r="P67" s="200">
        <v>3610994</v>
      </c>
      <c r="Q67" s="4">
        <f t="shared" si="96"/>
        <v>5.9675368891235023E-4</v>
      </c>
      <c r="R67">
        <v>252</v>
      </c>
      <c r="S67" t="s">
        <v>154</v>
      </c>
      <c r="T67" t="s">
        <v>472</v>
      </c>
      <c r="U67" s="200">
        <v>3590017</v>
      </c>
      <c r="V67" s="4">
        <f t="shared" si="97"/>
        <v>6.0694128553007143E-4</v>
      </c>
      <c r="W67" s="163">
        <v>252</v>
      </c>
      <c r="X67" s="163" t="s">
        <v>154</v>
      </c>
      <c r="Y67" s="8" t="s">
        <v>472</v>
      </c>
      <c r="Z67" s="11">
        <v>3514544</v>
      </c>
      <c r="AA67" s="161">
        <f t="shared" si="98"/>
        <v>5.8066675023406235E-4</v>
      </c>
      <c r="AB67">
        <v>252</v>
      </c>
      <c r="AC67" t="s">
        <v>154</v>
      </c>
      <c r="AD67" s="160">
        <v>3825637</v>
      </c>
      <c r="AE67" s="161">
        <f t="shared" si="99"/>
        <v>6.2057039337707601E-4</v>
      </c>
      <c r="AF67">
        <v>252</v>
      </c>
      <c r="AG67" t="s">
        <v>154</v>
      </c>
      <c r="AH67" s="3">
        <v>3438310</v>
      </c>
      <c r="AI67" s="161">
        <f t="shared" si="100"/>
        <v>5.7643633229836823E-4</v>
      </c>
      <c r="AJ67">
        <v>252</v>
      </c>
      <c r="AK67" t="s">
        <v>154</v>
      </c>
      <c r="AL67" s="3">
        <v>2771613</v>
      </c>
      <c r="AM67" s="161">
        <f t="shared" si="101"/>
        <v>4.8619487544156723E-4</v>
      </c>
      <c r="AN67" s="13">
        <v>252</v>
      </c>
      <c r="AO67" s="13" t="s">
        <v>154</v>
      </c>
      <c r="AP67" s="3">
        <v>2960002</v>
      </c>
      <c r="AQ67" s="161">
        <f t="shared" si="102"/>
        <v>5.1272266973175125E-4</v>
      </c>
      <c r="AR67" s="179">
        <f t="shared" si="103"/>
        <v>20977</v>
      </c>
      <c r="AS67" s="4">
        <f t="shared" si="104"/>
        <v>-1.0187596617721199E-5</v>
      </c>
      <c r="AT67" s="4">
        <f t="shared" si="82"/>
        <v>5.8431478179629794E-3</v>
      </c>
      <c r="AU67" s="4">
        <f t="shared" si="105"/>
        <v>-1.6785143572534984E-2</v>
      </c>
      <c r="AV67" s="3">
        <f t="shared" si="106"/>
        <v>75473</v>
      </c>
      <c r="AW67" s="164">
        <f t="shared" si="107"/>
        <v>2.6274535296009083E-5</v>
      </c>
      <c r="AX67" s="4">
        <f t="shared" si="83"/>
        <v>2.1474478623684894E-2</v>
      </c>
      <c r="AY67" s="4">
        <f t="shared" si="108"/>
        <v>4.5248906167639213E-2</v>
      </c>
      <c r="AZ67" s="157">
        <f t="shared" si="84"/>
        <v>-311093</v>
      </c>
      <c r="BA67" s="164">
        <f t="shared" si="109"/>
        <v>-3.9903643143013659E-5</v>
      </c>
      <c r="BB67" s="4">
        <f t="shared" si="85"/>
        <v>-8.1317960904288625E-2</v>
      </c>
      <c r="BC67" s="4">
        <f t="shared" si="110"/>
        <v>-6.4301558000313883E-2</v>
      </c>
      <c r="BD67" s="157">
        <f t="shared" si="86"/>
        <v>387327</v>
      </c>
      <c r="BE67" s="4">
        <f t="shared" si="111"/>
        <v>4.4134061078707773E-5</v>
      </c>
      <c r="BF67" s="4">
        <f t="shared" si="87"/>
        <v>0.11265040092370961</v>
      </c>
      <c r="BG67" s="4">
        <f t="shared" si="112"/>
        <v>7.6563635228779472E-2</v>
      </c>
      <c r="BH67" s="157">
        <f t="shared" si="88"/>
        <v>666697</v>
      </c>
      <c r="BI67" s="4">
        <f t="shared" si="113"/>
        <v>9.0241456856800998E-5</v>
      </c>
      <c r="BJ67" s="4">
        <f t="shared" si="89"/>
        <v>0.2405447658096567</v>
      </c>
      <c r="BK67" s="4">
        <f t="shared" si="114"/>
        <v>0.1856075853840351</v>
      </c>
      <c r="BL67" s="159">
        <f t="shared" si="90"/>
        <v>-188389</v>
      </c>
      <c r="BM67" s="4">
        <f t="shared" si="115"/>
        <v>-2.6527794290184012E-5</v>
      </c>
      <c r="BN67" s="4">
        <f t="shared" si="91"/>
        <v>-6.364488942912877E-2</v>
      </c>
      <c r="BO67" s="4">
        <f t="shared" si="116"/>
        <v>-5.1739070371245637E-2</v>
      </c>
      <c r="BP67" s="157">
        <f t="shared" si="92"/>
        <v>630015</v>
      </c>
      <c r="BQ67" s="164">
        <f t="shared" si="117"/>
        <v>6.7944080502311101E-5</v>
      </c>
      <c r="BR67" s="4">
        <f t="shared" si="93"/>
        <v>0.21284276159272866</v>
      </c>
      <c r="BS67" s="4">
        <f t="shared" si="118"/>
        <v>0.13251624028611494</v>
      </c>
    </row>
    <row r="68" spans="1:71" x14ac:dyDescent="0.35">
      <c r="A68">
        <v>262</v>
      </c>
      <c r="B68" t="s">
        <v>197</v>
      </c>
      <c r="C68" t="s">
        <v>472</v>
      </c>
      <c r="G68" s="200">
        <v>5693933</v>
      </c>
      <c r="H68" s="4">
        <f t="shared" si="94"/>
        <v>9.4730333802744407E-4</v>
      </c>
      <c r="I68" s="200">
        <v>367866</v>
      </c>
      <c r="J68" s="200">
        <v>5832952</v>
      </c>
      <c r="K68" s="4">
        <f t="shared" si="95"/>
        <v>9.504217338718047E-4</v>
      </c>
      <c r="L68" s="200">
        <v>304500</v>
      </c>
      <c r="M68">
        <v>262</v>
      </c>
      <c r="N68" t="s">
        <v>197</v>
      </c>
      <c r="O68" t="s">
        <v>472</v>
      </c>
      <c r="P68" s="200">
        <v>6297329</v>
      </c>
      <c r="Q68" s="4">
        <f t="shared" si="96"/>
        <v>1.0406980213882166E-3</v>
      </c>
      <c r="R68">
        <v>262</v>
      </c>
      <c r="S68" t="s">
        <v>197</v>
      </c>
      <c r="T68" t="s">
        <v>472</v>
      </c>
      <c r="U68" s="200">
        <v>6376083</v>
      </c>
      <c r="V68" s="4">
        <f t="shared" si="97"/>
        <v>1.0779637011931796E-3</v>
      </c>
      <c r="W68" s="163">
        <v>262</v>
      </c>
      <c r="X68" s="163" t="s">
        <v>197</v>
      </c>
      <c r="Y68" s="8" t="s">
        <v>472</v>
      </c>
      <c r="Z68" s="11">
        <v>6540730</v>
      </c>
      <c r="AA68" s="161">
        <f t="shared" si="98"/>
        <v>1.0806478545320357E-3</v>
      </c>
      <c r="AB68">
        <v>262</v>
      </c>
      <c r="AC68" t="s">
        <v>197</v>
      </c>
      <c r="AD68" s="160">
        <v>6718105</v>
      </c>
      <c r="AE68" s="161">
        <f t="shared" si="99"/>
        <v>1.0897680732904092E-3</v>
      </c>
      <c r="AF68">
        <v>262</v>
      </c>
      <c r="AG68" t="s">
        <v>197</v>
      </c>
      <c r="AH68" s="3">
        <v>6357288</v>
      </c>
      <c r="AI68" s="161">
        <f t="shared" si="100"/>
        <v>1.0658061018594684E-3</v>
      </c>
      <c r="AJ68">
        <v>262</v>
      </c>
      <c r="AK68" t="s">
        <v>197</v>
      </c>
      <c r="AL68" s="3">
        <v>5525877</v>
      </c>
      <c r="AM68" s="161">
        <f t="shared" si="101"/>
        <v>9.6934639854857852E-4</v>
      </c>
      <c r="AN68" s="13">
        <v>262</v>
      </c>
      <c r="AO68" s="13" t="s">
        <v>197</v>
      </c>
      <c r="AP68" s="3">
        <v>5351665</v>
      </c>
      <c r="AQ68" s="161">
        <f t="shared" si="102"/>
        <v>9.2699936226731344E-4</v>
      </c>
      <c r="AR68" s="179">
        <f t="shared" si="103"/>
        <v>-78754</v>
      </c>
      <c r="AS68" s="4">
        <f t="shared" si="104"/>
        <v>-3.7265679804963057E-5</v>
      </c>
      <c r="AT68" s="4">
        <f t="shared" si="82"/>
        <v>-1.2351470330608934E-2</v>
      </c>
      <c r="AU68" s="4">
        <f t="shared" si="105"/>
        <v>-3.4570440325322936E-2</v>
      </c>
      <c r="AV68" s="3">
        <f t="shared" si="106"/>
        <v>-164647</v>
      </c>
      <c r="AW68" s="164">
        <f t="shared" si="107"/>
        <v>-2.6841533388561288E-6</v>
      </c>
      <c r="AX68" s="4">
        <f t="shared" si="83"/>
        <v>-2.5172572480441784E-2</v>
      </c>
      <c r="AY68" s="4">
        <f t="shared" si="108"/>
        <v>-2.4838371978432102E-3</v>
      </c>
      <c r="AZ68" s="157">
        <f t="shared" si="84"/>
        <v>-177375</v>
      </c>
      <c r="BA68" s="164">
        <f t="shared" si="109"/>
        <v>-9.1202187583734433E-6</v>
      </c>
      <c r="BB68" s="4">
        <f t="shared" si="85"/>
        <v>-2.6402534643325759E-2</v>
      </c>
      <c r="BC68" s="4">
        <f t="shared" si="110"/>
        <v>-8.368953892029669E-3</v>
      </c>
      <c r="BD68" s="157">
        <f t="shared" si="86"/>
        <v>360817</v>
      </c>
      <c r="BE68" s="4">
        <f t="shared" si="111"/>
        <v>2.3961971430940757E-5</v>
      </c>
      <c r="BF68" s="4">
        <f t="shared" si="87"/>
        <v>5.675643450477625E-2</v>
      </c>
      <c r="BG68" s="4">
        <f t="shared" si="112"/>
        <v>2.2482486625977544E-2</v>
      </c>
      <c r="BH68" s="157">
        <f t="shared" si="88"/>
        <v>831411</v>
      </c>
      <c r="BI68" s="4">
        <f t="shared" si="113"/>
        <v>9.6459703310889907E-5</v>
      </c>
      <c r="BJ68" s="4">
        <f t="shared" si="89"/>
        <v>0.15045774634505979</v>
      </c>
      <c r="BK68" s="4">
        <f t="shared" si="114"/>
        <v>9.9510044557158228E-2</v>
      </c>
      <c r="BL68" s="159">
        <f t="shared" si="90"/>
        <v>174212</v>
      </c>
      <c r="BM68" s="4">
        <f t="shared" si="115"/>
        <v>4.2347036281265081E-5</v>
      </c>
      <c r="BN68" s="4">
        <f t="shared" si="91"/>
        <v>3.2552859717489793E-2</v>
      </c>
      <c r="BO68" s="4">
        <f t="shared" si="116"/>
        <v>4.5681839713125616E-2</v>
      </c>
      <c r="BP68" s="157">
        <f t="shared" si="92"/>
        <v>1024418</v>
      </c>
      <c r="BQ68" s="164">
        <f t="shared" si="117"/>
        <v>1.536484922647223E-4</v>
      </c>
      <c r="BR68" s="4">
        <f t="shared" si="93"/>
        <v>0.19142042710072474</v>
      </c>
      <c r="BS68" s="4">
        <f t="shared" si="118"/>
        <v>0.16574821787246879</v>
      </c>
    </row>
    <row r="69" spans="1:71" x14ac:dyDescent="0.35">
      <c r="A69">
        <v>263</v>
      </c>
      <c r="B69" t="s">
        <v>202</v>
      </c>
      <c r="C69" t="s">
        <v>472</v>
      </c>
      <c r="G69" s="200">
        <v>3108983</v>
      </c>
      <c r="H69" s="4">
        <f t="shared" si="94"/>
        <v>5.1724352460251585E-4</v>
      </c>
      <c r="I69" s="200">
        <v>329148</v>
      </c>
      <c r="J69" s="200">
        <v>3282233</v>
      </c>
      <c r="K69" s="4">
        <f t="shared" si="95"/>
        <v>5.348073460627235E-4</v>
      </c>
      <c r="L69" s="200">
        <v>260038</v>
      </c>
      <c r="M69">
        <v>263</v>
      </c>
      <c r="N69" t="s">
        <v>202</v>
      </c>
      <c r="O69" t="s">
        <v>472</v>
      </c>
      <c r="P69" s="200">
        <v>3298541</v>
      </c>
      <c r="Q69" s="4">
        <f t="shared" si="96"/>
        <v>5.4511763513831175E-4</v>
      </c>
      <c r="R69">
        <v>263</v>
      </c>
      <c r="S69" t="s">
        <v>202</v>
      </c>
      <c r="T69" t="s">
        <v>472</v>
      </c>
      <c r="U69" s="200">
        <v>3393983</v>
      </c>
      <c r="V69" s="4">
        <f t="shared" si="97"/>
        <v>5.7379906699249852E-4</v>
      </c>
      <c r="W69" s="163">
        <v>263</v>
      </c>
      <c r="X69" s="163" t="s">
        <v>202</v>
      </c>
      <c r="Y69" s="8" t="s">
        <v>472</v>
      </c>
      <c r="Z69" s="11">
        <v>3525080</v>
      </c>
      <c r="AA69" s="161">
        <f t="shared" si="98"/>
        <v>5.824074895392086E-4</v>
      </c>
      <c r="AB69">
        <v>263</v>
      </c>
      <c r="AC69" t="s">
        <v>202</v>
      </c>
      <c r="AD69" s="160">
        <v>3460371</v>
      </c>
      <c r="AE69" s="161">
        <f t="shared" si="99"/>
        <v>5.6131927642393302E-4</v>
      </c>
      <c r="AF69">
        <v>263</v>
      </c>
      <c r="AG69" t="s">
        <v>202</v>
      </c>
      <c r="AH69" s="3">
        <v>3007703</v>
      </c>
      <c r="AI69" s="161">
        <f t="shared" si="100"/>
        <v>5.0424461027737436E-4</v>
      </c>
      <c r="AJ69">
        <v>263</v>
      </c>
      <c r="AK69" t="s">
        <v>202</v>
      </c>
      <c r="AL69" s="3">
        <v>3089975</v>
      </c>
      <c r="AM69" s="161">
        <f t="shared" si="101"/>
        <v>5.4204176782348648E-4</v>
      </c>
      <c r="AN69" s="13">
        <v>263</v>
      </c>
      <c r="AO69" s="13" t="s">
        <v>202</v>
      </c>
      <c r="AP69" s="3">
        <v>2567162</v>
      </c>
      <c r="AQ69" s="161">
        <f t="shared" si="102"/>
        <v>4.4467610301408643E-4</v>
      </c>
      <c r="AR69" s="179">
        <f t="shared" si="103"/>
        <v>-95442</v>
      </c>
      <c r="AS69" s="4">
        <f t="shared" si="104"/>
        <v>-2.8681431854186762E-5</v>
      </c>
      <c r="AT69" s="4">
        <f t="shared" ref="AT69:AT132" si="119">+AR69/U69</f>
        <v>-2.8120942267536402E-2</v>
      </c>
      <c r="AU69" s="4">
        <f t="shared" si="105"/>
        <v>-4.998514899042477E-2</v>
      </c>
      <c r="AV69" s="3">
        <f t="shared" si="106"/>
        <v>-131097</v>
      </c>
      <c r="AW69" s="164">
        <f t="shared" si="107"/>
        <v>-8.6084225467100879E-6</v>
      </c>
      <c r="AX69" s="4">
        <f t="shared" ref="AX69:AX132" si="120">+AV69/Z69</f>
        <v>-3.7189794274172502E-2</v>
      </c>
      <c r="AY69" s="4">
        <f t="shared" si="108"/>
        <v>-1.4780755229505947E-2</v>
      </c>
      <c r="AZ69" s="157">
        <f t="shared" ref="AZ69:AZ132" si="121">+Z69-AD69</f>
        <v>64709</v>
      </c>
      <c r="BA69" s="164">
        <f t="shared" si="109"/>
        <v>2.1088213115275588E-5</v>
      </c>
      <c r="BB69" s="4">
        <f t="shared" ref="BB69:BB132" si="122">+AZ69/AD69</f>
        <v>1.8700018003849878E-2</v>
      </c>
      <c r="BC69" s="4">
        <f t="shared" si="110"/>
        <v>3.7569016424351051E-2</v>
      </c>
      <c r="BD69" s="157">
        <f t="shared" ref="BD69:BD132" si="123">+AD69-AH69</f>
        <v>452668</v>
      </c>
      <c r="BE69" s="4">
        <f t="shared" si="111"/>
        <v>5.7074666146558653E-5</v>
      </c>
      <c r="BF69" s="4">
        <f t="shared" ref="BF69:BF132" si="124">+BD69/AH69</f>
        <v>0.15050289207411768</v>
      </c>
      <c r="BG69" s="4">
        <f t="shared" si="112"/>
        <v>0.11318845057196165</v>
      </c>
      <c r="BH69" s="157">
        <f t="shared" ref="BH69:BH132" si="125">+AH69-AL69</f>
        <v>-82272</v>
      </c>
      <c r="BI69" s="4">
        <f t="shared" si="113"/>
        <v>-3.779715754611212E-5</v>
      </c>
      <c r="BJ69" s="4">
        <f t="shared" ref="BJ69:BJ132" si="126">+BH69/AL69</f>
        <v>-2.6625458134774554E-2</v>
      </c>
      <c r="BK69" s="4">
        <f t="shared" si="114"/>
        <v>-6.9731079392429035E-2</v>
      </c>
      <c r="BL69" s="159">
        <f t="shared" ref="BL69:BL132" si="127">+AL69-AP69</f>
        <v>522813</v>
      </c>
      <c r="BM69" s="4">
        <f t="shared" si="115"/>
        <v>9.7365664809400049E-5</v>
      </c>
      <c r="BN69" s="4">
        <f t="shared" ref="BN69:BN132" si="128">+BL69/AP69</f>
        <v>0.20365407403194657</v>
      </c>
      <c r="BO69" s="4">
        <f t="shared" si="116"/>
        <v>0.21895861763076507</v>
      </c>
      <c r="BP69" s="157">
        <f t="shared" ref="BP69:BP132" si="129">+U69-AP69</f>
        <v>826821</v>
      </c>
      <c r="BQ69" s="164">
        <f t="shared" si="117"/>
        <v>1.3773138652512217E-4</v>
      </c>
      <c r="BR69" s="4">
        <f t="shared" ref="BR69:BR132" si="130">+BP69/AP69</f>
        <v>0.32207589548302756</v>
      </c>
      <c r="BS69" s="4">
        <f t="shared" si="118"/>
        <v>0.30973417638491613</v>
      </c>
    </row>
    <row r="70" spans="1:71" x14ac:dyDescent="0.35">
      <c r="A70">
        <v>267</v>
      </c>
      <c r="B70" t="s">
        <v>226</v>
      </c>
      <c r="C70" t="s">
        <v>473</v>
      </c>
      <c r="G70" s="200">
        <v>6764563</v>
      </c>
      <c r="H70" s="4">
        <f t="shared" ref="H70:H133" si="131">+G70/G$5</f>
        <v>1.1254247477441236E-3</v>
      </c>
      <c r="I70" s="200">
        <v>546875</v>
      </c>
      <c r="J70" s="200">
        <v>6832672</v>
      </c>
      <c r="K70" s="4">
        <f t="shared" ref="K70:K130" si="132">+J70/J$5</f>
        <v>1.113316202365E-3</v>
      </c>
      <c r="L70" s="200">
        <v>452019</v>
      </c>
      <c r="M70">
        <v>267</v>
      </c>
      <c r="N70" t="s">
        <v>226</v>
      </c>
      <c r="O70" t="s">
        <v>473</v>
      </c>
      <c r="P70" s="200">
        <v>6806115</v>
      </c>
      <c r="Q70" s="4">
        <f t="shared" ref="Q70:Q130" si="133">+P70/P$5</f>
        <v>1.1247801113520768E-3</v>
      </c>
      <c r="R70">
        <v>267</v>
      </c>
      <c r="S70" t="s">
        <v>226</v>
      </c>
      <c r="T70" t="s">
        <v>473</v>
      </c>
      <c r="U70" s="200">
        <v>6372664</v>
      </c>
      <c r="V70" s="4">
        <f t="shared" ref="V70:V130" si="134">+U70/U$5</f>
        <v>1.0773856726614965E-3</v>
      </c>
      <c r="W70" s="163">
        <v>267</v>
      </c>
      <c r="X70" s="163" t="s">
        <v>226</v>
      </c>
      <c r="Y70" s="8" t="s">
        <v>473</v>
      </c>
      <c r="Z70" s="11">
        <v>6315956</v>
      </c>
      <c r="AA70" s="161">
        <f t="shared" ref="AA70:AA130" si="135">+Z70/Z$5</f>
        <v>1.0435110913795155E-3</v>
      </c>
      <c r="AB70">
        <v>267</v>
      </c>
      <c r="AC70" t="s">
        <v>226</v>
      </c>
      <c r="AD70" s="160">
        <v>5886166</v>
      </c>
      <c r="AE70" s="161">
        <f t="shared" ref="AE70:AE130" si="136">+AD70/AD$5</f>
        <v>9.5481624370079288E-4</v>
      </c>
      <c r="AF70">
        <v>267</v>
      </c>
      <c r="AG70" t="s">
        <v>226</v>
      </c>
      <c r="AH70" s="3">
        <v>5144959</v>
      </c>
      <c r="AI70" s="161">
        <f t="shared" ref="AI70:AI130" si="137">+AH70/AH$5</f>
        <v>8.62557854232306E-4</v>
      </c>
      <c r="AJ70">
        <v>267</v>
      </c>
      <c r="AK70" t="s">
        <v>226</v>
      </c>
      <c r="AL70" s="3">
        <v>4093772</v>
      </c>
      <c r="AM70" s="161">
        <f t="shared" ref="AM70:AM130" si="138">+AL70/AL$5</f>
        <v>7.1812730263069756E-4</v>
      </c>
      <c r="AN70" s="13">
        <v>267</v>
      </c>
      <c r="AO70" s="13" t="s">
        <v>226</v>
      </c>
      <c r="AP70" s="3">
        <v>4019849</v>
      </c>
      <c r="AQ70" s="161">
        <f t="shared" ref="AQ70:AQ130" si="139">+AP70/AP$5</f>
        <v>6.9630618871153137E-4</v>
      </c>
      <c r="AR70" s="179">
        <f t="shared" ref="AR70:AR133" si="140">+P70-U70</f>
        <v>433451</v>
      </c>
      <c r="AS70" s="4">
        <f t="shared" ref="AS70:AS133" si="141">+Q70-V70</f>
        <v>4.7394438690580255E-5</v>
      </c>
      <c r="AT70" s="4">
        <f t="shared" si="119"/>
        <v>6.8017237375138567E-2</v>
      </c>
      <c r="AU70" s="4">
        <f t="shared" ref="AU70:AU133" si="142">+AS70/V70</f>
        <v>4.3990225499751096E-2</v>
      </c>
      <c r="AV70" s="3">
        <f t="shared" ref="AV70:AV133" si="143">+U70-Z70</f>
        <v>56708</v>
      </c>
      <c r="AW70" s="164">
        <f t="shared" ref="AW70:AW133" si="144">+V70-AA70</f>
        <v>3.3874581281981026E-5</v>
      </c>
      <c r="AX70" s="4">
        <f t="shared" si="120"/>
        <v>8.9785299327607721E-3</v>
      </c>
      <c r="AY70" s="4">
        <f t="shared" ref="AY70:AY133" si="145">+AW70/AA70</f>
        <v>3.2462119053472668E-2</v>
      </c>
      <c r="AZ70" s="157">
        <f t="shared" si="121"/>
        <v>429790</v>
      </c>
      <c r="BA70" s="164">
        <f t="shared" ref="BA70:BA133" si="146">+AA70-AE70</f>
        <v>8.8694847678722627E-5</v>
      </c>
      <c r="BB70" s="4">
        <f t="shared" si="122"/>
        <v>7.3016968940393459E-2</v>
      </c>
      <c r="BC70" s="4">
        <f t="shared" ref="BC70:BC133" si="147">+BA70/AE70</f>
        <v>9.28920598742103E-2</v>
      </c>
      <c r="BD70" s="157">
        <f t="shared" si="123"/>
        <v>741207</v>
      </c>
      <c r="BE70" s="4">
        <f t="shared" ref="BE70:BE133" si="148">+AE70-AI70</f>
        <v>9.2258389468486877E-5</v>
      </c>
      <c r="BF70" s="4">
        <f t="shared" si="124"/>
        <v>0.14406470488880474</v>
      </c>
      <c r="BG70" s="4">
        <f t="shared" ref="BG70:BG133" si="149">+BE70/AI70</f>
        <v>0.10695907412564079</v>
      </c>
      <c r="BH70" s="157">
        <f t="shared" si="125"/>
        <v>1051187</v>
      </c>
      <c r="BI70" s="4">
        <f t="shared" ref="BI70:BI133" si="150">+AI70-AM70</f>
        <v>1.4443055160160844E-4</v>
      </c>
      <c r="BJ70" s="4">
        <f t="shared" si="126"/>
        <v>0.25677712388476936</v>
      </c>
      <c r="BK70" s="4">
        <f t="shared" ref="BK70:BK133" si="151">+BI70/AM70</f>
        <v>0.2011210979898963</v>
      </c>
      <c r="BL70" s="159">
        <f t="shared" si="127"/>
        <v>73923</v>
      </c>
      <c r="BM70" s="4">
        <f t="shared" ref="BM70:BM133" si="152">+AM70-AQ70</f>
        <v>2.1821113919166194E-5</v>
      </c>
      <c r="BN70" s="4">
        <f t="shared" si="128"/>
        <v>1.8389496719901668E-2</v>
      </c>
      <c r="BO70" s="4">
        <f t="shared" ref="BO70:BO133" si="153">+BM70/AQ70</f>
        <v>3.1338388589572531E-2</v>
      </c>
      <c r="BP70" s="157">
        <f t="shared" si="129"/>
        <v>2352815</v>
      </c>
      <c r="BQ70" s="164">
        <f t="shared" ref="BQ70:BQ133" si="154">+AA70-AQ70</f>
        <v>3.4720490266798413E-4</v>
      </c>
      <c r="BR70" s="4">
        <f t="shared" si="130"/>
        <v>0.58529934830885444</v>
      </c>
      <c r="BS70" s="4">
        <f t="shared" ref="BS70:BS133" si="155">+BQ70/AQ70</f>
        <v>0.49863825468859307</v>
      </c>
    </row>
    <row r="71" spans="1:71" x14ac:dyDescent="0.35">
      <c r="A71">
        <v>268</v>
      </c>
      <c r="B71" t="s">
        <v>227</v>
      </c>
      <c r="C71" t="s">
        <v>473</v>
      </c>
      <c r="G71" s="200">
        <v>106234893</v>
      </c>
      <c r="H71" s="4">
        <f t="shared" si="131"/>
        <v>1.7674368271261419E-2</v>
      </c>
      <c r="I71" s="200">
        <v>2958166</v>
      </c>
      <c r="J71" s="200">
        <v>108614157</v>
      </c>
      <c r="K71" s="4">
        <f t="shared" si="132"/>
        <v>1.7697600703548463E-2</v>
      </c>
      <c r="L71" s="200">
        <v>2483890</v>
      </c>
      <c r="M71">
        <v>268</v>
      </c>
      <c r="N71" t="s">
        <v>227</v>
      </c>
      <c r="O71" t="s">
        <v>473</v>
      </c>
      <c r="P71" s="200">
        <v>109245602</v>
      </c>
      <c r="Q71" s="4">
        <f t="shared" si="133"/>
        <v>1.8053953008770003E-2</v>
      </c>
      <c r="R71">
        <v>268</v>
      </c>
      <c r="S71" t="s">
        <v>227</v>
      </c>
      <c r="T71" t="s">
        <v>473</v>
      </c>
      <c r="U71" s="200">
        <v>105689175</v>
      </c>
      <c r="V71" s="4">
        <f t="shared" si="134"/>
        <v>1.7868194981002231E-2</v>
      </c>
      <c r="W71" s="163">
        <v>268</v>
      </c>
      <c r="X71" s="163" t="s">
        <v>227</v>
      </c>
      <c r="Y71" s="8" t="s">
        <v>473</v>
      </c>
      <c r="Z71" s="11">
        <v>107276329</v>
      </c>
      <c r="AA71" s="161">
        <f t="shared" si="135"/>
        <v>1.7724005543100357E-2</v>
      </c>
      <c r="AB71">
        <v>268</v>
      </c>
      <c r="AC71" t="s">
        <v>227</v>
      </c>
      <c r="AD71" s="160">
        <v>108722819.29000001</v>
      </c>
      <c r="AE71" s="161">
        <f t="shared" si="136"/>
        <v>1.7636321150140501E-2</v>
      </c>
      <c r="AF71">
        <v>268</v>
      </c>
      <c r="AG71" t="s">
        <v>227</v>
      </c>
      <c r="AH71" s="3">
        <v>105803727</v>
      </c>
      <c r="AI71" s="161">
        <f t="shared" si="137"/>
        <v>1.7738107481692411E-2</v>
      </c>
      <c r="AJ71">
        <v>268</v>
      </c>
      <c r="AK71" t="s">
        <v>227</v>
      </c>
      <c r="AL71" s="3">
        <v>99342213</v>
      </c>
      <c r="AM71" s="161">
        <f t="shared" si="138"/>
        <v>1.7426558064067618E-2</v>
      </c>
      <c r="AN71" s="13">
        <v>268</v>
      </c>
      <c r="AO71" s="13" t="s">
        <v>227</v>
      </c>
      <c r="AP71" s="3">
        <v>100343780</v>
      </c>
      <c r="AQ71" s="161">
        <f t="shared" si="139"/>
        <v>1.7381248652053444E-2</v>
      </c>
      <c r="AR71" s="179">
        <f t="shared" si="140"/>
        <v>3556427</v>
      </c>
      <c r="AS71" s="4">
        <f t="shared" si="141"/>
        <v>1.8575802776777187E-4</v>
      </c>
      <c r="AT71" s="4">
        <f t="shared" si="119"/>
        <v>3.3649870007973856E-2</v>
      </c>
      <c r="AU71" s="4">
        <f t="shared" si="142"/>
        <v>1.0396015264287913E-2</v>
      </c>
      <c r="AV71" s="3">
        <f t="shared" si="143"/>
        <v>-1587154</v>
      </c>
      <c r="AW71" s="164">
        <f t="shared" si="144"/>
        <v>1.4418943790187391E-4</v>
      </c>
      <c r="AX71" s="4">
        <f t="shared" si="120"/>
        <v>-1.4795006641213459E-2</v>
      </c>
      <c r="AY71" s="4">
        <f t="shared" si="145"/>
        <v>8.1352625145168899E-3</v>
      </c>
      <c r="AZ71" s="157">
        <f t="shared" si="121"/>
        <v>-1446490.2900000066</v>
      </c>
      <c r="BA71" s="164">
        <f t="shared" si="146"/>
        <v>8.7684392959856694E-5</v>
      </c>
      <c r="BB71" s="4">
        <f t="shared" si="122"/>
        <v>-1.3304385403598988E-2</v>
      </c>
      <c r="BC71" s="4">
        <f t="shared" si="147"/>
        <v>4.9718074542523371E-3</v>
      </c>
      <c r="BD71" s="157">
        <f t="shared" si="123"/>
        <v>2919092.2900000066</v>
      </c>
      <c r="BE71" s="4">
        <f t="shared" si="148"/>
        <v>-1.0178633155191047E-4</v>
      </c>
      <c r="BF71" s="4">
        <f t="shared" si="124"/>
        <v>2.7589692468961955E-2</v>
      </c>
      <c r="BG71" s="4">
        <f t="shared" si="149"/>
        <v>-5.7382858716446862E-3</v>
      </c>
      <c r="BH71" s="157">
        <f t="shared" si="125"/>
        <v>6461514</v>
      </c>
      <c r="BI71" s="4">
        <f t="shared" si="150"/>
        <v>3.1154941762479363E-4</v>
      </c>
      <c r="BJ71" s="4">
        <f t="shared" si="126"/>
        <v>6.5042984295105244E-2</v>
      </c>
      <c r="BK71" s="4">
        <f t="shared" si="151"/>
        <v>1.7877851522911312E-2</v>
      </c>
      <c r="BL71" s="159">
        <f t="shared" si="127"/>
        <v>-1001567</v>
      </c>
      <c r="BM71" s="4">
        <f t="shared" si="152"/>
        <v>4.53094120141731E-5</v>
      </c>
      <c r="BN71" s="4">
        <f t="shared" si="128"/>
        <v>-9.9813560940199778E-3</v>
      </c>
      <c r="BO71" s="4">
        <f t="shared" si="153"/>
        <v>2.6067984482127634E-3</v>
      </c>
      <c r="BP71" s="157">
        <f t="shared" si="129"/>
        <v>5345395</v>
      </c>
      <c r="BQ71" s="164">
        <f t="shared" si="154"/>
        <v>3.4275689104691295E-4</v>
      </c>
      <c r="BR71" s="4">
        <f t="shared" si="130"/>
        <v>5.3270815590164132E-2</v>
      </c>
      <c r="BS71" s="4">
        <f t="shared" si="155"/>
        <v>1.9719923344311583E-2</v>
      </c>
    </row>
    <row r="72" spans="1:71" x14ac:dyDescent="0.35">
      <c r="A72">
        <v>269</v>
      </c>
      <c r="B72" t="s">
        <v>241</v>
      </c>
      <c r="C72" t="s">
        <v>472</v>
      </c>
      <c r="G72" s="200">
        <v>4318402</v>
      </c>
      <c r="H72" s="4">
        <f t="shared" si="131"/>
        <v>7.184553505537193E-4</v>
      </c>
      <c r="I72" s="200">
        <v>425937</v>
      </c>
      <c r="J72" s="200">
        <v>4227434</v>
      </c>
      <c r="K72" s="4">
        <f t="shared" si="132"/>
        <v>6.888184836954974E-4</v>
      </c>
      <c r="L72" s="200">
        <v>396242</v>
      </c>
      <c r="M72">
        <v>269</v>
      </c>
      <c r="N72" t="s">
        <v>241</v>
      </c>
      <c r="O72" t="s">
        <v>472</v>
      </c>
      <c r="P72" s="200">
        <v>4193944</v>
      </c>
      <c r="Q72" s="4">
        <f t="shared" si="133"/>
        <v>6.9309213836739076E-4</v>
      </c>
      <c r="R72">
        <v>269</v>
      </c>
      <c r="S72" t="s">
        <v>241</v>
      </c>
      <c r="T72" t="s">
        <v>472</v>
      </c>
      <c r="U72" s="200">
        <v>4199268</v>
      </c>
      <c r="V72" s="4">
        <f t="shared" si="134"/>
        <v>7.0994346773435677E-4</v>
      </c>
      <c r="W72" s="163">
        <v>269</v>
      </c>
      <c r="X72" s="163" t="s">
        <v>241</v>
      </c>
      <c r="Y72" s="8" t="s">
        <v>472</v>
      </c>
      <c r="Z72" s="11">
        <v>4246306</v>
      </c>
      <c r="AA72" s="161">
        <f t="shared" si="135"/>
        <v>7.0156717500745487E-4</v>
      </c>
      <c r="AB72">
        <v>269</v>
      </c>
      <c r="AC72" t="s">
        <v>241</v>
      </c>
      <c r="AD72" s="160">
        <v>4310151</v>
      </c>
      <c r="AE72" s="161">
        <f t="shared" si="136"/>
        <v>6.9916515905314529E-4</v>
      </c>
      <c r="AF72">
        <v>269</v>
      </c>
      <c r="AG72" t="s">
        <v>241</v>
      </c>
      <c r="AH72" s="3">
        <v>3840970</v>
      </c>
      <c r="AI72" s="161">
        <f t="shared" si="137"/>
        <v>6.4394271001394965E-4</v>
      </c>
      <c r="AJ72">
        <v>269</v>
      </c>
      <c r="AK72" t="s">
        <v>241</v>
      </c>
      <c r="AL72" s="3">
        <v>3142319</v>
      </c>
      <c r="AM72" s="161">
        <f t="shared" si="138"/>
        <v>5.5122392440888038E-4</v>
      </c>
      <c r="AN72" s="13">
        <v>269</v>
      </c>
      <c r="AO72" s="13" t="s">
        <v>241</v>
      </c>
      <c r="AP72" s="3">
        <v>2900828</v>
      </c>
      <c r="AQ72" s="161">
        <f t="shared" si="139"/>
        <v>5.0247272690782518E-4</v>
      </c>
      <c r="AR72" s="179">
        <f t="shared" si="140"/>
        <v>-5324</v>
      </c>
      <c r="AS72" s="4">
        <f t="shared" si="141"/>
        <v>-1.6851329366966011E-5</v>
      </c>
      <c r="AT72" s="4">
        <f t="shared" si="119"/>
        <v>-1.2678400140214913E-3</v>
      </c>
      <c r="AU72" s="4">
        <f t="shared" si="142"/>
        <v>-2.3736156655886523E-2</v>
      </c>
      <c r="AV72" s="3">
        <f t="shared" si="143"/>
        <v>-47038</v>
      </c>
      <c r="AW72" s="164">
        <f t="shared" si="144"/>
        <v>8.3762927269018976E-6</v>
      </c>
      <c r="AX72" s="4">
        <f t="shared" si="120"/>
        <v>-1.107739291515967E-2</v>
      </c>
      <c r="AY72" s="4">
        <f t="shared" si="145"/>
        <v>1.1939402277212999E-2</v>
      </c>
      <c r="AZ72" s="157">
        <f t="shared" si="121"/>
        <v>-63845</v>
      </c>
      <c r="BA72" s="164">
        <f t="shared" si="146"/>
        <v>2.4020159543095779E-6</v>
      </c>
      <c r="BB72" s="4">
        <f t="shared" si="122"/>
        <v>-1.4812706097767804E-2</v>
      </c>
      <c r="BC72" s="4">
        <f t="shared" si="147"/>
        <v>3.4355487014864176E-3</v>
      </c>
      <c r="BD72" s="157">
        <f t="shared" si="123"/>
        <v>469181</v>
      </c>
      <c r="BE72" s="4">
        <f t="shared" si="148"/>
        <v>5.5222449039195646E-5</v>
      </c>
      <c r="BF72" s="4">
        <f t="shared" si="124"/>
        <v>0.1221516960559442</v>
      </c>
      <c r="BG72" s="4">
        <f t="shared" si="149"/>
        <v>8.5756773359542141E-2</v>
      </c>
      <c r="BH72" s="157">
        <f t="shared" si="125"/>
        <v>698651</v>
      </c>
      <c r="BI72" s="4">
        <f t="shared" si="150"/>
        <v>9.2718785605069268E-5</v>
      </c>
      <c r="BJ72" s="4">
        <f t="shared" si="126"/>
        <v>0.22233611546122464</v>
      </c>
      <c r="BK72" s="4">
        <f t="shared" si="151"/>
        <v>0.16820530005931567</v>
      </c>
      <c r="BL72" s="159">
        <f t="shared" si="127"/>
        <v>241491</v>
      </c>
      <c r="BM72" s="4">
        <f t="shared" si="152"/>
        <v>4.8751197501055205E-5</v>
      </c>
      <c r="BN72" s="4">
        <f t="shared" si="128"/>
        <v>8.3248989598831785E-2</v>
      </c>
      <c r="BO72" s="4">
        <f t="shared" si="153"/>
        <v>9.7022574341628379E-2</v>
      </c>
      <c r="BP72" s="157">
        <f t="shared" si="129"/>
        <v>1298440</v>
      </c>
      <c r="BQ72" s="164">
        <f t="shared" si="154"/>
        <v>1.990944480996297E-4</v>
      </c>
      <c r="BR72" s="4">
        <f t="shared" si="130"/>
        <v>0.44761013062477334</v>
      </c>
      <c r="BS72" s="4">
        <f t="shared" si="155"/>
        <v>0.3962293621881533</v>
      </c>
    </row>
    <row r="73" spans="1:71" x14ac:dyDescent="0.35">
      <c r="A73">
        <v>273</v>
      </c>
      <c r="B73" t="s">
        <v>263</v>
      </c>
      <c r="C73" t="s">
        <v>472</v>
      </c>
      <c r="G73" s="200">
        <v>2853051</v>
      </c>
      <c r="H73" s="4">
        <f t="shared" si="131"/>
        <v>4.7466395123766601E-4</v>
      </c>
      <c r="I73" s="200">
        <v>505132</v>
      </c>
      <c r="J73" s="200">
        <v>2973186</v>
      </c>
      <c r="K73" s="4">
        <f t="shared" si="132"/>
        <v>4.8445119953727987E-4</v>
      </c>
      <c r="L73" s="200">
        <v>470443</v>
      </c>
      <c r="M73">
        <v>273</v>
      </c>
      <c r="N73" t="s">
        <v>263</v>
      </c>
      <c r="O73" t="s">
        <v>472</v>
      </c>
      <c r="P73" s="200">
        <v>2762787</v>
      </c>
      <c r="Q73" s="4">
        <f t="shared" si="133"/>
        <v>4.5657880736691488E-4</v>
      </c>
      <c r="R73">
        <v>273</v>
      </c>
      <c r="S73" t="s">
        <v>263</v>
      </c>
      <c r="T73" t="s">
        <v>472</v>
      </c>
      <c r="U73" s="200">
        <v>2797568</v>
      </c>
      <c r="V73" s="4">
        <f t="shared" si="134"/>
        <v>4.7296698547048414E-4</v>
      </c>
      <c r="W73" s="163">
        <v>273</v>
      </c>
      <c r="X73" s="163" t="s">
        <v>263</v>
      </c>
      <c r="Y73" s="8" t="s">
        <v>472</v>
      </c>
      <c r="Z73" s="11">
        <v>2908796</v>
      </c>
      <c r="AA73" s="161">
        <f t="shared" si="135"/>
        <v>4.8058613590094184E-4</v>
      </c>
      <c r="AB73">
        <v>273</v>
      </c>
      <c r="AC73" t="s">
        <v>263</v>
      </c>
      <c r="AD73" s="160">
        <v>3107105</v>
      </c>
      <c r="AE73" s="161">
        <f t="shared" si="136"/>
        <v>5.0401472280665416E-4</v>
      </c>
      <c r="AF73">
        <v>273</v>
      </c>
      <c r="AG73" t="s">
        <v>263</v>
      </c>
      <c r="AH73" s="3">
        <v>3158972</v>
      </c>
      <c r="AI73" s="161">
        <f t="shared" si="137"/>
        <v>5.2960501918478575E-4</v>
      </c>
      <c r="AJ73">
        <v>273</v>
      </c>
      <c r="AK73" t="s">
        <v>263</v>
      </c>
      <c r="AL73" s="3">
        <v>2797128</v>
      </c>
      <c r="AM73" s="161">
        <f t="shared" si="138"/>
        <v>4.9067070314438562E-4</v>
      </c>
      <c r="AN73" s="13">
        <v>273</v>
      </c>
      <c r="AO73" s="13" t="s">
        <v>263</v>
      </c>
      <c r="AP73" s="3">
        <v>2767118</v>
      </c>
      <c r="AQ73" s="161">
        <f t="shared" si="139"/>
        <v>4.7931188168885827E-4</v>
      </c>
      <c r="AR73" s="179">
        <f t="shared" si="140"/>
        <v>-34781</v>
      </c>
      <c r="AS73" s="4">
        <f t="shared" si="141"/>
        <v>-1.6388178103569266E-5</v>
      </c>
      <c r="AT73" s="4">
        <f t="shared" si="119"/>
        <v>-1.2432584301793557E-2</v>
      </c>
      <c r="AU73" s="4">
        <f t="shared" si="142"/>
        <v>-3.4649729488554298E-2</v>
      </c>
      <c r="AV73" s="3">
        <f t="shared" si="143"/>
        <v>-111228</v>
      </c>
      <c r="AW73" s="164">
        <f t="shared" si="144"/>
        <v>-7.6191504304576915E-6</v>
      </c>
      <c r="AX73" s="4">
        <f t="shared" si="120"/>
        <v>-3.8238501428082272E-2</v>
      </c>
      <c r="AY73" s="4">
        <f t="shared" si="145"/>
        <v>-1.5853870641054337E-2</v>
      </c>
      <c r="AZ73" s="157">
        <f t="shared" si="121"/>
        <v>-198309</v>
      </c>
      <c r="BA73" s="164">
        <f t="shared" si="146"/>
        <v>-2.3428586905712323E-5</v>
      </c>
      <c r="BB73" s="4">
        <f t="shared" si="122"/>
        <v>-6.3824363837076639E-2</v>
      </c>
      <c r="BC73" s="4">
        <f t="shared" si="147"/>
        <v>-4.6483933594733101E-2</v>
      </c>
      <c r="BD73" s="157">
        <f t="shared" si="123"/>
        <v>-51867</v>
      </c>
      <c r="BE73" s="4">
        <f t="shared" si="148"/>
        <v>-2.5590296378131595E-5</v>
      </c>
      <c r="BF73" s="4">
        <f t="shared" si="124"/>
        <v>-1.6418948949215126E-2</v>
      </c>
      <c r="BG73" s="4">
        <f t="shared" si="149"/>
        <v>-4.8319588091371213E-2</v>
      </c>
      <c r="BH73" s="157">
        <f t="shared" si="125"/>
        <v>361844</v>
      </c>
      <c r="BI73" s="4">
        <f t="shared" si="150"/>
        <v>3.8934316040400139E-5</v>
      </c>
      <c r="BJ73" s="4">
        <f t="shared" si="126"/>
        <v>0.12936268915830809</v>
      </c>
      <c r="BK73" s="4">
        <f t="shared" si="151"/>
        <v>7.9349176119331621E-2</v>
      </c>
      <c r="BL73" s="159">
        <f t="shared" si="127"/>
        <v>30010</v>
      </c>
      <c r="BM73" s="4">
        <f t="shared" si="152"/>
        <v>1.1358821455527347E-5</v>
      </c>
      <c r="BN73" s="4">
        <f t="shared" si="128"/>
        <v>1.0845218743833837E-2</v>
      </c>
      <c r="BO73" s="4">
        <f t="shared" si="153"/>
        <v>2.3698184604780653E-2</v>
      </c>
      <c r="BP73" s="157">
        <f t="shared" si="129"/>
        <v>30450</v>
      </c>
      <c r="BQ73" s="164">
        <f t="shared" si="154"/>
        <v>1.2742542120835684E-6</v>
      </c>
      <c r="BR73" s="4">
        <f t="shared" si="130"/>
        <v>1.1004228948675119E-2</v>
      </c>
      <c r="BS73" s="4">
        <f t="shared" si="155"/>
        <v>2.6585074578033118E-3</v>
      </c>
    </row>
    <row r="74" spans="1:71" x14ac:dyDescent="0.35">
      <c r="A74">
        <v>274</v>
      </c>
      <c r="B74" t="s">
        <v>266</v>
      </c>
      <c r="C74" t="s">
        <v>472</v>
      </c>
      <c r="G74" s="200">
        <v>7973988</v>
      </c>
      <c r="H74" s="4">
        <f t="shared" si="131"/>
        <v>1.326637571919231E-3</v>
      </c>
      <c r="I74" s="200">
        <v>426713</v>
      </c>
      <c r="J74" s="200">
        <v>8265475</v>
      </c>
      <c r="K74" s="4">
        <f t="shared" si="132"/>
        <v>1.3467772546000816E-3</v>
      </c>
      <c r="L74" s="200">
        <v>350501</v>
      </c>
      <c r="M74">
        <v>274</v>
      </c>
      <c r="N74" t="s">
        <v>266</v>
      </c>
      <c r="O74" t="s">
        <v>472</v>
      </c>
      <c r="P74" s="200">
        <v>8388667</v>
      </c>
      <c r="Q74" s="4">
        <f t="shared" si="133"/>
        <v>1.3863130144517821E-3</v>
      </c>
      <c r="R74">
        <v>274</v>
      </c>
      <c r="S74" t="s">
        <v>266</v>
      </c>
      <c r="T74" t="s">
        <v>472</v>
      </c>
      <c r="U74" s="200">
        <v>8803303</v>
      </c>
      <c r="V74" s="4">
        <f t="shared" si="134"/>
        <v>1.4883183115095931E-3</v>
      </c>
      <c r="W74" s="163">
        <v>274</v>
      </c>
      <c r="X74" s="163" t="s">
        <v>266</v>
      </c>
      <c r="Y74" s="8" t="s">
        <v>472</v>
      </c>
      <c r="Z74" s="11">
        <v>9004020</v>
      </c>
      <c r="AA74" s="161">
        <f t="shared" si="135"/>
        <v>1.4876282762265893E-3</v>
      </c>
      <c r="AB74">
        <v>274</v>
      </c>
      <c r="AC74" t="s">
        <v>266</v>
      </c>
      <c r="AD74" s="160">
        <v>8997750</v>
      </c>
      <c r="AE74" s="161">
        <f t="shared" si="136"/>
        <v>1.4595575212725583E-3</v>
      </c>
      <c r="AF74">
        <v>274</v>
      </c>
      <c r="AG74" t="s">
        <v>266</v>
      </c>
      <c r="AH74" s="3">
        <v>8543006</v>
      </c>
      <c r="AI74" s="161">
        <f t="shared" si="137"/>
        <v>1.4322440517123103E-3</v>
      </c>
      <c r="AJ74">
        <v>274</v>
      </c>
      <c r="AK74" t="s">
        <v>266</v>
      </c>
      <c r="AL74" s="3">
        <v>7837844</v>
      </c>
      <c r="AM74" s="161">
        <f t="shared" si="138"/>
        <v>1.3749104176197886E-3</v>
      </c>
      <c r="AN74" s="13">
        <v>274</v>
      </c>
      <c r="AO74" s="13" t="s">
        <v>266</v>
      </c>
      <c r="AP74" s="3">
        <v>8184138</v>
      </c>
      <c r="AQ74" s="161">
        <f t="shared" si="139"/>
        <v>1.417631841063984E-3</v>
      </c>
      <c r="AR74" s="179">
        <f t="shared" si="140"/>
        <v>-414636</v>
      </c>
      <c r="AS74" s="4">
        <f t="shared" si="141"/>
        <v>-1.0200529705781092E-4</v>
      </c>
      <c r="AT74" s="4">
        <f t="shared" si="119"/>
        <v>-4.7100048697630875E-2</v>
      </c>
      <c r="AU74" s="4">
        <f t="shared" si="142"/>
        <v>-6.8537285518141283E-2</v>
      </c>
      <c r="AV74" s="3">
        <f t="shared" si="143"/>
        <v>-200717</v>
      </c>
      <c r="AW74" s="164">
        <f t="shared" si="144"/>
        <v>6.9003528300375441E-7</v>
      </c>
      <c r="AX74" s="4">
        <f t="shared" si="120"/>
        <v>-2.2291931826006604E-2</v>
      </c>
      <c r="AY74" s="4">
        <f t="shared" si="145"/>
        <v>4.6384926532456631E-4</v>
      </c>
      <c r="AZ74" s="157">
        <f t="shared" si="121"/>
        <v>6270</v>
      </c>
      <c r="BA74" s="164">
        <f t="shared" si="146"/>
        <v>2.8070754954030979E-5</v>
      </c>
      <c r="BB74" s="4">
        <f t="shared" si="122"/>
        <v>6.9684087688588812E-4</v>
      </c>
      <c r="BC74" s="4">
        <f t="shared" si="147"/>
        <v>1.9232373198664113E-2</v>
      </c>
      <c r="BD74" s="157">
        <f t="shared" si="123"/>
        <v>454744</v>
      </c>
      <c r="BE74" s="4">
        <f t="shared" si="148"/>
        <v>2.7313469560248053E-5</v>
      </c>
      <c r="BF74" s="4">
        <f t="shared" si="124"/>
        <v>5.3229975491062516E-2</v>
      </c>
      <c r="BG74" s="4">
        <f t="shared" si="149"/>
        <v>1.9070401812870934E-2</v>
      </c>
      <c r="BH74" s="157">
        <f t="shared" si="125"/>
        <v>705162</v>
      </c>
      <c r="BI74" s="4">
        <f t="shared" si="150"/>
        <v>5.7333634092521669E-5</v>
      </c>
      <c r="BJ74" s="4">
        <f t="shared" si="126"/>
        <v>8.9968874093436915E-2</v>
      </c>
      <c r="BK74" s="4">
        <f t="shared" si="151"/>
        <v>4.1699905214025695E-2</v>
      </c>
      <c r="BL74" s="159">
        <f t="shared" si="127"/>
        <v>-346294</v>
      </c>
      <c r="BM74" s="4">
        <f t="shared" si="152"/>
        <v>-4.2721423444195411E-5</v>
      </c>
      <c r="BN74" s="4">
        <f t="shared" si="128"/>
        <v>-4.2312825125871534E-2</v>
      </c>
      <c r="BO74" s="4">
        <f t="shared" si="153"/>
        <v>-3.0135767416264746E-2</v>
      </c>
      <c r="BP74" s="157">
        <f t="shared" si="129"/>
        <v>619165</v>
      </c>
      <c r="BQ74" s="164">
        <f t="shared" si="154"/>
        <v>6.999643516260529E-5</v>
      </c>
      <c r="BR74" s="4">
        <f t="shared" si="130"/>
        <v>7.5654271714382132E-2</v>
      </c>
      <c r="BS74" s="4">
        <f t="shared" si="155"/>
        <v>4.9375608768825643E-2</v>
      </c>
    </row>
    <row r="75" spans="1:71" x14ac:dyDescent="0.35">
      <c r="A75">
        <v>275</v>
      </c>
      <c r="B75" t="s">
        <v>269</v>
      </c>
      <c r="C75" t="s">
        <v>473</v>
      </c>
      <c r="G75" s="200">
        <v>14029303</v>
      </c>
      <c r="H75" s="4">
        <f t="shared" si="131"/>
        <v>2.3340642684236777E-3</v>
      </c>
      <c r="I75" s="200">
        <v>837120</v>
      </c>
      <c r="J75" s="200">
        <v>14325295</v>
      </c>
      <c r="K75" s="4">
        <f t="shared" si="132"/>
        <v>2.3341648811999642E-3</v>
      </c>
      <c r="L75" s="200">
        <v>584751</v>
      </c>
      <c r="M75">
        <v>275</v>
      </c>
      <c r="N75" t="s">
        <v>269</v>
      </c>
      <c r="O75" t="s">
        <v>473</v>
      </c>
      <c r="P75" s="200">
        <v>14072785</v>
      </c>
      <c r="Q75" s="4">
        <f t="shared" si="133"/>
        <v>2.3256716466492021E-3</v>
      </c>
      <c r="R75">
        <v>275</v>
      </c>
      <c r="S75" t="s">
        <v>269</v>
      </c>
      <c r="T75" t="s">
        <v>473</v>
      </c>
      <c r="U75" s="200">
        <v>14075210</v>
      </c>
      <c r="V75" s="4">
        <f t="shared" si="134"/>
        <v>2.3796060162126578E-3</v>
      </c>
      <c r="W75" s="163">
        <v>275</v>
      </c>
      <c r="X75" s="163" t="s">
        <v>269</v>
      </c>
      <c r="Y75" s="8" t="s">
        <v>473</v>
      </c>
      <c r="Z75" s="11">
        <v>14402429</v>
      </c>
      <c r="AA75" s="161">
        <f t="shared" si="135"/>
        <v>2.3795438733749861E-3</v>
      </c>
      <c r="AB75">
        <v>275</v>
      </c>
      <c r="AC75" t="s">
        <v>269</v>
      </c>
      <c r="AD75" s="160">
        <v>14896587</v>
      </c>
      <c r="AE75" s="161">
        <f t="shared" si="136"/>
        <v>2.4164291736424124E-3</v>
      </c>
      <c r="AF75">
        <v>275</v>
      </c>
      <c r="AG75" t="s">
        <v>269</v>
      </c>
      <c r="AH75" s="3">
        <v>14314565</v>
      </c>
      <c r="AI75" s="161">
        <f t="shared" si="137"/>
        <v>2.3998520630910507E-3</v>
      </c>
      <c r="AJ75">
        <v>275</v>
      </c>
      <c r="AK75" t="s">
        <v>269</v>
      </c>
      <c r="AL75" s="3">
        <v>13646227</v>
      </c>
      <c r="AM75" s="161">
        <f t="shared" si="138"/>
        <v>2.3938138681382833E-3</v>
      </c>
      <c r="AN75" s="13">
        <v>275</v>
      </c>
      <c r="AO75" s="13" t="s">
        <v>269</v>
      </c>
      <c r="AP75" s="3">
        <v>13813936</v>
      </c>
      <c r="AQ75" s="161">
        <f t="shared" si="139"/>
        <v>2.3928085675021665E-3</v>
      </c>
      <c r="AR75" s="179">
        <f t="shared" si="140"/>
        <v>-2425</v>
      </c>
      <c r="AS75" s="4">
        <f t="shared" si="141"/>
        <v>-5.3934369563455632E-5</v>
      </c>
      <c r="AT75" s="4">
        <f t="shared" si="119"/>
        <v>-1.7228872606518837E-4</v>
      </c>
      <c r="AU75" s="4">
        <f t="shared" si="142"/>
        <v>-2.2665251808909399E-2</v>
      </c>
      <c r="AV75" s="3">
        <f t="shared" si="143"/>
        <v>-327219</v>
      </c>
      <c r="AW75" s="164">
        <f t="shared" si="144"/>
        <v>6.2142837671703977E-8</v>
      </c>
      <c r="AX75" s="4">
        <f t="shared" si="120"/>
        <v>-2.271970929348098E-2</v>
      </c>
      <c r="AY75" s="4">
        <f t="shared" si="145"/>
        <v>2.6115441016670445E-5</v>
      </c>
      <c r="AZ75" s="157">
        <f t="shared" si="121"/>
        <v>-494158</v>
      </c>
      <c r="BA75" s="164">
        <f t="shared" si="146"/>
        <v>-3.688530026742633E-5</v>
      </c>
      <c r="BB75" s="4">
        <f t="shared" si="122"/>
        <v>-3.3172564964041765E-2</v>
      </c>
      <c r="BC75" s="4">
        <f t="shared" si="147"/>
        <v>-1.5264382945611913E-2</v>
      </c>
      <c r="BD75" s="157">
        <f t="shared" si="123"/>
        <v>582022</v>
      </c>
      <c r="BE75" s="4">
        <f t="shared" si="148"/>
        <v>1.6577110551361726E-5</v>
      </c>
      <c r="BF75" s="4">
        <f t="shared" si="124"/>
        <v>4.0659426255705289E-2</v>
      </c>
      <c r="BG75" s="4">
        <f t="shared" si="149"/>
        <v>6.9075551807181498E-3</v>
      </c>
      <c r="BH75" s="157">
        <f t="shared" si="125"/>
        <v>668338</v>
      </c>
      <c r="BI75" s="4">
        <f t="shared" si="150"/>
        <v>6.0381949527673479E-6</v>
      </c>
      <c r="BJ75" s="4">
        <f t="shared" si="126"/>
        <v>4.8976028319036462E-2</v>
      </c>
      <c r="BK75" s="4">
        <f t="shared" si="151"/>
        <v>2.5224162300736324E-3</v>
      </c>
      <c r="BL75" s="159">
        <f t="shared" si="127"/>
        <v>-167709</v>
      </c>
      <c r="BM75" s="4">
        <f t="shared" si="152"/>
        <v>1.0053006361167988E-6</v>
      </c>
      <c r="BN75" s="4">
        <f t="shared" si="128"/>
        <v>-1.2140565874925149E-2</v>
      </c>
      <c r="BO75" s="4">
        <f t="shared" si="153"/>
        <v>4.201341677601163E-4</v>
      </c>
      <c r="BP75" s="157">
        <f t="shared" si="129"/>
        <v>261274</v>
      </c>
      <c r="BQ75" s="164">
        <f t="shared" si="154"/>
        <v>-1.3264694127180458E-5</v>
      </c>
      <c r="BR75" s="4">
        <f t="shared" si="130"/>
        <v>1.8913798355515762E-2</v>
      </c>
      <c r="BS75" s="4">
        <f t="shared" si="155"/>
        <v>-5.5435667973336303E-3</v>
      </c>
    </row>
    <row r="76" spans="1:71" x14ac:dyDescent="0.35">
      <c r="A76">
        <v>277</v>
      </c>
      <c r="B76" t="s">
        <v>278</v>
      </c>
      <c r="C76" t="s">
        <v>471</v>
      </c>
      <c r="G76" s="200">
        <v>71810</v>
      </c>
      <c r="H76" s="4">
        <f t="shared" si="131"/>
        <v>1.1947076423932413E-5</v>
      </c>
      <c r="I76" s="200">
        <v>0</v>
      </c>
      <c r="J76" s="200">
        <v>64736</v>
      </c>
      <c r="K76" s="4">
        <f t="shared" si="132"/>
        <v>1.0548089777513196E-5</v>
      </c>
      <c r="L76" s="200">
        <v>0</v>
      </c>
      <c r="M76">
        <v>277</v>
      </c>
      <c r="N76" t="s">
        <v>278</v>
      </c>
      <c r="O76" t="s">
        <v>471</v>
      </c>
      <c r="P76" s="200">
        <v>50290</v>
      </c>
      <c r="Q76" s="4">
        <f t="shared" si="133"/>
        <v>8.3109368266472042E-6</v>
      </c>
      <c r="R76">
        <v>277</v>
      </c>
      <c r="S76" t="s">
        <v>278</v>
      </c>
      <c r="T76" t="s">
        <v>471</v>
      </c>
      <c r="U76" s="200">
        <v>46693</v>
      </c>
      <c r="V76" s="4">
        <f t="shared" si="134"/>
        <v>7.8940878121902002E-6</v>
      </c>
      <c r="W76" s="163">
        <v>277</v>
      </c>
      <c r="X76" s="163" t="s">
        <v>278</v>
      </c>
      <c r="Y76" s="8" t="s">
        <v>471</v>
      </c>
      <c r="Z76" s="11">
        <v>46461</v>
      </c>
      <c r="AA76" s="161">
        <f t="shared" si="135"/>
        <v>7.6762043333714907E-6</v>
      </c>
      <c r="AB76">
        <v>277</v>
      </c>
      <c r="AC76" t="s">
        <v>278</v>
      </c>
      <c r="AD76" s="160">
        <v>74331</v>
      </c>
      <c r="AE76" s="161">
        <f t="shared" si="136"/>
        <v>1.2057499943175852E-5</v>
      </c>
      <c r="AF76">
        <v>277</v>
      </c>
      <c r="AG76" t="s">
        <v>278</v>
      </c>
      <c r="AH76" s="3">
        <v>78107</v>
      </c>
      <c r="AI76" s="161">
        <f t="shared" si="137"/>
        <v>1.309472171119784E-5</v>
      </c>
      <c r="AJ76">
        <v>277</v>
      </c>
      <c r="AK76" t="s">
        <v>278</v>
      </c>
      <c r="AL76" s="3">
        <v>39840</v>
      </c>
      <c r="AM76" s="161">
        <f t="shared" si="138"/>
        <v>6.9887115688922079E-6</v>
      </c>
      <c r="AN76" s="13">
        <v>277</v>
      </c>
      <c r="AO76" s="13" t="s">
        <v>278</v>
      </c>
      <c r="AP76" s="3">
        <v>56657</v>
      </c>
      <c r="AQ76" s="161">
        <f t="shared" si="139"/>
        <v>9.8139556321218113E-6</v>
      </c>
      <c r="AR76" s="179">
        <f t="shared" si="140"/>
        <v>3597</v>
      </c>
      <c r="AS76" s="4">
        <f t="shared" si="141"/>
        <v>4.1684901445700403E-7</v>
      </c>
      <c r="AT76" s="4">
        <f t="shared" si="119"/>
        <v>7.7035101621228022E-2</v>
      </c>
      <c r="AU76" s="4">
        <f t="shared" si="142"/>
        <v>5.2805216305460638E-2</v>
      </c>
      <c r="AV76" s="3">
        <f t="shared" si="143"/>
        <v>232</v>
      </c>
      <c r="AW76" s="164">
        <f t="shared" si="144"/>
        <v>2.178834788187095E-7</v>
      </c>
      <c r="AX76" s="4">
        <f t="shared" si="120"/>
        <v>4.9934353543832459E-3</v>
      </c>
      <c r="AY76" s="4">
        <f t="shared" si="145"/>
        <v>2.8384272923987184E-2</v>
      </c>
      <c r="AZ76" s="157">
        <f t="shared" si="121"/>
        <v>-27870</v>
      </c>
      <c r="BA76" s="164">
        <f t="shared" si="146"/>
        <v>-4.3812956098043615E-6</v>
      </c>
      <c r="BB76" s="4">
        <f t="shared" si="122"/>
        <v>-0.37494450498446141</v>
      </c>
      <c r="BC76" s="4">
        <f t="shared" si="147"/>
        <v>-0.36336683644639206</v>
      </c>
      <c r="BD76" s="157">
        <f t="shared" si="123"/>
        <v>-3776</v>
      </c>
      <c r="BE76" s="4">
        <f t="shared" si="148"/>
        <v>-1.0372217680219883E-6</v>
      </c>
      <c r="BF76" s="4">
        <f t="shared" si="124"/>
        <v>-4.8343938443417361E-2</v>
      </c>
      <c r="BG76" s="4">
        <f t="shared" si="149"/>
        <v>-7.9209149373141455E-2</v>
      </c>
      <c r="BH76" s="157">
        <f t="shared" si="125"/>
        <v>38267</v>
      </c>
      <c r="BI76" s="4">
        <f t="shared" si="150"/>
        <v>6.1060101423056326E-6</v>
      </c>
      <c r="BJ76" s="4">
        <f t="shared" si="126"/>
        <v>0.96051706827309236</v>
      </c>
      <c r="BK76" s="4">
        <f t="shared" si="151"/>
        <v>0.87369611438600348</v>
      </c>
      <c r="BL76" s="159">
        <f t="shared" si="127"/>
        <v>-16817</v>
      </c>
      <c r="BM76" s="4">
        <f t="shared" si="152"/>
        <v>-2.8252440632296035E-6</v>
      </c>
      <c r="BN76" s="4">
        <f t="shared" si="128"/>
        <v>-0.29682122244382864</v>
      </c>
      <c r="BO76" s="4">
        <f t="shared" si="153"/>
        <v>-0.28788025635477382</v>
      </c>
      <c r="BP76" s="157">
        <f t="shared" si="129"/>
        <v>-9964</v>
      </c>
      <c r="BQ76" s="164">
        <f t="shared" si="154"/>
        <v>-2.1377512987503207E-6</v>
      </c>
      <c r="BR76" s="4">
        <f t="shared" si="130"/>
        <v>-0.17586529466791395</v>
      </c>
      <c r="BS76" s="4">
        <f t="shared" si="155"/>
        <v>-0.21782769139013639</v>
      </c>
    </row>
    <row r="77" spans="1:71" x14ac:dyDescent="0.35">
      <c r="A77">
        <v>279</v>
      </c>
      <c r="B77" t="s">
        <v>281</v>
      </c>
      <c r="C77" t="s">
        <v>471</v>
      </c>
      <c r="G77" s="200">
        <v>1282220</v>
      </c>
      <c r="H77" s="4">
        <f t="shared" si="131"/>
        <v>2.1332377568994038E-4</v>
      </c>
      <c r="I77" s="200">
        <v>187817</v>
      </c>
      <c r="J77" s="200">
        <v>1175018</v>
      </c>
      <c r="K77" s="4">
        <f t="shared" si="132"/>
        <v>1.9145754069133095E-4</v>
      </c>
      <c r="L77" s="200">
        <v>134746</v>
      </c>
      <c r="M77">
        <v>279</v>
      </c>
      <c r="N77" t="s">
        <v>281</v>
      </c>
      <c r="O77" t="s">
        <v>471</v>
      </c>
      <c r="P77" s="200">
        <v>1058928</v>
      </c>
      <c r="Q77" s="4">
        <f t="shared" si="133"/>
        <v>1.7499868188442774E-4</v>
      </c>
      <c r="R77">
        <v>279</v>
      </c>
      <c r="S77" t="s">
        <v>281</v>
      </c>
      <c r="T77" t="s">
        <v>471</v>
      </c>
      <c r="U77" s="200">
        <v>912617</v>
      </c>
      <c r="V77" s="4">
        <f t="shared" si="134"/>
        <v>1.5429033767154786E-4</v>
      </c>
      <c r="W77" s="163">
        <v>279</v>
      </c>
      <c r="X77" s="163" t="s">
        <v>281</v>
      </c>
      <c r="Y77" s="8" t="s">
        <v>471</v>
      </c>
      <c r="Z77" s="11">
        <v>880779</v>
      </c>
      <c r="AA77" s="161">
        <f t="shared" si="135"/>
        <v>1.4552075023229393E-4</v>
      </c>
      <c r="AB77">
        <v>279</v>
      </c>
      <c r="AC77" t="s">
        <v>281</v>
      </c>
      <c r="AD77" s="160">
        <v>983417.31</v>
      </c>
      <c r="AE77" s="161">
        <f t="shared" si="136"/>
        <v>1.5952367329167037E-4</v>
      </c>
      <c r="AF77">
        <v>279</v>
      </c>
      <c r="AG77" t="s">
        <v>281</v>
      </c>
      <c r="AH77" s="3">
        <v>887224</v>
      </c>
      <c r="AI77" s="161">
        <f t="shared" si="137"/>
        <v>1.487440482350595E-4</v>
      </c>
      <c r="AJ77">
        <v>279</v>
      </c>
      <c r="AK77" t="s">
        <v>281</v>
      </c>
      <c r="AL77" s="3">
        <v>769084</v>
      </c>
      <c r="AM77" s="161">
        <f t="shared" si="138"/>
        <v>1.3491230542795921E-4</v>
      </c>
      <c r="AN77" s="13">
        <v>279</v>
      </c>
      <c r="AO77" s="13" t="s">
        <v>281</v>
      </c>
      <c r="AP77" s="3">
        <v>678732</v>
      </c>
      <c r="AQ77" s="161">
        <f t="shared" si="139"/>
        <v>1.175679216001783E-4</v>
      </c>
      <c r="AR77" s="179">
        <f t="shared" si="140"/>
        <v>146311</v>
      </c>
      <c r="AS77" s="4">
        <f t="shared" si="141"/>
        <v>2.0708344212879885E-5</v>
      </c>
      <c r="AT77" s="4">
        <f t="shared" si="119"/>
        <v>0.16032026578509934</v>
      </c>
      <c r="AU77" s="4">
        <f t="shared" si="142"/>
        <v>0.13421672753716862</v>
      </c>
      <c r="AV77" s="3">
        <f t="shared" si="143"/>
        <v>31838</v>
      </c>
      <c r="AW77" s="164">
        <f t="shared" si="144"/>
        <v>8.7695874392539216E-6</v>
      </c>
      <c r="AX77" s="4">
        <f t="shared" si="120"/>
        <v>3.6147546660399488E-2</v>
      </c>
      <c r="AY77" s="4">
        <f t="shared" si="145"/>
        <v>6.0263484247126818E-2</v>
      </c>
      <c r="AZ77" s="157">
        <f t="shared" si="121"/>
        <v>-102638.31000000006</v>
      </c>
      <c r="BA77" s="164">
        <f t="shared" si="146"/>
        <v>-1.4002923059376431E-5</v>
      </c>
      <c r="BB77" s="4">
        <f t="shared" si="122"/>
        <v>-0.1043690292577828</v>
      </c>
      <c r="BC77" s="4">
        <f t="shared" si="147"/>
        <v>-8.7779592648758314E-2</v>
      </c>
      <c r="BD77" s="157">
        <f t="shared" si="123"/>
        <v>96193.310000000056</v>
      </c>
      <c r="BE77" s="4">
        <f t="shared" si="148"/>
        <v>1.0779625056610867E-5</v>
      </c>
      <c r="BF77" s="4">
        <f t="shared" si="124"/>
        <v>0.10842054543159343</v>
      </c>
      <c r="BG77" s="4">
        <f t="shared" si="149"/>
        <v>7.2470967306038886E-2</v>
      </c>
      <c r="BH77" s="157">
        <f t="shared" si="125"/>
        <v>118140</v>
      </c>
      <c r="BI77" s="4">
        <f t="shared" si="150"/>
        <v>1.383174280710029E-5</v>
      </c>
      <c r="BJ77" s="4">
        <f t="shared" si="126"/>
        <v>0.1536113090377644</v>
      </c>
      <c r="BK77" s="4">
        <f t="shared" si="151"/>
        <v>0.10252395260183436</v>
      </c>
      <c r="BL77" s="159">
        <f t="shared" si="127"/>
        <v>90352</v>
      </c>
      <c r="BM77" s="4">
        <f t="shared" si="152"/>
        <v>1.7344383827780908E-5</v>
      </c>
      <c r="BN77" s="4">
        <f t="shared" si="128"/>
        <v>0.13311881567393316</v>
      </c>
      <c r="BO77" s="4">
        <f t="shared" si="153"/>
        <v>0.14752649865466877</v>
      </c>
      <c r="BP77" s="157">
        <f t="shared" si="129"/>
        <v>233885</v>
      </c>
      <c r="BQ77" s="164">
        <f t="shared" si="154"/>
        <v>2.7952828632115634E-5</v>
      </c>
      <c r="BR77" s="4">
        <f t="shared" si="130"/>
        <v>0.34459109044512415</v>
      </c>
      <c r="BS77" s="4">
        <f t="shared" si="155"/>
        <v>0.23775897584697323</v>
      </c>
    </row>
    <row r="78" spans="1:71" x14ac:dyDescent="0.35">
      <c r="A78">
        <v>281</v>
      </c>
      <c r="B78" t="s">
        <v>313</v>
      </c>
      <c r="C78" t="s">
        <v>473</v>
      </c>
      <c r="G78" s="200">
        <v>15830119</v>
      </c>
      <c r="H78" s="4">
        <f t="shared" si="131"/>
        <v>2.6336671980635644E-3</v>
      </c>
      <c r="I78" s="200">
        <v>1480274</v>
      </c>
      <c r="J78" s="200">
        <v>16159153</v>
      </c>
      <c r="K78" s="4">
        <f t="shared" si="132"/>
        <v>2.6329738719193599E-3</v>
      </c>
      <c r="L78" s="200">
        <v>1282634</v>
      </c>
      <c r="M78">
        <v>281</v>
      </c>
      <c r="N78" t="s">
        <v>313</v>
      </c>
      <c r="O78" t="s">
        <v>473</v>
      </c>
      <c r="P78" s="200">
        <v>16035853</v>
      </c>
      <c r="Q78" s="4">
        <f t="shared" si="133"/>
        <v>2.6500887103678874E-3</v>
      </c>
      <c r="R78">
        <v>281</v>
      </c>
      <c r="S78" t="s">
        <v>313</v>
      </c>
      <c r="T78" t="s">
        <v>473</v>
      </c>
      <c r="U78" s="200">
        <v>15908044</v>
      </c>
      <c r="V78" s="4">
        <f t="shared" si="134"/>
        <v>2.6894715751008811E-3</v>
      </c>
      <c r="W78" s="163">
        <v>281</v>
      </c>
      <c r="X78" s="163" t="s">
        <v>313</v>
      </c>
      <c r="Y78" s="8" t="s">
        <v>473</v>
      </c>
      <c r="Z78" s="11">
        <v>16649422</v>
      </c>
      <c r="AA78" s="161">
        <f t="shared" si="135"/>
        <v>2.7507880868799773E-3</v>
      </c>
      <c r="AB78">
        <v>281</v>
      </c>
      <c r="AC78" t="s">
        <v>313</v>
      </c>
      <c r="AD78" s="160">
        <v>17495721</v>
      </c>
      <c r="AE78" s="161">
        <f t="shared" si="136"/>
        <v>2.8380440860922168E-3</v>
      </c>
      <c r="AF78">
        <v>281</v>
      </c>
      <c r="AG78" t="s">
        <v>313</v>
      </c>
      <c r="AH78" s="3">
        <v>17758964</v>
      </c>
      <c r="AI78" s="161">
        <f t="shared" si="137"/>
        <v>2.9773092227224299E-3</v>
      </c>
      <c r="AJ78">
        <v>281</v>
      </c>
      <c r="AK78" t="s">
        <v>313</v>
      </c>
      <c r="AL78" s="3">
        <v>16842228</v>
      </c>
      <c r="AM78" s="161">
        <f t="shared" si="138"/>
        <v>2.954454660379525E-3</v>
      </c>
      <c r="AN78" s="13">
        <v>281</v>
      </c>
      <c r="AO78" s="13" t="s">
        <v>313</v>
      </c>
      <c r="AP78" s="3">
        <v>17090457</v>
      </c>
      <c r="AQ78" s="161">
        <f t="shared" si="139"/>
        <v>2.9603577092095529E-3</v>
      </c>
      <c r="AR78" s="179">
        <f t="shared" si="140"/>
        <v>127809</v>
      </c>
      <c r="AS78" s="4">
        <f t="shared" si="141"/>
        <v>-3.9382864732993676E-5</v>
      </c>
      <c r="AT78" s="4">
        <f t="shared" si="119"/>
        <v>8.0342372701508753E-3</v>
      </c>
      <c r="AU78" s="4">
        <f t="shared" si="142"/>
        <v>-1.4643346707063241E-2</v>
      </c>
      <c r="AV78" s="3">
        <f t="shared" si="143"/>
        <v>-741378</v>
      </c>
      <c r="AW78" s="164">
        <f t="shared" si="144"/>
        <v>-6.131651177909616E-5</v>
      </c>
      <c r="AX78" s="4">
        <f t="shared" si="120"/>
        <v>-4.4528753010164554E-2</v>
      </c>
      <c r="AY78" s="4">
        <f t="shared" si="145"/>
        <v>-2.2290525421259588E-2</v>
      </c>
      <c r="AZ78" s="157">
        <f t="shared" si="121"/>
        <v>-846299</v>
      </c>
      <c r="BA78" s="164">
        <f t="shared" si="146"/>
        <v>-8.7255999212239484E-5</v>
      </c>
      <c r="BB78" s="4">
        <f t="shared" si="122"/>
        <v>-4.8371770446042205E-2</v>
      </c>
      <c r="BC78" s="4">
        <f t="shared" si="147"/>
        <v>-3.0745117611046254E-2</v>
      </c>
      <c r="BD78" s="157">
        <f t="shared" si="123"/>
        <v>-263243</v>
      </c>
      <c r="BE78" s="4">
        <f t="shared" si="148"/>
        <v>-1.3926513663021318E-4</v>
      </c>
      <c r="BF78" s="4">
        <f t="shared" si="124"/>
        <v>-1.4823105672155201E-2</v>
      </c>
      <c r="BG78" s="4">
        <f t="shared" si="149"/>
        <v>-4.6775503050660673E-2</v>
      </c>
      <c r="BH78" s="157">
        <f t="shared" si="125"/>
        <v>916736</v>
      </c>
      <c r="BI78" s="4">
        <f t="shared" si="150"/>
        <v>2.2854562342904984E-5</v>
      </c>
      <c r="BJ78" s="4">
        <f t="shared" si="126"/>
        <v>5.4430803335520694E-2</v>
      </c>
      <c r="BK78" s="4">
        <f t="shared" si="151"/>
        <v>7.7356280498713488E-3</v>
      </c>
      <c r="BL78" s="159">
        <f t="shared" si="127"/>
        <v>-248229</v>
      </c>
      <c r="BM78" s="4">
        <f t="shared" si="152"/>
        <v>-5.9030488300279398E-6</v>
      </c>
      <c r="BN78" s="4">
        <f t="shared" si="128"/>
        <v>-1.4524421435892557E-2</v>
      </c>
      <c r="BO78" s="4">
        <f t="shared" si="153"/>
        <v>-1.9940322791613305E-3</v>
      </c>
      <c r="BP78" s="157">
        <f t="shared" si="129"/>
        <v>-1182413</v>
      </c>
      <c r="BQ78" s="164">
        <f t="shared" si="154"/>
        <v>-2.0956962232957562E-4</v>
      </c>
      <c r="BR78" s="4">
        <f t="shared" si="130"/>
        <v>-6.9185569467217878E-2</v>
      </c>
      <c r="BS78" s="4">
        <f t="shared" si="155"/>
        <v>-7.0791993034359665E-2</v>
      </c>
    </row>
    <row r="79" spans="1:71" x14ac:dyDescent="0.35">
      <c r="A79">
        <v>285</v>
      </c>
      <c r="B79" t="s">
        <v>341</v>
      </c>
      <c r="C79" t="s">
        <v>472</v>
      </c>
      <c r="G79" s="200">
        <v>3647178</v>
      </c>
      <c r="H79" s="4">
        <f t="shared" si="131"/>
        <v>6.0678337693475799E-4</v>
      </c>
      <c r="I79" s="200">
        <v>260056</v>
      </c>
      <c r="J79" s="200">
        <v>3752829</v>
      </c>
      <c r="K79" s="4">
        <f t="shared" si="132"/>
        <v>6.1148630146525993E-4</v>
      </c>
      <c r="L79" s="200">
        <v>273475</v>
      </c>
      <c r="M79">
        <v>285</v>
      </c>
      <c r="N79" t="s">
        <v>341</v>
      </c>
      <c r="O79" t="s">
        <v>472</v>
      </c>
      <c r="P79" s="200">
        <v>3644261</v>
      </c>
      <c r="Q79" s="4">
        <f t="shared" si="133"/>
        <v>6.0225140089111484E-4</v>
      </c>
      <c r="R79">
        <v>285</v>
      </c>
      <c r="S79" t="s">
        <v>341</v>
      </c>
      <c r="T79" t="s">
        <v>472</v>
      </c>
      <c r="U79" s="200">
        <v>3598050</v>
      </c>
      <c r="V79" s="4">
        <f t="shared" si="134"/>
        <v>6.0829937362454653E-4</v>
      </c>
      <c r="W79" s="163">
        <v>285</v>
      </c>
      <c r="X79" s="163" t="s">
        <v>341</v>
      </c>
      <c r="Y79" s="8" t="s">
        <v>472</v>
      </c>
      <c r="Z79" s="11">
        <v>3811419</v>
      </c>
      <c r="AA79" s="161">
        <f t="shared" si="135"/>
        <v>6.2971591321956983E-4</v>
      </c>
      <c r="AB79">
        <v>285</v>
      </c>
      <c r="AC79" t="s">
        <v>341</v>
      </c>
      <c r="AD79" s="160">
        <v>4060470</v>
      </c>
      <c r="AE79" s="161">
        <f t="shared" si="136"/>
        <v>6.5866350236465615E-4</v>
      </c>
      <c r="AF79">
        <v>285</v>
      </c>
      <c r="AG79" t="s">
        <v>341</v>
      </c>
      <c r="AH79" s="3">
        <v>3711234</v>
      </c>
      <c r="AI79" s="161">
        <f t="shared" si="137"/>
        <v>6.2219233148290941E-4</v>
      </c>
      <c r="AJ79">
        <v>285</v>
      </c>
      <c r="AK79" t="s">
        <v>341</v>
      </c>
      <c r="AL79" s="3">
        <v>3602616</v>
      </c>
      <c r="AM79" s="161">
        <f t="shared" si="138"/>
        <v>6.3196897885231355E-4</v>
      </c>
      <c r="AN79" s="13">
        <v>285</v>
      </c>
      <c r="AO79" s="13" t="s">
        <v>341</v>
      </c>
      <c r="AP79" s="3">
        <v>3535024</v>
      </c>
      <c r="AQ79" s="161">
        <f t="shared" si="139"/>
        <v>6.1232625614638574E-4</v>
      </c>
      <c r="AR79" s="179">
        <f t="shared" si="140"/>
        <v>46211</v>
      </c>
      <c r="AS79" s="4">
        <f t="shared" si="141"/>
        <v>-6.0479727334316908E-6</v>
      </c>
      <c r="AT79" s="4">
        <f t="shared" si="119"/>
        <v>1.2843345701143675E-2</v>
      </c>
      <c r="AU79" s="4">
        <f t="shared" si="142"/>
        <v>-9.942428014342506E-3</v>
      </c>
      <c r="AV79" s="3">
        <f t="shared" si="143"/>
        <v>-213369</v>
      </c>
      <c r="AW79" s="164">
        <f t="shared" si="144"/>
        <v>-2.1416539595023299E-5</v>
      </c>
      <c r="AX79" s="4">
        <f t="shared" si="120"/>
        <v>-5.5981512397351225E-2</v>
      </c>
      <c r="AY79" s="4">
        <f t="shared" si="145"/>
        <v>-3.4009843399901131E-2</v>
      </c>
      <c r="AZ79" s="157">
        <f t="shared" si="121"/>
        <v>-249051</v>
      </c>
      <c r="BA79" s="164">
        <f t="shared" si="146"/>
        <v>-2.8947589145086319E-5</v>
      </c>
      <c r="BB79" s="4">
        <f t="shared" si="122"/>
        <v>-6.1335510421207398E-2</v>
      </c>
      <c r="BC79" s="4">
        <f t="shared" si="147"/>
        <v>-4.3948980080362875E-2</v>
      </c>
      <c r="BD79" s="157">
        <f t="shared" si="123"/>
        <v>349236</v>
      </c>
      <c r="BE79" s="4">
        <f t="shared" si="148"/>
        <v>3.6471170881746738E-5</v>
      </c>
      <c r="BF79" s="4">
        <f t="shared" si="124"/>
        <v>9.4102392896810064E-2</v>
      </c>
      <c r="BG79" s="4">
        <f t="shared" si="149"/>
        <v>5.8617197667516642E-2</v>
      </c>
      <c r="BH79" s="157">
        <f t="shared" si="125"/>
        <v>108618</v>
      </c>
      <c r="BI79" s="4">
        <f t="shared" si="150"/>
        <v>-9.7766473694041456E-6</v>
      </c>
      <c r="BJ79" s="4">
        <f t="shared" si="126"/>
        <v>3.0149757842634354E-2</v>
      </c>
      <c r="BK79" s="4">
        <f t="shared" si="151"/>
        <v>-1.5470138086776053E-2</v>
      </c>
      <c r="BL79" s="159">
        <f t="shared" si="127"/>
        <v>67592</v>
      </c>
      <c r="BM79" s="4">
        <f t="shared" si="152"/>
        <v>1.9642722705927817E-5</v>
      </c>
      <c r="BN79" s="4">
        <f t="shared" si="128"/>
        <v>1.9120662264244883E-2</v>
      </c>
      <c r="BO79" s="4">
        <f t="shared" si="153"/>
        <v>3.2078850953652281E-2</v>
      </c>
      <c r="BP79" s="157">
        <f t="shared" si="129"/>
        <v>63026</v>
      </c>
      <c r="BQ79" s="164">
        <f t="shared" si="154"/>
        <v>1.738965707318409E-5</v>
      </c>
      <c r="BR79" s="4">
        <f t="shared" si="130"/>
        <v>1.7829016153780002E-2</v>
      </c>
      <c r="BS79" s="4">
        <f t="shared" si="155"/>
        <v>2.8399332706430334E-2</v>
      </c>
    </row>
    <row r="80" spans="1:71" x14ac:dyDescent="0.35">
      <c r="A80">
        <v>289</v>
      </c>
      <c r="B80" t="s">
        <v>347</v>
      </c>
      <c r="C80" t="s">
        <v>472</v>
      </c>
      <c r="G80" s="200">
        <v>8983466</v>
      </c>
      <c r="H80" s="4">
        <f t="shared" si="131"/>
        <v>1.494585083606718E-3</v>
      </c>
      <c r="I80" s="200">
        <v>421532</v>
      </c>
      <c r="J80" s="200">
        <v>9129009</v>
      </c>
      <c r="K80" s="4">
        <f t="shared" si="132"/>
        <v>1.4874815637624501E-3</v>
      </c>
      <c r="L80" s="200">
        <v>307696</v>
      </c>
      <c r="M80">
        <v>289</v>
      </c>
      <c r="N80" t="s">
        <v>347</v>
      </c>
      <c r="O80" t="s">
        <v>472</v>
      </c>
      <c r="P80" s="200">
        <v>9533840</v>
      </c>
      <c r="Q80" s="4">
        <f t="shared" si="133"/>
        <v>1.5755645646323758E-3</v>
      </c>
      <c r="R80">
        <v>289</v>
      </c>
      <c r="S80" t="s">
        <v>347</v>
      </c>
      <c r="T80" t="s">
        <v>472</v>
      </c>
      <c r="U80" s="200">
        <v>9674005</v>
      </c>
      <c r="V80" s="4">
        <f t="shared" si="134"/>
        <v>1.6355223473661375E-3</v>
      </c>
      <c r="W80" s="163">
        <v>289</v>
      </c>
      <c r="X80" s="163" t="s">
        <v>347</v>
      </c>
      <c r="Y80" s="8" t="s">
        <v>472</v>
      </c>
      <c r="Z80" s="11">
        <v>10146786</v>
      </c>
      <c r="AA80" s="161">
        <f t="shared" si="135"/>
        <v>1.6764340557240088E-3</v>
      </c>
      <c r="AB80">
        <v>289</v>
      </c>
      <c r="AC80" t="s">
        <v>347</v>
      </c>
      <c r="AD80" s="160">
        <v>10007813</v>
      </c>
      <c r="AE80" s="161">
        <f t="shared" si="136"/>
        <v>1.6234034881652953E-3</v>
      </c>
      <c r="AF80">
        <v>289</v>
      </c>
      <c r="AG80" t="s">
        <v>347</v>
      </c>
      <c r="AH80" s="3">
        <v>9269470</v>
      </c>
      <c r="AI80" s="161">
        <f t="shared" si="137"/>
        <v>1.5540365147848085E-3</v>
      </c>
      <c r="AJ80">
        <v>289</v>
      </c>
      <c r="AK80" t="s">
        <v>347</v>
      </c>
      <c r="AL80" s="3">
        <v>8428530</v>
      </c>
      <c r="AM80" s="161">
        <f t="shared" si="138"/>
        <v>1.4785282409577069E-3</v>
      </c>
      <c r="AN80" s="13">
        <v>289</v>
      </c>
      <c r="AO80" s="13" t="s">
        <v>347</v>
      </c>
      <c r="AP80" s="3">
        <v>8635278</v>
      </c>
      <c r="AQ80" s="161">
        <f t="shared" si="139"/>
        <v>1.495776958946601E-3</v>
      </c>
      <c r="AR80" s="179">
        <f t="shared" si="140"/>
        <v>-140165</v>
      </c>
      <c r="AS80" s="4">
        <f t="shared" si="141"/>
        <v>-5.9957782733761726E-5</v>
      </c>
      <c r="AT80" s="4">
        <f t="shared" si="119"/>
        <v>-1.4488828566865532E-2</v>
      </c>
      <c r="AU80" s="4">
        <f t="shared" si="142"/>
        <v>-3.6659714757379114E-2</v>
      </c>
      <c r="AV80" s="3">
        <f t="shared" si="143"/>
        <v>-472781</v>
      </c>
      <c r="AW80" s="164">
        <f t="shared" si="144"/>
        <v>-4.0911708357871304E-5</v>
      </c>
      <c r="AX80" s="4">
        <f t="shared" si="120"/>
        <v>-4.6594162920160137E-2</v>
      </c>
      <c r="AY80" s="4">
        <f t="shared" si="145"/>
        <v>-2.4404006956421909E-2</v>
      </c>
      <c r="AZ80" s="157">
        <f t="shared" si="121"/>
        <v>138973</v>
      </c>
      <c r="BA80" s="164">
        <f t="shared" si="146"/>
        <v>5.3030567558713486E-5</v>
      </c>
      <c r="BB80" s="4">
        <f t="shared" si="122"/>
        <v>1.3886450516211684E-2</v>
      </c>
      <c r="BC80" s="4">
        <f t="shared" si="147"/>
        <v>3.2666289031229367E-2</v>
      </c>
      <c r="BD80" s="157">
        <f t="shared" si="123"/>
        <v>738343</v>
      </c>
      <c r="BE80" s="4">
        <f t="shared" si="148"/>
        <v>6.9366973380486849E-5</v>
      </c>
      <c r="BF80" s="4">
        <f t="shared" si="124"/>
        <v>7.9653205630958401E-2</v>
      </c>
      <c r="BG80" s="4">
        <f t="shared" si="149"/>
        <v>4.463664316799678E-2</v>
      </c>
      <c r="BH80" s="157">
        <f t="shared" si="125"/>
        <v>840940</v>
      </c>
      <c r="BI80" s="4">
        <f t="shared" si="150"/>
        <v>7.5508273827101574E-5</v>
      </c>
      <c r="BJ80" s="4">
        <f t="shared" si="126"/>
        <v>9.9773032782703511E-2</v>
      </c>
      <c r="BK80" s="4">
        <f t="shared" si="151"/>
        <v>5.106988945858186E-2</v>
      </c>
      <c r="BL80" s="159">
        <f t="shared" si="127"/>
        <v>-206748</v>
      </c>
      <c r="BM80" s="4">
        <f t="shared" si="152"/>
        <v>-1.7248717988894123E-5</v>
      </c>
      <c r="BN80" s="4">
        <f t="shared" si="128"/>
        <v>-2.394225177232279E-2</v>
      </c>
      <c r="BO80" s="4">
        <f t="shared" si="153"/>
        <v>-1.1531610970288986E-2</v>
      </c>
      <c r="BP80" s="157">
        <f t="shared" si="129"/>
        <v>1038727</v>
      </c>
      <c r="BQ80" s="164">
        <f t="shared" si="154"/>
        <v>1.8065709677740779E-4</v>
      </c>
      <c r="BR80" s="4">
        <f t="shared" si="130"/>
        <v>0.12028877356351469</v>
      </c>
      <c r="BS80" s="4">
        <f t="shared" si="155"/>
        <v>0.1207780984302869</v>
      </c>
    </row>
    <row r="81" spans="1:71" x14ac:dyDescent="0.35">
      <c r="A81">
        <v>293</v>
      </c>
      <c r="B81" t="s">
        <v>355</v>
      </c>
      <c r="C81" t="s">
        <v>472</v>
      </c>
      <c r="G81" s="200">
        <v>4711074</v>
      </c>
      <c r="H81" s="4">
        <f t="shared" si="131"/>
        <v>7.8378444668988955E-4</v>
      </c>
      <c r="I81" s="200">
        <v>285840</v>
      </c>
      <c r="J81" s="200">
        <v>4889606</v>
      </c>
      <c r="K81" s="4">
        <f t="shared" si="132"/>
        <v>7.9671285010916935E-4</v>
      </c>
      <c r="L81" s="200">
        <v>235639</v>
      </c>
      <c r="M81">
        <v>293</v>
      </c>
      <c r="N81" t="s">
        <v>355</v>
      </c>
      <c r="O81" t="s">
        <v>472</v>
      </c>
      <c r="P81" s="200">
        <v>5013277</v>
      </c>
      <c r="Q81" s="4">
        <f t="shared" si="133"/>
        <v>8.2849529611221748E-4</v>
      </c>
      <c r="R81">
        <v>293</v>
      </c>
      <c r="S81" t="s">
        <v>355</v>
      </c>
      <c r="T81" t="s">
        <v>472</v>
      </c>
      <c r="U81" s="200">
        <v>4904718</v>
      </c>
      <c r="V81" s="4">
        <f t="shared" si="134"/>
        <v>8.2920940153834405E-4</v>
      </c>
      <c r="W81" s="163">
        <v>293</v>
      </c>
      <c r="X81" s="163" t="s">
        <v>355</v>
      </c>
      <c r="Y81" s="8" t="s">
        <v>471</v>
      </c>
      <c r="Z81" s="11">
        <v>4951725</v>
      </c>
      <c r="AA81" s="161">
        <f t="shared" si="135"/>
        <v>8.1811525586328196E-4</v>
      </c>
      <c r="AB81">
        <v>293</v>
      </c>
      <c r="AC81" t="s">
        <v>355</v>
      </c>
      <c r="AD81" s="160">
        <v>5136776</v>
      </c>
      <c r="AE81" s="161">
        <f t="shared" si="136"/>
        <v>8.3325498551219655E-4</v>
      </c>
      <c r="AF81">
        <v>293</v>
      </c>
      <c r="AG81" t="s">
        <v>355</v>
      </c>
      <c r="AH81" s="3">
        <v>5223345</v>
      </c>
      <c r="AI81" s="161">
        <f t="shared" si="137"/>
        <v>8.7569935059055764E-4</v>
      </c>
      <c r="AJ81">
        <v>293</v>
      </c>
      <c r="AK81" t="s">
        <v>355</v>
      </c>
      <c r="AL81" s="3">
        <v>5429090</v>
      </c>
      <c r="AM81" s="161">
        <f t="shared" si="138"/>
        <v>9.5236807458727406E-4</v>
      </c>
      <c r="AN81" s="13">
        <v>293</v>
      </c>
      <c r="AO81" s="13" t="s">
        <v>355</v>
      </c>
      <c r="AP81" s="3">
        <v>5628326</v>
      </c>
      <c r="AQ81" s="161">
        <f t="shared" si="139"/>
        <v>9.7492175101254264E-4</v>
      </c>
      <c r="AR81" s="179">
        <f t="shared" si="140"/>
        <v>108559</v>
      </c>
      <c r="AS81" s="4">
        <f t="shared" si="141"/>
        <v>-7.1410542612656246E-7</v>
      </c>
      <c r="AT81" s="4">
        <f t="shared" si="119"/>
        <v>2.2133586477346912E-2</v>
      </c>
      <c r="AU81" s="4">
        <f t="shared" si="142"/>
        <v>-8.6118828947399602E-4</v>
      </c>
      <c r="AV81" s="3">
        <f t="shared" si="143"/>
        <v>-47007</v>
      </c>
      <c r="AW81" s="164">
        <f t="shared" si="144"/>
        <v>1.1094145675062087E-5</v>
      </c>
      <c r="AX81" s="4">
        <f t="shared" si="120"/>
        <v>-9.4930554503733552E-3</v>
      </c>
      <c r="AY81" s="4">
        <f t="shared" si="145"/>
        <v>1.356061459012331E-2</v>
      </c>
      <c r="AZ81" s="157">
        <f t="shared" si="121"/>
        <v>-185051</v>
      </c>
      <c r="BA81" s="164">
        <f t="shared" si="146"/>
        <v>-1.513972964891459E-5</v>
      </c>
      <c r="BB81" s="4">
        <f t="shared" si="122"/>
        <v>-3.6024736137997844E-2</v>
      </c>
      <c r="BC81" s="4">
        <f t="shared" si="147"/>
        <v>-1.8169383816657628E-2</v>
      </c>
      <c r="BD81" s="157">
        <f t="shared" si="123"/>
        <v>-86569</v>
      </c>
      <c r="BE81" s="4">
        <f t="shared" si="148"/>
        <v>-4.2444365078361085E-5</v>
      </c>
      <c r="BF81" s="4">
        <f t="shared" si="124"/>
        <v>-1.6573479255151631E-2</v>
      </c>
      <c r="BG81" s="4">
        <f t="shared" si="149"/>
        <v>-4.8469106491557043E-2</v>
      </c>
      <c r="BH81" s="157">
        <f t="shared" si="125"/>
        <v>-205745</v>
      </c>
      <c r="BI81" s="4">
        <f t="shared" si="150"/>
        <v>-7.6668723996716425E-5</v>
      </c>
      <c r="BJ81" s="4">
        <f t="shared" si="126"/>
        <v>-3.7896774597584497E-2</v>
      </c>
      <c r="BK81" s="4">
        <f t="shared" si="151"/>
        <v>-8.0503248735991281E-2</v>
      </c>
      <c r="BL81" s="159">
        <f t="shared" si="127"/>
        <v>-199236</v>
      </c>
      <c r="BM81" s="4">
        <f t="shared" si="152"/>
        <v>-2.255367642526858E-5</v>
      </c>
      <c r="BN81" s="4">
        <f t="shared" si="128"/>
        <v>-3.5398802414785498E-2</v>
      </c>
      <c r="BO81" s="4">
        <f t="shared" si="153"/>
        <v>-2.3133832435110396E-2</v>
      </c>
      <c r="BP81" s="157">
        <f t="shared" si="129"/>
        <v>-723608</v>
      </c>
      <c r="BQ81" s="164">
        <f t="shared" si="154"/>
        <v>-1.5680649514926068E-4</v>
      </c>
      <c r="BR81" s="4">
        <f t="shared" si="130"/>
        <v>-0.12856540292797539</v>
      </c>
      <c r="BS81" s="4">
        <f t="shared" si="155"/>
        <v>-0.16084008279269923</v>
      </c>
    </row>
    <row r="82" spans="1:71" x14ac:dyDescent="0.35">
      <c r="A82">
        <v>294</v>
      </c>
      <c r="B82" t="s">
        <v>365</v>
      </c>
      <c r="C82" t="s">
        <v>472</v>
      </c>
      <c r="G82" s="200">
        <v>8389735</v>
      </c>
      <c r="H82" s="4">
        <f t="shared" si="131"/>
        <v>1.3958056708193931E-3</v>
      </c>
      <c r="I82" s="200">
        <v>544164</v>
      </c>
      <c r="J82" s="200">
        <v>8606896</v>
      </c>
      <c r="K82" s="4">
        <f t="shared" si="132"/>
        <v>1.4024084236548321E-3</v>
      </c>
      <c r="L82" s="200">
        <v>492704</v>
      </c>
      <c r="M82">
        <v>294</v>
      </c>
      <c r="N82" t="s">
        <v>365</v>
      </c>
      <c r="O82" t="s">
        <v>472</v>
      </c>
      <c r="P82" s="200">
        <v>8360347</v>
      </c>
      <c r="Q82" s="4">
        <f t="shared" si="133"/>
        <v>1.3816328448170506E-3</v>
      </c>
      <c r="R82">
        <v>294</v>
      </c>
      <c r="S82" t="s">
        <v>365</v>
      </c>
      <c r="T82" t="s">
        <v>472</v>
      </c>
      <c r="U82" s="200">
        <v>8159588</v>
      </c>
      <c r="V82" s="4">
        <f t="shared" si="134"/>
        <v>1.3794895205554026E-3</v>
      </c>
      <c r="W82" s="163">
        <v>294</v>
      </c>
      <c r="X82" s="163" t="s">
        <v>365</v>
      </c>
      <c r="Y82" s="8" t="s">
        <v>472</v>
      </c>
      <c r="Z82" s="11">
        <v>8299821</v>
      </c>
      <c r="AA82" s="161">
        <f t="shared" si="135"/>
        <v>1.3712817616152837E-3</v>
      </c>
      <c r="AB82">
        <v>294</v>
      </c>
      <c r="AC82" t="s">
        <v>365</v>
      </c>
      <c r="AD82" s="160">
        <v>8356880</v>
      </c>
      <c r="AE82" s="161">
        <f t="shared" si="136"/>
        <v>1.3555996841846257E-3</v>
      </c>
      <c r="AF82">
        <v>294</v>
      </c>
      <c r="AG82" t="s">
        <v>365</v>
      </c>
      <c r="AH82" s="3">
        <v>8155316</v>
      </c>
      <c r="AI82" s="161">
        <f t="shared" si="137"/>
        <v>1.367247410435417E-3</v>
      </c>
      <c r="AJ82">
        <v>294</v>
      </c>
      <c r="AK82" t="s">
        <v>365</v>
      </c>
      <c r="AL82" s="3">
        <v>7934601</v>
      </c>
      <c r="AM82" s="161">
        <f t="shared" si="138"/>
        <v>1.3918834789970803E-3</v>
      </c>
      <c r="AN82" s="13">
        <v>294</v>
      </c>
      <c r="AO82" s="13" t="s">
        <v>365</v>
      </c>
      <c r="AP82" s="3">
        <v>8282512</v>
      </c>
      <c r="AQ82" s="161">
        <f t="shared" si="139"/>
        <v>1.434671890331583E-3</v>
      </c>
      <c r="AR82" s="179">
        <f t="shared" si="140"/>
        <v>200759</v>
      </c>
      <c r="AS82" s="4">
        <f t="shared" si="141"/>
        <v>2.143324261647938E-6</v>
      </c>
      <c r="AT82" s="4">
        <f t="shared" si="119"/>
        <v>2.4604060891309707E-2</v>
      </c>
      <c r="AU82" s="4">
        <f t="shared" si="142"/>
        <v>1.5537082592588338E-3</v>
      </c>
      <c r="AV82" s="3">
        <f t="shared" si="143"/>
        <v>-140233</v>
      </c>
      <c r="AW82" s="164">
        <f t="shared" si="144"/>
        <v>8.2077589401189591E-6</v>
      </c>
      <c r="AX82" s="4">
        <f t="shared" si="120"/>
        <v>-1.6895906550273794E-2</v>
      </c>
      <c r="AY82" s="4">
        <f t="shared" si="145"/>
        <v>5.98546496414474E-3</v>
      </c>
      <c r="AZ82" s="157">
        <f t="shared" si="121"/>
        <v>-57059</v>
      </c>
      <c r="BA82" s="164">
        <f t="shared" si="146"/>
        <v>1.5682077430657958E-5</v>
      </c>
      <c r="BB82" s="4">
        <f t="shared" si="122"/>
        <v>-6.8277874039115076E-3</v>
      </c>
      <c r="BC82" s="4">
        <f t="shared" si="147"/>
        <v>1.1568369049960725E-2</v>
      </c>
      <c r="BD82" s="157">
        <f t="shared" si="123"/>
        <v>201564</v>
      </c>
      <c r="BE82" s="4">
        <f t="shared" si="148"/>
        <v>-1.1647726250791322E-5</v>
      </c>
      <c r="BF82" s="4">
        <f t="shared" si="124"/>
        <v>2.4715657860467945E-2</v>
      </c>
      <c r="BG82" s="4">
        <f t="shared" si="149"/>
        <v>-8.5191064630226344E-3</v>
      </c>
      <c r="BH82" s="157">
        <f t="shared" si="125"/>
        <v>220715</v>
      </c>
      <c r="BI82" s="4">
        <f t="shared" si="150"/>
        <v>-2.4636068561663263E-5</v>
      </c>
      <c r="BJ82" s="4">
        <f t="shared" si="126"/>
        <v>2.7816773647471371E-2</v>
      </c>
      <c r="BK82" s="4">
        <f t="shared" si="151"/>
        <v>-1.7699806724780401E-2</v>
      </c>
      <c r="BL82" s="159">
        <f t="shared" si="127"/>
        <v>-347911</v>
      </c>
      <c r="BM82" s="4">
        <f t="shared" si="152"/>
        <v>-4.2788411334502684E-5</v>
      </c>
      <c r="BN82" s="4">
        <f t="shared" si="128"/>
        <v>-4.2005493019509059E-2</v>
      </c>
      <c r="BO82" s="4">
        <f t="shared" si="153"/>
        <v>-2.9824527561220553E-2</v>
      </c>
      <c r="BP82" s="157">
        <f t="shared" si="129"/>
        <v>-122924</v>
      </c>
      <c r="BQ82" s="164">
        <f t="shared" si="154"/>
        <v>-6.3390128716299312E-5</v>
      </c>
      <c r="BR82" s="4">
        <f t="shared" si="130"/>
        <v>-1.4841391114193376E-2</v>
      </c>
      <c r="BS82" s="4">
        <f t="shared" si="155"/>
        <v>-4.4184408395740241E-2</v>
      </c>
    </row>
    <row r="83" spans="1:71" x14ac:dyDescent="0.35">
      <c r="A83">
        <v>296</v>
      </c>
      <c r="B83" t="s">
        <v>361</v>
      </c>
      <c r="C83" t="s">
        <v>473</v>
      </c>
      <c r="G83" s="200">
        <v>10376744</v>
      </c>
      <c r="H83" s="4">
        <f t="shared" si="131"/>
        <v>1.7263856510177152E-3</v>
      </c>
      <c r="I83" s="200">
        <v>545768</v>
      </c>
      <c r="J83" s="200">
        <v>10578378</v>
      </c>
      <c r="K83" s="4">
        <f t="shared" si="132"/>
        <v>1.7236418815569465E-3</v>
      </c>
      <c r="L83" s="200">
        <v>393876</v>
      </c>
      <c r="M83">
        <v>296</v>
      </c>
      <c r="N83" t="s">
        <v>361</v>
      </c>
      <c r="O83" t="s">
        <v>473</v>
      </c>
      <c r="P83" s="200">
        <v>10411149</v>
      </c>
      <c r="Q83" s="4">
        <f t="shared" si="133"/>
        <v>1.7205488493102249E-3</v>
      </c>
      <c r="R83">
        <v>296</v>
      </c>
      <c r="S83" t="s">
        <v>361</v>
      </c>
      <c r="T83" t="s">
        <v>473</v>
      </c>
      <c r="U83" s="200">
        <v>10089784</v>
      </c>
      <c r="V83" s="4">
        <f t="shared" si="134"/>
        <v>1.7058154520384573E-3</v>
      </c>
      <c r="W83" s="163">
        <v>296</v>
      </c>
      <c r="X83" s="163" t="s">
        <v>361</v>
      </c>
      <c r="Y83" s="8" t="s">
        <v>473</v>
      </c>
      <c r="Z83" s="11">
        <v>10203690</v>
      </c>
      <c r="AA83" s="161">
        <f t="shared" si="135"/>
        <v>1.6858356340668376E-3</v>
      </c>
      <c r="AB83">
        <v>296</v>
      </c>
      <c r="AC83" t="s">
        <v>361</v>
      </c>
      <c r="AD83" s="160">
        <v>10155012</v>
      </c>
      <c r="AE83" s="161">
        <f t="shared" si="136"/>
        <v>1.6472811695382829E-3</v>
      </c>
      <c r="AF83">
        <v>296</v>
      </c>
      <c r="AG83" t="s">
        <v>361</v>
      </c>
      <c r="AH83" s="3">
        <v>9712122</v>
      </c>
      <c r="AI83" s="161">
        <f t="shared" si="137"/>
        <v>1.628247593880218E-3</v>
      </c>
      <c r="AJ83">
        <v>296</v>
      </c>
      <c r="AK83" t="s">
        <v>361</v>
      </c>
      <c r="AL83" s="3">
        <v>9493635</v>
      </c>
      <c r="AM83" s="161">
        <f t="shared" si="138"/>
        <v>1.6653683924533127E-3</v>
      </c>
      <c r="AN83" s="13">
        <v>296</v>
      </c>
      <c r="AO83" s="13" t="s">
        <v>361</v>
      </c>
      <c r="AP83" s="3">
        <v>8816372</v>
      </c>
      <c r="AQ83" s="161">
        <f t="shared" si="139"/>
        <v>1.5271455185463588E-3</v>
      </c>
      <c r="AR83" s="179">
        <f t="shared" si="140"/>
        <v>321365</v>
      </c>
      <c r="AS83" s="4">
        <f t="shared" si="141"/>
        <v>1.473339727176763E-5</v>
      </c>
      <c r="AT83" s="4">
        <f t="shared" si="119"/>
        <v>3.1850533172959897E-2</v>
      </c>
      <c r="AU83" s="4">
        <f t="shared" si="142"/>
        <v>8.6371578204202295E-3</v>
      </c>
      <c r="AV83" s="3">
        <f t="shared" si="143"/>
        <v>-113906</v>
      </c>
      <c r="AW83" s="164">
        <f t="shared" si="144"/>
        <v>1.9979817971619738E-5</v>
      </c>
      <c r="AX83" s="4">
        <f t="shared" si="120"/>
        <v>-1.1163216444247131E-2</v>
      </c>
      <c r="AY83" s="4">
        <f t="shared" si="145"/>
        <v>1.1851581238332994E-2</v>
      </c>
      <c r="AZ83" s="157">
        <f t="shared" si="121"/>
        <v>48678</v>
      </c>
      <c r="BA83" s="164">
        <f t="shared" si="146"/>
        <v>3.8554464528554617E-5</v>
      </c>
      <c r="BB83" s="4">
        <f t="shared" si="122"/>
        <v>4.7934950741564857E-3</v>
      </c>
      <c r="BC83" s="4">
        <f t="shared" si="147"/>
        <v>2.3404908185383471E-2</v>
      </c>
      <c r="BD83" s="157">
        <f t="shared" si="123"/>
        <v>442890</v>
      </c>
      <c r="BE83" s="4">
        <f t="shared" si="148"/>
        <v>1.903357565806495E-5</v>
      </c>
      <c r="BF83" s="4">
        <f t="shared" si="124"/>
        <v>4.5601774771774899E-2</v>
      </c>
      <c r="BG83" s="4">
        <f t="shared" si="149"/>
        <v>1.1689607728949086E-2</v>
      </c>
      <c r="BH83" s="157">
        <f t="shared" si="125"/>
        <v>218487</v>
      </c>
      <c r="BI83" s="4">
        <f t="shared" si="150"/>
        <v>-3.7120798573094665E-5</v>
      </c>
      <c r="BJ83" s="4">
        <f t="shared" si="126"/>
        <v>2.3014050993112753E-2</v>
      </c>
      <c r="BK83" s="4">
        <f t="shared" si="151"/>
        <v>-2.2289842140219025E-2</v>
      </c>
      <c r="BL83" s="159">
        <f t="shared" si="127"/>
        <v>677263</v>
      </c>
      <c r="BM83" s="4">
        <f t="shared" si="152"/>
        <v>1.3822287390695387E-4</v>
      </c>
      <c r="BN83" s="4">
        <f t="shared" si="128"/>
        <v>7.6818786684590898E-2</v>
      </c>
      <c r="BO83" s="4">
        <f t="shared" si="153"/>
        <v>9.0510610959015761E-2</v>
      </c>
      <c r="BP83" s="157">
        <f t="shared" si="129"/>
        <v>1273412</v>
      </c>
      <c r="BQ83" s="164">
        <f t="shared" si="154"/>
        <v>1.5869011552047878E-4</v>
      </c>
      <c r="BR83" s="4">
        <f t="shared" si="130"/>
        <v>0.14443719026375021</v>
      </c>
      <c r="BS83" s="4">
        <f t="shared" si="155"/>
        <v>0.10391289735868187</v>
      </c>
    </row>
    <row r="84" spans="1:71" x14ac:dyDescent="0.35">
      <c r="A84">
        <v>297</v>
      </c>
      <c r="B84" t="s">
        <v>372</v>
      </c>
      <c r="C84" t="s">
        <v>472</v>
      </c>
      <c r="G84" s="200">
        <v>4577143</v>
      </c>
      <c r="H84" s="4">
        <f t="shared" si="131"/>
        <v>7.615022590762746E-4</v>
      </c>
      <c r="I84" s="200">
        <v>470299</v>
      </c>
      <c r="J84" s="200">
        <v>4660009</v>
      </c>
      <c r="K84" s="4">
        <f t="shared" si="132"/>
        <v>7.5930229387079044E-4</v>
      </c>
      <c r="L84" s="200">
        <v>431545</v>
      </c>
      <c r="M84">
        <v>297</v>
      </c>
      <c r="N84" t="s">
        <v>372</v>
      </c>
      <c r="O84" t="s">
        <v>472</v>
      </c>
      <c r="P84" s="200">
        <v>4425123</v>
      </c>
      <c r="Q84" s="4">
        <f t="shared" si="133"/>
        <v>7.3129683243474959E-4</v>
      </c>
      <c r="R84">
        <v>297</v>
      </c>
      <c r="S84" t="s">
        <v>372</v>
      </c>
      <c r="T84" t="s">
        <v>472</v>
      </c>
      <c r="U84" s="200">
        <v>4255920</v>
      </c>
      <c r="V84" s="4">
        <f t="shared" si="134"/>
        <v>7.1952126018153722E-4</v>
      </c>
      <c r="W84" s="163">
        <v>297</v>
      </c>
      <c r="X84" s="163" t="s">
        <v>372</v>
      </c>
      <c r="Y84" s="8" t="s">
        <v>472</v>
      </c>
      <c r="Z84" s="11">
        <v>4418539</v>
      </c>
      <c r="AA84" s="161">
        <f t="shared" si="135"/>
        <v>7.3002320696866042E-4</v>
      </c>
      <c r="AB84">
        <v>297</v>
      </c>
      <c r="AC84" t="s">
        <v>372</v>
      </c>
      <c r="AD84" s="160">
        <v>4700415</v>
      </c>
      <c r="AE84" s="161">
        <f t="shared" si="136"/>
        <v>7.6247129186211577E-4</v>
      </c>
      <c r="AF84">
        <v>297</v>
      </c>
      <c r="AG84" t="s">
        <v>372</v>
      </c>
      <c r="AH84" s="3">
        <v>4191648</v>
      </c>
      <c r="AI84" s="161">
        <f t="shared" si="137"/>
        <v>7.0273425008384653E-4</v>
      </c>
      <c r="AJ84">
        <v>297</v>
      </c>
      <c r="AK84" t="s">
        <v>372</v>
      </c>
      <c r="AL84" s="3">
        <v>4352925</v>
      </c>
      <c r="AM84" s="161">
        <f t="shared" si="138"/>
        <v>7.6358778378564547E-4</v>
      </c>
      <c r="AN84" s="13">
        <v>297</v>
      </c>
      <c r="AO84" s="13" t="s">
        <v>372</v>
      </c>
      <c r="AP84" s="3">
        <v>3886492</v>
      </c>
      <c r="AQ84" s="161">
        <f t="shared" si="139"/>
        <v>6.732064890939578E-4</v>
      </c>
      <c r="AR84" s="179">
        <f t="shared" si="140"/>
        <v>169203</v>
      </c>
      <c r="AS84" s="4">
        <f t="shared" si="141"/>
        <v>1.1775572253212374E-5</v>
      </c>
      <c r="AT84" s="4">
        <f t="shared" si="119"/>
        <v>3.9757091298708622E-2</v>
      </c>
      <c r="AU84" s="4">
        <f t="shared" si="142"/>
        <v>1.6365843380696445E-2</v>
      </c>
      <c r="AV84" s="3">
        <f t="shared" si="143"/>
        <v>-162619</v>
      </c>
      <c r="AW84" s="164">
        <f t="shared" si="144"/>
        <v>-1.0501946787123202E-5</v>
      </c>
      <c r="AX84" s="4">
        <f t="shared" si="120"/>
        <v>-3.6803794195321121E-2</v>
      </c>
      <c r="AY84" s="4">
        <f t="shared" si="145"/>
        <v>-1.4385771146552121E-2</v>
      </c>
      <c r="AZ84" s="157">
        <f t="shared" si="121"/>
        <v>-281876</v>
      </c>
      <c r="BA84" s="164">
        <f t="shared" si="146"/>
        <v>-3.2448084893455355E-5</v>
      </c>
      <c r="BB84" s="4">
        <f t="shared" si="122"/>
        <v>-5.9968321946040938E-2</v>
      </c>
      <c r="BC84" s="4">
        <f t="shared" si="147"/>
        <v>-4.255646768576727E-2</v>
      </c>
      <c r="BD84" s="157">
        <f t="shared" si="123"/>
        <v>508767</v>
      </c>
      <c r="BE84" s="4">
        <f t="shared" si="148"/>
        <v>5.973704177826924E-5</v>
      </c>
      <c r="BF84" s="4">
        <f t="shared" si="124"/>
        <v>0.12137636557268168</v>
      </c>
      <c r="BG84" s="4">
        <f t="shared" si="149"/>
        <v>8.5006589291957424E-2</v>
      </c>
      <c r="BH84" s="157">
        <f t="shared" si="125"/>
        <v>-161277</v>
      </c>
      <c r="BI84" s="4">
        <f t="shared" si="150"/>
        <v>-6.0853533701798936E-5</v>
      </c>
      <c r="BJ84" s="4">
        <f t="shared" si="126"/>
        <v>-3.7050259308396082E-2</v>
      </c>
      <c r="BK84" s="4">
        <f t="shared" si="151"/>
        <v>-7.9694221141287602E-2</v>
      </c>
      <c r="BL84" s="159">
        <f t="shared" si="127"/>
        <v>466433</v>
      </c>
      <c r="BM84" s="4">
        <f t="shared" si="152"/>
        <v>9.0381294691687666E-5</v>
      </c>
      <c r="BN84" s="4">
        <f t="shared" si="128"/>
        <v>0.12001388398586695</v>
      </c>
      <c r="BO84" s="4">
        <f t="shared" si="153"/>
        <v>0.13425493686688655</v>
      </c>
      <c r="BP84" s="157">
        <f t="shared" si="129"/>
        <v>369428</v>
      </c>
      <c r="BQ84" s="164">
        <f t="shared" si="154"/>
        <v>5.6816717874702614E-5</v>
      </c>
      <c r="BR84" s="4">
        <f t="shared" si="130"/>
        <v>9.5054357502858622E-2</v>
      </c>
      <c r="BS84" s="4">
        <f t="shared" si="155"/>
        <v>8.4397163121778584E-2</v>
      </c>
    </row>
    <row r="85" spans="1:71" x14ac:dyDescent="0.35">
      <c r="A85">
        <v>299</v>
      </c>
      <c r="B85" t="s">
        <v>1</v>
      </c>
      <c r="C85" t="s">
        <v>473</v>
      </c>
      <c r="G85" s="200">
        <v>11429704</v>
      </c>
      <c r="H85" s="4">
        <f t="shared" si="131"/>
        <v>1.9015672913372233E-3</v>
      </c>
      <c r="I85" s="200">
        <v>690373</v>
      </c>
      <c r="J85" s="200">
        <v>11752640</v>
      </c>
      <c r="K85" s="4">
        <f t="shared" si="132"/>
        <v>1.914976239538938E-3</v>
      </c>
      <c r="L85" s="200">
        <v>551118</v>
      </c>
      <c r="M85">
        <v>299</v>
      </c>
      <c r="N85" t="s">
        <v>1</v>
      </c>
      <c r="O85" t="s">
        <v>473</v>
      </c>
      <c r="P85" s="200">
        <v>12252146</v>
      </c>
      <c r="Q85" s="4">
        <f t="shared" si="133"/>
        <v>2.024792431832536E-3</v>
      </c>
      <c r="R85">
        <v>299</v>
      </c>
      <c r="S85" t="s">
        <v>1</v>
      </c>
      <c r="T85" t="s">
        <v>473</v>
      </c>
      <c r="U85" s="200">
        <v>12151162</v>
      </c>
      <c r="V85" s="4">
        <f t="shared" si="134"/>
        <v>2.0543194878921618E-3</v>
      </c>
      <c r="W85" s="163">
        <v>299</v>
      </c>
      <c r="X85" s="163" t="s">
        <v>1</v>
      </c>
      <c r="Y85" s="8" t="s">
        <v>473</v>
      </c>
      <c r="Z85" s="11">
        <v>12169312</v>
      </c>
      <c r="AA85" s="161">
        <f t="shared" si="135"/>
        <v>2.0105922280740768E-3</v>
      </c>
      <c r="AB85">
        <v>299</v>
      </c>
      <c r="AC85" t="s">
        <v>1</v>
      </c>
      <c r="AD85" s="160">
        <v>12661841</v>
      </c>
      <c r="AE85" s="161">
        <f t="shared" si="136"/>
        <v>2.0539229545950099E-3</v>
      </c>
      <c r="AF85">
        <v>299</v>
      </c>
      <c r="AG85" t="s">
        <v>1</v>
      </c>
      <c r="AH85" s="3">
        <f>9036808+AH381</f>
        <v>12405453</v>
      </c>
      <c r="AI85" s="161">
        <f t="shared" si="137"/>
        <v>2.0797874036430075E-3</v>
      </c>
      <c r="AJ85">
        <v>299</v>
      </c>
      <c r="AK85" t="s">
        <v>1</v>
      </c>
      <c r="AL85" s="3">
        <f>8658275+AL381</f>
        <v>11950132</v>
      </c>
      <c r="AM85" s="161">
        <f t="shared" si="138"/>
        <v>2.0962857871031368E-3</v>
      </c>
      <c r="AN85" s="13">
        <v>299</v>
      </c>
      <c r="AO85" s="13" t="s">
        <v>1</v>
      </c>
      <c r="AP85" s="3">
        <f>8511479+AP381</f>
        <v>11559172</v>
      </c>
      <c r="AQ85" s="161">
        <f t="shared" si="139"/>
        <v>2.0022451092021241E-3</v>
      </c>
      <c r="AR85" s="179">
        <f t="shared" si="140"/>
        <v>100984</v>
      </c>
      <c r="AS85" s="4">
        <f t="shared" si="141"/>
        <v>-2.9527056059625804E-5</v>
      </c>
      <c r="AT85" s="4">
        <f t="shared" si="119"/>
        <v>8.3106455168649711E-3</v>
      </c>
      <c r="AU85" s="4">
        <f t="shared" si="142"/>
        <v>-1.4373156772183518E-2</v>
      </c>
      <c r="AV85" s="3">
        <f t="shared" si="143"/>
        <v>-18150</v>
      </c>
      <c r="AW85" s="164">
        <f t="shared" si="144"/>
        <v>4.3727259818084931E-5</v>
      </c>
      <c r="AX85" s="4">
        <f t="shared" si="120"/>
        <v>-1.4914565424898301E-3</v>
      </c>
      <c r="AY85" s="4">
        <f t="shared" si="145"/>
        <v>2.1748447650158664E-2</v>
      </c>
      <c r="AZ85" s="157">
        <f t="shared" si="121"/>
        <v>-492529</v>
      </c>
      <c r="BA85" s="164">
        <f t="shared" si="146"/>
        <v>-4.3330726520933102E-5</v>
      </c>
      <c r="BB85" s="4">
        <f t="shared" si="122"/>
        <v>-3.8898687797453785E-2</v>
      </c>
      <c r="BC85" s="4">
        <f t="shared" si="147"/>
        <v>-2.1096568604968439E-2</v>
      </c>
      <c r="BD85" s="157">
        <f t="shared" si="123"/>
        <v>256388</v>
      </c>
      <c r="BE85" s="4">
        <f t="shared" si="148"/>
        <v>-2.5864449047997579E-5</v>
      </c>
      <c r="BF85" s="4">
        <f t="shared" si="124"/>
        <v>2.0667362973363409E-2</v>
      </c>
      <c r="BG85" s="4">
        <f t="shared" si="149"/>
        <v>-1.2436102364449734E-2</v>
      </c>
      <c r="BH85" s="157">
        <f t="shared" si="125"/>
        <v>455321</v>
      </c>
      <c r="BI85" s="4">
        <f t="shared" si="150"/>
        <v>-1.6498383460129308E-5</v>
      </c>
      <c r="BJ85" s="4">
        <f t="shared" si="126"/>
        <v>3.8101754859276867E-2</v>
      </c>
      <c r="BK85" s="4">
        <f t="shared" si="151"/>
        <v>-7.8702930495600371E-3</v>
      </c>
      <c r="BL85" s="159">
        <f t="shared" si="127"/>
        <v>390960</v>
      </c>
      <c r="BM85" s="4">
        <f t="shared" si="152"/>
        <v>9.4040677901012764E-5</v>
      </c>
      <c r="BN85" s="4">
        <f t="shared" si="128"/>
        <v>3.3822491784013593E-2</v>
      </c>
      <c r="BO85" s="4">
        <f t="shared" si="153"/>
        <v>4.6967615237920146E-2</v>
      </c>
      <c r="BP85" s="157">
        <f t="shared" si="129"/>
        <v>591990</v>
      </c>
      <c r="BQ85" s="164">
        <f t="shared" si="154"/>
        <v>8.3471188719527745E-6</v>
      </c>
      <c r="BR85" s="4">
        <f t="shared" si="130"/>
        <v>5.1213875872770126E-2</v>
      </c>
      <c r="BS85" s="4">
        <f t="shared" si="155"/>
        <v>4.1688796409541607E-3</v>
      </c>
    </row>
    <row r="86" spans="1:71" x14ac:dyDescent="0.35">
      <c r="A86">
        <v>301</v>
      </c>
      <c r="B86" t="s">
        <v>382</v>
      </c>
      <c r="C86" t="s">
        <v>473</v>
      </c>
      <c r="G86" s="200">
        <v>20653727</v>
      </c>
      <c r="H86" s="4">
        <f t="shared" si="131"/>
        <v>3.4361739995548857E-3</v>
      </c>
      <c r="I86" s="200">
        <v>1333147</v>
      </c>
      <c r="J86" s="200">
        <v>21515358</v>
      </c>
      <c r="K86" s="4">
        <f t="shared" si="132"/>
        <v>3.5057144058844654E-3</v>
      </c>
      <c r="L86" s="200">
        <v>1176667</v>
      </c>
      <c r="M86">
        <v>301</v>
      </c>
      <c r="N86" t="s">
        <v>382</v>
      </c>
      <c r="O86" t="s">
        <v>473</v>
      </c>
      <c r="P86" s="200">
        <v>21811406</v>
      </c>
      <c r="Q86" s="4">
        <f t="shared" si="133"/>
        <v>3.6045579114407198E-3</v>
      </c>
      <c r="R86">
        <v>301</v>
      </c>
      <c r="S86" t="s">
        <v>382</v>
      </c>
      <c r="T86" t="s">
        <v>473</v>
      </c>
      <c r="U86" s="200">
        <v>22034955</v>
      </c>
      <c r="V86" s="4">
        <f t="shared" si="134"/>
        <v>3.7253093548853043E-3</v>
      </c>
      <c r="W86" s="163">
        <v>301</v>
      </c>
      <c r="X86" s="163" t="s">
        <v>382</v>
      </c>
      <c r="Y86" s="8" t="s">
        <v>473</v>
      </c>
      <c r="Z86" s="11">
        <v>22763731</v>
      </c>
      <c r="AA86" s="161">
        <f t="shared" si="135"/>
        <v>3.7609834171865204E-3</v>
      </c>
      <c r="AB86">
        <v>301</v>
      </c>
      <c r="AC86" t="s">
        <v>382</v>
      </c>
      <c r="AD86" s="160">
        <v>22357902</v>
      </c>
      <c r="AE86" s="161">
        <f t="shared" si="136"/>
        <v>3.6267560250034477E-3</v>
      </c>
      <c r="AF86">
        <v>301</v>
      </c>
      <c r="AG86" t="s">
        <v>382</v>
      </c>
      <c r="AH86" s="3">
        <v>22092128</v>
      </c>
      <c r="AI86" s="161">
        <f t="shared" si="137"/>
        <v>3.7037687808795846E-3</v>
      </c>
      <c r="AJ86">
        <v>301</v>
      </c>
      <c r="AK86" t="s">
        <v>382</v>
      </c>
      <c r="AL86" s="3">
        <v>21034738</v>
      </c>
      <c r="AM86" s="161">
        <f t="shared" si="138"/>
        <v>3.6899025303518207E-3</v>
      </c>
      <c r="AN86" s="13">
        <v>301</v>
      </c>
      <c r="AO86" s="13" t="s">
        <v>382</v>
      </c>
      <c r="AP86" s="3">
        <v>20118370</v>
      </c>
      <c r="AQ86" s="161">
        <f t="shared" si="139"/>
        <v>3.484843718703964E-3</v>
      </c>
      <c r="AR86" s="179">
        <f t="shared" si="140"/>
        <v>-223549</v>
      </c>
      <c r="AS86" s="4">
        <f t="shared" si="141"/>
        <v>-1.2075144344458454E-4</v>
      </c>
      <c r="AT86" s="4">
        <f t="shared" si="119"/>
        <v>-1.014519884429081E-2</v>
      </c>
      <c r="AU86" s="4">
        <f t="shared" si="142"/>
        <v>-3.2413802973498898E-2</v>
      </c>
      <c r="AV86" s="3">
        <f t="shared" si="143"/>
        <v>-728776</v>
      </c>
      <c r="AW86" s="164">
        <f t="shared" si="144"/>
        <v>-3.5674062301216131E-5</v>
      </c>
      <c r="AX86" s="4">
        <f t="shared" si="120"/>
        <v>-3.2014787031176918E-2</v>
      </c>
      <c r="AY86" s="4">
        <f t="shared" si="145"/>
        <v>-9.4853016735454883E-3</v>
      </c>
      <c r="AZ86" s="157">
        <f t="shared" si="121"/>
        <v>405829</v>
      </c>
      <c r="BA86" s="164">
        <f t="shared" si="146"/>
        <v>1.3422739218307269E-4</v>
      </c>
      <c r="BB86" s="4">
        <f t="shared" si="122"/>
        <v>1.8151479508229349E-2</v>
      </c>
      <c r="BC86" s="4">
        <f t="shared" si="147"/>
        <v>3.7010317555878351E-2</v>
      </c>
      <c r="BD86" s="157">
        <f t="shared" si="123"/>
        <v>265774</v>
      </c>
      <c r="BE86" s="4">
        <f t="shared" si="148"/>
        <v>-7.7012755876136856E-5</v>
      </c>
      <c r="BF86" s="4">
        <f t="shared" si="124"/>
        <v>1.2030258017697526E-2</v>
      </c>
      <c r="BG86" s="4">
        <f t="shared" si="149"/>
        <v>-2.0793078734749632E-2</v>
      </c>
      <c r="BH86" s="157">
        <f t="shared" si="125"/>
        <v>1057390</v>
      </c>
      <c r="BI86" s="4">
        <f t="shared" si="150"/>
        <v>1.3866250527763864E-5</v>
      </c>
      <c r="BJ86" s="4">
        <f t="shared" si="126"/>
        <v>5.0268750673291007E-2</v>
      </c>
      <c r="BK86" s="4">
        <f t="shared" si="151"/>
        <v>3.7578907338893202E-3</v>
      </c>
      <c r="BL86" s="159">
        <f t="shared" si="127"/>
        <v>916368</v>
      </c>
      <c r="BM86" s="4">
        <f t="shared" si="152"/>
        <v>2.0505881164785671E-4</v>
      </c>
      <c r="BN86" s="4">
        <f t="shared" si="128"/>
        <v>4.5548819312896623E-2</v>
      </c>
      <c r="BO86" s="4">
        <f t="shared" si="153"/>
        <v>5.8843043820662182E-2</v>
      </c>
      <c r="BP86" s="157">
        <f t="shared" si="129"/>
        <v>1916585</v>
      </c>
      <c r="BQ86" s="164">
        <f t="shared" si="154"/>
        <v>2.7613969848255641E-4</v>
      </c>
      <c r="BR86" s="4">
        <f t="shared" si="130"/>
        <v>9.5265421602247102E-2</v>
      </c>
      <c r="BS86" s="4">
        <f t="shared" si="155"/>
        <v>7.9240195765580723E-2</v>
      </c>
    </row>
    <row r="87" spans="1:71" x14ac:dyDescent="0.35">
      <c r="A87">
        <v>302</v>
      </c>
      <c r="B87" t="s">
        <v>235</v>
      </c>
      <c r="C87" t="s">
        <v>472</v>
      </c>
      <c r="G87" s="200">
        <v>4526984</v>
      </c>
      <c r="H87" s="4">
        <f t="shared" si="131"/>
        <v>7.531572736097932E-4</v>
      </c>
      <c r="I87" s="200">
        <v>633319</v>
      </c>
      <c r="J87" s="200">
        <v>4523148</v>
      </c>
      <c r="K87" s="4">
        <f t="shared" si="132"/>
        <v>7.3700214997805325E-4</v>
      </c>
      <c r="L87" s="200">
        <v>503602</v>
      </c>
      <c r="M87">
        <v>302</v>
      </c>
      <c r="N87" t="s">
        <v>235</v>
      </c>
      <c r="O87" t="s">
        <v>472</v>
      </c>
      <c r="P87" s="200">
        <v>4067728</v>
      </c>
      <c r="Q87" s="4">
        <f t="shared" si="133"/>
        <v>6.7223365352921019E-4</v>
      </c>
      <c r="R87">
        <v>302</v>
      </c>
      <c r="S87" t="s">
        <v>235</v>
      </c>
      <c r="T87" t="s">
        <v>472</v>
      </c>
      <c r="U87" s="200">
        <v>3706936</v>
      </c>
      <c r="V87" s="4">
        <f t="shared" si="134"/>
        <v>6.2670803542648988E-4</v>
      </c>
      <c r="W87" s="163">
        <v>302</v>
      </c>
      <c r="X87" s="163" t="s">
        <v>235</v>
      </c>
      <c r="Y87" s="8" t="s">
        <v>472</v>
      </c>
      <c r="Z87" s="11">
        <v>3815296</v>
      </c>
      <c r="AA87" s="161">
        <f t="shared" si="135"/>
        <v>6.303564643097418E-4</v>
      </c>
      <c r="AB87">
        <v>302</v>
      </c>
      <c r="AC87" t="s">
        <v>235</v>
      </c>
      <c r="AD87" s="160">
        <v>3873577</v>
      </c>
      <c r="AE87" s="161">
        <f t="shared" si="136"/>
        <v>6.2834691390385288E-4</v>
      </c>
      <c r="AF87">
        <v>302</v>
      </c>
      <c r="AG87" t="s">
        <v>235</v>
      </c>
      <c r="AH87" s="3">
        <v>3760901</v>
      </c>
      <c r="AI87" s="161">
        <f t="shared" si="137"/>
        <v>6.3051905691379351E-4</v>
      </c>
      <c r="AJ87">
        <v>302</v>
      </c>
      <c r="AK87" t="s">
        <v>235</v>
      </c>
      <c r="AL87" s="3">
        <v>3704804</v>
      </c>
      <c r="AM87" s="161">
        <f t="shared" si="138"/>
        <v>6.4989474335537469E-4</v>
      </c>
      <c r="AN87" s="13">
        <v>302</v>
      </c>
      <c r="AO87" s="13" t="s">
        <v>235</v>
      </c>
      <c r="AP87" s="3">
        <v>3662911</v>
      </c>
      <c r="AQ87" s="161">
        <f t="shared" si="139"/>
        <v>6.3447845876786523E-4</v>
      </c>
      <c r="AR87" s="179">
        <f t="shared" si="140"/>
        <v>360792</v>
      </c>
      <c r="AS87" s="4">
        <f t="shared" si="141"/>
        <v>4.5525618102720301E-5</v>
      </c>
      <c r="AT87" s="4">
        <f t="shared" si="119"/>
        <v>9.7328899123157245E-2</v>
      </c>
      <c r="AU87" s="4">
        <f t="shared" si="142"/>
        <v>7.2642467511588593E-2</v>
      </c>
      <c r="AV87" s="3">
        <f t="shared" si="143"/>
        <v>-108360</v>
      </c>
      <c r="AW87" s="164">
        <f t="shared" si="144"/>
        <v>-3.6484288832519139E-6</v>
      </c>
      <c r="AX87" s="4">
        <f t="shared" si="120"/>
        <v>-2.840146609856745E-2</v>
      </c>
      <c r="AY87" s="4">
        <f t="shared" si="145"/>
        <v>-5.7878820791455628E-3</v>
      </c>
      <c r="AZ87" s="157">
        <f t="shared" si="121"/>
        <v>-58281</v>
      </c>
      <c r="BA87" s="164">
        <f t="shared" si="146"/>
        <v>2.0095504058889168E-6</v>
      </c>
      <c r="BB87" s="4">
        <f t="shared" si="122"/>
        <v>-1.5045783264409097E-2</v>
      </c>
      <c r="BC87" s="4">
        <f t="shared" si="147"/>
        <v>3.198154333891437E-3</v>
      </c>
      <c r="BD87" s="157">
        <f t="shared" si="123"/>
        <v>112676</v>
      </c>
      <c r="BE87" s="4">
        <f t="shared" si="148"/>
        <v>-2.172143009940633E-6</v>
      </c>
      <c r="BF87" s="4">
        <f t="shared" si="124"/>
        <v>2.9959842069759348E-2</v>
      </c>
      <c r="BG87" s="4">
        <f t="shared" si="149"/>
        <v>-3.4450077061471199E-3</v>
      </c>
      <c r="BH87" s="157">
        <f t="shared" si="125"/>
        <v>56097</v>
      </c>
      <c r="BI87" s="4">
        <f t="shared" si="150"/>
        <v>-1.9375686441581172E-5</v>
      </c>
      <c r="BJ87" s="4">
        <f t="shared" si="126"/>
        <v>1.5141691706227913E-2</v>
      </c>
      <c r="BK87" s="4">
        <f t="shared" si="151"/>
        <v>-2.9813576182422176E-2</v>
      </c>
      <c r="BL87" s="159">
        <f t="shared" si="127"/>
        <v>41893</v>
      </c>
      <c r="BM87" s="4">
        <f t="shared" si="152"/>
        <v>1.5416284587509458E-5</v>
      </c>
      <c r="BN87" s="4">
        <f t="shared" si="128"/>
        <v>1.1437078323770356E-2</v>
      </c>
      <c r="BO87" s="4">
        <f t="shared" si="153"/>
        <v>2.429756971962033E-2</v>
      </c>
      <c r="BP87" s="157">
        <f t="shared" si="129"/>
        <v>44025</v>
      </c>
      <c r="BQ87" s="164">
        <f t="shared" si="154"/>
        <v>-4.1219944581234302E-6</v>
      </c>
      <c r="BR87" s="4">
        <f t="shared" si="130"/>
        <v>1.2019129047907525E-2</v>
      </c>
      <c r="BS87" s="4">
        <f t="shared" si="155"/>
        <v>-6.4966657278297483E-3</v>
      </c>
    </row>
    <row r="88" spans="1:71" x14ac:dyDescent="0.35">
      <c r="A88">
        <v>303</v>
      </c>
      <c r="B88" t="s">
        <v>93</v>
      </c>
      <c r="C88" t="s">
        <v>473</v>
      </c>
      <c r="G88" s="200">
        <v>8942129</v>
      </c>
      <c r="H88" s="4">
        <f t="shared" si="131"/>
        <v>1.4877078200203639E-3</v>
      </c>
      <c r="I88" s="200">
        <v>789173</v>
      </c>
      <c r="J88" s="200">
        <v>9244512</v>
      </c>
      <c r="K88" s="4">
        <f t="shared" si="132"/>
        <v>1.5063016331762554E-3</v>
      </c>
      <c r="L88" s="200">
        <v>631591</v>
      </c>
      <c r="M88">
        <v>303</v>
      </c>
      <c r="N88" t="s">
        <v>93</v>
      </c>
      <c r="O88" t="s">
        <v>473</v>
      </c>
      <c r="P88" s="200">
        <v>8834990</v>
      </c>
      <c r="Q88" s="4">
        <f t="shared" si="133"/>
        <v>1.4600724548431056E-3</v>
      </c>
      <c r="R88">
        <v>303</v>
      </c>
      <c r="S88" t="s">
        <v>93</v>
      </c>
      <c r="T88" t="s">
        <v>473</v>
      </c>
      <c r="U88" s="200">
        <v>8953492</v>
      </c>
      <c r="V88" s="4">
        <f t="shared" si="134"/>
        <v>1.5137098081884322E-3</v>
      </c>
      <c r="W88" s="163">
        <v>303</v>
      </c>
      <c r="X88" s="163" t="s">
        <v>93</v>
      </c>
      <c r="Y88" s="8" t="s">
        <v>473</v>
      </c>
      <c r="Z88" s="11">
        <v>9251259</v>
      </c>
      <c r="AA88" s="161">
        <f t="shared" si="135"/>
        <v>1.5284766669882697E-3</v>
      </c>
      <c r="AB88">
        <v>303</v>
      </c>
      <c r="AC88" t="s">
        <v>93</v>
      </c>
      <c r="AD88" s="160">
        <v>9217590</v>
      </c>
      <c r="AE88" s="161">
        <f t="shared" si="136"/>
        <v>1.4952185615855875E-3</v>
      </c>
      <c r="AF88">
        <v>303</v>
      </c>
      <c r="AG88" t="s">
        <v>93</v>
      </c>
      <c r="AH88" s="3">
        <v>8859139</v>
      </c>
      <c r="AI88" s="161">
        <f t="shared" si="137"/>
        <v>1.4852440857518472E-3</v>
      </c>
      <c r="AJ88">
        <v>303</v>
      </c>
      <c r="AK88" t="s">
        <v>93</v>
      </c>
      <c r="AL88" s="3">
        <v>8505714</v>
      </c>
      <c r="AM88" s="161">
        <f t="shared" si="138"/>
        <v>1.4920678171056329E-3</v>
      </c>
      <c r="AN88" s="13">
        <v>303</v>
      </c>
      <c r="AO88" s="13" t="s">
        <v>93</v>
      </c>
      <c r="AP88" s="3">
        <v>8746610</v>
      </c>
      <c r="AQ88" s="161">
        <f t="shared" si="139"/>
        <v>1.5150615541146366E-3</v>
      </c>
      <c r="AR88" s="179">
        <f t="shared" si="140"/>
        <v>-118502</v>
      </c>
      <c r="AS88" s="4">
        <f t="shared" si="141"/>
        <v>-5.3637353345326565E-5</v>
      </c>
      <c r="AT88" s="4">
        <f t="shared" si="119"/>
        <v>-1.3235282948820416E-2</v>
      </c>
      <c r="AU88" s="4">
        <f t="shared" si="142"/>
        <v>-3.5434369953325683E-2</v>
      </c>
      <c r="AV88" s="3">
        <f t="shared" si="143"/>
        <v>-297767</v>
      </c>
      <c r="AW88" s="164">
        <f t="shared" si="144"/>
        <v>-1.4766858799837492E-5</v>
      </c>
      <c r="AX88" s="4">
        <f t="shared" si="120"/>
        <v>-3.2186646163511363E-2</v>
      </c>
      <c r="AY88" s="4">
        <f t="shared" si="145"/>
        <v>-9.6611607614097914E-3</v>
      </c>
      <c r="AZ88" s="157">
        <f t="shared" si="121"/>
        <v>33669</v>
      </c>
      <c r="BA88" s="164">
        <f t="shared" si="146"/>
        <v>3.3258105402682227E-5</v>
      </c>
      <c r="BB88" s="4">
        <f t="shared" si="122"/>
        <v>3.6526901283307242E-3</v>
      </c>
      <c r="BC88" s="4">
        <f t="shared" si="147"/>
        <v>2.2242972537348686E-2</v>
      </c>
      <c r="BD88" s="157">
        <f t="shared" si="123"/>
        <v>358451</v>
      </c>
      <c r="BE88" s="4">
        <f t="shared" si="148"/>
        <v>9.974475833740299E-6</v>
      </c>
      <c r="BF88" s="4">
        <f t="shared" si="124"/>
        <v>4.0461155423794568E-2</v>
      </c>
      <c r="BG88" s="4">
        <f t="shared" si="149"/>
        <v>6.7157148979260922E-3</v>
      </c>
      <c r="BH88" s="157">
        <f t="shared" si="125"/>
        <v>353425</v>
      </c>
      <c r="BI88" s="4">
        <f t="shared" si="150"/>
        <v>-6.8237313537856774E-6</v>
      </c>
      <c r="BJ88" s="4">
        <f t="shared" si="126"/>
        <v>4.155147939373461E-2</v>
      </c>
      <c r="BK88" s="4">
        <f t="shared" si="151"/>
        <v>-4.5733386080416896E-3</v>
      </c>
      <c r="BL88" s="159">
        <f t="shared" si="127"/>
        <v>-240896</v>
      </c>
      <c r="BM88" s="4">
        <f t="shared" si="152"/>
        <v>-2.2993737009003755E-5</v>
      </c>
      <c r="BN88" s="4">
        <f t="shared" si="128"/>
        <v>-2.7541641847527214E-2</v>
      </c>
      <c r="BO88" s="4">
        <f t="shared" si="153"/>
        <v>-1.51767675356535E-2</v>
      </c>
      <c r="BP88" s="157">
        <f t="shared" si="129"/>
        <v>206882</v>
      </c>
      <c r="BQ88" s="164">
        <f t="shared" si="154"/>
        <v>1.3415112873633095E-5</v>
      </c>
      <c r="BR88" s="4">
        <f t="shared" si="130"/>
        <v>2.3652820921477007E-2</v>
      </c>
      <c r="BS88" s="4">
        <f t="shared" si="155"/>
        <v>8.8545002262119601E-3</v>
      </c>
    </row>
    <row r="89" spans="1:71" x14ac:dyDescent="0.35">
      <c r="A89">
        <v>307</v>
      </c>
      <c r="B89" t="s">
        <v>17</v>
      </c>
      <c r="C89" t="s">
        <v>473</v>
      </c>
      <c r="G89" s="200">
        <v>49381283</v>
      </c>
      <c r="H89" s="4">
        <f t="shared" si="131"/>
        <v>8.2155961831615991E-3</v>
      </c>
      <c r="I89" s="200">
        <v>1436742</v>
      </c>
      <c r="J89" s="200">
        <v>50374944</v>
      </c>
      <c r="K89" s="4">
        <f t="shared" si="132"/>
        <v>8.2080979956932719E-3</v>
      </c>
      <c r="L89" s="200">
        <v>1146603</v>
      </c>
      <c r="M89">
        <v>307</v>
      </c>
      <c r="N89" t="s">
        <v>17</v>
      </c>
      <c r="O89" t="s">
        <v>473</v>
      </c>
      <c r="P89" s="200">
        <v>49465079</v>
      </c>
      <c r="Q89" s="4">
        <f t="shared" si="133"/>
        <v>8.1746101947526989E-3</v>
      </c>
      <c r="R89">
        <v>307</v>
      </c>
      <c r="S89" t="s">
        <v>17</v>
      </c>
      <c r="T89" t="s">
        <v>473</v>
      </c>
      <c r="U89" s="200">
        <v>47519568</v>
      </c>
      <c r="V89" s="4">
        <f t="shared" si="134"/>
        <v>8.0338303940492902E-3</v>
      </c>
      <c r="W89" s="163">
        <v>307</v>
      </c>
      <c r="X89" s="163" t="s">
        <v>17</v>
      </c>
      <c r="Y89" s="8" t="s">
        <v>473</v>
      </c>
      <c r="Z89" s="11">
        <v>48100978</v>
      </c>
      <c r="AA89" s="161">
        <f t="shared" si="135"/>
        <v>7.9471586010418788E-3</v>
      </c>
      <c r="AB89">
        <v>307</v>
      </c>
      <c r="AC89" t="s">
        <v>17</v>
      </c>
      <c r="AD89" s="160">
        <v>47863126</v>
      </c>
      <c r="AE89" s="161">
        <f t="shared" si="136"/>
        <v>7.7640505176200872E-3</v>
      </c>
      <c r="AF89">
        <v>307</v>
      </c>
      <c r="AG89" t="s">
        <v>17</v>
      </c>
      <c r="AH89" s="3">
        <v>46356530</v>
      </c>
      <c r="AI89" s="161">
        <f t="shared" si="137"/>
        <v>7.7717216106980682E-3</v>
      </c>
      <c r="AJ89">
        <v>307</v>
      </c>
      <c r="AK89" t="s">
        <v>17</v>
      </c>
      <c r="AL89" s="3">
        <v>44104162</v>
      </c>
      <c r="AM89" s="161">
        <f t="shared" si="138"/>
        <v>7.7367285945204841E-3</v>
      </c>
      <c r="AN89" s="13">
        <v>307</v>
      </c>
      <c r="AO89" s="13" t="s">
        <v>17</v>
      </c>
      <c r="AP89" s="3">
        <v>44262936</v>
      </c>
      <c r="AQ89" s="161">
        <f t="shared" si="139"/>
        <v>7.6670930344255308E-3</v>
      </c>
      <c r="AR89" s="179">
        <f t="shared" si="140"/>
        <v>1945511</v>
      </c>
      <c r="AS89" s="4">
        <f t="shared" si="141"/>
        <v>1.4077980070340869E-4</v>
      </c>
      <c r="AT89" s="4">
        <f t="shared" si="119"/>
        <v>4.0941260240412961E-2</v>
      </c>
      <c r="AU89" s="4">
        <f t="shared" si="142"/>
        <v>1.7523372264329252E-2</v>
      </c>
      <c r="AV89" s="3">
        <f t="shared" si="143"/>
        <v>-581410</v>
      </c>
      <c r="AW89" s="164">
        <f t="shared" si="144"/>
        <v>8.6671793007411443E-5</v>
      </c>
      <c r="AX89" s="4">
        <f t="shared" si="120"/>
        <v>-1.2087280221204651E-2</v>
      </c>
      <c r="AY89" s="4">
        <f t="shared" si="145"/>
        <v>1.0906010230631197E-2</v>
      </c>
      <c r="AZ89" s="157">
        <f t="shared" si="121"/>
        <v>237852</v>
      </c>
      <c r="BA89" s="164">
        <f t="shared" si="146"/>
        <v>1.8310808342179158E-4</v>
      </c>
      <c r="BB89" s="4">
        <f t="shared" si="122"/>
        <v>4.9694205096424337E-3</v>
      </c>
      <c r="BC89" s="4">
        <f t="shared" si="147"/>
        <v>2.3584092221738875E-2</v>
      </c>
      <c r="BD89" s="157">
        <f t="shared" si="123"/>
        <v>1506596</v>
      </c>
      <c r="BE89" s="4">
        <f t="shared" si="148"/>
        <v>-7.6710930779809797E-6</v>
      </c>
      <c r="BF89" s="4">
        <f t="shared" si="124"/>
        <v>3.2500189293719783E-2</v>
      </c>
      <c r="BG89" s="4">
        <f t="shared" si="149"/>
        <v>-9.8705196380444583E-4</v>
      </c>
      <c r="BH89" s="157">
        <f t="shared" si="125"/>
        <v>2252368</v>
      </c>
      <c r="BI89" s="4">
        <f t="shared" si="150"/>
        <v>3.4993016177584102E-5</v>
      </c>
      <c r="BJ89" s="4">
        <f t="shared" si="126"/>
        <v>5.1069284572281409E-2</v>
      </c>
      <c r="BK89" s="4">
        <f t="shared" si="151"/>
        <v>4.5229732114899059E-3</v>
      </c>
      <c r="BL89" s="159">
        <f t="shared" si="127"/>
        <v>-158774</v>
      </c>
      <c r="BM89" s="4">
        <f t="shared" si="152"/>
        <v>6.9635560094953239E-5</v>
      </c>
      <c r="BN89" s="4">
        <f t="shared" si="128"/>
        <v>-3.587064355604427E-3</v>
      </c>
      <c r="BO89" s="4">
        <f t="shared" si="153"/>
        <v>9.0823940419513631E-3</v>
      </c>
      <c r="BP89" s="157">
        <f t="shared" si="129"/>
        <v>3256632</v>
      </c>
      <c r="BQ89" s="164">
        <f t="shared" si="154"/>
        <v>2.8006556661634794E-4</v>
      </c>
      <c r="BR89" s="4">
        <f t="shared" si="130"/>
        <v>7.3574694638421631E-2</v>
      </c>
      <c r="BS89" s="4">
        <f t="shared" si="155"/>
        <v>3.6528259844877738E-2</v>
      </c>
    </row>
    <row r="90" spans="1:71" x14ac:dyDescent="0.35">
      <c r="A90">
        <v>308</v>
      </c>
      <c r="B90" t="s">
        <v>29</v>
      </c>
      <c r="C90" t="s">
        <v>472</v>
      </c>
      <c r="G90" s="200">
        <v>5165261</v>
      </c>
      <c r="H90" s="4">
        <f t="shared" si="131"/>
        <v>8.5934783340144215E-4</v>
      </c>
      <c r="I90" s="200">
        <v>166561</v>
      </c>
      <c r="J90" s="200">
        <v>5173686</v>
      </c>
      <c r="K90" s="4">
        <f t="shared" si="132"/>
        <v>8.4300087136466781E-4</v>
      </c>
      <c r="L90" s="200">
        <v>132337</v>
      </c>
      <c r="M90">
        <v>308</v>
      </c>
      <c r="N90" t="s">
        <v>29</v>
      </c>
      <c r="O90" t="s">
        <v>472</v>
      </c>
      <c r="P90" s="200">
        <v>5138128</v>
      </c>
      <c r="Q90" s="4">
        <f t="shared" si="133"/>
        <v>8.491282007402495E-4</v>
      </c>
      <c r="R90">
        <v>308</v>
      </c>
      <c r="S90" t="s">
        <v>29</v>
      </c>
      <c r="T90" t="s">
        <v>472</v>
      </c>
      <c r="U90" s="200">
        <v>5171787</v>
      </c>
      <c r="V90" s="4">
        <f t="shared" si="134"/>
        <v>8.7436105463225156E-4</v>
      </c>
      <c r="W90" s="163">
        <v>308</v>
      </c>
      <c r="X90" s="163" t="s">
        <v>29</v>
      </c>
      <c r="Y90" s="8" t="s">
        <v>472</v>
      </c>
      <c r="Z90" s="11">
        <v>5279066</v>
      </c>
      <c r="AA90" s="161">
        <f t="shared" si="135"/>
        <v>8.7219795754189756E-4</v>
      </c>
      <c r="AB90">
        <v>308</v>
      </c>
      <c r="AC90" t="s">
        <v>29</v>
      </c>
      <c r="AD90" s="160">
        <v>5153843</v>
      </c>
      <c r="AE90" s="161">
        <f t="shared" si="136"/>
        <v>8.3602348521662922E-4</v>
      </c>
      <c r="AF90">
        <v>308</v>
      </c>
      <c r="AG90" t="s">
        <v>29</v>
      </c>
      <c r="AH90" s="3">
        <v>4994493</v>
      </c>
      <c r="AI90" s="161">
        <f t="shared" si="137"/>
        <v>8.3733206912985569E-4</v>
      </c>
      <c r="AJ90">
        <v>308</v>
      </c>
      <c r="AK90" t="s">
        <v>29</v>
      </c>
      <c r="AL90" s="3">
        <v>4695981</v>
      </c>
      <c r="AM90" s="161">
        <f t="shared" si="138"/>
        <v>8.2376648448790159E-4</v>
      </c>
      <c r="AN90" s="13">
        <v>308</v>
      </c>
      <c r="AO90" s="13" t="s">
        <v>29</v>
      </c>
      <c r="AP90" s="3">
        <v>4561827</v>
      </c>
      <c r="AQ90" s="161">
        <f t="shared" si="139"/>
        <v>7.9018599254135141E-4</v>
      </c>
      <c r="AR90" s="179">
        <f t="shared" si="140"/>
        <v>-33659</v>
      </c>
      <c r="AS90" s="4">
        <f t="shared" si="141"/>
        <v>-2.523285389200206E-5</v>
      </c>
      <c r="AT90" s="4">
        <f t="shared" si="119"/>
        <v>-6.508195329776729E-3</v>
      </c>
      <c r="AU90" s="4">
        <f t="shared" si="142"/>
        <v>-2.885862054161913E-2</v>
      </c>
      <c r="AV90" s="3">
        <f t="shared" si="143"/>
        <v>-107279</v>
      </c>
      <c r="AW90" s="164">
        <f t="shared" si="144"/>
        <v>2.1630970903539987E-6</v>
      </c>
      <c r="AX90" s="4">
        <f t="shared" si="120"/>
        <v>-2.0321587189855175E-2</v>
      </c>
      <c r="AY90" s="4">
        <f t="shared" si="145"/>
        <v>2.4800529187780063E-3</v>
      </c>
      <c r="AZ90" s="157">
        <f t="shared" si="121"/>
        <v>125223</v>
      </c>
      <c r="BA90" s="164">
        <f t="shared" si="146"/>
        <v>3.6174472325268344E-5</v>
      </c>
      <c r="BB90" s="4">
        <f t="shared" si="122"/>
        <v>2.4297014868322531E-2</v>
      </c>
      <c r="BC90" s="4">
        <f t="shared" si="147"/>
        <v>4.3269684362867947E-2</v>
      </c>
      <c r="BD90" s="157">
        <f t="shared" si="123"/>
        <v>159350</v>
      </c>
      <c r="BE90" s="4">
        <f t="shared" si="148"/>
        <v>-1.3085839132264679E-6</v>
      </c>
      <c r="BF90" s="4">
        <f t="shared" si="124"/>
        <v>3.1905140321550153E-2</v>
      </c>
      <c r="BG90" s="4">
        <f t="shared" si="149"/>
        <v>-1.5628016189399396E-3</v>
      </c>
      <c r="BH90" s="157">
        <f t="shared" si="125"/>
        <v>298512</v>
      </c>
      <c r="BI90" s="4">
        <f t="shared" si="150"/>
        <v>1.3565584641954094E-5</v>
      </c>
      <c r="BJ90" s="4">
        <f t="shared" si="126"/>
        <v>6.3567548505839358E-2</v>
      </c>
      <c r="BK90" s="4">
        <f t="shared" si="151"/>
        <v>1.6467754997810096E-2</v>
      </c>
      <c r="BL90" s="159">
        <f t="shared" si="127"/>
        <v>134154</v>
      </c>
      <c r="BM90" s="4">
        <f t="shared" si="152"/>
        <v>3.3580491946550188E-5</v>
      </c>
      <c r="BN90" s="4">
        <f t="shared" si="128"/>
        <v>2.9407954313041683E-2</v>
      </c>
      <c r="BO90" s="4">
        <f t="shared" si="153"/>
        <v>4.2496946622086418E-2</v>
      </c>
      <c r="BP90" s="157">
        <f t="shared" si="129"/>
        <v>609960</v>
      </c>
      <c r="BQ90" s="164">
        <f t="shared" si="154"/>
        <v>8.2011965000546158E-5</v>
      </c>
      <c r="BR90" s="4">
        <f t="shared" si="130"/>
        <v>0.1337095860934665</v>
      </c>
      <c r="BS90" s="4">
        <f t="shared" si="155"/>
        <v>0.10378817870054102</v>
      </c>
    </row>
    <row r="91" spans="1:71" x14ac:dyDescent="0.35">
      <c r="A91">
        <v>310</v>
      </c>
      <c r="B91" t="s">
        <v>74</v>
      </c>
      <c r="C91" t="s">
        <v>473</v>
      </c>
      <c r="G91" s="200">
        <v>8932001</v>
      </c>
      <c r="H91" s="4">
        <f t="shared" si="131"/>
        <v>1.486022818070474E-3</v>
      </c>
      <c r="I91" s="200">
        <v>438046</v>
      </c>
      <c r="J91" s="200">
        <v>8609482</v>
      </c>
      <c r="K91" s="4">
        <f t="shared" si="132"/>
        <v>1.4028297867320172E-3</v>
      </c>
      <c r="L91" s="200">
        <v>308936</v>
      </c>
      <c r="M91">
        <v>310</v>
      </c>
      <c r="N91" t="s">
        <v>74</v>
      </c>
      <c r="O91" t="s">
        <v>473</v>
      </c>
      <c r="P91" s="200">
        <v>8348026</v>
      </c>
      <c r="Q91" s="4">
        <f t="shared" si="133"/>
        <v>1.3795966735575334E-3</v>
      </c>
      <c r="R91">
        <v>310</v>
      </c>
      <c r="S91" t="s">
        <v>74</v>
      </c>
      <c r="T91" t="s">
        <v>473</v>
      </c>
      <c r="U91" s="200">
        <v>8380967</v>
      </c>
      <c r="V91" s="4">
        <f t="shared" si="134"/>
        <v>1.4169166566523519E-3</v>
      </c>
      <c r="W91" s="163">
        <v>310</v>
      </c>
      <c r="X91" s="163" t="s">
        <v>74</v>
      </c>
      <c r="Y91" s="8" t="s">
        <v>473</v>
      </c>
      <c r="Z91" s="11">
        <v>9128498</v>
      </c>
      <c r="AA91" s="161">
        <f t="shared" si="135"/>
        <v>1.508194311460644E-3</v>
      </c>
      <c r="AB91">
        <v>310</v>
      </c>
      <c r="AC91" t="s">
        <v>74</v>
      </c>
      <c r="AD91" s="160">
        <v>9000424</v>
      </c>
      <c r="AE91" s="161">
        <f t="shared" si="136"/>
        <v>1.4599912804692332E-3</v>
      </c>
      <c r="AF91">
        <v>310</v>
      </c>
      <c r="AG91" t="s">
        <v>74</v>
      </c>
      <c r="AH91" s="3">
        <v>8437894</v>
      </c>
      <c r="AI91" s="161">
        <f t="shared" si="137"/>
        <v>1.4146219129986554E-3</v>
      </c>
      <c r="AJ91">
        <v>310</v>
      </c>
      <c r="AK91" t="s">
        <v>74</v>
      </c>
      <c r="AL91" s="3">
        <v>7588186</v>
      </c>
      <c r="AM91" s="161">
        <f t="shared" si="138"/>
        <v>1.3311155443048667E-3</v>
      </c>
      <c r="AN91" s="13">
        <v>310</v>
      </c>
      <c r="AO91" s="13" t="s">
        <v>74</v>
      </c>
      <c r="AP91" s="3">
        <v>7157560</v>
      </c>
      <c r="AQ91" s="161">
        <f t="shared" si="139"/>
        <v>1.239811078494269E-3</v>
      </c>
      <c r="AR91" s="179">
        <f t="shared" si="140"/>
        <v>-32941</v>
      </c>
      <c r="AS91" s="4">
        <f t="shared" si="141"/>
        <v>-3.731998309481851E-5</v>
      </c>
      <c r="AT91" s="4">
        <f t="shared" si="119"/>
        <v>-3.930453371311449E-3</v>
      </c>
      <c r="AU91" s="4">
        <f t="shared" si="142"/>
        <v>-2.6338869629066099E-2</v>
      </c>
      <c r="AV91" s="3">
        <f t="shared" si="143"/>
        <v>-747531</v>
      </c>
      <c r="AW91" s="164">
        <f t="shared" si="144"/>
        <v>-9.1277654808292075E-5</v>
      </c>
      <c r="AX91" s="4">
        <f t="shared" si="120"/>
        <v>-8.1889813636372599E-2</v>
      </c>
      <c r="AY91" s="4">
        <f t="shared" si="145"/>
        <v>-6.0521150434450464E-2</v>
      </c>
      <c r="AZ91" s="157">
        <f t="shared" si="121"/>
        <v>128074</v>
      </c>
      <c r="BA91" s="164">
        <f t="shared" si="146"/>
        <v>4.8203030991410744E-5</v>
      </c>
      <c r="BB91" s="4">
        <f t="shared" si="122"/>
        <v>1.422977406397743E-2</v>
      </c>
      <c r="BC91" s="4">
        <f t="shared" si="147"/>
        <v>3.3015971832323923E-2</v>
      </c>
      <c r="BD91" s="157">
        <f t="shared" si="123"/>
        <v>562530</v>
      </c>
      <c r="BE91" s="4">
        <f t="shared" si="148"/>
        <v>4.5369367470577803E-5</v>
      </c>
      <c r="BF91" s="4">
        <f t="shared" si="124"/>
        <v>6.6667109115141759E-2</v>
      </c>
      <c r="BG91" s="4">
        <f t="shared" si="149"/>
        <v>3.2071726765779941E-2</v>
      </c>
      <c r="BH91" s="157">
        <f t="shared" si="125"/>
        <v>849708</v>
      </c>
      <c r="BI91" s="4">
        <f t="shared" si="150"/>
        <v>8.3506368693788725E-5</v>
      </c>
      <c r="BJ91" s="4">
        <f t="shared" si="126"/>
        <v>0.11197775067717107</v>
      </c>
      <c r="BK91" s="4">
        <f t="shared" si="151"/>
        <v>6.273412481062815E-2</v>
      </c>
      <c r="BL91" s="159">
        <f t="shared" si="127"/>
        <v>430626</v>
      </c>
      <c r="BM91" s="4">
        <f t="shared" si="152"/>
        <v>9.1304465810597727E-5</v>
      </c>
      <c r="BN91" s="4">
        <f t="shared" si="128"/>
        <v>6.0163798836474998E-2</v>
      </c>
      <c r="BO91" s="4">
        <f t="shared" si="153"/>
        <v>7.3643853805118079E-2</v>
      </c>
      <c r="BP91" s="157">
        <f t="shared" si="129"/>
        <v>1223407</v>
      </c>
      <c r="BQ91" s="164">
        <f t="shared" si="154"/>
        <v>2.68383232966375E-4</v>
      </c>
      <c r="BR91" s="4">
        <f t="shared" si="130"/>
        <v>0.17092514767602368</v>
      </c>
      <c r="BS91" s="4">
        <f t="shared" si="155"/>
        <v>0.21647107178000233</v>
      </c>
    </row>
    <row r="92" spans="1:71" x14ac:dyDescent="0.35">
      <c r="A92">
        <v>312</v>
      </c>
      <c r="B92" t="s">
        <v>62</v>
      </c>
      <c r="C92" t="s">
        <v>472</v>
      </c>
      <c r="G92" s="200">
        <v>2110153</v>
      </c>
      <c r="H92" s="4">
        <f t="shared" si="131"/>
        <v>3.5106752760326212E-4</v>
      </c>
      <c r="I92" s="200">
        <v>118034</v>
      </c>
      <c r="J92" s="200">
        <v>1972030</v>
      </c>
      <c r="K92" s="4">
        <f t="shared" si="132"/>
        <v>3.2132274907237625E-4</v>
      </c>
      <c r="L92" s="200">
        <v>107870</v>
      </c>
      <c r="M92">
        <v>312</v>
      </c>
      <c r="N92" t="s">
        <v>62</v>
      </c>
      <c r="O92" t="s">
        <v>472</v>
      </c>
      <c r="P92" s="200">
        <v>1901913</v>
      </c>
      <c r="Q92" s="4">
        <f t="shared" si="133"/>
        <v>3.1431057452334588E-4</v>
      </c>
      <c r="R92">
        <v>312</v>
      </c>
      <c r="S92" t="s">
        <v>62</v>
      </c>
      <c r="T92" t="s">
        <v>472</v>
      </c>
      <c r="U92" s="200">
        <v>1810147</v>
      </c>
      <c r="V92" s="4">
        <f t="shared" si="134"/>
        <v>3.0603001244239298E-4</v>
      </c>
      <c r="W92" s="163">
        <v>312</v>
      </c>
      <c r="X92" s="163" t="s">
        <v>62</v>
      </c>
      <c r="Y92" s="8" t="s">
        <v>472</v>
      </c>
      <c r="Z92" s="11">
        <v>2021214</v>
      </c>
      <c r="AA92" s="161">
        <f t="shared" si="135"/>
        <v>3.3394140602809074E-4</v>
      </c>
      <c r="AB92">
        <v>312</v>
      </c>
      <c r="AC92" t="s">
        <v>62</v>
      </c>
      <c r="AD92" s="160">
        <v>2084396</v>
      </c>
      <c r="AE92" s="161">
        <f t="shared" si="136"/>
        <v>3.3811740258513908E-4</v>
      </c>
      <c r="AF92">
        <v>312</v>
      </c>
      <c r="AG92" t="s">
        <v>62</v>
      </c>
      <c r="AH92" s="3">
        <v>1927023</v>
      </c>
      <c r="AI92" s="161">
        <f t="shared" si="137"/>
        <v>3.2306745766803993E-4</v>
      </c>
      <c r="AJ92">
        <v>312</v>
      </c>
      <c r="AK92" t="s">
        <v>62</v>
      </c>
      <c r="AL92" s="3">
        <v>1527518</v>
      </c>
      <c r="AM92" s="161">
        <f t="shared" si="138"/>
        <v>2.679563935314028E-4</v>
      </c>
      <c r="AN92" s="13">
        <v>312</v>
      </c>
      <c r="AO92" s="13" t="s">
        <v>62</v>
      </c>
      <c r="AP92" s="3">
        <v>1526948</v>
      </c>
      <c r="AQ92" s="161">
        <f t="shared" si="139"/>
        <v>2.6449335341717945E-4</v>
      </c>
      <c r="AR92" s="179">
        <f t="shared" si="140"/>
        <v>91766</v>
      </c>
      <c r="AS92" s="4">
        <f t="shared" si="141"/>
        <v>8.2805620809529032E-6</v>
      </c>
      <c r="AT92" s="4">
        <f t="shared" si="119"/>
        <v>5.069533026875718E-2</v>
      </c>
      <c r="AU92" s="4">
        <f t="shared" si="142"/>
        <v>2.7058006549313965E-2</v>
      </c>
      <c r="AV92" s="3">
        <f t="shared" si="143"/>
        <v>-211067</v>
      </c>
      <c r="AW92" s="164">
        <f t="shared" si="144"/>
        <v>-2.7911393585697763E-5</v>
      </c>
      <c r="AX92" s="4">
        <f t="shared" si="120"/>
        <v>-0.10442585495647665</v>
      </c>
      <c r="AY92" s="4">
        <f t="shared" si="145"/>
        <v>-8.3581709491125186E-2</v>
      </c>
      <c r="AZ92" s="157">
        <f t="shared" si="121"/>
        <v>-63182</v>
      </c>
      <c r="BA92" s="164">
        <f t="shared" si="146"/>
        <v>-4.1759965570483423E-6</v>
      </c>
      <c r="BB92" s="4">
        <f t="shared" si="122"/>
        <v>-3.0311898506809647E-2</v>
      </c>
      <c r="BC92" s="4">
        <f t="shared" si="147"/>
        <v>-1.2350729436343676E-2</v>
      </c>
      <c r="BD92" s="157">
        <f t="shared" si="123"/>
        <v>157373</v>
      </c>
      <c r="BE92" s="4">
        <f t="shared" si="148"/>
        <v>1.5049944917099154E-5</v>
      </c>
      <c r="BF92" s="4">
        <f t="shared" si="124"/>
        <v>8.1666383847001311E-2</v>
      </c>
      <c r="BG92" s="4">
        <f t="shared" si="149"/>
        <v>4.6584527657884248E-2</v>
      </c>
      <c r="BH92" s="157">
        <f t="shared" si="125"/>
        <v>399505</v>
      </c>
      <c r="BI92" s="4">
        <f t="shared" si="150"/>
        <v>5.5111064136637131E-5</v>
      </c>
      <c r="BJ92" s="4">
        <f t="shared" si="126"/>
        <v>0.26153865289967121</v>
      </c>
      <c r="BK92" s="4">
        <f t="shared" si="151"/>
        <v>0.20567176401476109</v>
      </c>
      <c r="BL92" s="159">
        <f t="shared" si="127"/>
        <v>570</v>
      </c>
      <c r="BM92" s="4">
        <f t="shared" si="152"/>
        <v>3.4630401142233484E-6</v>
      </c>
      <c r="BN92" s="4">
        <f t="shared" si="128"/>
        <v>3.7329365505570588E-4</v>
      </c>
      <c r="BO92" s="4">
        <f t="shared" si="153"/>
        <v>1.3093108274676274E-2</v>
      </c>
      <c r="BP92" s="157">
        <f t="shared" si="129"/>
        <v>283199</v>
      </c>
      <c r="BQ92" s="164">
        <f t="shared" si="154"/>
        <v>6.944805261091129E-5</v>
      </c>
      <c r="BR92" s="4">
        <f t="shared" si="130"/>
        <v>0.18546735055810676</v>
      </c>
      <c r="BS92" s="4">
        <f t="shared" si="155"/>
        <v>0.26257012402641527</v>
      </c>
    </row>
    <row r="93" spans="1:71" x14ac:dyDescent="0.35">
      <c r="A93">
        <v>313</v>
      </c>
      <c r="B93" t="s">
        <v>63</v>
      </c>
      <c r="C93" t="s">
        <v>472</v>
      </c>
      <c r="G93" s="200">
        <v>2640037</v>
      </c>
      <c r="H93" s="4">
        <f t="shared" si="131"/>
        <v>4.3922467345786461E-4</v>
      </c>
      <c r="I93" s="200">
        <v>156305</v>
      </c>
      <c r="J93" s="200">
        <v>2667316</v>
      </c>
      <c r="K93" s="4">
        <f t="shared" si="132"/>
        <v>4.3461271368322706E-4</v>
      </c>
      <c r="L93" s="200">
        <v>170740</v>
      </c>
      <c r="M93">
        <v>313</v>
      </c>
      <c r="N93" t="s">
        <v>63</v>
      </c>
      <c r="O93" t="s">
        <v>472</v>
      </c>
      <c r="P93" s="200">
        <v>2508365</v>
      </c>
      <c r="Q93" s="4">
        <f t="shared" si="133"/>
        <v>4.1453296983839558E-4</v>
      </c>
      <c r="R93">
        <v>313</v>
      </c>
      <c r="S93" t="s">
        <v>63</v>
      </c>
      <c r="T93" t="s">
        <v>472</v>
      </c>
      <c r="U93" s="200">
        <v>2583824</v>
      </c>
      <c r="V93" s="4">
        <f t="shared" si="134"/>
        <v>4.3683065014551504E-4</v>
      </c>
      <c r="W93" s="163">
        <v>313</v>
      </c>
      <c r="X93" s="163" t="s">
        <v>63</v>
      </c>
      <c r="Y93" s="8" t="s">
        <v>472</v>
      </c>
      <c r="Z93" s="11">
        <v>2522427</v>
      </c>
      <c r="AA93" s="161">
        <f t="shared" si="135"/>
        <v>4.1675093235215015E-4</v>
      </c>
      <c r="AB93">
        <v>313</v>
      </c>
      <c r="AC93" t="s">
        <v>63</v>
      </c>
      <c r="AD93" s="160">
        <v>2299325</v>
      </c>
      <c r="AE93" s="161">
        <f t="shared" si="136"/>
        <v>3.7298181185296602E-4</v>
      </c>
      <c r="AF93">
        <v>313</v>
      </c>
      <c r="AG93" t="s">
        <v>63</v>
      </c>
      <c r="AH93" s="3">
        <v>2121292</v>
      </c>
      <c r="AI93" s="161">
        <f t="shared" si="137"/>
        <v>3.5563686235792297E-4</v>
      </c>
      <c r="AJ93">
        <v>313</v>
      </c>
      <c r="AK93" t="s">
        <v>63</v>
      </c>
      <c r="AL93" s="3">
        <v>1925182</v>
      </c>
      <c r="AM93" s="161">
        <f t="shared" si="138"/>
        <v>3.3771440049254616E-4</v>
      </c>
      <c r="AN93" s="13">
        <v>313</v>
      </c>
      <c r="AO93" s="13" t="s">
        <v>63</v>
      </c>
      <c r="AP93" s="3">
        <v>1830795</v>
      </c>
      <c r="AQ93" s="161">
        <f t="shared" si="139"/>
        <v>3.1712481955469674E-4</v>
      </c>
      <c r="AR93" s="179">
        <f t="shared" si="140"/>
        <v>-75459</v>
      </c>
      <c r="AS93" s="4">
        <f t="shared" si="141"/>
        <v>-2.2297680307119456E-5</v>
      </c>
      <c r="AT93" s="4">
        <f t="shared" si="119"/>
        <v>-2.9204388534203568E-2</v>
      </c>
      <c r="AU93" s="4">
        <f t="shared" si="142"/>
        <v>-5.1044221140828266E-2</v>
      </c>
      <c r="AV93" s="3">
        <f t="shared" si="143"/>
        <v>61397</v>
      </c>
      <c r="AW93" s="164">
        <f t="shared" si="144"/>
        <v>2.0079717793364889E-5</v>
      </c>
      <c r="AX93" s="4">
        <f t="shared" si="120"/>
        <v>2.4340446720559208E-2</v>
      </c>
      <c r="AY93" s="4">
        <f t="shared" si="145"/>
        <v>4.8181578575084601E-2</v>
      </c>
      <c r="AZ93" s="157">
        <f t="shared" si="121"/>
        <v>223102</v>
      </c>
      <c r="BA93" s="164">
        <f t="shared" si="146"/>
        <v>4.3769120499184124E-5</v>
      </c>
      <c r="BB93" s="4">
        <f t="shared" si="122"/>
        <v>9.702934556880824E-2</v>
      </c>
      <c r="BC93" s="4">
        <f t="shared" si="147"/>
        <v>0.11734920875026057</v>
      </c>
      <c r="BD93" s="157">
        <f t="shared" si="123"/>
        <v>178033</v>
      </c>
      <c r="BE93" s="4">
        <f t="shared" si="148"/>
        <v>1.7344949495043057E-5</v>
      </c>
      <c r="BF93" s="4">
        <f t="shared" si="124"/>
        <v>8.3926682418073509E-2</v>
      </c>
      <c r="BG93" s="4">
        <f t="shared" si="149"/>
        <v>4.8771517609405214E-2</v>
      </c>
      <c r="BH93" s="157">
        <f t="shared" si="125"/>
        <v>196110</v>
      </c>
      <c r="BI93" s="4">
        <f t="shared" si="150"/>
        <v>1.7922461865376804E-5</v>
      </c>
      <c r="BJ93" s="4">
        <f t="shared" si="126"/>
        <v>0.10186569373700773</v>
      </c>
      <c r="BK93" s="4">
        <f t="shared" si="151"/>
        <v>5.3069877503705613E-2</v>
      </c>
      <c r="BL93" s="159">
        <f t="shared" si="127"/>
        <v>94387</v>
      </c>
      <c r="BM93" s="4">
        <f t="shared" si="152"/>
        <v>2.0589580937849423E-5</v>
      </c>
      <c r="BN93" s="4">
        <f t="shared" si="128"/>
        <v>5.1555198697833454E-2</v>
      </c>
      <c r="BO93" s="4">
        <f t="shared" si="153"/>
        <v>6.4925794728905459E-2</v>
      </c>
      <c r="BP93" s="157">
        <f t="shared" si="129"/>
        <v>753029</v>
      </c>
      <c r="BQ93" s="164">
        <f t="shared" si="154"/>
        <v>9.9626112797453409E-5</v>
      </c>
      <c r="BR93" s="4">
        <f t="shared" si="130"/>
        <v>0.41131257186085823</v>
      </c>
      <c r="BS93" s="4">
        <f t="shared" si="155"/>
        <v>0.31415425931451008</v>
      </c>
    </row>
    <row r="94" spans="1:71" x14ac:dyDescent="0.35">
      <c r="A94">
        <v>317</v>
      </c>
      <c r="B94" t="s">
        <v>99</v>
      </c>
      <c r="C94" t="s">
        <v>471</v>
      </c>
      <c r="G94" s="200">
        <v>1222721</v>
      </c>
      <c r="H94" s="4">
        <f t="shared" si="131"/>
        <v>2.0342488834628971E-4</v>
      </c>
      <c r="I94" s="200">
        <v>55622</v>
      </c>
      <c r="J94" s="200">
        <v>1304973</v>
      </c>
      <c r="K94" s="4">
        <f t="shared" si="132"/>
        <v>2.1263242031065757E-4</v>
      </c>
      <c r="L94" s="200">
        <v>74131</v>
      </c>
      <c r="M94">
        <v>317</v>
      </c>
      <c r="N94" t="s">
        <v>99</v>
      </c>
      <c r="O94" t="s">
        <v>471</v>
      </c>
      <c r="P94" s="200">
        <v>1208149</v>
      </c>
      <c r="Q94" s="4">
        <f t="shared" si="133"/>
        <v>1.9965897824969164E-4</v>
      </c>
      <c r="R94">
        <v>317</v>
      </c>
      <c r="S94" t="s">
        <v>99</v>
      </c>
      <c r="T94" t="s">
        <v>471</v>
      </c>
      <c r="U94" s="200">
        <v>1075836</v>
      </c>
      <c r="V94" s="4">
        <f t="shared" si="134"/>
        <v>1.8188473337578346E-4</v>
      </c>
      <c r="W94" s="163">
        <v>317</v>
      </c>
      <c r="X94" s="163" t="s">
        <v>99</v>
      </c>
      <c r="Y94" s="8" t="s">
        <v>471</v>
      </c>
      <c r="Z94" s="11">
        <v>1107943</v>
      </c>
      <c r="AA94" s="161">
        <f t="shared" si="135"/>
        <v>1.8305238496219646E-4</v>
      </c>
      <c r="AB94">
        <v>317</v>
      </c>
      <c r="AC94" t="s">
        <v>99</v>
      </c>
      <c r="AD94" s="160">
        <v>1217380</v>
      </c>
      <c r="AE94" s="161">
        <f t="shared" si="136"/>
        <v>1.9747560615118081E-4</v>
      </c>
      <c r="AF94">
        <v>317</v>
      </c>
      <c r="AG94" t="s">
        <v>99</v>
      </c>
      <c r="AH94" s="3">
        <v>1095641</v>
      </c>
      <c r="AI94" s="161">
        <f t="shared" si="137"/>
        <v>1.8368538018844038E-4</v>
      </c>
      <c r="AJ94">
        <v>317</v>
      </c>
      <c r="AK94" t="s">
        <v>99</v>
      </c>
      <c r="AL94" s="3">
        <v>988001</v>
      </c>
      <c r="AM94" s="161">
        <f t="shared" si="138"/>
        <v>1.7331460890504695E-4</v>
      </c>
      <c r="AN94" s="13">
        <v>317</v>
      </c>
      <c r="AO94" s="13" t="s">
        <v>99</v>
      </c>
      <c r="AP94" s="3">
        <v>1067151</v>
      </c>
      <c r="AQ94" s="161">
        <f t="shared" si="139"/>
        <v>1.8484869595591761E-4</v>
      </c>
      <c r="AR94" s="179">
        <f t="shared" si="140"/>
        <v>132313</v>
      </c>
      <c r="AS94" s="4">
        <f t="shared" si="141"/>
        <v>1.7774244873908175E-5</v>
      </c>
      <c r="AT94" s="4">
        <f t="shared" si="119"/>
        <v>0.12298621723013545</v>
      </c>
      <c r="AU94" s="4">
        <f t="shared" si="142"/>
        <v>9.7722577063054802E-2</v>
      </c>
      <c r="AV94" s="3">
        <f t="shared" si="143"/>
        <v>-32107</v>
      </c>
      <c r="AW94" s="164">
        <f t="shared" si="144"/>
        <v>-1.1676515864129965E-6</v>
      </c>
      <c r="AX94" s="4">
        <f t="shared" si="120"/>
        <v>-2.8978927616312392E-2</v>
      </c>
      <c r="AY94" s="4">
        <f t="shared" si="145"/>
        <v>-6.3787837927057715E-3</v>
      </c>
      <c r="AZ94" s="157">
        <f t="shared" si="121"/>
        <v>-109437</v>
      </c>
      <c r="BA94" s="164">
        <f t="shared" si="146"/>
        <v>-1.4423221188984345E-5</v>
      </c>
      <c r="BB94" s="4">
        <f t="shared" si="122"/>
        <v>-8.9895513315480791E-2</v>
      </c>
      <c r="BC94" s="4">
        <f t="shared" si="147"/>
        <v>-7.3037989198232428E-2</v>
      </c>
      <c r="BD94" s="157">
        <f t="shared" si="123"/>
        <v>121739</v>
      </c>
      <c r="BE94" s="4">
        <f t="shared" si="148"/>
        <v>1.3790225962740423E-5</v>
      </c>
      <c r="BF94" s="4">
        <f t="shared" si="124"/>
        <v>0.11111212523080097</v>
      </c>
      <c r="BG94" s="4">
        <f t="shared" si="149"/>
        <v>7.5075250673696595E-2</v>
      </c>
      <c r="BH94" s="157">
        <f t="shared" si="125"/>
        <v>107640</v>
      </c>
      <c r="BI94" s="4">
        <f t="shared" si="150"/>
        <v>1.0370771283393432E-5</v>
      </c>
      <c r="BJ94" s="4">
        <f t="shared" si="126"/>
        <v>0.10894725815054843</v>
      </c>
      <c r="BK94" s="4">
        <f t="shared" si="151"/>
        <v>5.9837836803908535E-2</v>
      </c>
      <c r="BL94" s="159">
        <f t="shared" si="127"/>
        <v>-79150</v>
      </c>
      <c r="BM94" s="4">
        <f t="shared" si="152"/>
        <v>-1.1534087050870664E-5</v>
      </c>
      <c r="BN94" s="4">
        <f t="shared" si="128"/>
        <v>-7.4169447435273927E-2</v>
      </c>
      <c r="BO94" s="4">
        <f t="shared" si="153"/>
        <v>-6.2397448849849026E-2</v>
      </c>
      <c r="BP94" s="157">
        <f t="shared" si="129"/>
        <v>8685</v>
      </c>
      <c r="BQ94" s="164">
        <f t="shared" si="154"/>
        <v>-1.7963109937211533E-6</v>
      </c>
      <c r="BR94" s="4">
        <f t="shared" si="130"/>
        <v>8.1384921159236134E-3</v>
      </c>
      <c r="BS94" s="4">
        <f t="shared" si="155"/>
        <v>-9.7177369006137548E-3</v>
      </c>
    </row>
    <row r="95" spans="1:71" x14ac:dyDescent="0.35">
      <c r="A95">
        <v>321</v>
      </c>
      <c r="B95" t="s">
        <v>164</v>
      </c>
      <c r="C95" t="s">
        <v>473</v>
      </c>
      <c r="G95" s="200">
        <v>7763539</v>
      </c>
      <c r="H95" s="4">
        <f t="shared" si="131"/>
        <v>1.2916250348583738E-3</v>
      </c>
      <c r="I95" s="200">
        <v>367012</v>
      </c>
      <c r="J95" s="200">
        <v>7625079</v>
      </c>
      <c r="K95" s="4">
        <f t="shared" si="132"/>
        <v>1.2424310716236799E-3</v>
      </c>
      <c r="L95" s="200">
        <v>316178</v>
      </c>
      <c r="M95">
        <v>321</v>
      </c>
      <c r="N95" t="s">
        <v>164</v>
      </c>
      <c r="O95" t="s">
        <v>473</v>
      </c>
      <c r="P95" s="200">
        <v>7719033</v>
      </c>
      <c r="Q95" s="4">
        <f t="shared" si="133"/>
        <v>1.2756491474608281E-3</v>
      </c>
      <c r="R95">
        <v>321</v>
      </c>
      <c r="S95" t="s">
        <v>164</v>
      </c>
      <c r="T95" t="s">
        <v>473</v>
      </c>
      <c r="U95" s="200">
        <v>7532338</v>
      </c>
      <c r="V95" s="4">
        <f t="shared" si="134"/>
        <v>1.2734443621762815E-3</v>
      </c>
      <c r="W95" s="163">
        <v>321</v>
      </c>
      <c r="X95" s="163" t="s">
        <v>164</v>
      </c>
      <c r="Y95" s="8" t="s">
        <v>473</v>
      </c>
      <c r="Z95" s="11">
        <v>7996327</v>
      </c>
      <c r="AA95" s="161">
        <f t="shared" si="135"/>
        <v>1.3211390191441305E-3</v>
      </c>
      <c r="AB95">
        <v>321</v>
      </c>
      <c r="AC95" t="s">
        <v>164</v>
      </c>
      <c r="AD95" s="160">
        <v>8147622</v>
      </c>
      <c r="AE95" s="161">
        <f t="shared" si="136"/>
        <v>1.3216551883066059E-3</v>
      </c>
      <c r="AF95">
        <v>321</v>
      </c>
      <c r="AG95" t="s">
        <v>164</v>
      </c>
      <c r="AH95" s="3">
        <v>7028617</v>
      </c>
      <c r="AI95" s="161">
        <f t="shared" si="137"/>
        <v>1.1783551234792558E-3</v>
      </c>
      <c r="AJ95">
        <v>321</v>
      </c>
      <c r="AK95" t="s">
        <v>164</v>
      </c>
      <c r="AL95" s="3">
        <v>6371797</v>
      </c>
      <c r="AM95" s="161">
        <f t="shared" si="138"/>
        <v>1.1177372341499162E-3</v>
      </c>
      <c r="AN95" s="13">
        <v>321</v>
      </c>
      <c r="AO95" s="13" t="s">
        <v>164</v>
      </c>
      <c r="AP95" s="3">
        <v>6286288</v>
      </c>
      <c r="AQ95" s="161">
        <f t="shared" si="139"/>
        <v>1.088891955499581E-3</v>
      </c>
      <c r="AR95" s="179">
        <f t="shared" si="140"/>
        <v>186695</v>
      </c>
      <c r="AS95" s="4">
        <f t="shared" si="141"/>
        <v>2.2047852845465989E-6</v>
      </c>
      <c r="AT95" s="4">
        <f t="shared" si="119"/>
        <v>2.4785796919893931E-2</v>
      </c>
      <c r="AU95" s="4">
        <f t="shared" si="142"/>
        <v>1.7313558016611589E-3</v>
      </c>
      <c r="AV95" s="3">
        <f t="shared" si="143"/>
        <v>-463989</v>
      </c>
      <c r="AW95" s="164">
        <f t="shared" si="144"/>
        <v>-4.7694656967849081E-5</v>
      </c>
      <c r="AX95" s="4">
        <f t="shared" si="120"/>
        <v>-5.8025265850183465E-2</v>
      </c>
      <c r="AY95" s="4">
        <f t="shared" si="145"/>
        <v>-3.6101164432148072E-2</v>
      </c>
      <c r="AZ95" s="157">
        <f t="shared" si="121"/>
        <v>-151295</v>
      </c>
      <c r="BA95" s="164">
        <f t="shared" si="146"/>
        <v>-5.1616916247536164E-7</v>
      </c>
      <c r="BB95" s="4">
        <f t="shared" si="122"/>
        <v>-1.8569221792567207E-2</v>
      </c>
      <c r="BC95" s="4">
        <f t="shared" si="147"/>
        <v>-3.9054752483263995E-4</v>
      </c>
      <c r="BD95" s="157">
        <f t="shared" si="123"/>
        <v>1119005</v>
      </c>
      <c r="BE95" s="4">
        <f t="shared" si="148"/>
        <v>1.4330006482735015E-4</v>
      </c>
      <c r="BF95" s="4">
        <f t="shared" si="124"/>
        <v>0.1592069961985409</v>
      </c>
      <c r="BG95" s="4">
        <f t="shared" si="149"/>
        <v>0.12161025311642638</v>
      </c>
      <c r="BH95" s="157">
        <f t="shared" si="125"/>
        <v>656820</v>
      </c>
      <c r="BI95" s="4">
        <f t="shared" si="150"/>
        <v>6.061788932933956E-5</v>
      </c>
      <c r="BJ95" s="4">
        <f t="shared" si="126"/>
        <v>0.10308238005699177</v>
      </c>
      <c r="BK95" s="4">
        <f t="shared" si="151"/>
        <v>5.4232683207911463E-2</v>
      </c>
      <c r="BL95" s="159">
        <f t="shared" si="127"/>
        <v>85509</v>
      </c>
      <c r="BM95" s="4">
        <f t="shared" si="152"/>
        <v>2.8845278650335227E-5</v>
      </c>
      <c r="BN95" s="4">
        <f t="shared" si="128"/>
        <v>1.3602463011557854E-2</v>
      </c>
      <c r="BO95" s="4">
        <f t="shared" si="153"/>
        <v>2.6490487421317283E-2</v>
      </c>
      <c r="BP95" s="157">
        <f t="shared" si="129"/>
        <v>1246050</v>
      </c>
      <c r="BQ95" s="164">
        <f t="shared" si="154"/>
        <v>2.3224706364454958E-4</v>
      </c>
      <c r="BR95" s="4">
        <f t="shared" si="130"/>
        <v>0.19821713545418218</v>
      </c>
      <c r="BS95" s="4">
        <f t="shared" si="155"/>
        <v>0.21328751899723164</v>
      </c>
    </row>
    <row r="96" spans="1:71" x14ac:dyDescent="0.35">
      <c r="A96">
        <v>327</v>
      </c>
      <c r="B96" t="s">
        <v>193</v>
      </c>
      <c r="C96" t="s">
        <v>472</v>
      </c>
      <c r="G96" s="200">
        <v>4349240</v>
      </c>
      <c r="H96" s="4">
        <f t="shared" si="131"/>
        <v>7.2358588867878866E-4</v>
      </c>
      <c r="I96" s="200">
        <v>0</v>
      </c>
      <c r="J96" s="200">
        <v>4613014</v>
      </c>
      <c r="K96" s="4">
        <f t="shared" si="132"/>
        <v>7.5164492426046188E-4</v>
      </c>
      <c r="L96" s="200">
        <v>148144</v>
      </c>
      <c r="M96">
        <v>327</v>
      </c>
      <c r="N96" t="s">
        <v>193</v>
      </c>
      <c r="O96" t="s">
        <v>472</v>
      </c>
      <c r="P96" s="200">
        <v>4451100</v>
      </c>
      <c r="Q96" s="4">
        <f t="shared" si="133"/>
        <v>7.3558979735711613E-4</v>
      </c>
      <c r="R96">
        <v>327</v>
      </c>
      <c r="S96" t="s">
        <v>193</v>
      </c>
      <c r="T96" t="s">
        <v>472</v>
      </c>
      <c r="U96" s="200">
        <v>4201756</v>
      </c>
      <c r="V96" s="4">
        <f t="shared" si="134"/>
        <v>7.1036409803176164E-4</v>
      </c>
      <c r="W96" s="163">
        <v>327</v>
      </c>
      <c r="X96" s="163" t="s">
        <v>193</v>
      </c>
      <c r="Y96" s="8" t="s">
        <v>472</v>
      </c>
      <c r="Z96" s="11">
        <v>4252974.2</v>
      </c>
      <c r="AA96" s="161">
        <f t="shared" si="135"/>
        <v>7.026688832301748E-4</v>
      </c>
      <c r="AB96">
        <v>327</v>
      </c>
      <c r="AC96" t="s">
        <v>193</v>
      </c>
      <c r="AD96" s="160">
        <v>4314550.9200000009</v>
      </c>
      <c r="AE96" s="161">
        <f t="shared" si="136"/>
        <v>6.9987888596587339E-4</v>
      </c>
      <c r="AF96">
        <v>327</v>
      </c>
      <c r="AG96" t="s">
        <v>193</v>
      </c>
      <c r="AH96" s="3">
        <v>3951868</v>
      </c>
      <c r="AI96" s="161">
        <f t="shared" si="137"/>
        <v>6.6253487778800862E-4</v>
      </c>
      <c r="AJ96">
        <v>327</v>
      </c>
      <c r="AK96" t="s">
        <v>193</v>
      </c>
      <c r="AL96" s="3">
        <v>3428308</v>
      </c>
      <c r="AM96" s="161">
        <f t="shared" si="138"/>
        <v>6.0139196238267339E-4</v>
      </c>
      <c r="AN96" s="13">
        <v>327</v>
      </c>
      <c r="AO96" s="13" t="s">
        <v>193</v>
      </c>
      <c r="AP96" s="3">
        <v>3252967</v>
      </c>
      <c r="AQ96" s="161">
        <f t="shared" si="139"/>
        <v>5.6346918846314476E-4</v>
      </c>
      <c r="AR96" s="179">
        <f t="shared" si="140"/>
        <v>249344</v>
      </c>
      <c r="AS96" s="4">
        <f t="shared" si="141"/>
        <v>2.5225699325354491E-5</v>
      </c>
      <c r="AT96" s="4">
        <f t="shared" si="119"/>
        <v>5.9342808102136345E-2</v>
      </c>
      <c r="AU96" s="4">
        <f t="shared" si="142"/>
        <v>3.5510943465820545E-2</v>
      </c>
      <c r="AV96" s="3">
        <f t="shared" si="143"/>
        <v>-51218.200000000186</v>
      </c>
      <c r="AW96" s="164">
        <f t="shared" si="144"/>
        <v>7.6952148015868365E-6</v>
      </c>
      <c r="AX96" s="4">
        <f t="shared" si="120"/>
        <v>-1.2042913403989186E-2</v>
      </c>
      <c r="AY96" s="4">
        <f t="shared" si="145"/>
        <v>1.0951409668536721E-2</v>
      </c>
      <c r="AZ96" s="157">
        <f t="shared" si="121"/>
        <v>-61576.720000000671</v>
      </c>
      <c r="BA96" s="164">
        <f t="shared" si="146"/>
        <v>2.7899972643014156E-6</v>
      </c>
      <c r="BB96" s="4">
        <f t="shared" si="122"/>
        <v>-1.427187235514204E-2</v>
      </c>
      <c r="BC96" s="4">
        <f t="shared" si="147"/>
        <v>3.9864001047139148E-3</v>
      </c>
      <c r="BD96" s="157">
        <f t="shared" si="123"/>
        <v>362682.92000000086</v>
      </c>
      <c r="BE96" s="4">
        <f t="shared" si="148"/>
        <v>3.7344008177864771E-5</v>
      </c>
      <c r="BF96" s="4">
        <f t="shared" si="124"/>
        <v>9.177505928841774E-2</v>
      </c>
      <c r="BG96" s="4">
        <f t="shared" si="149"/>
        <v>5.6365346836598898E-2</v>
      </c>
      <c r="BH96" s="157">
        <f t="shared" si="125"/>
        <v>523560</v>
      </c>
      <c r="BI96" s="4">
        <f t="shared" si="150"/>
        <v>6.1142915405335225E-5</v>
      </c>
      <c r="BJ96" s="4">
        <f t="shared" si="126"/>
        <v>0.15271673373570868</v>
      </c>
      <c r="BK96" s="4">
        <f t="shared" si="151"/>
        <v>0.1016689933185858</v>
      </c>
      <c r="BL96" s="159">
        <f t="shared" si="127"/>
        <v>175341</v>
      </c>
      <c r="BM96" s="4">
        <f t="shared" si="152"/>
        <v>3.7922773919528635E-5</v>
      </c>
      <c r="BN96" s="4">
        <f t="shared" si="128"/>
        <v>5.3901868663284933E-2</v>
      </c>
      <c r="BO96" s="4">
        <f t="shared" si="153"/>
        <v>6.7302302762929297E-2</v>
      </c>
      <c r="BP96" s="157">
        <f t="shared" si="129"/>
        <v>948789</v>
      </c>
      <c r="BQ96" s="164">
        <f t="shared" si="154"/>
        <v>1.3919969476703005E-4</v>
      </c>
      <c r="BR96" s="4">
        <f t="shared" si="130"/>
        <v>0.29166880573949872</v>
      </c>
      <c r="BS96" s="4">
        <f t="shared" si="155"/>
        <v>0.24704047287251943</v>
      </c>
    </row>
    <row r="97" spans="1:71" x14ac:dyDescent="0.35">
      <c r="A97">
        <v>331</v>
      </c>
      <c r="B97" t="s">
        <v>199</v>
      </c>
      <c r="C97" t="s">
        <v>471</v>
      </c>
      <c r="G97" s="200">
        <v>2185281</v>
      </c>
      <c r="H97" s="4">
        <f t="shared" si="131"/>
        <v>3.6356662184608619E-4</v>
      </c>
      <c r="I97" s="200">
        <v>242396</v>
      </c>
      <c r="J97" s="200">
        <v>2081514</v>
      </c>
      <c r="K97" s="4">
        <f t="shared" si="132"/>
        <v>3.3916208207412571E-4</v>
      </c>
      <c r="L97" s="200">
        <v>244884</v>
      </c>
      <c r="M97">
        <v>331</v>
      </c>
      <c r="N97" t="s">
        <v>199</v>
      </c>
      <c r="O97" t="s">
        <v>471</v>
      </c>
      <c r="P97" s="200">
        <v>2028791</v>
      </c>
      <c r="Q97" s="4">
        <f t="shared" si="133"/>
        <v>3.352784616319429E-4</v>
      </c>
      <c r="R97">
        <v>331</v>
      </c>
      <c r="S97" t="s">
        <v>199</v>
      </c>
      <c r="T97" t="s">
        <v>471</v>
      </c>
      <c r="U97" s="200">
        <v>1951423</v>
      </c>
      <c r="V97" s="4">
        <f t="shared" si="134"/>
        <v>3.2991464503732119E-4</v>
      </c>
      <c r="W97" s="163">
        <v>331</v>
      </c>
      <c r="X97" s="163" t="s">
        <v>199</v>
      </c>
      <c r="Y97" s="8" t="s">
        <v>471</v>
      </c>
      <c r="Z97" s="11">
        <v>1828208</v>
      </c>
      <c r="AA97" s="161">
        <f t="shared" si="135"/>
        <v>3.0205329570832365E-4</v>
      </c>
      <c r="AB97">
        <v>331</v>
      </c>
      <c r="AC97" t="s">
        <v>199</v>
      </c>
      <c r="AD97" s="160">
        <v>1740407</v>
      </c>
      <c r="AE97" s="161">
        <f t="shared" si="136"/>
        <v>2.823177046400944E-4</v>
      </c>
      <c r="AF97">
        <v>331</v>
      </c>
      <c r="AG97" t="s">
        <v>199</v>
      </c>
      <c r="AH97" s="3">
        <v>1640041</v>
      </c>
      <c r="AI97" s="161">
        <f t="shared" si="137"/>
        <v>2.7495461981582464E-4</v>
      </c>
      <c r="AJ97">
        <v>331</v>
      </c>
      <c r="AK97" t="s">
        <v>199</v>
      </c>
      <c r="AL97" s="3">
        <v>1470702</v>
      </c>
      <c r="AM97" s="161">
        <f t="shared" si="138"/>
        <v>2.5798976108917939E-4</v>
      </c>
      <c r="AN97" s="13">
        <v>331</v>
      </c>
      <c r="AO97" s="13" t="s">
        <v>199</v>
      </c>
      <c r="AP97" s="3">
        <v>1554009</v>
      </c>
      <c r="AQ97" s="161">
        <f t="shared" si="139"/>
        <v>2.6918077868432822E-4</v>
      </c>
      <c r="AR97" s="179">
        <f t="shared" si="140"/>
        <v>77368</v>
      </c>
      <c r="AS97" s="4">
        <f t="shared" si="141"/>
        <v>5.3638165946217112E-6</v>
      </c>
      <c r="AT97" s="4">
        <f t="shared" si="119"/>
        <v>3.9646965317104495E-2</v>
      </c>
      <c r="AU97" s="4">
        <f t="shared" si="142"/>
        <v>1.6258194885573923E-2</v>
      </c>
      <c r="AV97" s="3">
        <f t="shared" si="143"/>
        <v>123215</v>
      </c>
      <c r="AW97" s="164">
        <f t="shared" si="144"/>
        <v>2.7861349328997542E-5</v>
      </c>
      <c r="AX97" s="4">
        <f t="shared" si="120"/>
        <v>6.739659819889203E-2</v>
      </c>
      <c r="AY97" s="4">
        <f t="shared" si="145"/>
        <v>9.2239845500317677E-2</v>
      </c>
      <c r="AZ97" s="157">
        <f t="shared" si="121"/>
        <v>87801</v>
      </c>
      <c r="BA97" s="164">
        <f t="shared" si="146"/>
        <v>1.9735591068229246E-5</v>
      </c>
      <c r="BB97" s="4">
        <f t="shared" si="122"/>
        <v>5.0448544507118165E-2</v>
      </c>
      <c r="BC97" s="4">
        <f t="shared" si="147"/>
        <v>6.9905608978326969E-2</v>
      </c>
      <c r="BD97" s="157">
        <f t="shared" si="123"/>
        <v>100366</v>
      </c>
      <c r="BE97" s="4">
        <f t="shared" si="148"/>
        <v>7.3630848242697638E-6</v>
      </c>
      <c r="BF97" s="4">
        <f t="shared" si="124"/>
        <v>6.1197250556540968E-2</v>
      </c>
      <c r="BG97" s="4">
        <f t="shared" si="149"/>
        <v>2.6779272991309788E-2</v>
      </c>
      <c r="BH97" s="157">
        <f t="shared" si="125"/>
        <v>169339</v>
      </c>
      <c r="BI97" s="4">
        <f t="shared" si="150"/>
        <v>1.6964858726645248E-5</v>
      </c>
      <c r="BJ97" s="4">
        <f t="shared" si="126"/>
        <v>0.11514161264484579</v>
      </c>
      <c r="BK97" s="4">
        <f t="shared" si="151"/>
        <v>6.5757876029742909E-2</v>
      </c>
      <c r="BL97" s="159">
        <f t="shared" si="127"/>
        <v>-83307</v>
      </c>
      <c r="BM97" s="4">
        <f t="shared" si="152"/>
        <v>-1.119101759514883E-5</v>
      </c>
      <c r="BN97" s="4">
        <f t="shared" si="128"/>
        <v>-5.3607797638237614E-2</v>
      </c>
      <c r="BO97" s="4">
        <f t="shared" si="153"/>
        <v>-4.1574356274051358E-2</v>
      </c>
      <c r="BP97" s="157">
        <f t="shared" si="129"/>
        <v>397414</v>
      </c>
      <c r="BQ97" s="164">
        <f t="shared" si="154"/>
        <v>3.2872517023995428E-5</v>
      </c>
      <c r="BR97" s="4">
        <f t="shared" si="130"/>
        <v>0.25573468364726332</v>
      </c>
      <c r="BS97" s="4">
        <f t="shared" si="155"/>
        <v>0.12212059562598061</v>
      </c>
    </row>
    <row r="98" spans="1:71" x14ac:dyDescent="0.35">
      <c r="A98">
        <v>335</v>
      </c>
      <c r="B98" t="s">
        <v>219</v>
      </c>
      <c r="C98" t="s">
        <v>471</v>
      </c>
      <c r="G98" s="200">
        <v>1663278</v>
      </c>
      <c r="H98" s="4">
        <f t="shared" si="131"/>
        <v>2.7672064308933932E-4</v>
      </c>
      <c r="I98" s="200">
        <v>150605</v>
      </c>
      <c r="J98" s="200">
        <v>1611866</v>
      </c>
      <c r="K98" s="4">
        <f t="shared" si="132"/>
        <v>2.6263759387853877E-4</v>
      </c>
      <c r="L98" s="200">
        <v>131255</v>
      </c>
      <c r="M98">
        <v>335</v>
      </c>
      <c r="N98" t="s">
        <v>219</v>
      </c>
      <c r="O98" t="s">
        <v>471</v>
      </c>
      <c r="P98" s="200">
        <v>1643126</v>
      </c>
      <c r="Q98" s="4">
        <f t="shared" si="133"/>
        <v>2.7154337610303268E-4</v>
      </c>
      <c r="R98">
        <v>335</v>
      </c>
      <c r="S98" t="s">
        <v>219</v>
      </c>
      <c r="T98" t="s">
        <v>471</v>
      </c>
      <c r="U98" s="200">
        <v>1486331</v>
      </c>
      <c r="V98" s="4">
        <f t="shared" si="134"/>
        <v>2.5128450585699085E-4</v>
      </c>
      <c r="W98" s="163">
        <v>335</v>
      </c>
      <c r="X98" s="163" t="s">
        <v>219</v>
      </c>
      <c r="Y98" s="8" t="s">
        <v>471</v>
      </c>
      <c r="Z98" s="11">
        <v>1441581</v>
      </c>
      <c r="AA98" s="161">
        <f t="shared" si="135"/>
        <v>2.381754658553627E-4</v>
      </c>
      <c r="AB98">
        <v>335</v>
      </c>
      <c r="AC98" t="s">
        <v>219</v>
      </c>
      <c r="AD98" s="160">
        <v>1465645.9399999997</v>
      </c>
      <c r="AE98" s="161">
        <f t="shared" si="136"/>
        <v>2.3774772084683262E-4</v>
      </c>
      <c r="AF98">
        <v>335</v>
      </c>
      <c r="AG98" t="s">
        <v>219</v>
      </c>
      <c r="AH98" s="3">
        <v>1355548</v>
      </c>
      <c r="AI98" s="161">
        <f t="shared" si="137"/>
        <v>2.2725906546366921E-4</v>
      </c>
      <c r="AJ98">
        <v>335</v>
      </c>
      <c r="AK98" t="s">
        <v>219</v>
      </c>
      <c r="AL98" s="3">
        <v>1295202</v>
      </c>
      <c r="AM98" s="161">
        <f t="shared" si="138"/>
        <v>2.272036446147672E-4</v>
      </c>
      <c r="AN98" s="13">
        <v>335</v>
      </c>
      <c r="AO98" s="13" t="s">
        <v>219</v>
      </c>
      <c r="AP98" s="3">
        <v>1236556</v>
      </c>
      <c r="AQ98" s="161">
        <f t="shared" si="139"/>
        <v>2.1419252202965245E-4</v>
      </c>
      <c r="AR98" s="179">
        <f t="shared" si="140"/>
        <v>156795</v>
      </c>
      <c r="AS98" s="4">
        <f t="shared" si="141"/>
        <v>2.0258870246041836E-5</v>
      </c>
      <c r="AT98" s="4">
        <f t="shared" si="119"/>
        <v>0.10549130711799727</v>
      </c>
      <c r="AU98" s="4">
        <f t="shared" si="142"/>
        <v>8.0621247127633938E-2</v>
      </c>
      <c r="AV98" s="3">
        <f t="shared" si="143"/>
        <v>44750</v>
      </c>
      <c r="AW98" s="164">
        <f t="shared" si="144"/>
        <v>1.3109040001628149E-5</v>
      </c>
      <c r="AX98" s="4">
        <f t="shared" si="120"/>
        <v>3.1042307022636953E-2</v>
      </c>
      <c r="AY98" s="4">
        <f t="shared" si="145"/>
        <v>5.5039422110709349E-2</v>
      </c>
      <c r="AZ98" s="157">
        <f t="shared" si="121"/>
        <v>-24064.939999999711</v>
      </c>
      <c r="BA98" s="164">
        <f t="shared" si="146"/>
        <v>4.2774500853007486E-7</v>
      </c>
      <c r="BB98" s="4">
        <f t="shared" si="122"/>
        <v>-1.6419340676507257E-2</v>
      </c>
      <c r="BC98" s="4">
        <f t="shared" si="147"/>
        <v>1.7991550329336142E-3</v>
      </c>
      <c r="BD98" s="157">
        <f t="shared" si="123"/>
        <v>110097.93999999971</v>
      </c>
      <c r="BE98" s="4">
        <f t="shared" si="148"/>
        <v>1.0488655383163414E-5</v>
      </c>
      <c r="BF98" s="4">
        <f t="shared" si="124"/>
        <v>8.1220244506280639E-2</v>
      </c>
      <c r="BG98" s="4">
        <f t="shared" si="149"/>
        <v>4.6152858024667814E-2</v>
      </c>
      <c r="BH98" s="157">
        <f t="shared" si="125"/>
        <v>60346</v>
      </c>
      <c r="BI98" s="4">
        <f t="shared" si="150"/>
        <v>5.5420848902004282E-8</v>
      </c>
      <c r="BJ98" s="4">
        <f t="shared" si="126"/>
        <v>4.6591960173007763E-2</v>
      </c>
      <c r="BK98" s="4">
        <f t="shared" si="151"/>
        <v>2.4392587978054898E-4</v>
      </c>
      <c r="BL98" s="159">
        <f t="shared" si="127"/>
        <v>58646</v>
      </c>
      <c r="BM98" s="4">
        <f t="shared" si="152"/>
        <v>1.3011122585114749E-5</v>
      </c>
      <c r="BN98" s="4">
        <f t="shared" si="128"/>
        <v>4.7426885640440064E-2</v>
      </c>
      <c r="BO98" s="4">
        <f t="shared" si="153"/>
        <v>6.0744989889579389E-2</v>
      </c>
      <c r="BP98" s="157">
        <f t="shared" si="129"/>
        <v>249775</v>
      </c>
      <c r="BQ98" s="164">
        <f t="shared" si="154"/>
        <v>2.3982943825710243E-5</v>
      </c>
      <c r="BR98" s="4">
        <f t="shared" si="130"/>
        <v>0.2019924694069658</v>
      </c>
      <c r="BS98" s="4">
        <f t="shared" si="155"/>
        <v>0.11196909956730461</v>
      </c>
    </row>
    <row r="99" spans="1:71" x14ac:dyDescent="0.35">
      <c r="A99">
        <v>339</v>
      </c>
      <c r="B99" t="s">
        <v>267</v>
      </c>
      <c r="C99" t="s">
        <v>471</v>
      </c>
      <c r="G99" s="200">
        <v>556691</v>
      </c>
      <c r="H99" s="4">
        <f t="shared" si="131"/>
        <v>9.2617043886859205E-5</v>
      </c>
      <c r="I99" s="200">
        <v>45908</v>
      </c>
      <c r="J99" s="200">
        <v>443194</v>
      </c>
      <c r="K99" s="4">
        <f t="shared" si="132"/>
        <v>7.2214071009255804E-5</v>
      </c>
      <c r="L99" s="200">
        <v>24174</v>
      </c>
      <c r="M99">
        <v>339</v>
      </c>
      <c r="N99" t="s">
        <v>267</v>
      </c>
      <c r="O99" t="s">
        <v>471</v>
      </c>
      <c r="P99" s="200">
        <v>380024</v>
      </c>
      <c r="Q99" s="4">
        <f t="shared" si="133"/>
        <v>6.2802852587189839E-5</v>
      </c>
      <c r="R99">
        <v>339</v>
      </c>
      <c r="S99" t="s">
        <v>267</v>
      </c>
      <c r="T99" t="s">
        <v>471</v>
      </c>
      <c r="U99" s="200">
        <v>397497</v>
      </c>
      <c r="V99" s="4">
        <f t="shared" si="134"/>
        <v>6.7202283491790384E-5</v>
      </c>
      <c r="W99" s="163">
        <v>339</v>
      </c>
      <c r="X99" s="163" t="s">
        <v>267</v>
      </c>
      <c r="Y99" s="8" t="s">
        <v>471</v>
      </c>
      <c r="Z99" s="11">
        <v>432138</v>
      </c>
      <c r="AA99" s="161">
        <f t="shared" si="135"/>
        <v>7.1397076864778832E-5</v>
      </c>
      <c r="AB99">
        <v>339</v>
      </c>
      <c r="AC99" t="s">
        <v>267</v>
      </c>
      <c r="AD99" s="160">
        <v>442087</v>
      </c>
      <c r="AE99" s="161">
        <f t="shared" si="136"/>
        <v>7.1712528788510626E-5</v>
      </c>
      <c r="AF99">
        <v>339</v>
      </c>
      <c r="AG99" t="s">
        <v>267</v>
      </c>
      <c r="AH99" s="3">
        <v>442136</v>
      </c>
      <c r="AI99" s="161">
        <f t="shared" si="137"/>
        <v>7.4124571146019799E-5</v>
      </c>
      <c r="AJ99">
        <v>339</v>
      </c>
      <c r="AK99" t="s">
        <v>267</v>
      </c>
      <c r="AL99" s="3">
        <v>425613</v>
      </c>
      <c r="AM99" s="161">
        <f t="shared" si="138"/>
        <v>7.4660805646860429E-5</v>
      </c>
      <c r="AN99" s="13">
        <v>339</v>
      </c>
      <c r="AO99" s="13" t="s">
        <v>267</v>
      </c>
      <c r="AP99" s="3">
        <v>417500</v>
      </c>
      <c r="AQ99" s="161">
        <f t="shared" si="139"/>
        <v>7.2318097965138586E-5</v>
      </c>
      <c r="AR99" s="179">
        <f t="shared" si="140"/>
        <v>-17473</v>
      </c>
      <c r="AS99" s="4">
        <f t="shared" si="141"/>
        <v>-4.3994309046005447E-6</v>
      </c>
      <c r="AT99" s="4">
        <f t="shared" si="119"/>
        <v>-4.3957564459605983E-2</v>
      </c>
      <c r="AU99" s="4">
        <f t="shared" si="142"/>
        <v>-6.5465497242188073E-2</v>
      </c>
      <c r="AV99" s="3">
        <f t="shared" si="143"/>
        <v>-34641</v>
      </c>
      <c r="AW99" s="164">
        <f t="shared" si="144"/>
        <v>-4.1947933729884478E-6</v>
      </c>
      <c r="AX99" s="4">
        <f t="shared" si="120"/>
        <v>-8.0161892728711659E-2</v>
      </c>
      <c r="AY99" s="4">
        <f t="shared" si="145"/>
        <v>-5.8753012828985964E-2</v>
      </c>
      <c r="AZ99" s="157">
        <f t="shared" si="121"/>
        <v>-9949</v>
      </c>
      <c r="BA99" s="164">
        <f t="shared" si="146"/>
        <v>-3.1545192373179408E-7</v>
      </c>
      <c r="BB99" s="4">
        <f t="shared" si="122"/>
        <v>-2.2504620131331615E-2</v>
      </c>
      <c r="BC99" s="4">
        <f t="shared" si="147"/>
        <v>-4.3988397712497627E-3</v>
      </c>
      <c r="BD99" s="157">
        <f t="shared" si="123"/>
        <v>-49</v>
      </c>
      <c r="BE99" s="4">
        <f t="shared" si="148"/>
        <v>-2.4120423575091729E-6</v>
      </c>
      <c r="BF99" s="4">
        <f t="shared" si="124"/>
        <v>-1.1082562831346011E-4</v>
      </c>
      <c r="BG99" s="4">
        <f t="shared" si="149"/>
        <v>-3.2540388702656124E-2</v>
      </c>
      <c r="BH99" s="157">
        <f t="shared" si="125"/>
        <v>16523</v>
      </c>
      <c r="BI99" s="4">
        <f t="shared" si="150"/>
        <v>-5.3623450084063049E-7</v>
      </c>
      <c r="BJ99" s="4">
        <f t="shared" si="126"/>
        <v>3.8821652534109623E-2</v>
      </c>
      <c r="BK99" s="4">
        <f t="shared" si="151"/>
        <v>-7.182275843325028E-3</v>
      </c>
      <c r="BL99" s="159">
        <f t="shared" si="127"/>
        <v>8113</v>
      </c>
      <c r="BM99" s="4">
        <f t="shared" si="152"/>
        <v>2.342707681721843E-6</v>
      </c>
      <c r="BN99" s="4">
        <f t="shared" si="128"/>
        <v>1.9432335329341317E-2</v>
      </c>
      <c r="BO99" s="4">
        <f t="shared" si="153"/>
        <v>3.2394486963016653E-2</v>
      </c>
      <c r="BP99" s="157">
        <f t="shared" si="129"/>
        <v>-20003</v>
      </c>
      <c r="BQ99" s="164">
        <f t="shared" si="154"/>
        <v>-9.2102110035975442E-7</v>
      </c>
      <c r="BR99" s="4">
        <f t="shared" si="130"/>
        <v>-4.7911377245508979E-2</v>
      </c>
      <c r="BS99" s="4">
        <f t="shared" si="155"/>
        <v>-1.2735693087555188E-2</v>
      </c>
    </row>
    <row r="100" spans="1:71" x14ac:dyDescent="0.35">
      <c r="A100">
        <v>340</v>
      </c>
      <c r="B100" t="s">
        <v>270</v>
      </c>
      <c r="C100" t="s">
        <v>472</v>
      </c>
      <c r="G100" s="200">
        <v>3739122</v>
      </c>
      <c r="H100" s="4">
        <f t="shared" si="131"/>
        <v>6.2208016003908941E-4</v>
      </c>
      <c r="I100" s="200">
        <v>353167</v>
      </c>
      <c r="J100" s="200">
        <v>3579229</v>
      </c>
      <c r="K100" s="4">
        <f t="shared" si="132"/>
        <v>5.83199901542863E-4</v>
      </c>
      <c r="L100" s="200">
        <v>273088</v>
      </c>
      <c r="M100">
        <v>340</v>
      </c>
      <c r="N100" t="s">
        <v>270</v>
      </c>
      <c r="O100" t="s">
        <v>472</v>
      </c>
      <c r="P100" s="200">
        <v>3474315</v>
      </c>
      <c r="Q100" s="4">
        <f t="shared" si="133"/>
        <v>5.7416608631681804E-4</v>
      </c>
      <c r="R100">
        <v>340</v>
      </c>
      <c r="S100" t="s">
        <v>270</v>
      </c>
      <c r="T100" t="s">
        <v>472</v>
      </c>
      <c r="U100" s="200">
        <v>3364352</v>
      </c>
      <c r="V100" s="4">
        <f t="shared" si="134"/>
        <v>5.6878954273911991E-4</v>
      </c>
      <c r="W100" s="163">
        <v>340</v>
      </c>
      <c r="X100" s="163" t="s">
        <v>270</v>
      </c>
      <c r="Y100" s="8" t="s">
        <v>472</v>
      </c>
      <c r="Z100" s="11">
        <v>3564007</v>
      </c>
      <c r="AA100" s="161">
        <f t="shared" si="135"/>
        <v>5.8883893970354333E-4</v>
      </c>
      <c r="AB100">
        <v>340</v>
      </c>
      <c r="AC100" t="s">
        <v>270</v>
      </c>
      <c r="AD100" s="160">
        <v>3785282</v>
      </c>
      <c r="AE100" s="161">
        <f t="shared" si="136"/>
        <v>6.1402426309217664E-4</v>
      </c>
      <c r="AF100">
        <v>340</v>
      </c>
      <c r="AG100" t="s">
        <v>270</v>
      </c>
      <c r="AH100" s="3">
        <v>3971953</v>
      </c>
      <c r="AI100" s="161">
        <f t="shared" si="137"/>
        <v>6.6590214942268159E-4</v>
      </c>
      <c r="AJ100">
        <v>340</v>
      </c>
      <c r="AK100" t="s">
        <v>270</v>
      </c>
      <c r="AL100" s="3">
        <v>3835885</v>
      </c>
      <c r="AM100" s="161">
        <f t="shared" si="138"/>
        <v>6.7288890252108647E-4</v>
      </c>
      <c r="AN100" s="13">
        <v>340</v>
      </c>
      <c r="AO100" s="13" t="s">
        <v>270</v>
      </c>
      <c r="AP100" s="3">
        <v>3550617</v>
      </c>
      <c r="AQ100" s="161">
        <f t="shared" si="139"/>
        <v>6.1502722884475801E-4</v>
      </c>
      <c r="AR100" s="179">
        <f t="shared" si="140"/>
        <v>109963</v>
      </c>
      <c r="AS100" s="4">
        <f t="shared" si="141"/>
        <v>5.376543577698123E-6</v>
      </c>
      <c r="AT100" s="4">
        <f t="shared" si="119"/>
        <v>3.2684748801552276E-2</v>
      </c>
      <c r="AU100" s="4">
        <f t="shared" si="142"/>
        <v>9.4526062342959061E-3</v>
      </c>
      <c r="AV100" s="3">
        <f t="shared" si="143"/>
        <v>-199655</v>
      </c>
      <c r="AW100" s="164">
        <f t="shared" si="144"/>
        <v>-2.004939696442342E-5</v>
      </c>
      <c r="AX100" s="4">
        <f t="shared" si="120"/>
        <v>-5.6019811408900153E-2</v>
      </c>
      <c r="AY100" s="4">
        <f t="shared" si="145"/>
        <v>-3.4049033806285781E-2</v>
      </c>
      <c r="AZ100" s="157">
        <f t="shared" si="121"/>
        <v>-221275</v>
      </c>
      <c r="BA100" s="164">
        <f t="shared" si="146"/>
        <v>-2.5185323388633306E-5</v>
      </c>
      <c r="BB100" s="4">
        <f t="shared" si="122"/>
        <v>-5.8456675090521659E-2</v>
      </c>
      <c r="BC100" s="4">
        <f t="shared" si="147"/>
        <v>-4.1016821162411482E-2</v>
      </c>
      <c r="BD100" s="157">
        <f t="shared" si="123"/>
        <v>-186671</v>
      </c>
      <c r="BE100" s="4">
        <f t="shared" si="148"/>
        <v>-5.1877886330504953E-5</v>
      </c>
      <c r="BF100" s="4">
        <f t="shared" si="124"/>
        <v>-4.6997283200480973E-2</v>
      </c>
      <c r="BG100" s="4">
        <f t="shared" si="149"/>
        <v>-7.7906170411796413E-2</v>
      </c>
      <c r="BH100" s="157">
        <f t="shared" si="125"/>
        <v>136068</v>
      </c>
      <c r="BI100" s="4">
        <f t="shared" si="150"/>
        <v>-6.9867530984048763E-6</v>
      </c>
      <c r="BJ100" s="4">
        <f t="shared" si="126"/>
        <v>3.5472387727994971E-2</v>
      </c>
      <c r="BK100" s="4">
        <f t="shared" si="151"/>
        <v>-1.0383219387669914E-2</v>
      </c>
      <c r="BL100" s="159">
        <f t="shared" si="127"/>
        <v>285268</v>
      </c>
      <c r="BM100" s="4">
        <f t="shared" si="152"/>
        <v>5.7861673676328461E-5</v>
      </c>
      <c r="BN100" s="4">
        <f t="shared" si="128"/>
        <v>8.0343219220772047E-2</v>
      </c>
      <c r="BO100" s="4">
        <f t="shared" si="153"/>
        <v>9.407985689513855E-2</v>
      </c>
      <c r="BP100" s="157">
        <f t="shared" si="129"/>
        <v>-186265</v>
      </c>
      <c r="BQ100" s="164">
        <f t="shared" si="154"/>
        <v>-2.6188289141214675E-5</v>
      </c>
      <c r="BR100" s="4">
        <f t="shared" si="130"/>
        <v>-5.2459896406737198E-2</v>
      </c>
      <c r="BS100" s="4">
        <f t="shared" si="155"/>
        <v>-4.2580698728421643E-2</v>
      </c>
    </row>
    <row r="101" spans="1:71" x14ac:dyDescent="0.35">
      <c r="A101">
        <v>342</v>
      </c>
      <c r="B101" t="s">
        <v>295</v>
      </c>
      <c r="C101" t="s">
        <v>473</v>
      </c>
      <c r="G101" s="200">
        <v>9684106</v>
      </c>
      <c r="H101" s="4">
        <f t="shared" si="131"/>
        <v>1.6111510162855093E-3</v>
      </c>
      <c r="I101" s="200">
        <v>210898</v>
      </c>
      <c r="J101" s="200">
        <v>10074027</v>
      </c>
      <c r="K101" s="4">
        <f t="shared" si="132"/>
        <v>1.6414628833584393E-3</v>
      </c>
      <c r="L101" s="200">
        <v>233027</v>
      </c>
      <c r="M101">
        <v>342</v>
      </c>
      <c r="N101" t="s">
        <v>295</v>
      </c>
      <c r="O101" t="s">
        <v>473</v>
      </c>
      <c r="P101" s="200">
        <v>9962293</v>
      </c>
      <c r="Q101" s="4">
        <f t="shared" si="133"/>
        <v>1.6463708047633656E-3</v>
      </c>
      <c r="R101">
        <v>342</v>
      </c>
      <c r="S101" t="s">
        <v>295</v>
      </c>
      <c r="T101" t="s">
        <v>473</v>
      </c>
      <c r="U101" s="200">
        <v>9816955</v>
      </c>
      <c r="V101" s="4">
        <f t="shared" si="134"/>
        <v>1.6596899924682426E-3</v>
      </c>
      <c r="W101" s="163">
        <v>342</v>
      </c>
      <c r="X101" s="163" t="s">
        <v>295</v>
      </c>
      <c r="Y101" s="8" t="s">
        <v>473</v>
      </c>
      <c r="Z101" s="11">
        <v>10019616</v>
      </c>
      <c r="AA101" s="161">
        <f t="shared" si="135"/>
        <v>1.655423253006141E-3</v>
      </c>
      <c r="AB101">
        <v>342</v>
      </c>
      <c r="AC101" t="s">
        <v>295</v>
      </c>
      <c r="AD101" s="160">
        <v>10708558</v>
      </c>
      <c r="AE101" s="161">
        <f t="shared" si="136"/>
        <v>1.7370738652311326E-3</v>
      </c>
      <c r="AF101">
        <v>342</v>
      </c>
      <c r="AG101" t="s">
        <v>295</v>
      </c>
      <c r="AH101" s="3">
        <v>10483990</v>
      </c>
      <c r="AI101" s="161">
        <f t="shared" si="137"/>
        <v>1.7576520858947474E-3</v>
      </c>
      <c r="AJ101">
        <v>342</v>
      </c>
      <c r="AK101" t="s">
        <v>295</v>
      </c>
      <c r="AL101" s="3">
        <v>9578031</v>
      </c>
      <c r="AM101" s="161">
        <f t="shared" si="138"/>
        <v>1.6801730937978966E-3</v>
      </c>
      <c r="AN101" s="13">
        <v>342</v>
      </c>
      <c r="AO101" s="13" t="s">
        <v>295</v>
      </c>
      <c r="AP101" s="3">
        <v>9376365</v>
      </c>
      <c r="AQ101" s="161">
        <f t="shared" si="139"/>
        <v>1.6241458266512494E-3</v>
      </c>
      <c r="AR101" s="179">
        <f t="shared" si="140"/>
        <v>145338</v>
      </c>
      <c r="AS101" s="4">
        <f t="shared" si="141"/>
        <v>-1.331918770487695E-5</v>
      </c>
      <c r="AT101" s="4">
        <f t="shared" si="119"/>
        <v>1.4804794358332089E-2</v>
      </c>
      <c r="AU101" s="4">
        <f t="shared" si="142"/>
        <v>-8.0251057518693856E-3</v>
      </c>
      <c r="AV101" s="3">
        <f t="shared" si="143"/>
        <v>-202661</v>
      </c>
      <c r="AW101" s="164">
        <f t="shared" si="144"/>
        <v>4.2667394621015257E-6</v>
      </c>
      <c r="AX101" s="4">
        <f t="shared" si="120"/>
        <v>-2.0226423846981759E-2</v>
      </c>
      <c r="AY101" s="4">
        <f t="shared" si="145"/>
        <v>2.5774311520352297E-3</v>
      </c>
      <c r="AZ101" s="157">
        <f t="shared" si="121"/>
        <v>-688942</v>
      </c>
      <c r="BA101" s="164">
        <f t="shared" si="146"/>
        <v>-8.1650612224991575E-5</v>
      </c>
      <c r="BB101" s="4">
        <f t="shared" si="122"/>
        <v>-6.4335646312043138E-2</v>
      </c>
      <c r="BC101" s="4">
        <f t="shared" si="147"/>
        <v>-4.7004686363252182E-2</v>
      </c>
      <c r="BD101" s="157">
        <f t="shared" si="123"/>
        <v>224568</v>
      </c>
      <c r="BE101" s="4">
        <f t="shared" si="148"/>
        <v>-2.0578220663614814E-5</v>
      </c>
      <c r="BF101" s="4">
        <f t="shared" si="124"/>
        <v>2.1420089107295981E-2</v>
      </c>
      <c r="BG101" s="4">
        <f t="shared" si="149"/>
        <v>-1.1707789515772855E-2</v>
      </c>
      <c r="BH101" s="157">
        <f t="shared" si="125"/>
        <v>905959</v>
      </c>
      <c r="BI101" s="4">
        <f t="shared" si="150"/>
        <v>7.7478992096850817E-5</v>
      </c>
      <c r="BJ101" s="4">
        <f t="shared" si="126"/>
        <v>9.4587186030197654E-2</v>
      </c>
      <c r="BK101" s="4">
        <f t="shared" si="151"/>
        <v>4.6113696489280022E-2</v>
      </c>
      <c r="BL101" s="159">
        <f t="shared" si="127"/>
        <v>201666</v>
      </c>
      <c r="BM101" s="4">
        <f t="shared" si="152"/>
        <v>5.6027267146647195E-5</v>
      </c>
      <c r="BN101" s="4">
        <f t="shared" si="128"/>
        <v>2.1507908448529893E-2</v>
      </c>
      <c r="BO101" s="4">
        <f t="shared" si="153"/>
        <v>3.4496451135897818E-2</v>
      </c>
      <c r="BP101" s="157">
        <f t="shared" si="129"/>
        <v>440590</v>
      </c>
      <c r="BQ101" s="164">
        <f t="shared" si="154"/>
        <v>3.1277426354891624E-5</v>
      </c>
      <c r="BR101" s="4">
        <f t="shared" si="130"/>
        <v>4.6989425006385734E-2</v>
      </c>
      <c r="BS101" s="4">
        <f t="shared" si="155"/>
        <v>1.9257769740652592E-2</v>
      </c>
    </row>
    <row r="102" spans="1:71" x14ac:dyDescent="0.35">
      <c r="A102">
        <v>344</v>
      </c>
      <c r="B102" t="s">
        <v>323</v>
      </c>
      <c r="C102" t="s">
        <v>473</v>
      </c>
      <c r="G102" s="200">
        <v>147412116</v>
      </c>
      <c r="H102" s="4">
        <f t="shared" si="131"/>
        <v>2.4525049654165021E-2</v>
      </c>
      <c r="I102" s="200">
        <v>2198525</v>
      </c>
      <c r="J102" s="200">
        <v>147035982</v>
      </c>
      <c r="K102" s="4">
        <f t="shared" si="132"/>
        <v>2.395805639305509E-2</v>
      </c>
      <c r="L102" s="200">
        <v>1681076</v>
      </c>
      <c r="M102">
        <v>344</v>
      </c>
      <c r="N102" t="s">
        <v>323</v>
      </c>
      <c r="O102" t="s">
        <v>473</v>
      </c>
      <c r="P102" s="200">
        <v>148484440</v>
      </c>
      <c r="Q102" s="4">
        <f t="shared" si="133"/>
        <v>2.4538572292306368E-2</v>
      </c>
      <c r="R102">
        <v>344</v>
      </c>
      <c r="S102" t="s">
        <v>323</v>
      </c>
      <c r="T102" t="s">
        <v>473</v>
      </c>
      <c r="U102" s="200">
        <v>144083827</v>
      </c>
      <c r="V102" s="4">
        <f t="shared" si="134"/>
        <v>2.4359334004120988E-2</v>
      </c>
      <c r="W102" s="163">
        <v>344</v>
      </c>
      <c r="X102" s="163" t="s">
        <v>323</v>
      </c>
      <c r="Y102" s="8" t="s">
        <v>473</v>
      </c>
      <c r="Z102" s="11">
        <v>145122893</v>
      </c>
      <c r="AA102" s="161">
        <f t="shared" si="135"/>
        <v>2.3976947980413835E-2</v>
      </c>
      <c r="AB102">
        <v>344</v>
      </c>
      <c r="AC102" t="s">
        <v>323</v>
      </c>
      <c r="AD102" s="160">
        <v>147823646</v>
      </c>
      <c r="AE102" s="161">
        <f t="shared" si="136"/>
        <v>2.3979007456445458E-2</v>
      </c>
      <c r="AF102">
        <v>344</v>
      </c>
      <c r="AG102" t="s">
        <v>323</v>
      </c>
      <c r="AH102" s="3">
        <v>142436521</v>
      </c>
      <c r="AI102" s="161">
        <f t="shared" si="137"/>
        <v>2.3879634399044735E-2</v>
      </c>
      <c r="AJ102">
        <v>344</v>
      </c>
      <c r="AK102" t="s">
        <v>323</v>
      </c>
      <c r="AL102" s="3">
        <v>136554812</v>
      </c>
      <c r="AM102" s="161">
        <f t="shared" si="138"/>
        <v>2.3954372349706338E-2</v>
      </c>
      <c r="AN102" s="13">
        <v>344</v>
      </c>
      <c r="AO102" s="13" t="s">
        <v>323</v>
      </c>
      <c r="AP102" s="3">
        <v>136296894</v>
      </c>
      <c r="AQ102" s="161">
        <f t="shared" si="139"/>
        <v>2.3608939239846968E-2</v>
      </c>
      <c r="AR102" s="179">
        <f t="shared" si="140"/>
        <v>4400613</v>
      </c>
      <c r="AS102" s="4">
        <f t="shared" si="141"/>
        <v>1.7923828818538004E-4</v>
      </c>
      <c r="AT102" s="4">
        <f t="shared" si="119"/>
        <v>3.0542033006938384E-2</v>
      </c>
      <c r="AU102" s="4">
        <f t="shared" si="142"/>
        <v>7.3580947720104919E-3</v>
      </c>
      <c r="AV102" s="3">
        <f t="shared" si="143"/>
        <v>-1039066</v>
      </c>
      <c r="AW102" s="164">
        <f t="shared" si="144"/>
        <v>3.8238602370715274E-4</v>
      </c>
      <c r="AX102" s="4">
        <f t="shared" si="120"/>
        <v>-7.1599041234658963E-3</v>
      </c>
      <c r="AY102" s="4">
        <f t="shared" si="145"/>
        <v>1.5948069121204011E-2</v>
      </c>
      <c r="AZ102" s="157">
        <f t="shared" si="121"/>
        <v>-2700753</v>
      </c>
      <c r="BA102" s="164">
        <f t="shared" si="146"/>
        <v>-2.0594760316225424E-6</v>
      </c>
      <c r="BB102" s="4">
        <f t="shared" si="122"/>
        <v>-1.8270101388244746E-2</v>
      </c>
      <c r="BC102" s="4">
        <f t="shared" si="147"/>
        <v>-8.5886625431152435E-5</v>
      </c>
      <c r="BD102" s="157">
        <f t="shared" si="123"/>
        <v>5387125</v>
      </c>
      <c r="BE102" s="4">
        <f t="shared" si="148"/>
        <v>9.9373057400722886E-5</v>
      </c>
      <c r="BF102" s="4">
        <f t="shared" si="124"/>
        <v>3.7821234063979983E-2</v>
      </c>
      <c r="BG102" s="4">
        <f t="shared" si="149"/>
        <v>4.1614145233604639E-3</v>
      </c>
      <c r="BH102" s="157">
        <f t="shared" si="125"/>
        <v>5881709</v>
      </c>
      <c r="BI102" s="4">
        <f t="shared" si="150"/>
        <v>-7.4737950661603325E-5</v>
      </c>
      <c r="BJ102" s="4">
        <f t="shared" si="126"/>
        <v>4.3072147468519818E-2</v>
      </c>
      <c r="BK102" s="4">
        <f t="shared" si="151"/>
        <v>-3.1200128966234241E-3</v>
      </c>
      <c r="BL102" s="159">
        <f t="shared" si="127"/>
        <v>257918</v>
      </c>
      <c r="BM102" s="4">
        <f t="shared" si="152"/>
        <v>3.4543310985937076E-4</v>
      </c>
      <c r="BN102" s="4">
        <f t="shared" si="128"/>
        <v>1.892324853712367E-3</v>
      </c>
      <c r="BO102" s="4">
        <f t="shared" si="153"/>
        <v>1.4631454058569124E-2</v>
      </c>
      <c r="BP102" s="157">
        <f t="shared" si="129"/>
        <v>7786933</v>
      </c>
      <c r="BQ102" s="164">
        <f t="shared" si="154"/>
        <v>3.6800874056686778E-4</v>
      </c>
      <c r="BR102" s="4">
        <f t="shared" si="130"/>
        <v>5.713213831563909E-2</v>
      </c>
      <c r="BS102" s="4">
        <f t="shared" si="155"/>
        <v>1.5587686377105234E-2</v>
      </c>
    </row>
    <row r="103" spans="1:71" x14ac:dyDescent="0.35">
      <c r="A103">
        <v>345</v>
      </c>
      <c r="B103" t="s">
        <v>329</v>
      </c>
      <c r="C103" t="s">
        <v>473</v>
      </c>
      <c r="G103" s="200">
        <v>17363473</v>
      </c>
      <c r="H103" s="4">
        <f t="shared" si="131"/>
        <v>2.8887723007364856E-3</v>
      </c>
      <c r="I103" s="200">
        <v>1022560</v>
      </c>
      <c r="J103" s="200">
        <v>17767065</v>
      </c>
      <c r="K103" s="4">
        <f t="shared" si="132"/>
        <v>2.8949672006752425E-3</v>
      </c>
      <c r="L103" s="200">
        <v>811395</v>
      </c>
      <c r="M103">
        <v>345</v>
      </c>
      <c r="N103" t="s">
        <v>329</v>
      </c>
      <c r="O103" t="s">
        <v>473</v>
      </c>
      <c r="P103" s="200">
        <v>17150647</v>
      </c>
      <c r="Q103" s="4">
        <f t="shared" si="133"/>
        <v>2.8343198201059134E-3</v>
      </c>
      <c r="R103">
        <v>345</v>
      </c>
      <c r="S103" t="s">
        <v>329</v>
      </c>
      <c r="T103" t="s">
        <v>473</v>
      </c>
      <c r="U103" s="200">
        <v>16095600</v>
      </c>
      <c r="V103" s="4">
        <f t="shared" si="134"/>
        <v>2.7211804722311393E-3</v>
      </c>
      <c r="W103" s="163">
        <v>345</v>
      </c>
      <c r="X103" s="163" t="s">
        <v>329</v>
      </c>
      <c r="Y103" s="8" t="s">
        <v>473</v>
      </c>
      <c r="Z103" s="11">
        <v>17450479</v>
      </c>
      <c r="AA103" s="161">
        <f t="shared" si="135"/>
        <v>2.8831373091239574E-3</v>
      </c>
      <c r="AB103">
        <v>345</v>
      </c>
      <c r="AC103" t="s">
        <v>329</v>
      </c>
      <c r="AD103" s="160">
        <v>18544458</v>
      </c>
      <c r="AE103" s="161">
        <f t="shared" si="136"/>
        <v>3.0081635021892211E-3</v>
      </c>
      <c r="AF103">
        <v>345</v>
      </c>
      <c r="AG103" t="s">
        <v>329</v>
      </c>
      <c r="AH103" s="3">
        <v>18630066</v>
      </c>
      <c r="AI103" s="161">
        <f t="shared" si="137"/>
        <v>3.123350400492257E-3</v>
      </c>
      <c r="AJ103">
        <v>345</v>
      </c>
      <c r="AK103" t="s">
        <v>329</v>
      </c>
      <c r="AL103" s="3">
        <v>18097520</v>
      </c>
      <c r="AM103" s="161">
        <f t="shared" si="138"/>
        <v>3.1746573140627034E-3</v>
      </c>
      <c r="AN103" s="13">
        <v>345</v>
      </c>
      <c r="AO103" s="13" t="s">
        <v>329</v>
      </c>
      <c r="AP103" s="3">
        <v>18621421</v>
      </c>
      <c r="AQ103" s="161">
        <f t="shared" si="139"/>
        <v>3.2255467021032069E-3</v>
      </c>
      <c r="AR103" s="179">
        <f t="shared" si="140"/>
        <v>1055047</v>
      </c>
      <c r="AS103" s="4">
        <f t="shared" si="141"/>
        <v>1.1313934787477407E-4</v>
      </c>
      <c r="AT103" s="4">
        <f t="shared" si="119"/>
        <v>6.5548783518477094E-2</v>
      </c>
      <c r="AU103" s="4">
        <f t="shared" si="142"/>
        <v>4.1577304052167224E-2</v>
      </c>
      <c r="AV103" s="3">
        <f t="shared" si="143"/>
        <v>-1354879</v>
      </c>
      <c r="AW103" s="164">
        <f t="shared" si="144"/>
        <v>-1.6195683689281806E-4</v>
      </c>
      <c r="AX103" s="4">
        <f t="shared" si="120"/>
        <v>-7.7641364457674777E-2</v>
      </c>
      <c r="AY103" s="4">
        <f t="shared" si="145"/>
        <v>-5.6173820227115277E-2</v>
      </c>
      <c r="AZ103" s="157">
        <f t="shared" si="121"/>
        <v>-1093979</v>
      </c>
      <c r="BA103" s="164">
        <f t="shared" si="146"/>
        <v>-1.2502619306526373E-4</v>
      </c>
      <c r="BB103" s="4">
        <f t="shared" si="122"/>
        <v>-5.899223369051821E-2</v>
      </c>
      <c r="BC103" s="4">
        <f t="shared" si="147"/>
        <v>-4.1562299713521114E-2</v>
      </c>
      <c r="BD103" s="157">
        <f t="shared" si="123"/>
        <v>-85608</v>
      </c>
      <c r="BE103" s="4">
        <f t="shared" si="148"/>
        <v>-1.1518689830303588E-4</v>
      </c>
      <c r="BF103" s="4">
        <f t="shared" si="124"/>
        <v>-4.5951528030013424E-3</v>
      </c>
      <c r="BG103" s="4">
        <f t="shared" si="149"/>
        <v>-3.687927498780854E-2</v>
      </c>
      <c r="BH103" s="157">
        <f t="shared" si="125"/>
        <v>532546</v>
      </c>
      <c r="BI103" s="4">
        <f t="shared" si="150"/>
        <v>-5.1306913570446384E-5</v>
      </c>
      <c r="BJ103" s="4">
        <f t="shared" si="126"/>
        <v>2.9426462852368721E-2</v>
      </c>
      <c r="BK103" s="4">
        <f t="shared" si="151"/>
        <v>-1.6161402159273499E-2</v>
      </c>
      <c r="BL103" s="159">
        <f t="shared" si="127"/>
        <v>-523901</v>
      </c>
      <c r="BM103" s="4">
        <f t="shared" si="152"/>
        <v>-5.0889388040503518E-5</v>
      </c>
      <c r="BN103" s="4">
        <f t="shared" si="128"/>
        <v>-2.8134319072642199E-2</v>
      </c>
      <c r="BO103" s="4">
        <f t="shared" si="153"/>
        <v>-1.577698069208586E-2</v>
      </c>
      <c r="BP103" s="157">
        <f t="shared" si="129"/>
        <v>-2525821</v>
      </c>
      <c r="BQ103" s="164">
        <f t="shared" si="154"/>
        <v>-3.4240939297924952E-4</v>
      </c>
      <c r="BR103" s="4">
        <f t="shared" si="130"/>
        <v>-0.13564061518183818</v>
      </c>
      <c r="BS103" s="4">
        <f t="shared" si="155"/>
        <v>-0.10615545971043688</v>
      </c>
    </row>
    <row r="104" spans="1:71" x14ac:dyDescent="0.35">
      <c r="A104">
        <v>351</v>
      </c>
      <c r="B104" t="s">
        <v>369</v>
      </c>
      <c r="C104" t="s">
        <v>471</v>
      </c>
      <c r="G104" s="200">
        <v>1443408</v>
      </c>
      <c r="H104" s="4">
        <f t="shared" si="131"/>
        <v>2.4014072812860934E-4</v>
      </c>
      <c r="I104" s="200">
        <v>152583</v>
      </c>
      <c r="J104" s="200">
        <v>1377860</v>
      </c>
      <c r="K104" s="4">
        <f t="shared" si="132"/>
        <v>2.2450863477577131E-4</v>
      </c>
      <c r="L104" s="200">
        <v>82145</v>
      </c>
      <c r="M104">
        <v>351</v>
      </c>
      <c r="N104" t="s">
        <v>369</v>
      </c>
      <c r="O104" t="s">
        <v>471</v>
      </c>
      <c r="P104" s="200">
        <v>1434603</v>
      </c>
      <c r="Q104" s="4">
        <f t="shared" si="133"/>
        <v>2.3708281774345911E-4</v>
      </c>
      <c r="R104">
        <v>351</v>
      </c>
      <c r="S104" t="s">
        <v>369</v>
      </c>
      <c r="T104" t="s">
        <v>471</v>
      </c>
      <c r="U104" s="200">
        <v>1463611</v>
      </c>
      <c r="V104" s="4">
        <f t="shared" si="134"/>
        <v>2.4744338031155658E-4</v>
      </c>
      <c r="W104" s="163">
        <v>351</v>
      </c>
      <c r="X104" s="163" t="s">
        <v>369</v>
      </c>
      <c r="Y104" s="8" t="s">
        <v>471</v>
      </c>
      <c r="Z104" s="11">
        <v>1518942</v>
      </c>
      <c r="AA104" s="161">
        <f t="shared" si="135"/>
        <v>2.5095691359505734E-4</v>
      </c>
      <c r="AB104">
        <v>351</v>
      </c>
      <c r="AC104" t="s">
        <v>369</v>
      </c>
      <c r="AD104" s="160">
        <v>1535572</v>
      </c>
      <c r="AE104" s="161">
        <f t="shared" si="136"/>
        <v>2.4909067956495177E-4</v>
      </c>
      <c r="AF104">
        <v>351</v>
      </c>
      <c r="AG104" t="s">
        <v>369</v>
      </c>
      <c r="AH104" s="3">
        <v>1585860</v>
      </c>
      <c r="AI104" s="161">
        <f t="shared" si="137"/>
        <v>2.6587111747884576E-4</v>
      </c>
      <c r="AJ104">
        <v>351</v>
      </c>
      <c r="AK104" t="s">
        <v>369</v>
      </c>
      <c r="AL104" s="3">
        <v>1261740</v>
      </c>
      <c r="AM104" s="161">
        <f t="shared" si="138"/>
        <v>2.2133375840697927E-4</v>
      </c>
      <c r="AN104" s="13">
        <v>351</v>
      </c>
      <c r="AO104" s="13" t="s">
        <v>369</v>
      </c>
      <c r="AP104" s="3">
        <v>1146967</v>
      </c>
      <c r="AQ104" s="161">
        <f t="shared" si="139"/>
        <v>1.9867418411684097E-4</v>
      </c>
      <c r="AR104" s="179">
        <f t="shared" si="140"/>
        <v>-29008</v>
      </c>
      <c r="AS104" s="4">
        <f t="shared" si="141"/>
        <v>-1.0360562568097469E-5</v>
      </c>
      <c r="AT104" s="4">
        <f t="shared" si="119"/>
        <v>-1.9819473890261827E-2</v>
      </c>
      <c r="AU104" s="4">
        <f t="shared" si="142"/>
        <v>-4.1870437410984521E-2</v>
      </c>
      <c r="AV104" s="3">
        <f t="shared" si="143"/>
        <v>-55331</v>
      </c>
      <c r="AW104" s="164">
        <f t="shared" si="144"/>
        <v>-3.5135332835007651E-6</v>
      </c>
      <c r="AX104" s="4">
        <f t="shared" si="120"/>
        <v>-3.6427329022437983E-2</v>
      </c>
      <c r="AY104" s="4">
        <f t="shared" si="145"/>
        <v>-1.4000543890853642E-2</v>
      </c>
      <c r="AZ104" s="157">
        <f t="shared" si="121"/>
        <v>-16630</v>
      </c>
      <c r="BA104" s="164">
        <f t="shared" si="146"/>
        <v>1.8662340301055691E-6</v>
      </c>
      <c r="BB104" s="4">
        <f t="shared" si="122"/>
        <v>-1.0829840606627367E-2</v>
      </c>
      <c r="BC104" s="4">
        <f t="shared" si="147"/>
        <v>7.4921873165428423E-3</v>
      </c>
      <c r="BD104" s="157">
        <f t="shared" si="123"/>
        <v>-50288</v>
      </c>
      <c r="BE104" s="4">
        <f t="shared" si="148"/>
        <v>-1.6780437913893988E-5</v>
      </c>
      <c r="BF104" s="4">
        <f t="shared" si="124"/>
        <v>-3.1710239239277113E-2</v>
      </c>
      <c r="BG104" s="4">
        <f t="shared" si="149"/>
        <v>-6.3114933555086655E-2</v>
      </c>
      <c r="BH104" s="157">
        <f t="shared" si="125"/>
        <v>324120</v>
      </c>
      <c r="BI104" s="4">
        <f t="shared" si="150"/>
        <v>4.4537359071866489E-5</v>
      </c>
      <c r="BJ104" s="4">
        <f t="shared" si="126"/>
        <v>0.25688335156212849</v>
      </c>
      <c r="BK104" s="4">
        <f t="shared" si="151"/>
        <v>0.20122262140406549</v>
      </c>
      <c r="BL104" s="159">
        <f t="shared" si="127"/>
        <v>114773</v>
      </c>
      <c r="BM104" s="4">
        <f t="shared" si="152"/>
        <v>2.26595742901383E-5</v>
      </c>
      <c r="BN104" s="4">
        <f t="shared" si="128"/>
        <v>0.10006652327399132</v>
      </c>
      <c r="BO104" s="4">
        <f t="shared" si="153"/>
        <v>0.11405394410384052</v>
      </c>
      <c r="BP104" s="157">
        <f t="shared" si="129"/>
        <v>316644</v>
      </c>
      <c r="BQ104" s="164">
        <f t="shared" si="154"/>
        <v>5.228272947821637E-5</v>
      </c>
      <c r="BR104" s="4">
        <f t="shared" si="130"/>
        <v>0.27607071519930393</v>
      </c>
      <c r="BS104" s="4">
        <f t="shared" si="155"/>
        <v>0.26315814362407908</v>
      </c>
    </row>
    <row r="105" spans="1:71" x14ac:dyDescent="0.35">
      <c r="A105">
        <v>352</v>
      </c>
      <c r="B105" t="s">
        <v>363</v>
      </c>
      <c r="C105" t="s">
        <v>472</v>
      </c>
      <c r="G105" s="200">
        <v>3711878</v>
      </c>
      <c r="H105" s="4">
        <f t="shared" si="131"/>
        <v>6.175475580324941E-4</v>
      </c>
      <c r="I105" s="200">
        <v>249365</v>
      </c>
      <c r="J105" s="200">
        <v>3779001</v>
      </c>
      <c r="K105" s="4">
        <f t="shared" si="132"/>
        <v>6.1575076954572638E-4</v>
      </c>
      <c r="L105" s="200">
        <v>202356</v>
      </c>
      <c r="M105">
        <v>352</v>
      </c>
      <c r="N105" t="s">
        <v>363</v>
      </c>
      <c r="O105" t="s">
        <v>472</v>
      </c>
      <c r="P105" s="200">
        <v>3959044</v>
      </c>
      <c r="Q105" s="4">
        <f t="shared" si="133"/>
        <v>6.542725109945646E-4</v>
      </c>
      <c r="R105">
        <v>352</v>
      </c>
      <c r="S105" t="s">
        <v>363</v>
      </c>
      <c r="T105" t="s">
        <v>472</v>
      </c>
      <c r="U105" s="200">
        <v>3713872</v>
      </c>
      <c r="V105" s="4">
        <f t="shared" si="134"/>
        <v>6.2788066072504329E-4</v>
      </c>
      <c r="W105" s="163">
        <v>352</v>
      </c>
      <c r="X105" s="163" t="s">
        <v>363</v>
      </c>
      <c r="Y105" s="8" t="s">
        <v>472</v>
      </c>
      <c r="Z105" s="11">
        <v>3802603</v>
      </c>
      <c r="AA105" s="161">
        <f t="shared" si="135"/>
        <v>6.2825934927555221E-4</v>
      </c>
      <c r="AB105">
        <v>352</v>
      </c>
      <c r="AC105" t="s">
        <v>363</v>
      </c>
      <c r="AD105" s="160">
        <v>3799397</v>
      </c>
      <c r="AE105" s="161">
        <f t="shared" si="136"/>
        <v>6.1631390821598664E-4</v>
      </c>
      <c r="AF105">
        <v>352</v>
      </c>
      <c r="AG105" t="s">
        <v>363</v>
      </c>
      <c r="AH105" s="3">
        <v>3720169</v>
      </c>
      <c r="AI105" s="161">
        <f t="shared" si="137"/>
        <v>6.2369029374608116E-4</v>
      </c>
      <c r="AJ105">
        <v>352</v>
      </c>
      <c r="AK105" t="s">
        <v>363</v>
      </c>
      <c r="AL105" s="3">
        <v>3505597</v>
      </c>
      <c r="AM105" s="161">
        <f t="shared" si="138"/>
        <v>6.1494995757464398E-4</v>
      </c>
      <c r="AN105" s="13">
        <v>352</v>
      </c>
      <c r="AO105" s="13" t="s">
        <v>363</v>
      </c>
      <c r="AP105" s="3">
        <v>3312885</v>
      </c>
      <c r="AQ105" s="161">
        <f t="shared" si="139"/>
        <v>5.7384800473589967E-4</v>
      </c>
      <c r="AR105" s="179">
        <f t="shared" si="140"/>
        <v>245172</v>
      </c>
      <c r="AS105" s="4">
        <f t="shared" si="141"/>
        <v>2.6391850269521307E-5</v>
      </c>
      <c r="AT105" s="4">
        <f t="shared" si="119"/>
        <v>6.6015199231422086E-2</v>
      </c>
      <c r="AU105" s="4">
        <f t="shared" si="142"/>
        <v>4.2033226885894844E-2</v>
      </c>
      <c r="AV105" s="3">
        <f t="shared" si="143"/>
        <v>-88731</v>
      </c>
      <c r="AW105" s="164">
        <f t="shared" si="144"/>
        <v>-3.7868855050891565E-7</v>
      </c>
      <c r="AX105" s="4">
        <f t="shared" si="120"/>
        <v>-2.3334279176658725E-2</v>
      </c>
      <c r="AY105" s="4">
        <f t="shared" si="145"/>
        <v>-6.0275832097935757E-4</v>
      </c>
      <c r="AZ105" s="157">
        <f t="shared" si="121"/>
        <v>3206</v>
      </c>
      <c r="BA105" s="164">
        <f t="shared" si="146"/>
        <v>1.1945441059565574E-5</v>
      </c>
      <c r="BB105" s="4">
        <f t="shared" si="122"/>
        <v>8.4381811113710937E-4</v>
      </c>
      <c r="BC105" s="4">
        <f t="shared" si="147"/>
        <v>1.9382072837109018E-2</v>
      </c>
      <c r="BD105" s="157">
        <f t="shared" si="123"/>
        <v>79228</v>
      </c>
      <c r="BE105" s="4">
        <f t="shared" si="148"/>
        <v>-7.3763855300945213E-6</v>
      </c>
      <c r="BF105" s="4">
        <f t="shared" si="124"/>
        <v>2.1296881942728947E-2</v>
      </c>
      <c r="BG105" s="4">
        <f t="shared" si="149"/>
        <v>-1.1827000682966568E-2</v>
      </c>
      <c r="BH105" s="157">
        <f t="shared" si="125"/>
        <v>214572</v>
      </c>
      <c r="BI105" s="4">
        <f t="shared" si="150"/>
        <v>8.7403361714371783E-6</v>
      </c>
      <c r="BJ105" s="4">
        <f t="shared" si="126"/>
        <v>6.1208404731062926E-2</v>
      </c>
      <c r="BK105" s="4">
        <f t="shared" si="151"/>
        <v>1.4213085249910367E-2</v>
      </c>
      <c r="BL105" s="159">
        <f t="shared" si="127"/>
        <v>192712</v>
      </c>
      <c r="BM105" s="4">
        <f t="shared" si="152"/>
        <v>4.1101952838744306E-5</v>
      </c>
      <c r="BN105" s="4">
        <f t="shared" si="128"/>
        <v>5.8170446604696509E-2</v>
      </c>
      <c r="BO105" s="4">
        <f t="shared" si="153"/>
        <v>7.1625155963834938E-2</v>
      </c>
      <c r="BP105" s="157">
        <f t="shared" si="129"/>
        <v>400987</v>
      </c>
      <c r="BQ105" s="164">
        <f t="shared" si="154"/>
        <v>5.4411344539652537E-5</v>
      </c>
      <c r="BR105" s="4">
        <f t="shared" si="130"/>
        <v>0.12103861136139649</v>
      </c>
      <c r="BS105" s="4">
        <f t="shared" si="155"/>
        <v>9.4818391090675844E-2</v>
      </c>
    </row>
    <row r="106" spans="1:71" x14ac:dyDescent="0.35">
      <c r="A106">
        <v>353</v>
      </c>
      <c r="B106" t="s">
        <v>167</v>
      </c>
      <c r="C106" t="s">
        <v>472</v>
      </c>
      <c r="G106" s="200">
        <v>7000565</v>
      </c>
      <c r="H106" s="4">
        <f t="shared" si="131"/>
        <v>1.1646885540413092E-3</v>
      </c>
      <c r="I106" s="200">
        <v>383523</v>
      </c>
      <c r="J106" s="200">
        <v>7165355</v>
      </c>
      <c r="K106" s="4">
        <f t="shared" si="132"/>
        <v>1.1675236008983111E-3</v>
      </c>
      <c r="L106" s="200">
        <v>383618</v>
      </c>
      <c r="M106">
        <v>353</v>
      </c>
      <c r="N106" t="s">
        <v>167</v>
      </c>
      <c r="O106" t="s">
        <v>472</v>
      </c>
      <c r="P106" s="200">
        <v>7233899</v>
      </c>
      <c r="Q106" s="4">
        <f t="shared" si="133"/>
        <v>1.1954757923910595E-3</v>
      </c>
      <c r="R106">
        <v>353</v>
      </c>
      <c r="S106" t="s">
        <v>167</v>
      </c>
      <c r="T106" t="s">
        <v>472</v>
      </c>
      <c r="U106" s="200">
        <v>7012263</v>
      </c>
      <c r="V106" s="4">
        <f t="shared" si="134"/>
        <v>1.1855185977378256E-3</v>
      </c>
      <c r="W106" s="163">
        <v>353</v>
      </c>
      <c r="X106" s="163" t="s">
        <v>167</v>
      </c>
      <c r="Y106" s="8" t="s">
        <v>472</v>
      </c>
      <c r="Z106" s="11">
        <v>7193350</v>
      </c>
      <c r="AA106" s="161">
        <f t="shared" si="135"/>
        <v>1.1884725778923788E-3</v>
      </c>
      <c r="AB106">
        <v>353</v>
      </c>
      <c r="AC106" t="s">
        <v>167</v>
      </c>
      <c r="AD106" s="160">
        <v>7131563</v>
      </c>
      <c r="AE106" s="161">
        <f t="shared" si="136"/>
        <v>1.1568365886003823E-3</v>
      </c>
      <c r="AF106">
        <v>353</v>
      </c>
      <c r="AG106" t="s">
        <v>167</v>
      </c>
      <c r="AH106" s="3">
        <v>6930108</v>
      </c>
      <c r="AI106" s="161">
        <f t="shared" si="137"/>
        <v>1.1618399847458723E-3</v>
      </c>
      <c r="AJ106">
        <v>353</v>
      </c>
      <c r="AK106" t="s">
        <v>167</v>
      </c>
      <c r="AL106" s="3">
        <v>6378986</v>
      </c>
      <c r="AM106" s="161">
        <f t="shared" si="138"/>
        <v>1.1189983246988311E-3</v>
      </c>
      <c r="AN106" s="13">
        <v>353</v>
      </c>
      <c r="AO106" s="13" t="s">
        <v>167</v>
      </c>
      <c r="AP106" s="3">
        <v>6118511</v>
      </c>
      <c r="AQ106" s="161">
        <f t="shared" si="139"/>
        <v>1.0598301267036598E-3</v>
      </c>
      <c r="AR106" s="179">
        <f t="shared" si="140"/>
        <v>221636</v>
      </c>
      <c r="AS106" s="4">
        <f t="shared" si="141"/>
        <v>9.9571946532339608E-6</v>
      </c>
      <c r="AT106" s="4">
        <f t="shared" si="119"/>
        <v>3.1606914914628845E-2</v>
      </c>
      <c r="AU106" s="4">
        <f t="shared" si="142"/>
        <v>8.3990202028327594E-3</v>
      </c>
      <c r="AV106" s="3">
        <f t="shared" si="143"/>
        <v>-181087</v>
      </c>
      <c r="AW106" s="164">
        <f t="shared" si="144"/>
        <v>-2.9539801545532072E-6</v>
      </c>
      <c r="AX106" s="4">
        <f t="shared" si="120"/>
        <v>-2.5174223414681614E-2</v>
      </c>
      <c r="AY106" s="4">
        <f t="shared" si="145"/>
        <v>-2.4855265569456854E-3</v>
      </c>
      <c r="AZ106" s="157">
        <f t="shared" si="121"/>
        <v>61787</v>
      </c>
      <c r="BA106" s="164">
        <f t="shared" si="146"/>
        <v>3.163598929199654E-5</v>
      </c>
      <c r="BB106" s="4">
        <f t="shared" si="122"/>
        <v>8.6638791524382523E-3</v>
      </c>
      <c r="BC106" s="4">
        <f t="shared" si="147"/>
        <v>2.7346981936551523E-2</v>
      </c>
      <c r="BD106" s="157">
        <f t="shared" si="123"/>
        <v>201455</v>
      </c>
      <c r="BE106" s="4">
        <f t="shared" si="148"/>
        <v>-5.0033961454900612E-6</v>
      </c>
      <c r="BF106" s="4">
        <f t="shared" si="124"/>
        <v>2.9069532538309649E-2</v>
      </c>
      <c r="BG106" s="4">
        <f t="shared" si="149"/>
        <v>-4.3064416883401091E-3</v>
      </c>
      <c r="BH106" s="157">
        <f t="shared" si="125"/>
        <v>551122</v>
      </c>
      <c r="BI106" s="4">
        <f t="shared" si="150"/>
        <v>4.2841660047041171E-5</v>
      </c>
      <c r="BJ106" s="4">
        <f t="shared" si="126"/>
        <v>8.6396489975052462E-2</v>
      </c>
      <c r="BK106" s="4">
        <f t="shared" si="151"/>
        <v>3.8285723134189355E-2</v>
      </c>
      <c r="BL106" s="159">
        <f t="shared" si="127"/>
        <v>260475</v>
      </c>
      <c r="BM106" s="4">
        <f t="shared" si="152"/>
        <v>5.9168197995171324E-5</v>
      </c>
      <c r="BN106" s="4">
        <f t="shared" si="128"/>
        <v>4.2571632215746606E-2</v>
      </c>
      <c r="BO106" s="4">
        <f t="shared" si="153"/>
        <v>5.5828001586631065E-2</v>
      </c>
      <c r="BP106" s="157">
        <f t="shared" si="129"/>
        <v>893752</v>
      </c>
      <c r="BQ106" s="164">
        <f t="shared" si="154"/>
        <v>1.2864245118871897E-4</v>
      </c>
      <c r="BR106" s="4">
        <f t="shared" si="130"/>
        <v>0.14607344826216706</v>
      </c>
      <c r="BS106" s="4">
        <f t="shared" si="155"/>
        <v>0.12138025514412351</v>
      </c>
    </row>
    <row r="107" spans="1:71" x14ac:dyDescent="0.35">
      <c r="A107">
        <v>355</v>
      </c>
      <c r="B107" t="s">
        <v>376</v>
      </c>
      <c r="C107" t="s">
        <v>473</v>
      </c>
      <c r="G107" s="200">
        <v>17754626</v>
      </c>
      <c r="H107" s="4">
        <f t="shared" si="131"/>
        <v>2.9538486798543024E-3</v>
      </c>
      <c r="I107" s="200">
        <v>879137</v>
      </c>
      <c r="J107" s="200">
        <v>17639620</v>
      </c>
      <c r="K107" s="4">
        <f t="shared" si="132"/>
        <v>2.8742013006861303E-3</v>
      </c>
      <c r="L107" s="200">
        <v>610273</v>
      </c>
      <c r="M107">
        <v>355</v>
      </c>
      <c r="N107" t="s">
        <v>376</v>
      </c>
      <c r="O107" t="s">
        <v>473</v>
      </c>
      <c r="P107" s="200">
        <v>17509152</v>
      </c>
      <c r="Q107" s="4">
        <f t="shared" si="133"/>
        <v>2.8935664378636618E-3</v>
      </c>
      <c r="R107">
        <v>355</v>
      </c>
      <c r="S107" t="s">
        <v>376</v>
      </c>
      <c r="T107" t="s">
        <v>473</v>
      </c>
      <c r="U107" s="200">
        <v>17618348</v>
      </c>
      <c r="V107" s="4">
        <f t="shared" si="134"/>
        <v>2.9786217680964084E-3</v>
      </c>
      <c r="W107" s="163">
        <v>355</v>
      </c>
      <c r="X107" s="163" t="s">
        <v>376</v>
      </c>
      <c r="Y107" s="8" t="s">
        <v>473</v>
      </c>
      <c r="Z107" s="11">
        <v>18533941</v>
      </c>
      <c r="AA107" s="161">
        <f t="shared" si="135"/>
        <v>3.0621449865188338E-3</v>
      </c>
      <c r="AB107">
        <v>355</v>
      </c>
      <c r="AC107" t="s">
        <v>376</v>
      </c>
      <c r="AD107" s="160">
        <v>19184330</v>
      </c>
      <c r="AE107" s="161">
        <f t="shared" si="136"/>
        <v>3.1119594500930541E-3</v>
      </c>
      <c r="AF107">
        <v>355</v>
      </c>
      <c r="AG107" t="s">
        <v>376</v>
      </c>
      <c r="AH107" s="3">
        <v>18334678</v>
      </c>
      <c r="AI107" s="161">
        <f t="shared" si="137"/>
        <v>3.0738282877901006E-3</v>
      </c>
      <c r="AJ107">
        <v>355</v>
      </c>
      <c r="AK107" t="s">
        <v>376</v>
      </c>
      <c r="AL107" s="3">
        <v>17038534</v>
      </c>
      <c r="AM107" s="161">
        <f t="shared" si="138"/>
        <v>2.9888905542862255E-3</v>
      </c>
      <c r="AN107" s="13">
        <v>355</v>
      </c>
      <c r="AO107" s="13" t="s">
        <v>376</v>
      </c>
      <c r="AP107" s="3">
        <v>16744907</v>
      </c>
      <c r="AQ107" s="161">
        <f t="shared" si="139"/>
        <v>2.9005025744745744E-3</v>
      </c>
      <c r="AR107" s="179">
        <f t="shared" si="140"/>
        <v>-109196</v>
      </c>
      <c r="AS107" s="4">
        <f t="shared" si="141"/>
        <v>-8.5055330232746643E-5</v>
      </c>
      <c r="AT107" s="4">
        <f t="shared" si="119"/>
        <v>-6.1978569159832691E-3</v>
      </c>
      <c r="AU107" s="4">
        <f t="shared" si="142"/>
        <v>-2.8555263761167033E-2</v>
      </c>
      <c r="AV107" s="3">
        <f t="shared" si="143"/>
        <v>-915593</v>
      </c>
      <c r="AW107" s="164">
        <f t="shared" si="144"/>
        <v>-8.352321842242539E-5</v>
      </c>
      <c r="AX107" s="4">
        <f t="shared" si="120"/>
        <v>-4.9400880255311051E-2</v>
      </c>
      <c r="AY107" s="4">
        <f t="shared" si="145"/>
        <v>-2.7276049563341495E-2</v>
      </c>
      <c r="AZ107" s="157">
        <f t="shared" si="121"/>
        <v>-650389</v>
      </c>
      <c r="BA107" s="164">
        <f t="shared" si="146"/>
        <v>-4.9814463574220265E-5</v>
      </c>
      <c r="BB107" s="4">
        <f t="shared" si="122"/>
        <v>-3.3902096137837498E-2</v>
      </c>
      <c r="BC107" s="4">
        <f t="shared" si="147"/>
        <v>-1.6007426951765297E-2</v>
      </c>
      <c r="BD107" s="157">
        <f t="shared" si="123"/>
        <v>849652</v>
      </c>
      <c r="BE107" s="4">
        <f t="shared" si="148"/>
        <v>3.8131162302953471E-5</v>
      </c>
      <c r="BF107" s="4">
        <f t="shared" si="124"/>
        <v>4.6341255624996525E-2</v>
      </c>
      <c r="BG107" s="4">
        <f t="shared" si="149"/>
        <v>1.2405104883190306E-2</v>
      </c>
      <c r="BH107" s="157">
        <f t="shared" si="125"/>
        <v>1296144</v>
      </c>
      <c r="BI107" s="4">
        <f t="shared" si="150"/>
        <v>8.4937733503875033E-5</v>
      </c>
      <c r="BJ107" s="4">
        <f t="shared" si="126"/>
        <v>7.6071333367060803E-2</v>
      </c>
      <c r="BK107" s="4">
        <f t="shared" si="151"/>
        <v>2.84178132190454E-2</v>
      </c>
      <c r="BL107" s="159">
        <f t="shared" si="127"/>
        <v>293627</v>
      </c>
      <c r="BM107" s="4">
        <f t="shared" si="152"/>
        <v>8.8387979811651186E-5</v>
      </c>
      <c r="BN107" s="4">
        <f t="shared" si="128"/>
        <v>1.7535301927923519E-2</v>
      </c>
      <c r="BO107" s="4">
        <f t="shared" si="153"/>
        <v>3.0473332652587854E-2</v>
      </c>
      <c r="BP107" s="157">
        <f t="shared" si="129"/>
        <v>873441</v>
      </c>
      <c r="BQ107" s="164">
        <f t="shared" si="154"/>
        <v>1.6164241204425943E-4</v>
      </c>
      <c r="BR107" s="4">
        <f t="shared" si="130"/>
        <v>5.2161591581249153E-2</v>
      </c>
      <c r="BS107" s="4">
        <f t="shared" si="155"/>
        <v>5.5729104834027231E-2</v>
      </c>
    </row>
    <row r="108" spans="1:71" x14ac:dyDescent="0.35">
      <c r="A108">
        <v>356</v>
      </c>
      <c r="B108" t="s">
        <v>224</v>
      </c>
      <c r="C108" t="s">
        <v>473</v>
      </c>
      <c r="G108" s="200">
        <v>18903378</v>
      </c>
      <c r="H108" s="4">
        <f t="shared" si="131"/>
        <v>3.1449672975418837E-3</v>
      </c>
      <c r="I108" s="200">
        <v>624687</v>
      </c>
      <c r="J108" s="200">
        <v>18931410</v>
      </c>
      <c r="K108" s="4">
        <f t="shared" si="132"/>
        <v>3.0846856817676577E-3</v>
      </c>
      <c r="L108" s="200">
        <v>595439</v>
      </c>
      <c r="M108">
        <v>356</v>
      </c>
      <c r="N108" t="s">
        <v>224</v>
      </c>
      <c r="O108" t="s">
        <v>473</v>
      </c>
      <c r="P108" s="200">
        <v>18101853</v>
      </c>
      <c r="Q108" s="4">
        <f t="shared" si="133"/>
        <v>2.9915163397942765E-3</v>
      </c>
      <c r="R108">
        <v>356</v>
      </c>
      <c r="S108" t="s">
        <v>224</v>
      </c>
      <c r="T108" t="s">
        <v>473</v>
      </c>
      <c r="U108" s="200">
        <v>17608240</v>
      </c>
      <c r="V108" s="4">
        <f t="shared" si="134"/>
        <v>2.9769128729813885E-3</v>
      </c>
      <c r="W108" s="163">
        <v>356</v>
      </c>
      <c r="X108" s="163" t="s">
        <v>224</v>
      </c>
      <c r="Y108" s="8" t="s">
        <v>473</v>
      </c>
      <c r="Z108" s="11">
        <v>17368402</v>
      </c>
      <c r="AA108" s="161">
        <f t="shared" si="135"/>
        <v>2.8695766921964243E-3</v>
      </c>
      <c r="AB108">
        <v>356</v>
      </c>
      <c r="AC108" t="s">
        <v>224</v>
      </c>
      <c r="AD108" s="160">
        <v>18016228</v>
      </c>
      <c r="AE108" s="161">
        <f t="shared" si="136"/>
        <v>2.9224774062805992E-3</v>
      </c>
      <c r="AF108">
        <v>356</v>
      </c>
      <c r="AG108" t="s">
        <v>224</v>
      </c>
      <c r="AH108" s="3">
        <v>17524700</v>
      </c>
      <c r="AI108" s="161">
        <f t="shared" si="137"/>
        <v>2.9380346136995248E-3</v>
      </c>
      <c r="AJ108">
        <v>356</v>
      </c>
      <c r="AK108" t="s">
        <v>224</v>
      </c>
      <c r="AL108" s="3">
        <v>16546539</v>
      </c>
      <c r="AM108" s="161">
        <f t="shared" si="138"/>
        <v>2.9025850535749523E-3</v>
      </c>
      <c r="AN108" s="13">
        <v>356</v>
      </c>
      <c r="AO108" s="13" t="s">
        <v>224</v>
      </c>
      <c r="AP108" s="3">
        <v>15990356</v>
      </c>
      <c r="AQ108" s="161">
        <f t="shared" si="139"/>
        <v>2.7698015130669259E-3</v>
      </c>
      <c r="AR108" s="179">
        <f t="shared" si="140"/>
        <v>493613</v>
      </c>
      <c r="AS108" s="4">
        <f t="shared" si="141"/>
        <v>1.4603466812888009E-5</v>
      </c>
      <c r="AT108" s="4">
        <f t="shared" si="119"/>
        <v>2.8033068608787706E-2</v>
      </c>
      <c r="AU108" s="4">
        <f t="shared" si="142"/>
        <v>4.9055741420683859E-3</v>
      </c>
      <c r="AV108" s="3">
        <f t="shared" si="143"/>
        <v>239838</v>
      </c>
      <c r="AW108" s="164">
        <f t="shared" si="144"/>
        <v>1.0733618078496423E-4</v>
      </c>
      <c r="AX108" s="4">
        <f t="shared" si="120"/>
        <v>1.3808869693366149E-2</v>
      </c>
      <c r="AY108" s="4">
        <f t="shared" si="145"/>
        <v>3.7404883123303888E-2</v>
      </c>
      <c r="AZ108" s="157">
        <f t="shared" si="121"/>
        <v>-647826</v>
      </c>
      <c r="BA108" s="164">
        <f t="shared" si="146"/>
        <v>-5.290071408417486E-5</v>
      </c>
      <c r="BB108" s="4">
        <f t="shared" si="122"/>
        <v>-3.5957915275050913E-2</v>
      </c>
      <c r="BC108" s="4">
        <f t="shared" si="147"/>
        <v>-1.81013252559242E-2</v>
      </c>
      <c r="BD108" s="157">
        <f t="shared" si="123"/>
        <v>491528</v>
      </c>
      <c r="BE108" s="4">
        <f t="shared" si="148"/>
        <v>-1.5557207418925596E-5</v>
      </c>
      <c r="BF108" s="4">
        <f t="shared" si="124"/>
        <v>2.8047726922572142E-2</v>
      </c>
      <c r="BG108" s="4">
        <f t="shared" si="149"/>
        <v>-5.2951069216084614E-3</v>
      </c>
      <c r="BH108" s="157">
        <f t="shared" si="125"/>
        <v>978161</v>
      </c>
      <c r="BI108" s="4">
        <f t="shared" si="150"/>
        <v>3.5449560124572489E-5</v>
      </c>
      <c r="BJ108" s="4">
        <f t="shared" si="126"/>
        <v>5.9115746199250488E-2</v>
      </c>
      <c r="BK108" s="4">
        <f t="shared" si="151"/>
        <v>1.2213099519998988E-2</v>
      </c>
      <c r="BL108" s="159">
        <f t="shared" si="127"/>
        <v>556183</v>
      </c>
      <c r="BM108" s="4">
        <f t="shared" si="152"/>
        <v>1.3278354050802639E-4</v>
      </c>
      <c r="BN108" s="4">
        <f t="shared" si="128"/>
        <v>3.478240259316303E-2</v>
      </c>
      <c r="BO108" s="4">
        <f t="shared" si="153"/>
        <v>4.7939731378440466E-2</v>
      </c>
      <c r="BP108" s="157">
        <f t="shared" si="129"/>
        <v>1617884</v>
      </c>
      <c r="BQ108" s="164">
        <f t="shared" si="154"/>
        <v>9.9775179129498424E-5</v>
      </c>
      <c r="BR108" s="4">
        <f t="shared" si="130"/>
        <v>0.10117873548281227</v>
      </c>
      <c r="BS108" s="4">
        <f t="shared" si="155"/>
        <v>3.6022501489292667E-2</v>
      </c>
    </row>
    <row r="109" spans="1:71" x14ac:dyDescent="0.35">
      <c r="A109">
        <v>358</v>
      </c>
      <c r="B109" t="s">
        <v>6</v>
      </c>
      <c r="C109" t="s">
        <v>472</v>
      </c>
      <c r="G109" s="200">
        <v>3909225</v>
      </c>
      <c r="H109" s="4">
        <f t="shared" si="131"/>
        <v>6.5038030682839699E-4</v>
      </c>
      <c r="I109" s="200">
        <v>109699</v>
      </c>
      <c r="J109" s="200">
        <v>3634197</v>
      </c>
      <c r="K109" s="4">
        <f t="shared" si="132"/>
        <v>5.9215639250446625E-4</v>
      </c>
      <c r="L109" s="200">
        <v>103896</v>
      </c>
      <c r="M109">
        <v>358</v>
      </c>
      <c r="N109" t="s">
        <v>6</v>
      </c>
      <c r="O109" t="s">
        <v>472</v>
      </c>
      <c r="P109" s="200">
        <v>3433001</v>
      </c>
      <c r="Q109" s="4">
        <f t="shared" si="133"/>
        <v>5.6733852528965359E-4</v>
      </c>
      <c r="R109">
        <v>358</v>
      </c>
      <c r="S109" t="s">
        <v>6</v>
      </c>
      <c r="T109" t="s">
        <v>472</v>
      </c>
      <c r="U109" s="200">
        <v>3227900</v>
      </c>
      <c r="V109" s="4">
        <f t="shared" si="134"/>
        <v>5.4572047306809899E-4</v>
      </c>
      <c r="W109" s="163">
        <v>358</v>
      </c>
      <c r="X109" s="163" t="s">
        <v>6</v>
      </c>
      <c r="Y109" s="8" t="s">
        <v>472</v>
      </c>
      <c r="Z109" s="11">
        <v>3083175</v>
      </c>
      <c r="AA109" s="161">
        <f t="shared" si="135"/>
        <v>5.0939672619062539E-4</v>
      </c>
      <c r="AB109">
        <v>358</v>
      </c>
      <c r="AC109" t="s">
        <v>6</v>
      </c>
      <c r="AD109" s="160">
        <v>2943458</v>
      </c>
      <c r="AE109" s="161">
        <f t="shared" si="136"/>
        <v>4.7746895195464222E-4</v>
      </c>
      <c r="AF109">
        <v>358</v>
      </c>
      <c r="AG109" t="s">
        <v>6</v>
      </c>
      <c r="AH109" s="3">
        <v>2977830</v>
      </c>
      <c r="AI109" s="161">
        <f t="shared" si="137"/>
        <v>4.9923637002133314E-4</v>
      </c>
      <c r="AJ109">
        <v>358</v>
      </c>
      <c r="AK109" t="s">
        <v>6</v>
      </c>
      <c r="AL109" s="3">
        <v>2899493</v>
      </c>
      <c r="AM109" s="161">
        <f t="shared" si="138"/>
        <v>5.0862751689312183E-4</v>
      </c>
      <c r="AN109" s="13">
        <v>358</v>
      </c>
      <c r="AO109" s="13" t="s">
        <v>6</v>
      </c>
      <c r="AP109" s="3">
        <v>2566652</v>
      </c>
      <c r="AQ109" s="161">
        <f t="shared" si="139"/>
        <v>4.4458776234351826E-4</v>
      </c>
      <c r="AR109" s="179">
        <f t="shared" si="140"/>
        <v>205101</v>
      </c>
      <c r="AS109" s="4">
        <f t="shared" si="141"/>
        <v>2.1618052221554604E-5</v>
      </c>
      <c r="AT109" s="4">
        <f t="shared" si="119"/>
        <v>6.3540072492952071E-2</v>
      </c>
      <c r="AU109" s="4">
        <f t="shared" si="142"/>
        <v>3.9613782675250571E-2</v>
      </c>
      <c r="AV109" s="3">
        <f t="shared" si="143"/>
        <v>144725</v>
      </c>
      <c r="AW109" s="164">
        <f t="shared" si="144"/>
        <v>3.6323746877473602E-5</v>
      </c>
      <c r="AX109" s="4">
        <f t="shared" si="120"/>
        <v>4.6940248283019938E-2</v>
      </c>
      <c r="AY109" s="4">
        <f t="shared" si="145"/>
        <v>7.1307381869353842E-2</v>
      </c>
      <c r="AZ109" s="157">
        <f t="shared" si="121"/>
        <v>139717</v>
      </c>
      <c r="BA109" s="164">
        <f t="shared" si="146"/>
        <v>3.1927774235983167E-5</v>
      </c>
      <c r="BB109" s="4">
        <f t="shared" si="122"/>
        <v>4.7466958930618343E-2</v>
      </c>
      <c r="BC109" s="4">
        <f t="shared" si="147"/>
        <v>6.686879661028973E-2</v>
      </c>
      <c r="BD109" s="157">
        <f t="shared" si="123"/>
        <v>-34372</v>
      </c>
      <c r="BE109" s="4">
        <f t="shared" si="148"/>
        <v>-2.1767418066690922E-5</v>
      </c>
      <c r="BF109" s="4">
        <f t="shared" si="124"/>
        <v>-1.1542633394115849E-2</v>
      </c>
      <c r="BG109" s="4">
        <f t="shared" si="149"/>
        <v>-4.3601426846687406E-2</v>
      </c>
      <c r="BH109" s="157">
        <f t="shared" si="125"/>
        <v>78337</v>
      </c>
      <c r="BI109" s="4">
        <f t="shared" si="150"/>
        <v>-9.3911468717886894E-6</v>
      </c>
      <c r="BJ109" s="4">
        <f t="shared" si="126"/>
        <v>2.7017482021856925E-2</v>
      </c>
      <c r="BK109" s="4">
        <f t="shared" si="151"/>
        <v>-1.8463701942736329E-2</v>
      </c>
      <c r="BL109" s="159">
        <f t="shared" si="127"/>
        <v>332841</v>
      </c>
      <c r="BM109" s="4">
        <f t="shared" si="152"/>
        <v>6.4039754549603573E-5</v>
      </c>
      <c r="BN109" s="4">
        <f t="shared" si="128"/>
        <v>0.12967905271147004</v>
      </c>
      <c r="BO109" s="4">
        <f t="shared" si="153"/>
        <v>0.14404299887166525</v>
      </c>
      <c r="BP109" s="157">
        <f t="shared" si="129"/>
        <v>661248</v>
      </c>
      <c r="BQ109" s="164">
        <f t="shared" si="154"/>
        <v>6.4808963847107128E-5</v>
      </c>
      <c r="BR109" s="4">
        <f t="shared" si="130"/>
        <v>0.25763056308373711</v>
      </c>
      <c r="BS109" s="4">
        <f t="shared" si="155"/>
        <v>0.14577316187356365</v>
      </c>
    </row>
    <row r="110" spans="1:71" x14ac:dyDescent="0.35">
      <c r="A110">
        <v>361</v>
      </c>
      <c r="B110" t="s">
        <v>13</v>
      </c>
      <c r="C110" t="s">
        <v>473</v>
      </c>
      <c r="G110" s="200">
        <v>35864645</v>
      </c>
      <c r="H110" s="4">
        <f t="shared" si="131"/>
        <v>5.966824324358801E-3</v>
      </c>
      <c r="I110" s="200">
        <v>2551699</v>
      </c>
      <c r="J110" s="200">
        <v>35519012</v>
      </c>
      <c r="K110" s="4">
        <f t="shared" si="132"/>
        <v>5.7874710730438789E-3</v>
      </c>
      <c r="L110" s="200">
        <v>2137317</v>
      </c>
      <c r="M110">
        <v>361</v>
      </c>
      <c r="N110" t="s">
        <v>13</v>
      </c>
      <c r="O110" t="s">
        <v>473</v>
      </c>
      <c r="P110" s="200">
        <v>34964255</v>
      </c>
      <c r="Q110" s="4">
        <f t="shared" si="133"/>
        <v>5.7782007257065745E-3</v>
      </c>
      <c r="R110">
        <v>361</v>
      </c>
      <c r="S110" t="s">
        <v>13</v>
      </c>
      <c r="T110" t="s">
        <v>473</v>
      </c>
      <c r="U110" s="200">
        <v>34352069</v>
      </c>
      <c r="V110" s="4">
        <f t="shared" si="134"/>
        <v>5.8076852893670745E-3</v>
      </c>
      <c r="W110" s="163">
        <v>361</v>
      </c>
      <c r="X110" s="163" t="s">
        <v>13</v>
      </c>
      <c r="Y110" s="8" t="s">
        <v>473</v>
      </c>
      <c r="Z110" s="11">
        <v>35334353</v>
      </c>
      <c r="AA110" s="161">
        <f t="shared" si="135"/>
        <v>5.8378793744318447E-3</v>
      </c>
      <c r="AB110">
        <v>361</v>
      </c>
      <c r="AC110" t="s">
        <v>13</v>
      </c>
      <c r="AD110" s="160">
        <v>35969722</v>
      </c>
      <c r="AE110" s="161">
        <f t="shared" si="136"/>
        <v>5.8347785038685238E-3</v>
      </c>
      <c r="AF110">
        <v>361</v>
      </c>
      <c r="AG110" t="s">
        <v>13</v>
      </c>
      <c r="AH110" s="3">
        <v>33576538</v>
      </c>
      <c r="AI110" s="161">
        <f t="shared" si="137"/>
        <v>5.6291423449301506E-3</v>
      </c>
      <c r="AJ110">
        <v>361</v>
      </c>
      <c r="AK110" t="s">
        <v>13</v>
      </c>
      <c r="AL110" s="3">
        <v>32460738</v>
      </c>
      <c r="AM110" s="161">
        <f t="shared" si="138"/>
        <v>5.6942453613297922E-3</v>
      </c>
      <c r="AN110" s="13">
        <v>361</v>
      </c>
      <c r="AO110" s="13" t="s">
        <v>13</v>
      </c>
      <c r="AP110" s="3">
        <f>30762984+AP371+AP372</f>
        <v>32044208</v>
      </c>
      <c r="AQ110" s="161">
        <f t="shared" si="139"/>
        <v>5.5506016128365927E-3</v>
      </c>
      <c r="AR110" s="179">
        <f t="shared" si="140"/>
        <v>612186</v>
      </c>
      <c r="AS110" s="4">
        <f t="shared" si="141"/>
        <v>-2.9484563660499979E-5</v>
      </c>
      <c r="AT110" s="4">
        <f t="shared" si="119"/>
        <v>1.7820935327068656E-2</v>
      </c>
      <c r="AU110" s="4">
        <f t="shared" si="142"/>
        <v>-5.0768184210121395E-3</v>
      </c>
      <c r="AV110" s="3">
        <f t="shared" si="143"/>
        <v>-982284</v>
      </c>
      <c r="AW110" s="164">
        <f t="shared" si="144"/>
        <v>-3.0194085064770212E-5</v>
      </c>
      <c r="AX110" s="4">
        <f t="shared" si="120"/>
        <v>-2.7799688308994933E-2</v>
      </c>
      <c r="AY110" s="4">
        <f t="shared" si="145"/>
        <v>-5.1720981418374662E-3</v>
      </c>
      <c r="AZ110" s="157">
        <f t="shared" si="121"/>
        <v>-635369</v>
      </c>
      <c r="BA110" s="164">
        <f t="shared" si="146"/>
        <v>3.1008705633208886E-6</v>
      </c>
      <c r="BB110" s="4">
        <f t="shared" si="122"/>
        <v>-1.766399529026107E-2</v>
      </c>
      <c r="BC110" s="4">
        <f t="shared" si="147"/>
        <v>5.3144614851531667E-4</v>
      </c>
      <c r="BD110" s="157">
        <f t="shared" si="123"/>
        <v>2393184</v>
      </c>
      <c r="BE110" s="4">
        <f t="shared" si="148"/>
        <v>2.0563615893837324E-4</v>
      </c>
      <c r="BF110" s="4">
        <f t="shared" si="124"/>
        <v>7.1275484089515131E-2</v>
      </c>
      <c r="BG110" s="4">
        <f t="shared" si="149"/>
        <v>3.6530637588793269E-2</v>
      </c>
      <c r="BH110" s="157">
        <f t="shared" si="125"/>
        <v>1115800</v>
      </c>
      <c r="BI110" s="4">
        <f t="shared" si="150"/>
        <v>-6.5103016399641576E-5</v>
      </c>
      <c r="BJ110" s="4">
        <f t="shared" si="126"/>
        <v>3.4373833398365743E-2</v>
      </c>
      <c r="BK110" s="4">
        <f t="shared" si="151"/>
        <v>-1.1433124543905831E-2</v>
      </c>
      <c r="BL110" s="159">
        <f t="shared" si="127"/>
        <v>416530</v>
      </c>
      <c r="BM110" s="4">
        <f t="shared" si="152"/>
        <v>1.4364374849319943E-4</v>
      </c>
      <c r="BN110" s="4">
        <f t="shared" si="128"/>
        <v>1.2998604927292944E-2</v>
      </c>
      <c r="BO110" s="4">
        <f t="shared" si="153"/>
        <v>2.5878951240348773E-2</v>
      </c>
      <c r="BP110" s="157">
        <f t="shared" si="129"/>
        <v>2307861</v>
      </c>
      <c r="BQ110" s="164">
        <f t="shared" si="154"/>
        <v>2.8727776159525199E-4</v>
      </c>
      <c r="BR110" s="4">
        <f t="shared" si="130"/>
        <v>7.2021159018815506E-2</v>
      </c>
      <c r="BS110" s="4">
        <f t="shared" si="155"/>
        <v>5.1756148546290799E-2</v>
      </c>
    </row>
    <row r="111" spans="1:71" x14ac:dyDescent="0.35">
      <c r="A111">
        <v>362</v>
      </c>
      <c r="B111" t="s">
        <v>18</v>
      </c>
      <c r="C111" t="s">
        <v>473</v>
      </c>
      <c r="G111" s="200">
        <v>17091738</v>
      </c>
      <c r="H111" s="4">
        <f t="shared" si="131"/>
        <v>2.8435635719792473E-3</v>
      </c>
      <c r="I111" s="200">
        <v>718294</v>
      </c>
      <c r="J111" s="200">
        <v>16956530</v>
      </c>
      <c r="K111" s="4">
        <f t="shared" si="132"/>
        <v>2.7628985534338827E-3</v>
      </c>
      <c r="L111" s="200">
        <v>649591</v>
      </c>
      <c r="M111">
        <v>362</v>
      </c>
      <c r="N111" t="s">
        <v>18</v>
      </c>
      <c r="O111" t="s">
        <v>473</v>
      </c>
      <c r="P111" s="200">
        <v>17600884</v>
      </c>
      <c r="Q111" s="4">
        <f t="shared" si="133"/>
        <v>2.9087260890265569E-3</v>
      </c>
      <c r="R111">
        <v>362</v>
      </c>
      <c r="S111" t="s">
        <v>18</v>
      </c>
      <c r="T111" t="s">
        <v>473</v>
      </c>
      <c r="U111" s="200">
        <v>15813855</v>
      </c>
      <c r="V111" s="4">
        <f t="shared" si="134"/>
        <v>2.6735476413861405E-3</v>
      </c>
      <c r="W111" s="163">
        <v>362</v>
      </c>
      <c r="X111" s="163" t="s">
        <v>18</v>
      </c>
      <c r="Y111" s="8" t="s">
        <v>473</v>
      </c>
      <c r="Z111" s="11">
        <v>15555826</v>
      </c>
      <c r="AA111" s="161">
        <f t="shared" si="135"/>
        <v>2.5701060879097068E-3</v>
      </c>
      <c r="AB111">
        <v>362</v>
      </c>
      <c r="AC111" t="s">
        <v>18</v>
      </c>
      <c r="AD111" s="160">
        <v>15591738</v>
      </c>
      <c r="AE111" s="161">
        <f t="shared" si="136"/>
        <v>2.5291921277665144E-3</v>
      </c>
      <c r="AF111">
        <v>362</v>
      </c>
      <c r="AG111" t="s">
        <v>18</v>
      </c>
      <c r="AH111" s="3">
        <v>14377113</v>
      </c>
      <c r="AI111" s="161">
        <f t="shared" si="137"/>
        <v>2.410338301886447E-3</v>
      </c>
      <c r="AJ111">
        <v>362</v>
      </c>
      <c r="AK111" t="s">
        <v>18</v>
      </c>
      <c r="AL111" s="3">
        <v>13295965</v>
      </c>
      <c r="AM111" s="161">
        <f t="shared" si="138"/>
        <v>2.3323710947561718E-3</v>
      </c>
      <c r="AN111" s="13">
        <v>362</v>
      </c>
      <c r="AO111" s="13" t="s">
        <v>18</v>
      </c>
      <c r="AP111" s="3">
        <v>12515231</v>
      </c>
      <c r="AQ111" s="161">
        <f t="shared" si="139"/>
        <v>2.1678507820702738E-3</v>
      </c>
      <c r="AR111" s="179">
        <f t="shared" si="140"/>
        <v>1787029</v>
      </c>
      <c r="AS111" s="4">
        <f t="shared" si="141"/>
        <v>2.3517844764041644E-4</v>
      </c>
      <c r="AT111" s="4">
        <f t="shared" si="119"/>
        <v>0.11300400819408045</v>
      </c>
      <c r="AU111" s="4">
        <f t="shared" si="142"/>
        <v>8.796493617689366E-2</v>
      </c>
      <c r="AV111" s="3">
        <f t="shared" si="143"/>
        <v>258029</v>
      </c>
      <c r="AW111" s="164">
        <f t="shared" si="144"/>
        <v>1.0344155347643364E-4</v>
      </c>
      <c r="AX111" s="4">
        <f t="shared" si="120"/>
        <v>1.6587290189540561E-2</v>
      </c>
      <c r="AY111" s="4">
        <f t="shared" si="145"/>
        <v>4.0247970293149922E-2</v>
      </c>
      <c r="AZ111" s="157">
        <f t="shared" si="121"/>
        <v>-35912</v>
      </c>
      <c r="BA111" s="164">
        <f t="shared" si="146"/>
        <v>4.0913960143192443E-5</v>
      </c>
      <c r="BB111" s="4">
        <f t="shared" si="122"/>
        <v>-2.3032711298766051E-3</v>
      </c>
      <c r="BC111" s="4">
        <f t="shared" si="147"/>
        <v>1.6176691242243763E-2</v>
      </c>
      <c r="BD111" s="157">
        <f t="shared" si="123"/>
        <v>1214625</v>
      </c>
      <c r="BE111" s="4">
        <f t="shared" si="148"/>
        <v>1.1885382588006739E-4</v>
      </c>
      <c r="BF111" s="4">
        <f t="shared" si="124"/>
        <v>8.4483233873170499E-2</v>
      </c>
      <c r="BG111" s="4">
        <f t="shared" si="149"/>
        <v>4.9310018343502508E-2</v>
      </c>
      <c r="BH111" s="157">
        <f t="shared" si="125"/>
        <v>1081148</v>
      </c>
      <c r="BI111" s="4">
        <f t="shared" si="150"/>
        <v>7.7967207130275138E-5</v>
      </c>
      <c r="BJ111" s="4">
        <f t="shared" si="126"/>
        <v>8.1313992628590709E-2</v>
      </c>
      <c r="BK111" s="4">
        <f t="shared" si="151"/>
        <v>3.3428302771187406E-2</v>
      </c>
      <c r="BL111" s="159">
        <f t="shared" si="127"/>
        <v>780734</v>
      </c>
      <c r="BM111" s="4">
        <f t="shared" si="152"/>
        <v>1.6452031268589804E-4</v>
      </c>
      <c r="BN111" s="4">
        <f t="shared" si="128"/>
        <v>6.2382707918056009E-2</v>
      </c>
      <c r="BO111" s="4">
        <f t="shared" si="153"/>
        <v>7.589097646692404E-2</v>
      </c>
      <c r="BP111" s="157">
        <f t="shared" si="129"/>
        <v>3298624</v>
      </c>
      <c r="BQ111" s="164">
        <f t="shared" si="154"/>
        <v>4.0225530583943301E-4</v>
      </c>
      <c r="BR111" s="4">
        <f t="shared" si="130"/>
        <v>0.26356876672911589</v>
      </c>
      <c r="BS111" s="4">
        <f t="shared" si="155"/>
        <v>0.18555488651081584</v>
      </c>
    </row>
    <row r="112" spans="1:71" x14ac:dyDescent="0.35">
      <c r="A112">
        <v>363</v>
      </c>
      <c r="B112" t="s">
        <v>19</v>
      </c>
      <c r="C112" t="s">
        <v>473</v>
      </c>
      <c r="G112" s="200">
        <v>608063430</v>
      </c>
      <c r="H112" s="4">
        <f t="shared" si="131"/>
        <v>0.10116390849197156</v>
      </c>
      <c r="I112" s="200">
        <v>13746673</v>
      </c>
      <c r="J112" s="200">
        <f>632978000+J428</f>
        <v>638996419</v>
      </c>
      <c r="K112" s="4">
        <f t="shared" si="132"/>
        <v>0.10411813511989371</v>
      </c>
      <c r="L112" s="200">
        <f>10755889+L428</f>
        <v>10756584</v>
      </c>
      <c r="M112">
        <v>363</v>
      </c>
      <c r="N112" t="s">
        <v>19</v>
      </c>
      <c r="O112" t="s">
        <v>473</v>
      </c>
      <c r="P112" s="200">
        <f>608008988+P428</f>
        <v>613618411</v>
      </c>
      <c r="Q112" s="4">
        <f t="shared" si="133"/>
        <v>0.10140671802522648</v>
      </c>
      <c r="R112">
        <v>363</v>
      </c>
      <c r="S112" t="s">
        <v>19</v>
      </c>
      <c r="T112" t="s">
        <v>473</v>
      </c>
      <c r="U112" s="200">
        <f>591703663+U428</f>
        <v>596976426</v>
      </c>
      <c r="V112" s="4">
        <f t="shared" si="134"/>
        <v>0.10092699823638372</v>
      </c>
      <c r="W112" s="163">
        <v>363</v>
      </c>
      <c r="X112" s="163" t="s">
        <v>19</v>
      </c>
      <c r="Y112" s="8" t="s">
        <v>473</v>
      </c>
      <c r="Z112" s="11">
        <f>597248125+Z428</f>
        <v>602684873</v>
      </c>
      <c r="AA112" s="161">
        <f t="shared" si="135"/>
        <v>9.95745299020694E-2</v>
      </c>
      <c r="AB112">
        <v>363</v>
      </c>
      <c r="AC112" t="s">
        <v>19</v>
      </c>
      <c r="AD112" s="160">
        <f>596792427+AD428</f>
        <v>602477349</v>
      </c>
      <c r="AE112" s="161">
        <f t="shared" si="136"/>
        <v>9.7730026520997146E-2</v>
      </c>
      <c r="AF112">
        <v>363</v>
      </c>
      <c r="AG112" t="s">
        <v>19</v>
      </c>
      <c r="AH112" s="3">
        <f>583650841+AH428</f>
        <v>589130677</v>
      </c>
      <c r="AI112" s="161">
        <f t="shared" si="137"/>
        <v>9.876838525157261E-2</v>
      </c>
      <c r="AJ112">
        <v>363</v>
      </c>
      <c r="AK112" t="s">
        <v>19</v>
      </c>
      <c r="AL112" s="3">
        <f>579639182+AL428</f>
        <v>584740923</v>
      </c>
      <c r="AM112" s="161">
        <f t="shared" si="138"/>
        <v>0.10257494109876525</v>
      </c>
      <c r="AN112" s="13">
        <v>363</v>
      </c>
      <c r="AO112" s="13" t="s">
        <v>19</v>
      </c>
      <c r="AP112" s="3">
        <f>607829724+AP428</f>
        <v>612668569</v>
      </c>
      <c r="AQ112" s="161">
        <f t="shared" si="139"/>
        <v>0.10612461219904974</v>
      </c>
      <c r="AR112" s="179">
        <f t="shared" si="140"/>
        <v>16641985</v>
      </c>
      <c r="AS112" s="4">
        <f t="shared" si="141"/>
        <v>4.7971978884275845E-4</v>
      </c>
      <c r="AT112" s="4">
        <f t="shared" si="119"/>
        <v>2.7877122571670861E-2</v>
      </c>
      <c r="AU112" s="4">
        <f t="shared" si="142"/>
        <v>4.7531363978466331E-3</v>
      </c>
      <c r="AV112" s="3">
        <f t="shared" si="143"/>
        <v>-5708447</v>
      </c>
      <c r="AW112" s="164">
        <f t="shared" si="144"/>
        <v>1.3524683343143218E-3</v>
      </c>
      <c r="AX112" s="4">
        <f t="shared" si="120"/>
        <v>-9.4716945052642793E-3</v>
      </c>
      <c r="AY112" s="4">
        <f t="shared" si="145"/>
        <v>1.35824727030543E-2</v>
      </c>
      <c r="AZ112" s="157">
        <f t="shared" si="121"/>
        <v>207524</v>
      </c>
      <c r="BA112" s="164">
        <f t="shared" si="146"/>
        <v>1.8445033810722544E-3</v>
      </c>
      <c r="BB112" s="4">
        <f t="shared" si="122"/>
        <v>3.4445112392100905E-4</v>
      </c>
      <c r="BC112" s="4">
        <f t="shared" si="147"/>
        <v>1.8873456262451394E-2</v>
      </c>
      <c r="BD112" s="157">
        <f t="shared" si="123"/>
        <v>13346672</v>
      </c>
      <c r="BE112" s="4">
        <f t="shared" si="148"/>
        <v>-1.0383587305754644E-3</v>
      </c>
      <c r="BF112" s="4">
        <f t="shared" si="124"/>
        <v>2.2654858287068966E-2</v>
      </c>
      <c r="BG112" s="4">
        <f t="shared" si="149"/>
        <v>-1.0513067799282782E-2</v>
      </c>
      <c r="BH112" s="157">
        <f t="shared" si="125"/>
        <v>4389754</v>
      </c>
      <c r="BI112" s="4">
        <f t="shared" si="150"/>
        <v>-3.8065558471926386E-3</v>
      </c>
      <c r="BJ112" s="4">
        <f t="shared" si="126"/>
        <v>7.5071776702038693E-3</v>
      </c>
      <c r="BK112" s="4">
        <f t="shared" si="151"/>
        <v>-3.7109997884643781E-2</v>
      </c>
      <c r="BL112" s="159">
        <f t="shared" si="127"/>
        <v>-27927646</v>
      </c>
      <c r="BM112" s="4">
        <f t="shared" si="152"/>
        <v>-3.5496711002844933E-3</v>
      </c>
      <c r="BN112" s="4">
        <f t="shared" si="128"/>
        <v>-4.5583611455021447E-2</v>
      </c>
      <c r="BO112" s="4">
        <f t="shared" si="153"/>
        <v>-3.3448142016544183E-2</v>
      </c>
      <c r="BP112" s="157">
        <f t="shared" si="129"/>
        <v>-15692143</v>
      </c>
      <c r="BQ112" s="164">
        <f t="shared" si="154"/>
        <v>-6.5500822969803418E-3</v>
      </c>
      <c r="BR112" s="4">
        <f t="shared" si="130"/>
        <v>-2.5612776293735415E-2</v>
      </c>
      <c r="BS112" s="4">
        <f t="shared" si="155"/>
        <v>-6.1720671211451479E-2</v>
      </c>
    </row>
    <row r="113" spans="1:71" x14ac:dyDescent="0.35">
      <c r="A113">
        <v>373</v>
      </c>
      <c r="B113" t="s">
        <v>39</v>
      </c>
      <c r="C113" t="s">
        <v>472</v>
      </c>
      <c r="G113" s="200">
        <v>4341096</v>
      </c>
      <c r="H113" s="4">
        <f t="shared" si="131"/>
        <v>7.2223096609980934E-4</v>
      </c>
      <c r="I113" s="200">
        <v>233641</v>
      </c>
      <c r="J113" s="200">
        <v>4150227</v>
      </c>
      <c r="K113" s="4">
        <f t="shared" si="132"/>
        <v>6.7623836803415807E-4</v>
      </c>
      <c r="L113" s="200">
        <v>199864</v>
      </c>
      <c r="M113">
        <v>373</v>
      </c>
      <c r="N113" t="s">
        <v>39</v>
      </c>
      <c r="O113" t="s">
        <v>472</v>
      </c>
      <c r="P113" s="200">
        <v>4110744</v>
      </c>
      <c r="Q113" s="4">
        <f t="shared" si="133"/>
        <v>6.7934248746309473E-4</v>
      </c>
      <c r="R113">
        <v>373</v>
      </c>
      <c r="S113" t="s">
        <v>39</v>
      </c>
      <c r="T113" t="s">
        <v>472</v>
      </c>
      <c r="U113" s="200">
        <v>4146038</v>
      </c>
      <c r="V113" s="4">
        <f t="shared" si="134"/>
        <v>7.0094421100973237E-4</v>
      </c>
      <c r="W113" s="163">
        <v>373</v>
      </c>
      <c r="X113" s="163" t="s">
        <v>39</v>
      </c>
      <c r="Y113" s="8" t="s">
        <v>472</v>
      </c>
      <c r="Z113" s="11">
        <v>4640560</v>
      </c>
      <c r="AA113" s="161">
        <f t="shared" si="135"/>
        <v>7.6670512432514156E-4</v>
      </c>
      <c r="AB113">
        <v>373</v>
      </c>
      <c r="AC113" t="s">
        <v>39</v>
      </c>
      <c r="AD113" s="160">
        <v>4017078</v>
      </c>
      <c r="AE113" s="161">
        <f t="shared" si="136"/>
        <v>6.5162472934217179E-4</v>
      </c>
      <c r="AF113">
        <v>373</v>
      </c>
      <c r="AG113" t="s">
        <v>517</v>
      </c>
      <c r="AH113" s="3">
        <v>3906719</v>
      </c>
      <c r="AI113" s="161">
        <f t="shared" si="137"/>
        <v>6.5496559986747815E-4</v>
      </c>
      <c r="AJ113">
        <v>373</v>
      </c>
      <c r="AK113" t="s">
        <v>39</v>
      </c>
      <c r="AL113" s="3">
        <v>3666380</v>
      </c>
      <c r="AM113" s="161">
        <f t="shared" si="138"/>
        <v>6.4315442575188281E-4</v>
      </c>
      <c r="AN113" s="13">
        <v>373</v>
      </c>
      <c r="AO113" s="13" t="s">
        <v>39</v>
      </c>
      <c r="AP113" s="3">
        <v>3969808</v>
      </c>
      <c r="AQ113" s="161">
        <f t="shared" si="139"/>
        <v>6.8763823675878051E-4</v>
      </c>
      <c r="AR113" s="179">
        <f t="shared" si="140"/>
        <v>-35294</v>
      </c>
      <c r="AS113" s="4">
        <f t="shared" si="141"/>
        <v>-2.1601723546637642E-5</v>
      </c>
      <c r="AT113" s="4">
        <f t="shared" si="119"/>
        <v>-8.5127053828257249E-3</v>
      </c>
      <c r="AU113" s="4">
        <f t="shared" si="142"/>
        <v>-3.0818035454661469E-2</v>
      </c>
      <c r="AV113" s="3">
        <f t="shared" si="143"/>
        <v>-494522</v>
      </c>
      <c r="AW113" s="164">
        <f t="shared" si="144"/>
        <v>-6.5760913315409189E-5</v>
      </c>
      <c r="AX113" s="4">
        <f t="shared" si="120"/>
        <v>-0.10656515592945678</v>
      </c>
      <c r="AY113" s="4">
        <f t="shared" si="145"/>
        <v>-8.5770801875482888E-2</v>
      </c>
      <c r="AZ113" s="157">
        <f t="shared" si="121"/>
        <v>623482</v>
      </c>
      <c r="BA113" s="164">
        <f t="shared" si="146"/>
        <v>1.1508039498296977E-4</v>
      </c>
      <c r="BB113" s="4">
        <f t="shared" si="122"/>
        <v>0.15520784012657957</v>
      </c>
      <c r="BC113" s="4">
        <f t="shared" si="147"/>
        <v>0.17660532174576268</v>
      </c>
      <c r="BD113" s="157">
        <f t="shared" si="123"/>
        <v>110359</v>
      </c>
      <c r="BE113" s="4">
        <f t="shared" si="148"/>
        <v>-3.3408705253063593E-6</v>
      </c>
      <c r="BF113" s="4">
        <f t="shared" si="124"/>
        <v>2.8248512370610736E-2</v>
      </c>
      <c r="BG113" s="4">
        <f t="shared" si="149"/>
        <v>-5.1008335796297261E-3</v>
      </c>
      <c r="BH113" s="157">
        <f t="shared" si="125"/>
        <v>240339</v>
      </c>
      <c r="BI113" s="4">
        <f t="shared" si="150"/>
        <v>1.181117411559534E-5</v>
      </c>
      <c r="BJ113" s="4">
        <f t="shared" si="126"/>
        <v>6.5552124984316951E-2</v>
      </c>
      <c r="BK113" s="4">
        <f t="shared" si="151"/>
        <v>1.8364445058101607E-2</v>
      </c>
      <c r="BL113" s="159">
        <f t="shared" si="127"/>
        <v>-303428</v>
      </c>
      <c r="BM113" s="4">
        <f t="shared" si="152"/>
        <v>-4.4483811006897707E-5</v>
      </c>
      <c r="BN113" s="4">
        <f t="shared" si="128"/>
        <v>-7.6433923252711464E-2</v>
      </c>
      <c r="BO113" s="4">
        <f t="shared" si="153"/>
        <v>-6.4690717631664174E-2</v>
      </c>
      <c r="BP113" s="157">
        <f t="shared" si="129"/>
        <v>176230</v>
      </c>
      <c r="BQ113" s="164">
        <f t="shared" si="154"/>
        <v>7.9066887566361043E-5</v>
      </c>
      <c r="BR113" s="4">
        <f t="shared" si="130"/>
        <v>4.4392575157287201E-2</v>
      </c>
      <c r="BS113" s="4">
        <f t="shared" si="155"/>
        <v>0.11498326204058551</v>
      </c>
    </row>
    <row r="114" spans="1:71" x14ac:dyDescent="0.35">
      <c r="A114">
        <v>375</v>
      </c>
      <c r="B114" t="s">
        <v>45</v>
      </c>
      <c r="C114" t="s">
        <v>473</v>
      </c>
      <c r="G114" s="200">
        <v>13621820</v>
      </c>
      <c r="H114" s="4">
        <f t="shared" si="131"/>
        <v>2.2662710565805743E-3</v>
      </c>
      <c r="I114" s="200">
        <v>504322</v>
      </c>
      <c r="J114" s="200">
        <v>13559266</v>
      </c>
      <c r="K114" s="4">
        <f t="shared" si="132"/>
        <v>2.2093480456806453E-3</v>
      </c>
      <c r="L114" s="200">
        <v>393332</v>
      </c>
      <c r="M114">
        <v>375</v>
      </c>
      <c r="N114" t="s">
        <v>45</v>
      </c>
      <c r="O114" t="s">
        <v>473</v>
      </c>
      <c r="P114" s="200">
        <v>12741797</v>
      </c>
      <c r="Q114" s="4">
        <f t="shared" si="133"/>
        <v>2.1057122673486355E-3</v>
      </c>
      <c r="R114">
        <v>375</v>
      </c>
      <c r="S114" t="s">
        <v>45</v>
      </c>
      <c r="T114" t="s">
        <v>473</v>
      </c>
      <c r="U114" s="200">
        <v>12251573</v>
      </c>
      <c r="V114" s="4">
        <f t="shared" si="134"/>
        <v>2.0712953354776634E-3</v>
      </c>
      <c r="W114" s="163">
        <v>375</v>
      </c>
      <c r="X114" s="163" t="s">
        <v>45</v>
      </c>
      <c r="Y114" s="8" t="s">
        <v>473</v>
      </c>
      <c r="Z114" s="11">
        <v>12606891</v>
      </c>
      <c r="AA114" s="161">
        <f t="shared" si="135"/>
        <v>2.0828882573457747E-3</v>
      </c>
      <c r="AB114">
        <v>375</v>
      </c>
      <c r="AC114" t="s">
        <v>45</v>
      </c>
      <c r="AD114" s="160">
        <v>13226768</v>
      </c>
      <c r="AE114" s="161">
        <f t="shared" si="136"/>
        <v>2.1455618033983156E-3</v>
      </c>
      <c r="AF114">
        <v>375</v>
      </c>
      <c r="AG114" t="s">
        <v>45</v>
      </c>
      <c r="AH114" s="3">
        <v>13280475</v>
      </c>
      <c r="AI114" s="161">
        <f t="shared" si="137"/>
        <v>2.226485773586492E-3</v>
      </c>
      <c r="AJ114">
        <v>375</v>
      </c>
      <c r="AK114" t="s">
        <v>45</v>
      </c>
      <c r="AL114" s="3">
        <v>12103600</v>
      </c>
      <c r="AM114" s="161">
        <f t="shared" si="138"/>
        <v>2.1232070618786075E-3</v>
      </c>
      <c r="AN114" s="13">
        <v>375</v>
      </c>
      <c r="AO114" s="13" t="s">
        <v>45</v>
      </c>
      <c r="AP114" s="3">
        <v>12719357</v>
      </c>
      <c r="AQ114" s="161">
        <f t="shared" si="139"/>
        <v>2.2032088756396913E-3</v>
      </c>
      <c r="AR114" s="179">
        <f t="shared" si="140"/>
        <v>490224</v>
      </c>
      <c r="AS114" s="4">
        <f t="shared" si="141"/>
        <v>3.4416931870972101E-5</v>
      </c>
      <c r="AT114" s="4">
        <f t="shared" si="119"/>
        <v>4.0013147699483158E-2</v>
      </c>
      <c r="AU114" s="4">
        <f t="shared" si="142"/>
        <v>1.6616139321838998E-2</v>
      </c>
      <c r="AV114" s="3">
        <f t="shared" si="143"/>
        <v>-355318</v>
      </c>
      <c r="AW114" s="164">
        <f t="shared" si="144"/>
        <v>-1.1592921868111301E-5</v>
      </c>
      <c r="AX114" s="4">
        <f t="shared" si="120"/>
        <v>-2.8184427072463783E-2</v>
      </c>
      <c r="AY114" s="4">
        <f t="shared" si="145"/>
        <v>-5.5657915527759349E-3</v>
      </c>
      <c r="AZ114" s="157">
        <f t="shared" si="121"/>
        <v>-619877</v>
      </c>
      <c r="BA114" s="164">
        <f t="shared" si="146"/>
        <v>-6.2673546052540927E-5</v>
      </c>
      <c r="BB114" s="4">
        <f t="shared" si="122"/>
        <v>-4.6865341555850981E-2</v>
      </c>
      <c r="BC114" s="4">
        <f t="shared" si="147"/>
        <v>-2.9210785703433693E-2</v>
      </c>
      <c r="BD114" s="157">
        <f t="shared" si="123"/>
        <v>-53707</v>
      </c>
      <c r="BE114" s="4">
        <f t="shared" si="148"/>
        <v>-8.0923970188176431E-5</v>
      </c>
      <c r="BF114" s="4">
        <f t="shared" si="124"/>
        <v>-4.0440571591001074E-3</v>
      </c>
      <c r="BG114" s="4">
        <f t="shared" si="149"/>
        <v>-3.634605311572308E-2</v>
      </c>
      <c r="BH114" s="157">
        <f t="shared" si="125"/>
        <v>1176875</v>
      </c>
      <c r="BI114" s="4">
        <f t="shared" si="150"/>
        <v>1.0327871170788452E-4</v>
      </c>
      <c r="BJ114" s="4">
        <f t="shared" si="126"/>
        <v>9.7233467728609677E-2</v>
      </c>
      <c r="BK114" s="4">
        <f t="shared" si="151"/>
        <v>4.8642788337612167E-2</v>
      </c>
      <c r="BL114" s="159">
        <f t="shared" si="127"/>
        <v>-615757</v>
      </c>
      <c r="BM114" s="4">
        <f t="shared" si="152"/>
        <v>-8.0001813761083809E-5</v>
      </c>
      <c r="BN114" s="4">
        <f t="shared" si="128"/>
        <v>-4.8411016374491259E-2</v>
      </c>
      <c r="BO114" s="4">
        <f t="shared" si="153"/>
        <v>-3.6311497582296029E-2</v>
      </c>
      <c r="BP114" s="157">
        <f t="shared" si="129"/>
        <v>-467784</v>
      </c>
      <c r="BQ114" s="164">
        <f t="shared" si="154"/>
        <v>-1.2032061829391665E-4</v>
      </c>
      <c r="BR114" s="4">
        <f t="shared" si="130"/>
        <v>-3.6777330803750535E-2</v>
      </c>
      <c r="BS114" s="4">
        <f t="shared" si="155"/>
        <v>-5.4611534850040999E-2</v>
      </c>
    </row>
    <row r="115" spans="1:71" x14ac:dyDescent="0.35">
      <c r="A115">
        <v>376</v>
      </c>
      <c r="B115" t="s">
        <v>48</v>
      </c>
      <c r="C115" t="s">
        <v>471</v>
      </c>
      <c r="G115" s="200">
        <v>1695614</v>
      </c>
      <c r="H115" s="4">
        <f t="shared" si="131"/>
        <v>2.821004044490981E-4</v>
      </c>
      <c r="I115" s="200">
        <v>51462</v>
      </c>
      <c r="J115" s="200">
        <v>1663084</v>
      </c>
      <c r="K115" s="4">
        <f t="shared" si="132"/>
        <v>2.709830594961962E-4</v>
      </c>
      <c r="L115" s="200">
        <v>34640</v>
      </c>
      <c r="M115">
        <v>376</v>
      </c>
      <c r="N115" t="s">
        <v>48</v>
      </c>
      <c r="O115" t="s">
        <v>471</v>
      </c>
      <c r="P115" s="200">
        <v>1507142</v>
      </c>
      <c r="Q115" s="4">
        <f t="shared" si="133"/>
        <v>2.4907062936541498E-4</v>
      </c>
      <c r="R115">
        <v>376</v>
      </c>
      <c r="S115" t="s">
        <v>48</v>
      </c>
      <c r="T115" t="s">
        <v>471</v>
      </c>
      <c r="U115" s="200">
        <v>1496372</v>
      </c>
      <c r="V115" s="4">
        <f t="shared" si="134"/>
        <v>2.5298207370917858E-4</v>
      </c>
      <c r="W115" s="163">
        <v>376</v>
      </c>
      <c r="X115" s="163" t="s">
        <v>48</v>
      </c>
      <c r="Y115" s="8" t="s">
        <v>471</v>
      </c>
      <c r="Z115" s="11">
        <v>1566415</v>
      </c>
      <c r="AA115" s="161">
        <f t="shared" si="135"/>
        <v>2.5880031878044172E-4</v>
      </c>
      <c r="AB115">
        <v>376</v>
      </c>
      <c r="AC115" t="s">
        <v>48</v>
      </c>
      <c r="AD115" s="160">
        <v>1552367</v>
      </c>
      <c r="AE115" s="161">
        <f t="shared" si="136"/>
        <v>2.5181505716710483E-4</v>
      </c>
      <c r="AF115">
        <v>376</v>
      </c>
      <c r="AG115" t="s">
        <v>48</v>
      </c>
      <c r="AH115" s="3">
        <v>1470447</v>
      </c>
      <c r="AI115" s="161">
        <f t="shared" si="137"/>
        <v>2.4652200514762738E-4</v>
      </c>
      <c r="AJ115">
        <v>376</v>
      </c>
      <c r="AK115" t="s">
        <v>48</v>
      </c>
      <c r="AL115" s="3">
        <v>1441833</v>
      </c>
      <c r="AM115" s="161">
        <f t="shared" si="138"/>
        <v>2.529255764937389E-4</v>
      </c>
      <c r="AN115" s="13">
        <v>376</v>
      </c>
      <c r="AO115" s="13" t="s">
        <v>48</v>
      </c>
      <c r="AP115" s="3">
        <v>1439114</v>
      </c>
      <c r="AQ115" s="161">
        <f t="shared" si="139"/>
        <v>2.4927901134132321E-4</v>
      </c>
      <c r="AR115" s="179">
        <f t="shared" si="140"/>
        <v>10770</v>
      </c>
      <c r="AS115" s="4">
        <f t="shared" si="141"/>
        <v>-3.9114443437636036E-6</v>
      </c>
      <c r="AT115" s="4">
        <f t="shared" si="119"/>
        <v>7.1974081311331674E-3</v>
      </c>
      <c r="AU115" s="4">
        <f t="shared" si="142"/>
        <v>-1.54613498356413E-2</v>
      </c>
      <c r="AV115" s="3">
        <f t="shared" si="143"/>
        <v>-70043</v>
      </c>
      <c r="AW115" s="164">
        <f t="shared" si="144"/>
        <v>-5.8182450712631326E-6</v>
      </c>
      <c r="AX115" s="4">
        <f t="shared" si="120"/>
        <v>-4.4715480891079309E-2</v>
      </c>
      <c r="AY115" s="4">
        <f t="shared" si="145"/>
        <v>-2.2481599322136669E-2</v>
      </c>
      <c r="AZ115" s="157">
        <f t="shared" si="121"/>
        <v>14048</v>
      </c>
      <c r="BA115" s="164">
        <f t="shared" si="146"/>
        <v>6.9852616133368847E-6</v>
      </c>
      <c r="BB115" s="4">
        <f t="shared" si="122"/>
        <v>9.0494064869969543E-3</v>
      </c>
      <c r="BC115" s="4">
        <f t="shared" si="147"/>
        <v>2.7739650249355246E-2</v>
      </c>
      <c r="BD115" s="157">
        <f t="shared" si="123"/>
        <v>81920</v>
      </c>
      <c r="BE115" s="4">
        <f t="shared" si="148"/>
        <v>5.2930520194774486E-6</v>
      </c>
      <c r="BF115" s="4">
        <f t="shared" si="124"/>
        <v>5.5710950479684065E-2</v>
      </c>
      <c r="BG115" s="4">
        <f t="shared" si="149"/>
        <v>2.1470910948934371E-2</v>
      </c>
      <c r="BH115" s="157">
        <f t="shared" si="125"/>
        <v>28614</v>
      </c>
      <c r="BI115" s="4">
        <f t="shared" si="150"/>
        <v>-6.4035713461115212E-6</v>
      </c>
      <c r="BJ115" s="4">
        <f t="shared" si="126"/>
        <v>1.9845571574516604E-2</v>
      </c>
      <c r="BK115" s="4">
        <f t="shared" si="151"/>
        <v>-2.5318006327723207E-2</v>
      </c>
      <c r="BL115" s="159">
        <f t="shared" si="127"/>
        <v>2719</v>
      </c>
      <c r="BM115" s="4">
        <f t="shared" si="152"/>
        <v>3.6465651524156956E-6</v>
      </c>
      <c r="BN115" s="4">
        <f t="shared" si="128"/>
        <v>1.889356923773933E-3</v>
      </c>
      <c r="BO115" s="4">
        <f t="shared" si="153"/>
        <v>1.4628448391199155E-2</v>
      </c>
      <c r="BP115" s="157">
        <f t="shared" si="129"/>
        <v>57258</v>
      </c>
      <c r="BQ115" s="164">
        <f t="shared" si="154"/>
        <v>9.5213074391185077E-6</v>
      </c>
      <c r="BR115" s="4">
        <f t="shared" si="130"/>
        <v>3.9786980044666374E-2</v>
      </c>
      <c r="BS115" s="4">
        <f t="shared" si="155"/>
        <v>3.8195383509771454E-2</v>
      </c>
    </row>
    <row r="116" spans="1:71" x14ac:dyDescent="0.35">
      <c r="A116">
        <v>377</v>
      </c>
      <c r="B116" t="s">
        <v>49</v>
      </c>
      <c r="C116" t="s">
        <v>472</v>
      </c>
      <c r="G116" s="200">
        <v>3112703</v>
      </c>
      <c r="H116" s="4">
        <f t="shared" si="131"/>
        <v>5.1786242342297302E-4</v>
      </c>
      <c r="I116" s="200">
        <v>77140</v>
      </c>
      <c r="J116" s="200">
        <v>2938661</v>
      </c>
      <c r="K116" s="4">
        <f t="shared" si="132"/>
        <v>4.7882569287068563E-4</v>
      </c>
      <c r="L116" s="200">
        <v>29759</v>
      </c>
      <c r="M116">
        <v>377</v>
      </c>
      <c r="N116" t="s">
        <v>49</v>
      </c>
      <c r="O116" t="s">
        <v>472</v>
      </c>
      <c r="P116" s="200">
        <v>2832820</v>
      </c>
      <c r="Q116" s="4">
        <f t="shared" si="133"/>
        <v>4.6815247685946972E-4</v>
      </c>
      <c r="R116">
        <v>377</v>
      </c>
      <c r="S116" t="s">
        <v>49</v>
      </c>
      <c r="T116" t="s">
        <v>472</v>
      </c>
      <c r="U116" s="200">
        <v>2504307</v>
      </c>
      <c r="V116" s="4">
        <f t="shared" si="134"/>
        <v>4.2338721792736821E-4</v>
      </c>
      <c r="W116" s="163">
        <v>377</v>
      </c>
      <c r="X116" s="163" t="s">
        <v>49</v>
      </c>
      <c r="Y116" s="8" t="s">
        <v>472</v>
      </c>
      <c r="Z116" s="11">
        <v>2729272</v>
      </c>
      <c r="AA116" s="161">
        <f t="shared" si="135"/>
        <v>4.5092549780137052E-4</v>
      </c>
      <c r="AB116">
        <v>377</v>
      </c>
      <c r="AC116" t="s">
        <v>49</v>
      </c>
      <c r="AD116" s="160">
        <v>2492088</v>
      </c>
      <c r="AE116" s="161">
        <f t="shared" si="136"/>
        <v>4.0425059421222943E-4</v>
      </c>
      <c r="AF116">
        <v>377</v>
      </c>
      <c r="AG116" t="s">
        <v>49</v>
      </c>
      <c r="AH116" s="3">
        <v>2523265</v>
      </c>
      <c r="AI116" s="161">
        <f t="shared" si="137"/>
        <v>4.2302806379204959E-4</v>
      </c>
      <c r="AJ116">
        <v>377</v>
      </c>
      <c r="AK116" t="s">
        <v>49</v>
      </c>
      <c r="AL116" s="3">
        <v>2460362</v>
      </c>
      <c r="AM116" s="161">
        <f t="shared" si="138"/>
        <v>4.3159539089012978E-4</v>
      </c>
      <c r="AN116" s="13">
        <v>377</v>
      </c>
      <c r="AO116" s="13" t="s">
        <v>49</v>
      </c>
      <c r="AP116" s="3">
        <v>2346000</v>
      </c>
      <c r="AQ116" s="161">
        <f t="shared" si="139"/>
        <v>4.0636708461368887E-4</v>
      </c>
      <c r="AR116" s="179">
        <f t="shared" si="140"/>
        <v>328513</v>
      </c>
      <c r="AS116" s="4">
        <f t="shared" si="141"/>
        <v>4.4765258932101505E-5</v>
      </c>
      <c r="AT116" s="4">
        <f t="shared" si="119"/>
        <v>0.13117920446654505</v>
      </c>
      <c r="AU116" s="4">
        <f t="shared" si="142"/>
        <v>0.10573124798439464</v>
      </c>
      <c r="AV116" s="3">
        <f t="shared" si="143"/>
        <v>-224965</v>
      </c>
      <c r="AW116" s="164">
        <f t="shared" si="144"/>
        <v>-2.7538279874002303E-5</v>
      </c>
      <c r="AX116" s="4">
        <f t="shared" si="120"/>
        <v>-8.2426742369393749E-2</v>
      </c>
      <c r="AY116" s="4">
        <f t="shared" si="145"/>
        <v>-6.1070575978235592E-2</v>
      </c>
      <c r="AZ116" s="157">
        <f t="shared" si="121"/>
        <v>237184</v>
      </c>
      <c r="BA116" s="164">
        <f t="shared" si="146"/>
        <v>4.6674903589141086E-5</v>
      </c>
      <c r="BB116" s="4">
        <f t="shared" si="122"/>
        <v>9.5174809236270946E-2</v>
      </c>
      <c r="BC116" s="4">
        <f t="shared" si="147"/>
        <v>0.11546032153668773</v>
      </c>
      <c r="BD116" s="157">
        <f t="shared" si="123"/>
        <v>-31177</v>
      </c>
      <c r="BE116" s="4">
        <f t="shared" si="148"/>
        <v>-1.8777469579820164E-5</v>
      </c>
      <c r="BF116" s="4">
        <f t="shared" si="124"/>
        <v>-1.2355816769146325E-2</v>
      </c>
      <c r="BG116" s="4">
        <f t="shared" si="149"/>
        <v>-4.4388236117239528E-2</v>
      </c>
      <c r="BH116" s="157">
        <f t="shared" si="125"/>
        <v>62903</v>
      </c>
      <c r="BI116" s="4">
        <f t="shared" si="150"/>
        <v>-8.5673270980801903E-6</v>
      </c>
      <c r="BJ116" s="4">
        <f t="shared" si="126"/>
        <v>2.5566562969189088E-2</v>
      </c>
      <c r="BK116" s="4">
        <f t="shared" si="151"/>
        <v>-1.9850367448111035E-2</v>
      </c>
      <c r="BL116" s="159">
        <f t="shared" si="127"/>
        <v>114362</v>
      </c>
      <c r="BM116" s="4">
        <f t="shared" si="152"/>
        <v>2.5228306276440919E-5</v>
      </c>
      <c r="BN116" s="4">
        <f t="shared" si="128"/>
        <v>4.8747655583972718E-2</v>
      </c>
      <c r="BO116" s="4">
        <f t="shared" si="153"/>
        <v>6.2082553512974849E-2</v>
      </c>
      <c r="BP116" s="157">
        <f t="shared" si="129"/>
        <v>158307</v>
      </c>
      <c r="BQ116" s="164">
        <f t="shared" si="154"/>
        <v>4.455841318768165E-5</v>
      </c>
      <c r="BR116" s="4">
        <f t="shared" si="130"/>
        <v>6.7479539641943739E-2</v>
      </c>
      <c r="BS116" s="4">
        <f t="shared" si="155"/>
        <v>0.10965064562264169</v>
      </c>
    </row>
    <row r="117" spans="1:71" x14ac:dyDescent="0.35">
      <c r="A117">
        <v>383</v>
      </c>
      <c r="B117" t="s">
        <v>66</v>
      </c>
      <c r="C117" t="s">
        <v>472</v>
      </c>
      <c r="G117" s="200">
        <v>5373845</v>
      </c>
      <c r="H117" s="4">
        <f t="shared" si="131"/>
        <v>8.9405008919881746E-4</v>
      </c>
      <c r="I117" s="200">
        <v>442292</v>
      </c>
      <c r="J117" s="200">
        <v>5275200</v>
      </c>
      <c r="K117" s="4">
        <f t="shared" si="132"/>
        <v>8.595415718354179E-4</v>
      </c>
      <c r="L117" s="200">
        <v>394674</v>
      </c>
      <c r="M117">
        <v>383</v>
      </c>
      <c r="N117" t="s">
        <v>66</v>
      </c>
      <c r="O117" t="s">
        <v>472</v>
      </c>
      <c r="P117" s="200">
        <v>4768239</v>
      </c>
      <c r="Q117" s="4">
        <f t="shared" si="133"/>
        <v>7.8800026055588467E-4</v>
      </c>
      <c r="R117">
        <v>383</v>
      </c>
      <c r="S117" t="s">
        <v>66</v>
      </c>
      <c r="T117" t="s">
        <v>472</v>
      </c>
      <c r="U117" s="200">
        <v>4857811</v>
      </c>
      <c r="V117" s="4">
        <f t="shared" si="134"/>
        <v>8.2127913411054099E-4</v>
      </c>
      <c r="W117" s="163">
        <v>383</v>
      </c>
      <c r="X117" s="163" t="s">
        <v>66</v>
      </c>
      <c r="Y117" s="8" t="s">
        <v>472</v>
      </c>
      <c r="Z117" s="11">
        <v>5116913</v>
      </c>
      <c r="AA117" s="161">
        <f t="shared" si="135"/>
        <v>8.454073253714925E-4</v>
      </c>
      <c r="AB117">
        <v>383</v>
      </c>
      <c r="AC117" t="s">
        <v>66</v>
      </c>
      <c r="AD117" s="160">
        <v>4896027</v>
      </c>
      <c r="AE117" s="161">
        <f t="shared" si="136"/>
        <v>7.9420222080003552E-4</v>
      </c>
      <c r="AF117">
        <v>383</v>
      </c>
      <c r="AG117" t="s">
        <v>66</v>
      </c>
      <c r="AH117" s="3">
        <v>4366949</v>
      </c>
      <c r="AI117" s="161">
        <f t="shared" si="137"/>
        <v>7.3212364937833604E-4</v>
      </c>
      <c r="AJ117">
        <v>383</v>
      </c>
      <c r="AK117" t="s">
        <v>66</v>
      </c>
      <c r="AL117" s="3">
        <v>3691562</v>
      </c>
      <c r="AM117" s="161">
        <f t="shared" si="138"/>
        <v>6.4757183877216002E-4</v>
      </c>
      <c r="AN117" s="13">
        <v>383</v>
      </c>
      <c r="AO117" s="13" t="s">
        <v>66</v>
      </c>
      <c r="AP117" s="3">
        <v>3753810</v>
      </c>
      <c r="AQ117" s="161">
        <f t="shared" si="139"/>
        <v>6.5022371095213615E-4</v>
      </c>
      <c r="AR117" s="179">
        <f t="shared" si="140"/>
        <v>-89572</v>
      </c>
      <c r="AS117" s="4">
        <f t="shared" si="141"/>
        <v>-3.327887355465632E-5</v>
      </c>
      <c r="AT117" s="4">
        <f t="shared" si="119"/>
        <v>-1.8438757703829977E-2</v>
      </c>
      <c r="AU117" s="4">
        <f t="shared" si="142"/>
        <v>-4.0520782974351216E-2</v>
      </c>
      <c r="AV117" s="3">
        <f t="shared" si="143"/>
        <v>-259102</v>
      </c>
      <c r="AW117" s="164">
        <f t="shared" si="144"/>
        <v>-2.4128191260951518E-5</v>
      </c>
      <c r="AX117" s="4">
        <f t="shared" si="120"/>
        <v>-5.0636389557532052E-2</v>
      </c>
      <c r="AY117" s="4">
        <f t="shared" si="145"/>
        <v>-2.8540314871708741E-2</v>
      </c>
      <c r="AZ117" s="157">
        <f t="shared" si="121"/>
        <v>220886</v>
      </c>
      <c r="BA117" s="164">
        <f t="shared" si="146"/>
        <v>5.1205104571456985E-5</v>
      </c>
      <c r="BB117" s="4">
        <f t="shared" si="122"/>
        <v>4.5115355777245507E-2</v>
      </c>
      <c r="BC117" s="4">
        <f t="shared" si="147"/>
        <v>6.4473635593559259E-2</v>
      </c>
      <c r="BD117" s="157">
        <f t="shared" si="123"/>
        <v>529078</v>
      </c>
      <c r="BE117" s="4">
        <f t="shared" si="148"/>
        <v>6.2078571421699479E-5</v>
      </c>
      <c r="BF117" s="4">
        <f t="shared" si="124"/>
        <v>0.12115506730213703</v>
      </c>
      <c r="BG117" s="4">
        <f t="shared" si="149"/>
        <v>8.4792468423075668E-2</v>
      </c>
      <c r="BH117" s="157">
        <f t="shared" si="125"/>
        <v>675387</v>
      </c>
      <c r="BI117" s="4">
        <f t="shared" si="150"/>
        <v>8.4551810606176025E-5</v>
      </c>
      <c r="BJ117" s="4">
        <f t="shared" si="126"/>
        <v>0.1829542616377566</v>
      </c>
      <c r="BK117" s="4">
        <f t="shared" si="151"/>
        <v>0.13056746069515929</v>
      </c>
      <c r="BL117" s="159">
        <f t="shared" si="127"/>
        <v>-62248</v>
      </c>
      <c r="BM117" s="4">
        <f t="shared" si="152"/>
        <v>-2.6518721799761351E-6</v>
      </c>
      <c r="BN117" s="4">
        <f t="shared" si="128"/>
        <v>-1.6582618726041009E-2</v>
      </c>
      <c r="BO117" s="4">
        <f t="shared" si="153"/>
        <v>-4.0783996881518566E-3</v>
      </c>
      <c r="BP117" s="157">
        <f t="shared" si="129"/>
        <v>1104001</v>
      </c>
      <c r="BQ117" s="164">
        <f t="shared" si="154"/>
        <v>1.9518361441935635E-4</v>
      </c>
      <c r="BR117" s="4">
        <f t="shared" si="130"/>
        <v>0.29410145958372957</v>
      </c>
      <c r="BS117" s="4">
        <f t="shared" si="155"/>
        <v>0.30017917084805307</v>
      </c>
    </row>
    <row r="118" spans="1:71" x14ac:dyDescent="0.35">
      <c r="A118">
        <v>384</v>
      </c>
      <c r="B118" t="s">
        <v>84</v>
      </c>
      <c r="C118" t="s">
        <v>472</v>
      </c>
      <c r="G118" s="200">
        <v>6353892</v>
      </c>
      <c r="H118" s="4">
        <f t="shared" si="131"/>
        <v>1.0571011462667146E-3</v>
      </c>
      <c r="I118" s="200">
        <v>190136</v>
      </c>
      <c r="J118" s="200">
        <v>6507678</v>
      </c>
      <c r="K118" s="4">
        <f t="shared" si="132"/>
        <v>1.0603616501969155E-3</v>
      </c>
      <c r="L118" s="200">
        <v>126616</v>
      </c>
      <c r="M118">
        <v>384</v>
      </c>
      <c r="N118" t="s">
        <v>84</v>
      </c>
      <c r="O118" t="s">
        <v>472</v>
      </c>
      <c r="P118" s="200">
        <v>6269012</v>
      </c>
      <c r="Q118" s="4">
        <f t="shared" si="133"/>
        <v>1.0360183475341667E-3</v>
      </c>
      <c r="R118">
        <v>384</v>
      </c>
      <c r="S118" t="s">
        <v>84</v>
      </c>
      <c r="T118" t="s">
        <v>472</v>
      </c>
      <c r="U118" s="200">
        <v>6029987</v>
      </c>
      <c r="V118" s="4">
        <f t="shared" si="134"/>
        <v>1.019451457057061E-3</v>
      </c>
      <c r="W118" s="163">
        <v>384</v>
      </c>
      <c r="X118" s="163" t="s">
        <v>84</v>
      </c>
      <c r="Y118" s="8" t="s">
        <v>472</v>
      </c>
      <c r="Z118" s="11">
        <v>6435870</v>
      </c>
      <c r="AA118" s="161">
        <f t="shared" si="135"/>
        <v>1.0633230705971799E-3</v>
      </c>
      <c r="AB118">
        <v>384</v>
      </c>
      <c r="AC118" t="s">
        <v>84</v>
      </c>
      <c r="AD118" s="160">
        <v>6688697.3099999996</v>
      </c>
      <c r="AE118" s="161">
        <f t="shared" si="136"/>
        <v>1.0849977456948712E-3</v>
      </c>
      <c r="AF118">
        <v>384</v>
      </c>
      <c r="AG118" t="s">
        <v>84</v>
      </c>
      <c r="AH118" s="3">
        <v>6812936</v>
      </c>
      <c r="AI118" s="161">
        <f t="shared" si="137"/>
        <v>1.1421959741918313E-3</v>
      </c>
      <c r="AJ118">
        <v>384</v>
      </c>
      <c r="AK118" t="s">
        <v>84</v>
      </c>
      <c r="AL118" s="3">
        <v>6887637</v>
      </c>
      <c r="AM118" s="161">
        <f t="shared" si="138"/>
        <v>1.2082256120539664E-3</v>
      </c>
      <c r="AN118" s="13">
        <v>384</v>
      </c>
      <c r="AO118" s="13" t="s">
        <v>84</v>
      </c>
      <c r="AP118" s="3">
        <v>7009421</v>
      </c>
      <c r="AQ118" s="161">
        <f t="shared" si="139"/>
        <v>1.2141508851662266E-3</v>
      </c>
      <c r="AR118" s="179">
        <f t="shared" si="140"/>
        <v>239025</v>
      </c>
      <c r="AS118" s="4">
        <f t="shared" si="141"/>
        <v>1.6566890477105658E-5</v>
      </c>
      <c r="AT118" s="4">
        <f t="shared" si="119"/>
        <v>3.9639388940639508E-2</v>
      </c>
      <c r="AU118" s="4">
        <f t="shared" si="142"/>
        <v>1.6250788953630746E-2</v>
      </c>
      <c r="AV118" s="3">
        <f t="shared" si="143"/>
        <v>-405883</v>
      </c>
      <c r="AW118" s="164">
        <f t="shared" si="144"/>
        <v>-4.3871613540118898E-5</v>
      </c>
      <c r="AX118" s="4">
        <f t="shared" si="120"/>
        <v>-6.3065754901823687E-2</v>
      </c>
      <c r="AY118" s="4">
        <f t="shared" si="145"/>
        <v>-4.1258968937333287E-2</v>
      </c>
      <c r="AZ118" s="157">
        <f t="shared" si="121"/>
        <v>-252827.30999999959</v>
      </c>
      <c r="BA118" s="164">
        <f t="shared" si="146"/>
        <v>-2.1674675097691247E-5</v>
      </c>
      <c r="BB118" s="4">
        <f t="shared" si="122"/>
        <v>-3.7799185444078585E-2</v>
      </c>
      <c r="BC118" s="4">
        <f t="shared" si="147"/>
        <v>-1.9976700581815506E-2</v>
      </c>
      <c r="BD118" s="157">
        <f t="shared" si="123"/>
        <v>-124238.69000000041</v>
      </c>
      <c r="BE118" s="4">
        <f t="shared" si="148"/>
        <v>-5.7198228496960126E-5</v>
      </c>
      <c r="BF118" s="4">
        <f t="shared" si="124"/>
        <v>-1.8235704841495708E-2</v>
      </c>
      <c r="BG118" s="4">
        <f t="shared" si="149"/>
        <v>-5.0077420853659661E-2</v>
      </c>
      <c r="BH118" s="157">
        <f t="shared" si="125"/>
        <v>-74701</v>
      </c>
      <c r="BI118" s="4">
        <f t="shared" si="150"/>
        <v>-6.6029637862135074E-5</v>
      </c>
      <c r="BJ118" s="4">
        <f t="shared" si="126"/>
        <v>-1.0845664485512231E-2</v>
      </c>
      <c r="BK118" s="4">
        <f t="shared" si="151"/>
        <v>-5.4650089522507002E-2</v>
      </c>
      <c r="BL118" s="159">
        <f t="shared" si="127"/>
        <v>-121784</v>
      </c>
      <c r="BM118" s="4">
        <f t="shared" si="152"/>
        <v>-5.9252731122601786E-6</v>
      </c>
      <c r="BN118" s="4">
        <f t="shared" si="128"/>
        <v>-1.7374330918345466E-2</v>
      </c>
      <c r="BO118" s="4">
        <f t="shared" si="153"/>
        <v>-4.8801785549486823E-3</v>
      </c>
      <c r="BP118" s="157">
        <f t="shared" si="129"/>
        <v>-979434</v>
      </c>
      <c r="BQ118" s="164">
        <f t="shared" si="154"/>
        <v>-1.5082781456904663E-4</v>
      </c>
      <c r="BR118" s="4">
        <f t="shared" si="130"/>
        <v>-0.13973108477861437</v>
      </c>
      <c r="BS118" s="4">
        <f t="shared" si="155"/>
        <v>-0.1242249348180454</v>
      </c>
    </row>
    <row r="119" spans="1:71" x14ac:dyDescent="0.35">
      <c r="A119">
        <v>385</v>
      </c>
      <c r="B119" t="s">
        <v>97</v>
      </c>
      <c r="C119" t="s">
        <v>472</v>
      </c>
      <c r="G119" s="200">
        <v>4391718</v>
      </c>
      <c r="H119" s="4">
        <f t="shared" si="131"/>
        <v>7.3065298117754647E-4</v>
      </c>
      <c r="I119" s="200">
        <v>271409</v>
      </c>
      <c r="J119" s="200">
        <v>4333572</v>
      </c>
      <c r="K119" s="4">
        <f t="shared" si="132"/>
        <v>7.061126191503555E-4</v>
      </c>
      <c r="L119" s="200">
        <v>242378</v>
      </c>
      <c r="M119">
        <v>385</v>
      </c>
      <c r="N119" t="s">
        <v>97</v>
      </c>
      <c r="O119" t="s">
        <v>472</v>
      </c>
      <c r="P119" s="200">
        <v>4140118</v>
      </c>
      <c r="Q119" s="4">
        <f t="shared" si="133"/>
        <v>6.8419684137731101E-4</v>
      </c>
      <c r="R119">
        <v>385</v>
      </c>
      <c r="S119" t="s">
        <v>97</v>
      </c>
      <c r="T119" t="s">
        <v>472</v>
      </c>
      <c r="U119" s="200">
        <v>4190375</v>
      </c>
      <c r="V119" s="4">
        <f t="shared" si="134"/>
        <v>7.0843998492293298E-4</v>
      </c>
      <c r="W119" s="163">
        <v>385</v>
      </c>
      <c r="X119" s="163" t="s">
        <v>97</v>
      </c>
      <c r="Y119" s="8" t="s">
        <v>472</v>
      </c>
      <c r="Z119" s="11">
        <v>4118022</v>
      </c>
      <c r="AA119" s="161">
        <f t="shared" si="135"/>
        <v>6.8037231917778636E-4</v>
      </c>
      <c r="AB119">
        <v>385</v>
      </c>
      <c r="AC119" t="s">
        <v>97</v>
      </c>
      <c r="AD119" s="160">
        <v>4292146</v>
      </c>
      <c r="AE119" s="161">
        <f t="shared" si="136"/>
        <v>6.9624450298129263E-4</v>
      </c>
      <c r="AF119">
        <v>385</v>
      </c>
      <c r="AG119" t="s">
        <v>97</v>
      </c>
      <c r="AH119" s="3">
        <v>4074759</v>
      </c>
      <c r="AI119" s="161">
        <f t="shared" si="137"/>
        <v>6.8313768478111821E-4</v>
      </c>
      <c r="AJ119">
        <v>385</v>
      </c>
      <c r="AK119" t="s">
        <v>97</v>
      </c>
      <c r="AL119" s="3">
        <f>3010891+AL355</f>
        <v>3729616</v>
      </c>
      <c r="AM119" s="161">
        <f t="shared" si="138"/>
        <v>6.5424725117282836E-4</v>
      </c>
      <c r="AN119" s="13">
        <v>385</v>
      </c>
      <c r="AO119" s="13" t="s">
        <v>97</v>
      </c>
      <c r="AP119" s="3">
        <f>3025222+AP358</f>
        <v>3748671</v>
      </c>
      <c r="AQ119" s="161">
        <f t="shared" si="139"/>
        <v>6.4933354878341084E-4</v>
      </c>
      <c r="AR119" s="179">
        <f t="shared" si="140"/>
        <v>-50257</v>
      </c>
      <c r="AS119" s="4">
        <f t="shared" si="141"/>
        <v>-2.4243143545621968E-5</v>
      </c>
      <c r="AT119" s="4">
        <f t="shared" si="119"/>
        <v>-1.1993437341526712E-2</v>
      </c>
      <c r="AU119" s="4">
        <f t="shared" si="142"/>
        <v>-3.4220461946764959E-2</v>
      </c>
      <c r="AV119" s="3">
        <f t="shared" si="143"/>
        <v>72353</v>
      </c>
      <c r="AW119" s="164">
        <f t="shared" si="144"/>
        <v>2.806766574514662E-5</v>
      </c>
      <c r="AX119" s="4">
        <f t="shared" si="120"/>
        <v>1.7569842997439061E-2</v>
      </c>
      <c r="AY119" s="4">
        <f t="shared" si="145"/>
        <v>4.1253391641602528E-2</v>
      </c>
      <c r="AZ119" s="157">
        <f t="shared" si="121"/>
        <v>-174124</v>
      </c>
      <c r="BA119" s="164">
        <f t="shared" si="146"/>
        <v>-1.5872183803506269E-5</v>
      </c>
      <c r="BB119" s="4">
        <f t="shared" si="122"/>
        <v>-4.0568051506169642E-2</v>
      </c>
      <c r="BC119" s="4">
        <f t="shared" si="147"/>
        <v>-2.2796853311648678E-2</v>
      </c>
      <c r="BD119" s="157">
        <f t="shared" si="123"/>
        <v>217387</v>
      </c>
      <c r="BE119" s="4">
        <f t="shared" si="148"/>
        <v>1.3106818200174421E-5</v>
      </c>
      <c r="BF119" s="4">
        <f t="shared" si="124"/>
        <v>5.3349658225185836E-2</v>
      </c>
      <c r="BG119" s="4">
        <f t="shared" si="149"/>
        <v>1.9186202858028439E-2</v>
      </c>
      <c r="BH119" s="157">
        <f t="shared" si="125"/>
        <v>345143</v>
      </c>
      <c r="BI119" s="4">
        <f t="shared" si="150"/>
        <v>2.8890433608289847E-5</v>
      </c>
      <c r="BJ119" s="4">
        <f t="shared" si="126"/>
        <v>9.2541162414575662E-2</v>
      </c>
      <c r="BK119" s="4">
        <f t="shared" si="151"/>
        <v>4.4158280461247278E-2</v>
      </c>
      <c r="BL119" s="159">
        <f t="shared" si="127"/>
        <v>-19055</v>
      </c>
      <c r="BM119" s="4">
        <f t="shared" si="152"/>
        <v>4.9137023894175146E-6</v>
      </c>
      <c r="BN119" s="4">
        <f t="shared" si="128"/>
        <v>-5.0831347963051438E-3</v>
      </c>
      <c r="BO119" s="4">
        <f t="shared" si="153"/>
        <v>7.5673009636169439E-3</v>
      </c>
      <c r="BP119" s="157">
        <f t="shared" si="129"/>
        <v>441704</v>
      </c>
      <c r="BQ119" s="164">
        <f t="shared" si="154"/>
        <v>3.1038770394375514E-5</v>
      </c>
      <c r="BR119" s="4">
        <f t="shared" si="130"/>
        <v>0.11782949210533547</v>
      </c>
      <c r="BS119" s="4">
        <f t="shared" si="155"/>
        <v>4.7800965239713319E-2</v>
      </c>
    </row>
    <row r="120" spans="1:71" x14ac:dyDescent="0.35">
      <c r="A120">
        <v>388</v>
      </c>
      <c r="B120" t="s">
        <v>106</v>
      </c>
      <c r="C120" t="s">
        <v>472</v>
      </c>
      <c r="G120" s="200">
        <v>4551716</v>
      </c>
      <c r="H120" s="4">
        <f t="shared" si="131"/>
        <v>7.5727195254192935E-4</v>
      </c>
      <c r="I120" s="200">
        <v>266283</v>
      </c>
      <c r="J120" s="200">
        <v>4598322</v>
      </c>
      <c r="K120" s="4">
        <f t="shared" si="132"/>
        <v>7.4925100843292812E-4</v>
      </c>
      <c r="L120" s="200">
        <v>252336</v>
      </c>
      <c r="M120">
        <v>388</v>
      </c>
      <c r="N120" t="s">
        <v>106</v>
      </c>
      <c r="O120" t="s">
        <v>472</v>
      </c>
      <c r="P120" s="200">
        <v>4918048</v>
      </c>
      <c r="Q120" s="4">
        <f t="shared" si="133"/>
        <v>8.1275772993475099E-4</v>
      </c>
      <c r="R120">
        <v>388</v>
      </c>
      <c r="S120" t="s">
        <v>106</v>
      </c>
      <c r="T120" t="s">
        <v>472</v>
      </c>
      <c r="U120" s="200">
        <v>4572603</v>
      </c>
      <c r="V120" s="4">
        <f t="shared" si="134"/>
        <v>7.7306083593438736E-4</v>
      </c>
      <c r="W120" s="163">
        <v>388</v>
      </c>
      <c r="X120" s="163" t="s">
        <v>106</v>
      </c>
      <c r="Y120" s="8" t="s">
        <v>472</v>
      </c>
      <c r="Z120" s="11">
        <v>4402147</v>
      </c>
      <c r="AA120" s="161">
        <f t="shared" si="135"/>
        <v>7.2731494968981091E-4</v>
      </c>
      <c r="AB120">
        <v>388</v>
      </c>
      <c r="AC120" t="s">
        <v>106</v>
      </c>
      <c r="AD120" s="160">
        <v>4766177</v>
      </c>
      <c r="AE120" s="161">
        <f t="shared" si="136"/>
        <v>7.7313878336987335E-4</v>
      </c>
      <c r="AF120">
        <v>388</v>
      </c>
      <c r="AG120" t="s">
        <v>106</v>
      </c>
      <c r="AH120" s="3">
        <v>4552964</v>
      </c>
      <c r="AI120" s="161">
        <f t="shared" si="137"/>
        <v>7.6330926218011398E-4</v>
      </c>
      <c r="AJ120">
        <v>388</v>
      </c>
      <c r="AK120" t="s">
        <v>106</v>
      </c>
      <c r="AL120" s="3">
        <v>4415217</v>
      </c>
      <c r="AM120" s="161">
        <f t="shared" si="138"/>
        <v>7.7451501322965731E-4</v>
      </c>
      <c r="AN120" s="13">
        <v>388</v>
      </c>
      <c r="AO120" s="13" t="s">
        <v>106</v>
      </c>
      <c r="AP120" s="3">
        <v>4815663</v>
      </c>
      <c r="AQ120" s="161">
        <f t="shared" si="139"/>
        <v>8.3415470323615121E-4</v>
      </c>
      <c r="AR120" s="179">
        <f t="shared" si="140"/>
        <v>345445</v>
      </c>
      <c r="AS120" s="4">
        <f t="shared" si="141"/>
        <v>3.9696894000363627E-5</v>
      </c>
      <c r="AT120" s="4">
        <f t="shared" si="119"/>
        <v>7.5546685334370811E-2</v>
      </c>
      <c r="AU120" s="4">
        <f t="shared" si="142"/>
        <v>5.1350284680225164E-2</v>
      </c>
      <c r="AV120" s="3">
        <f t="shared" si="143"/>
        <v>170456</v>
      </c>
      <c r="AW120" s="164">
        <f t="shared" si="144"/>
        <v>4.5745886244576454E-5</v>
      </c>
      <c r="AX120" s="4">
        <f t="shared" si="120"/>
        <v>3.8721105860390397E-2</v>
      </c>
      <c r="AY120" s="4">
        <f t="shared" si="145"/>
        <v>6.2896942052526758E-2</v>
      </c>
      <c r="AZ120" s="157">
        <f t="shared" si="121"/>
        <v>-364030</v>
      </c>
      <c r="BA120" s="164">
        <f t="shared" si="146"/>
        <v>-4.5823833680062442E-5</v>
      </c>
      <c r="BB120" s="4">
        <f t="shared" si="122"/>
        <v>-7.6377776150570995E-2</v>
      </c>
      <c r="BC120" s="4">
        <f t="shared" si="147"/>
        <v>-5.9269868056974831E-2</v>
      </c>
      <c r="BD120" s="157">
        <f t="shared" si="123"/>
        <v>213213</v>
      </c>
      <c r="BE120" s="4">
        <f t="shared" si="148"/>
        <v>9.8295211897593635E-6</v>
      </c>
      <c r="BF120" s="4">
        <f t="shared" si="124"/>
        <v>4.6829493929668675E-2</v>
      </c>
      <c r="BG120" s="4">
        <f t="shared" si="149"/>
        <v>1.2877508078029773E-2</v>
      </c>
      <c r="BH120" s="157">
        <f t="shared" si="125"/>
        <v>137747</v>
      </c>
      <c r="BI120" s="4">
        <f t="shared" si="150"/>
        <v>-1.1205751049543329E-5</v>
      </c>
      <c r="BJ120" s="4">
        <f t="shared" si="126"/>
        <v>3.1198240086500843E-2</v>
      </c>
      <c r="BK120" s="4">
        <f t="shared" si="151"/>
        <v>-1.4468087587891117E-2</v>
      </c>
      <c r="BL120" s="159">
        <f t="shared" si="127"/>
        <v>-400446</v>
      </c>
      <c r="BM120" s="4">
        <f t="shared" si="152"/>
        <v>-5.9639690006493894E-5</v>
      </c>
      <c r="BN120" s="4">
        <f t="shared" si="128"/>
        <v>-8.3154905150131977E-2</v>
      </c>
      <c r="BO120" s="4">
        <f t="shared" si="153"/>
        <v>-7.149715727204832E-2</v>
      </c>
      <c r="BP120" s="157">
        <f t="shared" si="129"/>
        <v>-243060</v>
      </c>
      <c r="BQ120" s="164">
        <f t="shared" si="154"/>
        <v>-1.068397535463403E-4</v>
      </c>
      <c r="BR120" s="4">
        <f t="shared" si="130"/>
        <v>-5.0472800941428003E-2</v>
      </c>
      <c r="BS120" s="4">
        <f t="shared" si="155"/>
        <v>-0.12808146154646052</v>
      </c>
    </row>
    <row r="121" spans="1:71" x14ac:dyDescent="0.35">
      <c r="A121">
        <v>392</v>
      </c>
      <c r="B121" t="s">
        <v>131</v>
      </c>
      <c r="C121" t="s">
        <v>473</v>
      </c>
      <c r="G121" s="200">
        <v>50945994</v>
      </c>
      <c r="H121" s="4">
        <f t="shared" si="131"/>
        <v>8.4759181703272825E-3</v>
      </c>
      <c r="I121" s="200">
        <v>1395655</v>
      </c>
      <c r="J121" s="200">
        <v>51785795</v>
      </c>
      <c r="K121" s="4">
        <f t="shared" si="132"/>
        <v>8.4379821870349415E-3</v>
      </c>
      <c r="L121" s="200">
        <v>932410</v>
      </c>
      <c r="M121">
        <v>392</v>
      </c>
      <c r="N121" t="s">
        <v>131</v>
      </c>
      <c r="O121" t="s">
        <v>473</v>
      </c>
      <c r="P121" s="200">
        <v>51300232</v>
      </c>
      <c r="Q121" s="4">
        <f t="shared" si="133"/>
        <v>8.4778879965071649E-3</v>
      </c>
      <c r="R121">
        <v>392</v>
      </c>
      <c r="S121" t="s">
        <v>131</v>
      </c>
      <c r="T121" t="s">
        <v>473</v>
      </c>
      <c r="U121" s="200">
        <v>50410104</v>
      </c>
      <c r="V121" s="4">
        <f t="shared" si="134"/>
        <v>8.522514886549171E-3</v>
      </c>
      <c r="W121" s="163">
        <v>392</v>
      </c>
      <c r="X121" s="163" t="s">
        <v>131</v>
      </c>
      <c r="Y121" s="8" t="s">
        <v>473</v>
      </c>
      <c r="Z121" s="11">
        <v>51757169</v>
      </c>
      <c r="AA121" s="161">
        <f t="shared" si="135"/>
        <v>8.551228018356052E-3</v>
      </c>
      <c r="AB121">
        <v>392</v>
      </c>
      <c r="AC121" t="s">
        <v>131</v>
      </c>
      <c r="AD121" s="160">
        <v>51305580</v>
      </c>
      <c r="AE121" s="161">
        <f t="shared" si="136"/>
        <v>8.3224634127699645E-3</v>
      </c>
      <c r="AF121">
        <v>392</v>
      </c>
      <c r="AG121" t="s">
        <v>131</v>
      </c>
      <c r="AH121" s="3">
        <v>49776105</v>
      </c>
      <c r="AI121" s="161">
        <f t="shared" si="137"/>
        <v>8.3450170002991198E-3</v>
      </c>
      <c r="AJ121">
        <v>392</v>
      </c>
      <c r="AK121" t="s">
        <v>131</v>
      </c>
      <c r="AL121" s="3">
        <v>47137170</v>
      </c>
      <c r="AM121" s="161">
        <f t="shared" si="138"/>
        <v>8.2687772415622161E-3</v>
      </c>
      <c r="AN121" s="13">
        <v>392</v>
      </c>
      <c r="AO121" s="13" t="s">
        <v>131</v>
      </c>
      <c r="AP121" s="3">
        <v>47861775</v>
      </c>
      <c r="AQ121" s="161">
        <f t="shared" si="139"/>
        <v>8.2904731334980126E-3</v>
      </c>
      <c r="AR121" s="179">
        <f t="shared" si="140"/>
        <v>890128</v>
      </c>
      <c r="AS121" s="4">
        <f t="shared" si="141"/>
        <v>-4.4626890042006109E-5</v>
      </c>
      <c r="AT121" s="4">
        <f t="shared" si="119"/>
        <v>1.7657729886849667E-2</v>
      </c>
      <c r="AU121" s="4">
        <f t="shared" si="142"/>
        <v>-5.2363522547129119E-3</v>
      </c>
      <c r="AV121" s="3">
        <f t="shared" si="143"/>
        <v>-1347065</v>
      </c>
      <c r="AW121" s="164">
        <f t="shared" si="144"/>
        <v>-2.8713131806881037E-5</v>
      </c>
      <c r="AX121" s="4">
        <f t="shared" si="120"/>
        <v>-2.6026636039540724E-2</v>
      </c>
      <c r="AY121" s="4">
        <f t="shared" si="145"/>
        <v>-3.3577787594068916E-3</v>
      </c>
      <c r="AZ121" s="157">
        <f t="shared" si="121"/>
        <v>451589</v>
      </c>
      <c r="BA121" s="164">
        <f t="shared" si="146"/>
        <v>2.2876460558608758E-4</v>
      </c>
      <c r="BB121" s="4">
        <f t="shared" si="122"/>
        <v>8.8019470786608392E-3</v>
      </c>
      <c r="BC121" s="4">
        <f t="shared" si="147"/>
        <v>2.7487607243195784E-2</v>
      </c>
      <c r="BD121" s="157">
        <f t="shared" si="123"/>
        <v>1529475</v>
      </c>
      <c r="BE121" s="4">
        <f t="shared" si="148"/>
        <v>-2.2553587529155344E-5</v>
      </c>
      <c r="BF121" s="4">
        <f t="shared" si="124"/>
        <v>3.0727092849068844E-2</v>
      </c>
      <c r="BG121" s="4">
        <f t="shared" si="149"/>
        <v>-2.7026412922043098E-3</v>
      </c>
      <c r="BH121" s="157">
        <f t="shared" si="125"/>
        <v>2638935</v>
      </c>
      <c r="BI121" s="4">
        <f t="shared" si="150"/>
        <v>7.6239758736903682E-5</v>
      </c>
      <c r="BJ121" s="4">
        <f t="shared" si="126"/>
        <v>5.5984162816732526E-2</v>
      </c>
      <c r="BK121" s="4">
        <f t="shared" si="151"/>
        <v>9.2201974378620152E-3</v>
      </c>
      <c r="BL121" s="159">
        <f t="shared" si="127"/>
        <v>-724605</v>
      </c>
      <c r="BM121" s="4">
        <f t="shared" si="152"/>
        <v>-2.1695891935796449E-5</v>
      </c>
      <c r="BN121" s="4">
        <f t="shared" si="128"/>
        <v>-1.5139534628625871E-2</v>
      </c>
      <c r="BO121" s="4">
        <f t="shared" si="153"/>
        <v>-2.6169666780697072E-3</v>
      </c>
      <c r="BP121" s="157">
        <f t="shared" si="129"/>
        <v>2548329</v>
      </c>
      <c r="BQ121" s="164">
        <f t="shared" si="154"/>
        <v>2.6075488485803947E-4</v>
      </c>
      <c r="BR121" s="4">
        <f t="shared" si="130"/>
        <v>5.3243512176470678E-2</v>
      </c>
      <c r="BS121" s="4">
        <f t="shared" si="155"/>
        <v>3.1452352677490525E-2</v>
      </c>
    </row>
    <row r="122" spans="1:71" x14ac:dyDescent="0.35">
      <c r="A122">
        <v>394</v>
      </c>
      <c r="B122" t="s">
        <v>133</v>
      </c>
      <c r="C122" t="s">
        <v>473</v>
      </c>
      <c r="G122" s="200">
        <v>29675060</v>
      </c>
      <c r="H122" s="4">
        <f t="shared" si="131"/>
        <v>4.9370590405901655E-3</v>
      </c>
      <c r="I122" s="200">
        <v>1164346</v>
      </c>
      <c r="J122" s="200">
        <v>30250223</v>
      </c>
      <c r="K122" s="4">
        <f t="shared" si="132"/>
        <v>4.9289741101364703E-3</v>
      </c>
      <c r="L122" s="200">
        <v>903173</v>
      </c>
      <c r="M122">
        <v>394</v>
      </c>
      <c r="N122" t="s">
        <v>133</v>
      </c>
      <c r="O122" t="s">
        <v>473</v>
      </c>
      <c r="P122" s="200">
        <v>28577495</v>
      </c>
      <c r="Q122" s="4">
        <f t="shared" si="133"/>
        <v>4.7227233169382845E-3</v>
      </c>
      <c r="R122">
        <v>394</v>
      </c>
      <c r="S122" t="s">
        <v>133</v>
      </c>
      <c r="T122" t="s">
        <v>473</v>
      </c>
      <c r="U122" s="200">
        <v>27738994</v>
      </c>
      <c r="V122" s="4">
        <f t="shared" si="134"/>
        <v>4.6896548617098299E-3</v>
      </c>
      <c r="W122" s="163">
        <v>394</v>
      </c>
      <c r="X122" s="163" t="s">
        <v>133</v>
      </c>
      <c r="Y122" s="8" t="s">
        <v>473</v>
      </c>
      <c r="Z122" s="11">
        <f>28176120+Z417</f>
        <v>29043504</v>
      </c>
      <c r="AA122" s="161">
        <f t="shared" si="135"/>
        <v>4.7985164172336418E-3</v>
      </c>
      <c r="AB122">
        <v>394</v>
      </c>
      <c r="AC122" t="s">
        <v>133</v>
      </c>
      <c r="AD122" s="160">
        <v>28627578</v>
      </c>
      <c r="AE122" s="161">
        <f t="shared" si="136"/>
        <v>4.6437828107823423E-3</v>
      </c>
      <c r="AF122">
        <v>394</v>
      </c>
      <c r="AG122" t="s">
        <v>133</v>
      </c>
      <c r="AH122" s="3">
        <f>25154566+AH417</f>
        <v>25987607</v>
      </c>
      <c r="AI122" s="161">
        <f t="shared" si="137"/>
        <v>4.3568499827797372E-3</v>
      </c>
      <c r="AJ122">
        <v>394</v>
      </c>
      <c r="AK122" t="s">
        <v>133</v>
      </c>
      <c r="AL122" s="3">
        <f>23539052+AL417</f>
        <v>24427150</v>
      </c>
      <c r="AM122" s="161">
        <f t="shared" si="138"/>
        <v>4.2849976355438073E-3</v>
      </c>
      <c r="AN122" s="13">
        <v>394</v>
      </c>
      <c r="AO122" s="13" t="s">
        <v>133</v>
      </c>
      <c r="AP122" s="3">
        <f>24342077+AP417</f>
        <v>25077567</v>
      </c>
      <c r="AQ122" s="161">
        <f t="shared" si="139"/>
        <v>4.343860950978027E-3</v>
      </c>
      <c r="AR122" s="179">
        <f t="shared" si="140"/>
        <v>838501</v>
      </c>
      <c r="AS122" s="4">
        <f t="shared" si="141"/>
        <v>3.3068455228454571E-5</v>
      </c>
      <c r="AT122" s="4">
        <f t="shared" si="119"/>
        <v>3.0228241153951004E-2</v>
      </c>
      <c r="AU122" s="4">
        <f t="shared" si="142"/>
        <v>7.0513622438300163E-3</v>
      </c>
      <c r="AV122" s="3">
        <f t="shared" si="143"/>
        <v>-1304510</v>
      </c>
      <c r="AW122" s="164">
        <f t="shared" si="144"/>
        <v>-1.0886155552381187E-4</v>
      </c>
      <c r="AX122" s="4">
        <f t="shared" si="120"/>
        <v>-4.4915723667502377E-2</v>
      </c>
      <c r="AY122" s="4">
        <f t="shared" si="145"/>
        <v>-2.2686502672542876E-2</v>
      </c>
      <c r="AZ122" s="157">
        <f t="shared" si="121"/>
        <v>415926</v>
      </c>
      <c r="BA122" s="164">
        <f t="shared" si="146"/>
        <v>1.5473360645129955E-4</v>
      </c>
      <c r="BB122" s="4">
        <f t="shared" si="122"/>
        <v>1.4528857453466723E-2</v>
      </c>
      <c r="BC122" s="4">
        <f t="shared" si="147"/>
        <v>3.3320595031280424E-2</v>
      </c>
      <c r="BD122" s="157">
        <f t="shared" si="123"/>
        <v>2639971</v>
      </c>
      <c r="BE122" s="4">
        <f t="shared" si="148"/>
        <v>2.8693282800260501E-4</v>
      </c>
      <c r="BF122" s="4">
        <f t="shared" si="124"/>
        <v>0.10158576740059214</v>
      </c>
      <c r="BG122" s="4">
        <f t="shared" si="149"/>
        <v>6.5857862707390594E-2</v>
      </c>
      <c r="BH122" s="157">
        <f t="shared" si="125"/>
        <v>1560457</v>
      </c>
      <c r="BI122" s="4">
        <f t="shared" si="150"/>
        <v>7.1852347235929967E-5</v>
      </c>
      <c r="BJ122" s="4">
        <f t="shared" si="126"/>
        <v>6.388207383996905E-2</v>
      </c>
      <c r="BK122" s="4">
        <f t="shared" si="151"/>
        <v>1.6768351664868821E-2</v>
      </c>
      <c r="BL122" s="159">
        <f t="shared" si="127"/>
        <v>-650417</v>
      </c>
      <c r="BM122" s="4">
        <f t="shared" si="152"/>
        <v>-5.8863315434219687E-5</v>
      </c>
      <c r="BN122" s="4">
        <f t="shared" si="128"/>
        <v>-2.593620824540116E-2</v>
      </c>
      <c r="BO122" s="4">
        <f t="shared" si="153"/>
        <v>-1.3550920735841354E-2</v>
      </c>
      <c r="BP122" s="157">
        <f t="shared" si="129"/>
        <v>2661427</v>
      </c>
      <c r="BQ122" s="164">
        <f t="shared" si="154"/>
        <v>4.5465546625561484E-4</v>
      </c>
      <c r="BR122" s="4">
        <f t="shared" si="130"/>
        <v>0.1061277993993596</v>
      </c>
      <c r="BS122" s="4">
        <f t="shared" si="155"/>
        <v>0.10466621086322951</v>
      </c>
    </row>
    <row r="123" spans="1:71" x14ac:dyDescent="0.35">
      <c r="A123">
        <v>396</v>
      </c>
      <c r="B123" t="s">
        <v>141</v>
      </c>
      <c r="C123" t="s">
        <v>472</v>
      </c>
      <c r="G123" s="200">
        <v>11169353</v>
      </c>
      <c r="H123" s="4">
        <f t="shared" si="131"/>
        <v>1.8582525260671045E-3</v>
      </c>
      <c r="I123" s="200">
        <v>378704</v>
      </c>
      <c r="J123" s="200">
        <v>11544470</v>
      </c>
      <c r="K123" s="4">
        <f t="shared" si="132"/>
        <v>1.8810570006458193E-3</v>
      </c>
      <c r="L123" s="200">
        <v>267759</v>
      </c>
      <c r="M123">
        <v>396</v>
      </c>
      <c r="N123" t="s">
        <v>141</v>
      </c>
      <c r="O123" t="s">
        <v>472</v>
      </c>
      <c r="P123" s="200">
        <v>11022191</v>
      </c>
      <c r="Q123" s="4">
        <f t="shared" si="133"/>
        <v>1.821529789068192E-3</v>
      </c>
      <c r="R123">
        <v>396</v>
      </c>
      <c r="S123" t="s">
        <v>141</v>
      </c>
      <c r="T123" t="s">
        <v>472</v>
      </c>
      <c r="U123" s="200">
        <v>11039679</v>
      </c>
      <c r="V123" s="4">
        <f t="shared" si="134"/>
        <v>1.8664081434988564E-3</v>
      </c>
      <c r="W123" s="163">
        <v>396</v>
      </c>
      <c r="X123" s="163" t="s">
        <v>141</v>
      </c>
      <c r="Y123" s="8" t="s">
        <v>472</v>
      </c>
      <c r="Z123" s="11">
        <v>11230125.890000001</v>
      </c>
      <c r="AA123" s="161">
        <f t="shared" si="135"/>
        <v>1.8554215583204273E-3</v>
      </c>
      <c r="AB123">
        <v>396</v>
      </c>
      <c r="AC123" t="s">
        <v>141</v>
      </c>
      <c r="AD123" s="160">
        <v>11618959</v>
      </c>
      <c r="AE123" s="161">
        <f t="shared" si="136"/>
        <v>1.884753299192296E-3</v>
      </c>
      <c r="AF123">
        <v>396</v>
      </c>
      <c r="AG123" t="s">
        <v>141</v>
      </c>
      <c r="AH123" s="3">
        <v>11361229</v>
      </c>
      <c r="AI123" s="161">
        <f t="shared" si="137"/>
        <v>1.9047221382486913E-3</v>
      </c>
      <c r="AJ123">
        <v>396</v>
      </c>
      <c r="AK123" t="s">
        <v>141</v>
      </c>
      <c r="AL123" s="3">
        <v>10918056</v>
      </c>
      <c r="AM123" s="161">
        <f t="shared" si="138"/>
        <v>1.915239565186069E-3</v>
      </c>
      <c r="AN123" s="13">
        <v>396</v>
      </c>
      <c r="AO123" s="13" t="s">
        <v>141</v>
      </c>
      <c r="AP123" s="3">
        <v>11266606</v>
      </c>
      <c r="AQ123" s="161">
        <f t="shared" si="139"/>
        <v>1.9515677040541752E-3</v>
      </c>
      <c r="AR123" s="179">
        <f t="shared" si="140"/>
        <v>-17488</v>
      </c>
      <c r="AS123" s="4">
        <f t="shared" si="141"/>
        <v>-4.4878354430664437E-5</v>
      </c>
      <c r="AT123" s="4">
        <f t="shared" si="119"/>
        <v>-1.5841040305610335E-3</v>
      </c>
      <c r="AU123" s="4">
        <f t="shared" si="142"/>
        <v>-2.4045305731753487E-2</v>
      </c>
      <c r="AV123" s="3">
        <f t="shared" si="143"/>
        <v>-190446.8900000006</v>
      </c>
      <c r="AW123" s="164">
        <f t="shared" si="144"/>
        <v>1.0986585178429089E-5</v>
      </c>
      <c r="AX123" s="4">
        <f t="shared" si="120"/>
        <v>-1.6958571245366563E-2</v>
      </c>
      <c r="AY123" s="4">
        <f t="shared" si="145"/>
        <v>5.9213417722570891E-3</v>
      </c>
      <c r="AZ123" s="157">
        <f t="shared" si="121"/>
        <v>-388833.1099999994</v>
      </c>
      <c r="BA123" s="164">
        <f t="shared" si="146"/>
        <v>-2.933174087186869E-5</v>
      </c>
      <c r="BB123" s="4">
        <f t="shared" si="122"/>
        <v>-3.3465399955366001E-2</v>
      </c>
      <c r="BC123" s="4">
        <f t="shared" si="147"/>
        <v>-1.55626420096671E-2</v>
      </c>
      <c r="BD123" s="157">
        <f t="shared" si="123"/>
        <v>257730</v>
      </c>
      <c r="BE123" s="4">
        <f t="shared" si="148"/>
        <v>-1.9968839056395309E-5</v>
      </c>
      <c r="BF123" s="4">
        <f t="shared" si="124"/>
        <v>2.2685045781578737E-2</v>
      </c>
      <c r="BG123" s="4">
        <f t="shared" si="149"/>
        <v>-1.0483859380537143E-2</v>
      </c>
      <c r="BH123" s="157">
        <f t="shared" si="125"/>
        <v>443173</v>
      </c>
      <c r="BI123" s="4">
        <f t="shared" si="150"/>
        <v>-1.051742693737763E-5</v>
      </c>
      <c r="BJ123" s="4">
        <f t="shared" si="126"/>
        <v>4.059083411918752E-2</v>
      </c>
      <c r="BK123" s="4">
        <f t="shared" si="151"/>
        <v>-5.491441973399209E-3</v>
      </c>
      <c r="BL123" s="159">
        <f t="shared" si="127"/>
        <v>-348550</v>
      </c>
      <c r="BM123" s="4">
        <f t="shared" si="152"/>
        <v>-3.6328138868106218E-5</v>
      </c>
      <c r="BN123" s="4">
        <f t="shared" si="128"/>
        <v>-3.0936557114005763E-2</v>
      </c>
      <c r="BO123" s="4">
        <f t="shared" si="153"/>
        <v>-1.8614849381160776E-2</v>
      </c>
      <c r="BP123" s="157">
        <f t="shared" si="129"/>
        <v>-226927</v>
      </c>
      <c r="BQ123" s="164">
        <f t="shared" si="154"/>
        <v>-9.6146145733747848E-5</v>
      </c>
      <c r="BR123" s="4">
        <f t="shared" si="130"/>
        <v>-2.0141558158685943E-2</v>
      </c>
      <c r="BS123" s="4">
        <f t="shared" si="155"/>
        <v>-4.9266108233915952E-2</v>
      </c>
    </row>
    <row r="124" spans="1:71" x14ac:dyDescent="0.35">
      <c r="A124">
        <v>397</v>
      </c>
      <c r="B124" t="s">
        <v>142</v>
      </c>
      <c r="C124" t="s">
        <v>472</v>
      </c>
      <c r="G124" s="200">
        <v>3901441</v>
      </c>
      <c r="H124" s="4">
        <f t="shared" si="131"/>
        <v>6.4908527768365546E-4</v>
      </c>
      <c r="I124" s="200">
        <v>220124</v>
      </c>
      <c r="J124" s="200">
        <v>3709858</v>
      </c>
      <c r="K124" s="4">
        <f t="shared" si="132"/>
        <v>6.0448460278400811E-4</v>
      </c>
      <c r="L124" s="200">
        <v>61252</v>
      </c>
      <c r="M124">
        <v>397</v>
      </c>
      <c r="N124" t="s">
        <v>142</v>
      </c>
      <c r="O124" t="s">
        <v>472</v>
      </c>
      <c r="P124" s="200">
        <v>3562831</v>
      </c>
      <c r="Q124" s="4">
        <f t="shared" si="133"/>
        <v>5.8879426058898953E-4</v>
      </c>
      <c r="R124">
        <v>397</v>
      </c>
      <c r="S124" t="s">
        <v>142</v>
      </c>
      <c r="T124" t="s">
        <v>472</v>
      </c>
      <c r="U124" s="200">
        <v>3256832</v>
      </c>
      <c r="V124" s="4">
        <f t="shared" si="134"/>
        <v>5.5061182184805077E-4</v>
      </c>
      <c r="W124" s="163">
        <v>397</v>
      </c>
      <c r="X124" s="163" t="s">
        <v>142</v>
      </c>
      <c r="Y124" s="8" t="s">
        <v>472</v>
      </c>
      <c r="Z124" s="11">
        <v>3445489</v>
      </c>
      <c r="AA124" s="161">
        <f t="shared" si="135"/>
        <v>5.6925760513944603E-4</v>
      </c>
      <c r="AB124">
        <v>397</v>
      </c>
      <c r="AC124" t="s">
        <v>142</v>
      </c>
      <c r="AD124" s="160">
        <v>3467852</v>
      </c>
      <c r="AE124" s="161">
        <f t="shared" si="136"/>
        <v>5.6253279645023294E-4</v>
      </c>
      <c r="AF124">
        <v>397</v>
      </c>
      <c r="AG124" t="s">
        <v>142</v>
      </c>
      <c r="AH124" s="3">
        <v>3238378</v>
      </c>
      <c r="AI124" s="161">
        <f t="shared" si="137"/>
        <v>5.4291751962904017E-4</v>
      </c>
      <c r="AJ124">
        <v>397</v>
      </c>
      <c r="AK124" t="s">
        <v>142</v>
      </c>
      <c r="AL124" s="3">
        <v>3025822</v>
      </c>
      <c r="AM124" s="161">
        <f t="shared" si="138"/>
        <v>5.3078808275121888E-4</v>
      </c>
      <c r="AN124" s="13">
        <v>397</v>
      </c>
      <c r="AO124" s="13" t="s">
        <v>142</v>
      </c>
      <c r="AP124" s="3">
        <v>2907205</v>
      </c>
      <c r="AQ124" s="161">
        <f t="shared" si="139"/>
        <v>5.0357733172392985E-4</v>
      </c>
      <c r="AR124" s="179">
        <f t="shared" si="140"/>
        <v>305999</v>
      </c>
      <c r="AS124" s="4">
        <f t="shared" si="141"/>
        <v>3.8182438740938756E-5</v>
      </c>
      <c r="AT124" s="4">
        <f t="shared" si="119"/>
        <v>9.3956028434994496E-2</v>
      </c>
      <c r="AU124" s="4">
        <f t="shared" si="142"/>
        <v>6.9345475752381772E-2</v>
      </c>
      <c r="AV124" s="3">
        <f t="shared" si="143"/>
        <v>-188657</v>
      </c>
      <c r="AW124" s="164">
        <f t="shared" si="144"/>
        <v>-1.8645783291395255E-5</v>
      </c>
      <c r="AX124" s="4">
        <f t="shared" si="120"/>
        <v>-5.4754782267480755E-2</v>
      </c>
      <c r="AY124" s="4">
        <f t="shared" si="145"/>
        <v>-3.2754561595760782E-2</v>
      </c>
      <c r="AZ124" s="157">
        <f t="shared" si="121"/>
        <v>-22363</v>
      </c>
      <c r="BA124" s="164">
        <f t="shared" si="146"/>
        <v>6.7248086892130864E-6</v>
      </c>
      <c r="BB124" s="4">
        <f t="shared" si="122"/>
        <v>-6.4486604387961194E-3</v>
      </c>
      <c r="BC124" s="4">
        <f t="shared" si="147"/>
        <v>1.1954518441678143E-2</v>
      </c>
      <c r="BD124" s="157">
        <f t="shared" si="123"/>
        <v>229474</v>
      </c>
      <c r="BE124" s="4">
        <f t="shared" si="148"/>
        <v>1.9615276821192767E-5</v>
      </c>
      <c r="BF124" s="4">
        <f t="shared" si="124"/>
        <v>7.0860782774586531E-2</v>
      </c>
      <c r="BG124" s="4">
        <f t="shared" si="149"/>
        <v>3.6129386346926723E-2</v>
      </c>
      <c r="BH124" s="157">
        <f t="shared" si="125"/>
        <v>212556</v>
      </c>
      <c r="BI124" s="4">
        <f t="shared" si="150"/>
        <v>1.2129436877821292E-5</v>
      </c>
      <c r="BJ124" s="4">
        <f t="shared" si="126"/>
        <v>7.0247357577544217E-2</v>
      </c>
      <c r="BK124" s="4">
        <f t="shared" si="151"/>
        <v>2.2851750579913406E-2</v>
      </c>
      <c r="BL124" s="159">
        <f t="shared" si="127"/>
        <v>118617</v>
      </c>
      <c r="BM124" s="4">
        <f t="shared" si="152"/>
        <v>2.721075102728903E-5</v>
      </c>
      <c r="BN124" s="4">
        <f t="shared" si="128"/>
        <v>4.0801044302001405E-2</v>
      </c>
      <c r="BO124" s="4">
        <f t="shared" si="153"/>
        <v>5.4034900526869732E-2</v>
      </c>
      <c r="BP124" s="157">
        <f t="shared" si="129"/>
        <v>349627</v>
      </c>
      <c r="BQ124" s="164">
        <f t="shared" si="154"/>
        <v>6.5680273415516174E-5</v>
      </c>
      <c r="BR124" s="4">
        <f t="shared" si="130"/>
        <v>0.12026224500852194</v>
      </c>
      <c r="BS124" s="4">
        <f t="shared" si="155"/>
        <v>0.13042738280269392</v>
      </c>
    </row>
    <row r="125" spans="1:71" x14ac:dyDescent="0.35">
      <c r="A125">
        <v>399</v>
      </c>
      <c r="B125" t="s">
        <v>148</v>
      </c>
      <c r="C125" t="s">
        <v>472</v>
      </c>
      <c r="G125" s="200">
        <v>3595192</v>
      </c>
      <c r="H125" s="4">
        <f t="shared" si="131"/>
        <v>5.9813443228951988E-4</v>
      </c>
      <c r="I125" s="200">
        <v>289677</v>
      </c>
      <c r="J125" s="200">
        <v>3456729</v>
      </c>
      <c r="K125" s="4">
        <f t="shared" si="132"/>
        <v>5.6323974030730059E-4</v>
      </c>
      <c r="L125" s="200">
        <v>217868</v>
      </c>
      <c r="M125">
        <v>399</v>
      </c>
      <c r="N125" t="s">
        <v>148</v>
      </c>
      <c r="O125" t="s">
        <v>472</v>
      </c>
      <c r="P125" s="200">
        <v>3255650</v>
      </c>
      <c r="Q125" s="4">
        <f t="shared" si="133"/>
        <v>5.3802945873282905E-4</v>
      </c>
      <c r="R125">
        <v>399</v>
      </c>
      <c r="S125" t="s">
        <v>148</v>
      </c>
      <c r="T125" t="s">
        <v>472</v>
      </c>
      <c r="U125" s="200">
        <v>3334492</v>
      </c>
      <c r="V125" s="4">
        <f t="shared" si="134"/>
        <v>5.6374130291576309E-4</v>
      </c>
      <c r="W125" s="163">
        <v>399</v>
      </c>
      <c r="X125" s="163" t="s">
        <v>148</v>
      </c>
      <c r="Y125" s="8" t="s">
        <v>472</v>
      </c>
      <c r="Z125" s="11">
        <v>3348394</v>
      </c>
      <c r="AA125" s="161">
        <f t="shared" si="135"/>
        <v>5.5321574078549959E-4</v>
      </c>
      <c r="AB125">
        <v>399</v>
      </c>
      <c r="AC125" t="s">
        <v>148</v>
      </c>
      <c r="AD125" s="160">
        <v>3420361</v>
      </c>
      <c r="AE125" s="161">
        <f t="shared" si="136"/>
        <v>5.5482910983493971E-4</v>
      </c>
      <c r="AF125">
        <v>399</v>
      </c>
      <c r="AG125" t="s">
        <v>148</v>
      </c>
      <c r="AH125" s="3">
        <v>3327545</v>
      </c>
      <c r="AI125" s="161">
        <f t="shared" si="137"/>
        <v>5.5786646211591559E-4</v>
      </c>
      <c r="AJ125">
        <v>399</v>
      </c>
      <c r="AK125" t="s">
        <v>148</v>
      </c>
      <c r="AL125" s="3">
        <v>2919627</v>
      </c>
      <c r="AM125" s="161">
        <f t="shared" si="138"/>
        <v>5.1215941244352539E-4</v>
      </c>
      <c r="AN125" s="13">
        <v>399</v>
      </c>
      <c r="AO125" s="13" t="s">
        <v>148</v>
      </c>
      <c r="AP125" s="3">
        <v>2769179</v>
      </c>
      <c r="AQ125" s="161">
        <f t="shared" si="139"/>
        <v>4.7966888192815446E-4</v>
      </c>
      <c r="AR125" s="179">
        <f t="shared" si="140"/>
        <v>-78842</v>
      </c>
      <c r="AS125" s="4">
        <f t="shared" si="141"/>
        <v>-2.5711844182934045E-5</v>
      </c>
      <c r="AT125" s="4">
        <f t="shared" si="119"/>
        <v>-2.3644381213090329E-2</v>
      </c>
      <c r="AU125" s="4">
        <f t="shared" si="142"/>
        <v>-4.5609296409449052E-2</v>
      </c>
      <c r="AV125" s="3">
        <f t="shared" si="143"/>
        <v>-13902</v>
      </c>
      <c r="AW125" s="164">
        <f t="shared" si="144"/>
        <v>1.0525562130263505E-5</v>
      </c>
      <c r="AX125" s="4">
        <f t="shared" si="120"/>
        <v>-4.1518411513101509E-3</v>
      </c>
      <c r="AY125" s="4">
        <f t="shared" si="145"/>
        <v>1.9026143607769507E-2</v>
      </c>
      <c r="AZ125" s="157">
        <f t="shared" si="121"/>
        <v>-71967</v>
      </c>
      <c r="BA125" s="164">
        <f t="shared" si="146"/>
        <v>-1.6133690494401229E-6</v>
      </c>
      <c r="BB125" s="4">
        <f t="shared" si="122"/>
        <v>-2.1040761486872291E-2</v>
      </c>
      <c r="BC125" s="4">
        <f t="shared" si="147"/>
        <v>-2.9078666220669212E-3</v>
      </c>
      <c r="BD125" s="157">
        <f t="shared" si="123"/>
        <v>92816</v>
      </c>
      <c r="BE125" s="4">
        <f t="shared" si="148"/>
        <v>-3.0373522809758798E-6</v>
      </c>
      <c r="BF125" s="4">
        <f t="shared" si="124"/>
        <v>2.7893236605365218E-2</v>
      </c>
      <c r="BG125" s="4">
        <f t="shared" si="149"/>
        <v>-5.4445866300253899E-3</v>
      </c>
      <c r="BH125" s="157">
        <f t="shared" si="125"/>
        <v>407918</v>
      </c>
      <c r="BI125" s="4">
        <f t="shared" si="150"/>
        <v>4.5707049672390199E-5</v>
      </c>
      <c r="BJ125" s="4">
        <f t="shared" si="126"/>
        <v>0.13971579246253032</v>
      </c>
      <c r="BK125" s="4">
        <f t="shared" si="151"/>
        <v>8.9243795119024985E-2</v>
      </c>
      <c r="BL125" s="159">
        <f t="shared" si="127"/>
        <v>150448</v>
      </c>
      <c r="BM125" s="4">
        <f t="shared" si="152"/>
        <v>3.2490530515370927E-5</v>
      </c>
      <c r="BN125" s="4">
        <f t="shared" si="128"/>
        <v>5.4329460103518044E-2</v>
      </c>
      <c r="BO125" s="4">
        <f t="shared" si="153"/>
        <v>6.773533105747187E-2</v>
      </c>
      <c r="BP125" s="157">
        <f t="shared" si="129"/>
        <v>565313</v>
      </c>
      <c r="BQ125" s="164">
        <f t="shared" si="154"/>
        <v>7.3546858857345123E-5</v>
      </c>
      <c r="BR125" s="4">
        <f t="shared" si="130"/>
        <v>0.20414462192584878</v>
      </c>
      <c r="BS125" s="4">
        <f t="shared" si="155"/>
        <v>0.15332839304001605</v>
      </c>
    </row>
    <row r="126" spans="1:71" x14ac:dyDescent="0.35">
      <c r="A126">
        <v>400</v>
      </c>
      <c r="B126" t="s">
        <v>81</v>
      </c>
      <c r="C126" t="s">
        <v>473</v>
      </c>
      <c r="G126" s="200">
        <v>22575120</v>
      </c>
      <c r="H126" s="4">
        <f t="shared" si="131"/>
        <v>3.7558374031394668E-3</v>
      </c>
      <c r="I126" s="200">
        <v>1324738</v>
      </c>
      <c r="J126" s="200">
        <v>23941079</v>
      </c>
      <c r="K126" s="4">
        <f t="shared" si="132"/>
        <v>3.9009616081088706E-3</v>
      </c>
      <c r="L126" s="200">
        <v>1500710</v>
      </c>
      <c r="M126">
        <v>400</v>
      </c>
      <c r="N126" t="s">
        <v>81</v>
      </c>
      <c r="O126" t="s">
        <v>473</v>
      </c>
      <c r="P126" s="200">
        <v>23294524</v>
      </c>
      <c r="Q126" s="4">
        <f t="shared" si="133"/>
        <v>3.8496583291075192E-3</v>
      </c>
      <c r="R126">
        <v>400</v>
      </c>
      <c r="S126" t="s">
        <v>81</v>
      </c>
      <c r="T126" t="s">
        <v>473</v>
      </c>
      <c r="U126" s="200">
        <v>22767974</v>
      </c>
      <c r="V126" s="4">
        <f t="shared" si="134"/>
        <v>3.8492362037492421E-3</v>
      </c>
      <c r="W126" s="163">
        <v>400</v>
      </c>
      <c r="X126" s="163" t="s">
        <v>81</v>
      </c>
      <c r="Y126" s="8" t="s">
        <v>473</v>
      </c>
      <c r="Z126" s="11">
        <v>23135522</v>
      </c>
      <c r="AA126" s="161">
        <f t="shared" si="135"/>
        <v>3.8224100693315137E-3</v>
      </c>
      <c r="AB126">
        <v>400</v>
      </c>
      <c r="AC126" t="s">
        <v>81</v>
      </c>
      <c r="AD126" s="160">
        <v>23798897</v>
      </c>
      <c r="AE126" s="161">
        <f t="shared" si="136"/>
        <v>3.8605050278503984E-3</v>
      </c>
      <c r="AF126">
        <v>400</v>
      </c>
      <c r="AG126" t="s">
        <v>518</v>
      </c>
      <c r="AH126" s="3">
        <v>23484472</v>
      </c>
      <c r="AI126" s="161">
        <f t="shared" si="137"/>
        <v>3.9371967349202727E-3</v>
      </c>
      <c r="AJ126">
        <v>400</v>
      </c>
      <c r="AK126" t="s">
        <v>81</v>
      </c>
      <c r="AL126" s="3">
        <v>22507296</v>
      </c>
      <c r="AM126" s="161">
        <f t="shared" si="138"/>
        <v>3.9482178699719204E-3</v>
      </c>
      <c r="AN126" s="13">
        <v>400</v>
      </c>
      <c r="AO126" s="13" t="s">
        <v>81</v>
      </c>
      <c r="AP126" s="3">
        <v>23774276</v>
      </c>
      <c r="AQ126" s="161">
        <f t="shared" si="139"/>
        <v>4.1181087923790249E-3</v>
      </c>
      <c r="AR126" s="179">
        <f t="shared" si="140"/>
        <v>526550</v>
      </c>
      <c r="AS126" s="4">
        <f t="shared" si="141"/>
        <v>4.2212535827706663E-7</v>
      </c>
      <c r="AT126" s="4">
        <f t="shared" si="119"/>
        <v>2.3126783261435559E-2</v>
      </c>
      <c r="AU126" s="4">
        <f t="shared" si="142"/>
        <v>1.0966470643342363E-4</v>
      </c>
      <c r="AV126" s="3">
        <f t="shared" si="143"/>
        <v>-367548</v>
      </c>
      <c r="AW126" s="164">
        <f t="shared" si="144"/>
        <v>2.6826134417728444E-5</v>
      </c>
      <c r="AX126" s="4">
        <f t="shared" si="120"/>
        <v>-1.5886739015441277E-2</v>
      </c>
      <c r="AY126" s="4">
        <f t="shared" si="145"/>
        <v>7.0181204871145502E-3</v>
      </c>
      <c r="AZ126" s="157">
        <f t="shared" si="121"/>
        <v>-663375</v>
      </c>
      <c r="BA126" s="164">
        <f t="shared" si="146"/>
        <v>-3.8094958518884725E-5</v>
      </c>
      <c r="BB126" s="4">
        <f t="shared" si="122"/>
        <v>-2.7874190976161627E-2</v>
      </c>
      <c r="BC126" s="4">
        <f t="shared" si="147"/>
        <v>-9.8678691632469416E-3</v>
      </c>
      <c r="BD126" s="157">
        <f t="shared" si="123"/>
        <v>314425</v>
      </c>
      <c r="BE126" s="4">
        <f t="shared" si="148"/>
        <v>-7.6691707069874264E-5</v>
      </c>
      <c r="BF126" s="4">
        <f t="shared" si="124"/>
        <v>1.3388633987598273E-2</v>
      </c>
      <c r="BG126" s="4">
        <f t="shared" si="149"/>
        <v>-1.9478759186623996E-2</v>
      </c>
      <c r="BH126" s="157">
        <f t="shared" si="125"/>
        <v>977176</v>
      </c>
      <c r="BI126" s="4">
        <f t="shared" si="150"/>
        <v>-1.1021135051647764E-5</v>
      </c>
      <c r="BJ126" s="4">
        <f t="shared" si="126"/>
        <v>4.3415966093839083E-2</v>
      </c>
      <c r="BK126" s="4">
        <f t="shared" si="151"/>
        <v>-2.791420183640004E-3</v>
      </c>
      <c r="BL126" s="159">
        <f t="shared" si="127"/>
        <v>-1266980</v>
      </c>
      <c r="BM126" s="4">
        <f t="shared" si="152"/>
        <v>-1.6989092240710449E-4</v>
      </c>
      <c r="BN126" s="4">
        <f t="shared" si="128"/>
        <v>-5.3292053983052944E-2</v>
      </c>
      <c r="BO126" s="4">
        <f t="shared" si="153"/>
        <v>-4.1254597916768193E-2</v>
      </c>
      <c r="BP126" s="157">
        <f t="shared" si="129"/>
        <v>-1006302</v>
      </c>
      <c r="BQ126" s="164">
        <f t="shared" si="154"/>
        <v>-2.9569872304751124E-4</v>
      </c>
      <c r="BR126" s="4">
        <f t="shared" si="130"/>
        <v>-4.2327345741254116E-2</v>
      </c>
      <c r="BS126" s="4">
        <f t="shared" si="155"/>
        <v>-7.1804495207783606E-2</v>
      </c>
    </row>
    <row r="127" spans="1:71" x14ac:dyDescent="0.35">
      <c r="A127">
        <v>402</v>
      </c>
      <c r="B127" t="s">
        <v>158</v>
      </c>
      <c r="C127" t="s">
        <v>473</v>
      </c>
      <c r="G127" s="200">
        <v>31864125</v>
      </c>
      <c r="H127" s="4">
        <f t="shared" si="131"/>
        <v>5.3012552089783515E-3</v>
      </c>
      <c r="I127" s="200">
        <v>903094</v>
      </c>
      <c r="J127" s="200">
        <v>32869224</v>
      </c>
      <c r="K127" s="4">
        <f t="shared" si="132"/>
        <v>5.3557143732883006E-3</v>
      </c>
      <c r="L127" s="200">
        <v>1013038</v>
      </c>
      <c r="M127">
        <v>402</v>
      </c>
      <c r="N127" t="s">
        <v>158</v>
      </c>
      <c r="O127" t="s">
        <v>473</v>
      </c>
      <c r="P127" s="200">
        <v>31853547</v>
      </c>
      <c r="Q127" s="4">
        <f t="shared" si="133"/>
        <v>5.2641244148267565E-3</v>
      </c>
      <c r="R127">
        <v>402</v>
      </c>
      <c r="S127" t="s">
        <v>158</v>
      </c>
      <c r="T127" t="s">
        <v>473</v>
      </c>
      <c r="U127" s="200">
        <v>31105357</v>
      </c>
      <c r="V127" s="4">
        <f t="shared" si="134"/>
        <v>5.2587843913975358E-3</v>
      </c>
      <c r="W127" s="163">
        <v>402</v>
      </c>
      <c r="X127" s="163" t="s">
        <v>158</v>
      </c>
      <c r="Y127" s="8" t="s">
        <v>473</v>
      </c>
      <c r="Z127" s="11">
        <v>31461969</v>
      </c>
      <c r="AA127" s="161">
        <f t="shared" si="135"/>
        <v>5.1980909316243626E-3</v>
      </c>
      <c r="AB127">
        <v>402</v>
      </c>
      <c r="AC127" t="s">
        <v>158</v>
      </c>
      <c r="AD127" s="160">
        <v>31004859</v>
      </c>
      <c r="AE127" s="161">
        <f t="shared" si="136"/>
        <v>5.0294101469195267E-3</v>
      </c>
      <c r="AF127">
        <v>402</v>
      </c>
      <c r="AG127" t="s">
        <v>158</v>
      </c>
      <c r="AH127" s="3">
        <v>29206983</v>
      </c>
      <c r="AI127" s="161">
        <f t="shared" si="137"/>
        <v>4.8965817968771846E-3</v>
      </c>
      <c r="AJ127">
        <v>402</v>
      </c>
      <c r="AK127" t="s">
        <v>158</v>
      </c>
      <c r="AL127" s="3">
        <v>27615634</v>
      </c>
      <c r="AM127" s="161">
        <f t="shared" si="138"/>
        <v>4.8443197996509285E-3</v>
      </c>
      <c r="AN127" s="13">
        <v>402</v>
      </c>
      <c r="AO127" s="13" t="s">
        <v>158</v>
      </c>
      <c r="AP127" s="3">
        <v>27040723</v>
      </c>
      <c r="AQ127" s="161">
        <f t="shared" si="139"/>
        <v>4.6839129460171883E-3</v>
      </c>
      <c r="AR127" s="179">
        <f t="shared" si="140"/>
        <v>748190</v>
      </c>
      <c r="AS127" s="4">
        <f t="shared" si="141"/>
        <v>5.3400234292207485E-6</v>
      </c>
      <c r="AT127" s="4">
        <f t="shared" si="119"/>
        <v>2.4053413050362998E-2</v>
      </c>
      <c r="AU127" s="4">
        <f t="shared" si="142"/>
        <v>1.0154482541547254E-3</v>
      </c>
      <c r="AV127" s="3">
        <f t="shared" si="143"/>
        <v>-356612</v>
      </c>
      <c r="AW127" s="164">
        <f t="shared" si="144"/>
        <v>6.0693459773173211E-5</v>
      </c>
      <c r="AX127" s="4">
        <f t="shared" si="120"/>
        <v>-1.1334700634915762E-2</v>
      </c>
      <c r="AY127" s="4">
        <f t="shared" si="145"/>
        <v>1.1676105818758154E-2</v>
      </c>
      <c r="AZ127" s="157">
        <f t="shared" si="121"/>
        <v>457110</v>
      </c>
      <c r="BA127" s="164">
        <f t="shared" si="146"/>
        <v>1.6868078470483588E-4</v>
      </c>
      <c r="BB127" s="4">
        <f t="shared" si="122"/>
        <v>1.4743172997496942E-2</v>
      </c>
      <c r="BC127" s="4">
        <f t="shared" si="147"/>
        <v>3.3538880261764194E-2</v>
      </c>
      <c r="BD127" s="157">
        <f t="shared" si="123"/>
        <v>1797876</v>
      </c>
      <c r="BE127" s="4">
        <f t="shared" si="148"/>
        <v>1.328283500423421E-4</v>
      </c>
      <c r="BF127" s="4">
        <f t="shared" si="124"/>
        <v>6.1556375062771805E-2</v>
      </c>
      <c r="BG127" s="4">
        <f t="shared" si="149"/>
        <v>2.7126749955867977E-2</v>
      </c>
      <c r="BH127" s="157">
        <f t="shared" si="125"/>
        <v>1591349</v>
      </c>
      <c r="BI127" s="4">
        <f t="shared" si="150"/>
        <v>5.226199722625606E-5</v>
      </c>
      <c r="BJ127" s="4">
        <f t="shared" si="126"/>
        <v>5.7624930863437715E-2</v>
      </c>
      <c r="BK127" s="4">
        <f t="shared" si="151"/>
        <v>1.0788304527298538E-2</v>
      </c>
      <c r="BL127" s="159">
        <f t="shared" si="127"/>
        <v>574911</v>
      </c>
      <c r="BM127" s="4">
        <f t="shared" si="152"/>
        <v>1.6040685363374017E-4</v>
      </c>
      <c r="BN127" s="4">
        <f t="shared" si="128"/>
        <v>2.126093300094084E-2</v>
      </c>
      <c r="BO127" s="4">
        <f t="shared" si="153"/>
        <v>3.4246335378657469E-2</v>
      </c>
      <c r="BP127" s="157">
        <f t="shared" si="129"/>
        <v>4064634</v>
      </c>
      <c r="BQ127" s="164">
        <f t="shared" si="154"/>
        <v>5.1417798560717421E-4</v>
      </c>
      <c r="BR127" s="4">
        <f t="shared" si="130"/>
        <v>0.15031528557871771</v>
      </c>
      <c r="BS127" s="4">
        <f t="shared" si="155"/>
        <v>0.10977530785331709</v>
      </c>
    </row>
    <row r="128" spans="1:71" x14ac:dyDescent="0.35">
      <c r="A128">
        <v>405</v>
      </c>
      <c r="B128" t="s">
        <v>162</v>
      </c>
      <c r="C128" t="s">
        <v>473</v>
      </c>
      <c r="G128" s="200">
        <v>21598264</v>
      </c>
      <c r="H128" s="4">
        <f t="shared" si="131"/>
        <v>3.5933172348178275E-3</v>
      </c>
      <c r="I128" s="200">
        <v>1453714</v>
      </c>
      <c r="J128" s="200">
        <v>22016892</v>
      </c>
      <c r="K128" s="4">
        <f t="shared" si="132"/>
        <v>3.5874344018446006E-3</v>
      </c>
      <c r="L128" s="200">
        <v>1190776</v>
      </c>
      <c r="M128">
        <v>405</v>
      </c>
      <c r="N128" t="s">
        <v>162</v>
      </c>
      <c r="O128" t="s">
        <v>473</v>
      </c>
      <c r="P128" s="200">
        <v>22048236</v>
      </c>
      <c r="Q128" s="4">
        <f t="shared" si="133"/>
        <v>3.6436964910520711E-3</v>
      </c>
      <c r="R128">
        <v>405</v>
      </c>
      <c r="S128" t="s">
        <v>162</v>
      </c>
      <c r="T128" t="s">
        <v>473</v>
      </c>
      <c r="U128" s="200">
        <v>21006226</v>
      </c>
      <c r="V128" s="4">
        <f t="shared" si="134"/>
        <v>3.5513887016621957E-3</v>
      </c>
      <c r="W128" s="163">
        <v>405</v>
      </c>
      <c r="X128" s="163" t="s">
        <v>162</v>
      </c>
      <c r="Y128" s="8" t="s">
        <v>473</v>
      </c>
      <c r="Z128" s="11">
        <v>22150302</v>
      </c>
      <c r="AA128" s="161">
        <f t="shared" si="135"/>
        <v>3.6596337616040808E-3</v>
      </c>
      <c r="AB128">
        <v>405</v>
      </c>
      <c r="AC128" t="s">
        <v>162</v>
      </c>
      <c r="AD128" s="160">
        <v>24189254</v>
      </c>
      <c r="AE128" s="161">
        <f t="shared" si="136"/>
        <v>3.9238262465252222E-3</v>
      </c>
      <c r="AF128">
        <v>405</v>
      </c>
      <c r="AG128" t="s">
        <v>162</v>
      </c>
      <c r="AH128" s="3">
        <v>22450424</v>
      </c>
      <c r="AI128" s="161">
        <f t="shared" si="137"/>
        <v>3.7638374867604318E-3</v>
      </c>
      <c r="AJ128">
        <v>405</v>
      </c>
      <c r="AK128" t="s">
        <v>162</v>
      </c>
      <c r="AL128" s="3">
        <v>20927898</v>
      </c>
      <c r="AM128" s="161">
        <f t="shared" si="138"/>
        <v>3.671160714487854E-3</v>
      </c>
      <c r="AN128" s="13">
        <v>405</v>
      </c>
      <c r="AO128" s="13" t="s">
        <v>162</v>
      </c>
      <c r="AP128" s="3">
        <v>21331936</v>
      </c>
      <c r="AQ128" s="161">
        <f t="shared" si="139"/>
        <v>3.6950539818780036E-3</v>
      </c>
      <c r="AR128" s="179">
        <f t="shared" si="140"/>
        <v>1042010</v>
      </c>
      <c r="AS128" s="4">
        <f t="shared" si="141"/>
        <v>9.2307789389875321E-5</v>
      </c>
      <c r="AT128" s="4">
        <f t="shared" si="119"/>
        <v>4.9604817162302264E-2</v>
      </c>
      <c r="AU128" s="4">
        <f t="shared" si="142"/>
        <v>2.5992026540680124E-2</v>
      </c>
      <c r="AV128" s="3">
        <f t="shared" si="143"/>
        <v>-1144076</v>
      </c>
      <c r="AW128" s="164">
        <f t="shared" si="144"/>
        <v>-1.0824505994188509E-4</v>
      </c>
      <c r="AX128" s="4">
        <f t="shared" si="120"/>
        <v>-5.1650582461584493E-2</v>
      </c>
      <c r="AY128" s="4">
        <f t="shared" si="145"/>
        <v>-2.9578112727443911E-2</v>
      </c>
      <c r="AZ128" s="157">
        <f t="shared" si="121"/>
        <v>-2038952</v>
      </c>
      <c r="BA128" s="164">
        <f t="shared" si="146"/>
        <v>-2.6419248492114134E-4</v>
      </c>
      <c r="BB128" s="4">
        <f t="shared" si="122"/>
        <v>-8.4291644545962441E-2</v>
      </c>
      <c r="BC128" s="4">
        <f t="shared" si="147"/>
        <v>-6.7330322068949733E-2</v>
      </c>
      <c r="BD128" s="157">
        <f t="shared" si="123"/>
        <v>1738830</v>
      </c>
      <c r="BE128" s="4">
        <f t="shared" si="148"/>
        <v>1.5998875976479037E-4</v>
      </c>
      <c r="BF128" s="4">
        <f t="shared" si="124"/>
        <v>7.7451989325457729E-2</v>
      </c>
      <c r="BG128" s="4">
        <f t="shared" si="149"/>
        <v>4.2506819257622654E-2</v>
      </c>
      <c r="BH128" s="157">
        <f t="shared" si="125"/>
        <v>1522526</v>
      </c>
      <c r="BI128" s="4">
        <f t="shared" si="150"/>
        <v>9.2676772272577788E-5</v>
      </c>
      <c r="BJ128" s="4">
        <f t="shared" si="126"/>
        <v>7.2751023538054321E-2</v>
      </c>
      <c r="BK128" s="4">
        <f t="shared" si="151"/>
        <v>2.5244542388688826E-2</v>
      </c>
      <c r="BL128" s="159">
        <f t="shared" si="127"/>
        <v>-404038</v>
      </c>
      <c r="BM128" s="4">
        <f t="shared" si="152"/>
        <v>-2.389326739014961E-5</v>
      </c>
      <c r="BN128" s="4">
        <f t="shared" si="128"/>
        <v>-1.894052185418145E-2</v>
      </c>
      <c r="BO128" s="4">
        <f t="shared" si="153"/>
        <v>-6.4662837152938985E-3</v>
      </c>
      <c r="BP128" s="157">
        <f t="shared" si="129"/>
        <v>-325710</v>
      </c>
      <c r="BQ128" s="164">
        <f t="shared" si="154"/>
        <v>-3.5420220273922783E-5</v>
      </c>
      <c r="BR128" s="4">
        <f t="shared" si="130"/>
        <v>-1.5268656346990728E-2</v>
      </c>
      <c r="BS128" s="4">
        <f t="shared" si="155"/>
        <v>-9.5858464984916215E-3</v>
      </c>
    </row>
    <row r="129" spans="1:71" x14ac:dyDescent="0.35">
      <c r="A129">
        <v>406</v>
      </c>
      <c r="B129" t="s">
        <v>165</v>
      </c>
      <c r="C129" t="s">
        <v>473</v>
      </c>
      <c r="G129" s="200">
        <v>10193295</v>
      </c>
      <c r="H129" s="4">
        <f t="shared" si="131"/>
        <v>1.6958651215246922E-3</v>
      </c>
      <c r="I129" s="200">
        <v>492912</v>
      </c>
      <c r="J129" s="200">
        <v>10350344</v>
      </c>
      <c r="K129" s="4">
        <f t="shared" si="132"/>
        <v>1.6864860006819242E-3</v>
      </c>
      <c r="L129" s="200">
        <v>418310</v>
      </c>
      <c r="M129">
        <v>406</v>
      </c>
      <c r="N129" t="s">
        <v>165</v>
      </c>
      <c r="O129" t="s">
        <v>473</v>
      </c>
      <c r="P129" s="200">
        <v>10406941</v>
      </c>
      <c r="Q129" s="4">
        <f t="shared" si="133"/>
        <v>1.7198534342741038E-3</v>
      </c>
      <c r="R129">
        <v>406</v>
      </c>
      <c r="S129" t="s">
        <v>165</v>
      </c>
      <c r="T129" t="s">
        <v>473</v>
      </c>
      <c r="U129" s="200">
        <v>10436152</v>
      </c>
      <c r="V129" s="4">
        <f t="shared" si="134"/>
        <v>1.7643736814804015E-3</v>
      </c>
      <c r="W129" s="163">
        <v>406</v>
      </c>
      <c r="X129" s="163" t="s">
        <v>165</v>
      </c>
      <c r="Y129" s="8" t="s">
        <v>473</v>
      </c>
      <c r="Z129" s="11">
        <v>10707938</v>
      </c>
      <c r="AA129" s="161">
        <f t="shared" si="135"/>
        <v>1.7691465977287026E-3</v>
      </c>
      <c r="AB129">
        <v>406</v>
      </c>
      <c r="AC129" t="s">
        <v>165</v>
      </c>
      <c r="AD129" s="160">
        <v>11195407</v>
      </c>
      <c r="AE129" s="161">
        <f t="shared" si="136"/>
        <v>1.8160473996896389E-3</v>
      </c>
      <c r="AF129">
        <v>406</v>
      </c>
      <c r="AG129" t="s">
        <v>165</v>
      </c>
      <c r="AH129" s="3">
        <v>10652493</v>
      </c>
      <c r="AI129" s="161">
        <f t="shared" si="137"/>
        <v>1.7859017932513477E-3</v>
      </c>
      <c r="AJ129">
        <v>406</v>
      </c>
      <c r="AK129" t="s">
        <v>165</v>
      </c>
      <c r="AL129" s="3">
        <v>9537092</v>
      </c>
      <c r="AM129" s="161">
        <f t="shared" si="138"/>
        <v>1.6729915962346719E-3</v>
      </c>
      <c r="AN129" s="13">
        <v>406</v>
      </c>
      <c r="AO129" s="13" t="s">
        <v>165</v>
      </c>
      <c r="AP129" s="3">
        <v>9135312</v>
      </c>
      <c r="AQ129" s="161">
        <f t="shared" si="139"/>
        <v>1.5823913488816912E-3</v>
      </c>
      <c r="AR129" s="179">
        <f t="shared" si="140"/>
        <v>-29211</v>
      </c>
      <c r="AS129" s="4">
        <f t="shared" si="141"/>
        <v>-4.4520247206297683E-5</v>
      </c>
      <c r="AT129" s="4">
        <f t="shared" si="119"/>
        <v>-2.7990201752523345E-3</v>
      </c>
      <c r="AU129" s="4">
        <f t="shared" si="142"/>
        <v>-2.5232890103497167E-2</v>
      </c>
      <c r="AV129" s="3">
        <f t="shared" si="143"/>
        <v>-271786</v>
      </c>
      <c r="AW129" s="164">
        <f t="shared" si="144"/>
        <v>-4.7729162483010814E-6</v>
      </c>
      <c r="AX129" s="4">
        <f t="shared" si="120"/>
        <v>-2.5381730824365997E-2</v>
      </c>
      <c r="AY129" s="4">
        <f t="shared" si="145"/>
        <v>-2.6978636221716913E-3</v>
      </c>
      <c r="AZ129" s="157">
        <f t="shared" si="121"/>
        <v>-487469</v>
      </c>
      <c r="BA129" s="164">
        <f t="shared" si="146"/>
        <v>-4.6900801960936354E-5</v>
      </c>
      <c r="BB129" s="4">
        <f t="shared" si="122"/>
        <v>-4.3541873913114551E-2</v>
      </c>
      <c r="BC129" s="4">
        <f t="shared" si="147"/>
        <v>-2.5825758715852715E-2</v>
      </c>
      <c r="BD129" s="157">
        <f t="shared" si="123"/>
        <v>542914</v>
      </c>
      <c r="BE129" s="4">
        <f t="shared" si="148"/>
        <v>3.0145606438291162E-5</v>
      </c>
      <c r="BF129" s="4">
        <f t="shared" si="124"/>
        <v>5.0965910045657856E-2</v>
      </c>
      <c r="BG129" s="4">
        <f t="shared" si="149"/>
        <v>1.6879767158646034E-2</v>
      </c>
      <c r="BH129" s="157">
        <f t="shared" si="125"/>
        <v>1115401</v>
      </c>
      <c r="BI129" s="4">
        <f t="shared" si="150"/>
        <v>1.129101970166759E-4</v>
      </c>
      <c r="BJ129" s="4">
        <f t="shared" si="126"/>
        <v>0.11695399394280773</v>
      </c>
      <c r="BK129" s="4">
        <f t="shared" si="151"/>
        <v>6.7489996525265203E-2</v>
      </c>
      <c r="BL129" s="159">
        <f t="shared" si="127"/>
        <v>401780</v>
      </c>
      <c r="BM129" s="4">
        <f t="shared" si="152"/>
        <v>9.0600247352980688E-5</v>
      </c>
      <c r="BN129" s="4">
        <f t="shared" si="128"/>
        <v>4.3980982806060699E-2</v>
      </c>
      <c r="BO129" s="4">
        <f t="shared" si="153"/>
        <v>5.7255272165769713E-2</v>
      </c>
      <c r="BP129" s="157">
        <f t="shared" si="129"/>
        <v>1300840</v>
      </c>
      <c r="BQ129" s="164">
        <f t="shared" si="154"/>
        <v>1.8675524884701139E-4</v>
      </c>
      <c r="BR129" s="4">
        <f t="shared" si="130"/>
        <v>0.14239688803184827</v>
      </c>
      <c r="BS129" s="4">
        <f t="shared" si="155"/>
        <v>0.11802089854636479</v>
      </c>
    </row>
    <row r="130" spans="1:71" x14ac:dyDescent="0.35">
      <c r="A130">
        <v>415</v>
      </c>
      <c r="B130" t="s">
        <v>181</v>
      </c>
      <c r="C130" t="s">
        <v>471</v>
      </c>
      <c r="G130" s="200">
        <v>1798956</v>
      </c>
      <c r="H130" s="4">
        <f t="shared" si="131"/>
        <v>2.9929348022965824E-4</v>
      </c>
      <c r="I130" s="200">
        <v>65720</v>
      </c>
      <c r="J130" s="200">
        <v>1802834</v>
      </c>
      <c r="K130" s="4">
        <f t="shared" si="132"/>
        <v>2.9375393731390916E-4</v>
      </c>
      <c r="L130" s="200">
        <v>78905</v>
      </c>
      <c r="M130">
        <v>415</v>
      </c>
      <c r="N130" t="s">
        <v>181</v>
      </c>
      <c r="O130" t="s">
        <v>471</v>
      </c>
      <c r="P130" s="200">
        <v>1820202</v>
      </c>
      <c r="Q130" s="4">
        <f t="shared" si="133"/>
        <v>3.0080699609737313E-4</v>
      </c>
      <c r="R130">
        <v>415</v>
      </c>
      <c r="S130" t="s">
        <v>181</v>
      </c>
      <c r="T130" t="s">
        <v>471</v>
      </c>
      <c r="U130" s="200">
        <v>1784000</v>
      </c>
      <c r="V130" s="4">
        <f t="shared" si="134"/>
        <v>3.0160950585628079E-4</v>
      </c>
      <c r="W130" s="163">
        <v>415</v>
      </c>
      <c r="X130" s="163" t="s">
        <v>181</v>
      </c>
      <c r="Y130" s="8" t="s">
        <v>471</v>
      </c>
      <c r="Z130" s="11">
        <v>1773460.1</v>
      </c>
      <c r="AA130" s="161">
        <f t="shared" si="135"/>
        <v>2.9300794439812824E-4</v>
      </c>
      <c r="AB130">
        <v>415</v>
      </c>
      <c r="AC130" t="s">
        <v>181</v>
      </c>
      <c r="AD130" s="160">
        <v>1567035</v>
      </c>
      <c r="AE130" s="161">
        <f t="shared" si="136"/>
        <v>2.54194406417976E-4</v>
      </c>
      <c r="AF130">
        <v>415</v>
      </c>
      <c r="AG130" t="s">
        <v>181</v>
      </c>
      <c r="AH130" s="3">
        <v>1567921</v>
      </c>
      <c r="AI130" s="161">
        <f t="shared" si="137"/>
        <v>2.6286362502903743E-4</v>
      </c>
      <c r="AJ130">
        <v>415</v>
      </c>
      <c r="AK130" t="s">
        <v>181</v>
      </c>
      <c r="AL130" s="3">
        <v>1487050</v>
      </c>
      <c r="AM130" s="161">
        <f t="shared" si="138"/>
        <v>2.6085751853717763E-4</v>
      </c>
      <c r="AN130" s="13">
        <v>415</v>
      </c>
      <c r="AO130" s="13" t="s">
        <v>181</v>
      </c>
      <c r="AP130" s="3">
        <v>1353638</v>
      </c>
      <c r="AQ130" s="161">
        <f t="shared" si="139"/>
        <v>2.3447311495409403E-4</v>
      </c>
      <c r="AR130" s="179">
        <f t="shared" si="140"/>
        <v>36202</v>
      </c>
      <c r="AS130" s="4">
        <f t="shared" si="141"/>
        <v>-8.0250975890766227E-7</v>
      </c>
      <c r="AT130" s="4">
        <f t="shared" si="119"/>
        <v>2.0292600896860986E-2</v>
      </c>
      <c r="AU130" s="4">
        <f t="shared" si="142"/>
        <v>-2.6607575136907793E-3</v>
      </c>
      <c r="AV130" s="3">
        <f t="shared" si="143"/>
        <v>10539.899999999907</v>
      </c>
      <c r="AW130" s="164">
        <f t="shared" si="144"/>
        <v>8.6015614581525478E-6</v>
      </c>
      <c r="AX130" s="4">
        <f t="shared" si="120"/>
        <v>5.9431277873124447E-3</v>
      </c>
      <c r="AY130" s="4">
        <f t="shared" si="145"/>
        <v>2.9356069084819993E-2</v>
      </c>
      <c r="AZ130" s="157">
        <f t="shared" si="121"/>
        <v>206425.10000000009</v>
      </c>
      <c r="BA130" s="164">
        <f t="shared" si="146"/>
        <v>3.8813537980152244E-5</v>
      </c>
      <c r="BB130" s="4">
        <f t="shared" si="122"/>
        <v>0.13172973162692608</v>
      </c>
      <c r="BC130" s="4">
        <f t="shared" si="147"/>
        <v>0.15269233704667171</v>
      </c>
      <c r="BD130" s="157">
        <f t="shared" si="123"/>
        <v>-886</v>
      </c>
      <c r="BE130" s="4">
        <f t="shared" si="148"/>
        <v>-8.6692186110614309E-6</v>
      </c>
      <c r="BF130" s="4">
        <f t="shared" si="124"/>
        <v>-5.6507949061209079E-4</v>
      </c>
      <c r="BG130" s="4">
        <f t="shared" si="149"/>
        <v>-3.2979909677893923E-2</v>
      </c>
      <c r="BH130" s="157">
        <f t="shared" si="125"/>
        <v>80871</v>
      </c>
      <c r="BI130" s="4">
        <f t="shared" si="150"/>
        <v>2.0061064918597987E-6</v>
      </c>
      <c r="BJ130" s="4">
        <f t="shared" si="126"/>
        <v>5.4383510978111026E-2</v>
      </c>
      <c r="BK130" s="4">
        <f t="shared" si="151"/>
        <v>7.6904300213753917E-3</v>
      </c>
      <c r="BL130" s="159">
        <f t="shared" si="127"/>
        <v>133412</v>
      </c>
      <c r="BM130" s="4">
        <f t="shared" si="152"/>
        <v>2.6384403583083602E-5</v>
      </c>
      <c r="BN130" s="4">
        <f t="shared" si="128"/>
        <v>9.8558107854537183E-2</v>
      </c>
      <c r="BO130" s="4">
        <f t="shared" si="153"/>
        <v>0.11252634907950634</v>
      </c>
      <c r="BP130" s="157">
        <f t="shared" si="129"/>
        <v>430362</v>
      </c>
      <c r="BQ130" s="164">
        <f t="shared" si="154"/>
        <v>5.8534829444034214E-5</v>
      </c>
      <c r="BR130" s="4">
        <f t="shared" si="130"/>
        <v>0.3179299044500819</v>
      </c>
      <c r="BS130" s="4">
        <f t="shared" si="155"/>
        <v>0.24964409866561618</v>
      </c>
    </row>
    <row r="131" spans="1:71" x14ac:dyDescent="0.35">
      <c r="A131">
        <v>417</v>
      </c>
      <c r="B131" t="s">
        <v>184</v>
      </c>
      <c r="C131" t="s">
        <v>471</v>
      </c>
      <c r="G131" s="200">
        <v>1546696</v>
      </c>
      <c r="H131" s="4">
        <f t="shared" si="131"/>
        <v>2.5732481989403381E-4</v>
      </c>
      <c r="I131" s="200">
        <v>71243</v>
      </c>
      <c r="J131" s="200">
        <v>1581500</v>
      </c>
      <c r="K131" s="4">
        <f t="shared" ref="K131:K190" si="156">+J131/J$5</f>
        <v>2.5768975505340334E-4</v>
      </c>
      <c r="L131" s="200">
        <v>56968</v>
      </c>
      <c r="M131">
        <v>417</v>
      </c>
      <c r="N131" t="s">
        <v>184</v>
      </c>
      <c r="O131" t="s">
        <v>471</v>
      </c>
      <c r="P131" s="200">
        <v>1719960</v>
      </c>
      <c r="Q131" s="4">
        <f t="shared" ref="Q131:Q190" si="157">+P131/P$5</f>
        <v>2.842409804008774E-4</v>
      </c>
      <c r="R131">
        <v>417</v>
      </c>
      <c r="S131" t="s">
        <v>184</v>
      </c>
      <c r="T131" t="s">
        <v>471</v>
      </c>
      <c r="U131" s="200">
        <v>1589644</v>
      </c>
      <c r="V131" s="4">
        <f t="shared" ref="V131:V190" si="158">+U131/U$5</f>
        <v>2.6875097608038205E-4</v>
      </c>
      <c r="W131" s="163">
        <v>417</v>
      </c>
      <c r="X131" s="163" t="s">
        <v>184</v>
      </c>
      <c r="Y131" s="8" t="s">
        <v>471</v>
      </c>
      <c r="Z131" s="11">
        <v>1654645</v>
      </c>
      <c r="AA131" s="161">
        <f t="shared" ref="AA131:AA190" si="159">+Z131/Z$5</f>
        <v>2.73377523496943E-4</v>
      </c>
      <c r="AB131">
        <v>417</v>
      </c>
      <c r="AC131" t="s">
        <v>184</v>
      </c>
      <c r="AD131" s="160">
        <v>1596432</v>
      </c>
      <c r="AE131" s="161">
        <f t="shared" ref="AE131:AE190" si="160">+AD131/AD$5</f>
        <v>2.5896299995000892E-4</v>
      </c>
      <c r="AF131">
        <v>417</v>
      </c>
      <c r="AG131" t="s">
        <v>184</v>
      </c>
      <c r="AH131" s="3">
        <v>1461109</v>
      </c>
      <c r="AI131" s="161">
        <f t="shared" ref="AI131:AI190" si="161">+AH131/AH$5</f>
        <v>2.4495647950537806E-4</v>
      </c>
      <c r="AJ131">
        <v>417</v>
      </c>
      <c r="AK131" t="s">
        <v>184</v>
      </c>
      <c r="AL131" s="3">
        <v>1255110</v>
      </c>
      <c r="AM131" s="161">
        <f t="shared" ref="AM131:AM190" si="162">+AL131/AL$5</f>
        <v>2.2017072734016816E-4</v>
      </c>
      <c r="AN131" s="13">
        <v>417</v>
      </c>
      <c r="AO131" s="13" t="s">
        <v>184</v>
      </c>
      <c r="AP131" s="3">
        <v>1269923</v>
      </c>
      <c r="AQ131" s="161">
        <f t="shared" ref="AQ131:AQ190" si="163">+AP131/AP$5</f>
        <v>2.1997225370582677E-4</v>
      </c>
      <c r="AR131" s="179">
        <f t="shared" si="140"/>
        <v>130316</v>
      </c>
      <c r="AS131" s="4">
        <f t="shared" si="141"/>
        <v>1.5490004320495353E-5</v>
      </c>
      <c r="AT131" s="4">
        <f t="shared" si="119"/>
        <v>8.1978103273437325E-2</v>
      </c>
      <c r="AU131" s="4">
        <f t="shared" si="142"/>
        <v>5.7637016045152416E-2</v>
      </c>
      <c r="AV131" s="3">
        <f t="shared" si="143"/>
        <v>-65001</v>
      </c>
      <c r="AW131" s="164">
        <f t="shared" si="144"/>
        <v>-4.6265474165609532E-6</v>
      </c>
      <c r="AX131" s="4">
        <f t="shared" si="120"/>
        <v>-3.928395516863134E-2</v>
      </c>
      <c r="AY131" s="4">
        <f t="shared" si="145"/>
        <v>-1.6923656917291113E-2</v>
      </c>
      <c r="AZ131" s="157">
        <f t="shared" si="121"/>
        <v>58213</v>
      </c>
      <c r="BA131" s="164">
        <f t="shared" si="146"/>
        <v>1.4414523546934079E-5</v>
      </c>
      <c r="BB131" s="4">
        <f t="shared" si="122"/>
        <v>3.6464440702767172E-2</v>
      </c>
      <c r="BC131" s="4">
        <f t="shared" si="147"/>
        <v>5.5662482863253461E-2</v>
      </c>
      <c r="BD131" s="157">
        <f t="shared" si="123"/>
        <v>135323</v>
      </c>
      <c r="BE131" s="4">
        <f t="shared" si="148"/>
        <v>1.4006520444630861E-5</v>
      </c>
      <c r="BF131" s="4">
        <f t="shared" si="124"/>
        <v>9.2616635719853888E-2</v>
      </c>
      <c r="BG131" s="4">
        <f t="shared" si="149"/>
        <v>5.7179628287086587E-2</v>
      </c>
      <c r="BH131" s="157">
        <f t="shared" si="125"/>
        <v>205999</v>
      </c>
      <c r="BI131" s="4">
        <f t="shared" si="150"/>
        <v>2.4785752165209905E-5</v>
      </c>
      <c r="BJ131" s="4">
        <f t="shared" si="126"/>
        <v>0.16412824373959253</v>
      </c>
      <c r="BK131" s="4">
        <f t="shared" si="151"/>
        <v>0.11257514777119042</v>
      </c>
      <c r="BL131" s="159">
        <f t="shared" si="127"/>
        <v>-14813</v>
      </c>
      <c r="BM131" s="4">
        <f t="shared" si="152"/>
        <v>1.9847363434138282E-7</v>
      </c>
      <c r="BN131" s="4">
        <f t="shared" si="128"/>
        <v>-1.1664486744471909E-2</v>
      </c>
      <c r="BO131" s="4">
        <f t="shared" si="153"/>
        <v>9.0226667680918301E-4</v>
      </c>
      <c r="BP131" s="157">
        <f t="shared" si="129"/>
        <v>319721</v>
      </c>
      <c r="BQ131" s="164">
        <f t="shared" si="154"/>
        <v>5.3405269791116227E-5</v>
      </c>
      <c r="BR131" s="4">
        <f t="shared" si="130"/>
        <v>0.25176408333418643</v>
      </c>
      <c r="BS131" s="4">
        <f t="shared" si="155"/>
        <v>0.24278184585286899</v>
      </c>
    </row>
    <row r="132" spans="1:71" x14ac:dyDescent="0.35">
      <c r="A132">
        <v>420</v>
      </c>
      <c r="B132" t="s">
        <v>207</v>
      </c>
      <c r="C132" t="s">
        <v>473</v>
      </c>
      <c r="G132" s="200">
        <v>7598290</v>
      </c>
      <c r="H132" s="4">
        <f t="shared" si="131"/>
        <v>1.2641324512073725E-3</v>
      </c>
      <c r="I132" s="200">
        <v>911450</v>
      </c>
      <c r="J132" s="200">
        <v>7782561</v>
      </c>
      <c r="K132" s="4">
        <f t="shared" si="156"/>
        <v>1.2680912031477519E-3</v>
      </c>
      <c r="L132" s="200">
        <v>853538</v>
      </c>
      <c r="M132">
        <v>420</v>
      </c>
      <c r="N132" t="s">
        <v>207</v>
      </c>
      <c r="O132" t="s">
        <v>473</v>
      </c>
      <c r="P132" s="200">
        <v>7937082</v>
      </c>
      <c r="Q132" s="4">
        <f t="shared" si="157"/>
        <v>1.3116839747448527E-3</v>
      </c>
      <c r="R132">
        <v>420</v>
      </c>
      <c r="S132" t="s">
        <v>207</v>
      </c>
      <c r="T132" t="s">
        <v>473</v>
      </c>
      <c r="U132" s="200">
        <v>7144490</v>
      </c>
      <c r="V132" s="4">
        <f t="shared" si="158"/>
        <v>1.2078733735959302E-3</v>
      </c>
      <c r="W132" s="163">
        <v>420</v>
      </c>
      <c r="X132" s="163" t="s">
        <v>207</v>
      </c>
      <c r="Y132" s="8" t="s">
        <v>473</v>
      </c>
      <c r="Z132" s="11">
        <v>7643432</v>
      </c>
      <c r="AA132" s="161">
        <f t="shared" si="159"/>
        <v>1.2628343307339556E-3</v>
      </c>
      <c r="AB132">
        <v>420</v>
      </c>
      <c r="AC132" t="s">
        <v>207</v>
      </c>
      <c r="AD132" s="160">
        <v>7268441</v>
      </c>
      <c r="AE132" s="161">
        <f t="shared" si="160"/>
        <v>1.1790400632909154E-3</v>
      </c>
      <c r="AF132">
        <v>420</v>
      </c>
      <c r="AG132" t="s">
        <v>207</v>
      </c>
      <c r="AH132" s="3">
        <v>6820875</v>
      </c>
      <c r="AI132" s="161">
        <f t="shared" si="161"/>
        <v>1.1435269559945532E-3</v>
      </c>
      <c r="AJ132">
        <v>420</v>
      </c>
      <c r="AK132" t="s">
        <v>207</v>
      </c>
      <c r="AL132" s="3">
        <v>6197162</v>
      </c>
      <c r="AM132" s="161">
        <f t="shared" si="162"/>
        <v>1.0871028555145374E-3</v>
      </c>
      <c r="AN132" s="13">
        <v>420</v>
      </c>
      <c r="AO132" s="13" t="s">
        <v>207</v>
      </c>
      <c r="AP132" s="3">
        <v>6045922</v>
      </c>
      <c r="AQ132" s="161">
        <f t="shared" si="163"/>
        <v>1.0472564778097881E-3</v>
      </c>
      <c r="AR132" s="179">
        <f t="shared" si="140"/>
        <v>792592</v>
      </c>
      <c r="AS132" s="4">
        <f t="shared" si="141"/>
        <v>1.0381060114892249E-4</v>
      </c>
      <c r="AT132" s="4">
        <f t="shared" si="119"/>
        <v>0.11093751968300046</v>
      </c>
      <c r="AU132" s="4">
        <f t="shared" si="142"/>
        <v>8.594493712521413E-2</v>
      </c>
      <c r="AV132" s="3">
        <f t="shared" si="143"/>
        <v>-498942</v>
      </c>
      <c r="AW132" s="164">
        <f t="shared" si="144"/>
        <v>-5.4960957138025469E-5</v>
      </c>
      <c r="AX132" s="4">
        <f t="shared" si="120"/>
        <v>-6.5277221017992965E-2</v>
      </c>
      <c r="AY132" s="4">
        <f t="shared" si="145"/>
        <v>-4.3521906080968134E-2</v>
      </c>
      <c r="AZ132" s="157">
        <f t="shared" si="121"/>
        <v>374991</v>
      </c>
      <c r="BA132" s="164">
        <f t="shared" si="146"/>
        <v>8.3794267443040252E-5</v>
      </c>
      <c r="BB132" s="4">
        <f t="shared" si="122"/>
        <v>5.1591668694841164E-2</v>
      </c>
      <c r="BC132" s="4">
        <f t="shared" si="147"/>
        <v>7.1069906826707149E-2</v>
      </c>
      <c r="BD132" s="157">
        <f t="shared" si="123"/>
        <v>447566</v>
      </c>
      <c r="BE132" s="4">
        <f t="shared" si="148"/>
        <v>3.5513107296362154E-5</v>
      </c>
      <c r="BF132" s="4">
        <f t="shared" si="124"/>
        <v>6.5617094580973853E-2</v>
      </c>
      <c r="BG132" s="4">
        <f t="shared" si="149"/>
        <v>3.1055767518375237E-2</v>
      </c>
      <c r="BH132" s="157">
        <f t="shared" si="125"/>
        <v>623713</v>
      </c>
      <c r="BI132" s="4">
        <f t="shared" si="150"/>
        <v>5.6424100480015815E-5</v>
      </c>
      <c r="BJ132" s="4">
        <f t="shared" si="126"/>
        <v>0.10064494037754701</v>
      </c>
      <c r="BK132" s="4">
        <f t="shared" si="151"/>
        <v>5.1903184867736991E-2</v>
      </c>
      <c r="BL132" s="159">
        <f t="shared" si="127"/>
        <v>151240</v>
      </c>
      <c r="BM132" s="4">
        <f t="shared" si="152"/>
        <v>3.984637770474927E-5</v>
      </c>
      <c r="BN132" s="4">
        <f t="shared" si="128"/>
        <v>2.5015208598456944E-2</v>
      </c>
      <c r="BO132" s="4">
        <f t="shared" si="153"/>
        <v>3.8048346846307611E-2</v>
      </c>
      <c r="BP132" s="157">
        <f t="shared" si="129"/>
        <v>1098568</v>
      </c>
      <c r="BQ132" s="164">
        <f t="shared" si="154"/>
        <v>2.1557785292416749E-4</v>
      </c>
      <c r="BR132" s="4">
        <f t="shared" si="130"/>
        <v>0.18170396508588765</v>
      </c>
      <c r="BS132" s="4">
        <f t="shared" si="155"/>
        <v>0.20585010214023486</v>
      </c>
    </row>
    <row r="133" spans="1:71" x14ac:dyDescent="0.35">
      <c r="A133">
        <v>431</v>
      </c>
      <c r="B133" t="s">
        <v>249</v>
      </c>
      <c r="C133" t="s">
        <v>471</v>
      </c>
      <c r="G133" s="200">
        <v>1364914</v>
      </c>
      <c r="H133" s="4">
        <f t="shared" si="131"/>
        <v>2.2708163027566197E-4</v>
      </c>
      <c r="I133" s="200">
        <v>41353</v>
      </c>
      <c r="J133" s="200">
        <v>1564486</v>
      </c>
      <c r="K133" s="4">
        <f t="shared" si="156"/>
        <v>2.5491749233289837E-4</v>
      </c>
      <c r="L133" s="200">
        <v>38843</v>
      </c>
      <c r="M133">
        <v>431</v>
      </c>
      <c r="N133" t="s">
        <v>249</v>
      </c>
      <c r="O133" t="s">
        <v>471</v>
      </c>
      <c r="P133" s="200">
        <v>1489473</v>
      </c>
      <c r="Q133" s="4">
        <f t="shared" si="157"/>
        <v>2.4615064641075147E-4</v>
      </c>
      <c r="R133">
        <v>431</v>
      </c>
      <c r="S133" t="s">
        <v>249</v>
      </c>
      <c r="T133" t="s">
        <v>471</v>
      </c>
      <c r="U133" s="200">
        <v>1391027</v>
      </c>
      <c r="V133" s="4">
        <f t="shared" si="158"/>
        <v>2.3517206620109006E-4</v>
      </c>
      <c r="W133" s="163">
        <v>431</v>
      </c>
      <c r="X133" s="163" t="s">
        <v>249</v>
      </c>
      <c r="Y133" s="8" t="s">
        <v>471</v>
      </c>
      <c r="Z133" s="11">
        <v>1344373</v>
      </c>
      <c r="AA133" s="161">
        <f t="shared" si="159"/>
        <v>2.2211493184106306E-4</v>
      </c>
      <c r="AB133">
        <v>431</v>
      </c>
      <c r="AC133" t="s">
        <v>249</v>
      </c>
      <c r="AD133" s="160">
        <v>1355640</v>
      </c>
      <c r="AE133" s="161">
        <f t="shared" si="160"/>
        <v>2.1990326005256103E-4</v>
      </c>
      <c r="AF133">
        <v>431</v>
      </c>
      <c r="AG133" t="s">
        <v>249</v>
      </c>
      <c r="AH133" s="3">
        <v>1127854</v>
      </c>
      <c r="AI133" s="161">
        <f t="shared" si="161"/>
        <v>1.8908592393589984E-4</v>
      </c>
      <c r="AJ133">
        <v>431</v>
      </c>
      <c r="AK133" t="s">
        <v>249</v>
      </c>
      <c r="AL133" s="3">
        <v>1092709</v>
      </c>
      <c r="AM133" s="161">
        <f t="shared" si="162"/>
        <v>1.9168243046517659E-4</v>
      </c>
      <c r="AN133" s="13">
        <v>431</v>
      </c>
      <c r="AO133" s="13" t="s">
        <v>249</v>
      </c>
      <c r="AP133" s="3">
        <v>1117530</v>
      </c>
      <c r="AQ133" s="161">
        <f t="shared" si="163"/>
        <v>1.9357519525504507E-4</v>
      </c>
      <c r="AR133" s="179">
        <f t="shared" si="140"/>
        <v>98446</v>
      </c>
      <c r="AS133" s="4">
        <f t="shared" si="141"/>
        <v>1.0978580209661406E-5</v>
      </c>
      <c r="AT133" s="4">
        <f t="shared" ref="AT133:AT196" si="164">+AR133/U133</f>
        <v>7.0772170489861091E-2</v>
      </c>
      <c r="AU133" s="4">
        <f t="shared" si="142"/>
        <v>4.6683181327640683E-2</v>
      </c>
      <c r="AV133" s="3">
        <f t="shared" si="143"/>
        <v>46654</v>
      </c>
      <c r="AW133" s="164">
        <f t="shared" si="144"/>
        <v>1.3057134360027004E-5</v>
      </c>
      <c r="AX133" s="4">
        <f t="shared" ref="AX133:AX196" si="165">+AV133/Z133</f>
        <v>3.4703166457523318E-2</v>
      </c>
      <c r="AY133" s="4">
        <f t="shared" si="145"/>
        <v>5.8785486647832348E-2</v>
      </c>
      <c r="AZ133" s="157">
        <f t="shared" ref="AZ133:AZ196" si="166">+Z133-AD133</f>
        <v>-11267</v>
      </c>
      <c r="BA133" s="164">
        <f t="shared" si="146"/>
        <v>2.211671788502034E-6</v>
      </c>
      <c r="BB133" s="4">
        <f t="shared" ref="BB133:BB196" si="167">+AZ133/AD133</f>
        <v>-8.3112035643681213E-3</v>
      </c>
      <c r="BC133" s="4">
        <f t="shared" si="147"/>
        <v>1.0057476128245679E-2</v>
      </c>
      <c r="BD133" s="157">
        <f t="shared" ref="BD133:BD196" si="168">+AD133-AH133</f>
        <v>227786</v>
      </c>
      <c r="BE133" s="4">
        <f t="shared" si="148"/>
        <v>3.0817336116661183E-5</v>
      </c>
      <c r="BF133" s="4">
        <f t="shared" ref="BF133:BF196" si="169">+BD133/AH133</f>
        <v>0.20196408400378063</v>
      </c>
      <c r="BG133" s="4">
        <f t="shared" si="149"/>
        <v>0.16298059355866312</v>
      </c>
      <c r="BH133" s="157">
        <f t="shared" ref="BH133:BH196" si="170">+AH133-AL133</f>
        <v>35145</v>
      </c>
      <c r="BI133" s="4">
        <f t="shared" si="150"/>
        <v>-2.5965065292767476E-6</v>
      </c>
      <c r="BJ133" s="4">
        <f t="shared" ref="BJ133:BJ196" si="171">+BH133/AL133</f>
        <v>3.216318342760973E-2</v>
      </c>
      <c r="BK133" s="4">
        <f t="shared" si="151"/>
        <v>-1.3545876494655889E-2</v>
      </c>
      <c r="BL133" s="159">
        <f t="shared" ref="BL133:BL196" si="172">+AL133-AP133</f>
        <v>-24821</v>
      </c>
      <c r="BM133" s="4">
        <f t="shared" si="152"/>
        <v>-1.8927647898684806E-6</v>
      </c>
      <c r="BN133" s="4">
        <f t="shared" ref="BN133:BN196" si="173">+BL133/AP133</f>
        <v>-2.2210589424892395E-2</v>
      </c>
      <c r="BO133" s="4">
        <f t="shared" si="153"/>
        <v>-9.7779304180717359E-3</v>
      </c>
      <c r="BP133" s="157">
        <f t="shared" ref="BP133:BP196" si="174">+U133-AP133</f>
        <v>273497</v>
      </c>
      <c r="BQ133" s="164">
        <f t="shared" si="154"/>
        <v>2.8539736586017988E-5</v>
      </c>
      <c r="BR133" s="4">
        <f t="shared" ref="BR133:BR196" si="175">+BP133/AP133</f>
        <v>0.24473347471656243</v>
      </c>
      <c r="BS133" s="4">
        <f t="shared" si="155"/>
        <v>0.14743488466285903</v>
      </c>
    </row>
    <row r="134" spans="1:71" x14ac:dyDescent="0.35">
      <c r="A134">
        <v>432</v>
      </c>
      <c r="B134" t="s">
        <v>250</v>
      </c>
      <c r="C134" t="s">
        <v>471</v>
      </c>
      <c r="G134" s="200">
        <v>1538961</v>
      </c>
      <c r="H134" s="4">
        <f t="shared" ref="H134:H197" si="176">+G134/G$5</f>
        <v>2.5603794291117462E-4</v>
      </c>
      <c r="I134" s="200">
        <v>209721</v>
      </c>
      <c r="J134" s="200">
        <v>1378245</v>
      </c>
      <c r="K134" s="4">
        <f t="shared" si="156"/>
        <v>2.2457136671108309E-4</v>
      </c>
      <c r="L134" s="200">
        <v>181262</v>
      </c>
      <c r="M134">
        <v>432</v>
      </c>
      <c r="N134" t="s">
        <v>250</v>
      </c>
      <c r="O134" t="s">
        <v>471</v>
      </c>
      <c r="P134" s="200">
        <v>1242242</v>
      </c>
      <c r="Q134" s="4">
        <f t="shared" si="157"/>
        <v>2.0529319517613594E-4</v>
      </c>
      <c r="R134">
        <v>432</v>
      </c>
      <c r="S134" t="s">
        <v>250</v>
      </c>
      <c r="T134" t="s">
        <v>471</v>
      </c>
      <c r="U134" s="200">
        <v>1230670</v>
      </c>
      <c r="V134" s="4">
        <f t="shared" si="158"/>
        <v>2.0806153058976966E-4</v>
      </c>
      <c r="W134" s="163">
        <v>432</v>
      </c>
      <c r="X134" s="163" t="s">
        <v>250</v>
      </c>
      <c r="Y134" s="8" t="s">
        <v>471</v>
      </c>
      <c r="Z134" s="11">
        <v>1247152</v>
      </c>
      <c r="AA134" s="161">
        <f t="shared" si="159"/>
        <v>2.0605224998973163E-4</v>
      </c>
      <c r="AB134">
        <v>432</v>
      </c>
      <c r="AC134" t="s">
        <v>250</v>
      </c>
      <c r="AD134" s="160">
        <v>1446893</v>
      </c>
      <c r="AE134" s="161">
        <f t="shared" si="160"/>
        <v>2.3470573872652782E-4</v>
      </c>
      <c r="AF134">
        <v>432</v>
      </c>
      <c r="AG134" t="s">
        <v>250</v>
      </c>
      <c r="AH134" s="3">
        <v>1467456</v>
      </c>
      <c r="AI134" s="161">
        <f t="shared" si="161"/>
        <v>2.460205608130838E-4</v>
      </c>
      <c r="AJ134">
        <v>432</v>
      </c>
      <c r="AK134" t="s">
        <v>250</v>
      </c>
      <c r="AL134" s="3">
        <v>1363359</v>
      </c>
      <c r="AM134" s="161">
        <f t="shared" si="162"/>
        <v>2.3915970923326586E-4</v>
      </c>
      <c r="AN134" s="13">
        <v>432</v>
      </c>
      <c r="AO134" s="13" t="s">
        <v>250</v>
      </c>
      <c r="AP134" s="3">
        <v>1184121</v>
      </c>
      <c r="AQ134" s="161">
        <f t="shared" si="163"/>
        <v>2.0510988857623441E-4</v>
      </c>
      <c r="AR134" s="179">
        <f t="shared" ref="AR134:AR197" si="177">+P134-U134</f>
        <v>11572</v>
      </c>
      <c r="AS134" s="4">
        <f t="shared" ref="AS134:AS197" si="178">+Q134-V134</f>
        <v>-2.7683354136337143E-6</v>
      </c>
      <c r="AT134" s="4">
        <f t="shared" si="164"/>
        <v>9.4030081175294766E-3</v>
      </c>
      <c r="AU134" s="4">
        <f t="shared" ref="AU134:AU197" si="179">+AS134/V134</f>
        <v>-1.3305368877113475E-2</v>
      </c>
      <c r="AV134" s="3">
        <f t="shared" ref="AV134:AV197" si="180">+U134-Z134</f>
        <v>-16482</v>
      </c>
      <c r="AW134" s="164">
        <f t="shared" ref="AW134:AW197" si="181">+V134-AA134</f>
        <v>2.0092806000380245E-6</v>
      </c>
      <c r="AX134" s="4">
        <f t="shared" si="165"/>
        <v>-1.321571067520238E-2</v>
      </c>
      <c r="AY134" s="4">
        <f t="shared" ref="AY134:AY197" si="182">+AW134/AA134</f>
        <v>9.7513159896975374E-3</v>
      </c>
      <c r="AZ134" s="157">
        <f t="shared" si="166"/>
        <v>-199741</v>
      </c>
      <c r="BA134" s="164">
        <f t="shared" ref="BA134:BA197" si="183">+AA134-AE134</f>
        <v>-2.865348873679619E-5</v>
      </c>
      <c r="BB134" s="4">
        <f t="shared" si="167"/>
        <v>-0.13804821780186924</v>
      </c>
      <c r="BC134" s="4">
        <f t="shared" ref="BC134:BC197" si="184">+BA134/AE134</f>
        <v>-0.12208260817253551</v>
      </c>
      <c r="BD134" s="157">
        <f t="shared" si="168"/>
        <v>-20563</v>
      </c>
      <c r="BE134" s="4">
        <f t="shared" ref="BE134:BE197" si="185">+AE134-AI134</f>
        <v>-1.1314822086555982E-5</v>
      </c>
      <c r="BF134" s="4">
        <f t="shared" si="169"/>
        <v>-1.4012685899952027E-2</v>
      </c>
      <c r="BG134" s="4">
        <f t="shared" ref="BG134:BG197" si="186">+BE134/AI134</f>
        <v>-4.5991367750569896E-2</v>
      </c>
      <c r="BH134" s="157">
        <f t="shared" si="170"/>
        <v>104097</v>
      </c>
      <c r="BI134" s="4">
        <f t="shared" ref="BI134:BI197" si="187">+AI134-AM134</f>
        <v>6.8608515798179455E-6</v>
      </c>
      <c r="BJ134" s="4">
        <f t="shared" si="171"/>
        <v>7.6353330267376382E-2</v>
      </c>
      <c r="BK134" s="4">
        <f t="shared" ref="BK134:BK197" si="188">+BI134/AM134</f>
        <v>2.8687321964947585E-2</v>
      </c>
      <c r="BL134" s="159">
        <f t="shared" si="172"/>
        <v>179238</v>
      </c>
      <c r="BM134" s="4">
        <f t="shared" ref="BM134:BM197" si="189">+AM134-AQ134</f>
        <v>3.4049820657031452E-5</v>
      </c>
      <c r="BN134" s="4">
        <f t="shared" si="173"/>
        <v>0.15136797675237582</v>
      </c>
      <c r="BO134" s="4">
        <f t="shared" ref="BO134:BO197" si="190">+BM134/AQ134</f>
        <v>0.16600769906018428</v>
      </c>
      <c r="BP134" s="157">
        <f t="shared" si="174"/>
        <v>46549</v>
      </c>
      <c r="BQ134" s="164">
        <f t="shared" ref="BQ134:BQ197" si="191">+AA134-AQ134</f>
        <v>9.4236141349722546E-7</v>
      </c>
      <c r="BR134" s="4">
        <f t="shared" si="175"/>
        <v>3.9311016357281056E-2</v>
      </c>
      <c r="BS134" s="4">
        <f t="shared" ref="BS134:BS197" si="192">+BQ134/AQ134</f>
        <v>4.5944221414121258E-3</v>
      </c>
    </row>
    <row r="135" spans="1:71" x14ac:dyDescent="0.35">
      <c r="A135">
        <v>437</v>
      </c>
      <c r="B135" t="s">
        <v>255</v>
      </c>
      <c r="C135" t="s">
        <v>471</v>
      </c>
      <c r="G135" s="200">
        <v>2715708</v>
      </c>
      <c r="H135" s="4">
        <f t="shared" si="176"/>
        <v>4.5181410696399732E-4</v>
      </c>
      <c r="I135" s="200">
        <v>135781</v>
      </c>
      <c r="J135" s="200">
        <v>2788418</v>
      </c>
      <c r="K135" s="4">
        <f t="shared" si="156"/>
        <v>4.5434508467056644E-4</v>
      </c>
      <c r="L135" s="200">
        <v>112017</v>
      </c>
      <c r="M135">
        <v>437</v>
      </c>
      <c r="N135" t="s">
        <v>255</v>
      </c>
      <c r="O135" t="s">
        <v>471</v>
      </c>
      <c r="P135" s="200">
        <v>2657317</v>
      </c>
      <c r="Q135" s="4">
        <f t="shared" si="157"/>
        <v>4.3914881120253867E-4</v>
      </c>
      <c r="R135">
        <v>437</v>
      </c>
      <c r="S135" t="s">
        <v>255</v>
      </c>
      <c r="T135" t="s">
        <v>471</v>
      </c>
      <c r="U135" s="200">
        <v>2506168</v>
      </c>
      <c r="V135" s="4">
        <f t="shared" si="158"/>
        <v>4.2370184533230016E-4</v>
      </c>
      <c r="W135" s="163">
        <v>437</v>
      </c>
      <c r="X135" s="163" t="s">
        <v>255</v>
      </c>
      <c r="Y135" s="8" t="s">
        <v>471</v>
      </c>
      <c r="Z135" s="11">
        <v>2461336</v>
      </c>
      <c r="AA135" s="161">
        <f t="shared" si="159"/>
        <v>4.0665758526685288E-4</v>
      </c>
      <c r="AB135">
        <v>437</v>
      </c>
      <c r="AC135" t="s">
        <v>255</v>
      </c>
      <c r="AD135" s="160">
        <v>2431951</v>
      </c>
      <c r="AE135" s="161">
        <f t="shared" si="160"/>
        <v>3.9449555426815809E-4</v>
      </c>
      <c r="AF135">
        <v>437</v>
      </c>
      <c r="AG135" t="s">
        <v>255</v>
      </c>
      <c r="AH135" s="3">
        <v>2270729</v>
      </c>
      <c r="AI135" s="161">
        <f t="shared" si="161"/>
        <v>3.8069013451478819E-4</v>
      </c>
      <c r="AJ135">
        <v>437</v>
      </c>
      <c r="AK135" t="s">
        <v>255</v>
      </c>
      <c r="AL135" s="3">
        <v>2197749</v>
      </c>
      <c r="AM135" s="161">
        <f t="shared" si="162"/>
        <v>3.855279583790482E-4</v>
      </c>
      <c r="AN135" s="13">
        <v>437</v>
      </c>
      <c r="AO135" s="13" t="s">
        <v>255</v>
      </c>
      <c r="AP135" s="3">
        <v>2133291</v>
      </c>
      <c r="AQ135" s="161">
        <f t="shared" si="163"/>
        <v>3.6952226952370886E-4</v>
      </c>
      <c r="AR135" s="179">
        <f t="shared" si="177"/>
        <v>151149</v>
      </c>
      <c r="AS135" s="4">
        <f t="shared" si="178"/>
        <v>1.5446965870238513E-5</v>
      </c>
      <c r="AT135" s="4">
        <f t="shared" si="164"/>
        <v>6.031080119130082E-2</v>
      </c>
      <c r="AU135" s="4">
        <f t="shared" si="179"/>
        <v>3.6457159770271461E-2</v>
      </c>
      <c r="AV135" s="3">
        <f t="shared" si="180"/>
        <v>44832</v>
      </c>
      <c r="AW135" s="164">
        <f t="shared" si="181"/>
        <v>1.7044260065447281E-5</v>
      </c>
      <c r="AX135" s="4">
        <f t="shared" si="165"/>
        <v>1.8214498142472217E-2</v>
      </c>
      <c r="AY135" s="4">
        <f t="shared" si="182"/>
        <v>4.1913050888409381E-2</v>
      </c>
      <c r="AZ135" s="157">
        <f t="shared" si="166"/>
        <v>29385</v>
      </c>
      <c r="BA135" s="164">
        <f t="shared" si="183"/>
        <v>1.2162030998694791E-5</v>
      </c>
      <c r="BB135" s="4">
        <f t="shared" si="167"/>
        <v>1.2082891472731153E-2</v>
      </c>
      <c r="BC135" s="4">
        <f t="shared" si="184"/>
        <v>3.0829323339921999E-2</v>
      </c>
      <c r="BD135" s="157">
        <f t="shared" si="168"/>
        <v>161222</v>
      </c>
      <c r="BE135" s="4">
        <f t="shared" si="185"/>
        <v>1.3805419753369901E-5</v>
      </c>
      <c r="BF135" s="4">
        <f t="shared" si="169"/>
        <v>7.1000106133316657E-2</v>
      </c>
      <c r="BG135" s="4">
        <f t="shared" si="186"/>
        <v>3.6264191009219911E-2</v>
      </c>
      <c r="BH135" s="157">
        <f t="shared" si="170"/>
        <v>72980</v>
      </c>
      <c r="BI135" s="4">
        <f t="shared" si="187"/>
        <v>-4.837823864260011E-6</v>
      </c>
      <c r="BJ135" s="4">
        <f t="shared" si="171"/>
        <v>3.3206703768264713E-2</v>
      </c>
      <c r="BK135" s="4">
        <f t="shared" si="188"/>
        <v>-1.2548568162476815E-2</v>
      </c>
      <c r="BL135" s="159">
        <f t="shared" si="172"/>
        <v>64458</v>
      </c>
      <c r="BM135" s="4">
        <f t="shared" si="189"/>
        <v>1.6005688855339341E-5</v>
      </c>
      <c r="BN135" s="4">
        <f t="shared" si="173"/>
        <v>3.0215287084603085E-2</v>
      </c>
      <c r="BO135" s="4">
        <f t="shared" si="190"/>
        <v>4.3314544684870213E-2</v>
      </c>
      <c r="BP135" s="157">
        <f t="shared" si="174"/>
        <v>372877</v>
      </c>
      <c r="BQ135" s="164">
        <f t="shared" si="191"/>
        <v>3.7135315743144022E-5</v>
      </c>
      <c r="BR135" s="4">
        <f t="shared" si="175"/>
        <v>0.17478956223037551</v>
      </c>
      <c r="BS135" s="4">
        <f t="shared" si="192"/>
        <v>0.10049547430797372</v>
      </c>
    </row>
    <row r="136" spans="1:71" x14ac:dyDescent="0.35">
      <c r="A136">
        <v>439</v>
      </c>
      <c r="B136" t="s">
        <v>262</v>
      </c>
      <c r="C136" t="s">
        <v>473</v>
      </c>
      <c r="G136" s="200">
        <v>22768318</v>
      </c>
      <c r="H136" s="4">
        <f t="shared" si="176"/>
        <v>3.7879798801057794E-3</v>
      </c>
      <c r="I136" s="200">
        <v>726708</v>
      </c>
      <c r="J136" s="200">
        <f>22182585+J425</f>
        <v>23189556</v>
      </c>
      <c r="K136" s="4">
        <f t="shared" si="156"/>
        <v>3.7785083815600252E-3</v>
      </c>
      <c r="L136" s="200">
        <f>652820+L425</f>
        <v>694564</v>
      </c>
      <c r="M136">
        <v>439</v>
      </c>
      <c r="N136" t="s">
        <v>262</v>
      </c>
      <c r="O136" t="s">
        <v>473</v>
      </c>
      <c r="P136" s="200">
        <f>21586710+P425</f>
        <v>22589480</v>
      </c>
      <c r="Q136" s="4">
        <f t="shared" si="157"/>
        <v>3.7331425974708788E-3</v>
      </c>
      <c r="R136">
        <v>439</v>
      </c>
      <c r="S136" t="s">
        <v>262</v>
      </c>
      <c r="T136" t="s">
        <v>473</v>
      </c>
      <c r="U136" s="200">
        <f>21107912+U425</f>
        <v>22046878</v>
      </c>
      <c r="V136" s="4">
        <f t="shared" si="158"/>
        <v>3.7273251004785357E-3</v>
      </c>
      <c r="W136" s="163">
        <v>439</v>
      </c>
      <c r="X136" s="163" t="s">
        <v>262</v>
      </c>
      <c r="Y136" s="8" t="s">
        <v>473</v>
      </c>
      <c r="Z136" s="11">
        <f>22080385+Z425</f>
        <v>23098799</v>
      </c>
      <c r="AA136" s="161">
        <f t="shared" si="159"/>
        <v>3.8163427601531834E-3</v>
      </c>
      <c r="AB136">
        <v>439</v>
      </c>
      <c r="AC136" t="s">
        <v>262</v>
      </c>
      <c r="AD136" s="160">
        <f>22871696+AD425</f>
        <v>23925960</v>
      </c>
      <c r="AE136" s="161">
        <f t="shared" si="160"/>
        <v>3.8811163759458062E-3</v>
      </c>
      <c r="AF136">
        <v>439</v>
      </c>
      <c r="AG136" t="s">
        <v>262</v>
      </c>
      <c r="AH136" s="3">
        <f>21484630+AH425</f>
        <v>22478992</v>
      </c>
      <c r="AI136" s="161">
        <f t="shared" si="161"/>
        <v>3.7686269423770286E-3</v>
      </c>
      <c r="AJ136">
        <v>439</v>
      </c>
      <c r="AK136" t="s">
        <v>262</v>
      </c>
      <c r="AL136" s="3">
        <f>20478258+AL425</f>
        <v>21446168</v>
      </c>
      <c r="AM136" s="161">
        <f t="shared" si="162"/>
        <v>3.7620753616969343E-3</v>
      </c>
      <c r="AN136" s="13">
        <v>439</v>
      </c>
      <c r="AO136" s="13" t="s">
        <v>262</v>
      </c>
      <c r="AP136" s="3">
        <f>19688078+AP425</f>
        <v>20699596</v>
      </c>
      <c r="AQ136" s="161">
        <f t="shared" si="163"/>
        <v>3.5855219433935108E-3</v>
      </c>
      <c r="AR136" s="179">
        <f t="shared" si="177"/>
        <v>542602</v>
      </c>
      <c r="AS136" s="4">
        <f t="shared" si="178"/>
        <v>5.817496992343088E-6</v>
      </c>
      <c r="AT136" s="4">
        <f t="shared" si="164"/>
        <v>2.4611285098960496E-2</v>
      </c>
      <c r="AU136" s="4">
        <f t="shared" si="179"/>
        <v>1.5607699450729971E-3</v>
      </c>
      <c r="AV136" s="3">
        <f t="shared" si="180"/>
        <v>-1051921</v>
      </c>
      <c r="AW136" s="164">
        <f t="shared" si="181"/>
        <v>-8.9017659674647635E-5</v>
      </c>
      <c r="AX136" s="4">
        <f t="shared" si="165"/>
        <v>-4.5540073317231776E-2</v>
      </c>
      <c r="AY136" s="4">
        <f t="shared" si="182"/>
        <v>-2.3325383821414032E-2</v>
      </c>
      <c r="AZ136" s="157">
        <f t="shared" si="166"/>
        <v>-827161</v>
      </c>
      <c r="BA136" s="164">
        <f t="shared" si="183"/>
        <v>-6.4773615792622797E-5</v>
      </c>
      <c r="BB136" s="4">
        <f t="shared" si="167"/>
        <v>-3.4571695346811579E-2</v>
      </c>
      <c r="BC136" s="4">
        <f t="shared" si="184"/>
        <v>-1.668942889578719E-2</v>
      </c>
      <c r="BD136" s="157">
        <f t="shared" si="168"/>
        <v>1446968</v>
      </c>
      <c r="BE136" s="4">
        <f t="shared" si="185"/>
        <v>1.1248943356877757E-4</v>
      </c>
      <c r="BF136" s="4">
        <f t="shared" si="169"/>
        <v>6.4369790246822461E-2</v>
      </c>
      <c r="BG136" s="4">
        <f t="shared" si="186"/>
        <v>2.9848917202143083E-2</v>
      </c>
      <c r="BH136" s="157">
        <f t="shared" si="170"/>
        <v>1032824</v>
      </c>
      <c r="BI136" s="4">
        <f t="shared" si="187"/>
        <v>6.5515806800943259E-6</v>
      </c>
      <c r="BJ136" s="4">
        <f t="shared" si="171"/>
        <v>4.8158906523533718E-2</v>
      </c>
      <c r="BK136" s="4">
        <f t="shared" si="188"/>
        <v>1.7414804463510662E-3</v>
      </c>
      <c r="BL136" s="159">
        <f t="shared" si="172"/>
        <v>746572</v>
      </c>
      <c r="BM136" s="4">
        <f t="shared" si="189"/>
        <v>1.7655341830342345E-4</v>
      </c>
      <c r="BN136" s="4">
        <f t="shared" si="173"/>
        <v>3.6066984109255081E-2</v>
      </c>
      <c r="BO136" s="4">
        <f t="shared" si="190"/>
        <v>4.9240646436073621E-2</v>
      </c>
      <c r="BP136" s="157">
        <f t="shared" si="174"/>
        <v>1347282</v>
      </c>
      <c r="BQ136" s="164">
        <f t="shared" si="191"/>
        <v>2.3082081675967255E-4</v>
      </c>
      <c r="BR136" s="4">
        <f t="shared" si="175"/>
        <v>6.508735726049919E-2</v>
      </c>
      <c r="BS136" s="4">
        <f t="shared" si="192"/>
        <v>6.4375792535580637E-2</v>
      </c>
    </row>
    <row r="137" spans="1:71" x14ac:dyDescent="0.35">
      <c r="A137">
        <v>441</v>
      </c>
      <c r="B137" t="s">
        <v>280</v>
      </c>
      <c r="C137" t="s">
        <v>473</v>
      </c>
      <c r="G137" s="200">
        <v>7310552</v>
      </c>
      <c r="H137" s="4">
        <f t="shared" si="176"/>
        <v>1.216261292927614E-3</v>
      </c>
      <c r="I137" s="200">
        <v>353118</v>
      </c>
      <c r="J137" s="200">
        <v>7297555</v>
      </c>
      <c r="K137" s="4">
        <f t="shared" si="156"/>
        <v>1.1890642810235465E-3</v>
      </c>
      <c r="L137" s="200">
        <v>160130</v>
      </c>
      <c r="M137">
        <v>441</v>
      </c>
      <c r="N137" t="s">
        <v>280</v>
      </c>
      <c r="O137" t="s">
        <v>473</v>
      </c>
      <c r="P137" s="200">
        <v>7314884</v>
      </c>
      <c r="Q137" s="4">
        <f t="shared" si="157"/>
        <v>1.2088593918920742E-3</v>
      </c>
      <c r="R137">
        <v>441</v>
      </c>
      <c r="S137" t="s">
        <v>280</v>
      </c>
      <c r="T137" t="s">
        <v>473</v>
      </c>
      <c r="U137" s="200">
        <v>6845254</v>
      </c>
      <c r="V137" s="4">
        <f t="shared" si="158"/>
        <v>1.1572834508972699E-3</v>
      </c>
      <c r="W137" s="163">
        <v>441</v>
      </c>
      <c r="X137" s="163" t="s">
        <v>280</v>
      </c>
      <c r="Y137" s="8" t="s">
        <v>473</v>
      </c>
      <c r="Z137" s="11">
        <v>7287169</v>
      </c>
      <c r="AA137" s="161">
        <f t="shared" si="159"/>
        <v>1.203973187314315E-3</v>
      </c>
      <c r="AB137">
        <v>441</v>
      </c>
      <c r="AC137" t="s">
        <v>280</v>
      </c>
      <c r="AD137" s="160">
        <v>7501437</v>
      </c>
      <c r="AE137" s="161">
        <f t="shared" si="160"/>
        <v>1.2168351858744971E-3</v>
      </c>
      <c r="AF137">
        <v>441</v>
      </c>
      <c r="AG137" t="s">
        <v>280</v>
      </c>
      <c r="AH137" s="3">
        <v>7058896</v>
      </c>
      <c r="AI137" s="161">
        <f t="shared" si="161"/>
        <v>1.1834314300675688E-3</v>
      </c>
      <c r="AJ137">
        <v>441</v>
      </c>
      <c r="AK137" t="s">
        <v>280</v>
      </c>
      <c r="AL137" s="3">
        <v>6999178</v>
      </c>
      <c r="AM137" s="161">
        <f t="shared" si="162"/>
        <v>1.2277920748327265E-3</v>
      </c>
      <c r="AN137" s="13">
        <v>441</v>
      </c>
      <c r="AO137" s="13" t="s">
        <v>280</v>
      </c>
      <c r="AP137" s="3">
        <v>7011062</v>
      </c>
      <c r="AQ137" s="161">
        <f t="shared" si="163"/>
        <v>1.2144351342650548E-3</v>
      </c>
      <c r="AR137" s="179">
        <f t="shared" si="177"/>
        <v>469630</v>
      </c>
      <c r="AS137" s="4">
        <f t="shared" si="178"/>
        <v>5.1575940994804314E-5</v>
      </c>
      <c r="AT137" s="4">
        <f t="shared" si="164"/>
        <v>6.8606657985225972E-2</v>
      </c>
      <c r="AU137" s="4">
        <f t="shared" si="179"/>
        <v>4.4566386009249712E-2</v>
      </c>
      <c r="AV137" s="3">
        <f t="shared" si="180"/>
        <v>-441915</v>
      </c>
      <c r="AW137" s="164">
        <f t="shared" si="181"/>
        <v>-4.6689736417045114E-5</v>
      </c>
      <c r="AX137" s="4">
        <f t="shared" si="165"/>
        <v>-6.0642891635970017E-2</v>
      </c>
      <c r="AY137" s="4">
        <f t="shared" si="182"/>
        <v>-3.8779714456262278E-2</v>
      </c>
      <c r="AZ137" s="157">
        <f t="shared" si="166"/>
        <v>-214268</v>
      </c>
      <c r="BA137" s="164">
        <f t="shared" si="183"/>
        <v>-1.2861998560182103E-5</v>
      </c>
      <c r="BB137" s="4">
        <f t="shared" si="167"/>
        <v>-2.856359388207886E-2</v>
      </c>
      <c r="BC137" s="4">
        <f t="shared" si="184"/>
        <v>-1.057004162066421E-2</v>
      </c>
      <c r="BD137" s="157">
        <f t="shared" si="168"/>
        <v>442541</v>
      </c>
      <c r="BE137" s="4">
        <f t="shared" si="185"/>
        <v>3.340375580692832E-5</v>
      </c>
      <c r="BF137" s="4">
        <f t="shared" si="169"/>
        <v>6.2692664688642527E-2</v>
      </c>
      <c r="BG137" s="4">
        <f t="shared" si="186"/>
        <v>2.822618612133794E-2</v>
      </c>
      <c r="BH137" s="157">
        <f t="shared" si="170"/>
        <v>59718</v>
      </c>
      <c r="BI137" s="4">
        <f t="shared" si="187"/>
        <v>-4.436064476515773E-5</v>
      </c>
      <c r="BJ137" s="4">
        <f t="shared" si="171"/>
        <v>8.5321447747149729E-3</v>
      </c>
      <c r="BK137" s="4">
        <f t="shared" si="188"/>
        <v>-3.6130421163698578E-2</v>
      </c>
      <c r="BL137" s="159">
        <f t="shared" si="172"/>
        <v>-11884</v>
      </c>
      <c r="BM137" s="4">
        <f t="shared" si="189"/>
        <v>1.3356940567671666E-5</v>
      </c>
      <c r="BN137" s="4">
        <f t="shared" si="173"/>
        <v>-1.6950356450991305E-3</v>
      </c>
      <c r="BO137" s="4">
        <f t="shared" si="190"/>
        <v>1.0998480026481567E-2</v>
      </c>
      <c r="BP137" s="157">
        <f t="shared" si="174"/>
        <v>-165808</v>
      </c>
      <c r="BQ137" s="164">
        <f t="shared" si="191"/>
        <v>-1.0461946950739848E-5</v>
      </c>
      <c r="BR137" s="4">
        <f t="shared" si="175"/>
        <v>-2.3649484200824356E-2</v>
      </c>
      <c r="BS137" s="4">
        <f t="shared" si="192"/>
        <v>-8.614660969168313E-3</v>
      </c>
    </row>
    <row r="138" spans="1:71" x14ac:dyDescent="0.35">
      <c r="A138">
        <v>448</v>
      </c>
      <c r="B138" t="s">
        <v>310</v>
      </c>
      <c r="C138" t="s">
        <v>471</v>
      </c>
      <c r="G138" s="200">
        <v>1833767</v>
      </c>
      <c r="H138" s="4">
        <f t="shared" si="176"/>
        <v>3.0508500894980186E-4</v>
      </c>
      <c r="I138" s="200">
        <v>209219</v>
      </c>
      <c r="J138" s="200">
        <v>74291</v>
      </c>
      <c r="K138" s="4">
        <f t="shared" si="156"/>
        <v>1.2104982353887061E-5</v>
      </c>
      <c r="L138" s="200">
        <v>0</v>
      </c>
      <c r="M138">
        <v>448</v>
      </c>
      <c r="N138" t="s">
        <v>310</v>
      </c>
      <c r="O138" t="s">
        <v>471</v>
      </c>
      <c r="P138" s="200">
        <v>1687922</v>
      </c>
      <c r="Q138" s="4">
        <f t="shared" si="157"/>
        <v>2.7894637324136015E-4</v>
      </c>
      <c r="R138">
        <v>448</v>
      </c>
      <c r="S138" t="s">
        <v>310</v>
      </c>
      <c r="T138" t="s">
        <v>471</v>
      </c>
      <c r="U138" s="200">
        <v>1432795</v>
      </c>
      <c r="V138" s="4">
        <f t="shared" si="158"/>
        <v>2.4223351566331268E-4</v>
      </c>
      <c r="W138" s="163">
        <v>448</v>
      </c>
      <c r="X138" s="163" t="s">
        <v>310</v>
      </c>
      <c r="Y138" s="8" t="s">
        <v>471</v>
      </c>
      <c r="Z138" s="11">
        <v>1712519</v>
      </c>
      <c r="AA138" s="161">
        <f t="shared" si="159"/>
        <v>2.8293936352598981E-4</v>
      </c>
      <c r="AB138">
        <v>448</v>
      </c>
      <c r="AC138" t="s">
        <v>310</v>
      </c>
      <c r="AD138" s="160">
        <v>1775140</v>
      </c>
      <c r="AE138" s="161">
        <f t="shared" si="160"/>
        <v>2.8795187000214156E-4</v>
      </c>
      <c r="AF138">
        <v>448</v>
      </c>
      <c r="AG138" t="s">
        <v>310</v>
      </c>
      <c r="AH138" s="3">
        <v>1594858</v>
      </c>
      <c r="AI138" s="161">
        <f t="shared" si="161"/>
        <v>2.6737964175909415E-4</v>
      </c>
      <c r="AJ138">
        <v>448</v>
      </c>
      <c r="AK138" t="s">
        <v>310</v>
      </c>
      <c r="AL138" s="3">
        <v>1490660</v>
      </c>
      <c r="AM138" s="161">
        <f t="shared" si="162"/>
        <v>2.6149078281337496E-4</v>
      </c>
      <c r="AN138" s="13">
        <v>448</v>
      </c>
      <c r="AO138" s="13" t="s">
        <v>310</v>
      </c>
      <c r="AP138" s="3">
        <v>1498973</v>
      </c>
      <c r="AQ138" s="161">
        <f t="shared" si="163"/>
        <v>2.5964760781101241E-4</v>
      </c>
      <c r="AR138" s="179">
        <f t="shared" si="177"/>
        <v>255127</v>
      </c>
      <c r="AS138" s="4">
        <f t="shared" si="178"/>
        <v>3.6712857578047472E-5</v>
      </c>
      <c r="AT138" s="4">
        <f t="shared" si="164"/>
        <v>0.17806245834191214</v>
      </c>
      <c r="AU138" s="4">
        <f t="shared" si="179"/>
        <v>0.15155977684391009</v>
      </c>
      <c r="AV138" s="3">
        <f t="shared" si="180"/>
        <v>-279724</v>
      </c>
      <c r="AW138" s="164">
        <f t="shared" si="181"/>
        <v>-4.0705847862677132E-5</v>
      </c>
      <c r="AX138" s="4">
        <f t="shared" si="165"/>
        <v>-0.16334066950498066</v>
      </c>
      <c r="AY138" s="4">
        <f t="shared" si="182"/>
        <v>-0.14386774379994685</v>
      </c>
      <c r="AZ138" s="157">
        <f t="shared" si="166"/>
        <v>-62621</v>
      </c>
      <c r="BA138" s="164">
        <f t="shared" si="183"/>
        <v>-5.0125064761517477E-6</v>
      </c>
      <c r="BB138" s="4">
        <f t="shared" si="167"/>
        <v>-3.5276654235722252E-2</v>
      </c>
      <c r="BC138" s="4">
        <f t="shared" si="184"/>
        <v>-1.7407445473837237E-2</v>
      </c>
      <c r="BD138" s="157">
        <f t="shared" si="168"/>
        <v>180282</v>
      </c>
      <c r="BE138" s="4">
        <f t="shared" si="185"/>
        <v>2.0572228243047406E-5</v>
      </c>
      <c r="BF138" s="4">
        <f t="shared" si="169"/>
        <v>0.11303953079208305</v>
      </c>
      <c r="BG138" s="4">
        <f t="shared" si="186"/>
        <v>7.6940144386844295E-2</v>
      </c>
      <c r="BH138" s="157">
        <f t="shared" si="170"/>
        <v>104198</v>
      </c>
      <c r="BI138" s="4">
        <f t="shared" si="187"/>
        <v>5.8888589457191929E-6</v>
      </c>
      <c r="BJ138" s="4">
        <f t="shared" si="171"/>
        <v>6.9900580950719812E-2</v>
      </c>
      <c r="BK138" s="4">
        <f t="shared" si="188"/>
        <v>2.2520330859700132E-2</v>
      </c>
      <c r="BL138" s="159">
        <f t="shared" si="172"/>
        <v>-8313</v>
      </c>
      <c r="BM138" s="4">
        <f t="shared" si="189"/>
        <v>1.8431750023625523E-6</v>
      </c>
      <c r="BN138" s="4">
        <f t="shared" si="173"/>
        <v>-5.5457970223613097E-3</v>
      </c>
      <c r="BO138" s="4">
        <f t="shared" si="190"/>
        <v>7.0987559558188919E-3</v>
      </c>
      <c r="BP138" s="157">
        <f t="shared" si="174"/>
        <v>-66178</v>
      </c>
      <c r="BQ138" s="164">
        <f t="shared" si="191"/>
        <v>2.3291755714977404E-5</v>
      </c>
      <c r="BR138" s="4">
        <f t="shared" si="175"/>
        <v>-4.4148893942719446E-2</v>
      </c>
      <c r="BS138" s="4">
        <f t="shared" si="192"/>
        <v>8.9705258258842055E-2</v>
      </c>
    </row>
    <row r="139" spans="1:71" x14ac:dyDescent="0.35">
      <c r="A139">
        <v>450</v>
      </c>
      <c r="B139" t="s">
        <v>320</v>
      </c>
      <c r="C139" t="s">
        <v>471</v>
      </c>
      <c r="G139" s="200">
        <v>2276766</v>
      </c>
      <c r="H139" s="4">
        <f t="shared" si="176"/>
        <v>3.7878704082176448E-4</v>
      </c>
      <c r="I139" s="200">
        <v>138828</v>
      </c>
      <c r="J139" s="200">
        <v>2224340</v>
      </c>
      <c r="K139" s="4">
        <f t="shared" si="156"/>
        <v>3.6243416361396598E-4</v>
      </c>
      <c r="L139" s="200">
        <v>102681</v>
      </c>
      <c r="M139">
        <v>450</v>
      </c>
      <c r="N139" t="s">
        <v>320</v>
      </c>
      <c r="O139" t="s">
        <v>471</v>
      </c>
      <c r="P139" s="200">
        <v>2066182</v>
      </c>
      <c r="Q139" s="4">
        <f t="shared" si="157"/>
        <v>3.4145770678774257E-4</v>
      </c>
      <c r="R139">
        <v>450</v>
      </c>
      <c r="S139" t="s">
        <v>320</v>
      </c>
      <c r="T139" t="s">
        <v>471</v>
      </c>
      <c r="U139" s="200">
        <v>1968444</v>
      </c>
      <c r="V139" s="4">
        <f t="shared" si="158"/>
        <v>3.3279227698753403E-4</v>
      </c>
      <c r="W139" s="163">
        <v>450</v>
      </c>
      <c r="X139" s="163" t="s">
        <v>320</v>
      </c>
      <c r="Y139" s="8" t="s">
        <v>471</v>
      </c>
      <c r="Z139" s="11">
        <v>2086906</v>
      </c>
      <c r="AA139" s="161">
        <f t="shared" si="159"/>
        <v>3.4479492220440723E-4</v>
      </c>
      <c r="AB139">
        <v>450</v>
      </c>
      <c r="AC139" t="s">
        <v>320</v>
      </c>
      <c r="AD139" s="160">
        <v>1937266</v>
      </c>
      <c r="AE139" s="161">
        <f t="shared" si="160"/>
        <v>3.1425091395133271E-4</v>
      </c>
      <c r="AF139">
        <v>450</v>
      </c>
      <c r="AG139" t="s">
        <v>320</v>
      </c>
      <c r="AH139" s="3">
        <v>1662675</v>
      </c>
      <c r="AI139" s="161">
        <f t="shared" si="161"/>
        <v>2.7874923401444005E-4</v>
      </c>
      <c r="AJ139">
        <v>450</v>
      </c>
      <c r="AK139" t="s">
        <v>320</v>
      </c>
      <c r="AL139" s="3">
        <v>1679989</v>
      </c>
      <c r="AM139" s="161">
        <f t="shared" si="162"/>
        <v>2.9470277509818403E-4</v>
      </c>
      <c r="AN139" s="13">
        <v>450</v>
      </c>
      <c r="AO139" s="13" t="s">
        <v>320</v>
      </c>
      <c r="AP139" s="3">
        <v>1700855</v>
      </c>
      <c r="AQ139" s="161">
        <f t="shared" si="163"/>
        <v>2.9461700242993001E-4</v>
      </c>
      <c r="AR139" s="179">
        <f t="shared" si="177"/>
        <v>97738</v>
      </c>
      <c r="AS139" s="4">
        <f t="shared" si="178"/>
        <v>8.6654298002085384E-6</v>
      </c>
      <c r="AT139" s="4">
        <f t="shared" si="164"/>
        <v>4.9652415816756786E-2</v>
      </c>
      <c r="AU139" s="4">
        <f t="shared" si="179"/>
        <v>2.6038554375867124E-2</v>
      </c>
      <c r="AV139" s="3">
        <f t="shared" si="180"/>
        <v>-118462</v>
      </c>
      <c r="AW139" s="164">
        <f t="shared" si="181"/>
        <v>-1.20026452168732E-5</v>
      </c>
      <c r="AX139" s="4">
        <f t="shared" si="165"/>
        <v>-5.6764415838566756E-2</v>
      </c>
      <c r="AY139" s="4">
        <f t="shared" si="182"/>
        <v>-3.4810968619072603E-2</v>
      </c>
      <c r="AZ139" s="157">
        <f t="shared" si="166"/>
        <v>149640</v>
      </c>
      <c r="BA139" s="164">
        <f t="shared" si="183"/>
        <v>3.0544008253074518E-5</v>
      </c>
      <c r="BB139" s="4">
        <f t="shared" si="167"/>
        <v>7.7242877333314058E-2</v>
      </c>
      <c r="BC139" s="4">
        <f t="shared" si="184"/>
        <v>9.7196243183575254E-2</v>
      </c>
      <c r="BD139" s="157">
        <f t="shared" si="168"/>
        <v>274591</v>
      </c>
      <c r="BE139" s="4">
        <f t="shared" si="185"/>
        <v>3.5501679936892662E-5</v>
      </c>
      <c r="BF139" s="4">
        <f t="shared" si="169"/>
        <v>0.16515013457230066</v>
      </c>
      <c r="BG139" s="4">
        <f t="shared" si="186"/>
        <v>0.1273606367472693</v>
      </c>
      <c r="BH139" s="157">
        <f t="shared" si="170"/>
        <v>-17314</v>
      </c>
      <c r="BI139" s="4">
        <f t="shared" si="187"/>
        <v>-1.5953541083743973E-5</v>
      </c>
      <c r="BJ139" s="4">
        <f t="shared" si="171"/>
        <v>-1.0306019860844328E-2</v>
      </c>
      <c r="BK139" s="4">
        <f t="shared" si="188"/>
        <v>-5.413434291017058E-2</v>
      </c>
      <c r="BL139" s="159">
        <f t="shared" si="172"/>
        <v>-20866</v>
      </c>
      <c r="BM139" s="4">
        <f t="shared" si="189"/>
        <v>8.5772668254014642E-8</v>
      </c>
      <c r="BN139" s="4">
        <f t="shared" si="173"/>
        <v>-1.2267947591064494E-2</v>
      </c>
      <c r="BO139" s="4">
        <f t="shared" si="190"/>
        <v>2.9113278441699684E-4</v>
      </c>
      <c r="BP139" s="157">
        <f t="shared" si="174"/>
        <v>267589</v>
      </c>
      <c r="BQ139" s="164">
        <f t="shared" si="191"/>
        <v>5.0177919774477221E-5</v>
      </c>
      <c r="BR139" s="4">
        <f t="shared" si="175"/>
        <v>0.15732616830946788</v>
      </c>
      <c r="BS139" s="4">
        <f t="shared" si="192"/>
        <v>0.17031576372246623</v>
      </c>
    </row>
    <row r="140" spans="1:71" x14ac:dyDescent="0.35">
      <c r="A140">
        <v>451</v>
      </c>
      <c r="B140" t="s">
        <v>321</v>
      </c>
      <c r="C140" t="s">
        <v>472</v>
      </c>
      <c r="G140" s="200">
        <v>4979300</v>
      </c>
      <c r="H140" s="4">
        <f t="shared" si="176"/>
        <v>8.2840938083395997E-4</v>
      </c>
      <c r="I140" s="200">
        <v>342884</v>
      </c>
      <c r="J140" s="200">
        <v>5238146</v>
      </c>
      <c r="K140" s="4">
        <f t="shared" si="156"/>
        <v>8.5350398967686664E-4</v>
      </c>
      <c r="L140" s="200">
        <v>286505</v>
      </c>
      <c r="M140">
        <v>451</v>
      </c>
      <c r="N140" t="s">
        <v>321</v>
      </c>
      <c r="O140" t="s">
        <v>472</v>
      </c>
      <c r="P140" s="200">
        <v>4802414</v>
      </c>
      <c r="Q140" s="4">
        <f t="shared" si="157"/>
        <v>7.9364802882096058E-4</v>
      </c>
      <c r="R140">
        <v>451</v>
      </c>
      <c r="S140" t="s">
        <v>321</v>
      </c>
      <c r="T140" t="s">
        <v>472</v>
      </c>
      <c r="U140" s="200">
        <v>4402111</v>
      </c>
      <c r="V140" s="4">
        <f t="shared" si="158"/>
        <v>7.442368404901895E-4</v>
      </c>
      <c r="W140" s="163">
        <v>451</v>
      </c>
      <c r="X140" s="163" t="s">
        <v>321</v>
      </c>
      <c r="Y140" s="8" t="s">
        <v>472</v>
      </c>
      <c r="Z140" s="11">
        <v>4464681</v>
      </c>
      <c r="AA140" s="161">
        <f t="shared" si="159"/>
        <v>7.3764670668563655E-4</v>
      </c>
      <c r="AB140">
        <v>451</v>
      </c>
      <c r="AC140" t="s">
        <v>321</v>
      </c>
      <c r="AD140" s="160">
        <v>4353422</v>
      </c>
      <c r="AE140" s="161">
        <f t="shared" si="160"/>
        <v>7.0618430422865973E-4</v>
      </c>
      <c r="AF140">
        <v>451</v>
      </c>
      <c r="AG140" t="s">
        <v>321</v>
      </c>
      <c r="AH140" s="3">
        <v>4372650</v>
      </c>
      <c r="AI140" s="161">
        <f t="shared" si="161"/>
        <v>7.330794280982401E-4</v>
      </c>
      <c r="AJ140">
        <v>451</v>
      </c>
      <c r="AK140" t="s">
        <v>321</v>
      </c>
      <c r="AL140" s="3">
        <v>4327633</v>
      </c>
      <c r="AM140" s="161">
        <f t="shared" si="162"/>
        <v>7.5915107462398821E-4</v>
      </c>
      <c r="AN140" s="13">
        <v>451</v>
      </c>
      <c r="AO140" s="13" t="s">
        <v>321</v>
      </c>
      <c r="AP140" s="3">
        <v>3853853</v>
      </c>
      <c r="AQ140" s="161">
        <f t="shared" si="163"/>
        <v>6.6755285939459452E-4</v>
      </c>
      <c r="AR140" s="179">
        <f t="shared" si="177"/>
        <v>400303</v>
      </c>
      <c r="AS140" s="4">
        <f t="shared" si="178"/>
        <v>4.9411188330771082E-5</v>
      </c>
      <c r="AT140" s="4">
        <f t="shared" si="164"/>
        <v>9.0934326735513937E-2</v>
      </c>
      <c r="AU140" s="4">
        <f t="shared" si="179"/>
        <v>6.6391752789644945E-2</v>
      </c>
      <c r="AV140" s="3">
        <f t="shared" si="180"/>
        <v>-62570</v>
      </c>
      <c r="AW140" s="164">
        <f t="shared" si="181"/>
        <v>6.590133804552944E-6</v>
      </c>
      <c r="AX140" s="4">
        <f t="shared" si="165"/>
        <v>-1.4014439105503842E-2</v>
      </c>
      <c r="AY140" s="4">
        <f t="shared" si="182"/>
        <v>8.9339974608758956E-3</v>
      </c>
      <c r="AZ140" s="157">
        <f t="shared" si="166"/>
        <v>111259</v>
      </c>
      <c r="BA140" s="164">
        <f t="shared" si="183"/>
        <v>3.1462402456976821E-5</v>
      </c>
      <c r="BB140" s="4">
        <f t="shared" si="167"/>
        <v>2.5556677023270431E-2</v>
      </c>
      <c r="BC140" s="4">
        <f t="shared" si="184"/>
        <v>4.4552678767538025E-2</v>
      </c>
      <c r="BD140" s="157">
        <f t="shared" si="168"/>
        <v>-19228</v>
      </c>
      <c r="BE140" s="4">
        <f t="shared" si="185"/>
        <v>-2.689512386958037E-5</v>
      </c>
      <c r="BF140" s="4">
        <f t="shared" si="169"/>
        <v>-4.3973334248110412E-3</v>
      </c>
      <c r="BG140" s="4">
        <f t="shared" si="186"/>
        <v>-3.6687871516667567E-2</v>
      </c>
      <c r="BH140" s="157">
        <f t="shared" si="170"/>
        <v>45017</v>
      </c>
      <c r="BI140" s="4">
        <f t="shared" si="187"/>
        <v>-2.6071646525748101E-5</v>
      </c>
      <c r="BJ140" s="4">
        <f t="shared" si="171"/>
        <v>1.0402222184737015E-2</v>
      </c>
      <c r="BK140" s="4">
        <f t="shared" si="188"/>
        <v>-3.4343159612415138E-2</v>
      </c>
      <c r="BL140" s="159">
        <f t="shared" si="172"/>
        <v>473780</v>
      </c>
      <c r="BM140" s="4">
        <f t="shared" si="189"/>
        <v>9.1598215229393687E-5</v>
      </c>
      <c r="BN140" s="4">
        <f t="shared" si="173"/>
        <v>0.12293670775714589</v>
      </c>
      <c r="BO140" s="4">
        <f t="shared" si="190"/>
        <v>0.13721492454165257</v>
      </c>
      <c r="BP140" s="157">
        <f t="shared" si="174"/>
        <v>548258</v>
      </c>
      <c r="BQ140" s="164">
        <f t="shared" si="191"/>
        <v>7.0093847291042037E-5</v>
      </c>
      <c r="BR140" s="4">
        <f t="shared" si="175"/>
        <v>0.14226230216876462</v>
      </c>
      <c r="BS140" s="4">
        <f t="shared" si="192"/>
        <v>0.10500119399475022</v>
      </c>
    </row>
    <row r="141" spans="1:71" x14ac:dyDescent="0.35">
      <c r="A141">
        <v>453</v>
      </c>
      <c r="B141" t="s">
        <v>332</v>
      </c>
      <c r="C141" t="s">
        <v>473</v>
      </c>
      <c r="G141" s="200">
        <v>21123294</v>
      </c>
      <c r="H141" s="4">
        <f t="shared" si="176"/>
        <v>3.5142961668735971E-3</v>
      </c>
      <c r="I141" s="200">
        <v>743055</v>
      </c>
      <c r="J141" s="200">
        <v>20596780</v>
      </c>
      <c r="K141" s="4">
        <f t="shared" si="156"/>
        <v>3.3560412223135232E-3</v>
      </c>
      <c r="L141" s="200">
        <v>409407</v>
      </c>
      <c r="M141">
        <v>453</v>
      </c>
      <c r="N141" t="s">
        <v>332</v>
      </c>
      <c r="O141" t="s">
        <v>473</v>
      </c>
      <c r="P141" s="200">
        <v>20044139</v>
      </c>
      <c r="Q141" s="4">
        <f t="shared" si="157"/>
        <v>3.3124989654709776E-3</v>
      </c>
      <c r="R141">
        <v>453</v>
      </c>
      <c r="S141" t="s">
        <v>332</v>
      </c>
      <c r="T141" t="s">
        <v>473</v>
      </c>
      <c r="U141" s="200">
        <v>19703588</v>
      </c>
      <c r="V141" s="4">
        <f t="shared" si="158"/>
        <v>3.3311600001545648E-3</v>
      </c>
      <c r="W141" s="163">
        <v>453</v>
      </c>
      <c r="X141" s="163" t="s">
        <v>332</v>
      </c>
      <c r="Y141" s="8" t="s">
        <v>473</v>
      </c>
      <c r="Z141" s="11">
        <v>19932766</v>
      </c>
      <c r="AA141" s="161">
        <f t="shared" si="159"/>
        <v>3.2932563815948842E-3</v>
      </c>
      <c r="AB141">
        <v>453</v>
      </c>
      <c r="AC141" t="s">
        <v>332</v>
      </c>
      <c r="AD141" s="160">
        <v>19510222</v>
      </c>
      <c r="AE141" s="161">
        <f t="shared" si="160"/>
        <v>3.1648235683140046E-3</v>
      </c>
      <c r="AF141">
        <v>453</v>
      </c>
      <c r="AG141" t="s">
        <v>332</v>
      </c>
      <c r="AH141" s="3">
        <v>18461724</v>
      </c>
      <c r="AI141" s="161">
        <f t="shared" si="161"/>
        <v>3.0951276849570746E-3</v>
      </c>
      <c r="AJ141">
        <v>453</v>
      </c>
      <c r="AK141" t="s">
        <v>332</v>
      </c>
      <c r="AL141" s="3">
        <v>17211933</v>
      </c>
      <c r="AM141" s="161">
        <f t="shared" si="162"/>
        <v>3.0193081144602803E-3</v>
      </c>
      <c r="AN141" s="13">
        <v>453</v>
      </c>
      <c r="AO141" s="13" t="s">
        <v>332</v>
      </c>
      <c r="AP141" s="3">
        <v>17540967</v>
      </c>
      <c r="AQ141" s="161">
        <f t="shared" si="163"/>
        <v>3.038393700381468E-3</v>
      </c>
      <c r="AR141" s="179">
        <f t="shared" si="177"/>
        <v>340551</v>
      </c>
      <c r="AS141" s="4">
        <f t="shared" si="178"/>
        <v>-1.8661034683587277E-5</v>
      </c>
      <c r="AT141" s="4">
        <f t="shared" si="164"/>
        <v>1.7283704876492546E-2</v>
      </c>
      <c r="AU141" s="4">
        <f t="shared" si="179"/>
        <v>-5.601962884617194E-3</v>
      </c>
      <c r="AV141" s="3">
        <f t="shared" si="180"/>
        <v>-229178</v>
      </c>
      <c r="AW141" s="164">
        <f t="shared" si="181"/>
        <v>3.7903618559680628E-5</v>
      </c>
      <c r="AX141" s="4">
        <f t="shared" si="165"/>
        <v>-1.1497551318266616E-2</v>
      </c>
      <c r="AY141" s="4">
        <f t="shared" si="182"/>
        <v>1.1509464848079749E-2</v>
      </c>
      <c r="AZ141" s="157">
        <f t="shared" si="166"/>
        <v>422544</v>
      </c>
      <c r="BA141" s="164">
        <f t="shared" si="183"/>
        <v>1.2843281328087965E-4</v>
      </c>
      <c r="BB141" s="4">
        <f t="shared" si="167"/>
        <v>2.1657570067629164E-2</v>
      </c>
      <c r="BC141" s="4">
        <f t="shared" si="184"/>
        <v>4.0581350115924349E-2</v>
      </c>
      <c r="BD141" s="157">
        <f t="shared" si="168"/>
        <v>1048498</v>
      </c>
      <c r="BE141" s="4">
        <f t="shared" si="185"/>
        <v>6.9695883356929965E-5</v>
      </c>
      <c r="BF141" s="4">
        <f t="shared" si="169"/>
        <v>5.6793070896304157E-2</v>
      </c>
      <c r="BG141" s="4">
        <f t="shared" si="186"/>
        <v>2.2517934783649017E-2</v>
      </c>
      <c r="BH141" s="157">
        <f t="shared" si="170"/>
        <v>1249791</v>
      </c>
      <c r="BI141" s="4">
        <f t="shared" si="187"/>
        <v>7.581957049679431E-5</v>
      </c>
      <c r="BJ141" s="4">
        <f t="shared" si="171"/>
        <v>7.2611890831785139E-2</v>
      </c>
      <c r="BK141" s="4">
        <f t="shared" si="188"/>
        <v>2.51115711356764E-2</v>
      </c>
      <c r="BL141" s="159">
        <f t="shared" si="172"/>
        <v>-329034</v>
      </c>
      <c r="BM141" s="4">
        <f t="shared" si="189"/>
        <v>-1.9085585921187719E-5</v>
      </c>
      <c r="BN141" s="4">
        <f t="shared" si="173"/>
        <v>-1.8758030842883404E-2</v>
      </c>
      <c r="BO141" s="4">
        <f t="shared" si="190"/>
        <v>-6.281472318347533E-3</v>
      </c>
      <c r="BP141" s="157">
        <f t="shared" si="174"/>
        <v>2162621</v>
      </c>
      <c r="BQ141" s="164">
        <f t="shared" si="191"/>
        <v>2.548626812134162E-4</v>
      </c>
      <c r="BR141" s="4">
        <f t="shared" si="175"/>
        <v>0.12328972513316969</v>
      </c>
      <c r="BS141" s="4">
        <f t="shared" si="192"/>
        <v>8.3880729867698969E-2</v>
      </c>
    </row>
    <row r="142" spans="1:71" x14ac:dyDescent="0.35">
      <c r="A142">
        <v>473</v>
      </c>
      <c r="B142" t="s">
        <v>373</v>
      </c>
      <c r="C142" t="s">
        <v>472</v>
      </c>
      <c r="G142" s="200">
        <v>5709221</v>
      </c>
      <c r="H142" s="4">
        <f t="shared" si="176"/>
        <v>9.4984681253474225E-4</v>
      </c>
      <c r="I142" s="200">
        <v>75993</v>
      </c>
      <c r="J142" s="200">
        <v>5597963</v>
      </c>
      <c r="K142" s="4">
        <f t="shared" si="156"/>
        <v>9.1213260465887762E-4</v>
      </c>
      <c r="L142" s="200">
        <v>45096</v>
      </c>
      <c r="M142">
        <v>473</v>
      </c>
      <c r="N142" t="s">
        <v>373</v>
      </c>
      <c r="O142" t="s">
        <v>472</v>
      </c>
      <c r="P142" s="200">
        <v>5470702</v>
      </c>
      <c r="Q142" s="4">
        <f t="shared" si="157"/>
        <v>9.0408945554608302E-4</v>
      </c>
      <c r="R142">
        <v>473</v>
      </c>
      <c r="S142" t="s">
        <v>373</v>
      </c>
      <c r="T142" t="s">
        <v>472</v>
      </c>
      <c r="U142" s="200">
        <v>5262110</v>
      </c>
      <c r="V142" s="4">
        <f t="shared" si="158"/>
        <v>8.8963138837522065E-4</v>
      </c>
      <c r="W142" s="163">
        <v>473</v>
      </c>
      <c r="X142" s="163" t="s">
        <v>373</v>
      </c>
      <c r="Y142" s="8" t="s">
        <v>472</v>
      </c>
      <c r="Z142" s="11">
        <v>5519561</v>
      </c>
      <c r="AA142" s="161">
        <f t="shared" si="159"/>
        <v>9.1193211653878043E-4</v>
      </c>
      <c r="AB142">
        <v>473</v>
      </c>
      <c r="AC142" t="s">
        <v>373</v>
      </c>
      <c r="AD142" s="160">
        <v>5622845</v>
      </c>
      <c r="AE142" s="161">
        <f t="shared" si="160"/>
        <v>9.1210199335387161E-4</v>
      </c>
      <c r="AF142">
        <v>473</v>
      </c>
      <c r="AG142" t="s">
        <v>373</v>
      </c>
      <c r="AH142" s="3">
        <v>5278501</v>
      </c>
      <c r="AI142" s="161">
        <f t="shared" si="161"/>
        <v>8.8494631271562743E-4</v>
      </c>
      <c r="AJ142">
        <v>473</v>
      </c>
      <c r="AK142" t="s">
        <v>373</v>
      </c>
      <c r="AL142" s="3">
        <v>5306730</v>
      </c>
      <c r="AM142" s="161">
        <f t="shared" si="162"/>
        <v>9.3090374859405986E-4</v>
      </c>
      <c r="AN142" s="13">
        <v>473</v>
      </c>
      <c r="AO142" s="13" t="s">
        <v>373</v>
      </c>
      <c r="AP142" s="3">
        <v>5574651</v>
      </c>
      <c r="AQ142" s="161">
        <f t="shared" si="163"/>
        <v>9.6562432847774316E-4</v>
      </c>
      <c r="AR142" s="179">
        <f t="shared" si="177"/>
        <v>208592</v>
      </c>
      <c r="AS142" s="4">
        <f t="shared" si="178"/>
        <v>1.4458067170862367E-5</v>
      </c>
      <c r="AT142" s="4">
        <f t="shared" si="164"/>
        <v>3.9640372398144469E-2</v>
      </c>
      <c r="AU142" s="4">
        <f t="shared" si="179"/>
        <v>1.6251750286450522E-2</v>
      </c>
      <c r="AV142" s="3">
        <f t="shared" si="180"/>
        <v>-257451</v>
      </c>
      <c r="AW142" s="164">
        <f t="shared" si="181"/>
        <v>-2.2300728163559777E-5</v>
      </c>
      <c r="AX142" s="4">
        <f t="shared" si="165"/>
        <v>-4.664338341400702E-2</v>
      </c>
      <c r="AY142" s="4">
        <f t="shared" si="182"/>
        <v>-2.4454373038424976E-2</v>
      </c>
      <c r="AZ142" s="157">
        <f t="shared" si="166"/>
        <v>-103284</v>
      </c>
      <c r="BA142" s="164">
        <f t="shared" si="183"/>
        <v>-1.6987681509118661E-7</v>
      </c>
      <c r="BB142" s="4">
        <f t="shared" si="167"/>
        <v>-1.8368637229018405E-2</v>
      </c>
      <c r="BC142" s="4">
        <f t="shared" si="184"/>
        <v>-1.8624760863260043E-4</v>
      </c>
      <c r="BD142" s="157">
        <f t="shared" si="168"/>
        <v>344344</v>
      </c>
      <c r="BE142" s="4">
        <f t="shared" si="185"/>
        <v>2.7155680638244178E-5</v>
      </c>
      <c r="BF142" s="4">
        <f t="shared" si="169"/>
        <v>6.5235187035107126E-2</v>
      </c>
      <c r="BG142" s="4">
        <f t="shared" si="186"/>
        <v>3.0686246440093937E-2</v>
      </c>
      <c r="BH142" s="157">
        <f t="shared" si="170"/>
        <v>-28229</v>
      </c>
      <c r="BI142" s="4">
        <f t="shared" si="187"/>
        <v>-4.5957435878432422E-5</v>
      </c>
      <c r="BJ142" s="4">
        <f t="shared" si="171"/>
        <v>-5.3194716897222959E-3</v>
      </c>
      <c r="BK142" s="4">
        <f t="shared" si="188"/>
        <v>-4.9368622639925717E-2</v>
      </c>
      <c r="BL142" s="159">
        <f t="shared" si="172"/>
        <v>-267921</v>
      </c>
      <c r="BM142" s="4">
        <f t="shared" si="189"/>
        <v>-3.4720579883683301E-5</v>
      </c>
      <c r="BN142" s="4">
        <f t="shared" si="173"/>
        <v>-4.8060587111193147E-2</v>
      </c>
      <c r="BO142" s="4">
        <f t="shared" si="190"/>
        <v>-3.5956612587028022E-2</v>
      </c>
      <c r="BP142" s="157">
        <f t="shared" si="174"/>
        <v>-312541</v>
      </c>
      <c r="BQ142" s="164">
        <f t="shared" si="191"/>
        <v>-5.3692211938962731E-5</v>
      </c>
      <c r="BR142" s="4">
        <f t="shared" si="175"/>
        <v>-5.6064675618258432E-2</v>
      </c>
      <c r="BS142" s="4">
        <f t="shared" si="192"/>
        <v>-5.5603623847801896E-2</v>
      </c>
    </row>
    <row r="143" spans="1:71" x14ac:dyDescent="0.35">
      <c r="A143">
        <v>479</v>
      </c>
      <c r="B143" t="s">
        <v>371</v>
      </c>
      <c r="C143" t="s">
        <v>473</v>
      </c>
      <c r="G143" s="200">
        <v>52590466</v>
      </c>
      <c r="H143" s="4">
        <f t="shared" si="176"/>
        <v>8.7495100469603005E-3</v>
      </c>
      <c r="I143" s="200">
        <v>1097513</v>
      </c>
      <c r="J143" s="200">
        <v>55735033</v>
      </c>
      <c r="K143" s="4">
        <f t="shared" si="156"/>
        <v>9.0814713889746136E-3</v>
      </c>
      <c r="L143" s="200">
        <v>1013356</v>
      </c>
      <c r="M143">
        <v>479</v>
      </c>
      <c r="N143" t="s">
        <v>371</v>
      </c>
      <c r="O143" t="s">
        <v>473</v>
      </c>
      <c r="P143" s="200">
        <v>52876659</v>
      </c>
      <c r="Q143" s="4">
        <f t="shared" si="157"/>
        <v>8.7384086807151783E-3</v>
      </c>
      <c r="R143">
        <v>479</v>
      </c>
      <c r="S143" t="s">
        <v>371</v>
      </c>
      <c r="T143" t="s">
        <v>473</v>
      </c>
      <c r="U143" s="200">
        <v>52204359</v>
      </c>
      <c r="V143" s="4">
        <f t="shared" si="158"/>
        <v>8.8258581398732525E-3</v>
      </c>
      <c r="W143" s="163">
        <v>479</v>
      </c>
      <c r="X143" s="163" t="s">
        <v>371</v>
      </c>
      <c r="Y143" s="8" t="s">
        <v>473</v>
      </c>
      <c r="Z143" s="11">
        <v>56294959</v>
      </c>
      <c r="AA143" s="161">
        <f t="shared" si="159"/>
        <v>9.3009536648537561E-3</v>
      </c>
      <c r="AB143">
        <v>479</v>
      </c>
      <c r="AC143" t="s">
        <v>371</v>
      </c>
      <c r="AD143" s="160">
        <v>58510534</v>
      </c>
      <c r="AE143" s="161">
        <f t="shared" si="160"/>
        <v>9.4912050205188791E-3</v>
      </c>
      <c r="AF143">
        <v>479</v>
      </c>
      <c r="AG143" t="s">
        <v>371</v>
      </c>
      <c r="AH143" s="3">
        <v>56094577</v>
      </c>
      <c r="AI143" s="161">
        <f t="shared" si="161"/>
        <v>9.404315558430857E-3</v>
      </c>
      <c r="AJ143">
        <v>479</v>
      </c>
      <c r="AK143" t="s">
        <v>371</v>
      </c>
      <c r="AL143" s="3">
        <v>53470004</v>
      </c>
      <c r="AM143" s="161">
        <f t="shared" si="162"/>
        <v>9.3796796070158787E-3</v>
      </c>
      <c r="AN143" s="13">
        <v>479</v>
      </c>
      <c r="AO143" s="13" t="s">
        <v>371</v>
      </c>
      <c r="AP143" s="3">
        <v>53837166</v>
      </c>
      <c r="AQ143" s="161">
        <f t="shared" si="163"/>
        <v>9.3255124430022228E-3</v>
      </c>
      <c r="AR143" s="179">
        <f t="shared" si="177"/>
        <v>672300</v>
      </c>
      <c r="AS143" s="4">
        <f t="shared" si="178"/>
        <v>-8.7449459158074269E-5</v>
      </c>
      <c r="AT143" s="4">
        <f t="shared" si="164"/>
        <v>1.2878234938197402E-2</v>
      </c>
      <c r="AU143" s="4">
        <f t="shared" si="179"/>
        <v>-9.9083236748387302E-3</v>
      </c>
      <c r="AV143" s="3">
        <f t="shared" si="180"/>
        <v>-4090600</v>
      </c>
      <c r="AW143" s="164">
        <f t="shared" si="181"/>
        <v>-4.7509552498050354E-4</v>
      </c>
      <c r="AX143" s="4">
        <f t="shared" si="165"/>
        <v>-7.2663699781715801E-2</v>
      </c>
      <c r="AY143" s="4">
        <f t="shared" si="182"/>
        <v>-5.1080302310910798E-2</v>
      </c>
      <c r="AZ143" s="157">
        <f t="shared" si="166"/>
        <v>-2215575</v>
      </c>
      <c r="BA143" s="164">
        <f t="shared" si="183"/>
        <v>-1.9025135566512301E-4</v>
      </c>
      <c r="BB143" s="4">
        <f t="shared" si="167"/>
        <v>-3.7866258407417711E-2</v>
      </c>
      <c r="BC143" s="4">
        <f t="shared" si="184"/>
        <v>-2.0045015912502337E-2</v>
      </c>
      <c r="BD143" s="157">
        <f t="shared" si="168"/>
        <v>2415957</v>
      </c>
      <c r="BE143" s="4">
        <f t="shared" si="185"/>
        <v>8.6889462088022076E-5</v>
      </c>
      <c r="BF143" s="4">
        <f t="shared" si="169"/>
        <v>4.3069350536327246E-2</v>
      </c>
      <c r="BG143" s="4">
        <f t="shared" si="186"/>
        <v>9.2393180075850071E-3</v>
      </c>
      <c r="BH143" s="157">
        <f t="shared" si="170"/>
        <v>2624573</v>
      </c>
      <c r="BI143" s="4">
        <f t="shared" si="187"/>
        <v>2.4635951414978333E-5</v>
      </c>
      <c r="BJ143" s="4">
        <f t="shared" si="171"/>
        <v>4.9084959858989349E-2</v>
      </c>
      <c r="BK143" s="4">
        <f t="shared" si="188"/>
        <v>2.626523767032614E-3</v>
      </c>
      <c r="BL143" s="159">
        <f t="shared" si="172"/>
        <v>-367162</v>
      </c>
      <c r="BM143" s="4">
        <f t="shared" si="189"/>
        <v>5.4167164013655886E-5</v>
      </c>
      <c r="BN143" s="4">
        <f t="shared" si="173"/>
        <v>-6.8198612088905273E-3</v>
      </c>
      <c r="BO143" s="4">
        <f t="shared" si="190"/>
        <v>5.8084919563109287E-3</v>
      </c>
      <c r="BP143" s="157">
        <f t="shared" si="174"/>
        <v>-1632807</v>
      </c>
      <c r="BQ143" s="164">
        <f t="shared" si="191"/>
        <v>-2.4558778148466714E-5</v>
      </c>
      <c r="BR143" s="4">
        <f t="shared" si="175"/>
        <v>-3.0328620938182369E-2</v>
      </c>
      <c r="BS143" s="4">
        <f t="shared" si="192"/>
        <v>-2.633504410462225E-3</v>
      </c>
    </row>
    <row r="144" spans="1:71" x14ac:dyDescent="0.35">
      <c r="A144">
        <v>482</v>
      </c>
      <c r="B144" t="s">
        <v>10</v>
      </c>
      <c r="C144" t="s">
        <v>472</v>
      </c>
      <c r="G144" s="200">
        <v>5459714</v>
      </c>
      <c r="H144" s="4">
        <f t="shared" si="176"/>
        <v>9.0833617060038618E-4</v>
      </c>
      <c r="I144" s="200">
        <v>353612</v>
      </c>
      <c r="J144" s="200">
        <v>5505114</v>
      </c>
      <c r="K144" s="4">
        <f t="shared" si="156"/>
        <v>8.9700378008287162E-4</v>
      </c>
      <c r="L144" s="200">
        <v>409725</v>
      </c>
      <c r="M144">
        <v>482</v>
      </c>
      <c r="N144" t="s">
        <v>10</v>
      </c>
      <c r="O144" t="s">
        <v>472</v>
      </c>
      <c r="P144" s="200">
        <v>5414152</v>
      </c>
      <c r="Q144" s="4">
        <f t="shared" si="157"/>
        <v>8.9474398969706923E-4</v>
      </c>
      <c r="R144">
        <v>482</v>
      </c>
      <c r="S144" t="s">
        <v>10</v>
      </c>
      <c r="T144" t="s">
        <v>472</v>
      </c>
      <c r="U144" s="200">
        <v>5183109</v>
      </c>
      <c r="V144" s="4">
        <f t="shared" si="158"/>
        <v>8.7627519298724298E-4</v>
      </c>
      <c r="W144" s="163">
        <v>482</v>
      </c>
      <c r="X144" s="163" t="s">
        <v>10</v>
      </c>
      <c r="Y144" s="8" t="s">
        <v>472</v>
      </c>
      <c r="Z144" s="11">
        <v>5141383</v>
      </c>
      <c r="AA144" s="161">
        <f t="shared" si="159"/>
        <v>8.4945021553824737E-4</v>
      </c>
      <c r="AB144">
        <v>482</v>
      </c>
      <c r="AC144" t="s">
        <v>10</v>
      </c>
      <c r="AD144" s="160">
        <v>4982119</v>
      </c>
      <c r="AE144" s="161">
        <f t="shared" si="160"/>
        <v>8.0816751502596951E-4</v>
      </c>
      <c r="AF144">
        <v>482</v>
      </c>
      <c r="AG144" t="s">
        <v>10</v>
      </c>
      <c r="AH144" s="3">
        <v>4615955</v>
      </c>
      <c r="AI144" s="161">
        <f t="shared" si="161"/>
        <v>7.7386977039717601E-4</v>
      </c>
      <c r="AJ144">
        <v>482</v>
      </c>
      <c r="AK144" t="s">
        <v>10</v>
      </c>
      <c r="AL144" s="3">
        <v>4063035</v>
      </c>
      <c r="AM144" s="161">
        <f t="shared" si="162"/>
        <v>7.1273543447073168E-4</v>
      </c>
      <c r="AN144" s="13">
        <v>482</v>
      </c>
      <c r="AO144" s="13" t="s">
        <v>10</v>
      </c>
      <c r="AP144" s="3">
        <v>3856648</v>
      </c>
      <c r="AQ144" s="161">
        <f t="shared" si="163"/>
        <v>6.680370009127084E-4</v>
      </c>
      <c r="AR144" s="179">
        <f t="shared" si="177"/>
        <v>231043</v>
      </c>
      <c r="AS144" s="4">
        <f t="shared" si="178"/>
        <v>1.8468796709826259E-5</v>
      </c>
      <c r="AT144" s="4">
        <f t="shared" si="164"/>
        <v>4.4576141462585483E-2</v>
      </c>
      <c r="AU144" s="4">
        <f t="shared" si="179"/>
        <v>2.1076480148736941E-2</v>
      </c>
      <c r="AV144" s="3">
        <f t="shared" si="180"/>
        <v>41726</v>
      </c>
      <c r="AW144" s="164">
        <f t="shared" si="181"/>
        <v>2.6824977448995603E-5</v>
      </c>
      <c r="AX144" s="4">
        <f t="shared" si="165"/>
        <v>8.1157151684673173E-3</v>
      </c>
      <c r="AY144" s="4">
        <f t="shared" si="182"/>
        <v>3.1579222605762916E-2</v>
      </c>
      <c r="AZ144" s="157">
        <f t="shared" si="166"/>
        <v>159264</v>
      </c>
      <c r="BA144" s="164">
        <f t="shared" si="183"/>
        <v>4.1282700512277866E-5</v>
      </c>
      <c r="BB144" s="4">
        <f t="shared" si="167"/>
        <v>3.1967120817467429E-2</v>
      </c>
      <c r="BC144" s="4">
        <f t="shared" si="184"/>
        <v>5.1081860808215356E-2</v>
      </c>
      <c r="BD144" s="157">
        <f t="shared" si="168"/>
        <v>366164</v>
      </c>
      <c r="BE144" s="4">
        <f t="shared" si="185"/>
        <v>3.4297744628793495E-5</v>
      </c>
      <c r="BF144" s="4">
        <f t="shared" si="169"/>
        <v>7.9325729995201433E-2</v>
      </c>
      <c r="BG144" s="4">
        <f t="shared" si="186"/>
        <v>4.4319788601111444E-2</v>
      </c>
      <c r="BH144" s="157">
        <f t="shared" si="170"/>
        <v>552920</v>
      </c>
      <c r="BI144" s="4">
        <f t="shared" si="187"/>
        <v>6.1134335926444337E-5</v>
      </c>
      <c r="BJ144" s="4">
        <f t="shared" si="171"/>
        <v>0.13608546320669154</v>
      </c>
      <c r="BK144" s="4">
        <f t="shared" si="188"/>
        <v>8.577423398605391E-2</v>
      </c>
      <c r="BL144" s="159">
        <f t="shared" si="172"/>
        <v>206387</v>
      </c>
      <c r="BM144" s="4">
        <f t="shared" si="189"/>
        <v>4.4698433558023275E-5</v>
      </c>
      <c r="BN144" s="4">
        <f t="shared" si="173"/>
        <v>5.3514606466548154E-2</v>
      </c>
      <c r="BO144" s="4">
        <f t="shared" si="190"/>
        <v>6.6910116500963041E-2</v>
      </c>
      <c r="BP144" s="157">
        <f t="shared" si="174"/>
        <v>1326461</v>
      </c>
      <c r="BQ144" s="164">
        <f t="shared" si="191"/>
        <v>1.8141321462553897E-4</v>
      </c>
      <c r="BR144" s="4">
        <f t="shared" si="175"/>
        <v>0.34394142270697248</v>
      </c>
      <c r="BS144" s="4">
        <f t="shared" si="192"/>
        <v>0.27156162664295896</v>
      </c>
    </row>
    <row r="145" spans="1:71" x14ac:dyDescent="0.35">
      <c r="A145">
        <v>484</v>
      </c>
      <c r="B145" t="s">
        <v>475</v>
      </c>
      <c r="C145" t="s">
        <v>473</v>
      </c>
      <c r="G145" s="200">
        <v>24294499</v>
      </c>
      <c r="H145" s="4">
        <f t="shared" si="176"/>
        <v>4.0418916061015124E-3</v>
      </c>
      <c r="I145" s="200">
        <v>1613167</v>
      </c>
      <c r="J145" s="200">
        <v>23961756</v>
      </c>
      <c r="K145" s="4">
        <f t="shared" si="156"/>
        <v>3.9043307203853418E-3</v>
      </c>
      <c r="L145" s="200">
        <v>1279393</v>
      </c>
      <c r="M145">
        <v>484</v>
      </c>
      <c r="N145" t="s">
        <v>475</v>
      </c>
      <c r="O145" t="s">
        <v>473</v>
      </c>
      <c r="P145" s="200">
        <v>23538820</v>
      </c>
      <c r="Q145" s="4">
        <f t="shared" si="157"/>
        <v>3.8900307415752583E-3</v>
      </c>
      <c r="R145">
        <v>484</v>
      </c>
      <c r="S145" t="s">
        <v>475</v>
      </c>
      <c r="T145" t="s">
        <v>473</v>
      </c>
      <c r="U145" s="200">
        <v>22880420</v>
      </c>
      <c r="V145" s="4">
        <f t="shared" si="158"/>
        <v>3.8682467320539033E-3</v>
      </c>
      <c r="W145" s="163">
        <v>484</v>
      </c>
      <c r="X145" s="163" t="s">
        <v>475</v>
      </c>
      <c r="Y145" s="8" t="s">
        <v>473</v>
      </c>
      <c r="Z145" s="11">
        <v>23176405.139999997</v>
      </c>
      <c r="AA145" s="161">
        <f t="shared" si="159"/>
        <v>3.8291647094905678E-3</v>
      </c>
      <c r="AB145">
        <v>484</v>
      </c>
      <c r="AC145" t="s">
        <v>475</v>
      </c>
      <c r="AD145" s="160">
        <v>23860225</v>
      </c>
      <c r="AE145" s="161">
        <f t="shared" si="160"/>
        <v>3.8704532642055544E-3</v>
      </c>
      <c r="AF145">
        <v>484</v>
      </c>
      <c r="AG145" t="s">
        <v>519</v>
      </c>
      <c r="AH145" s="3">
        <v>22349274</v>
      </c>
      <c r="AI145" s="161">
        <f t="shared" si="161"/>
        <v>3.7468795815651531E-3</v>
      </c>
      <c r="AJ145">
        <v>484</v>
      </c>
      <c r="AK145" t="s">
        <v>475</v>
      </c>
      <c r="AL145" s="3">
        <v>20220971</v>
      </c>
      <c r="AM145" s="161">
        <f t="shared" si="162"/>
        <v>3.5471519568758495E-3</v>
      </c>
      <c r="AN145" s="13">
        <v>484</v>
      </c>
      <c r="AO145" s="13" t="s">
        <v>475</v>
      </c>
      <c r="AP145" s="3">
        <v>19022491</v>
      </c>
      <c r="AQ145" s="161">
        <f t="shared" si="163"/>
        <v>3.2950188447400408E-3</v>
      </c>
      <c r="AR145" s="179">
        <f t="shared" si="177"/>
        <v>658400</v>
      </c>
      <c r="AS145" s="4">
        <f t="shared" si="178"/>
        <v>2.1784009521355011E-5</v>
      </c>
      <c r="AT145" s="4">
        <f t="shared" si="164"/>
        <v>2.8775695551043208E-2</v>
      </c>
      <c r="AU145" s="4">
        <f t="shared" si="179"/>
        <v>5.6314943255412423E-3</v>
      </c>
      <c r="AV145" s="3">
        <f t="shared" si="180"/>
        <v>-295985.13999999687</v>
      </c>
      <c r="AW145" s="164">
        <f t="shared" si="181"/>
        <v>3.9082022563335494E-5</v>
      </c>
      <c r="AX145" s="4">
        <f t="shared" si="165"/>
        <v>-1.2770968500596246E-2</v>
      </c>
      <c r="AY145" s="4">
        <f t="shared" si="182"/>
        <v>1.0206409368202645E-2</v>
      </c>
      <c r="AZ145" s="157">
        <f t="shared" si="166"/>
        <v>-683819.86000000313</v>
      </c>
      <c r="BA145" s="164">
        <f t="shared" si="183"/>
        <v>-4.128855471498662E-5</v>
      </c>
      <c r="BB145" s="4">
        <f t="shared" si="167"/>
        <v>-2.8659405349279108E-2</v>
      </c>
      <c r="BC145" s="4">
        <f t="shared" si="184"/>
        <v>-1.0667627767741944E-2</v>
      </c>
      <c r="BD145" s="157">
        <f t="shared" si="168"/>
        <v>1510951</v>
      </c>
      <c r="BE145" s="4">
        <f t="shared" si="185"/>
        <v>1.2357368264040132E-4</v>
      </c>
      <c r="BF145" s="4">
        <f t="shared" si="169"/>
        <v>6.7606267657732422E-2</v>
      </c>
      <c r="BG145" s="4">
        <f t="shared" si="186"/>
        <v>3.2980425431441786E-2</v>
      </c>
      <c r="BH145" s="157">
        <f t="shared" si="170"/>
        <v>2128303</v>
      </c>
      <c r="BI145" s="4">
        <f t="shared" si="187"/>
        <v>1.9972762468930356E-4</v>
      </c>
      <c r="BJ145" s="4">
        <f t="shared" si="171"/>
        <v>0.10525226508657769</v>
      </c>
      <c r="BK145" s="4">
        <f t="shared" si="188"/>
        <v>5.6306475481589874E-2</v>
      </c>
      <c r="BL145" s="159">
        <f t="shared" si="172"/>
        <v>1198480</v>
      </c>
      <c r="BM145" s="4">
        <f t="shared" si="189"/>
        <v>2.5213311213580876E-4</v>
      </c>
      <c r="BN145" s="4">
        <f t="shared" si="173"/>
        <v>6.3003315391238712E-2</v>
      </c>
      <c r="BO145" s="4">
        <f t="shared" si="190"/>
        <v>7.6519475006432233E-2</v>
      </c>
      <c r="BP145" s="157">
        <f t="shared" si="174"/>
        <v>3857929</v>
      </c>
      <c r="BQ145" s="164">
        <f t="shared" si="191"/>
        <v>5.3414586475052702E-4</v>
      </c>
      <c r="BR145" s="4">
        <f t="shared" si="175"/>
        <v>0.20280882246179011</v>
      </c>
      <c r="BS145" s="4">
        <f t="shared" si="192"/>
        <v>0.16210707432013738</v>
      </c>
    </row>
    <row r="146" spans="1:71" x14ac:dyDescent="0.35">
      <c r="A146">
        <v>489</v>
      </c>
      <c r="B146" t="s">
        <v>30</v>
      </c>
      <c r="C146" t="s">
        <v>473</v>
      </c>
      <c r="G146" s="200">
        <v>7960424</v>
      </c>
      <c r="H146" s="4">
        <f t="shared" si="176"/>
        <v>1.3243809204136717E-3</v>
      </c>
      <c r="I146" s="200">
        <v>394250</v>
      </c>
      <c r="J146" s="200">
        <v>7675119</v>
      </c>
      <c r="K146" s="4">
        <f t="shared" si="156"/>
        <v>1.2505845938132925E-3</v>
      </c>
      <c r="L146" s="200">
        <v>328841</v>
      </c>
      <c r="M146">
        <v>489</v>
      </c>
      <c r="N146" t="s">
        <v>30</v>
      </c>
      <c r="O146" t="s">
        <v>473</v>
      </c>
      <c r="P146" s="200">
        <v>7943652</v>
      </c>
      <c r="Q146" s="4">
        <f t="shared" si="157"/>
        <v>1.312769734437656E-3</v>
      </c>
      <c r="R146">
        <v>489</v>
      </c>
      <c r="S146" t="s">
        <v>30</v>
      </c>
      <c r="T146" t="s">
        <v>473</v>
      </c>
      <c r="U146" s="200">
        <v>7726542</v>
      </c>
      <c r="V146" s="4">
        <f t="shared" si="158"/>
        <v>1.3062771942812777E-3</v>
      </c>
      <c r="W146" s="163">
        <v>489</v>
      </c>
      <c r="X146" s="163" t="s">
        <v>30</v>
      </c>
      <c r="Y146" s="8" t="s">
        <v>473</v>
      </c>
      <c r="Z146" s="11">
        <v>7736234</v>
      </c>
      <c r="AA146" s="161">
        <f t="shared" si="159"/>
        <v>1.278166913212713E-3</v>
      </c>
      <c r="AB146">
        <v>489</v>
      </c>
      <c r="AC146" t="s">
        <v>30</v>
      </c>
      <c r="AD146" s="160">
        <v>7501260</v>
      </c>
      <c r="AE146" s="161">
        <f t="shared" si="160"/>
        <v>1.2168064740652931E-3</v>
      </c>
      <c r="AF146">
        <v>489</v>
      </c>
      <c r="AG146" t="s">
        <v>30</v>
      </c>
      <c r="AH146" s="3">
        <v>6590404</v>
      </c>
      <c r="AI146" s="161">
        <f t="shared" si="161"/>
        <v>1.1048882474600881E-3</v>
      </c>
      <c r="AJ146">
        <v>489</v>
      </c>
      <c r="AK146" t="s">
        <v>30</v>
      </c>
      <c r="AL146" s="3">
        <v>6351403</v>
      </c>
      <c r="AM146" s="161">
        <f t="shared" si="162"/>
        <v>1.1141597295380693E-3</v>
      </c>
      <c r="AN146" s="13">
        <v>489</v>
      </c>
      <c r="AO146" s="13" t="s">
        <v>30</v>
      </c>
      <c r="AP146" s="3">
        <v>6355917</v>
      </c>
      <c r="AQ146" s="161">
        <f t="shared" si="163"/>
        <v>1.1009528820701551E-3</v>
      </c>
      <c r="AR146" s="179">
        <f t="shared" si="177"/>
        <v>217110</v>
      </c>
      <c r="AS146" s="4">
        <f t="shared" si="178"/>
        <v>6.4925401563782625E-6</v>
      </c>
      <c r="AT146" s="4">
        <f t="shared" si="164"/>
        <v>2.8099245432173927E-2</v>
      </c>
      <c r="AU146" s="4">
        <f t="shared" si="179"/>
        <v>4.9702621961110645E-3</v>
      </c>
      <c r="AV146" s="3">
        <f t="shared" si="180"/>
        <v>-9692</v>
      </c>
      <c r="AW146" s="164">
        <f t="shared" si="181"/>
        <v>2.8110281068564717E-5</v>
      </c>
      <c r="AX146" s="4">
        <f t="shared" si="165"/>
        <v>-1.2528059518365138E-3</v>
      </c>
      <c r="AY146" s="4">
        <f t="shared" si="182"/>
        <v>2.199265274197142E-2</v>
      </c>
      <c r="AZ146" s="157">
        <f t="shared" si="166"/>
        <v>234974</v>
      </c>
      <c r="BA146" s="164">
        <f t="shared" si="183"/>
        <v>6.1360439147419921E-5</v>
      </c>
      <c r="BB146" s="4">
        <f t="shared" si="167"/>
        <v>3.1324604133172292E-2</v>
      </c>
      <c r="BC146" s="4">
        <f t="shared" si="184"/>
        <v>5.0427443028321167E-2</v>
      </c>
      <c r="BD146" s="157">
        <f t="shared" si="168"/>
        <v>910856</v>
      </c>
      <c r="BE146" s="4">
        <f t="shared" si="185"/>
        <v>1.11918226605205E-4</v>
      </c>
      <c r="BF146" s="4">
        <f t="shared" si="169"/>
        <v>0.13820943298771973</v>
      </c>
      <c r="BG146" s="4">
        <f t="shared" si="186"/>
        <v>0.10129370718032533</v>
      </c>
      <c r="BH146" s="157">
        <f t="shared" si="170"/>
        <v>239001</v>
      </c>
      <c r="BI146" s="4">
        <f t="shared" si="187"/>
        <v>-9.2714820779811989E-6</v>
      </c>
      <c r="BJ146" s="4">
        <f t="shared" si="171"/>
        <v>3.7629638679831844E-2</v>
      </c>
      <c r="BK146" s="4">
        <f t="shared" si="188"/>
        <v>-8.3215016951161541E-3</v>
      </c>
      <c r="BL146" s="159">
        <f t="shared" si="172"/>
        <v>-4514</v>
      </c>
      <c r="BM146" s="4">
        <f t="shared" si="189"/>
        <v>1.3206847467914186E-5</v>
      </c>
      <c r="BN146" s="4">
        <f t="shared" si="173"/>
        <v>-7.1020436547550888E-4</v>
      </c>
      <c r="BO146" s="4">
        <f t="shared" si="190"/>
        <v>1.1995833502956956E-2</v>
      </c>
      <c r="BP146" s="157">
        <f t="shared" si="174"/>
        <v>1370625</v>
      </c>
      <c r="BQ146" s="164">
        <f t="shared" si="191"/>
        <v>1.7721403114255791E-4</v>
      </c>
      <c r="BR146" s="4">
        <f t="shared" si="175"/>
        <v>0.21564551582407385</v>
      </c>
      <c r="BS146" s="4">
        <f t="shared" si="192"/>
        <v>0.16096422837763683</v>
      </c>
    </row>
    <row r="147" spans="1:71" x14ac:dyDescent="0.35">
      <c r="A147">
        <v>498</v>
      </c>
      <c r="B147" t="s">
        <v>91</v>
      </c>
      <c r="C147" t="s">
        <v>472</v>
      </c>
      <c r="G147" s="200">
        <v>2648538</v>
      </c>
      <c r="H147" s="4">
        <f t="shared" si="176"/>
        <v>4.4063899035912975E-4</v>
      </c>
      <c r="I147" s="200">
        <v>299381</v>
      </c>
      <c r="J147" s="200">
        <v>2781837</v>
      </c>
      <c r="K147" s="4">
        <f t="shared" si="156"/>
        <v>4.5327277592696456E-4</v>
      </c>
      <c r="L147" s="200">
        <v>260090</v>
      </c>
      <c r="M147">
        <v>498</v>
      </c>
      <c r="N147" t="s">
        <v>91</v>
      </c>
      <c r="O147" t="s">
        <v>472</v>
      </c>
      <c r="P147" s="200">
        <v>2841490</v>
      </c>
      <c r="Q147" s="4">
        <f t="shared" si="157"/>
        <v>4.6958528302942462E-4</v>
      </c>
      <c r="R147">
        <v>498</v>
      </c>
      <c r="S147" t="s">
        <v>91</v>
      </c>
      <c r="T147" t="s">
        <v>472</v>
      </c>
      <c r="U147" s="200">
        <v>2564401</v>
      </c>
      <c r="V147" s="4">
        <f t="shared" si="158"/>
        <v>4.3354692736959207E-4</v>
      </c>
      <c r="W147" s="163">
        <v>498</v>
      </c>
      <c r="X147" s="163" t="s">
        <v>91</v>
      </c>
      <c r="Y147" s="8" t="s">
        <v>472</v>
      </c>
      <c r="Z147" s="11">
        <v>2279928</v>
      </c>
      <c r="AA147" s="161">
        <f t="shared" si="159"/>
        <v>3.7668567601590572E-4</v>
      </c>
      <c r="AB147">
        <v>498</v>
      </c>
      <c r="AC147" t="s">
        <v>91</v>
      </c>
      <c r="AD147" s="160">
        <v>2208509</v>
      </c>
      <c r="AE147" s="161">
        <f t="shared" si="160"/>
        <v>3.5825022052714695E-4</v>
      </c>
      <c r="AF147">
        <v>498</v>
      </c>
      <c r="AG147" t="s">
        <v>91</v>
      </c>
      <c r="AH147" s="3">
        <v>2214889</v>
      </c>
      <c r="AI147" s="161">
        <f t="shared" si="161"/>
        <v>3.7132849906145767E-4</v>
      </c>
      <c r="AJ147">
        <v>498</v>
      </c>
      <c r="AK147" t="s">
        <v>91</v>
      </c>
      <c r="AL147" s="3">
        <v>1821272</v>
      </c>
      <c r="AM147" s="161">
        <f t="shared" si="162"/>
        <v>3.1948656366715485E-4</v>
      </c>
      <c r="AN147" s="13">
        <v>498</v>
      </c>
      <c r="AO147" s="13" t="s">
        <v>91</v>
      </c>
      <c r="AP147" s="3">
        <v>1707363</v>
      </c>
      <c r="AQ147" s="161">
        <f t="shared" si="163"/>
        <v>2.9574429867318061E-4</v>
      </c>
      <c r="AR147" s="179">
        <f t="shared" si="177"/>
        <v>277089</v>
      </c>
      <c r="AS147" s="4">
        <f t="shared" si="178"/>
        <v>3.6038355659832541E-5</v>
      </c>
      <c r="AT147" s="4">
        <f t="shared" si="164"/>
        <v>0.10805213381214561</v>
      </c>
      <c r="AU147" s="4">
        <f t="shared" si="179"/>
        <v>8.3124463315848621E-2</v>
      </c>
      <c r="AV147" s="3">
        <f t="shared" si="180"/>
        <v>284473</v>
      </c>
      <c r="AW147" s="164">
        <f t="shared" si="181"/>
        <v>5.6861251353686356E-5</v>
      </c>
      <c r="AX147" s="4">
        <f t="shared" si="165"/>
        <v>0.12477279984280205</v>
      </c>
      <c r="AY147" s="4">
        <f t="shared" si="182"/>
        <v>0.1509514562780597</v>
      </c>
      <c r="AZ147" s="157">
        <f t="shared" si="166"/>
        <v>71419</v>
      </c>
      <c r="BA147" s="164">
        <f t="shared" si="183"/>
        <v>1.8435455488758766E-5</v>
      </c>
      <c r="BB147" s="4">
        <f t="shared" si="167"/>
        <v>3.2338106840406805E-2</v>
      </c>
      <c r="BC147" s="4">
        <f t="shared" si="184"/>
        <v>5.145971846613781E-2</v>
      </c>
      <c r="BD147" s="157">
        <f t="shared" si="168"/>
        <v>-6380</v>
      </c>
      <c r="BE147" s="4">
        <f t="shared" si="185"/>
        <v>-1.3078278534310714E-5</v>
      </c>
      <c r="BF147" s="4">
        <f t="shared" si="169"/>
        <v>-2.8805055242045988E-3</v>
      </c>
      <c r="BG147" s="4">
        <f t="shared" si="186"/>
        <v>-3.5220239134260901E-2</v>
      </c>
      <c r="BH147" s="157">
        <f t="shared" si="170"/>
        <v>393617</v>
      </c>
      <c r="BI147" s="4">
        <f t="shared" si="187"/>
        <v>5.184193539430282E-5</v>
      </c>
      <c r="BJ147" s="4">
        <f t="shared" si="171"/>
        <v>0.21612202899951244</v>
      </c>
      <c r="BK147" s="4">
        <f t="shared" si="188"/>
        <v>0.16226640269076356</v>
      </c>
      <c r="BL147" s="159">
        <f t="shared" si="172"/>
        <v>113909</v>
      </c>
      <c r="BM147" s="4">
        <f t="shared" si="189"/>
        <v>2.3742264993974237E-5</v>
      </c>
      <c r="BN147" s="4">
        <f t="shared" si="173"/>
        <v>6.6716333902046607E-2</v>
      </c>
      <c r="BO147" s="4">
        <f t="shared" si="190"/>
        <v>8.0279704800704205E-2</v>
      </c>
      <c r="BP147" s="157">
        <f t="shared" si="174"/>
        <v>857038</v>
      </c>
      <c r="BQ147" s="164">
        <f t="shared" si="191"/>
        <v>8.094137734272511E-5</v>
      </c>
      <c r="BR147" s="4">
        <f t="shared" si="175"/>
        <v>0.5019658971173675</v>
      </c>
      <c r="BS147" s="4">
        <f t="shared" si="192"/>
        <v>0.27368702526425148</v>
      </c>
    </row>
    <row r="148" spans="1:71" x14ac:dyDescent="0.35">
      <c r="A148">
        <v>502</v>
      </c>
      <c r="B148" t="s">
        <v>65</v>
      </c>
      <c r="C148" t="s">
        <v>473</v>
      </c>
      <c r="G148" s="200">
        <v>27270499</v>
      </c>
      <c r="H148" s="4">
        <f t="shared" si="176"/>
        <v>4.5370106624672392E-3</v>
      </c>
      <c r="I148" s="200">
        <v>1038063</v>
      </c>
      <c r="J148" s="200">
        <v>28028576</v>
      </c>
      <c r="K148" s="4">
        <f t="shared" si="156"/>
        <v>4.5669787441895036E-3</v>
      </c>
      <c r="L148" s="200">
        <v>856816</v>
      </c>
      <c r="M148">
        <v>502</v>
      </c>
      <c r="N148" t="s">
        <v>65</v>
      </c>
      <c r="O148" t="s">
        <v>473</v>
      </c>
      <c r="P148" s="200">
        <v>27981828</v>
      </c>
      <c r="Q148" s="4">
        <f t="shared" si="157"/>
        <v>4.6242832531737501E-3</v>
      </c>
      <c r="R148">
        <v>502</v>
      </c>
      <c r="S148" t="s">
        <v>65</v>
      </c>
      <c r="T148" t="s">
        <v>473</v>
      </c>
      <c r="U148" s="200">
        <v>28489184</v>
      </c>
      <c r="V148" s="4">
        <f t="shared" si="158"/>
        <v>4.8164847020676351E-3</v>
      </c>
      <c r="W148" s="163">
        <v>502</v>
      </c>
      <c r="X148" s="163" t="s">
        <v>65</v>
      </c>
      <c r="Y148" s="8" t="s">
        <v>473</v>
      </c>
      <c r="Z148" s="11">
        <v>30384396</v>
      </c>
      <c r="AA148" s="161">
        <f t="shared" si="159"/>
        <v>5.0200562244048855E-3</v>
      </c>
      <c r="AB148">
        <v>502</v>
      </c>
      <c r="AC148" t="s">
        <v>65</v>
      </c>
      <c r="AD148" s="160">
        <v>32292557</v>
      </c>
      <c r="AE148" s="161">
        <f t="shared" si="160"/>
        <v>5.2382922897916476E-3</v>
      </c>
      <c r="AF148">
        <v>502</v>
      </c>
      <c r="AG148" t="s">
        <v>520</v>
      </c>
      <c r="AH148" s="3">
        <v>32210997</v>
      </c>
      <c r="AI148" s="161">
        <f t="shared" si="161"/>
        <v>5.4002079423768482E-3</v>
      </c>
      <c r="AJ148">
        <v>502</v>
      </c>
      <c r="AK148" t="s">
        <v>65</v>
      </c>
      <c r="AL148" s="3">
        <v>30705560</v>
      </c>
      <c r="AM148" s="161">
        <f t="shared" si="162"/>
        <v>5.3863529719205281E-3</v>
      </c>
      <c r="AN148" s="13">
        <v>502</v>
      </c>
      <c r="AO148" s="13" t="s">
        <v>65</v>
      </c>
      <c r="AP148" s="3">
        <v>30834582</v>
      </c>
      <c r="AQ148" s="161">
        <f t="shared" si="163"/>
        <v>5.3410738246469427E-3</v>
      </c>
      <c r="AR148" s="179">
        <f t="shared" si="177"/>
        <v>-507356</v>
      </c>
      <c r="AS148" s="4">
        <f t="shared" si="178"/>
        <v>-1.9220144889388509E-4</v>
      </c>
      <c r="AT148" s="4">
        <f t="shared" si="164"/>
        <v>-1.7808723479057875E-2</v>
      </c>
      <c r="AU148" s="4">
        <f t="shared" si="179"/>
        <v>-3.9904922528120203E-2</v>
      </c>
      <c r="AV148" s="3">
        <f t="shared" si="180"/>
        <v>-1895212</v>
      </c>
      <c r="AW148" s="164">
        <f t="shared" si="181"/>
        <v>-2.0357152233725032E-4</v>
      </c>
      <c r="AX148" s="4">
        <f t="shared" si="165"/>
        <v>-6.2374516182582662E-2</v>
      </c>
      <c r="AY148" s="4">
        <f t="shared" si="182"/>
        <v>-4.0551641901457623E-2</v>
      </c>
      <c r="AZ148" s="157">
        <f t="shared" si="166"/>
        <v>-1908161</v>
      </c>
      <c r="BA148" s="164">
        <f t="shared" si="183"/>
        <v>-2.182360653867621E-4</v>
      </c>
      <c r="BB148" s="4">
        <f t="shared" si="167"/>
        <v>-5.9089808218036124E-2</v>
      </c>
      <c r="BC148" s="4">
        <f t="shared" si="184"/>
        <v>-4.1661681577421561E-2</v>
      </c>
      <c r="BD148" s="157">
        <f t="shared" si="168"/>
        <v>81560</v>
      </c>
      <c r="BE148" s="4">
        <f t="shared" si="185"/>
        <v>-1.6191565258520061E-4</v>
      </c>
      <c r="BF148" s="4">
        <f t="shared" si="169"/>
        <v>2.532054503000947E-3</v>
      </c>
      <c r="BG148" s="4">
        <f t="shared" si="186"/>
        <v>-2.9983225518892709E-2</v>
      </c>
      <c r="BH148" s="157">
        <f t="shared" si="170"/>
        <v>1505437</v>
      </c>
      <c r="BI148" s="4">
        <f t="shared" si="187"/>
        <v>1.3854970456320115E-5</v>
      </c>
      <c r="BJ148" s="4">
        <f t="shared" si="171"/>
        <v>4.9028156464171309E-2</v>
      </c>
      <c r="BK148" s="4">
        <f t="shared" si="188"/>
        <v>2.5722358947783668E-3</v>
      </c>
      <c r="BL148" s="159">
        <f t="shared" si="172"/>
        <v>-129022</v>
      </c>
      <c r="BM148" s="4">
        <f t="shared" si="189"/>
        <v>4.527914727358532E-5</v>
      </c>
      <c r="BN148" s="4">
        <f t="shared" si="173"/>
        <v>-4.1843278433286368E-3</v>
      </c>
      <c r="BO148" s="4">
        <f t="shared" si="190"/>
        <v>8.477536308268193E-3</v>
      </c>
      <c r="BP148" s="157">
        <f t="shared" si="174"/>
        <v>-2345398</v>
      </c>
      <c r="BQ148" s="164">
        <f t="shared" si="191"/>
        <v>-3.2101760024205728E-4</v>
      </c>
      <c r="BR148" s="4">
        <f t="shared" si="175"/>
        <v>-7.6063881780528114E-2</v>
      </c>
      <c r="BS148" s="4">
        <f t="shared" si="192"/>
        <v>-6.0103569203759748E-2</v>
      </c>
    </row>
    <row r="149" spans="1:71" x14ac:dyDescent="0.35">
      <c r="A149">
        <v>503</v>
      </c>
      <c r="B149" t="s">
        <v>79</v>
      </c>
      <c r="C149" t="s">
        <v>473</v>
      </c>
      <c r="G149" s="200">
        <v>45205273</v>
      </c>
      <c r="H149" s="4">
        <f t="shared" si="176"/>
        <v>7.5208306822967339E-3</v>
      </c>
      <c r="I149" s="200">
        <v>2191467</v>
      </c>
      <c r="J149" s="200">
        <v>45399459</v>
      </c>
      <c r="K149" s="4">
        <f t="shared" si="156"/>
        <v>7.3973920134473778E-3</v>
      </c>
      <c r="L149" s="200">
        <v>1409475</v>
      </c>
      <c r="M149">
        <v>503</v>
      </c>
      <c r="N149" t="s">
        <v>79</v>
      </c>
      <c r="O149" t="s">
        <v>473</v>
      </c>
      <c r="P149" s="200">
        <v>45344715</v>
      </c>
      <c r="Q149" s="4">
        <f t="shared" si="157"/>
        <v>7.4936779039037954E-3</v>
      </c>
      <c r="R149">
        <v>503</v>
      </c>
      <c r="S149" t="s">
        <v>79</v>
      </c>
      <c r="T149" t="s">
        <v>473</v>
      </c>
      <c r="U149" s="200">
        <v>44699095</v>
      </c>
      <c r="V149" s="4">
        <f t="shared" si="158"/>
        <v>7.5569910062628642E-3</v>
      </c>
      <c r="W149" s="163">
        <v>503</v>
      </c>
      <c r="X149" s="163" t="s">
        <v>79</v>
      </c>
      <c r="Y149" s="8" t="s">
        <v>473</v>
      </c>
      <c r="Z149" s="11">
        <v>46286884</v>
      </c>
      <c r="AA149" s="161">
        <f t="shared" si="159"/>
        <v>7.6474371954771423E-3</v>
      </c>
      <c r="AB149">
        <v>503</v>
      </c>
      <c r="AC149" t="s">
        <v>79</v>
      </c>
      <c r="AD149" s="160">
        <v>46802815</v>
      </c>
      <c r="AE149" s="161">
        <f t="shared" si="160"/>
        <v>7.5920536411856416E-3</v>
      </c>
      <c r="AF149">
        <v>503</v>
      </c>
      <c r="AG149" t="s">
        <v>79</v>
      </c>
      <c r="AH149" s="3">
        <v>44483056</v>
      </c>
      <c r="AI149" s="161">
        <f t="shared" si="161"/>
        <v>7.4576316998941116E-3</v>
      </c>
      <c r="AJ149">
        <v>503</v>
      </c>
      <c r="AK149" t="s">
        <v>79</v>
      </c>
      <c r="AL149" s="3">
        <v>43422931</v>
      </c>
      <c r="AM149" s="161">
        <f t="shared" si="162"/>
        <v>7.6172274155348416E-3</v>
      </c>
      <c r="AN149" s="13">
        <v>503</v>
      </c>
      <c r="AO149" s="13" t="s">
        <v>79</v>
      </c>
      <c r="AP149" s="3">
        <v>43765743</v>
      </c>
      <c r="AQ149" s="161">
        <f t="shared" si="163"/>
        <v>7.5809707539906063E-3</v>
      </c>
      <c r="AR149" s="179">
        <f t="shared" si="177"/>
        <v>645620</v>
      </c>
      <c r="AS149" s="4">
        <f t="shared" si="178"/>
        <v>-6.3313102359068875E-5</v>
      </c>
      <c r="AT149" s="4">
        <f t="shared" si="164"/>
        <v>1.444369287566113E-2</v>
      </c>
      <c r="AU149" s="4">
        <f t="shared" si="179"/>
        <v>-8.3780835926095549E-3</v>
      </c>
      <c r="AV149" s="3">
        <f t="shared" si="180"/>
        <v>-1587789</v>
      </c>
      <c r="AW149" s="164">
        <f t="shared" si="181"/>
        <v>-9.0446189214278029E-5</v>
      </c>
      <c r="AX149" s="4">
        <f t="shared" si="165"/>
        <v>-3.4303216435999449E-2</v>
      </c>
      <c r="AY149" s="4">
        <f t="shared" si="182"/>
        <v>-1.1826993396921238E-2</v>
      </c>
      <c r="AZ149" s="157">
        <f t="shared" si="166"/>
        <v>-515931</v>
      </c>
      <c r="BA149" s="164">
        <f t="shared" si="183"/>
        <v>5.5383554291500714E-5</v>
      </c>
      <c r="BB149" s="4">
        <f t="shared" si="167"/>
        <v>-1.1023503607635566E-2</v>
      </c>
      <c r="BC149" s="4">
        <f t="shared" si="184"/>
        <v>7.2949371683906509E-3</v>
      </c>
      <c r="BD149" s="157">
        <f t="shared" si="168"/>
        <v>2319759</v>
      </c>
      <c r="BE149" s="4">
        <f t="shared" si="185"/>
        <v>1.3442194129152998E-4</v>
      </c>
      <c r="BF149" s="4">
        <f t="shared" si="169"/>
        <v>5.214927229819822E-2</v>
      </c>
      <c r="BG149" s="4">
        <f t="shared" si="186"/>
        <v>1.8024749236870814E-2</v>
      </c>
      <c r="BH149" s="157">
        <f t="shared" si="170"/>
        <v>1060125</v>
      </c>
      <c r="BI149" s="4">
        <f t="shared" si="187"/>
        <v>-1.5959571564073006E-4</v>
      </c>
      <c r="BJ149" s="4">
        <f t="shared" si="171"/>
        <v>2.4413943867584619E-2</v>
      </c>
      <c r="BK149" s="4">
        <f t="shared" si="188"/>
        <v>-2.0951943132910138E-2</v>
      </c>
      <c r="BL149" s="159">
        <f t="shared" si="172"/>
        <v>-342812</v>
      </c>
      <c r="BM149" s="4">
        <f t="shared" si="189"/>
        <v>3.6256661544235326E-5</v>
      </c>
      <c r="BN149" s="4">
        <f t="shared" si="173"/>
        <v>-7.8328842720663972E-3</v>
      </c>
      <c r="BO149" s="4">
        <f t="shared" si="190"/>
        <v>4.7825882358337683E-3</v>
      </c>
      <c r="BP149" s="157">
        <f t="shared" si="174"/>
        <v>933352</v>
      </c>
      <c r="BQ149" s="164">
        <f t="shared" si="191"/>
        <v>6.6466441486535965E-5</v>
      </c>
      <c r="BR149" s="4">
        <f t="shared" si="175"/>
        <v>2.1326086021206128E-2</v>
      </c>
      <c r="BS149" s="4">
        <f t="shared" si="192"/>
        <v>8.7675369874693401E-3</v>
      </c>
    </row>
    <row r="150" spans="1:71" x14ac:dyDescent="0.35">
      <c r="A150">
        <v>505</v>
      </c>
      <c r="B150" t="s">
        <v>90</v>
      </c>
      <c r="C150" t="s">
        <v>473</v>
      </c>
      <c r="G150" s="200">
        <v>57548739</v>
      </c>
      <c r="H150" s="4">
        <f t="shared" si="176"/>
        <v>9.5744211521228209E-3</v>
      </c>
      <c r="I150" s="200">
        <v>3554489</v>
      </c>
      <c r="J150" s="200">
        <v>58188790</v>
      </c>
      <c r="K150" s="4">
        <f t="shared" si="156"/>
        <v>9.4812867796104493E-3</v>
      </c>
      <c r="L150" s="200">
        <v>2902090</v>
      </c>
      <c r="M150">
        <v>505</v>
      </c>
      <c r="N150" t="s">
        <v>90</v>
      </c>
      <c r="O150" t="s">
        <v>473</v>
      </c>
      <c r="P150" s="200">
        <v>57631418</v>
      </c>
      <c r="Q150" s="4">
        <f t="shared" si="157"/>
        <v>9.5241812334082038E-3</v>
      </c>
      <c r="R150">
        <v>505</v>
      </c>
      <c r="S150" t="s">
        <v>90</v>
      </c>
      <c r="T150" t="s">
        <v>473</v>
      </c>
      <c r="U150" s="200">
        <v>57104185</v>
      </c>
      <c r="V150" s="4">
        <f t="shared" si="158"/>
        <v>9.6542404821612342E-3</v>
      </c>
      <c r="W150" s="163">
        <v>505</v>
      </c>
      <c r="X150" s="163" t="s">
        <v>90</v>
      </c>
      <c r="Y150" s="8" t="s">
        <v>473</v>
      </c>
      <c r="Z150" s="11">
        <v>58690139</v>
      </c>
      <c r="AA150" s="161">
        <f t="shared" si="159"/>
        <v>9.6966810726840814E-3</v>
      </c>
      <c r="AB150">
        <v>505</v>
      </c>
      <c r="AC150" t="s">
        <v>90</v>
      </c>
      <c r="AD150" s="160">
        <v>59444373</v>
      </c>
      <c r="AE150" s="161">
        <f t="shared" si="160"/>
        <v>9.6426864171022079E-3</v>
      </c>
      <c r="AF150">
        <v>505</v>
      </c>
      <c r="AG150" t="s">
        <v>90</v>
      </c>
      <c r="AH150" s="3">
        <v>58058934</v>
      </c>
      <c r="AI150" s="161">
        <f t="shared" si="161"/>
        <v>9.733642100948731E-3</v>
      </c>
      <c r="AJ150">
        <v>505</v>
      </c>
      <c r="AK150" t="s">
        <v>90</v>
      </c>
      <c r="AL150" s="3">
        <v>55948768</v>
      </c>
      <c r="AM150" s="161">
        <f t="shared" si="162"/>
        <v>9.8145030669394111E-3</v>
      </c>
      <c r="AN150" s="13">
        <v>505</v>
      </c>
      <c r="AO150" s="13" t="s">
        <v>90</v>
      </c>
      <c r="AP150" s="3">
        <v>56200816</v>
      </c>
      <c r="AQ150" s="161">
        <f t="shared" si="163"/>
        <v>9.734936807685576E-3</v>
      </c>
      <c r="AR150" s="179">
        <f t="shared" si="177"/>
        <v>527233</v>
      </c>
      <c r="AS150" s="4">
        <f t="shared" si="178"/>
        <v>-1.300592487530304E-4</v>
      </c>
      <c r="AT150" s="4">
        <f t="shared" si="164"/>
        <v>9.2328259303586947E-3</v>
      </c>
      <c r="AU150" s="4">
        <f t="shared" si="179"/>
        <v>-1.3471722503012982E-2</v>
      </c>
      <c r="AV150" s="3">
        <f t="shared" si="180"/>
        <v>-1585954</v>
      </c>
      <c r="AW150" s="164">
        <f t="shared" si="181"/>
        <v>-4.2440590522847127E-5</v>
      </c>
      <c r="AX150" s="4">
        <f t="shared" si="165"/>
        <v>-2.7022495209970451E-2</v>
      </c>
      <c r="AY150" s="4">
        <f t="shared" si="182"/>
        <v>-4.3768161708859213E-3</v>
      </c>
      <c r="AZ150" s="157">
        <f t="shared" si="166"/>
        <v>-754234</v>
      </c>
      <c r="BA150" s="164">
        <f t="shared" si="183"/>
        <v>5.3994655581873427E-5</v>
      </c>
      <c r="BB150" s="4">
        <f t="shared" si="167"/>
        <v>-1.2688063847523466E-2</v>
      </c>
      <c r="BC150" s="4">
        <f t="shared" si="184"/>
        <v>5.5995449033900803E-3</v>
      </c>
      <c r="BD150" s="157">
        <f t="shared" si="168"/>
        <v>1385439</v>
      </c>
      <c r="BE150" s="4">
        <f t="shared" si="185"/>
        <v>-9.0955683846523014E-5</v>
      </c>
      <c r="BF150" s="4">
        <f t="shared" si="169"/>
        <v>2.3862632407270861E-2</v>
      </c>
      <c r="BG150" s="4">
        <f t="shared" si="186"/>
        <v>-9.3444656073452328E-3</v>
      </c>
      <c r="BH150" s="157">
        <f t="shared" si="170"/>
        <v>2110166</v>
      </c>
      <c r="BI150" s="4">
        <f t="shared" si="187"/>
        <v>-8.0860965990680114E-5</v>
      </c>
      <c r="BJ150" s="4">
        <f t="shared" si="171"/>
        <v>3.7716040503340487E-2</v>
      </c>
      <c r="BK150" s="4">
        <f t="shared" si="188"/>
        <v>-8.2389261523656623E-3</v>
      </c>
      <c r="BL150" s="159">
        <f t="shared" si="172"/>
        <v>-252048</v>
      </c>
      <c r="BM150" s="4">
        <f t="shared" si="189"/>
        <v>7.9566259253835078E-5</v>
      </c>
      <c r="BN150" s="4">
        <f t="shared" si="173"/>
        <v>-4.4847747406372178E-3</v>
      </c>
      <c r="BO150" s="4">
        <f t="shared" si="190"/>
        <v>8.1732692081800465E-3</v>
      </c>
      <c r="BP150" s="157">
        <f t="shared" si="174"/>
        <v>903369</v>
      </c>
      <c r="BQ150" s="164">
        <f t="shared" si="191"/>
        <v>-3.8255735001494623E-5</v>
      </c>
      <c r="BR150" s="4">
        <f t="shared" si="175"/>
        <v>1.6073948107799715E-2</v>
      </c>
      <c r="BS150" s="4">
        <f t="shared" si="192"/>
        <v>-3.9297363462382556E-3</v>
      </c>
    </row>
    <row r="151" spans="1:71" x14ac:dyDescent="0.35">
      <c r="A151">
        <v>512</v>
      </c>
      <c r="B151" t="s">
        <v>123</v>
      </c>
      <c r="C151" t="s">
        <v>472</v>
      </c>
      <c r="G151" s="200">
        <v>12578727</v>
      </c>
      <c r="H151" s="4">
        <f t="shared" si="176"/>
        <v>2.0927309954711336E-3</v>
      </c>
      <c r="I151" s="200">
        <v>954597</v>
      </c>
      <c r="J151" s="200">
        <v>12859120</v>
      </c>
      <c r="K151" s="4">
        <f t="shared" si="156"/>
        <v>2.0952661922240406E-3</v>
      </c>
      <c r="L151" s="200">
        <v>737684</v>
      </c>
      <c r="M151">
        <v>512</v>
      </c>
      <c r="N151" t="s">
        <v>123</v>
      </c>
      <c r="O151" t="s">
        <v>472</v>
      </c>
      <c r="P151" s="200">
        <v>12122742</v>
      </c>
      <c r="Q151" s="4">
        <f t="shared" si="157"/>
        <v>2.0034070973899937E-3</v>
      </c>
      <c r="R151">
        <v>512</v>
      </c>
      <c r="S151" t="s">
        <v>123</v>
      </c>
      <c r="T151" t="s">
        <v>472</v>
      </c>
      <c r="U151" s="200">
        <v>11662882</v>
      </c>
      <c r="V151" s="4">
        <f t="shared" si="158"/>
        <v>1.971769101390197E-3</v>
      </c>
      <c r="W151" s="163">
        <v>512</v>
      </c>
      <c r="X151" s="163" t="s">
        <v>123</v>
      </c>
      <c r="Y151" s="8" t="s">
        <v>472</v>
      </c>
      <c r="Z151" s="11">
        <v>12023826</v>
      </c>
      <c r="AA151" s="161">
        <f t="shared" si="159"/>
        <v>1.986555288196655E-3</v>
      </c>
      <c r="AB151">
        <v>512</v>
      </c>
      <c r="AC151" t="s">
        <v>123</v>
      </c>
      <c r="AD151" s="160">
        <v>11750337</v>
      </c>
      <c r="AE151" s="161">
        <f t="shared" si="160"/>
        <v>1.9060645990205583E-3</v>
      </c>
      <c r="AF151">
        <v>512</v>
      </c>
      <c r="AG151" t="s">
        <v>123</v>
      </c>
      <c r="AH151" s="3">
        <v>10467953</v>
      </c>
      <c r="AI151" s="161">
        <f t="shared" si="161"/>
        <v>1.754963465770015E-3</v>
      </c>
      <c r="AJ151">
        <v>512</v>
      </c>
      <c r="AK151" t="s">
        <v>123</v>
      </c>
      <c r="AL151" s="3">
        <v>9692699</v>
      </c>
      <c r="AM151" s="161">
        <f t="shared" si="162"/>
        <v>1.7002880932502494E-3</v>
      </c>
      <c r="AN151" s="13">
        <v>512</v>
      </c>
      <c r="AO151" s="13" t="s">
        <v>123</v>
      </c>
      <c r="AP151" s="3">
        <v>9911641</v>
      </c>
      <c r="AQ151" s="161">
        <f t="shared" si="163"/>
        <v>1.7168647301396027E-3</v>
      </c>
      <c r="AR151" s="179">
        <f t="shared" si="177"/>
        <v>459860</v>
      </c>
      <c r="AS151" s="4">
        <f t="shared" si="178"/>
        <v>3.1637995999796685E-5</v>
      </c>
      <c r="AT151" s="4">
        <f t="shared" si="164"/>
        <v>3.9429362313705994E-2</v>
      </c>
      <c r="AU151" s="4">
        <f t="shared" si="179"/>
        <v>1.6045487261916368E-2</v>
      </c>
      <c r="AV151" s="3">
        <f t="shared" si="180"/>
        <v>-360944</v>
      </c>
      <c r="AW151" s="164">
        <f t="shared" si="181"/>
        <v>-1.4786186806458029E-5</v>
      </c>
      <c r="AX151" s="4">
        <f t="shared" si="165"/>
        <v>-3.0019063815461069E-2</v>
      </c>
      <c r="AY151" s="4">
        <f t="shared" si="182"/>
        <v>-7.4431287638012621E-3</v>
      </c>
      <c r="AZ151" s="157">
        <f t="shared" si="166"/>
        <v>273489</v>
      </c>
      <c r="BA151" s="164">
        <f t="shared" si="183"/>
        <v>8.0490689176096735E-5</v>
      </c>
      <c r="BB151" s="4">
        <f t="shared" si="167"/>
        <v>2.3274992027888221E-2</v>
      </c>
      <c r="BC151" s="4">
        <f t="shared" si="184"/>
        <v>4.2228730976619215E-2</v>
      </c>
      <c r="BD151" s="157">
        <f t="shared" si="168"/>
        <v>1282384</v>
      </c>
      <c r="BE151" s="4">
        <f t="shared" si="185"/>
        <v>1.5110113325054325E-4</v>
      </c>
      <c r="BF151" s="4">
        <f t="shared" si="169"/>
        <v>0.12250570861370891</v>
      </c>
      <c r="BG151" s="4">
        <f t="shared" si="186"/>
        <v>8.6099304172264066E-2</v>
      </c>
      <c r="BH151" s="157">
        <f t="shared" si="170"/>
        <v>775254</v>
      </c>
      <c r="BI151" s="4">
        <f t="shared" si="187"/>
        <v>5.4675372519765592E-5</v>
      </c>
      <c r="BJ151" s="4">
        <f t="shared" si="171"/>
        <v>7.9983294642699626E-2</v>
      </c>
      <c r="BK151" s="4">
        <f t="shared" si="188"/>
        <v>3.2156534376035557E-2</v>
      </c>
      <c r="BL151" s="159">
        <f t="shared" si="172"/>
        <v>-218942</v>
      </c>
      <c r="BM151" s="4">
        <f t="shared" si="189"/>
        <v>-1.6576636889353239E-5</v>
      </c>
      <c r="BN151" s="4">
        <f t="shared" si="173"/>
        <v>-2.2089379548754843E-2</v>
      </c>
      <c r="BO151" s="4">
        <f t="shared" si="190"/>
        <v>-9.6551793500967032E-3</v>
      </c>
      <c r="BP151" s="157">
        <f t="shared" si="174"/>
        <v>1751241</v>
      </c>
      <c r="BQ151" s="164">
        <f t="shared" si="191"/>
        <v>2.6969055805705234E-4</v>
      </c>
      <c r="BR151" s="4">
        <f t="shared" si="175"/>
        <v>0.17668527340729956</v>
      </c>
      <c r="BS151" s="4">
        <f t="shared" si="192"/>
        <v>0.15708317220490814</v>
      </c>
    </row>
    <row r="152" spans="1:71" x14ac:dyDescent="0.35">
      <c r="A152">
        <v>513</v>
      </c>
      <c r="B152" t="s">
        <v>124</v>
      </c>
      <c r="C152" t="s">
        <v>473</v>
      </c>
      <c r="G152" s="200">
        <v>26355367</v>
      </c>
      <c r="H152" s="4">
        <f t="shared" si="176"/>
        <v>4.38475955618697E-3</v>
      </c>
      <c r="I152" s="200">
        <v>979409</v>
      </c>
      <c r="J152" s="200">
        <v>25847765</v>
      </c>
      <c r="K152" s="4">
        <f t="shared" si="156"/>
        <v>4.2116371998279683E-3</v>
      </c>
      <c r="L152" s="200">
        <v>720364</v>
      </c>
      <c r="M152">
        <v>513</v>
      </c>
      <c r="N152" t="s">
        <v>124</v>
      </c>
      <c r="O152" t="s">
        <v>473</v>
      </c>
      <c r="P152" s="200">
        <v>24354305</v>
      </c>
      <c r="Q152" s="4">
        <f t="shared" si="157"/>
        <v>4.0247979779657614E-3</v>
      </c>
      <c r="R152">
        <v>513</v>
      </c>
      <c r="S152" t="s">
        <v>124</v>
      </c>
      <c r="T152" t="s">
        <v>473</v>
      </c>
      <c r="U152" s="200">
        <v>23411736</v>
      </c>
      <c r="V152" s="4">
        <f t="shared" si="158"/>
        <v>3.9580729406937781E-3</v>
      </c>
      <c r="W152" s="163">
        <v>513</v>
      </c>
      <c r="X152" s="163" t="s">
        <v>124</v>
      </c>
      <c r="Y152" s="8" t="s">
        <v>473</v>
      </c>
      <c r="Z152" s="11">
        <v>23872218</v>
      </c>
      <c r="AA152" s="161">
        <f t="shared" si="159"/>
        <v>3.944125680867586E-3</v>
      </c>
      <c r="AB152">
        <v>513</v>
      </c>
      <c r="AC152" t="s">
        <v>124</v>
      </c>
      <c r="AD152" s="160">
        <v>25442531</v>
      </c>
      <c r="AE152" s="161">
        <f t="shared" si="160"/>
        <v>4.1271248346820286E-3</v>
      </c>
      <c r="AF152">
        <v>513</v>
      </c>
      <c r="AG152" t="s">
        <v>124</v>
      </c>
      <c r="AH152" s="3">
        <v>24179753</v>
      </c>
      <c r="AI152" s="161">
        <f t="shared" si="161"/>
        <v>4.0537613348419618E-3</v>
      </c>
      <c r="AJ152">
        <v>513</v>
      </c>
      <c r="AK152" t="s">
        <v>124</v>
      </c>
      <c r="AL152" s="3">
        <v>23036022</v>
      </c>
      <c r="AM152" s="161">
        <f t="shared" si="162"/>
        <v>4.0409667031289006E-3</v>
      </c>
      <c r="AN152" s="13">
        <v>513</v>
      </c>
      <c r="AO152" s="13" t="s">
        <v>124</v>
      </c>
      <c r="AP152" s="3">
        <v>22794014</v>
      </c>
      <c r="AQ152" s="161">
        <f t="shared" si="163"/>
        <v>3.9483107484329111E-3</v>
      </c>
      <c r="AR152" s="179">
        <f t="shared" si="177"/>
        <v>942569</v>
      </c>
      <c r="AS152" s="4">
        <f t="shared" si="178"/>
        <v>6.672503727198336E-5</v>
      </c>
      <c r="AT152" s="4">
        <f t="shared" si="164"/>
        <v>4.0260534289298322E-2</v>
      </c>
      <c r="AU152" s="4">
        <f t="shared" si="179"/>
        <v>1.6857960495363603E-2</v>
      </c>
      <c r="AV152" s="3">
        <f t="shared" si="180"/>
        <v>-460482</v>
      </c>
      <c r="AW152" s="164">
        <f t="shared" si="181"/>
        <v>1.3947259826192077E-5</v>
      </c>
      <c r="AX152" s="4">
        <f t="shared" si="165"/>
        <v>-1.9289451864087367E-2</v>
      </c>
      <c r="AY152" s="4">
        <f t="shared" si="182"/>
        <v>3.5362107992268923E-3</v>
      </c>
      <c r="AZ152" s="157">
        <f t="shared" si="166"/>
        <v>-1570313</v>
      </c>
      <c r="BA152" s="164">
        <f t="shared" si="183"/>
        <v>-1.8299915381444262E-4</v>
      </c>
      <c r="BB152" s="4">
        <f t="shared" si="167"/>
        <v>-6.1719999476467183E-2</v>
      </c>
      <c r="BC152" s="4">
        <f t="shared" si="184"/>
        <v>-4.4340590882209562E-2</v>
      </c>
      <c r="BD152" s="157">
        <f t="shared" si="168"/>
        <v>1262778</v>
      </c>
      <c r="BE152" s="4">
        <f t="shared" si="185"/>
        <v>7.3363499840066806E-5</v>
      </c>
      <c r="BF152" s="4">
        <f t="shared" si="169"/>
        <v>5.2224602956035156E-2</v>
      </c>
      <c r="BG152" s="4">
        <f t="shared" si="186"/>
        <v>1.8097636683617666E-2</v>
      </c>
      <c r="BH152" s="157">
        <f t="shared" si="170"/>
        <v>1143731</v>
      </c>
      <c r="BI152" s="4">
        <f t="shared" si="187"/>
        <v>1.2794631713061201E-5</v>
      </c>
      <c r="BJ152" s="4">
        <f t="shared" si="171"/>
        <v>4.9649674757212853E-2</v>
      </c>
      <c r="BK152" s="4">
        <f t="shared" si="188"/>
        <v>3.1662304228229302E-3</v>
      </c>
      <c r="BL152" s="159">
        <f t="shared" si="172"/>
        <v>242008</v>
      </c>
      <c r="BM152" s="4">
        <f t="shared" si="189"/>
        <v>9.2655954695989445E-5</v>
      </c>
      <c r="BN152" s="4">
        <f t="shared" si="173"/>
        <v>1.0617173438605416E-2</v>
      </c>
      <c r="BO152" s="4">
        <f t="shared" si="190"/>
        <v>2.3467239687951284E-2</v>
      </c>
      <c r="BP152" s="157">
        <f t="shared" si="174"/>
        <v>617722</v>
      </c>
      <c r="BQ152" s="164">
        <f t="shared" si="191"/>
        <v>-4.1850675653251623E-6</v>
      </c>
      <c r="BR152" s="4">
        <f t="shared" si="175"/>
        <v>2.7100185162648404E-2</v>
      </c>
      <c r="BS152" s="4">
        <f t="shared" si="192"/>
        <v>-1.059964078811735E-3</v>
      </c>
    </row>
    <row r="153" spans="1:71" x14ac:dyDescent="0.35">
      <c r="A153">
        <v>518</v>
      </c>
      <c r="B153" t="s">
        <v>286</v>
      </c>
      <c r="C153" t="s">
        <v>473</v>
      </c>
      <c r="G153" s="200">
        <v>358777514</v>
      </c>
      <c r="H153" s="4">
        <f t="shared" si="176"/>
        <v>5.9690048446546184E-2</v>
      </c>
      <c r="I153" s="200">
        <v>15445542</v>
      </c>
      <c r="J153" s="200">
        <v>372414610</v>
      </c>
      <c r="K153" s="4">
        <f t="shared" si="156"/>
        <v>6.0681270710849659E-2</v>
      </c>
      <c r="L153" s="200">
        <v>12840134</v>
      </c>
      <c r="M153">
        <v>518</v>
      </c>
      <c r="N153" t="s">
        <v>286</v>
      </c>
      <c r="O153" t="s">
        <v>473</v>
      </c>
      <c r="P153" s="200">
        <v>374014141</v>
      </c>
      <c r="Q153" s="4">
        <f t="shared" si="157"/>
        <v>6.1809661923319152E-2</v>
      </c>
      <c r="R153">
        <v>518</v>
      </c>
      <c r="S153" t="s">
        <v>286</v>
      </c>
      <c r="T153" t="s">
        <v>473</v>
      </c>
      <c r="U153" s="200">
        <v>368766391</v>
      </c>
      <c r="V153" s="4">
        <f t="shared" si="158"/>
        <v>6.2344982604211896E-2</v>
      </c>
      <c r="W153" s="163">
        <v>518</v>
      </c>
      <c r="X153" s="163" t="s">
        <v>286</v>
      </c>
      <c r="Y153" s="8" t="s">
        <v>473</v>
      </c>
      <c r="Z153" s="11">
        <v>376967041</v>
      </c>
      <c r="AA153" s="161">
        <f t="shared" si="159"/>
        <v>6.2281828494057993E-2</v>
      </c>
      <c r="AB153">
        <v>518</v>
      </c>
      <c r="AC153" t="s">
        <v>286</v>
      </c>
      <c r="AD153" s="160">
        <v>379584679</v>
      </c>
      <c r="AE153" s="161">
        <f t="shared" si="160"/>
        <v>6.1573801583093515E-2</v>
      </c>
      <c r="AF153">
        <v>518</v>
      </c>
      <c r="AG153" t="s">
        <v>286</v>
      </c>
      <c r="AH153" s="3">
        <v>369546400</v>
      </c>
      <c r="AI153" s="161">
        <f t="shared" si="161"/>
        <v>6.1954847419245417E-2</v>
      </c>
      <c r="AJ153">
        <v>518</v>
      </c>
      <c r="AK153" t="s">
        <v>286</v>
      </c>
      <c r="AL153" s="3">
        <v>349488771</v>
      </c>
      <c r="AM153" s="161">
        <f t="shared" si="162"/>
        <v>6.1307133962992456E-2</v>
      </c>
      <c r="AN153" s="13">
        <v>518</v>
      </c>
      <c r="AO153" s="13" t="s">
        <v>286</v>
      </c>
      <c r="AP153" s="3">
        <v>345111799</v>
      </c>
      <c r="AQ153" s="161">
        <f t="shared" si="163"/>
        <v>5.9779230871873569E-2</v>
      </c>
      <c r="AR153" s="179">
        <f t="shared" si="177"/>
        <v>5247750</v>
      </c>
      <c r="AS153" s="4">
        <f t="shared" si="178"/>
        <v>-5.3532068089274382E-4</v>
      </c>
      <c r="AT153" s="4">
        <f t="shared" si="164"/>
        <v>1.4230553890145591E-2</v>
      </c>
      <c r="AU153" s="4">
        <f t="shared" si="179"/>
        <v>-8.5864276246759054E-3</v>
      </c>
      <c r="AV153" s="3">
        <f t="shared" si="180"/>
        <v>-8200650</v>
      </c>
      <c r="AW153" s="164">
        <f t="shared" si="181"/>
        <v>6.3154110153902654E-5</v>
      </c>
      <c r="AX153" s="4">
        <f t="shared" si="165"/>
        <v>-2.1754289123647814E-2</v>
      </c>
      <c r="AY153" s="4">
        <f t="shared" si="182"/>
        <v>1.0140053958102382E-3</v>
      </c>
      <c r="AZ153" s="157">
        <f t="shared" si="166"/>
        <v>-2617638</v>
      </c>
      <c r="BA153" s="164">
        <f t="shared" si="183"/>
        <v>7.0802691096447795E-4</v>
      </c>
      <c r="BB153" s="4">
        <f t="shared" si="167"/>
        <v>-6.8960580993312429E-3</v>
      </c>
      <c r="BC153" s="4">
        <f t="shared" si="184"/>
        <v>1.1498833802051339E-2</v>
      </c>
      <c r="BD153" s="157">
        <f t="shared" si="168"/>
        <v>10038279</v>
      </c>
      <c r="BE153" s="4">
        <f t="shared" si="185"/>
        <v>-3.8104583615190118E-4</v>
      </c>
      <c r="BF153" s="4">
        <f t="shared" si="169"/>
        <v>2.7163785116023319E-2</v>
      </c>
      <c r="BG153" s="4">
        <f t="shared" si="186"/>
        <v>-6.1503797043253559E-3</v>
      </c>
      <c r="BH153" s="157">
        <f t="shared" si="170"/>
        <v>20057629</v>
      </c>
      <c r="BI153" s="4">
        <f t="shared" si="187"/>
        <v>6.4771345625296017E-4</v>
      </c>
      <c r="BJ153" s="4">
        <f t="shared" si="171"/>
        <v>5.7391340335795793E-2</v>
      </c>
      <c r="BK153" s="4">
        <f t="shared" si="188"/>
        <v>1.0565058491299675E-2</v>
      </c>
      <c r="BL153" s="159">
        <f t="shared" si="172"/>
        <v>4376972</v>
      </c>
      <c r="BM153" s="4">
        <f t="shared" si="189"/>
        <v>1.5279030911188873E-3</v>
      </c>
      <c r="BN153" s="4">
        <f t="shared" si="173"/>
        <v>1.2682765447842598E-2</v>
      </c>
      <c r="BO153" s="4">
        <f t="shared" si="190"/>
        <v>2.5559095840387826E-2</v>
      </c>
      <c r="BP153" s="157">
        <f t="shared" si="174"/>
        <v>23654592</v>
      </c>
      <c r="BQ153" s="164">
        <f t="shared" si="191"/>
        <v>2.5025976221844243E-3</v>
      </c>
      <c r="BR153" s="4">
        <f t="shared" si="175"/>
        <v>6.8541823457041531E-2</v>
      </c>
      <c r="BS153" s="4">
        <f t="shared" si="192"/>
        <v>4.1863998343309387E-2</v>
      </c>
    </row>
    <row r="154" spans="1:71" x14ac:dyDescent="0.35">
      <c r="A154">
        <v>523</v>
      </c>
      <c r="B154" t="s">
        <v>137</v>
      </c>
      <c r="C154" t="s">
        <v>472</v>
      </c>
      <c r="G154" s="200">
        <v>2684937</v>
      </c>
      <c r="H154" s="4">
        <f t="shared" si="176"/>
        <v>4.4669471567252225E-4</v>
      </c>
      <c r="I154" s="200">
        <v>260864</v>
      </c>
      <c r="J154" s="200">
        <v>2430979</v>
      </c>
      <c r="K154" s="4">
        <f t="shared" si="156"/>
        <v>3.9610394122666293E-4</v>
      </c>
      <c r="L154" s="200">
        <v>190747</v>
      </c>
      <c r="M154">
        <v>523</v>
      </c>
      <c r="N154" t="s">
        <v>137</v>
      </c>
      <c r="O154" t="s">
        <v>472</v>
      </c>
      <c r="P154" s="200">
        <v>2216942</v>
      </c>
      <c r="Q154" s="4">
        <f t="shared" si="157"/>
        <v>3.663723386426905E-4</v>
      </c>
      <c r="R154">
        <v>523</v>
      </c>
      <c r="S154" t="s">
        <v>137</v>
      </c>
      <c r="T154" t="s">
        <v>472</v>
      </c>
      <c r="U154" s="200">
        <v>2150137</v>
      </c>
      <c r="V154" s="4">
        <f t="shared" si="158"/>
        <v>3.6350995408817601E-4</v>
      </c>
      <c r="W154" s="163">
        <v>523</v>
      </c>
      <c r="X154" s="163" t="s">
        <v>137</v>
      </c>
      <c r="Y154" s="8" t="s">
        <v>472</v>
      </c>
      <c r="Z154" s="11">
        <v>2203563</v>
      </c>
      <c r="AA154" s="161">
        <f t="shared" si="159"/>
        <v>3.640687856364926E-4</v>
      </c>
      <c r="AB154">
        <v>523</v>
      </c>
      <c r="AC154" t="s">
        <v>137</v>
      </c>
      <c r="AD154" s="160">
        <v>2277697</v>
      </c>
      <c r="AE154" s="161">
        <f t="shared" si="160"/>
        <v>3.6947345586729372E-4</v>
      </c>
      <c r="AF154">
        <v>523</v>
      </c>
      <c r="AG154" t="s">
        <v>137</v>
      </c>
      <c r="AH154" s="3">
        <v>1955133</v>
      </c>
      <c r="AI154" s="161">
        <f t="shared" si="161"/>
        <v>3.2778012909699986E-4</v>
      </c>
      <c r="AJ154">
        <v>523</v>
      </c>
      <c r="AK154" t="s">
        <v>137</v>
      </c>
      <c r="AL154" s="3">
        <v>1519872</v>
      </c>
      <c r="AM154" s="161">
        <f t="shared" si="162"/>
        <v>2.6661513628602754E-4</v>
      </c>
      <c r="AN154" s="13">
        <v>523</v>
      </c>
      <c r="AO154" s="13" t="s">
        <v>137</v>
      </c>
      <c r="AP154" s="3">
        <v>1467794</v>
      </c>
      <c r="AQ154" s="161">
        <f t="shared" si="163"/>
        <v>2.5424687493327575E-4</v>
      </c>
      <c r="AR154" s="179">
        <f t="shared" si="177"/>
        <v>66805</v>
      </c>
      <c r="AS154" s="4">
        <f t="shared" si="178"/>
        <v>2.8623845545144942E-6</v>
      </c>
      <c r="AT154" s="4">
        <f t="shared" si="164"/>
        <v>3.1070113206739851E-2</v>
      </c>
      <c r="AU154" s="4">
        <f t="shared" si="179"/>
        <v>7.8742948365594697E-3</v>
      </c>
      <c r="AV154" s="3">
        <f t="shared" si="180"/>
        <v>-53426</v>
      </c>
      <c r="AW154" s="164">
        <f t="shared" si="181"/>
        <v>-5.5883154831659057E-7</v>
      </c>
      <c r="AX154" s="4">
        <f t="shared" si="165"/>
        <v>-2.4245279122947699E-2</v>
      </c>
      <c r="AY154" s="4">
        <f t="shared" si="182"/>
        <v>-1.5349614423538094E-3</v>
      </c>
      <c r="AZ154" s="157">
        <f t="shared" si="166"/>
        <v>-74134</v>
      </c>
      <c r="BA154" s="164">
        <f t="shared" si="183"/>
        <v>-5.4046702308011203E-6</v>
      </c>
      <c r="BB154" s="4">
        <f t="shared" si="167"/>
        <v>-3.2547788402056993E-2</v>
      </c>
      <c r="BC154" s="4">
        <f t="shared" si="184"/>
        <v>-1.4628033881660911E-2</v>
      </c>
      <c r="BD154" s="157">
        <f t="shared" si="168"/>
        <v>322564</v>
      </c>
      <c r="BE154" s="4">
        <f t="shared" si="185"/>
        <v>4.1693326770293857E-5</v>
      </c>
      <c r="BF154" s="4">
        <f t="shared" si="169"/>
        <v>0.16498314948394815</v>
      </c>
      <c r="BG154" s="4">
        <f t="shared" si="186"/>
        <v>0.12719906751258728</v>
      </c>
      <c r="BH154" s="157">
        <f t="shared" si="170"/>
        <v>435261</v>
      </c>
      <c r="BI154" s="4">
        <f t="shared" si="187"/>
        <v>6.1164992810972321E-5</v>
      </c>
      <c r="BJ154" s="4">
        <f t="shared" si="171"/>
        <v>0.28638003726629613</v>
      </c>
      <c r="BK154" s="4">
        <f t="shared" si="188"/>
        <v>0.22941305457374284</v>
      </c>
      <c r="BL154" s="159">
        <f t="shared" si="172"/>
        <v>52078</v>
      </c>
      <c r="BM154" s="4">
        <f t="shared" si="189"/>
        <v>1.2368261352751792E-5</v>
      </c>
      <c r="BN154" s="4">
        <f t="shared" si="173"/>
        <v>3.5480455704274577E-2</v>
      </c>
      <c r="BO154" s="4">
        <f t="shared" si="190"/>
        <v>4.864666028244282E-2</v>
      </c>
      <c r="BP154" s="157">
        <f t="shared" si="174"/>
        <v>682343</v>
      </c>
      <c r="BQ154" s="164">
        <f t="shared" si="191"/>
        <v>1.0982191070321685E-4</v>
      </c>
      <c r="BR154" s="4">
        <f t="shared" si="175"/>
        <v>0.46487654262110351</v>
      </c>
      <c r="BS154" s="4">
        <f t="shared" si="192"/>
        <v>0.43194989410209422</v>
      </c>
    </row>
    <row r="155" spans="1:71" x14ac:dyDescent="0.35">
      <c r="A155">
        <v>531</v>
      </c>
      <c r="B155" t="s">
        <v>152</v>
      </c>
      <c r="C155" t="s">
        <v>472</v>
      </c>
      <c r="G155" s="200">
        <v>5428057</v>
      </c>
      <c r="H155" s="4">
        <f t="shared" si="176"/>
        <v>9.0306937491242592E-4</v>
      </c>
      <c r="I155" s="200">
        <v>338620</v>
      </c>
      <c r="J155" s="200">
        <v>5187103</v>
      </c>
      <c r="K155" s="4">
        <f t="shared" si="156"/>
        <v>8.4518703857526002E-4</v>
      </c>
      <c r="L155" s="200">
        <v>232995</v>
      </c>
      <c r="M155">
        <v>531</v>
      </c>
      <c r="N155" t="s">
        <v>152</v>
      </c>
      <c r="O155" t="s">
        <v>472</v>
      </c>
      <c r="P155" s="200">
        <v>4961620</v>
      </c>
      <c r="Q155" s="4">
        <f t="shared" si="157"/>
        <v>8.1995844855496723E-4</v>
      </c>
      <c r="R155">
        <v>531</v>
      </c>
      <c r="S155" t="s">
        <v>152</v>
      </c>
      <c r="T155" t="s">
        <v>472</v>
      </c>
      <c r="U155" s="200">
        <v>4652067</v>
      </c>
      <c r="V155" s="4">
        <f t="shared" si="158"/>
        <v>7.8649530778044307E-4</v>
      </c>
      <c r="W155" s="163">
        <v>531</v>
      </c>
      <c r="X155" s="163" t="s">
        <v>152</v>
      </c>
      <c r="Y155" s="8" t="s">
        <v>472</v>
      </c>
      <c r="Z155" s="11">
        <v>4691508</v>
      </c>
      <c r="AA155" s="161">
        <f t="shared" si="159"/>
        <v>7.7512266287094579E-4</v>
      </c>
      <c r="AB155">
        <v>531</v>
      </c>
      <c r="AC155" t="s">
        <v>152</v>
      </c>
      <c r="AD155" s="160">
        <v>4657780</v>
      </c>
      <c r="AE155" s="161">
        <f t="shared" si="160"/>
        <v>7.5555531454340216E-4</v>
      </c>
      <c r="AF155">
        <v>531</v>
      </c>
      <c r="AG155" t="s">
        <v>152</v>
      </c>
      <c r="AH155" s="3">
        <v>4108816</v>
      </c>
      <c r="AI155" s="161">
        <f t="shared" si="161"/>
        <v>6.8884737709190038E-4</v>
      </c>
      <c r="AJ155">
        <v>531</v>
      </c>
      <c r="AK155" t="s">
        <v>152</v>
      </c>
      <c r="AL155" s="3">
        <v>3754483</v>
      </c>
      <c r="AM155" s="161">
        <f t="shared" si="162"/>
        <v>6.5860940706097195E-4</v>
      </c>
      <c r="AN155" s="13">
        <v>531</v>
      </c>
      <c r="AO155" s="13" t="s">
        <v>152</v>
      </c>
      <c r="AP155" s="3">
        <v>3849542</v>
      </c>
      <c r="AQ155" s="161">
        <f t="shared" si="163"/>
        <v>6.6680612090279162E-4</v>
      </c>
      <c r="AR155" s="179">
        <f t="shared" si="177"/>
        <v>309553</v>
      </c>
      <c r="AS155" s="4">
        <f t="shared" si="178"/>
        <v>3.346314077452416E-5</v>
      </c>
      <c r="AT155" s="4">
        <f t="shared" si="164"/>
        <v>6.6540959104845226E-2</v>
      </c>
      <c r="AU155" s="4">
        <f t="shared" si="179"/>
        <v>4.2547158824074872E-2</v>
      </c>
      <c r="AV155" s="3">
        <f t="shared" si="180"/>
        <v>-39441</v>
      </c>
      <c r="AW155" s="164">
        <f t="shared" si="181"/>
        <v>1.1372644909497277E-5</v>
      </c>
      <c r="AX155" s="4">
        <f t="shared" si="165"/>
        <v>-8.4068917712599011E-3</v>
      </c>
      <c r="AY155" s="4">
        <f t="shared" si="182"/>
        <v>1.4672058313163743E-2</v>
      </c>
      <c r="AZ155" s="157">
        <f t="shared" si="166"/>
        <v>33728</v>
      </c>
      <c r="BA155" s="164">
        <f t="shared" si="183"/>
        <v>1.9567348327543632E-5</v>
      </c>
      <c r="BB155" s="4">
        <f t="shared" si="167"/>
        <v>7.2412179192662598E-3</v>
      </c>
      <c r="BC155" s="4">
        <f t="shared" si="184"/>
        <v>2.5897969282855999E-2</v>
      </c>
      <c r="BD155" s="157">
        <f t="shared" si="168"/>
        <v>548964</v>
      </c>
      <c r="BE155" s="4">
        <f t="shared" si="185"/>
        <v>6.6707937451501785E-5</v>
      </c>
      <c r="BF155" s="4">
        <f t="shared" si="169"/>
        <v>0.13360637224932925</v>
      </c>
      <c r="BG155" s="4">
        <f t="shared" si="186"/>
        <v>9.6839938235842568E-2</v>
      </c>
      <c r="BH155" s="157">
        <f t="shared" si="170"/>
        <v>354333</v>
      </c>
      <c r="BI155" s="4">
        <f t="shared" si="187"/>
        <v>3.0237970030928428E-5</v>
      </c>
      <c r="BJ155" s="4">
        <f t="shared" si="171"/>
        <v>9.4375976665761974E-2</v>
      </c>
      <c r="BK155" s="4">
        <f t="shared" si="188"/>
        <v>4.5911840472890625E-2</v>
      </c>
      <c r="BL155" s="159">
        <f t="shared" si="172"/>
        <v>-95059</v>
      </c>
      <c r="BM155" s="4">
        <f t="shared" si="189"/>
        <v>-8.1967138418196674E-6</v>
      </c>
      <c r="BN155" s="4">
        <f t="shared" si="173"/>
        <v>-2.4693586925405672E-2</v>
      </c>
      <c r="BO155" s="4">
        <f t="shared" si="190"/>
        <v>-1.229249940105844E-2</v>
      </c>
      <c r="BP155" s="157">
        <f t="shared" si="174"/>
        <v>802525</v>
      </c>
      <c r="BQ155" s="164">
        <f t="shared" si="191"/>
        <v>1.0831654196815418E-4</v>
      </c>
      <c r="BR155" s="4">
        <f t="shared" si="175"/>
        <v>0.20847285209513236</v>
      </c>
      <c r="BS155" s="4">
        <f t="shared" si="192"/>
        <v>0.16244083335873397</v>
      </c>
    </row>
    <row r="156" spans="1:71" x14ac:dyDescent="0.35">
      <c r="A156">
        <v>532</v>
      </c>
      <c r="B156" t="s">
        <v>300</v>
      </c>
      <c r="C156" t="s">
        <v>472</v>
      </c>
      <c r="G156" s="200">
        <v>3500419</v>
      </c>
      <c r="H156" s="4">
        <f t="shared" si="176"/>
        <v>5.8236698661446977E-4</v>
      </c>
      <c r="I156" s="200">
        <v>373524</v>
      </c>
      <c r="J156" s="200">
        <v>3403489</v>
      </c>
      <c r="K156" s="4">
        <f t="shared" si="156"/>
        <v>5.5456480982418765E-4</v>
      </c>
      <c r="L156" s="200">
        <v>339381</v>
      </c>
      <c r="M156">
        <v>532</v>
      </c>
      <c r="N156" t="s">
        <v>300</v>
      </c>
      <c r="O156" t="s">
        <v>472</v>
      </c>
      <c r="P156" s="200">
        <v>3676850</v>
      </c>
      <c r="Q156" s="4">
        <f t="shared" si="157"/>
        <v>6.0763706643582761E-4</v>
      </c>
      <c r="R156">
        <v>532</v>
      </c>
      <c r="S156" t="s">
        <v>300</v>
      </c>
      <c r="T156" t="s">
        <v>472</v>
      </c>
      <c r="U156" s="200">
        <v>3481995</v>
      </c>
      <c r="V156" s="4">
        <f t="shared" si="158"/>
        <v>5.8867869469957416E-4</v>
      </c>
      <c r="W156" s="163">
        <v>532</v>
      </c>
      <c r="X156" s="163" t="s">
        <v>300</v>
      </c>
      <c r="Y156" s="8" t="s">
        <v>472</v>
      </c>
      <c r="Z156" s="11">
        <v>3581046</v>
      </c>
      <c r="AA156" s="161">
        <f t="shared" si="159"/>
        <v>5.9165409317928248E-4</v>
      </c>
      <c r="AB156">
        <v>532</v>
      </c>
      <c r="AC156" t="s">
        <v>300</v>
      </c>
      <c r="AD156" s="160">
        <v>3710938</v>
      </c>
      <c r="AE156" s="161">
        <f t="shared" si="160"/>
        <v>6.0196465437205359E-4</v>
      </c>
      <c r="AF156">
        <v>532</v>
      </c>
      <c r="AG156" t="s">
        <v>521</v>
      </c>
      <c r="AH156" s="3">
        <v>3665986</v>
      </c>
      <c r="AI156" s="161">
        <f t="shared" si="161"/>
        <v>6.1460645610697279E-4</v>
      </c>
      <c r="AJ156">
        <v>532</v>
      </c>
      <c r="AK156" t="s">
        <v>300</v>
      </c>
      <c r="AL156" s="3">
        <v>3143324</v>
      </c>
      <c r="AM156" s="161">
        <f t="shared" si="162"/>
        <v>5.5140022097330645E-4</v>
      </c>
      <c r="AN156" s="13">
        <v>532</v>
      </c>
      <c r="AO156" s="13" t="s">
        <v>300</v>
      </c>
      <c r="AP156" s="3">
        <v>2947367</v>
      </c>
      <c r="AQ156" s="161">
        <f t="shared" si="163"/>
        <v>5.1053407292267451E-4</v>
      </c>
      <c r="AR156" s="179">
        <f t="shared" si="177"/>
        <v>194855</v>
      </c>
      <c r="AS156" s="4">
        <f t="shared" si="178"/>
        <v>1.895837173625345E-5</v>
      </c>
      <c r="AT156" s="4">
        <f t="shared" si="164"/>
        <v>5.5960735153267022E-2</v>
      </c>
      <c r="AU156" s="4">
        <f t="shared" si="179"/>
        <v>3.2204956467685064E-2</v>
      </c>
      <c r="AV156" s="3">
        <f t="shared" si="180"/>
        <v>-99051</v>
      </c>
      <c r="AW156" s="164">
        <f t="shared" si="181"/>
        <v>-2.9753984797083275E-6</v>
      </c>
      <c r="AX156" s="4">
        <f t="shared" si="165"/>
        <v>-2.7659795489921101E-2</v>
      </c>
      <c r="AY156" s="4">
        <f t="shared" si="182"/>
        <v>-5.0289493709405053E-3</v>
      </c>
      <c r="AZ156" s="157">
        <f t="shared" si="166"/>
        <v>-129892</v>
      </c>
      <c r="BA156" s="164">
        <f t="shared" si="183"/>
        <v>-1.0310561192771101E-5</v>
      </c>
      <c r="BB156" s="4">
        <f t="shared" si="167"/>
        <v>-3.5002471073351263E-2</v>
      </c>
      <c r="BC156" s="4">
        <f t="shared" si="184"/>
        <v>-1.7128183719568525E-2</v>
      </c>
      <c r="BD156" s="157">
        <f t="shared" si="168"/>
        <v>44952</v>
      </c>
      <c r="BE156" s="4">
        <f t="shared" si="185"/>
        <v>-1.2641801734919206E-5</v>
      </c>
      <c r="BF156" s="4">
        <f t="shared" si="169"/>
        <v>1.2261912620506462E-2</v>
      </c>
      <c r="BG156" s="4">
        <f t="shared" si="186"/>
        <v>-2.0568937422158953E-2</v>
      </c>
      <c r="BH156" s="157">
        <f t="shared" si="170"/>
        <v>522662</v>
      </c>
      <c r="BI156" s="4">
        <f t="shared" si="187"/>
        <v>6.320623513366634E-5</v>
      </c>
      <c r="BJ156" s="4">
        <f t="shared" si="171"/>
        <v>0.16627684578490795</v>
      </c>
      <c r="BK156" s="4">
        <f t="shared" si="188"/>
        <v>0.11462859957164613</v>
      </c>
      <c r="BL156" s="159">
        <f t="shared" si="172"/>
        <v>195957</v>
      </c>
      <c r="BM156" s="4">
        <f t="shared" si="189"/>
        <v>4.0866148050631946E-5</v>
      </c>
      <c r="BN156" s="4">
        <f t="shared" si="173"/>
        <v>6.6485442769767047E-2</v>
      </c>
      <c r="BO156" s="4">
        <f t="shared" si="190"/>
        <v>8.0045877871938884E-2</v>
      </c>
      <c r="BP156" s="157">
        <f t="shared" si="174"/>
        <v>534628</v>
      </c>
      <c r="BQ156" s="164">
        <f t="shared" si="191"/>
        <v>8.1120020256607978E-5</v>
      </c>
      <c r="BR156" s="4">
        <f t="shared" si="175"/>
        <v>0.18139173031386999</v>
      </c>
      <c r="BS156" s="4">
        <f t="shared" si="192"/>
        <v>0.15889247076540261</v>
      </c>
    </row>
    <row r="157" spans="1:71" x14ac:dyDescent="0.35">
      <c r="A157">
        <v>534</v>
      </c>
      <c r="B157" t="s">
        <v>156</v>
      </c>
      <c r="C157" t="s">
        <v>472</v>
      </c>
      <c r="G157" s="200">
        <v>3829448</v>
      </c>
      <c r="H157" s="4">
        <f t="shared" si="176"/>
        <v>6.3710775543065221E-4</v>
      </c>
      <c r="I157" s="200">
        <v>246949</v>
      </c>
      <c r="J157" s="200">
        <v>3772265</v>
      </c>
      <c r="K157" s="4">
        <f t="shared" si="156"/>
        <v>6.1465320508790808E-4</v>
      </c>
      <c r="L157" s="200">
        <v>169908</v>
      </c>
      <c r="M157">
        <v>534</v>
      </c>
      <c r="N157" t="s">
        <v>156</v>
      </c>
      <c r="O157" t="s">
        <v>472</v>
      </c>
      <c r="P157" s="200">
        <v>3513907</v>
      </c>
      <c r="Q157" s="4">
        <f t="shared" si="157"/>
        <v>5.8070906923271819E-4</v>
      </c>
      <c r="R157">
        <v>534</v>
      </c>
      <c r="S157" t="s">
        <v>156</v>
      </c>
      <c r="T157" t="s">
        <v>472</v>
      </c>
      <c r="U157" s="200">
        <v>3537834</v>
      </c>
      <c r="V157" s="4">
        <f t="shared" si="158"/>
        <v>5.9811903842015089E-4</v>
      </c>
      <c r="W157" s="163">
        <v>534</v>
      </c>
      <c r="X157" s="163" t="s">
        <v>156</v>
      </c>
      <c r="Y157" s="8" t="s">
        <v>472</v>
      </c>
      <c r="Z157" s="11">
        <v>3593216</v>
      </c>
      <c r="AA157" s="161">
        <f t="shared" si="159"/>
        <v>5.9366479907750093E-4</v>
      </c>
      <c r="AB157">
        <v>534</v>
      </c>
      <c r="AC157" t="s">
        <v>156</v>
      </c>
      <c r="AD157" s="160">
        <v>3591756</v>
      </c>
      <c r="AE157" s="161">
        <f t="shared" si="160"/>
        <v>5.8263171174747456E-4</v>
      </c>
      <c r="AF157">
        <v>534</v>
      </c>
      <c r="AG157" t="s">
        <v>156</v>
      </c>
      <c r="AH157" s="3">
        <v>3094642</v>
      </c>
      <c r="AI157" s="161">
        <f t="shared" si="161"/>
        <v>5.1882002619207891E-4</v>
      </c>
      <c r="AJ157">
        <v>534</v>
      </c>
      <c r="AK157" t="s">
        <v>156</v>
      </c>
      <c r="AL157" s="3">
        <v>3037223</v>
      </c>
      <c r="AM157" s="161">
        <f t="shared" si="162"/>
        <v>5.3278804009551954E-4</v>
      </c>
      <c r="AN157" s="13">
        <v>534</v>
      </c>
      <c r="AO157" s="13" t="s">
        <v>156</v>
      </c>
      <c r="AP157" s="3">
        <v>2937990</v>
      </c>
      <c r="AQ157" s="161">
        <f t="shared" si="163"/>
        <v>5.0890981710322752E-4</v>
      </c>
      <c r="AR157" s="179">
        <f t="shared" si="177"/>
        <v>-23927</v>
      </c>
      <c r="AS157" s="4">
        <f t="shared" si="178"/>
        <v>-1.7409969187432697E-5</v>
      </c>
      <c r="AT157" s="4">
        <f t="shared" si="164"/>
        <v>-6.7631776957313428E-3</v>
      </c>
      <c r="AU157" s="4">
        <f t="shared" si="179"/>
        <v>-2.9107866610330168E-2</v>
      </c>
      <c r="AV157" s="3">
        <f t="shared" si="180"/>
        <v>-55382</v>
      </c>
      <c r="AW157" s="164">
        <f t="shared" si="181"/>
        <v>4.4542393426499557E-6</v>
      </c>
      <c r="AX157" s="4">
        <f t="shared" si="165"/>
        <v>-1.5412933706184097E-2</v>
      </c>
      <c r="AY157" s="4">
        <f t="shared" si="182"/>
        <v>7.5029534336066806E-3</v>
      </c>
      <c r="AZ157" s="157">
        <f t="shared" si="166"/>
        <v>1460</v>
      </c>
      <c r="BA157" s="164">
        <f t="shared" si="183"/>
        <v>1.1033087330026376E-5</v>
      </c>
      <c r="BB157" s="4">
        <f t="shared" si="167"/>
        <v>4.0648640943315747E-4</v>
      </c>
      <c r="BC157" s="4">
        <f t="shared" si="184"/>
        <v>1.8936640604293713E-2</v>
      </c>
      <c r="BD157" s="157">
        <f t="shared" si="168"/>
        <v>497114</v>
      </c>
      <c r="BE157" s="4">
        <f t="shared" si="185"/>
        <v>6.3811685555395644E-5</v>
      </c>
      <c r="BF157" s="4">
        <f t="shared" si="169"/>
        <v>0.16063699775289031</v>
      </c>
      <c r="BG157" s="4">
        <f t="shared" si="186"/>
        <v>0.12299387520513928</v>
      </c>
      <c r="BH157" s="157">
        <f t="shared" si="170"/>
        <v>57419</v>
      </c>
      <c r="BI157" s="4">
        <f t="shared" si="187"/>
        <v>-1.3968013903440627E-5</v>
      </c>
      <c r="BJ157" s="4">
        <f t="shared" si="171"/>
        <v>1.890509850610245E-2</v>
      </c>
      <c r="BK157" s="4">
        <f t="shared" si="188"/>
        <v>-2.6216830807494117E-2</v>
      </c>
      <c r="BL157" s="159">
        <f t="shared" si="172"/>
        <v>99233</v>
      </c>
      <c r="BM157" s="4">
        <f t="shared" si="189"/>
        <v>2.3878222992292021E-5</v>
      </c>
      <c r="BN157" s="4">
        <f t="shared" si="173"/>
        <v>3.377581271549597E-2</v>
      </c>
      <c r="BO157" s="4">
        <f t="shared" si="190"/>
        <v>4.6920342641864482E-2</v>
      </c>
      <c r="BP157" s="157">
        <f t="shared" si="174"/>
        <v>599844</v>
      </c>
      <c r="BQ157" s="164">
        <f t="shared" si="191"/>
        <v>8.4754981974273415E-5</v>
      </c>
      <c r="BR157" s="4">
        <f t="shared" si="175"/>
        <v>0.20416815577997202</v>
      </c>
      <c r="BS157" s="4">
        <f t="shared" si="192"/>
        <v>0.16654224211414981</v>
      </c>
    </row>
    <row r="158" spans="1:71" x14ac:dyDescent="0.35">
      <c r="A158">
        <v>537</v>
      </c>
      <c r="B158" t="s">
        <v>171</v>
      </c>
      <c r="C158" t="s">
        <v>473</v>
      </c>
      <c r="G158" s="200">
        <v>12976840</v>
      </c>
      <c r="H158" s="4">
        <f t="shared" si="176"/>
        <v>2.1589653143175478E-3</v>
      </c>
      <c r="I158" s="200">
        <v>639612</v>
      </c>
      <c r="J158" s="200">
        <v>12718935</v>
      </c>
      <c r="K158" s="4">
        <f t="shared" si="156"/>
        <v>2.0724244354664296E-3</v>
      </c>
      <c r="L158" s="200">
        <v>447186</v>
      </c>
      <c r="M158">
        <v>537</v>
      </c>
      <c r="N158" t="s">
        <v>171</v>
      </c>
      <c r="O158" t="s">
        <v>473</v>
      </c>
      <c r="P158" s="200">
        <v>12728441</v>
      </c>
      <c r="Q158" s="4">
        <f t="shared" si="157"/>
        <v>2.1035050517539504E-3</v>
      </c>
      <c r="R158">
        <v>537</v>
      </c>
      <c r="S158" t="s">
        <v>171</v>
      </c>
      <c r="T158" t="s">
        <v>473</v>
      </c>
      <c r="U158" s="200">
        <v>12538936</v>
      </c>
      <c r="V158" s="4">
        <f t="shared" si="158"/>
        <v>2.1198779657643106E-3</v>
      </c>
      <c r="W158" s="163">
        <v>537</v>
      </c>
      <c r="X158" s="163" t="s">
        <v>171</v>
      </c>
      <c r="Y158" s="8" t="s">
        <v>473</v>
      </c>
      <c r="Z158" s="11">
        <v>12629958</v>
      </c>
      <c r="AA158" s="161">
        <f t="shared" si="159"/>
        <v>2.08669934633133E-3</v>
      </c>
      <c r="AB158">
        <v>537</v>
      </c>
      <c r="AC158" t="s">
        <v>171</v>
      </c>
      <c r="AD158" s="160">
        <v>12386151</v>
      </c>
      <c r="AE158" s="161">
        <f t="shared" si="160"/>
        <v>2.0092022840896466E-3</v>
      </c>
      <c r="AF158">
        <v>537</v>
      </c>
      <c r="AG158" t="s">
        <v>171</v>
      </c>
      <c r="AH158" s="3">
        <v>12081145</v>
      </c>
      <c r="AI158" s="161">
        <f t="shared" si="161"/>
        <v>2.0254168221494773E-3</v>
      </c>
      <c r="AJ158">
        <v>537</v>
      </c>
      <c r="AK158" t="s">
        <v>171</v>
      </c>
      <c r="AL158" s="3">
        <v>11096046</v>
      </c>
      <c r="AM158" s="161">
        <f t="shared" si="162"/>
        <v>1.9464624761335368E-3</v>
      </c>
      <c r="AN158" s="13">
        <v>537</v>
      </c>
      <c r="AO158" s="13" t="s">
        <v>171</v>
      </c>
      <c r="AP158" s="3">
        <v>10595237</v>
      </c>
      <c r="AQ158" s="161">
        <f t="shared" si="163"/>
        <v>1.8352751792332E-3</v>
      </c>
      <c r="AR158" s="179">
        <f t="shared" si="177"/>
        <v>189505</v>
      </c>
      <c r="AS158" s="4">
        <f t="shared" si="178"/>
        <v>-1.6372914010360194E-5</v>
      </c>
      <c r="AT158" s="4">
        <f t="shared" si="164"/>
        <v>1.5113323809930922E-2</v>
      </c>
      <c r="AU158" s="4">
        <f t="shared" si="179"/>
        <v>-7.7235172376807206E-3</v>
      </c>
      <c r="AV158" s="3">
        <f t="shared" si="180"/>
        <v>-91022</v>
      </c>
      <c r="AW158" s="164">
        <f t="shared" si="181"/>
        <v>3.317861943298063E-5</v>
      </c>
      <c r="AX158" s="4">
        <f t="shared" si="165"/>
        <v>-7.2068331501973322E-3</v>
      </c>
      <c r="AY158" s="4">
        <f t="shared" si="182"/>
        <v>1.5900047839336635E-2</v>
      </c>
      <c r="AZ158" s="157">
        <f t="shared" si="166"/>
        <v>243807</v>
      </c>
      <c r="BA158" s="164">
        <f t="shared" si="183"/>
        <v>7.7497062241683318E-5</v>
      </c>
      <c r="BB158" s="4">
        <f t="shared" si="167"/>
        <v>1.9683838829350618E-2</v>
      </c>
      <c r="BC158" s="4">
        <f t="shared" si="184"/>
        <v>3.8571060194069313E-2</v>
      </c>
      <c r="BD158" s="157">
        <f t="shared" si="168"/>
        <v>305006</v>
      </c>
      <c r="BE158" s="4">
        <f t="shared" si="185"/>
        <v>-1.6214538059830703E-5</v>
      </c>
      <c r="BF158" s="4">
        <f t="shared" si="169"/>
        <v>2.5246448080873129E-2</v>
      </c>
      <c r="BG158" s="4">
        <f t="shared" si="186"/>
        <v>-8.0055314454350168E-3</v>
      </c>
      <c r="BH158" s="157">
        <f t="shared" si="170"/>
        <v>985099</v>
      </c>
      <c r="BI158" s="4">
        <f t="shared" si="187"/>
        <v>7.8954346015940513E-5</v>
      </c>
      <c r="BJ158" s="4">
        <f t="shared" si="171"/>
        <v>8.8779282277669E-2</v>
      </c>
      <c r="BK158" s="4">
        <f t="shared" si="188"/>
        <v>4.0562994141441572E-2</v>
      </c>
      <c r="BL158" s="159">
        <f t="shared" si="172"/>
        <v>500809</v>
      </c>
      <c r="BM158" s="4">
        <f t="shared" si="189"/>
        <v>1.1118729690033679E-4</v>
      </c>
      <c r="BN158" s="4">
        <f t="shared" si="173"/>
        <v>4.7267371178200165E-2</v>
      </c>
      <c r="BO158" s="4">
        <f t="shared" si="190"/>
        <v>6.0583447190078694E-2</v>
      </c>
      <c r="BP158" s="157">
        <f t="shared" si="174"/>
        <v>1943699</v>
      </c>
      <c r="BQ158" s="164">
        <f t="shared" si="191"/>
        <v>2.5142416709812991E-4</v>
      </c>
      <c r="BR158" s="4">
        <f t="shared" si="175"/>
        <v>0.18345026166002704</v>
      </c>
      <c r="BS158" s="4">
        <f t="shared" si="192"/>
        <v>0.1369953508569641</v>
      </c>
    </row>
    <row r="159" spans="1:71" x14ac:dyDescent="0.35">
      <c r="A159">
        <v>542</v>
      </c>
      <c r="B159" t="s">
        <v>176</v>
      </c>
      <c r="C159" t="s">
        <v>472</v>
      </c>
      <c r="G159" s="200">
        <v>8119233</v>
      </c>
      <c r="H159" s="4">
        <f t="shared" si="176"/>
        <v>1.3508020770744192E-3</v>
      </c>
      <c r="I159" s="200">
        <v>582075</v>
      </c>
      <c r="J159" s="200">
        <v>7921831</v>
      </c>
      <c r="K159" s="4">
        <f t="shared" si="156"/>
        <v>1.29078386972144E-3</v>
      </c>
      <c r="L159" s="200">
        <v>482416</v>
      </c>
      <c r="M159">
        <v>542</v>
      </c>
      <c r="N159" t="s">
        <v>176</v>
      </c>
      <c r="O159" t="s">
        <v>472</v>
      </c>
      <c r="P159" s="200">
        <v>7555690</v>
      </c>
      <c r="Q159" s="4">
        <f t="shared" si="157"/>
        <v>1.2486550461668327E-3</v>
      </c>
      <c r="R159">
        <v>542</v>
      </c>
      <c r="S159" t="s">
        <v>176</v>
      </c>
      <c r="T159" t="s">
        <v>472</v>
      </c>
      <c r="U159" s="200">
        <v>7233779</v>
      </c>
      <c r="V159" s="4">
        <f t="shared" si="158"/>
        <v>1.2229688955513122E-3</v>
      </c>
      <c r="W159" s="163">
        <v>542</v>
      </c>
      <c r="X159" s="163" t="s">
        <v>176</v>
      </c>
      <c r="Y159" s="8" t="s">
        <v>472</v>
      </c>
      <c r="Z159" s="11">
        <v>7306331</v>
      </c>
      <c r="AA159" s="161">
        <f t="shared" si="159"/>
        <v>1.2071390990991682E-3</v>
      </c>
      <c r="AB159">
        <v>542</v>
      </c>
      <c r="AC159" t="s">
        <v>176</v>
      </c>
      <c r="AD159" s="160">
        <v>7223972</v>
      </c>
      <c r="AE159" s="161">
        <f t="shared" si="160"/>
        <v>1.1718265862090372E-3</v>
      </c>
      <c r="AF159">
        <v>542</v>
      </c>
      <c r="AG159" t="s">
        <v>522</v>
      </c>
      <c r="AH159" s="3">
        <v>6526522</v>
      </c>
      <c r="AI159" s="161">
        <f t="shared" si="161"/>
        <v>1.0941783621443706E-3</v>
      </c>
      <c r="AJ159">
        <v>542</v>
      </c>
      <c r="AK159" t="s">
        <v>176</v>
      </c>
      <c r="AL159" s="3">
        <v>5783468</v>
      </c>
      <c r="AM159" s="161">
        <f t="shared" si="162"/>
        <v>1.0145328744959308E-3</v>
      </c>
      <c r="AN159" s="13">
        <v>542</v>
      </c>
      <c r="AO159" s="13" t="s">
        <v>176</v>
      </c>
      <c r="AP159" s="3">
        <v>5624056</v>
      </c>
      <c r="AQ159" s="161">
        <f t="shared" si="163"/>
        <v>9.7418211441778545E-4</v>
      </c>
      <c r="AR159" s="179">
        <f t="shared" si="177"/>
        <v>321911</v>
      </c>
      <c r="AS159" s="4">
        <f t="shared" si="178"/>
        <v>2.5686150615520514E-5</v>
      </c>
      <c r="AT159" s="4">
        <f t="shared" si="164"/>
        <v>4.4501083043869599E-2</v>
      </c>
      <c r="AU159" s="4">
        <f t="shared" si="179"/>
        <v>2.1003110307185078E-2</v>
      </c>
      <c r="AV159" s="3">
        <f t="shared" si="180"/>
        <v>-72552</v>
      </c>
      <c r="AW159" s="164">
        <f t="shared" si="181"/>
        <v>1.582979645214401E-5</v>
      </c>
      <c r="AX159" s="4">
        <f t="shared" si="165"/>
        <v>-9.9300182266584963E-3</v>
      </c>
      <c r="AY159" s="4">
        <f t="shared" si="182"/>
        <v>1.3113481672457674E-2</v>
      </c>
      <c r="AZ159" s="157">
        <f t="shared" si="166"/>
        <v>82359</v>
      </c>
      <c r="BA159" s="164">
        <f t="shared" si="183"/>
        <v>3.5312512890130991E-5</v>
      </c>
      <c r="BB159" s="4">
        <f t="shared" si="167"/>
        <v>1.1400791697420753E-2</v>
      </c>
      <c r="BC159" s="4">
        <f t="shared" si="184"/>
        <v>3.0134589286261285E-2</v>
      </c>
      <c r="BD159" s="157">
        <f t="shared" si="168"/>
        <v>697450</v>
      </c>
      <c r="BE159" s="4">
        <f t="shared" si="185"/>
        <v>7.76482240646666E-5</v>
      </c>
      <c r="BF159" s="4">
        <f t="shared" si="169"/>
        <v>0.10686396215319584</v>
      </c>
      <c r="BG159" s="4">
        <f t="shared" si="186"/>
        <v>7.0964868938270378E-2</v>
      </c>
      <c r="BH159" s="157">
        <f t="shared" si="170"/>
        <v>743054</v>
      </c>
      <c r="BI159" s="4">
        <f t="shared" si="187"/>
        <v>7.9645487648439791E-5</v>
      </c>
      <c r="BJ159" s="4">
        <f t="shared" si="171"/>
        <v>0.12847896798253228</v>
      </c>
      <c r="BK159" s="4">
        <f t="shared" si="188"/>
        <v>7.8504590290395013E-2</v>
      </c>
      <c r="BL159" s="159">
        <f t="shared" si="172"/>
        <v>159412</v>
      </c>
      <c r="BM159" s="4">
        <f t="shared" si="189"/>
        <v>4.0350760078145366E-5</v>
      </c>
      <c r="BN159" s="4">
        <f t="shared" si="173"/>
        <v>2.8344667976279041E-2</v>
      </c>
      <c r="BO159" s="4">
        <f t="shared" si="190"/>
        <v>4.1420140527072574E-2</v>
      </c>
      <c r="BP159" s="157">
        <f t="shared" si="174"/>
        <v>1609723</v>
      </c>
      <c r="BQ159" s="164">
        <f t="shared" si="191"/>
        <v>2.3295698468138275E-4</v>
      </c>
      <c r="BR159" s="4">
        <f t="shared" si="175"/>
        <v>0.28622101202406236</v>
      </c>
      <c r="BS159" s="4">
        <f t="shared" si="192"/>
        <v>0.23913083727738957</v>
      </c>
    </row>
    <row r="160" spans="1:71" x14ac:dyDescent="0.35">
      <c r="A160">
        <v>546</v>
      </c>
      <c r="B160" t="s">
        <v>188</v>
      </c>
      <c r="C160" t="s">
        <v>473</v>
      </c>
      <c r="G160" s="200">
        <v>47486833</v>
      </c>
      <c r="H160" s="4">
        <f t="shared" si="176"/>
        <v>7.900415304017765E-3</v>
      </c>
      <c r="I160" s="200">
        <v>1797548</v>
      </c>
      <c r="J160" s="200">
        <v>49275361</v>
      </c>
      <c r="K160" s="4">
        <f t="shared" si="156"/>
        <v>8.0289318408207546E-3</v>
      </c>
      <c r="L160" s="200">
        <v>1511742</v>
      </c>
      <c r="M160">
        <v>546</v>
      </c>
      <c r="N160" t="s">
        <v>188</v>
      </c>
      <c r="O160" t="s">
        <v>473</v>
      </c>
      <c r="P160" s="200">
        <v>48030511</v>
      </c>
      <c r="Q160" s="4">
        <f t="shared" si="157"/>
        <v>7.9375331611171926E-3</v>
      </c>
      <c r="R160">
        <v>546</v>
      </c>
      <c r="S160" t="s">
        <v>188</v>
      </c>
      <c r="T160" t="s">
        <v>473</v>
      </c>
      <c r="U160" s="200">
        <v>48427711</v>
      </c>
      <c r="V160" s="4">
        <f t="shared" si="158"/>
        <v>8.1873643410654562E-3</v>
      </c>
      <c r="W160" s="163">
        <v>546</v>
      </c>
      <c r="X160" s="163" t="s">
        <v>188</v>
      </c>
      <c r="Y160" s="8" t="s">
        <v>473</v>
      </c>
      <c r="Z160" s="11">
        <v>49916047</v>
      </c>
      <c r="AA160" s="161">
        <f t="shared" si="159"/>
        <v>8.247041094383999E-3</v>
      </c>
      <c r="AB160">
        <v>546</v>
      </c>
      <c r="AC160" t="s">
        <v>188</v>
      </c>
      <c r="AD160" s="160">
        <v>51197562</v>
      </c>
      <c r="AE160" s="161">
        <f t="shared" si="160"/>
        <v>8.3049414229021835E-3</v>
      </c>
      <c r="AF160">
        <v>546</v>
      </c>
      <c r="AG160" t="s">
        <v>188</v>
      </c>
      <c r="AH160" s="3">
        <v>48654098</v>
      </c>
      <c r="AI160" s="161">
        <f t="shared" si="161"/>
        <v>8.1569113321385712E-3</v>
      </c>
      <c r="AJ160">
        <v>546</v>
      </c>
      <c r="AK160" t="s">
        <v>188</v>
      </c>
      <c r="AL160" s="3">
        <v>46142195</v>
      </c>
      <c r="AM160" s="161">
        <f t="shared" si="162"/>
        <v>8.094239257293679E-3</v>
      </c>
      <c r="AN160" s="13">
        <v>546</v>
      </c>
      <c r="AO160" s="13" t="s">
        <v>188</v>
      </c>
      <c r="AP160" s="3">
        <v>46618134</v>
      </c>
      <c r="AQ160" s="161">
        <f t="shared" si="163"/>
        <v>8.0750533690154679E-3</v>
      </c>
      <c r="AR160" s="179">
        <f t="shared" si="177"/>
        <v>-397200</v>
      </c>
      <c r="AS160" s="4">
        <f t="shared" si="178"/>
        <v>-2.4983117994826359E-4</v>
      </c>
      <c r="AT160" s="4">
        <f t="shared" si="164"/>
        <v>-8.2019156346249782E-3</v>
      </c>
      <c r="AU160" s="4">
        <f t="shared" si="179"/>
        <v>-3.0514237493399741E-2</v>
      </c>
      <c r="AV160" s="3">
        <f t="shared" si="180"/>
        <v>-1488336</v>
      </c>
      <c r="AW160" s="164">
        <f t="shared" si="181"/>
        <v>-5.9676753318542788E-5</v>
      </c>
      <c r="AX160" s="4">
        <f t="shared" si="165"/>
        <v>-2.9816784169627856E-2</v>
      </c>
      <c r="AY160" s="4">
        <f t="shared" si="182"/>
        <v>-7.2361411366291071E-3</v>
      </c>
      <c r="AZ160" s="157">
        <f t="shared" si="166"/>
        <v>-1281515</v>
      </c>
      <c r="BA160" s="164">
        <f t="shared" si="183"/>
        <v>-5.7900328518184496E-5</v>
      </c>
      <c r="BB160" s="4">
        <f t="shared" si="167"/>
        <v>-2.5030781739177346E-2</v>
      </c>
      <c r="BC160" s="4">
        <f t="shared" si="184"/>
        <v>-6.9717925232458868E-3</v>
      </c>
      <c r="BD160" s="157">
        <f t="shared" si="168"/>
        <v>2543464</v>
      </c>
      <c r="BE160" s="4">
        <f t="shared" si="185"/>
        <v>1.4803009076361229E-4</v>
      </c>
      <c r="BF160" s="4">
        <f t="shared" si="169"/>
        <v>5.2276459836949396E-2</v>
      </c>
      <c r="BG160" s="4">
        <f t="shared" si="186"/>
        <v>1.8147811682145857E-2</v>
      </c>
      <c r="BH160" s="157">
        <f t="shared" si="170"/>
        <v>2511903</v>
      </c>
      <c r="BI160" s="4">
        <f t="shared" si="187"/>
        <v>6.2672074844892164E-5</v>
      </c>
      <c r="BJ160" s="4">
        <f t="shared" si="171"/>
        <v>5.4438307497075074E-2</v>
      </c>
      <c r="BK160" s="4">
        <f t="shared" si="188"/>
        <v>7.7427998917154158E-3</v>
      </c>
      <c r="BL160" s="159">
        <f t="shared" si="172"/>
        <v>-475939</v>
      </c>
      <c r="BM160" s="4">
        <f t="shared" si="189"/>
        <v>1.9185888278211091E-5</v>
      </c>
      <c r="BN160" s="4">
        <f t="shared" si="173"/>
        <v>-1.0209310394105435E-2</v>
      </c>
      <c r="BO160" s="4">
        <f t="shared" si="190"/>
        <v>2.3759456936629864E-3</v>
      </c>
      <c r="BP160" s="157">
        <f t="shared" si="174"/>
        <v>1809577</v>
      </c>
      <c r="BQ160" s="164">
        <f t="shared" si="191"/>
        <v>1.7198772536853105E-4</v>
      </c>
      <c r="BR160" s="4">
        <f t="shared" si="175"/>
        <v>3.8817019145382353E-2</v>
      </c>
      <c r="BS160" s="4">
        <f t="shared" si="192"/>
        <v>2.1298648753017499E-2</v>
      </c>
    </row>
    <row r="161" spans="1:71" x14ac:dyDescent="0.35">
      <c r="A161">
        <v>547</v>
      </c>
      <c r="B161" t="s">
        <v>189</v>
      </c>
      <c r="C161" t="s">
        <v>472</v>
      </c>
      <c r="G161" s="200">
        <v>5530767</v>
      </c>
      <c r="H161" s="4">
        <f t="shared" si="176"/>
        <v>9.2015730444176857E-4</v>
      </c>
      <c r="I161" s="200">
        <v>321278</v>
      </c>
      <c r="J161" s="200">
        <v>5538680</v>
      </c>
      <c r="K161" s="4">
        <f t="shared" si="156"/>
        <v>9.0247302720150753E-4</v>
      </c>
      <c r="L161" s="200">
        <v>252388</v>
      </c>
      <c r="M161">
        <v>547</v>
      </c>
      <c r="N161" t="s">
        <v>189</v>
      </c>
      <c r="O161" t="s">
        <v>472</v>
      </c>
      <c r="P161" s="200">
        <v>5192245</v>
      </c>
      <c r="Q161" s="4">
        <f t="shared" si="157"/>
        <v>8.580715884564489E-4</v>
      </c>
      <c r="R161">
        <v>547</v>
      </c>
      <c r="S161" t="s">
        <v>189</v>
      </c>
      <c r="T161" t="s">
        <v>472</v>
      </c>
      <c r="U161" s="200">
        <v>5081514</v>
      </c>
      <c r="V161" s="4">
        <f t="shared" si="158"/>
        <v>8.5909917407050041E-4</v>
      </c>
      <c r="W161" s="163">
        <v>547</v>
      </c>
      <c r="X161" s="163" t="s">
        <v>189</v>
      </c>
      <c r="Y161" s="8" t="s">
        <v>472</v>
      </c>
      <c r="Z161" s="11">
        <v>5507427</v>
      </c>
      <c r="AA161" s="161">
        <f t="shared" si="159"/>
        <v>9.0992735849695764E-4</v>
      </c>
      <c r="AB161">
        <v>547</v>
      </c>
      <c r="AC161" t="s">
        <v>189</v>
      </c>
      <c r="AD161" s="160">
        <v>5532169</v>
      </c>
      <c r="AE161" s="161">
        <f t="shared" si="160"/>
        <v>8.9739311193363762E-4</v>
      </c>
      <c r="AF161">
        <v>547</v>
      </c>
      <c r="AG161" t="s">
        <v>189</v>
      </c>
      <c r="AH161" s="3">
        <v>5199497</v>
      </c>
      <c r="AI161" s="161">
        <f t="shared" si="161"/>
        <v>8.7170120799938595E-4</v>
      </c>
      <c r="AJ161">
        <v>547</v>
      </c>
      <c r="AK161" t="s">
        <v>189</v>
      </c>
      <c r="AL161" s="3">
        <v>5176914</v>
      </c>
      <c r="AM161" s="161">
        <f t="shared" si="162"/>
        <v>9.0813149505421774E-4</v>
      </c>
      <c r="AN161" s="13">
        <v>547</v>
      </c>
      <c r="AO161" s="13" t="s">
        <v>189</v>
      </c>
      <c r="AP161" s="3">
        <v>5116354</v>
      </c>
      <c r="AQ161" s="161">
        <f t="shared" si="163"/>
        <v>8.8623949651815237E-4</v>
      </c>
      <c r="AR161" s="179">
        <f t="shared" si="177"/>
        <v>110731</v>
      </c>
      <c r="AS161" s="4">
        <f t="shared" si="178"/>
        <v>-1.0275856140515164E-6</v>
      </c>
      <c r="AT161" s="4">
        <f t="shared" si="164"/>
        <v>2.1790946556479035E-2</v>
      </c>
      <c r="AU161" s="4">
        <f t="shared" si="179"/>
        <v>-1.1961198951952309E-3</v>
      </c>
      <c r="AV161" s="3">
        <f t="shared" si="180"/>
        <v>-425913</v>
      </c>
      <c r="AW161" s="164">
        <f t="shared" si="181"/>
        <v>-5.0828184426457228E-5</v>
      </c>
      <c r="AX161" s="4">
        <f t="shared" si="165"/>
        <v>-7.7334297849068173E-2</v>
      </c>
      <c r="AY161" s="4">
        <f t="shared" si="182"/>
        <v>-5.5859606760716135E-2</v>
      </c>
      <c r="AZ161" s="157">
        <f t="shared" si="166"/>
        <v>-24742</v>
      </c>
      <c r="BA161" s="164">
        <f t="shared" si="183"/>
        <v>1.2534246563320026E-5</v>
      </c>
      <c r="BB161" s="4">
        <f t="shared" si="167"/>
        <v>-4.4723868703215684E-3</v>
      </c>
      <c r="BC161" s="4">
        <f t="shared" si="184"/>
        <v>1.3967397784358005E-2</v>
      </c>
      <c r="BD161" s="157">
        <f t="shared" si="168"/>
        <v>332672</v>
      </c>
      <c r="BE161" s="4">
        <f t="shared" si="185"/>
        <v>2.5691903934251664E-5</v>
      </c>
      <c r="BF161" s="4">
        <f t="shared" si="169"/>
        <v>6.3981573602215749E-2</v>
      </c>
      <c r="BG161" s="4">
        <f t="shared" si="186"/>
        <v>2.9473291649114889E-2</v>
      </c>
      <c r="BH161" s="157">
        <f t="shared" si="170"/>
        <v>22583</v>
      </c>
      <c r="BI161" s="4">
        <f t="shared" si="187"/>
        <v>-3.6430287054831784E-5</v>
      </c>
      <c r="BJ161" s="4">
        <f t="shared" si="171"/>
        <v>4.3622513335164542E-3</v>
      </c>
      <c r="BK161" s="4">
        <f t="shared" si="188"/>
        <v>-4.0115652031930467E-2</v>
      </c>
      <c r="BL161" s="159">
        <f t="shared" si="172"/>
        <v>60560</v>
      </c>
      <c r="BM161" s="4">
        <f t="shared" si="189"/>
        <v>2.1891998536065368E-5</v>
      </c>
      <c r="BN161" s="4">
        <f t="shared" si="173"/>
        <v>1.1836553921014847E-2</v>
      </c>
      <c r="BO161" s="4">
        <f t="shared" si="190"/>
        <v>2.470212467631425E-2</v>
      </c>
      <c r="BP161" s="157">
        <f t="shared" si="174"/>
        <v>-34840</v>
      </c>
      <c r="BQ161" s="164">
        <f t="shared" si="191"/>
        <v>2.3687861978805274E-5</v>
      </c>
      <c r="BR161" s="4">
        <f t="shared" si="175"/>
        <v>-6.809536634877102E-3</v>
      </c>
      <c r="BS161" s="4">
        <f t="shared" si="192"/>
        <v>2.6728510827908118E-2</v>
      </c>
    </row>
    <row r="162" spans="1:71" x14ac:dyDescent="0.35">
      <c r="A162">
        <v>553</v>
      </c>
      <c r="B162" t="s">
        <v>196</v>
      </c>
      <c r="C162" t="s">
        <v>472</v>
      </c>
      <c r="G162" s="200">
        <v>3701630</v>
      </c>
      <c r="H162" s="4">
        <f t="shared" si="176"/>
        <v>6.1584259160452504E-4</v>
      </c>
      <c r="I162" s="200">
        <v>277388</v>
      </c>
      <c r="J162" s="200">
        <v>3492972</v>
      </c>
      <c r="K162" s="4">
        <f t="shared" si="156"/>
        <v>5.6914517805146784E-4</v>
      </c>
      <c r="L162" s="200">
        <v>222651</v>
      </c>
      <c r="M162">
        <v>553</v>
      </c>
      <c r="N162" t="s">
        <v>196</v>
      </c>
      <c r="O162" t="s">
        <v>472</v>
      </c>
      <c r="P162" s="200">
        <v>3140853</v>
      </c>
      <c r="Q162" s="4">
        <f t="shared" si="157"/>
        <v>5.1905808042921752E-4</v>
      </c>
      <c r="R162">
        <v>553</v>
      </c>
      <c r="S162" t="s">
        <v>196</v>
      </c>
      <c r="T162" t="s">
        <v>472</v>
      </c>
      <c r="U162" s="200">
        <v>3124479</v>
      </c>
      <c r="V162" s="4">
        <f t="shared" si="158"/>
        <v>5.2823574397327703E-4</v>
      </c>
      <c r="W162" s="163">
        <v>553</v>
      </c>
      <c r="X162" s="163" t="s">
        <v>196</v>
      </c>
      <c r="Y162" s="8" t="s">
        <v>472</v>
      </c>
      <c r="Z162" s="11">
        <v>3429416</v>
      </c>
      <c r="AA162" s="161">
        <f t="shared" si="159"/>
        <v>5.6660205247699197E-4</v>
      </c>
      <c r="AB162">
        <v>553</v>
      </c>
      <c r="AC162" t="s">
        <v>196</v>
      </c>
      <c r="AD162" s="160">
        <v>3497142</v>
      </c>
      <c r="AE162" s="161">
        <f t="shared" si="160"/>
        <v>5.6728403312585442E-4</v>
      </c>
      <c r="AF162">
        <v>553</v>
      </c>
      <c r="AG162" t="s">
        <v>196</v>
      </c>
      <c r="AH162" s="3">
        <v>3210396</v>
      </c>
      <c r="AI162" s="161">
        <f t="shared" si="161"/>
        <v>5.3822630753636296E-4</v>
      </c>
      <c r="AJ162">
        <v>553</v>
      </c>
      <c r="AK162" t="s">
        <v>196</v>
      </c>
      <c r="AL162" s="3">
        <v>2882209</v>
      </c>
      <c r="AM162" s="161">
        <f t="shared" si="162"/>
        <v>5.0559556682392673E-4</v>
      </c>
      <c r="AN162" s="13">
        <v>553</v>
      </c>
      <c r="AO162" s="13" t="s">
        <v>196</v>
      </c>
      <c r="AP162" s="3">
        <v>2774539</v>
      </c>
      <c r="AQ162" s="161">
        <f t="shared" si="163"/>
        <v>4.8059732505412606E-4</v>
      </c>
      <c r="AR162" s="179">
        <f t="shared" si="177"/>
        <v>16374</v>
      </c>
      <c r="AS162" s="4">
        <f t="shared" si="178"/>
        <v>-9.1776635440595118E-6</v>
      </c>
      <c r="AT162" s="4">
        <f t="shared" si="164"/>
        <v>5.2405537051137168E-3</v>
      </c>
      <c r="AU162" s="4">
        <f t="shared" si="179"/>
        <v>-1.7374181222624348E-2</v>
      </c>
      <c r="AV162" s="3">
        <f t="shared" si="180"/>
        <v>-304937</v>
      </c>
      <c r="AW162" s="164">
        <f t="shared" si="181"/>
        <v>-3.8366308503714943E-5</v>
      </c>
      <c r="AX162" s="4">
        <f t="shared" si="165"/>
        <v>-8.8918054852488007E-2</v>
      </c>
      <c r="AY162" s="4">
        <f t="shared" si="182"/>
        <v>-6.7712971274972361E-2</v>
      </c>
      <c r="AZ162" s="157">
        <f t="shared" si="166"/>
        <v>-67726</v>
      </c>
      <c r="BA162" s="164">
        <f t="shared" si="183"/>
        <v>-6.8198064886245031E-7</v>
      </c>
      <c r="BB162" s="4">
        <f t="shared" si="167"/>
        <v>-1.9366099517834849E-2</v>
      </c>
      <c r="BC162" s="4">
        <f t="shared" si="184"/>
        <v>-1.2021855173758257E-3</v>
      </c>
      <c r="BD162" s="157">
        <f t="shared" si="168"/>
        <v>286746</v>
      </c>
      <c r="BE162" s="4">
        <f t="shared" si="185"/>
        <v>2.9057725589491461E-5</v>
      </c>
      <c r="BF162" s="4">
        <f t="shared" si="169"/>
        <v>8.9317953299219155E-2</v>
      </c>
      <c r="BG162" s="4">
        <f t="shared" si="186"/>
        <v>5.3987932552940661E-2</v>
      </c>
      <c r="BH162" s="157">
        <f t="shared" si="170"/>
        <v>328187</v>
      </c>
      <c r="BI162" s="4">
        <f t="shared" si="187"/>
        <v>3.2630740712436229E-5</v>
      </c>
      <c r="BJ162" s="4">
        <f t="shared" si="171"/>
        <v>0.11386648227106362</v>
      </c>
      <c r="BK162" s="4">
        <f t="shared" si="188"/>
        <v>6.4539214450430218E-2</v>
      </c>
      <c r="BL162" s="159">
        <f t="shared" si="172"/>
        <v>107670</v>
      </c>
      <c r="BM162" s="4">
        <f t="shared" si="189"/>
        <v>2.4998241769800666E-5</v>
      </c>
      <c r="BN162" s="4">
        <f t="shared" si="173"/>
        <v>3.8806446764669732E-2</v>
      </c>
      <c r="BO162" s="4">
        <f t="shared" si="190"/>
        <v>5.2014941545888344E-2</v>
      </c>
      <c r="BP162" s="157">
        <f t="shared" si="174"/>
        <v>349940</v>
      </c>
      <c r="BQ162" s="164">
        <f t="shared" si="191"/>
        <v>8.6004727422865905E-5</v>
      </c>
      <c r="BR162" s="4">
        <f t="shared" si="175"/>
        <v>0.12612545723812135</v>
      </c>
      <c r="BS162" s="4">
        <f t="shared" si="192"/>
        <v>0.17895382046327418</v>
      </c>
    </row>
    <row r="163" spans="1:71" x14ac:dyDescent="0.35">
      <c r="A163">
        <v>556</v>
      </c>
      <c r="B163" t="s">
        <v>204</v>
      </c>
      <c r="C163" t="s">
        <v>472</v>
      </c>
      <c r="G163" s="200">
        <v>11877184</v>
      </c>
      <c r="H163" s="4">
        <f t="shared" si="176"/>
        <v>1.9760148300947957E-3</v>
      </c>
      <c r="I163" s="200">
        <v>493762</v>
      </c>
      <c r="J163" s="200">
        <v>11609084</v>
      </c>
      <c r="K163" s="4">
        <f t="shared" si="156"/>
        <v>1.891585211732143E-3</v>
      </c>
      <c r="L163" s="200">
        <v>366732</v>
      </c>
      <c r="M163">
        <v>556</v>
      </c>
      <c r="N163" t="s">
        <v>204</v>
      </c>
      <c r="O163" t="s">
        <v>472</v>
      </c>
      <c r="P163" s="200">
        <v>11642071</v>
      </c>
      <c r="Q163" s="4">
        <f t="shared" si="157"/>
        <v>1.923971298714286E-3</v>
      </c>
      <c r="R163">
        <v>556</v>
      </c>
      <c r="S163" t="s">
        <v>204</v>
      </c>
      <c r="T163" t="s">
        <v>472</v>
      </c>
      <c r="U163" s="200">
        <v>11400523</v>
      </c>
      <c r="V163" s="4">
        <f t="shared" si="158"/>
        <v>1.92741373796702E-3</v>
      </c>
      <c r="W163" s="163">
        <v>556</v>
      </c>
      <c r="X163" s="163" t="s">
        <v>204</v>
      </c>
      <c r="Y163" s="8" t="s">
        <v>472</v>
      </c>
      <c r="Z163" s="11">
        <v>11842297</v>
      </c>
      <c r="AA163" s="161">
        <f t="shared" si="159"/>
        <v>1.9565633875394889E-3</v>
      </c>
      <c r="AB163">
        <v>556</v>
      </c>
      <c r="AC163" t="s">
        <v>204</v>
      </c>
      <c r="AD163" s="160">
        <v>12187461</v>
      </c>
      <c r="AE163" s="161">
        <f t="shared" si="160"/>
        <v>1.9769720616560778E-3</v>
      </c>
      <c r="AF163">
        <v>556</v>
      </c>
      <c r="AG163" t="s">
        <v>204</v>
      </c>
      <c r="AH163" s="3">
        <v>12018066</v>
      </c>
      <c r="AI163" s="161">
        <f t="shared" si="161"/>
        <v>2.0148415606387211E-3</v>
      </c>
      <c r="AJ163">
        <v>556</v>
      </c>
      <c r="AK163" t="s">
        <v>204</v>
      </c>
      <c r="AL163" s="3">
        <v>11108879</v>
      </c>
      <c r="AM163" s="161">
        <f t="shared" si="162"/>
        <v>1.9487136341547113E-3</v>
      </c>
      <c r="AN163" s="13">
        <v>556</v>
      </c>
      <c r="AO163" s="13" t="s">
        <v>204</v>
      </c>
      <c r="AP163" s="3">
        <v>11230633</v>
      </c>
      <c r="AQ163" s="161">
        <f t="shared" si="163"/>
        <v>1.9453365688730975E-3</v>
      </c>
      <c r="AR163" s="179">
        <f t="shared" si="177"/>
        <v>241548</v>
      </c>
      <c r="AS163" s="4">
        <f t="shared" si="178"/>
        <v>-3.4424392527339972E-6</v>
      </c>
      <c r="AT163" s="4">
        <f t="shared" si="164"/>
        <v>2.1187449031943535E-2</v>
      </c>
      <c r="AU163" s="4">
        <f t="shared" si="179"/>
        <v>-1.7860406330635487E-3</v>
      </c>
      <c r="AV163" s="3">
        <f t="shared" si="180"/>
        <v>-441774</v>
      </c>
      <c r="AW163" s="164">
        <f t="shared" si="181"/>
        <v>-2.9149649572468963E-5</v>
      </c>
      <c r="AX163" s="4">
        <f t="shared" si="165"/>
        <v>-3.7304755994550721E-2</v>
      </c>
      <c r="AY163" s="4">
        <f t="shared" si="182"/>
        <v>-1.4898392639927002E-2</v>
      </c>
      <c r="AZ163" s="157">
        <f t="shared" si="166"/>
        <v>-345164</v>
      </c>
      <c r="BA163" s="164">
        <f t="shared" si="183"/>
        <v>-2.040867411658891E-5</v>
      </c>
      <c r="BB163" s="4">
        <f t="shared" si="167"/>
        <v>-2.8321239345914625E-2</v>
      </c>
      <c r="BC163" s="4">
        <f t="shared" si="184"/>
        <v>-1.0323198042309658E-2</v>
      </c>
      <c r="BD163" s="157">
        <f t="shared" si="168"/>
        <v>169395</v>
      </c>
      <c r="BE163" s="4">
        <f t="shared" si="185"/>
        <v>-3.7869498982643236E-5</v>
      </c>
      <c r="BF163" s="4">
        <f t="shared" si="169"/>
        <v>1.4095029932436717E-2</v>
      </c>
      <c r="BG163" s="4">
        <f t="shared" si="186"/>
        <v>-1.8795273892721519E-2</v>
      </c>
      <c r="BH163" s="157">
        <f t="shared" si="170"/>
        <v>909187</v>
      </c>
      <c r="BI163" s="4">
        <f t="shared" si="187"/>
        <v>6.6127926484009763E-5</v>
      </c>
      <c r="BJ163" s="4">
        <f t="shared" si="171"/>
        <v>8.184327149481059E-2</v>
      </c>
      <c r="BK163" s="4">
        <f t="shared" si="188"/>
        <v>3.393414266980993E-2</v>
      </c>
      <c r="BL163" s="159">
        <f t="shared" si="172"/>
        <v>-121754</v>
      </c>
      <c r="BM163" s="4">
        <f t="shared" si="189"/>
        <v>3.3770652816138193E-6</v>
      </c>
      <c r="BN163" s="4">
        <f t="shared" si="173"/>
        <v>-1.0841241094780678E-2</v>
      </c>
      <c r="BO163" s="4">
        <f t="shared" si="190"/>
        <v>1.7359799510529427E-3</v>
      </c>
      <c r="BP163" s="157">
        <f t="shared" si="174"/>
        <v>169890</v>
      </c>
      <c r="BQ163" s="164">
        <f t="shared" si="191"/>
        <v>1.1226818666391436E-5</v>
      </c>
      <c r="BR163" s="4">
        <f t="shared" si="175"/>
        <v>1.5127375277956283E-2</v>
      </c>
      <c r="BS163" s="4">
        <f t="shared" si="192"/>
        <v>5.7711446163246465E-3</v>
      </c>
    </row>
    <row r="164" spans="1:71" x14ac:dyDescent="0.35">
      <c r="A164">
        <v>569</v>
      </c>
      <c r="B164" t="s">
        <v>225</v>
      </c>
      <c r="C164" t="s">
        <v>472</v>
      </c>
      <c r="G164" s="200">
        <v>3641942</v>
      </c>
      <c r="H164" s="4">
        <f t="shared" si="176"/>
        <v>6.0591226020789951E-4</v>
      </c>
      <c r="I164" s="200">
        <v>368623</v>
      </c>
      <c r="J164" s="200">
        <v>3592182</v>
      </c>
      <c r="K164" s="4">
        <f t="shared" si="156"/>
        <v>5.8531046455089755E-4</v>
      </c>
      <c r="L164" s="200">
        <v>277665</v>
      </c>
      <c r="M164">
        <v>569</v>
      </c>
      <c r="N164" t="s">
        <v>225</v>
      </c>
      <c r="O164" t="s">
        <v>472</v>
      </c>
      <c r="P164" s="200">
        <v>3534999</v>
      </c>
      <c r="Q164" s="4">
        <f t="shared" si="157"/>
        <v>5.8419473794513903E-4</v>
      </c>
      <c r="R164">
        <v>569</v>
      </c>
      <c r="S164" t="s">
        <v>225</v>
      </c>
      <c r="T164" t="s">
        <v>472</v>
      </c>
      <c r="U164" s="200">
        <v>3227523</v>
      </c>
      <c r="V164" s="4">
        <f t="shared" si="158"/>
        <v>5.456567360817157E-4</v>
      </c>
      <c r="W164" s="163">
        <v>569</v>
      </c>
      <c r="X164" s="163" t="s">
        <v>225</v>
      </c>
      <c r="Y164" s="8" t="s">
        <v>472</v>
      </c>
      <c r="Z164" s="11">
        <v>3394314</v>
      </c>
      <c r="AA164" s="161">
        <f t="shared" si="159"/>
        <v>5.6080256205470215E-4</v>
      </c>
      <c r="AB164">
        <v>569</v>
      </c>
      <c r="AC164" t="s">
        <v>225</v>
      </c>
      <c r="AD164" s="160">
        <v>3482034</v>
      </c>
      <c r="AE164" s="161">
        <f t="shared" si="160"/>
        <v>5.6483330988600167E-4</v>
      </c>
      <c r="AF164">
        <v>569</v>
      </c>
      <c r="AG164" t="s">
        <v>225</v>
      </c>
      <c r="AH164" s="3">
        <v>3227105</v>
      </c>
      <c r="AI164" s="161">
        <f t="shared" si="161"/>
        <v>5.4102758917657962E-4</v>
      </c>
      <c r="AJ164">
        <v>569</v>
      </c>
      <c r="AK164" t="s">
        <v>225</v>
      </c>
      <c r="AL164" s="3">
        <v>2831717</v>
      </c>
      <c r="AM164" s="161">
        <f t="shared" si="162"/>
        <v>4.967382870915847E-4</v>
      </c>
      <c r="AN164" s="13">
        <v>569</v>
      </c>
      <c r="AO164" s="13" t="s">
        <v>225</v>
      </c>
      <c r="AP164" s="3">
        <v>2525909</v>
      </c>
      <c r="AQ164" s="161">
        <f t="shared" si="163"/>
        <v>4.375303820671263E-4</v>
      </c>
      <c r="AR164" s="179">
        <f t="shared" si="177"/>
        <v>307476</v>
      </c>
      <c r="AS164" s="4">
        <f t="shared" si="178"/>
        <v>3.8538001863423332E-5</v>
      </c>
      <c r="AT164" s="4">
        <f t="shared" si="164"/>
        <v>9.5266865642785498E-2</v>
      </c>
      <c r="AU164" s="4">
        <f t="shared" si="179"/>
        <v>7.0626823266508723E-2</v>
      </c>
      <c r="AV164" s="3">
        <f t="shared" si="180"/>
        <v>-166791</v>
      </c>
      <c r="AW164" s="164">
        <f t="shared" si="181"/>
        <v>-1.514582597298645E-5</v>
      </c>
      <c r="AX164" s="4">
        <f t="shared" si="165"/>
        <v>-4.9138353139986463E-2</v>
      </c>
      <c r="AY164" s="4">
        <f t="shared" si="182"/>
        <v>-2.7007412229884013E-2</v>
      </c>
      <c r="AZ164" s="157">
        <f t="shared" si="166"/>
        <v>-87720</v>
      </c>
      <c r="BA164" s="164">
        <f t="shared" si="183"/>
        <v>-4.0307478312995174E-6</v>
      </c>
      <c r="BB164" s="4">
        <f t="shared" si="167"/>
        <v>-2.5192172161443569E-2</v>
      </c>
      <c r="BC164" s="4">
        <f t="shared" si="184"/>
        <v>-7.1361723197823253E-3</v>
      </c>
      <c r="BD164" s="157">
        <f t="shared" si="168"/>
        <v>254929</v>
      </c>
      <c r="BE164" s="4">
        <f t="shared" si="185"/>
        <v>2.3805720709422053E-5</v>
      </c>
      <c r="BF164" s="4">
        <f t="shared" si="169"/>
        <v>7.8996190083681819E-2</v>
      </c>
      <c r="BG164" s="4">
        <f t="shared" si="186"/>
        <v>4.4000936709444563E-2</v>
      </c>
      <c r="BH164" s="157">
        <f t="shared" si="170"/>
        <v>395388</v>
      </c>
      <c r="BI164" s="4">
        <f t="shared" si="187"/>
        <v>4.4289302084994913E-5</v>
      </c>
      <c r="BJ164" s="4">
        <f t="shared" si="171"/>
        <v>0.13962835975487664</v>
      </c>
      <c r="BK164" s="4">
        <f t="shared" si="188"/>
        <v>8.9160234344547715E-2</v>
      </c>
      <c r="BL164" s="159">
        <f t="shared" si="172"/>
        <v>305808</v>
      </c>
      <c r="BM164" s="4">
        <f t="shared" si="189"/>
        <v>5.9207905024458401E-5</v>
      </c>
      <c r="BN164" s="4">
        <f t="shared" si="173"/>
        <v>0.12106849454988283</v>
      </c>
      <c r="BO164" s="4">
        <f t="shared" si="190"/>
        <v>0.13532295687611168</v>
      </c>
      <c r="BP164" s="157">
        <f t="shared" si="174"/>
        <v>701614</v>
      </c>
      <c r="BQ164" s="164">
        <f t="shared" si="191"/>
        <v>1.2327217998757585E-4</v>
      </c>
      <c r="BR164" s="4">
        <f t="shared" si="175"/>
        <v>0.2777669345966145</v>
      </c>
      <c r="BS164" s="4">
        <f t="shared" si="192"/>
        <v>0.281745417095774</v>
      </c>
    </row>
    <row r="165" spans="1:71" x14ac:dyDescent="0.35">
      <c r="A165">
        <v>575</v>
      </c>
      <c r="B165" t="s">
        <v>232</v>
      </c>
      <c r="C165" t="s">
        <v>473</v>
      </c>
      <c r="G165" s="200">
        <v>6986510</v>
      </c>
      <c r="H165" s="4">
        <f t="shared" si="176"/>
        <v>1.1623502145462756E-3</v>
      </c>
      <c r="I165" s="200">
        <v>438677</v>
      </c>
      <c r="J165" s="200">
        <v>6914879</v>
      </c>
      <c r="K165" s="4">
        <f t="shared" si="156"/>
        <v>1.1267110184849337E-3</v>
      </c>
      <c r="L165" s="200">
        <v>367454</v>
      </c>
      <c r="M165">
        <v>575</v>
      </c>
      <c r="N165" t="s">
        <v>232</v>
      </c>
      <c r="O165" t="s">
        <v>473</v>
      </c>
      <c r="P165" s="200">
        <v>6490919</v>
      </c>
      <c r="Q165" s="4">
        <f t="shared" si="157"/>
        <v>1.072690748774787E-3</v>
      </c>
      <c r="R165">
        <v>575</v>
      </c>
      <c r="S165" t="s">
        <v>232</v>
      </c>
      <c r="T165" t="s">
        <v>473</v>
      </c>
      <c r="U165" s="200">
        <v>6420024</v>
      </c>
      <c r="V165" s="4">
        <f t="shared" si="158"/>
        <v>1.085392525911134E-3</v>
      </c>
      <c r="W165" s="163">
        <v>575</v>
      </c>
      <c r="X165" s="163" t="s">
        <v>232</v>
      </c>
      <c r="Y165" s="8" t="s">
        <v>472</v>
      </c>
      <c r="Z165" s="11">
        <f>4209030+Z416</f>
        <v>6482467</v>
      </c>
      <c r="AA165" s="161">
        <f t="shared" si="159"/>
        <v>1.0710217446102685E-3</v>
      </c>
      <c r="AB165">
        <v>575</v>
      </c>
      <c r="AC165" t="s">
        <v>232</v>
      </c>
      <c r="AD165" s="160">
        <v>6549900</v>
      </c>
      <c r="AE165" s="161">
        <f t="shared" si="160"/>
        <v>1.0624829327979916E-3</v>
      </c>
      <c r="AF165">
        <v>575</v>
      </c>
      <c r="AG165" t="s">
        <v>232</v>
      </c>
      <c r="AH165" s="3">
        <f>3832413+AH416</f>
        <v>5977444</v>
      </c>
      <c r="AI165" s="161">
        <f t="shared" si="161"/>
        <v>1.0021248508362793E-3</v>
      </c>
      <c r="AJ165">
        <v>575</v>
      </c>
      <c r="AK165" t="s">
        <v>232</v>
      </c>
      <c r="AL165" s="3">
        <f>3482085+AL416</f>
        <v>5448609</v>
      </c>
      <c r="AM165" s="161">
        <f t="shared" si="162"/>
        <v>9.5579208716541672E-4</v>
      </c>
      <c r="AN165" s="13">
        <v>575</v>
      </c>
      <c r="AO165" s="13" t="s">
        <v>232</v>
      </c>
      <c r="AP165" s="3">
        <f>3350452+AP416</f>
        <v>5319051</v>
      </c>
      <c r="AQ165" s="161">
        <f t="shared" si="163"/>
        <v>9.2135006299297805E-4</v>
      </c>
      <c r="AR165" s="179">
        <f t="shared" si="177"/>
        <v>70895</v>
      </c>
      <c r="AS165" s="4">
        <f t="shared" si="178"/>
        <v>-1.2701777136346973E-5</v>
      </c>
      <c r="AT165" s="4">
        <f t="shared" si="164"/>
        <v>1.1042793609494294E-2</v>
      </c>
      <c r="AU165" s="4">
        <f t="shared" si="179"/>
        <v>-1.1702473375412688E-2</v>
      </c>
      <c r="AV165" s="3">
        <f t="shared" si="180"/>
        <v>-62443</v>
      </c>
      <c r="AW165" s="164">
        <f t="shared" si="181"/>
        <v>1.4370781300865462E-5</v>
      </c>
      <c r="AX165" s="4">
        <f t="shared" si="165"/>
        <v>-9.6325982068246555E-3</v>
      </c>
      <c r="AY165" s="4">
        <f t="shared" si="182"/>
        <v>1.3417824029422307E-2</v>
      </c>
      <c r="AZ165" s="157">
        <f t="shared" si="166"/>
        <v>-67433</v>
      </c>
      <c r="BA165" s="164">
        <f t="shared" si="183"/>
        <v>8.5388118122768988E-6</v>
      </c>
      <c r="BB165" s="4">
        <f t="shared" si="167"/>
        <v>-1.0295271683537154E-2</v>
      </c>
      <c r="BC165" s="4">
        <f t="shared" si="184"/>
        <v>8.0366578593318184E-3</v>
      </c>
      <c r="BD165" s="157">
        <f t="shared" si="168"/>
        <v>572456</v>
      </c>
      <c r="BE165" s="4">
        <f t="shared" si="185"/>
        <v>6.0358081961712313E-5</v>
      </c>
      <c r="BF165" s="4">
        <f t="shared" si="169"/>
        <v>9.5769362289299567E-2</v>
      </c>
      <c r="BG165" s="4">
        <f t="shared" si="186"/>
        <v>6.0230101979152718E-2</v>
      </c>
      <c r="BH165" s="157">
        <f t="shared" si="170"/>
        <v>528835</v>
      </c>
      <c r="BI165" s="4">
        <f t="shared" si="187"/>
        <v>4.6332763670862607E-5</v>
      </c>
      <c r="BJ165" s="4">
        <f t="shared" si="171"/>
        <v>9.7058717188185095E-2</v>
      </c>
      <c r="BK165" s="4">
        <f t="shared" si="188"/>
        <v>4.8475776576338094E-2</v>
      </c>
      <c r="BL165" s="159">
        <f t="shared" si="172"/>
        <v>129558</v>
      </c>
      <c r="BM165" s="4">
        <f t="shared" si="189"/>
        <v>3.4442024172438661E-5</v>
      </c>
      <c r="BN165" s="4">
        <f t="shared" si="173"/>
        <v>2.4357352467573631E-2</v>
      </c>
      <c r="BO165" s="4">
        <f t="shared" si="190"/>
        <v>3.7382126029877047E-2</v>
      </c>
      <c r="BP165" s="157">
        <f t="shared" si="174"/>
        <v>1100973</v>
      </c>
      <c r="BQ165" s="164">
        <f t="shared" si="191"/>
        <v>1.4967168161729048E-4</v>
      </c>
      <c r="BR165" s="4">
        <f t="shared" si="175"/>
        <v>0.20698673503976556</v>
      </c>
      <c r="BS165" s="4">
        <f t="shared" si="192"/>
        <v>0.16244822421901889</v>
      </c>
    </row>
    <row r="166" spans="1:71" x14ac:dyDescent="0.35">
      <c r="A166">
        <v>579</v>
      </c>
      <c r="B166" t="s">
        <v>237</v>
      </c>
      <c r="C166" t="s">
        <v>472</v>
      </c>
      <c r="G166" s="200">
        <v>5071150</v>
      </c>
      <c r="H166" s="4">
        <f t="shared" si="176"/>
        <v>8.4369052509712932E-4</v>
      </c>
      <c r="I166" s="200">
        <v>157728</v>
      </c>
      <c r="J166" s="200">
        <v>4931493</v>
      </c>
      <c r="K166" s="4">
        <f t="shared" si="156"/>
        <v>8.0353792173099795E-4</v>
      </c>
      <c r="L166" s="200">
        <v>110131</v>
      </c>
      <c r="M166">
        <v>579</v>
      </c>
      <c r="N166" t="s">
        <v>237</v>
      </c>
      <c r="O166" t="s">
        <v>472</v>
      </c>
      <c r="P166" s="200">
        <v>4862459</v>
      </c>
      <c r="Q166" s="4">
        <f t="shared" si="157"/>
        <v>8.0357107916409108E-4</v>
      </c>
      <c r="R166">
        <v>579</v>
      </c>
      <c r="S166" t="s">
        <v>237</v>
      </c>
      <c r="T166" t="s">
        <v>472</v>
      </c>
      <c r="U166" s="200">
        <v>4551262</v>
      </c>
      <c r="V166" s="4">
        <f t="shared" si="158"/>
        <v>7.69452849126944E-4</v>
      </c>
      <c r="W166" s="163">
        <v>579</v>
      </c>
      <c r="X166" s="163" t="s">
        <v>237</v>
      </c>
      <c r="Y166" s="8" t="s">
        <v>472</v>
      </c>
      <c r="Z166" s="11">
        <v>4458842</v>
      </c>
      <c r="AA166" s="161">
        <f t="shared" si="159"/>
        <v>7.3668199742189799E-4</v>
      </c>
      <c r="AB166">
        <v>579</v>
      </c>
      <c r="AC166" t="s">
        <v>237</v>
      </c>
      <c r="AD166" s="160">
        <v>4538616</v>
      </c>
      <c r="AE166" s="161">
        <f t="shared" si="160"/>
        <v>7.3622529176382693E-4</v>
      </c>
      <c r="AF166">
        <v>579</v>
      </c>
      <c r="AG166" t="s">
        <v>237</v>
      </c>
      <c r="AH166" s="3">
        <v>4141176</v>
      </c>
      <c r="AI166" s="161">
        <f t="shared" si="161"/>
        <v>6.9427256554587208E-4</v>
      </c>
      <c r="AJ166">
        <v>579</v>
      </c>
      <c r="AK166" t="s">
        <v>237</v>
      </c>
      <c r="AL166" s="3">
        <v>3553233</v>
      </c>
      <c r="AM166" s="161">
        <f t="shared" si="162"/>
        <v>6.233062393089751E-4</v>
      </c>
      <c r="AN166" s="13">
        <v>579</v>
      </c>
      <c r="AO166" s="13" t="s">
        <v>237</v>
      </c>
      <c r="AP166" s="3">
        <v>3323757</v>
      </c>
      <c r="AQ166" s="161">
        <f t="shared" si="163"/>
        <v>5.7573121997201229E-4</v>
      </c>
      <c r="AR166" s="179">
        <f t="shared" si="177"/>
        <v>311197</v>
      </c>
      <c r="AS166" s="4">
        <f t="shared" si="178"/>
        <v>3.4118230037147074E-5</v>
      </c>
      <c r="AT166" s="4">
        <f t="shared" si="164"/>
        <v>6.8375980112768728E-2</v>
      </c>
      <c r="AU166" s="4">
        <f t="shared" si="179"/>
        <v>4.4340897659758051E-2</v>
      </c>
      <c r="AV166" s="3">
        <f t="shared" si="180"/>
        <v>92420</v>
      </c>
      <c r="AW166" s="164">
        <f t="shared" si="181"/>
        <v>3.2770851705046008E-5</v>
      </c>
      <c r="AX166" s="4">
        <f t="shared" si="165"/>
        <v>2.0727354770588416E-2</v>
      </c>
      <c r="AY166" s="4">
        <f t="shared" si="182"/>
        <v>4.4484393292806547E-2</v>
      </c>
      <c r="AZ166" s="157">
        <f t="shared" si="166"/>
        <v>-79774</v>
      </c>
      <c r="BA166" s="164">
        <f t="shared" si="183"/>
        <v>4.5670565807106288E-7</v>
      </c>
      <c r="BB166" s="4">
        <f t="shared" si="167"/>
        <v>-1.7576723829466956E-2</v>
      </c>
      <c r="BC166" s="4">
        <f t="shared" si="184"/>
        <v>6.2033410585080669E-4</v>
      </c>
      <c r="BD166" s="157">
        <f t="shared" si="168"/>
        <v>397440</v>
      </c>
      <c r="BE166" s="4">
        <f t="shared" si="185"/>
        <v>4.1952726217954852E-5</v>
      </c>
      <c r="BF166" s="4">
        <f t="shared" si="169"/>
        <v>9.5972738178720249E-2</v>
      </c>
      <c r="BG166" s="4">
        <f t="shared" si="186"/>
        <v>6.0426881746320348E-2</v>
      </c>
      <c r="BH166" s="157">
        <f t="shared" si="170"/>
        <v>587943</v>
      </c>
      <c r="BI166" s="4">
        <f t="shared" si="187"/>
        <v>7.0966326236896978E-5</v>
      </c>
      <c r="BJ166" s="4">
        <f t="shared" si="171"/>
        <v>0.16546705493278938</v>
      </c>
      <c r="BK166" s="4">
        <f t="shared" si="188"/>
        <v>0.11385467008251576</v>
      </c>
      <c r="BL166" s="159">
        <f t="shared" si="172"/>
        <v>229476</v>
      </c>
      <c r="BM166" s="4">
        <f t="shared" si="189"/>
        <v>4.7575019336962808E-5</v>
      </c>
      <c r="BN166" s="4">
        <f t="shared" si="173"/>
        <v>6.9041148314994152E-2</v>
      </c>
      <c r="BO166" s="4">
        <f t="shared" si="190"/>
        <v>8.2634079387384179E-2</v>
      </c>
      <c r="BP166" s="157">
        <f t="shared" si="174"/>
        <v>1227505</v>
      </c>
      <c r="BQ166" s="164">
        <f t="shared" si="191"/>
        <v>1.609507774498857E-4</v>
      </c>
      <c r="BR166" s="4">
        <f t="shared" si="175"/>
        <v>0.36931249787514553</v>
      </c>
      <c r="BS166" s="4">
        <f t="shared" si="192"/>
        <v>0.27955888419201919</v>
      </c>
    </row>
    <row r="167" spans="1:71" x14ac:dyDescent="0.35">
      <c r="A167">
        <v>589</v>
      </c>
      <c r="B167" t="s">
        <v>256</v>
      </c>
      <c r="C167" t="s">
        <v>471</v>
      </c>
      <c r="G167" s="200">
        <v>1325731</v>
      </c>
      <c r="H167" s="4">
        <f t="shared" si="176"/>
        <v>2.2056272907083056E-4</v>
      </c>
      <c r="I167" s="200">
        <v>66778</v>
      </c>
      <c r="J167" s="200">
        <v>1277762</v>
      </c>
      <c r="K167" s="4">
        <f t="shared" si="156"/>
        <v>2.0819865747489521E-4</v>
      </c>
      <c r="L167" s="200">
        <v>37485</v>
      </c>
      <c r="M167">
        <v>589</v>
      </c>
      <c r="N167" t="s">
        <v>256</v>
      </c>
      <c r="O167" t="s">
        <v>471</v>
      </c>
      <c r="P167" s="200">
        <v>1235257</v>
      </c>
      <c r="Q167" s="4">
        <f t="shared" si="157"/>
        <v>2.0413885248903848E-4</v>
      </c>
      <c r="R167">
        <v>589</v>
      </c>
      <c r="S167" t="s">
        <v>256</v>
      </c>
      <c r="T167" t="s">
        <v>471</v>
      </c>
      <c r="U167" s="200">
        <v>1138471</v>
      </c>
      <c r="V167" s="4">
        <f t="shared" si="158"/>
        <v>1.9247403348750326E-4</v>
      </c>
      <c r="W167" s="163">
        <v>589</v>
      </c>
      <c r="X167" s="163" t="s">
        <v>256</v>
      </c>
      <c r="Y167" s="8" t="s">
        <v>471</v>
      </c>
      <c r="Z167" s="11">
        <v>1128981</v>
      </c>
      <c r="AA167" s="161">
        <f t="shared" si="159"/>
        <v>1.8652824615255975E-4</v>
      </c>
      <c r="AB167">
        <v>589</v>
      </c>
      <c r="AC167" t="s">
        <v>256</v>
      </c>
      <c r="AD167" s="160">
        <v>1130853.32</v>
      </c>
      <c r="AE167" s="161">
        <f t="shared" si="160"/>
        <v>1.8343980091267741E-4</v>
      </c>
      <c r="AF167">
        <v>589</v>
      </c>
      <c r="AG167" t="s">
        <v>256</v>
      </c>
      <c r="AH167" s="3">
        <v>1185075</v>
      </c>
      <c r="AI167" s="161">
        <f t="shared" si="161"/>
        <v>1.98679085509593E-4</v>
      </c>
      <c r="AJ167">
        <v>589</v>
      </c>
      <c r="AK167" t="s">
        <v>256</v>
      </c>
      <c r="AL167" s="3">
        <v>1017126</v>
      </c>
      <c r="AM167" s="161">
        <f t="shared" si="162"/>
        <v>1.7842370088406266E-4</v>
      </c>
      <c r="AN167" s="13">
        <v>589</v>
      </c>
      <c r="AO167" s="13" t="s">
        <v>256</v>
      </c>
      <c r="AP167" s="3">
        <v>1207084</v>
      </c>
      <c r="AQ167" s="161">
        <f t="shared" si="163"/>
        <v>2.0908747057281758E-4</v>
      </c>
      <c r="AR167" s="179">
        <f t="shared" si="177"/>
        <v>96786</v>
      </c>
      <c r="AS167" s="4">
        <f t="shared" si="178"/>
        <v>1.1664819001535226E-5</v>
      </c>
      <c r="AT167" s="4">
        <f t="shared" si="164"/>
        <v>8.5014023194266694E-2</v>
      </c>
      <c r="AU167" s="4">
        <f t="shared" si="179"/>
        <v>6.0604637364201061E-2</v>
      </c>
      <c r="AV167" s="3">
        <f t="shared" si="180"/>
        <v>9490</v>
      </c>
      <c r="AW167" s="164">
        <f t="shared" si="181"/>
        <v>5.9457873349435099E-6</v>
      </c>
      <c r="AX167" s="4">
        <f t="shared" si="165"/>
        <v>8.4058101952114335E-3</v>
      </c>
      <c r="AY167" s="4">
        <f t="shared" si="182"/>
        <v>3.187606948322725E-2</v>
      </c>
      <c r="AZ167" s="157">
        <f t="shared" si="166"/>
        <v>-1872.3200000000652</v>
      </c>
      <c r="BA167" s="164">
        <f t="shared" si="183"/>
        <v>3.0884452398823384E-6</v>
      </c>
      <c r="BB167" s="4">
        <f t="shared" si="167"/>
        <v>-1.6556700739933849E-3</v>
      </c>
      <c r="BC167" s="4">
        <f t="shared" si="184"/>
        <v>1.6836287569634501E-2</v>
      </c>
      <c r="BD167" s="157">
        <f t="shared" si="168"/>
        <v>-54221.679999999935</v>
      </c>
      <c r="BE167" s="4">
        <f t="shared" si="185"/>
        <v>-1.5239284596915595E-5</v>
      </c>
      <c r="BF167" s="4">
        <f t="shared" si="169"/>
        <v>-4.5753796173237923E-2</v>
      </c>
      <c r="BG167" s="4">
        <f t="shared" si="186"/>
        <v>-7.6703013595156605E-2</v>
      </c>
      <c r="BH167" s="157">
        <f t="shared" si="170"/>
        <v>167949</v>
      </c>
      <c r="BI167" s="4">
        <f t="shared" si="187"/>
        <v>2.0255384625530347E-5</v>
      </c>
      <c r="BJ167" s="4">
        <f t="shared" si="171"/>
        <v>0.16512113543454793</v>
      </c>
      <c r="BK167" s="4">
        <f t="shared" si="188"/>
        <v>0.11352406953318397</v>
      </c>
      <c r="BL167" s="159">
        <f t="shared" si="172"/>
        <v>-189958</v>
      </c>
      <c r="BM167" s="4">
        <f t="shared" si="189"/>
        <v>-3.0663769688754925E-5</v>
      </c>
      <c r="BN167" s="4">
        <f t="shared" si="173"/>
        <v>-0.15736932972353207</v>
      </c>
      <c r="BO167" s="4">
        <f t="shared" si="190"/>
        <v>-0.14665522331275152</v>
      </c>
      <c r="BP167" s="157">
        <f t="shared" si="174"/>
        <v>-68613</v>
      </c>
      <c r="BQ167" s="164">
        <f t="shared" si="191"/>
        <v>-2.2559224420257834E-5</v>
      </c>
      <c r="BR167" s="4">
        <f t="shared" si="175"/>
        <v>-5.6841943062786018E-2</v>
      </c>
      <c r="BS167" s="4">
        <f t="shared" si="192"/>
        <v>-0.10789371720100882</v>
      </c>
    </row>
    <row r="168" spans="1:71" x14ac:dyDescent="0.35">
      <c r="A168">
        <v>590</v>
      </c>
      <c r="B168" t="s">
        <v>258</v>
      </c>
      <c r="C168" t="s">
        <v>472</v>
      </c>
      <c r="G168" s="200">
        <v>7726907</v>
      </c>
      <c r="H168" s="4">
        <f t="shared" si="176"/>
        <v>1.2855305451833774E-3</v>
      </c>
      <c r="I168" s="200">
        <v>525833</v>
      </c>
      <c r="J168" s="200">
        <v>7811071</v>
      </c>
      <c r="K168" s="4">
        <f t="shared" si="156"/>
        <v>1.2727366251626571E-3</v>
      </c>
      <c r="L168" s="200">
        <v>467949</v>
      </c>
      <c r="M168">
        <v>590</v>
      </c>
      <c r="N168" t="s">
        <v>258</v>
      </c>
      <c r="O168" t="s">
        <v>472</v>
      </c>
      <c r="P168" s="200">
        <v>7562063</v>
      </c>
      <c r="Q168" s="4">
        <f t="shared" si="157"/>
        <v>1.2497082495948745E-3</v>
      </c>
      <c r="R168">
        <v>590</v>
      </c>
      <c r="S168" t="s">
        <v>258</v>
      </c>
      <c r="T168" t="s">
        <v>472</v>
      </c>
      <c r="U168" s="200">
        <v>7291374</v>
      </c>
      <c r="V168" s="4">
        <f t="shared" si="158"/>
        <v>1.232706114996263E-3</v>
      </c>
      <c r="W168" s="163">
        <v>590</v>
      </c>
      <c r="X168" s="163" t="s">
        <v>258</v>
      </c>
      <c r="Y168" s="8" t="s">
        <v>472</v>
      </c>
      <c r="Z168" s="11">
        <v>7547147</v>
      </c>
      <c r="AA168" s="161">
        <f t="shared" si="159"/>
        <v>1.2469262931489129E-3</v>
      </c>
      <c r="AB168">
        <v>590</v>
      </c>
      <c r="AC168" t="s">
        <v>258</v>
      </c>
      <c r="AD168" s="160">
        <v>7810652</v>
      </c>
      <c r="AE168" s="161">
        <f t="shared" si="160"/>
        <v>1.2669940676994305E-3</v>
      </c>
      <c r="AF168">
        <v>590</v>
      </c>
      <c r="AG168" t="s">
        <v>258</v>
      </c>
      <c r="AH168" s="3">
        <v>7403567</v>
      </c>
      <c r="AI168" s="161">
        <f t="shared" si="161"/>
        <v>1.2412158901917607E-3</v>
      </c>
      <c r="AJ168">
        <v>590</v>
      </c>
      <c r="AK168" t="s">
        <v>258</v>
      </c>
      <c r="AL168" s="3">
        <v>6741628</v>
      </c>
      <c r="AM168" s="161">
        <f t="shared" si="162"/>
        <v>1.1826127910835251E-3</v>
      </c>
      <c r="AN168" s="13">
        <v>590</v>
      </c>
      <c r="AO168" s="13" t="s">
        <v>258</v>
      </c>
      <c r="AP168" s="3">
        <v>6527761</v>
      </c>
      <c r="AQ168" s="161">
        <f t="shared" si="163"/>
        <v>1.1307191844096072E-3</v>
      </c>
      <c r="AR168" s="179">
        <f t="shared" si="177"/>
        <v>270689</v>
      </c>
      <c r="AS168" s="4">
        <f t="shared" si="178"/>
        <v>1.7002134598611456E-5</v>
      </c>
      <c r="AT168" s="4">
        <f t="shared" si="164"/>
        <v>3.7124552930627344E-2</v>
      </c>
      <c r="AU168" s="4">
        <f t="shared" si="179"/>
        <v>1.3792528804534241E-2</v>
      </c>
      <c r="AV168" s="3">
        <f t="shared" si="180"/>
        <v>-255773</v>
      </c>
      <c r="AW168" s="164">
        <f t="shared" si="181"/>
        <v>-1.4220178152649868E-5</v>
      </c>
      <c r="AX168" s="4">
        <f t="shared" si="165"/>
        <v>-3.3890024932600356E-2</v>
      </c>
      <c r="AY168" s="4">
        <f t="shared" si="182"/>
        <v>-1.14041850194201E-2</v>
      </c>
      <c r="AZ168" s="157">
        <f t="shared" si="166"/>
        <v>-263505</v>
      </c>
      <c r="BA168" s="164">
        <f t="shared" si="183"/>
        <v>-2.0067774550517605E-5</v>
      </c>
      <c r="BB168" s="4">
        <f t="shared" si="167"/>
        <v>-3.3736620195087427E-2</v>
      </c>
      <c r="BC168" s="4">
        <f t="shared" si="184"/>
        <v>-1.5838885960181379E-2</v>
      </c>
      <c r="BD168" s="157">
        <f t="shared" si="168"/>
        <v>407085</v>
      </c>
      <c r="BE168" s="4">
        <f t="shared" si="185"/>
        <v>2.577817750766976E-5</v>
      </c>
      <c r="BF168" s="4">
        <f t="shared" si="169"/>
        <v>5.4984982238966702E-2</v>
      </c>
      <c r="BG168" s="4">
        <f t="shared" si="186"/>
        <v>2.0768488150507951E-2</v>
      </c>
      <c r="BH168" s="157">
        <f t="shared" si="170"/>
        <v>661939</v>
      </c>
      <c r="BI168" s="4">
        <f t="shared" si="187"/>
        <v>5.8603099108235678E-5</v>
      </c>
      <c r="BJ168" s="4">
        <f t="shared" si="171"/>
        <v>9.8186817783479E-2</v>
      </c>
      <c r="BK168" s="4">
        <f t="shared" si="188"/>
        <v>4.9553919550069103E-2</v>
      </c>
      <c r="BL168" s="159">
        <f t="shared" si="172"/>
        <v>213867</v>
      </c>
      <c r="BM168" s="4">
        <f t="shared" si="189"/>
        <v>5.1893606673917821E-5</v>
      </c>
      <c r="BN168" s="4">
        <f t="shared" si="173"/>
        <v>3.2762688462399284E-2</v>
      </c>
      <c r="BO168" s="4">
        <f t="shared" si="190"/>
        <v>4.5894336444829584E-2</v>
      </c>
      <c r="BP168" s="157">
        <f t="shared" si="174"/>
        <v>763613</v>
      </c>
      <c r="BQ168" s="164">
        <f t="shared" si="191"/>
        <v>1.1620710873930565E-4</v>
      </c>
      <c r="BR168" s="4">
        <f t="shared" si="175"/>
        <v>0.11697931342768217</v>
      </c>
      <c r="BS168" s="4">
        <f t="shared" si="192"/>
        <v>0.10277273998847197</v>
      </c>
    </row>
    <row r="169" spans="1:71" x14ac:dyDescent="0.35">
      <c r="A169">
        <v>597</v>
      </c>
      <c r="B169" t="s">
        <v>271</v>
      </c>
      <c r="C169" t="s">
        <v>473</v>
      </c>
      <c r="G169" s="200">
        <v>14084997</v>
      </c>
      <c r="H169" s="4">
        <f t="shared" si="176"/>
        <v>2.343330115441565E-3</v>
      </c>
      <c r="I169" s="200">
        <v>468495</v>
      </c>
      <c r="J169" s="200">
        <v>13740774</v>
      </c>
      <c r="K169" s="4">
        <f t="shared" si="156"/>
        <v>2.2389229758483548E-3</v>
      </c>
      <c r="L169" s="200">
        <v>361011</v>
      </c>
      <c r="M169">
        <v>597</v>
      </c>
      <c r="N169" t="s">
        <v>271</v>
      </c>
      <c r="O169" t="s">
        <v>473</v>
      </c>
      <c r="P169" s="200">
        <v>12957335</v>
      </c>
      <c r="Q169" s="4">
        <f t="shared" si="157"/>
        <v>2.1413321262021227E-3</v>
      </c>
      <c r="R169">
        <v>597</v>
      </c>
      <c r="S169" t="s">
        <v>271</v>
      </c>
      <c r="T169" t="s">
        <v>473</v>
      </c>
      <c r="U169" s="200">
        <v>12515215</v>
      </c>
      <c r="V169" s="4">
        <f t="shared" si="158"/>
        <v>2.1158676075308928E-3</v>
      </c>
      <c r="W169" s="163">
        <v>597</v>
      </c>
      <c r="X169" s="163" t="s">
        <v>271</v>
      </c>
      <c r="Y169" s="8" t="s">
        <v>473</v>
      </c>
      <c r="Z169" s="11">
        <v>12361754</v>
      </c>
      <c r="AA169" s="161">
        <f t="shared" si="159"/>
        <v>2.0423871553103107E-3</v>
      </c>
      <c r="AB169">
        <v>597</v>
      </c>
      <c r="AC169" t="s">
        <v>271</v>
      </c>
      <c r="AD169" s="160">
        <v>12006775</v>
      </c>
      <c r="AE169" s="161">
        <f t="shared" si="160"/>
        <v>1.9476623330807502E-3</v>
      </c>
      <c r="AF169">
        <v>597</v>
      </c>
      <c r="AG169" t="s">
        <v>271</v>
      </c>
      <c r="AH169" s="3">
        <v>10730539</v>
      </c>
      <c r="AI169" s="161">
        <f t="shared" si="161"/>
        <v>1.7989862882475983E-3</v>
      </c>
      <c r="AJ169">
        <v>597</v>
      </c>
      <c r="AK169" t="s">
        <v>271</v>
      </c>
      <c r="AL169" s="3">
        <v>9654937</v>
      </c>
      <c r="AM169" s="161">
        <f t="shared" si="162"/>
        <v>1.6936639033339716E-3</v>
      </c>
      <c r="AN169" s="13">
        <v>597</v>
      </c>
      <c r="AO169" s="13" t="s">
        <v>271</v>
      </c>
      <c r="AP169" s="3">
        <v>9345236</v>
      </c>
      <c r="AQ169" s="161">
        <f t="shared" si="163"/>
        <v>1.6187537546235684E-3</v>
      </c>
      <c r="AR169" s="179">
        <f t="shared" si="177"/>
        <v>442120</v>
      </c>
      <c r="AS169" s="4">
        <f t="shared" si="178"/>
        <v>2.5464518671229879E-5</v>
      </c>
      <c r="AT169" s="4">
        <f t="shared" si="164"/>
        <v>3.5326600461917754E-2</v>
      </c>
      <c r="AU169" s="4">
        <f t="shared" si="179"/>
        <v>1.2035024583105011E-2</v>
      </c>
      <c r="AV169" s="3">
        <f t="shared" si="180"/>
        <v>153461</v>
      </c>
      <c r="AW169" s="164">
        <f t="shared" si="181"/>
        <v>7.3480452220582061E-5</v>
      </c>
      <c r="AX169" s="4">
        <f t="shared" si="165"/>
        <v>1.2414176823127204E-2</v>
      </c>
      <c r="AY169" s="4">
        <f t="shared" si="182"/>
        <v>3.5977729310297087E-2</v>
      </c>
      <c r="AZ169" s="157">
        <f t="shared" si="166"/>
        <v>354979</v>
      </c>
      <c r="BA169" s="164">
        <f t="shared" si="183"/>
        <v>9.4724822229560503E-5</v>
      </c>
      <c r="BB169" s="4">
        <f t="shared" si="167"/>
        <v>2.9564891488347202E-2</v>
      </c>
      <c r="BC169" s="4">
        <f t="shared" si="184"/>
        <v>4.863513588606902E-2</v>
      </c>
      <c r="BD169" s="157">
        <f t="shared" si="168"/>
        <v>1276236</v>
      </c>
      <c r="BE169" s="4">
        <f t="shared" si="185"/>
        <v>1.4867604483315188E-4</v>
      </c>
      <c r="BF169" s="4">
        <f t="shared" si="169"/>
        <v>0.1189349388693336</v>
      </c>
      <c r="BG169" s="4">
        <f t="shared" si="186"/>
        <v>8.2644345765402111E-2</v>
      </c>
      <c r="BH169" s="157">
        <f t="shared" si="170"/>
        <v>1075602</v>
      </c>
      <c r="BI169" s="4">
        <f t="shared" si="187"/>
        <v>1.0532238491362672E-4</v>
      </c>
      <c r="BJ169" s="4">
        <f t="shared" si="171"/>
        <v>0.11140435199111087</v>
      </c>
      <c r="BK169" s="4">
        <f t="shared" si="188"/>
        <v>6.2186118926134022E-2</v>
      </c>
      <c r="BL169" s="159">
        <f t="shared" si="172"/>
        <v>309701</v>
      </c>
      <c r="BM169" s="4">
        <f t="shared" si="189"/>
        <v>7.491014871040323E-5</v>
      </c>
      <c r="BN169" s="4">
        <f t="shared" si="173"/>
        <v>3.3139987047946143E-2</v>
      </c>
      <c r="BO169" s="4">
        <f t="shared" si="190"/>
        <v>4.6276432407610472E-2</v>
      </c>
      <c r="BP169" s="157">
        <f t="shared" si="174"/>
        <v>3169979</v>
      </c>
      <c r="BQ169" s="164">
        <f t="shared" si="191"/>
        <v>4.2363340068674233E-4</v>
      </c>
      <c r="BR169" s="4">
        <f t="shared" si="175"/>
        <v>0.33920802000077899</v>
      </c>
      <c r="BS169" s="4">
        <f t="shared" si="192"/>
        <v>0.26170342430202165</v>
      </c>
    </row>
    <row r="170" spans="1:71" x14ac:dyDescent="0.35">
      <c r="A170">
        <v>599</v>
      </c>
      <c r="B170" t="s">
        <v>277</v>
      </c>
      <c r="C170" t="s">
        <v>473</v>
      </c>
      <c r="G170" s="200">
        <v>534630473</v>
      </c>
      <c r="H170" s="4">
        <f t="shared" si="176"/>
        <v>8.8946819655955092E-2</v>
      </c>
      <c r="I170" s="200">
        <v>10037143</v>
      </c>
      <c r="J170" s="200">
        <v>547264261</v>
      </c>
      <c r="K170" s="4">
        <f t="shared" si="156"/>
        <v>8.9171288881803229E-2</v>
      </c>
      <c r="L170" s="200">
        <v>7178001</v>
      </c>
      <c r="M170">
        <v>599</v>
      </c>
      <c r="N170" t="s">
        <v>277</v>
      </c>
      <c r="O170" t="s">
        <v>473</v>
      </c>
      <c r="P170" s="200">
        <v>535272338</v>
      </c>
      <c r="Q170" s="4">
        <f t="shared" si="157"/>
        <v>8.845922819983594E-2</v>
      </c>
      <c r="R170">
        <v>599</v>
      </c>
      <c r="S170" t="s">
        <v>277</v>
      </c>
      <c r="T170" t="s">
        <v>473</v>
      </c>
      <c r="U170" s="200">
        <v>519058067</v>
      </c>
      <c r="V170" s="4">
        <f t="shared" si="158"/>
        <v>8.7753838059745667E-2</v>
      </c>
      <c r="W170" s="163">
        <v>599</v>
      </c>
      <c r="X170" s="163" t="s">
        <v>277</v>
      </c>
      <c r="Y170" s="8" t="s">
        <v>473</v>
      </c>
      <c r="Z170" s="11">
        <v>539961950</v>
      </c>
      <c r="AA170" s="161">
        <f t="shared" si="159"/>
        <v>8.9211559381970257E-2</v>
      </c>
      <c r="AB170">
        <v>599</v>
      </c>
      <c r="AC170" t="s">
        <v>277</v>
      </c>
      <c r="AD170" s="160">
        <v>560969354</v>
      </c>
      <c r="AE170" s="161">
        <f t="shared" si="160"/>
        <v>9.0996864753311466E-2</v>
      </c>
      <c r="AF170">
        <v>599</v>
      </c>
      <c r="AG170" t="s">
        <v>277</v>
      </c>
      <c r="AH170" s="3">
        <v>559483119</v>
      </c>
      <c r="AI170" s="161">
        <f t="shared" si="161"/>
        <v>9.3797940586861417E-2</v>
      </c>
      <c r="AJ170">
        <v>599</v>
      </c>
      <c r="AK170" t="s">
        <v>277</v>
      </c>
      <c r="AL170" s="3">
        <v>550698042</v>
      </c>
      <c r="AM170" s="161">
        <f t="shared" si="162"/>
        <v>9.6603157055514227E-2</v>
      </c>
      <c r="AN170" s="13">
        <v>599</v>
      </c>
      <c r="AO170" s="13" t="s">
        <v>277</v>
      </c>
      <c r="AP170" s="3">
        <v>579810099</v>
      </c>
      <c r="AQ170" s="161">
        <f t="shared" si="163"/>
        <v>0.10043296656445197</v>
      </c>
      <c r="AR170" s="179">
        <f t="shared" si="177"/>
        <v>16214271</v>
      </c>
      <c r="AS170" s="4">
        <f t="shared" si="178"/>
        <v>7.053901400902729E-4</v>
      </c>
      <c r="AT170" s="4">
        <f t="shared" si="164"/>
        <v>3.123787497170331E-2</v>
      </c>
      <c r="AU170" s="4">
        <f t="shared" si="179"/>
        <v>8.0382824921004636E-3</v>
      </c>
      <c r="AV170" s="3">
        <f t="shared" si="180"/>
        <v>-20903883</v>
      </c>
      <c r="AW170" s="164">
        <f t="shared" si="181"/>
        <v>-1.4577213222245894E-3</v>
      </c>
      <c r="AX170" s="4">
        <f t="shared" si="165"/>
        <v>-3.8713622320980211E-2</v>
      </c>
      <c r="AY170" s="4">
        <f t="shared" si="182"/>
        <v>-1.6340049790892864E-2</v>
      </c>
      <c r="AZ170" s="157">
        <f t="shared" si="166"/>
        <v>-21007404</v>
      </c>
      <c r="BA170" s="164">
        <f t="shared" si="183"/>
        <v>-1.7853053713412087E-3</v>
      </c>
      <c r="BB170" s="4">
        <f t="shared" si="167"/>
        <v>-3.7448398651738116E-2</v>
      </c>
      <c r="BC170" s="4">
        <f t="shared" si="184"/>
        <v>-1.9619416297265775E-2</v>
      </c>
      <c r="BD170" s="157">
        <f t="shared" si="168"/>
        <v>1486235</v>
      </c>
      <c r="BE170" s="4">
        <f t="shared" si="185"/>
        <v>-2.8010758335499514E-3</v>
      </c>
      <c r="BF170" s="4">
        <f t="shared" si="169"/>
        <v>2.6564429730363322E-3</v>
      </c>
      <c r="BG170" s="4">
        <f t="shared" si="186"/>
        <v>-2.9862871359697073E-2</v>
      </c>
      <c r="BH170" s="157">
        <f t="shared" si="170"/>
        <v>8785077</v>
      </c>
      <c r="BI170" s="4">
        <f t="shared" si="187"/>
        <v>-2.8052164686528103E-3</v>
      </c>
      <c r="BJ170" s="4">
        <f t="shared" si="171"/>
        <v>1.5952620728584322E-2</v>
      </c>
      <c r="BK170" s="4">
        <f t="shared" si="188"/>
        <v>-2.9038558926606891E-2</v>
      </c>
      <c r="BL170" s="159">
        <f t="shared" si="172"/>
        <v>-29112057</v>
      </c>
      <c r="BM170" s="4">
        <f t="shared" si="189"/>
        <v>-3.8298095089377426E-3</v>
      </c>
      <c r="BN170" s="4">
        <f t="shared" si="173"/>
        <v>-5.0209641139762208E-2</v>
      </c>
      <c r="BO170" s="4">
        <f t="shared" si="190"/>
        <v>-3.8132991984061289E-2</v>
      </c>
      <c r="BP170" s="157">
        <f t="shared" si="174"/>
        <v>-60752032</v>
      </c>
      <c r="BQ170" s="164">
        <f t="shared" si="191"/>
        <v>-1.1221407182481713E-2</v>
      </c>
      <c r="BR170" s="4">
        <f t="shared" si="175"/>
        <v>-0.10477918909101305</v>
      </c>
      <c r="BS170" s="4">
        <f t="shared" si="192"/>
        <v>-0.11173031691023956</v>
      </c>
    </row>
    <row r="171" spans="1:71" x14ac:dyDescent="0.35">
      <c r="A171">
        <v>603</v>
      </c>
      <c r="B171" t="s">
        <v>273</v>
      </c>
      <c r="C171" t="s">
        <v>473</v>
      </c>
      <c r="G171" s="200">
        <v>22269408</v>
      </c>
      <c r="H171" s="4">
        <f t="shared" si="176"/>
        <v>3.704975898784736E-3</v>
      </c>
      <c r="I171" s="200">
        <v>722541</v>
      </c>
      <c r="J171" s="200">
        <v>22394920</v>
      </c>
      <c r="K171" s="4">
        <f t="shared" si="156"/>
        <v>3.6490303188369041E-3</v>
      </c>
      <c r="L171" s="200">
        <v>468217</v>
      </c>
      <c r="M171">
        <v>603</v>
      </c>
      <c r="N171" t="s">
        <v>273</v>
      </c>
      <c r="O171" t="s">
        <v>473</v>
      </c>
      <c r="P171" s="200">
        <v>21818248</v>
      </c>
      <c r="Q171" s="4">
        <f t="shared" si="157"/>
        <v>3.6056886219153254E-3</v>
      </c>
      <c r="R171">
        <v>603</v>
      </c>
      <c r="S171" t="s">
        <v>273</v>
      </c>
      <c r="T171" t="s">
        <v>473</v>
      </c>
      <c r="U171" s="200">
        <v>20955365</v>
      </c>
      <c r="V171" s="4">
        <f t="shared" si="158"/>
        <v>3.5427899566636777E-3</v>
      </c>
      <c r="W171" s="163">
        <v>603</v>
      </c>
      <c r="X171" s="163" t="s">
        <v>273</v>
      </c>
      <c r="Y171" s="8" t="s">
        <v>473</v>
      </c>
      <c r="Z171" s="11">
        <v>20689660</v>
      </c>
      <c r="AA171" s="161">
        <f t="shared" si="159"/>
        <v>3.4183090710054194E-3</v>
      </c>
      <c r="AB171">
        <v>603</v>
      </c>
      <c r="AC171" t="s">
        <v>273</v>
      </c>
      <c r="AD171" s="160">
        <v>20583717</v>
      </c>
      <c r="AE171" s="161">
        <f t="shared" si="160"/>
        <v>3.3389590690001188E-3</v>
      </c>
      <c r="AF171">
        <v>603</v>
      </c>
      <c r="AG171" t="s">
        <v>273</v>
      </c>
      <c r="AH171" s="3">
        <v>20013040</v>
      </c>
      <c r="AI171" s="161">
        <f t="shared" si="161"/>
        <v>3.355207464056625E-3</v>
      </c>
      <c r="AJ171">
        <v>603</v>
      </c>
      <c r="AK171" t="s">
        <v>273</v>
      </c>
      <c r="AL171" s="3">
        <v>18690997</v>
      </c>
      <c r="AM171" s="161">
        <f t="shared" si="162"/>
        <v>3.278764733133272E-3</v>
      </c>
      <c r="AN171" s="13">
        <v>603</v>
      </c>
      <c r="AO171" s="13" t="s">
        <v>273</v>
      </c>
      <c r="AP171" s="3">
        <v>18722441</v>
      </c>
      <c r="AQ171" s="161">
        <f t="shared" si="163"/>
        <v>3.2430450835557534E-3</v>
      </c>
      <c r="AR171" s="179">
        <f t="shared" si="177"/>
        <v>862883</v>
      </c>
      <c r="AS171" s="4">
        <f t="shared" si="178"/>
        <v>6.289866525164764E-5</v>
      </c>
      <c r="AT171" s="4">
        <f t="shared" si="164"/>
        <v>4.1177187798924049E-2</v>
      </c>
      <c r="AU171" s="4">
        <f t="shared" si="179"/>
        <v>1.7753992198532898E-2</v>
      </c>
      <c r="AV171" s="3">
        <f t="shared" si="180"/>
        <v>265705</v>
      </c>
      <c r="AW171" s="164">
        <f t="shared" si="181"/>
        <v>1.2448088565825827E-4</v>
      </c>
      <c r="AX171" s="4">
        <f t="shared" si="165"/>
        <v>1.2842405336772089E-2</v>
      </c>
      <c r="AY171" s="4">
        <f t="shared" si="182"/>
        <v>3.6415924678702326E-2</v>
      </c>
      <c r="AZ171" s="157">
        <f t="shared" si="166"/>
        <v>105943</v>
      </c>
      <c r="BA171" s="164">
        <f t="shared" si="183"/>
        <v>7.9350002005300607E-5</v>
      </c>
      <c r="BB171" s="4">
        <f t="shared" si="167"/>
        <v>5.1469324029280034E-3</v>
      </c>
      <c r="BC171" s="4">
        <f t="shared" si="184"/>
        <v>2.3764892101256777E-2</v>
      </c>
      <c r="BD171" s="157">
        <f t="shared" si="168"/>
        <v>570677</v>
      </c>
      <c r="BE171" s="4">
        <f t="shared" si="185"/>
        <v>-1.6248395056506128E-5</v>
      </c>
      <c r="BF171" s="4">
        <f t="shared" si="169"/>
        <v>2.8515258051750259E-2</v>
      </c>
      <c r="BG171" s="4">
        <f t="shared" si="186"/>
        <v>-4.8427393031788713E-3</v>
      </c>
      <c r="BH171" s="157">
        <f t="shared" si="170"/>
        <v>1322043</v>
      </c>
      <c r="BI171" s="4">
        <f t="shared" si="187"/>
        <v>7.6442730923353009E-5</v>
      </c>
      <c r="BJ171" s="4">
        <f t="shared" si="171"/>
        <v>7.0731539895918877E-2</v>
      </c>
      <c r="BK171" s="4">
        <f t="shared" si="188"/>
        <v>2.3314491018787544E-2</v>
      </c>
      <c r="BL171" s="159">
        <f t="shared" si="172"/>
        <v>-31444</v>
      </c>
      <c r="BM171" s="4">
        <f t="shared" si="189"/>
        <v>3.5719649577518539E-5</v>
      </c>
      <c r="BN171" s="4">
        <f t="shared" si="173"/>
        <v>-1.6794818581615505E-3</v>
      </c>
      <c r="BO171" s="4">
        <f t="shared" si="190"/>
        <v>1.1014231580880352E-2</v>
      </c>
      <c r="BP171" s="157">
        <f t="shared" si="174"/>
        <v>2232924</v>
      </c>
      <c r="BQ171" s="164">
        <f t="shared" si="191"/>
        <v>1.7526398744966603E-4</v>
      </c>
      <c r="BR171" s="4">
        <f t="shared" si="175"/>
        <v>0.11926457666497654</v>
      </c>
      <c r="BS171" s="4">
        <f t="shared" si="192"/>
        <v>5.4043031451632591E-2</v>
      </c>
    </row>
    <row r="172" spans="1:71" x14ac:dyDescent="0.35">
      <c r="A172">
        <v>606</v>
      </c>
      <c r="B172" t="s">
        <v>282</v>
      </c>
      <c r="C172" t="s">
        <v>473</v>
      </c>
      <c r="G172" s="200">
        <v>33657104</v>
      </c>
      <c r="H172" s="4">
        <f t="shared" si="176"/>
        <v>5.599554291829012E-3</v>
      </c>
      <c r="I172" s="200">
        <v>1266954</v>
      </c>
      <c r="J172" s="200">
        <v>35795699</v>
      </c>
      <c r="K172" s="4">
        <f t="shared" si="156"/>
        <v>5.8325544782012999E-3</v>
      </c>
      <c r="L172" s="200">
        <v>936189</v>
      </c>
      <c r="M172">
        <v>606</v>
      </c>
      <c r="N172" t="s">
        <v>282</v>
      </c>
      <c r="O172" t="s">
        <v>473</v>
      </c>
      <c r="P172" s="200">
        <v>35829661</v>
      </c>
      <c r="Q172" s="4">
        <f t="shared" si="157"/>
        <v>5.9212179178998823E-3</v>
      </c>
      <c r="R172">
        <v>606</v>
      </c>
      <c r="S172" t="s">
        <v>282</v>
      </c>
      <c r="T172" t="s">
        <v>473</v>
      </c>
      <c r="U172" s="200">
        <v>35039246</v>
      </c>
      <c r="V172" s="4">
        <f t="shared" si="158"/>
        <v>5.9238619235631521E-3</v>
      </c>
      <c r="W172" s="163">
        <v>606</v>
      </c>
      <c r="X172" s="163" t="s">
        <v>282</v>
      </c>
      <c r="Y172" s="8" t="s">
        <v>473</v>
      </c>
      <c r="Z172" s="11">
        <v>37572497</v>
      </c>
      <c r="AA172" s="161">
        <f t="shared" si="159"/>
        <v>6.207661571791122E-3</v>
      </c>
      <c r="AB172">
        <v>606</v>
      </c>
      <c r="AC172" t="s">
        <v>282</v>
      </c>
      <c r="AD172" s="160">
        <v>39735477</v>
      </c>
      <c r="AE172" s="161">
        <f t="shared" si="160"/>
        <v>6.4456352217724154E-3</v>
      </c>
      <c r="AF172">
        <v>606</v>
      </c>
      <c r="AG172" t="s">
        <v>282</v>
      </c>
      <c r="AH172" s="3">
        <v>39338421</v>
      </c>
      <c r="AI172" s="161">
        <f t="shared" si="161"/>
        <v>6.5951281646067705E-3</v>
      </c>
      <c r="AJ172">
        <v>606</v>
      </c>
      <c r="AK172" t="s">
        <v>282</v>
      </c>
      <c r="AL172" s="3">
        <v>37102456</v>
      </c>
      <c r="AM172" s="161">
        <f t="shared" si="162"/>
        <v>6.5084930592749527E-3</v>
      </c>
      <c r="AN172" s="13">
        <v>606</v>
      </c>
      <c r="AO172" s="13" t="s">
        <v>282</v>
      </c>
      <c r="AP172" s="3">
        <v>37221018</v>
      </c>
      <c r="AQ172" s="161">
        <f t="shared" si="163"/>
        <v>6.4473131163740992E-3</v>
      </c>
      <c r="AR172" s="179">
        <f t="shared" si="177"/>
        <v>790415</v>
      </c>
      <c r="AS172" s="4">
        <f t="shared" si="178"/>
        <v>-2.6440056632697634E-6</v>
      </c>
      <c r="AT172" s="4">
        <f t="shared" si="164"/>
        <v>2.2557991116589668E-2</v>
      </c>
      <c r="AU172" s="4">
        <f t="shared" si="179"/>
        <v>-4.4633141308591081E-4</v>
      </c>
      <c r="AV172" s="3">
        <f t="shared" si="180"/>
        <v>-2533251</v>
      </c>
      <c r="AW172" s="164">
        <f t="shared" si="181"/>
        <v>-2.8379964822796994E-4</v>
      </c>
      <c r="AX172" s="4">
        <f t="shared" si="165"/>
        <v>-6.7423014232990686E-2</v>
      </c>
      <c r="AY172" s="4">
        <f t="shared" si="182"/>
        <v>-4.571764181179163E-2</v>
      </c>
      <c r="AZ172" s="157">
        <f t="shared" si="166"/>
        <v>-2162980</v>
      </c>
      <c r="BA172" s="164">
        <f t="shared" si="183"/>
        <v>-2.3797364998129344E-4</v>
      </c>
      <c r="BB172" s="4">
        <f t="shared" si="167"/>
        <v>-5.4434479294158213E-2</v>
      </c>
      <c r="BC172" s="4">
        <f t="shared" si="184"/>
        <v>-3.6920123741637313E-2</v>
      </c>
      <c r="BD172" s="157">
        <f t="shared" si="168"/>
        <v>397056</v>
      </c>
      <c r="BE172" s="4">
        <f t="shared" si="185"/>
        <v>-1.4949294283435506E-4</v>
      </c>
      <c r="BF172" s="4">
        <f t="shared" si="169"/>
        <v>1.0093338520120062E-2</v>
      </c>
      <c r="BG172" s="4">
        <f t="shared" si="186"/>
        <v>-2.266717781719841E-2</v>
      </c>
      <c r="BH172" s="157">
        <f t="shared" si="170"/>
        <v>2235965</v>
      </c>
      <c r="BI172" s="4">
        <f t="shared" si="187"/>
        <v>8.6635105331817758E-5</v>
      </c>
      <c r="BJ172" s="4">
        <f t="shared" si="171"/>
        <v>6.026460889812793E-2</v>
      </c>
      <c r="BK172" s="4">
        <f t="shared" si="188"/>
        <v>1.3311085153322562E-2</v>
      </c>
      <c r="BL172" s="159">
        <f t="shared" si="172"/>
        <v>-118562</v>
      </c>
      <c r="BM172" s="4">
        <f t="shared" si="189"/>
        <v>6.1179942900853497E-5</v>
      </c>
      <c r="BN172" s="4">
        <f t="shared" si="173"/>
        <v>-3.1853508144242589E-3</v>
      </c>
      <c r="BO172" s="4">
        <f t="shared" si="190"/>
        <v>9.4892153981906268E-3</v>
      </c>
      <c r="BP172" s="157">
        <f t="shared" si="174"/>
        <v>-2181772</v>
      </c>
      <c r="BQ172" s="164">
        <f t="shared" si="191"/>
        <v>-2.3965154458297725E-4</v>
      </c>
      <c r="BR172" s="4">
        <f t="shared" si="175"/>
        <v>-5.861666652964731E-2</v>
      </c>
      <c r="BS172" s="4">
        <f t="shared" si="192"/>
        <v>-3.717076249551763E-2</v>
      </c>
    </row>
    <row r="173" spans="1:71" x14ac:dyDescent="0.35">
      <c r="A173">
        <v>610</v>
      </c>
      <c r="B173" t="s">
        <v>292</v>
      </c>
      <c r="C173" t="s">
        <v>472</v>
      </c>
      <c r="G173" s="200">
        <v>7947261</v>
      </c>
      <c r="H173" s="4">
        <f t="shared" si="176"/>
        <v>1.3221909835390271E-3</v>
      </c>
      <c r="I173" s="200">
        <v>670750</v>
      </c>
      <c r="J173" s="200">
        <v>7506680</v>
      </c>
      <c r="K173" s="4">
        <f t="shared" si="156"/>
        <v>1.2231391277042567E-3</v>
      </c>
      <c r="L173" s="200">
        <v>526330</v>
      </c>
      <c r="M173">
        <v>610</v>
      </c>
      <c r="N173" t="s">
        <v>292</v>
      </c>
      <c r="O173" t="s">
        <v>472</v>
      </c>
      <c r="P173" s="200">
        <v>7191183</v>
      </c>
      <c r="Q173" s="4">
        <f t="shared" si="157"/>
        <v>1.1884165365253394E-3</v>
      </c>
      <c r="R173">
        <v>610</v>
      </c>
      <c r="S173" t="s">
        <v>292</v>
      </c>
      <c r="T173" t="s">
        <v>472</v>
      </c>
      <c r="U173" s="200">
        <v>6810086</v>
      </c>
      <c r="V173" s="4">
        <f t="shared" si="158"/>
        <v>1.1513378213558159E-3</v>
      </c>
      <c r="W173" s="163">
        <v>610</v>
      </c>
      <c r="X173" s="163" t="s">
        <v>292</v>
      </c>
      <c r="Y173" s="8" t="s">
        <v>472</v>
      </c>
      <c r="Z173" s="11">
        <v>7053556</v>
      </c>
      <c r="AA173" s="161">
        <f t="shared" si="159"/>
        <v>1.1653760601984132E-3</v>
      </c>
      <c r="AB173">
        <v>610</v>
      </c>
      <c r="AC173" t="s">
        <v>292</v>
      </c>
      <c r="AD173" s="160">
        <v>7030136</v>
      </c>
      <c r="AE173" s="161">
        <f t="shared" si="160"/>
        <v>1.1403837486448254E-3</v>
      </c>
      <c r="AF173">
        <v>610</v>
      </c>
      <c r="AG173" t="s">
        <v>292</v>
      </c>
      <c r="AH173" s="3">
        <v>6674752</v>
      </c>
      <c r="AI173" s="161">
        <f t="shared" si="161"/>
        <v>1.1190292794661324E-3</v>
      </c>
      <c r="AJ173">
        <v>610</v>
      </c>
      <c r="AK173" t="s">
        <v>292</v>
      </c>
      <c r="AL173" s="3">
        <v>5696054</v>
      </c>
      <c r="AM173" s="161">
        <f t="shared" si="162"/>
        <v>9.9919875719966709E-4</v>
      </c>
      <c r="AN173" s="13">
        <v>610</v>
      </c>
      <c r="AO173" s="13" t="s">
        <v>292</v>
      </c>
      <c r="AP173" s="3">
        <v>5360066</v>
      </c>
      <c r="AQ173" s="161">
        <f t="shared" si="163"/>
        <v>9.2845455829367301E-4</v>
      </c>
      <c r="AR173" s="179">
        <f t="shared" si="177"/>
        <v>381097</v>
      </c>
      <c r="AS173" s="4">
        <f t="shared" si="178"/>
        <v>3.7078715169523496E-5</v>
      </c>
      <c r="AT173" s="4">
        <f t="shared" si="164"/>
        <v>5.5960673624385948E-2</v>
      </c>
      <c r="AU173" s="4">
        <f t="shared" si="179"/>
        <v>3.2204896323009338E-2</v>
      </c>
      <c r="AV173" s="3">
        <f t="shared" si="180"/>
        <v>-243470</v>
      </c>
      <c r="AW173" s="164">
        <f t="shared" si="181"/>
        <v>-1.4038238842597247E-5</v>
      </c>
      <c r="AX173" s="4">
        <f t="shared" si="165"/>
        <v>-3.4517341324007349E-2</v>
      </c>
      <c r="AY173" s="4">
        <f t="shared" si="182"/>
        <v>-1.204610195974606E-2</v>
      </c>
      <c r="AZ173" s="157">
        <f t="shared" si="166"/>
        <v>23420</v>
      </c>
      <c r="BA173" s="164">
        <f t="shared" si="183"/>
        <v>2.4992311553587773E-5</v>
      </c>
      <c r="BB173" s="4">
        <f t="shared" si="167"/>
        <v>3.3313722522579931E-3</v>
      </c>
      <c r="BC173" s="4">
        <f t="shared" si="184"/>
        <v>2.1915703010751755E-2</v>
      </c>
      <c r="BD173" s="157">
        <f t="shared" si="168"/>
        <v>355384</v>
      </c>
      <c r="BE173" s="4">
        <f t="shared" si="185"/>
        <v>2.135446917869298E-5</v>
      </c>
      <c r="BF173" s="4">
        <f t="shared" si="169"/>
        <v>5.3243026857027795E-2</v>
      </c>
      <c r="BG173" s="4">
        <f t="shared" si="186"/>
        <v>1.9083029881828285E-2</v>
      </c>
      <c r="BH173" s="157">
        <f t="shared" si="170"/>
        <v>978698</v>
      </c>
      <c r="BI173" s="4">
        <f t="shared" si="187"/>
        <v>1.1983052226646534E-4</v>
      </c>
      <c r="BJ173" s="4">
        <f t="shared" si="171"/>
        <v>0.17182035142223021</v>
      </c>
      <c r="BK173" s="4">
        <f t="shared" si="188"/>
        <v>0.11992661260138052</v>
      </c>
      <c r="BL173" s="159">
        <f t="shared" si="172"/>
        <v>335988</v>
      </c>
      <c r="BM173" s="4">
        <f t="shared" si="189"/>
        <v>7.0744198905994078E-5</v>
      </c>
      <c r="BN173" s="4">
        <f t="shared" si="173"/>
        <v>6.2683556508445981E-2</v>
      </c>
      <c r="BO173" s="4">
        <f t="shared" si="190"/>
        <v>7.6195650367648332E-2</v>
      </c>
      <c r="BP173" s="157">
        <f t="shared" si="174"/>
        <v>1450020</v>
      </c>
      <c r="BQ173" s="164">
        <f t="shared" si="191"/>
        <v>2.3692150190474017E-4</v>
      </c>
      <c r="BR173" s="4">
        <f t="shared" si="175"/>
        <v>0.27052278833880028</v>
      </c>
      <c r="BS173" s="4">
        <f t="shared" si="192"/>
        <v>0.2551783496439049</v>
      </c>
    </row>
    <row r="174" spans="1:71" x14ac:dyDescent="0.35">
      <c r="A174">
        <v>613</v>
      </c>
      <c r="B174" t="s">
        <v>11</v>
      </c>
      <c r="C174" t="s">
        <v>472</v>
      </c>
      <c r="G174" s="200">
        <v>5008587</v>
      </c>
      <c r="H174" s="4">
        <f t="shared" si="176"/>
        <v>8.3328187807985487E-4</v>
      </c>
      <c r="I174" s="200">
        <v>126240</v>
      </c>
      <c r="J174" s="200">
        <v>5185616</v>
      </c>
      <c r="K174" s="4">
        <f t="shared" si="156"/>
        <v>8.4494474665887398E-4</v>
      </c>
      <c r="L174" s="200">
        <v>85563</v>
      </c>
      <c r="M174">
        <v>613</v>
      </c>
      <c r="N174" t="s">
        <v>11</v>
      </c>
      <c r="O174" t="s">
        <v>472</v>
      </c>
      <c r="P174" s="200">
        <v>5034934</v>
      </c>
      <c r="Q174" s="4">
        <f t="shared" si="157"/>
        <v>8.320743368530148E-4</v>
      </c>
      <c r="R174">
        <v>613</v>
      </c>
      <c r="S174" t="s">
        <v>11</v>
      </c>
      <c r="T174" t="s">
        <v>472</v>
      </c>
      <c r="U174" s="200">
        <v>4707669</v>
      </c>
      <c r="V174" s="4">
        <f t="shared" si="158"/>
        <v>7.9589558342204681E-4</v>
      </c>
      <c r="W174" s="163">
        <v>613</v>
      </c>
      <c r="X174" s="163" t="s">
        <v>11</v>
      </c>
      <c r="Y174" s="8" t="s">
        <v>472</v>
      </c>
      <c r="Z174" s="11">
        <v>4550914</v>
      </c>
      <c r="AA174" s="161">
        <f t="shared" si="159"/>
        <v>7.5189397059040883E-4</v>
      </c>
      <c r="AB174">
        <v>613</v>
      </c>
      <c r="AC174" t="s">
        <v>11</v>
      </c>
      <c r="AD174" s="160">
        <v>4563404</v>
      </c>
      <c r="AE174" s="161">
        <f t="shared" si="160"/>
        <v>7.4024624276127675E-4</v>
      </c>
      <c r="AF174">
        <v>613</v>
      </c>
      <c r="AG174" t="s">
        <v>11</v>
      </c>
      <c r="AH174" s="3">
        <v>4202403</v>
      </c>
      <c r="AI174" s="161">
        <f t="shared" si="161"/>
        <v>7.0453733728478797E-4</v>
      </c>
      <c r="AJ174">
        <v>613</v>
      </c>
      <c r="AK174" t="s">
        <v>11</v>
      </c>
      <c r="AL174" s="3">
        <v>4342563</v>
      </c>
      <c r="AM174" s="161">
        <f t="shared" si="162"/>
        <v>7.6177008726765192E-4</v>
      </c>
      <c r="AN174" s="13">
        <v>613</v>
      </c>
      <c r="AO174" s="13" t="s">
        <v>11</v>
      </c>
      <c r="AP174" s="3">
        <v>4001748</v>
      </c>
      <c r="AQ174" s="161">
        <f t="shared" si="163"/>
        <v>6.9317078777436495E-4</v>
      </c>
      <c r="AR174" s="179">
        <f t="shared" si="177"/>
        <v>327265</v>
      </c>
      <c r="AS174" s="4">
        <f t="shared" si="178"/>
        <v>3.6178753430967997E-5</v>
      </c>
      <c r="AT174" s="4">
        <f t="shared" si="164"/>
        <v>6.9517419342778775E-2</v>
      </c>
      <c r="AU174" s="4">
        <f t="shared" si="179"/>
        <v>4.545665811514267E-2</v>
      </c>
      <c r="AV174" s="3">
        <f t="shared" si="180"/>
        <v>156755</v>
      </c>
      <c r="AW174" s="164">
        <f t="shared" si="181"/>
        <v>4.4001612831637976E-5</v>
      </c>
      <c r="AX174" s="4">
        <f t="shared" si="165"/>
        <v>3.4444729124742855E-2</v>
      </c>
      <c r="AY174" s="4">
        <f t="shared" si="182"/>
        <v>5.8521034285042399E-2</v>
      </c>
      <c r="AZ174" s="157">
        <f t="shared" si="166"/>
        <v>-12490</v>
      </c>
      <c r="BA174" s="164">
        <f t="shared" si="183"/>
        <v>1.1647727829132079E-5</v>
      </c>
      <c r="BB174" s="4">
        <f t="shared" si="167"/>
        <v>-2.7369919472393853E-3</v>
      </c>
      <c r="BC174" s="4">
        <f t="shared" si="184"/>
        <v>1.5734936776826539E-2</v>
      </c>
      <c r="BD174" s="157">
        <f t="shared" si="168"/>
        <v>361001</v>
      </c>
      <c r="BE174" s="4">
        <f t="shared" si="185"/>
        <v>3.5708905476488782E-5</v>
      </c>
      <c r="BF174" s="4">
        <f t="shared" si="169"/>
        <v>8.5903469990859987E-2</v>
      </c>
      <c r="BG174" s="4">
        <f t="shared" si="186"/>
        <v>5.0684191719500789E-2</v>
      </c>
      <c r="BH174" s="157">
        <f t="shared" si="170"/>
        <v>-140160</v>
      </c>
      <c r="BI174" s="4">
        <f t="shared" si="187"/>
        <v>-5.7232749982863949E-5</v>
      </c>
      <c r="BJ174" s="4">
        <f t="shared" si="171"/>
        <v>-3.2275870263712925E-2</v>
      </c>
      <c r="BK174" s="4">
        <f t="shared" si="188"/>
        <v>-7.5131264589488822E-2</v>
      </c>
      <c r="BL174" s="159">
        <f t="shared" si="172"/>
        <v>340815</v>
      </c>
      <c r="BM174" s="4">
        <f t="shared" si="189"/>
        <v>6.8599299493286967E-5</v>
      </c>
      <c r="BN174" s="4">
        <f t="shared" si="173"/>
        <v>8.5166532225417493E-2</v>
      </c>
      <c r="BO174" s="4">
        <f t="shared" si="190"/>
        <v>9.8964498653421079E-2</v>
      </c>
      <c r="BP174" s="157">
        <f t="shared" si="174"/>
        <v>705921</v>
      </c>
      <c r="BQ174" s="164">
        <f t="shared" si="191"/>
        <v>5.8723182816043879E-5</v>
      </c>
      <c r="BR174" s="4">
        <f t="shared" si="175"/>
        <v>0.17640316181828541</v>
      </c>
      <c r="BS174" s="4">
        <f t="shared" si="192"/>
        <v>8.4716759349586071E-2</v>
      </c>
    </row>
    <row r="175" spans="1:71" x14ac:dyDescent="0.35">
      <c r="A175">
        <v>622</v>
      </c>
      <c r="B175" t="s">
        <v>336</v>
      </c>
      <c r="C175" t="s">
        <v>473</v>
      </c>
      <c r="G175" s="200">
        <v>35860933</v>
      </c>
      <c r="H175" s="4">
        <f t="shared" si="176"/>
        <v>5.966206756503549E-3</v>
      </c>
      <c r="I175" s="200">
        <v>915507</v>
      </c>
      <c r="J175" s="200">
        <v>36445643</v>
      </c>
      <c r="K175" s="4">
        <f t="shared" si="156"/>
        <v>5.9384564131734329E-3</v>
      </c>
      <c r="L175" s="200">
        <v>694492</v>
      </c>
      <c r="M175">
        <v>622</v>
      </c>
      <c r="N175" t="s">
        <v>336</v>
      </c>
      <c r="O175" t="s">
        <v>473</v>
      </c>
      <c r="P175" s="200">
        <v>35559803</v>
      </c>
      <c r="Q175" s="4">
        <f t="shared" si="157"/>
        <v>5.876621123504071E-3</v>
      </c>
      <c r="R175">
        <v>622</v>
      </c>
      <c r="S175" t="s">
        <v>336</v>
      </c>
      <c r="T175" t="s">
        <v>473</v>
      </c>
      <c r="U175" s="200">
        <v>34747215</v>
      </c>
      <c r="V175" s="4">
        <f t="shared" si="158"/>
        <v>5.8744901042779973E-3</v>
      </c>
      <c r="W175" s="163">
        <v>622</v>
      </c>
      <c r="X175" s="163" t="s">
        <v>336</v>
      </c>
      <c r="Y175" s="8" t="s">
        <v>473</v>
      </c>
      <c r="Z175" s="11">
        <v>35185534</v>
      </c>
      <c r="AA175" s="161">
        <f t="shared" si="159"/>
        <v>5.8132917621831195E-3</v>
      </c>
      <c r="AB175">
        <v>622</v>
      </c>
      <c r="AC175" t="s">
        <v>336</v>
      </c>
      <c r="AD175" s="160">
        <v>36217322</v>
      </c>
      <c r="AE175" s="161">
        <f t="shared" si="160"/>
        <v>5.8749425940318517E-3</v>
      </c>
      <c r="AF175">
        <v>622</v>
      </c>
      <c r="AG175" t="s">
        <v>336</v>
      </c>
      <c r="AH175" s="3">
        <v>36126636</v>
      </c>
      <c r="AI175" s="161">
        <f t="shared" si="161"/>
        <v>6.0566689897415277E-3</v>
      </c>
      <c r="AJ175">
        <v>622</v>
      </c>
      <c r="AK175" t="s">
        <v>336</v>
      </c>
      <c r="AL175" s="3">
        <v>32821837</v>
      </c>
      <c r="AM175" s="161">
        <f t="shared" si="162"/>
        <v>5.7575891554767647E-3</v>
      </c>
      <c r="AN175" s="13">
        <v>622</v>
      </c>
      <c r="AO175" s="13" t="s">
        <v>336</v>
      </c>
      <c r="AP175" s="3">
        <v>32220254</v>
      </c>
      <c r="AQ175" s="161">
        <f t="shared" si="163"/>
        <v>5.5810957730147263E-3</v>
      </c>
      <c r="AR175" s="179">
        <f t="shared" si="177"/>
        <v>812588</v>
      </c>
      <c r="AS175" s="4">
        <f t="shared" si="178"/>
        <v>2.1310192260736924E-6</v>
      </c>
      <c r="AT175" s="4">
        <f t="shared" si="164"/>
        <v>2.338570155910337E-2</v>
      </c>
      <c r="AU175" s="4">
        <f t="shared" si="179"/>
        <v>3.6275816083540833E-4</v>
      </c>
      <c r="AV175" s="3">
        <f t="shared" si="180"/>
        <v>-438319</v>
      </c>
      <c r="AW175" s="164">
        <f t="shared" si="181"/>
        <v>6.1198342094877754E-5</v>
      </c>
      <c r="AX175" s="4">
        <f t="shared" si="165"/>
        <v>-1.2457363870049549E-2</v>
      </c>
      <c r="AY175" s="4">
        <f t="shared" si="182"/>
        <v>1.0527313026500389E-2</v>
      </c>
      <c r="AZ175" s="157">
        <f t="shared" si="166"/>
        <v>-1031788</v>
      </c>
      <c r="BA175" s="164">
        <f t="shared" si="183"/>
        <v>-6.1650831848732157E-5</v>
      </c>
      <c r="BB175" s="4">
        <f t="shared" si="167"/>
        <v>-2.8488798812899528E-2</v>
      </c>
      <c r="BC175" s="4">
        <f t="shared" si="184"/>
        <v>-1.0493861150466573E-2</v>
      </c>
      <c r="BD175" s="157">
        <f t="shared" si="168"/>
        <v>90686</v>
      </c>
      <c r="BE175" s="4">
        <f t="shared" si="185"/>
        <v>-1.8172639570967607E-4</v>
      </c>
      <c r="BF175" s="4">
        <f t="shared" si="169"/>
        <v>2.5102254192723617E-3</v>
      </c>
      <c r="BG175" s="4">
        <f t="shared" si="186"/>
        <v>-3.0004346616510632E-2</v>
      </c>
      <c r="BH175" s="157">
        <f t="shared" si="170"/>
        <v>3304799</v>
      </c>
      <c r="BI175" s="4">
        <f t="shared" si="187"/>
        <v>2.9907983426476301E-4</v>
      </c>
      <c r="BJ175" s="4">
        <f t="shared" si="171"/>
        <v>0.10068903212212041</v>
      </c>
      <c r="BK175" s="4">
        <f t="shared" si="188"/>
        <v>5.1945324021647268E-2</v>
      </c>
      <c r="BL175" s="159">
        <f t="shared" si="172"/>
        <v>601583</v>
      </c>
      <c r="BM175" s="4">
        <f t="shared" si="189"/>
        <v>1.7649338246203839E-4</v>
      </c>
      <c r="BN175" s="4">
        <f t="shared" si="173"/>
        <v>1.8670957714982631E-2</v>
      </c>
      <c r="BO175" s="4">
        <f t="shared" si="190"/>
        <v>3.1623428380391762E-2</v>
      </c>
      <c r="BP175" s="157">
        <f t="shared" si="174"/>
        <v>2526961</v>
      </c>
      <c r="BQ175" s="164">
        <f t="shared" si="191"/>
        <v>2.3219598916839317E-4</v>
      </c>
      <c r="BR175" s="4">
        <f t="shared" si="175"/>
        <v>7.8427718167584898E-2</v>
      </c>
      <c r="BS175" s="4">
        <f t="shared" si="192"/>
        <v>4.1604014446605428E-2</v>
      </c>
    </row>
    <row r="176" spans="1:71" x14ac:dyDescent="0.35">
      <c r="A176">
        <v>626</v>
      </c>
      <c r="B176" t="s">
        <v>340</v>
      </c>
      <c r="C176" t="s">
        <v>472</v>
      </c>
      <c r="G176" s="200">
        <v>4673442</v>
      </c>
      <c r="H176" s="4">
        <f t="shared" si="176"/>
        <v>7.7752358636423268E-4</v>
      </c>
      <c r="I176" s="200">
        <v>150594</v>
      </c>
      <c r="J176" s="200">
        <v>4711601</v>
      </c>
      <c r="K176" s="4">
        <f t="shared" si="156"/>
        <v>7.6770869908275076E-4</v>
      </c>
      <c r="L176" s="200">
        <v>68572</v>
      </c>
      <c r="M176">
        <v>626</v>
      </c>
      <c r="N176" t="s">
        <v>340</v>
      </c>
      <c r="O176" t="s">
        <v>472</v>
      </c>
      <c r="P176" s="200">
        <v>4551853</v>
      </c>
      <c r="Q176" s="4">
        <f t="shared" si="157"/>
        <v>7.5224026102971872E-4</v>
      </c>
      <c r="R176">
        <v>626</v>
      </c>
      <c r="S176" t="s">
        <v>340</v>
      </c>
      <c r="T176" t="s">
        <v>472</v>
      </c>
      <c r="U176" s="200">
        <v>4423982</v>
      </c>
      <c r="V176" s="4">
        <f t="shared" si="158"/>
        <v>7.4793443101854303E-4</v>
      </c>
      <c r="W176" s="163">
        <v>626</v>
      </c>
      <c r="X176" s="163" t="s">
        <v>340</v>
      </c>
      <c r="Y176" s="8" t="s">
        <v>472</v>
      </c>
      <c r="Z176" s="11">
        <v>4627537</v>
      </c>
      <c r="AA176" s="161">
        <f t="shared" si="159"/>
        <v>7.6455348727399119E-4</v>
      </c>
      <c r="AB176">
        <v>626</v>
      </c>
      <c r="AC176" t="s">
        <v>340</v>
      </c>
      <c r="AD176" s="160">
        <v>4612301</v>
      </c>
      <c r="AE176" s="161">
        <f t="shared" si="160"/>
        <v>7.4817800171408867E-4</v>
      </c>
      <c r="AF176">
        <v>626</v>
      </c>
      <c r="AG176" t="s">
        <v>340</v>
      </c>
      <c r="AH176" s="3">
        <v>4704839</v>
      </c>
      <c r="AI176" s="161">
        <f t="shared" si="161"/>
        <v>7.8877126763273885E-4</v>
      </c>
      <c r="AJ176">
        <v>626</v>
      </c>
      <c r="AK176" t="s">
        <v>340</v>
      </c>
      <c r="AL176" s="3">
        <v>4533314</v>
      </c>
      <c r="AM176" s="161">
        <f t="shared" si="162"/>
        <v>7.9523152603466394E-4</v>
      </c>
      <c r="AN176" s="13">
        <v>626</v>
      </c>
      <c r="AO176" s="13" t="s">
        <v>340</v>
      </c>
      <c r="AP176" s="3">
        <v>4586253</v>
      </c>
      <c r="AQ176" s="161">
        <f t="shared" si="163"/>
        <v>7.9441699101056456E-4</v>
      </c>
      <c r="AR176" s="179">
        <f t="shared" si="177"/>
        <v>127871</v>
      </c>
      <c r="AS176" s="4">
        <f t="shared" si="178"/>
        <v>4.3058300111756959E-6</v>
      </c>
      <c r="AT176" s="4">
        <f t="shared" si="164"/>
        <v>2.8904050694600475E-2</v>
      </c>
      <c r="AU176" s="4">
        <f t="shared" si="179"/>
        <v>5.756961884094549E-3</v>
      </c>
      <c r="AV176" s="3">
        <f t="shared" si="180"/>
        <v>-203555</v>
      </c>
      <c r="AW176" s="164">
        <f t="shared" si="181"/>
        <v>-1.661905625544816E-5</v>
      </c>
      <c r="AX176" s="4">
        <f t="shared" si="165"/>
        <v>-4.3987762820697059E-2</v>
      </c>
      <c r="AY176" s="4">
        <f t="shared" si="182"/>
        <v>-2.1736943892183738E-2</v>
      </c>
      <c r="AZ176" s="157">
        <f t="shared" si="166"/>
        <v>15236</v>
      </c>
      <c r="BA176" s="164">
        <f t="shared" si="183"/>
        <v>1.6375485559902512E-5</v>
      </c>
      <c r="BB176" s="4">
        <f t="shared" si="167"/>
        <v>3.303340350076892E-3</v>
      </c>
      <c r="BC176" s="4">
        <f t="shared" si="184"/>
        <v>2.1887151884158573E-2</v>
      </c>
      <c r="BD176" s="157">
        <f t="shared" si="168"/>
        <v>-92538</v>
      </c>
      <c r="BE176" s="4">
        <f t="shared" si="185"/>
        <v>-4.0593265918650173E-5</v>
      </c>
      <c r="BF176" s="4">
        <f t="shared" si="169"/>
        <v>-1.966868579349899E-2</v>
      </c>
      <c r="BG176" s="4">
        <f t="shared" si="186"/>
        <v>-5.1463925708752967E-2</v>
      </c>
      <c r="BH176" s="157">
        <f t="shared" si="170"/>
        <v>171525</v>
      </c>
      <c r="BI176" s="4">
        <f t="shared" si="187"/>
        <v>-6.4602584019250904E-6</v>
      </c>
      <c r="BJ176" s="4">
        <f t="shared" si="171"/>
        <v>3.7836558420616791E-2</v>
      </c>
      <c r="BK176" s="4">
        <f t="shared" si="188"/>
        <v>-8.1237453375854838E-3</v>
      </c>
      <c r="BL176" s="159">
        <f t="shared" si="172"/>
        <v>-52939</v>
      </c>
      <c r="BM176" s="4">
        <f t="shared" si="189"/>
        <v>8.1453502409937432E-7</v>
      </c>
      <c r="BN176" s="4">
        <f t="shared" si="173"/>
        <v>-1.154297418829707E-2</v>
      </c>
      <c r="BO176" s="4">
        <f t="shared" si="190"/>
        <v>1.0253242734186965E-3</v>
      </c>
      <c r="BP176" s="157">
        <f t="shared" si="174"/>
        <v>-162271</v>
      </c>
      <c r="BQ176" s="164">
        <f t="shared" si="191"/>
        <v>-2.9863503736573377E-5</v>
      </c>
      <c r="BR176" s="4">
        <f t="shared" si="175"/>
        <v>-3.5382042813599683E-2</v>
      </c>
      <c r="BS176" s="4">
        <f t="shared" si="192"/>
        <v>-3.7591723332332704E-2</v>
      </c>
    </row>
    <row r="177" spans="1:71" x14ac:dyDescent="0.35">
      <c r="A177">
        <v>627</v>
      </c>
      <c r="B177" t="s">
        <v>346</v>
      </c>
      <c r="C177" t="s">
        <v>472</v>
      </c>
      <c r="G177" s="200">
        <v>5058394</v>
      </c>
      <c r="H177" s="4">
        <f t="shared" si="176"/>
        <v>8.4156830107730372E-4</v>
      </c>
      <c r="I177" s="200">
        <v>271423</v>
      </c>
      <c r="J177" s="200">
        <v>4991119</v>
      </c>
      <c r="K177" s="4">
        <f t="shared" si="156"/>
        <v>8.1325338763982768E-4</v>
      </c>
      <c r="L177" s="200">
        <v>267669</v>
      </c>
      <c r="M177">
        <v>627</v>
      </c>
      <c r="N177" t="s">
        <v>346</v>
      </c>
      <c r="O177" t="s">
        <v>472</v>
      </c>
      <c r="P177" s="200">
        <v>4323380</v>
      </c>
      <c r="Q177" s="4">
        <f t="shared" si="157"/>
        <v>7.1448276113720405E-4</v>
      </c>
      <c r="R177">
        <v>627</v>
      </c>
      <c r="S177" t="s">
        <v>346</v>
      </c>
      <c r="T177" t="s">
        <v>472</v>
      </c>
      <c r="U177" s="200">
        <v>4241018</v>
      </c>
      <c r="V177" s="4">
        <f t="shared" si="158"/>
        <v>7.1700187405134084E-4</v>
      </c>
      <c r="W177" s="163">
        <v>627</v>
      </c>
      <c r="X177" s="163" t="s">
        <v>346</v>
      </c>
      <c r="Y177" s="8" t="s">
        <v>472</v>
      </c>
      <c r="Z177" s="11">
        <v>4613651</v>
      </c>
      <c r="AA177" s="161">
        <f t="shared" si="159"/>
        <v>7.6225926688757687E-4</v>
      </c>
      <c r="AB177">
        <v>627</v>
      </c>
      <c r="AC177" t="s">
        <v>346</v>
      </c>
      <c r="AD177" s="160">
        <v>4726221</v>
      </c>
      <c r="AE177" s="161">
        <f t="shared" si="160"/>
        <v>7.6665737631589133E-4</v>
      </c>
      <c r="AF177">
        <v>627</v>
      </c>
      <c r="AG177" t="s">
        <v>346</v>
      </c>
      <c r="AH177" s="3">
        <v>4391375</v>
      </c>
      <c r="AI177" s="161">
        <f t="shared" si="161"/>
        <v>7.3621869428490937E-4</v>
      </c>
      <c r="AJ177">
        <v>627</v>
      </c>
      <c r="AK177" t="s">
        <v>346</v>
      </c>
      <c r="AL177" s="3">
        <v>4023678</v>
      </c>
      <c r="AM177" s="161">
        <f t="shared" si="162"/>
        <v>7.0583145050444427E-4</v>
      </c>
      <c r="AN177" s="13">
        <v>627</v>
      </c>
      <c r="AO177" s="13" t="s">
        <v>346</v>
      </c>
      <c r="AP177" s="3">
        <v>3723388</v>
      </c>
      <c r="AQ177" s="161">
        <f t="shared" si="163"/>
        <v>6.4495410334424288E-4</v>
      </c>
      <c r="AR177" s="179">
        <f t="shared" si="177"/>
        <v>82362</v>
      </c>
      <c r="AS177" s="4">
        <f t="shared" si="178"/>
        <v>-2.5191129141367884E-6</v>
      </c>
      <c r="AT177" s="4">
        <f t="shared" si="164"/>
        <v>1.9420337286943843E-2</v>
      </c>
      <c r="AU177" s="4">
        <f t="shared" si="179"/>
        <v>-3.5133979495797071E-3</v>
      </c>
      <c r="AV177" s="3">
        <f t="shared" si="180"/>
        <v>-372633</v>
      </c>
      <c r="AW177" s="164">
        <f t="shared" si="181"/>
        <v>-4.5257392836236024E-5</v>
      </c>
      <c r="AX177" s="4">
        <f t="shared" si="165"/>
        <v>-8.0767487614472791E-2</v>
      </c>
      <c r="AY177" s="4">
        <f t="shared" si="182"/>
        <v>-5.9372702703935631E-2</v>
      </c>
      <c r="AZ177" s="157">
        <f t="shared" si="166"/>
        <v>-112570</v>
      </c>
      <c r="BA177" s="164">
        <f t="shared" si="183"/>
        <v>-4.3981094283144671E-6</v>
      </c>
      <c r="BB177" s="4">
        <f t="shared" si="167"/>
        <v>-2.3818183703216585E-2</v>
      </c>
      <c r="BC177" s="4">
        <f t="shared" si="184"/>
        <v>-5.7367339885898167E-3</v>
      </c>
      <c r="BD177" s="157">
        <f t="shared" si="168"/>
        <v>334846</v>
      </c>
      <c r="BE177" s="4">
        <f t="shared" si="185"/>
        <v>3.0438682030981966E-5</v>
      </c>
      <c r="BF177" s="4">
        <f t="shared" si="169"/>
        <v>7.6250832597990384E-2</v>
      </c>
      <c r="BG177" s="4">
        <f t="shared" si="186"/>
        <v>4.1344619835478526E-2</v>
      </c>
      <c r="BH177" s="157">
        <f t="shared" si="170"/>
        <v>367697</v>
      </c>
      <c r="BI177" s="4">
        <f t="shared" si="187"/>
        <v>3.0387243780465099E-5</v>
      </c>
      <c r="BJ177" s="4">
        <f t="shared" si="171"/>
        <v>9.1383306517072188E-2</v>
      </c>
      <c r="BK177" s="4">
        <f t="shared" si="188"/>
        <v>4.3051699890601244E-2</v>
      </c>
      <c r="BL177" s="159">
        <f t="shared" si="172"/>
        <v>300290</v>
      </c>
      <c r="BM177" s="4">
        <f t="shared" si="189"/>
        <v>6.087734716020139E-5</v>
      </c>
      <c r="BN177" s="4">
        <f t="shared" si="173"/>
        <v>8.0649666379114929E-2</v>
      </c>
      <c r="BO177" s="4">
        <f t="shared" si="190"/>
        <v>9.4390200549988965E-2</v>
      </c>
      <c r="BP177" s="157">
        <f t="shared" si="174"/>
        <v>517630</v>
      </c>
      <c r="BQ177" s="164">
        <f t="shared" si="191"/>
        <v>1.1730516354333399E-4</v>
      </c>
      <c r="BR177" s="4">
        <f t="shared" si="175"/>
        <v>0.13902123549842241</v>
      </c>
      <c r="BS177" s="4">
        <f t="shared" si="192"/>
        <v>0.18188141285570303</v>
      </c>
    </row>
    <row r="178" spans="1:71" x14ac:dyDescent="0.35">
      <c r="A178">
        <v>629</v>
      </c>
      <c r="B178" t="s">
        <v>348</v>
      </c>
      <c r="C178" t="s">
        <v>472</v>
      </c>
      <c r="G178" s="200">
        <v>5500668</v>
      </c>
      <c r="H178" s="4">
        <f t="shared" si="176"/>
        <v>9.1514971422753744E-4</v>
      </c>
      <c r="I178" s="200">
        <v>194491</v>
      </c>
      <c r="J178" s="200">
        <v>5389485</v>
      </c>
      <c r="K178" s="4">
        <f t="shared" si="156"/>
        <v>8.781631802175097E-4</v>
      </c>
      <c r="L178" s="200">
        <v>113890</v>
      </c>
      <c r="M178">
        <v>629</v>
      </c>
      <c r="N178" t="s">
        <v>348</v>
      </c>
      <c r="O178" t="s">
        <v>472</v>
      </c>
      <c r="P178" s="200">
        <v>4968598</v>
      </c>
      <c r="Q178" s="4">
        <f t="shared" si="157"/>
        <v>8.2111163442047418E-4</v>
      </c>
      <c r="R178">
        <v>629</v>
      </c>
      <c r="S178" t="s">
        <v>348</v>
      </c>
      <c r="T178" t="s">
        <v>472</v>
      </c>
      <c r="U178" s="200">
        <v>5275553</v>
      </c>
      <c r="V178" s="4">
        <f t="shared" si="158"/>
        <v>8.9190411067747739E-4</v>
      </c>
      <c r="W178" s="163">
        <v>629</v>
      </c>
      <c r="X178" s="163" t="s">
        <v>348</v>
      </c>
      <c r="Y178" s="8" t="s">
        <v>472</v>
      </c>
      <c r="Z178" s="11">
        <v>5798465</v>
      </c>
      <c r="AA178" s="161">
        <f t="shared" si="159"/>
        <v>9.5801214265519294E-4</v>
      </c>
      <c r="AB178">
        <v>629</v>
      </c>
      <c r="AC178" t="s">
        <v>348</v>
      </c>
      <c r="AD178" s="160">
        <v>5908461</v>
      </c>
      <c r="AE178" s="161">
        <f t="shared" si="160"/>
        <v>9.5843279616521693E-4</v>
      </c>
      <c r="AF178">
        <v>629</v>
      </c>
      <c r="AG178" t="s">
        <v>348</v>
      </c>
      <c r="AH178" s="3">
        <v>5512264</v>
      </c>
      <c r="AI178" s="161">
        <f t="shared" si="161"/>
        <v>9.2413692855511354E-4</v>
      </c>
      <c r="AJ178">
        <v>629</v>
      </c>
      <c r="AK178" t="s">
        <v>348</v>
      </c>
      <c r="AL178" s="3">
        <v>5145069</v>
      </c>
      <c r="AM178" s="161">
        <f t="shared" si="162"/>
        <v>9.0254526212471542E-4</v>
      </c>
      <c r="AN178" s="13">
        <v>629</v>
      </c>
      <c r="AO178" s="13" t="s">
        <v>348</v>
      </c>
      <c r="AP178" s="3">
        <v>5069888</v>
      </c>
      <c r="AQ178" s="161">
        <f t="shared" si="163"/>
        <v>8.7819079534438447E-4</v>
      </c>
      <c r="AR178" s="179">
        <f t="shared" si="177"/>
        <v>-306955</v>
      </c>
      <c r="AS178" s="4">
        <f t="shared" si="178"/>
        <v>-7.0792476257003204E-5</v>
      </c>
      <c r="AT178" s="4">
        <f t="shared" si="164"/>
        <v>-5.8184421614189075E-2</v>
      </c>
      <c r="AU178" s="4">
        <f t="shared" si="179"/>
        <v>-7.9372295081396441E-2</v>
      </c>
      <c r="AV178" s="3">
        <f t="shared" si="180"/>
        <v>-522912</v>
      </c>
      <c r="AW178" s="164">
        <f t="shared" si="181"/>
        <v>-6.6108031977715558E-5</v>
      </c>
      <c r="AX178" s="4">
        <f t="shared" si="165"/>
        <v>-9.0181108276069621E-2</v>
      </c>
      <c r="AY178" s="4">
        <f t="shared" si="182"/>
        <v>-6.9005421783582876E-2</v>
      </c>
      <c r="AZ178" s="157">
        <f t="shared" si="166"/>
        <v>-109996</v>
      </c>
      <c r="BA178" s="164">
        <f t="shared" si="183"/>
        <v>-4.2065351002398138E-7</v>
      </c>
      <c r="BB178" s="4">
        <f t="shared" si="167"/>
        <v>-1.8616692231699591E-2</v>
      </c>
      <c r="BC178" s="4">
        <f t="shared" si="184"/>
        <v>-4.3889724110762599E-4</v>
      </c>
      <c r="BD178" s="157">
        <f t="shared" si="168"/>
        <v>396197</v>
      </c>
      <c r="BE178" s="4">
        <f t="shared" si="185"/>
        <v>3.4295867610103386E-5</v>
      </c>
      <c r="BF178" s="4">
        <f t="shared" si="169"/>
        <v>7.1875548776328568E-2</v>
      </c>
      <c r="BG178" s="4">
        <f t="shared" si="186"/>
        <v>3.7111240283109255E-2</v>
      </c>
      <c r="BH178" s="157">
        <f t="shared" si="170"/>
        <v>367195</v>
      </c>
      <c r="BI178" s="4">
        <f t="shared" si="187"/>
        <v>2.1591666430398121E-5</v>
      </c>
      <c r="BJ178" s="4">
        <f t="shared" si="171"/>
        <v>7.1368333447034429E-2</v>
      </c>
      <c r="BK178" s="4">
        <f t="shared" si="188"/>
        <v>2.3923084344344543E-2</v>
      </c>
      <c r="BL178" s="159">
        <f t="shared" si="172"/>
        <v>75181</v>
      </c>
      <c r="BM178" s="4">
        <f t="shared" si="189"/>
        <v>2.4354466780330945E-5</v>
      </c>
      <c r="BN178" s="4">
        <f t="shared" si="173"/>
        <v>1.4828927187346151E-2</v>
      </c>
      <c r="BO178" s="4">
        <f t="shared" si="190"/>
        <v>2.7732546172703036E-2</v>
      </c>
      <c r="BP178" s="157">
        <f t="shared" si="174"/>
        <v>205665</v>
      </c>
      <c r="BQ178" s="164">
        <f t="shared" si="191"/>
        <v>7.982134731080847E-5</v>
      </c>
      <c r="BR178" s="4">
        <f t="shared" si="175"/>
        <v>4.0565984889607026E-2</v>
      </c>
      <c r="BS178" s="4">
        <f t="shared" si="192"/>
        <v>9.0892944601527456E-2</v>
      </c>
    </row>
    <row r="179" spans="1:71" x14ac:dyDescent="0.35">
      <c r="A179">
        <v>632</v>
      </c>
      <c r="B179" t="s">
        <v>367</v>
      </c>
      <c r="C179" t="s">
        <v>473</v>
      </c>
      <c r="G179" s="200">
        <v>9340528</v>
      </c>
      <c r="H179" s="4">
        <f t="shared" si="176"/>
        <v>1.553989720872867E-3</v>
      </c>
      <c r="I179" s="200">
        <v>478767</v>
      </c>
      <c r="J179" s="200">
        <v>8691108</v>
      </c>
      <c r="K179" s="4">
        <f t="shared" si="156"/>
        <v>1.4161299346586622E-3</v>
      </c>
      <c r="L179" s="200">
        <v>333021</v>
      </c>
      <c r="M179">
        <v>632</v>
      </c>
      <c r="N179" t="s">
        <v>367</v>
      </c>
      <c r="O179" t="s">
        <v>473</v>
      </c>
      <c r="P179" s="200">
        <v>7998452</v>
      </c>
      <c r="Q179" s="4">
        <f t="shared" si="157"/>
        <v>1.3218259948890433E-3</v>
      </c>
      <c r="R179">
        <v>632</v>
      </c>
      <c r="S179" t="s">
        <v>367</v>
      </c>
      <c r="T179" t="s">
        <v>473</v>
      </c>
      <c r="U179" s="200">
        <v>7942409</v>
      </c>
      <c r="V179" s="4">
        <f t="shared" si="158"/>
        <v>1.3427724516807606E-3</v>
      </c>
      <c r="W179" s="163">
        <v>632</v>
      </c>
      <c r="X179" s="163" t="s">
        <v>367</v>
      </c>
      <c r="Y179" s="8" t="s">
        <v>473</v>
      </c>
      <c r="Z179" s="11">
        <v>7831494</v>
      </c>
      <c r="AA179" s="161">
        <f t="shared" si="159"/>
        <v>1.2939056021087111E-3</v>
      </c>
      <c r="AB179">
        <v>632</v>
      </c>
      <c r="AC179" t="s">
        <v>367</v>
      </c>
      <c r="AD179" s="160">
        <v>7887928.1799999988</v>
      </c>
      <c r="AE179" s="161">
        <f t="shared" si="160"/>
        <v>1.2795293159263994E-3</v>
      </c>
      <c r="AF179">
        <v>632</v>
      </c>
      <c r="AG179" t="s">
        <v>367</v>
      </c>
      <c r="AH179" s="3">
        <v>7348400</v>
      </c>
      <c r="AI179" s="161">
        <f t="shared" si="161"/>
        <v>1.2319670839049791E-3</v>
      </c>
      <c r="AJ179">
        <v>632</v>
      </c>
      <c r="AK179" t="s">
        <v>367</v>
      </c>
      <c r="AL179" s="3">
        <v>6996810</v>
      </c>
      <c r="AM179" s="161">
        <f t="shared" si="162"/>
        <v>1.2273766815346558E-3</v>
      </c>
      <c r="AN179" s="13">
        <v>632</v>
      </c>
      <c r="AO179" s="13" t="s">
        <v>367</v>
      </c>
      <c r="AP179" s="3">
        <v>6845788</v>
      </c>
      <c r="AQ179" s="161">
        <f t="shared" si="163"/>
        <v>1.1858068676229225E-3</v>
      </c>
      <c r="AR179" s="179">
        <f t="shared" si="177"/>
        <v>56043</v>
      </c>
      <c r="AS179" s="4">
        <f t="shared" si="178"/>
        <v>-2.0946456791717284E-5</v>
      </c>
      <c r="AT179" s="4">
        <f t="shared" si="164"/>
        <v>7.05617149658246E-3</v>
      </c>
      <c r="AU179" s="4">
        <f t="shared" si="179"/>
        <v>-1.5599409092358435E-2</v>
      </c>
      <c r="AV179" s="3">
        <f t="shared" si="180"/>
        <v>110915</v>
      </c>
      <c r="AW179" s="164">
        <f t="shared" si="181"/>
        <v>4.8866849572049486E-5</v>
      </c>
      <c r="AX179" s="4">
        <f t="shared" si="165"/>
        <v>1.4162687221620805E-2</v>
      </c>
      <c r="AY179" s="4">
        <f t="shared" si="182"/>
        <v>3.7766935619113116E-2</v>
      </c>
      <c r="AZ179" s="157">
        <f t="shared" si="166"/>
        <v>-56434.179999998771</v>
      </c>
      <c r="BA179" s="164">
        <f t="shared" si="183"/>
        <v>1.4376286182311761E-5</v>
      </c>
      <c r="BB179" s="4">
        <f t="shared" si="167"/>
        <v>-7.1544997256806639E-3</v>
      </c>
      <c r="BC179" s="4">
        <f t="shared" si="184"/>
        <v>1.1235605158372713E-2</v>
      </c>
      <c r="BD179" s="157">
        <f t="shared" si="168"/>
        <v>539528.17999999877</v>
      </c>
      <c r="BE179" s="4">
        <f t="shared" si="185"/>
        <v>4.7562232021420214E-5</v>
      </c>
      <c r="BF179" s="4">
        <f t="shared" si="169"/>
        <v>7.3421177399161555E-2</v>
      </c>
      <c r="BG179" s="4">
        <f t="shared" si="186"/>
        <v>3.8606739289382394E-2</v>
      </c>
      <c r="BH179" s="157">
        <f t="shared" si="170"/>
        <v>351590</v>
      </c>
      <c r="BI179" s="4">
        <f t="shared" si="187"/>
        <v>4.590402370323321E-6</v>
      </c>
      <c r="BJ179" s="4">
        <f t="shared" si="171"/>
        <v>5.0250042519376689E-2</v>
      </c>
      <c r="BK179" s="4">
        <f t="shared" si="188"/>
        <v>3.7400110653753754E-3</v>
      </c>
      <c r="BL179" s="159">
        <f t="shared" si="172"/>
        <v>151022</v>
      </c>
      <c r="BM179" s="4">
        <f t="shared" si="189"/>
        <v>4.1569813911733347E-5</v>
      </c>
      <c r="BN179" s="4">
        <f t="shared" si="173"/>
        <v>2.2060572135742446E-2</v>
      </c>
      <c r="BO179" s="4">
        <f t="shared" si="190"/>
        <v>3.5056141979565789E-2</v>
      </c>
      <c r="BP179" s="157">
        <f t="shared" si="174"/>
        <v>1096621</v>
      </c>
      <c r="BQ179" s="164">
        <f t="shared" si="191"/>
        <v>1.0809873448578864E-4</v>
      </c>
      <c r="BR179" s="4">
        <f t="shared" si="175"/>
        <v>0.16018915572611947</v>
      </c>
      <c r="BS179" s="4">
        <f t="shared" si="192"/>
        <v>9.1160489483826476E-2</v>
      </c>
    </row>
    <row r="180" spans="1:71" x14ac:dyDescent="0.35">
      <c r="A180">
        <v>637</v>
      </c>
      <c r="B180" t="s">
        <v>377</v>
      </c>
      <c r="C180" t="s">
        <v>473</v>
      </c>
      <c r="G180" s="200">
        <v>43284283</v>
      </c>
      <c r="H180" s="4">
        <f t="shared" si="176"/>
        <v>7.2012343260843695E-3</v>
      </c>
      <c r="I180" s="200">
        <v>1714544</v>
      </c>
      <c r="J180" s="200">
        <v>39945525</v>
      </c>
      <c r="K180" s="4">
        <f t="shared" si="156"/>
        <v>6.5087275072586784E-3</v>
      </c>
      <c r="L180" s="200">
        <v>1271301</v>
      </c>
      <c r="M180">
        <v>637</v>
      </c>
      <c r="N180" t="s">
        <v>377</v>
      </c>
      <c r="O180" t="s">
        <v>473</v>
      </c>
      <c r="P180" s="200">
        <v>42023849</v>
      </c>
      <c r="Q180" s="4">
        <f t="shared" si="157"/>
        <v>6.9448708341929071E-3</v>
      </c>
      <c r="R180">
        <v>637</v>
      </c>
      <c r="S180" t="s">
        <v>377</v>
      </c>
      <c r="T180" t="s">
        <v>473</v>
      </c>
      <c r="U180" s="200">
        <v>42213468</v>
      </c>
      <c r="V180" s="4">
        <f t="shared" si="158"/>
        <v>7.1367618968385203E-3</v>
      </c>
      <c r="W180" s="163">
        <v>637</v>
      </c>
      <c r="X180" s="163" t="s">
        <v>377</v>
      </c>
      <c r="Y180" s="8" t="s">
        <v>473</v>
      </c>
      <c r="Z180" s="11">
        <v>43668207</v>
      </c>
      <c r="AA180" s="161">
        <f t="shared" si="159"/>
        <v>7.214784008178112E-3</v>
      </c>
      <c r="AB180">
        <v>637</v>
      </c>
      <c r="AC180" t="s">
        <v>377</v>
      </c>
      <c r="AD180" s="160">
        <v>45350168</v>
      </c>
      <c r="AE180" s="161">
        <f t="shared" si="160"/>
        <v>7.3564145253395673E-3</v>
      </c>
      <c r="AF180">
        <v>637</v>
      </c>
      <c r="AG180" t="s">
        <v>377</v>
      </c>
      <c r="AH180" s="3">
        <v>44029619</v>
      </c>
      <c r="AI180" s="161">
        <f t="shared" si="161"/>
        <v>7.3816125040658195E-3</v>
      </c>
      <c r="AJ180">
        <v>637</v>
      </c>
      <c r="AK180" t="s">
        <v>377</v>
      </c>
      <c r="AL180" s="3">
        <v>41212339</v>
      </c>
      <c r="AM180" s="161">
        <f t="shared" si="162"/>
        <v>7.2294465449399478E-3</v>
      </c>
      <c r="AN180" s="13">
        <v>637</v>
      </c>
      <c r="AO180" s="13" t="s">
        <v>377</v>
      </c>
      <c r="AP180" s="3">
        <v>44494115</v>
      </c>
      <c r="AQ180" s="161">
        <f t="shared" si="163"/>
        <v>7.7071371675260887E-3</v>
      </c>
      <c r="AR180" s="179">
        <f t="shared" si="177"/>
        <v>-189619</v>
      </c>
      <c r="AS180" s="4">
        <f t="shared" si="178"/>
        <v>-1.9189106264561311E-4</v>
      </c>
      <c r="AT180" s="4">
        <f t="shared" si="164"/>
        <v>-4.4919076537374278E-3</v>
      </c>
      <c r="AU180" s="4">
        <f t="shared" si="179"/>
        <v>-2.6887692964875011E-2</v>
      </c>
      <c r="AV180" s="3">
        <f t="shared" si="180"/>
        <v>-1454739</v>
      </c>
      <c r="AW180" s="164">
        <f t="shared" si="181"/>
        <v>-7.80221113395917E-5</v>
      </c>
      <c r="AX180" s="4">
        <f t="shared" si="165"/>
        <v>-3.3313458461896546E-2</v>
      </c>
      <c r="AY180" s="4">
        <f t="shared" si="182"/>
        <v>-1.0814199184778361E-2</v>
      </c>
      <c r="AZ180" s="157">
        <f t="shared" si="166"/>
        <v>-1681961</v>
      </c>
      <c r="BA180" s="164">
        <f t="shared" si="183"/>
        <v>-1.4163051716145538E-4</v>
      </c>
      <c r="BB180" s="4">
        <f t="shared" si="167"/>
        <v>-3.7088308030082714E-2</v>
      </c>
      <c r="BC180" s="4">
        <f t="shared" si="184"/>
        <v>-1.9252655852059642E-2</v>
      </c>
      <c r="BD180" s="157">
        <f t="shared" si="168"/>
        <v>1320549</v>
      </c>
      <c r="BE180" s="4">
        <f t="shared" si="185"/>
        <v>-2.5197978726252193E-5</v>
      </c>
      <c r="BF180" s="4">
        <f t="shared" si="169"/>
        <v>2.9992287691610504E-2</v>
      </c>
      <c r="BG180" s="4">
        <f t="shared" si="186"/>
        <v>-3.4136143982596017E-3</v>
      </c>
      <c r="BH180" s="157">
        <f t="shared" si="170"/>
        <v>2817280</v>
      </c>
      <c r="BI180" s="4">
        <f t="shared" si="187"/>
        <v>1.5216595912587172E-4</v>
      </c>
      <c r="BJ180" s="4">
        <f t="shared" si="171"/>
        <v>6.8360109335216329E-2</v>
      </c>
      <c r="BK180" s="4">
        <f t="shared" si="188"/>
        <v>2.104807860186422E-2</v>
      </c>
      <c r="BL180" s="159">
        <f t="shared" si="172"/>
        <v>-3281776</v>
      </c>
      <c r="BM180" s="4">
        <f t="shared" si="189"/>
        <v>-4.7769062258614086E-4</v>
      </c>
      <c r="BN180" s="4">
        <f t="shared" si="173"/>
        <v>-7.3757529506992103E-2</v>
      </c>
      <c r="BO180" s="4">
        <f t="shared" si="190"/>
        <v>-6.1980293357030598E-2</v>
      </c>
      <c r="BP180" s="157">
        <f t="shared" si="174"/>
        <v>-2280647</v>
      </c>
      <c r="BQ180" s="164">
        <f t="shared" si="191"/>
        <v>-4.9235315934797672E-4</v>
      </c>
      <c r="BR180" s="4">
        <f t="shared" si="175"/>
        <v>-5.1257273012397256E-2</v>
      </c>
      <c r="BS180" s="4">
        <f t="shared" si="192"/>
        <v>-6.3882755509075365E-2</v>
      </c>
    </row>
    <row r="181" spans="1:71" x14ac:dyDescent="0.35">
      <c r="A181">
        <v>638</v>
      </c>
      <c r="B181" t="s">
        <v>378</v>
      </c>
      <c r="C181" t="s">
        <v>471</v>
      </c>
      <c r="G181" s="200">
        <v>994017</v>
      </c>
      <c r="H181" s="4">
        <f t="shared" si="176"/>
        <v>1.6537525505762465E-4</v>
      </c>
      <c r="I181" s="200">
        <v>51780</v>
      </c>
      <c r="J181" s="200">
        <v>897175</v>
      </c>
      <c r="K181" s="4">
        <f t="shared" si="156"/>
        <v>1.4618577678788313E-4</v>
      </c>
      <c r="L181" s="200">
        <v>39571</v>
      </c>
      <c r="M181">
        <v>638</v>
      </c>
      <c r="N181" t="s">
        <v>378</v>
      </c>
      <c r="O181" t="s">
        <v>471</v>
      </c>
      <c r="P181" s="200">
        <v>707344</v>
      </c>
      <c r="Q181" s="4">
        <f t="shared" si="157"/>
        <v>1.1689583015923523E-4</v>
      </c>
      <c r="R181">
        <v>638</v>
      </c>
      <c r="S181" t="s">
        <v>378</v>
      </c>
      <c r="T181" t="s">
        <v>471</v>
      </c>
      <c r="U181" s="200">
        <v>693905</v>
      </c>
      <c r="V181" s="4">
        <f t="shared" si="158"/>
        <v>1.1731409426076374E-4</v>
      </c>
      <c r="W181" s="163">
        <v>638</v>
      </c>
      <c r="X181" s="163" t="s">
        <v>378</v>
      </c>
      <c r="Y181" s="8" t="s">
        <v>471</v>
      </c>
      <c r="Z181" s="11">
        <v>818309</v>
      </c>
      <c r="AA181" s="161">
        <f t="shared" si="159"/>
        <v>1.3519956720339405E-4</v>
      </c>
      <c r="AB181">
        <v>638</v>
      </c>
      <c r="AC181" t="s">
        <v>378</v>
      </c>
      <c r="AD181" s="160">
        <v>899964</v>
      </c>
      <c r="AE181" s="161">
        <f t="shared" si="160"/>
        <v>1.4598641049979569E-4</v>
      </c>
      <c r="AF181">
        <v>638</v>
      </c>
      <c r="AG181" t="s">
        <v>378</v>
      </c>
      <c r="AH181" s="3">
        <v>822301</v>
      </c>
      <c r="AI181" s="161">
        <f t="shared" si="161"/>
        <v>1.3785963816098038E-4</v>
      </c>
      <c r="AJ181">
        <v>638</v>
      </c>
      <c r="AK181" t="s">
        <v>378</v>
      </c>
      <c r="AL181" s="3">
        <v>847565</v>
      </c>
      <c r="AM181" s="161">
        <f t="shared" si="162"/>
        <v>1.486794006247019E-4</v>
      </c>
      <c r="AN181" s="13">
        <v>638</v>
      </c>
      <c r="AO181" s="13" t="s">
        <v>378</v>
      </c>
      <c r="AP181" s="3">
        <v>925623</v>
      </c>
      <c r="AQ181" s="161">
        <f t="shared" si="163"/>
        <v>1.6033364022224064E-4</v>
      </c>
      <c r="AR181" s="179">
        <f t="shared" si="177"/>
        <v>13439</v>
      </c>
      <c r="AS181" s="4">
        <f t="shared" si="178"/>
        <v>-4.1826410152851043E-7</v>
      </c>
      <c r="AT181" s="4">
        <f t="shared" si="164"/>
        <v>1.9367204444412419E-2</v>
      </c>
      <c r="AU181" s="4">
        <f t="shared" si="179"/>
        <v>-3.56533547110546E-3</v>
      </c>
      <c r="AV181" s="3">
        <f t="shared" si="180"/>
        <v>-124404</v>
      </c>
      <c r="AW181" s="164">
        <f t="shared" si="181"/>
        <v>-1.7885472942630312E-5</v>
      </c>
      <c r="AX181" s="4">
        <f t="shared" si="165"/>
        <v>-0.15202570178257846</v>
      </c>
      <c r="AY181" s="4">
        <f t="shared" si="182"/>
        <v>-0.132289424534351</v>
      </c>
      <c r="AZ181" s="157">
        <f t="shared" si="166"/>
        <v>-81655</v>
      </c>
      <c r="BA181" s="164">
        <f t="shared" si="183"/>
        <v>-1.0786843296401637E-5</v>
      </c>
      <c r="BB181" s="4">
        <f t="shared" si="167"/>
        <v>-9.0731407034059144E-2</v>
      </c>
      <c r="BC181" s="4">
        <f t="shared" si="184"/>
        <v>-7.388936586269948E-2</v>
      </c>
      <c r="BD181" s="157">
        <f t="shared" si="168"/>
        <v>77663</v>
      </c>
      <c r="BE181" s="4">
        <f t="shared" si="185"/>
        <v>8.1267723388153083E-6</v>
      </c>
      <c r="BF181" s="4">
        <f t="shared" si="169"/>
        <v>9.444595105685144E-2</v>
      </c>
      <c r="BG181" s="4">
        <f t="shared" si="186"/>
        <v>5.8949613151643245E-2</v>
      </c>
      <c r="BH181" s="157">
        <f t="shared" si="170"/>
        <v>-25264</v>
      </c>
      <c r="BI181" s="4">
        <f t="shared" si="187"/>
        <v>-1.081976246372152E-5</v>
      </c>
      <c r="BJ181" s="4">
        <f t="shared" si="171"/>
        <v>-2.9807743358916425E-2</v>
      </c>
      <c r="BK181" s="4">
        <f t="shared" si="188"/>
        <v>-7.2772437999214679E-2</v>
      </c>
      <c r="BL181" s="159">
        <f t="shared" si="172"/>
        <v>-78058</v>
      </c>
      <c r="BM181" s="4">
        <f t="shared" si="189"/>
        <v>-1.1654239597538743E-5</v>
      </c>
      <c r="BN181" s="4">
        <f t="shared" si="173"/>
        <v>-8.4330229477875981E-2</v>
      </c>
      <c r="BO181" s="4">
        <f t="shared" si="190"/>
        <v>-7.2687425928736116E-2</v>
      </c>
      <c r="BP181" s="157">
        <f t="shared" si="174"/>
        <v>-231718</v>
      </c>
      <c r="BQ181" s="164">
        <f t="shared" si="191"/>
        <v>-2.5134073018846591E-5</v>
      </c>
      <c r="BR181" s="4">
        <f t="shared" si="175"/>
        <v>-0.25033734036427358</v>
      </c>
      <c r="BS181" s="4">
        <f t="shared" si="192"/>
        <v>-0.15676107012856386</v>
      </c>
    </row>
    <row r="182" spans="1:71" x14ac:dyDescent="0.35">
      <c r="A182">
        <v>642</v>
      </c>
      <c r="B182" t="s">
        <v>384</v>
      </c>
      <c r="C182" t="s">
        <v>473</v>
      </c>
      <c r="G182" s="200">
        <v>17861475</v>
      </c>
      <c r="H182" s="4">
        <f t="shared" si="176"/>
        <v>2.9716252175067291E-3</v>
      </c>
      <c r="I182" s="200">
        <v>913402</v>
      </c>
      <c r="J182" s="200">
        <v>17452574</v>
      </c>
      <c r="K182" s="4">
        <f t="shared" si="156"/>
        <v>2.8437240082904813E-3</v>
      </c>
      <c r="L182" s="200">
        <v>757863</v>
      </c>
      <c r="M182">
        <v>642</v>
      </c>
      <c r="N182" t="s">
        <v>384</v>
      </c>
      <c r="O182" t="s">
        <v>473</v>
      </c>
      <c r="P182" s="200">
        <v>16471230</v>
      </c>
      <c r="Q182" s="4">
        <f t="shared" si="157"/>
        <v>2.7220392123121144E-3</v>
      </c>
      <c r="R182">
        <v>642</v>
      </c>
      <c r="S182" t="s">
        <v>384</v>
      </c>
      <c r="T182" t="s">
        <v>473</v>
      </c>
      <c r="U182" s="200">
        <v>16189055</v>
      </c>
      <c r="V182" s="4">
        <f t="shared" si="158"/>
        <v>2.7369803132456004E-3</v>
      </c>
      <c r="W182" s="163">
        <v>642</v>
      </c>
      <c r="X182" s="163" t="s">
        <v>384</v>
      </c>
      <c r="Y182" s="8" t="s">
        <v>473</v>
      </c>
      <c r="Z182" s="11">
        <v>16549536</v>
      </c>
      <c r="AA182" s="161">
        <f t="shared" si="159"/>
        <v>2.7342850984371295E-3</v>
      </c>
      <c r="AB182">
        <v>642</v>
      </c>
      <c r="AC182" t="s">
        <v>384</v>
      </c>
      <c r="AD182" s="160">
        <v>15916544</v>
      </c>
      <c r="AE182" s="161">
        <f t="shared" si="160"/>
        <v>2.5818800820055689E-3</v>
      </c>
      <c r="AF182">
        <v>642</v>
      </c>
      <c r="AG182" t="s">
        <v>384</v>
      </c>
      <c r="AH182" s="3">
        <v>14453273</v>
      </c>
      <c r="AI182" s="161">
        <f t="shared" si="161"/>
        <v>2.4231066069746571E-3</v>
      </c>
      <c r="AJ182">
        <v>642</v>
      </c>
      <c r="AK182" t="s">
        <v>384</v>
      </c>
      <c r="AL182" s="3">
        <v>13803984</v>
      </c>
      <c r="AM182" s="161">
        <f t="shared" si="162"/>
        <v>2.421487517008106E-3</v>
      </c>
      <c r="AN182" s="13">
        <v>642</v>
      </c>
      <c r="AO182" s="13" t="s">
        <v>384</v>
      </c>
      <c r="AP182" s="3">
        <v>13491083</v>
      </c>
      <c r="AQ182" s="161">
        <f t="shared" si="163"/>
        <v>2.3368849390414748E-3</v>
      </c>
      <c r="AR182" s="179">
        <f t="shared" si="177"/>
        <v>282175</v>
      </c>
      <c r="AS182" s="4">
        <f t="shared" si="178"/>
        <v>-1.4941100933486048E-5</v>
      </c>
      <c r="AT182" s="4">
        <f t="shared" si="164"/>
        <v>1.7429985876260226E-2</v>
      </c>
      <c r="AU182" s="4">
        <f t="shared" si="179"/>
        <v>-5.4589727449549695E-3</v>
      </c>
      <c r="AV182" s="3">
        <f t="shared" si="180"/>
        <v>-360481</v>
      </c>
      <c r="AW182" s="164">
        <f t="shared" si="181"/>
        <v>2.6952148084709651E-6</v>
      </c>
      <c r="AX182" s="4">
        <f t="shared" si="165"/>
        <v>-2.178193998913323E-2</v>
      </c>
      <c r="AY182" s="4">
        <f t="shared" si="182"/>
        <v>9.8571096701346311E-4</v>
      </c>
      <c r="AZ182" s="157">
        <f t="shared" si="166"/>
        <v>632992</v>
      </c>
      <c r="BA182" s="164">
        <f t="shared" si="183"/>
        <v>1.5240501643156053E-4</v>
      </c>
      <c r="BB182" s="4">
        <f t="shared" si="167"/>
        <v>3.9769437385402256E-2</v>
      </c>
      <c r="BC182" s="4">
        <f t="shared" si="184"/>
        <v>5.9028696760065794E-2</v>
      </c>
      <c r="BD182" s="157">
        <f t="shared" si="168"/>
        <v>1463271</v>
      </c>
      <c r="BE182" s="4">
        <f t="shared" si="185"/>
        <v>1.5877347503091182E-4</v>
      </c>
      <c r="BF182" s="4">
        <f t="shared" si="169"/>
        <v>0.10124149734112128</v>
      </c>
      <c r="BG182" s="4">
        <f t="shared" si="186"/>
        <v>6.5524758412980708E-2</v>
      </c>
      <c r="BH182" s="157">
        <f t="shared" si="170"/>
        <v>649289</v>
      </c>
      <c r="BI182" s="4">
        <f t="shared" si="187"/>
        <v>1.6190899665511488E-6</v>
      </c>
      <c r="BJ182" s="4">
        <f t="shared" si="171"/>
        <v>4.7036348346969979E-2</v>
      </c>
      <c r="BK182" s="4">
        <f t="shared" si="188"/>
        <v>6.6863444687570894E-4</v>
      </c>
      <c r="BL182" s="159">
        <f t="shared" si="172"/>
        <v>312901</v>
      </c>
      <c r="BM182" s="4">
        <f t="shared" si="189"/>
        <v>8.460257796663118E-5</v>
      </c>
      <c r="BN182" s="4">
        <f t="shared" si="173"/>
        <v>2.3193171371045603E-2</v>
      </c>
      <c r="BO182" s="4">
        <f t="shared" si="190"/>
        <v>3.6203142291349959E-2</v>
      </c>
      <c r="BP182" s="157">
        <f t="shared" si="174"/>
        <v>2697972</v>
      </c>
      <c r="BQ182" s="164">
        <f t="shared" si="191"/>
        <v>3.9740015939565467E-4</v>
      </c>
      <c r="BR182" s="4">
        <f t="shared" si="175"/>
        <v>0.19998186950595442</v>
      </c>
      <c r="BS182" s="4">
        <f t="shared" si="192"/>
        <v>0.17005550969003086</v>
      </c>
    </row>
    <row r="183" spans="1:71" x14ac:dyDescent="0.35">
      <c r="A183">
        <v>654</v>
      </c>
      <c r="B183" t="s">
        <v>54</v>
      </c>
      <c r="C183" t="s">
        <v>472</v>
      </c>
      <c r="G183" s="200">
        <v>3103005</v>
      </c>
      <c r="H183" s="4">
        <f t="shared" si="176"/>
        <v>5.1624896085286729E-4</v>
      </c>
      <c r="I183" s="200">
        <v>371126</v>
      </c>
      <c r="J183" s="200">
        <v>3110730</v>
      </c>
      <c r="K183" s="4">
        <f t="shared" si="156"/>
        <v>5.0686263151266103E-4</v>
      </c>
      <c r="L183" s="200">
        <v>257082</v>
      </c>
      <c r="M183">
        <v>654</v>
      </c>
      <c r="N183" t="s">
        <v>54</v>
      </c>
      <c r="O183" t="s">
        <v>472</v>
      </c>
      <c r="P183" s="200">
        <v>2917215</v>
      </c>
      <c r="Q183" s="4">
        <f t="shared" si="157"/>
        <v>4.8209961373528779E-4</v>
      </c>
      <c r="R183">
        <v>654</v>
      </c>
      <c r="S183" t="s">
        <v>54</v>
      </c>
      <c r="T183" t="s">
        <v>472</v>
      </c>
      <c r="U183" s="200">
        <v>3087615</v>
      </c>
      <c r="V183" s="4">
        <f t="shared" si="158"/>
        <v>5.2200338252491056E-4</v>
      </c>
      <c r="W183" s="163">
        <v>654</v>
      </c>
      <c r="X183" s="163" t="s">
        <v>54</v>
      </c>
      <c r="Y183" s="8" t="s">
        <v>472</v>
      </c>
      <c r="Z183" s="11">
        <v>3101997</v>
      </c>
      <c r="AA183" s="161">
        <f t="shared" si="159"/>
        <v>5.1250646377618567E-4</v>
      </c>
      <c r="AB183">
        <v>654</v>
      </c>
      <c r="AC183" t="s">
        <v>54</v>
      </c>
      <c r="AD183" s="160">
        <v>3084348</v>
      </c>
      <c r="AE183" s="161">
        <f t="shared" si="160"/>
        <v>5.0032322765379924E-4</v>
      </c>
      <c r="AF183">
        <v>654</v>
      </c>
      <c r="AG183" t="s">
        <v>54</v>
      </c>
      <c r="AH183" s="3">
        <v>2832751</v>
      </c>
      <c r="AI183" s="161">
        <f t="shared" si="161"/>
        <v>4.7491372120446815E-4</v>
      </c>
      <c r="AJ183">
        <v>654</v>
      </c>
      <c r="AK183" t="s">
        <v>54</v>
      </c>
      <c r="AL183" s="3">
        <v>2724690</v>
      </c>
      <c r="AM183" s="161">
        <f t="shared" si="162"/>
        <v>4.7796366778727185E-4</v>
      </c>
      <c r="AN183" s="13">
        <v>654</v>
      </c>
      <c r="AO183" s="13" t="s">
        <v>54</v>
      </c>
      <c r="AP183" s="3">
        <v>2747157</v>
      </c>
      <c r="AQ183" s="161">
        <f t="shared" si="163"/>
        <v>4.7585429712961963E-4</v>
      </c>
      <c r="AR183" s="179">
        <f t="shared" si="177"/>
        <v>-170400</v>
      </c>
      <c r="AS183" s="4">
        <f t="shared" si="178"/>
        <v>-3.990376878962277E-5</v>
      </c>
      <c r="AT183" s="4">
        <f t="shared" si="164"/>
        <v>-5.5188227806899498E-2</v>
      </c>
      <c r="AU183" s="4">
        <f t="shared" si="179"/>
        <v>-7.644350616390598E-2</v>
      </c>
      <c r="AV183" s="3">
        <f t="shared" si="180"/>
        <v>-14382</v>
      </c>
      <c r="AW183" s="164">
        <f t="shared" si="181"/>
        <v>9.4969187487248903E-6</v>
      </c>
      <c r="AX183" s="4">
        <f t="shared" si="165"/>
        <v>-4.6363681202786465E-3</v>
      </c>
      <c r="AY183" s="4">
        <f t="shared" si="182"/>
        <v>1.8530339459039966E-2</v>
      </c>
      <c r="AZ183" s="157">
        <f t="shared" si="166"/>
        <v>17649</v>
      </c>
      <c r="BA183" s="164">
        <f t="shared" si="183"/>
        <v>1.2183236122386429E-5</v>
      </c>
      <c r="BB183" s="4">
        <f t="shared" si="167"/>
        <v>5.7221169595648739E-3</v>
      </c>
      <c r="BC183" s="4">
        <f t="shared" si="184"/>
        <v>2.4350730585741803E-2</v>
      </c>
      <c r="BD183" s="157">
        <f t="shared" si="168"/>
        <v>251597</v>
      </c>
      <c r="BE183" s="4">
        <f t="shared" si="185"/>
        <v>2.5409506449331095E-5</v>
      </c>
      <c r="BF183" s="4">
        <f t="shared" si="169"/>
        <v>8.8817195722462022E-2</v>
      </c>
      <c r="BG183" s="4">
        <f t="shared" si="186"/>
        <v>5.3503416125539466E-2</v>
      </c>
      <c r="BH183" s="157">
        <f t="shared" si="170"/>
        <v>108061</v>
      </c>
      <c r="BI183" s="4">
        <f t="shared" si="187"/>
        <v>-3.0499465828037081E-6</v>
      </c>
      <c r="BJ183" s="4">
        <f t="shared" si="171"/>
        <v>3.9659924615277335E-2</v>
      </c>
      <c r="BK183" s="4">
        <f t="shared" si="188"/>
        <v>-6.3811264084640698E-3</v>
      </c>
      <c r="BL183" s="159">
        <f t="shared" si="172"/>
        <v>-22467</v>
      </c>
      <c r="BM183" s="4">
        <f t="shared" si="189"/>
        <v>2.1093706576522249E-6</v>
      </c>
      <c r="BN183" s="4">
        <f t="shared" si="173"/>
        <v>-8.1782730291716128E-3</v>
      </c>
      <c r="BO183" s="4">
        <f t="shared" si="190"/>
        <v>4.4328078371385308E-3</v>
      </c>
      <c r="BP183" s="157">
        <f t="shared" si="174"/>
        <v>340458</v>
      </c>
      <c r="BQ183" s="164">
        <f t="shared" si="191"/>
        <v>3.6652166646566041E-5</v>
      </c>
      <c r="BR183" s="4">
        <f t="shared" si="175"/>
        <v>0.12393103124430092</v>
      </c>
      <c r="BS183" s="4">
        <f t="shared" si="192"/>
        <v>7.7023927003820311E-2</v>
      </c>
    </row>
    <row r="184" spans="1:71" x14ac:dyDescent="0.35">
      <c r="A184">
        <v>664</v>
      </c>
      <c r="B184" t="s">
        <v>120</v>
      </c>
      <c r="C184" t="s">
        <v>472</v>
      </c>
      <c r="G184" s="200">
        <v>12135615</v>
      </c>
      <c r="H184" s="4">
        <f t="shared" si="176"/>
        <v>2.0190101637156464E-3</v>
      </c>
      <c r="I184" s="200">
        <v>733940</v>
      </c>
      <c r="J184" s="200">
        <v>11601717</v>
      </c>
      <c r="K184" s="4">
        <f t="shared" si="156"/>
        <v>1.89038483207645E-3</v>
      </c>
      <c r="L184" s="200">
        <v>592447</v>
      </c>
      <c r="M184">
        <v>664</v>
      </c>
      <c r="N184" t="s">
        <v>120</v>
      </c>
      <c r="O184" t="s">
        <v>472</v>
      </c>
      <c r="P184" s="200">
        <v>10966799</v>
      </c>
      <c r="Q184" s="4">
        <f t="shared" si="157"/>
        <v>1.8123756945622933E-3</v>
      </c>
      <c r="R184">
        <v>664</v>
      </c>
      <c r="S184" t="s">
        <v>120</v>
      </c>
      <c r="T184" t="s">
        <v>472</v>
      </c>
      <c r="U184" s="200">
        <v>10493203</v>
      </c>
      <c r="V184" s="4">
        <f t="shared" si="158"/>
        <v>1.7740189303137011E-3</v>
      </c>
      <c r="W184" s="163">
        <v>664</v>
      </c>
      <c r="X184" s="163" t="s">
        <v>120</v>
      </c>
      <c r="Y184" s="8" t="s">
        <v>472</v>
      </c>
      <c r="Z184" s="11">
        <v>10507123</v>
      </c>
      <c r="AA184" s="161">
        <f t="shared" si="159"/>
        <v>1.7359682982257647E-3</v>
      </c>
      <c r="AB184">
        <v>664</v>
      </c>
      <c r="AC184" t="s">
        <v>120</v>
      </c>
      <c r="AD184" s="160">
        <v>10016816</v>
      </c>
      <c r="AE184" s="161">
        <f t="shared" si="160"/>
        <v>1.6248638973080272E-3</v>
      </c>
      <c r="AF184">
        <v>664</v>
      </c>
      <c r="AG184" t="s">
        <v>120</v>
      </c>
      <c r="AH184" s="3">
        <v>10643409</v>
      </c>
      <c r="AI184" s="161">
        <f t="shared" si="161"/>
        <v>1.7843788509795343E-3</v>
      </c>
      <c r="AJ184">
        <v>664</v>
      </c>
      <c r="AK184" t="s">
        <v>120</v>
      </c>
      <c r="AL184" s="3">
        <v>9481624</v>
      </c>
      <c r="AM184" s="161">
        <f t="shared" si="162"/>
        <v>1.6632614292340867E-3</v>
      </c>
      <c r="AN184" s="13">
        <v>664</v>
      </c>
      <c r="AO184" s="13" t="s">
        <v>120</v>
      </c>
      <c r="AP184" s="3">
        <v>8504830</v>
      </c>
      <c r="AQ184" s="161">
        <f t="shared" si="163"/>
        <v>1.4731811475852683E-3</v>
      </c>
      <c r="AR184" s="179">
        <f t="shared" si="177"/>
        <v>473596</v>
      </c>
      <c r="AS184" s="4">
        <f t="shared" si="178"/>
        <v>3.8356764248592169E-5</v>
      </c>
      <c r="AT184" s="4">
        <f t="shared" si="164"/>
        <v>4.5133597434453519E-2</v>
      </c>
      <c r="AU184" s="4">
        <f t="shared" si="179"/>
        <v>2.1621395123336995E-2</v>
      </c>
      <c r="AV184" s="3">
        <f t="shared" si="180"/>
        <v>-13920</v>
      </c>
      <c r="AW184" s="164">
        <f t="shared" si="181"/>
        <v>3.8050632087936439E-5</v>
      </c>
      <c r="AX184" s="4">
        <f t="shared" si="165"/>
        <v>-1.3248155560756261E-3</v>
      </c>
      <c r="AY184" s="4">
        <f t="shared" si="182"/>
        <v>2.1918967141753593E-2</v>
      </c>
      <c r="AZ184" s="157">
        <f t="shared" si="166"/>
        <v>490307</v>
      </c>
      <c r="BA184" s="164">
        <f t="shared" si="183"/>
        <v>1.1110440091773748E-4</v>
      </c>
      <c r="BB184" s="4">
        <f t="shared" si="167"/>
        <v>4.8948388390083239E-2</v>
      </c>
      <c r="BC184" s="4">
        <f t="shared" si="184"/>
        <v>6.8377666032095552E-2</v>
      </c>
      <c r="BD184" s="157">
        <f t="shared" si="168"/>
        <v>-626593</v>
      </c>
      <c r="BE184" s="4">
        <f t="shared" si="185"/>
        <v>-1.5951495367150714E-4</v>
      </c>
      <c r="BF184" s="4">
        <f t="shared" si="169"/>
        <v>-5.8871457443756978E-2</v>
      </c>
      <c r="BG184" s="4">
        <f t="shared" si="186"/>
        <v>-8.9395227691665052E-2</v>
      </c>
      <c r="BH184" s="157">
        <f t="shared" si="170"/>
        <v>1161785</v>
      </c>
      <c r="BI184" s="4">
        <f t="shared" si="187"/>
        <v>1.2111742174544761E-4</v>
      </c>
      <c r="BJ184" s="4">
        <f t="shared" si="171"/>
        <v>0.12253016993713313</v>
      </c>
      <c r="BK184" s="4">
        <f t="shared" si="188"/>
        <v>7.2819233114316151E-2</v>
      </c>
      <c r="BL184" s="159">
        <f t="shared" si="172"/>
        <v>976794</v>
      </c>
      <c r="BM184" s="4">
        <f t="shared" si="189"/>
        <v>1.9008028164881844E-4</v>
      </c>
      <c r="BN184" s="4">
        <f t="shared" si="173"/>
        <v>0.11485167839921551</v>
      </c>
      <c r="BO184" s="4">
        <f t="shared" si="190"/>
        <v>0.12902709348431743</v>
      </c>
      <c r="BP184" s="157">
        <f t="shared" si="174"/>
        <v>1988373</v>
      </c>
      <c r="BQ184" s="164">
        <f t="shared" si="191"/>
        <v>2.6278715064049639E-4</v>
      </c>
      <c r="BR184" s="4">
        <f t="shared" si="175"/>
        <v>0.23379338564086524</v>
      </c>
      <c r="BS184" s="4">
        <f t="shared" si="192"/>
        <v>0.17838074500969417</v>
      </c>
    </row>
    <row r="185" spans="1:71" x14ac:dyDescent="0.35">
      <c r="A185">
        <v>668</v>
      </c>
      <c r="B185" t="s">
        <v>353</v>
      </c>
      <c r="C185" t="s">
        <v>472</v>
      </c>
      <c r="G185" s="200">
        <v>2842217</v>
      </c>
      <c r="H185" s="4">
        <f t="shared" si="176"/>
        <v>4.7286149160840989E-4</v>
      </c>
      <c r="I185" s="200">
        <v>338945</v>
      </c>
      <c r="J185" s="200">
        <v>2962799</v>
      </c>
      <c r="K185" s="4">
        <f t="shared" si="156"/>
        <v>4.827587408045959E-4</v>
      </c>
      <c r="L185" s="200">
        <v>300802</v>
      </c>
      <c r="M185">
        <v>668</v>
      </c>
      <c r="N185" t="s">
        <v>353</v>
      </c>
      <c r="O185" t="s">
        <v>472</v>
      </c>
      <c r="P185" s="200">
        <v>2966774</v>
      </c>
      <c r="Q185" s="4">
        <f t="shared" si="157"/>
        <v>4.9028974533584077E-4</v>
      </c>
      <c r="R185">
        <v>668</v>
      </c>
      <c r="S185" t="s">
        <v>353</v>
      </c>
      <c r="T185" t="s">
        <v>472</v>
      </c>
      <c r="U185" s="200">
        <v>3019757</v>
      </c>
      <c r="V185" s="4">
        <f t="shared" si="158"/>
        <v>5.1053106310316413E-4</v>
      </c>
      <c r="W185" s="163">
        <v>668</v>
      </c>
      <c r="X185" s="163" t="s">
        <v>353</v>
      </c>
      <c r="Y185" s="8" t="s">
        <v>472</v>
      </c>
      <c r="Z185" s="11">
        <v>3229057</v>
      </c>
      <c r="AA185" s="161">
        <f t="shared" si="159"/>
        <v>5.3349909248839986E-4</v>
      </c>
      <c r="AB185">
        <v>668</v>
      </c>
      <c r="AC185" t="s">
        <v>353</v>
      </c>
      <c r="AD185" s="160">
        <v>3401736</v>
      </c>
      <c r="AE185" s="161">
        <f t="shared" si="160"/>
        <v>5.5180788132406741E-4</v>
      </c>
      <c r="AF185">
        <v>668</v>
      </c>
      <c r="AG185" t="s">
        <v>523</v>
      </c>
      <c r="AH185" s="3">
        <v>3514329</v>
      </c>
      <c r="AI185" s="161">
        <f t="shared" si="161"/>
        <v>5.8918099858645443E-4</v>
      </c>
      <c r="AJ185">
        <v>668</v>
      </c>
      <c r="AK185" t="s">
        <v>353</v>
      </c>
      <c r="AL185" s="3">
        <v>3248649</v>
      </c>
      <c r="AM185" s="161">
        <f t="shared" si="162"/>
        <v>5.6987627634463107E-4</v>
      </c>
      <c r="AN185" s="13">
        <v>668</v>
      </c>
      <c r="AO185" s="13" t="s">
        <v>353</v>
      </c>
      <c r="AP185" s="3">
        <v>3042313</v>
      </c>
      <c r="AQ185" s="161">
        <f t="shared" si="163"/>
        <v>5.2698033431045424E-4</v>
      </c>
      <c r="AR185" s="179">
        <f t="shared" si="177"/>
        <v>-52983</v>
      </c>
      <c r="AS185" s="4">
        <f t="shared" si="178"/>
        <v>-2.0241317767323358E-5</v>
      </c>
      <c r="AT185" s="4">
        <f t="shared" si="164"/>
        <v>-1.7545451504872744E-2</v>
      </c>
      <c r="AU185" s="4">
        <f t="shared" si="179"/>
        <v>-3.9647573341160536E-2</v>
      </c>
      <c r="AV185" s="3">
        <f t="shared" si="180"/>
        <v>-209300</v>
      </c>
      <c r="AW185" s="164">
        <f t="shared" si="181"/>
        <v>-2.2968029385235728E-5</v>
      </c>
      <c r="AX185" s="4">
        <f t="shared" si="165"/>
        <v>-6.4817685163191613E-2</v>
      </c>
      <c r="AY185" s="4">
        <f t="shared" si="182"/>
        <v>-4.3051674705023295E-2</v>
      </c>
      <c r="AZ185" s="157">
        <f t="shared" si="166"/>
        <v>-172679</v>
      </c>
      <c r="BA185" s="164">
        <f t="shared" si="183"/>
        <v>-1.8308788835667551E-5</v>
      </c>
      <c r="BB185" s="4">
        <f t="shared" si="167"/>
        <v>-5.0762022684887949E-2</v>
      </c>
      <c r="BC185" s="4">
        <f t="shared" si="184"/>
        <v>-3.3179643595766459E-2</v>
      </c>
      <c r="BD185" s="157">
        <f t="shared" si="168"/>
        <v>-112593</v>
      </c>
      <c r="BE185" s="4">
        <f t="shared" si="185"/>
        <v>-3.7373117262387025E-5</v>
      </c>
      <c r="BF185" s="4">
        <f t="shared" si="169"/>
        <v>-3.2038263918944411E-2</v>
      </c>
      <c r="BG185" s="4">
        <f t="shared" si="186"/>
        <v>-6.3432319358654635E-2</v>
      </c>
      <c r="BH185" s="157">
        <f t="shared" si="170"/>
        <v>265680</v>
      </c>
      <c r="BI185" s="4">
        <f t="shared" si="187"/>
        <v>1.9304722241823358E-5</v>
      </c>
      <c r="BJ185" s="4">
        <f t="shared" si="171"/>
        <v>8.17816883264397E-2</v>
      </c>
      <c r="BK185" s="4">
        <f t="shared" si="188"/>
        <v>3.3875286694947243E-2</v>
      </c>
      <c r="BL185" s="159">
        <f t="shared" si="172"/>
        <v>206336</v>
      </c>
      <c r="BM185" s="4">
        <f t="shared" si="189"/>
        <v>4.2895942034176836E-5</v>
      </c>
      <c r="BN185" s="4">
        <f t="shared" si="173"/>
        <v>6.782208142291736E-2</v>
      </c>
      <c r="BO185" s="4">
        <f t="shared" si="190"/>
        <v>8.1399511976676553E-2</v>
      </c>
      <c r="BP185" s="157">
        <f t="shared" si="174"/>
        <v>-22556</v>
      </c>
      <c r="BQ185" s="164">
        <f t="shared" si="191"/>
        <v>6.5187581779456178E-6</v>
      </c>
      <c r="BR185" s="4">
        <f t="shared" si="175"/>
        <v>-7.4140957883031761E-3</v>
      </c>
      <c r="BS185" s="4">
        <f t="shared" si="192"/>
        <v>1.2370021713381987E-2</v>
      </c>
    </row>
    <row r="186" spans="1:71" x14ac:dyDescent="0.35">
      <c r="A186">
        <v>677</v>
      </c>
      <c r="B186" t="s">
        <v>166</v>
      </c>
      <c r="C186" t="s">
        <v>472</v>
      </c>
      <c r="G186" s="200">
        <v>4150171</v>
      </c>
      <c r="H186" s="4">
        <f t="shared" si="176"/>
        <v>6.9046664962244821E-4</v>
      </c>
      <c r="I186" s="200">
        <v>335225</v>
      </c>
      <c r="J186" s="200">
        <v>4376978</v>
      </c>
      <c r="K186" s="4">
        <f t="shared" si="156"/>
        <v>7.1318519677150509E-4</v>
      </c>
      <c r="L186" s="200">
        <v>349591</v>
      </c>
      <c r="M186">
        <v>677</v>
      </c>
      <c r="N186" t="s">
        <v>166</v>
      </c>
      <c r="O186" t="s">
        <v>472</v>
      </c>
      <c r="P186" s="200">
        <v>6423672</v>
      </c>
      <c r="Q186" s="4">
        <f t="shared" si="157"/>
        <v>1.0615774942752535E-3</v>
      </c>
      <c r="R186">
        <v>677</v>
      </c>
      <c r="S186" t="s">
        <v>166</v>
      </c>
      <c r="T186" t="s">
        <v>472</v>
      </c>
      <c r="U186" s="200">
        <v>4258449</v>
      </c>
      <c r="V186" s="4">
        <f t="shared" si="158"/>
        <v>7.1994882208754093E-4</v>
      </c>
      <c r="W186" s="163">
        <v>677</v>
      </c>
      <c r="X186" s="163" t="s">
        <v>166</v>
      </c>
      <c r="Y186" s="8" t="s">
        <v>472</v>
      </c>
      <c r="Z186" s="11">
        <v>4292315</v>
      </c>
      <c r="AA186" s="161">
        <f t="shared" si="159"/>
        <v>7.0916870069941346E-4</v>
      </c>
      <c r="AB186">
        <v>677</v>
      </c>
      <c r="AC186" t="s">
        <v>166</v>
      </c>
      <c r="AD186" s="160">
        <v>4193193</v>
      </c>
      <c r="AE186" s="161">
        <f t="shared" si="160"/>
        <v>6.8019297950014639E-4</v>
      </c>
      <c r="AF186">
        <v>677</v>
      </c>
      <c r="AG186" t="s">
        <v>166</v>
      </c>
      <c r="AH186" s="3">
        <v>4156488</v>
      </c>
      <c r="AI186" s="161">
        <f t="shared" si="161"/>
        <v>6.9683963864869078E-4</v>
      </c>
      <c r="AJ186">
        <v>677</v>
      </c>
      <c r="AK186" t="s">
        <v>166</v>
      </c>
      <c r="AL186" s="3">
        <v>4180054</v>
      </c>
      <c r="AM186" s="161">
        <f t="shared" si="162"/>
        <v>7.3326284509021454E-4</v>
      </c>
      <c r="AN186" s="13">
        <v>677</v>
      </c>
      <c r="AO186" s="13" t="s">
        <v>166</v>
      </c>
      <c r="AP186" s="3">
        <v>4089812</v>
      </c>
      <c r="AQ186" s="161">
        <f t="shared" si="163"/>
        <v>7.0842496976047747E-4</v>
      </c>
      <c r="AR186" s="179">
        <f t="shared" si="177"/>
        <v>2165223</v>
      </c>
      <c r="AS186" s="4">
        <f t="shared" si="178"/>
        <v>3.4162867218771257E-4</v>
      </c>
      <c r="AT186" s="4">
        <f t="shared" si="164"/>
        <v>0.50845342987552511</v>
      </c>
      <c r="AU186" s="4">
        <f t="shared" si="179"/>
        <v>0.47451799587245219</v>
      </c>
      <c r="AV186" s="3">
        <f t="shared" si="180"/>
        <v>-33866</v>
      </c>
      <c r="AW186" s="164">
        <f t="shared" si="181"/>
        <v>1.078012138812747E-5</v>
      </c>
      <c r="AX186" s="4">
        <f t="shared" si="165"/>
        <v>-7.8899148827614E-3</v>
      </c>
      <c r="AY186" s="4">
        <f t="shared" si="182"/>
        <v>1.5201067640880991E-2</v>
      </c>
      <c r="AZ186" s="157">
        <f t="shared" si="166"/>
        <v>99122</v>
      </c>
      <c r="BA186" s="164">
        <f t="shared" si="183"/>
        <v>2.8975721199267068E-5</v>
      </c>
      <c r="BB186" s="4">
        <f t="shared" si="167"/>
        <v>2.3638787911741722E-2</v>
      </c>
      <c r="BC186" s="4">
        <f t="shared" si="184"/>
        <v>4.2599265315205789E-2</v>
      </c>
      <c r="BD186" s="157">
        <f t="shared" si="168"/>
        <v>36705</v>
      </c>
      <c r="BE186" s="4">
        <f t="shared" si="185"/>
        <v>-1.6646659148544384E-5</v>
      </c>
      <c r="BF186" s="4">
        <f t="shared" si="169"/>
        <v>8.830772517567715E-3</v>
      </c>
      <c r="BG186" s="4">
        <f t="shared" si="186"/>
        <v>-2.3888794817736734E-2</v>
      </c>
      <c r="BH186" s="157">
        <f t="shared" si="170"/>
        <v>-23566</v>
      </c>
      <c r="BI186" s="4">
        <f t="shared" si="187"/>
        <v>-3.6423206441523761E-5</v>
      </c>
      <c r="BJ186" s="4">
        <f t="shared" si="171"/>
        <v>-5.6377262111924871E-3</v>
      </c>
      <c r="BK186" s="4">
        <f t="shared" si="188"/>
        <v>-4.9672783348299276E-2</v>
      </c>
      <c r="BL186" s="159">
        <f t="shared" si="172"/>
        <v>90242</v>
      </c>
      <c r="BM186" s="4">
        <f t="shared" si="189"/>
        <v>2.4837875329737072E-5</v>
      </c>
      <c r="BN186" s="4">
        <f t="shared" si="173"/>
        <v>2.2065072917777151E-2</v>
      </c>
      <c r="BO186" s="4">
        <f t="shared" si="190"/>
        <v>3.506069998935088E-2</v>
      </c>
      <c r="BP186" s="157">
        <f t="shared" si="174"/>
        <v>168637</v>
      </c>
      <c r="BQ186" s="164">
        <f t="shared" si="191"/>
        <v>7.4373093893599466E-7</v>
      </c>
      <c r="BR186" s="4">
        <f t="shared" si="175"/>
        <v>4.1233435668925615E-2</v>
      </c>
      <c r="BS186" s="4">
        <f t="shared" si="192"/>
        <v>1.0498372737870242E-3</v>
      </c>
    </row>
    <row r="187" spans="1:71" x14ac:dyDescent="0.35">
      <c r="A187">
        <v>678</v>
      </c>
      <c r="B187" t="s">
        <v>170</v>
      </c>
      <c r="C187" t="s">
        <v>471</v>
      </c>
      <c r="G187" s="200">
        <v>1399838</v>
      </c>
      <c r="H187" s="4">
        <f t="shared" si="176"/>
        <v>2.328919588793302E-4</v>
      </c>
      <c r="I187" s="200">
        <v>128002</v>
      </c>
      <c r="J187" s="200">
        <v>1374720</v>
      </c>
      <c r="K187" s="4">
        <f t="shared" si="156"/>
        <v>2.2399700288777404E-4</v>
      </c>
      <c r="L187" s="200">
        <v>124125</v>
      </c>
      <c r="M187">
        <v>678</v>
      </c>
      <c r="N187" t="s">
        <v>170</v>
      </c>
      <c r="O187" t="s">
        <v>471</v>
      </c>
      <c r="P187" s="200">
        <v>1251593</v>
      </c>
      <c r="Q187" s="4">
        <f t="shared" si="157"/>
        <v>2.0683854356082429E-4</v>
      </c>
      <c r="R187">
        <v>678</v>
      </c>
      <c r="S187" t="s">
        <v>170</v>
      </c>
      <c r="T187" t="s">
        <v>471</v>
      </c>
      <c r="U187" s="200">
        <v>1165286</v>
      </c>
      <c r="V187" s="4">
        <f t="shared" si="158"/>
        <v>1.9700747457468721E-4</v>
      </c>
      <c r="W187" s="163">
        <v>678</v>
      </c>
      <c r="X187" s="163" t="s">
        <v>170</v>
      </c>
      <c r="Y187" s="8" t="s">
        <v>471</v>
      </c>
      <c r="Z187" s="11">
        <v>1277731</v>
      </c>
      <c r="AA187" s="161">
        <f t="shared" si="159"/>
        <v>2.1110445834319295E-4</v>
      </c>
      <c r="AB187">
        <v>678</v>
      </c>
      <c r="AC187" t="s">
        <v>170</v>
      </c>
      <c r="AD187" s="160">
        <v>1091226</v>
      </c>
      <c r="AE187" s="161">
        <f t="shared" si="160"/>
        <v>1.7701171022846475E-4</v>
      </c>
      <c r="AF187">
        <v>678</v>
      </c>
      <c r="AG187" t="s">
        <v>170</v>
      </c>
      <c r="AH187" s="3">
        <v>1222397</v>
      </c>
      <c r="AI187" s="161">
        <f t="shared" si="161"/>
        <v>2.0493615854664892E-4</v>
      </c>
      <c r="AJ187">
        <v>678</v>
      </c>
      <c r="AK187" t="s">
        <v>170</v>
      </c>
      <c r="AL187" s="3">
        <v>1136069</v>
      </c>
      <c r="AM187" s="161">
        <f t="shared" si="162"/>
        <v>1.9928861855822796E-4</v>
      </c>
      <c r="AN187" s="13">
        <v>678</v>
      </c>
      <c r="AO187" s="13" t="s">
        <v>170</v>
      </c>
      <c r="AP187" s="3">
        <v>950922</v>
      </c>
      <c r="AQ187" s="161">
        <f t="shared" si="163"/>
        <v>1.6471585713342637E-4</v>
      </c>
      <c r="AR187" s="179">
        <f t="shared" si="177"/>
        <v>86307</v>
      </c>
      <c r="AS187" s="4">
        <f t="shared" si="178"/>
        <v>9.8310689861370827E-6</v>
      </c>
      <c r="AT187" s="4">
        <f t="shared" si="164"/>
        <v>7.4065079302420178E-2</v>
      </c>
      <c r="AU187" s="4">
        <f t="shared" si="179"/>
        <v>4.9902010100688038E-2</v>
      </c>
      <c r="AV187" s="3">
        <f t="shared" si="180"/>
        <v>-112445</v>
      </c>
      <c r="AW187" s="164">
        <f t="shared" si="181"/>
        <v>-1.409698376850574E-5</v>
      </c>
      <c r="AX187" s="4">
        <f t="shared" si="165"/>
        <v>-8.8003656481685108E-2</v>
      </c>
      <c r="AY187" s="4">
        <f t="shared" si="182"/>
        <v>-6.6777290632054037E-2</v>
      </c>
      <c r="AZ187" s="157">
        <f t="shared" si="166"/>
        <v>186505</v>
      </c>
      <c r="BA187" s="164">
        <f t="shared" si="183"/>
        <v>3.4092748114728205E-5</v>
      </c>
      <c r="BB187" s="4">
        <f t="shared" si="167"/>
        <v>0.17091326636278828</v>
      </c>
      <c r="BC187" s="4">
        <f t="shared" si="184"/>
        <v>0.1926016537026026</v>
      </c>
      <c r="BD187" s="157">
        <f t="shared" si="168"/>
        <v>-131171</v>
      </c>
      <c r="BE187" s="4">
        <f t="shared" si="185"/>
        <v>-2.792444831818417E-5</v>
      </c>
      <c r="BF187" s="4">
        <f t="shared" si="169"/>
        <v>-0.10730638246003549</v>
      </c>
      <c r="BG187" s="4">
        <f t="shared" si="186"/>
        <v>-0.13625925515641898</v>
      </c>
      <c r="BH187" s="157">
        <f t="shared" si="170"/>
        <v>86328</v>
      </c>
      <c r="BI187" s="4">
        <f t="shared" si="187"/>
        <v>5.6475399884209571E-6</v>
      </c>
      <c r="BJ187" s="4">
        <f t="shared" si="171"/>
        <v>7.5988342257380492E-2</v>
      </c>
      <c r="BK187" s="4">
        <f t="shared" si="188"/>
        <v>2.8338497347608762E-2</v>
      </c>
      <c r="BL187" s="159">
        <f t="shared" si="172"/>
        <v>185147</v>
      </c>
      <c r="BM187" s="4">
        <f t="shared" si="189"/>
        <v>3.4572761424801594E-5</v>
      </c>
      <c r="BN187" s="4">
        <f t="shared" si="173"/>
        <v>0.1947026149358202</v>
      </c>
      <c r="BO187" s="4">
        <f t="shared" si="190"/>
        <v>0.20989334012205205</v>
      </c>
      <c r="BP187" s="157">
        <f t="shared" si="174"/>
        <v>214364</v>
      </c>
      <c r="BQ187" s="164">
        <f t="shared" si="191"/>
        <v>4.6388601209766586E-5</v>
      </c>
      <c r="BR187" s="4">
        <f t="shared" si="175"/>
        <v>0.22542753243694014</v>
      </c>
      <c r="BS187" s="4">
        <f t="shared" si="192"/>
        <v>0.2816280230517817</v>
      </c>
    </row>
    <row r="188" spans="1:71" x14ac:dyDescent="0.35">
      <c r="A188">
        <v>687</v>
      </c>
      <c r="B188" t="s">
        <v>211</v>
      </c>
      <c r="C188" t="s">
        <v>473</v>
      </c>
      <c r="G188" s="200">
        <v>18671373</v>
      </c>
      <c r="H188" s="4">
        <f t="shared" si="176"/>
        <v>3.1063684747353881E-3</v>
      </c>
      <c r="I188" s="200">
        <v>544785</v>
      </c>
      <c r="J188" s="200">
        <v>18470151</v>
      </c>
      <c r="K188" s="4">
        <f t="shared" si="156"/>
        <v>3.0095280980015006E-3</v>
      </c>
      <c r="L188" s="200">
        <v>394895</v>
      </c>
      <c r="M188">
        <v>687</v>
      </c>
      <c r="N188" t="s">
        <v>211</v>
      </c>
      <c r="O188" t="s">
        <v>473</v>
      </c>
      <c r="P188" s="200">
        <v>18292433</v>
      </c>
      <c r="Q188" s="4">
        <f t="shared" si="157"/>
        <v>3.0230116338969297E-3</v>
      </c>
      <c r="R188">
        <v>687</v>
      </c>
      <c r="S188" t="s">
        <v>211</v>
      </c>
      <c r="T188" t="s">
        <v>473</v>
      </c>
      <c r="U188" s="200">
        <v>18444550</v>
      </c>
      <c r="V188" s="4">
        <f t="shared" si="158"/>
        <v>3.118302472668982E-3</v>
      </c>
      <c r="W188" s="163">
        <v>687</v>
      </c>
      <c r="X188" s="163" t="s">
        <v>211</v>
      </c>
      <c r="Y188" s="8" t="s">
        <v>473</v>
      </c>
      <c r="Z188" s="11">
        <v>19660008</v>
      </c>
      <c r="AA188" s="161">
        <f t="shared" si="159"/>
        <v>3.2481917867398071E-3</v>
      </c>
      <c r="AB188">
        <v>687</v>
      </c>
      <c r="AC188" t="s">
        <v>211</v>
      </c>
      <c r="AD188" s="160">
        <v>19144485</v>
      </c>
      <c r="AE188" s="161">
        <f t="shared" si="160"/>
        <v>3.1054960487499287E-3</v>
      </c>
      <c r="AF188">
        <v>687</v>
      </c>
      <c r="AG188" t="s">
        <v>211</v>
      </c>
      <c r="AH188" s="3">
        <v>18746100</v>
      </c>
      <c r="AI188" s="161">
        <f t="shared" si="161"/>
        <v>3.1428036241346593E-3</v>
      </c>
      <c r="AJ188">
        <v>687</v>
      </c>
      <c r="AK188" t="s">
        <v>211</v>
      </c>
      <c r="AL188" s="3">
        <v>17354028</v>
      </c>
      <c r="AM188" s="161">
        <f t="shared" si="162"/>
        <v>3.0442343436365288E-3</v>
      </c>
      <c r="AN188" s="13">
        <v>687</v>
      </c>
      <c r="AO188" s="13" t="s">
        <v>211</v>
      </c>
      <c r="AP188" s="3">
        <v>17428986</v>
      </c>
      <c r="AQ188" s="161">
        <f t="shared" si="163"/>
        <v>3.0189966873797095E-3</v>
      </c>
      <c r="AR188" s="179">
        <f t="shared" si="177"/>
        <v>-152117</v>
      </c>
      <c r="AS188" s="4">
        <f t="shared" si="178"/>
        <v>-9.5290838772052293E-5</v>
      </c>
      <c r="AT188" s="4">
        <f t="shared" si="164"/>
        <v>-8.2472600307407877E-3</v>
      </c>
      <c r="AU188" s="4">
        <f t="shared" si="179"/>
        <v>-3.0558561783934977E-2</v>
      </c>
      <c r="AV188" s="3">
        <f t="shared" si="180"/>
        <v>-1215458</v>
      </c>
      <c r="AW188" s="164">
        <f t="shared" si="181"/>
        <v>-1.2988931407082512E-4</v>
      </c>
      <c r="AX188" s="4">
        <f t="shared" si="165"/>
        <v>-6.1823881251726859E-2</v>
      </c>
      <c r="AY188" s="4">
        <f t="shared" si="182"/>
        <v>-3.998819115332914E-2</v>
      </c>
      <c r="AZ188" s="157">
        <f t="shared" si="166"/>
        <v>515523</v>
      </c>
      <c r="BA188" s="164">
        <f t="shared" si="183"/>
        <v>1.4269573798987838E-4</v>
      </c>
      <c r="BB188" s="4">
        <f t="shared" si="167"/>
        <v>2.6928016084005395E-2</v>
      </c>
      <c r="BC188" s="4">
        <f t="shared" si="184"/>
        <v>4.5949418627442284E-2</v>
      </c>
      <c r="BD188" s="157">
        <f t="shared" si="168"/>
        <v>398385</v>
      </c>
      <c r="BE188" s="4">
        <f t="shared" si="185"/>
        <v>-3.7307575384730625E-5</v>
      </c>
      <c r="BF188" s="4">
        <f t="shared" si="169"/>
        <v>2.1251620337030101E-2</v>
      </c>
      <c r="BG188" s="4">
        <f t="shared" si="186"/>
        <v>-1.1870794311879065E-2</v>
      </c>
      <c r="BH188" s="157">
        <f t="shared" si="170"/>
        <v>1392072</v>
      </c>
      <c r="BI188" s="4">
        <f t="shared" si="187"/>
        <v>9.8569280498130539E-5</v>
      </c>
      <c r="BJ188" s="4">
        <f t="shared" si="171"/>
        <v>8.0216074331561527E-2</v>
      </c>
      <c r="BK188" s="4">
        <f t="shared" si="188"/>
        <v>3.2379005481024618E-2</v>
      </c>
      <c r="BL188" s="159">
        <f t="shared" si="172"/>
        <v>-74958</v>
      </c>
      <c r="BM188" s="4">
        <f t="shared" si="189"/>
        <v>2.5237656256819289E-5</v>
      </c>
      <c r="BN188" s="4">
        <f t="shared" si="173"/>
        <v>-4.3007665506186073E-3</v>
      </c>
      <c r="BO188" s="4">
        <f t="shared" si="190"/>
        <v>8.3596170748779178E-3</v>
      </c>
      <c r="BP188" s="157">
        <f t="shared" si="174"/>
        <v>1015564</v>
      </c>
      <c r="BQ188" s="164">
        <f t="shared" si="191"/>
        <v>2.2919509936009759E-4</v>
      </c>
      <c r="BR188" s="4">
        <f t="shared" si="175"/>
        <v>5.8268679543376764E-2</v>
      </c>
      <c r="BS188" s="4">
        <f t="shared" si="192"/>
        <v>7.5917638571184998E-2</v>
      </c>
    </row>
    <row r="189" spans="1:71" x14ac:dyDescent="0.35">
      <c r="A189">
        <v>703</v>
      </c>
      <c r="B189" t="s">
        <v>265</v>
      </c>
      <c r="C189" t="s">
        <v>472</v>
      </c>
      <c r="G189" s="200">
        <v>3390469</v>
      </c>
      <c r="H189" s="4">
        <f t="shared" si="176"/>
        <v>5.6407453357434488E-4</v>
      </c>
      <c r="I189" s="200">
        <v>361834</v>
      </c>
      <c r="J189" s="200">
        <v>3196202</v>
      </c>
      <c r="K189" s="4">
        <f t="shared" si="156"/>
        <v>5.207894470320569E-4</v>
      </c>
      <c r="L189" s="200">
        <v>263910</v>
      </c>
      <c r="M189">
        <v>703</v>
      </c>
      <c r="N189" t="s">
        <v>265</v>
      </c>
      <c r="O189" t="s">
        <v>472</v>
      </c>
      <c r="P189" s="200">
        <v>3312682</v>
      </c>
      <c r="Q189" s="4">
        <f t="shared" si="157"/>
        <v>5.474545800113604E-4</v>
      </c>
      <c r="R189">
        <v>703</v>
      </c>
      <c r="S189" t="s">
        <v>265</v>
      </c>
      <c r="T189" t="s">
        <v>472</v>
      </c>
      <c r="U189" s="200">
        <v>3440962</v>
      </c>
      <c r="V189" s="4">
        <f t="shared" si="158"/>
        <v>5.8174150700125542E-4</v>
      </c>
      <c r="W189" s="163">
        <v>703</v>
      </c>
      <c r="X189" s="163" t="s">
        <v>265</v>
      </c>
      <c r="Y189" s="8" t="s">
        <v>472</v>
      </c>
      <c r="Z189" s="11">
        <v>3424551</v>
      </c>
      <c r="AA189" s="161">
        <f t="shared" si="159"/>
        <v>5.6579826577240414E-4</v>
      </c>
      <c r="AB189">
        <v>703</v>
      </c>
      <c r="AC189" t="s">
        <v>265</v>
      </c>
      <c r="AD189" s="160">
        <v>3313900</v>
      </c>
      <c r="AE189" s="161">
        <f t="shared" si="160"/>
        <v>5.3755968655998785E-4</v>
      </c>
      <c r="AF189">
        <v>703</v>
      </c>
      <c r="AG189" t="s">
        <v>265</v>
      </c>
      <c r="AH189" s="3">
        <v>2925426</v>
      </c>
      <c r="AI189" s="161">
        <f t="shared" si="161"/>
        <v>4.9045078362634146E-4</v>
      </c>
      <c r="AJ189">
        <v>703</v>
      </c>
      <c r="AK189" t="s">
        <v>265</v>
      </c>
      <c r="AL189" s="3">
        <v>2617368</v>
      </c>
      <c r="AM189" s="161">
        <f t="shared" si="162"/>
        <v>4.5913729974016718E-4</v>
      </c>
      <c r="AN189" s="13">
        <v>703</v>
      </c>
      <c r="AO189" s="13" t="s">
        <v>265</v>
      </c>
      <c r="AP189" s="3">
        <v>2403484</v>
      </c>
      <c r="AQ189" s="161">
        <f t="shared" si="163"/>
        <v>4.1632429070573204E-4</v>
      </c>
      <c r="AR189" s="179">
        <f t="shared" si="177"/>
        <v>-128280</v>
      </c>
      <c r="AS189" s="4">
        <f t="shared" si="178"/>
        <v>-3.4286926989895018E-5</v>
      </c>
      <c r="AT189" s="4">
        <f t="shared" si="164"/>
        <v>-3.7280272202947898E-2</v>
      </c>
      <c r="AU189" s="4">
        <f t="shared" si="179"/>
        <v>-5.8938422954614836E-2</v>
      </c>
      <c r="AV189" s="3">
        <f t="shared" si="180"/>
        <v>16411</v>
      </c>
      <c r="AW189" s="164">
        <f t="shared" si="181"/>
        <v>1.5943241228851272E-5</v>
      </c>
      <c r="AX189" s="4">
        <f t="shared" si="165"/>
        <v>4.792161074546707E-3</v>
      </c>
      <c r="AY189" s="4">
        <f t="shared" si="182"/>
        <v>2.8178314062320828E-2</v>
      </c>
      <c r="AZ189" s="157">
        <f t="shared" si="166"/>
        <v>110651</v>
      </c>
      <c r="BA189" s="164">
        <f t="shared" si="183"/>
        <v>2.8238579212416294E-5</v>
      </c>
      <c r="BB189" s="4">
        <f t="shared" si="167"/>
        <v>3.338996348712997E-2</v>
      </c>
      <c r="BC189" s="4">
        <f t="shared" si="184"/>
        <v>5.2531058259081463E-2</v>
      </c>
      <c r="BD189" s="157">
        <f t="shared" si="168"/>
        <v>388474</v>
      </c>
      <c r="BE189" s="4">
        <f t="shared" si="185"/>
        <v>4.7108902933646387E-5</v>
      </c>
      <c r="BF189" s="4">
        <f t="shared" si="169"/>
        <v>0.13279228392719555</v>
      </c>
      <c r="BG189" s="4">
        <f t="shared" si="186"/>
        <v>9.6052253368478932E-2</v>
      </c>
      <c r="BH189" s="157">
        <f t="shared" si="170"/>
        <v>308058</v>
      </c>
      <c r="BI189" s="4">
        <f t="shared" si="187"/>
        <v>3.1313483886174283E-5</v>
      </c>
      <c r="BJ189" s="4">
        <f t="shared" si="171"/>
        <v>0.11769762601208543</v>
      </c>
      <c r="BK189" s="4">
        <f t="shared" si="188"/>
        <v>6.8200697054878925E-2</v>
      </c>
      <c r="BL189" s="159">
        <f t="shared" si="172"/>
        <v>213884</v>
      </c>
      <c r="BM189" s="4">
        <f t="shared" si="189"/>
        <v>4.2813009034435145E-5</v>
      </c>
      <c r="BN189" s="4">
        <f t="shared" si="173"/>
        <v>8.8989150749495316E-2</v>
      </c>
      <c r="BO189" s="4">
        <f t="shared" si="190"/>
        <v>0.10283572203260272</v>
      </c>
      <c r="BP189" s="157">
        <f t="shared" si="174"/>
        <v>1037478</v>
      </c>
      <c r="BQ189" s="164">
        <f t="shared" si="191"/>
        <v>1.4947397506667211E-4</v>
      </c>
      <c r="BR189" s="4">
        <f t="shared" si="175"/>
        <v>0.43165587954818924</v>
      </c>
      <c r="BS189" s="4">
        <f t="shared" si="192"/>
        <v>0.35903255804097167</v>
      </c>
    </row>
    <row r="190" spans="1:71" x14ac:dyDescent="0.35">
      <c r="A190">
        <v>715</v>
      </c>
      <c r="B190" t="s">
        <v>308</v>
      </c>
      <c r="C190" t="s">
        <v>473</v>
      </c>
      <c r="G190" s="200">
        <v>15328449</v>
      </c>
      <c r="H190" s="4">
        <f t="shared" si="176"/>
        <v>2.5502040337466981E-3</v>
      </c>
      <c r="I190" s="200">
        <v>1027159</v>
      </c>
      <c r="J190" s="200">
        <v>15227475</v>
      </c>
      <c r="K190" s="4">
        <f t="shared" si="156"/>
        <v>2.4811661731469004E-3</v>
      </c>
      <c r="L190" s="200">
        <v>706899</v>
      </c>
      <c r="M190">
        <v>715</v>
      </c>
      <c r="N190" t="s">
        <v>308</v>
      </c>
      <c r="O190" t="s">
        <v>473</v>
      </c>
      <c r="P190" s="200">
        <v>14934370</v>
      </c>
      <c r="Q190" s="4">
        <f t="shared" si="157"/>
        <v>2.4680573795143211E-3</v>
      </c>
      <c r="R190">
        <v>715</v>
      </c>
      <c r="S190" t="s">
        <v>308</v>
      </c>
      <c r="T190" t="s">
        <v>473</v>
      </c>
      <c r="U190" s="200">
        <v>14568291</v>
      </c>
      <c r="V190" s="4">
        <f t="shared" si="158"/>
        <v>2.4629680771751693E-3</v>
      </c>
      <c r="W190" s="163">
        <v>715</v>
      </c>
      <c r="X190" s="163" t="s">
        <v>308</v>
      </c>
      <c r="Y190" s="8" t="s">
        <v>473</v>
      </c>
      <c r="Z190" s="11">
        <v>14756653</v>
      </c>
      <c r="AA190" s="161">
        <f t="shared" si="159"/>
        <v>2.4380681368171026E-3</v>
      </c>
      <c r="AB190">
        <v>715</v>
      </c>
      <c r="AC190" t="s">
        <v>308</v>
      </c>
      <c r="AD190" s="160">
        <v>15273021</v>
      </c>
      <c r="AE190" s="161">
        <f t="shared" si="160"/>
        <v>2.4774918922067994E-3</v>
      </c>
      <c r="AF190">
        <v>715</v>
      </c>
      <c r="AG190" t="s">
        <v>308</v>
      </c>
      <c r="AH190" s="3">
        <v>14956392</v>
      </c>
      <c r="AI190" s="161">
        <f t="shared" si="161"/>
        <v>2.5074550429998038E-3</v>
      </c>
      <c r="AJ190">
        <v>715</v>
      </c>
      <c r="AK190" t="s">
        <v>308</v>
      </c>
      <c r="AL190" s="3">
        <v>14005982</v>
      </c>
      <c r="AM190" s="161">
        <f t="shared" si="162"/>
        <v>2.4569218985214867E-3</v>
      </c>
      <c r="AN190" s="13">
        <v>715</v>
      </c>
      <c r="AO190" s="13" t="s">
        <v>308</v>
      </c>
      <c r="AP190" s="3">
        <v>14249396</v>
      </c>
      <c r="AQ190" s="161">
        <f t="shared" si="163"/>
        <v>2.4682376428073146E-3</v>
      </c>
      <c r="AR190" s="179">
        <f t="shared" si="177"/>
        <v>366079</v>
      </c>
      <c r="AS190" s="4">
        <f t="shared" si="178"/>
        <v>5.0893023391517661E-6</v>
      </c>
      <c r="AT190" s="4">
        <f t="shared" si="164"/>
        <v>2.5128479380319903E-2</v>
      </c>
      <c r="AU190" s="4">
        <f t="shared" si="179"/>
        <v>2.0663289899351014E-3</v>
      </c>
      <c r="AV190" s="3">
        <f t="shared" si="180"/>
        <v>-188362</v>
      </c>
      <c r="AW190" s="164">
        <f t="shared" si="181"/>
        <v>2.489994035806669E-5</v>
      </c>
      <c r="AX190" s="4">
        <f t="shared" si="165"/>
        <v>-1.2764547624722218E-2</v>
      </c>
      <c r="AY190" s="4">
        <f t="shared" si="182"/>
        <v>1.0212979687505189E-2</v>
      </c>
      <c r="AZ190" s="157">
        <f t="shared" si="166"/>
        <v>-516368</v>
      </c>
      <c r="BA190" s="164">
        <f t="shared" si="183"/>
        <v>-3.9423755389696776E-5</v>
      </c>
      <c r="BB190" s="4">
        <f t="shared" si="167"/>
        <v>-3.3809159301227965E-2</v>
      </c>
      <c r="BC190" s="4">
        <f t="shared" si="184"/>
        <v>-1.5912768680982639E-2</v>
      </c>
      <c r="BD190" s="157">
        <f t="shared" si="168"/>
        <v>316629</v>
      </c>
      <c r="BE190" s="4">
        <f t="shared" si="185"/>
        <v>-2.9963150793004423E-5</v>
      </c>
      <c r="BF190" s="4">
        <f t="shared" si="169"/>
        <v>2.1170145848009334E-2</v>
      </c>
      <c r="BG190" s="4">
        <f t="shared" si="186"/>
        <v>-1.1949626325965107E-2</v>
      </c>
      <c r="BH190" s="157">
        <f t="shared" si="170"/>
        <v>950410</v>
      </c>
      <c r="BI190" s="4">
        <f t="shared" si="187"/>
        <v>5.0533144478317072E-5</v>
      </c>
      <c r="BJ190" s="4">
        <f t="shared" si="171"/>
        <v>6.7857434059246977E-2</v>
      </c>
      <c r="BK190" s="4">
        <f t="shared" si="188"/>
        <v>2.0567664160886286E-2</v>
      </c>
      <c r="BL190" s="159">
        <f t="shared" si="172"/>
        <v>-243414</v>
      </c>
      <c r="BM190" s="4">
        <f t="shared" si="189"/>
        <v>-1.1315744285827871E-5</v>
      </c>
      <c r="BN190" s="4">
        <f t="shared" si="173"/>
        <v>-1.708240826488365E-2</v>
      </c>
      <c r="BO190" s="4">
        <f t="shared" si="190"/>
        <v>-4.584544085049126E-3</v>
      </c>
      <c r="BP190" s="157">
        <f t="shared" si="174"/>
        <v>318895</v>
      </c>
      <c r="BQ190" s="164">
        <f t="shared" si="191"/>
        <v>-3.0169505990211998E-5</v>
      </c>
      <c r="BR190" s="4">
        <f t="shared" si="175"/>
        <v>2.2379545069840152E-2</v>
      </c>
      <c r="BS190" s="4">
        <f t="shared" si="192"/>
        <v>-1.222309613425145E-2</v>
      </c>
    </row>
    <row r="191" spans="1:71" x14ac:dyDescent="0.35">
      <c r="A191">
        <v>716</v>
      </c>
      <c r="B191" t="s">
        <v>312</v>
      </c>
      <c r="C191" t="s">
        <v>472</v>
      </c>
      <c r="G191" s="200">
        <v>4567920</v>
      </c>
      <c r="H191" s="4">
        <f t="shared" si="176"/>
        <v>7.5996782256523257E-4</v>
      </c>
      <c r="I191" s="200">
        <v>507892</v>
      </c>
      <c r="J191" s="200">
        <v>4645659</v>
      </c>
      <c r="K191" s="4">
        <f t="shared" ref="K191:K250" si="193">+J191/J$5</f>
        <v>7.5696410355462456E-4</v>
      </c>
      <c r="L191" s="200">
        <v>466129</v>
      </c>
      <c r="M191">
        <v>716</v>
      </c>
      <c r="N191" t="s">
        <v>312</v>
      </c>
      <c r="O191" t="s">
        <v>472</v>
      </c>
      <c r="P191" s="200">
        <v>4378990</v>
      </c>
      <c r="Q191" s="4">
        <f t="shared" ref="Q191:Q250" si="194">+P191/P$5</f>
        <v>7.2367288237263554E-4</v>
      </c>
      <c r="R191">
        <v>716</v>
      </c>
      <c r="S191" t="s">
        <v>312</v>
      </c>
      <c r="T191" t="s">
        <v>472</v>
      </c>
      <c r="U191" s="200">
        <v>4422469</v>
      </c>
      <c r="V191" s="4">
        <f t="shared" ref="V191:V250" si="195">+U191/U$5</f>
        <v>7.4767863775488796E-4</v>
      </c>
      <c r="W191" s="163">
        <v>716</v>
      </c>
      <c r="X191" s="163" t="s">
        <v>312</v>
      </c>
      <c r="Y191" s="8" t="s">
        <v>472</v>
      </c>
      <c r="Z191" s="11">
        <v>4703354</v>
      </c>
      <c r="AA191" s="161">
        <f t="shared" ref="AA191:AA250" si="196">+Z191/Z$5</f>
        <v>7.7707983806160293E-4</v>
      </c>
      <c r="AB191">
        <v>716</v>
      </c>
      <c r="AC191" t="s">
        <v>312</v>
      </c>
      <c r="AD191" s="160">
        <v>4926584</v>
      </c>
      <c r="AE191" s="161">
        <f t="shared" ref="AE191:AE250" si="197">+AD191/AD$5</f>
        <v>7.9915898212120197E-4</v>
      </c>
      <c r="AF191">
        <v>716</v>
      </c>
      <c r="AG191" t="s">
        <v>312</v>
      </c>
      <c r="AH191" s="3">
        <v>4843527</v>
      </c>
      <c r="AI191" s="161">
        <f t="shared" ref="AI191:AI250" si="198">+AH191/AH$5</f>
        <v>8.1202245849505087E-4</v>
      </c>
      <c r="AJ191">
        <v>716</v>
      </c>
      <c r="AK191" t="s">
        <v>312</v>
      </c>
      <c r="AL191" s="3">
        <v>4332687</v>
      </c>
      <c r="AM191" s="161">
        <f t="shared" ref="AM191:AM250" si="199">+AL191/AL$5</f>
        <v>7.6003764461066452E-4</v>
      </c>
      <c r="AN191" s="13">
        <v>716</v>
      </c>
      <c r="AO191" s="13" t="s">
        <v>312</v>
      </c>
      <c r="AP191" s="3">
        <v>3855698</v>
      </c>
      <c r="AQ191" s="161">
        <f t="shared" ref="AQ191:AQ250" si="200">+AP191/AP$5</f>
        <v>6.6787244476165005E-4</v>
      </c>
      <c r="AR191" s="179">
        <f t="shared" si="177"/>
        <v>-43479</v>
      </c>
      <c r="AS191" s="4">
        <f t="shared" si="178"/>
        <v>-2.400575538225242E-5</v>
      </c>
      <c r="AT191" s="4">
        <f t="shared" si="164"/>
        <v>-9.8313860425025025E-3</v>
      </c>
      <c r="AU191" s="4">
        <f t="shared" si="179"/>
        <v>-3.2107049967799457E-2</v>
      </c>
      <c r="AV191" s="3">
        <f t="shared" si="180"/>
        <v>-280885</v>
      </c>
      <c r="AW191" s="164">
        <f t="shared" si="181"/>
        <v>-2.940120030671498E-5</v>
      </c>
      <c r="AX191" s="4">
        <f t="shared" si="165"/>
        <v>-5.9720148642862091E-2</v>
      </c>
      <c r="AY191" s="4">
        <f t="shared" si="182"/>
        <v>-3.7835494973148698E-2</v>
      </c>
      <c r="AZ191" s="157">
        <f t="shared" si="166"/>
        <v>-223230</v>
      </c>
      <c r="BA191" s="164">
        <f t="shared" si="183"/>
        <v>-2.2079144059599038E-5</v>
      </c>
      <c r="BB191" s="4">
        <f t="shared" si="167"/>
        <v>-4.5311315101904281E-2</v>
      </c>
      <c r="BC191" s="4">
        <f t="shared" si="184"/>
        <v>-2.7627974600241023E-2</v>
      </c>
      <c r="BD191" s="157">
        <f t="shared" si="168"/>
        <v>83057</v>
      </c>
      <c r="BE191" s="4">
        <f t="shared" si="185"/>
        <v>-1.2863476373848898E-5</v>
      </c>
      <c r="BF191" s="4">
        <f t="shared" si="169"/>
        <v>1.7148041086588347E-2</v>
      </c>
      <c r="BG191" s="4">
        <f t="shared" si="186"/>
        <v>-1.5841281530179867E-2</v>
      </c>
      <c r="BH191" s="157">
        <f t="shared" si="170"/>
        <v>510840</v>
      </c>
      <c r="BI191" s="4">
        <f t="shared" si="187"/>
        <v>5.1984813884386354E-5</v>
      </c>
      <c r="BJ191" s="4">
        <f t="shared" si="171"/>
        <v>0.11790373964239743</v>
      </c>
      <c r="BK191" s="4">
        <f t="shared" si="188"/>
        <v>6.8397683000315068E-2</v>
      </c>
      <c r="BL191" s="159">
        <f t="shared" si="172"/>
        <v>476989</v>
      </c>
      <c r="BM191" s="4">
        <f t="shared" si="189"/>
        <v>9.2165199849014463E-5</v>
      </c>
      <c r="BN191" s="4">
        <f t="shared" si="173"/>
        <v>0.12371015572277705</v>
      </c>
      <c r="BO191" s="4">
        <f t="shared" si="190"/>
        <v>0.13799820695088916</v>
      </c>
      <c r="BP191" s="157">
        <f t="shared" si="174"/>
        <v>566771</v>
      </c>
      <c r="BQ191" s="164">
        <f t="shared" si="191"/>
        <v>1.0920739329995288E-4</v>
      </c>
      <c r="BR191" s="4">
        <f t="shared" si="175"/>
        <v>0.14699569312741817</v>
      </c>
      <c r="BS191" s="4">
        <f t="shared" si="192"/>
        <v>0.16351534511792407</v>
      </c>
    </row>
    <row r="192" spans="1:71" x14ac:dyDescent="0.35">
      <c r="A192">
        <v>717</v>
      </c>
      <c r="B192" t="s">
        <v>330</v>
      </c>
      <c r="C192" t="s">
        <v>472</v>
      </c>
      <c r="G192" s="200">
        <v>2471983</v>
      </c>
      <c r="H192" s="4">
        <f t="shared" si="176"/>
        <v>4.1126542013176045E-4</v>
      </c>
      <c r="I192" s="200">
        <v>184319</v>
      </c>
      <c r="J192" s="200">
        <v>2419341</v>
      </c>
      <c r="K192" s="4">
        <f t="shared" si="193"/>
        <v>3.9420764443923867E-4</v>
      </c>
      <c r="L192" s="200">
        <v>145067</v>
      </c>
      <c r="M192">
        <v>717</v>
      </c>
      <c r="N192" t="s">
        <v>330</v>
      </c>
      <c r="O192" t="s">
        <v>472</v>
      </c>
      <c r="P192" s="200">
        <v>2351595</v>
      </c>
      <c r="Q192" s="4">
        <f t="shared" si="194"/>
        <v>3.8862512401788491E-4</v>
      </c>
      <c r="R192">
        <v>717</v>
      </c>
      <c r="S192" t="s">
        <v>330</v>
      </c>
      <c r="T192" t="s">
        <v>472</v>
      </c>
      <c r="U192" s="200">
        <v>2333789</v>
      </c>
      <c r="V192" s="4">
        <f t="shared" si="195"/>
        <v>3.9455882682893701E-4</v>
      </c>
      <c r="W192" s="163">
        <v>717</v>
      </c>
      <c r="X192" s="163" t="s">
        <v>330</v>
      </c>
      <c r="Y192" s="8" t="s">
        <v>472</v>
      </c>
      <c r="Z192" s="11">
        <v>2574183</v>
      </c>
      <c r="AA192" s="161">
        <f t="shared" si="196"/>
        <v>4.2530196723039159E-4</v>
      </c>
      <c r="AB192">
        <v>717</v>
      </c>
      <c r="AC192" t="s">
        <v>330</v>
      </c>
      <c r="AD192" s="160">
        <v>3090509</v>
      </c>
      <c r="AE192" s="161">
        <f t="shared" si="197"/>
        <v>5.0132262571315415E-4</v>
      </c>
      <c r="AF192">
        <v>717</v>
      </c>
      <c r="AG192" t="s">
        <v>330</v>
      </c>
      <c r="AH192" s="3">
        <v>2880771</v>
      </c>
      <c r="AI192" s="161">
        <f t="shared" si="198"/>
        <v>4.8296432533177709E-4</v>
      </c>
      <c r="AJ192">
        <v>717</v>
      </c>
      <c r="AK192" t="s">
        <v>330</v>
      </c>
      <c r="AL192" s="3">
        <v>2413878</v>
      </c>
      <c r="AM192" s="161">
        <f t="shared" si="199"/>
        <v>4.2344119238188715E-4</v>
      </c>
      <c r="AN192" s="13">
        <v>717</v>
      </c>
      <c r="AO192" s="13" t="s">
        <v>330</v>
      </c>
      <c r="AP192" s="3">
        <v>2274796</v>
      </c>
      <c r="AQ192" s="161">
        <f t="shared" si="200"/>
        <v>3.9403334126636018E-4</v>
      </c>
      <c r="AR192" s="179">
        <f t="shared" si="177"/>
        <v>17806</v>
      </c>
      <c r="AS192" s="4">
        <f t="shared" si="178"/>
        <v>-5.9337028110520982E-6</v>
      </c>
      <c r="AT192" s="4">
        <f t="shared" si="164"/>
        <v>7.629652894927519E-3</v>
      </c>
      <c r="AU192" s="4">
        <f t="shared" si="179"/>
        <v>-1.5038829212721391E-2</v>
      </c>
      <c r="AV192" s="3">
        <f t="shared" si="180"/>
        <v>-240394</v>
      </c>
      <c r="AW192" s="164">
        <f t="shared" si="181"/>
        <v>-3.0743140401454582E-5</v>
      </c>
      <c r="AX192" s="4">
        <f t="shared" si="165"/>
        <v>-9.3386523024975299E-2</v>
      </c>
      <c r="AY192" s="4">
        <f t="shared" si="182"/>
        <v>-7.2285441333970191E-2</v>
      </c>
      <c r="AZ192" s="157">
        <f t="shared" si="166"/>
        <v>-516326</v>
      </c>
      <c r="BA192" s="164">
        <f t="shared" si="183"/>
        <v>-7.602065848276256E-5</v>
      </c>
      <c r="BB192" s="4">
        <f t="shared" si="167"/>
        <v>-0.16706827257257623</v>
      </c>
      <c r="BC192" s="4">
        <f t="shared" si="184"/>
        <v>-0.15164019053522615</v>
      </c>
      <c r="BD192" s="157">
        <f t="shared" si="168"/>
        <v>209738</v>
      </c>
      <c r="BE192" s="4">
        <f t="shared" si="185"/>
        <v>1.8358300381377056E-5</v>
      </c>
      <c r="BF192" s="4">
        <f t="shared" si="169"/>
        <v>7.2806203617017812E-2</v>
      </c>
      <c r="BG192" s="4">
        <f t="shared" si="186"/>
        <v>3.8011711048772892E-2</v>
      </c>
      <c r="BH192" s="157">
        <f t="shared" si="170"/>
        <v>466893</v>
      </c>
      <c r="BI192" s="4">
        <f t="shared" si="187"/>
        <v>5.952313294988994E-5</v>
      </c>
      <c r="BJ192" s="4">
        <f t="shared" si="171"/>
        <v>0.19342029713183517</v>
      </c>
      <c r="BK192" s="4">
        <f t="shared" si="188"/>
        <v>0.14057001071404518</v>
      </c>
      <c r="BL192" s="159">
        <f t="shared" si="172"/>
        <v>139082</v>
      </c>
      <c r="BM192" s="4">
        <f t="shared" si="189"/>
        <v>2.9407851115526972E-5</v>
      </c>
      <c r="BN192" s="4">
        <f t="shared" si="173"/>
        <v>6.1140427537238501E-2</v>
      </c>
      <c r="BO192" s="4">
        <f t="shared" si="190"/>
        <v>7.4632900406383984E-2</v>
      </c>
      <c r="BP192" s="157">
        <f t="shared" si="174"/>
        <v>58993</v>
      </c>
      <c r="BQ192" s="164">
        <f t="shared" si="191"/>
        <v>3.1268625964031408E-5</v>
      </c>
      <c r="BR192" s="4">
        <f t="shared" si="175"/>
        <v>2.593331445984607E-2</v>
      </c>
      <c r="BS192" s="4">
        <f t="shared" si="192"/>
        <v>7.9355279590145961E-2</v>
      </c>
    </row>
    <row r="193" spans="1:71" x14ac:dyDescent="0.35">
      <c r="A193">
        <v>718</v>
      </c>
      <c r="B193" t="s">
        <v>338</v>
      </c>
      <c r="C193" t="s">
        <v>473</v>
      </c>
      <c r="G193" s="200">
        <v>24412325</v>
      </c>
      <c r="H193" s="4">
        <f t="shared" si="176"/>
        <v>4.0614943943862395E-3</v>
      </c>
      <c r="I193" s="200">
        <v>524893</v>
      </c>
      <c r="J193" s="200">
        <v>25039577</v>
      </c>
      <c r="K193" s="4">
        <f t="shared" si="193"/>
        <v>4.0799509729818727E-3</v>
      </c>
      <c r="L193" s="200">
        <v>405703</v>
      </c>
      <c r="M193">
        <v>718</v>
      </c>
      <c r="N193" t="s">
        <v>338</v>
      </c>
      <c r="O193" t="s">
        <v>473</v>
      </c>
      <c r="P193" s="200">
        <v>25087042</v>
      </c>
      <c r="Q193" s="4">
        <f t="shared" si="194"/>
        <v>4.1458902610746699E-3</v>
      </c>
      <c r="R193">
        <v>718</v>
      </c>
      <c r="S193" t="s">
        <v>338</v>
      </c>
      <c r="T193" t="s">
        <v>473</v>
      </c>
      <c r="U193" s="200">
        <v>24538239</v>
      </c>
      <c r="V193" s="4">
        <f t="shared" si="195"/>
        <v>4.1485236207249535E-3</v>
      </c>
      <c r="W193" s="163">
        <v>718</v>
      </c>
      <c r="X193" s="163" t="s">
        <v>338</v>
      </c>
      <c r="Y193" s="8" t="s">
        <v>473</v>
      </c>
      <c r="Z193" s="11">
        <v>25936710</v>
      </c>
      <c r="AA193" s="161">
        <f t="shared" si="196"/>
        <v>4.285217401592727E-3</v>
      </c>
      <c r="AB193">
        <v>718</v>
      </c>
      <c r="AC193" t="s">
        <v>338</v>
      </c>
      <c r="AD193" s="160">
        <v>28014188</v>
      </c>
      <c r="AE193" s="161">
        <f t="shared" si="197"/>
        <v>4.5442826037335382E-3</v>
      </c>
      <c r="AF193">
        <v>718</v>
      </c>
      <c r="AG193" t="s">
        <v>338</v>
      </c>
      <c r="AH193" s="3">
        <v>28287478</v>
      </c>
      <c r="AI193" s="161">
        <f t="shared" si="198"/>
        <v>4.7424258046222653E-3</v>
      </c>
      <c r="AJ193">
        <v>718</v>
      </c>
      <c r="AK193" t="s">
        <v>338</v>
      </c>
      <c r="AL193" s="3">
        <v>26306544</v>
      </c>
      <c r="AM193" s="161">
        <f t="shared" si="199"/>
        <v>4.6146799294772061E-3</v>
      </c>
      <c r="AN193" s="13">
        <v>718</v>
      </c>
      <c r="AO193" s="13" t="s">
        <v>338</v>
      </c>
      <c r="AP193" s="3">
        <v>25595809</v>
      </c>
      <c r="AQ193" s="161">
        <f t="shared" si="200"/>
        <v>4.4336292760694031E-3</v>
      </c>
      <c r="AR193" s="179">
        <f t="shared" si="177"/>
        <v>548803</v>
      </c>
      <c r="AS193" s="4">
        <f t="shared" si="178"/>
        <v>-2.633359650283662E-6</v>
      </c>
      <c r="AT193" s="4">
        <f t="shared" si="164"/>
        <v>2.2365215368551915E-2</v>
      </c>
      <c r="AU193" s="4">
        <f t="shared" si="179"/>
        <v>-6.3477031615008213E-4</v>
      </c>
      <c r="AV193" s="3">
        <f t="shared" si="180"/>
        <v>-1398471</v>
      </c>
      <c r="AW193" s="164">
        <f t="shared" si="181"/>
        <v>-1.3669378086777345E-4</v>
      </c>
      <c r="AX193" s="4">
        <f t="shared" si="165"/>
        <v>-5.3918596460383758E-2</v>
      </c>
      <c r="AY193" s="4">
        <f t="shared" si="182"/>
        <v>-3.1898913884034728E-2</v>
      </c>
      <c r="AZ193" s="157">
        <f t="shared" si="166"/>
        <v>-2077478</v>
      </c>
      <c r="BA193" s="164">
        <f t="shared" si="183"/>
        <v>-2.590652021408112E-4</v>
      </c>
      <c r="BB193" s="4">
        <f t="shared" si="167"/>
        <v>-7.4158065905747472E-2</v>
      </c>
      <c r="BC193" s="4">
        <f t="shared" si="184"/>
        <v>-5.7009042951678614E-2</v>
      </c>
      <c r="BD193" s="157">
        <f t="shared" si="168"/>
        <v>-273290</v>
      </c>
      <c r="BE193" s="4">
        <f t="shared" si="185"/>
        <v>-1.9814320088872711E-4</v>
      </c>
      <c r="BF193" s="4">
        <f t="shared" si="169"/>
        <v>-9.6611652689575223E-3</v>
      </c>
      <c r="BG193" s="4">
        <f t="shared" si="186"/>
        <v>-4.1780980673562534E-2</v>
      </c>
      <c r="BH193" s="157">
        <f t="shared" si="170"/>
        <v>1980934</v>
      </c>
      <c r="BI193" s="4">
        <f t="shared" si="187"/>
        <v>1.2774587514505914E-4</v>
      </c>
      <c r="BJ193" s="4">
        <f t="shared" si="171"/>
        <v>7.5301947682675466E-2</v>
      </c>
      <c r="BK193" s="4">
        <f t="shared" si="188"/>
        <v>2.7682499566016788E-2</v>
      </c>
      <c r="BL193" s="159">
        <f t="shared" si="172"/>
        <v>710735</v>
      </c>
      <c r="BM193" s="4">
        <f t="shared" si="189"/>
        <v>1.81050653407803E-4</v>
      </c>
      <c r="BN193" s="4">
        <f t="shared" si="173"/>
        <v>2.7767631802534547E-2</v>
      </c>
      <c r="BO193" s="4">
        <f t="shared" si="190"/>
        <v>4.0835767299044888E-2</v>
      </c>
      <c r="BP193" s="157">
        <f t="shared" si="174"/>
        <v>-1057570</v>
      </c>
      <c r="BQ193" s="164">
        <f t="shared" si="191"/>
        <v>-1.4841187447667617E-4</v>
      </c>
      <c r="BR193" s="4">
        <f t="shared" si="175"/>
        <v>-4.1318092348634108E-2</v>
      </c>
      <c r="BS193" s="4">
        <f t="shared" si="192"/>
        <v>-3.3474128131941935E-2</v>
      </c>
    </row>
    <row r="194" spans="1:71" x14ac:dyDescent="0.35">
      <c r="A194">
        <v>736</v>
      </c>
      <c r="B194" t="s">
        <v>77</v>
      </c>
      <c r="C194" t="s">
        <v>473</v>
      </c>
      <c r="G194" s="200">
        <v>6172197</v>
      </c>
      <c r="H194" s="4">
        <f t="shared" si="176"/>
        <v>1.0268724308949502E-3</v>
      </c>
      <c r="I194" s="200">
        <v>298722</v>
      </c>
      <c r="J194" s="200">
        <v>6178289</v>
      </c>
      <c r="K194" s="4">
        <f t="shared" si="193"/>
        <v>1.0066909763257264E-3</v>
      </c>
      <c r="L194" s="200">
        <v>210816</v>
      </c>
      <c r="M194">
        <v>736</v>
      </c>
      <c r="N194" t="s">
        <v>77</v>
      </c>
      <c r="O194" t="s">
        <v>473</v>
      </c>
      <c r="P194" s="200">
        <v>6306138</v>
      </c>
      <c r="Q194" s="4">
        <f t="shared" si="194"/>
        <v>1.0421537987297543E-3</v>
      </c>
      <c r="R194">
        <v>736</v>
      </c>
      <c r="S194" t="s">
        <v>77</v>
      </c>
      <c r="T194" t="s">
        <v>473</v>
      </c>
      <c r="U194" s="200">
        <v>6083812</v>
      </c>
      <c r="V194" s="4">
        <f t="shared" si="195"/>
        <v>1.028551306638179E-3</v>
      </c>
      <c r="W194" s="163">
        <v>736</v>
      </c>
      <c r="X194" s="163" t="s">
        <v>77</v>
      </c>
      <c r="Y194" s="8" t="s">
        <v>473</v>
      </c>
      <c r="Z194" s="11">
        <v>6387050</v>
      </c>
      <c r="AA194" s="161">
        <f t="shared" si="196"/>
        <v>1.0552571164516558E-3</v>
      </c>
      <c r="AB194">
        <v>736</v>
      </c>
      <c r="AC194" t="s">
        <v>77</v>
      </c>
      <c r="AD194" s="160">
        <v>6282837</v>
      </c>
      <c r="AE194" s="161">
        <f t="shared" si="197"/>
        <v>1.0191616791175033E-3</v>
      </c>
      <c r="AF194">
        <v>736</v>
      </c>
      <c r="AG194" t="s">
        <v>77</v>
      </c>
      <c r="AH194" s="3">
        <v>5969929</v>
      </c>
      <c r="AI194" s="161">
        <f t="shared" si="198"/>
        <v>1.0008649530849937E-3</v>
      </c>
      <c r="AJ194">
        <v>736</v>
      </c>
      <c r="AK194" t="s">
        <v>77</v>
      </c>
      <c r="AL194" s="3">
        <v>5703925</v>
      </c>
      <c r="AM194" s="161">
        <f t="shared" si="199"/>
        <v>1.0005794838251376E-3</v>
      </c>
      <c r="AN194" s="13">
        <v>736</v>
      </c>
      <c r="AO194" s="13" t="s">
        <v>77</v>
      </c>
      <c r="AP194" s="3">
        <v>5385344</v>
      </c>
      <c r="AQ194" s="161">
        <f t="shared" si="200"/>
        <v>9.328331376478354E-4</v>
      </c>
      <c r="AR194" s="179">
        <f t="shared" si="177"/>
        <v>222326</v>
      </c>
      <c r="AS194" s="4">
        <f t="shared" si="178"/>
        <v>1.3602492091575316E-5</v>
      </c>
      <c r="AT194" s="4">
        <f t="shared" si="164"/>
        <v>3.6543864274569959E-2</v>
      </c>
      <c r="AU194" s="4">
        <f t="shared" si="179"/>
        <v>1.3224903807701218E-2</v>
      </c>
      <c r="AV194" s="3">
        <f t="shared" si="180"/>
        <v>-303238</v>
      </c>
      <c r="AW194" s="164">
        <f t="shared" si="181"/>
        <v>-2.6705809813476825E-5</v>
      </c>
      <c r="AX194" s="4">
        <f t="shared" si="165"/>
        <v>-4.7477004250788706E-2</v>
      </c>
      <c r="AY194" s="4">
        <f t="shared" si="182"/>
        <v>-2.5307396081133457E-2</v>
      </c>
      <c r="AZ194" s="157">
        <f t="shared" si="166"/>
        <v>104213</v>
      </c>
      <c r="BA194" s="164">
        <f t="shared" si="183"/>
        <v>3.6095437334152493E-5</v>
      </c>
      <c r="BB194" s="4">
        <f t="shared" si="167"/>
        <v>1.6586933577936211E-2</v>
      </c>
      <c r="BC194" s="4">
        <f t="shared" si="184"/>
        <v>3.5416792128023983E-2</v>
      </c>
      <c r="BD194" s="157">
        <f t="shared" si="168"/>
        <v>312908</v>
      </c>
      <c r="BE194" s="4">
        <f t="shared" si="185"/>
        <v>1.8296726032509614E-5</v>
      </c>
      <c r="BF194" s="4">
        <f t="shared" si="169"/>
        <v>5.2414023684368774E-2</v>
      </c>
      <c r="BG194" s="4">
        <f t="shared" si="186"/>
        <v>1.8280913899635619E-2</v>
      </c>
      <c r="BH194" s="157">
        <f t="shared" si="170"/>
        <v>266004</v>
      </c>
      <c r="BI194" s="4">
        <f t="shared" si="187"/>
        <v>2.8546925985605855E-7</v>
      </c>
      <c r="BJ194" s="4">
        <f t="shared" si="171"/>
        <v>4.663525554771495E-2</v>
      </c>
      <c r="BK194" s="4">
        <f t="shared" si="188"/>
        <v>2.8530393084288692E-4</v>
      </c>
      <c r="BL194" s="159">
        <f t="shared" si="172"/>
        <v>318581</v>
      </c>
      <c r="BM194" s="4">
        <f t="shared" si="189"/>
        <v>6.7746346177302249E-5</v>
      </c>
      <c r="BN194" s="4">
        <f t="shared" si="173"/>
        <v>5.9157038064792146E-2</v>
      </c>
      <c r="BO194" s="4">
        <f t="shared" si="190"/>
        <v>7.2624292001596924E-2</v>
      </c>
      <c r="BP194" s="157">
        <f t="shared" si="174"/>
        <v>698468</v>
      </c>
      <c r="BQ194" s="164">
        <f t="shared" si="191"/>
        <v>1.2242397880382041E-4</v>
      </c>
      <c r="BR194" s="4">
        <f t="shared" si="175"/>
        <v>0.12969793573075369</v>
      </c>
      <c r="BS194" s="4">
        <f t="shared" si="192"/>
        <v>0.13123888277866702</v>
      </c>
    </row>
    <row r="195" spans="1:71" x14ac:dyDescent="0.35">
      <c r="A195">
        <v>737</v>
      </c>
      <c r="B195" t="s">
        <v>318</v>
      </c>
      <c r="C195" t="s">
        <v>472</v>
      </c>
      <c r="G195" s="200">
        <v>8370153</v>
      </c>
      <c r="H195" s="4">
        <f t="shared" si="176"/>
        <v>1.3925478007381586E-3</v>
      </c>
      <c r="I195" s="200">
        <v>687585</v>
      </c>
      <c r="J195" s="200">
        <v>8405403</v>
      </c>
      <c r="K195" s="4">
        <f t="shared" si="193"/>
        <v>1.3695771357541205E-3</v>
      </c>
      <c r="L195" s="200">
        <v>705075</v>
      </c>
      <c r="M195">
        <v>737</v>
      </c>
      <c r="N195" t="s">
        <v>318</v>
      </c>
      <c r="O195" t="s">
        <v>472</v>
      </c>
      <c r="P195" s="200">
        <v>8368155</v>
      </c>
      <c r="Q195" s="4">
        <f t="shared" si="194"/>
        <v>1.382923196671146E-3</v>
      </c>
      <c r="R195">
        <v>737</v>
      </c>
      <c r="S195" t="s">
        <v>318</v>
      </c>
      <c r="T195" t="s">
        <v>472</v>
      </c>
      <c r="U195" s="200">
        <v>7966902</v>
      </c>
      <c r="V195" s="4">
        <f t="shared" si="195"/>
        <v>1.3469133270321834E-3</v>
      </c>
      <c r="W195" s="163">
        <v>737</v>
      </c>
      <c r="X195" s="163" t="s">
        <v>318</v>
      </c>
      <c r="Y195" s="8" t="s">
        <v>472</v>
      </c>
      <c r="Z195" s="11">
        <v>8294355</v>
      </c>
      <c r="AA195" s="161">
        <f t="shared" si="196"/>
        <v>1.3703786787525342E-3</v>
      </c>
      <c r="AB195">
        <v>737</v>
      </c>
      <c r="AC195" t="s">
        <v>318</v>
      </c>
      <c r="AD195" s="160">
        <v>8591718</v>
      </c>
      <c r="AE195" s="161">
        <f t="shared" si="197"/>
        <v>1.3936936042402625E-3</v>
      </c>
      <c r="AF195">
        <v>737</v>
      </c>
      <c r="AG195" t="s">
        <v>318</v>
      </c>
      <c r="AH195" s="3">
        <v>8085538</v>
      </c>
      <c r="AI195" s="161">
        <f t="shared" si="198"/>
        <v>1.3555490544421775E-3</v>
      </c>
      <c r="AJ195">
        <v>737</v>
      </c>
      <c r="AK195" t="s">
        <v>318</v>
      </c>
      <c r="AL195" s="3">
        <v>7496428</v>
      </c>
      <c r="AM195" s="161">
        <f t="shared" si="199"/>
        <v>1.3150194048435612E-3</v>
      </c>
      <c r="AN195" s="13">
        <v>737</v>
      </c>
      <c r="AO195" s="13" t="s">
        <v>318</v>
      </c>
      <c r="AP195" s="3">
        <v>7784281</v>
      </c>
      <c r="AQ195" s="161">
        <f t="shared" si="200"/>
        <v>1.3483698106495016E-3</v>
      </c>
      <c r="AR195" s="179">
        <f t="shared" si="177"/>
        <v>401253</v>
      </c>
      <c r="AS195" s="4">
        <f t="shared" si="178"/>
        <v>3.6009869638962662E-5</v>
      </c>
      <c r="AT195" s="4">
        <f t="shared" si="164"/>
        <v>5.0364997586263768E-2</v>
      </c>
      <c r="AU195" s="4">
        <f t="shared" si="179"/>
        <v>2.6735105308006383E-2</v>
      </c>
      <c r="AV195" s="3">
        <f t="shared" si="180"/>
        <v>-327453</v>
      </c>
      <c r="AW195" s="164">
        <f t="shared" si="181"/>
        <v>-2.3465351720350835E-5</v>
      </c>
      <c r="AX195" s="4">
        <f t="shared" si="165"/>
        <v>-3.9479019164238807E-2</v>
      </c>
      <c r="AY195" s="4">
        <f t="shared" si="182"/>
        <v>-1.7123260952740096E-2</v>
      </c>
      <c r="AZ195" s="157">
        <f t="shared" si="166"/>
        <v>-297363</v>
      </c>
      <c r="BA195" s="164">
        <f t="shared" si="183"/>
        <v>-2.3314925487728311E-5</v>
      </c>
      <c r="BB195" s="4">
        <f t="shared" si="167"/>
        <v>-3.4610423666139881E-2</v>
      </c>
      <c r="BC195" s="4">
        <f t="shared" si="184"/>
        <v>-1.6728874565251281E-2</v>
      </c>
      <c r="BD195" s="157">
        <f t="shared" si="168"/>
        <v>506180</v>
      </c>
      <c r="BE195" s="4">
        <f t="shared" si="185"/>
        <v>3.8144549798085035E-5</v>
      </c>
      <c r="BF195" s="4">
        <f t="shared" si="169"/>
        <v>6.260313166545009E-2</v>
      </c>
      <c r="BG195" s="4">
        <f t="shared" si="186"/>
        <v>2.8139556936788181E-2</v>
      </c>
      <c r="BH195" s="157">
        <f t="shared" si="170"/>
        <v>589110</v>
      </c>
      <c r="BI195" s="4">
        <f t="shared" si="187"/>
        <v>4.0529649598616303E-5</v>
      </c>
      <c r="BJ195" s="4">
        <f t="shared" si="171"/>
        <v>7.8585427619660989E-2</v>
      </c>
      <c r="BK195" s="4">
        <f t="shared" si="188"/>
        <v>3.0820571505891837E-2</v>
      </c>
      <c r="BL195" s="159">
        <f t="shared" si="172"/>
        <v>-287853</v>
      </c>
      <c r="BM195" s="4">
        <f t="shared" si="189"/>
        <v>-3.3350405805940416E-5</v>
      </c>
      <c r="BN195" s="4">
        <f t="shared" si="173"/>
        <v>-3.6978752437122966E-2</v>
      </c>
      <c r="BO195" s="4">
        <f t="shared" si="190"/>
        <v>-2.4733871629679789E-2</v>
      </c>
      <c r="BP195" s="157">
        <f t="shared" si="174"/>
        <v>182621</v>
      </c>
      <c r="BQ195" s="164">
        <f t="shared" si="191"/>
        <v>2.2008868103032611E-5</v>
      </c>
      <c r="BR195" s="4">
        <f t="shared" si="175"/>
        <v>2.3460227090979887E-2</v>
      </c>
      <c r="BS195" s="4">
        <f t="shared" si="192"/>
        <v>1.6322575549530489E-2</v>
      </c>
    </row>
    <row r="196" spans="1:71" x14ac:dyDescent="0.35">
      <c r="A196">
        <v>743</v>
      </c>
      <c r="B196" t="s">
        <v>27</v>
      </c>
      <c r="C196" t="s">
        <v>472</v>
      </c>
      <c r="G196" s="200">
        <v>2738950</v>
      </c>
      <c r="H196" s="4">
        <f t="shared" si="176"/>
        <v>4.5568089362664927E-4</v>
      </c>
      <c r="I196" s="200">
        <v>202580</v>
      </c>
      <c r="J196" s="200">
        <v>2832259</v>
      </c>
      <c r="K196" s="4">
        <f t="shared" si="193"/>
        <v>4.6148854123161375E-4</v>
      </c>
      <c r="L196" s="200">
        <v>149194</v>
      </c>
      <c r="M196">
        <v>743</v>
      </c>
      <c r="N196" t="s">
        <v>27</v>
      </c>
      <c r="O196" t="s">
        <v>472</v>
      </c>
      <c r="P196" s="200">
        <v>2858827</v>
      </c>
      <c r="Q196" s="4">
        <f t="shared" si="194"/>
        <v>4.7245039958865277E-4</v>
      </c>
      <c r="R196">
        <v>743</v>
      </c>
      <c r="S196" t="s">
        <v>27</v>
      </c>
      <c r="T196" t="s">
        <v>472</v>
      </c>
      <c r="U196" s="200">
        <v>2933680</v>
      </c>
      <c r="V196" s="4">
        <f t="shared" si="195"/>
        <v>4.9597857350922297E-4</v>
      </c>
      <c r="W196" s="163">
        <v>743</v>
      </c>
      <c r="X196" s="163" t="s">
        <v>27</v>
      </c>
      <c r="Y196" s="8" t="s">
        <v>472</v>
      </c>
      <c r="Z196" s="11">
        <v>3005741</v>
      </c>
      <c r="AA196" s="161">
        <f t="shared" si="196"/>
        <v>4.9660321751990614E-4</v>
      </c>
      <c r="AB196">
        <v>743</v>
      </c>
      <c r="AC196" t="s">
        <v>27</v>
      </c>
      <c r="AD196" s="160">
        <v>3081403</v>
      </c>
      <c r="AE196" s="161">
        <f t="shared" si="197"/>
        <v>4.9984550856845597E-4</v>
      </c>
      <c r="AF196">
        <v>743</v>
      </c>
      <c r="AG196" t="s">
        <v>27</v>
      </c>
      <c r="AH196" s="3">
        <v>2882732</v>
      </c>
      <c r="AI196" s="161">
        <f t="shared" si="198"/>
        <v>4.8329308906967073E-4</v>
      </c>
      <c r="AJ196">
        <v>743</v>
      </c>
      <c r="AK196" t="s">
        <v>27</v>
      </c>
      <c r="AL196" s="3">
        <v>2586916</v>
      </c>
      <c r="AM196" s="161">
        <f t="shared" si="199"/>
        <v>4.5379542612832214E-4</v>
      </c>
      <c r="AN196" s="13">
        <v>743</v>
      </c>
      <c r="AO196" s="13" t="s">
        <v>27</v>
      </c>
      <c r="AP196" s="3">
        <v>2482646</v>
      </c>
      <c r="AQ196" s="161">
        <f t="shared" si="200"/>
        <v>4.3003649494792679E-4</v>
      </c>
      <c r="AR196" s="179">
        <f t="shared" si="177"/>
        <v>-74853</v>
      </c>
      <c r="AS196" s="4">
        <f t="shared" si="178"/>
        <v>-2.3528173920570202E-5</v>
      </c>
      <c r="AT196" s="4">
        <f t="shared" si="164"/>
        <v>-2.5515052766491231E-2</v>
      </c>
      <c r="AU196" s="4">
        <f t="shared" si="179"/>
        <v>-4.7437883766026603E-2</v>
      </c>
      <c r="AV196" s="3">
        <f t="shared" si="180"/>
        <v>-72061</v>
      </c>
      <c r="AW196" s="164">
        <f t="shared" si="181"/>
        <v>-6.2464401068317368E-7</v>
      </c>
      <c r="AX196" s="4">
        <f t="shared" si="165"/>
        <v>-2.3974454219442061E-2</v>
      </c>
      <c r="AY196" s="4">
        <f t="shared" si="182"/>
        <v>-1.2578331928711983E-3</v>
      </c>
      <c r="AZ196" s="157">
        <f t="shared" si="166"/>
        <v>-75662</v>
      </c>
      <c r="BA196" s="164">
        <f t="shared" si="183"/>
        <v>-3.2422910485498243E-6</v>
      </c>
      <c r="BB196" s="4">
        <f t="shared" si="167"/>
        <v>-2.4554399408321468E-2</v>
      </c>
      <c r="BC196" s="4">
        <f t="shared" si="184"/>
        <v>-6.4865863411189958E-3</v>
      </c>
      <c r="BD196" s="157">
        <f t="shared" si="168"/>
        <v>198671</v>
      </c>
      <c r="BE196" s="4">
        <f t="shared" si="185"/>
        <v>1.6552419498785237E-5</v>
      </c>
      <c r="BF196" s="4">
        <f t="shared" si="169"/>
        <v>6.8917610100418636E-2</v>
      </c>
      <c r="BG196" s="4">
        <f t="shared" si="186"/>
        <v>3.4249236898148711E-2</v>
      </c>
      <c r="BH196" s="157">
        <f t="shared" si="170"/>
        <v>295816</v>
      </c>
      <c r="BI196" s="4">
        <f t="shared" si="187"/>
        <v>2.9497662941348592E-5</v>
      </c>
      <c r="BJ196" s="4">
        <f t="shared" si="171"/>
        <v>0.11435083319288296</v>
      </c>
      <c r="BK196" s="4">
        <f t="shared" si="188"/>
        <v>6.5002116026192339E-2</v>
      </c>
      <c r="BL196" s="159">
        <f t="shared" si="172"/>
        <v>104270</v>
      </c>
      <c r="BM196" s="4">
        <f t="shared" si="189"/>
        <v>2.375893118039535E-5</v>
      </c>
      <c r="BN196" s="4">
        <f t="shared" si="173"/>
        <v>4.1999544034872473E-2</v>
      </c>
      <c r="BO196" s="4">
        <f t="shared" si="190"/>
        <v>5.52486392655403E-2</v>
      </c>
      <c r="BP196" s="157">
        <f t="shared" si="174"/>
        <v>451034</v>
      </c>
      <c r="BQ196" s="164">
        <f t="shared" si="191"/>
        <v>6.6566722571979355E-5</v>
      </c>
      <c r="BR196" s="4">
        <f t="shared" si="175"/>
        <v>0.18167471318907327</v>
      </c>
      <c r="BS196" s="4">
        <f t="shared" si="192"/>
        <v>0.15479319395913116</v>
      </c>
    </row>
    <row r="197" spans="1:71" x14ac:dyDescent="0.35">
      <c r="A197">
        <v>744</v>
      </c>
      <c r="B197" t="s">
        <v>28</v>
      </c>
      <c r="C197" t="s">
        <v>471</v>
      </c>
      <c r="G197" s="200">
        <v>1034687</v>
      </c>
      <c r="H197" s="4">
        <f t="shared" si="176"/>
        <v>1.7214154941998827E-4</v>
      </c>
      <c r="I197" s="200">
        <v>69893</v>
      </c>
      <c r="J197" s="200">
        <v>995411</v>
      </c>
      <c r="K197" s="4">
        <f t="shared" si="193"/>
        <v>1.6219235963797868E-4</v>
      </c>
      <c r="L197" s="200">
        <v>60067</v>
      </c>
      <c r="M197">
        <v>744</v>
      </c>
      <c r="N197" t="s">
        <v>28</v>
      </c>
      <c r="O197" t="s">
        <v>471</v>
      </c>
      <c r="P197" s="200">
        <v>966415</v>
      </c>
      <c r="Q197" s="4">
        <f t="shared" si="194"/>
        <v>1.597099624840775E-4</v>
      </c>
      <c r="R197">
        <v>744</v>
      </c>
      <c r="S197" t="s">
        <v>28</v>
      </c>
      <c r="T197" t="s">
        <v>471</v>
      </c>
      <c r="U197" s="200">
        <v>943440</v>
      </c>
      <c r="V197" s="4">
        <f t="shared" si="195"/>
        <v>1.5950138576516229E-4</v>
      </c>
      <c r="W197" s="163">
        <v>744</v>
      </c>
      <c r="X197" s="163" t="s">
        <v>28</v>
      </c>
      <c r="Y197" s="8" t="s">
        <v>471</v>
      </c>
      <c r="Z197" s="11">
        <v>1086806</v>
      </c>
      <c r="AA197" s="161">
        <f t="shared" si="196"/>
        <v>1.7956016716674493E-4</v>
      </c>
      <c r="AB197">
        <v>744</v>
      </c>
      <c r="AC197" t="s">
        <v>28</v>
      </c>
      <c r="AD197" s="160">
        <v>1132674</v>
      </c>
      <c r="AE197" s="161">
        <f t="shared" si="197"/>
        <v>1.8373513999053916E-4</v>
      </c>
      <c r="AF197">
        <v>744</v>
      </c>
      <c r="AG197" t="s">
        <v>28</v>
      </c>
      <c r="AH197" s="3">
        <v>976513</v>
      </c>
      <c r="AI197" s="161">
        <f t="shared" si="198"/>
        <v>1.6371344415182937E-4</v>
      </c>
      <c r="AJ197">
        <v>744</v>
      </c>
      <c r="AK197" t="s">
        <v>28</v>
      </c>
      <c r="AL197" s="3">
        <v>858807</v>
      </c>
      <c r="AM197" s="161">
        <f t="shared" si="199"/>
        <v>1.5065146627373519E-4</v>
      </c>
      <c r="AN197" s="13">
        <v>744</v>
      </c>
      <c r="AO197" s="13" t="s">
        <v>28</v>
      </c>
      <c r="AP197" s="3">
        <v>851486</v>
      </c>
      <c r="AQ197" s="161">
        <f t="shared" si="200"/>
        <v>1.4749185141064427E-4</v>
      </c>
      <c r="AR197" s="179">
        <f t="shared" si="177"/>
        <v>22975</v>
      </c>
      <c r="AS197" s="4">
        <f t="shared" si="178"/>
        <v>2.0857671891521363E-7</v>
      </c>
      <c r="AT197" s="4">
        <f t="shared" ref="AT197:AT260" si="201">+AR197/U197</f>
        <v>2.435237005002968E-2</v>
      </c>
      <c r="AU197" s="4">
        <f t="shared" si="179"/>
        <v>1.3076796663215587E-3</v>
      </c>
      <c r="AV197" s="3">
        <f t="shared" si="180"/>
        <v>-143366</v>
      </c>
      <c r="AW197" s="164">
        <f t="shared" si="181"/>
        <v>-2.0058781401582643E-5</v>
      </c>
      <c r="AX197" s="4">
        <f t="shared" ref="AX197:AX260" si="202">+AV197/Z197</f>
        <v>-0.1319149875874811</v>
      </c>
      <c r="AY197" s="4">
        <f t="shared" si="182"/>
        <v>-0.11171064116327904</v>
      </c>
      <c r="AZ197" s="157">
        <f t="shared" ref="AZ197:AZ260" si="203">+Z197-AD197</f>
        <v>-45868</v>
      </c>
      <c r="BA197" s="164">
        <f t="shared" si="183"/>
        <v>-4.1749728237942222E-6</v>
      </c>
      <c r="BB197" s="4">
        <f t="shared" ref="BB197:BB260" si="204">+AZ197/AD197</f>
        <v>-4.0495323455822241E-2</v>
      </c>
      <c r="BC197" s="4">
        <f t="shared" si="184"/>
        <v>-2.272277814689775E-2</v>
      </c>
      <c r="BD197" s="157">
        <f t="shared" ref="BD197:BD260" si="205">+AD197-AH197</f>
        <v>156161</v>
      </c>
      <c r="BE197" s="4">
        <f t="shared" si="185"/>
        <v>2.0021695838709789E-5</v>
      </c>
      <c r="BF197" s="4">
        <f t="shared" ref="BF197:BF260" si="206">+BD197/AH197</f>
        <v>0.15991696987136883</v>
      </c>
      <c r="BG197" s="4">
        <f t="shared" si="186"/>
        <v>0.12229720010130313</v>
      </c>
      <c r="BH197" s="157">
        <f t="shared" ref="BH197:BH260" si="207">+AH197-AL197</f>
        <v>117706</v>
      </c>
      <c r="BI197" s="4">
        <f t="shared" si="187"/>
        <v>1.3061977878094176E-5</v>
      </c>
      <c r="BJ197" s="4">
        <f t="shared" ref="BJ197:BJ260" si="208">+BH197/AL197</f>
        <v>0.13705756939568495</v>
      </c>
      <c r="BK197" s="4">
        <f t="shared" si="188"/>
        <v>8.6703290722444301E-2</v>
      </c>
      <c r="BL197" s="159">
        <f t="shared" ref="BL197:BL260" si="209">+AL197-AP197</f>
        <v>7321</v>
      </c>
      <c r="BM197" s="4">
        <f t="shared" si="189"/>
        <v>3.1596148630909176E-6</v>
      </c>
      <c r="BN197" s="4">
        <f t="shared" ref="BN197:BN260" si="210">+BL197/AP197</f>
        <v>8.5979100067411565E-3</v>
      </c>
      <c r="BO197" s="4">
        <f t="shared" si="190"/>
        <v>2.1422301183907255E-2</v>
      </c>
      <c r="BP197" s="157">
        <f t="shared" ref="BP197:BP260" si="211">+U197-AP197</f>
        <v>91954</v>
      </c>
      <c r="BQ197" s="164">
        <f t="shared" si="191"/>
        <v>3.2068315756100661E-5</v>
      </c>
      <c r="BR197" s="4">
        <f t="shared" ref="BR197:BR260" si="212">+BP197/AP197</f>
        <v>0.10799238037971265</v>
      </c>
      <c r="BS197" s="4">
        <f t="shared" si="192"/>
        <v>0.21742432174653911</v>
      </c>
    </row>
    <row r="198" spans="1:71" x14ac:dyDescent="0.35">
      <c r="A198">
        <v>748</v>
      </c>
      <c r="B198" t="s">
        <v>40</v>
      </c>
      <c r="C198" t="s">
        <v>473</v>
      </c>
      <c r="G198" s="200">
        <v>26970465</v>
      </c>
      <c r="H198" s="4">
        <f t="shared" ref="H198:H261" si="213">+G198/G$5</f>
        <v>4.4870938106669591E-3</v>
      </c>
      <c r="I198" s="200">
        <v>793707</v>
      </c>
      <c r="J198" s="200">
        <v>28463549</v>
      </c>
      <c r="K198" s="4">
        <f t="shared" si="193"/>
        <v>4.6378532847047389E-3</v>
      </c>
      <c r="L198" s="200">
        <v>575979</v>
      </c>
      <c r="M198">
        <v>748</v>
      </c>
      <c r="N198" t="s">
        <v>40</v>
      </c>
      <c r="O198" t="s">
        <v>473</v>
      </c>
      <c r="P198" s="200">
        <v>27492943</v>
      </c>
      <c r="Q198" s="4">
        <f t="shared" si="194"/>
        <v>4.5434900069916979E-3</v>
      </c>
      <c r="R198">
        <v>748</v>
      </c>
      <c r="S198" t="s">
        <v>40</v>
      </c>
      <c r="T198" t="s">
        <v>473</v>
      </c>
      <c r="U198" s="200">
        <v>26057762</v>
      </c>
      <c r="V198" s="4">
        <f t="shared" si="195"/>
        <v>4.4054196864016654E-3</v>
      </c>
      <c r="W198" s="163">
        <v>748</v>
      </c>
      <c r="X198" s="163" t="s">
        <v>40</v>
      </c>
      <c r="Y198" s="8" t="s">
        <v>473</v>
      </c>
      <c r="Z198" s="11">
        <v>25774857</v>
      </c>
      <c r="AA198" s="161">
        <f t="shared" si="196"/>
        <v>4.2584763348922855E-3</v>
      </c>
      <c r="AB198">
        <v>748</v>
      </c>
      <c r="AC198" t="s">
        <v>40</v>
      </c>
      <c r="AD198" s="160">
        <v>25022649</v>
      </c>
      <c r="AE198" s="161">
        <f t="shared" si="197"/>
        <v>4.0590142591329231E-3</v>
      </c>
      <c r="AF198">
        <v>748</v>
      </c>
      <c r="AG198" t="s">
        <v>40</v>
      </c>
      <c r="AH198" s="3">
        <v>24423423</v>
      </c>
      <c r="AI198" s="161">
        <f t="shared" si="198"/>
        <v>4.0946128697795167E-3</v>
      </c>
      <c r="AJ198">
        <v>748</v>
      </c>
      <c r="AK198" t="s">
        <v>40</v>
      </c>
      <c r="AL198" s="3">
        <v>23902064</v>
      </c>
      <c r="AM198" s="161">
        <f t="shared" si="199"/>
        <v>4.1928873292470369E-3</v>
      </c>
      <c r="AN198" s="13">
        <v>748</v>
      </c>
      <c r="AO198" s="13" t="s">
        <v>40</v>
      </c>
      <c r="AP198" s="3">
        <v>23890689</v>
      </c>
      <c r="AQ198" s="161">
        <f t="shared" si="200"/>
        <v>4.1382735031297215E-3</v>
      </c>
      <c r="AR198" s="179">
        <f t="shared" ref="AR198:AR261" si="214">+P198-U198</f>
        <v>1435181</v>
      </c>
      <c r="AS198" s="4">
        <f t="shared" ref="AS198:AS261" si="215">+Q198-V198</f>
        <v>1.3807032059003251E-4</v>
      </c>
      <c r="AT198" s="4">
        <f t="shared" si="201"/>
        <v>5.5076909521239774E-2</v>
      </c>
      <c r="AU198" s="4">
        <f t="shared" ref="AU198:AU261" si="216">+AS198/V198</f>
        <v>3.1341014118636212E-2</v>
      </c>
      <c r="AV198" s="3">
        <f t="shared" ref="AV198:AV261" si="217">+U198-Z198</f>
        <v>282905</v>
      </c>
      <c r="AW198" s="164">
        <f t="shared" ref="AW198:AW261" si="218">+V198-AA198</f>
        <v>1.4694335150937984E-4</v>
      </c>
      <c r="AX198" s="4">
        <f t="shared" si="202"/>
        <v>1.0976006578814385E-2</v>
      </c>
      <c r="AY198" s="4">
        <f t="shared" ref="AY198:AY261" si="219">+AW198/AA198</f>
        <v>3.4506086203974794E-2</v>
      </c>
      <c r="AZ198" s="157">
        <f t="shared" si="203"/>
        <v>752208</v>
      </c>
      <c r="BA198" s="164">
        <f t="shared" ref="BA198:BA261" si="220">+AA198-AE198</f>
        <v>1.994620757593624E-4</v>
      </c>
      <c r="BB198" s="4">
        <f t="shared" si="204"/>
        <v>3.0061085858655492E-2</v>
      </c>
      <c r="BC198" s="4">
        <f t="shared" ref="BC198:BC261" si="221">+BA198/AE198</f>
        <v>4.9140521078625383E-2</v>
      </c>
      <c r="BD198" s="157">
        <f t="shared" si="205"/>
        <v>599226</v>
      </c>
      <c r="BE198" s="4">
        <f t="shared" ref="BE198:BE261" si="222">+AE198-AI198</f>
        <v>-3.5598610646593587E-5</v>
      </c>
      <c r="BF198" s="4">
        <f t="shared" si="206"/>
        <v>2.4534890133950511E-2</v>
      </c>
      <c r="BG198" s="4">
        <f t="shared" ref="BG198:BG261" si="223">+BE198/AI198</f>
        <v>-8.6940113213951949E-3</v>
      </c>
      <c r="BH198" s="157">
        <f t="shared" si="207"/>
        <v>521359</v>
      </c>
      <c r="BI198" s="4">
        <f t="shared" ref="BI198:BI261" si="224">+AI198-AM198</f>
        <v>-9.8274459467520212E-5</v>
      </c>
      <c r="BJ198" s="4">
        <f t="shared" si="208"/>
        <v>2.1812300393806994E-2</v>
      </c>
      <c r="BK198" s="4">
        <f t="shared" ref="BK198:BK261" si="225">+BI198/AM198</f>
        <v>-2.3438373547988573E-2</v>
      </c>
      <c r="BL198" s="159">
        <f t="shared" si="209"/>
        <v>11375</v>
      </c>
      <c r="BM198" s="4">
        <f t="shared" ref="BM198:BM261" si="226">+AM198-AQ198</f>
        <v>5.4613826117315412E-5</v>
      </c>
      <c r="BN198" s="4">
        <f t="shared" si="210"/>
        <v>4.7612691287388152E-4</v>
      </c>
      <c r="BO198" s="4">
        <f t="shared" ref="BO198:BO261" si="227">+BM198/AQ198</f>
        <v>1.3197249064377137E-2</v>
      </c>
      <c r="BP198" s="157">
        <f t="shared" si="211"/>
        <v>2167073</v>
      </c>
      <c r="BQ198" s="164">
        <f t="shared" ref="BQ198:BQ261" si="228">+AA198-AQ198</f>
        <v>1.2020283176256401E-4</v>
      </c>
      <c r="BR198" s="4">
        <f t="shared" si="212"/>
        <v>9.0707848568117894E-2</v>
      </c>
      <c r="BS198" s="4">
        <f t="shared" ref="BS198:BS261" si="229">+BQ198/AQ198</f>
        <v>2.9046613683618591E-2</v>
      </c>
    </row>
    <row r="199" spans="1:71" x14ac:dyDescent="0.35">
      <c r="A199">
        <v>753</v>
      </c>
      <c r="B199" t="s">
        <v>43</v>
      </c>
      <c r="C199" t="s">
        <v>472</v>
      </c>
      <c r="G199" s="200">
        <v>5854792</v>
      </c>
      <c r="H199" s="4">
        <f t="shared" si="213"/>
        <v>9.7406555452204577E-4</v>
      </c>
      <c r="I199" s="200">
        <v>523691</v>
      </c>
      <c r="J199" s="200">
        <v>6143579</v>
      </c>
      <c r="K199" s="4">
        <f t="shared" si="193"/>
        <v>1.0010353257421643E-3</v>
      </c>
      <c r="L199" s="200">
        <v>473613</v>
      </c>
      <c r="M199">
        <v>753</v>
      </c>
      <c r="N199" t="s">
        <v>43</v>
      </c>
      <c r="O199" t="s">
        <v>472</v>
      </c>
      <c r="P199" s="200">
        <v>6174145</v>
      </c>
      <c r="Q199" s="4">
        <f t="shared" si="194"/>
        <v>1.0203406055589522E-3</v>
      </c>
      <c r="R199">
        <v>753</v>
      </c>
      <c r="S199" t="s">
        <v>43</v>
      </c>
      <c r="T199" t="s">
        <v>472</v>
      </c>
      <c r="U199" s="200">
        <v>6232895</v>
      </c>
      <c r="V199" s="4">
        <f t="shared" si="195"/>
        <v>1.0537558189484771E-3</v>
      </c>
      <c r="W199" s="163">
        <v>753</v>
      </c>
      <c r="X199" s="163" t="s">
        <v>43</v>
      </c>
      <c r="Y199" s="8" t="s">
        <v>472</v>
      </c>
      <c r="Z199" s="11">
        <v>6116082</v>
      </c>
      <c r="AA199" s="161">
        <f t="shared" si="196"/>
        <v>1.0104882622340322E-3</v>
      </c>
      <c r="AB199">
        <v>753</v>
      </c>
      <c r="AC199" t="s">
        <v>43</v>
      </c>
      <c r="AD199" s="160">
        <v>6035707</v>
      </c>
      <c r="AE199" s="161">
        <f t="shared" si="197"/>
        <v>9.7907382935149656E-4</v>
      </c>
      <c r="AF199">
        <v>753</v>
      </c>
      <c r="AG199" t="s">
        <v>43</v>
      </c>
      <c r="AH199" s="3">
        <v>5899863</v>
      </c>
      <c r="AI199" s="161">
        <f t="shared" si="198"/>
        <v>9.8911831358511814E-4</v>
      </c>
      <c r="AJ199">
        <v>753</v>
      </c>
      <c r="AK199" t="s">
        <v>43</v>
      </c>
      <c r="AL199" s="3">
        <v>5457318</v>
      </c>
      <c r="AM199" s="161">
        <f t="shared" si="199"/>
        <v>9.573198153043094E-4</v>
      </c>
      <c r="AN199" s="13">
        <v>753</v>
      </c>
      <c r="AO199" s="13" t="s">
        <v>43</v>
      </c>
      <c r="AP199" s="3">
        <v>5420937</v>
      </c>
      <c r="AQ199" s="161">
        <f t="shared" si="200"/>
        <v>9.3899845036848971E-4</v>
      </c>
      <c r="AR199" s="179">
        <f t="shared" si="214"/>
        <v>-58750</v>
      </c>
      <c r="AS199" s="4">
        <f t="shared" si="215"/>
        <v>-3.3415213389524981E-5</v>
      </c>
      <c r="AT199" s="4">
        <f t="shared" si="201"/>
        <v>-9.4257965199157061E-3</v>
      </c>
      <c r="AU199" s="4">
        <f t="shared" si="216"/>
        <v>-3.171058492741647E-2</v>
      </c>
      <c r="AV199" s="3">
        <f t="shared" si="217"/>
        <v>116813</v>
      </c>
      <c r="AW199" s="164">
        <f t="shared" si="218"/>
        <v>4.3267556714444988E-5</v>
      </c>
      <c r="AX199" s="4">
        <f t="shared" si="202"/>
        <v>1.9099318812272302E-2</v>
      </c>
      <c r="AY199" s="4">
        <f t="shared" si="219"/>
        <v>4.2818465420654331E-2</v>
      </c>
      <c r="AZ199" s="157">
        <f t="shared" si="203"/>
        <v>80375</v>
      </c>
      <c r="BA199" s="164">
        <f t="shared" si="220"/>
        <v>3.1414432882535597E-5</v>
      </c>
      <c r="BB199" s="4">
        <f t="shared" si="204"/>
        <v>1.331658412179385E-2</v>
      </c>
      <c r="BC199" s="4">
        <f t="shared" si="221"/>
        <v>3.2085867215287937E-2</v>
      </c>
      <c r="BD199" s="157">
        <f t="shared" si="205"/>
        <v>135844</v>
      </c>
      <c r="BE199" s="4">
        <f t="shared" si="222"/>
        <v>-1.0044484233621585E-5</v>
      </c>
      <c r="BF199" s="4">
        <f t="shared" si="206"/>
        <v>2.3024941426606008E-2</v>
      </c>
      <c r="BG199" s="4">
        <f t="shared" si="223"/>
        <v>-1.0154987624498383E-2</v>
      </c>
      <c r="BH199" s="157">
        <f t="shared" si="207"/>
        <v>442545</v>
      </c>
      <c r="BI199" s="4">
        <f t="shared" si="224"/>
        <v>3.1798498280808741E-5</v>
      </c>
      <c r="BJ199" s="4">
        <f t="shared" si="208"/>
        <v>8.1092030920683011E-2</v>
      </c>
      <c r="BK199" s="4">
        <f t="shared" si="225"/>
        <v>3.3216170575870452E-2</v>
      </c>
      <c r="BL199" s="159">
        <f t="shared" si="209"/>
        <v>36381</v>
      </c>
      <c r="BM199" s="4">
        <f t="shared" si="226"/>
        <v>1.8321364935819698E-5</v>
      </c>
      <c r="BN199" s="4">
        <f t="shared" si="210"/>
        <v>6.7112014030046834E-3</v>
      </c>
      <c r="BO199" s="4">
        <f t="shared" si="227"/>
        <v>1.9511602951666079E-2</v>
      </c>
      <c r="BP199" s="157">
        <f t="shared" si="211"/>
        <v>811958</v>
      </c>
      <c r="BQ199" s="164">
        <f t="shared" si="228"/>
        <v>7.1489811865542451E-5</v>
      </c>
      <c r="BR199" s="4">
        <f t="shared" si="212"/>
        <v>0.14978185505568503</v>
      </c>
      <c r="BS199" s="4">
        <f t="shared" si="229"/>
        <v>7.6134110591436877E-2</v>
      </c>
    </row>
    <row r="200" spans="1:71" x14ac:dyDescent="0.35">
      <c r="A200">
        <v>755</v>
      </c>
      <c r="B200" t="s">
        <v>51</v>
      </c>
      <c r="C200" t="s">
        <v>471</v>
      </c>
      <c r="G200" s="200">
        <v>1287728</v>
      </c>
      <c r="H200" s="4">
        <f t="shared" si="213"/>
        <v>2.1424014523377857E-4</v>
      </c>
      <c r="I200" s="200">
        <v>262746</v>
      </c>
      <c r="J200" s="200">
        <v>1300045</v>
      </c>
      <c r="K200" s="4">
        <f t="shared" si="193"/>
        <v>2.1182945153866694E-4</v>
      </c>
      <c r="L200" s="200">
        <v>265806</v>
      </c>
      <c r="M200">
        <v>755</v>
      </c>
      <c r="N200" t="s">
        <v>51</v>
      </c>
      <c r="O200" t="s">
        <v>471</v>
      </c>
      <c r="P200" s="200">
        <v>1188461</v>
      </c>
      <c r="Q200" s="4">
        <f t="shared" si="194"/>
        <v>1.9640533489628082E-4</v>
      </c>
      <c r="R200">
        <v>755</v>
      </c>
      <c r="S200" t="s">
        <v>51</v>
      </c>
      <c r="T200" t="s">
        <v>471</v>
      </c>
      <c r="U200" s="200">
        <v>1155014</v>
      </c>
      <c r="V200" s="4">
        <f t="shared" si="195"/>
        <v>1.9527085302527259E-4</v>
      </c>
      <c r="W200" s="163">
        <v>755</v>
      </c>
      <c r="X200" s="163" t="s">
        <v>51</v>
      </c>
      <c r="Y200" s="8" t="s">
        <v>471</v>
      </c>
      <c r="Z200" s="11">
        <v>1266140</v>
      </c>
      <c r="AA200" s="161">
        <f t="shared" si="196"/>
        <v>2.0918941380200552E-4</v>
      </c>
      <c r="AB200">
        <v>755</v>
      </c>
      <c r="AC200" t="s">
        <v>51</v>
      </c>
      <c r="AD200" s="160">
        <v>1320418</v>
      </c>
      <c r="AE200" s="161">
        <f t="shared" si="197"/>
        <v>2.1418977223457741E-4</v>
      </c>
      <c r="AF200">
        <v>755</v>
      </c>
      <c r="AG200" t="s">
        <v>51</v>
      </c>
      <c r="AH200" s="3">
        <v>1143946</v>
      </c>
      <c r="AI200" s="161">
        <f t="shared" si="198"/>
        <v>1.9178376486919129E-4</v>
      </c>
      <c r="AJ200">
        <v>755</v>
      </c>
      <c r="AK200" t="s">
        <v>51</v>
      </c>
      <c r="AL200" s="3">
        <v>1101485</v>
      </c>
      <c r="AM200" s="161">
        <f t="shared" si="199"/>
        <v>1.9322191170836431E-4</v>
      </c>
      <c r="AN200" s="13">
        <v>755</v>
      </c>
      <c r="AO200" s="13" t="s">
        <v>51</v>
      </c>
      <c r="AP200" s="3">
        <v>1148563</v>
      </c>
      <c r="AQ200" s="161">
        <f t="shared" si="200"/>
        <v>1.9895063845061907E-4</v>
      </c>
      <c r="AR200" s="179">
        <f t="shared" si="214"/>
        <v>33447</v>
      </c>
      <c r="AS200" s="4">
        <f t="shared" si="215"/>
        <v>1.1344818710082305E-6</v>
      </c>
      <c r="AT200" s="4">
        <f t="shared" si="201"/>
        <v>2.8958090551283362E-2</v>
      </c>
      <c r="AU200" s="4">
        <f t="shared" si="216"/>
        <v>5.8097860148201546E-3</v>
      </c>
      <c r="AV200" s="3">
        <f t="shared" si="217"/>
        <v>-111126</v>
      </c>
      <c r="AW200" s="164">
        <f t="shared" si="218"/>
        <v>-1.3918560776732936E-5</v>
      </c>
      <c r="AX200" s="4">
        <f t="shared" si="202"/>
        <v>-8.7767545453109455E-2</v>
      </c>
      <c r="AY200" s="4">
        <f t="shared" si="219"/>
        <v>-6.6535684209654292E-2</v>
      </c>
      <c r="AZ200" s="157">
        <f t="shared" si="203"/>
        <v>-54278</v>
      </c>
      <c r="BA200" s="164">
        <f t="shared" si="220"/>
        <v>-5.0003584325718849E-6</v>
      </c>
      <c r="BB200" s="4">
        <f t="shared" si="204"/>
        <v>-4.1106679854409738E-2</v>
      </c>
      <c r="BC200" s="4">
        <f t="shared" si="221"/>
        <v>-2.3345458470797418E-2</v>
      </c>
      <c r="BD200" s="157">
        <f t="shared" si="205"/>
        <v>176472</v>
      </c>
      <c r="BE200" s="4">
        <f t="shared" si="222"/>
        <v>2.2406007365386121E-5</v>
      </c>
      <c r="BF200" s="4">
        <f t="shared" si="206"/>
        <v>0.15426602304654241</v>
      </c>
      <c r="BG200" s="4">
        <f t="shared" si="223"/>
        <v>0.11682953132486705</v>
      </c>
      <c r="BH200" s="157">
        <f t="shared" si="207"/>
        <v>42461</v>
      </c>
      <c r="BI200" s="4">
        <f t="shared" si="224"/>
        <v>-1.4381468391730184E-6</v>
      </c>
      <c r="BJ200" s="4">
        <f t="shared" si="208"/>
        <v>3.8548868118948511E-2</v>
      </c>
      <c r="BK200" s="4">
        <f t="shared" si="225"/>
        <v>-7.4429800764193709E-3</v>
      </c>
      <c r="BL200" s="159">
        <f t="shared" si="209"/>
        <v>-47078</v>
      </c>
      <c r="BM200" s="4">
        <f t="shared" si="226"/>
        <v>-5.7287267422547643E-6</v>
      </c>
      <c r="BN200" s="4">
        <f t="shared" si="210"/>
        <v>-4.0988609244769332E-2</v>
      </c>
      <c r="BO200" s="4">
        <f t="shared" si="227"/>
        <v>-2.8794714039968632E-2</v>
      </c>
      <c r="BP200" s="157">
        <f t="shared" si="211"/>
        <v>6451</v>
      </c>
      <c r="BQ200" s="164">
        <f t="shared" si="228"/>
        <v>1.0238775351386454E-5</v>
      </c>
      <c r="BR200" s="4">
        <f t="shared" si="212"/>
        <v>5.6165835047794505E-3</v>
      </c>
      <c r="BS200" s="4">
        <f t="shared" si="229"/>
        <v>5.146389793530514E-2</v>
      </c>
    </row>
    <row r="201" spans="1:71" x14ac:dyDescent="0.35">
      <c r="A201">
        <v>757</v>
      </c>
      <c r="B201" t="s">
        <v>56</v>
      </c>
      <c r="C201" t="s">
        <v>472</v>
      </c>
      <c r="G201" s="200">
        <v>6804577</v>
      </c>
      <c r="H201" s="4">
        <f t="shared" si="213"/>
        <v>1.1320819029596539E-3</v>
      </c>
      <c r="I201" s="200">
        <v>1455307</v>
      </c>
      <c r="J201" s="200">
        <v>6767878</v>
      </c>
      <c r="K201" s="4">
        <f t="shared" si="193"/>
        <v>1.1027586620621671E-3</v>
      </c>
      <c r="L201" s="200">
        <v>1189742</v>
      </c>
      <c r="M201">
        <v>757</v>
      </c>
      <c r="N201" t="s">
        <v>56</v>
      </c>
      <c r="O201" t="s">
        <v>472</v>
      </c>
      <c r="P201" s="200">
        <v>6581363</v>
      </c>
      <c r="Q201" s="4">
        <f t="shared" si="194"/>
        <v>1.0876375447650293E-3</v>
      </c>
      <c r="R201">
        <v>757</v>
      </c>
      <c r="S201" t="s">
        <v>56</v>
      </c>
      <c r="T201" t="s">
        <v>472</v>
      </c>
      <c r="U201" s="200">
        <v>6398766</v>
      </c>
      <c r="V201" s="4">
        <f t="shared" si="195"/>
        <v>1.0817985713845125E-3</v>
      </c>
      <c r="W201" s="163">
        <v>757</v>
      </c>
      <c r="X201" s="163" t="s">
        <v>56</v>
      </c>
      <c r="Y201" s="8" t="s">
        <v>472</v>
      </c>
      <c r="Z201" s="11">
        <v>6168694</v>
      </c>
      <c r="AA201" s="161">
        <f t="shared" si="196"/>
        <v>1.0191807239199051E-3</v>
      </c>
      <c r="AB201">
        <v>757</v>
      </c>
      <c r="AC201" t="s">
        <v>56</v>
      </c>
      <c r="AD201" s="160">
        <v>6163518</v>
      </c>
      <c r="AE201" s="161">
        <f t="shared" si="197"/>
        <v>9.9980651322817329E-4</v>
      </c>
      <c r="AF201">
        <v>757</v>
      </c>
      <c r="AG201" t="s">
        <v>56</v>
      </c>
      <c r="AH201" s="3">
        <v>5588263</v>
      </c>
      <c r="AI201" s="161">
        <f t="shared" si="198"/>
        <v>9.3687824182190553E-4</v>
      </c>
      <c r="AJ201">
        <v>757</v>
      </c>
      <c r="AK201" t="s">
        <v>56</v>
      </c>
      <c r="AL201" s="3">
        <v>5410464</v>
      </c>
      <c r="AM201" s="161">
        <f t="shared" si="199"/>
        <v>9.4910071159324324E-4</v>
      </c>
      <c r="AN201" s="13">
        <v>757</v>
      </c>
      <c r="AO201" s="13" t="s">
        <v>56</v>
      </c>
      <c r="AP201" s="3">
        <v>5529978</v>
      </c>
      <c r="AQ201" s="161">
        <f t="shared" si="200"/>
        <v>9.5788620538697275E-4</v>
      </c>
      <c r="AR201" s="179">
        <f t="shared" si="214"/>
        <v>182597</v>
      </c>
      <c r="AS201" s="4">
        <f t="shared" si="215"/>
        <v>5.8389733805167942E-6</v>
      </c>
      <c r="AT201" s="4">
        <f t="shared" si="201"/>
        <v>2.8536283402143477E-2</v>
      </c>
      <c r="AU201" s="4">
        <f t="shared" si="216"/>
        <v>5.3974681932181991E-3</v>
      </c>
      <c r="AV201" s="3">
        <f t="shared" si="217"/>
        <v>230072</v>
      </c>
      <c r="AW201" s="164">
        <f t="shared" si="218"/>
        <v>6.2617847464607442E-5</v>
      </c>
      <c r="AX201" s="4">
        <f t="shared" si="202"/>
        <v>3.7296711427086508E-2</v>
      </c>
      <c r="AY201" s="4">
        <f t="shared" si="219"/>
        <v>6.1439395383942157E-2</v>
      </c>
      <c r="AZ201" s="157">
        <f t="shared" si="203"/>
        <v>5176</v>
      </c>
      <c r="BA201" s="164">
        <f t="shared" si="220"/>
        <v>1.937421069173181E-5</v>
      </c>
      <c r="BB201" s="4">
        <f t="shared" si="204"/>
        <v>8.3978013855074329E-4</v>
      </c>
      <c r="BC201" s="4">
        <f t="shared" si="221"/>
        <v>1.9377960070670473E-2</v>
      </c>
      <c r="BD201" s="157">
        <f t="shared" si="205"/>
        <v>575255</v>
      </c>
      <c r="BE201" s="4">
        <f t="shared" si="222"/>
        <v>6.2928271406267758E-5</v>
      </c>
      <c r="BF201" s="4">
        <f t="shared" si="206"/>
        <v>0.10293985805607217</v>
      </c>
      <c r="BG201" s="4">
        <f t="shared" si="223"/>
        <v>6.7168035927372957E-2</v>
      </c>
      <c r="BH201" s="157">
        <f t="shared" si="207"/>
        <v>177799</v>
      </c>
      <c r="BI201" s="4">
        <f t="shared" si="224"/>
        <v>-1.2222469771337708E-5</v>
      </c>
      <c r="BJ201" s="4">
        <f t="shared" si="208"/>
        <v>3.2862061368488911E-2</v>
      </c>
      <c r="BK201" s="4">
        <f t="shared" si="225"/>
        <v>-1.2877948169293862E-2</v>
      </c>
      <c r="BL201" s="159">
        <f t="shared" si="209"/>
        <v>-119514</v>
      </c>
      <c r="BM201" s="4">
        <f t="shared" si="226"/>
        <v>-8.7854937937295163E-6</v>
      </c>
      <c r="BN201" s="4">
        <f t="shared" si="210"/>
        <v>-2.1612020879649068E-2</v>
      </c>
      <c r="BO201" s="4">
        <f t="shared" si="227"/>
        <v>-9.1717510329740043E-3</v>
      </c>
      <c r="BP201" s="157">
        <f t="shared" si="211"/>
        <v>868788</v>
      </c>
      <c r="BQ201" s="164">
        <f t="shared" si="228"/>
        <v>6.1294518532932344E-5</v>
      </c>
      <c r="BR201" s="4">
        <f t="shared" si="212"/>
        <v>0.15710514580709001</v>
      </c>
      <c r="BS201" s="4">
        <f t="shared" si="229"/>
        <v>6.3989353002708929E-2</v>
      </c>
    </row>
    <row r="202" spans="1:71" x14ac:dyDescent="0.35">
      <c r="A202">
        <v>758</v>
      </c>
      <c r="B202" t="s">
        <v>57</v>
      </c>
      <c r="C202" t="s">
        <v>473</v>
      </c>
      <c r="G202" s="200">
        <v>66480897</v>
      </c>
      <c r="H202" s="4">
        <f t="shared" si="213"/>
        <v>1.106047009038545E-2</v>
      </c>
      <c r="I202" s="200">
        <v>2930505</v>
      </c>
      <c r="J202" s="200">
        <v>68346736</v>
      </c>
      <c r="K202" s="4">
        <f t="shared" si="193"/>
        <v>1.1136423432525846E-2</v>
      </c>
      <c r="L202" s="200">
        <v>2194975</v>
      </c>
      <c r="M202">
        <v>758</v>
      </c>
      <c r="N202" t="s">
        <v>57</v>
      </c>
      <c r="O202" t="s">
        <v>473</v>
      </c>
      <c r="P202" s="200">
        <v>66215604</v>
      </c>
      <c r="Q202" s="4">
        <f t="shared" si="194"/>
        <v>1.0942805762224854E-2</v>
      </c>
      <c r="R202">
        <v>758</v>
      </c>
      <c r="S202" t="s">
        <v>57</v>
      </c>
      <c r="T202" t="s">
        <v>473</v>
      </c>
      <c r="U202" s="200">
        <v>66570247</v>
      </c>
      <c r="V202" s="4">
        <f t="shared" si="195"/>
        <v>1.1254607232287307E-2</v>
      </c>
      <c r="W202" s="163">
        <v>758</v>
      </c>
      <c r="X202" s="163" t="s">
        <v>57</v>
      </c>
      <c r="Y202" s="8" t="s">
        <v>473</v>
      </c>
      <c r="Z202" s="11">
        <v>70916048</v>
      </c>
      <c r="AA202" s="161">
        <f t="shared" si="196"/>
        <v>1.1716624157103389E-2</v>
      </c>
      <c r="AB202">
        <v>758</v>
      </c>
      <c r="AC202" t="s">
        <v>57</v>
      </c>
      <c r="AD202" s="160">
        <v>71495186</v>
      </c>
      <c r="AE202" s="161">
        <f t="shared" si="197"/>
        <v>1.1597492313198357E-2</v>
      </c>
      <c r="AF202">
        <v>758</v>
      </c>
      <c r="AG202" t="s">
        <v>57</v>
      </c>
      <c r="AH202" s="3">
        <v>67215051</v>
      </c>
      <c r="AI202" s="161">
        <f t="shared" si="198"/>
        <v>1.126867486459562E-2</v>
      </c>
      <c r="AJ202">
        <v>758</v>
      </c>
      <c r="AK202" t="s">
        <v>57</v>
      </c>
      <c r="AL202" s="3">
        <v>63212860</v>
      </c>
      <c r="AM202" s="161">
        <f t="shared" si="199"/>
        <v>1.1088766214476995E-2</v>
      </c>
      <c r="AN202" s="13">
        <v>758</v>
      </c>
      <c r="AO202" s="13" t="s">
        <v>57</v>
      </c>
      <c r="AP202" s="3">
        <v>66306706</v>
      </c>
      <c r="AQ202" s="161">
        <f t="shared" si="200"/>
        <v>1.1485448767074592E-2</v>
      </c>
      <c r="AR202" s="179">
        <f t="shared" si="214"/>
        <v>-354643</v>
      </c>
      <c r="AS202" s="4">
        <f t="shared" si="215"/>
        <v>-3.1180147006245294E-4</v>
      </c>
      <c r="AT202" s="4">
        <f t="shared" si="201"/>
        <v>-5.3273499195518985E-3</v>
      </c>
      <c r="AU202" s="4">
        <f t="shared" si="216"/>
        <v>-2.7704340420512799E-2</v>
      </c>
      <c r="AV202" s="3">
        <f t="shared" si="217"/>
        <v>-4345801</v>
      </c>
      <c r="AW202" s="164">
        <f t="shared" si="218"/>
        <v>-4.6201692481608221E-4</v>
      </c>
      <c r="AX202" s="4">
        <f t="shared" si="202"/>
        <v>-6.1280924735117787E-2</v>
      </c>
      <c r="AY202" s="4">
        <f t="shared" si="219"/>
        <v>-3.9432597531600187E-2</v>
      </c>
      <c r="AZ202" s="157">
        <f t="shared" si="203"/>
        <v>-579138</v>
      </c>
      <c r="BA202" s="164">
        <f t="shared" si="220"/>
        <v>1.1913184390503241E-4</v>
      </c>
      <c r="BB202" s="4">
        <f t="shared" si="204"/>
        <v>-8.1003775554902395E-3</v>
      </c>
      <c r="BC202" s="4">
        <f t="shared" si="221"/>
        <v>1.0272207188226041E-2</v>
      </c>
      <c r="BD202" s="157">
        <f t="shared" si="205"/>
        <v>4280135</v>
      </c>
      <c r="BE202" s="4">
        <f t="shared" si="222"/>
        <v>3.288174486027369E-4</v>
      </c>
      <c r="BF202" s="4">
        <f t="shared" si="206"/>
        <v>6.3678222902784076E-2</v>
      </c>
      <c r="BG202" s="4">
        <f t="shared" si="223"/>
        <v>2.9179779570695476E-2</v>
      </c>
      <c r="BH202" s="157">
        <f t="shared" si="207"/>
        <v>4002191</v>
      </c>
      <c r="BI202" s="4">
        <f t="shared" si="224"/>
        <v>1.7990865011862506E-4</v>
      </c>
      <c r="BJ202" s="4">
        <f t="shared" si="208"/>
        <v>6.3312923984138667E-2</v>
      </c>
      <c r="BK202" s="4">
        <f t="shared" si="225"/>
        <v>1.622440645233772E-2</v>
      </c>
      <c r="BL202" s="159">
        <f t="shared" si="209"/>
        <v>-3093846</v>
      </c>
      <c r="BM202" s="4">
        <f t="shared" si="226"/>
        <v>-3.9668255259759679E-4</v>
      </c>
      <c r="BN202" s="4">
        <f t="shared" si="210"/>
        <v>-4.6659624442812769E-2</v>
      </c>
      <c r="BO202" s="4">
        <f t="shared" si="227"/>
        <v>-3.4537836582822008E-2</v>
      </c>
      <c r="BP202" s="157">
        <f t="shared" si="211"/>
        <v>263541</v>
      </c>
      <c r="BQ202" s="164">
        <f t="shared" si="228"/>
        <v>2.3117539002879758E-4</v>
      </c>
      <c r="BR202" s="4">
        <f t="shared" si="212"/>
        <v>3.9745753619550937E-3</v>
      </c>
      <c r="BS202" s="4">
        <f t="shared" si="229"/>
        <v>2.0127675872057306E-2</v>
      </c>
    </row>
    <row r="203" spans="1:71" x14ac:dyDescent="0.35">
      <c r="A203">
        <v>762</v>
      </c>
      <c r="B203" t="s">
        <v>82</v>
      </c>
      <c r="C203" t="s">
        <v>472</v>
      </c>
      <c r="G203" s="200">
        <v>5900664</v>
      </c>
      <c r="H203" s="4">
        <f t="shared" si="213"/>
        <v>9.8169730900914544E-4</v>
      </c>
      <c r="I203" s="200">
        <v>814054</v>
      </c>
      <c r="J203" s="200">
        <v>5488772</v>
      </c>
      <c r="K203" s="4">
        <f t="shared" si="193"/>
        <v>8.9434101310400182E-4</v>
      </c>
      <c r="L203" s="200">
        <v>677231</v>
      </c>
      <c r="M203">
        <v>762</v>
      </c>
      <c r="N203" t="s">
        <v>82</v>
      </c>
      <c r="O203" t="s">
        <v>472</v>
      </c>
      <c r="P203" s="200">
        <v>5526128</v>
      </c>
      <c r="Q203" s="4">
        <f t="shared" si="194"/>
        <v>9.1324916889970692E-4</v>
      </c>
      <c r="R203">
        <v>762</v>
      </c>
      <c r="S203" t="s">
        <v>82</v>
      </c>
      <c r="T203" t="s">
        <v>472</v>
      </c>
      <c r="U203" s="200">
        <v>5902085</v>
      </c>
      <c r="V203" s="4">
        <f t="shared" si="195"/>
        <v>9.9782788137430878E-4</v>
      </c>
      <c r="W203" s="163">
        <v>762</v>
      </c>
      <c r="X203" s="163" t="s">
        <v>82</v>
      </c>
      <c r="Y203" s="8" t="s">
        <v>472</v>
      </c>
      <c r="Z203" s="11">
        <v>6322372</v>
      </c>
      <c r="AA203" s="161">
        <f t="shared" si="196"/>
        <v>1.0445711315638186E-3</v>
      </c>
      <c r="AB203">
        <v>762</v>
      </c>
      <c r="AC203" t="s">
        <v>82</v>
      </c>
      <c r="AD203" s="160">
        <v>6104924</v>
      </c>
      <c r="AE203" s="161">
        <f t="shared" si="197"/>
        <v>9.9030176888637174E-4</v>
      </c>
      <c r="AF203">
        <v>762</v>
      </c>
      <c r="AG203" t="s">
        <v>82</v>
      </c>
      <c r="AH203" s="3">
        <v>5520190</v>
      </c>
      <c r="AI203" s="161">
        <f t="shared" si="198"/>
        <v>9.2546573089399419E-4</v>
      </c>
      <c r="AJ203">
        <v>762</v>
      </c>
      <c r="AK203" t="s">
        <v>82</v>
      </c>
      <c r="AL203" s="3">
        <v>5162915</v>
      </c>
      <c r="AM203" s="161">
        <f t="shared" si="199"/>
        <v>9.0567579793441547E-4</v>
      </c>
      <c r="AN203" s="13">
        <v>762</v>
      </c>
      <c r="AO203" s="13" t="s">
        <v>82</v>
      </c>
      <c r="AP203" s="3">
        <v>5236204</v>
      </c>
      <c r="AQ203" s="161">
        <f t="shared" si="200"/>
        <v>9.0699955410167787E-4</v>
      </c>
      <c r="AR203" s="179">
        <f t="shared" si="214"/>
        <v>-375957</v>
      </c>
      <c r="AS203" s="4">
        <f t="shared" si="215"/>
        <v>-8.4578712474601861E-5</v>
      </c>
      <c r="AT203" s="4">
        <f t="shared" si="201"/>
        <v>-6.3699014839671067E-2</v>
      </c>
      <c r="AU203" s="4">
        <f t="shared" si="216"/>
        <v>-8.4762827390743548E-2</v>
      </c>
      <c r="AV203" s="3">
        <f t="shared" si="217"/>
        <v>-420287</v>
      </c>
      <c r="AW203" s="164">
        <f t="shared" si="218"/>
        <v>-4.6743250189509866E-5</v>
      </c>
      <c r="AX203" s="4">
        <f t="shared" si="202"/>
        <v>-6.6476157998928254E-2</v>
      </c>
      <c r="AY203" s="4">
        <f t="shared" si="219"/>
        <v>-4.4748747861269096E-2</v>
      </c>
      <c r="AZ203" s="157">
        <f t="shared" si="203"/>
        <v>217448</v>
      </c>
      <c r="BA203" s="164">
        <f t="shared" si="220"/>
        <v>5.4269362677446904E-5</v>
      </c>
      <c r="BB203" s="4">
        <f t="shared" si="204"/>
        <v>3.5618461425564019E-2</v>
      </c>
      <c r="BC203" s="4">
        <f t="shared" si="221"/>
        <v>5.4800833829141457E-2</v>
      </c>
      <c r="BD203" s="157">
        <f t="shared" si="205"/>
        <v>584734</v>
      </c>
      <c r="BE203" s="4">
        <f t="shared" si="222"/>
        <v>6.4836037992377555E-5</v>
      </c>
      <c r="BF203" s="4">
        <f t="shared" si="206"/>
        <v>0.10592642644546656</v>
      </c>
      <c r="BG203" s="4">
        <f t="shared" si="223"/>
        <v>7.0057740473811317E-2</v>
      </c>
      <c r="BH203" s="157">
        <f t="shared" si="207"/>
        <v>357275</v>
      </c>
      <c r="BI203" s="4">
        <f t="shared" si="224"/>
        <v>1.9789932959578716E-5</v>
      </c>
      <c r="BJ203" s="4">
        <f t="shared" si="208"/>
        <v>6.9200248309336881E-2</v>
      </c>
      <c r="BK203" s="4">
        <f t="shared" si="225"/>
        <v>2.1851012254841994E-2</v>
      </c>
      <c r="BL203" s="159">
        <f t="shared" si="209"/>
        <v>-73289</v>
      </c>
      <c r="BM203" s="4">
        <f t="shared" si="226"/>
        <v>-1.323756167262392E-6</v>
      </c>
      <c r="BN203" s="4">
        <f t="shared" si="210"/>
        <v>-1.3996589896039191E-2</v>
      </c>
      <c r="BO203" s="4">
        <f t="shared" si="227"/>
        <v>-1.4594893252990444E-3</v>
      </c>
      <c r="BP203" s="157">
        <f t="shared" si="211"/>
        <v>665881</v>
      </c>
      <c r="BQ203" s="164">
        <f t="shared" si="228"/>
        <v>1.3757157746214078E-4</v>
      </c>
      <c r="BR203" s="4">
        <f t="shared" si="212"/>
        <v>0.12716865118318538</v>
      </c>
      <c r="BS203" s="4">
        <f t="shared" si="229"/>
        <v>0.15167766824140966</v>
      </c>
    </row>
    <row r="204" spans="1:71" x14ac:dyDescent="0.35">
      <c r="A204">
        <v>765</v>
      </c>
      <c r="B204" t="s">
        <v>260</v>
      </c>
      <c r="C204" t="s">
        <v>471</v>
      </c>
      <c r="G204" s="200">
        <v>5709366</v>
      </c>
      <c r="H204" s="4">
        <f t="shared" si="213"/>
        <v>9.4987093627908802E-4</v>
      </c>
      <c r="I204" s="200">
        <v>478946</v>
      </c>
      <c r="J204" s="200">
        <v>6093435</v>
      </c>
      <c r="K204" s="4">
        <f t="shared" si="193"/>
        <v>9.9286485778301279E-4</v>
      </c>
      <c r="L204" s="200">
        <v>344721</v>
      </c>
      <c r="M204">
        <v>765</v>
      </c>
      <c r="N204" t="s">
        <v>260</v>
      </c>
      <c r="O204" t="s">
        <v>471</v>
      </c>
      <c r="P204" s="200">
        <v>6635493</v>
      </c>
      <c r="Q204" s="4">
        <f t="shared" si="194"/>
        <v>1.0965830808641825E-3</v>
      </c>
      <c r="R204">
        <v>765</v>
      </c>
      <c r="S204" t="s">
        <v>260</v>
      </c>
      <c r="T204" t="s">
        <v>471</v>
      </c>
      <c r="U204" s="200">
        <v>6525221</v>
      </c>
      <c r="V204" s="4">
        <f t="shared" si="195"/>
        <v>1.1031775120028174E-3</v>
      </c>
      <c r="W204" s="163">
        <v>765</v>
      </c>
      <c r="X204" s="163" t="s">
        <v>260</v>
      </c>
      <c r="Y204" s="8" t="s">
        <v>471</v>
      </c>
      <c r="Z204" s="11">
        <v>6595735</v>
      </c>
      <c r="AA204" s="161">
        <f t="shared" si="196"/>
        <v>1.0897356834499905E-3</v>
      </c>
      <c r="AB204">
        <v>765</v>
      </c>
      <c r="AC204" t="s">
        <v>260</v>
      </c>
      <c r="AD204" s="160">
        <v>6496695</v>
      </c>
      <c r="AE204" s="161">
        <f t="shared" si="197"/>
        <v>1.0538523576076044E-3</v>
      </c>
      <c r="AF204">
        <v>765</v>
      </c>
      <c r="AG204" t="s">
        <v>260</v>
      </c>
      <c r="AH204" s="3">
        <v>6428278</v>
      </c>
      <c r="AI204" s="161">
        <f t="shared" si="198"/>
        <v>1.0777076509431347E-3</v>
      </c>
      <c r="AJ204">
        <v>765</v>
      </c>
      <c r="AK204" t="s">
        <v>260</v>
      </c>
      <c r="AL204" s="3">
        <v>6621140</v>
      </c>
      <c r="AM204" s="161">
        <f t="shared" si="199"/>
        <v>1.1614768503327047E-3</v>
      </c>
      <c r="AN204" s="13">
        <v>765</v>
      </c>
      <c r="AO204" s="13" t="s">
        <v>260</v>
      </c>
      <c r="AP204" s="3">
        <v>6719934</v>
      </c>
      <c r="AQ204" s="161">
        <f t="shared" si="200"/>
        <v>1.1640068151647079E-3</v>
      </c>
      <c r="AR204" s="179">
        <f t="shared" si="214"/>
        <v>110272</v>
      </c>
      <c r="AS204" s="4">
        <f t="shared" si="215"/>
        <v>-6.5944311386349503E-6</v>
      </c>
      <c r="AT204" s="4">
        <f t="shared" si="201"/>
        <v>1.6899350995161697E-2</v>
      </c>
      <c r="AU204" s="4">
        <f t="shared" si="216"/>
        <v>-5.9776700185473946E-3</v>
      </c>
      <c r="AV204" s="3">
        <f t="shared" si="217"/>
        <v>-70514</v>
      </c>
      <c r="AW204" s="164">
        <f t="shared" si="218"/>
        <v>1.3441828552826929E-5</v>
      </c>
      <c r="AX204" s="4">
        <f t="shared" si="202"/>
        <v>-1.0690847949470377E-2</v>
      </c>
      <c r="AY204" s="4">
        <f t="shared" si="219"/>
        <v>1.2334943929037443E-2</v>
      </c>
      <c r="AZ204" s="157">
        <f t="shared" si="203"/>
        <v>99040</v>
      </c>
      <c r="BA204" s="164">
        <f t="shared" si="220"/>
        <v>3.5883325842386068E-5</v>
      </c>
      <c r="BB204" s="4">
        <f t="shared" si="204"/>
        <v>1.5244674407525673E-2</v>
      </c>
      <c r="BC204" s="4">
        <f t="shared" si="221"/>
        <v>3.4049670794347654E-2</v>
      </c>
      <c r="BD204" s="157">
        <f t="shared" si="205"/>
        <v>68417</v>
      </c>
      <c r="BE204" s="4">
        <f t="shared" si="222"/>
        <v>-2.3855293335530272E-5</v>
      </c>
      <c r="BF204" s="4">
        <f t="shared" si="206"/>
        <v>1.0643130244211591E-2</v>
      </c>
      <c r="BG204" s="4">
        <f t="shared" si="223"/>
        <v>-2.2135217574686214E-2</v>
      </c>
      <c r="BH204" s="157">
        <f t="shared" si="207"/>
        <v>-192862</v>
      </c>
      <c r="BI204" s="4">
        <f t="shared" si="224"/>
        <v>-8.376919938956999E-5</v>
      </c>
      <c r="BJ204" s="4">
        <f t="shared" si="208"/>
        <v>-2.9128216591100625E-2</v>
      </c>
      <c r="BK204" s="4">
        <f t="shared" si="225"/>
        <v>-7.2123003885591286E-2</v>
      </c>
      <c r="BL204" s="159">
        <f t="shared" si="209"/>
        <v>-98794</v>
      </c>
      <c r="BM204" s="4">
        <f t="shared" si="226"/>
        <v>-2.5299648320031669E-6</v>
      </c>
      <c r="BN204" s="4">
        <f t="shared" si="210"/>
        <v>-1.4701632486271442E-2</v>
      </c>
      <c r="BO204" s="4">
        <f t="shared" si="227"/>
        <v>-2.1734965801254134E-3</v>
      </c>
      <c r="BP204" s="157">
        <f t="shared" si="211"/>
        <v>-194713</v>
      </c>
      <c r="BQ204" s="164">
        <f t="shared" si="228"/>
        <v>-7.4271131714717361E-5</v>
      </c>
      <c r="BR204" s="4">
        <f t="shared" si="212"/>
        <v>-2.8975433389673174E-2</v>
      </c>
      <c r="BS204" s="4">
        <f t="shared" si="229"/>
        <v>-6.3806440604222692E-2</v>
      </c>
    </row>
    <row r="205" spans="1:71" x14ac:dyDescent="0.35">
      <c r="A205">
        <v>766</v>
      </c>
      <c r="B205" t="s">
        <v>88</v>
      </c>
      <c r="C205" t="s">
        <v>472</v>
      </c>
      <c r="G205" s="200">
        <v>4835871</v>
      </c>
      <c r="H205" s="4">
        <f t="shared" si="213"/>
        <v>8.0454700478037138E-4</v>
      </c>
      <c r="I205" s="200">
        <v>474984</v>
      </c>
      <c r="J205" s="200">
        <v>4864403</v>
      </c>
      <c r="K205" s="4">
        <f t="shared" si="193"/>
        <v>7.9260627097757854E-4</v>
      </c>
      <c r="L205" s="200">
        <v>323237</v>
      </c>
      <c r="M205">
        <v>766</v>
      </c>
      <c r="N205" t="s">
        <v>88</v>
      </c>
      <c r="O205" t="s">
        <v>472</v>
      </c>
      <c r="P205" s="200">
        <v>4577661</v>
      </c>
      <c r="Q205" s="4">
        <f t="shared" si="194"/>
        <v>7.5650529697368597E-4</v>
      </c>
      <c r="R205">
        <v>766</v>
      </c>
      <c r="S205" t="s">
        <v>88</v>
      </c>
      <c r="T205" t="s">
        <v>472</v>
      </c>
      <c r="U205" s="200">
        <v>4349198</v>
      </c>
      <c r="V205" s="4">
        <f t="shared" si="195"/>
        <v>7.3529117693448692E-4</v>
      </c>
      <c r="W205" s="163">
        <v>766</v>
      </c>
      <c r="X205" s="163" t="s">
        <v>88</v>
      </c>
      <c r="Y205" s="8" t="s">
        <v>472</v>
      </c>
      <c r="Z205" s="11">
        <v>4206950</v>
      </c>
      <c r="AA205" s="161">
        <f t="shared" si="196"/>
        <v>6.950648462210712E-4</v>
      </c>
      <c r="AB205">
        <v>766</v>
      </c>
      <c r="AC205" t="s">
        <v>88</v>
      </c>
      <c r="AD205" s="160">
        <v>4245242</v>
      </c>
      <c r="AE205" s="161">
        <f t="shared" si="197"/>
        <v>6.886360357558454E-4</v>
      </c>
      <c r="AF205">
        <v>766</v>
      </c>
      <c r="AG205" t="s">
        <v>88</v>
      </c>
      <c r="AH205" s="3">
        <v>3956448</v>
      </c>
      <c r="AI205" s="161">
        <f t="shared" si="198"/>
        <v>6.6330271966437415E-4</v>
      </c>
      <c r="AJ205">
        <v>766</v>
      </c>
      <c r="AK205" t="s">
        <v>88</v>
      </c>
      <c r="AL205" s="3">
        <v>3657419</v>
      </c>
      <c r="AM205" s="161">
        <f t="shared" si="199"/>
        <v>6.4158249190728338E-4</v>
      </c>
      <c r="AN205" s="13">
        <v>766</v>
      </c>
      <c r="AO205" s="13" t="s">
        <v>88</v>
      </c>
      <c r="AP205" s="3">
        <v>3654007</v>
      </c>
      <c r="AQ205" s="161">
        <f t="shared" si="200"/>
        <v>6.3293613458994527E-4</v>
      </c>
      <c r="AR205" s="179">
        <f t="shared" si="214"/>
        <v>228463</v>
      </c>
      <c r="AS205" s="4">
        <f t="shared" si="215"/>
        <v>2.1214120039199044E-5</v>
      </c>
      <c r="AT205" s="4">
        <f t="shared" si="201"/>
        <v>5.2529914710712181E-2</v>
      </c>
      <c r="AU205" s="4">
        <f t="shared" si="216"/>
        <v>2.88513186403829E-2</v>
      </c>
      <c r="AV205" s="3">
        <f t="shared" si="217"/>
        <v>142248</v>
      </c>
      <c r="AW205" s="164">
        <f t="shared" si="218"/>
        <v>4.0226330713415723E-5</v>
      </c>
      <c r="AX205" s="4">
        <f t="shared" si="202"/>
        <v>3.3812619593767454E-2</v>
      </c>
      <c r="AY205" s="4">
        <f t="shared" si="219"/>
        <v>5.7874212646659158E-2</v>
      </c>
      <c r="AZ205" s="157">
        <f t="shared" si="203"/>
        <v>-38292</v>
      </c>
      <c r="BA205" s="164">
        <f t="shared" si="220"/>
        <v>6.4288104652258015E-6</v>
      </c>
      <c r="BB205" s="4">
        <f t="shared" si="204"/>
        <v>-9.0199804863892331E-3</v>
      </c>
      <c r="BC205" s="4">
        <f t="shared" si="221"/>
        <v>9.3355707970895728E-3</v>
      </c>
      <c r="BD205" s="157">
        <f t="shared" si="205"/>
        <v>288794</v>
      </c>
      <c r="BE205" s="4">
        <f t="shared" si="222"/>
        <v>2.5333316091471244E-5</v>
      </c>
      <c r="BF205" s="4">
        <f t="shared" si="206"/>
        <v>7.2993250511569976E-2</v>
      </c>
      <c r="BG205" s="4">
        <f t="shared" si="223"/>
        <v>3.8192691421934315E-2</v>
      </c>
      <c r="BH205" s="157">
        <f t="shared" si="207"/>
        <v>299029</v>
      </c>
      <c r="BI205" s="4">
        <f t="shared" si="224"/>
        <v>2.1720227757090777E-5</v>
      </c>
      <c r="BJ205" s="4">
        <f t="shared" si="208"/>
        <v>8.1759568701316426E-2</v>
      </c>
      <c r="BK205" s="4">
        <f t="shared" si="225"/>
        <v>3.3854146631279364E-2</v>
      </c>
      <c r="BL205" s="159">
        <f t="shared" si="209"/>
        <v>3412</v>
      </c>
      <c r="BM205" s="4">
        <f t="shared" si="226"/>
        <v>8.6463573173381101E-6</v>
      </c>
      <c r="BN205" s="4">
        <f t="shared" si="210"/>
        <v>9.3376942080297058E-4</v>
      </c>
      <c r="BO205" s="4">
        <f t="shared" si="227"/>
        <v>1.366071052798992E-2</v>
      </c>
      <c r="BP205" s="157">
        <f t="shared" si="211"/>
        <v>695191</v>
      </c>
      <c r="BQ205" s="164">
        <f t="shared" si="228"/>
        <v>6.2128711631125933E-5</v>
      </c>
      <c r="BR205" s="4">
        <f t="shared" si="212"/>
        <v>0.1902544247999525</v>
      </c>
      <c r="BS205" s="4">
        <f t="shared" si="229"/>
        <v>9.8159527060935947E-2</v>
      </c>
    </row>
    <row r="206" spans="1:71" x14ac:dyDescent="0.35">
      <c r="A206">
        <v>770</v>
      </c>
      <c r="B206" t="s">
        <v>101</v>
      </c>
      <c r="C206" t="s">
        <v>472</v>
      </c>
      <c r="G206" s="200">
        <v>2077096</v>
      </c>
      <c r="H206" s="4">
        <f t="shared" si="213"/>
        <v>3.4556781300437711E-4</v>
      </c>
      <c r="I206" s="200">
        <v>426041</v>
      </c>
      <c r="J206" s="200">
        <v>1916899</v>
      </c>
      <c r="K206" s="4">
        <f t="shared" si="193"/>
        <v>3.1233969887582285E-4</v>
      </c>
      <c r="L206" s="200">
        <v>245854</v>
      </c>
      <c r="M206">
        <v>770</v>
      </c>
      <c r="N206" t="s">
        <v>101</v>
      </c>
      <c r="O206" t="s">
        <v>472</v>
      </c>
      <c r="P206" s="200">
        <v>1971554</v>
      </c>
      <c r="Q206" s="4">
        <f t="shared" si="194"/>
        <v>3.258194620068324E-4</v>
      </c>
      <c r="R206">
        <v>770</v>
      </c>
      <c r="S206" t="s">
        <v>101</v>
      </c>
      <c r="T206" t="s">
        <v>472</v>
      </c>
      <c r="U206" s="200">
        <v>1987782</v>
      </c>
      <c r="V206" s="4">
        <f t="shared" si="195"/>
        <v>3.3606162935538651E-4</v>
      </c>
      <c r="W206" s="163">
        <v>770</v>
      </c>
      <c r="X206" s="163" t="s">
        <v>101</v>
      </c>
      <c r="Y206" s="8" t="s">
        <v>472</v>
      </c>
      <c r="Z206" s="11">
        <v>1897962</v>
      </c>
      <c r="AA206" s="161">
        <f t="shared" si="196"/>
        <v>3.1357792834795677E-4</v>
      </c>
      <c r="AB206">
        <v>770</v>
      </c>
      <c r="AC206" t="s">
        <v>101</v>
      </c>
      <c r="AD206" s="160">
        <v>2048863</v>
      </c>
      <c r="AE206" s="161">
        <f t="shared" si="197"/>
        <v>3.3235346633403434E-4</v>
      </c>
      <c r="AF206">
        <v>770</v>
      </c>
      <c r="AG206" t="s">
        <v>101</v>
      </c>
      <c r="AH206" s="3">
        <v>1868818</v>
      </c>
      <c r="AI206" s="161">
        <f t="shared" si="198"/>
        <v>3.1330932744667346E-4</v>
      </c>
      <c r="AJ206">
        <v>770</v>
      </c>
      <c r="AK206" t="s">
        <v>101</v>
      </c>
      <c r="AL206" s="3">
        <v>1627832</v>
      </c>
      <c r="AM206" s="161">
        <f t="shared" si="199"/>
        <v>2.8555342195313608E-4</v>
      </c>
      <c r="AN206" s="13">
        <v>770</v>
      </c>
      <c r="AO206" s="13" t="s">
        <v>101</v>
      </c>
      <c r="AP206" s="3">
        <v>1606512</v>
      </c>
      <c r="AQ206" s="161">
        <f t="shared" si="200"/>
        <v>2.7827519089382205E-4</v>
      </c>
      <c r="AR206" s="179">
        <f t="shared" si="214"/>
        <v>-16228</v>
      </c>
      <c r="AS206" s="4">
        <f t="shared" si="215"/>
        <v>-1.024216734855411E-5</v>
      </c>
      <c r="AT206" s="4">
        <f t="shared" si="201"/>
        <v>-8.1638731007726197E-3</v>
      </c>
      <c r="AU206" s="4">
        <f t="shared" si="216"/>
        <v>-3.0477050796307893E-2</v>
      </c>
      <c r="AV206" s="3">
        <f t="shared" si="217"/>
        <v>89820</v>
      </c>
      <c r="AW206" s="164">
        <f t="shared" si="218"/>
        <v>2.2483701007429738E-5</v>
      </c>
      <c r="AX206" s="4">
        <f t="shared" si="202"/>
        <v>4.7324445905660914E-2</v>
      </c>
      <c r="AY206" s="4">
        <f t="shared" si="219"/>
        <v>7.1700521544619228E-2</v>
      </c>
      <c r="AZ206" s="157">
        <f t="shared" si="203"/>
        <v>-150901</v>
      </c>
      <c r="BA206" s="164">
        <f t="shared" si="220"/>
        <v>-1.8775537986077571E-5</v>
      </c>
      <c r="BB206" s="4">
        <f t="shared" si="204"/>
        <v>-7.3651093313706187E-2</v>
      </c>
      <c r="BC206" s="4">
        <f t="shared" si="221"/>
        <v>-5.6492679896430135E-2</v>
      </c>
      <c r="BD206" s="157">
        <f t="shared" si="205"/>
        <v>180045</v>
      </c>
      <c r="BE206" s="4">
        <f t="shared" si="222"/>
        <v>1.9044138887360884E-5</v>
      </c>
      <c r="BF206" s="4">
        <f t="shared" si="206"/>
        <v>9.6341644825766876E-2</v>
      </c>
      <c r="BG206" s="4">
        <f t="shared" si="223"/>
        <v>6.0783823585980772E-2</v>
      </c>
      <c r="BH206" s="157">
        <f t="shared" si="207"/>
        <v>240986</v>
      </c>
      <c r="BI206" s="4">
        <f t="shared" si="224"/>
        <v>2.7755905493537377E-5</v>
      </c>
      <c r="BJ206" s="4">
        <f t="shared" si="208"/>
        <v>0.1480410754918198</v>
      </c>
      <c r="BK206" s="4">
        <f t="shared" si="225"/>
        <v>9.7200395301487816E-2</v>
      </c>
      <c r="BL206" s="159">
        <f t="shared" si="209"/>
        <v>21320</v>
      </c>
      <c r="BM206" s="4">
        <f t="shared" si="226"/>
        <v>7.2782310593140368E-6</v>
      </c>
      <c r="BN206" s="4">
        <f t="shared" si="210"/>
        <v>1.3270987082573925E-2</v>
      </c>
      <c r="BO206" s="4">
        <f t="shared" si="227"/>
        <v>2.6154796753301301E-2</v>
      </c>
      <c r="BP206" s="157">
        <f t="shared" si="211"/>
        <v>381270</v>
      </c>
      <c r="BQ206" s="164">
        <f t="shared" si="228"/>
        <v>3.5302737454134727E-5</v>
      </c>
      <c r="BR206" s="4">
        <f t="shared" si="212"/>
        <v>0.23732782574920075</v>
      </c>
      <c r="BS206" s="4">
        <f t="shared" si="229"/>
        <v>0.12686268344922183</v>
      </c>
    </row>
    <row r="207" spans="1:71" x14ac:dyDescent="0.35">
      <c r="A207">
        <v>772</v>
      </c>
      <c r="B207" t="s">
        <v>103</v>
      </c>
      <c r="C207" t="s">
        <v>473</v>
      </c>
      <c r="G207" s="200">
        <v>103385574</v>
      </c>
      <c r="H207" s="4">
        <f t="shared" si="213"/>
        <v>1.7200325215292019E-2</v>
      </c>
      <c r="I207" s="200">
        <v>6444884</v>
      </c>
      <c r="J207" s="200">
        <v>104350103</v>
      </c>
      <c r="K207" s="4">
        <f t="shared" si="193"/>
        <v>1.7002815353694221E-2</v>
      </c>
      <c r="L207" s="200">
        <v>5160406</v>
      </c>
      <c r="M207">
        <v>772</v>
      </c>
      <c r="N207" t="s">
        <v>103</v>
      </c>
      <c r="O207" t="s">
        <v>473</v>
      </c>
      <c r="P207" s="200">
        <v>101879705</v>
      </c>
      <c r="Q207" s="4">
        <f t="shared" si="194"/>
        <v>1.6836663196907006E-2</v>
      </c>
      <c r="R207">
        <v>772</v>
      </c>
      <c r="S207" t="s">
        <v>103</v>
      </c>
      <c r="T207" t="s">
        <v>473</v>
      </c>
      <c r="U207" s="200">
        <v>98339556</v>
      </c>
      <c r="V207" s="4">
        <f t="shared" si="195"/>
        <v>1.6625641755205187E-2</v>
      </c>
      <c r="W207" s="163">
        <v>772</v>
      </c>
      <c r="X207" s="163" t="s">
        <v>103</v>
      </c>
      <c r="Y207" s="8" t="s">
        <v>473</v>
      </c>
      <c r="Z207" s="11">
        <v>99353992</v>
      </c>
      <c r="AA207" s="161">
        <f t="shared" si="196"/>
        <v>1.6415091021031756E-2</v>
      </c>
      <c r="AB207">
        <v>772</v>
      </c>
      <c r="AC207" t="s">
        <v>103</v>
      </c>
      <c r="AD207" s="160">
        <v>102076400.84999998</v>
      </c>
      <c r="AE207" s="161">
        <f t="shared" si="197"/>
        <v>1.6558181612630937E-2</v>
      </c>
      <c r="AF207">
        <v>772</v>
      </c>
      <c r="AG207" t="s">
        <v>103</v>
      </c>
      <c r="AH207" s="3">
        <v>100039252</v>
      </c>
      <c r="AI207" s="161">
        <f t="shared" si="198"/>
        <v>1.6771687110456065E-2</v>
      </c>
      <c r="AJ207">
        <v>772</v>
      </c>
      <c r="AK207" t="s">
        <v>103</v>
      </c>
      <c r="AL207" s="3">
        <v>93098631</v>
      </c>
      <c r="AM207" s="161">
        <f t="shared" si="199"/>
        <v>1.633131223689073E-2</v>
      </c>
      <c r="AN207" s="13">
        <v>772</v>
      </c>
      <c r="AO207" s="13" t="s">
        <v>103</v>
      </c>
      <c r="AP207" s="3">
        <v>91942642</v>
      </c>
      <c r="AQ207" s="161">
        <f t="shared" si="200"/>
        <v>1.5926028721747702E-2</v>
      </c>
      <c r="AR207" s="179">
        <f t="shared" si="214"/>
        <v>3540149</v>
      </c>
      <c r="AS207" s="4">
        <f t="shared" si="215"/>
        <v>2.1102144170181969E-4</v>
      </c>
      <c r="AT207" s="4">
        <f t="shared" si="201"/>
        <v>3.5999237173696415E-2</v>
      </c>
      <c r="AU207" s="4">
        <f t="shared" si="216"/>
        <v>1.2692529095049983E-2</v>
      </c>
      <c r="AV207" s="3">
        <f t="shared" si="217"/>
        <v>-1014436</v>
      </c>
      <c r="AW207" s="164">
        <f t="shared" si="218"/>
        <v>2.105507341734307E-4</v>
      </c>
      <c r="AX207" s="4">
        <f t="shared" si="202"/>
        <v>-1.0210319480670691E-2</v>
      </c>
      <c r="AY207" s="4">
        <f t="shared" si="219"/>
        <v>1.2826656514037211E-2</v>
      </c>
      <c r="AZ207" s="157">
        <f t="shared" si="203"/>
        <v>-2722408.8499999791</v>
      </c>
      <c r="BA207" s="164">
        <f t="shared" si="220"/>
        <v>-1.4309059159918133E-4</v>
      </c>
      <c r="BB207" s="4">
        <f t="shared" si="204"/>
        <v>-2.6670306038714332E-2</v>
      </c>
      <c r="BC207" s="4">
        <f t="shared" si="221"/>
        <v>-8.6416851165606705E-3</v>
      </c>
      <c r="BD207" s="157">
        <f t="shared" si="205"/>
        <v>2037148.8499999791</v>
      </c>
      <c r="BE207" s="4">
        <f t="shared" si="222"/>
        <v>-2.1350549782512759E-4</v>
      </c>
      <c r="BF207" s="4">
        <f t="shared" si="206"/>
        <v>2.0363495420777228E-2</v>
      </c>
      <c r="BG207" s="4">
        <f t="shared" si="223"/>
        <v>-1.2730114532843907E-2</v>
      </c>
      <c r="BH207" s="157">
        <f t="shared" si="207"/>
        <v>6940621</v>
      </c>
      <c r="BI207" s="4">
        <f t="shared" si="224"/>
        <v>4.4037487356533497E-4</v>
      </c>
      <c r="BJ207" s="4">
        <f t="shared" si="208"/>
        <v>7.4551268106187299E-2</v>
      </c>
      <c r="BK207" s="4">
        <f t="shared" si="225"/>
        <v>2.6965063626092096E-2</v>
      </c>
      <c r="BL207" s="159">
        <f t="shared" si="209"/>
        <v>1155989</v>
      </c>
      <c r="BM207" s="4">
        <f t="shared" si="226"/>
        <v>4.0528351514302827E-4</v>
      </c>
      <c r="BN207" s="4">
        <f t="shared" si="210"/>
        <v>1.2572936505348627E-2</v>
      </c>
      <c r="BO207" s="4">
        <f t="shared" si="227"/>
        <v>2.5447870415403407E-2</v>
      </c>
      <c r="BP207" s="157">
        <f t="shared" si="211"/>
        <v>6396914</v>
      </c>
      <c r="BQ207" s="164">
        <f t="shared" si="228"/>
        <v>4.8906229928405431E-4</v>
      </c>
      <c r="BR207" s="4">
        <f t="shared" si="212"/>
        <v>6.9575050932297558E-2</v>
      </c>
      <c r="BS207" s="4">
        <f t="shared" si="229"/>
        <v>3.0708364767433702E-2</v>
      </c>
    </row>
    <row r="208" spans="1:71" x14ac:dyDescent="0.35">
      <c r="A208">
        <v>777</v>
      </c>
      <c r="B208" t="s">
        <v>110</v>
      </c>
      <c r="C208" t="s">
        <v>473</v>
      </c>
      <c r="G208" s="200">
        <v>10736066</v>
      </c>
      <c r="H208" s="4">
        <f t="shared" si="213"/>
        <v>1.786166285954357E-3</v>
      </c>
      <c r="I208" s="200">
        <v>528984</v>
      </c>
      <c r="J208" s="200">
        <v>10609632</v>
      </c>
      <c r="K208" s="4">
        <f t="shared" si="193"/>
        <v>1.7287344111835282E-3</v>
      </c>
      <c r="L208" s="200">
        <v>444799</v>
      </c>
      <c r="M208">
        <v>777</v>
      </c>
      <c r="N208" t="s">
        <v>110</v>
      </c>
      <c r="O208" t="s">
        <v>473</v>
      </c>
      <c r="P208" s="200">
        <v>10017989</v>
      </c>
      <c r="Q208" s="4">
        <f t="shared" si="194"/>
        <v>1.6555751383783377E-3</v>
      </c>
      <c r="R208">
        <v>777</v>
      </c>
      <c r="S208" t="s">
        <v>110</v>
      </c>
      <c r="T208" t="s">
        <v>473</v>
      </c>
      <c r="U208" s="200">
        <v>9805421</v>
      </c>
      <c r="V208" s="4">
        <f t="shared" si="195"/>
        <v>1.657740012624887E-3</v>
      </c>
      <c r="W208" s="163">
        <v>777</v>
      </c>
      <c r="X208" s="163" t="s">
        <v>110</v>
      </c>
      <c r="Y208" s="8" t="s">
        <v>473</v>
      </c>
      <c r="Z208" s="11">
        <v>9441373</v>
      </c>
      <c r="AA208" s="161">
        <f t="shared" si="196"/>
        <v>1.559886966177581E-3</v>
      </c>
      <c r="AB208">
        <v>777</v>
      </c>
      <c r="AC208" t="s">
        <v>110</v>
      </c>
      <c r="AD208" s="160">
        <v>9646568</v>
      </c>
      <c r="AE208" s="161">
        <f t="shared" si="197"/>
        <v>1.564804632143278E-3</v>
      </c>
      <c r="AF208">
        <v>777</v>
      </c>
      <c r="AG208" t="s">
        <v>110</v>
      </c>
      <c r="AH208" s="3">
        <v>9036569</v>
      </c>
      <c r="AI208" s="161">
        <f t="shared" si="198"/>
        <v>1.5149904141631013E-3</v>
      </c>
      <c r="AJ208">
        <v>777</v>
      </c>
      <c r="AK208" t="s">
        <v>110</v>
      </c>
      <c r="AL208" s="3">
        <v>8828815</v>
      </c>
      <c r="AM208" s="161">
        <f t="shared" si="199"/>
        <v>1.5487460223420949E-3</v>
      </c>
      <c r="AN208" s="13">
        <v>777</v>
      </c>
      <c r="AO208" s="13" t="s">
        <v>110</v>
      </c>
      <c r="AP208" s="3">
        <v>8737667</v>
      </c>
      <c r="AQ208" s="161">
        <f t="shared" si="200"/>
        <v>1.5135124744736731E-3</v>
      </c>
      <c r="AR208" s="179">
        <f t="shared" si="214"/>
        <v>212568</v>
      </c>
      <c r="AS208" s="4">
        <f t="shared" si="215"/>
        <v>-2.1648742465493146E-6</v>
      </c>
      <c r="AT208" s="4">
        <f t="shared" si="201"/>
        <v>2.1678620428434433E-2</v>
      </c>
      <c r="AU208" s="4">
        <f t="shared" si="216"/>
        <v>-1.3059190404178184E-3</v>
      </c>
      <c r="AV208" s="3">
        <f t="shared" si="217"/>
        <v>364048</v>
      </c>
      <c r="AW208" s="164">
        <f t="shared" si="218"/>
        <v>9.785304644730603E-5</v>
      </c>
      <c r="AX208" s="4">
        <f t="shared" si="202"/>
        <v>3.8558798598466559E-2</v>
      </c>
      <c r="AY208" s="4">
        <f t="shared" si="219"/>
        <v>6.2730857151200928E-2</v>
      </c>
      <c r="AZ208" s="157">
        <f t="shared" si="203"/>
        <v>-205195</v>
      </c>
      <c r="BA208" s="164">
        <f t="shared" si="220"/>
        <v>-4.9176659656969841E-6</v>
      </c>
      <c r="BB208" s="4">
        <f t="shared" si="204"/>
        <v>-2.127129565665219E-2</v>
      </c>
      <c r="BC208" s="4">
        <f t="shared" si="221"/>
        <v>-3.1426708898230744E-3</v>
      </c>
      <c r="BD208" s="157">
        <f t="shared" si="205"/>
        <v>609999</v>
      </c>
      <c r="BE208" s="4">
        <f t="shared" si="222"/>
        <v>4.9814217980176682E-5</v>
      </c>
      <c r="BF208" s="4">
        <f t="shared" si="206"/>
        <v>6.7503385410989505E-2</v>
      </c>
      <c r="BG208" s="4">
        <f t="shared" si="223"/>
        <v>3.2880879980811392E-2</v>
      </c>
      <c r="BH208" s="157">
        <f t="shared" si="207"/>
        <v>207754</v>
      </c>
      <c r="BI208" s="4">
        <f t="shared" si="224"/>
        <v>-3.3755608178993608E-5</v>
      </c>
      <c r="BJ208" s="4">
        <f t="shared" si="208"/>
        <v>2.3531357265952454E-2</v>
      </c>
      <c r="BK208" s="4">
        <f t="shared" si="225"/>
        <v>-2.179544463200403E-2</v>
      </c>
      <c r="BL208" s="159">
        <f t="shared" si="209"/>
        <v>91148</v>
      </c>
      <c r="BM208" s="4">
        <f t="shared" si="226"/>
        <v>3.5233547868421819E-5</v>
      </c>
      <c r="BN208" s="4">
        <f t="shared" si="210"/>
        <v>1.0431617501559626E-2</v>
      </c>
      <c r="BO208" s="4">
        <f t="shared" si="227"/>
        <v>2.3279324394517697E-2</v>
      </c>
      <c r="BP208" s="157">
        <f t="shared" si="211"/>
        <v>1067754</v>
      </c>
      <c r="BQ208" s="164">
        <f t="shared" si="228"/>
        <v>4.637449170390791E-5</v>
      </c>
      <c r="BR208" s="4">
        <f t="shared" si="212"/>
        <v>0.12220126951507765</v>
      </c>
      <c r="BS208" s="4">
        <f t="shared" si="229"/>
        <v>3.0640310196342935E-2</v>
      </c>
    </row>
    <row r="209" spans="1:71" x14ac:dyDescent="0.35">
      <c r="A209">
        <v>779</v>
      </c>
      <c r="B209" t="s">
        <v>112</v>
      </c>
      <c r="C209" t="s">
        <v>472</v>
      </c>
      <c r="G209" s="200">
        <v>4814296</v>
      </c>
      <c r="H209" s="4">
        <f t="shared" si="213"/>
        <v>8.0095755799237044E-4</v>
      </c>
      <c r="I209" s="200">
        <v>514542</v>
      </c>
      <c r="J209" s="200">
        <v>4688130</v>
      </c>
      <c r="K209" s="4">
        <f t="shared" si="193"/>
        <v>7.6388433219001697E-4</v>
      </c>
      <c r="L209" s="200">
        <v>383870</v>
      </c>
      <c r="M209">
        <v>779</v>
      </c>
      <c r="N209" t="s">
        <v>112</v>
      </c>
      <c r="O209" t="s">
        <v>472</v>
      </c>
      <c r="P209" s="200">
        <v>4368374</v>
      </c>
      <c r="Q209" s="4">
        <f t="shared" si="194"/>
        <v>7.2191847980052006E-4</v>
      </c>
      <c r="R209">
        <v>779</v>
      </c>
      <c r="S209" t="s">
        <v>112</v>
      </c>
      <c r="T209" t="s">
        <v>472</v>
      </c>
      <c r="U209" s="200">
        <v>4578081</v>
      </c>
      <c r="V209" s="4">
        <f t="shared" si="195"/>
        <v>7.7398696646862545E-4</v>
      </c>
      <c r="W209" s="163">
        <v>779</v>
      </c>
      <c r="X209" s="163" t="s">
        <v>112</v>
      </c>
      <c r="Y209" s="8" t="s">
        <v>472</v>
      </c>
      <c r="Z209" s="11">
        <v>4619548</v>
      </c>
      <c r="AA209" s="161">
        <f t="shared" si="196"/>
        <v>7.6323355880884185E-4</v>
      </c>
      <c r="AB209">
        <v>779</v>
      </c>
      <c r="AC209" t="s">
        <v>112</v>
      </c>
      <c r="AD209" s="160">
        <v>4535432</v>
      </c>
      <c r="AE209" s="161">
        <f t="shared" si="197"/>
        <v>7.3570880362537757E-4</v>
      </c>
      <c r="AF209">
        <v>779</v>
      </c>
      <c r="AG209" t="s">
        <v>112</v>
      </c>
      <c r="AH209" s="3">
        <v>4322677</v>
      </c>
      <c r="AI209" s="161">
        <f t="shared" si="198"/>
        <v>7.2470140144155514E-4</v>
      </c>
      <c r="AJ209">
        <v>779</v>
      </c>
      <c r="AK209" t="s">
        <v>112</v>
      </c>
      <c r="AL209" s="3">
        <v>4230323</v>
      </c>
      <c r="AM209" s="161">
        <f t="shared" si="199"/>
        <v>7.4208100628139534E-4</v>
      </c>
      <c r="AN209" s="13">
        <v>779</v>
      </c>
      <c r="AO209" s="13" t="s">
        <v>112</v>
      </c>
      <c r="AP209" s="3">
        <v>4241423</v>
      </c>
      <c r="AQ209" s="161">
        <f t="shared" si="200"/>
        <v>7.3468657251638794E-4</v>
      </c>
      <c r="AR209" s="179">
        <f t="shared" si="214"/>
        <v>-209707</v>
      </c>
      <c r="AS209" s="4">
        <f t="shared" si="215"/>
        <v>-5.2068486668105395E-5</v>
      </c>
      <c r="AT209" s="4">
        <f t="shared" si="201"/>
        <v>-4.5806747412289121E-2</v>
      </c>
      <c r="AU209" s="4">
        <f t="shared" si="216"/>
        <v>-6.7273079423639179E-2</v>
      </c>
      <c r="AV209" s="3">
        <f t="shared" si="217"/>
        <v>-41467</v>
      </c>
      <c r="AW209" s="164">
        <f t="shared" si="218"/>
        <v>1.0753407659783599E-5</v>
      </c>
      <c r="AX209" s="4">
        <f t="shared" si="202"/>
        <v>-8.976419337995839E-3</v>
      </c>
      <c r="AY209" s="4">
        <f t="shared" si="219"/>
        <v>1.4089275210285766E-2</v>
      </c>
      <c r="AZ209" s="157">
        <f t="shared" si="203"/>
        <v>84116</v>
      </c>
      <c r="BA209" s="164">
        <f t="shared" si="220"/>
        <v>2.7524755183464282E-5</v>
      </c>
      <c r="BB209" s="4">
        <f t="shared" si="204"/>
        <v>1.8546414101236662E-2</v>
      </c>
      <c r="BC209" s="4">
        <f t="shared" si="221"/>
        <v>3.7412567374251332E-2</v>
      </c>
      <c r="BD209" s="157">
        <f t="shared" si="205"/>
        <v>212755</v>
      </c>
      <c r="BE209" s="4">
        <f t="shared" si="222"/>
        <v>1.1007402183822431E-5</v>
      </c>
      <c r="BF209" s="4">
        <f t="shared" si="206"/>
        <v>4.9218343170216047E-2</v>
      </c>
      <c r="BG209" s="4">
        <f t="shared" si="223"/>
        <v>1.5188879394916062E-2</v>
      </c>
      <c r="BH209" s="157">
        <f t="shared" si="207"/>
        <v>92354</v>
      </c>
      <c r="BI209" s="4">
        <f t="shared" si="224"/>
        <v>-1.7379604839840197E-5</v>
      </c>
      <c r="BJ209" s="4">
        <f t="shared" si="208"/>
        <v>2.1831429893178371E-2</v>
      </c>
      <c r="BK209" s="4">
        <f t="shared" si="225"/>
        <v>-2.342009119318423E-2</v>
      </c>
      <c r="BL209" s="159">
        <f t="shared" si="209"/>
        <v>-11100</v>
      </c>
      <c r="BM209" s="4">
        <f t="shared" si="226"/>
        <v>7.3944337650073966E-6</v>
      </c>
      <c r="BN209" s="4">
        <f t="shared" si="210"/>
        <v>-2.6170462130280332E-3</v>
      </c>
      <c r="BO209" s="4">
        <f t="shared" si="227"/>
        <v>1.0064746031332233E-2</v>
      </c>
      <c r="BP209" s="157">
        <f t="shared" si="211"/>
        <v>336658</v>
      </c>
      <c r="BQ209" s="164">
        <f t="shared" si="228"/>
        <v>2.8546986292453912E-5</v>
      </c>
      <c r="BR209" s="4">
        <f t="shared" si="212"/>
        <v>7.9373832791494736E-2</v>
      </c>
      <c r="BS209" s="4">
        <f t="shared" si="229"/>
        <v>3.88560065752626E-2</v>
      </c>
    </row>
    <row r="210" spans="1:71" x14ac:dyDescent="0.35">
      <c r="A210">
        <v>784</v>
      </c>
      <c r="B210" t="s">
        <v>118</v>
      </c>
      <c r="C210" t="s">
        <v>472</v>
      </c>
      <c r="G210" s="200">
        <v>5739350</v>
      </c>
      <c r="H210" s="4">
        <f t="shared" si="213"/>
        <v>9.5485939386849323E-4</v>
      </c>
      <c r="I210" s="200">
        <v>297585</v>
      </c>
      <c r="J210" s="200">
        <v>5906571</v>
      </c>
      <c r="K210" s="4">
        <f t="shared" si="193"/>
        <v>9.6241722048405671E-4</v>
      </c>
      <c r="L210" s="200">
        <v>245394</v>
      </c>
      <c r="M210">
        <v>784</v>
      </c>
      <c r="N210" t="s">
        <v>118</v>
      </c>
      <c r="O210" t="s">
        <v>472</v>
      </c>
      <c r="P210" s="200">
        <v>6205147</v>
      </c>
      <c r="Q210" s="4">
        <f t="shared" si="194"/>
        <v>1.0254640031230745E-3</v>
      </c>
      <c r="R210">
        <v>784</v>
      </c>
      <c r="S210" t="s">
        <v>118</v>
      </c>
      <c r="T210" t="s">
        <v>472</v>
      </c>
      <c r="U210" s="200">
        <v>6181003</v>
      </c>
      <c r="V210" s="4">
        <f t="shared" si="195"/>
        <v>1.044982769353245E-3</v>
      </c>
      <c r="W210" s="163">
        <v>784</v>
      </c>
      <c r="X210" s="163" t="s">
        <v>118</v>
      </c>
      <c r="Y210" s="8" t="s">
        <v>472</v>
      </c>
      <c r="Z210" s="11">
        <v>6513929</v>
      </c>
      <c r="AA210" s="161">
        <f t="shared" si="196"/>
        <v>1.076219840663658E-3</v>
      </c>
      <c r="AB210">
        <v>784</v>
      </c>
      <c r="AC210" t="s">
        <v>118</v>
      </c>
      <c r="AD210" s="160">
        <v>6533972</v>
      </c>
      <c r="AE210" s="161">
        <f t="shared" si="197"/>
        <v>1.0598991943968547E-3</v>
      </c>
      <c r="AF210">
        <v>784</v>
      </c>
      <c r="AG210" t="s">
        <v>524</v>
      </c>
      <c r="AH210" s="3">
        <v>6175902</v>
      </c>
      <c r="AI210" s="161">
        <f t="shared" si="198"/>
        <v>1.0353965458362268E-3</v>
      </c>
      <c r="AJ210">
        <v>784</v>
      </c>
      <c r="AK210" t="s">
        <v>118</v>
      </c>
      <c r="AL210" s="3">
        <v>5553642</v>
      </c>
      <c r="AM210" s="161">
        <f t="shared" si="199"/>
        <v>9.742169200523509E-4</v>
      </c>
      <c r="AN210" s="13">
        <v>784</v>
      </c>
      <c r="AO210" s="13" t="s">
        <v>118</v>
      </c>
      <c r="AP210" s="3">
        <v>5353371</v>
      </c>
      <c r="AQ210" s="161">
        <f t="shared" si="200"/>
        <v>9.2729487047121405E-4</v>
      </c>
      <c r="AR210" s="179">
        <f t="shared" si="214"/>
        <v>24144</v>
      </c>
      <c r="AS210" s="4">
        <f t="shared" si="215"/>
        <v>-1.9518766230170511E-5</v>
      </c>
      <c r="AT210" s="4">
        <f t="shared" si="201"/>
        <v>3.9061621552359707E-3</v>
      </c>
      <c r="AU210" s="4">
        <f t="shared" si="216"/>
        <v>-1.8678553180595463E-2</v>
      </c>
      <c r="AV210" s="3">
        <f t="shared" si="217"/>
        <v>-332926</v>
      </c>
      <c r="AW210" s="164">
        <f t="shared" si="218"/>
        <v>-3.1237071310413018E-5</v>
      </c>
      <c r="AX210" s="4">
        <f t="shared" si="202"/>
        <v>-5.1109860116682268E-2</v>
      </c>
      <c r="AY210" s="4">
        <f t="shared" si="219"/>
        <v>-2.9024805276913007E-2</v>
      </c>
      <c r="AZ210" s="157">
        <f t="shared" si="203"/>
        <v>-20043</v>
      </c>
      <c r="BA210" s="164">
        <f t="shared" si="220"/>
        <v>1.6320646266803317E-5</v>
      </c>
      <c r="BB210" s="4">
        <f t="shared" si="204"/>
        <v>-3.067506258061712E-3</v>
      </c>
      <c r="BC210" s="4">
        <f t="shared" si="221"/>
        <v>1.5398300473367875E-2</v>
      </c>
      <c r="BD210" s="157">
        <f t="shared" si="205"/>
        <v>358070</v>
      </c>
      <c r="BE210" s="4">
        <f t="shared" si="222"/>
        <v>2.4502648560627976E-5</v>
      </c>
      <c r="BF210" s="4">
        <f t="shared" si="206"/>
        <v>5.7978575437239777E-2</v>
      </c>
      <c r="BG210" s="4">
        <f t="shared" si="223"/>
        <v>2.3664989669092123E-2</v>
      </c>
      <c r="BH210" s="157">
        <f t="shared" si="207"/>
        <v>622260</v>
      </c>
      <c r="BI210" s="4">
        <f t="shared" si="224"/>
        <v>6.1179625783875854E-5</v>
      </c>
      <c r="BJ210" s="4">
        <f t="shared" si="208"/>
        <v>0.11204539291513568</v>
      </c>
      <c r="BK210" s="4">
        <f t="shared" si="225"/>
        <v>6.2798771530870434E-2</v>
      </c>
      <c r="BL210" s="159">
        <f t="shared" si="209"/>
        <v>200271</v>
      </c>
      <c r="BM210" s="4">
        <f t="shared" si="226"/>
        <v>4.6922049581136853E-5</v>
      </c>
      <c r="BN210" s="4">
        <f t="shared" si="210"/>
        <v>3.741025981573106E-2</v>
      </c>
      <c r="BO210" s="4">
        <f t="shared" si="227"/>
        <v>5.0601001984722456E-2</v>
      </c>
      <c r="BP210" s="157">
        <f t="shared" si="211"/>
        <v>827632</v>
      </c>
      <c r="BQ210" s="164">
        <f t="shared" si="228"/>
        <v>1.48924970192444E-4</v>
      </c>
      <c r="BR210" s="4">
        <f t="shared" si="212"/>
        <v>0.15460015754559137</v>
      </c>
      <c r="BS210" s="4">
        <f t="shared" si="229"/>
        <v>0.16060152485990384</v>
      </c>
    </row>
    <row r="211" spans="1:71" x14ac:dyDescent="0.35">
      <c r="A211">
        <v>785</v>
      </c>
      <c r="B211" t="s">
        <v>121</v>
      </c>
      <c r="C211" t="s">
        <v>472</v>
      </c>
      <c r="G211" s="200">
        <v>4452495</v>
      </c>
      <c r="H211" s="4">
        <f t="shared" si="213"/>
        <v>7.4076449021274126E-4</v>
      </c>
      <c r="I211" s="200">
        <v>541746</v>
      </c>
      <c r="J211" s="200">
        <v>4303382</v>
      </c>
      <c r="K211" s="4">
        <f t="shared" si="193"/>
        <v>7.0119345778136264E-4</v>
      </c>
      <c r="L211" s="200">
        <v>447375</v>
      </c>
      <c r="M211">
        <v>785</v>
      </c>
      <c r="N211" t="s">
        <v>121</v>
      </c>
      <c r="O211" t="s">
        <v>472</v>
      </c>
      <c r="P211" s="200">
        <v>4114285</v>
      </c>
      <c r="Q211" s="4">
        <f t="shared" si="194"/>
        <v>6.7992767392766344E-4</v>
      </c>
      <c r="R211">
        <v>785</v>
      </c>
      <c r="S211" t="s">
        <v>121</v>
      </c>
      <c r="T211" t="s">
        <v>472</v>
      </c>
      <c r="U211" s="200">
        <v>4050404</v>
      </c>
      <c r="V211" s="4">
        <f t="shared" si="195"/>
        <v>6.847759803577932E-4</v>
      </c>
      <c r="W211" s="163">
        <v>785</v>
      </c>
      <c r="X211" s="163" t="s">
        <v>121</v>
      </c>
      <c r="Y211" s="8" t="s">
        <v>472</v>
      </c>
      <c r="Z211" s="11">
        <v>4095100</v>
      </c>
      <c r="AA211" s="161">
        <f t="shared" si="196"/>
        <v>6.7658518683604723E-4</v>
      </c>
      <c r="AB211">
        <v>785</v>
      </c>
      <c r="AC211" t="s">
        <v>121</v>
      </c>
      <c r="AD211" s="160">
        <v>4063036</v>
      </c>
      <c r="AE211" s="161">
        <f t="shared" si="197"/>
        <v>6.5907974249130837E-4</v>
      </c>
      <c r="AF211">
        <v>785</v>
      </c>
      <c r="AG211" t="s">
        <v>121</v>
      </c>
      <c r="AH211" s="3">
        <v>4251579</v>
      </c>
      <c r="AI211" s="161">
        <f t="shared" si="198"/>
        <v>7.127817460429001E-4</v>
      </c>
      <c r="AJ211">
        <v>785</v>
      </c>
      <c r="AK211" t="s">
        <v>121</v>
      </c>
      <c r="AL211" s="3">
        <v>3919516</v>
      </c>
      <c r="AM211" s="161">
        <f t="shared" si="199"/>
        <v>6.8755940797334621E-4</v>
      </c>
      <c r="AN211" s="13">
        <v>785</v>
      </c>
      <c r="AO211" s="13" t="s">
        <v>121</v>
      </c>
      <c r="AP211" s="3">
        <v>3814471</v>
      </c>
      <c r="AQ211" s="161">
        <f t="shared" si="200"/>
        <v>6.6073122745671884E-4</v>
      </c>
      <c r="AR211" s="179">
        <f t="shared" si="214"/>
        <v>63881</v>
      </c>
      <c r="AS211" s="4">
        <f t="shared" si="215"/>
        <v>-4.8483064301297566E-6</v>
      </c>
      <c r="AT211" s="4">
        <f t="shared" si="201"/>
        <v>1.5771513162637602E-2</v>
      </c>
      <c r="AU211" s="4">
        <f t="shared" si="216"/>
        <v>-7.0801350648960152E-3</v>
      </c>
      <c r="AV211" s="3">
        <f t="shared" si="217"/>
        <v>-44696</v>
      </c>
      <c r="AW211" s="164">
        <f t="shared" si="218"/>
        <v>8.1907935217459668E-6</v>
      </c>
      <c r="AX211" s="4">
        <f t="shared" si="202"/>
        <v>-1.0914507582232424E-2</v>
      </c>
      <c r="AY211" s="4">
        <f t="shared" si="219"/>
        <v>1.210607870392349E-2</v>
      </c>
      <c r="AZ211" s="157">
        <f t="shared" si="203"/>
        <v>32064</v>
      </c>
      <c r="BA211" s="164">
        <f t="shared" si="220"/>
        <v>1.7505444344738863E-5</v>
      </c>
      <c r="BB211" s="4">
        <f t="shared" si="204"/>
        <v>7.8916357128019539E-3</v>
      </c>
      <c r="BC211" s="4">
        <f t="shared" si="221"/>
        <v>2.656043452127451E-2</v>
      </c>
      <c r="BD211" s="157">
        <f t="shared" si="205"/>
        <v>-188543</v>
      </c>
      <c r="BE211" s="4">
        <f t="shared" si="222"/>
        <v>-5.3702003551591728E-5</v>
      </c>
      <c r="BF211" s="4">
        <f t="shared" si="206"/>
        <v>-4.4346582763721429E-2</v>
      </c>
      <c r="BG211" s="4">
        <f t="shared" si="223"/>
        <v>-7.534144055978613E-2</v>
      </c>
      <c r="BH211" s="157">
        <f t="shared" si="207"/>
        <v>332063</v>
      </c>
      <c r="BI211" s="4">
        <f t="shared" si="224"/>
        <v>2.5222338069553888E-5</v>
      </c>
      <c r="BJ211" s="4">
        <f t="shared" si="208"/>
        <v>8.4720409356665471E-2</v>
      </c>
      <c r="BK211" s="4">
        <f t="shared" si="225"/>
        <v>3.6683867280500729E-2</v>
      </c>
      <c r="BL211" s="159">
        <f t="shared" si="209"/>
        <v>105045</v>
      </c>
      <c r="BM211" s="4">
        <f t="shared" si="226"/>
        <v>2.682818051662737E-5</v>
      </c>
      <c r="BN211" s="4">
        <f t="shared" si="210"/>
        <v>2.7538549906395933E-2</v>
      </c>
      <c r="BO211" s="4">
        <f t="shared" si="227"/>
        <v>4.0603772610981595E-2</v>
      </c>
      <c r="BP211" s="157">
        <f t="shared" si="211"/>
        <v>235933</v>
      </c>
      <c r="BQ211" s="164">
        <f t="shared" si="228"/>
        <v>1.5853959379328393E-5</v>
      </c>
      <c r="BR211" s="4">
        <f t="shared" si="212"/>
        <v>6.1852089057696333E-2</v>
      </c>
      <c r="BS211" s="4">
        <f t="shared" si="229"/>
        <v>2.3994566505284337E-2</v>
      </c>
    </row>
    <row r="212" spans="1:71" x14ac:dyDescent="0.35">
      <c r="A212">
        <v>794</v>
      </c>
      <c r="B212" t="s">
        <v>151</v>
      </c>
      <c r="C212" t="s">
        <v>473</v>
      </c>
      <c r="G212" s="200">
        <v>36792082</v>
      </c>
      <c r="H212" s="4">
        <f t="shared" si="213"/>
        <v>6.1211226214954477E-3</v>
      </c>
      <c r="I212" s="200">
        <v>3012668</v>
      </c>
      <c r="J212" s="200">
        <v>37028087</v>
      </c>
      <c r="K212" s="4">
        <f t="shared" si="193"/>
        <v>6.0333598919545426E-3</v>
      </c>
      <c r="L212" s="200">
        <v>2380768</v>
      </c>
      <c r="M212">
        <v>794</v>
      </c>
      <c r="N212" t="s">
        <v>151</v>
      </c>
      <c r="O212" t="s">
        <v>473</v>
      </c>
      <c r="P212" s="200">
        <v>36865277</v>
      </c>
      <c r="Q212" s="4">
        <f t="shared" si="194"/>
        <v>6.0923640533674722E-3</v>
      </c>
      <c r="R212">
        <v>794</v>
      </c>
      <c r="S212" t="s">
        <v>151</v>
      </c>
      <c r="T212" t="s">
        <v>473</v>
      </c>
      <c r="U212" s="200">
        <v>36856423</v>
      </c>
      <c r="V212" s="4">
        <f t="shared" si="195"/>
        <v>6.2310804532847873E-3</v>
      </c>
      <c r="W212" s="163">
        <v>794</v>
      </c>
      <c r="X212" s="163" t="s">
        <v>151</v>
      </c>
      <c r="Y212" s="8" t="s">
        <v>473</v>
      </c>
      <c r="Z212" s="11">
        <v>37983540</v>
      </c>
      <c r="AA212" s="161">
        <f t="shared" si="196"/>
        <v>6.2755733700262445E-3</v>
      </c>
      <c r="AB212">
        <v>794</v>
      </c>
      <c r="AC212" t="s">
        <v>151</v>
      </c>
      <c r="AD212" s="160">
        <v>38334015</v>
      </c>
      <c r="AE212" s="161">
        <f t="shared" si="197"/>
        <v>6.2182990096218572E-3</v>
      </c>
      <c r="AF212">
        <v>794</v>
      </c>
      <c r="AG212" t="s">
        <v>151</v>
      </c>
      <c r="AH212" s="3">
        <v>37767329</v>
      </c>
      <c r="AI212" s="161">
        <f t="shared" si="198"/>
        <v>6.3317329180515424E-3</v>
      </c>
      <c r="AJ212">
        <v>794</v>
      </c>
      <c r="AK212" t="s">
        <v>151</v>
      </c>
      <c r="AL212" s="3">
        <v>36646718</v>
      </c>
      <c r="AM212" s="161">
        <f t="shared" si="199"/>
        <v>6.4285477421819857E-3</v>
      </c>
      <c r="AN212" s="13">
        <v>794</v>
      </c>
      <c r="AO212" s="13" t="s">
        <v>151</v>
      </c>
      <c r="AP212" s="3">
        <v>36969764</v>
      </c>
      <c r="AQ212" s="161">
        <f t="shared" si="200"/>
        <v>6.403791651976176E-3</v>
      </c>
      <c r="AR212" s="179">
        <f t="shared" si="214"/>
        <v>8854</v>
      </c>
      <c r="AS212" s="4">
        <f t="shared" si="215"/>
        <v>-1.3871639991731508E-4</v>
      </c>
      <c r="AT212" s="4">
        <f t="shared" si="201"/>
        <v>2.4022949812574053E-4</v>
      </c>
      <c r="AU212" s="4">
        <f t="shared" si="216"/>
        <v>-2.2262013940806864E-2</v>
      </c>
      <c r="AV212" s="3">
        <f t="shared" si="217"/>
        <v>-1127117</v>
      </c>
      <c r="AW212" s="164">
        <f t="shared" si="218"/>
        <v>-4.4492916741457195E-5</v>
      </c>
      <c r="AX212" s="4">
        <f t="shared" si="202"/>
        <v>-2.9673827136701844E-2</v>
      </c>
      <c r="AY212" s="4">
        <f t="shared" si="219"/>
        <v>-7.0898568334754608E-3</v>
      </c>
      <c r="AZ212" s="157">
        <f t="shared" si="203"/>
        <v>-350475</v>
      </c>
      <c r="BA212" s="164">
        <f t="shared" si="220"/>
        <v>5.7274360404387277E-5</v>
      </c>
      <c r="BB212" s="4">
        <f t="shared" si="204"/>
        <v>-9.1426635065489491E-3</v>
      </c>
      <c r="BC212" s="4">
        <f t="shared" si="221"/>
        <v>9.2106153653537803E-3</v>
      </c>
      <c r="BD212" s="157">
        <f t="shared" si="205"/>
        <v>566686</v>
      </c>
      <c r="BE212" s="4">
        <f t="shared" si="222"/>
        <v>-1.1343390842968523E-4</v>
      </c>
      <c r="BF212" s="4">
        <f t="shared" si="206"/>
        <v>1.5004661833512241E-2</v>
      </c>
      <c r="BG212" s="4">
        <f t="shared" si="223"/>
        <v>-1.7915144226360091E-2</v>
      </c>
      <c r="BH212" s="157">
        <f t="shared" si="207"/>
        <v>1120611</v>
      </c>
      <c r="BI212" s="4">
        <f t="shared" si="224"/>
        <v>-9.681482413044333E-5</v>
      </c>
      <c r="BJ212" s="4">
        <f t="shared" si="208"/>
        <v>3.0578754692302867E-2</v>
      </c>
      <c r="BK212" s="4">
        <f t="shared" si="225"/>
        <v>-1.5060139243452569E-2</v>
      </c>
      <c r="BL212" s="159">
        <f t="shared" si="209"/>
        <v>-323046</v>
      </c>
      <c r="BM212" s="4">
        <f t="shared" si="226"/>
        <v>2.4756090205809746E-5</v>
      </c>
      <c r="BN212" s="4">
        <f t="shared" si="210"/>
        <v>-8.7381136649939128E-3</v>
      </c>
      <c r="BO212" s="4">
        <f t="shared" si="227"/>
        <v>3.8658487894699303E-3</v>
      </c>
      <c r="BP212" s="157">
        <f t="shared" si="211"/>
        <v>-113341</v>
      </c>
      <c r="BQ212" s="164">
        <f t="shared" si="228"/>
        <v>-1.2821828194993154E-4</v>
      </c>
      <c r="BR212" s="4">
        <f t="shared" si="212"/>
        <v>-3.0657755889380305E-3</v>
      </c>
      <c r="BS212" s="4">
        <f t="shared" si="229"/>
        <v>-2.0022244463616185E-2</v>
      </c>
    </row>
    <row r="213" spans="1:71" x14ac:dyDescent="0.35">
      <c r="A213">
        <v>796</v>
      </c>
      <c r="B213" t="s">
        <v>287</v>
      </c>
      <c r="C213" t="s">
        <v>473</v>
      </c>
      <c r="G213" s="200">
        <v>50766298</v>
      </c>
      <c r="H213" s="4">
        <f t="shared" si="213"/>
        <v>8.44602202988619E-3</v>
      </c>
      <c r="I213" s="200">
        <v>6185046</v>
      </c>
      <c r="J213" s="200">
        <v>51975653</v>
      </c>
      <c r="K213" s="4">
        <f t="shared" si="193"/>
        <v>8.4689176669685041E-3</v>
      </c>
      <c r="L213" s="200">
        <v>4699364</v>
      </c>
      <c r="M213">
        <v>796</v>
      </c>
      <c r="N213" t="s">
        <v>287</v>
      </c>
      <c r="O213" t="s">
        <v>473</v>
      </c>
      <c r="P213" s="200">
        <v>50969938</v>
      </c>
      <c r="Q213" s="4">
        <f t="shared" si="194"/>
        <v>8.423303535019383E-3</v>
      </c>
      <c r="R213">
        <v>796</v>
      </c>
      <c r="S213" t="s">
        <v>287</v>
      </c>
      <c r="T213" t="s">
        <v>473</v>
      </c>
      <c r="U213" s="200">
        <v>49713047</v>
      </c>
      <c r="V213" s="4">
        <f t="shared" si="195"/>
        <v>8.4046679037444293E-3</v>
      </c>
      <c r="W213" s="163">
        <v>796</v>
      </c>
      <c r="X213" s="163" t="s">
        <v>287</v>
      </c>
      <c r="Y213" s="8" t="s">
        <v>473</v>
      </c>
      <c r="Z213" s="11">
        <v>51737630</v>
      </c>
      <c r="AA213" s="161">
        <f t="shared" si="196"/>
        <v>8.5479998192972782E-3</v>
      </c>
      <c r="AB213">
        <v>796</v>
      </c>
      <c r="AC213" t="s">
        <v>287</v>
      </c>
      <c r="AD213" s="160">
        <v>54835279</v>
      </c>
      <c r="AE213" s="161">
        <f t="shared" si="197"/>
        <v>8.8950286344396286E-3</v>
      </c>
      <c r="AF213">
        <v>796</v>
      </c>
      <c r="AG213" t="s">
        <v>287</v>
      </c>
      <c r="AH213" s="3">
        <v>53150078</v>
      </c>
      <c r="AI213" s="161">
        <f t="shared" si="198"/>
        <v>8.9106671660473275E-3</v>
      </c>
      <c r="AJ213">
        <v>796</v>
      </c>
      <c r="AK213" t="s">
        <v>287</v>
      </c>
      <c r="AL213" s="3">
        <v>52688186</v>
      </c>
      <c r="AM213" s="161">
        <f t="shared" si="199"/>
        <v>9.2425335100939868E-3</v>
      </c>
      <c r="AN213" s="13">
        <v>796</v>
      </c>
      <c r="AO213" s="13" t="s">
        <v>287</v>
      </c>
      <c r="AP213" s="3">
        <v>53623791</v>
      </c>
      <c r="AQ213" s="161">
        <f t="shared" si="200"/>
        <v>9.2885522653895006E-3</v>
      </c>
      <c r="AR213" s="179">
        <f t="shared" si="214"/>
        <v>1256891</v>
      </c>
      <c r="AS213" s="4">
        <f t="shared" si="215"/>
        <v>1.8635631274953671E-5</v>
      </c>
      <c r="AT213" s="4">
        <f t="shared" si="201"/>
        <v>2.5282920195979941E-2</v>
      </c>
      <c r="AU213" s="4">
        <f t="shared" si="216"/>
        <v>2.2172953754247878E-3</v>
      </c>
      <c r="AV213" s="3">
        <f t="shared" si="217"/>
        <v>-2024583</v>
      </c>
      <c r="AW213" s="164">
        <f t="shared" si="218"/>
        <v>-1.4333191555284883E-4</v>
      </c>
      <c r="AX213" s="4">
        <f t="shared" si="202"/>
        <v>-3.9131730618507263E-2</v>
      </c>
      <c r="AY213" s="4">
        <f t="shared" si="219"/>
        <v>-1.6767889399023406E-2</v>
      </c>
      <c r="AZ213" s="157">
        <f t="shared" si="203"/>
        <v>-3097649</v>
      </c>
      <c r="BA213" s="164">
        <f t="shared" si="220"/>
        <v>-3.4702881514235041E-4</v>
      </c>
      <c r="BB213" s="4">
        <f t="shared" si="204"/>
        <v>-5.6490074574071195E-2</v>
      </c>
      <c r="BC213" s="4">
        <f t="shared" si="221"/>
        <v>-3.9013794042070851E-2</v>
      </c>
      <c r="BD213" s="157">
        <f t="shared" si="205"/>
        <v>1685201</v>
      </c>
      <c r="BE213" s="4">
        <f t="shared" si="222"/>
        <v>-1.5638531607698944E-5</v>
      </c>
      <c r="BF213" s="4">
        <f t="shared" si="206"/>
        <v>3.1706463347052849E-2</v>
      </c>
      <c r="BG213" s="4">
        <f t="shared" si="223"/>
        <v>-1.755034871831715E-3</v>
      </c>
      <c r="BH213" s="157">
        <f t="shared" si="207"/>
        <v>461892</v>
      </c>
      <c r="BI213" s="4">
        <f t="shared" si="224"/>
        <v>-3.3186634404665932E-4</v>
      </c>
      <c r="BJ213" s="4">
        <f t="shared" si="208"/>
        <v>8.766519310419987E-3</v>
      </c>
      <c r="BK213" s="4">
        <f t="shared" si="225"/>
        <v>-3.5906425839216091E-2</v>
      </c>
      <c r="BL213" s="159">
        <f t="shared" si="209"/>
        <v>-935605</v>
      </c>
      <c r="BM213" s="4">
        <f t="shared" si="226"/>
        <v>-4.6018755295513733E-5</v>
      </c>
      <c r="BN213" s="4">
        <f t="shared" si="210"/>
        <v>-1.7447572850640119E-2</v>
      </c>
      <c r="BO213" s="4">
        <f t="shared" si="227"/>
        <v>-4.954351763405189E-3</v>
      </c>
      <c r="BP213" s="157">
        <f t="shared" si="211"/>
        <v>-3910744</v>
      </c>
      <c r="BQ213" s="164">
        <f t="shared" si="228"/>
        <v>-7.4055244609222241E-4</v>
      </c>
      <c r="BR213" s="4">
        <f t="shared" si="212"/>
        <v>-7.2929271263197343E-2</v>
      </c>
      <c r="BS213" s="4">
        <f t="shared" si="229"/>
        <v>-7.9727434904105429E-2</v>
      </c>
    </row>
    <row r="214" spans="1:71" x14ac:dyDescent="0.35">
      <c r="A214">
        <v>797</v>
      </c>
      <c r="B214" t="s">
        <v>155</v>
      </c>
      <c r="C214" t="s">
        <v>473</v>
      </c>
      <c r="G214" s="200">
        <v>7592097</v>
      </c>
      <c r="H214" s="4">
        <f t="shared" si="213"/>
        <v>1.2631021177678318E-3</v>
      </c>
      <c r="I214" s="200">
        <v>666411</v>
      </c>
      <c r="J214" s="200">
        <v>7195504</v>
      </c>
      <c r="K214" s="4">
        <f t="shared" si="193"/>
        <v>1.1724360817235435E-3</v>
      </c>
      <c r="L214" s="200">
        <v>413185</v>
      </c>
      <c r="M214">
        <v>797</v>
      </c>
      <c r="N214" t="s">
        <v>155</v>
      </c>
      <c r="O214" t="s">
        <v>473</v>
      </c>
      <c r="P214" s="200">
        <v>7275600</v>
      </c>
      <c r="Q214" s="4">
        <f t="shared" si="194"/>
        <v>1.2023673091261563E-3</v>
      </c>
      <c r="R214">
        <v>797</v>
      </c>
      <c r="S214" t="s">
        <v>155</v>
      </c>
      <c r="T214" t="s">
        <v>473</v>
      </c>
      <c r="U214" s="200">
        <v>6888758</v>
      </c>
      <c r="V214" s="4">
        <f t="shared" si="195"/>
        <v>1.1646383948113795E-3</v>
      </c>
      <c r="W214" s="163">
        <v>797</v>
      </c>
      <c r="X214" s="163" t="s">
        <v>155</v>
      </c>
      <c r="Y214" s="8" t="s">
        <v>473</v>
      </c>
      <c r="Z214" s="11">
        <v>7407304</v>
      </c>
      <c r="AA214" s="161">
        <f t="shared" si="196"/>
        <v>1.2238216797615198E-3</v>
      </c>
      <c r="AB214">
        <v>797</v>
      </c>
      <c r="AC214" t="s">
        <v>155</v>
      </c>
      <c r="AD214" s="160">
        <v>7926310</v>
      </c>
      <c r="AE214" s="161">
        <f t="shared" si="197"/>
        <v>1.2857553695577108E-3</v>
      </c>
      <c r="AF214">
        <v>797</v>
      </c>
      <c r="AG214" t="s">
        <v>155</v>
      </c>
      <c r="AH214" s="3">
        <v>7999267</v>
      </c>
      <c r="AI214" s="161">
        <f t="shared" si="198"/>
        <v>1.3410856294386983E-3</v>
      </c>
      <c r="AJ214">
        <v>797</v>
      </c>
      <c r="AK214" t="s">
        <v>155</v>
      </c>
      <c r="AL214" s="3">
        <v>8030946</v>
      </c>
      <c r="AM214" s="161">
        <f t="shared" si="199"/>
        <v>1.4087842675539308E-3</v>
      </c>
      <c r="AN214" s="13">
        <v>797</v>
      </c>
      <c r="AO214" s="13" t="s">
        <v>155</v>
      </c>
      <c r="AP214" s="3">
        <v>8160111</v>
      </c>
      <c r="AQ214" s="161">
        <f t="shared" si="200"/>
        <v>1.4134699561782155E-3</v>
      </c>
      <c r="AR214" s="179">
        <f t="shared" si="214"/>
        <v>386842</v>
      </c>
      <c r="AS214" s="4">
        <f t="shared" si="215"/>
        <v>3.7728914314776778E-5</v>
      </c>
      <c r="AT214" s="4">
        <f t="shared" si="201"/>
        <v>5.6155550826433441E-2</v>
      </c>
      <c r="AU214" s="4">
        <f t="shared" si="216"/>
        <v>3.2395389404010856E-2</v>
      </c>
      <c r="AV214" s="3">
        <f t="shared" si="217"/>
        <v>-518546</v>
      </c>
      <c r="AW214" s="164">
        <f t="shared" si="218"/>
        <v>-5.9183284950140285E-5</v>
      </c>
      <c r="AX214" s="4">
        <f t="shared" si="202"/>
        <v>-7.0004687265434226E-2</v>
      </c>
      <c r="AY214" s="4">
        <f t="shared" si="219"/>
        <v>-4.8359402295988944E-2</v>
      </c>
      <c r="AZ214" s="157">
        <f t="shared" si="203"/>
        <v>-519006</v>
      </c>
      <c r="BA214" s="164">
        <f t="shared" si="220"/>
        <v>-6.1933689796190997E-5</v>
      </c>
      <c r="BB214" s="4">
        <f t="shared" si="204"/>
        <v>-6.5478892448062209E-2</v>
      </c>
      <c r="BC214" s="4">
        <f t="shared" si="221"/>
        <v>-4.8169108418731066E-2</v>
      </c>
      <c r="BD214" s="157">
        <f t="shared" si="205"/>
        <v>-72957</v>
      </c>
      <c r="BE214" s="4">
        <f t="shared" si="222"/>
        <v>-5.5330259880987526E-5</v>
      </c>
      <c r="BF214" s="4">
        <f t="shared" si="206"/>
        <v>-9.1204606622081741E-3</v>
      </c>
      <c r="BG214" s="4">
        <f t="shared" si="223"/>
        <v>-4.1257812824484298E-2</v>
      </c>
      <c r="BH214" s="157">
        <f t="shared" si="207"/>
        <v>-31679</v>
      </c>
      <c r="BI214" s="4">
        <f t="shared" si="224"/>
        <v>-6.7698638115232463E-5</v>
      </c>
      <c r="BJ214" s="4">
        <f t="shared" si="208"/>
        <v>-3.9446162382364416E-3</v>
      </c>
      <c r="BK214" s="4">
        <f t="shared" si="225"/>
        <v>-4.8054652280279553E-2</v>
      </c>
      <c r="BL214" s="159">
        <f t="shared" si="209"/>
        <v>-129165</v>
      </c>
      <c r="BM214" s="4">
        <f t="shared" si="226"/>
        <v>-4.6856886242846972E-6</v>
      </c>
      <c r="BN214" s="4">
        <f t="shared" si="210"/>
        <v>-1.5828828799020013E-2</v>
      </c>
      <c r="BO214" s="4">
        <f t="shared" si="227"/>
        <v>-3.3150252708264204E-3</v>
      </c>
      <c r="BP214" s="157">
        <f t="shared" si="211"/>
        <v>-1271353</v>
      </c>
      <c r="BQ214" s="164">
        <f t="shared" si="228"/>
        <v>-1.8964827641669568E-4</v>
      </c>
      <c r="BR214" s="4">
        <f t="shared" si="212"/>
        <v>-0.15580094437440864</v>
      </c>
      <c r="BS214" s="4">
        <f t="shared" si="229"/>
        <v>-0.13417213120643373</v>
      </c>
    </row>
    <row r="215" spans="1:71" x14ac:dyDescent="0.35">
      <c r="A215">
        <v>798</v>
      </c>
      <c r="B215" t="s">
        <v>157</v>
      </c>
      <c r="C215" t="s">
        <v>472</v>
      </c>
      <c r="G215" s="200">
        <v>1759066</v>
      </c>
      <c r="H215" s="4">
        <f t="shared" si="213"/>
        <v>2.9265695497480987E-4</v>
      </c>
      <c r="I215" s="200">
        <v>188388</v>
      </c>
      <c r="J215" s="200">
        <v>1811381</v>
      </c>
      <c r="K215" s="4">
        <f t="shared" si="193"/>
        <v>2.9514658627783041E-4</v>
      </c>
      <c r="L215" s="200">
        <v>90995</v>
      </c>
      <c r="M215">
        <v>798</v>
      </c>
      <c r="N215" t="s">
        <v>157</v>
      </c>
      <c r="O215" t="s">
        <v>472</v>
      </c>
      <c r="P215" s="200">
        <v>1711460</v>
      </c>
      <c r="Q215" s="4">
        <f t="shared" si="194"/>
        <v>2.8283626846954912E-4</v>
      </c>
      <c r="R215">
        <v>798</v>
      </c>
      <c r="S215" t="s">
        <v>157</v>
      </c>
      <c r="T215" t="s">
        <v>472</v>
      </c>
      <c r="U215" s="200">
        <v>1547475</v>
      </c>
      <c r="V215" s="4">
        <f t="shared" si="195"/>
        <v>2.6162173210479152E-4</v>
      </c>
      <c r="W215" s="163">
        <v>798</v>
      </c>
      <c r="X215" s="163" t="s">
        <v>157</v>
      </c>
      <c r="Y215" s="8" t="s">
        <v>472</v>
      </c>
      <c r="Z215" s="11">
        <v>1574484</v>
      </c>
      <c r="AA215" s="161">
        <f t="shared" si="196"/>
        <v>2.6013346470424824E-4</v>
      </c>
      <c r="AB215">
        <v>798</v>
      </c>
      <c r="AC215" t="s">
        <v>157</v>
      </c>
      <c r="AD215" s="160">
        <v>1643837</v>
      </c>
      <c r="AE215" s="161">
        <f t="shared" si="197"/>
        <v>2.6665273619472848E-4</v>
      </c>
      <c r="AF215">
        <v>798</v>
      </c>
      <c r="AG215" t="s">
        <v>157</v>
      </c>
      <c r="AH215" s="3">
        <v>1591325</v>
      </c>
      <c r="AI215" s="161">
        <f t="shared" si="198"/>
        <v>2.6678733054747849E-4</v>
      </c>
      <c r="AJ215">
        <v>798</v>
      </c>
      <c r="AK215" t="s">
        <v>157</v>
      </c>
      <c r="AL215" s="3">
        <v>1496684</v>
      </c>
      <c r="AM215" s="161">
        <f t="shared" si="199"/>
        <v>2.6254750968312916E-4</v>
      </c>
      <c r="AN215" s="13">
        <v>798</v>
      </c>
      <c r="AO215" s="13" t="s">
        <v>157</v>
      </c>
      <c r="AP215" s="3">
        <v>1415401</v>
      </c>
      <c r="AQ215" s="161">
        <f t="shared" si="200"/>
        <v>2.4517151659390446E-4</v>
      </c>
      <c r="AR215" s="179">
        <f t="shared" si="214"/>
        <v>163985</v>
      </c>
      <c r="AS215" s="4">
        <f t="shared" si="215"/>
        <v>2.1214536364757598E-5</v>
      </c>
      <c r="AT215" s="4">
        <f t="shared" si="201"/>
        <v>0.10596940176739528</v>
      </c>
      <c r="AU215" s="4">
        <f t="shared" si="216"/>
        <v>8.1088586158661324E-2</v>
      </c>
      <c r="AV215" s="3">
        <f t="shared" si="217"/>
        <v>-27009</v>
      </c>
      <c r="AW215" s="164">
        <f t="shared" si="218"/>
        <v>1.4882674005432871E-6</v>
      </c>
      <c r="AX215" s="4">
        <f t="shared" si="202"/>
        <v>-1.7154191468442995E-2</v>
      </c>
      <c r="AY215" s="4">
        <f t="shared" si="219"/>
        <v>5.7211685633577853E-3</v>
      </c>
      <c r="AZ215" s="157">
        <f t="shared" si="203"/>
        <v>-69353</v>
      </c>
      <c r="BA215" s="164">
        <f t="shared" si="220"/>
        <v>-6.5192714904802399E-6</v>
      </c>
      <c r="BB215" s="4">
        <f t="shared" si="204"/>
        <v>-4.2189706156997318E-2</v>
      </c>
      <c r="BC215" s="4">
        <f t="shared" si="221"/>
        <v>-2.4448545263452356E-2</v>
      </c>
      <c r="BD215" s="157">
        <f t="shared" si="205"/>
        <v>52512</v>
      </c>
      <c r="BE215" s="4">
        <f t="shared" si="222"/>
        <v>-1.3459435275000892E-7</v>
      </c>
      <c r="BF215" s="4">
        <f t="shared" si="206"/>
        <v>3.2998915997674891E-2</v>
      </c>
      <c r="BG215" s="4">
        <f t="shared" si="223"/>
        <v>-5.0450054158795966E-4</v>
      </c>
      <c r="BH215" s="157">
        <f t="shared" si="207"/>
        <v>94641</v>
      </c>
      <c r="BI215" s="4">
        <f t="shared" si="224"/>
        <v>4.2398208643493239E-6</v>
      </c>
      <c r="BJ215" s="4">
        <f t="shared" si="208"/>
        <v>6.3233788829171689E-2</v>
      </c>
      <c r="BK215" s="4">
        <f t="shared" si="225"/>
        <v>1.6148775775730647E-2</v>
      </c>
      <c r="BL215" s="159">
        <f t="shared" si="209"/>
        <v>81283</v>
      </c>
      <c r="BM215" s="4">
        <f t="shared" si="226"/>
        <v>1.7375993089224708E-5</v>
      </c>
      <c r="BN215" s="4">
        <f t="shared" si="210"/>
        <v>5.7427541735522301E-2</v>
      </c>
      <c r="BO215" s="4">
        <f t="shared" si="227"/>
        <v>7.0872805008608888E-2</v>
      </c>
      <c r="BP215" s="157">
        <f t="shared" si="211"/>
        <v>132074</v>
      </c>
      <c r="BQ215" s="164">
        <f t="shared" si="228"/>
        <v>1.4961948110343783E-5</v>
      </c>
      <c r="BR215" s="4">
        <f t="shared" si="212"/>
        <v>9.3312071985253653E-2</v>
      </c>
      <c r="BS215" s="4">
        <f t="shared" si="229"/>
        <v>6.102645330993467E-2</v>
      </c>
    </row>
    <row r="216" spans="1:71" x14ac:dyDescent="0.35">
      <c r="A216">
        <v>809</v>
      </c>
      <c r="B216" t="s">
        <v>198</v>
      </c>
      <c r="C216" t="s">
        <v>472</v>
      </c>
      <c r="G216" s="200">
        <v>3371931</v>
      </c>
      <c r="H216" s="4">
        <f t="shared" si="213"/>
        <v>5.6099035445240008E-4</v>
      </c>
      <c r="I216" s="200">
        <v>328792</v>
      </c>
      <c r="J216" s="200">
        <v>3336028</v>
      </c>
      <c r="K216" s="4">
        <f t="shared" si="193"/>
        <v>5.4357270829674047E-4</v>
      </c>
      <c r="L216" s="200">
        <v>204315</v>
      </c>
      <c r="M216">
        <v>809</v>
      </c>
      <c r="N216" t="s">
        <v>198</v>
      </c>
      <c r="O216" t="s">
        <v>472</v>
      </c>
      <c r="P216" s="200">
        <v>3300845</v>
      </c>
      <c r="Q216" s="4">
        <f t="shared" si="194"/>
        <v>5.4549839470181534E-4</v>
      </c>
      <c r="R216">
        <v>809</v>
      </c>
      <c r="S216" t="s">
        <v>198</v>
      </c>
      <c r="T216" t="s">
        <v>472</v>
      </c>
      <c r="U216" s="200">
        <v>3148993</v>
      </c>
      <c r="V216" s="4">
        <f t="shared" si="195"/>
        <v>5.3238016966081117E-4</v>
      </c>
      <c r="W216" s="163">
        <v>809</v>
      </c>
      <c r="X216" s="163" t="s">
        <v>198</v>
      </c>
      <c r="Y216" s="8" t="s">
        <v>472</v>
      </c>
      <c r="Z216" s="11">
        <v>3349336</v>
      </c>
      <c r="AA216" s="161">
        <f t="shared" si="196"/>
        <v>5.5337137636118753E-4</v>
      </c>
      <c r="AB216">
        <v>809</v>
      </c>
      <c r="AC216" t="s">
        <v>198</v>
      </c>
      <c r="AD216" s="160">
        <v>3542173</v>
      </c>
      <c r="AE216" s="161">
        <f t="shared" si="197"/>
        <v>5.7458867425729562E-4</v>
      </c>
      <c r="AF216">
        <v>809</v>
      </c>
      <c r="AG216" t="s">
        <v>525</v>
      </c>
      <c r="AH216" s="3">
        <v>3359700</v>
      </c>
      <c r="AI216" s="161">
        <f t="shared" si="198"/>
        <v>5.6325728210162196E-4</v>
      </c>
      <c r="AJ216">
        <v>809</v>
      </c>
      <c r="AK216" t="s">
        <v>198</v>
      </c>
      <c r="AL216" s="3">
        <v>3410691</v>
      </c>
      <c r="AM216" s="161">
        <f t="shared" si="199"/>
        <v>5.9830159763093712E-4</v>
      </c>
      <c r="AN216" s="13">
        <v>809</v>
      </c>
      <c r="AO216" s="13" t="s">
        <v>198</v>
      </c>
      <c r="AP216" s="3">
        <v>3647087</v>
      </c>
      <c r="AQ216" s="161">
        <f t="shared" si="200"/>
        <v>6.3173747294223556E-4</v>
      </c>
      <c r="AR216" s="179">
        <f t="shared" si="214"/>
        <v>151852</v>
      </c>
      <c r="AS216" s="4">
        <f t="shared" si="215"/>
        <v>1.3118225041004175E-5</v>
      </c>
      <c r="AT216" s="4">
        <f t="shared" si="201"/>
        <v>4.8222399986281327E-2</v>
      </c>
      <c r="AU216" s="4">
        <f t="shared" si="216"/>
        <v>2.4640709381346847E-2</v>
      </c>
      <c r="AV216" s="3">
        <f t="shared" si="217"/>
        <v>-200343</v>
      </c>
      <c r="AW216" s="164">
        <f t="shared" si="218"/>
        <v>-2.0991206700376368E-5</v>
      </c>
      <c r="AX216" s="4">
        <f t="shared" si="202"/>
        <v>-5.9815736611674671E-2</v>
      </c>
      <c r="AY216" s="4">
        <f t="shared" si="219"/>
        <v>-3.7933307715351236E-2</v>
      </c>
      <c r="AZ216" s="157">
        <f t="shared" si="203"/>
        <v>-192837</v>
      </c>
      <c r="BA216" s="164">
        <f t="shared" si="220"/>
        <v>-2.1217297896108087E-5</v>
      </c>
      <c r="BB216" s="4">
        <f t="shared" si="204"/>
        <v>-5.4440311074586134E-2</v>
      </c>
      <c r="BC216" s="4">
        <f t="shared" si="221"/>
        <v>-3.6926063541947177E-2</v>
      </c>
      <c r="BD216" s="157">
        <f t="shared" si="205"/>
        <v>182473</v>
      </c>
      <c r="BE216" s="4">
        <f t="shared" si="222"/>
        <v>1.1331392155673661E-5</v>
      </c>
      <c r="BF216" s="4">
        <f t="shared" si="206"/>
        <v>5.4312289787778668E-2</v>
      </c>
      <c r="BG216" s="4">
        <f t="shared" si="223"/>
        <v>2.0117613239537788E-2</v>
      </c>
      <c r="BH216" s="157">
        <f t="shared" si="207"/>
        <v>-50991</v>
      </c>
      <c r="BI216" s="4">
        <f t="shared" si="224"/>
        <v>-3.5044315529315158E-5</v>
      </c>
      <c r="BJ216" s="4">
        <f t="shared" si="208"/>
        <v>-1.4950342907053146E-2</v>
      </c>
      <c r="BK216" s="4">
        <f t="shared" si="225"/>
        <v>-5.8572993400115028E-2</v>
      </c>
      <c r="BL216" s="159">
        <f t="shared" si="209"/>
        <v>-236396</v>
      </c>
      <c r="BM216" s="4">
        <f t="shared" si="226"/>
        <v>-3.343587531129844E-5</v>
      </c>
      <c r="BN216" s="4">
        <f t="shared" si="210"/>
        <v>-6.481775729506864E-2</v>
      </c>
      <c r="BO216" s="4">
        <f t="shared" si="227"/>
        <v>-5.2926851332049649E-2</v>
      </c>
      <c r="BP216" s="157">
        <f t="shared" si="211"/>
        <v>-498094</v>
      </c>
      <c r="BQ216" s="164">
        <f t="shared" si="228"/>
        <v>-7.8366096581048024E-5</v>
      </c>
      <c r="BR216" s="4">
        <f t="shared" si="212"/>
        <v>-0.13657310615293794</v>
      </c>
      <c r="BS216" s="4">
        <f t="shared" si="229"/>
        <v>-0.12404851688798524</v>
      </c>
    </row>
    <row r="217" spans="1:71" x14ac:dyDescent="0.35">
      <c r="A217">
        <v>820</v>
      </c>
      <c r="B217" t="s">
        <v>234</v>
      </c>
      <c r="C217" t="s">
        <v>472</v>
      </c>
      <c r="G217" s="200">
        <v>4531622</v>
      </c>
      <c r="H217" s="4">
        <f t="shared" si="213"/>
        <v>7.5392890068755683E-4</v>
      </c>
      <c r="I217" s="200">
        <v>444945</v>
      </c>
      <c r="J217" s="200">
        <v>4585655</v>
      </c>
      <c r="K217" s="4">
        <f t="shared" si="193"/>
        <v>7.4718704629112508E-4</v>
      </c>
      <c r="L217" s="200">
        <v>339896</v>
      </c>
      <c r="M217">
        <v>820</v>
      </c>
      <c r="N217" t="s">
        <v>234</v>
      </c>
      <c r="O217" t="s">
        <v>472</v>
      </c>
      <c r="P217" s="200">
        <v>4786186</v>
      </c>
      <c r="Q217" s="4">
        <f t="shared" si="194"/>
        <v>7.9096618585371397E-4</v>
      </c>
      <c r="R217">
        <v>820</v>
      </c>
      <c r="S217" t="s">
        <v>234</v>
      </c>
      <c r="T217" t="s">
        <v>472</v>
      </c>
      <c r="U217" s="200">
        <v>4814668</v>
      </c>
      <c r="V217" s="4">
        <f t="shared" si="195"/>
        <v>8.1398522216482487E-4</v>
      </c>
      <c r="W217" s="163">
        <v>820</v>
      </c>
      <c r="X217" s="163" t="s">
        <v>234</v>
      </c>
      <c r="Y217" s="8" t="s">
        <v>472</v>
      </c>
      <c r="Z217" s="11">
        <v>5087614</v>
      </c>
      <c r="AA217" s="161">
        <f t="shared" si="196"/>
        <v>8.4056659635654547E-4</v>
      </c>
      <c r="AB217">
        <v>820</v>
      </c>
      <c r="AC217" t="s">
        <v>234</v>
      </c>
      <c r="AD217" s="160">
        <v>5050298</v>
      </c>
      <c r="AE217" s="161">
        <f t="shared" si="197"/>
        <v>8.1922707683229233E-4</v>
      </c>
      <c r="AF217">
        <v>820</v>
      </c>
      <c r="AG217" t="s">
        <v>527</v>
      </c>
      <c r="AH217" s="3">
        <v>4939641</v>
      </c>
      <c r="AI217" s="161">
        <f t="shared" si="198"/>
        <v>8.2813607292845726E-4</v>
      </c>
      <c r="AJ217">
        <v>820</v>
      </c>
      <c r="AK217" t="s">
        <v>234</v>
      </c>
      <c r="AL217" s="3">
        <v>4925435</v>
      </c>
      <c r="AM217" s="161">
        <f t="shared" si="199"/>
        <v>8.6401718288972367E-4</v>
      </c>
      <c r="AN217" s="13">
        <v>820</v>
      </c>
      <c r="AO217" s="13" t="s">
        <v>234</v>
      </c>
      <c r="AP217" s="3">
        <v>5175894</v>
      </c>
      <c r="AQ217" s="161">
        <f t="shared" si="200"/>
        <v>8.9655283676448616E-4</v>
      </c>
      <c r="AR217" s="179">
        <f t="shared" si="214"/>
        <v>-28482</v>
      </c>
      <c r="AS217" s="4">
        <f t="shared" si="215"/>
        <v>-2.3019036311110901E-5</v>
      </c>
      <c r="AT217" s="4">
        <f t="shared" si="201"/>
        <v>-5.915672690204184E-3</v>
      </c>
      <c r="AU217" s="4">
        <f t="shared" si="216"/>
        <v>-2.8279427788493374E-2</v>
      </c>
      <c r="AV217" s="3">
        <f t="shared" si="217"/>
        <v>-272946</v>
      </c>
      <c r="AW217" s="164">
        <f t="shared" si="218"/>
        <v>-2.65813741917206E-5</v>
      </c>
      <c r="AX217" s="4">
        <f t="shared" si="202"/>
        <v>-5.3649117248281808E-2</v>
      </c>
      <c r="AY217" s="4">
        <f t="shared" si="219"/>
        <v>-3.1623162646407979E-2</v>
      </c>
      <c r="AZ217" s="157">
        <f t="shared" si="203"/>
        <v>37316</v>
      </c>
      <c r="BA217" s="164">
        <f t="shared" si="220"/>
        <v>2.1339519524253146E-5</v>
      </c>
      <c r="BB217" s="4">
        <f t="shared" si="204"/>
        <v>7.3888709141519968E-3</v>
      </c>
      <c r="BC217" s="4">
        <f t="shared" si="221"/>
        <v>2.6048357198796123E-2</v>
      </c>
      <c r="BD217" s="157">
        <f t="shared" si="205"/>
        <v>110657</v>
      </c>
      <c r="BE217" s="4">
        <f t="shared" si="222"/>
        <v>-8.9089960961649325E-6</v>
      </c>
      <c r="BF217" s="4">
        <f t="shared" si="206"/>
        <v>2.2401830416420951E-2</v>
      </c>
      <c r="BG217" s="4">
        <f t="shared" si="223"/>
        <v>-1.0757889177150457E-2</v>
      </c>
      <c r="BH217" s="157">
        <f t="shared" si="207"/>
        <v>14206</v>
      </c>
      <c r="BI217" s="4">
        <f t="shared" si="224"/>
        <v>-3.5881109961266415E-5</v>
      </c>
      <c r="BJ217" s="4">
        <f t="shared" si="208"/>
        <v>2.8842122573945247E-3</v>
      </c>
      <c r="BK217" s="4">
        <f t="shared" si="225"/>
        <v>-4.1528236558052337E-2</v>
      </c>
      <c r="BL217" s="159">
        <f t="shared" si="209"/>
        <v>-250459</v>
      </c>
      <c r="BM217" s="4">
        <f t="shared" si="226"/>
        <v>-3.2535653874762481E-5</v>
      </c>
      <c r="BN217" s="4">
        <f t="shared" si="210"/>
        <v>-4.8389514932106414E-2</v>
      </c>
      <c r="BO217" s="4">
        <f t="shared" si="227"/>
        <v>-3.6289722747605571E-2</v>
      </c>
      <c r="BP217" s="157">
        <f t="shared" si="211"/>
        <v>-361226</v>
      </c>
      <c r="BQ217" s="164">
        <f t="shared" si="228"/>
        <v>-5.5986240407940682E-5</v>
      </c>
      <c r="BR217" s="4">
        <f t="shared" si="212"/>
        <v>-6.9790069116562284E-2</v>
      </c>
      <c r="BS217" s="4">
        <f t="shared" si="229"/>
        <v>-6.2446113728205854E-2</v>
      </c>
    </row>
    <row r="218" spans="1:71" x14ac:dyDescent="0.35">
      <c r="A218">
        <v>823</v>
      </c>
      <c r="B218" t="s">
        <v>238</v>
      </c>
      <c r="C218" t="s">
        <v>472</v>
      </c>
      <c r="G218" s="200">
        <v>2125484</v>
      </c>
      <c r="H218" s="4">
        <f t="shared" si="213"/>
        <v>3.5361815604853866E-4</v>
      </c>
      <c r="I218" s="200">
        <v>314464</v>
      </c>
      <c r="J218" s="200">
        <v>1966195</v>
      </c>
      <c r="K218" s="4">
        <f t="shared" si="193"/>
        <v>3.2037199363719657E-4</v>
      </c>
      <c r="L218" s="200">
        <v>191164</v>
      </c>
      <c r="M218">
        <v>823</v>
      </c>
      <c r="N218" t="s">
        <v>238</v>
      </c>
      <c r="O218" t="s">
        <v>472</v>
      </c>
      <c r="P218" s="200">
        <v>1995321</v>
      </c>
      <c r="Q218" s="4">
        <f t="shared" si="194"/>
        <v>3.2974720182705363E-4</v>
      </c>
      <c r="R218">
        <v>823</v>
      </c>
      <c r="S218" t="s">
        <v>238</v>
      </c>
      <c r="T218" t="s">
        <v>472</v>
      </c>
      <c r="U218" s="200">
        <v>1911919</v>
      </c>
      <c r="V218" s="4">
        <f t="shared" si="195"/>
        <v>3.2323595562064713E-4</v>
      </c>
      <c r="W218" s="163">
        <v>823</v>
      </c>
      <c r="X218" s="163" t="s">
        <v>238</v>
      </c>
      <c r="Y218" s="8" t="s">
        <v>472</v>
      </c>
      <c r="Z218" s="11">
        <v>1897390</v>
      </c>
      <c r="AA218" s="161">
        <f t="shared" si="196"/>
        <v>3.134834235185582E-4</v>
      </c>
      <c r="AB218">
        <v>823</v>
      </c>
      <c r="AC218" t="s">
        <v>238</v>
      </c>
      <c r="AD218" s="160">
        <v>2018031</v>
      </c>
      <c r="AE218" s="161">
        <f t="shared" si="197"/>
        <v>3.2735209626975431E-4</v>
      </c>
      <c r="AF218">
        <v>823</v>
      </c>
      <c r="AG218" t="s">
        <v>238</v>
      </c>
      <c r="AH218" s="3">
        <v>1927494</v>
      </c>
      <c r="AI218" s="161">
        <f t="shared" si="198"/>
        <v>3.231464213195177E-4</v>
      </c>
      <c r="AJ218">
        <v>823</v>
      </c>
      <c r="AK218" t="s">
        <v>238</v>
      </c>
      <c r="AL218" s="3">
        <v>1656317</v>
      </c>
      <c r="AM218" s="161">
        <f t="shared" si="199"/>
        <v>2.9055024547321374E-4</v>
      </c>
      <c r="AN218" s="13">
        <v>823</v>
      </c>
      <c r="AO218" s="13" t="s">
        <v>238</v>
      </c>
      <c r="AP218" s="3">
        <v>1516312</v>
      </c>
      <c r="AQ218" s="161">
        <f t="shared" si="200"/>
        <v>2.6265101739332986E-4</v>
      </c>
      <c r="AR218" s="179">
        <f t="shared" si="214"/>
        <v>83402</v>
      </c>
      <c r="AS218" s="4">
        <f t="shared" si="215"/>
        <v>6.5112462064065052E-6</v>
      </c>
      <c r="AT218" s="4">
        <f t="shared" si="201"/>
        <v>4.3622140896136287E-2</v>
      </c>
      <c r="AU218" s="4">
        <f t="shared" si="216"/>
        <v>2.0143941579470099E-2</v>
      </c>
      <c r="AV218" s="3">
        <f t="shared" si="217"/>
        <v>14529</v>
      </c>
      <c r="AW218" s="164">
        <f t="shared" si="218"/>
        <v>9.7525321020889232E-6</v>
      </c>
      <c r="AX218" s="4">
        <f t="shared" si="202"/>
        <v>7.6573609010272001E-3</v>
      </c>
      <c r="AY218" s="4">
        <f t="shared" si="219"/>
        <v>3.1110200318172722E-2</v>
      </c>
      <c r="AZ218" s="157">
        <f t="shared" si="203"/>
        <v>-120641</v>
      </c>
      <c r="BA218" s="164">
        <f t="shared" si="220"/>
        <v>-1.3868672751196111E-5</v>
      </c>
      <c r="BB218" s="4">
        <f t="shared" si="204"/>
        <v>-5.9781539530364004E-2</v>
      </c>
      <c r="BC218" s="4">
        <f t="shared" si="221"/>
        <v>-4.2366225569448128E-2</v>
      </c>
      <c r="BD218" s="157">
        <f t="shared" si="205"/>
        <v>90537</v>
      </c>
      <c r="BE218" s="4">
        <f t="shared" si="222"/>
        <v>4.2056749502366155E-6</v>
      </c>
      <c r="BF218" s="4">
        <f t="shared" si="206"/>
        <v>4.6971352440007594E-2</v>
      </c>
      <c r="BG218" s="4">
        <f t="shared" si="223"/>
        <v>1.3014765668960225E-2</v>
      </c>
      <c r="BH218" s="157">
        <f t="shared" si="207"/>
        <v>271177</v>
      </c>
      <c r="BI218" s="4">
        <f t="shared" si="224"/>
        <v>3.259617584630396E-5</v>
      </c>
      <c r="BJ218" s="4">
        <f t="shared" si="208"/>
        <v>0.16372288637984153</v>
      </c>
      <c r="BK218" s="4">
        <f t="shared" si="225"/>
        <v>0.11218774154953881</v>
      </c>
      <c r="BL218" s="159">
        <f t="shared" si="209"/>
        <v>140005</v>
      </c>
      <c r="BM218" s="4">
        <f t="shared" si="226"/>
        <v>2.7899228079883876E-5</v>
      </c>
      <c r="BN218" s="4">
        <f t="shared" si="210"/>
        <v>9.2332580629843994E-2</v>
      </c>
      <c r="BO218" s="4">
        <f t="shared" si="227"/>
        <v>0.10622166385178597</v>
      </c>
      <c r="BP218" s="157">
        <f t="shared" si="211"/>
        <v>395607</v>
      </c>
      <c r="BQ218" s="164">
        <f t="shared" si="228"/>
        <v>5.083240612522834E-5</v>
      </c>
      <c r="BR218" s="4">
        <f t="shared" si="212"/>
        <v>0.26090079086625972</v>
      </c>
      <c r="BS218" s="4">
        <f t="shared" si="229"/>
        <v>0.19353591937207265</v>
      </c>
    </row>
    <row r="219" spans="1:71" x14ac:dyDescent="0.35">
      <c r="A219">
        <v>824</v>
      </c>
      <c r="B219" t="s">
        <v>239</v>
      </c>
      <c r="C219" t="s">
        <v>472</v>
      </c>
      <c r="G219" s="200">
        <v>4453323</v>
      </c>
      <c r="H219" s="4">
        <f t="shared" si="213"/>
        <v>7.4090224511148817E-4</v>
      </c>
      <c r="I219" s="200">
        <v>493835</v>
      </c>
      <c r="J219" s="200">
        <v>4454641</v>
      </c>
      <c r="K219" s="4">
        <f t="shared" si="193"/>
        <v>7.2583961311466823E-4</v>
      </c>
      <c r="L219" s="200">
        <v>348780</v>
      </c>
      <c r="M219">
        <v>824</v>
      </c>
      <c r="N219" t="s">
        <v>239</v>
      </c>
      <c r="O219" t="s">
        <v>472</v>
      </c>
      <c r="P219" s="200">
        <v>3808833</v>
      </c>
      <c r="Q219" s="4">
        <f t="shared" si="194"/>
        <v>6.294486070043577E-4</v>
      </c>
      <c r="R219">
        <v>824</v>
      </c>
      <c r="S219" t="s">
        <v>239</v>
      </c>
      <c r="T219" t="s">
        <v>472</v>
      </c>
      <c r="U219" s="200">
        <v>3615232</v>
      </c>
      <c r="V219" s="4">
        <f t="shared" si="195"/>
        <v>6.1120422481828114E-4</v>
      </c>
      <c r="W219" s="163">
        <v>824</v>
      </c>
      <c r="X219" s="163" t="s">
        <v>239</v>
      </c>
      <c r="Y219" s="8" t="s">
        <v>472</v>
      </c>
      <c r="Z219" s="11">
        <v>3846248</v>
      </c>
      <c r="AA219" s="161">
        <f t="shared" si="196"/>
        <v>6.354702990641921E-4</v>
      </c>
      <c r="AB219">
        <v>824</v>
      </c>
      <c r="AC219" t="s">
        <v>239</v>
      </c>
      <c r="AD219" s="160">
        <v>3725848</v>
      </c>
      <c r="AE219" s="161">
        <f t="shared" si="197"/>
        <v>6.0438325931686464E-4</v>
      </c>
      <c r="AF219">
        <v>824</v>
      </c>
      <c r="AG219" t="s">
        <v>239</v>
      </c>
      <c r="AH219" s="3">
        <v>3572192</v>
      </c>
      <c r="AI219" s="161">
        <f t="shared" si="198"/>
        <v>5.9888179214369049E-4</v>
      </c>
      <c r="AJ219">
        <v>824</v>
      </c>
      <c r="AK219" t="s">
        <v>239</v>
      </c>
      <c r="AL219" s="3">
        <v>3712057</v>
      </c>
      <c r="AM219" s="161">
        <f t="shared" si="199"/>
        <v>6.5116706075018333E-4</v>
      </c>
      <c r="AN219" s="13">
        <v>824</v>
      </c>
      <c r="AO219" s="13" t="s">
        <v>239</v>
      </c>
      <c r="AP219" s="3">
        <v>3832047</v>
      </c>
      <c r="AQ219" s="161">
        <f t="shared" si="200"/>
        <v>6.637756894683004E-4</v>
      </c>
      <c r="AR219" s="179">
        <f t="shared" si="214"/>
        <v>193601</v>
      </c>
      <c r="AS219" s="4">
        <f t="shared" si="215"/>
        <v>1.8244382186076566E-5</v>
      </c>
      <c r="AT219" s="4">
        <f t="shared" si="201"/>
        <v>5.3551473321767455E-2</v>
      </c>
      <c r="AU219" s="4">
        <f t="shared" si="216"/>
        <v>2.9849895411800949E-2</v>
      </c>
      <c r="AV219" s="3">
        <f t="shared" si="217"/>
        <v>-231016</v>
      </c>
      <c r="AW219" s="164">
        <f t="shared" si="218"/>
        <v>-2.4266074245910961E-5</v>
      </c>
      <c r="AX219" s="4">
        <f t="shared" si="202"/>
        <v>-6.0062689665356994E-2</v>
      </c>
      <c r="AY219" s="4">
        <f t="shared" si="219"/>
        <v>-3.8186008506842457E-2</v>
      </c>
      <c r="AZ219" s="157">
        <f t="shared" si="203"/>
        <v>120400</v>
      </c>
      <c r="BA219" s="164">
        <f t="shared" si="220"/>
        <v>3.1087039747327455E-5</v>
      </c>
      <c r="BB219" s="4">
        <f t="shared" si="204"/>
        <v>3.231479115626832E-2</v>
      </c>
      <c r="BC219" s="4">
        <f t="shared" si="221"/>
        <v>5.1435970914325432E-2</v>
      </c>
      <c r="BD219" s="157">
        <f t="shared" si="205"/>
        <v>153656</v>
      </c>
      <c r="BE219" s="4">
        <f t="shared" si="222"/>
        <v>5.5014671731741559E-6</v>
      </c>
      <c r="BF219" s="4">
        <f t="shared" si="206"/>
        <v>4.3014485223638592E-2</v>
      </c>
      <c r="BG219" s="4">
        <f t="shared" si="223"/>
        <v>9.1862321502240319E-3</v>
      </c>
      <c r="BH219" s="157">
        <f t="shared" si="207"/>
        <v>-139865</v>
      </c>
      <c r="BI219" s="4">
        <f t="shared" si="224"/>
        <v>-5.2285268606492847E-5</v>
      </c>
      <c r="BJ219" s="4">
        <f t="shared" si="208"/>
        <v>-3.7678570129715143E-2</v>
      </c>
      <c r="BK219" s="4">
        <f t="shared" si="225"/>
        <v>-8.0294707392381148E-2</v>
      </c>
      <c r="BL219" s="159">
        <f t="shared" si="209"/>
        <v>-119990</v>
      </c>
      <c r="BM219" s="4">
        <f t="shared" si="226"/>
        <v>-1.2608628718117063E-5</v>
      </c>
      <c r="BN219" s="4">
        <f t="shared" si="210"/>
        <v>-3.1312246431215482E-2</v>
      </c>
      <c r="BO219" s="4">
        <f t="shared" si="227"/>
        <v>-1.8995315613647836E-2</v>
      </c>
      <c r="BP219" s="157">
        <f t="shared" si="211"/>
        <v>-216815</v>
      </c>
      <c r="BQ219" s="164">
        <f t="shared" si="228"/>
        <v>-2.83053904041083E-5</v>
      </c>
      <c r="BR219" s="4">
        <f t="shared" si="212"/>
        <v>-5.657942086827223E-2</v>
      </c>
      <c r="BS219" s="4">
        <f t="shared" si="229"/>
        <v>-4.2643005541196558E-2</v>
      </c>
    </row>
    <row r="220" spans="1:71" x14ac:dyDescent="0.35">
      <c r="A220">
        <v>826</v>
      </c>
      <c r="B220" t="s">
        <v>247</v>
      </c>
      <c r="C220" t="s">
        <v>473</v>
      </c>
      <c r="G220" s="200">
        <v>13789382</v>
      </c>
      <c r="H220" s="4">
        <f t="shared" si="213"/>
        <v>2.2941484555465534E-3</v>
      </c>
      <c r="I220" s="200">
        <v>977185</v>
      </c>
      <c r="J220" s="200">
        <v>13471738</v>
      </c>
      <c r="K220" s="4">
        <f t="shared" si="193"/>
        <v>2.1950862253326754E-3</v>
      </c>
      <c r="L220" s="200">
        <v>635042</v>
      </c>
      <c r="M220">
        <v>826</v>
      </c>
      <c r="N220" t="s">
        <v>247</v>
      </c>
      <c r="O220" t="s">
        <v>473</v>
      </c>
      <c r="P220" s="200">
        <v>13101000</v>
      </c>
      <c r="Q220" s="4">
        <f t="shared" si="194"/>
        <v>2.1650742367449794E-3</v>
      </c>
      <c r="R220">
        <v>826</v>
      </c>
      <c r="S220" t="s">
        <v>247</v>
      </c>
      <c r="T220" t="s">
        <v>473</v>
      </c>
      <c r="U220" s="200">
        <v>13013147</v>
      </c>
      <c r="V220" s="4">
        <f t="shared" si="195"/>
        <v>2.2000497961351694E-3</v>
      </c>
      <c r="W220" s="163">
        <v>826</v>
      </c>
      <c r="X220" s="163" t="s">
        <v>247</v>
      </c>
      <c r="Y220" s="8" t="s">
        <v>473</v>
      </c>
      <c r="Z220" s="11">
        <v>14082740</v>
      </c>
      <c r="AA220" s="161">
        <f t="shared" si="196"/>
        <v>2.3267254216169267E-3</v>
      </c>
      <c r="AB220">
        <v>826</v>
      </c>
      <c r="AC220" t="s">
        <v>247</v>
      </c>
      <c r="AD220" s="160">
        <v>14664305</v>
      </c>
      <c r="AE220" s="161">
        <f t="shared" si="197"/>
        <v>2.3787498715773145E-3</v>
      </c>
      <c r="AF220">
        <v>826</v>
      </c>
      <c r="AG220" t="s">
        <v>247</v>
      </c>
      <c r="AH220" s="3">
        <v>14221590</v>
      </c>
      <c r="AI220" s="161">
        <f t="shared" si="198"/>
        <v>2.3842647053497648E-3</v>
      </c>
      <c r="AJ220">
        <v>826</v>
      </c>
      <c r="AK220" t="s">
        <v>247</v>
      </c>
      <c r="AL220" s="3">
        <v>14129121</v>
      </c>
      <c r="AM220" s="161">
        <f t="shared" si="199"/>
        <v>2.4785228762795645E-3</v>
      </c>
      <c r="AN220" s="13">
        <v>826</v>
      </c>
      <c r="AO220" s="13" t="s">
        <v>247</v>
      </c>
      <c r="AP220" s="3">
        <v>14039792</v>
      </c>
      <c r="AQ220" s="161">
        <f t="shared" si="200"/>
        <v>2.4319306665057938E-3</v>
      </c>
      <c r="AR220" s="179">
        <f t="shared" si="214"/>
        <v>87853</v>
      </c>
      <c r="AS220" s="4">
        <f t="shared" si="215"/>
        <v>-3.4975559390190009E-5</v>
      </c>
      <c r="AT220" s="4">
        <f t="shared" si="201"/>
        <v>6.7510956419688491E-3</v>
      </c>
      <c r="AU220" s="4">
        <f t="shared" si="216"/>
        <v>-1.5897621704577605E-2</v>
      </c>
      <c r="AV220" s="3">
        <f t="shared" si="217"/>
        <v>-1069593</v>
      </c>
      <c r="AW220" s="164">
        <f t="shared" si="218"/>
        <v>-1.2667562548175724E-4</v>
      </c>
      <c r="AX220" s="4">
        <f t="shared" si="202"/>
        <v>-7.5950631766261392E-2</v>
      </c>
      <c r="AY220" s="4">
        <f t="shared" si="219"/>
        <v>-5.4443736379398693E-2</v>
      </c>
      <c r="AZ220" s="157">
        <f t="shared" si="203"/>
        <v>-581565</v>
      </c>
      <c r="BA220" s="164">
        <f t="shared" si="220"/>
        <v>-5.2024449960387867E-5</v>
      </c>
      <c r="BB220" s="4">
        <f t="shared" si="204"/>
        <v>-3.9658545017987552E-2</v>
      </c>
      <c r="BC220" s="4">
        <f t="shared" si="221"/>
        <v>-2.1870500375851292E-2</v>
      </c>
      <c r="BD220" s="157">
        <f t="shared" si="205"/>
        <v>442715</v>
      </c>
      <c r="BE220" s="4">
        <f t="shared" si="222"/>
        <v>-5.5148337724502533E-6</v>
      </c>
      <c r="BF220" s="4">
        <f t="shared" si="206"/>
        <v>3.1129782253601742E-2</v>
      </c>
      <c r="BG220" s="4">
        <f t="shared" si="223"/>
        <v>-2.3130123765520588E-3</v>
      </c>
      <c r="BH220" s="157">
        <f t="shared" si="207"/>
        <v>92469</v>
      </c>
      <c r="BI220" s="4">
        <f t="shared" si="224"/>
        <v>-9.425817092979967E-5</v>
      </c>
      <c r="BJ220" s="4">
        <f t="shared" si="208"/>
        <v>6.5445684837719207E-3</v>
      </c>
      <c r="BK220" s="4">
        <f t="shared" si="225"/>
        <v>-3.8029978190593811E-2</v>
      </c>
      <c r="BL220" s="159">
        <f t="shared" si="209"/>
        <v>89329</v>
      </c>
      <c r="BM220" s="4">
        <f t="shared" si="226"/>
        <v>4.6592209773770651E-5</v>
      </c>
      <c r="BN220" s="4">
        <f t="shared" si="210"/>
        <v>6.3625586475924995E-3</v>
      </c>
      <c r="BO220" s="4">
        <f t="shared" si="227"/>
        <v>1.9158527179853568E-2</v>
      </c>
      <c r="BP220" s="157">
        <f t="shared" si="211"/>
        <v>-1026645</v>
      </c>
      <c r="BQ220" s="164">
        <f t="shared" si="228"/>
        <v>-1.0520524488886714E-4</v>
      </c>
      <c r="BR220" s="4">
        <f t="shared" si="212"/>
        <v>-7.3123946565590139E-2</v>
      </c>
      <c r="BS220" s="4">
        <f t="shared" si="229"/>
        <v>-4.3259968854303887E-2</v>
      </c>
    </row>
    <row r="221" spans="1:71" x14ac:dyDescent="0.35">
      <c r="A221">
        <v>828</v>
      </c>
      <c r="B221" t="s">
        <v>252</v>
      </c>
      <c r="C221" t="s">
        <v>473</v>
      </c>
      <c r="G221" s="200">
        <v>25820248</v>
      </c>
      <c r="H221" s="4">
        <f t="shared" si="213"/>
        <v>4.2957314599761601E-3</v>
      </c>
      <c r="I221" s="200">
        <v>4576960</v>
      </c>
      <c r="J221" s="200">
        <v>25680729</v>
      </c>
      <c r="K221" s="4">
        <f t="shared" si="193"/>
        <v>4.1844203386676142E-3</v>
      </c>
      <c r="L221" s="200">
        <v>3636776</v>
      </c>
      <c r="M221">
        <v>828</v>
      </c>
      <c r="N221" t="s">
        <v>252</v>
      </c>
      <c r="O221" t="s">
        <v>473</v>
      </c>
      <c r="P221" s="200">
        <v>25165176</v>
      </c>
      <c r="Q221" s="4">
        <f t="shared" si="194"/>
        <v>4.1588027036678936E-3</v>
      </c>
      <c r="R221">
        <v>828</v>
      </c>
      <c r="S221" t="s">
        <v>252</v>
      </c>
      <c r="T221" t="s">
        <v>473</v>
      </c>
      <c r="U221" s="200">
        <v>24049399</v>
      </c>
      <c r="V221" s="4">
        <f t="shared" si="195"/>
        <v>4.065878558593348E-3</v>
      </c>
      <c r="W221" s="163">
        <v>828</v>
      </c>
      <c r="X221" s="163" t="s">
        <v>252</v>
      </c>
      <c r="Y221" s="8" t="s">
        <v>473</v>
      </c>
      <c r="Z221" s="11">
        <v>23983514</v>
      </c>
      <c r="AA221" s="161">
        <f t="shared" si="196"/>
        <v>3.9625138093514088E-3</v>
      </c>
      <c r="AB221">
        <v>828</v>
      </c>
      <c r="AC221" t="s">
        <v>252</v>
      </c>
      <c r="AD221" s="160">
        <v>23995699</v>
      </c>
      <c r="AE221" s="161">
        <f t="shared" si="197"/>
        <v>3.8924289909857916E-3</v>
      </c>
      <c r="AF221">
        <v>828</v>
      </c>
      <c r="AG221" t="s">
        <v>252</v>
      </c>
      <c r="AH221" s="3">
        <v>21820245</v>
      </c>
      <c r="AI221" s="161">
        <f t="shared" si="198"/>
        <v>3.658187306453405E-3</v>
      </c>
      <c r="AJ221">
        <v>828</v>
      </c>
      <c r="AK221" t="s">
        <v>252</v>
      </c>
      <c r="AL221" s="3">
        <v>20560506</v>
      </c>
      <c r="AM221" s="161">
        <f t="shared" si="199"/>
        <v>3.6067130056344791E-3</v>
      </c>
      <c r="AN221" s="13">
        <v>828</v>
      </c>
      <c r="AO221" s="13" t="s">
        <v>252</v>
      </c>
      <c r="AP221" s="3">
        <f>19138831+AP367</f>
        <v>20022287</v>
      </c>
      <c r="AQ221" s="161">
        <f t="shared" si="200"/>
        <v>3.4682005095859176E-3</v>
      </c>
      <c r="AR221" s="179">
        <f t="shared" si="214"/>
        <v>1115777</v>
      </c>
      <c r="AS221" s="4">
        <f t="shared" si="215"/>
        <v>9.2924145074545564E-5</v>
      </c>
      <c r="AT221" s="4">
        <f t="shared" si="201"/>
        <v>4.6395213452111631E-2</v>
      </c>
      <c r="AU221" s="4">
        <f t="shared" si="216"/>
        <v>2.2854628768522314E-2</v>
      </c>
      <c r="AV221" s="3">
        <f t="shared" si="217"/>
        <v>65885</v>
      </c>
      <c r="AW221" s="164">
        <f t="shared" si="218"/>
        <v>1.0336474924193921E-4</v>
      </c>
      <c r="AX221" s="4">
        <f t="shared" si="202"/>
        <v>2.7470953589202982E-3</v>
      </c>
      <c r="AY221" s="4">
        <f t="shared" si="219"/>
        <v>2.6085650224865243E-2</v>
      </c>
      <c r="AZ221" s="157">
        <f t="shared" si="203"/>
        <v>-12185</v>
      </c>
      <c r="BA221" s="164">
        <f t="shared" si="220"/>
        <v>7.0084818365617231E-5</v>
      </c>
      <c r="BB221" s="4">
        <f t="shared" si="204"/>
        <v>-5.0779933520586336E-4</v>
      </c>
      <c r="BC221" s="4">
        <f t="shared" si="221"/>
        <v>1.8005419887664447E-2</v>
      </c>
      <c r="BD221" s="157">
        <f t="shared" si="205"/>
        <v>2175454</v>
      </c>
      <c r="BE221" s="4">
        <f t="shared" si="222"/>
        <v>2.3424168453238655E-4</v>
      </c>
      <c r="BF221" s="4">
        <f t="shared" si="206"/>
        <v>9.9698880557940572E-2</v>
      </c>
      <c r="BG221" s="4">
        <f t="shared" si="223"/>
        <v>6.4032173562890288E-2</v>
      </c>
      <c r="BH221" s="157">
        <f t="shared" si="207"/>
        <v>1259739</v>
      </c>
      <c r="BI221" s="4">
        <f t="shared" si="224"/>
        <v>5.1474300818925896E-5</v>
      </c>
      <c r="BJ221" s="4">
        <f t="shared" si="208"/>
        <v>6.1269844234378278E-2</v>
      </c>
      <c r="BK221" s="4">
        <f t="shared" si="225"/>
        <v>1.4271803921884473E-2</v>
      </c>
      <c r="BL221" s="159">
        <f t="shared" si="209"/>
        <v>538219</v>
      </c>
      <c r="BM221" s="4">
        <f t="shared" si="226"/>
        <v>1.3851249604856153E-4</v>
      </c>
      <c r="BN221" s="4">
        <f t="shared" si="210"/>
        <v>2.6880995163040065E-2</v>
      </c>
      <c r="BO221" s="4">
        <f t="shared" si="227"/>
        <v>3.99378570142414E-2</v>
      </c>
      <c r="BP221" s="157">
        <f t="shared" si="211"/>
        <v>4027112</v>
      </c>
      <c r="BQ221" s="164">
        <f t="shared" si="228"/>
        <v>4.9431329976549121E-4</v>
      </c>
      <c r="BR221" s="4">
        <f t="shared" si="212"/>
        <v>0.20113146914735563</v>
      </c>
      <c r="BS221" s="4">
        <f t="shared" si="229"/>
        <v>0.14252731305448924</v>
      </c>
    </row>
    <row r="222" spans="1:71" x14ac:dyDescent="0.35">
      <c r="A222">
        <v>840</v>
      </c>
      <c r="B222" t="s">
        <v>279</v>
      </c>
      <c r="C222" t="s">
        <v>472</v>
      </c>
      <c r="G222" s="200">
        <v>4992549</v>
      </c>
      <c r="H222" s="4">
        <f t="shared" si="213"/>
        <v>8.3061362558456127E-4</v>
      </c>
      <c r="I222" s="200">
        <v>315359</v>
      </c>
      <c r="J222" s="200">
        <v>5033639</v>
      </c>
      <c r="K222" s="4">
        <f t="shared" si="193"/>
        <v>8.2018160033971437E-4</v>
      </c>
      <c r="L222" s="200">
        <v>269479</v>
      </c>
      <c r="M222">
        <v>840</v>
      </c>
      <c r="N222" t="s">
        <v>279</v>
      </c>
      <c r="O222" t="s">
        <v>472</v>
      </c>
      <c r="P222" s="200">
        <v>4673085</v>
      </c>
      <c r="Q222" s="4">
        <f t="shared" si="194"/>
        <v>7.7227508889545935E-4</v>
      </c>
      <c r="R222">
        <v>840</v>
      </c>
      <c r="S222" t="s">
        <v>279</v>
      </c>
      <c r="T222" t="s">
        <v>472</v>
      </c>
      <c r="U222" s="200">
        <v>4425176</v>
      </c>
      <c r="V222" s="4">
        <f t="shared" si="195"/>
        <v>7.4813629298602752E-4</v>
      </c>
      <c r="W222" s="163">
        <v>840</v>
      </c>
      <c r="X222" s="163" t="s">
        <v>279</v>
      </c>
      <c r="Y222" s="8" t="s">
        <v>472</v>
      </c>
      <c r="Z222" s="11">
        <v>4301807</v>
      </c>
      <c r="AA222" s="161">
        <f t="shared" si="196"/>
        <v>7.1073695216908404E-4</v>
      </c>
      <c r="AB222">
        <v>840</v>
      </c>
      <c r="AC222" t="s">
        <v>279</v>
      </c>
      <c r="AD222" s="160">
        <v>4504525</v>
      </c>
      <c r="AE222" s="161">
        <f t="shared" si="197"/>
        <v>7.3069526754024848E-4</v>
      </c>
      <c r="AF222">
        <v>840</v>
      </c>
      <c r="AG222" t="s">
        <v>279</v>
      </c>
      <c r="AH222" s="3">
        <v>4298389</v>
      </c>
      <c r="AI222" s="161">
        <f t="shared" si="198"/>
        <v>7.2062949238191169E-4</v>
      </c>
      <c r="AJ222">
        <v>840</v>
      </c>
      <c r="AK222" t="s">
        <v>279</v>
      </c>
      <c r="AL222" s="3">
        <v>4003999</v>
      </c>
      <c r="AM222" s="161">
        <f t="shared" si="199"/>
        <v>7.0237937081156704E-4</v>
      </c>
      <c r="AN222" s="13">
        <v>840</v>
      </c>
      <c r="AO222" s="13" t="s">
        <v>279</v>
      </c>
      <c r="AP222" s="3">
        <v>4140094</v>
      </c>
      <c r="AQ222" s="161">
        <f t="shared" si="200"/>
        <v>7.1713466701049688E-4</v>
      </c>
      <c r="AR222" s="179">
        <f t="shared" si="214"/>
        <v>247909</v>
      </c>
      <c r="AS222" s="4">
        <f t="shared" si="215"/>
        <v>2.4138795909431831E-5</v>
      </c>
      <c r="AT222" s="4">
        <f t="shared" si="201"/>
        <v>5.6022404532610683E-2</v>
      </c>
      <c r="AU222" s="4">
        <f t="shared" si="216"/>
        <v>3.2265238480928313E-2</v>
      </c>
      <c r="AV222" s="3">
        <f t="shared" si="217"/>
        <v>123369</v>
      </c>
      <c r="AW222" s="164">
        <f t="shared" si="218"/>
        <v>3.7399340816943486E-5</v>
      </c>
      <c r="AX222" s="4">
        <f t="shared" si="202"/>
        <v>2.8678413513205034E-2</v>
      </c>
      <c r="AY222" s="4">
        <f t="shared" si="219"/>
        <v>5.2620509884571467E-2</v>
      </c>
      <c r="AZ222" s="157">
        <f t="shared" si="203"/>
        <v>-202718</v>
      </c>
      <c r="BA222" s="164">
        <f t="shared" si="220"/>
        <v>-1.9958315371164446E-5</v>
      </c>
      <c r="BB222" s="4">
        <f t="shared" si="204"/>
        <v>-4.5003191235479877E-2</v>
      </c>
      <c r="BC222" s="4">
        <f t="shared" si="221"/>
        <v>-2.7314143470985451E-2</v>
      </c>
      <c r="BD222" s="157">
        <f t="shared" si="205"/>
        <v>206136</v>
      </c>
      <c r="BE222" s="4">
        <f t="shared" si="222"/>
        <v>1.006577515833679E-5</v>
      </c>
      <c r="BF222" s="4">
        <f t="shared" si="206"/>
        <v>4.7956571636489857E-2</v>
      </c>
      <c r="BG222" s="4">
        <f t="shared" si="223"/>
        <v>1.3968031096071538E-2</v>
      </c>
      <c r="BH222" s="157">
        <f t="shared" si="207"/>
        <v>294390</v>
      </c>
      <c r="BI222" s="4">
        <f t="shared" si="224"/>
        <v>1.8250121570344648E-5</v>
      </c>
      <c r="BJ222" s="4">
        <f t="shared" si="208"/>
        <v>7.3523994386611988E-2</v>
      </c>
      <c r="BK222" s="4">
        <f t="shared" si="225"/>
        <v>2.5983282437890328E-2</v>
      </c>
      <c r="BL222" s="159">
        <f t="shared" si="209"/>
        <v>-136095</v>
      </c>
      <c r="BM222" s="4">
        <f t="shared" si="226"/>
        <v>-1.4755296198929835E-5</v>
      </c>
      <c r="BN222" s="4">
        <f t="shared" si="210"/>
        <v>-3.2872442026678619E-2</v>
      </c>
      <c r="BO222" s="4">
        <f t="shared" si="227"/>
        <v>-2.0575349202458591E-2</v>
      </c>
      <c r="BP222" s="157">
        <f t="shared" si="211"/>
        <v>285082</v>
      </c>
      <c r="BQ222" s="164">
        <f t="shared" si="228"/>
        <v>-6.3977148414128427E-6</v>
      </c>
      <c r="BR222" s="4">
        <f t="shared" si="212"/>
        <v>6.8858823012231118E-2</v>
      </c>
      <c r="BS222" s="4">
        <f t="shared" si="229"/>
        <v>-8.9212181975288577E-3</v>
      </c>
    </row>
    <row r="223" spans="1:71" x14ac:dyDescent="0.35">
      <c r="A223">
        <v>845</v>
      </c>
      <c r="B223" t="s">
        <v>290</v>
      </c>
      <c r="C223" t="s">
        <v>472</v>
      </c>
      <c r="G223" s="200">
        <v>3571608</v>
      </c>
      <c r="H223" s="4">
        <f t="shared" si="213"/>
        <v>5.9421074686434204E-4</v>
      </c>
      <c r="I223" s="200">
        <v>635852</v>
      </c>
      <c r="J223" s="200">
        <v>3415518</v>
      </c>
      <c r="K223" s="4">
        <f t="shared" si="193"/>
        <v>5.5652481618747402E-4</v>
      </c>
      <c r="L223" s="200">
        <v>530957</v>
      </c>
      <c r="M223">
        <v>845</v>
      </c>
      <c r="N223" t="s">
        <v>290</v>
      </c>
      <c r="O223" t="s">
        <v>472</v>
      </c>
      <c r="P223" s="200">
        <v>3285194</v>
      </c>
      <c r="Q223" s="4">
        <f t="shared" si="194"/>
        <v>5.4291190688567179E-4</v>
      </c>
      <c r="R223">
        <v>845</v>
      </c>
      <c r="S223" t="s">
        <v>290</v>
      </c>
      <c r="T223" t="s">
        <v>472</v>
      </c>
      <c r="U223" s="200">
        <v>3584741</v>
      </c>
      <c r="V223" s="4">
        <f t="shared" si="195"/>
        <v>6.0604930584795395E-4</v>
      </c>
      <c r="W223" s="163">
        <v>845</v>
      </c>
      <c r="X223" s="163" t="s">
        <v>290</v>
      </c>
      <c r="Y223" s="8" t="s">
        <v>472</v>
      </c>
      <c r="Z223" s="11">
        <v>3803406</v>
      </c>
      <c r="AA223" s="161">
        <f t="shared" si="196"/>
        <v>6.2839201951682324E-4</v>
      </c>
      <c r="AB223">
        <v>845</v>
      </c>
      <c r="AC223" t="s">
        <v>290</v>
      </c>
      <c r="AD223" s="160">
        <v>3729233</v>
      </c>
      <c r="AE223" s="161">
        <f t="shared" si="197"/>
        <v>6.0493235239118966E-4</v>
      </c>
      <c r="AF223">
        <v>845</v>
      </c>
      <c r="AG223" t="s">
        <v>290</v>
      </c>
      <c r="AH223" s="3">
        <v>3456856</v>
      </c>
      <c r="AI223" s="161">
        <f t="shared" si="198"/>
        <v>5.7954558894445472E-4</v>
      </c>
      <c r="AJ223">
        <v>845</v>
      </c>
      <c r="AK223" t="s">
        <v>290</v>
      </c>
      <c r="AL223" s="3">
        <v>3166534</v>
      </c>
      <c r="AM223" s="161">
        <f t="shared" si="199"/>
        <v>5.5547170680448092E-4</v>
      </c>
      <c r="AN223" s="13">
        <v>845</v>
      </c>
      <c r="AO223" s="13" t="s">
        <v>290</v>
      </c>
      <c r="AP223" s="3">
        <v>3059463</v>
      </c>
      <c r="AQ223" s="161">
        <f t="shared" si="200"/>
        <v>5.2995100587956113E-4</v>
      </c>
      <c r="AR223" s="179">
        <f t="shared" si="214"/>
        <v>-299547</v>
      </c>
      <c r="AS223" s="4">
        <f t="shared" si="215"/>
        <v>-6.3137398962282158E-5</v>
      </c>
      <c r="AT223" s="4">
        <f t="shared" si="201"/>
        <v>-8.3561685488575052E-2</v>
      </c>
      <c r="AU223" s="4">
        <f t="shared" si="216"/>
        <v>-0.10417865073526231</v>
      </c>
      <c r="AV223" s="3">
        <f t="shared" si="217"/>
        <v>-218665</v>
      </c>
      <c r="AW223" s="164">
        <f t="shared" si="218"/>
        <v>-2.2342713668869292E-5</v>
      </c>
      <c r="AX223" s="4">
        <f t="shared" si="202"/>
        <v>-5.749189016371116E-2</v>
      </c>
      <c r="AY223" s="4">
        <f t="shared" si="219"/>
        <v>-3.5555374630710339E-2</v>
      </c>
      <c r="AZ223" s="157">
        <f t="shared" si="203"/>
        <v>74173</v>
      </c>
      <c r="BA223" s="164">
        <f t="shared" si="220"/>
        <v>2.3459667125633578E-5</v>
      </c>
      <c r="BB223" s="4">
        <f t="shared" si="204"/>
        <v>1.9889612689794389E-2</v>
      </c>
      <c r="BC223" s="4">
        <f t="shared" si="221"/>
        <v>3.8780645526564579E-2</v>
      </c>
      <c r="BD223" s="157">
        <f t="shared" si="205"/>
        <v>272377</v>
      </c>
      <c r="BE223" s="4">
        <f t="shared" si="222"/>
        <v>2.5386763446734939E-5</v>
      </c>
      <c r="BF223" s="4">
        <f t="shared" si="206"/>
        <v>7.8793273425332155E-2</v>
      </c>
      <c r="BG223" s="4">
        <f t="shared" si="223"/>
        <v>4.380460127903428E-2</v>
      </c>
      <c r="BH223" s="157">
        <f t="shared" si="207"/>
        <v>290322</v>
      </c>
      <c r="BI223" s="4">
        <f t="shared" si="224"/>
        <v>2.4073882139973805E-5</v>
      </c>
      <c r="BJ223" s="4">
        <f t="shared" si="208"/>
        <v>9.1684472675802625E-2</v>
      </c>
      <c r="BK223" s="4">
        <f t="shared" si="225"/>
        <v>4.3339528989633148E-2</v>
      </c>
      <c r="BL223" s="159">
        <f t="shared" si="209"/>
        <v>107071</v>
      </c>
      <c r="BM223" s="4">
        <f t="shared" si="226"/>
        <v>2.552070092491979E-5</v>
      </c>
      <c r="BN223" s="4">
        <f t="shared" si="210"/>
        <v>3.4996664447322946E-2</v>
      </c>
      <c r="BO223" s="4">
        <f t="shared" si="227"/>
        <v>4.8156717586681455E-2</v>
      </c>
      <c r="BP223" s="157">
        <f t="shared" si="211"/>
        <v>525278</v>
      </c>
      <c r="BQ223" s="164">
        <f t="shared" si="228"/>
        <v>9.8441013637262111E-5</v>
      </c>
      <c r="BR223" s="4">
        <f t="shared" si="212"/>
        <v>0.17168960696697427</v>
      </c>
      <c r="BS223" s="4">
        <f t="shared" si="229"/>
        <v>0.18575493308835087</v>
      </c>
    </row>
    <row r="224" spans="1:71" x14ac:dyDescent="0.35">
      <c r="A224">
        <v>847</v>
      </c>
      <c r="B224" t="s">
        <v>296</v>
      </c>
      <c r="C224" t="s">
        <v>472</v>
      </c>
      <c r="G224" s="200">
        <v>2940621</v>
      </c>
      <c r="H224" s="4">
        <f t="shared" si="213"/>
        <v>4.8923302911600837E-4</v>
      </c>
      <c r="I224" s="200">
        <v>282794</v>
      </c>
      <c r="J224" s="200">
        <v>2826587</v>
      </c>
      <c r="K224" s="4">
        <f t="shared" si="193"/>
        <v>4.6056434503138427E-4</v>
      </c>
      <c r="L224" s="200">
        <v>226015</v>
      </c>
      <c r="M224">
        <v>847</v>
      </c>
      <c r="N224" t="s">
        <v>296</v>
      </c>
      <c r="O224" t="s">
        <v>472</v>
      </c>
      <c r="P224" s="200">
        <v>2832880</v>
      </c>
      <c r="Q224" s="4">
        <f t="shared" si="194"/>
        <v>4.6816239247310262E-4</v>
      </c>
      <c r="R224">
        <v>847</v>
      </c>
      <c r="S224" t="s">
        <v>296</v>
      </c>
      <c r="T224" t="s">
        <v>472</v>
      </c>
      <c r="U224" s="200">
        <v>2746448</v>
      </c>
      <c r="V224" s="4">
        <f t="shared" si="195"/>
        <v>4.6432445299325706E-4</v>
      </c>
      <c r="W224" s="163">
        <v>847</v>
      </c>
      <c r="X224" s="163" t="s">
        <v>296</v>
      </c>
      <c r="Y224" s="8" t="s">
        <v>472</v>
      </c>
      <c r="Z224" s="11">
        <v>2900033</v>
      </c>
      <c r="AA224" s="161">
        <f t="shared" si="196"/>
        <v>4.7913832852328452E-4</v>
      </c>
      <c r="AB224">
        <v>847</v>
      </c>
      <c r="AC224" t="s">
        <v>296</v>
      </c>
      <c r="AD224" s="160">
        <v>3024545</v>
      </c>
      <c r="AE224" s="161">
        <f t="shared" si="197"/>
        <v>4.9062236705590956E-4</v>
      </c>
      <c r="AF224">
        <v>847</v>
      </c>
      <c r="AG224" t="s">
        <v>296</v>
      </c>
      <c r="AH224" s="3">
        <v>2977498</v>
      </c>
      <c r="AI224" s="161">
        <f t="shared" si="198"/>
        <v>4.9918070986784983E-4</v>
      </c>
      <c r="AJ224">
        <v>847</v>
      </c>
      <c r="AK224" t="s">
        <v>296</v>
      </c>
      <c r="AL224" s="3">
        <v>2790642</v>
      </c>
      <c r="AM224" s="161">
        <f t="shared" si="199"/>
        <v>4.8953293248083559E-4</v>
      </c>
      <c r="AN224" s="13">
        <v>847</v>
      </c>
      <c r="AO224" s="13" t="s">
        <v>296</v>
      </c>
      <c r="AP224" s="3">
        <v>2876340</v>
      </c>
      <c r="AQ224" s="161">
        <f t="shared" si="200"/>
        <v>4.9823098898454303E-4</v>
      </c>
      <c r="AR224" s="179">
        <f t="shared" si="214"/>
        <v>86432</v>
      </c>
      <c r="AS224" s="4">
        <f t="shared" si="215"/>
        <v>3.8379394798455598E-6</v>
      </c>
      <c r="AT224" s="4">
        <f t="shared" si="201"/>
        <v>3.1470466580834591E-2</v>
      </c>
      <c r="AU224" s="4">
        <f t="shared" si="216"/>
        <v>8.2656415252403137E-3</v>
      </c>
      <c r="AV224" s="3">
        <f t="shared" si="217"/>
        <v>-153585</v>
      </c>
      <c r="AW224" s="164">
        <f t="shared" si="218"/>
        <v>-1.4813875530027461E-5</v>
      </c>
      <c r="AX224" s="4">
        <f t="shared" si="202"/>
        <v>-5.2959742182244134E-2</v>
      </c>
      <c r="AY224" s="4">
        <f t="shared" si="219"/>
        <v>-3.0917742639550817E-2</v>
      </c>
      <c r="AZ224" s="157">
        <f t="shared" si="203"/>
        <v>-124512</v>
      </c>
      <c r="BA224" s="164">
        <f t="shared" si="220"/>
        <v>-1.1484038532625035E-5</v>
      </c>
      <c r="BB224" s="4">
        <f t="shared" si="204"/>
        <v>-4.1167183824343825E-2</v>
      </c>
      <c r="BC224" s="4">
        <f t="shared" si="221"/>
        <v>-2.3407083133077697E-2</v>
      </c>
      <c r="BD224" s="157">
        <f t="shared" si="205"/>
        <v>47047</v>
      </c>
      <c r="BE224" s="4">
        <f t="shared" si="222"/>
        <v>-8.5583428119402746E-6</v>
      </c>
      <c r="BF224" s="4">
        <f t="shared" si="206"/>
        <v>1.5800850244063976E-2</v>
      </c>
      <c r="BG224" s="4">
        <f t="shared" si="223"/>
        <v>-1.7144778719926819E-2</v>
      </c>
      <c r="BH224" s="157">
        <f t="shared" si="207"/>
        <v>186856</v>
      </c>
      <c r="BI224" s="4">
        <f t="shared" si="224"/>
        <v>9.6477773870142424E-6</v>
      </c>
      <c r="BJ224" s="4">
        <f t="shared" si="208"/>
        <v>6.6958069146812807E-2</v>
      </c>
      <c r="BK224" s="4">
        <f t="shared" si="225"/>
        <v>1.9708127373824717E-2</v>
      </c>
      <c r="BL224" s="159">
        <f t="shared" si="209"/>
        <v>-85698</v>
      </c>
      <c r="BM224" s="4">
        <f t="shared" si="226"/>
        <v>-8.6980565037074378E-6</v>
      </c>
      <c r="BN224" s="4">
        <f t="shared" si="210"/>
        <v>-2.9794113352385323E-2</v>
      </c>
      <c r="BO224" s="4">
        <f t="shared" si="227"/>
        <v>-1.7457879369236273E-2</v>
      </c>
      <c r="BP224" s="157">
        <f t="shared" si="211"/>
        <v>-129892</v>
      </c>
      <c r="BQ224" s="164">
        <f t="shared" si="228"/>
        <v>-1.9092660461258505E-5</v>
      </c>
      <c r="BR224" s="4">
        <f t="shared" si="212"/>
        <v>-4.5158778169479268E-2</v>
      </c>
      <c r="BS224" s="4">
        <f t="shared" si="229"/>
        <v>-3.832090111490602E-2</v>
      </c>
    </row>
    <row r="225" spans="1:71" x14ac:dyDescent="0.35">
      <c r="A225">
        <v>848</v>
      </c>
      <c r="B225" t="s">
        <v>297</v>
      </c>
      <c r="C225" t="s">
        <v>472</v>
      </c>
      <c r="G225" s="200">
        <v>2777658</v>
      </c>
      <c r="H225" s="4">
        <f t="shared" si="213"/>
        <v>4.6212076877241693E-4</v>
      </c>
      <c r="I225" s="200">
        <v>300871</v>
      </c>
      <c r="J225" s="200">
        <v>2820544</v>
      </c>
      <c r="K225" s="4">
        <f t="shared" si="193"/>
        <v>4.5957969805712707E-4</v>
      </c>
      <c r="L225" s="200">
        <v>234433</v>
      </c>
      <c r="M225">
        <v>848</v>
      </c>
      <c r="N225" t="s">
        <v>297</v>
      </c>
      <c r="O225" t="s">
        <v>472</v>
      </c>
      <c r="P225" s="200">
        <v>2950892</v>
      </c>
      <c r="Q225" s="4">
        <f t="shared" si="194"/>
        <v>4.8766508240721059E-4</v>
      </c>
      <c r="R225">
        <v>848</v>
      </c>
      <c r="S225" t="s">
        <v>297</v>
      </c>
      <c r="T225" t="s">
        <v>472</v>
      </c>
      <c r="U225" s="200">
        <v>2956331</v>
      </c>
      <c r="V225" s="4">
        <f t="shared" si="195"/>
        <v>4.9980803366457647E-4</v>
      </c>
      <c r="W225" s="163">
        <v>848</v>
      </c>
      <c r="X225" s="163" t="s">
        <v>297</v>
      </c>
      <c r="Y225" s="8" t="s">
        <v>472</v>
      </c>
      <c r="Z225" s="11">
        <v>3015914</v>
      </c>
      <c r="AA225" s="161">
        <f t="shared" si="196"/>
        <v>4.9828398260639553E-4</v>
      </c>
      <c r="AB225">
        <v>848</v>
      </c>
      <c r="AC225" t="s">
        <v>297</v>
      </c>
      <c r="AD225" s="160">
        <v>2987873</v>
      </c>
      <c r="AE225" s="161">
        <f t="shared" si="197"/>
        <v>4.84673669501509E-4</v>
      </c>
      <c r="AF225">
        <v>848</v>
      </c>
      <c r="AG225" t="s">
        <v>528</v>
      </c>
      <c r="AH225" s="3">
        <v>2833047</v>
      </c>
      <c r="AI225" s="161">
        <f t="shared" si="198"/>
        <v>4.749633459196219E-4</v>
      </c>
      <c r="AJ225">
        <v>848</v>
      </c>
      <c r="AK225" t="s">
        <v>297</v>
      </c>
      <c r="AL225" s="3">
        <v>2554668</v>
      </c>
      <c r="AM225" s="161">
        <f t="shared" si="199"/>
        <v>4.4813849915358229E-4</v>
      </c>
      <c r="AN225" s="13">
        <v>848</v>
      </c>
      <c r="AO225" s="13" t="s">
        <v>297</v>
      </c>
      <c r="AP225" s="3">
        <v>2691311</v>
      </c>
      <c r="AQ225" s="161">
        <f t="shared" si="200"/>
        <v>4.6618082048540137E-4</v>
      </c>
      <c r="AR225" s="179">
        <f t="shared" si="214"/>
        <v>-5439</v>
      </c>
      <c r="AS225" s="4">
        <f t="shared" si="215"/>
        <v>-1.214295125736588E-5</v>
      </c>
      <c r="AT225" s="4">
        <f t="shared" si="201"/>
        <v>-1.8397804576009925E-3</v>
      </c>
      <c r="AU225" s="4">
        <f t="shared" si="216"/>
        <v>-2.4295230247369477E-2</v>
      </c>
      <c r="AV225" s="3">
        <f t="shared" si="217"/>
        <v>-59583</v>
      </c>
      <c r="AW225" s="164">
        <f t="shared" si="218"/>
        <v>1.5240510581809386E-6</v>
      </c>
      <c r="AX225" s="4">
        <f t="shared" si="202"/>
        <v>-1.9756199944693385E-2</v>
      </c>
      <c r="AY225" s="4">
        <f t="shared" si="219"/>
        <v>3.0585993356820724E-3</v>
      </c>
      <c r="AZ225" s="157">
        <f t="shared" si="203"/>
        <v>28041</v>
      </c>
      <c r="BA225" s="164">
        <f t="shared" si="220"/>
        <v>1.3610313104886528E-5</v>
      </c>
      <c r="BB225" s="4">
        <f t="shared" si="204"/>
        <v>9.3849370438435636E-3</v>
      </c>
      <c r="BC225" s="4">
        <f t="shared" si="221"/>
        <v>2.8081395712882134E-2</v>
      </c>
      <c r="BD225" s="157">
        <f t="shared" si="205"/>
        <v>154826</v>
      </c>
      <c r="BE225" s="4">
        <f t="shared" si="222"/>
        <v>9.7103235818871017E-6</v>
      </c>
      <c r="BF225" s="4">
        <f t="shared" si="206"/>
        <v>5.4649993452279472E-2</v>
      </c>
      <c r="BG225" s="4">
        <f t="shared" si="223"/>
        <v>2.0444364107899772E-2</v>
      </c>
      <c r="BH225" s="157">
        <f t="shared" si="207"/>
        <v>278379</v>
      </c>
      <c r="BI225" s="4">
        <f t="shared" si="224"/>
        <v>2.682484676603961E-5</v>
      </c>
      <c r="BJ225" s="4">
        <f t="shared" si="208"/>
        <v>0.10896875836703634</v>
      </c>
      <c r="BK225" s="4">
        <f t="shared" si="225"/>
        <v>5.9858384889280448E-2</v>
      </c>
      <c r="BL225" s="159">
        <f t="shared" si="209"/>
        <v>-136643</v>
      </c>
      <c r="BM225" s="4">
        <f t="shared" si="226"/>
        <v>-1.8042321331819078E-5</v>
      </c>
      <c r="BN225" s="4">
        <f t="shared" si="210"/>
        <v>-5.0771910046813619E-2</v>
      </c>
      <c r="BO225" s="4">
        <f t="shared" si="227"/>
        <v>-3.8702410178593091E-2</v>
      </c>
      <c r="BP225" s="157">
        <f t="shared" si="211"/>
        <v>265020</v>
      </c>
      <c r="BQ225" s="164">
        <f t="shared" si="228"/>
        <v>3.2103162120994161E-5</v>
      </c>
      <c r="BR225" s="4">
        <f t="shared" si="212"/>
        <v>9.8472454502656889E-2</v>
      </c>
      <c r="BS225" s="4">
        <f t="shared" si="229"/>
        <v>6.8864184690325514E-2</v>
      </c>
    </row>
    <row r="226" spans="1:71" x14ac:dyDescent="0.35">
      <c r="A226">
        <v>851</v>
      </c>
      <c r="B226" t="s">
        <v>301</v>
      </c>
      <c r="C226" t="s">
        <v>472</v>
      </c>
      <c r="G226" s="200">
        <v>4990142</v>
      </c>
      <c r="H226" s="4">
        <f t="shared" si="213"/>
        <v>8.3021317142842137E-4</v>
      </c>
      <c r="I226" s="200">
        <v>164609</v>
      </c>
      <c r="J226" s="200">
        <v>4952448</v>
      </c>
      <c r="K226" s="4">
        <f t="shared" si="193"/>
        <v>8.0695233135296698E-4</v>
      </c>
      <c r="L226" s="200">
        <v>125782</v>
      </c>
      <c r="M226">
        <v>851</v>
      </c>
      <c r="N226" t="s">
        <v>301</v>
      </c>
      <c r="O226" t="s">
        <v>472</v>
      </c>
      <c r="P226" s="200">
        <v>4971745</v>
      </c>
      <c r="Q226" s="4">
        <f t="shared" si="194"/>
        <v>8.2163170835552004E-4</v>
      </c>
      <c r="R226">
        <v>851</v>
      </c>
      <c r="S226" t="s">
        <v>301</v>
      </c>
      <c r="T226" t="s">
        <v>472</v>
      </c>
      <c r="U226" s="200">
        <v>4608819</v>
      </c>
      <c r="V226" s="4">
        <f t="shared" si="195"/>
        <v>7.7918364415416937E-4</v>
      </c>
      <c r="W226" s="163">
        <v>851</v>
      </c>
      <c r="X226" s="163" t="s">
        <v>301</v>
      </c>
      <c r="Y226" s="8" t="s">
        <v>472</v>
      </c>
      <c r="Z226" s="11">
        <v>4571189</v>
      </c>
      <c r="AA226" s="161">
        <f t="shared" si="196"/>
        <v>7.5524377026882957E-4</v>
      </c>
      <c r="AB226">
        <v>851</v>
      </c>
      <c r="AC226" t="s">
        <v>301</v>
      </c>
      <c r="AD226" s="160">
        <v>4964725</v>
      </c>
      <c r="AE226" s="161">
        <f t="shared" si="197"/>
        <v>8.0534597147063458E-4</v>
      </c>
      <c r="AF226">
        <v>851</v>
      </c>
      <c r="AG226" t="s">
        <v>301</v>
      </c>
      <c r="AH226" s="3">
        <v>4879361</v>
      </c>
      <c r="AI226" s="161">
        <f t="shared" si="198"/>
        <v>8.1803006674782035E-4</v>
      </c>
      <c r="AJ226">
        <v>851</v>
      </c>
      <c r="AK226" t="s">
        <v>301</v>
      </c>
      <c r="AL226" s="3">
        <v>4747640</v>
      </c>
      <c r="AM226" s="161">
        <f t="shared" si="199"/>
        <v>8.3282847873833844E-4</v>
      </c>
      <c r="AN226" s="13">
        <v>851</v>
      </c>
      <c r="AO226" s="13" t="s">
        <v>301</v>
      </c>
      <c r="AP226" s="3">
        <v>4574805</v>
      </c>
      <c r="AQ226" s="161">
        <f t="shared" si="200"/>
        <v>7.9243400278181033E-4</v>
      </c>
      <c r="AR226" s="179">
        <f t="shared" si="214"/>
        <v>362926</v>
      </c>
      <c r="AS226" s="4">
        <f t="shared" si="215"/>
        <v>4.2448064201350668E-5</v>
      </c>
      <c r="AT226" s="4">
        <f t="shared" si="201"/>
        <v>7.8745986770146534E-2</v>
      </c>
      <c r="AU226" s="4">
        <f t="shared" si="216"/>
        <v>5.4477611946577111E-2</v>
      </c>
      <c r="AV226" s="3">
        <f t="shared" si="217"/>
        <v>37630</v>
      </c>
      <c r="AW226" s="164">
        <f t="shared" si="218"/>
        <v>2.3939873885339799E-5</v>
      </c>
      <c r="AX226" s="4">
        <f t="shared" si="202"/>
        <v>8.2319939079307375E-3</v>
      </c>
      <c r="AY226" s="4">
        <f t="shared" si="219"/>
        <v>3.1698207688384356E-2</v>
      </c>
      <c r="AZ226" s="157">
        <f t="shared" si="203"/>
        <v>-393536</v>
      </c>
      <c r="BA226" s="164">
        <f t="shared" si="220"/>
        <v>-5.0102201201805002E-5</v>
      </c>
      <c r="BB226" s="4">
        <f t="shared" si="204"/>
        <v>-7.9266424625734563E-2</v>
      </c>
      <c r="BC226" s="4">
        <f t="shared" si="221"/>
        <v>-6.2212021884599303E-2</v>
      </c>
      <c r="BD226" s="157">
        <f t="shared" si="205"/>
        <v>85364</v>
      </c>
      <c r="BE226" s="4">
        <f t="shared" si="222"/>
        <v>-1.2684095277185775E-5</v>
      </c>
      <c r="BF226" s="4">
        <f t="shared" si="206"/>
        <v>1.7494913780718418E-2</v>
      </c>
      <c r="BG226" s="4">
        <f t="shared" si="223"/>
        <v>-1.550565901277072E-2</v>
      </c>
      <c r="BH226" s="157">
        <f t="shared" si="207"/>
        <v>131721</v>
      </c>
      <c r="BI226" s="4">
        <f t="shared" si="224"/>
        <v>-1.4798411990518093E-5</v>
      </c>
      <c r="BJ226" s="4">
        <f t="shared" si="208"/>
        <v>2.7744521488571164E-2</v>
      </c>
      <c r="BK226" s="4">
        <f t="shared" si="225"/>
        <v>-1.7768859216889869E-2</v>
      </c>
      <c r="BL226" s="159">
        <f t="shared" si="209"/>
        <v>172835</v>
      </c>
      <c r="BM226" s="4">
        <f t="shared" si="226"/>
        <v>4.0394475956528116E-5</v>
      </c>
      <c r="BN226" s="4">
        <f t="shared" si="210"/>
        <v>3.7779752361029595E-2</v>
      </c>
      <c r="BO226" s="4">
        <f t="shared" si="227"/>
        <v>5.0975192652920998E-2</v>
      </c>
      <c r="BP226" s="157">
        <f t="shared" si="211"/>
        <v>34014</v>
      </c>
      <c r="BQ226" s="164">
        <f t="shared" si="228"/>
        <v>-3.7190232512980754E-5</v>
      </c>
      <c r="BR226" s="4">
        <f t="shared" si="212"/>
        <v>7.4350710030263584E-3</v>
      </c>
      <c r="BS226" s="4">
        <f t="shared" si="229"/>
        <v>-4.6931646525042864E-2</v>
      </c>
    </row>
    <row r="227" spans="1:71" x14ac:dyDescent="0.35">
      <c r="A227">
        <v>852</v>
      </c>
      <c r="B227" t="s">
        <v>349</v>
      </c>
      <c r="C227" t="s">
        <v>472</v>
      </c>
      <c r="G227" s="200">
        <v>2538593</v>
      </c>
      <c r="H227" s="4">
        <f t="shared" si="213"/>
        <v>4.2234736917225814E-4</v>
      </c>
      <c r="I227" s="200">
        <v>133412</v>
      </c>
      <c r="J227" s="200">
        <v>2601342</v>
      </c>
      <c r="K227" s="4">
        <f t="shared" si="193"/>
        <v>4.2386290407216593E-4</v>
      </c>
      <c r="L227" s="200">
        <v>116328</v>
      </c>
      <c r="M227">
        <v>852</v>
      </c>
      <c r="N227" t="s">
        <v>349</v>
      </c>
      <c r="O227" t="s">
        <v>472</v>
      </c>
      <c r="P227" s="200">
        <v>2560787</v>
      </c>
      <c r="Q227" s="4">
        <f t="shared" si="194"/>
        <v>4.2319624146946539E-4</v>
      </c>
      <c r="R227">
        <v>852</v>
      </c>
      <c r="S227" t="s">
        <v>349</v>
      </c>
      <c r="T227" t="s">
        <v>472</v>
      </c>
      <c r="U227" s="200">
        <v>2396854</v>
      </c>
      <c r="V227" s="4">
        <f t="shared" si="195"/>
        <v>4.0522082429913115E-4</v>
      </c>
      <c r="W227" s="163">
        <v>852</v>
      </c>
      <c r="X227" s="163" t="s">
        <v>349</v>
      </c>
      <c r="Y227" s="8" t="s">
        <v>472</v>
      </c>
      <c r="Z227" s="11">
        <v>2466348</v>
      </c>
      <c r="AA227" s="161">
        <f t="shared" si="196"/>
        <v>4.0748565905172315E-4</v>
      </c>
      <c r="AB227">
        <v>852</v>
      </c>
      <c r="AC227" t="s">
        <v>349</v>
      </c>
      <c r="AD227" s="160">
        <v>2183282</v>
      </c>
      <c r="AE227" s="161">
        <f t="shared" si="197"/>
        <v>3.5415805775432675E-4</v>
      </c>
      <c r="AF227">
        <v>852</v>
      </c>
      <c r="AG227" t="s">
        <v>349</v>
      </c>
      <c r="AH227" s="3">
        <v>1899074</v>
      </c>
      <c r="AI227" s="161">
        <f t="shared" si="198"/>
        <v>3.1838177806049815E-4</v>
      </c>
      <c r="AJ227">
        <v>852</v>
      </c>
      <c r="AK227" t="s">
        <v>349</v>
      </c>
      <c r="AL227" s="3">
        <v>1919965</v>
      </c>
      <c r="AM227" s="161">
        <f t="shared" si="199"/>
        <v>3.3679923713273412E-4</v>
      </c>
      <c r="AN227" s="13">
        <v>852</v>
      </c>
      <c r="AO227" s="13" t="s">
        <v>349</v>
      </c>
      <c r="AP227" s="3">
        <v>1877401</v>
      </c>
      <c r="AQ227" s="161">
        <f t="shared" si="200"/>
        <v>3.2519777110862069E-4</v>
      </c>
      <c r="AR227" s="179">
        <f t="shared" si="214"/>
        <v>163933</v>
      </c>
      <c r="AS227" s="4">
        <f t="shared" si="215"/>
        <v>1.7975417170334237E-5</v>
      </c>
      <c r="AT227" s="4">
        <f t="shared" si="201"/>
        <v>6.8395071205838986E-2</v>
      </c>
      <c r="AU227" s="4">
        <f t="shared" si="216"/>
        <v>4.435955926358047E-2</v>
      </c>
      <c r="AV227" s="3">
        <f t="shared" si="217"/>
        <v>-69494</v>
      </c>
      <c r="AW227" s="164">
        <f t="shared" si="218"/>
        <v>-2.2648347525920046E-6</v>
      </c>
      <c r="AX227" s="4">
        <f t="shared" si="202"/>
        <v>-2.8176883391962528E-2</v>
      </c>
      <c r="AY227" s="4">
        <f t="shared" si="219"/>
        <v>-5.5580722959983325E-3</v>
      </c>
      <c r="AZ227" s="157">
        <f t="shared" si="203"/>
        <v>283066</v>
      </c>
      <c r="BA227" s="164">
        <f t="shared" si="220"/>
        <v>5.3327601297396409E-5</v>
      </c>
      <c r="BB227" s="4">
        <f t="shared" si="204"/>
        <v>0.1296515979154319</v>
      </c>
      <c r="BC227" s="4">
        <f t="shared" si="221"/>
        <v>0.15057571084374094</v>
      </c>
      <c r="BD227" s="157">
        <f t="shared" si="205"/>
        <v>284208</v>
      </c>
      <c r="BE227" s="4">
        <f t="shared" si="222"/>
        <v>3.5776279693828595E-5</v>
      </c>
      <c r="BF227" s="4">
        <f t="shared" si="206"/>
        <v>0.14965609554972581</v>
      </c>
      <c r="BG227" s="4">
        <f t="shared" si="223"/>
        <v>0.11236911833261536</v>
      </c>
      <c r="BH227" s="157">
        <f t="shared" si="207"/>
        <v>-20891</v>
      </c>
      <c r="BI227" s="4">
        <f t="shared" si="224"/>
        <v>-1.8417459072235965E-5</v>
      </c>
      <c r="BJ227" s="4">
        <f t="shared" si="208"/>
        <v>-1.0880927516907861E-2</v>
      </c>
      <c r="BK227" s="4">
        <f t="shared" si="225"/>
        <v>-5.4683790940350495E-2</v>
      </c>
      <c r="BL227" s="159">
        <f t="shared" si="209"/>
        <v>42564</v>
      </c>
      <c r="BM227" s="4">
        <f t="shared" si="226"/>
        <v>1.1601466024113423E-5</v>
      </c>
      <c r="BN227" s="4">
        <f t="shared" si="210"/>
        <v>2.26717680452924E-2</v>
      </c>
      <c r="BO227" s="4">
        <f t="shared" si="227"/>
        <v>3.5675109286768043E-2</v>
      </c>
      <c r="BP227" s="157">
        <f t="shared" si="211"/>
        <v>519453</v>
      </c>
      <c r="BQ227" s="164">
        <f t="shared" si="228"/>
        <v>8.2287887943102462E-5</v>
      </c>
      <c r="BR227" s="4">
        <f t="shared" si="212"/>
        <v>0.27668729269878944</v>
      </c>
      <c r="BS227" s="4">
        <f t="shared" si="229"/>
        <v>0.25303952011287656</v>
      </c>
    </row>
    <row r="228" spans="1:71" x14ac:dyDescent="0.35">
      <c r="A228">
        <v>855</v>
      </c>
      <c r="B228" t="s">
        <v>314</v>
      </c>
      <c r="C228" t="s">
        <v>473</v>
      </c>
      <c r="G228" s="200">
        <v>104452209</v>
      </c>
      <c r="H228" s="4">
        <f t="shared" si="213"/>
        <v>1.7377781974259311E-2</v>
      </c>
      <c r="I228" s="200">
        <v>6002234</v>
      </c>
      <c r="J228" s="200">
        <v>105546985</v>
      </c>
      <c r="K228" s="4">
        <f t="shared" si="193"/>
        <v>1.7197835416550893E-2</v>
      </c>
      <c r="L228" s="200">
        <v>4513684</v>
      </c>
      <c r="M228">
        <v>855</v>
      </c>
      <c r="N228" t="s">
        <v>314</v>
      </c>
      <c r="O228" t="s">
        <v>473</v>
      </c>
      <c r="P228" s="200">
        <v>104446263</v>
      </c>
      <c r="Q228" s="4">
        <f t="shared" si="194"/>
        <v>1.7260813155147728E-2</v>
      </c>
      <c r="R228">
        <v>855</v>
      </c>
      <c r="S228" t="s">
        <v>314</v>
      </c>
      <c r="T228" t="s">
        <v>473</v>
      </c>
      <c r="U228" s="200">
        <v>101431187</v>
      </c>
      <c r="V228" s="4">
        <f t="shared" si="195"/>
        <v>1.714832409724552E-2</v>
      </c>
      <c r="W228" s="163">
        <v>855</v>
      </c>
      <c r="X228" s="163" t="s">
        <v>314</v>
      </c>
      <c r="Y228" s="8" t="s">
        <v>473</v>
      </c>
      <c r="Z228" s="11">
        <v>102428529</v>
      </c>
      <c r="AA228" s="161">
        <f t="shared" si="196"/>
        <v>1.6923060592123874E-2</v>
      </c>
      <c r="AB228">
        <v>855</v>
      </c>
      <c r="AC228" t="s">
        <v>314</v>
      </c>
      <c r="AD228" s="160">
        <v>105424046</v>
      </c>
      <c r="AE228" s="161">
        <f t="shared" si="197"/>
        <v>1.7101215221837034E-2</v>
      </c>
      <c r="AF228">
        <v>855</v>
      </c>
      <c r="AG228" t="s">
        <v>314</v>
      </c>
      <c r="AH228" s="3">
        <v>106140524</v>
      </c>
      <c r="AI228" s="161">
        <f t="shared" si="198"/>
        <v>1.7794571857333089E-2</v>
      </c>
      <c r="AJ228">
        <v>855</v>
      </c>
      <c r="AK228" t="s">
        <v>314</v>
      </c>
      <c r="AL228" s="3">
        <v>100876355</v>
      </c>
      <c r="AM228" s="161">
        <f t="shared" si="199"/>
        <v>1.7695676436149031E-2</v>
      </c>
      <c r="AN228" s="13">
        <v>855</v>
      </c>
      <c r="AO228" s="13" t="s">
        <v>314</v>
      </c>
      <c r="AP228" s="3">
        <v>99075145</v>
      </c>
      <c r="AQ228" s="161">
        <f t="shared" si="200"/>
        <v>1.7161499501845052E-2</v>
      </c>
      <c r="AR228" s="179">
        <f t="shared" si="214"/>
        <v>3015076</v>
      </c>
      <c r="AS228" s="4">
        <f t="shared" si="215"/>
        <v>1.1248905790220767E-4</v>
      </c>
      <c r="AT228" s="4">
        <f t="shared" si="201"/>
        <v>2.9725334871611036E-2</v>
      </c>
      <c r="AU228" s="4">
        <f t="shared" si="216"/>
        <v>6.5597697631733249E-3</v>
      </c>
      <c r="AV228" s="3">
        <f t="shared" si="217"/>
        <v>-997342</v>
      </c>
      <c r="AW228" s="164">
        <f t="shared" si="218"/>
        <v>2.2526350512164575E-4</v>
      </c>
      <c r="AX228" s="4">
        <f t="shared" si="202"/>
        <v>-9.7369552187945609E-3</v>
      </c>
      <c r="AY228" s="4">
        <f t="shared" si="219"/>
        <v>1.3311038147939101E-2</v>
      </c>
      <c r="AZ228" s="157">
        <f t="shared" si="203"/>
        <v>-2995517</v>
      </c>
      <c r="BA228" s="164">
        <f t="shared" si="220"/>
        <v>-1.781546297131599E-4</v>
      </c>
      <c r="BB228" s="4">
        <f t="shared" si="204"/>
        <v>-2.8413982517802437E-2</v>
      </c>
      <c r="BC228" s="4">
        <f t="shared" si="221"/>
        <v>-1.0417659061191693E-2</v>
      </c>
      <c r="BD228" s="157">
        <f t="shared" si="205"/>
        <v>-716478</v>
      </c>
      <c r="BE228" s="4">
        <f t="shared" si="222"/>
        <v>-6.9335663549605422E-4</v>
      </c>
      <c r="BF228" s="4">
        <f t="shared" si="206"/>
        <v>-6.750277584836495E-3</v>
      </c>
      <c r="BG228" s="4">
        <f t="shared" si="223"/>
        <v>-3.8964502268163538E-2</v>
      </c>
      <c r="BH228" s="157">
        <f t="shared" si="207"/>
        <v>5264169</v>
      </c>
      <c r="BI228" s="4">
        <f t="shared" si="224"/>
        <v>9.8895421184058002E-5</v>
      </c>
      <c r="BJ228" s="4">
        <f t="shared" si="208"/>
        <v>5.2184369667202982E-2</v>
      </c>
      <c r="BK228" s="4">
        <f t="shared" si="225"/>
        <v>5.5886770726680298E-3</v>
      </c>
      <c r="BL228" s="159">
        <f t="shared" si="209"/>
        <v>1801210</v>
      </c>
      <c r="BM228" s="4">
        <f t="shared" si="226"/>
        <v>5.3417693430397872E-4</v>
      </c>
      <c r="BN228" s="4">
        <f t="shared" si="210"/>
        <v>1.8180240866667415E-2</v>
      </c>
      <c r="BO228" s="4">
        <f t="shared" si="227"/>
        <v>3.1126472033900579E-2</v>
      </c>
      <c r="BP228" s="157">
        <f t="shared" si="211"/>
        <v>2356042</v>
      </c>
      <c r="BQ228" s="164">
        <f t="shared" si="228"/>
        <v>-2.384389097211774E-4</v>
      </c>
      <c r="BR228" s="4">
        <f t="shared" si="212"/>
        <v>2.3780353791054254E-2</v>
      </c>
      <c r="BS228" s="4">
        <f t="shared" si="229"/>
        <v>-1.3893827266990426E-2</v>
      </c>
    </row>
    <row r="229" spans="1:71" x14ac:dyDescent="0.35">
      <c r="A229">
        <v>858</v>
      </c>
      <c r="B229" t="s">
        <v>327</v>
      </c>
      <c r="C229" t="s">
        <v>472</v>
      </c>
      <c r="G229" s="200">
        <v>7398388</v>
      </c>
      <c r="H229" s="4">
        <f t="shared" si="213"/>
        <v>1.2308746253990319E-3</v>
      </c>
      <c r="I229" s="200">
        <v>577980</v>
      </c>
      <c r="J229" s="200">
        <v>7412240</v>
      </c>
      <c r="K229" s="4">
        <f t="shared" si="193"/>
        <v>1.207751065442326E-3</v>
      </c>
      <c r="L229" s="200">
        <v>432896</v>
      </c>
      <c r="M229">
        <v>858</v>
      </c>
      <c r="N229" t="s">
        <v>327</v>
      </c>
      <c r="O229" t="s">
        <v>472</v>
      </c>
      <c r="P229" s="200">
        <v>7663434</v>
      </c>
      <c r="Q229" s="4">
        <f t="shared" si="194"/>
        <v>1.266460844087896E-3</v>
      </c>
      <c r="R229">
        <v>858</v>
      </c>
      <c r="S229" t="s">
        <v>327</v>
      </c>
      <c r="T229" t="s">
        <v>472</v>
      </c>
      <c r="U229" s="200">
        <v>7494953</v>
      </c>
      <c r="V229" s="4">
        <f t="shared" si="195"/>
        <v>1.267123918579624E-3</v>
      </c>
      <c r="W229" s="163">
        <v>858</v>
      </c>
      <c r="X229" s="163" t="s">
        <v>327</v>
      </c>
      <c r="Y229" s="8" t="s">
        <v>472</v>
      </c>
      <c r="Z229" s="11">
        <v>7627868</v>
      </c>
      <c r="AA229" s="161">
        <f t="shared" si="196"/>
        <v>1.2602628741522077E-3</v>
      </c>
      <c r="AB229">
        <v>858</v>
      </c>
      <c r="AC229" t="s">
        <v>327</v>
      </c>
      <c r="AD229" s="160">
        <v>7606255</v>
      </c>
      <c r="AE229" s="161">
        <f t="shared" si="197"/>
        <v>1.2338380921860469E-3</v>
      </c>
      <c r="AF229">
        <v>858</v>
      </c>
      <c r="AG229" t="s">
        <v>327</v>
      </c>
      <c r="AH229" s="3">
        <v>7477547</v>
      </c>
      <c r="AI229" s="161">
        <f t="shared" si="198"/>
        <v>1.2536187159589061E-3</v>
      </c>
      <c r="AJ229">
        <v>858</v>
      </c>
      <c r="AK229" t="s">
        <v>327</v>
      </c>
      <c r="AL229" s="3">
        <v>6965750</v>
      </c>
      <c r="AM229" s="161">
        <f t="shared" si="199"/>
        <v>1.2219281528868197E-3</v>
      </c>
      <c r="AN229" s="13">
        <v>858</v>
      </c>
      <c r="AO229" s="13" t="s">
        <v>327</v>
      </c>
      <c r="AP229" s="3">
        <v>6966959</v>
      </c>
      <c r="AQ229" s="161">
        <f t="shared" si="200"/>
        <v>1.2067957448649196E-3</v>
      </c>
      <c r="AR229" s="179">
        <f t="shared" si="214"/>
        <v>168481</v>
      </c>
      <c r="AS229" s="4">
        <f t="shared" si="215"/>
        <v>-6.6307449172802943E-7</v>
      </c>
      <c r="AT229" s="4">
        <f t="shared" si="201"/>
        <v>2.2479260376949663E-2</v>
      </c>
      <c r="AU229" s="4">
        <f t="shared" si="216"/>
        <v>-5.2329095994912587E-4</v>
      </c>
      <c r="AV229" s="3">
        <f t="shared" si="217"/>
        <v>-132915</v>
      </c>
      <c r="AW229" s="164">
        <f t="shared" si="218"/>
        <v>6.861044427416323E-6</v>
      </c>
      <c r="AX229" s="4">
        <f t="shared" si="202"/>
        <v>-1.742492135417131E-2</v>
      </c>
      <c r="AY229" s="4">
        <f t="shared" si="219"/>
        <v>5.4441375431548917E-3</v>
      </c>
      <c r="AZ229" s="157">
        <f t="shared" si="203"/>
        <v>21613</v>
      </c>
      <c r="BA229" s="164">
        <f t="shared" si="220"/>
        <v>2.6424781966160812E-5</v>
      </c>
      <c r="BB229" s="4">
        <f t="shared" si="204"/>
        <v>2.8414771789796686E-3</v>
      </c>
      <c r="BC229" s="4">
        <f t="shared" si="221"/>
        <v>2.1416733794741925E-2</v>
      </c>
      <c r="BD229" s="157">
        <f t="shared" si="205"/>
        <v>128708</v>
      </c>
      <c r="BE229" s="4">
        <f t="shared" si="222"/>
        <v>-1.9780623772859161E-5</v>
      </c>
      <c r="BF229" s="4">
        <f t="shared" si="206"/>
        <v>1.7212596590833865E-2</v>
      </c>
      <c r="BG229" s="4">
        <f t="shared" si="223"/>
        <v>-1.5778819764770944E-2</v>
      </c>
      <c r="BH229" s="157">
        <f t="shared" si="207"/>
        <v>511797</v>
      </c>
      <c r="BI229" s="4">
        <f t="shared" si="224"/>
        <v>3.169056307208637E-5</v>
      </c>
      <c r="BJ229" s="4">
        <f t="shared" si="208"/>
        <v>7.3473351756810107E-2</v>
      </c>
      <c r="BK229" s="4">
        <f t="shared" si="225"/>
        <v>2.5934882502884511E-2</v>
      </c>
      <c r="BL229" s="159">
        <f t="shared" si="209"/>
        <v>-1209</v>
      </c>
      <c r="BM229" s="4">
        <f t="shared" si="226"/>
        <v>1.513240802190007E-5</v>
      </c>
      <c r="BN229" s="4">
        <f t="shared" si="210"/>
        <v>-1.7353338809658562E-4</v>
      </c>
      <c r="BO229" s="4">
        <f t="shared" si="227"/>
        <v>1.2539328288395555E-2</v>
      </c>
      <c r="BP229" s="157">
        <f t="shared" si="211"/>
        <v>527994</v>
      </c>
      <c r="BQ229" s="164">
        <f t="shared" si="228"/>
        <v>5.3467129287288091E-5</v>
      </c>
      <c r="BR229" s="4">
        <f t="shared" si="212"/>
        <v>7.5785432352910354E-2</v>
      </c>
      <c r="BS229" s="4">
        <f t="shared" si="229"/>
        <v>4.4305036303614771E-2</v>
      </c>
    </row>
    <row r="230" spans="1:71" x14ac:dyDescent="0.35">
      <c r="A230">
        <v>861</v>
      </c>
      <c r="B230" t="s">
        <v>331</v>
      </c>
      <c r="C230" t="s">
        <v>473</v>
      </c>
      <c r="G230" s="200">
        <v>8254149</v>
      </c>
      <c r="H230" s="4">
        <f t="shared" si="213"/>
        <v>1.3732481397789348E-3</v>
      </c>
      <c r="I230" s="200">
        <v>942468</v>
      </c>
      <c r="J230" s="200">
        <v>7873652</v>
      </c>
      <c r="K230" s="4">
        <f t="shared" si="193"/>
        <v>1.2829335790425162E-3</v>
      </c>
      <c r="L230" s="200">
        <v>688846</v>
      </c>
      <c r="M230">
        <v>861</v>
      </c>
      <c r="N230" t="s">
        <v>331</v>
      </c>
      <c r="O230" t="s">
        <v>473</v>
      </c>
      <c r="P230" s="200">
        <v>7453530</v>
      </c>
      <c r="Q230" s="4">
        <f t="shared" si="194"/>
        <v>1.2317720613545383E-3</v>
      </c>
      <c r="R230">
        <v>861</v>
      </c>
      <c r="S230" t="s">
        <v>331</v>
      </c>
      <c r="T230" t="s">
        <v>473</v>
      </c>
      <c r="U230" s="200">
        <v>7538437</v>
      </c>
      <c r="V230" s="4">
        <f t="shared" si="195"/>
        <v>1.2744754812212464E-3</v>
      </c>
      <c r="W230" s="163">
        <v>861</v>
      </c>
      <c r="X230" s="163" t="s">
        <v>331</v>
      </c>
      <c r="Y230" s="8" t="s">
        <v>473</v>
      </c>
      <c r="Z230" s="11">
        <v>7462442</v>
      </c>
      <c r="AA230" s="161">
        <f t="shared" si="196"/>
        <v>1.2329314827044921E-3</v>
      </c>
      <c r="AB230">
        <v>861</v>
      </c>
      <c r="AC230" t="s">
        <v>331</v>
      </c>
      <c r="AD230" s="160">
        <v>8123095</v>
      </c>
      <c r="AE230" s="161">
        <f t="shared" si="197"/>
        <v>1.3176765750617112E-3</v>
      </c>
      <c r="AF230">
        <v>861</v>
      </c>
      <c r="AG230" t="s">
        <v>331</v>
      </c>
      <c r="AH230" s="3">
        <v>7531807</v>
      </c>
      <c r="AI230" s="161">
        <f t="shared" si="198"/>
        <v>1.2627154627299969E-3</v>
      </c>
      <c r="AJ230">
        <v>861</v>
      </c>
      <c r="AK230" t="s">
        <v>331</v>
      </c>
      <c r="AL230" s="3">
        <v>6985819</v>
      </c>
      <c r="AM230" s="161">
        <f t="shared" si="199"/>
        <v>1.2254486461718624E-3</v>
      </c>
      <c r="AN230" s="13">
        <v>861</v>
      </c>
      <c r="AO230" s="13" t="s">
        <v>331</v>
      </c>
      <c r="AP230" s="3">
        <v>6846818</v>
      </c>
      <c r="AQ230" s="161">
        <f t="shared" si="200"/>
        <v>1.1859852811340699E-3</v>
      </c>
      <c r="AR230" s="179">
        <f t="shared" si="214"/>
        <v>-84907</v>
      </c>
      <c r="AS230" s="4">
        <f t="shared" si="215"/>
        <v>-4.270341986670808E-5</v>
      </c>
      <c r="AT230" s="4">
        <f t="shared" si="201"/>
        <v>-1.1263210132286042E-2</v>
      </c>
      <c r="AU230" s="4">
        <f t="shared" si="216"/>
        <v>-3.3506662541509379E-2</v>
      </c>
      <c r="AV230" s="3">
        <f t="shared" si="217"/>
        <v>75995</v>
      </c>
      <c r="AW230" s="164">
        <f t="shared" si="218"/>
        <v>4.1543998516754312E-5</v>
      </c>
      <c r="AX230" s="4">
        <f t="shared" si="202"/>
        <v>1.0183663739028055E-2</v>
      </c>
      <c r="AY230" s="4">
        <f t="shared" si="219"/>
        <v>3.3695301887843462E-2</v>
      </c>
      <c r="AZ230" s="157">
        <f t="shared" si="203"/>
        <v>-660653</v>
      </c>
      <c r="BA230" s="164">
        <f t="shared" si="220"/>
        <v>-8.4745092357219097E-5</v>
      </c>
      <c r="BB230" s="4">
        <f t="shared" si="204"/>
        <v>-8.1330207267057697E-2</v>
      </c>
      <c r="BC230" s="4">
        <f t="shared" si="221"/>
        <v>-6.4314031197868271E-2</v>
      </c>
      <c r="BD230" s="157">
        <f t="shared" si="205"/>
        <v>591288</v>
      </c>
      <c r="BE230" s="4">
        <f t="shared" si="222"/>
        <v>5.4961112331714315E-5</v>
      </c>
      <c r="BF230" s="4">
        <f t="shared" si="206"/>
        <v>7.8505463562728042E-2</v>
      </c>
      <c r="BG230" s="4">
        <f t="shared" si="223"/>
        <v>4.3526125999033959E-2</v>
      </c>
      <c r="BH230" s="157">
        <f t="shared" si="207"/>
        <v>545988</v>
      </c>
      <c r="BI230" s="4">
        <f t="shared" si="224"/>
        <v>3.7266816558134469E-5</v>
      </c>
      <c r="BJ230" s="4">
        <f t="shared" si="208"/>
        <v>7.8156619860892479E-2</v>
      </c>
      <c r="BK230" s="4">
        <f t="shared" si="225"/>
        <v>3.0410753379630406E-2</v>
      </c>
      <c r="BL230" s="159">
        <f t="shared" si="209"/>
        <v>139001</v>
      </c>
      <c r="BM230" s="4">
        <f t="shared" si="226"/>
        <v>3.9463365037792526E-5</v>
      </c>
      <c r="BN230" s="4">
        <f t="shared" si="210"/>
        <v>2.0301547375729864E-2</v>
      </c>
      <c r="BO230" s="4">
        <f t="shared" si="227"/>
        <v>3.3274751099825313E-2</v>
      </c>
      <c r="BP230" s="157">
        <f t="shared" si="211"/>
        <v>691619</v>
      </c>
      <c r="BQ230" s="164">
        <f t="shared" si="228"/>
        <v>4.6946201570422213E-5</v>
      </c>
      <c r="BR230" s="4">
        <f t="shared" si="212"/>
        <v>0.10101320058456352</v>
      </c>
      <c r="BS230" s="4">
        <f t="shared" si="229"/>
        <v>3.958413507925751E-2</v>
      </c>
    </row>
    <row r="231" spans="1:71" x14ac:dyDescent="0.35">
      <c r="A231">
        <v>865</v>
      </c>
      <c r="B231" t="s">
        <v>342</v>
      </c>
      <c r="C231" t="s">
        <v>472</v>
      </c>
      <c r="G231" s="200">
        <v>4447803</v>
      </c>
      <c r="H231" s="4">
        <f t="shared" si="213"/>
        <v>7.3998387911984207E-4</v>
      </c>
      <c r="I231" s="200">
        <v>864297</v>
      </c>
      <c r="J231" s="200">
        <v>4297899</v>
      </c>
      <c r="K231" s="4">
        <f t="shared" si="193"/>
        <v>7.003000572584681E-4</v>
      </c>
      <c r="L231" s="200">
        <v>772040</v>
      </c>
      <c r="M231">
        <v>865</v>
      </c>
      <c r="N231" t="s">
        <v>342</v>
      </c>
      <c r="O231" t="s">
        <v>472</v>
      </c>
      <c r="P231" s="200">
        <v>3738196</v>
      </c>
      <c r="Q231" s="4">
        <f t="shared" si="194"/>
        <v>6.17775120334565E-4</v>
      </c>
      <c r="R231">
        <v>865</v>
      </c>
      <c r="S231" t="s">
        <v>342</v>
      </c>
      <c r="T231" t="s">
        <v>472</v>
      </c>
      <c r="U231" s="200">
        <v>3834375</v>
      </c>
      <c r="V231" s="4">
        <f t="shared" si="195"/>
        <v>6.4825333465116399E-4</v>
      </c>
      <c r="W231" s="163">
        <v>865</v>
      </c>
      <c r="X231" s="163" t="s">
        <v>342</v>
      </c>
      <c r="Y231" s="8" t="s">
        <v>472</v>
      </c>
      <c r="Z231" s="11">
        <v>4109723</v>
      </c>
      <c r="AA231" s="161">
        <f t="shared" si="196"/>
        <v>6.7900117306034051E-4</v>
      </c>
      <c r="AB231">
        <v>865</v>
      </c>
      <c r="AC231" t="s">
        <v>342</v>
      </c>
      <c r="AD231" s="160">
        <v>4309993</v>
      </c>
      <c r="AE231" s="161">
        <f t="shared" si="197"/>
        <v>6.9913952930255642E-4</v>
      </c>
      <c r="AF231">
        <v>865</v>
      </c>
      <c r="AG231" t="s">
        <v>342</v>
      </c>
      <c r="AH231" s="3">
        <v>4097900</v>
      </c>
      <c r="AI231" s="161">
        <f t="shared" si="198"/>
        <v>6.8701729806954089E-4</v>
      </c>
      <c r="AJ231">
        <v>865</v>
      </c>
      <c r="AK231" t="s">
        <v>342</v>
      </c>
      <c r="AL231" s="3">
        <v>3700262</v>
      </c>
      <c r="AM231" s="161">
        <f t="shared" si="199"/>
        <v>6.4909798813584882E-4</v>
      </c>
      <c r="AN231" s="13">
        <v>865</v>
      </c>
      <c r="AO231" s="13" t="s">
        <v>342</v>
      </c>
      <c r="AP231" s="3">
        <v>3653910</v>
      </c>
      <c r="AQ231" s="161">
        <f t="shared" si="200"/>
        <v>6.3291933254083711E-4</v>
      </c>
      <c r="AR231" s="179">
        <f t="shared" si="214"/>
        <v>-96179</v>
      </c>
      <c r="AS231" s="4">
        <f t="shared" si="215"/>
        <v>-3.0478214316598988E-5</v>
      </c>
      <c r="AT231" s="4">
        <f t="shared" si="201"/>
        <v>-2.5083357783211083E-2</v>
      </c>
      <c r="AU231" s="4">
        <f t="shared" si="216"/>
        <v>-4.7015900555297301E-2</v>
      </c>
      <c r="AV231" s="3">
        <f t="shared" si="217"/>
        <v>-275348</v>
      </c>
      <c r="AW231" s="164">
        <f t="shared" si="218"/>
        <v>-3.0747838409176526E-5</v>
      </c>
      <c r="AX231" s="4">
        <f t="shared" si="202"/>
        <v>-6.6999162717292629E-2</v>
      </c>
      <c r="AY231" s="4">
        <f t="shared" si="219"/>
        <v>-4.5283925314285239E-2</v>
      </c>
      <c r="AZ231" s="157">
        <f t="shared" si="203"/>
        <v>-200270</v>
      </c>
      <c r="BA231" s="164">
        <f t="shared" si="220"/>
        <v>-2.0138356242215905E-5</v>
      </c>
      <c r="BB231" s="4">
        <f t="shared" si="204"/>
        <v>-4.6466432776108915E-2</v>
      </c>
      <c r="BC231" s="4">
        <f t="shared" si="221"/>
        <v>-2.8804488085955333E-2</v>
      </c>
      <c r="BD231" s="157">
        <f t="shared" si="205"/>
        <v>212093</v>
      </c>
      <c r="BE231" s="4">
        <f t="shared" si="222"/>
        <v>1.2122231233015527E-5</v>
      </c>
      <c r="BF231" s="4">
        <f t="shared" si="206"/>
        <v>5.1756509431660117E-2</v>
      </c>
      <c r="BG231" s="4">
        <f t="shared" si="223"/>
        <v>1.7644724910243086E-2</v>
      </c>
      <c r="BH231" s="157">
        <f t="shared" si="207"/>
        <v>397638</v>
      </c>
      <c r="BI231" s="4">
        <f t="shared" si="224"/>
        <v>3.7919309933692074E-5</v>
      </c>
      <c r="BJ231" s="4">
        <f t="shared" si="208"/>
        <v>0.10746212024986339</v>
      </c>
      <c r="BK231" s="4">
        <f t="shared" si="225"/>
        <v>5.8418467822697974E-2</v>
      </c>
      <c r="BL231" s="159">
        <f t="shared" si="209"/>
        <v>46352</v>
      </c>
      <c r="BM231" s="4">
        <f t="shared" si="226"/>
        <v>1.6178655595011702E-5</v>
      </c>
      <c r="BN231" s="4">
        <f t="shared" si="210"/>
        <v>1.2685588862341984E-2</v>
      </c>
      <c r="BO231" s="4">
        <f t="shared" si="227"/>
        <v>2.5561955154795063E-2</v>
      </c>
      <c r="BP231" s="157">
        <f t="shared" si="211"/>
        <v>180465</v>
      </c>
      <c r="BQ231" s="164">
        <f t="shared" si="228"/>
        <v>4.6081840519503398E-5</v>
      </c>
      <c r="BR231" s="4">
        <f t="shared" si="212"/>
        <v>4.9389558035091173E-2</v>
      </c>
      <c r="BS231" s="4">
        <f t="shared" si="229"/>
        <v>7.280839460932427E-2</v>
      </c>
    </row>
    <row r="232" spans="1:71" x14ac:dyDescent="0.35">
      <c r="A232">
        <v>866</v>
      </c>
      <c r="B232" t="s">
        <v>344</v>
      </c>
      <c r="C232" t="s">
        <v>472</v>
      </c>
      <c r="G232" s="200">
        <v>2821389</v>
      </c>
      <c r="H232" s="4">
        <f t="shared" si="213"/>
        <v>4.6939632369645242E-4</v>
      </c>
      <c r="I232" s="200">
        <v>174704</v>
      </c>
      <c r="J232" s="200">
        <v>3321794</v>
      </c>
      <c r="K232" s="4">
        <f t="shared" si="193"/>
        <v>5.4125341903121403E-4</v>
      </c>
      <c r="L232" s="200">
        <v>139253</v>
      </c>
      <c r="M232">
        <v>866</v>
      </c>
      <c r="N232" t="s">
        <v>344</v>
      </c>
      <c r="O232" t="s">
        <v>472</v>
      </c>
      <c r="P232" s="200">
        <v>2920046</v>
      </c>
      <c r="Q232" s="4">
        <f t="shared" si="194"/>
        <v>4.8256746543853373E-4</v>
      </c>
      <c r="R232">
        <v>866</v>
      </c>
      <c r="S232" t="s">
        <v>344</v>
      </c>
      <c r="T232" t="s">
        <v>472</v>
      </c>
      <c r="U232" s="200">
        <v>2778769</v>
      </c>
      <c r="V232" s="4">
        <f t="shared" si="195"/>
        <v>4.6978875839616115E-4</v>
      </c>
      <c r="W232" s="163">
        <v>866</v>
      </c>
      <c r="X232" s="163" t="s">
        <v>344</v>
      </c>
      <c r="Y232" s="8" t="s">
        <v>472</v>
      </c>
      <c r="Z232" s="11">
        <v>2862948</v>
      </c>
      <c r="AA232" s="161">
        <f t="shared" si="196"/>
        <v>4.7301121034453071E-4</v>
      </c>
      <c r="AB232">
        <v>866</v>
      </c>
      <c r="AC232" t="s">
        <v>344</v>
      </c>
      <c r="AD232" s="160">
        <v>2783585</v>
      </c>
      <c r="AE232" s="161">
        <f t="shared" si="197"/>
        <v>4.515353752717595E-4</v>
      </c>
      <c r="AF232">
        <v>866</v>
      </c>
      <c r="AG232" t="s">
        <v>344</v>
      </c>
      <c r="AH232" s="3">
        <v>2483824</v>
      </c>
      <c r="AI232" s="161">
        <f t="shared" si="198"/>
        <v>4.1641573814887606E-4</v>
      </c>
      <c r="AJ232">
        <v>866</v>
      </c>
      <c r="AK232" t="s">
        <v>344</v>
      </c>
      <c r="AL232" s="3">
        <v>2299197</v>
      </c>
      <c r="AM232" s="161">
        <f t="shared" si="199"/>
        <v>4.0332391247646231E-4</v>
      </c>
      <c r="AN232" s="13">
        <v>866</v>
      </c>
      <c r="AO232" s="13" t="s">
        <v>344</v>
      </c>
      <c r="AP232" s="3">
        <v>2258116</v>
      </c>
      <c r="AQ232" s="161">
        <f t="shared" si="200"/>
        <v>3.9114408168777694E-4</v>
      </c>
      <c r="AR232" s="179">
        <f t="shared" si="214"/>
        <v>141277</v>
      </c>
      <c r="AS232" s="4">
        <f t="shared" si="215"/>
        <v>1.2778707042372585E-5</v>
      </c>
      <c r="AT232" s="4">
        <f t="shared" si="201"/>
        <v>5.0841577691416596E-2</v>
      </c>
      <c r="AU232" s="4">
        <f t="shared" si="216"/>
        <v>2.7200963867246523E-2</v>
      </c>
      <c r="AV232" s="3">
        <f t="shared" si="217"/>
        <v>-84179</v>
      </c>
      <c r="AW232" s="164">
        <f t="shared" si="218"/>
        <v>-3.2224519483695611E-6</v>
      </c>
      <c r="AX232" s="4">
        <f t="shared" si="202"/>
        <v>-2.9402909169150122E-2</v>
      </c>
      <c r="AY232" s="4">
        <f t="shared" si="219"/>
        <v>-6.8126333539164953E-3</v>
      </c>
      <c r="AZ232" s="157">
        <f t="shared" si="203"/>
        <v>79363</v>
      </c>
      <c r="BA232" s="164">
        <f t="shared" si="220"/>
        <v>2.1475835072771207E-5</v>
      </c>
      <c r="BB232" s="4">
        <f t="shared" si="204"/>
        <v>2.8511074747133644E-2</v>
      </c>
      <c r="BC232" s="4">
        <f t="shared" si="221"/>
        <v>4.7561799692539784E-2</v>
      </c>
      <c r="BD232" s="157">
        <f t="shared" si="205"/>
        <v>299761</v>
      </c>
      <c r="BE232" s="4">
        <f t="shared" si="222"/>
        <v>3.5119637122883436E-5</v>
      </c>
      <c r="BF232" s="4">
        <f t="shared" si="206"/>
        <v>0.12068528204896965</v>
      </c>
      <c r="BG232" s="4">
        <f t="shared" si="223"/>
        <v>8.4337919789015128E-2</v>
      </c>
      <c r="BH232" s="157">
        <f t="shared" si="207"/>
        <v>184627</v>
      </c>
      <c r="BI232" s="4">
        <f t="shared" si="224"/>
        <v>1.3091825672413755E-5</v>
      </c>
      <c r="BJ232" s="4">
        <f t="shared" si="208"/>
        <v>8.0300644094438184E-2</v>
      </c>
      <c r="BK232" s="4">
        <f t="shared" si="225"/>
        <v>3.2459830095439193E-2</v>
      </c>
      <c r="BL232" s="159">
        <f t="shared" si="209"/>
        <v>41081</v>
      </c>
      <c r="BM232" s="4">
        <f t="shared" si="226"/>
        <v>1.2179830788685371E-5</v>
      </c>
      <c r="BN232" s="4">
        <f t="shared" si="210"/>
        <v>1.8192599494445811E-2</v>
      </c>
      <c r="BO232" s="4">
        <f t="shared" si="227"/>
        <v>3.1138987802473466E-2</v>
      </c>
      <c r="BP232" s="157">
        <f t="shared" si="211"/>
        <v>520653</v>
      </c>
      <c r="BQ232" s="164">
        <f t="shared" si="228"/>
        <v>8.1867128656753769E-5</v>
      </c>
      <c r="BR232" s="4">
        <f t="shared" si="212"/>
        <v>0.23056964301213934</v>
      </c>
      <c r="BS232" s="4">
        <f t="shared" si="229"/>
        <v>0.20930171895609198</v>
      </c>
    </row>
    <row r="233" spans="1:71" x14ac:dyDescent="0.35">
      <c r="A233">
        <v>867</v>
      </c>
      <c r="B233" t="s">
        <v>345</v>
      </c>
      <c r="C233" t="s">
        <v>473</v>
      </c>
      <c r="G233" s="200">
        <v>10434756</v>
      </c>
      <c r="H233" s="4">
        <f t="shared" si="213"/>
        <v>1.7360371452038337E-3</v>
      </c>
      <c r="I233" s="200">
        <v>991962</v>
      </c>
      <c r="J233" s="200">
        <v>10277245</v>
      </c>
      <c r="K233" s="4">
        <f t="shared" si="193"/>
        <v>1.6745752429173661E-3</v>
      </c>
      <c r="L233" s="200">
        <v>680727</v>
      </c>
      <c r="M233">
        <v>867</v>
      </c>
      <c r="N233" t="s">
        <v>345</v>
      </c>
      <c r="O233" t="s">
        <v>473</v>
      </c>
      <c r="P233" s="200">
        <v>10473596</v>
      </c>
      <c r="Q233" s="4">
        <f t="shared" si="194"/>
        <v>1.7308688547191262E-3</v>
      </c>
      <c r="R233">
        <v>867</v>
      </c>
      <c r="S233" t="s">
        <v>345</v>
      </c>
      <c r="T233" t="s">
        <v>473</v>
      </c>
      <c r="U233" s="200">
        <v>10249371</v>
      </c>
      <c r="V233" s="4">
        <f t="shared" si="195"/>
        <v>1.7327958086590216E-3</v>
      </c>
      <c r="W233" s="163">
        <v>867</v>
      </c>
      <c r="X233" s="163" t="s">
        <v>345</v>
      </c>
      <c r="Y233" s="8" t="s">
        <v>473</v>
      </c>
      <c r="Z233" s="11">
        <v>10734813</v>
      </c>
      <c r="AA233" s="161">
        <f t="shared" si="196"/>
        <v>1.773586837746338E-3</v>
      </c>
      <c r="AB233">
        <v>867</v>
      </c>
      <c r="AC233" t="s">
        <v>345</v>
      </c>
      <c r="AD233" s="160">
        <v>11170492</v>
      </c>
      <c r="AE233" s="161">
        <f t="shared" si="197"/>
        <v>1.812005847563551E-3</v>
      </c>
      <c r="AF233">
        <v>867</v>
      </c>
      <c r="AG233" t="s">
        <v>345</v>
      </c>
      <c r="AH233" s="3">
        <v>10119657</v>
      </c>
      <c r="AI233" s="161">
        <f t="shared" si="198"/>
        <v>1.6965712705362542E-3</v>
      </c>
      <c r="AJ233">
        <v>867</v>
      </c>
      <c r="AK233" t="s">
        <v>345</v>
      </c>
      <c r="AL233" s="3">
        <v>10178079</v>
      </c>
      <c r="AM233" s="161">
        <f t="shared" si="199"/>
        <v>1.7854331941867178E-3</v>
      </c>
      <c r="AN233" s="13">
        <v>867</v>
      </c>
      <c r="AO233" s="13" t="s">
        <v>345</v>
      </c>
      <c r="AP233" s="3">
        <v>10315821</v>
      </c>
      <c r="AQ233" s="161">
        <f t="shared" si="200"/>
        <v>1.7868755776499015E-3</v>
      </c>
      <c r="AR233" s="179">
        <f t="shared" si="214"/>
        <v>224225</v>
      </c>
      <c r="AS233" s="4">
        <f t="shared" si="215"/>
        <v>-1.9269539398953598E-6</v>
      </c>
      <c r="AT233" s="4">
        <f t="shared" si="201"/>
        <v>2.1876952253948072E-2</v>
      </c>
      <c r="AU233" s="4">
        <f t="shared" si="216"/>
        <v>-1.1120490540582467E-3</v>
      </c>
      <c r="AV233" s="3">
        <f t="shared" si="217"/>
        <v>-485442</v>
      </c>
      <c r="AW233" s="164">
        <f t="shared" si="218"/>
        <v>-4.0791029087316414E-5</v>
      </c>
      <c r="AX233" s="4">
        <f t="shared" si="202"/>
        <v>-4.5221281451293095E-2</v>
      </c>
      <c r="AY233" s="4">
        <f t="shared" si="219"/>
        <v>-2.2999172196805865E-2</v>
      </c>
      <c r="AZ233" s="157">
        <f t="shared" si="203"/>
        <v>-435679</v>
      </c>
      <c r="BA233" s="164">
        <f t="shared" si="220"/>
        <v>-3.8419009817213055E-5</v>
      </c>
      <c r="BB233" s="4">
        <f t="shared" si="204"/>
        <v>-3.9002668817094181E-2</v>
      </c>
      <c r="BC233" s="4">
        <f t="shared" si="221"/>
        <v>-2.1202475626042713E-2</v>
      </c>
      <c r="BD233" s="157">
        <f t="shared" si="205"/>
        <v>1050835</v>
      </c>
      <c r="BE233" s="4">
        <f t="shared" si="222"/>
        <v>1.154345770272968E-4</v>
      </c>
      <c r="BF233" s="4">
        <f t="shared" si="206"/>
        <v>0.10384097010402625</v>
      </c>
      <c r="BG233" s="4">
        <f t="shared" si="223"/>
        <v>6.8039922066350983E-2</v>
      </c>
      <c r="BH233" s="157">
        <f t="shared" si="207"/>
        <v>-58422</v>
      </c>
      <c r="BI233" s="4">
        <f t="shared" si="224"/>
        <v>-8.8861923650463597E-5</v>
      </c>
      <c r="BJ233" s="4">
        <f t="shared" si="208"/>
        <v>-5.7399829574912905E-3</v>
      </c>
      <c r="BK233" s="4">
        <f t="shared" si="225"/>
        <v>-4.9770511682987427E-2</v>
      </c>
      <c r="BL233" s="159">
        <f t="shared" si="209"/>
        <v>-137742</v>
      </c>
      <c r="BM233" s="4">
        <f t="shared" si="226"/>
        <v>-1.4423834631836687E-6</v>
      </c>
      <c r="BN233" s="4">
        <f t="shared" si="210"/>
        <v>-1.3352500009451502E-2</v>
      </c>
      <c r="BO233" s="4">
        <f t="shared" si="227"/>
        <v>-8.0720979189871254E-4</v>
      </c>
      <c r="BP233" s="157">
        <f t="shared" si="211"/>
        <v>-66450</v>
      </c>
      <c r="BQ233" s="164">
        <f t="shared" si="228"/>
        <v>-1.328873990356352E-5</v>
      </c>
      <c r="BR233" s="4">
        <f t="shared" si="212"/>
        <v>-6.4415619464509898E-3</v>
      </c>
      <c r="BS233" s="4">
        <f t="shared" si="229"/>
        <v>-7.4368579826027221E-3</v>
      </c>
    </row>
    <row r="234" spans="1:71" x14ac:dyDescent="0.35">
      <c r="A234">
        <v>873</v>
      </c>
      <c r="B234" t="s">
        <v>366</v>
      </c>
      <c r="C234" t="s">
        <v>472</v>
      </c>
      <c r="G234" s="200">
        <v>3766103</v>
      </c>
      <c r="H234" s="4">
        <f t="shared" si="213"/>
        <v>6.2656900656456118E-4</v>
      </c>
      <c r="I234" s="200">
        <v>176486</v>
      </c>
      <c r="J234" s="200">
        <v>3886782</v>
      </c>
      <c r="K234" s="4">
        <f t="shared" si="193"/>
        <v>6.3331261557127865E-4</v>
      </c>
      <c r="L234" s="200">
        <v>171613</v>
      </c>
      <c r="M234">
        <v>873</v>
      </c>
      <c r="N234" t="s">
        <v>366</v>
      </c>
      <c r="O234" t="s">
        <v>472</v>
      </c>
      <c r="P234" s="200">
        <v>3842894</v>
      </c>
      <c r="Q234" s="4">
        <f t="shared" si="194"/>
        <v>6.350775356035311E-4</v>
      </c>
      <c r="R234">
        <v>873</v>
      </c>
      <c r="S234" t="s">
        <v>366</v>
      </c>
      <c r="T234" t="s">
        <v>472</v>
      </c>
      <c r="U234" s="200">
        <v>3719153</v>
      </c>
      <c r="V234" s="4">
        <f t="shared" si="195"/>
        <v>6.2877348572528259E-4</v>
      </c>
      <c r="W234" s="163">
        <v>873</v>
      </c>
      <c r="X234" s="163" t="s">
        <v>366</v>
      </c>
      <c r="Y234" s="8" t="s">
        <v>472</v>
      </c>
      <c r="Z234" s="11">
        <v>3897735</v>
      </c>
      <c r="AA234" s="161">
        <f t="shared" si="196"/>
        <v>6.4397689023769887E-4</v>
      </c>
      <c r="AB234">
        <v>873</v>
      </c>
      <c r="AC234" t="s">
        <v>366</v>
      </c>
      <c r="AD234" s="160">
        <v>3957072</v>
      </c>
      <c r="AE234" s="161">
        <f t="shared" si="197"/>
        <v>6.4189093938118362E-4</v>
      </c>
      <c r="AF234">
        <v>873</v>
      </c>
      <c r="AG234" t="s">
        <v>366</v>
      </c>
      <c r="AH234" s="3">
        <v>3540497</v>
      </c>
      <c r="AI234" s="161">
        <f t="shared" si="198"/>
        <v>5.9356809164775009E-4</v>
      </c>
      <c r="AJ234">
        <v>873</v>
      </c>
      <c r="AK234" t="s">
        <v>366</v>
      </c>
      <c r="AL234" s="3">
        <v>3475856</v>
      </c>
      <c r="AM234" s="161">
        <f t="shared" si="199"/>
        <v>6.0973280720390049E-4</v>
      </c>
      <c r="AN234" s="13">
        <v>873</v>
      </c>
      <c r="AO234" s="13" t="s">
        <v>366</v>
      </c>
      <c r="AP234" s="3">
        <v>3716745</v>
      </c>
      <c r="AQ234" s="161">
        <f t="shared" si="200"/>
        <v>6.4380342280584185E-4</v>
      </c>
      <c r="AR234" s="179">
        <f t="shared" si="214"/>
        <v>123741</v>
      </c>
      <c r="AS234" s="4">
        <f t="shared" si="215"/>
        <v>6.3040498782485034E-6</v>
      </c>
      <c r="AT234" s="4">
        <f t="shared" si="201"/>
        <v>3.3271285155517936E-2</v>
      </c>
      <c r="AU234" s="4">
        <f t="shared" si="216"/>
        <v>1.0025947374318524E-2</v>
      </c>
      <c r="AV234" s="3">
        <f t="shared" si="217"/>
        <v>-178582</v>
      </c>
      <c r="AW234" s="164">
        <f t="shared" si="218"/>
        <v>-1.5203404512416276E-5</v>
      </c>
      <c r="AX234" s="4">
        <f t="shared" si="202"/>
        <v>-4.5816865435951905E-2</v>
      </c>
      <c r="AY234" s="4">
        <f t="shared" si="219"/>
        <v>-2.3608618170761587E-2</v>
      </c>
      <c r="AZ234" s="157">
        <f t="shared" si="203"/>
        <v>-59337</v>
      </c>
      <c r="BA234" s="164">
        <f t="shared" si="220"/>
        <v>2.0859508565152472E-6</v>
      </c>
      <c r="BB234" s="4">
        <f t="shared" si="204"/>
        <v>-1.4995178253011318E-2</v>
      </c>
      <c r="BC234" s="4">
        <f t="shared" si="221"/>
        <v>3.2496966829384018E-3</v>
      </c>
      <c r="BD234" s="157">
        <f t="shared" si="205"/>
        <v>416575</v>
      </c>
      <c r="BE234" s="4">
        <f t="shared" si="222"/>
        <v>4.832284773343353E-5</v>
      </c>
      <c r="BF234" s="4">
        <f t="shared" si="206"/>
        <v>0.11766003473523633</v>
      </c>
      <c r="BG234" s="4">
        <f t="shared" si="223"/>
        <v>8.141079079788284E-2</v>
      </c>
      <c r="BH234" s="157">
        <f t="shared" si="207"/>
        <v>64641</v>
      </c>
      <c r="BI234" s="4">
        <f t="shared" si="224"/>
        <v>-1.6164715556150401E-5</v>
      </c>
      <c r="BJ234" s="4">
        <f t="shared" si="208"/>
        <v>1.859714556644464E-2</v>
      </c>
      <c r="BK234" s="4">
        <f t="shared" si="225"/>
        <v>-2.6511146136745049E-2</v>
      </c>
      <c r="BL234" s="159">
        <f t="shared" si="209"/>
        <v>-240889</v>
      </c>
      <c r="BM234" s="4">
        <f t="shared" si="226"/>
        <v>-3.4070615601941362E-5</v>
      </c>
      <c r="BN234" s="4">
        <f t="shared" si="210"/>
        <v>-6.4811817867515803E-2</v>
      </c>
      <c r="BO234" s="4">
        <f t="shared" si="227"/>
        <v>-5.2920836384270628E-2</v>
      </c>
      <c r="BP234" s="157">
        <f t="shared" si="211"/>
        <v>2408</v>
      </c>
      <c r="BQ234" s="164">
        <f t="shared" si="228"/>
        <v>1.7346743185701462E-7</v>
      </c>
      <c r="BR234" s="4">
        <f t="shared" si="212"/>
        <v>6.4787872183859807E-4</v>
      </c>
      <c r="BS234" s="4">
        <f t="shared" si="229"/>
        <v>2.6944161169725392E-4</v>
      </c>
    </row>
    <row r="235" spans="1:71" x14ac:dyDescent="0.35">
      <c r="A235">
        <v>879</v>
      </c>
      <c r="B235" t="s">
        <v>381</v>
      </c>
      <c r="C235" t="s">
        <v>472</v>
      </c>
      <c r="G235" s="200">
        <v>3256497</v>
      </c>
      <c r="H235" s="4">
        <f t="shared" si="213"/>
        <v>5.4178552476405277E-4</v>
      </c>
      <c r="I235" s="200">
        <v>253465</v>
      </c>
      <c r="J235" s="200">
        <v>3258619</v>
      </c>
      <c r="K235" s="4">
        <f t="shared" si="193"/>
        <v>5.3095967873687401E-4</v>
      </c>
      <c r="L235" s="200">
        <v>228288</v>
      </c>
      <c r="M235">
        <v>879</v>
      </c>
      <c r="N235" t="s">
        <v>381</v>
      </c>
      <c r="O235" t="s">
        <v>472</v>
      </c>
      <c r="P235" s="200">
        <v>3002949</v>
      </c>
      <c r="Q235" s="4">
        <f t="shared" si="194"/>
        <v>4.9626803405534688E-4</v>
      </c>
      <c r="R235">
        <v>879</v>
      </c>
      <c r="S235" t="s">
        <v>381</v>
      </c>
      <c r="T235" t="s">
        <v>472</v>
      </c>
      <c r="U235" s="200">
        <v>2887615</v>
      </c>
      <c r="V235" s="4">
        <f t="shared" si="195"/>
        <v>4.8819065765313014E-4</v>
      </c>
      <c r="W235" s="163">
        <v>879</v>
      </c>
      <c r="X235" s="163" t="s">
        <v>381</v>
      </c>
      <c r="Y235" s="8" t="s">
        <v>472</v>
      </c>
      <c r="Z235" s="11">
        <v>2908550</v>
      </c>
      <c r="AA235" s="161">
        <f t="shared" si="196"/>
        <v>4.8054549221557106E-4</v>
      </c>
      <c r="AB235">
        <v>879</v>
      </c>
      <c r="AC235" t="s">
        <v>381</v>
      </c>
      <c r="AD235" s="160">
        <v>3179051</v>
      </c>
      <c r="AE235" s="161">
        <f t="shared" si="197"/>
        <v>5.1568534328682702E-4</v>
      </c>
      <c r="AF235">
        <v>879</v>
      </c>
      <c r="AG235" t="s">
        <v>381</v>
      </c>
      <c r="AH235" s="3">
        <v>2943895</v>
      </c>
      <c r="AI235" s="161">
        <f t="shared" si="198"/>
        <v>4.935471311404454E-4</v>
      </c>
      <c r="AJ235">
        <v>879</v>
      </c>
      <c r="AK235" t="s">
        <v>381</v>
      </c>
      <c r="AL235" s="3">
        <v>2498299</v>
      </c>
      <c r="AM235" s="161">
        <f t="shared" si="199"/>
        <v>4.3825027921314842E-4</v>
      </c>
      <c r="AN235" s="13">
        <v>879</v>
      </c>
      <c r="AO235" s="13" t="s">
        <v>381</v>
      </c>
      <c r="AP235" s="3">
        <v>2286416</v>
      </c>
      <c r="AQ235" s="161">
        <f t="shared" si="200"/>
        <v>3.960461228193061E-4</v>
      </c>
      <c r="AR235" s="179">
        <f t="shared" si="214"/>
        <v>115334</v>
      </c>
      <c r="AS235" s="4">
        <f t="shared" si="215"/>
        <v>8.0773764022167385E-6</v>
      </c>
      <c r="AT235" s="4">
        <f t="shared" si="201"/>
        <v>3.9940920101883388E-2</v>
      </c>
      <c r="AU235" s="4">
        <f t="shared" si="216"/>
        <v>1.6545536616876202E-2</v>
      </c>
      <c r="AV235" s="3">
        <f t="shared" si="217"/>
        <v>-20935</v>
      </c>
      <c r="AW235" s="164">
        <f t="shared" si="218"/>
        <v>7.6451654375590773E-6</v>
      </c>
      <c r="AX235" s="4">
        <f t="shared" si="202"/>
        <v>-7.1977445806329617E-3</v>
      </c>
      <c r="AY235" s="4">
        <f t="shared" si="219"/>
        <v>1.5909347941879107E-2</v>
      </c>
      <c r="AZ235" s="157">
        <f t="shared" si="203"/>
        <v>-270501</v>
      </c>
      <c r="BA235" s="164">
        <f t="shared" si="220"/>
        <v>-3.5139851071255954E-5</v>
      </c>
      <c r="BB235" s="4">
        <f t="shared" si="204"/>
        <v>-8.5088600340164411E-2</v>
      </c>
      <c r="BC235" s="4">
        <f t="shared" si="221"/>
        <v>-6.8142039576468971E-2</v>
      </c>
      <c r="BD235" s="157">
        <f t="shared" si="205"/>
        <v>235156</v>
      </c>
      <c r="BE235" s="4">
        <f t="shared" si="222"/>
        <v>2.2138212146381622E-5</v>
      </c>
      <c r="BF235" s="4">
        <f t="shared" si="206"/>
        <v>7.9879207648370615E-2</v>
      </c>
      <c r="BG235" s="4">
        <f t="shared" si="223"/>
        <v>4.4855315226382905E-2</v>
      </c>
      <c r="BH235" s="157">
        <f t="shared" si="207"/>
        <v>445596</v>
      </c>
      <c r="BI235" s="4">
        <f t="shared" si="224"/>
        <v>5.5296851927296971E-5</v>
      </c>
      <c r="BJ235" s="4">
        <f t="shared" si="208"/>
        <v>0.17835975597796741</v>
      </c>
      <c r="BK235" s="4">
        <f t="shared" si="225"/>
        <v>0.12617642144251245</v>
      </c>
      <c r="BL235" s="159">
        <f t="shared" si="209"/>
        <v>211883</v>
      </c>
      <c r="BM235" s="4">
        <f t="shared" si="226"/>
        <v>4.2204156393842326E-5</v>
      </c>
      <c r="BN235" s="4">
        <f t="shared" si="210"/>
        <v>9.2670362698651518E-2</v>
      </c>
      <c r="BO235" s="4">
        <f t="shared" si="227"/>
        <v>0.10656374084262338</v>
      </c>
      <c r="BP235" s="157">
        <f t="shared" si="211"/>
        <v>601199</v>
      </c>
      <c r="BQ235" s="164">
        <f t="shared" si="228"/>
        <v>8.4499369396264965E-5</v>
      </c>
      <c r="BR235" s="4">
        <f t="shared" si="212"/>
        <v>0.26294383874150634</v>
      </c>
      <c r="BS235" s="4">
        <f t="shared" si="229"/>
        <v>0.2133573958374978</v>
      </c>
    </row>
    <row r="236" spans="1:71" x14ac:dyDescent="0.35">
      <c r="A236">
        <v>880</v>
      </c>
      <c r="B236" t="s">
        <v>368</v>
      </c>
      <c r="C236" t="s">
        <v>472</v>
      </c>
      <c r="G236" s="200">
        <v>3015584</v>
      </c>
      <c r="H236" s="4">
        <f t="shared" si="213"/>
        <v>5.0170467220147336E-4</v>
      </c>
      <c r="I236" s="200">
        <v>118835</v>
      </c>
      <c r="J236" s="200">
        <v>3178769</v>
      </c>
      <c r="K236" s="4">
        <f t="shared" si="193"/>
        <v>5.1794891241312168E-4</v>
      </c>
      <c r="L236" s="200">
        <v>86887</v>
      </c>
      <c r="M236">
        <v>880</v>
      </c>
      <c r="N236" t="s">
        <v>368</v>
      </c>
      <c r="O236" t="s">
        <v>472</v>
      </c>
      <c r="P236" s="200">
        <v>3149717</v>
      </c>
      <c r="Q236" s="4">
        <f t="shared" si="194"/>
        <v>5.2052294708325214E-4</v>
      </c>
      <c r="R236">
        <v>880</v>
      </c>
      <c r="S236" t="s">
        <v>368</v>
      </c>
      <c r="T236" t="s">
        <v>472</v>
      </c>
      <c r="U236" s="200">
        <v>3062913</v>
      </c>
      <c r="V236" s="4">
        <f t="shared" si="195"/>
        <v>5.1782717287599694E-4</v>
      </c>
      <c r="W236" s="163">
        <v>880</v>
      </c>
      <c r="X236" s="163" t="s">
        <v>368</v>
      </c>
      <c r="Y236" s="8" t="s">
        <v>472</v>
      </c>
      <c r="Z236" s="11">
        <v>3098701</v>
      </c>
      <c r="AA236" s="161">
        <f t="shared" si="196"/>
        <v>5.1196190447951127E-4</v>
      </c>
      <c r="AB236">
        <v>880</v>
      </c>
      <c r="AC236" t="s">
        <v>368</v>
      </c>
      <c r="AD236" s="160">
        <v>3113180</v>
      </c>
      <c r="AE236" s="161">
        <f t="shared" si="197"/>
        <v>5.0500017049543528E-4</v>
      </c>
      <c r="AF236">
        <v>880</v>
      </c>
      <c r="AG236" t="s">
        <v>368</v>
      </c>
      <c r="AH236" s="3">
        <v>2802937</v>
      </c>
      <c r="AI236" s="161">
        <f t="shared" si="198"/>
        <v>4.6991537236124471E-4</v>
      </c>
      <c r="AJ236">
        <v>880</v>
      </c>
      <c r="AK236" t="s">
        <v>368</v>
      </c>
      <c r="AL236" s="3">
        <v>2923273</v>
      </c>
      <c r="AM236" s="161">
        <f t="shared" si="199"/>
        <v>5.1279899182053788E-4</v>
      </c>
      <c r="AN236" s="13">
        <v>880</v>
      </c>
      <c r="AO236" s="13" t="s">
        <v>368</v>
      </c>
      <c r="AP236" s="3">
        <v>3206194</v>
      </c>
      <c r="AQ236" s="161">
        <f t="shared" si="200"/>
        <v>5.5536730967003481E-4</v>
      </c>
      <c r="AR236" s="179">
        <f t="shared" si="214"/>
        <v>86804</v>
      </c>
      <c r="AS236" s="4">
        <f t="shared" si="215"/>
        <v>2.6957742072552041E-6</v>
      </c>
      <c r="AT236" s="4">
        <f t="shared" si="201"/>
        <v>2.8340341367841658E-2</v>
      </c>
      <c r="AU236" s="4">
        <f t="shared" si="216"/>
        <v>5.2059342353220923E-3</v>
      </c>
      <c r="AV236" s="3">
        <f t="shared" si="217"/>
        <v>-35788</v>
      </c>
      <c r="AW236" s="164">
        <f t="shared" si="218"/>
        <v>5.8652683964856723E-6</v>
      </c>
      <c r="AX236" s="4">
        <f t="shared" si="202"/>
        <v>-1.1549355681622719E-2</v>
      </c>
      <c r="AY236" s="4">
        <f t="shared" si="219"/>
        <v>1.1456454757993425E-2</v>
      </c>
      <c r="AZ236" s="157">
        <f t="shared" si="203"/>
        <v>-14479</v>
      </c>
      <c r="BA236" s="164">
        <f t="shared" si="220"/>
        <v>6.9617339840759816E-6</v>
      </c>
      <c r="BB236" s="4">
        <f t="shared" si="204"/>
        <v>-4.6508714561959152E-3</v>
      </c>
      <c r="BC236" s="4">
        <f t="shared" si="221"/>
        <v>1.3785607195431451E-2</v>
      </c>
      <c r="BD236" s="157">
        <f t="shared" si="205"/>
        <v>310243</v>
      </c>
      <c r="BE236" s="4">
        <f t="shared" si="222"/>
        <v>3.5084798134190579E-5</v>
      </c>
      <c r="BF236" s="4">
        <f t="shared" si="206"/>
        <v>0.11068497080027129</v>
      </c>
      <c r="BG236" s="4">
        <f t="shared" si="223"/>
        <v>7.4661950210088771E-2</v>
      </c>
      <c r="BH236" s="157">
        <f t="shared" si="207"/>
        <v>-120336</v>
      </c>
      <c r="BI236" s="4">
        <f t="shared" si="224"/>
        <v>-4.2883619459293176E-5</v>
      </c>
      <c r="BJ236" s="4">
        <f t="shared" si="208"/>
        <v>-4.1164817654731525E-2</v>
      </c>
      <c r="BK236" s="4">
        <f t="shared" si="225"/>
        <v>-8.3626567413964376E-2</v>
      </c>
      <c r="BL236" s="159">
        <f t="shared" si="209"/>
        <v>-282921</v>
      </c>
      <c r="BM236" s="4">
        <f t="shared" si="226"/>
        <v>-4.2568317849496929E-5</v>
      </c>
      <c r="BN236" s="4">
        <f t="shared" si="210"/>
        <v>-8.8242009061210894E-2</v>
      </c>
      <c r="BO236" s="4">
        <f t="shared" si="227"/>
        <v>-7.6648944056121007E-2</v>
      </c>
      <c r="BP236" s="157">
        <f t="shared" si="211"/>
        <v>-143281</v>
      </c>
      <c r="BQ236" s="164">
        <f t="shared" si="228"/>
        <v>-4.3405405190523544E-5</v>
      </c>
      <c r="BR236" s="4">
        <f t="shared" si="212"/>
        <v>-4.4688811718816765E-2</v>
      </c>
      <c r="BS236" s="4">
        <f t="shared" si="229"/>
        <v>-7.8156211996547612E-2</v>
      </c>
    </row>
    <row r="237" spans="1:71" x14ac:dyDescent="0.35">
      <c r="A237">
        <v>882</v>
      </c>
      <c r="B237" t="s">
        <v>180</v>
      </c>
      <c r="C237" t="s">
        <v>472</v>
      </c>
      <c r="G237" s="200">
        <v>14890400</v>
      </c>
      <c r="H237" s="4">
        <f t="shared" si="213"/>
        <v>2.4773255365955048E-3</v>
      </c>
      <c r="I237" s="200">
        <v>502975</v>
      </c>
      <c r="J237" s="200">
        <v>15258734</v>
      </c>
      <c r="K237" s="4">
        <f t="shared" si="193"/>
        <v>2.4862595174739411E-3</v>
      </c>
      <c r="L237" s="200">
        <v>347789</v>
      </c>
      <c r="M237">
        <v>882</v>
      </c>
      <c r="N237" t="s">
        <v>180</v>
      </c>
      <c r="O237" t="s">
        <v>472</v>
      </c>
      <c r="P237" s="200">
        <v>15319291</v>
      </c>
      <c r="Q237" s="4">
        <f t="shared" si="194"/>
        <v>2.531669511434183E-3</v>
      </c>
      <c r="R237">
        <v>882</v>
      </c>
      <c r="S237" t="s">
        <v>180</v>
      </c>
      <c r="T237" t="s">
        <v>472</v>
      </c>
      <c r="U237" s="200">
        <v>14858931</v>
      </c>
      <c r="V237" s="4">
        <f t="shared" si="195"/>
        <v>2.5121047289588406E-3</v>
      </c>
      <c r="W237" s="163">
        <v>882</v>
      </c>
      <c r="X237" s="163" t="s">
        <v>180</v>
      </c>
      <c r="Y237" s="8" t="s">
        <v>472</v>
      </c>
      <c r="Z237" s="11">
        <v>14937251</v>
      </c>
      <c r="AA237" s="161">
        <f t="shared" si="196"/>
        <v>2.4679062192991463E-3</v>
      </c>
      <c r="AB237">
        <v>882</v>
      </c>
      <c r="AC237" t="s">
        <v>180</v>
      </c>
      <c r="AD237" s="160">
        <v>15162243</v>
      </c>
      <c r="AE237" s="161">
        <f t="shared" si="197"/>
        <v>2.4595221927717703E-3</v>
      </c>
      <c r="AF237">
        <v>882</v>
      </c>
      <c r="AG237" t="s">
        <v>180</v>
      </c>
      <c r="AH237" s="3">
        <v>15329359</v>
      </c>
      <c r="AI237" s="161">
        <f t="shared" si="198"/>
        <v>2.5699833576509918E-3</v>
      </c>
      <c r="AJ237">
        <v>882</v>
      </c>
      <c r="AK237" t="s">
        <v>180</v>
      </c>
      <c r="AL237" s="3">
        <v>14536611</v>
      </c>
      <c r="AM237" s="161">
        <f t="shared" si="199"/>
        <v>2.5500045549243407E-3</v>
      </c>
      <c r="AN237" s="13">
        <v>882</v>
      </c>
      <c r="AO237" s="13" t="s">
        <v>180</v>
      </c>
      <c r="AP237" s="3">
        <v>15181749</v>
      </c>
      <c r="AQ237" s="161">
        <f t="shared" si="200"/>
        <v>2.6297370334470529E-3</v>
      </c>
      <c r="AR237" s="179">
        <f t="shared" si="214"/>
        <v>460360</v>
      </c>
      <c r="AS237" s="4">
        <f t="shared" si="215"/>
        <v>1.9564782475342459E-5</v>
      </c>
      <c r="AT237" s="4">
        <f t="shared" si="201"/>
        <v>3.0982040363468948E-2</v>
      </c>
      <c r="AU237" s="4">
        <f t="shared" si="216"/>
        <v>7.7882033538670264E-3</v>
      </c>
      <c r="AV237" s="3">
        <f t="shared" si="217"/>
        <v>-78320</v>
      </c>
      <c r="AW237" s="164">
        <f t="shared" si="218"/>
        <v>4.4198509659694289E-5</v>
      </c>
      <c r="AX237" s="4">
        <f t="shared" si="202"/>
        <v>-5.2432673187322084E-3</v>
      </c>
      <c r="AY237" s="4">
        <f t="shared" si="219"/>
        <v>1.7909314914018936E-2</v>
      </c>
      <c r="AZ237" s="157">
        <f t="shared" si="203"/>
        <v>-224992</v>
      </c>
      <c r="BA237" s="164">
        <f t="shared" si="220"/>
        <v>8.3840265273759512E-6</v>
      </c>
      <c r="BB237" s="4">
        <f t="shared" si="204"/>
        <v>-1.4838965448581718E-2</v>
      </c>
      <c r="BC237" s="4">
        <f t="shared" si="221"/>
        <v>3.408802958564701E-3</v>
      </c>
      <c r="BD237" s="157">
        <f t="shared" si="205"/>
        <v>-167116</v>
      </c>
      <c r="BE237" s="4">
        <f t="shared" si="222"/>
        <v>-1.1046116487922145E-4</v>
      </c>
      <c r="BF237" s="4">
        <f t="shared" si="206"/>
        <v>-1.0901695237224205E-2</v>
      </c>
      <c r="BG237" s="4">
        <f t="shared" si="223"/>
        <v>-4.2981276337985638E-2</v>
      </c>
      <c r="BH237" s="157">
        <f t="shared" si="207"/>
        <v>792748</v>
      </c>
      <c r="BI237" s="4">
        <f t="shared" si="224"/>
        <v>1.9978802726651132E-5</v>
      </c>
      <c r="BJ237" s="4">
        <f t="shared" si="208"/>
        <v>5.4534581684823238E-2</v>
      </c>
      <c r="BK237" s="4">
        <f t="shared" si="225"/>
        <v>7.8348106037967099E-3</v>
      </c>
      <c r="BL237" s="159">
        <f t="shared" si="209"/>
        <v>-645138</v>
      </c>
      <c r="BM237" s="4">
        <f t="shared" si="226"/>
        <v>-7.9732478522712234E-5</v>
      </c>
      <c r="BN237" s="4">
        <f t="shared" si="210"/>
        <v>-4.2494313402230532E-2</v>
      </c>
      <c r="BO237" s="4">
        <f t="shared" si="227"/>
        <v>-3.0319563328428733E-2</v>
      </c>
      <c r="BP237" s="157">
        <f t="shared" si="211"/>
        <v>-322818</v>
      </c>
      <c r="BQ237" s="164">
        <f t="shared" si="228"/>
        <v>-1.618308141479066E-4</v>
      </c>
      <c r="BR237" s="4">
        <f t="shared" si="212"/>
        <v>-2.1263557973458788E-2</v>
      </c>
      <c r="BS237" s="4">
        <f t="shared" si="229"/>
        <v>-6.153878204916146E-2</v>
      </c>
    </row>
    <row r="238" spans="1:71" x14ac:dyDescent="0.35">
      <c r="A238">
        <v>888</v>
      </c>
      <c r="B238" t="s">
        <v>33</v>
      </c>
      <c r="C238" t="s">
        <v>472</v>
      </c>
      <c r="G238" s="200">
        <v>3437845</v>
      </c>
      <c r="H238" s="4">
        <f t="shared" si="213"/>
        <v>5.7195650952003802E-4</v>
      </c>
      <c r="I238" s="200">
        <v>124616</v>
      </c>
      <c r="J238" s="200">
        <v>3567466</v>
      </c>
      <c r="K238" s="4">
        <f t="shared" si="193"/>
        <v>5.8128323724397385E-4</v>
      </c>
      <c r="L238" s="200">
        <v>88255</v>
      </c>
      <c r="M238">
        <v>888</v>
      </c>
      <c r="N238" t="s">
        <v>33</v>
      </c>
      <c r="O238" t="s">
        <v>472</v>
      </c>
      <c r="P238" s="200">
        <v>3476207</v>
      </c>
      <c r="Q238" s="4">
        <f t="shared" si="194"/>
        <v>5.74478758666709E-4</v>
      </c>
      <c r="R238">
        <v>888</v>
      </c>
      <c r="S238" t="s">
        <v>33</v>
      </c>
      <c r="T238" t="s">
        <v>472</v>
      </c>
      <c r="U238" s="200">
        <v>3333464</v>
      </c>
      <c r="V238" s="4">
        <f t="shared" si="195"/>
        <v>5.6356750550992218E-4</v>
      </c>
      <c r="W238" s="163">
        <v>888</v>
      </c>
      <c r="X238" s="163" t="s">
        <v>33</v>
      </c>
      <c r="Y238" s="8" t="s">
        <v>472</v>
      </c>
      <c r="Z238" s="11">
        <v>3479360</v>
      </c>
      <c r="AA238" s="161">
        <f t="shared" si="196"/>
        <v>5.7485371191664896E-4</v>
      </c>
      <c r="AB238">
        <v>888</v>
      </c>
      <c r="AC238" t="s">
        <v>33</v>
      </c>
      <c r="AD238" s="160">
        <v>3615252</v>
      </c>
      <c r="AE238" s="161">
        <f t="shared" si="197"/>
        <v>5.8644308275909631E-4</v>
      </c>
      <c r="AF238">
        <v>888</v>
      </c>
      <c r="AG238" t="s">
        <v>33</v>
      </c>
      <c r="AH238" s="3">
        <v>3756879</v>
      </c>
      <c r="AI238" s="161">
        <f t="shared" si="198"/>
        <v>6.298447643315353E-4</v>
      </c>
      <c r="AJ238">
        <v>888</v>
      </c>
      <c r="AK238" t="s">
        <v>33</v>
      </c>
      <c r="AL238" s="3">
        <v>3706860</v>
      </c>
      <c r="AM238" s="161">
        <f t="shared" si="199"/>
        <v>6.5025540577971308E-4</v>
      </c>
      <c r="AN238" s="13">
        <v>888</v>
      </c>
      <c r="AO238" s="13" t="s">
        <v>33</v>
      </c>
      <c r="AP238" s="3">
        <v>3875594</v>
      </c>
      <c r="AQ238" s="161">
        <f t="shared" si="200"/>
        <v>6.7131877021581621E-4</v>
      </c>
      <c r="AR238" s="179">
        <f t="shared" si="214"/>
        <v>142743</v>
      </c>
      <c r="AS238" s="4">
        <f t="shared" si="215"/>
        <v>1.0911253156786825E-5</v>
      </c>
      <c r="AT238" s="4">
        <f t="shared" si="201"/>
        <v>4.2821221408120801E-2</v>
      </c>
      <c r="AU238" s="4">
        <f t="shared" si="216"/>
        <v>1.9361040248255978E-2</v>
      </c>
      <c r="AV238" s="3">
        <f t="shared" si="217"/>
        <v>-145896</v>
      </c>
      <c r="AW238" s="164">
        <f t="shared" si="218"/>
        <v>-1.128620640672678E-5</v>
      </c>
      <c r="AX238" s="4">
        <f t="shared" si="202"/>
        <v>-4.1931849535546767E-2</v>
      </c>
      <c r="AY238" s="4">
        <f t="shared" si="219"/>
        <v>-1.9633180012175386E-2</v>
      </c>
      <c r="AZ238" s="157">
        <f t="shared" si="203"/>
        <v>-135892</v>
      </c>
      <c r="BA238" s="164">
        <f t="shared" si="220"/>
        <v>-1.1589370842447354E-5</v>
      </c>
      <c r="BB238" s="4">
        <f t="shared" si="204"/>
        <v>-3.7588527715357048E-2</v>
      </c>
      <c r="BC238" s="4">
        <f t="shared" si="221"/>
        <v>-1.9762140918981777E-2</v>
      </c>
      <c r="BD238" s="157">
        <f t="shared" si="205"/>
        <v>-141627</v>
      </c>
      <c r="BE238" s="4">
        <f t="shared" si="222"/>
        <v>-4.340168157243899E-5</v>
      </c>
      <c r="BF238" s="4">
        <f t="shared" si="206"/>
        <v>-3.7698046703127784E-2</v>
      </c>
      <c r="BG238" s="4">
        <f t="shared" si="223"/>
        <v>-6.8908537516386148E-2</v>
      </c>
      <c r="BH238" s="157">
        <f t="shared" si="207"/>
        <v>50019</v>
      </c>
      <c r="BI238" s="4">
        <f t="shared" si="224"/>
        <v>-2.041064144817778E-5</v>
      </c>
      <c r="BJ238" s="4">
        <f t="shared" si="208"/>
        <v>1.3493630727893689E-2</v>
      </c>
      <c r="BK238" s="4">
        <f t="shared" si="225"/>
        <v>-3.1388653238035961E-2</v>
      </c>
      <c r="BL238" s="159">
        <f t="shared" si="209"/>
        <v>-168734</v>
      </c>
      <c r="BM238" s="4">
        <f t="shared" si="226"/>
        <v>-2.1063364436103133E-5</v>
      </c>
      <c r="BN238" s="4">
        <f t="shared" si="210"/>
        <v>-4.3537584174193684E-2</v>
      </c>
      <c r="BO238" s="4">
        <f t="shared" si="227"/>
        <v>-3.1376099359372391E-2</v>
      </c>
      <c r="BP238" s="157">
        <f t="shared" si="211"/>
        <v>-542130</v>
      </c>
      <c r="BQ238" s="164">
        <f t="shared" si="228"/>
        <v>-9.6465058299167257E-5</v>
      </c>
      <c r="BR238" s="4">
        <f t="shared" si="212"/>
        <v>-0.13988307340758604</v>
      </c>
      <c r="BS238" s="4">
        <f t="shared" si="229"/>
        <v>-0.14369486237984314</v>
      </c>
    </row>
    <row r="239" spans="1:71" x14ac:dyDescent="0.35">
      <c r="A239">
        <v>889</v>
      </c>
      <c r="B239" t="s">
        <v>35</v>
      </c>
      <c r="C239" t="s">
        <v>471</v>
      </c>
      <c r="G239" s="200">
        <v>2760170</v>
      </c>
      <c r="H239" s="4">
        <f t="shared" si="213"/>
        <v>4.5921127883366563E-4</v>
      </c>
      <c r="I239" s="200">
        <v>254460</v>
      </c>
      <c r="J239" s="200">
        <v>3348592</v>
      </c>
      <c r="K239" s="4">
        <f t="shared" si="193"/>
        <v>5.4561988760909647E-4</v>
      </c>
      <c r="L239" s="200">
        <v>198045</v>
      </c>
      <c r="M239">
        <v>889</v>
      </c>
      <c r="N239" t="s">
        <v>35</v>
      </c>
      <c r="O239" t="s">
        <v>471</v>
      </c>
      <c r="P239" s="200">
        <v>3039883</v>
      </c>
      <c r="Q239" s="4">
        <f t="shared" si="194"/>
        <v>5.023717552873093E-4</v>
      </c>
      <c r="R239">
        <v>889</v>
      </c>
      <c r="S239" t="s">
        <v>35</v>
      </c>
      <c r="T239" t="s">
        <v>471</v>
      </c>
      <c r="U239" s="200">
        <v>2514140</v>
      </c>
      <c r="V239" s="4">
        <f t="shared" si="195"/>
        <v>4.2504962054568931E-4</v>
      </c>
      <c r="W239" s="163">
        <v>889</v>
      </c>
      <c r="X239" s="163" t="s">
        <v>35</v>
      </c>
      <c r="Y239" s="8" t="s">
        <v>471</v>
      </c>
      <c r="Z239" s="11">
        <v>2620656</v>
      </c>
      <c r="AA239" s="161">
        <f t="shared" si="196"/>
        <v>4.3298015418256165E-4</v>
      </c>
      <c r="AB239">
        <v>889</v>
      </c>
      <c r="AC239" t="s">
        <v>35</v>
      </c>
      <c r="AD239" s="160">
        <v>2648536</v>
      </c>
      <c r="AE239" s="161">
        <f t="shared" si="197"/>
        <v>4.2962858927633426E-4</v>
      </c>
      <c r="AF239">
        <v>889</v>
      </c>
      <c r="AG239" t="s">
        <v>35</v>
      </c>
      <c r="AH239" s="3">
        <v>2845831</v>
      </c>
      <c r="AI239" s="161">
        <f t="shared" si="198"/>
        <v>4.7710659713085717E-4</v>
      </c>
      <c r="AJ239">
        <v>889</v>
      </c>
      <c r="AK239" t="s">
        <v>35</v>
      </c>
      <c r="AL239" s="3">
        <v>3037791</v>
      </c>
      <c r="AM239" s="161">
        <f t="shared" si="199"/>
        <v>5.3288767835282704E-4</v>
      </c>
      <c r="AN239" s="13">
        <v>889</v>
      </c>
      <c r="AO239" s="13" t="s">
        <v>35</v>
      </c>
      <c r="AP239" s="3">
        <v>3019894</v>
      </c>
      <c r="AQ239" s="161">
        <f t="shared" si="200"/>
        <v>5.2309698236247719E-4</v>
      </c>
      <c r="AR239" s="179">
        <f t="shared" si="214"/>
        <v>525743</v>
      </c>
      <c r="AS239" s="4">
        <f t="shared" si="215"/>
        <v>7.7322134741619991E-5</v>
      </c>
      <c r="AT239" s="4">
        <f t="shared" si="201"/>
        <v>0.20911444867827567</v>
      </c>
      <c r="AU239" s="4">
        <f t="shared" si="216"/>
        <v>0.18191319555197322</v>
      </c>
      <c r="AV239" s="3">
        <f t="shared" si="217"/>
        <v>-106516</v>
      </c>
      <c r="AW239" s="164">
        <f t="shared" si="218"/>
        <v>-7.9305336368723348E-6</v>
      </c>
      <c r="AX239" s="4">
        <f t="shared" si="202"/>
        <v>-4.0644785122503677E-2</v>
      </c>
      <c r="AY239" s="4">
        <f t="shared" si="219"/>
        <v>-1.8316159667513321E-2</v>
      </c>
      <c r="AZ239" s="157">
        <f t="shared" si="203"/>
        <v>-27880</v>
      </c>
      <c r="BA239" s="164">
        <f t="shared" si="220"/>
        <v>3.3515649062273892E-6</v>
      </c>
      <c r="BB239" s="4">
        <f t="shared" si="204"/>
        <v>-1.0526570150452929E-2</v>
      </c>
      <c r="BC239" s="4">
        <f t="shared" si="221"/>
        <v>7.8010751376503132E-3</v>
      </c>
      <c r="BD239" s="157">
        <f t="shared" si="205"/>
        <v>-197295</v>
      </c>
      <c r="BE239" s="4">
        <f t="shared" si="222"/>
        <v>-4.7478007854522908E-5</v>
      </c>
      <c r="BF239" s="4">
        <f t="shared" si="206"/>
        <v>-6.9327728877786488E-2</v>
      </c>
      <c r="BG239" s="4">
        <f t="shared" si="223"/>
        <v>-9.9512369227418171E-2</v>
      </c>
      <c r="BH239" s="157">
        <f t="shared" si="207"/>
        <v>-191960</v>
      </c>
      <c r="BI239" s="4">
        <f t="shared" si="224"/>
        <v>-5.5781081221969878E-5</v>
      </c>
      <c r="BJ239" s="4">
        <f t="shared" si="208"/>
        <v>-6.3190653998250704E-2</v>
      </c>
      <c r="BK239" s="4">
        <f t="shared" si="225"/>
        <v>-0.10467699571210015</v>
      </c>
      <c r="BL239" s="159">
        <f t="shared" si="209"/>
        <v>17897</v>
      </c>
      <c r="BM239" s="4">
        <f t="shared" si="226"/>
        <v>9.7906959903498519E-6</v>
      </c>
      <c r="BN239" s="4">
        <f t="shared" si="210"/>
        <v>5.926366951952618E-3</v>
      </c>
      <c r="BO239" s="4">
        <f t="shared" si="227"/>
        <v>1.8716789277070312E-2</v>
      </c>
      <c r="BP239" s="157">
        <f t="shared" si="211"/>
        <v>-505754</v>
      </c>
      <c r="BQ239" s="164">
        <f t="shared" si="228"/>
        <v>-9.0116828179915545E-5</v>
      </c>
      <c r="BR239" s="4">
        <f t="shared" si="212"/>
        <v>-0.16747409015018408</v>
      </c>
      <c r="BS239" s="4">
        <f t="shared" si="229"/>
        <v>-0.17227556498781249</v>
      </c>
    </row>
    <row r="240" spans="1:71" x14ac:dyDescent="0.35">
      <c r="A240">
        <v>893</v>
      </c>
      <c r="B240" t="s">
        <v>38</v>
      </c>
      <c r="C240" t="s">
        <v>471</v>
      </c>
      <c r="G240" s="200">
        <v>2062883</v>
      </c>
      <c r="H240" s="4">
        <f t="shared" si="213"/>
        <v>3.4320318694653907E-4</v>
      </c>
      <c r="I240" s="200">
        <v>214616</v>
      </c>
      <c r="J240" s="200">
        <v>2125638</v>
      </c>
      <c r="K240" s="4">
        <f t="shared" si="193"/>
        <v>3.4635165068112942E-4</v>
      </c>
      <c r="L240" s="200">
        <v>185605</v>
      </c>
      <c r="M240">
        <v>893</v>
      </c>
      <c r="N240" t="s">
        <v>38</v>
      </c>
      <c r="O240" t="s">
        <v>471</v>
      </c>
      <c r="P240" s="200">
        <v>2295959</v>
      </c>
      <c r="Q240" s="4">
        <f t="shared" si="194"/>
        <v>3.7943070601654578E-4</v>
      </c>
      <c r="R240">
        <v>893</v>
      </c>
      <c r="S240" t="s">
        <v>38</v>
      </c>
      <c r="T240" t="s">
        <v>471</v>
      </c>
      <c r="U240" s="200">
        <v>2275656</v>
      </c>
      <c r="V240" s="4">
        <f t="shared" si="195"/>
        <v>3.8473065115408097E-4</v>
      </c>
      <c r="W240" s="163">
        <v>893</v>
      </c>
      <c r="X240" s="163" t="s">
        <v>38</v>
      </c>
      <c r="Y240" s="8" t="s">
        <v>471</v>
      </c>
      <c r="Z240" s="11">
        <v>2438993</v>
      </c>
      <c r="AA240" s="161">
        <f t="shared" si="196"/>
        <v>4.0296611428214483E-4</v>
      </c>
      <c r="AB240">
        <v>893</v>
      </c>
      <c r="AC240" t="s">
        <v>38</v>
      </c>
      <c r="AD240" s="160">
        <v>2462509</v>
      </c>
      <c r="AE240" s="161">
        <f t="shared" si="197"/>
        <v>3.9945247780293584E-4</v>
      </c>
      <c r="AF240">
        <v>893</v>
      </c>
      <c r="AG240" t="s">
        <v>38</v>
      </c>
      <c r="AH240" s="3">
        <v>2407251</v>
      </c>
      <c r="AI240" s="161">
        <f t="shared" si="198"/>
        <v>4.035781931709413E-4</v>
      </c>
      <c r="AJ240">
        <v>893</v>
      </c>
      <c r="AK240" t="s">
        <v>38</v>
      </c>
      <c r="AL240" s="3">
        <v>2335940</v>
      </c>
      <c r="AM240" s="161">
        <f t="shared" si="199"/>
        <v>4.0976934995577469E-4</v>
      </c>
      <c r="AN240" s="13">
        <v>893</v>
      </c>
      <c r="AO240" s="13" t="s">
        <v>38</v>
      </c>
      <c r="AP240" s="3">
        <v>2384042</v>
      </c>
      <c r="AQ240" s="161">
        <f t="shared" si="200"/>
        <v>4.1295660577007166E-4</v>
      </c>
      <c r="AR240" s="179">
        <f t="shared" si="214"/>
        <v>20303</v>
      </c>
      <c r="AS240" s="4">
        <f t="shared" si="215"/>
        <v>-5.2999451375351889E-6</v>
      </c>
      <c r="AT240" s="4">
        <f t="shared" si="201"/>
        <v>8.9218229820324339E-3</v>
      </c>
      <c r="AU240" s="4">
        <f t="shared" si="216"/>
        <v>-1.3775728868071421E-2</v>
      </c>
      <c r="AV240" s="3">
        <f t="shared" si="217"/>
        <v>-163337</v>
      </c>
      <c r="AW240" s="164">
        <f t="shared" si="218"/>
        <v>-1.8235463128063857E-5</v>
      </c>
      <c r="AX240" s="4">
        <f t="shared" si="202"/>
        <v>-6.6969031891440448E-2</v>
      </c>
      <c r="AY240" s="4">
        <f t="shared" si="219"/>
        <v>-4.5253093204993239E-2</v>
      </c>
      <c r="AZ240" s="157">
        <f t="shared" si="203"/>
        <v>-23516</v>
      </c>
      <c r="BA240" s="164">
        <f t="shared" si="220"/>
        <v>3.5136364792089829E-6</v>
      </c>
      <c r="BB240" s="4">
        <f t="shared" si="204"/>
        <v>-9.5496097679236905E-3</v>
      </c>
      <c r="BC240" s="4">
        <f t="shared" si="221"/>
        <v>8.7961313909845993E-3</v>
      </c>
      <c r="BD240" s="157">
        <f t="shared" si="205"/>
        <v>55258</v>
      </c>
      <c r="BE240" s="4">
        <f t="shared" si="222"/>
        <v>-4.1257153680054524E-6</v>
      </c>
      <c r="BF240" s="4">
        <f t="shared" si="206"/>
        <v>2.2954814433559276E-2</v>
      </c>
      <c r="BG240" s="4">
        <f t="shared" si="223"/>
        <v>-1.0222840177734645E-2</v>
      </c>
      <c r="BH240" s="157">
        <f t="shared" si="207"/>
        <v>71311</v>
      </c>
      <c r="BI240" s="4">
        <f t="shared" si="224"/>
        <v>-6.191156784833389E-6</v>
      </c>
      <c r="BJ240" s="4">
        <f t="shared" si="208"/>
        <v>3.052775328133428E-2</v>
      </c>
      <c r="BK240" s="4">
        <f t="shared" si="225"/>
        <v>-1.5108882071100692E-2</v>
      </c>
      <c r="BL240" s="159">
        <f t="shared" si="209"/>
        <v>-48102</v>
      </c>
      <c r="BM240" s="4">
        <f t="shared" si="226"/>
        <v>-3.1872558142969731E-6</v>
      </c>
      <c r="BN240" s="4">
        <f t="shared" si="210"/>
        <v>-2.0176657961562757E-2</v>
      </c>
      <c r="BO240" s="4">
        <f t="shared" si="227"/>
        <v>-7.7181373775422587E-3</v>
      </c>
      <c r="BP240" s="157">
        <f t="shared" si="211"/>
        <v>-108386</v>
      </c>
      <c r="BQ240" s="164">
        <f t="shared" si="228"/>
        <v>-9.9904914879268315E-6</v>
      </c>
      <c r="BR240" s="4">
        <f t="shared" si="212"/>
        <v>-4.5463125230176316E-2</v>
      </c>
      <c r="BS240" s="4">
        <f t="shared" si="229"/>
        <v>-2.4192593963466937E-2</v>
      </c>
    </row>
    <row r="241" spans="1:71" x14ac:dyDescent="0.35">
      <c r="A241">
        <v>899</v>
      </c>
      <c r="B241" t="s">
        <v>61</v>
      </c>
      <c r="C241" t="s">
        <v>472</v>
      </c>
      <c r="G241" s="200">
        <v>10261112</v>
      </c>
      <c r="H241" s="4">
        <f t="shared" si="213"/>
        <v>1.7071478799405371E-3</v>
      </c>
      <c r="I241" s="200">
        <v>617407</v>
      </c>
      <c r="J241" s="200">
        <v>10663557</v>
      </c>
      <c r="K241" s="4">
        <f t="shared" si="193"/>
        <v>1.7375209556294686E-3</v>
      </c>
      <c r="L241" s="200">
        <v>525664</v>
      </c>
      <c r="M241">
        <v>899</v>
      </c>
      <c r="N241" t="s">
        <v>61</v>
      </c>
      <c r="O241" t="s">
        <v>472</v>
      </c>
      <c r="P241" s="200">
        <v>11112115</v>
      </c>
      <c r="Q241" s="4">
        <f t="shared" si="194"/>
        <v>1.8363906497402822E-3</v>
      </c>
      <c r="R241">
        <v>899</v>
      </c>
      <c r="S241" t="s">
        <v>61</v>
      </c>
      <c r="T241" t="s">
        <v>472</v>
      </c>
      <c r="U241" s="200">
        <v>11139041</v>
      </c>
      <c r="V241" s="4">
        <f t="shared" si="195"/>
        <v>1.8832066433424055E-3</v>
      </c>
      <c r="W241" s="163">
        <v>899</v>
      </c>
      <c r="X241" s="163" t="s">
        <v>61</v>
      </c>
      <c r="Y241" s="8" t="s">
        <v>472</v>
      </c>
      <c r="Z241" s="11">
        <v>11687397</v>
      </c>
      <c r="AA241" s="161">
        <f t="shared" si="196"/>
        <v>1.9309710832145876E-3</v>
      </c>
      <c r="AB241">
        <v>899</v>
      </c>
      <c r="AC241" t="s">
        <v>61</v>
      </c>
      <c r="AD241" s="160">
        <v>12144518</v>
      </c>
      <c r="AE241" s="161">
        <f t="shared" si="197"/>
        <v>1.9700061225450772E-3</v>
      </c>
      <c r="AF241">
        <v>899</v>
      </c>
      <c r="AG241" t="s">
        <v>61</v>
      </c>
      <c r="AH241" s="3">
        <v>12628959</v>
      </c>
      <c r="AI241" s="161">
        <f t="shared" si="198"/>
        <v>2.1172584225117768E-3</v>
      </c>
      <c r="AJ241">
        <v>899</v>
      </c>
      <c r="AK241" t="s">
        <v>61</v>
      </c>
      <c r="AL241" s="3">
        <v>12847629</v>
      </c>
      <c r="AM241" s="161">
        <f t="shared" si="199"/>
        <v>2.2537242325586103E-3</v>
      </c>
      <c r="AN241" s="13">
        <v>899</v>
      </c>
      <c r="AO241" s="13" t="s">
        <v>61</v>
      </c>
      <c r="AP241" s="3">
        <v>13939501</v>
      </c>
      <c r="AQ241" s="161">
        <f t="shared" si="200"/>
        <v>2.4145585602470591E-3</v>
      </c>
      <c r="AR241" s="179">
        <f t="shared" si="214"/>
        <v>-26926</v>
      </c>
      <c r="AS241" s="4">
        <f t="shared" si="215"/>
        <v>-4.6815993602123285E-5</v>
      </c>
      <c r="AT241" s="4">
        <f t="shared" si="201"/>
        <v>-2.4172637482885646E-3</v>
      </c>
      <c r="AU241" s="4">
        <f t="shared" si="216"/>
        <v>-2.4859721989421199E-2</v>
      </c>
      <c r="AV241" s="3">
        <f t="shared" si="217"/>
        <v>-548356</v>
      </c>
      <c r="AW241" s="164">
        <f t="shared" si="218"/>
        <v>-4.7764439872182134E-5</v>
      </c>
      <c r="AX241" s="4">
        <f t="shared" si="202"/>
        <v>-4.6918573913421441E-2</v>
      </c>
      <c r="AY241" s="4">
        <f t="shared" si="219"/>
        <v>-2.4735968491390453E-2</v>
      </c>
      <c r="AZ241" s="157">
        <f t="shared" si="203"/>
        <v>-457121</v>
      </c>
      <c r="BA241" s="164">
        <f t="shared" si="220"/>
        <v>-3.9035039330489584E-5</v>
      </c>
      <c r="BB241" s="4">
        <f t="shared" si="204"/>
        <v>-3.7640110542056918E-2</v>
      </c>
      <c r="BC241" s="4">
        <f t="shared" si="221"/>
        <v>-1.9814679195037068E-2</v>
      </c>
      <c r="BD241" s="157">
        <f t="shared" si="205"/>
        <v>-484441</v>
      </c>
      <c r="BE241" s="4">
        <f t="shared" si="222"/>
        <v>-1.4725229996669954E-4</v>
      </c>
      <c r="BF241" s="4">
        <f t="shared" si="206"/>
        <v>-3.8359535413805684E-2</v>
      </c>
      <c r="BG241" s="4">
        <f t="shared" si="223"/>
        <v>-6.9548572059526415E-2</v>
      </c>
      <c r="BH241" s="157">
        <f t="shared" si="207"/>
        <v>-218670</v>
      </c>
      <c r="BI241" s="4">
        <f t="shared" si="224"/>
        <v>-1.3646581004683354E-4</v>
      </c>
      <c r="BJ241" s="4">
        <f t="shared" si="208"/>
        <v>-1.7020261092533105E-2</v>
      </c>
      <c r="BK241" s="4">
        <f t="shared" si="225"/>
        <v>-6.0551245833615812E-2</v>
      </c>
      <c r="BL241" s="159">
        <f t="shared" si="209"/>
        <v>-1091872</v>
      </c>
      <c r="BM241" s="4">
        <f t="shared" si="226"/>
        <v>-1.6083432768844875E-4</v>
      </c>
      <c r="BN241" s="4">
        <f t="shared" si="210"/>
        <v>-7.8329346222651725E-2</v>
      </c>
      <c r="BO241" s="4">
        <f t="shared" si="227"/>
        <v>-6.6610241033869186E-2</v>
      </c>
      <c r="BP241" s="157">
        <f t="shared" si="211"/>
        <v>-2800460</v>
      </c>
      <c r="BQ241" s="164">
        <f t="shared" si="228"/>
        <v>-4.8358747703247142E-4</v>
      </c>
      <c r="BR241" s="4">
        <f t="shared" si="212"/>
        <v>-0.20090102221019246</v>
      </c>
      <c r="BS241" s="4">
        <f t="shared" si="229"/>
        <v>-0.20027987102660721</v>
      </c>
    </row>
    <row r="242" spans="1:71" x14ac:dyDescent="0.35">
      <c r="A242">
        <v>907</v>
      </c>
      <c r="B242" t="s">
        <v>116</v>
      </c>
      <c r="C242" t="s">
        <v>472</v>
      </c>
      <c r="G242" s="200">
        <v>3506199</v>
      </c>
      <c r="H242" s="4">
        <f t="shared" si="213"/>
        <v>5.8332860897528766E-4</v>
      </c>
      <c r="I242" s="200">
        <v>361719</v>
      </c>
      <c r="J242" s="200">
        <v>3748971</v>
      </c>
      <c r="K242" s="4">
        <f t="shared" si="193"/>
        <v>6.1085767859140857E-4</v>
      </c>
      <c r="L242" s="200">
        <v>422620</v>
      </c>
      <c r="M242">
        <v>907</v>
      </c>
      <c r="N242" t="s">
        <v>116</v>
      </c>
      <c r="O242" t="s">
        <v>472</v>
      </c>
      <c r="P242" s="200">
        <v>3601179</v>
      </c>
      <c r="Q242" s="4">
        <f t="shared" si="194"/>
        <v>5.951316597822341E-4</v>
      </c>
      <c r="R242">
        <v>907</v>
      </c>
      <c r="S242" t="s">
        <v>116</v>
      </c>
      <c r="T242" t="s">
        <v>472</v>
      </c>
      <c r="U242" s="200">
        <v>3693496</v>
      </c>
      <c r="V242" s="4">
        <f t="shared" si="195"/>
        <v>6.2443582031510632E-4</v>
      </c>
      <c r="W242" s="163">
        <v>907</v>
      </c>
      <c r="X242" s="163" t="s">
        <v>116</v>
      </c>
      <c r="Y242" s="8" t="s">
        <v>472</v>
      </c>
      <c r="Z242" s="11">
        <v>3888079</v>
      </c>
      <c r="AA242" s="161">
        <f t="shared" si="196"/>
        <v>6.4238154297778115E-4</v>
      </c>
      <c r="AB242">
        <v>907</v>
      </c>
      <c r="AC242" t="s">
        <v>116</v>
      </c>
      <c r="AD242" s="160">
        <v>3951826</v>
      </c>
      <c r="AE242" s="161">
        <f t="shared" si="197"/>
        <v>6.4103996677618833E-4</v>
      </c>
      <c r="AF242">
        <v>907</v>
      </c>
      <c r="AG242" t="s">
        <v>116</v>
      </c>
      <c r="AH242" s="3">
        <v>3733269</v>
      </c>
      <c r="AI242" s="161">
        <f t="shared" si="198"/>
        <v>6.2588652269376433E-4</v>
      </c>
      <c r="AJ242">
        <v>907</v>
      </c>
      <c r="AK242" t="s">
        <v>116</v>
      </c>
      <c r="AL242" s="3">
        <v>3416525</v>
      </c>
      <c r="AM242" s="161">
        <f t="shared" si="199"/>
        <v>5.9932499480194409E-4</v>
      </c>
      <c r="AN242" s="13">
        <v>907</v>
      </c>
      <c r="AO242" s="13" t="s">
        <v>116</v>
      </c>
      <c r="AP242" s="3">
        <v>3407675</v>
      </c>
      <c r="AQ242" s="161">
        <f t="shared" si="200"/>
        <v>5.902672442715057E-4</v>
      </c>
      <c r="AR242" s="179">
        <f t="shared" si="214"/>
        <v>-92317</v>
      </c>
      <c r="AS242" s="4">
        <f t="shared" si="215"/>
        <v>-2.9304160532872222E-5</v>
      </c>
      <c r="AT242" s="4">
        <f t="shared" si="201"/>
        <v>-2.499447677755709E-2</v>
      </c>
      <c r="AU242" s="4">
        <f t="shared" si="216"/>
        <v>-4.6929019091320856E-2</v>
      </c>
      <c r="AV242" s="3">
        <f t="shared" si="217"/>
        <v>-194583</v>
      </c>
      <c r="AW242" s="164">
        <f t="shared" si="218"/>
        <v>-1.7945722662674824E-5</v>
      </c>
      <c r="AX242" s="4">
        <f t="shared" si="202"/>
        <v>-5.0046051019025074E-2</v>
      </c>
      <c r="AY242" s="4">
        <f t="shared" si="219"/>
        <v>-2.793623642965647E-2</v>
      </c>
      <c r="AZ242" s="157">
        <f t="shared" si="203"/>
        <v>-63747</v>
      </c>
      <c r="BA242" s="164">
        <f t="shared" si="220"/>
        <v>1.3415762015928133E-6</v>
      </c>
      <c r="BB242" s="4">
        <f t="shared" si="204"/>
        <v>-1.6131023987392159E-2</v>
      </c>
      <c r="BC242" s="4">
        <f t="shared" si="221"/>
        <v>2.0928121039623247E-3</v>
      </c>
      <c r="BD242" s="157">
        <f t="shared" si="205"/>
        <v>218557</v>
      </c>
      <c r="BE242" s="4">
        <f t="shared" si="222"/>
        <v>1.5153444082424E-5</v>
      </c>
      <c r="BF242" s="4">
        <f t="shared" si="206"/>
        <v>5.8543062393843034E-2</v>
      </c>
      <c r="BG242" s="4">
        <f t="shared" si="223"/>
        <v>2.4211168531325485E-2</v>
      </c>
      <c r="BH242" s="157">
        <f t="shared" si="207"/>
        <v>316744</v>
      </c>
      <c r="BI242" s="4">
        <f t="shared" si="224"/>
        <v>2.6561527891820241E-5</v>
      </c>
      <c r="BJ242" s="4">
        <f t="shared" si="208"/>
        <v>9.270940502411075E-2</v>
      </c>
      <c r="BK242" s="4">
        <f t="shared" si="225"/>
        <v>4.4319072493543998E-2</v>
      </c>
      <c r="BL242" s="159">
        <f t="shared" si="209"/>
        <v>8850</v>
      </c>
      <c r="BM242" s="4">
        <f t="shared" si="226"/>
        <v>9.0577505304383944E-6</v>
      </c>
      <c r="BN242" s="4">
        <f t="shared" si="210"/>
        <v>2.597078653334018E-3</v>
      </c>
      <c r="BO242" s="4">
        <f t="shared" si="227"/>
        <v>1.5345168850792767E-2</v>
      </c>
      <c r="BP242" s="157">
        <f t="shared" si="211"/>
        <v>285821</v>
      </c>
      <c r="BQ242" s="164">
        <f t="shared" si="228"/>
        <v>5.2114298706275449E-5</v>
      </c>
      <c r="BR242" s="4">
        <f t="shared" si="212"/>
        <v>8.3875663025376537E-2</v>
      </c>
      <c r="BS242" s="4">
        <f t="shared" si="229"/>
        <v>8.8289328625364802E-2</v>
      </c>
    </row>
    <row r="243" spans="1:71" x14ac:dyDescent="0.35">
      <c r="A243">
        <v>917</v>
      </c>
      <c r="B243" t="s">
        <v>146</v>
      </c>
      <c r="C243" t="s">
        <v>473</v>
      </c>
      <c r="G243" s="200">
        <v>59962603</v>
      </c>
      <c r="H243" s="4">
        <f t="shared" si="213"/>
        <v>9.9760172764088422E-3</v>
      </c>
      <c r="I243" s="200">
        <v>2068581</v>
      </c>
      <c r="J243" s="200">
        <v>61354556</v>
      </c>
      <c r="K243" s="4">
        <f t="shared" si="193"/>
        <v>9.9971169820109503E-3</v>
      </c>
      <c r="L243" s="200">
        <v>1656063</v>
      </c>
      <c r="M243">
        <v>917</v>
      </c>
      <c r="N243" t="s">
        <v>146</v>
      </c>
      <c r="O243" t="s">
        <v>473</v>
      </c>
      <c r="P243" s="200">
        <v>59473521</v>
      </c>
      <c r="Q243" s="4">
        <f t="shared" si="194"/>
        <v>9.828607593741814E-3</v>
      </c>
      <c r="R243">
        <v>917</v>
      </c>
      <c r="S243" t="s">
        <v>146</v>
      </c>
      <c r="T243" t="s">
        <v>473</v>
      </c>
      <c r="U243" s="200">
        <v>58577914</v>
      </c>
      <c r="V243" s="4">
        <f t="shared" si="195"/>
        <v>9.9033944482240528E-3</v>
      </c>
      <c r="W243" s="163">
        <v>917</v>
      </c>
      <c r="X243" s="163" t="s">
        <v>146</v>
      </c>
      <c r="Y243" s="8" t="s">
        <v>473</v>
      </c>
      <c r="Z243" s="11">
        <v>60102739</v>
      </c>
      <c r="AA243" s="161">
        <f t="shared" si="196"/>
        <v>9.9300683489226601E-3</v>
      </c>
      <c r="AB243">
        <v>917</v>
      </c>
      <c r="AC243" t="s">
        <v>146</v>
      </c>
      <c r="AD243" s="160">
        <v>63292690</v>
      </c>
      <c r="AE243" s="161">
        <f t="shared" si="197"/>
        <v>1.0266935815184067E-2</v>
      </c>
      <c r="AF243">
        <v>917</v>
      </c>
      <c r="AG243" t="s">
        <v>146</v>
      </c>
      <c r="AH243" s="3">
        <v>64268964</v>
      </c>
      <c r="AI243" s="161">
        <f t="shared" si="198"/>
        <v>1.0774760242321333E-2</v>
      </c>
      <c r="AJ243">
        <v>917</v>
      </c>
      <c r="AK243" t="s">
        <v>146</v>
      </c>
      <c r="AL243" s="3">
        <v>63386245</v>
      </c>
      <c r="AM243" s="161">
        <f t="shared" si="199"/>
        <v>1.1119181318778511E-2</v>
      </c>
      <c r="AN243" s="13">
        <v>917</v>
      </c>
      <c r="AO243" s="13" t="s">
        <v>146</v>
      </c>
      <c r="AP243" s="3">
        <v>64665373</v>
      </c>
      <c r="AQ243" s="161">
        <f t="shared" si="200"/>
        <v>1.1201141986984976E-2</v>
      </c>
      <c r="AR243" s="179">
        <f t="shared" si="214"/>
        <v>895607</v>
      </c>
      <c r="AS243" s="4">
        <f t="shared" si="215"/>
        <v>-7.4786854482238735E-5</v>
      </c>
      <c r="AT243" s="4">
        <f t="shared" si="201"/>
        <v>1.5289158299491512E-2</v>
      </c>
      <c r="AU243" s="4">
        <f t="shared" si="216"/>
        <v>-7.5516384683284067E-3</v>
      </c>
      <c r="AV243" s="3">
        <f t="shared" si="217"/>
        <v>-1524825</v>
      </c>
      <c r="AW243" s="164">
        <f t="shared" si="218"/>
        <v>-2.6673900698607339E-5</v>
      </c>
      <c r="AX243" s="4">
        <f t="shared" si="202"/>
        <v>-2.5370307998775231E-2</v>
      </c>
      <c r="AY243" s="4">
        <f t="shared" si="219"/>
        <v>-2.6861749346872585E-3</v>
      </c>
      <c r="AZ243" s="157">
        <f t="shared" si="203"/>
        <v>-3189951</v>
      </c>
      <c r="BA243" s="164">
        <f t="shared" si="220"/>
        <v>-3.3686746626140733E-4</v>
      </c>
      <c r="BB243" s="4">
        <f t="shared" si="204"/>
        <v>-5.0399990899422979E-2</v>
      </c>
      <c r="BC243" s="4">
        <f t="shared" si="221"/>
        <v>-3.2810906031301407E-2</v>
      </c>
      <c r="BD243" s="157">
        <f t="shared" si="205"/>
        <v>-976274</v>
      </c>
      <c r="BE243" s="4">
        <f t="shared" si="222"/>
        <v>-5.0782442713726526E-4</v>
      </c>
      <c r="BF243" s="4">
        <f t="shared" si="206"/>
        <v>-1.519044246613342E-2</v>
      </c>
      <c r="BG243" s="4">
        <f t="shared" si="223"/>
        <v>-4.7130925952544325E-2</v>
      </c>
      <c r="BH243" s="157">
        <f t="shared" si="207"/>
        <v>882719</v>
      </c>
      <c r="BI243" s="4">
        <f t="shared" si="224"/>
        <v>-3.444210764571784E-4</v>
      </c>
      <c r="BJ243" s="4">
        <f t="shared" si="208"/>
        <v>1.3926033952634361E-2</v>
      </c>
      <c r="BK243" s="4">
        <f t="shared" si="225"/>
        <v>-3.0975398870014517E-2</v>
      </c>
      <c r="BL243" s="159">
        <f t="shared" si="209"/>
        <v>-1279128</v>
      </c>
      <c r="BM243" s="4">
        <f t="shared" si="226"/>
        <v>-8.1960668206464832E-5</v>
      </c>
      <c r="BN243" s="4">
        <f t="shared" si="210"/>
        <v>-1.9780725613381987E-2</v>
      </c>
      <c r="BO243" s="4">
        <f t="shared" si="227"/>
        <v>-7.3171707225654298E-3</v>
      </c>
      <c r="BP243" s="157">
        <f t="shared" si="211"/>
        <v>-6087459</v>
      </c>
      <c r="BQ243" s="164">
        <f t="shared" si="228"/>
        <v>-1.2710736380623158E-3</v>
      </c>
      <c r="BR243" s="4">
        <f t="shared" si="212"/>
        <v>-9.4137847159715599E-2</v>
      </c>
      <c r="BS243" s="4">
        <f t="shared" si="229"/>
        <v>-0.11347714719974299</v>
      </c>
    </row>
    <row r="244" spans="1:71" x14ac:dyDescent="0.35">
      <c r="A244">
        <v>928</v>
      </c>
      <c r="B244" t="s">
        <v>172</v>
      </c>
      <c r="C244" t="s">
        <v>473</v>
      </c>
      <c r="G244" s="200">
        <v>23715277</v>
      </c>
      <c r="H244" s="4">
        <f t="shared" si="213"/>
        <v>3.9455260650846204E-3</v>
      </c>
      <c r="I244" s="200">
        <v>452364</v>
      </c>
      <c r="J244" s="200">
        <v>23638069</v>
      </c>
      <c r="K244" s="4">
        <f t="shared" si="193"/>
        <v>3.8515891309171338E-3</v>
      </c>
      <c r="L244" s="200">
        <v>396029</v>
      </c>
      <c r="M244">
        <v>928</v>
      </c>
      <c r="N244" t="s">
        <v>172</v>
      </c>
      <c r="O244" t="s">
        <v>473</v>
      </c>
      <c r="P244" s="200">
        <v>23533729</v>
      </c>
      <c r="Q244" s="4">
        <f t="shared" si="194"/>
        <v>3.8891894017585062E-3</v>
      </c>
      <c r="R244">
        <v>928</v>
      </c>
      <c r="S244" t="s">
        <v>172</v>
      </c>
      <c r="T244" t="s">
        <v>473</v>
      </c>
      <c r="U244" s="200">
        <v>24014918</v>
      </c>
      <c r="V244" s="4">
        <f t="shared" si="195"/>
        <v>4.0600490757618287E-3</v>
      </c>
      <c r="W244" s="163">
        <v>928</v>
      </c>
      <c r="X244" s="163" t="s">
        <v>172</v>
      </c>
      <c r="Y244" s="8" t="s">
        <v>473</v>
      </c>
      <c r="Z244" s="11">
        <v>24160965</v>
      </c>
      <c r="AA244" s="161">
        <f t="shared" si="196"/>
        <v>3.9918319500535267E-3</v>
      </c>
      <c r="AB244">
        <v>928</v>
      </c>
      <c r="AC244" t="s">
        <v>172</v>
      </c>
      <c r="AD244" s="160">
        <v>25397773</v>
      </c>
      <c r="AE244" s="161">
        <f t="shared" si="197"/>
        <v>4.1198644778664782E-3</v>
      </c>
      <c r="AF244">
        <v>928</v>
      </c>
      <c r="AG244" t="s">
        <v>172</v>
      </c>
      <c r="AH244" s="3">
        <v>26123535</v>
      </c>
      <c r="AI244" s="161">
        <f t="shared" si="198"/>
        <v>4.3796384567034536E-3</v>
      </c>
      <c r="AJ244">
        <v>928</v>
      </c>
      <c r="AK244" t="s">
        <v>172</v>
      </c>
      <c r="AL244" s="3">
        <v>26415202</v>
      </c>
      <c r="AM244" s="161">
        <f t="shared" si="199"/>
        <v>4.6337406579323439E-3</v>
      </c>
      <c r="AN244" s="13">
        <v>928</v>
      </c>
      <c r="AO244" s="13" t="s">
        <v>172</v>
      </c>
      <c r="AP244" s="3">
        <v>27951017</v>
      </c>
      <c r="AQ244" s="161">
        <f t="shared" si="200"/>
        <v>4.841591342829351E-3</v>
      </c>
      <c r="AR244" s="179">
        <f t="shared" si="214"/>
        <v>-481189</v>
      </c>
      <c r="AS244" s="4">
        <f t="shared" si="215"/>
        <v>-1.7085967400332254E-4</v>
      </c>
      <c r="AT244" s="4">
        <f t="shared" si="201"/>
        <v>-2.0037086947371628E-2</v>
      </c>
      <c r="AU244" s="4">
        <f t="shared" si="216"/>
        <v>-4.208315486217673E-2</v>
      </c>
      <c r="AV244" s="3">
        <f t="shared" si="217"/>
        <v>-146047</v>
      </c>
      <c r="AW244" s="164">
        <f t="shared" si="218"/>
        <v>6.8217125708302032E-5</v>
      </c>
      <c r="AX244" s="4">
        <f t="shared" si="202"/>
        <v>-6.0447502821182842E-3</v>
      </c>
      <c r="AY244" s="4">
        <f t="shared" si="219"/>
        <v>1.7089177741409507E-2</v>
      </c>
      <c r="AZ244" s="157">
        <f t="shared" si="203"/>
        <v>-1236808</v>
      </c>
      <c r="BA244" s="164">
        <f t="shared" si="220"/>
        <v>-1.2803252781295148E-4</v>
      </c>
      <c r="BB244" s="4">
        <f t="shared" si="204"/>
        <v>-4.8697498005041626E-2</v>
      </c>
      <c r="BC244" s="4">
        <f t="shared" si="221"/>
        <v>-3.1076878499473042E-2</v>
      </c>
      <c r="BD244" s="157">
        <f t="shared" si="205"/>
        <v>-725762</v>
      </c>
      <c r="BE244" s="4">
        <f t="shared" si="222"/>
        <v>-2.5977397883697548E-4</v>
      </c>
      <c r="BF244" s="4">
        <f t="shared" si="206"/>
        <v>-2.7781921550816151E-2</v>
      </c>
      <c r="BG244" s="4">
        <f t="shared" si="223"/>
        <v>-5.9314023612923275E-2</v>
      </c>
      <c r="BH244" s="157">
        <f t="shared" si="207"/>
        <v>-291667</v>
      </c>
      <c r="BI244" s="4">
        <f t="shared" si="224"/>
        <v>-2.541022012288903E-4</v>
      </c>
      <c r="BJ244" s="4">
        <f t="shared" si="208"/>
        <v>-1.1041634283167701E-2</v>
      </c>
      <c r="BK244" s="4">
        <f t="shared" si="225"/>
        <v>-5.4837380852098688E-2</v>
      </c>
      <c r="BL244" s="159">
        <f t="shared" si="209"/>
        <v>-1535815</v>
      </c>
      <c r="BM244" s="4">
        <f t="shared" si="226"/>
        <v>-2.0785068489700704E-4</v>
      </c>
      <c r="BN244" s="4">
        <f t="shared" si="210"/>
        <v>-5.4946659007076556E-2</v>
      </c>
      <c r="BO244" s="4">
        <f t="shared" si="227"/>
        <v>-4.293024135645912E-2</v>
      </c>
      <c r="BP244" s="157">
        <f t="shared" si="211"/>
        <v>-3936099</v>
      </c>
      <c r="BQ244" s="164">
        <f t="shared" si="228"/>
        <v>-8.497593927758243E-4</v>
      </c>
      <c r="BR244" s="4">
        <f t="shared" si="212"/>
        <v>-0.14082131609021598</v>
      </c>
      <c r="BS244" s="4">
        <f t="shared" si="229"/>
        <v>-0.17551241577510712</v>
      </c>
    </row>
    <row r="245" spans="1:71" x14ac:dyDescent="0.35">
      <c r="A245">
        <v>935</v>
      </c>
      <c r="B245" t="s">
        <v>205</v>
      </c>
      <c r="C245" t="s">
        <v>473</v>
      </c>
      <c r="G245" s="200">
        <v>52787610</v>
      </c>
      <c r="H245" s="4">
        <f t="shared" si="213"/>
        <v>8.7823090225141193E-3</v>
      </c>
      <c r="I245" s="200">
        <v>2700620</v>
      </c>
      <c r="J245" s="200">
        <v>53937873</v>
      </c>
      <c r="K245" s="4">
        <f t="shared" si="193"/>
        <v>8.7886419737411188E-3</v>
      </c>
      <c r="L245" s="200">
        <v>1391296</v>
      </c>
      <c r="M245">
        <v>935</v>
      </c>
      <c r="N245" t="s">
        <v>205</v>
      </c>
      <c r="O245" t="s">
        <v>473</v>
      </c>
      <c r="P245" s="200">
        <v>53592659</v>
      </c>
      <c r="Q245" s="4">
        <f t="shared" si="194"/>
        <v>8.8567350034011883E-3</v>
      </c>
      <c r="R245">
        <v>935</v>
      </c>
      <c r="S245" t="s">
        <v>205</v>
      </c>
      <c r="T245" t="s">
        <v>473</v>
      </c>
      <c r="U245" s="200">
        <v>51584339</v>
      </c>
      <c r="V245" s="4">
        <f t="shared" si="195"/>
        <v>8.7210353114982476E-3</v>
      </c>
      <c r="W245" s="163">
        <v>935</v>
      </c>
      <c r="X245" s="163" t="s">
        <v>205</v>
      </c>
      <c r="Y245" s="8" t="s">
        <v>473</v>
      </c>
      <c r="Z245" s="11">
        <v>51884477</v>
      </c>
      <c r="AA245" s="161">
        <f t="shared" si="196"/>
        <v>8.572261621190104E-3</v>
      </c>
      <c r="AB245">
        <v>935</v>
      </c>
      <c r="AC245" t="s">
        <v>205</v>
      </c>
      <c r="AD245" s="160">
        <v>53160062</v>
      </c>
      <c r="AE245" s="161">
        <f t="shared" si="197"/>
        <v>8.6232856351216164E-3</v>
      </c>
      <c r="AF245">
        <v>935</v>
      </c>
      <c r="AG245" t="s">
        <v>205</v>
      </c>
      <c r="AH245" s="3">
        <v>53732063</v>
      </c>
      <c r="AI245" s="161">
        <f t="shared" si="198"/>
        <v>9.0082375709417874E-3</v>
      </c>
      <c r="AJ245">
        <v>935</v>
      </c>
      <c r="AK245" t="s">
        <v>205</v>
      </c>
      <c r="AL245" s="3">
        <v>52632613</v>
      </c>
      <c r="AM245" s="161">
        <f t="shared" si="199"/>
        <v>9.232784924049357E-3</v>
      </c>
      <c r="AN245" s="13">
        <v>935</v>
      </c>
      <c r="AO245" s="13" t="s">
        <v>205</v>
      </c>
      <c r="AP245" s="3">
        <v>53438910</v>
      </c>
      <c r="AQ245" s="161">
        <f t="shared" si="200"/>
        <v>9.256527733006524E-3</v>
      </c>
      <c r="AR245" s="179">
        <f t="shared" si="214"/>
        <v>2008320</v>
      </c>
      <c r="AS245" s="4">
        <f t="shared" si="215"/>
        <v>1.3569969190294073E-4</v>
      </c>
      <c r="AT245" s="4">
        <f t="shared" si="201"/>
        <v>3.8932746622962443E-2</v>
      </c>
      <c r="AU245" s="4">
        <f t="shared" si="216"/>
        <v>1.5560043854429472E-2</v>
      </c>
      <c r="AV245" s="3">
        <f t="shared" si="217"/>
        <v>-300138</v>
      </c>
      <c r="AW245" s="164">
        <f t="shared" si="218"/>
        <v>1.4877369030814359E-4</v>
      </c>
      <c r="AX245" s="4">
        <f t="shared" si="202"/>
        <v>-5.7847359625500319E-3</v>
      </c>
      <c r="AY245" s="4">
        <f t="shared" si="219"/>
        <v>1.7355243794751223E-2</v>
      </c>
      <c r="AZ245" s="157">
        <f t="shared" si="203"/>
        <v>-1275585</v>
      </c>
      <c r="BA245" s="164">
        <f t="shared" si="220"/>
        <v>-5.1024013931512402E-5</v>
      </c>
      <c r="BB245" s="4">
        <f t="shared" si="204"/>
        <v>-2.3995175174927372E-2</v>
      </c>
      <c r="BC245" s="4">
        <f t="shared" si="221"/>
        <v>-5.917003806959341E-3</v>
      </c>
      <c r="BD245" s="157">
        <f t="shared" si="205"/>
        <v>-572001</v>
      </c>
      <c r="BE245" s="4">
        <f t="shared" si="222"/>
        <v>-3.8495193582017105E-4</v>
      </c>
      <c r="BF245" s="4">
        <f t="shared" si="206"/>
        <v>-1.0645431574067797E-2</v>
      </c>
      <c r="BG245" s="4">
        <f t="shared" si="223"/>
        <v>-4.2733324114577649E-2</v>
      </c>
      <c r="BH245" s="157">
        <f t="shared" si="207"/>
        <v>1099450</v>
      </c>
      <c r="BI245" s="4">
        <f t="shared" si="224"/>
        <v>-2.2454735310756951E-4</v>
      </c>
      <c r="BJ245" s="4">
        <f t="shared" si="208"/>
        <v>2.0889139591074454E-2</v>
      </c>
      <c r="BK245" s="4">
        <f t="shared" si="225"/>
        <v>-2.4320652430955415E-2</v>
      </c>
      <c r="BL245" s="159">
        <f t="shared" si="209"/>
        <v>-806297</v>
      </c>
      <c r="BM245" s="4">
        <f t="shared" si="226"/>
        <v>-2.3742808957167086E-5</v>
      </c>
      <c r="BN245" s="4">
        <f t="shared" si="210"/>
        <v>-1.5088200713674737E-2</v>
      </c>
      <c r="BO245" s="4">
        <f t="shared" si="227"/>
        <v>-2.5649800488909045E-3</v>
      </c>
      <c r="BP245" s="157">
        <f t="shared" si="211"/>
        <v>-1854571</v>
      </c>
      <c r="BQ245" s="164">
        <f t="shared" si="228"/>
        <v>-6.8426611181642005E-4</v>
      </c>
      <c r="BR245" s="4">
        <f t="shared" si="212"/>
        <v>-3.4704506510331141E-2</v>
      </c>
      <c r="BS245" s="4">
        <f t="shared" si="229"/>
        <v>-7.3922547585148338E-2</v>
      </c>
    </row>
    <row r="246" spans="1:71" x14ac:dyDescent="0.35">
      <c r="A246">
        <v>938</v>
      </c>
      <c r="B246" t="s">
        <v>208</v>
      </c>
      <c r="C246" t="s">
        <v>472</v>
      </c>
      <c r="G246" s="200">
        <v>3066372</v>
      </c>
      <c r="H246" s="4">
        <f t="shared" si="213"/>
        <v>5.1015430480722023E-4</v>
      </c>
      <c r="I246" s="200">
        <v>240830</v>
      </c>
      <c r="J246" s="200">
        <v>3107727</v>
      </c>
      <c r="K246" s="4">
        <f t="shared" si="193"/>
        <v>5.0637332241722927E-4</v>
      </c>
      <c r="L246" s="200">
        <v>178450</v>
      </c>
      <c r="M246">
        <v>938</v>
      </c>
      <c r="N246" t="s">
        <v>208</v>
      </c>
      <c r="O246" t="s">
        <v>472</v>
      </c>
      <c r="P246" s="200">
        <v>3287497</v>
      </c>
      <c r="Q246" s="4">
        <f t="shared" si="194"/>
        <v>5.4329250118894821E-4</v>
      </c>
      <c r="R246">
        <v>938</v>
      </c>
      <c r="S246" t="s">
        <v>208</v>
      </c>
      <c r="T246" t="s">
        <v>472</v>
      </c>
      <c r="U246" s="200">
        <v>3036018</v>
      </c>
      <c r="V246" s="4">
        <f t="shared" si="195"/>
        <v>5.1328020669886426E-4</v>
      </c>
      <c r="W246" s="163">
        <v>938</v>
      </c>
      <c r="X246" s="163" t="s">
        <v>208</v>
      </c>
      <c r="Y246" s="8" t="s">
        <v>472</v>
      </c>
      <c r="Z246" s="11">
        <v>3187523</v>
      </c>
      <c r="AA246" s="161">
        <f t="shared" si="196"/>
        <v>5.2663691839007539E-4</v>
      </c>
      <c r="AB246">
        <v>938</v>
      </c>
      <c r="AC246" t="s">
        <v>208</v>
      </c>
      <c r="AD246" s="160">
        <v>3220042</v>
      </c>
      <c r="AE246" s="161">
        <f t="shared" si="197"/>
        <v>5.2233464142852721E-4</v>
      </c>
      <c r="AF246">
        <v>938</v>
      </c>
      <c r="AG246" t="s">
        <v>208</v>
      </c>
      <c r="AH246" s="3">
        <v>3032885</v>
      </c>
      <c r="AI246" s="161">
        <f t="shared" si="198"/>
        <v>5.0846639938886731E-4</v>
      </c>
      <c r="AJ246">
        <v>938</v>
      </c>
      <c r="AK246" t="s">
        <v>208</v>
      </c>
      <c r="AL246" s="3">
        <v>3016627</v>
      </c>
      <c r="AM246" s="161">
        <f t="shared" si="199"/>
        <v>5.2917510075132016E-4</v>
      </c>
      <c r="AN246" s="13">
        <v>938</v>
      </c>
      <c r="AO246" s="13" t="s">
        <v>208</v>
      </c>
      <c r="AP246" s="3">
        <v>3030007</v>
      </c>
      <c r="AQ246" s="161">
        <f t="shared" si="200"/>
        <v>5.2484872589474412E-4</v>
      </c>
      <c r="AR246" s="179">
        <f t="shared" si="214"/>
        <v>251479</v>
      </c>
      <c r="AS246" s="4">
        <f t="shared" si="215"/>
        <v>3.0012294490083954E-5</v>
      </c>
      <c r="AT246" s="4">
        <f t="shared" si="201"/>
        <v>8.283185409309167E-2</v>
      </c>
      <c r="AU246" s="4">
        <f t="shared" si="216"/>
        <v>5.8471560170041452E-2</v>
      </c>
      <c r="AV246" s="3">
        <f t="shared" si="217"/>
        <v>-151505</v>
      </c>
      <c r="AW246" s="164">
        <f t="shared" si="218"/>
        <v>-1.335671169121113E-5</v>
      </c>
      <c r="AX246" s="4">
        <f t="shared" si="202"/>
        <v>-4.7530637425988773E-2</v>
      </c>
      <c r="AY246" s="4">
        <f t="shared" si="219"/>
        <v>-2.5362277547959389E-2</v>
      </c>
      <c r="AZ246" s="157">
        <f t="shared" si="203"/>
        <v>-32519</v>
      </c>
      <c r="BA246" s="164">
        <f t="shared" si="220"/>
        <v>4.3022769615481786E-6</v>
      </c>
      <c r="BB246" s="4">
        <f t="shared" si="204"/>
        <v>-1.0098936597721396E-2</v>
      </c>
      <c r="BC246" s="4">
        <f t="shared" si="221"/>
        <v>8.2366295863164057E-3</v>
      </c>
      <c r="BD246" s="157">
        <f t="shared" si="205"/>
        <v>187157</v>
      </c>
      <c r="BE246" s="4">
        <f t="shared" si="222"/>
        <v>1.3868242039659904E-5</v>
      </c>
      <c r="BF246" s="4">
        <f t="shared" si="206"/>
        <v>6.1709230650024649E-2</v>
      </c>
      <c r="BG246" s="4">
        <f t="shared" si="223"/>
        <v>2.7274647953784818E-2</v>
      </c>
      <c r="BH246" s="157">
        <f t="shared" si="207"/>
        <v>16258</v>
      </c>
      <c r="BI246" s="4">
        <f t="shared" si="224"/>
        <v>-2.0708701362452848E-5</v>
      </c>
      <c r="BJ246" s="4">
        <f t="shared" si="208"/>
        <v>5.3894631321671519E-3</v>
      </c>
      <c r="BK246" s="4">
        <f t="shared" si="225"/>
        <v>-3.9133930022502456E-2</v>
      </c>
      <c r="BL246" s="159">
        <f t="shared" si="209"/>
        <v>-13380</v>
      </c>
      <c r="BM246" s="4">
        <f t="shared" si="226"/>
        <v>4.3263748565760358E-6</v>
      </c>
      <c r="BN246" s="4">
        <f t="shared" si="210"/>
        <v>-4.4158313825677633E-3</v>
      </c>
      <c r="BO246" s="4">
        <f t="shared" si="227"/>
        <v>8.2430891857469598E-3</v>
      </c>
      <c r="BP246" s="157">
        <f t="shared" si="211"/>
        <v>6011</v>
      </c>
      <c r="BQ246" s="164">
        <f t="shared" si="228"/>
        <v>1.78819249533127E-6</v>
      </c>
      <c r="BR246" s="4">
        <f t="shared" si="212"/>
        <v>1.9838237997469974E-3</v>
      </c>
      <c r="BS246" s="4">
        <f t="shared" si="229"/>
        <v>3.4070626584504341E-3</v>
      </c>
    </row>
    <row r="247" spans="1:71" x14ac:dyDescent="0.35">
      <c r="A247">
        <v>944</v>
      </c>
      <c r="B247" t="s">
        <v>220</v>
      </c>
      <c r="C247" t="s">
        <v>471</v>
      </c>
      <c r="G247" s="200">
        <v>1312972</v>
      </c>
      <c r="H247" s="4">
        <f t="shared" si="213"/>
        <v>2.1844000593905291E-4</v>
      </c>
      <c r="I247" s="200">
        <v>93607</v>
      </c>
      <c r="J247" s="200">
        <v>1167742</v>
      </c>
      <c r="K247" s="4">
        <f t="shared" si="193"/>
        <v>1.9027198858398442E-4</v>
      </c>
      <c r="L247" s="200">
        <v>40433</v>
      </c>
      <c r="M247">
        <v>944</v>
      </c>
      <c r="N247" t="s">
        <v>220</v>
      </c>
      <c r="O247" t="s">
        <v>471</v>
      </c>
      <c r="P247" s="200">
        <v>1262050</v>
      </c>
      <c r="Q247" s="4">
        <f t="shared" si="194"/>
        <v>2.0856666975681257E-4</v>
      </c>
      <c r="R247">
        <v>944</v>
      </c>
      <c r="S247" t="s">
        <v>220</v>
      </c>
      <c r="T247" t="s">
        <v>471</v>
      </c>
      <c r="U247" s="200">
        <v>1331209</v>
      </c>
      <c r="V247" s="4">
        <f t="shared" si="195"/>
        <v>2.2505901831918927E-4</v>
      </c>
      <c r="W247" s="163">
        <v>944</v>
      </c>
      <c r="X247" s="163" t="s">
        <v>220</v>
      </c>
      <c r="Y247" s="8" t="s">
        <v>471</v>
      </c>
      <c r="Z247" s="11">
        <v>1359818</v>
      </c>
      <c r="AA247" s="161">
        <f t="shared" si="196"/>
        <v>2.2466672745305856E-4</v>
      </c>
      <c r="AB247">
        <v>944</v>
      </c>
      <c r="AC247" t="s">
        <v>220</v>
      </c>
      <c r="AD247" s="160">
        <v>1374993</v>
      </c>
      <c r="AE247" s="161">
        <f t="shared" si="197"/>
        <v>2.2304258007247577E-4</v>
      </c>
      <c r="AF247">
        <v>944</v>
      </c>
      <c r="AG247" t="s">
        <v>529</v>
      </c>
      <c r="AH247" s="3">
        <v>1447820</v>
      </c>
      <c r="AI247" s="161">
        <f t="shared" si="198"/>
        <v>2.4272856450646493E-4</v>
      </c>
      <c r="AJ247">
        <v>944</v>
      </c>
      <c r="AK247" t="s">
        <v>220</v>
      </c>
      <c r="AL247" s="3">
        <v>1361771</v>
      </c>
      <c r="AM247" s="161">
        <f t="shared" si="199"/>
        <v>2.3888114311952587E-4</v>
      </c>
      <c r="AN247" s="13">
        <v>944</v>
      </c>
      <c r="AO247" s="13" t="s">
        <v>220</v>
      </c>
      <c r="AP247" s="3">
        <v>1323241</v>
      </c>
      <c r="AQ247" s="161">
        <f t="shared" si="200"/>
        <v>2.292078377712286E-4</v>
      </c>
      <c r="AR247" s="179">
        <f t="shared" si="214"/>
        <v>-69159</v>
      </c>
      <c r="AS247" s="4">
        <f t="shared" si="215"/>
        <v>-1.6492348562376693E-5</v>
      </c>
      <c r="AT247" s="4">
        <f t="shared" si="201"/>
        <v>-5.1952022559943634E-2</v>
      </c>
      <c r="AU247" s="4">
        <f t="shared" si="216"/>
        <v>-7.3280105305473561E-2</v>
      </c>
      <c r="AV247" s="3">
        <f t="shared" si="217"/>
        <v>-28609</v>
      </c>
      <c r="AW247" s="164">
        <f t="shared" si="218"/>
        <v>3.9229086613070665E-7</v>
      </c>
      <c r="AX247" s="4">
        <f t="shared" si="202"/>
        <v>-2.1038844904244538E-2</v>
      </c>
      <c r="AY247" s="4">
        <f t="shared" si="219"/>
        <v>1.7461013056001857E-3</v>
      </c>
      <c r="AZ247" s="157">
        <f t="shared" si="203"/>
        <v>-15175</v>
      </c>
      <c r="BA247" s="164">
        <f t="shared" si="220"/>
        <v>1.6241473805827915E-6</v>
      </c>
      <c r="BB247" s="4">
        <f t="shared" si="204"/>
        <v>-1.1036419821773637E-2</v>
      </c>
      <c r="BC247" s="4">
        <f t="shared" si="221"/>
        <v>7.2817817120616104E-3</v>
      </c>
      <c r="BD247" s="157">
        <f t="shared" si="205"/>
        <v>-72827</v>
      </c>
      <c r="BE247" s="4">
        <f t="shared" si="222"/>
        <v>-1.9685984433989159E-5</v>
      </c>
      <c r="BF247" s="4">
        <f t="shared" si="206"/>
        <v>-5.0301142407205318E-2</v>
      </c>
      <c r="BG247" s="4">
        <f t="shared" si="223"/>
        <v>-8.1102875032513261E-2</v>
      </c>
      <c r="BH247" s="157">
        <f t="shared" si="207"/>
        <v>86049</v>
      </c>
      <c r="BI247" s="4">
        <f t="shared" si="224"/>
        <v>3.8474213869390606E-6</v>
      </c>
      <c r="BJ247" s="4">
        <f t="shared" si="208"/>
        <v>6.3189038391917585E-2</v>
      </c>
      <c r="BK247" s="4">
        <f t="shared" si="225"/>
        <v>1.6106007099162181E-2</v>
      </c>
      <c r="BL247" s="159">
        <f t="shared" si="209"/>
        <v>38530</v>
      </c>
      <c r="BM247" s="4">
        <f t="shared" si="226"/>
        <v>9.6733053482972659E-6</v>
      </c>
      <c r="BN247" s="4">
        <f t="shared" si="210"/>
        <v>2.91179006696437E-2</v>
      </c>
      <c r="BO247" s="4">
        <f t="shared" si="227"/>
        <v>4.2203204926840904E-2</v>
      </c>
      <c r="BP247" s="157">
        <f t="shared" si="211"/>
        <v>7968</v>
      </c>
      <c r="BQ247" s="164">
        <f t="shared" si="228"/>
        <v>-4.541110318170041E-6</v>
      </c>
      <c r="BR247" s="4">
        <f t="shared" si="212"/>
        <v>6.0215788356013759E-3</v>
      </c>
      <c r="BS247" s="4">
        <f t="shared" si="229"/>
        <v>-1.9812194741361786E-2</v>
      </c>
    </row>
    <row r="248" spans="1:71" x14ac:dyDescent="0.35">
      <c r="A248">
        <v>946</v>
      </c>
      <c r="B248" t="s">
        <v>222</v>
      </c>
      <c r="C248" t="s">
        <v>472</v>
      </c>
      <c r="G248" s="200">
        <v>2053998</v>
      </c>
      <c r="H248" s="4">
        <f t="shared" si="213"/>
        <v>3.4172498371542028E-4</v>
      </c>
      <c r="I248" s="200">
        <v>222026</v>
      </c>
      <c r="J248" s="200">
        <v>1891044</v>
      </c>
      <c r="K248" s="4">
        <f t="shared" si="193"/>
        <v>3.0812688280443127E-4</v>
      </c>
      <c r="L248" s="200">
        <v>179493</v>
      </c>
      <c r="M248">
        <v>946</v>
      </c>
      <c r="N248" t="s">
        <v>222</v>
      </c>
      <c r="O248" t="s">
        <v>472</v>
      </c>
      <c r="P248" s="200">
        <v>1993960</v>
      </c>
      <c r="Q248" s="4">
        <f t="shared" si="194"/>
        <v>3.2952228265781388E-4</v>
      </c>
      <c r="R248">
        <v>946</v>
      </c>
      <c r="S248" t="s">
        <v>222</v>
      </c>
      <c r="T248" t="s">
        <v>472</v>
      </c>
      <c r="U248" s="200">
        <v>1890443</v>
      </c>
      <c r="V248" s="4">
        <f t="shared" si="195"/>
        <v>3.1960514522391535E-4</v>
      </c>
      <c r="W248" s="163">
        <v>946</v>
      </c>
      <c r="X248" s="163" t="s">
        <v>222</v>
      </c>
      <c r="Y248" s="8" t="s">
        <v>472</v>
      </c>
      <c r="Z248" s="11">
        <v>1917878</v>
      </c>
      <c r="AA248" s="161">
        <f t="shared" si="196"/>
        <v>3.1686841468065363E-4</v>
      </c>
      <c r="AB248">
        <v>946</v>
      </c>
      <c r="AC248" t="s">
        <v>222</v>
      </c>
      <c r="AD248" s="160">
        <v>1974911</v>
      </c>
      <c r="AE248" s="161">
        <f t="shared" si="197"/>
        <v>3.2035744534954951E-4</v>
      </c>
      <c r="AF248">
        <v>946</v>
      </c>
      <c r="AG248" t="s">
        <v>222</v>
      </c>
      <c r="AH248" s="3">
        <v>1983981</v>
      </c>
      <c r="AI248" s="161">
        <f t="shared" si="198"/>
        <v>3.3261652701171475E-4</v>
      </c>
      <c r="AJ248">
        <v>946</v>
      </c>
      <c r="AK248" t="s">
        <v>222</v>
      </c>
      <c r="AL248" s="3">
        <v>1893809</v>
      </c>
      <c r="AM248" s="161">
        <f t="shared" si="199"/>
        <v>3.3221096555151065E-4</v>
      </c>
      <c r="AN248" s="13">
        <v>946</v>
      </c>
      <c r="AO248" s="13" t="s">
        <v>222</v>
      </c>
      <c r="AP248" s="3">
        <v>1766790</v>
      </c>
      <c r="AQ248" s="161">
        <f t="shared" si="200"/>
        <v>3.0603806539838849E-4</v>
      </c>
      <c r="AR248" s="179">
        <f t="shared" si="214"/>
        <v>103517</v>
      </c>
      <c r="AS248" s="4">
        <f t="shared" si="215"/>
        <v>9.9171374338985377E-6</v>
      </c>
      <c r="AT248" s="4">
        <f t="shared" si="201"/>
        <v>5.4758064644107228E-2</v>
      </c>
      <c r="AU248" s="4">
        <f t="shared" si="216"/>
        <v>3.102934224338157E-2</v>
      </c>
      <c r="AV248" s="3">
        <f t="shared" si="217"/>
        <v>-27435</v>
      </c>
      <c r="AW248" s="164">
        <f t="shared" si="218"/>
        <v>2.736730543261717E-6</v>
      </c>
      <c r="AX248" s="4">
        <f t="shared" si="202"/>
        <v>-1.4304872364144123E-2</v>
      </c>
      <c r="AY248" s="4">
        <f t="shared" si="219"/>
        <v>8.6368044792973428E-3</v>
      </c>
      <c r="AZ248" s="157">
        <f t="shared" si="203"/>
        <v>-57033</v>
      </c>
      <c r="BA248" s="164">
        <f t="shared" si="220"/>
        <v>-3.4890306688958829E-6</v>
      </c>
      <c r="BB248" s="4">
        <f t="shared" si="204"/>
        <v>-2.8878769726838324E-2</v>
      </c>
      <c r="BC248" s="4">
        <f t="shared" si="221"/>
        <v>-1.0891055349404849E-2</v>
      </c>
      <c r="BD248" s="157">
        <f t="shared" si="205"/>
        <v>-9070</v>
      </c>
      <c r="BE248" s="4">
        <f t="shared" si="222"/>
        <v>-1.2259081662165236E-5</v>
      </c>
      <c r="BF248" s="4">
        <f t="shared" si="206"/>
        <v>-4.5716163612453953E-3</v>
      </c>
      <c r="BG248" s="4">
        <f t="shared" si="223"/>
        <v>-3.685650190717514E-2</v>
      </c>
      <c r="BH248" s="157">
        <f t="shared" si="207"/>
        <v>90172</v>
      </c>
      <c r="BI248" s="4">
        <f t="shared" si="224"/>
        <v>4.0556146020410142E-7</v>
      </c>
      <c r="BJ248" s="4">
        <f t="shared" si="208"/>
        <v>4.7614094135153016E-2</v>
      </c>
      <c r="BK248" s="4">
        <f t="shared" si="225"/>
        <v>1.2207949232826195E-3</v>
      </c>
      <c r="BL248" s="159">
        <f t="shared" si="209"/>
        <v>127019</v>
      </c>
      <c r="BM248" s="4">
        <f t="shared" si="226"/>
        <v>2.6172900153122159E-5</v>
      </c>
      <c r="BN248" s="4">
        <f t="shared" si="210"/>
        <v>7.1892528257461272E-2</v>
      </c>
      <c r="BO248" s="4">
        <f t="shared" si="227"/>
        <v>8.5521714820185168E-2</v>
      </c>
      <c r="BP248" s="157">
        <f t="shared" si="211"/>
        <v>123653</v>
      </c>
      <c r="BQ248" s="164">
        <f t="shared" si="228"/>
        <v>1.0830349282265142E-5</v>
      </c>
      <c r="BR248" s="4">
        <f t="shared" si="212"/>
        <v>6.9987378239632331E-2</v>
      </c>
      <c r="BS248" s="4">
        <f t="shared" si="229"/>
        <v>3.5388896045224348E-2</v>
      </c>
    </row>
    <row r="249" spans="1:71" x14ac:dyDescent="0.35">
      <c r="A249">
        <v>957</v>
      </c>
      <c r="B249" t="s">
        <v>275</v>
      </c>
      <c r="C249" t="s">
        <v>473</v>
      </c>
      <c r="G249" s="200">
        <v>24819324</v>
      </c>
      <c r="H249" s="4">
        <f t="shared" si="213"/>
        <v>4.1292070828344235E-3</v>
      </c>
      <c r="I249" s="200">
        <v>1542336</v>
      </c>
      <c r="J249" s="200">
        <v>25200037</v>
      </c>
      <c r="K249" s="4">
        <f t="shared" si="193"/>
        <v>4.1060963400990844E-3</v>
      </c>
      <c r="L249" s="200">
        <v>1122191</v>
      </c>
      <c r="M249">
        <v>957</v>
      </c>
      <c r="N249" t="s">
        <v>275</v>
      </c>
      <c r="O249" t="s">
        <v>473</v>
      </c>
      <c r="P249" s="200">
        <v>24783578</v>
      </c>
      <c r="Q249" s="4">
        <f t="shared" si="194"/>
        <v>4.0957397314830678E-3</v>
      </c>
      <c r="R249">
        <v>957</v>
      </c>
      <c r="S249" t="s">
        <v>275</v>
      </c>
      <c r="T249" t="s">
        <v>473</v>
      </c>
      <c r="U249" s="200">
        <v>24179316</v>
      </c>
      <c r="V249" s="4">
        <f t="shared" si="195"/>
        <v>4.0878427974791838E-3</v>
      </c>
      <c r="W249" s="163">
        <v>957</v>
      </c>
      <c r="X249" s="163" t="s">
        <v>275</v>
      </c>
      <c r="Y249" s="8" t="s">
        <v>473</v>
      </c>
      <c r="Z249" s="11">
        <v>26258747</v>
      </c>
      <c r="AA249" s="161">
        <f t="shared" si="196"/>
        <v>4.3384237857623737E-3</v>
      </c>
      <c r="AB249">
        <v>957</v>
      </c>
      <c r="AC249" t="s">
        <v>275</v>
      </c>
      <c r="AD249" s="160">
        <v>25372013</v>
      </c>
      <c r="AE249" s="161">
        <f t="shared" si="197"/>
        <v>4.1156858552388233E-3</v>
      </c>
      <c r="AF249">
        <v>957</v>
      </c>
      <c r="AG249" t="s">
        <v>275</v>
      </c>
      <c r="AH249" s="3">
        <v>25345616</v>
      </c>
      <c r="AI249" s="161">
        <f t="shared" si="198"/>
        <v>4.2492195080963725E-3</v>
      </c>
      <c r="AJ249">
        <v>957</v>
      </c>
      <c r="AK249" t="s">
        <v>275</v>
      </c>
      <c r="AL249" s="3">
        <v>24442552</v>
      </c>
      <c r="AM249" s="161">
        <f t="shared" si="199"/>
        <v>4.2876994461759381E-3</v>
      </c>
      <c r="AN249" s="13">
        <v>957</v>
      </c>
      <c r="AO249" s="13" t="s">
        <v>275</v>
      </c>
      <c r="AP249" s="3">
        <v>24512052</v>
      </c>
      <c r="AQ249" s="161">
        <f t="shared" si="200"/>
        <v>4.2459041385929843E-3</v>
      </c>
      <c r="AR249" s="179">
        <f t="shared" si="214"/>
        <v>604262</v>
      </c>
      <c r="AS249" s="4">
        <f t="shared" si="215"/>
        <v>7.8969340038840749E-6</v>
      </c>
      <c r="AT249" s="4">
        <f t="shared" si="201"/>
        <v>2.4990864092267952E-2</v>
      </c>
      <c r="AU249" s="4">
        <f t="shared" si="216"/>
        <v>1.9318096108670842E-3</v>
      </c>
      <c r="AV249" s="3">
        <f t="shared" si="217"/>
        <v>-2079431</v>
      </c>
      <c r="AW249" s="164">
        <f t="shared" si="218"/>
        <v>-2.5058098828318991E-4</v>
      </c>
      <c r="AX249" s="4">
        <f t="shared" si="202"/>
        <v>-7.9190031420768095E-2</v>
      </c>
      <c r="AY249" s="4">
        <f t="shared" si="219"/>
        <v>-5.7758531821057751E-2</v>
      </c>
      <c r="AZ249" s="157">
        <f t="shared" si="203"/>
        <v>886734</v>
      </c>
      <c r="BA249" s="164">
        <f t="shared" si="220"/>
        <v>2.2273793052355034E-4</v>
      </c>
      <c r="BB249" s="4">
        <f t="shared" si="204"/>
        <v>3.4949296297459721E-2</v>
      </c>
      <c r="BC249" s="4">
        <f t="shared" si="221"/>
        <v>5.4119274006306631E-2</v>
      </c>
      <c r="BD249" s="157">
        <f t="shared" si="205"/>
        <v>26397</v>
      </c>
      <c r="BE249" s="4">
        <f t="shared" si="222"/>
        <v>-1.3353365285754919E-4</v>
      </c>
      <c r="BF249" s="4">
        <f t="shared" si="206"/>
        <v>1.0414818878341722E-3</v>
      </c>
      <c r="BG249" s="4">
        <f t="shared" si="223"/>
        <v>-3.1425454157667544E-2</v>
      </c>
      <c r="BH249" s="157">
        <f t="shared" si="207"/>
        <v>903064</v>
      </c>
      <c r="BI249" s="4">
        <f t="shared" si="224"/>
        <v>-3.8479938079565533E-5</v>
      </c>
      <c r="BJ249" s="4">
        <f t="shared" si="208"/>
        <v>3.6946387594879615E-2</v>
      </c>
      <c r="BK249" s="4">
        <f t="shared" si="225"/>
        <v>-8.9744951955260197E-3</v>
      </c>
      <c r="BL249" s="159">
        <f t="shared" si="209"/>
        <v>-69500</v>
      </c>
      <c r="BM249" s="4">
        <f t="shared" si="226"/>
        <v>4.1795307582953752E-5</v>
      </c>
      <c r="BN249" s="4">
        <f t="shared" si="210"/>
        <v>-2.8353399380843351E-3</v>
      </c>
      <c r="BO249" s="4">
        <f t="shared" si="227"/>
        <v>9.8436766866818529E-3</v>
      </c>
      <c r="BP249" s="157">
        <f t="shared" si="211"/>
        <v>-332736</v>
      </c>
      <c r="BQ249" s="164">
        <f t="shared" si="228"/>
        <v>9.2519647169389367E-5</v>
      </c>
      <c r="BR249" s="4">
        <f t="shared" si="212"/>
        <v>-1.3574383735804737E-2</v>
      </c>
      <c r="BS249" s="4">
        <f t="shared" si="229"/>
        <v>2.1790328784966093E-2</v>
      </c>
    </row>
    <row r="250" spans="1:71" x14ac:dyDescent="0.35">
      <c r="A250">
        <v>965</v>
      </c>
      <c r="B250" t="s">
        <v>288</v>
      </c>
      <c r="C250" t="s">
        <v>471</v>
      </c>
      <c r="G250" s="200">
        <v>1755943</v>
      </c>
      <c r="H250" s="4">
        <f t="shared" si="213"/>
        <v>2.9213737943279702E-4</v>
      </c>
      <c r="I250" s="200">
        <v>89160</v>
      </c>
      <c r="J250" s="200">
        <v>520413</v>
      </c>
      <c r="K250" s="4">
        <f t="shared" si="193"/>
        <v>8.4796141951695725E-5</v>
      </c>
      <c r="L250" s="200">
        <v>81462</v>
      </c>
      <c r="M250">
        <v>965</v>
      </c>
      <c r="N250" t="s">
        <v>288</v>
      </c>
      <c r="O250" t="s">
        <v>471</v>
      </c>
      <c r="P250" s="200">
        <v>1860944</v>
      </c>
      <c r="Q250" s="4">
        <f t="shared" si="194"/>
        <v>3.0754002827457059E-4</v>
      </c>
      <c r="R250">
        <v>965</v>
      </c>
      <c r="S250" t="s">
        <v>288</v>
      </c>
      <c r="T250" t="s">
        <v>471</v>
      </c>
      <c r="U250" s="200">
        <v>1666238</v>
      </c>
      <c r="V250" s="4">
        <f t="shared" si="195"/>
        <v>2.8170023532452778E-4</v>
      </c>
      <c r="W250" s="163">
        <v>965</v>
      </c>
      <c r="X250" s="163" t="s">
        <v>288</v>
      </c>
      <c r="Y250" s="8" t="s">
        <v>471</v>
      </c>
      <c r="Z250" s="11">
        <v>1764899</v>
      </c>
      <c r="AA250" s="161">
        <f t="shared" si="196"/>
        <v>2.9159349458175694E-4</v>
      </c>
      <c r="AB250">
        <v>965</v>
      </c>
      <c r="AC250" t="s">
        <v>288</v>
      </c>
      <c r="AD250" s="160">
        <v>1936082</v>
      </c>
      <c r="AE250" s="161">
        <f t="shared" si="197"/>
        <v>3.1405885303552745E-4</v>
      </c>
      <c r="AF250">
        <v>965</v>
      </c>
      <c r="AG250" t="s">
        <v>288</v>
      </c>
      <c r="AH250" s="3">
        <v>1855318</v>
      </c>
      <c r="AI250" s="161">
        <f t="shared" si="198"/>
        <v>3.1104603807310683E-4</v>
      </c>
      <c r="AJ250">
        <v>965</v>
      </c>
      <c r="AK250" t="s">
        <v>288</v>
      </c>
      <c r="AL250" s="3">
        <v>2149877</v>
      </c>
      <c r="AM250" s="161">
        <f t="shared" si="199"/>
        <v>3.7713027765048376E-4</v>
      </c>
      <c r="AN250" s="13">
        <v>965</v>
      </c>
      <c r="AO250" s="13" t="s">
        <v>288</v>
      </c>
      <c r="AP250" s="3">
        <v>2119085</v>
      </c>
      <c r="AQ250" s="161">
        <f t="shared" si="200"/>
        <v>3.6706154880588188E-4</v>
      </c>
      <c r="AR250" s="179">
        <f t="shared" si="214"/>
        <v>194706</v>
      </c>
      <c r="AS250" s="4">
        <f t="shared" si="215"/>
        <v>2.5839792950042807E-5</v>
      </c>
      <c r="AT250" s="4">
        <f t="shared" si="201"/>
        <v>0.11685365476000427</v>
      </c>
      <c r="AU250" s="4">
        <f t="shared" si="216"/>
        <v>9.1727977863683821E-2</v>
      </c>
      <c r="AV250" s="3">
        <f t="shared" si="217"/>
        <v>-98661</v>
      </c>
      <c r="AW250" s="164">
        <f t="shared" si="218"/>
        <v>-9.8932592572291509E-6</v>
      </c>
      <c r="AX250" s="4">
        <f t="shared" si="202"/>
        <v>-5.5901782481603761E-2</v>
      </c>
      <c r="AY250" s="4">
        <f t="shared" si="219"/>
        <v>-3.3928257800879304E-2</v>
      </c>
      <c r="AZ250" s="157">
        <f t="shared" si="203"/>
        <v>-171183</v>
      </c>
      <c r="BA250" s="164">
        <f t="shared" si="220"/>
        <v>-2.2465358453770514E-5</v>
      </c>
      <c r="BB250" s="4">
        <f t="shared" si="204"/>
        <v>-8.8417226129884993E-2</v>
      </c>
      <c r="BC250" s="4">
        <f t="shared" si="221"/>
        <v>-7.1532320253456294E-2</v>
      </c>
      <c r="BD250" s="157">
        <f t="shared" si="205"/>
        <v>80764</v>
      </c>
      <c r="BE250" s="4">
        <f t="shared" si="222"/>
        <v>3.012814962420618E-6</v>
      </c>
      <c r="BF250" s="4">
        <f t="shared" si="206"/>
        <v>4.3531082003192986E-2</v>
      </c>
      <c r="BG250" s="4">
        <f t="shared" si="223"/>
        <v>9.6860740650633204E-3</v>
      </c>
      <c r="BH250" s="157">
        <f t="shared" si="207"/>
        <v>-294559</v>
      </c>
      <c r="BI250" s="4">
        <f t="shared" si="224"/>
        <v>-6.6084239577376925E-5</v>
      </c>
      <c r="BJ250" s="4">
        <f t="shared" si="208"/>
        <v>-0.13701202440883828</v>
      </c>
      <c r="BK250" s="4">
        <f t="shared" si="225"/>
        <v>-0.17522920723597371</v>
      </c>
      <c r="BL250" s="159">
        <f t="shared" si="209"/>
        <v>30792</v>
      </c>
      <c r="BM250" s="4">
        <f t="shared" si="226"/>
        <v>1.0068728844601872E-5</v>
      </c>
      <c r="BN250" s="4">
        <f t="shared" si="210"/>
        <v>1.4530799849935232E-2</v>
      </c>
      <c r="BO250" s="4">
        <f t="shared" si="227"/>
        <v>2.7430628125875024E-2</v>
      </c>
      <c r="BP250" s="157">
        <f t="shared" si="211"/>
        <v>-452847</v>
      </c>
      <c r="BQ250" s="164">
        <f t="shared" si="228"/>
        <v>-7.5468054224124949E-5</v>
      </c>
      <c r="BR250" s="4">
        <f t="shared" si="212"/>
        <v>-0.21369930889983177</v>
      </c>
      <c r="BS250" s="4">
        <f t="shared" si="229"/>
        <v>-0.20560054429464564</v>
      </c>
    </row>
    <row r="251" spans="1:71" x14ac:dyDescent="0.35">
      <c r="A251">
        <v>971</v>
      </c>
      <c r="B251" t="s">
        <v>303</v>
      </c>
      <c r="C251" t="s">
        <v>472</v>
      </c>
      <c r="G251" s="200">
        <v>4267421</v>
      </c>
      <c r="H251" s="4">
        <f t="shared" si="213"/>
        <v>7.0997360841239504E-4</v>
      </c>
      <c r="I251" s="200">
        <v>191235</v>
      </c>
      <c r="J251" s="200">
        <v>4155726</v>
      </c>
      <c r="K251" s="4">
        <f t="shared" ref="K251:K311" si="230">+J251/J$5</f>
        <v>6.7713437559852019E-4</v>
      </c>
      <c r="L251" s="200">
        <v>139737</v>
      </c>
      <c r="M251">
        <v>971</v>
      </c>
      <c r="N251" t="s">
        <v>303</v>
      </c>
      <c r="O251" t="s">
        <v>472</v>
      </c>
      <c r="P251" s="200">
        <v>3676318</v>
      </c>
      <c r="Q251" s="4">
        <f t="shared" ref="Q251:Q311" si="231">+P251/P$5</f>
        <v>6.0754914799494917E-4</v>
      </c>
      <c r="R251">
        <v>971</v>
      </c>
      <c r="S251" t="s">
        <v>303</v>
      </c>
      <c r="T251" t="s">
        <v>472</v>
      </c>
      <c r="U251" s="200">
        <v>3955377</v>
      </c>
      <c r="V251" s="4">
        <f t="shared" ref="V251:V311" si="232">+U251/U$5</f>
        <v>6.6871037132583985E-4</v>
      </c>
      <c r="W251" s="163">
        <v>971</v>
      </c>
      <c r="X251" s="163" t="s">
        <v>303</v>
      </c>
      <c r="Y251" s="8" t="s">
        <v>472</v>
      </c>
      <c r="Z251" s="11">
        <v>4110245</v>
      </c>
      <c r="AA251" s="161">
        <f t="shared" ref="AA251:AA311" si="233">+Z251/Z$5</f>
        <v>6.7908741697807846E-4</v>
      </c>
      <c r="AB251">
        <v>971</v>
      </c>
      <c r="AC251" t="s">
        <v>303</v>
      </c>
      <c r="AD251" s="160">
        <v>4313990</v>
      </c>
      <c r="AE251" s="161">
        <f t="shared" ref="AE251:AE311" si="234">+AD251/AD$5</f>
        <v>6.9978789710701053E-4</v>
      </c>
      <c r="AF251">
        <v>971</v>
      </c>
      <c r="AG251" t="s">
        <v>303</v>
      </c>
      <c r="AH251" s="3">
        <v>4391413</v>
      </c>
      <c r="AI251" s="161">
        <f t="shared" ref="AI251:AI311" si="235">+AH251/AH$5</f>
        <v>7.362250650253683E-4</v>
      </c>
      <c r="AJ251">
        <v>971</v>
      </c>
      <c r="AK251" t="s">
        <v>303</v>
      </c>
      <c r="AL251" s="3">
        <v>4246486</v>
      </c>
      <c r="AM251" s="161">
        <f t="shared" ref="AM251:AM311" si="236">+AL251/AL$5</f>
        <v>7.4491631112798187E-4</v>
      </c>
      <c r="AN251" s="13">
        <v>971</v>
      </c>
      <c r="AO251" s="13" t="s">
        <v>303</v>
      </c>
      <c r="AP251" s="3">
        <v>4229229</v>
      </c>
      <c r="AQ251" s="161">
        <f t="shared" ref="AQ251:AQ311" si="237">+AP251/AP$5</f>
        <v>7.3257436440480261E-4</v>
      </c>
      <c r="AR251" s="179">
        <f t="shared" si="214"/>
        <v>-279059</v>
      </c>
      <c r="AS251" s="4">
        <f t="shared" si="215"/>
        <v>-6.1161223330890679E-5</v>
      </c>
      <c r="AT251" s="4">
        <f t="shared" si="201"/>
        <v>-7.055180833584257E-2</v>
      </c>
      <c r="AU251" s="4">
        <f t="shared" si="216"/>
        <v>-9.1461454694694563E-2</v>
      </c>
      <c r="AV251" s="3">
        <f t="shared" si="217"/>
        <v>-154868</v>
      </c>
      <c r="AW251" s="164">
        <f t="shared" si="218"/>
        <v>-1.0377045652238607E-5</v>
      </c>
      <c r="AX251" s="4">
        <f t="shared" si="202"/>
        <v>-3.7678532544896962E-2</v>
      </c>
      <c r="AY251" s="4">
        <f t="shared" si="219"/>
        <v>-1.5280868696428206E-2</v>
      </c>
      <c r="AZ251" s="157">
        <f t="shared" si="203"/>
        <v>-203745</v>
      </c>
      <c r="BA251" s="164">
        <f t="shared" si="220"/>
        <v>-2.070048012893207E-5</v>
      </c>
      <c r="BB251" s="4">
        <f t="shared" si="204"/>
        <v>-4.7228899464301033E-2</v>
      </c>
      <c r="BC251" s="4">
        <f t="shared" si="221"/>
        <v>-2.9581077658687463E-2</v>
      </c>
      <c r="BD251" s="157">
        <f t="shared" si="205"/>
        <v>-77423</v>
      </c>
      <c r="BE251" s="4">
        <f t="shared" si="222"/>
        <v>-3.643716791835777E-5</v>
      </c>
      <c r="BF251" s="4">
        <f t="shared" si="206"/>
        <v>-1.7630543972976351E-2</v>
      </c>
      <c r="BG251" s="4">
        <f t="shared" si="223"/>
        <v>-4.9491887262901386E-2</v>
      </c>
      <c r="BH251" s="157">
        <f t="shared" si="207"/>
        <v>144927</v>
      </c>
      <c r="BI251" s="4">
        <f t="shared" si="224"/>
        <v>-8.691246102613564E-6</v>
      </c>
      <c r="BJ251" s="4">
        <f t="shared" si="208"/>
        <v>3.4128688991321293E-2</v>
      </c>
      <c r="BK251" s="4">
        <f t="shared" si="225"/>
        <v>-1.1667412798966549E-2</v>
      </c>
      <c r="BL251" s="159">
        <f t="shared" si="209"/>
        <v>17257</v>
      </c>
      <c r="BM251" s="4">
        <f t="shared" si="226"/>
        <v>1.2341946723179258E-5</v>
      </c>
      <c r="BN251" s="4">
        <f t="shared" si="210"/>
        <v>4.0804127655418992E-3</v>
      </c>
      <c r="BO251" s="4">
        <f t="shared" si="227"/>
        <v>1.6847363657349332E-2</v>
      </c>
      <c r="BP251" s="157">
        <f t="shared" si="211"/>
        <v>-273852</v>
      </c>
      <c r="BQ251" s="164">
        <f t="shared" si="228"/>
        <v>-5.3486947426724146E-5</v>
      </c>
      <c r="BR251" s="4">
        <f t="shared" si="212"/>
        <v>-6.4752227888345601E-2</v>
      </c>
      <c r="BS251" s="4">
        <f t="shared" si="229"/>
        <v>-7.3012311139471667E-2</v>
      </c>
    </row>
    <row r="252" spans="1:71" x14ac:dyDescent="0.35">
      <c r="A252">
        <v>981</v>
      </c>
      <c r="B252" t="s">
        <v>325</v>
      </c>
      <c r="C252" t="s">
        <v>471</v>
      </c>
      <c r="G252" s="200">
        <v>4316403</v>
      </c>
      <c r="H252" s="4">
        <f t="shared" si="213"/>
        <v>7.1812277562304894E-4</v>
      </c>
      <c r="I252" s="200">
        <v>334288</v>
      </c>
      <c r="J252" s="200">
        <v>4155883</v>
      </c>
      <c r="K252" s="4">
        <f t="shared" si="230"/>
        <v>6.7715995719292007E-4</v>
      </c>
      <c r="L252" s="200">
        <v>0</v>
      </c>
      <c r="M252">
        <v>981</v>
      </c>
      <c r="N252" t="s">
        <v>325</v>
      </c>
      <c r="O252" t="s">
        <v>471</v>
      </c>
      <c r="P252" s="200">
        <v>4144320</v>
      </c>
      <c r="Q252" s="4">
        <f t="shared" si="231"/>
        <v>6.8489126485206885E-4</v>
      </c>
      <c r="R252">
        <v>981</v>
      </c>
      <c r="S252" t="s">
        <v>325</v>
      </c>
      <c r="T252" t="s">
        <v>471</v>
      </c>
      <c r="U252" s="200">
        <v>4041539</v>
      </c>
      <c r="V252" s="4">
        <f t="shared" si="232"/>
        <v>6.8327723132785155E-4</v>
      </c>
      <c r="W252" s="163">
        <v>981</v>
      </c>
      <c r="X252" s="163" t="s">
        <v>325</v>
      </c>
      <c r="Y252" s="8" t="s">
        <v>471</v>
      </c>
      <c r="Z252" s="11">
        <v>4141775</v>
      </c>
      <c r="AA252" s="161">
        <f t="shared" si="233"/>
        <v>6.8429674787132654E-4</v>
      </c>
      <c r="AB252">
        <v>981</v>
      </c>
      <c r="AC252" t="s">
        <v>325</v>
      </c>
      <c r="AD252" s="160">
        <v>4252066</v>
      </c>
      <c r="AE252" s="161">
        <f t="shared" si="234"/>
        <v>6.8974298143950673E-4</v>
      </c>
      <c r="AF252">
        <v>981</v>
      </c>
      <c r="AG252" t="s">
        <v>325</v>
      </c>
      <c r="AH252" s="3">
        <v>4576409</v>
      </c>
      <c r="AI252" s="161">
        <f t="shared" si="235"/>
        <v>7.6723984139220804E-4</v>
      </c>
      <c r="AJ252">
        <v>981</v>
      </c>
      <c r="AK252" t="s">
        <v>325</v>
      </c>
      <c r="AL252" s="3">
        <v>4060892</v>
      </c>
      <c r="AM252" s="161">
        <f t="shared" si="236"/>
        <v>7.123595105527564E-4</v>
      </c>
      <c r="AN252" s="13">
        <v>981</v>
      </c>
      <c r="AO252" s="13" t="s">
        <v>325</v>
      </c>
      <c r="AP252" s="3">
        <v>4338110</v>
      </c>
      <c r="AQ252" s="161">
        <f t="shared" si="237"/>
        <v>7.5143440470310733E-4</v>
      </c>
      <c r="AR252" s="179">
        <f t="shared" si="214"/>
        <v>102781</v>
      </c>
      <c r="AS252" s="4">
        <f t="shared" si="215"/>
        <v>1.6140335242172989E-6</v>
      </c>
      <c r="AT252" s="4">
        <f t="shared" si="201"/>
        <v>2.5431153825312584E-2</v>
      </c>
      <c r="AU252" s="4">
        <f t="shared" si="216"/>
        <v>2.3621942166588161E-3</v>
      </c>
      <c r="AV252" s="3">
        <f t="shared" si="217"/>
        <v>-100236</v>
      </c>
      <c r="AW252" s="164">
        <f t="shared" si="218"/>
        <v>-1.0195165434749836E-6</v>
      </c>
      <c r="AX252" s="4">
        <f t="shared" si="202"/>
        <v>-2.4201218076790747E-2</v>
      </c>
      <c r="AY252" s="4">
        <f t="shared" si="219"/>
        <v>-1.4898748922107853E-3</v>
      </c>
      <c r="AZ252" s="157">
        <f t="shared" si="203"/>
        <v>-110291</v>
      </c>
      <c r="BA252" s="164">
        <f t="shared" si="220"/>
        <v>-5.446233568180193E-6</v>
      </c>
      <c r="BB252" s="4">
        <f t="shared" si="204"/>
        <v>-2.593821450560739E-2</v>
      </c>
      <c r="BC252" s="4">
        <f t="shared" si="221"/>
        <v>-7.8960333265208436E-3</v>
      </c>
      <c r="BD252" s="157">
        <f t="shared" si="205"/>
        <v>-324343</v>
      </c>
      <c r="BE252" s="4">
        <f t="shared" si="222"/>
        <v>-7.7496859952701311E-5</v>
      </c>
      <c r="BF252" s="4">
        <f t="shared" si="206"/>
        <v>-7.0872817530076529E-2</v>
      </c>
      <c r="BG252" s="4">
        <f t="shared" si="223"/>
        <v>-0.10100734577609796</v>
      </c>
      <c r="BH252" s="157">
        <f t="shared" si="207"/>
        <v>515517</v>
      </c>
      <c r="BI252" s="4">
        <f t="shared" si="224"/>
        <v>5.4880330839451636E-5</v>
      </c>
      <c r="BJ252" s="4">
        <f t="shared" si="208"/>
        <v>0.12694673978032411</v>
      </c>
      <c r="BK252" s="4">
        <f t="shared" si="225"/>
        <v>7.7040216388586102E-2</v>
      </c>
      <c r="BL252" s="159">
        <f t="shared" si="209"/>
        <v>-277218</v>
      </c>
      <c r="BM252" s="4">
        <f t="shared" si="226"/>
        <v>-3.9074894150350928E-5</v>
      </c>
      <c r="BN252" s="4">
        <f t="shared" si="210"/>
        <v>-6.3902943908752896E-2</v>
      </c>
      <c r="BO252" s="4">
        <f t="shared" si="227"/>
        <v>-5.2000406031168435E-2</v>
      </c>
      <c r="BP252" s="157">
        <f t="shared" si="211"/>
        <v>-296571</v>
      </c>
      <c r="BQ252" s="164">
        <f t="shared" si="228"/>
        <v>-6.7137656831780797E-5</v>
      </c>
      <c r="BR252" s="4">
        <f t="shared" si="212"/>
        <v>-6.8364103261558604E-2</v>
      </c>
      <c r="BS252" s="4">
        <f t="shared" si="229"/>
        <v>-8.9345998016030381E-2</v>
      </c>
    </row>
    <row r="253" spans="1:71" x14ac:dyDescent="0.35">
      <c r="A253">
        <v>983</v>
      </c>
      <c r="B253" t="s">
        <v>333</v>
      </c>
      <c r="C253" t="s">
        <v>473</v>
      </c>
      <c r="G253" s="200">
        <v>40482229</v>
      </c>
      <c r="H253" s="4">
        <f t="shared" si="213"/>
        <v>6.7350547789184383E-3</v>
      </c>
      <c r="I253" s="200">
        <v>1621268</v>
      </c>
      <c r="J253" s="200">
        <v>42563277</v>
      </c>
      <c r="K253" s="4">
        <f t="shared" si="230"/>
        <v>6.9352642582359509E-3</v>
      </c>
      <c r="L253" s="200">
        <v>1235681</v>
      </c>
      <c r="M253">
        <v>983</v>
      </c>
      <c r="N253" t="s">
        <v>333</v>
      </c>
      <c r="O253" t="s">
        <v>473</v>
      </c>
      <c r="P253" s="200">
        <v>42790978</v>
      </c>
      <c r="Q253" s="4">
        <f t="shared" si="231"/>
        <v>7.0716467470361968E-3</v>
      </c>
      <c r="R253">
        <v>983</v>
      </c>
      <c r="S253" t="s">
        <v>333</v>
      </c>
      <c r="T253" t="s">
        <v>473</v>
      </c>
      <c r="U253" s="200">
        <v>42717505</v>
      </c>
      <c r="V253" s="4">
        <f t="shared" si="232"/>
        <v>7.2219762188695082E-3</v>
      </c>
      <c r="W253" s="163">
        <v>983</v>
      </c>
      <c r="X253" s="163" t="s">
        <v>333</v>
      </c>
      <c r="Y253" s="8" t="s">
        <v>473</v>
      </c>
      <c r="Z253" s="11">
        <v>44050992</v>
      </c>
      <c r="AA253" s="161">
        <f t="shared" si="233"/>
        <v>7.2780270695790633E-3</v>
      </c>
      <c r="AB253">
        <v>983</v>
      </c>
      <c r="AC253" t="s">
        <v>333</v>
      </c>
      <c r="AD253" s="160">
        <v>45543398</v>
      </c>
      <c r="AE253" s="161">
        <f t="shared" si="234"/>
        <v>7.3877590614553181E-3</v>
      </c>
      <c r="AF253">
        <v>983</v>
      </c>
      <c r="AG253" t="s">
        <v>333</v>
      </c>
      <c r="AH253" s="3">
        <v>44372631</v>
      </c>
      <c r="AI253" s="161">
        <f t="shared" si="235"/>
        <v>7.4391188310736593E-3</v>
      </c>
      <c r="AJ253">
        <v>983</v>
      </c>
      <c r="AK253" t="s">
        <v>333</v>
      </c>
      <c r="AL253" s="3">
        <v>41525938</v>
      </c>
      <c r="AM253" s="161">
        <f t="shared" si="236"/>
        <v>7.284457914400114E-3</v>
      </c>
      <c r="AN253" s="13">
        <v>983</v>
      </c>
      <c r="AO253" s="13" t="s">
        <v>333</v>
      </c>
      <c r="AP253" s="3">
        <v>42507858</v>
      </c>
      <c r="AQ253" s="161">
        <f t="shared" si="237"/>
        <v>7.3630836865441907E-3</v>
      </c>
      <c r="AR253" s="179">
        <f t="shared" si="214"/>
        <v>73473</v>
      </c>
      <c r="AS253" s="4">
        <f t="shared" si="215"/>
        <v>-1.503294718333114E-4</v>
      </c>
      <c r="AT253" s="4">
        <f t="shared" si="201"/>
        <v>1.7199740481097855E-3</v>
      </c>
      <c r="AU253" s="4">
        <f t="shared" si="216"/>
        <v>-2.0815558965776158E-2</v>
      </c>
      <c r="AV253" s="3">
        <f t="shared" si="217"/>
        <v>-1333487</v>
      </c>
      <c r="AW253" s="164">
        <f t="shared" si="218"/>
        <v>-5.6050850709555081E-5</v>
      </c>
      <c r="AX253" s="4">
        <f t="shared" si="202"/>
        <v>-3.0271440879242856E-2</v>
      </c>
      <c r="AY253" s="4">
        <f t="shared" si="219"/>
        <v>-7.7013798071510712E-3</v>
      </c>
      <c r="AZ253" s="157">
        <f t="shared" si="203"/>
        <v>-1492406</v>
      </c>
      <c r="BA253" s="164">
        <f t="shared" si="220"/>
        <v>-1.0973199187625481E-4</v>
      </c>
      <c r="BB253" s="4">
        <f t="shared" si="204"/>
        <v>-3.2768876841381051E-2</v>
      </c>
      <c r="BC253" s="4">
        <f t="shared" si="221"/>
        <v>-1.4853217459238397E-2</v>
      </c>
      <c r="BD253" s="157">
        <f t="shared" si="205"/>
        <v>1170767</v>
      </c>
      <c r="BE253" s="4">
        <f t="shared" si="222"/>
        <v>-5.1359769618341232E-5</v>
      </c>
      <c r="BF253" s="4">
        <f t="shared" si="206"/>
        <v>2.6384890271663179E-2</v>
      </c>
      <c r="BG253" s="4">
        <f t="shared" si="223"/>
        <v>-6.9040125295227574E-3</v>
      </c>
      <c r="BH253" s="157">
        <f t="shared" si="207"/>
        <v>2846693</v>
      </c>
      <c r="BI253" s="4">
        <f t="shared" si="224"/>
        <v>1.5466091667354527E-4</v>
      </c>
      <c r="BJ253" s="4">
        <f t="shared" si="208"/>
        <v>6.8552166118439034E-2</v>
      </c>
      <c r="BK253" s="4">
        <f t="shared" si="225"/>
        <v>2.1231630203780487E-2</v>
      </c>
      <c r="BL253" s="159">
        <f t="shared" si="209"/>
        <v>-981920</v>
      </c>
      <c r="BM253" s="4">
        <f t="shared" si="226"/>
        <v>-7.8625772144076678E-5</v>
      </c>
      <c r="BN253" s="4">
        <f t="shared" si="210"/>
        <v>-2.3099728995989402E-2</v>
      </c>
      <c r="BO253" s="4">
        <f t="shared" si="227"/>
        <v>-1.0678375459423729E-2</v>
      </c>
      <c r="BP253" s="157">
        <f t="shared" si="211"/>
        <v>209647</v>
      </c>
      <c r="BQ253" s="164">
        <f t="shared" si="228"/>
        <v>-8.5056616965127445E-5</v>
      </c>
      <c r="BR253" s="4">
        <f t="shared" si="212"/>
        <v>4.9319586980835399E-3</v>
      </c>
      <c r="BS253" s="4">
        <f t="shared" si="229"/>
        <v>-1.1551765616974557E-2</v>
      </c>
    </row>
    <row r="254" spans="1:71" x14ac:dyDescent="0.35">
      <c r="A254">
        <v>984</v>
      </c>
      <c r="B254" t="s">
        <v>334</v>
      </c>
      <c r="C254" t="s">
        <v>473</v>
      </c>
      <c r="G254" s="200">
        <v>11622441</v>
      </c>
      <c r="H254" s="4">
        <f t="shared" si="213"/>
        <v>1.9336330714335812E-3</v>
      </c>
      <c r="I254" s="200">
        <v>783767</v>
      </c>
      <c r="J254" s="200">
        <v>11437701</v>
      </c>
      <c r="K254" s="4">
        <f t="shared" si="230"/>
        <v>1.8636600499930868E-3</v>
      </c>
      <c r="L254" s="200">
        <v>737515</v>
      </c>
      <c r="M254">
        <v>984</v>
      </c>
      <c r="N254" t="s">
        <v>334</v>
      </c>
      <c r="O254" t="s">
        <v>473</v>
      </c>
      <c r="P254" s="200">
        <v>11442881</v>
      </c>
      <c r="Q254" s="4">
        <f t="shared" si="231"/>
        <v>1.8910531140553109E-3</v>
      </c>
      <c r="R254">
        <v>984</v>
      </c>
      <c r="S254" t="s">
        <v>334</v>
      </c>
      <c r="T254" t="s">
        <v>473</v>
      </c>
      <c r="U254" s="200">
        <v>10925191</v>
      </c>
      <c r="V254" s="4">
        <f t="shared" si="232"/>
        <v>1.8470523872732545E-3</v>
      </c>
      <c r="W254" s="163">
        <v>984</v>
      </c>
      <c r="X254" s="163" t="s">
        <v>334</v>
      </c>
      <c r="Y254" s="8" t="s">
        <v>473</v>
      </c>
      <c r="Z254" s="11">
        <v>10592787</v>
      </c>
      <c r="AA254" s="161">
        <f t="shared" si="233"/>
        <v>1.7501215529558379E-3</v>
      </c>
      <c r="AB254">
        <v>984</v>
      </c>
      <c r="AC254" t="s">
        <v>334</v>
      </c>
      <c r="AD254" s="160">
        <v>11120340</v>
      </c>
      <c r="AE254" s="161">
        <f t="shared" si="234"/>
        <v>1.80387051052853E-3</v>
      </c>
      <c r="AF254">
        <v>984</v>
      </c>
      <c r="AG254" t="s">
        <v>334</v>
      </c>
      <c r="AH254" s="3">
        <v>11461869</v>
      </c>
      <c r="AI254" s="161">
        <f t="shared" si="235"/>
        <v>1.921594541400969E-3</v>
      </c>
      <c r="AJ254">
        <v>984</v>
      </c>
      <c r="AK254" t="s">
        <v>334</v>
      </c>
      <c r="AL254" s="3">
        <v>10608954</v>
      </c>
      <c r="AM254" s="161">
        <f t="shared" si="236"/>
        <v>1.8610170570694093E-3</v>
      </c>
      <c r="AN254" s="13">
        <v>984</v>
      </c>
      <c r="AO254" s="13" t="s">
        <v>334</v>
      </c>
      <c r="AP254" s="3">
        <v>10310757</v>
      </c>
      <c r="AQ254" s="161">
        <f t="shared" si="237"/>
        <v>1.7859984067562595E-3</v>
      </c>
      <c r="AR254" s="179">
        <f t="shared" si="214"/>
        <v>517690</v>
      </c>
      <c r="AS254" s="4">
        <f t="shared" si="215"/>
        <v>4.4000726782056397E-5</v>
      </c>
      <c r="AT254" s="4">
        <f t="shared" si="201"/>
        <v>4.7384983933004006E-2</v>
      </c>
      <c r="AU254" s="4">
        <f t="shared" si="216"/>
        <v>2.3822132542224907E-2</v>
      </c>
      <c r="AV254" s="3">
        <f t="shared" si="217"/>
        <v>332404</v>
      </c>
      <c r="AW254" s="164">
        <f t="shared" si="218"/>
        <v>9.6930834317416649E-5</v>
      </c>
      <c r="AX254" s="4">
        <f t="shared" si="202"/>
        <v>3.1380221276987821E-2</v>
      </c>
      <c r="AY254" s="4">
        <f t="shared" si="219"/>
        <v>5.5385201190001329E-2</v>
      </c>
      <c r="AZ254" s="157">
        <f t="shared" si="203"/>
        <v>-527553</v>
      </c>
      <c r="BA254" s="164">
        <f t="shared" si="220"/>
        <v>-5.3748957572692093E-5</v>
      </c>
      <c r="BB254" s="4">
        <f t="shared" si="204"/>
        <v>-4.7440366031973845E-2</v>
      </c>
      <c r="BC254" s="4">
        <f t="shared" si="221"/>
        <v>-2.9796461142293285E-2</v>
      </c>
      <c r="BD254" s="157">
        <f t="shared" si="205"/>
        <v>-341529</v>
      </c>
      <c r="BE254" s="4">
        <f t="shared" si="222"/>
        <v>-1.1772403087243898E-4</v>
      </c>
      <c r="BF254" s="4">
        <f t="shared" si="206"/>
        <v>-2.9796972902063356E-2</v>
      </c>
      <c r="BG254" s="4">
        <f t="shared" si="223"/>
        <v>-6.1263720486326112E-2</v>
      </c>
      <c r="BH254" s="157">
        <f t="shared" si="207"/>
        <v>852915</v>
      </c>
      <c r="BI254" s="4">
        <f t="shared" si="224"/>
        <v>6.0577484331559694E-5</v>
      </c>
      <c r="BJ254" s="4">
        <f t="shared" si="208"/>
        <v>8.0395767575201102E-2</v>
      </c>
      <c r="BK254" s="4">
        <f t="shared" si="225"/>
        <v>3.2550741059274649E-2</v>
      </c>
      <c r="BL254" s="159">
        <f t="shared" si="209"/>
        <v>298197</v>
      </c>
      <c r="BM254" s="4">
        <f t="shared" si="226"/>
        <v>7.5018650313149731E-5</v>
      </c>
      <c r="BN254" s="4">
        <f t="shared" si="210"/>
        <v>2.8920960895499719E-2</v>
      </c>
      <c r="BO254" s="4">
        <f t="shared" si="227"/>
        <v>4.2003761050044289E-2</v>
      </c>
      <c r="BP254" s="157">
        <f t="shared" si="211"/>
        <v>614434</v>
      </c>
      <c r="BQ254" s="164">
        <f t="shared" si="228"/>
        <v>-3.5876853800421646E-5</v>
      </c>
      <c r="BR254" s="4">
        <f t="shared" si="212"/>
        <v>5.9591550843454077E-2</v>
      </c>
      <c r="BS254" s="4">
        <f t="shared" si="229"/>
        <v>-2.0087841996220698E-2</v>
      </c>
    </row>
    <row r="255" spans="1:71" x14ac:dyDescent="0.35">
      <c r="A255">
        <v>986</v>
      </c>
      <c r="B255" t="s">
        <v>339</v>
      </c>
      <c r="C255" t="s">
        <v>471</v>
      </c>
      <c r="G255" s="200">
        <v>1752710</v>
      </c>
      <c r="H255" s="4">
        <f t="shared" si="213"/>
        <v>2.9159950311921152E-4</v>
      </c>
      <c r="I255" s="200">
        <v>152386</v>
      </c>
      <c r="J255" s="200">
        <v>1669963</v>
      </c>
      <c r="K255" s="4">
        <f t="shared" si="230"/>
        <v>2.7210392438713031E-4</v>
      </c>
      <c r="L255" s="200">
        <v>97197</v>
      </c>
      <c r="M255">
        <v>986</v>
      </c>
      <c r="N255" t="s">
        <v>339</v>
      </c>
      <c r="O255" t="s">
        <v>471</v>
      </c>
      <c r="P255" s="200">
        <v>1670908</v>
      </c>
      <c r="Q255" s="4">
        <f t="shared" si="231"/>
        <v>2.7613463573552253E-4</v>
      </c>
      <c r="R255">
        <v>986</v>
      </c>
      <c r="S255" t="s">
        <v>339</v>
      </c>
      <c r="T255" t="s">
        <v>471</v>
      </c>
      <c r="U255" s="200">
        <v>1584630</v>
      </c>
      <c r="V255" s="4">
        <f t="shared" si="232"/>
        <v>2.6790329106784653E-4</v>
      </c>
      <c r="W255" s="163">
        <v>986</v>
      </c>
      <c r="X255" s="163" t="s">
        <v>339</v>
      </c>
      <c r="Y255" s="8" t="s">
        <v>471</v>
      </c>
      <c r="Z255" s="11">
        <v>1758962</v>
      </c>
      <c r="AA255" s="161">
        <f t="shared" si="233"/>
        <v>2.9061259393116341E-4</v>
      </c>
      <c r="AB255">
        <v>986</v>
      </c>
      <c r="AC255" t="s">
        <v>339</v>
      </c>
      <c r="AD255" s="160">
        <v>1761506</v>
      </c>
      <c r="AE255" s="161">
        <f t="shared" si="234"/>
        <v>2.8574024962537737E-4</v>
      </c>
      <c r="AF255">
        <v>986</v>
      </c>
      <c r="AG255" t="s">
        <v>339</v>
      </c>
      <c r="AH255" s="3">
        <v>1753239</v>
      </c>
      <c r="AI255" s="161">
        <f t="shared" si="235"/>
        <v>2.9393238503871343E-4</v>
      </c>
      <c r="AJ255">
        <v>986</v>
      </c>
      <c r="AK255" t="s">
        <v>339</v>
      </c>
      <c r="AL255" s="3">
        <v>1791519</v>
      </c>
      <c r="AM255" s="161">
        <f t="shared" si="236"/>
        <v>3.142673082628062E-4</v>
      </c>
      <c r="AN255" s="13">
        <v>986</v>
      </c>
      <c r="AO255" s="13" t="s">
        <v>339</v>
      </c>
      <c r="AP255" s="3">
        <v>2084707</v>
      </c>
      <c r="AQ255" s="161">
        <f t="shared" si="237"/>
        <v>3.6110669474158119E-4</v>
      </c>
      <c r="AR255" s="179">
        <f t="shared" si="214"/>
        <v>86278</v>
      </c>
      <c r="AS255" s="4">
        <f t="shared" si="215"/>
        <v>8.2313446676760015E-6</v>
      </c>
      <c r="AT255" s="4">
        <f t="shared" si="201"/>
        <v>5.4446779374364991E-2</v>
      </c>
      <c r="AU255" s="4">
        <f t="shared" si="216"/>
        <v>3.0725059908246564E-2</v>
      </c>
      <c r="AV255" s="3">
        <f t="shared" si="217"/>
        <v>-174332</v>
      </c>
      <c r="AW255" s="164">
        <f t="shared" si="218"/>
        <v>-2.270930286331688E-5</v>
      </c>
      <c r="AX255" s="4">
        <f t="shared" si="202"/>
        <v>-9.911072553017064E-2</v>
      </c>
      <c r="AY255" s="4">
        <f t="shared" si="219"/>
        <v>-7.8142872461666166E-2</v>
      </c>
      <c r="AZ255" s="157">
        <f t="shared" si="203"/>
        <v>-2544</v>
      </c>
      <c r="BA255" s="164">
        <f t="shared" si="220"/>
        <v>4.8723443057860339E-6</v>
      </c>
      <c r="BB255" s="4">
        <f t="shared" si="204"/>
        <v>-1.4442187537255053E-3</v>
      </c>
      <c r="BC255" s="4">
        <f t="shared" si="221"/>
        <v>1.7051655523413204E-2</v>
      </c>
      <c r="BD255" s="157">
        <f t="shared" si="205"/>
        <v>8267</v>
      </c>
      <c r="BE255" s="4">
        <f t="shared" si="222"/>
        <v>-8.1921354133360539E-6</v>
      </c>
      <c r="BF255" s="4">
        <f t="shared" si="206"/>
        <v>4.7152727038355866E-3</v>
      </c>
      <c r="BG255" s="4">
        <f t="shared" si="223"/>
        <v>-2.7870815977821154E-2</v>
      </c>
      <c r="BH255" s="157">
        <f t="shared" si="207"/>
        <v>-38280</v>
      </c>
      <c r="BI255" s="4">
        <f t="shared" si="224"/>
        <v>-2.0334923224092768E-5</v>
      </c>
      <c r="BJ255" s="4">
        <f t="shared" si="208"/>
        <v>-2.1367342461899651E-2</v>
      </c>
      <c r="BK255" s="4">
        <f t="shared" si="225"/>
        <v>-6.4705817911825808E-2</v>
      </c>
      <c r="BL255" s="159">
        <f t="shared" si="209"/>
        <v>-293188</v>
      </c>
      <c r="BM255" s="4">
        <f t="shared" si="226"/>
        <v>-4.6839386478774998E-5</v>
      </c>
      <c r="BN255" s="4">
        <f t="shared" si="210"/>
        <v>-0.14063750925189966</v>
      </c>
      <c r="BO255" s="4">
        <f t="shared" si="227"/>
        <v>-0.12971065660329192</v>
      </c>
      <c r="BP255" s="157">
        <f t="shared" si="211"/>
        <v>-500077</v>
      </c>
      <c r="BQ255" s="164">
        <f t="shared" si="228"/>
        <v>-7.0494100810417786E-5</v>
      </c>
      <c r="BR255" s="4">
        <f t="shared" si="212"/>
        <v>-0.2398787935187055</v>
      </c>
      <c r="BS255" s="4">
        <f t="shared" si="229"/>
        <v>-0.19521682050471395</v>
      </c>
    </row>
    <row r="256" spans="1:71" x14ac:dyDescent="0.35">
      <c r="A256">
        <v>988</v>
      </c>
      <c r="B256" t="s">
        <v>350</v>
      </c>
      <c r="C256" t="s">
        <v>473</v>
      </c>
      <c r="G256" s="200">
        <v>13110291</v>
      </c>
      <c r="H256" s="4">
        <f t="shared" si="213"/>
        <v>2.1811676440188455E-3</v>
      </c>
      <c r="I256" s="200">
        <v>1268664</v>
      </c>
      <c r="J256" s="200">
        <v>13462391</v>
      </c>
      <c r="K256" s="4">
        <f t="shared" si="230"/>
        <v>2.1935632242953791E-3</v>
      </c>
      <c r="L256" s="200">
        <v>1001415</v>
      </c>
      <c r="M256">
        <v>988</v>
      </c>
      <c r="N256" t="s">
        <v>350</v>
      </c>
      <c r="O256" t="s">
        <v>473</v>
      </c>
      <c r="P256" s="200">
        <v>13263328</v>
      </c>
      <c r="Q256" s="4">
        <f t="shared" si="231"/>
        <v>2.1919005989083518E-3</v>
      </c>
      <c r="R256">
        <v>988</v>
      </c>
      <c r="S256" t="s">
        <v>350</v>
      </c>
      <c r="T256" t="s">
        <v>473</v>
      </c>
      <c r="U256" s="200">
        <v>13058119</v>
      </c>
      <c r="V256" s="4">
        <f t="shared" si="232"/>
        <v>2.2076529254498379E-3</v>
      </c>
      <c r="W256" s="163">
        <v>988</v>
      </c>
      <c r="X256" s="163" t="s">
        <v>350</v>
      </c>
      <c r="Y256" s="8" t="s">
        <v>473</v>
      </c>
      <c r="Z256" s="11">
        <v>13127671</v>
      </c>
      <c r="AA256" s="161">
        <f t="shared" si="233"/>
        <v>2.1689306088391392E-3</v>
      </c>
      <c r="AB256">
        <v>988</v>
      </c>
      <c r="AC256" t="s">
        <v>350</v>
      </c>
      <c r="AD256" s="160">
        <v>13891253</v>
      </c>
      <c r="AE256" s="161">
        <f t="shared" si="234"/>
        <v>2.253350314917617E-3</v>
      </c>
      <c r="AF256">
        <v>988</v>
      </c>
      <c r="AG256" t="s">
        <v>350</v>
      </c>
      <c r="AH256" s="3">
        <v>13947064</v>
      </c>
      <c r="AI256" s="161">
        <f t="shared" si="235"/>
        <v>2.3382401291595603E-3</v>
      </c>
      <c r="AJ256">
        <v>988</v>
      </c>
      <c r="AK256" t="s">
        <v>350</v>
      </c>
      <c r="AL256" s="3">
        <v>13299450</v>
      </c>
      <c r="AM256" s="161">
        <f t="shared" si="236"/>
        <v>2.3329824315989826E-3</v>
      </c>
      <c r="AN256" s="13">
        <v>988</v>
      </c>
      <c r="AO256" s="13" t="s">
        <v>350</v>
      </c>
      <c r="AP256" s="3">
        <v>13297573</v>
      </c>
      <c r="AQ256" s="161">
        <f t="shared" si="237"/>
        <v>2.3033657171558845E-3</v>
      </c>
      <c r="AR256" s="179">
        <f t="shared" si="214"/>
        <v>205209</v>
      </c>
      <c r="AS256" s="4">
        <f t="shared" si="215"/>
        <v>-1.5752326541486079E-5</v>
      </c>
      <c r="AT256" s="4">
        <f t="shared" si="201"/>
        <v>1.5715050536758011E-2</v>
      </c>
      <c r="AU256" s="4">
        <f t="shared" si="216"/>
        <v>-7.1353274601696449E-3</v>
      </c>
      <c r="AV256" s="3">
        <f t="shared" si="217"/>
        <v>-69552</v>
      </c>
      <c r="AW256" s="164">
        <f t="shared" si="218"/>
        <v>3.8722316610698745E-5</v>
      </c>
      <c r="AX256" s="4">
        <f t="shared" si="202"/>
        <v>-5.2981218069831273E-3</v>
      </c>
      <c r="AY256" s="4">
        <f t="shared" si="219"/>
        <v>1.7853183708548336E-2</v>
      </c>
      <c r="AZ256" s="157">
        <f t="shared" si="203"/>
        <v>-763582</v>
      </c>
      <c r="BA256" s="164">
        <f t="shared" si="220"/>
        <v>-8.4419706078477878E-5</v>
      </c>
      <c r="BB256" s="4">
        <f t="shared" si="204"/>
        <v>-5.4968547473723213E-2</v>
      </c>
      <c r="BC256" s="4">
        <f t="shared" si="221"/>
        <v>-3.7464084265816558E-2</v>
      </c>
      <c r="BD256" s="157">
        <f t="shared" si="205"/>
        <v>-55811</v>
      </c>
      <c r="BE256" s="4">
        <f t="shared" si="222"/>
        <v>-8.4889814241943286E-5</v>
      </c>
      <c r="BF256" s="4">
        <f t="shared" si="206"/>
        <v>-4.001630737479946E-3</v>
      </c>
      <c r="BG256" s="4">
        <f t="shared" si="223"/>
        <v>-3.6305002716917466E-2</v>
      </c>
      <c r="BH256" s="157">
        <f t="shared" si="207"/>
        <v>647614</v>
      </c>
      <c r="BI256" s="4">
        <f t="shared" si="224"/>
        <v>5.2576975605777079E-6</v>
      </c>
      <c r="BJ256" s="4">
        <f t="shared" si="208"/>
        <v>4.869479564944415E-2</v>
      </c>
      <c r="BK256" s="4">
        <f t="shared" si="225"/>
        <v>2.253637871149411E-3</v>
      </c>
      <c r="BL256" s="159">
        <f t="shared" si="209"/>
        <v>1877</v>
      </c>
      <c r="BM256" s="4">
        <f t="shared" si="226"/>
        <v>2.9616714443098102E-5</v>
      </c>
      <c r="BN256" s="4">
        <f t="shared" si="210"/>
        <v>1.4115357742348924E-4</v>
      </c>
      <c r="BO256" s="4">
        <f t="shared" si="227"/>
        <v>1.2858016520132888E-2</v>
      </c>
      <c r="BP256" s="157">
        <f t="shared" si="211"/>
        <v>-239454</v>
      </c>
      <c r="BQ256" s="164">
        <f t="shared" si="228"/>
        <v>-1.3443510831674535E-4</v>
      </c>
      <c r="BR256" s="4">
        <f t="shared" si="212"/>
        <v>-1.8007346152564833E-2</v>
      </c>
      <c r="BS256" s="4">
        <f t="shared" si="229"/>
        <v>-5.8364638891448432E-2</v>
      </c>
    </row>
    <row r="257" spans="1:71" x14ac:dyDescent="0.35">
      <c r="A257">
        <v>994</v>
      </c>
      <c r="B257" t="s">
        <v>326</v>
      </c>
      <c r="C257" t="s">
        <v>472</v>
      </c>
      <c r="G257" s="200">
        <v>4254904</v>
      </c>
      <c r="H257" s="4">
        <f t="shared" si="213"/>
        <v>7.0789114697807716E-4</v>
      </c>
      <c r="I257" s="200">
        <v>223383</v>
      </c>
      <c r="J257" s="200">
        <v>4445696</v>
      </c>
      <c r="K257" s="4">
        <f t="shared" si="230"/>
        <v>7.2438211399424284E-4</v>
      </c>
      <c r="L257" s="200">
        <v>188605</v>
      </c>
      <c r="M257">
        <v>994</v>
      </c>
      <c r="N257" t="s">
        <v>326</v>
      </c>
      <c r="O257" t="s">
        <v>472</v>
      </c>
      <c r="P257" s="200">
        <v>4387503</v>
      </c>
      <c r="Q257" s="4">
        <f t="shared" si="231"/>
        <v>7.2507974268691761E-4</v>
      </c>
      <c r="R257">
        <v>994</v>
      </c>
      <c r="S257" t="s">
        <v>326</v>
      </c>
      <c r="T257" t="s">
        <v>472</v>
      </c>
      <c r="U257" s="200">
        <v>4338490</v>
      </c>
      <c r="V257" s="4">
        <f t="shared" si="232"/>
        <v>7.3348084364485179E-4</v>
      </c>
      <c r="W257" s="163">
        <v>994</v>
      </c>
      <c r="X257" s="163" t="s">
        <v>326</v>
      </c>
      <c r="Y257" s="8" t="s">
        <v>472</v>
      </c>
      <c r="Z257" s="11">
        <v>4276067</v>
      </c>
      <c r="AA257" s="161">
        <f t="shared" si="233"/>
        <v>7.0648423484614682E-4</v>
      </c>
      <c r="AB257">
        <v>994</v>
      </c>
      <c r="AC257" t="s">
        <v>326</v>
      </c>
      <c r="AD257" s="160">
        <v>4316927</v>
      </c>
      <c r="AE257" s="161">
        <f t="shared" si="234"/>
        <v>7.0026431848346326E-4</v>
      </c>
      <c r="AF257">
        <v>994</v>
      </c>
      <c r="AG257" t="s">
        <v>530</v>
      </c>
      <c r="AH257" s="3">
        <v>4283739</v>
      </c>
      <c r="AI257" s="161">
        <f t="shared" si="235"/>
        <v>7.1817340428393002E-4</v>
      </c>
      <c r="AJ257">
        <v>994</v>
      </c>
      <c r="AK257" t="s">
        <v>326</v>
      </c>
      <c r="AL257" s="3">
        <v>4314066</v>
      </c>
      <c r="AM257" s="161">
        <f t="shared" si="236"/>
        <v>7.5677115871396921E-4</v>
      </c>
      <c r="AN257" s="13">
        <v>994</v>
      </c>
      <c r="AO257" s="13" t="s">
        <v>326</v>
      </c>
      <c r="AP257" s="3">
        <v>4623134</v>
      </c>
      <c r="AQ257" s="161">
        <f t="shared" si="237"/>
        <v>8.0080540722865382E-4</v>
      </c>
      <c r="AR257" s="179">
        <f t="shared" si="214"/>
        <v>49013</v>
      </c>
      <c r="AS257" s="4">
        <f t="shared" si="215"/>
        <v>-8.4011009579341815E-6</v>
      </c>
      <c r="AT257" s="4">
        <f t="shared" si="201"/>
        <v>1.129724858187987E-2</v>
      </c>
      <c r="AU257" s="4">
        <f t="shared" si="216"/>
        <v>-1.1453742835582436E-2</v>
      </c>
      <c r="AV257" s="3">
        <f t="shared" si="217"/>
        <v>62423</v>
      </c>
      <c r="AW257" s="164">
        <f t="shared" si="218"/>
        <v>2.6996608798704968E-5</v>
      </c>
      <c r="AX257" s="4">
        <f t="shared" si="202"/>
        <v>1.4598227763970958E-2</v>
      </c>
      <c r="AY257" s="4">
        <f t="shared" si="219"/>
        <v>3.8212613200893433E-2</v>
      </c>
      <c r="AZ257" s="157">
        <f t="shared" si="203"/>
        <v>-40860</v>
      </c>
      <c r="BA257" s="164">
        <f t="shared" si="220"/>
        <v>6.2199163626835583E-6</v>
      </c>
      <c r="BB257" s="4">
        <f t="shared" si="204"/>
        <v>-9.4650662380901963E-3</v>
      </c>
      <c r="BC257" s="4">
        <f t="shared" si="221"/>
        <v>8.8822408889172068E-3</v>
      </c>
      <c r="BD257" s="157">
        <f t="shared" si="205"/>
        <v>33188</v>
      </c>
      <c r="BE257" s="4">
        <f t="shared" si="222"/>
        <v>-1.7909085800466755E-5</v>
      </c>
      <c r="BF257" s="4">
        <f t="shared" si="206"/>
        <v>7.7474374605922538E-3</v>
      </c>
      <c r="BG257" s="4">
        <f t="shared" si="223"/>
        <v>-2.4936993898184504E-2</v>
      </c>
      <c r="BH257" s="157">
        <f t="shared" si="207"/>
        <v>-30327</v>
      </c>
      <c r="BI257" s="4">
        <f t="shared" si="224"/>
        <v>-3.8597754430039189E-5</v>
      </c>
      <c r="BJ257" s="4">
        <f t="shared" si="208"/>
        <v>-7.0297950935382077E-3</v>
      </c>
      <c r="BK257" s="4">
        <f t="shared" si="225"/>
        <v>-5.1003204846800557E-2</v>
      </c>
      <c r="BL257" s="159">
        <f t="shared" si="209"/>
        <v>-309068</v>
      </c>
      <c r="BM257" s="4">
        <f t="shared" si="226"/>
        <v>-4.4034248514684612E-5</v>
      </c>
      <c r="BN257" s="4">
        <f t="shared" si="210"/>
        <v>-6.6852485781290355E-2</v>
      </c>
      <c r="BO257" s="4">
        <f t="shared" si="227"/>
        <v>-5.4987451529671702E-2</v>
      </c>
      <c r="BP257" s="157">
        <f t="shared" si="211"/>
        <v>-284644</v>
      </c>
      <c r="BQ257" s="164">
        <f t="shared" si="228"/>
        <v>-9.4321172382506998E-5</v>
      </c>
      <c r="BR257" s="4">
        <f t="shared" si="212"/>
        <v>-6.1569489441577946E-2</v>
      </c>
      <c r="BS257" s="4">
        <f t="shared" si="229"/>
        <v>-0.11778288649289238</v>
      </c>
    </row>
    <row r="258" spans="1:71" x14ac:dyDescent="0.35">
      <c r="A258">
        <v>995</v>
      </c>
      <c r="B258" t="s">
        <v>191</v>
      </c>
      <c r="C258" t="s">
        <v>473</v>
      </c>
      <c r="G258" s="200">
        <v>32215247</v>
      </c>
      <c r="H258" s="4">
        <f t="shared" si="213"/>
        <v>5.3596716045795773E-3</v>
      </c>
      <c r="I258" s="200">
        <v>1868996</v>
      </c>
      <c r="J258" s="200">
        <v>32467182</v>
      </c>
      <c r="K258" s="4">
        <f t="shared" si="230"/>
        <v>5.2902056129334593E-3</v>
      </c>
      <c r="L258" s="200">
        <v>1410893</v>
      </c>
      <c r="M258">
        <v>995</v>
      </c>
      <c r="N258" t="s">
        <v>191</v>
      </c>
      <c r="O258" t="s">
        <v>473</v>
      </c>
      <c r="P258" s="200">
        <v>31091809</v>
      </c>
      <c r="Q258" s="4">
        <f t="shared" si="231"/>
        <v>5.1382394198683833E-3</v>
      </c>
      <c r="R258">
        <v>995</v>
      </c>
      <c r="S258" t="s">
        <v>191</v>
      </c>
      <c r="T258" t="s">
        <v>473</v>
      </c>
      <c r="U258" s="200">
        <v>30731459</v>
      </c>
      <c r="V258" s="4">
        <f t="shared" si="232"/>
        <v>5.1955718403769915E-3</v>
      </c>
      <c r="W258" s="163">
        <v>995</v>
      </c>
      <c r="X258" s="163" t="s">
        <v>191</v>
      </c>
      <c r="Y258" s="8" t="s">
        <v>473</v>
      </c>
      <c r="Z258" s="11">
        <v>32212240</v>
      </c>
      <c r="AA258" s="161">
        <f t="shared" si="233"/>
        <v>5.3220493806763192E-3</v>
      </c>
      <c r="AB258">
        <v>995</v>
      </c>
      <c r="AC258" t="s">
        <v>191</v>
      </c>
      <c r="AD258" s="160">
        <v>33487791</v>
      </c>
      <c r="AE258" s="161">
        <f t="shared" si="234"/>
        <v>5.432175513306492E-3</v>
      </c>
      <c r="AF258">
        <v>995</v>
      </c>
      <c r="AG258" t="s">
        <v>191</v>
      </c>
      <c r="AH258" s="3">
        <v>32501744</v>
      </c>
      <c r="AI258" s="161">
        <f t="shared" si="235"/>
        <v>5.4489519864876915E-3</v>
      </c>
      <c r="AJ258">
        <v>995</v>
      </c>
      <c r="AK258" t="s">
        <v>191</v>
      </c>
      <c r="AL258" s="3">
        <v>31465411</v>
      </c>
      <c r="AM258" s="161">
        <f t="shared" si="236"/>
        <v>5.5196456294088385E-3</v>
      </c>
      <c r="AN258" s="13">
        <v>995</v>
      </c>
      <c r="AO258" s="13" t="s">
        <v>191</v>
      </c>
      <c r="AP258" s="3">
        <v>32343876</v>
      </c>
      <c r="AQ258" s="161">
        <f t="shared" si="237"/>
        <v>5.6025092051264543E-3</v>
      </c>
      <c r="AR258" s="179">
        <f t="shared" si="214"/>
        <v>360350</v>
      </c>
      <c r="AS258" s="4">
        <f t="shared" si="215"/>
        <v>-5.7332420508608185E-5</v>
      </c>
      <c r="AT258" s="4">
        <f t="shared" si="201"/>
        <v>1.1725769349252178E-2</v>
      </c>
      <c r="AU258" s="4">
        <f t="shared" si="216"/>
        <v>-1.1034862430936598E-2</v>
      </c>
      <c r="AV258" s="3">
        <f t="shared" si="217"/>
        <v>-1480781</v>
      </c>
      <c r="AW258" s="164">
        <f t="shared" si="218"/>
        <v>-1.2647754029932769E-4</v>
      </c>
      <c r="AX258" s="4">
        <f t="shared" si="202"/>
        <v>-4.5969513452029417E-2</v>
      </c>
      <c r="AY258" s="4">
        <f t="shared" si="219"/>
        <v>-2.3764819010990666E-2</v>
      </c>
      <c r="AZ258" s="157">
        <f t="shared" si="203"/>
        <v>-1275551</v>
      </c>
      <c r="BA258" s="164">
        <f t="shared" si="220"/>
        <v>-1.1012613263017279E-4</v>
      </c>
      <c r="BB258" s="4">
        <f t="shared" si="204"/>
        <v>-3.8090031080282361E-2</v>
      </c>
      <c r="BC258" s="4">
        <f t="shared" si="221"/>
        <v>-2.0272933442671573E-2</v>
      </c>
      <c r="BD258" s="157">
        <f t="shared" si="205"/>
        <v>986047</v>
      </c>
      <c r="BE258" s="4">
        <f t="shared" si="222"/>
        <v>-1.6776473181199549E-5</v>
      </c>
      <c r="BF258" s="4">
        <f t="shared" si="206"/>
        <v>3.0338279693545061E-2</v>
      </c>
      <c r="BG258" s="4">
        <f t="shared" si="223"/>
        <v>-3.0788440094171943E-3</v>
      </c>
      <c r="BH258" s="157">
        <f t="shared" si="207"/>
        <v>1036333</v>
      </c>
      <c r="BI258" s="4">
        <f t="shared" si="224"/>
        <v>-7.0693642921147021E-5</v>
      </c>
      <c r="BJ258" s="4">
        <f t="shared" si="208"/>
        <v>3.2935625725657933E-2</v>
      </c>
      <c r="BK258" s="4">
        <f t="shared" si="225"/>
        <v>-1.2807641589251519E-2</v>
      </c>
      <c r="BL258" s="159">
        <f t="shared" si="209"/>
        <v>-878465</v>
      </c>
      <c r="BM258" s="4">
        <f t="shared" si="226"/>
        <v>-8.2863575717615802E-5</v>
      </c>
      <c r="BN258" s="4">
        <f t="shared" si="210"/>
        <v>-2.7160164724846211E-2</v>
      </c>
      <c r="BO258" s="4">
        <f t="shared" si="227"/>
        <v>-1.4790439905354067E-2</v>
      </c>
      <c r="BP258" s="157">
        <f t="shared" si="211"/>
        <v>-1612417</v>
      </c>
      <c r="BQ258" s="164">
        <f t="shared" si="228"/>
        <v>-2.8045982445013516E-4</v>
      </c>
      <c r="BR258" s="4">
        <f t="shared" si="212"/>
        <v>-4.9852312072925335E-2</v>
      </c>
      <c r="BS258" s="4">
        <f t="shared" si="229"/>
        <v>-5.0059681150279325E-2</v>
      </c>
    </row>
    <row r="259" spans="1:71" x14ac:dyDescent="0.35">
      <c r="A259">
        <v>1507</v>
      </c>
      <c r="B259" t="s">
        <v>163</v>
      </c>
      <c r="C259" t="s">
        <v>473</v>
      </c>
      <c r="G259" s="200">
        <v>5437273</v>
      </c>
      <c r="H259" s="4">
        <f t="shared" si="213"/>
        <v>9.0460264682891336E-4</v>
      </c>
      <c r="I259" s="200">
        <v>473813</v>
      </c>
      <c r="J259" s="200">
        <v>5289630</v>
      </c>
      <c r="K259" s="4">
        <f t="shared" si="230"/>
        <v>8.6189279735892125E-4</v>
      </c>
      <c r="L259" s="200">
        <v>399315</v>
      </c>
      <c r="M259">
        <v>1507</v>
      </c>
      <c r="N259" t="s">
        <v>163</v>
      </c>
      <c r="O259" t="s">
        <v>473</v>
      </c>
      <c r="P259" s="200">
        <v>4955807</v>
      </c>
      <c r="Q259" s="4">
        <f t="shared" si="231"/>
        <v>8.1899779085416581E-4</v>
      </c>
      <c r="R259">
        <v>1507</v>
      </c>
      <c r="S259" t="s">
        <v>163</v>
      </c>
      <c r="T259" t="s">
        <v>473</v>
      </c>
      <c r="U259" s="200">
        <v>4918970</v>
      </c>
      <c r="V259" s="4">
        <f t="shared" si="232"/>
        <v>8.3161889631270711E-4</v>
      </c>
      <c r="W259" s="163">
        <v>1507</v>
      </c>
      <c r="X259" s="163" t="s">
        <v>163</v>
      </c>
      <c r="Y259" s="8" t="s">
        <v>473</v>
      </c>
      <c r="Z259" s="11">
        <v>5243934</v>
      </c>
      <c r="AA259" s="161">
        <f t="shared" si="233"/>
        <v>8.6639351057261134E-4</v>
      </c>
      <c r="AB259">
        <v>1507</v>
      </c>
      <c r="AC259" t="s">
        <v>163</v>
      </c>
      <c r="AD259" s="160">
        <v>5488745</v>
      </c>
      <c r="AE259" s="161">
        <f t="shared" si="234"/>
        <v>8.9034914807559087E-4</v>
      </c>
      <c r="AF259">
        <v>1507</v>
      </c>
      <c r="AG259" t="s">
        <v>531</v>
      </c>
      <c r="AH259" s="3">
        <v>5121313</v>
      </c>
      <c r="AI259" s="161">
        <f t="shared" si="235"/>
        <v>8.5859357715620547E-4</v>
      </c>
      <c r="AJ259">
        <v>1507</v>
      </c>
      <c r="AK259" t="s">
        <v>163</v>
      </c>
      <c r="AL259" s="3">
        <v>5051866</v>
      </c>
      <c r="AM259" s="161">
        <f t="shared" si="236"/>
        <v>8.8619564153346393E-4</v>
      </c>
      <c r="AN259" s="13">
        <v>1507</v>
      </c>
      <c r="AO259" s="13" t="s">
        <v>163</v>
      </c>
      <c r="AP259" s="3">
        <v>5280531</v>
      </c>
      <c r="AQ259" s="161">
        <f t="shared" si="237"/>
        <v>9.1467774411006276E-4</v>
      </c>
      <c r="AR259" s="179">
        <f t="shared" si="214"/>
        <v>36837</v>
      </c>
      <c r="AS259" s="4">
        <f t="shared" si="215"/>
        <v>-1.26211054585413E-5</v>
      </c>
      <c r="AT259" s="4">
        <f t="shared" si="201"/>
        <v>7.4887628914183258E-3</v>
      </c>
      <c r="AU259" s="4">
        <f t="shared" si="216"/>
        <v>-1.5176549636500185E-2</v>
      </c>
      <c r="AV259" s="3">
        <f t="shared" si="217"/>
        <v>-324964</v>
      </c>
      <c r="AW259" s="164">
        <f t="shared" si="218"/>
        <v>-3.4774614259904229E-5</v>
      </c>
      <c r="AX259" s="4">
        <f t="shared" si="202"/>
        <v>-6.19695060998098E-2</v>
      </c>
      <c r="AY259" s="4">
        <f t="shared" si="219"/>
        <v>-4.0137205364016645E-2</v>
      </c>
      <c r="AZ259" s="157">
        <f t="shared" si="203"/>
        <v>-244811</v>
      </c>
      <c r="BA259" s="164">
        <f t="shared" si="220"/>
        <v>-2.3955637502979534E-5</v>
      </c>
      <c r="BB259" s="4">
        <f t="shared" si="204"/>
        <v>-4.4602363563984115E-2</v>
      </c>
      <c r="BC259" s="4">
        <f t="shared" si="221"/>
        <v>-2.6905891418841112E-2</v>
      </c>
      <c r="BD259" s="157">
        <f t="shared" si="205"/>
        <v>367432</v>
      </c>
      <c r="BE259" s="4">
        <f t="shared" si="222"/>
        <v>3.17555709193854E-5</v>
      </c>
      <c r="BF259" s="4">
        <f t="shared" si="206"/>
        <v>7.1745663660861964E-2</v>
      </c>
      <c r="BG259" s="4">
        <f t="shared" si="223"/>
        <v>3.6985567752049524E-2</v>
      </c>
      <c r="BH259" s="157">
        <f t="shared" si="207"/>
        <v>69447</v>
      </c>
      <c r="BI259" s="4">
        <f t="shared" si="224"/>
        <v>-2.7602064377258459E-5</v>
      </c>
      <c r="BJ259" s="4">
        <f t="shared" si="208"/>
        <v>1.3746801676845744E-2</v>
      </c>
      <c r="BK259" s="4">
        <f t="shared" si="225"/>
        <v>-3.1146693894246791E-2</v>
      </c>
      <c r="BL259" s="159">
        <f t="shared" si="209"/>
        <v>-228665</v>
      </c>
      <c r="BM259" s="4">
        <f t="shared" si="226"/>
        <v>-2.8482102576598829E-5</v>
      </c>
      <c r="BN259" s="4">
        <f t="shared" si="210"/>
        <v>-4.3303410206284178E-2</v>
      </c>
      <c r="BO259" s="4">
        <f t="shared" si="227"/>
        <v>-3.1138947853498435E-2</v>
      </c>
      <c r="BP259" s="157">
        <f t="shared" si="211"/>
        <v>-361561</v>
      </c>
      <c r="BQ259" s="164">
        <f t="shared" si="228"/>
        <v>-4.8284233537451422E-5</v>
      </c>
      <c r="BR259" s="4">
        <f t="shared" si="212"/>
        <v>-6.8470576159859686E-2</v>
      </c>
      <c r="BS259" s="4">
        <f t="shared" si="229"/>
        <v>-5.2788245749249806E-2</v>
      </c>
    </row>
    <row r="260" spans="1:71" x14ac:dyDescent="0.35">
      <c r="A260">
        <v>1509</v>
      </c>
      <c r="B260" t="s">
        <v>254</v>
      </c>
      <c r="C260" t="s">
        <v>472</v>
      </c>
      <c r="G260" s="200">
        <v>9356285</v>
      </c>
      <c r="H260" s="4">
        <f t="shared" si="213"/>
        <v>1.556611223215325E-3</v>
      </c>
      <c r="I260" s="200">
        <v>809030</v>
      </c>
      <c r="J260" s="200">
        <v>9318906</v>
      </c>
      <c r="K260" s="4">
        <f t="shared" si="230"/>
        <v>1.5184233983595895E-3</v>
      </c>
      <c r="L260" s="200">
        <v>778743</v>
      </c>
      <c r="M260">
        <v>1509</v>
      </c>
      <c r="N260" t="s">
        <v>254</v>
      </c>
      <c r="O260" t="s">
        <v>472</v>
      </c>
      <c r="P260" s="200">
        <v>9120049</v>
      </c>
      <c r="Q260" s="4">
        <f t="shared" si="231"/>
        <v>1.5071813699528138E-3</v>
      </c>
      <c r="R260">
        <v>1509</v>
      </c>
      <c r="S260" t="s">
        <v>254</v>
      </c>
      <c r="T260" t="s">
        <v>472</v>
      </c>
      <c r="U260" s="200">
        <v>8962389</v>
      </c>
      <c r="V260" s="4">
        <f t="shared" si="232"/>
        <v>1.5152139672543533E-3</v>
      </c>
      <c r="W260" s="163">
        <v>1509</v>
      </c>
      <c r="X260" s="163" t="s">
        <v>254</v>
      </c>
      <c r="Y260" s="8" t="s">
        <v>472</v>
      </c>
      <c r="Z260" s="11">
        <v>9352857</v>
      </c>
      <c r="AA260" s="161">
        <f t="shared" si="233"/>
        <v>1.5452625090463803E-3</v>
      </c>
      <c r="AB260">
        <v>1509</v>
      </c>
      <c r="AC260" t="s">
        <v>254</v>
      </c>
      <c r="AD260" s="160">
        <v>9407926</v>
      </c>
      <c r="AE260" s="161">
        <f t="shared" si="234"/>
        <v>1.5260936515101725E-3</v>
      </c>
      <c r="AF260">
        <v>1509</v>
      </c>
      <c r="AG260" t="s">
        <v>532</v>
      </c>
      <c r="AH260" s="3">
        <v>8980437</v>
      </c>
      <c r="AI260" s="161">
        <f t="shared" si="235"/>
        <v>1.5055798245988759E-3</v>
      </c>
      <c r="AJ260">
        <v>1509</v>
      </c>
      <c r="AK260" t="s">
        <v>254</v>
      </c>
      <c r="AL260" s="3">
        <v>8613912</v>
      </c>
      <c r="AM260" s="161">
        <f t="shared" si="236"/>
        <v>1.511047852605909E-3</v>
      </c>
      <c r="AN260" s="13">
        <v>1509</v>
      </c>
      <c r="AO260" s="13" t="s">
        <v>254</v>
      </c>
      <c r="AP260" s="3">
        <v>8653528</v>
      </c>
      <c r="AQ260" s="161">
        <f t="shared" si="237"/>
        <v>1.4989381692169334E-3</v>
      </c>
      <c r="AR260" s="179">
        <f t="shared" si="214"/>
        <v>157660</v>
      </c>
      <c r="AS260" s="4">
        <f t="shared" si="215"/>
        <v>-8.0325973015394399E-6</v>
      </c>
      <c r="AT260" s="4">
        <f t="shared" si="201"/>
        <v>1.7591291786152107E-2</v>
      </c>
      <c r="AU260" s="4">
        <f t="shared" si="216"/>
        <v>-5.3012957081533018E-3</v>
      </c>
      <c r="AV260" s="3">
        <f t="shared" si="217"/>
        <v>-390468</v>
      </c>
      <c r="AW260" s="164">
        <f t="shared" si="218"/>
        <v>-3.0048541792027008E-5</v>
      </c>
      <c r="AX260" s="4">
        <f t="shared" si="202"/>
        <v>-4.1748526680136351E-2</v>
      </c>
      <c r="AY260" s="4">
        <f t="shared" si="219"/>
        <v>-1.9445590387468022E-2</v>
      </c>
      <c r="AZ260" s="157">
        <f t="shared" si="203"/>
        <v>-55069</v>
      </c>
      <c r="BA260" s="164">
        <f t="shared" si="220"/>
        <v>1.9168857536207805E-5</v>
      </c>
      <c r="BB260" s="4">
        <f t="shared" si="204"/>
        <v>-5.8534686603614865E-3</v>
      </c>
      <c r="BC260" s="4">
        <f t="shared" si="221"/>
        <v>1.2560734734227436E-2</v>
      </c>
      <c r="BD260" s="157">
        <f t="shared" si="205"/>
        <v>427489</v>
      </c>
      <c r="BE260" s="4">
        <f t="shared" si="222"/>
        <v>2.0513826911296596E-5</v>
      </c>
      <c r="BF260" s="4">
        <f t="shared" si="206"/>
        <v>4.7602249200122446E-2</v>
      </c>
      <c r="BG260" s="4">
        <f t="shared" si="223"/>
        <v>1.3625200455088452E-2</v>
      </c>
      <c r="BH260" s="157">
        <f t="shared" si="207"/>
        <v>366525</v>
      </c>
      <c r="BI260" s="4">
        <f t="shared" si="224"/>
        <v>-5.4680280070331169E-6</v>
      </c>
      <c r="BJ260" s="4">
        <f t="shared" si="208"/>
        <v>4.2550353428268128E-2</v>
      </c>
      <c r="BK260" s="4">
        <f t="shared" si="225"/>
        <v>-3.6186994327169161E-3</v>
      </c>
      <c r="BL260" s="159">
        <f t="shared" si="209"/>
        <v>-39616</v>
      </c>
      <c r="BM260" s="4">
        <f t="shared" si="226"/>
        <v>1.2109683388975565E-5</v>
      </c>
      <c r="BN260" s="4">
        <f t="shared" si="210"/>
        <v>-4.5780171971477992E-3</v>
      </c>
      <c r="BO260" s="4">
        <f t="shared" si="227"/>
        <v>8.0788411674791328E-3</v>
      </c>
      <c r="BP260" s="157">
        <f t="shared" si="211"/>
        <v>308861</v>
      </c>
      <c r="BQ260" s="164">
        <f t="shared" si="228"/>
        <v>4.6324339829446849E-5</v>
      </c>
      <c r="BR260" s="4">
        <f t="shared" si="212"/>
        <v>3.5691916637930796E-2</v>
      </c>
      <c r="BS260" s="4">
        <f t="shared" si="229"/>
        <v>3.0904770310604165E-2</v>
      </c>
    </row>
    <row r="261" spans="1:71" x14ac:dyDescent="0.35">
      <c r="A261">
        <v>1525</v>
      </c>
      <c r="B261" t="s">
        <v>311</v>
      </c>
      <c r="C261" t="s">
        <v>472</v>
      </c>
      <c r="G261" s="200">
        <v>5148707</v>
      </c>
      <c r="H261" s="4">
        <f t="shared" si="213"/>
        <v>8.5659373365040779E-4</v>
      </c>
      <c r="I261" s="200">
        <v>468725</v>
      </c>
      <c r="J261" s="200">
        <v>4888510</v>
      </c>
      <c r="K261" s="4">
        <f t="shared" si="230"/>
        <v>7.9653426776864547E-4</v>
      </c>
      <c r="L261" s="200">
        <v>357467</v>
      </c>
      <c r="M261">
        <v>1525</v>
      </c>
      <c r="N261" t="s">
        <v>311</v>
      </c>
      <c r="O261" t="s">
        <v>472</v>
      </c>
      <c r="P261" s="200">
        <v>4422978</v>
      </c>
      <c r="Q261" s="4">
        <f t="shared" si="231"/>
        <v>7.3094234924737315E-4</v>
      </c>
      <c r="R261">
        <v>1525</v>
      </c>
      <c r="S261" t="s">
        <v>311</v>
      </c>
      <c r="T261" t="s">
        <v>472</v>
      </c>
      <c r="U261" s="200">
        <v>4269514</v>
      </c>
      <c r="V261" s="4">
        <f t="shared" si="232"/>
        <v>7.218195110910722E-4</v>
      </c>
      <c r="W261" s="163">
        <v>1525</v>
      </c>
      <c r="X261" s="163" t="s">
        <v>311</v>
      </c>
      <c r="Y261" s="8" t="s">
        <v>472</v>
      </c>
      <c r="Z261" s="11">
        <v>4683889</v>
      </c>
      <c r="AA261" s="161">
        <f t="shared" si="233"/>
        <v>7.7386386515208578E-4</v>
      </c>
      <c r="AB261">
        <v>1525</v>
      </c>
      <c r="AC261" t="s">
        <v>311</v>
      </c>
      <c r="AD261" s="160">
        <v>4547257</v>
      </c>
      <c r="AE261" s="161">
        <f t="shared" si="234"/>
        <v>7.3762697957926028E-4</v>
      </c>
      <c r="AF261">
        <v>1525</v>
      </c>
      <c r="AG261" t="s">
        <v>311</v>
      </c>
      <c r="AH261" s="3">
        <v>3873281</v>
      </c>
      <c r="AI261" s="161">
        <f t="shared" si="235"/>
        <v>6.4935968356575062E-4</v>
      </c>
      <c r="AJ261">
        <v>1525</v>
      </c>
      <c r="AK261" t="s">
        <v>311</v>
      </c>
      <c r="AL261" s="3">
        <v>3499383</v>
      </c>
      <c r="AM261" s="161">
        <f t="shared" si="236"/>
        <v>6.1385990100614254E-4</v>
      </c>
      <c r="AN261" s="13">
        <v>1525</v>
      </c>
      <c r="AO261" s="13" t="s">
        <v>311</v>
      </c>
      <c r="AP261" s="3">
        <v>3391873</v>
      </c>
      <c r="AQ261" s="161">
        <f t="shared" si="237"/>
        <v>5.875300692199006E-4</v>
      </c>
      <c r="AR261" s="179">
        <f t="shared" si="214"/>
        <v>153464</v>
      </c>
      <c r="AS261" s="4">
        <f t="shared" si="215"/>
        <v>9.1228381563009543E-6</v>
      </c>
      <c r="AT261" s="4">
        <f t="shared" ref="AT261:AT324" si="238">+AR261/U261</f>
        <v>3.5944137904220477E-2</v>
      </c>
      <c r="AU261" s="4">
        <f t="shared" si="216"/>
        <v>1.2638669384970286E-2</v>
      </c>
      <c r="AV261" s="3">
        <f t="shared" si="217"/>
        <v>-414375</v>
      </c>
      <c r="AW261" s="164">
        <f t="shared" si="218"/>
        <v>-5.2044354061013586E-5</v>
      </c>
      <c r="AX261" s="4">
        <f t="shared" ref="AX261:AX324" si="239">+AV261/Z261</f>
        <v>-8.846815114534097E-2</v>
      </c>
      <c r="AY261" s="4">
        <f t="shared" si="219"/>
        <v>-6.7252596231231726E-2</v>
      </c>
      <c r="AZ261" s="157">
        <f t="shared" ref="AZ261:AZ324" si="240">+Z261-AD261</f>
        <v>136632</v>
      </c>
      <c r="BA261" s="164">
        <f t="shared" si="220"/>
        <v>3.6236885572825503E-5</v>
      </c>
      <c r="BB261" s="4">
        <f t="shared" ref="BB261:BB324" si="241">+AZ261/AD261</f>
        <v>3.0047125113007687E-2</v>
      </c>
      <c r="BC261" s="4">
        <f t="shared" si="221"/>
        <v>4.9126301743321388E-2</v>
      </c>
      <c r="BD261" s="157">
        <f t="shared" ref="BD261:BD324" si="242">+AD261-AH261</f>
        <v>673976</v>
      </c>
      <c r="BE261" s="4">
        <f t="shared" si="222"/>
        <v>8.8267296013509657E-5</v>
      </c>
      <c r="BF261" s="4">
        <f t="shared" ref="BF261:BF324" si="243">+BD261/AH261</f>
        <v>0.17400648184317119</v>
      </c>
      <c r="BG261" s="4">
        <f t="shared" si="223"/>
        <v>0.13592974471223418</v>
      </c>
      <c r="BH261" s="157">
        <f t="shared" ref="BH261:BH324" si="244">+AH261-AL261</f>
        <v>373898</v>
      </c>
      <c r="BI261" s="4">
        <f t="shared" si="224"/>
        <v>3.5499782559608077E-5</v>
      </c>
      <c r="BJ261" s="4">
        <f t="shared" ref="BJ261:BJ324" si="245">+BH261/AL261</f>
        <v>0.10684683557072776</v>
      </c>
      <c r="BK261" s="4">
        <f t="shared" si="225"/>
        <v>5.7830430854698966E-2</v>
      </c>
      <c r="BL261" s="159">
        <f t="shared" ref="BL261:BL324" si="246">+AL261-AP261</f>
        <v>107510</v>
      </c>
      <c r="BM261" s="4">
        <f t="shared" si="226"/>
        <v>2.6329831786241946E-5</v>
      </c>
      <c r="BN261" s="4">
        <f t="shared" ref="BN261:BN324" si="247">+BL261/AP261</f>
        <v>3.1696351838644901E-2</v>
      </c>
      <c r="BO261" s="4">
        <f t="shared" si="227"/>
        <v>4.4814441278216897E-2</v>
      </c>
      <c r="BP261" s="157">
        <f t="shared" ref="BP261:BP324" si="248">+U261-AP261</f>
        <v>877641</v>
      </c>
      <c r="BQ261" s="164">
        <f t="shared" si="228"/>
        <v>1.8633379593218518E-4</v>
      </c>
      <c r="BR261" s="4">
        <f t="shared" ref="BR261:BR324" si="249">+BP261/AP261</f>
        <v>0.25874819015924239</v>
      </c>
      <c r="BS261" s="4">
        <f t="shared" si="229"/>
        <v>0.31714767582805065</v>
      </c>
    </row>
    <row r="262" spans="1:71" x14ac:dyDescent="0.35">
      <c r="A262">
        <v>1581</v>
      </c>
      <c r="B262" t="s">
        <v>324</v>
      </c>
      <c r="C262" t="s">
        <v>473</v>
      </c>
      <c r="G262" s="200">
        <v>9349023</v>
      </c>
      <c r="H262" s="4">
        <f t="shared" ref="H262:H325" si="250">+G262/G$5</f>
        <v>1.5554030395502282E-3</v>
      </c>
      <c r="I262" s="200">
        <v>620600</v>
      </c>
      <c r="J262" s="200">
        <v>9802768</v>
      </c>
      <c r="K262" s="4">
        <f t="shared" si="230"/>
        <v>1.5972639170188686E-3</v>
      </c>
      <c r="L262" s="200">
        <v>545443</v>
      </c>
      <c r="M262">
        <v>1581</v>
      </c>
      <c r="N262" t="s">
        <v>324</v>
      </c>
      <c r="O262" t="s">
        <v>473</v>
      </c>
      <c r="P262" s="200">
        <v>10047997</v>
      </c>
      <c r="Q262" s="4">
        <f t="shared" si="231"/>
        <v>1.6605342672766081E-3</v>
      </c>
      <c r="R262">
        <v>1581</v>
      </c>
      <c r="S262" t="s">
        <v>324</v>
      </c>
      <c r="T262" t="s">
        <v>473</v>
      </c>
      <c r="U262" s="200">
        <v>9805994</v>
      </c>
      <c r="V262" s="4">
        <f t="shared" si="232"/>
        <v>1.6578368860816447E-3</v>
      </c>
      <c r="W262" s="163">
        <v>1581</v>
      </c>
      <c r="X262" s="163" t="s">
        <v>324</v>
      </c>
      <c r="Y262" s="8" t="s">
        <v>473</v>
      </c>
      <c r="Z262" s="11">
        <v>9771225</v>
      </c>
      <c r="AA262" s="161">
        <f t="shared" si="233"/>
        <v>1.6143845308397976E-3</v>
      </c>
      <c r="AB262">
        <v>1581</v>
      </c>
      <c r="AC262" t="s">
        <v>324</v>
      </c>
      <c r="AD262" s="160">
        <v>9130742</v>
      </c>
      <c r="AE262" s="161">
        <f t="shared" si="234"/>
        <v>1.4811306338694942E-3</v>
      </c>
      <c r="AF262">
        <v>1581</v>
      </c>
      <c r="AG262" t="s">
        <v>533</v>
      </c>
      <c r="AH262" s="3">
        <v>8608485</v>
      </c>
      <c r="AI262" s="161">
        <f t="shared" si="235"/>
        <v>1.4432216757783672E-3</v>
      </c>
      <c r="AJ262">
        <v>1581</v>
      </c>
      <c r="AK262" t="s">
        <v>324</v>
      </c>
      <c r="AL262" s="3">
        <v>7882824</v>
      </c>
      <c r="AM262" s="161">
        <f t="shared" si="236"/>
        <v>1.3828007852495269E-3</v>
      </c>
      <c r="AN262" s="13">
        <v>1581</v>
      </c>
      <c r="AO262" s="13" t="s">
        <v>324</v>
      </c>
      <c r="AP262" s="3">
        <v>7789477</v>
      </c>
      <c r="AQ262" s="161">
        <f t="shared" si="237"/>
        <v>1.3492698461872905E-3</v>
      </c>
      <c r="AR262" s="179">
        <f t="shared" ref="AR262:AR325" si="251">+P262-U262</f>
        <v>242003</v>
      </c>
      <c r="AS262" s="4">
        <f t="shared" ref="AS262:AS325" si="252">+Q262-V262</f>
        <v>2.6973811949634711E-6</v>
      </c>
      <c r="AT262" s="4">
        <f t="shared" si="238"/>
        <v>2.4679089136705572E-2</v>
      </c>
      <c r="AU262" s="4">
        <f t="shared" ref="AU262:AU325" si="253">+AS262/V262</f>
        <v>1.6270486062949327E-3</v>
      </c>
      <c r="AV262" s="3">
        <f t="shared" ref="AV262:AV325" si="254">+U262-Z262</f>
        <v>34769</v>
      </c>
      <c r="AW262" s="164">
        <f t="shared" ref="AW262:AW325" si="255">+V262-AA262</f>
        <v>4.3452355241847037E-5</v>
      </c>
      <c r="AX262" s="4">
        <f t="shared" si="239"/>
        <v>3.558305125508828E-3</v>
      </c>
      <c r="AY262" s="4">
        <f t="shared" ref="AY262:AY325" si="256">+AW262/AA262</f>
        <v>2.691574058829916E-2</v>
      </c>
      <c r="AZ262" s="157">
        <f t="shared" si="240"/>
        <v>640483</v>
      </c>
      <c r="BA262" s="164">
        <f t="shared" ref="BA262:BA325" si="257">+AA262-AE262</f>
        <v>1.3325389697030343E-4</v>
      </c>
      <c r="BB262" s="4">
        <f t="shared" si="241"/>
        <v>7.0145777856826963E-2</v>
      </c>
      <c r="BC262" s="4">
        <f t="shared" ref="BC262:BC325" si="258">+BA262/AE262</f>
        <v>8.996768679490072E-2</v>
      </c>
      <c r="BD262" s="157">
        <f t="shared" si="242"/>
        <v>522257</v>
      </c>
      <c r="BE262" s="4">
        <f t="shared" ref="BE262:BE325" si="259">+AE262-AI262</f>
        <v>3.790895809112696E-5</v>
      </c>
      <c r="BF262" s="4">
        <f t="shared" si="243"/>
        <v>6.0667701691993425E-2</v>
      </c>
      <c r="BG262" s="4">
        <f t="shared" ref="BG262:BG325" si="260">+BE262/AI262</f>
        <v>2.6266899068489714E-2</v>
      </c>
      <c r="BH262" s="157">
        <f t="shared" si="244"/>
        <v>725661</v>
      </c>
      <c r="BI262" s="4">
        <f t="shared" ref="BI262:BI325" si="261">+AI262-AM262</f>
        <v>6.0420890528840388E-5</v>
      </c>
      <c r="BJ262" s="4">
        <f t="shared" si="245"/>
        <v>9.2055968774642186E-2</v>
      </c>
      <c r="BK262" s="4">
        <f t="shared" ref="BK262:BK325" si="262">+BI262/AM262</f>
        <v>4.3694573486908611E-2</v>
      </c>
      <c r="BL262" s="159">
        <f t="shared" si="246"/>
        <v>93347</v>
      </c>
      <c r="BM262" s="4">
        <f t="shared" ref="BM262:BM325" si="263">+AM262-AQ262</f>
        <v>3.3530939062236323E-5</v>
      </c>
      <c r="BN262" s="4">
        <f t="shared" si="247"/>
        <v>1.1983731385303531E-2</v>
      </c>
      <c r="BO262" s="4">
        <f t="shared" ref="BO262:BO325" si="264">+BM262/AQ262</f>
        <v>2.4851173512093691E-2</v>
      </c>
      <c r="BP262" s="157">
        <f t="shared" si="248"/>
        <v>2016517</v>
      </c>
      <c r="BQ262" s="164">
        <f t="shared" ref="BQ262:BQ325" si="265">+AA262-AQ262</f>
        <v>2.651146846525071E-4</v>
      </c>
      <c r="BR262" s="4">
        <f t="shared" si="249"/>
        <v>0.25887707223475981</v>
      </c>
      <c r="BS262" s="4">
        <f t="shared" ref="BS262:BS325" si="266">+BQ262/AQ262</f>
        <v>0.19648751908423429</v>
      </c>
    </row>
    <row r="263" spans="1:71" x14ac:dyDescent="0.35">
      <c r="A263">
        <v>1586</v>
      </c>
      <c r="B263" t="s">
        <v>246</v>
      </c>
      <c r="C263" t="s">
        <v>472</v>
      </c>
      <c r="G263" s="200">
        <v>4258026</v>
      </c>
      <c r="H263" s="4">
        <f t="shared" si="250"/>
        <v>7.0841055614943936E-4</v>
      </c>
      <c r="I263" s="200">
        <v>437706</v>
      </c>
      <c r="J263" s="200">
        <v>4306310</v>
      </c>
      <c r="K263" s="4">
        <f t="shared" si="230"/>
        <v>7.0167054636991551E-4</v>
      </c>
      <c r="L263" s="200">
        <v>328765</v>
      </c>
      <c r="M263">
        <v>1586</v>
      </c>
      <c r="N263" t="s">
        <v>246</v>
      </c>
      <c r="O263" t="s">
        <v>472</v>
      </c>
      <c r="P263" s="200">
        <v>4265937</v>
      </c>
      <c r="Q263" s="4">
        <f t="shared" si="231"/>
        <v>7.0498971790528724E-4</v>
      </c>
      <c r="R263">
        <v>1586</v>
      </c>
      <c r="S263" t="s">
        <v>246</v>
      </c>
      <c r="T263" t="s">
        <v>472</v>
      </c>
      <c r="U263" s="200">
        <v>4315828</v>
      </c>
      <c r="V263" s="4">
        <f t="shared" si="232"/>
        <v>7.2964952378963034E-4</v>
      </c>
      <c r="W263" s="163">
        <v>1586</v>
      </c>
      <c r="X263" s="163" t="s">
        <v>246</v>
      </c>
      <c r="Y263" s="8" t="s">
        <v>472</v>
      </c>
      <c r="Z263" s="11">
        <v>4496365</v>
      </c>
      <c r="AA263" s="161">
        <f t="shared" si="233"/>
        <v>7.4288148118679975E-4</v>
      </c>
      <c r="AB263">
        <v>1586</v>
      </c>
      <c r="AC263" t="s">
        <v>246</v>
      </c>
      <c r="AD263" s="160">
        <v>4694499</v>
      </c>
      <c r="AE263" s="161">
        <f t="shared" si="234"/>
        <v>7.6151163613753477E-4</v>
      </c>
      <c r="AF263">
        <v>1586</v>
      </c>
      <c r="AG263" t="s">
        <v>534</v>
      </c>
      <c r="AH263" s="3">
        <v>4393725</v>
      </c>
      <c r="AI263" s="161">
        <f t="shared" si="235"/>
        <v>7.3661267428697466E-4</v>
      </c>
      <c r="AJ263">
        <v>1586</v>
      </c>
      <c r="AK263" t="s">
        <v>246</v>
      </c>
      <c r="AL263" s="3">
        <v>3935119</v>
      </c>
      <c r="AM263" s="161">
        <f t="shared" si="236"/>
        <v>6.9029647791836186E-4</v>
      </c>
      <c r="AN263" s="13">
        <v>1586</v>
      </c>
      <c r="AO263" s="13" t="s">
        <v>246</v>
      </c>
      <c r="AP263" s="3">
        <v>3868101</v>
      </c>
      <c r="AQ263" s="161">
        <f t="shared" si="237"/>
        <v>6.7002085522646832E-4</v>
      </c>
      <c r="AR263" s="179">
        <f t="shared" si="251"/>
        <v>-49891</v>
      </c>
      <c r="AS263" s="4">
        <f t="shared" si="252"/>
        <v>-2.46598058843431E-5</v>
      </c>
      <c r="AT263" s="4">
        <f t="shared" si="238"/>
        <v>-1.1560006561892643E-2</v>
      </c>
      <c r="AU263" s="4">
        <f t="shared" si="253"/>
        <v>-3.3796781989613028E-2</v>
      </c>
      <c r="AV263" s="3">
        <f t="shared" si="254"/>
        <v>-180537</v>
      </c>
      <c r="AW263" s="164">
        <f t="shared" si="255"/>
        <v>-1.3231957397169406E-5</v>
      </c>
      <c r="AX263" s="4">
        <f t="shared" si="239"/>
        <v>-4.0151767038485532E-2</v>
      </c>
      <c r="AY263" s="4">
        <f t="shared" si="256"/>
        <v>-1.7811666776281088E-2</v>
      </c>
      <c r="AZ263" s="157">
        <f t="shared" si="240"/>
        <v>-198134</v>
      </c>
      <c r="BA263" s="164">
        <f t="shared" si="257"/>
        <v>-1.8630154950735026E-5</v>
      </c>
      <c r="BB263" s="4">
        <f t="shared" si="241"/>
        <v>-4.2205568687947316E-2</v>
      </c>
      <c r="BC263" s="4">
        <f t="shared" si="258"/>
        <v>-2.44647016101147E-2</v>
      </c>
      <c r="BD263" s="157">
        <f t="shared" si="242"/>
        <v>300774</v>
      </c>
      <c r="BE263" s="4">
        <f t="shared" si="259"/>
        <v>2.4898961850560114E-5</v>
      </c>
      <c r="BF263" s="4">
        <f t="shared" si="243"/>
        <v>6.8455353942269939E-2</v>
      </c>
      <c r="BG263" s="4">
        <f t="shared" si="260"/>
        <v>3.3801973166782365E-2</v>
      </c>
      <c r="BH263" s="157">
        <f t="shared" si="244"/>
        <v>458606</v>
      </c>
      <c r="BI263" s="4">
        <f t="shared" si="261"/>
        <v>4.6316196368612799E-5</v>
      </c>
      <c r="BJ263" s="4">
        <f t="shared" si="245"/>
        <v>0.11654183774366163</v>
      </c>
      <c r="BK263" s="4">
        <f t="shared" si="262"/>
        <v>6.7096092548932867E-2</v>
      </c>
      <c r="BL263" s="159">
        <f t="shared" si="246"/>
        <v>67018</v>
      </c>
      <c r="BM263" s="4">
        <f t="shared" si="263"/>
        <v>2.0275622691893536E-5</v>
      </c>
      <c r="BN263" s="4">
        <f t="shared" si="247"/>
        <v>1.7325814398331377E-2</v>
      </c>
      <c r="BO263" s="4">
        <f t="shared" si="264"/>
        <v>3.0261181474777136E-2</v>
      </c>
      <c r="BP263" s="157">
        <f t="shared" si="248"/>
        <v>447727</v>
      </c>
      <c r="BQ263" s="164">
        <f t="shared" si="265"/>
        <v>7.2860625960331424E-5</v>
      </c>
      <c r="BR263" s="4">
        <f t="shared" si="249"/>
        <v>0.11574852880004943</v>
      </c>
      <c r="BS263" s="4">
        <f t="shared" si="266"/>
        <v>0.10874381803489444</v>
      </c>
    </row>
    <row r="264" spans="1:71" x14ac:dyDescent="0.35">
      <c r="A264">
        <v>1598</v>
      </c>
      <c r="B264" t="s">
        <v>173</v>
      </c>
      <c r="C264" t="s">
        <v>472</v>
      </c>
      <c r="G264" s="200">
        <v>3007902</v>
      </c>
      <c r="H264" s="4">
        <f t="shared" si="250"/>
        <v>5.0042661286309924E-4</v>
      </c>
      <c r="I264" s="200">
        <v>331373</v>
      </c>
      <c r="J264" s="200">
        <v>2944413</v>
      </c>
      <c r="K264" s="4">
        <f t="shared" si="230"/>
        <v>4.7976292427825263E-4</v>
      </c>
      <c r="L264" s="200">
        <v>254553</v>
      </c>
      <c r="M264">
        <v>1598</v>
      </c>
      <c r="N264" t="s">
        <v>173</v>
      </c>
      <c r="O264" t="s">
        <v>472</v>
      </c>
      <c r="P264" s="200">
        <v>2825325</v>
      </c>
      <c r="Q264" s="4">
        <f t="shared" si="231"/>
        <v>4.6691385145649261E-4</v>
      </c>
      <c r="R264">
        <v>1598</v>
      </c>
      <c r="S264" t="s">
        <v>173</v>
      </c>
      <c r="T264" t="s">
        <v>472</v>
      </c>
      <c r="U264" s="200">
        <v>2676426</v>
      </c>
      <c r="V264" s="4">
        <f t="shared" si="232"/>
        <v>4.5248627988839804E-4</v>
      </c>
      <c r="W264" s="163">
        <v>1598</v>
      </c>
      <c r="X264" s="163" t="s">
        <v>173</v>
      </c>
      <c r="Y264" s="8" t="s">
        <v>472</v>
      </c>
      <c r="Z264" s="11">
        <v>2635166</v>
      </c>
      <c r="AA264" s="161">
        <f t="shared" si="233"/>
        <v>4.353774707465017E-4</v>
      </c>
      <c r="AB264">
        <v>1598</v>
      </c>
      <c r="AC264" t="s">
        <v>173</v>
      </c>
      <c r="AD264" s="160">
        <v>2754782</v>
      </c>
      <c r="AE264" s="161">
        <f t="shared" si="234"/>
        <v>4.4686313662485182E-4</v>
      </c>
      <c r="AF264">
        <v>1598</v>
      </c>
      <c r="AG264" t="s">
        <v>173</v>
      </c>
      <c r="AH264" s="3">
        <v>2362846</v>
      </c>
      <c r="AI264" s="161">
        <f t="shared" si="235"/>
        <v>3.9613364764255407E-4</v>
      </c>
      <c r="AJ264">
        <v>1598</v>
      </c>
      <c r="AK264" t="s">
        <v>173</v>
      </c>
      <c r="AL264" s="3">
        <v>2026478</v>
      </c>
      <c r="AM264" s="161">
        <f t="shared" si="236"/>
        <v>3.5548369083096245E-4</v>
      </c>
      <c r="AN264" s="13">
        <v>1598</v>
      </c>
      <c r="AO264" s="13" t="s">
        <v>173</v>
      </c>
      <c r="AP264" s="3">
        <v>1809015</v>
      </c>
      <c r="AQ264" s="161">
        <f t="shared" si="237"/>
        <v>3.1335215327043153E-4</v>
      </c>
      <c r="AR264" s="179">
        <f t="shared" si="251"/>
        <v>148899</v>
      </c>
      <c r="AS264" s="4">
        <f t="shared" si="252"/>
        <v>1.4427571568094574E-5</v>
      </c>
      <c r="AT264" s="4">
        <f t="shared" si="238"/>
        <v>5.5633520224358905E-2</v>
      </c>
      <c r="AU264" s="4">
        <f t="shared" si="253"/>
        <v>3.1885102840362396E-2</v>
      </c>
      <c r="AV264" s="3">
        <f t="shared" si="254"/>
        <v>41260</v>
      </c>
      <c r="AW264" s="164">
        <f t="shared" si="255"/>
        <v>1.7108809141896334E-5</v>
      </c>
      <c r="AX264" s="4">
        <f t="shared" si="239"/>
        <v>1.5657457632650088E-2</v>
      </c>
      <c r="AY264" s="4">
        <f t="shared" si="256"/>
        <v>3.9296496239370017E-2</v>
      </c>
      <c r="AZ264" s="157">
        <f t="shared" si="240"/>
        <v>-119616</v>
      </c>
      <c r="BA264" s="164">
        <f t="shared" si="257"/>
        <v>-1.1485665878350115E-5</v>
      </c>
      <c r="BB264" s="4">
        <f t="shared" si="241"/>
        <v>-4.3421221715547728E-2</v>
      </c>
      <c r="BC264" s="4">
        <f t="shared" si="258"/>
        <v>-2.5702871722874963E-2</v>
      </c>
      <c r="BD264" s="157">
        <f t="shared" si="242"/>
        <v>391936</v>
      </c>
      <c r="BE264" s="4">
        <f t="shared" si="259"/>
        <v>5.0729488982297749E-5</v>
      </c>
      <c r="BF264" s="4">
        <f t="shared" si="243"/>
        <v>0.16587454281827932</v>
      </c>
      <c r="BG264" s="4">
        <f t="shared" si="260"/>
        <v>0.12806155014651224</v>
      </c>
      <c r="BH264" s="157">
        <f t="shared" si="244"/>
        <v>336368</v>
      </c>
      <c r="BI264" s="4">
        <f t="shared" si="261"/>
        <v>4.0649956811591623E-5</v>
      </c>
      <c r="BJ264" s="4">
        <f t="shared" si="245"/>
        <v>0.16598650466474346</v>
      </c>
      <c r="BK264" s="4">
        <f t="shared" si="262"/>
        <v>0.11435111612735352</v>
      </c>
      <c r="BL264" s="159">
        <f t="shared" si="246"/>
        <v>217463</v>
      </c>
      <c r="BM264" s="4">
        <f t="shared" si="263"/>
        <v>4.2131537560530913E-5</v>
      </c>
      <c r="BN264" s="4">
        <f t="shared" si="247"/>
        <v>0.12021072240970915</v>
      </c>
      <c r="BO264" s="4">
        <f t="shared" si="264"/>
        <v>0.13445427810470553</v>
      </c>
      <c r="BP264" s="157">
        <f t="shared" si="248"/>
        <v>867411</v>
      </c>
      <c r="BQ264" s="164">
        <f t="shared" si="265"/>
        <v>1.2202531747607017E-4</v>
      </c>
      <c r="BR264" s="4">
        <f t="shared" si="249"/>
        <v>0.47949353653783966</v>
      </c>
      <c r="BS264" s="4">
        <f t="shared" si="266"/>
        <v>0.38941911265808016</v>
      </c>
    </row>
    <row r="265" spans="1:71" x14ac:dyDescent="0.35">
      <c r="A265">
        <v>1621</v>
      </c>
      <c r="B265" t="s">
        <v>183</v>
      </c>
      <c r="C265" t="s">
        <v>473</v>
      </c>
      <c r="G265" s="200">
        <v>9605504</v>
      </c>
      <c r="H265" s="4">
        <f t="shared" si="250"/>
        <v>1.5980739504022907E-3</v>
      </c>
      <c r="I265" s="200">
        <v>322175</v>
      </c>
      <c r="J265" s="200">
        <v>9695500</v>
      </c>
      <c r="K265" s="4">
        <f t="shared" si="230"/>
        <v>1.5797856592603681E-3</v>
      </c>
      <c r="L265" s="200">
        <v>293906</v>
      </c>
      <c r="M265">
        <v>1621</v>
      </c>
      <c r="N265" t="s">
        <v>183</v>
      </c>
      <c r="O265" t="s">
        <v>473</v>
      </c>
      <c r="P265" s="200">
        <v>8999442</v>
      </c>
      <c r="Q265" s="4">
        <f t="shared" si="231"/>
        <v>1.4872498297290827E-3</v>
      </c>
      <c r="R265">
        <v>1621</v>
      </c>
      <c r="S265" t="s">
        <v>183</v>
      </c>
      <c r="T265" t="s">
        <v>473</v>
      </c>
      <c r="U265" s="200">
        <v>8459724</v>
      </c>
      <c r="V265" s="4">
        <f t="shared" si="232"/>
        <v>1.430231600515986E-3</v>
      </c>
      <c r="W265" s="163">
        <v>1621</v>
      </c>
      <c r="X265" s="163" t="s">
        <v>183</v>
      </c>
      <c r="Y265" s="8" t="s">
        <v>473</v>
      </c>
      <c r="Z265" s="11">
        <v>8597234</v>
      </c>
      <c r="AA265" s="161">
        <f t="shared" si="233"/>
        <v>1.4204198120102605E-3</v>
      </c>
      <c r="AB265">
        <v>1621</v>
      </c>
      <c r="AC265" t="s">
        <v>183</v>
      </c>
      <c r="AD265" s="160">
        <v>8740188</v>
      </c>
      <c r="AE265" s="161">
        <f t="shared" si="234"/>
        <v>1.4177774591132403E-3</v>
      </c>
      <c r="AF265">
        <v>1621</v>
      </c>
      <c r="AG265" t="s">
        <v>183</v>
      </c>
      <c r="AH265" s="3">
        <v>8126247</v>
      </c>
      <c r="AI265" s="161">
        <f t="shared" si="235"/>
        <v>1.3623739616354016E-3</v>
      </c>
      <c r="AJ265">
        <v>1621</v>
      </c>
      <c r="AK265" t="s">
        <v>183</v>
      </c>
      <c r="AL265" s="3">
        <v>6866379</v>
      </c>
      <c r="AM265" s="161">
        <f t="shared" si="236"/>
        <v>1.2044965450225529E-3</v>
      </c>
      <c r="AN265" s="13">
        <v>1621</v>
      </c>
      <c r="AO265" s="13" t="s">
        <v>183</v>
      </c>
      <c r="AP265" s="3">
        <v>6718587</v>
      </c>
      <c r="AQ265" s="161">
        <f t="shared" si="237"/>
        <v>1.1637734918642072E-3</v>
      </c>
      <c r="AR265" s="179">
        <f t="shared" si="251"/>
        <v>539718</v>
      </c>
      <c r="AS265" s="4">
        <f t="shared" si="252"/>
        <v>5.7018229213096679E-5</v>
      </c>
      <c r="AT265" s="4">
        <f t="shared" si="238"/>
        <v>6.3798535271363463E-2</v>
      </c>
      <c r="AU265" s="4">
        <f t="shared" si="253"/>
        <v>3.986643085813945E-2</v>
      </c>
      <c r="AV265" s="3">
        <f t="shared" si="254"/>
        <v>-137510</v>
      </c>
      <c r="AW265" s="164">
        <f t="shared" si="255"/>
        <v>9.8117885057255345E-6</v>
      </c>
      <c r="AX265" s="4">
        <f t="shared" si="239"/>
        <v>-1.5994679218920876E-2</v>
      </c>
      <c r="AY265" s="4">
        <f t="shared" si="256"/>
        <v>6.9076680167107236E-3</v>
      </c>
      <c r="AZ265" s="157">
        <f t="shared" si="240"/>
        <v>-142954</v>
      </c>
      <c r="BA265" s="164">
        <f t="shared" si="257"/>
        <v>2.6423528970201653E-6</v>
      </c>
      <c r="BB265" s="4">
        <f t="shared" si="241"/>
        <v>-1.6355941085020139E-2</v>
      </c>
      <c r="BC265" s="4">
        <f t="shared" si="258"/>
        <v>1.8637289512790287E-3</v>
      </c>
      <c r="BD265" s="157">
        <f t="shared" si="242"/>
        <v>613941</v>
      </c>
      <c r="BE265" s="4">
        <f t="shared" si="259"/>
        <v>5.5403497477838747E-5</v>
      </c>
      <c r="BF265" s="4">
        <f t="shared" si="243"/>
        <v>7.5550373991831649E-2</v>
      </c>
      <c r="BG265" s="4">
        <f t="shared" si="260"/>
        <v>4.0666879313615234E-2</v>
      </c>
      <c r="BH265" s="157">
        <f t="shared" si="244"/>
        <v>1259868</v>
      </c>
      <c r="BI265" s="4">
        <f t="shared" si="261"/>
        <v>1.5787741661284866E-4</v>
      </c>
      <c r="BJ265" s="4">
        <f t="shared" si="245"/>
        <v>0.18348360904634015</v>
      </c>
      <c r="BK265" s="4">
        <f t="shared" si="262"/>
        <v>0.13107336610076584</v>
      </c>
      <c r="BL265" s="159">
        <f t="shared" si="246"/>
        <v>147792</v>
      </c>
      <c r="BM265" s="4">
        <f t="shared" si="263"/>
        <v>4.0723053158345669E-5</v>
      </c>
      <c r="BN265" s="4">
        <f t="shared" si="247"/>
        <v>2.1997482506366295E-2</v>
      </c>
      <c r="BO265" s="4">
        <f t="shared" si="264"/>
        <v>3.4992250161251619E-2</v>
      </c>
      <c r="BP265" s="157">
        <f t="shared" si="248"/>
        <v>1741137</v>
      </c>
      <c r="BQ265" s="164">
        <f t="shared" si="265"/>
        <v>2.5664632014605324E-4</v>
      </c>
      <c r="BR265" s="4">
        <f t="shared" si="249"/>
        <v>0.25915225924736851</v>
      </c>
      <c r="BS265" s="4">
        <f t="shared" si="266"/>
        <v>0.22052944317793377</v>
      </c>
    </row>
    <row r="266" spans="1:71" x14ac:dyDescent="0.35">
      <c r="A266">
        <v>1640</v>
      </c>
      <c r="B266" t="s">
        <v>192</v>
      </c>
      <c r="C266" t="s">
        <v>472</v>
      </c>
      <c r="G266" s="200">
        <v>1301575</v>
      </c>
      <c r="H266" s="4">
        <f t="shared" si="250"/>
        <v>2.165438796334749E-4</v>
      </c>
      <c r="I266" s="200">
        <v>543666</v>
      </c>
      <c r="J266" s="200">
        <v>4768921</v>
      </c>
      <c r="K266" s="4">
        <f t="shared" si="230"/>
        <v>7.770484251400767E-4</v>
      </c>
      <c r="L266" s="200">
        <v>366128</v>
      </c>
      <c r="M266">
        <v>1640</v>
      </c>
      <c r="N266" t="s">
        <v>192</v>
      </c>
      <c r="O266" t="s">
        <v>472</v>
      </c>
      <c r="P266" s="200">
        <v>4589786</v>
      </c>
      <c r="Q266" s="4">
        <f t="shared" si="231"/>
        <v>7.5850907722866897E-4</v>
      </c>
      <c r="R266">
        <v>1640</v>
      </c>
      <c r="S266" t="s">
        <v>192</v>
      </c>
      <c r="T266" t="s">
        <v>472</v>
      </c>
      <c r="U266" s="200">
        <v>4644492</v>
      </c>
      <c r="V266" s="4">
        <f t="shared" si="232"/>
        <v>7.8521465082592441E-4</v>
      </c>
      <c r="W266" s="163">
        <v>1640</v>
      </c>
      <c r="X266" s="163" t="s">
        <v>192</v>
      </c>
      <c r="Y266" s="8" t="s">
        <v>472</v>
      </c>
      <c r="Z266" s="11">
        <v>5086877</v>
      </c>
      <c r="AA266" s="161">
        <f t="shared" si="233"/>
        <v>8.4044483051866651E-4</v>
      </c>
      <c r="AB266">
        <v>1640</v>
      </c>
      <c r="AC266" t="s">
        <v>192</v>
      </c>
      <c r="AD266" s="160">
        <v>5337070</v>
      </c>
      <c r="AE266" s="161">
        <f t="shared" si="234"/>
        <v>8.6574539857832596E-4</v>
      </c>
      <c r="AF266">
        <v>1640</v>
      </c>
      <c r="AG266" t="s">
        <v>192</v>
      </c>
      <c r="AH266" s="3">
        <v>5256600</v>
      </c>
      <c r="AI266" s="161">
        <f t="shared" si="235"/>
        <v>8.8127458674744342E-4</v>
      </c>
      <c r="AJ266">
        <v>1640</v>
      </c>
      <c r="AK266" t="s">
        <v>192</v>
      </c>
      <c r="AL266" s="3">
        <v>5082951</v>
      </c>
      <c r="AM266" s="161">
        <f t="shared" si="236"/>
        <v>8.9164855566797733E-4</v>
      </c>
      <c r="AN266" s="13">
        <v>1640</v>
      </c>
      <c r="AO266" s="13" t="s">
        <v>192</v>
      </c>
      <c r="AP266" s="3">
        <v>4677997</v>
      </c>
      <c r="AQ266" s="161">
        <f t="shared" si="237"/>
        <v>8.1030861156077699E-4</v>
      </c>
      <c r="AR266" s="179">
        <f t="shared" si="251"/>
        <v>-54706</v>
      </c>
      <c r="AS266" s="4">
        <f t="shared" si="252"/>
        <v>-2.6705573597255437E-5</v>
      </c>
      <c r="AT266" s="4">
        <f t="shared" si="238"/>
        <v>-1.1778683223052165E-2</v>
      </c>
      <c r="AU266" s="4">
        <f t="shared" si="253"/>
        <v>-3.4010539117125871E-2</v>
      </c>
      <c r="AV266" s="3">
        <f t="shared" si="254"/>
        <v>-442385</v>
      </c>
      <c r="AW266" s="164">
        <f t="shared" si="255"/>
        <v>-5.5230179692742102E-5</v>
      </c>
      <c r="AX266" s="4">
        <f t="shared" si="239"/>
        <v>-8.6965932142648625E-2</v>
      </c>
      <c r="AY266" s="4">
        <f t="shared" si="256"/>
        <v>-6.5715413656191712E-2</v>
      </c>
      <c r="AZ266" s="157">
        <f t="shared" si="240"/>
        <v>-250193</v>
      </c>
      <c r="BA266" s="164">
        <f t="shared" si="257"/>
        <v>-2.5300568059659443E-5</v>
      </c>
      <c r="BB266" s="4">
        <f t="shared" si="241"/>
        <v>-4.6878343360682924E-2</v>
      </c>
      <c r="BC266" s="4">
        <f t="shared" si="258"/>
        <v>-2.922402833582077E-2</v>
      </c>
      <c r="BD266" s="157">
        <f t="shared" si="242"/>
        <v>80470</v>
      </c>
      <c r="BE266" s="4">
        <f t="shared" si="259"/>
        <v>-1.5529188169117461E-5</v>
      </c>
      <c r="BF266" s="4">
        <f t="shared" si="243"/>
        <v>1.5308374234295933E-2</v>
      </c>
      <c r="BG266" s="4">
        <f t="shared" si="260"/>
        <v>-1.762128217770545E-2</v>
      </c>
      <c r="BH266" s="157">
        <f t="shared" si="244"/>
        <v>173649</v>
      </c>
      <c r="BI266" s="4">
        <f t="shared" si="261"/>
        <v>-1.0373968920533911E-5</v>
      </c>
      <c r="BJ266" s="4">
        <f t="shared" si="245"/>
        <v>3.4163028524178178E-2</v>
      </c>
      <c r="BK266" s="4">
        <f t="shared" si="262"/>
        <v>-1.1634593982785366E-2</v>
      </c>
      <c r="BL266" s="159">
        <f t="shared" si="246"/>
        <v>404954</v>
      </c>
      <c r="BM266" s="4">
        <f t="shared" si="263"/>
        <v>8.1339944107200338E-5</v>
      </c>
      <c r="BN266" s="4">
        <f t="shared" si="247"/>
        <v>8.6565681850586912E-2</v>
      </c>
      <c r="BO266" s="4">
        <f t="shared" si="264"/>
        <v>0.10038143856144796</v>
      </c>
      <c r="BP266" s="157">
        <f t="shared" si="248"/>
        <v>-33505</v>
      </c>
      <c r="BQ266" s="164">
        <f t="shared" si="265"/>
        <v>3.0136218957889523E-5</v>
      </c>
      <c r="BR266" s="4">
        <f t="shared" si="249"/>
        <v>-7.1622534174348553E-3</v>
      </c>
      <c r="BS266" s="4">
        <f t="shared" si="266"/>
        <v>3.7191038732567093E-2</v>
      </c>
    </row>
    <row r="267" spans="1:71" x14ac:dyDescent="0.35">
      <c r="A267">
        <v>1641</v>
      </c>
      <c r="B267" t="s">
        <v>203</v>
      </c>
      <c r="C267" t="s">
        <v>472</v>
      </c>
      <c r="G267" s="200">
        <v>3903628</v>
      </c>
      <c r="H267" s="4">
        <f t="shared" si="250"/>
        <v>6.4944913029665007E-4</v>
      </c>
      <c r="I267" s="200">
        <v>334880</v>
      </c>
      <c r="J267" s="200">
        <v>3774373</v>
      </c>
      <c r="K267" s="4">
        <f t="shared" si="230"/>
        <v>6.1499668280125144E-4</v>
      </c>
      <c r="L267" s="200">
        <v>247663</v>
      </c>
      <c r="M267">
        <v>1641</v>
      </c>
      <c r="N267" t="s">
        <v>203</v>
      </c>
      <c r="O267" t="s">
        <v>472</v>
      </c>
      <c r="P267" s="200">
        <v>3756665</v>
      </c>
      <c r="Q267" s="4">
        <f t="shared" si="231"/>
        <v>6.2082731147100059E-4</v>
      </c>
      <c r="R267">
        <v>1641</v>
      </c>
      <c r="S267" t="s">
        <v>203</v>
      </c>
      <c r="T267" t="s">
        <v>472</v>
      </c>
      <c r="U267" s="200">
        <v>3740213</v>
      </c>
      <c r="V267" s="4">
        <f t="shared" si="232"/>
        <v>6.3233396565428104E-4</v>
      </c>
      <c r="W267" s="163">
        <v>1641</v>
      </c>
      <c r="X267" s="163" t="s">
        <v>203</v>
      </c>
      <c r="Y267" s="8" t="s">
        <v>472</v>
      </c>
      <c r="Z267" s="11">
        <v>3945968</v>
      </c>
      <c r="AA267" s="161">
        <f t="shared" si="233"/>
        <v>6.5194586128032616E-4</v>
      </c>
      <c r="AB267">
        <v>1641</v>
      </c>
      <c r="AC267" t="s">
        <v>203</v>
      </c>
      <c r="AD267" s="160">
        <v>4219404</v>
      </c>
      <c r="AE267" s="161">
        <f t="shared" si="234"/>
        <v>6.8444476046650746E-4</v>
      </c>
      <c r="AF267">
        <v>1641</v>
      </c>
      <c r="AG267" t="s">
        <v>203</v>
      </c>
      <c r="AH267" s="3">
        <v>4046206</v>
      </c>
      <c r="AI267" s="161">
        <f t="shared" si="235"/>
        <v>6.7835074393049239E-4</v>
      </c>
      <c r="AJ267">
        <v>1641</v>
      </c>
      <c r="AK267" t="s">
        <v>203</v>
      </c>
      <c r="AL267" s="3">
        <v>3974895</v>
      </c>
      <c r="AM267" s="161">
        <f t="shared" si="236"/>
        <v>6.9727396264136028E-4</v>
      </c>
      <c r="AN267" s="13">
        <v>1641</v>
      </c>
      <c r="AO267" s="13" t="s">
        <v>203</v>
      </c>
      <c r="AP267" s="3">
        <v>3964226</v>
      </c>
      <c r="AQ267" s="161">
        <f t="shared" si="237"/>
        <v>6.8667133945856155E-4</v>
      </c>
      <c r="AR267" s="179">
        <f t="shared" si="251"/>
        <v>16452</v>
      </c>
      <c r="AS267" s="4">
        <f t="shared" si="252"/>
        <v>-1.1506654183280457E-5</v>
      </c>
      <c r="AT267" s="4">
        <f t="shared" si="238"/>
        <v>4.3986799682264087E-3</v>
      </c>
      <c r="AU267" s="4">
        <f t="shared" si="253"/>
        <v>-1.8197115461565362E-2</v>
      </c>
      <c r="AV267" s="3">
        <f t="shared" si="254"/>
        <v>-205755</v>
      </c>
      <c r="AW267" s="164">
        <f t="shared" si="255"/>
        <v>-1.9611895626045115E-5</v>
      </c>
      <c r="AX267" s="4">
        <f t="shared" si="239"/>
        <v>-5.2143098981035835E-2</v>
      </c>
      <c r="AY267" s="4">
        <f t="shared" si="256"/>
        <v>-3.0082092380386043E-2</v>
      </c>
      <c r="AZ267" s="157">
        <f t="shared" si="240"/>
        <v>-273436</v>
      </c>
      <c r="BA267" s="164">
        <f t="shared" si="257"/>
        <v>-3.2498899186181296E-5</v>
      </c>
      <c r="BB267" s="4">
        <f t="shared" si="241"/>
        <v>-6.4804413135125249E-2</v>
      </c>
      <c r="BC267" s="4">
        <f t="shared" si="258"/>
        <v>-4.7482135978410479E-2</v>
      </c>
      <c r="BD267" s="157">
        <f t="shared" si="242"/>
        <v>173198</v>
      </c>
      <c r="BE267" s="4">
        <f t="shared" si="259"/>
        <v>6.0940165360150698E-6</v>
      </c>
      <c r="BF267" s="4">
        <f t="shared" si="243"/>
        <v>4.2805037608070376E-2</v>
      </c>
      <c r="BG267" s="4">
        <f t="shared" si="260"/>
        <v>8.983577582159322E-3</v>
      </c>
      <c r="BH267" s="157">
        <f t="shared" si="244"/>
        <v>71311</v>
      </c>
      <c r="BI267" s="4">
        <f t="shared" si="261"/>
        <v>-1.8923218710867893E-5</v>
      </c>
      <c r="BJ267" s="4">
        <f t="shared" si="245"/>
        <v>1.7940348109824283E-2</v>
      </c>
      <c r="BK267" s="4">
        <f t="shared" si="262"/>
        <v>-2.7138857500406861E-2</v>
      </c>
      <c r="BL267" s="159">
        <f t="shared" si="246"/>
        <v>10669</v>
      </c>
      <c r="BM267" s="4">
        <f t="shared" si="263"/>
        <v>1.0602623182798731E-5</v>
      </c>
      <c r="BN267" s="4">
        <f t="shared" si="247"/>
        <v>2.6913198187994325E-3</v>
      </c>
      <c r="BO267" s="4">
        <f t="shared" si="264"/>
        <v>1.5440608299101096E-2</v>
      </c>
      <c r="BP267" s="157">
        <f t="shared" si="248"/>
        <v>-224013</v>
      </c>
      <c r="BQ267" s="164">
        <f t="shared" si="265"/>
        <v>-3.4725478178235388E-5</v>
      </c>
      <c r="BR267" s="4">
        <f t="shared" si="249"/>
        <v>-5.650863497691605E-2</v>
      </c>
      <c r="BS267" s="4">
        <f t="shared" si="266"/>
        <v>-5.0570740589837827E-2</v>
      </c>
    </row>
    <row r="268" spans="1:71" x14ac:dyDescent="0.35">
      <c r="A268">
        <v>1652</v>
      </c>
      <c r="B268" t="s">
        <v>115</v>
      </c>
      <c r="C268" t="s">
        <v>472</v>
      </c>
      <c r="G268" s="200">
        <v>5643230</v>
      </c>
      <c r="H268" s="4">
        <f t="shared" si="250"/>
        <v>9.3886784692700338E-4</v>
      </c>
      <c r="I268" s="200">
        <v>641494</v>
      </c>
      <c r="J268" s="200">
        <v>5688188</v>
      </c>
      <c r="K268" s="4">
        <f t="shared" si="230"/>
        <v>9.2683387443421325E-4</v>
      </c>
      <c r="L268" s="200">
        <v>576228</v>
      </c>
      <c r="M268">
        <v>1652</v>
      </c>
      <c r="N268" t="s">
        <v>115</v>
      </c>
      <c r="O268" t="s">
        <v>472</v>
      </c>
      <c r="P268" s="200">
        <v>5705530</v>
      </c>
      <c r="Q268" s="4">
        <f t="shared" si="231"/>
        <v>9.4289718418254969E-4</v>
      </c>
      <c r="R268">
        <v>1652</v>
      </c>
      <c r="S268" t="s">
        <v>115</v>
      </c>
      <c r="T268" t="s">
        <v>472</v>
      </c>
      <c r="U268" s="200">
        <v>5506290</v>
      </c>
      <c r="V268" s="4">
        <f t="shared" si="232"/>
        <v>9.3091334417117724E-4</v>
      </c>
      <c r="W268" s="163">
        <v>1652</v>
      </c>
      <c r="X268" s="163" t="s">
        <v>115</v>
      </c>
      <c r="Y268" s="8" t="s">
        <v>472</v>
      </c>
      <c r="Z268" s="11">
        <v>5589716</v>
      </c>
      <c r="AA268" s="161">
        <f t="shared" si="233"/>
        <v>9.2352300168993247E-4</v>
      </c>
      <c r="AB268">
        <v>1652</v>
      </c>
      <c r="AC268" t="s">
        <v>115</v>
      </c>
      <c r="AD268" s="160">
        <v>5627741</v>
      </c>
      <c r="AE268" s="161">
        <f t="shared" si="234"/>
        <v>9.1289619119490405E-4</v>
      </c>
      <c r="AF268">
        <v>1652</v>
      </c>
      <c r="AG268" t="s">
        <v>115</v>
      </c>
      <c r="AH268" s="3">
        <v>5165501</v>
      </c>
      <c r="AI268" s="161">
        <f t="shared" si="235"/>
        <v>8.6600174240355099E-4</v>
      </c>
      <c r="AJ268">
        <v>1652</v>
      </c>
      <c r="AK268" t="s">
        <v>115</v>
      </c>
      <c r="AL268" s="3">
        <v>4761158</v>
      </c>
      <c r="AM268" s="161">
        <f t="shared" si="236"/>
        <v>8.3519979909447008E-4</v>
      </c>
      <c r="AN268" s="13">
        <v>1652</v>
      </c>
      <c r="AO268" s="13" t="s">
        <v>115</v>
      </c>
      <c r="AP268" s="3">
        <v>4966826</v>
      </c>
      <c r="AQ268" s="161">
        <f t="shared" si="237"/>
        <v>8.6033870477556266E-4</v>
      </c>
      <c r="AR268" s="179">
        <f t="shared" si="251"/>
        <v>199240</v>
      </c>
      <c r="AS268" s="4">
        <f t="shared" si="252"/>
        <v>1.1983840011372442E-5</v>
      </c>
      <c r="AT268" s="4">
        <f t="shared" si="238"/>
        <v>3.6184073123645868E-2</v>
      </c>
      <c r="AU268" s="4">
        <f t="shared" si="253"/>
        <v>1.2873206820385681E-2</v>
      </c>
      <c r="AV268" s="3">
        <f t="shared" si="254"/>
        <v>-83426</v>
      </c>
      <c r="AW268" s="164">
        <f t="shared" si="255"/>
        <v>7.3903424812447752E-6</v>
      </c>
      <c r="AX268" s="4">
        <f t="shared" si="239"/>
        <v>-1.4924908528447599E-2</v>
      </c>
      <c r="AY268" s="4">
        <f t="shared" si="256"/>
        <v>8.0023372105744693E-3</v>
      </c>
      <c r="AZ268" s="157">
        <f t="shared" si="240"/>
        <v>-38025</v>
      </c>
      <c r="BA268" s="164">
        <f t="shared" si="257"/>
        <v>1.0626810495028421E-5</v>
      </c>
      <c r="BB268" s="4">
        <f t="shared" si="241"/>
        <v>-6.7567075314944307E-3</v>
      </c>
      <c r="BC268" s="4">
        <f t="shared" si="258"/>
        <v>1.1640765508199594E-2</v>
      </c>
      <c r="BD268" s="157">
        <f t="shared" si="242"/>
        <v>462240</v>
      </c>
      <c r="BE268" s="4">
        <f t="shared" si="259"/>
        <v>4.6894448791353054E-5</v>
      </c>
      <c r="BF268" s="4">
        <f t="shared" si="243"/>
        <v>8.9485995646888847E-2</v>
      </c>
      <c r="BG268" s="4">
        <f t="shared" si="260"/>
        <v>5.4150524756681792E-2</v>
      </c>
      <c r="BH268" s="157">
        <f t="shared" si="244"/>
        <v>404343</v>
      </c>
      <c r="BI268" s="4">
        <f t="shared" si="261"/>
        <v>3.0801943309080918E-5</v>
      </c>
      <c r="BJ268" s="4">
        <f t="shared" si="245"/>
        <v>8.4925347993072275E-2</v>
      </c>
      <c r="BK268" s="4">
        <f t="shared" si="262"/>
        <v>3.6879730266310667E-2</v>
      </c>
      <c r="BL268" s="159">
        <f t="shared" si="246"/>
        <v>-205668</v>
      </c>
      <c r="BM268" s="4">
        <f t="shared" si="263"/>
        <v>-2.5138905681092584E-5</v>
      </c>
      <c r="BN268" s="4">
        <f t="shared" si="247"/>
        <v>-4.1408336027877767E-2</v>
      </c>
      <c r="BO268" s="4">
        <f t="shared" si="264"/>
        <v>-2.9219777677735183E-2</v>
      </c>
      <c r="BP268" s="157">
        <f t="shared" si="248"/>
        <v>539464</v>
      </c>
      <c r="BQ268" s="164">
        <f t="shared" si="265"/>
        <v>6.318429691436981E-5</v>
      </c>
      <c r="BR268" s="4">
        <f t="shared" si="249"/>
        <v>0.10861342837457966</v>
      </c>
      <c r="BS268" s="4">
        <f t="shared" si="266"/>
        <v>7.3441188410618766E-2</v>
      </c>
    </row>
    <row r="269" spans="1:71" x14ac:dyDescent="0.35">
      <c r="A269">
        <v>1655</v>
      </c>
      <c r="B269" t="s">
        <v>134</v>
      </c>
      <c r="C269" t="s">
        <v>472</v>
      </c>
      <c r="G269" s="200">
        <v>7049128</v>
      </c>
      <c r="H269" s="4">
        <f t="shared" si="250"/>
        <v>1.1727680119493363E-3</v>
      </c>
      <c r="I269" s="200">
        <v>273385</v>
      </c>
      <c r="J269" s="200">
        <v>6820503</v>
      </c>
      <c r="K269" s="4">
        <f t="shared" si="230"/>
        <v>1.1113333843888731E-3</v>
      </c>
      <c r="L269" s="200">
        <v>237623</v>
      </c>
      <c r="M269">
        <v>1655</v>
      </c>
      <c r="N269" t="s">
        <v>134</v>
      </c>
      <c r="O269" t="s">
        <v>472</v>
      </c>
      <c r="P269" s="200">
        <v>6426560</v>
      </c>
      <c r="Q269" s="4">
        <f t="shared" si="231"/>
        <v>1.0620547658114507E-3</v>
      </c>
      <c r="R269">
        <v>1655</v>
      </c>
      <c r="S269" t="s">
        <v>134</v>
      </c>
      <c r="T269" t="s">
        <v>472</v>
      </c>
      <c r="U269" s="200">
        <v>6177694</v>
      </c>
      <c r="V269" s="4">
        <f t="shared" si="232"/>
        <v>1.0444233378202415E-3</v>
      </c>
      <c r="W269" s="163">
        <v>1655</v>
      </c>
      <c r="X269" s="163" t="s">
        <v>134</v>
      </c>
      <c r="Y269" s="8" t="s">
        <v>472</v>
      </c>
      <c r="Z269" s="11">
        <v>6158677</v>
      </c>
      <c r="AA269" s="161">
        <f t="shared" si="233"/>
        <v>1.0175257328777971E-3</v>
      </c>
      <c r="AB269">
        <v>1655</v>
      </c>
      <c r="AC269" t="s">
        <v>134</v>
      </c>
      <c r="AD269" s="160">
        <v>6384220</v>
      </c>
      <c r="AE269" s="161">
        <f t="shared" si="234"/>
        <v>1.0356073816741621E-3</v>
      </c>
      <c r="AF269">
        <v>1655</v>
      </c>
      <c r="AG269" t="s">
        <v>134</v>
      </c>
      <c r="AH269" s="3">
        <v>6331040</v>
      </c>
      <c r="AI269" s="161">
        <f t="shared" si="235"/>
        <v>1.0614055967129959E-3</v>
      </c>
      <c r="AJ269">
        <v>1655</v>
      </c>
      <c r="AK269" t="s">
        <v>134</v>
      </c>
      <c r="AL269" s="3">
        <v>5720207</v>
      </c>
      <c r="AM269" s="161">
        <f t="shared" si="236"/>
        <v>1.003435663588308E-3</v>
      </c>
      <c r="AN269" s="13">
        <v>1655</v>
      </c>
      <c r="AO269" s="13" t="s">
        <v>134</v>
      </c>
      <c r="AP269" s="3">
        <v>5913337</v>
      </c>
      <c r="AQ269" s="161">
        <f t="shared" si="237"/>
        <v>1.0242905017170748E-3</v>
      </c>
      <c r="AR269" s="179">
        <f t="shared" si="251"/>
        <v>248866</v>
      </c>
      <c r="AS269" s="4">
        <f t="shared" si="252"/>
        <v>1.7631427991209253E-5</v>
      </c>
      <c r="AT269" s="4">
        <f t="shared" si="238"/>
        <v>4.0284611053898106E-2</v>
      </c>
      <c r="AU269" s="4">
        <f t="shared" si="253"/>
        <v>1.688149560886569E-2</v>
      </c>
      <c r="AV269" s="3">
        <f t="shared" si="254"/>
        <v>19017</v>
      </c>
      <c r="AW269" s="164">
        <f t="shared" si="255"/>
        <v>2.6897604942444347E-5</v>
      </c>
      <c r="AX269" s="4">
        <f t="shared" si="239"/>
        <v>3.0878385081731029E-3</v>
      </c>
      <c r="AY269" s="4">
        <f t="shared" si="256"/>
        <v>2.643432404050532E-2</v>
      </c>
      <c r="AZ269" s="157">
        <f t="shared" si="240"/>
        <v>-225543</v>
      </c>
      <c r="BA269" s="164">
        <f t="shared" si="257"/>
        <v>-1.8081648796365027E-5</v>
      </c>
      <c r="BB269" s="4">
        <f t="shared" si="241"/>
        <v>-3.5328199842737246E-2</v>
      </c>
      <c r="BC269" s="4">
        <f t="shared" si="258"/>
        <v>-1.7459945840801412E-2</v>
      </c>
      <c r="BD269" s="157">
        <f t="shared" si="242"/>
        <v>53180</v>
      </c>
      <c r="BE269" s="4">
        <f t="shared" si="259"/>
        <v>-2.5798215038833798E-5</v>
      </c>
      <c r="BF269" s="4">
        <f t="shared" si="243"/>
        <v>8.3998837473779984E-3</v>
      </c>
      <c r="BG269" s="4">
        <f t="shared" si="260"/>
        <v>-2.4305708504578045E-2</v>
      </c>
      <c r="BH269" s="157">
        <f t="shared" si="244"/>
        <v>610833</v>
      </c>
      <c r="BI269" s="4">
        <f t="shared" si="261"/>
        <v>5.7969933124687924E-5</v>
      </c>
      <c r="BJ269" s="4">
        <f t="shared" si="245"/>
        <v>0.10678512158738311</v>
      </c>
      <c r="BK269" s="4">
        <f t="shared" si="262"/>
        <v>5.7771449857967144E-2</v>
      </c>
      <c r="BL269" s="159">
        <f t="shared" si="246"/>
        <v>-193130</v>
      </c>
      <c r="BM269" s="4">
        <f t="shared" si="263"/>
        <v>-2.0854838128766748E-5</v>
      </c>
      <c r="BN269" s="4">
        <f t="shared" si="247"/>
        <v>-3.2660069940204657E-2</v>
      </c>
      <c r="BO269" s="4">
        <f t="shared" si="264"/>
        <v>-2.0360276790428723E-2</v>
      </c>
      <c r="BP269" s="157">
        <f t="shared" si="248"/>
        <v>264357</v>
      </c>
      <c r="BQ269" s="164">
        <f t="shared" si="265"/>
        <v>-6.7647688392776482E-6</v>
      </c>
      <c r="BR269" s="4">
        <f t="shared" si="249"/>
        <v>4.4705214669821795E-2</v>
      </c>
      <c r="BS269" s="4">
        <f t="shared" si="266"/>
        <v>-6.60434596233929E-3</v>
      </c>
    </row>
    <row r="270" spans="1:71" x14ac:dyDescent="0.35">
      <c r="A270">
        <v>1658</v>
      </c>
      <c r="B270" t="s">
        <v>147</v>
      </c>
      <c r="C270" t="s">
        <v>472</v>
      </c>
      <c r="G270" s="200">
        <v>1470434</v>
      </c>
      <c r="H270" s="4">
        <f t="shared" si="250"/>
        <v>2.4463706133336072E-4</v>
      </c>
      <c r="I270" s="200">
        <v>129465</v>
      </c>
      <c r="J270" s="200">
        <v>1551842</v>
      </c>
      <c r="K270" s="4">
        <f t="shared" si="230"/>
        <v>2.5285727781320489E-4</v>
      </c>
      <c r="L270" s="200">
        <v>87815</v>
      </c>
      <c r="M270">
        <v>1658</v>
      </c>
      <c r="N270" t="s">
        <v>147</v>
      </c>
      <c r="O270" t="s">
        <v>472</v>
      </c>
      <c r="P270" s="200">
        <v>1634823</v>
      </c>
      <c r="Q270" s="4">
        <f t="shared" si="231"/>
        <v>2.7017122043646572E-4</v>
      </c>
      <c r="R270">
        <v>1658</v>
      </c>
      <c r="S270" t="s">
        <v>147</v>
      </c>
      <c r="T270" t="s">
        <v>472</v>
      </c>
      <c r="U270" s="200">
        <v>1861299</v>
      </c>
      <c r="V270" s="4">
        <f t="shared" si="232"/>
        <v>3.1467795495559954E-4</v>
      </c>
      <c r="W270" s="163">
        <v>1658</v>
      </c>
      <c r="X270" s="163" t="s">
        <v>147</v>
      </c>
      <c r="Y270" s="8" t="s">
        <v>472</v>
      </c>
      <c r="Z270" s="11">
        <v>1883888</v>
      </c>
      <c r="AA270" s="161">
        <f t="shared" si="233"/>
        <v>3.1125264693369816E-4</v>
      </c>
      <c r="AB270">
        <v>1658</v>
      </c>
      <c r="AC270" t="s">
        <v>147</v>
      </c>
      <c r="AD270" s="160">
        <v>1913228</v>
      </c>
      <c r="AE270" s="161">
        <f t="shared" si="234"/>
        <v>3.103516231623744E-4</v>
      </c>
      <c r="AF270">
        <v>1658</v>
      </c>
      <c r="AG270" t="s">
        <v>147</v>
      </c>
      <c r="AH270" s="3">
        <v>1614908</v>
      </c>
      <c r="AI270" s="161">
        <f t="shared" si="235"/>
        <v>2.7074104560650237E-4</v>
      </c>
      <c r="AJ270">
        <v>1658</v>
      </c>
      <c r="AK270" t="s">
        <v>147</v>
      </c>
      <c r="AL270" s="3">
        <v>1536466</v>
      </c>
      <c r="AM270" s="161">
        <f t="shared" si="236"/>
        <v>2.6952604692293008E-4</v>
      </c>
      <c r="AN270" s="13">
        <v>1658</v>
      </c>
      <c r="AO270" s="13" t="s">
        <v>147</v>
      </c>
      <c r="AP270" s="3">
        <v>1448601</v>
      </c>
      <c r="AQ270" s="161">
        <f t="shared" si="237"/>
        <v>2.5092232103089273E-4</v>
      </c>
      <c r="AR270" s="179">
        <f t="shared" si="251"/>
        <v>-226476</v>
      </c>
      <c r="AS270" s="4">
        <f t="shared" si="252"/>
        <v>-4.4506734519133813E-5</v>
      </c>
      <c r="AT270" s="4">
        <f t="shared" si="238"/>
        <v>-0.1216763131554898</v>
      </c>
      <c r="AU270" s="4">
        <f t="shared" si="253"/>
        <v>-0.14143581975869149</v>
      </c>
      <c r="AV270" s="3">
        <f t="shared" si="254"/>
        <v>-22589</v>
      </c>
      <c r="AW270" s="164">
        <f t="shared" si="255"/>
        <v>3.4253080219013763E-6</v>
      </c>
      <c r="AX270" s="4">
        <f t="shared" si="239"/>
        <v>-1.1990627892953297E-2</v>
      </c>
      <c r="AY270" s="4">
        <f t="shared" si="256"/>
        <v>1.1004912104831103E-2</v>
      </c>
      <c r="AZ270" s="157">
        <f t="shared" si="240"/>
        <v>-29340</v>
      </c>
      <c r="BA270" s="164">
        <f t="shared" si="257"/>
        <v>9.0102377132376E-7</v>
      </c>
      <c r="BB270" s="4">
        <f t="shared" si="241"/>
        <v>-1.5335339018663746E-2</v>
      </c>
      <c r="BC270" s="4">
        <f t="shared" si="258"/>
        <v>2.9032352469841888E-3</v>
      </c>
      <c r="BD270" s="157">
        <f t="shared" si="242"/>
        <v>298320</v>
      </c>
      <c r="BE270" s="4">
        <f t="shared" si="259"/>
        <v>3.9610577555872033E-5</v>
      </c>
      <c r="BF270" s="4">
        <f t="shared" si="243"/>
        <v>0.18472878950379837</v>
      </c>
      <c r="BG270" s="4">
        <f t="shared" si="260"/>
        <v>0.14630429407974743</v>
      </c>
      <c r="BH270" s="157">
        <f t="shared" si="244"/>
        <v>78442</v>
      </c>
      <c r="BI270" s="4">
        <f t="shared" si="261"/>
        <v>1.2149986835722874E-6</v>
      </c>
      <c r="BJ270" s="4">
        <f t="shared" si="245"/>
        <v>5.1053521522767181E-2</v>
      </c>
      <c r="BK270" s="4">
        <f t="shared" si="262"/>
        <v>4.50790822424562E-3</v>
      </c>
      <c r="BL270" s="159">
        <f t="shared" si="246"/>
        <v>87865</v>
      </c>
      <c r="BM270" s="4">
        <f t="shared" si="263"/>
        <v>1.8603725892037354E-5</v>
      </c>
      <c r="BN270" s="4">
        <f t="shared" si="247"/>
        <v>6.0655073412209437E-2</v>
      </c>
      <c r="BO270" s="4">
        <f t="shared" si="264"/>
        <v>7.4141374970570773E-2</v>
      </c>
      <c r="BP270" s="157">
        <f t="shared" si="248"/>
        <v>412698</v>
      </c>
      <c r="BQ270" s="164">
        <f t="shared" si="265"/>
        <v>6.0330325902805434E-5</v>
      </c>
      <c r="BR270" s="4">
        <f t="shared" si="249"/>
        <v>0.28489418411280953</v>
      </c>
      <c r="BS270" s="4">
        <f t="shared" si="266"/>
        <v>0.24043427326410616</v>
      </c>
    </row>
    <row r="271" spans="1:71" x14ac:dyDescent="0.35">
      <c r="A271">
        <v>1659</v>
      </c>
      <c r="B271" t="s">
        <v>178</v>
      </c>
      <c r="C271" t="s">
        <v>472</v>
      </c>
      <c r="G271" s="200">
        <v>3429645</v>
      </c>
      <c r="H271" s="4">
        <f t="shared" si="250"/>
        <v>5.7059227018462172E-4</v>
      </c>
      <c r="I271" s="200">
        <v>420964</v>
      </c>
      <c r="J271" s="200">
        <v>3316617</v>
      </c>
      <c r="K271" s="4">
        <f t="shared" si="230"/>
        <v>5.4040987817638539E-4</v>
      </c>
      <c r="L271" s="200">
        <v>356892</v>
      </c>
      <c r="M271">
        <v>1659</v>
      </c>
      <c r="N271" t="s">
        <v>178</v>
      </c>
      <c r="O271" t="s">
        <v>472</v>
      </c>
      <c r="P271" s="200">
        <v>3190662</v>
      </c>
      <c r="Q271" s="4">
        <f t="shared" si="231"/>
        <v>5.2728952708657427E-4</v>
      </c>
      <c r="R271">
        <v>1659</v>
      </c>
      <c r="S271" t="s">
        <v>178</v>
      </c>
      <c r="T271" t="s">
        <v>472</v>
      </c>
      <c r="U271" s="200">
        <v>3173534</v>
      </c>
      <c r="V271" s="4">
        <f t="shared" si="232"/>
        <v>5.3652916006620302E-4</v>
      </c>
      <c r="W271" s="163">
        <v>1659</v>
      </c>
      <c r="X271" s="163" t="s">
        <v>178</v>
      </c>
      <c r="Y271" s="8" t="s">
        <v>472</v>
      </c>
      <c r="Z271" s="11">
        <v>3388504</v>
      </c>
      <c r="AA271" s="161">
        <f t="shared" si="233"/>
        <v>5.5984264411972681E-4</v>
      </c>
      <c r="AB271">
        <v>1659</v>
      </c>
      <c r="AC271" t="s">
        <v>178</v>
      </c>
      <c r="AD271" s="160">
        <v>3280804</v>
      </c>
      <c r="AE271" s="161">
        <f t="shared" si="234"/>
        <v>5.3219106487967488E-4</v>
      </c>
      <c r="AF271">
        <v>1659</v>
      </c>
      <c r="AG271" t="s">
        <v>178</v>
      </c>
      <c r="AH271" s="3">
        <v>2898577</v>
      </c>
      <c r="AI271" s="161">
        <f t="shared" si="235"/>
        <v>4.8594952018997915E-4</v>
      </c>
      <c r="AJ271">
        <v>1659</v>
      </c>
      <c r="AK271" t="s">
        <v>178</v>
      </c>
      <c r="AL271" s="3">
        <v>2688968</v>
      </c>
      <c r="AM271" s="161">
        <f t="shared" si="236"/>
        <v>4.7169733358385897E-4</v>
      </c>
      <c r="AN271" s="13">
        <v>1659</v>
      </c>
      <c r="AO271" s="13" t="s">
        <v>178</v>
      </c>
      <c r="AP271" s="3">
        <v>2580083</v>
      </c>
      <c r="AQ271" s="161">
        <f t="shared" si="237"/>
        <v>4.4691423988548178E-4</v>
      </c>
      <c r="AR271" s="179">
        <f t="shared" si="251"/>
        <v>17128</v>
      </c>
      <c r="AS271" s="4">
        <f t="shared" si="252"/>
        <v>-9.2396329796287516E-6</v>
      </c>
      <c r="AT271" s="4">
        <f t="shared" si="238"/>
        <v>5.3971377020066592E-3</v>
      </c>
      <c r="AU271" s="4">
        <f t="shared" si="253"/>
        <v>-1.7221119870704998E-2</v>
      </c>
      <c r="AV271" s="3">
        <f t="shared" si="254"/>
        <v>-214970</v>
      </c>
      <c r="AW271" s="164">
        <f t="shared" si="255"/>
        <v>-2.3313484053523784E-5</v>
      </c>
      <c r="AX271" s="4">
        <f t="shared" si="239"/>
        <v>-6.344097572261978E-2</v>
      </c>
      <c r="AY271" s="4">
        <f t="shared" si="256"/>
        <v>-4.1642922879126035E-2</v>
      </c>
      <c r="AZ271" s="157">
        <f t="shared" si="240"/>
        <v>107700</v>
      </c>
      <c r="BA271" s="164">
        <f t="shared" si="257"/>
        <v>2.765157924005193E-5</v>
      </c>
      <c r="BB271" s="4">
        <f t="shared" si="241"/>
        <v>3.2827319157133432E-2</v>
      </c>
      <c r="BC271" s="4">
        <f t="shared" si="258"/>
        <v>5.1957992279152189E-2</v>
      </c>
      <c r="BD271" s="157">
        <f t="shared" si="242"/>
        <v>382227</v>
      </c>
      <c r="BE271" s="4">
        <f t="shared" si="259"/>
        <v>4.6241544689695725E-5</v>
      </c>
      <c r="BF271" s="4">
        <f t="shared" si="243"/>
        <v>0.1318671196245606</v>
      </c>
      <c r="BG271" s="4">
        <f t="shared" si="260"/>
        <v>9.5157095065384278E-2</v>
      </c>
      <c r="BH271" s="157">
        <f t="shared" si="244"/>
        <v>209609</v>
      </c>
      <c r="BI271" s="4">
        <f t="shared" si="261"/>
        <v>1.4252186606120176E-5</v>
      </c>
      <c r="BJ271" s="4">
        <f t="shared" si="245"/>
        <v>7.7951466882461976E-2</v>
      </c>
      <c r="BK271" s="4">
        <f t="shared" si="262"/>
        <v>3.0214685543874086E-2</v>
      </c>
      <c r="BL271" s="159">
        <f t="shared" si="246"/>
        <v>108885</v>
      </c>
      <c r="BM271" s="4">
        <f t="shared" si="263"/>
        <v>2.4783093698377192E-5</v>
      </c>
      <c r="BN271" s="4">
        <f t="shared" si="247"/>
        <v>4.2202130706647807E-2</v>
      </c>
      <c r="BO271" s="4">
        <f t="shared" si="264"/>
        <v>5.5453801840656639E-2</v>
      </c>
      <c r="BP271" s="157">
        <f t="shared" si="248"/>
        <v>593451</v>
      </c>
      <c r="BQ271" s="164">
        <f t="shared" si="265"/>
        <v>1.1292840423424502E-4</v>
      </c>
      <c r="BR271" s="4">
        <f t="shared" si="249"/>
        <v>0.23001236781917481</v>
      </c>
      <c r="BS271" s="4">
        <f t="shared" si="266"/>
        <v>0.25268473043772788</v>
      </c>
    </row>
    <row r="272" spans="1:71" x14ac:dyDescent="0.35">
      <c r="A272">
        <v>1667</v>
      </c>
      <c r="B272" t="s">
        <v>268</v>
      </c>
      <c r="C272" t="s">
        <v>471</v>
      </c>
      <c r="G272" s="200">
        <v>1457783</v>
      </c>
      <c r="H272" s="4">
        <f t="shared" si="250"/>
        <v>2.4253230623185441E-4</v>
      </c>
      <c r="I272" s="200">
        <v>328092</v>
      </c>
      <c r="J272" s="200">
        <v>1353644</v>
      </c>
      <c r="K272" s="4">
        <f t="shared" si="230"/>
        <v>2.20562877514707E-4</v>
      </c>
      <c r="L272" s="200">
        <v>250109</v>
      </c>
      <c r="M272">
        <v>1667</v>
      </c>
      <c r="N272" t="s">
        <v>268</v>
      </c>
      <c r="O272" t="s">
        <v>471</v>
      </c>
      <c r="P272" s="200">
        <v>1358889</v>
      </c>
      <c r="Q272" s="4">
        <f t="shared" si="231"/>
        <v>2.245703049000953E-4</v>
      </c>
      <c r="R272">
        <v>1667</v>
      </c>
      <c r="S272" t="s">
        <v>268</v>
      </c>
      <c r="T272" t="s">
        <v>471</v>
      </c>
      <c r="U272" s="200">
        <v>1397070</v>
      </c>
      <c r="V272" s="4">
        <f t="shared" si="232"/>
        <v>2.361937176830909E-4</v>
      </c>
      <c r="W272" s="163">
        <v>1667</v>
      </c>
      <c r="X272" s="163" t="s">
        <v>268</v>
      </c>
      <c r="Y272" s="8" t="s">
        <v>471</v>
      </c>
      <c r="Z272" s="11">
        <v>1345117</v>
      </c>
      <c r="AA272" s="161">
        <f t="shared" si="233"/>
        <v>2.2223785420657453E-4</v>
      </c>
      <c r="AB272">
        <v>1667</v>
      </c>
      <c r="AC272" t="s">
        <v>268</v>
      </c>
      <c r="AD272" s="160">
        <v>1418394</v>
      </c>
      <c r="AE272" s="161">
        <f t="shared" si="234"/>
        <v>2.3008281301746203E-4</v>
      </c>
      <c r="AF272">
        <v>1667</v>
      </c>
      <c r="AG272" t="s">
        <v>535</v>
      </c>
      <c r="AH272" s="3">
        <v>1187695</v>
      </c>
      <c r="AI272" s="161">
        <f t="shared" si="235"/>
        <v>1.9911833129912965E-4</v>
      </c>
      <c r="AJ272">
        <v>1667</v>
      </c>
      <c r="AK272" t="s">
        <v>268</v>
      </c>
      <c r="AL272" s="3">
        <v>1021373</v>
      </c>
      <c r="AM272" s="161">
        <f t="shared" si="236"/>
        <v>1.791687073607967E-4</v>
      </c>
      <c r="AN272" s="13">
        <v>1667</v>
      </c>
      <c r="AO272" s="13" t="s">
        <v>268</v>
      </c>
      <c r="AP272" s="3">
        <v>1047642</v>
      </c>
      <c r="AQ272" s="161">
        <f t="shared" si="237"/>
        <v>1.8146940548118253E-4</v>
      </c>
      <c r="AR272" s="179">
        <f t="shared" si="251"/>
        <v>-38181</v>
      </c>
      <c r="AS272" s="4">
        <f t="shared" si="252"/>
        <v>-1.1623412782995604E-5</v>
      </c>
      <c r="AT272" s="4">
        <f t="shared" si="238"/>
        <v>-2.7329339260022761E-2</v>
      </c>
      <c r="AU272" s="4">
        <f t="shared" si="253"/>
        <v>-4.9211354548350558E-2</v>
      </c>
      <c r="AV272" s="3">
        <f t="shared" si="254"/>
        <v>51953</v>
      </c>
      <c r="AW272" s="164">
        <f t="shared" si="255"/>
        <v>1.3955863476516374E-5</v>
      </c>
      <c r="AX272" s="4">
        <f t="shared" si="239"/>
        <v>3.8623405993679361E-2</v>
      </c>
      <c r="AY272" s="4">
        <f t="shared" si="256"/>
        <v>6.2796968258810315E-2</v>
      </c>
      <c r="AZ272" s="157">
        <f t="shared" si="240"/>
        <v>-73277</v>
      </c>
      <c r="BA272" s="164">
        <f t="shared" si="257"/>
        <v>-7.8449588108874988E-6</v>
      </c>
      <c r="BB272" s="4">
        <f t="shared" si="241"/>
        <v>-5.1661950064650582E-2</v>
      </c>
      <c r="BC272" s="4">
        <f t="shared" si="258"/>
        <v>-3.4096239992911205E-2</v>
      </c>
      <c r="BD272" s="157">
        <f t="shared" si="242"/>
        <v>230699</v>
      </c>
      <c r="BE272" s="4">
        <f t="shared" si="259"/>
        <v>3.0964481718332375E-5</v>
      </c>
      <c r="BF272" s="4">
        <f t="shared" si="243"/>
        <v>0.19424094569733813</v>
      </c>
      <c r="BG272" s="4">
        <f t="shared" si="260"/>
        <v>0.15550794101330298</v>
      </c>
      <c r="BH272" s="157">
        <f t="shared" si="244"/>
        <v>166322</v>
      </c>
      <c r="BI272" s="4">
        <f t="shared" si="261"/>
        <v>1.9949623938332947E-5</v>
      </c>
      <c r="BJ272" s="4">
        <f t="shared" si="245"/>
        <v>0.16284158676604923</v>
      </c>
      <c r="BK272" s="4">
        <f t="shared" si="262"/>
        <v>0.11134547004438598</v>
      </c>
      <c r="BL272" s="159">
        <f t="shared" si="246"/>
        <v>-26269</v>
      </c>
      <c r="BM272" s="4">
        <f t="shared" si="263"/>
        <v>-2.3006981203858292E-6</v>
      </c>
      <c r="BN272" s="4">
        <f t="shared" si="247"/>
        <v>-2.5074405188031789E-2</v>
      </c>
      <c r="BO272" s="4">
        <f t="shared" si="264"/>
        <v>-1.2678159793852414E-2</v>
      </c>
      <c r="BP272" s="157">
        <f t="shared" si="248"/>
        <v>349428</v>
      </c>
      <c r="BQ272" s="164">
        <f t="shared" si="265"/>
        <v>4.0768448725391995E-5</v>
      </c>
      <c r="BR272" s="4">
        <f t="shared" si="249"/>
        <v>0.33353760158527435</v>
      </c>
      <c r="BS272" s="4">
        <f t="shared" si="266"/>
        <v>0.22465742154877716</v>
      </c>
    </row>
    <row r="273" spans="1:71" x14ac:dyDescent="0.35">
      <c r="A273">
        <v>1669</v>
      </c>
      <c r="B273" t="s">
        <v>274</v>
      </c>
      <c r="C273" t="s">
        <v>472</v>
      </c>
      <c r="G273" s="200">
        <v>3860690</v>
      </c>
      <c r="H273" s="4">
        <f t="shared" si="250"/>
        <v>6.4230550729858836E-4</v>
      </c>
      <c r="I273" s="200">
        <v>261409</v>
      </c>
      <c r="J273" s="200">
        <v>3692811</v>
      </c>
      <c r="K273" s="4">
        <f t="shared" si="230"/>
        <v>6.0170696304047639E-4</v>
      </c>
      <c r="L273" s="200">
        <v>170397</v>
      </c>
      <c r="M273">
        <v>1669</v>
      </c>
      <c r="N273" t="s">
        <v>274</v>
      </c>
      <c r="O273" t="s">
        <v>472</v>
      </c>
      <c r="P273" s="200">
        <v>3933011</v>
      </c>
      <c r="Q273" s="4">
        <f t="shared" si="231"/>
        <v>6.4997029149947401E-4</v>
      </c>
      <c r="R273">
        <v>1669</v>
      </c>
      <c r="S273" t="s">
        <v>274</v>
      </c>
      <c r="T273" t="s">
        <v>472</v>
      </c>
      <c r="U273" s="200">
        <v>3775487</v>
      </c>
      <c r="V273" s="4">
        <f t="shared" si="232"/>
        <v>6.38297515939917E-4</v>
      </c>
      <c r="W273" s="163">
        <v>1669</v>
      </c>
      <c r="X273" s="163" t="s">
        <v>274</v>
      </c>
      <c r="Y273" s="8" t="s">
        <v>472</v>
      </c>
      <c r="Z273" s="11">
        <v>3907279</v>
      </c>
      <c r="AA273" s="161">
        <f t="shared" si="233"/>
        <v>6.455537330554965E-4</v>
      </c>
      <c r="AB273">
        <v>1669</v>
      </c>
      <c r="AC273" t="s">
        <v>274</v>
      </c>
      <c r="AD273" s="160">
        <v>3990601</v>
      </c>
      <c r="AE273" s="161">
        <f t="shared" si="234"/>
        <v>6.4732979955519905E-4</v>
      </c>
      <c r="AF273">
        <v>1669</v>
      </c>
      <c r="AG273" t="s">
        <v>274</v>
      </c>
      <c r="AH273" s="3">
        <v>4062918</v>
      </c>
      <c r="AI273" s="161">
        <f t="shared" si="235"/>
        <v>6.8115252852390322E-4</v>
      </c>
      <c r="AJ273">
        <v>1669</v>
      </c>
      <c r="AK273" t="s">
        <v>274</v>
      </c>
      <c r="AL273" s="3">
        <v>3436736</v>
      </c>
      <c r="AM273" s="161">
        <f t="shared" si="236"/>
        <v>6.028703976513135E-4</v>
      </c>
      <c r="AN273" s="13">
        <v>1669</v>
      </c>
      <c r="AO273" s="13" t="s">
        <v>274</v>
      </c>
      <c r="AP273" s="3">
        <v>3594907</v>
      </c>
      <c r="AQ273" s="161">
        <f t="shared" si="237"/>
        <v>6.226990098241016E-4</v>
      </c>
      <c r="AR273" s="179">
        <f t="shared" si="251"/>
        <v>157524</v>
      </c>
      <c r="AS273" s="4">
        <f t="shared" si="252"/>
        <v>1.1672775559557012E-5</v>
      </c>
      <c r="AT273" s="4">
        <f t="shared" si="238"/>
        <v>4.1722829399227175E-2</v>
      </c>
      <c r="AU273" s="4">
        <f t="shared" si="253"/>
        <v>1.828735858758343E-2</v>
      </c>
      <c r="AV273" s="3">
        <f t="shared" si="254"/>
        <v>-131792</v>
      </c>
      <c r="AW273" s="164">
        <f t="shared" si="255"/>
        <v>-7.2562171155795023E-6</v>
      </c>
      <c r="AX273" s="4">
        <f t="shared" si="239"/>
        <v>-3.3729866743582936E-2</v>
      </c>
      <c r="AY273" s="4">
        <f t="shared" si="256"/>
        <v>-1.1240299209850134E-2</v>
      </c>
      <c r="AZ273" s="157">
        <f t="shared" si="240"/>
        <v>-83322</v>
      </c>
      <c r="BA273" s="164">
        <f t="shared" si="257"/>
        <v>-1.7760664997025456E-6</v>
      </c>
      <c r="BB273" s="4">
        <f t="shared" si="241"/>
        <v>-2.0879561750222587E-2</v>
      </c>
      <c r="BC273" s="4">
        <f t="shared" si="258"/>
        <v>-2.7436810431451441E-3</v>
      </c>
      <c r="BD273" s="157">
        <f t="shared" si="242"/>
        <v>-72317</v>
      </c>
      <c r="BE273" s="4">
        <f t="shared" si="259"/>
        <v>-3.3822728968704169E-5</v>
      </c>
      <c r="BF273" s="4">
        <f t="shared" si="243"/>
        <v>-1.7799276283695611E-2</v>
      </c>
      <c r="BG273" s="4">
        <f t="shared" si="260"/>
        <v>-4.9655147052011933E-2</v>
      </c>
      <c r="BH273" s="157">
        <f t="shared" si="244"/>
        <v>626182</v>
      </c>
      <c r="BI273" s="4">
        <f t="shared" si="261"/>
        <v>7.8282130872589723E-5</v>
      </c>
      <c r="BJ273" s="4">
        <f t="shared" si="245"/>
        <v>0.18220253170450101</v>
      </c>
      <c r="BK273" s="4">
        <f t="shared" si="262"/>
        <v>0.12984902091322509</v>
      </c>
      <c r="BL273" s="159">
        <f t="shared" si="246"/>
        <v>-158171</v>
      </c>
      <c r="BM273" s="4">
        <f t="shared" si="263"/>
        <v>-1.9828612172788102E-5</v>
      </c>
      <c r="BN273" s="4">
        <f t="shared" si="247"/>
        <v>-4.3998634735196211E-2</v>
      </c>
      <c r="BO273" s="4">
        <f t="shared" si="264"/>
        <v>-3.1843012209685766E-2</v>
      </c>
      <c r="BP273" s="157">
        <f t="shared" si="248"/>
        <v>180580</v>
      </c>
      <c r="BQ273" s="164">
        <f t="shared" si="265"/>
        <v>2.2854723231394906E-5</v>
      </c>
      <c r="BR273" s="4">
        <f t="shared" si="249"/>
        <v>5.0232175686325126E-2</v>
      </c>
      <c r="BS273" s="4">
        <f t="shared" si="266"/>
        <v>3.6702681184366821E-2</v>
      </c>
    </row>
    <row r="274" spans="1:71" x14ac:dyDescent="0.35">
      <c r="A274">
        <v>1674</v>
      </c>
      <c r="B274" t="s">
        <v>276</v>
      </c>
      <c r="C274" t="s">
        <v>473</v>
      </c>
      <c r="G274" s="200">
        <v>27962899</v>
      </c>
      <c r="H274" s="4">
        <f t="shared" si="250"/>
        <v>4.6522057009845876E-3</v>
      </c>
      <c r="I274" s="200">
        <v>1137599</v>
      </c>
      <c r="J274" s="200">
        <v>28130746</v>
      </c>
      <c r="K274" s="4">
        <f t="shared" si="230"/>
        <v>4.5836263333604212E-3</v>
      </c>
      <c r="L274" s="200">
        <v>965118</v>
      </c>
      <c r="M274">
        <v>1674</v>
      </c>
      <c r="N274" t="s">
        <v>276</v>
      </c>
      <c r="O274" t="s">
        <v>473</v>
      </c>
      <c r="P274" s="200">
        <v>27437121</v>
      </c>
      <c r="Q274" s="4">
        <f t="shared" si="231"/>
        <v>4.5342648505880961E-3</v>
      </c>
      <c r="R274">
        <v>1674</v>
      </c>
      <c r="S274" t="s">
        <v>276</v>
      </c>
      <c r="T274" t="s">
        <v>473</v>
      </c>
      <c r="U274" s="200">
        <v>26231253</v>
      </c>
      <c r="V274" s="4">
        <f t="shared" si="232"/>
        <v>4.4347507036553149E-3</v>
      </c>
      <c r="W274" s="163">
        <v>1674</v>
      </c>
      <c r="X274" s="163" t="s">
        <v>276</v>
      </c>
      <c r="Y274" s="8" t="s">
        <v>473</v>
      </c>
      <c r="Z274" s="11">
        <v>26027756</v>
      </c>
      <c r="AA274" s="161">
        <f t="shared" si="233"/>
        <v>4.3002598608539591E-3</v>
      </c>
      <c r="AB274">
        <v>1674</v>
      </c>
      <c r="AC274" t="s">
        <v>276</v>
      </c>
      <c r="AD274" s="160">
        <v>26396419</v>
      </c>
      <c r="AE274" s="161">
        <f t="shared" si="234"/>
        <v>4.281858451958752E-3</v>
      </c>
      <c r="AF274">
        <v>1674</v>
      </c>
      <c r="AG274" t="s">
        <v>276</v>
      </c>
      <c r="AH274" s="3">
        <v>25438023</v>
      </c>
      <c r="AI274" s="161">
        <f t="shared" si="235"/>
        <v>4.2647116400329034E-3</v>
      </c>
      <c r="AJ274">
        <v>1674</v>
      </c>
      <c r="AK274" t="s">
        <v>276</v>
      </c>
      <c r="AL274" s="3">
        <v>23517581</v>
      </c>
      <c r="AM274" s="161">
        <f t="shared" si="236"/>
        <v>4.125441526281616E-3</v>
      </c>
      <c r="AN274" s="13">
        <v>1674</v>
      </c>
      <c r="AO274" s="13" t="s">
        <v>276</v>
      </c>
      <c r="AP274" s="3">
        <v>22770672</v>
      </c>
      <c r="AQ274" s="161">
        <f t="shared" si="237"/>
        <v>3.9442675171929053E-3</v>
      </c>
      <c r="AR274" s="179">
        <f t="shared" si="251"/>
        <v>1205868</v>
      </c>
      <c r="AS274" s="4">
        <f t="shared" si="252"/>
        <v>9.9514146932781246E-5</v>
      </c>
      <c r="AT274" s="4">
        <f t="shared" si="238"/>
        <v>4.5970659502998196E-2</v>
      </c>
      <c r="AU274" s="4">
        <f t="shared" si="253"/>
        <v>2.24396259412637E-2</v>
      </c>
      <c r="AV274" s="3">
        <f t="shared" si="254"/>
        <v>203497</v>
      </c>
      <c r="AW274" s="164">
        <f t="shared" si="255"/>
        <v>1.3449084280135574E-4</v>
      </c>
      <c r="AX274" s="4">
        <f t="shared" si="239"/>
        <v>7.8184611842834241E-3</v>
      </c>
      <c r="AY274" s="4">
        <f t="shared" si="256"/>
        <v>3.1275050148864288E-2</v>
      </c>
      <c r="AZ274" s="157">
        <f t="shared" si="240"/>
        <v>-368663</v>
      </c>
      <c r="BA274" s="164">
        <f t="shared" si="257"/>
        <v>1.8401408895207111E-5</v>
      </c>
      <c r="BB274" s="4">
        <f t="shared" si="241"/>
        <v>-1.3966402033548566E-2</v>
      </c>
      <c r="BC274" s="4">
        <f t="shared" si="258"/>
        <v>4.2975285385226407E-3</v>
      </c>
      <c r="BD274" s="157">
        <f t="shared" si="242"/>
        <v>958396</v>
      </c>
      <c r="BE274" s="4">
        <f t="shared" si="259"/>
        <v>1.7146811925848604E-5</v>
      </c>
      <c r="BF274" s="4">
        <f t="shared" si="243"/>
        <v>3.7675726608156615E-2</v>
      </c>
      <c r="BG274" s="4">
        <f t="shared" si="260"/>
        <v>4.0206263337692651E-3</v>
      </c>
      <c r="BH274" s="157">
        <f t="shared" si="244"/>
        <v>1920442</v>
      </c>
      <c r="BI274" s="4">
        <f t="shared" si="261"/>
        <v>1.392701137512874E-4</v>
      </c>
      <c r="BJ274" s="4">
        <f t="shared" si="245"/>
        <v>8.1659844182103591E-2</v>
      </c>
      <c r="BK274" s="4">
        <f t="shared" si="262"/>
        <v>3.3758838384703935E-2</v>
      </c>
      <c r="BL274" s="159">
        <f t="shared" si="246"/>
        <v>746909</v>
      </c>
      <c r="BM274" s="4">
        <f t="shared" si="263"/>
        <v>1.8117400908871078E-4</v>
      </c>
      <c r="BN274" s="4">
        <f t="shared" si="247"/>
        <v>3.280135957340214E-2</v>
      </c>
      <c r="BO274" s="4">
        <f t="shared" si="264"/>
        <v>4.5933499261645028E-2</v>
      </c>
      <c r="BP274" s="157">
        <f t="shared" si="248"/>
        <v>3460581</v>
      </c>
      <c r="BQ274" s="164">
        <f t="shared" si="265"/>
        <v>3.5599234366105389E-4</v>
      </c>
      <c r="BR274" s="4">
        <f t="shared" si="249"/>
        <v>0.15197535672201506</v>
      </c>
      <c r="BS274" s="4">
        <f t="shared" si="266"/>
        <v>9.0255628480902322E-2</v>
      </c>
    </row>
    <row r="275" spans="1:71" x14ac:dyDescent="0.35">
      <c r="A275">
        <v>1676</v>
      </c>
      <c r="B275" t="s">
        <v>285</v>
      </c>
      <c r="C275" t="s">
        <v>472</v>
      </c>
      <c r="G275" s="200">
        <v>6303805</v>
      </c>
      <c r="H275" s="4">
        <f t="shared" si="250"/>
        <v>1.0487681394870808E-3</v>
      </c>
      <c r="I275" s="200">
        <v>812366</v>
      </c>
      <c r="J275" s="200">
        <v>6256445</v>
      </c>
      <c r="K275" s="4">
        <f t="shared" si="230"/>
        <v>1.0194257221341069E-3</v>
      </c>
      <c r="L275" s="200">
        <v>698540</v>
      </c>
      <c r="M275">
        <v>1676</v>
      </c>
      <c r="N275" t="s">
        <v>285</v>
      </c>
      <c r="O275" t="s">
        <v>472</v>
      </c>
      <c r="P275" s="200">
        <v>6544748</v>
      </c>
      <c r="Q275" s="4">
        <f t="shared" si="231"/>
        <v>1.0815865415455485E-3</v>
      </c>
      <c r="R275">
        <v>1676</v>
      </c>
      <c r="S275" t="s">
        <v>285</v>
      </c>
      <c r="T275" t="s">
        <v>472</v>
      </c>
      <c r="U275" s="200">
        <v>6171225</v>
      </c>
      <c r="V275" s="4">
        <f t="shared" si="232"/>
        <v>1.0433296652342637E-3</v>
      </c>
      <c r="W275" s="163">
        <v>1676</v>
      </c>
      <c r="X275" s="163" t="s">
        <v>285</v>
      </c>
      <c r="Y275" s="8" t="s">
        <v>472</v>
      </c>
      <c r="Z275" s="11">
        <v>6399146</v>
      </c>
      <c r="AA275" s="161">
        <f t="shared" si="233"/>
        <v>1.0572555962006164E-3</v>
      </c>
      <c r="AB275">
        <v>1676</v>
      </c>
      <c r="AC275" t="s">
        <v>285</v>
      </c>
      <c r="AD275" s="160">
        <v>6270682</v>
      </c>
      <c r="AE275" s="161">
        <f t="shared" si="234"/>
        <v>1.0171899726718844E-3</v>
      </c>
      <c r="AF275">
        <v>1676</v>
      </c>
      <c r="AG275" t="s">
        <v>285</v>
      </c>
      <c r="AH275" s="3">
        <v>5943183</v>
      </c>
      <c r="AI275" s="161">
        <f t="shared" si="235"/>
        <v>9.963809577082964E-4</v>
      </c>
      <c r="AJ275">
        <v>1676</v>
      </c>
      <c r="AK275" t="s">
        <v>285</v>
      </c>
      <c r="AL275" s="3">
        <v>5497013</v>
      </c>
      <c r="AM275" s="161">
        <f t="shared" si="236"/>
        <v>9.642830910504735E-4</v>
      </c>
      <c r="AN275" s="13">
        <v>1676</v>
      </c>
      <c r="AO275" s="13" t="s">
        <v>285</v>
      </c>
      <c r="AP275" s="3">
        <v>5581829</v>
      </c>
      <c r="AQ275" s="161">
        <f t="shared" si="237"/>
        <v>9.668676801117402E-4</v>
      </c>
      <c r="AR275" s="179">
        <f t="shared" si="251"/>
        <v>373523</v>
      </c>
      <c r="AS275" s="4">
        <f t="shared" si="252"/>
        <v>3.8256876311284788E-5</v>
      </c>
      <c r="AT275" s="4">
        <f t="shared" si="238"/>
        <v>6.0526556720910354E-2</v>
      </c>
      <c r="AU275" s="4">
        <f t="shared" si="253"/>
        <v>3.6668061482460379E-2</v>
      </c>
      <c r="AV275" s="3">
        <f t="shared" si="254"/>
        <v>-227921</v>
      </c>
      <c r="AW275" s="164">
        <f t="shared" si="255"/>
        <v>-1.3925930966352754E-5</v>
      </c>
      <c r="AX275" s="4">
        <f t="shared" si="239"/>
        <v>-3.5617408948006503E-2</v>
      </c>
      <c r="AY275" s="4">
        <f t="shared" si="256"/>
        <v>-1.3171773236668004E-2</v>
      </c>
      <c r="AZ275" s="157">
        <f t="shared" si="240"/>
        <v>128464</v>
      </c>
      <c r="BA275" s="164">
        <f t="shared" si="257"/>
        <v>4.0065623528732055E-5</v>
      </c>
      <c r="BB275" s="4">
        <f t="shared" si="241"/>
        <v>2.0486447885572894E-2</v>
      </c>
      <c r="BC275" s="4">
        <f t="shared" si="258"/>
        <v>3.9388535676861264E-2</v>
      </c>
      <c r="BD275" s="157">
        <f t="shared" si="242"/>
        <v>327499</v>
      </c>
      <c r="BE275" s="4">
        <f t="shared" si="259"/>
        <v>2.0809014963587983E-5</v>
      </c>
      <c r="BF275" s="4">
        <f t="shared" si="243"/>
        <v>5.5104983306083627E-2</v>
      </c>
      <c r="BG275" s="4">
        <f t="shared" si="260"/>
        <v>2.0884597204114869E-2</v>
      </c>
      <c r="BH275" s="157">
        <f t="shared" si="244"/>
        <v>446170</v>
      </c>
      <c r="BI275" s="4">
        <f t="shared" si="261"/>
        <v>3.20978666578229E-5</v>
      </c>
      <c r="BJ275" s="4">
        <f t="shared" si="245"/>
        <v>8.1165898643499657E-2</v>
      </c>
      <c r="BK275" s="4">
        <f t="shared" si="262"/>
        <v>3.3286767087096832E-2</v>
      </c>
      <c r="BL275" s="159">
        <f t="shared" si="246"/>
        <v>-84816</v>
      </c>
      <c r="BM275" s="4">
        <f t="shared" si="263"/>
        <v>-2.5845890612666983E-6</v>
      </c>
      <c r="BN275" s="4">
        <f t="shared" si="247"/>
        <v>-1.51950194103044E-2</v>
      </c>
      <c r="BO275" s="4">
        <f t="shared" si="264"/>
        <v>-2.6731569525294289E-3</v>
      </c>
      <c r="BP275" s="157">
        <f t="shared" si="248"/>
        <v>589396</v>
      </c>
      <c r="BQ275" s="164">
        <f t="shared" si="265"/>
        <v>9.0387916088876239E-5</v>
      </c>
      <c r="BR275" s="4">
        <f t="shared" si="249"/>
        <v>0.10559191261502278</v>
      </c>
      <c r="BS275" s="4">
        <f t="shared" si="266"/>
        <v>9.348530098599446E-2</v>
      </c>
    </row>
    <row r="276" spans="1:71" x14ac:dyDescent="0.35">
      <c r="A276">
        <v>1680</v>
      </c>
      <c r="B276" t="s">
        <v>2</v>
      </c>
      <c r="C276" t="s">
        <v>472</v>
      </c>
      <c r="G276" s="200">
        <v>4819054</v>
      </c>
      <c r="H276" s="4">
        <f t="shared" si="250"/>
        <v>8.0174914954821326E-4</v>
      </c>
      <c r="I276" s="200">
        <v>352157</v>
      </c>
      <c r="J276" s="200">
        <v>4815593</v>
      </c>
      <c r="K276" s="4">
        <f t="shared" si="230"/>
        <v>7.8465316510078012E-4</v>
      </c>
      <c r="L276" s="200">
        <v>309354</v>
      </c>
      <c r="M276">
        <v>1680</v>
      </c>
      <c r="N276" t="s">
        <v>2</v>
      </c>
      <c r="O276" t="s">
        <v>472</v>
      </c>
      <c r="P276" s="200">
        <v>4995730</v>
      </c>
      <c r="Q276" s="4">
        <f t="shared" si="231"/>
        <v>8.2559547490527411E-4</v>
      </c>
      <c r="R276">
        <v>1680</v>
      </c>
      <c r="S276" t="s">
        <v>2</v>
      </c>
      <c r="T276" t="s">
        <v>472</v>
      </c>
      <c r="U276" s="200">
        <v>5072750</v>
      </c>
      <c r="V276" s="4">
        <f t="shared" si="232"/>
        <v>8.5761750046661896E-4</v>
      </c>
      <c r="W276" s="163">
        <v>1680</v>
      </c>
      <c r="X276" s="163" t="s">
        <v>2</v>
      </c>
      <c r="Y276" s="8" t="s">
        <v>472</v>
      </c>
      <c r="Z276" s="11">
        <v>4871306</v>
      </c>
      <c r="AA276" s="161">
        <f t="shared" si="233"/>
        <v>8.0482857076641791E-4</v>
      </c>
      <c r="AB276">
        <v>1680</v>
      </c>
      <c r="AC276" t="s">
        <v>2</v>
      </c>
      <c r="AD276" s="160">
        <v>4856912</v>
      </c>
      <c r="AE276" s="161">
        <f t="shared" si="234"/>
        <v>7.8785723539317532E-4</v>
      </c>
      <c r="AF276">
        <v>1680</v>
      </c>
      <c r="AG276" t="s">
        <v>536</v>
      </c>
      <c r="AH276" s="3">
        <v>4540864</v>
      </c>
      <c r="AI276" s="161">
        <f t="shared" si="235"/>
        <v>7.6128068429713938E-4</v>
      </c>
      <c r="AJ276">
        <v>1680</v>
      </c>
      <c r="AK276" t="s">
        <v>2</v>
      </c>
      <c r="AL276" s="3">
        <v>4285626</v>
      </c>
      <c r="AM276" s="161">
        <f t="shared" si="236"/>
        <v>7.517822290699106E-4</v>
      </c>
      <c r="AN276" s="13">
        <v>1680</v>
      </c>
      <c r="AO276" s="13" t="s">
        <v>2</v>
      </c>
      <c r="AP276" s="3">
        <v>4058822</v>
      </c>
      <c r="AQ276" s="161">
        <f t="shared" si="237"/>
        <v>7.0305697489595137E-4</v>
      </c>
      <c r="AR276" s="179">
        <f t="shared" si="251"/>
        <v>-77020</v>
      </c>
      <c r="AS276" s="4">
        <f t="shared" si="252"/>
        <v>-3.2022025561344856E-5</v>
      </c>
      <c r="AT276" s="4">
        <f t="shared" si="238"/>
        <v>-1.518308609728451E-2</v>
      </c>
      <c r="AU276" s="4">
        <f t="shared" si="253"/>
        <v>-3.7338353687887751E-2</v>
      </c>
      <c r="AV276" s="3">
        <f t="shared" si="254"/>
        <v>201444</v>
      </c>
      <c r="AW276" s="164">
        <f t="shared" si="255"/>
        <v>5.2788929700201058E-5</v>
      </c>
      <c r="AX276" s="4">
        <f t="shared" si="239"/>
        <v>4.1353181261862833E-2</v>
      </c>
      <c r="AY276" s="4">
        <f t="shared" si="256"/>
        <v>6.5590278001601623E-2</v>
      </c>
      <c r="AZ276" s="157">
        <f t="shared" si="240"/>
        <v>14394</v>
      </c>
      <c r="BA276" s="164">
        <f t="shared" si="257"/>
        <v>1.6971335373242588E-5</v>
      </c>
      <c r="BB276" s="4">
        <f t="shared" si="241"/>
        <v>2.9636114469440665E-3</v>
      </c>
      <c r="BC276" s="4">
        <f t="shared" si="258"/>
        <v>2.1541130309951584E-2</v>
      </c>
      <c r="BD276" s="157">
        <f t="shared" si="242"/>
        <v>316048</v>
      </c>
      <c r="BE276" s="4">
        <f t="shared" si="259"/>
        <v>2.6576551096035936E-5</v>
      </c>
      <c r="BF276" s="4">
        <f t="shared" si="243"/>
        <v>6.9600851291736557E-2</v>
      </c>
      <c r="BG276" s="4">
        <f t="shared" si="260"/>
        <v>3.4910318420298583E-2</v>
      </c>
      <c r="BH276" s="157">
        <f t="shared" si="244"/>
        <v>255238</v>
      </c>
      <c r="BI276" s="4">
        <f t="shared" si="261"/>
        <v>9.4984552272287795E-6</v>
      </c>
      <c r="BJ276" s="4">
        <f t="shared" si="245"/>
        <v>5.9556760202593505E-2</v>
      </c>
      <c r="BK276" s="4">
        <f t="shared" si="262"/>
        <v>1.2634583340683739E-2</v>
      </c>
      <c r="BL276" s="159">
        <f t="shared" si="246"/>
        <v>226804</v>
      </c>
      <c r="BM276" s="4">
        <f t="shared" si="263"/>
        <v>4.8725254173959229E-5</v>
      </c>
      <c r="BN276" s="4">
        <f t="shared" si="247"/>
        <v>5.5879267432767436E-2</v>
      </c>
      <c r="BO276" s="4">
        <f t="shared" si="264"/>
        <v>6.9304844292555803E-2</v>
      </c>
      <c r="BP276" s="157">
        <f t="shared" si="248"/>
        <v>1013928</v>
      </c>
      <c r="BQ276" s="164">
        <f t="shared" si="265"/>
        <v>1.0177159587046653E-4</v>
      </c>
      <c r="BR276" s="4">
        <f t="shared" si="249"/>
        <v>0.24980844195680421</v>
      </c>
      <c r="BS276" s="4">
        <f t="shared" si="266"/>
        <v>0.14475582990344157</v>
      </c>
    </row>
    <row r="277" spans="1:71" x14ac:dyDescent="0.35">
      <c r="A277">
        <v>1681</v>
      </c>
      <c r="B277" t="s">
        <v>52</v>
      </c>
      <c r="C277" t="s">
        <v>472</v>
      </c>
      <c r="G277" s="200">
        <v>5859372</v>
      </c>
      <c r="H277" s="4">
        <f t="shared" si="250"/>
        <v>9.748275321020709E-4</v>
      </c>
      <c r="I277" s="200">
        <v>569288</v>
      </c>
      <c r="J277" s="200">
        <v>6444662</v>
      </c>
      <c r="K277" s="4">
        <f t="shared" si="230"/>
        <v>1.0500938173771588E-3</v>
      </c>
      <c r="L277" s="200">
        <v>551699</v>
      </c>
      <c r="M277">
        <v>1681</v>
      </c>
      <c r="N277" t="s">
        <v>52</v>
      </c>
      <c r="O277" t="s">
        <v>472</v>
      </c>
      <c r="P277" s="200">
        <v>6659142</v>
      </c>
      <c r="Q277" s="4">
        <f t="shared" si="231"/>
        <v>1.1004913199775923E-3</v>
      </c>
      <c r="R277">
        <v>1681</v>
      </c>
      <c r="S277" t="s">
        <v>52</v>
      </c>
      <c r="T277" t="s">
        <v>472</v>
      </c>
      <c r="U277" s="200">
        <v>6750095</v>
      </c>
      <c r="V277" s="4">
        <f t="shared" si="232"/>
        <v>1.1411955254669011E-3</v>
      </c>
      <c r="W277" s="163">
        <v>1681</v>
      </c>
      <c r="X277" s="163" t="s">
        <v>52</v>
      </c>
      <c r="Y277" s="8" t="s">
        <v>472</v>
      </c>
      <c r="Z277" s="11">
        <v>6975222</v>
      </c>
      <c r="AA277" s="161">
        <f t="shared" si="233"/>
        <v>1.152433855117801E-3</v>
      </c>
      <c r="AB277">
        <v>1681</v>
      </c>
      <c r="AC277" t="s">
        <v>52</v>
      </c>
      <c r="AD277" s="160">
        <v>6870854</v>
      </c>
      <c r="AE277" s="161">
        <f t="shared" si="234"/>
        <v>1.1145460402062341E-3</v>
      </c>
      <c r="AF277">
        <v>1681</v>
      </c>
      <c r="AG277" t="s">
        <v>52</v>
      </c>
      <c r="AH277" s="3">
        <v>6622482</v>
      </c>
      <c r="AI277" s="161">
        <f t="shared" si="235"/>
        <v>1.1102661583138117E-3</v>
      </c>
      <c r="AJ277">
        <v>1681</v>
      </c>
      <c r="AK277" t="s">
        <v>52</v>
      </c>
      <c r="AL277" s="3">
        <v>6398826</v>
      </c>
      <c r="AM277" s="161">
        <f t="shared" si="236"/>
        <v>1.1224786469259099E-3</v>
      </c>
      <c r="AN277" s="13">
        <v>1681</v>
      </c>
      <c r="AO277" s="13" t="s">
        <v>52</v>
      </c>
      <c r="AP277" s="3">
        <v>6641766</v>
      </c>
      <c r="AQ277" s="161">
        <f t="shared" si="237"/>
        <v>1.1504667886216206E-3</v>
      </c>
      <c r="AR277" s="179">
        <f t="shared" si="251"/>
        <v>-90953</v>
      </c>
      <c r="AS277" s="4">
        <f t="shared" si="252"/>
        <v>-4.0704205489308859E-5</v>
      </c>
      <c r="AT277" s="4">
        <f t="shared" si="238"/>
        <v>-1.3474328879815766E-2</v>
      </c>
      <c r="AU277" s="4">
        <f t="shared" si="253"/>
        <v>-3.5668038106489608E-2</v>
      </c>
      <c r="AV277" s="3">
        <f t="shared" si="254"/>
        <v>-225127</v>
      </c>
      <c r="AW277" s="164">
        <f t="shared" si="255"/>
        <v>-1.1238329650899897E-5</v>
      </c>
      <c r="AX277" s="4">
        <f t="shared" si="239"/>
        <v>-3.227524514631936E-2</v>
      </c>
      <c r="AY277" s="4">
        <f t="shared" si="256"/>
        <v>-9.7518218516334035E-3</v>
      </c>
      <c r="AZ277" s="157">
        <f t="shared" si="240"/>
        <v>104368</v>
      </c>
      <c r="BA277" s="164">
        <f t="shared" si="257"/>
        <v>3.7887814911566949E-5</v>
      </c>
      <c r="BB277" s="4">
        <f t="shared" si="241"/>
        <v>1.5189960374649206E-2</v>
      </c>
      <c r="BC277" s="4">
        <f t="shared" si="258"/>
        <v>3.3993943313957886E-2</v>
      </c>
      <c r="BD277" s="157">
        <f t="shared" si="242"/>
        <v>248372</v>
      </c>
      <c r="BE277" s="4">
        <f t="shared" si="259"/>
        <v>4.2798818924224147E-6</v>
      </c>
      <c r="BF277" s="4">
        <f t="shared" si="243"/>
        <v>3.7504367697790648E-2</v>
      </c>
      <c r="BG277" s="4">
        <f t="shared" si="260"/>
        <v>3.8548251339321879E-3</v>
      </c>
      <c r="BH277" s="157">
        <f t="shared" si="244"/>
        <v>223656</v>
      </c>
      <c r="BI277" s="4">
        <f t="shared" si="261"/>
        <v>-1.2212488612098208E-5</v>
      </c>
      <c r="BJ277" s="4">
        <f t="shared" si="245"/>
        <v>3.4952661628867544E-2</v>
      </c>
      <c r="BK277" s="4">
        <f t="shared" si="262"/>
        <v>-1.0879929560837609E-2</v>
      </c>
      <c r="BL277" s="159">
        <f t="shared" si="246"/>
        <v>-242940</v>
      </c>
      <c r="BM277" s="4">
        <f t="shared" si="263"/>
        <v>-2.7988141695710778E-5</v>
      </c>
      <c r="BN277" s="4">
        <f t="shared" si="247"/>
        <v>-3.6577621072467773E-2</v>
      </c>
      <c r="BO277" s="4">
        <f t="shared" si="264"/>
        <v>-2.4327639852379828E-2</v>
      </c>
      <c r="BP277" s="157">
        <f t="shared" si="248"/>
        <v>108329</v>
      </c>
      <c r="BQ277" s="164">
        <f t="shared" si="265"/>
        <v>1.967066496180378E-6</v>
      </c>
      <c r="BR277" s="4">
        <f t="shared" si="249"/>
        <v>1.63102704913121E-2</v>
      </c>
      <c r="BS277" s="4">
        <f t="shared" si="266"/>
        <v>1.70979859274089E-3</v>
      </c>
    </row>
    <row r="278" spans="1:71" x14ac:dyDescent="0.35">
      <c r="A278">
        <v>1690</v>
      </c>
      <c r="B278" t="s">
        <v>78</v>
      </c>
      <c r="C278" t="s">
        <v>472</v>
      </c>
      <c r="G278" s="200">
        <v>3635963</v>
      </c>
      <c r="H278" s="4">
        <f t="shared" si="250"/>
        <v>6.0491753008760018E-4</v>
      </c>
      <c r="I278" s="200">
        <v>401406</v>
      </c>
      <c r="J278" s="200">
        <v>3571041</v>
      </c>
      <c r="K278" s="4">
        <f t="shared" si="230"/>
        <v>5.8186574807186887E-4</v>
      </c>
      <c r="L278" s="200">
        <v>300611</v>
      </c>
      <c r="M278">
        <v>1690</v>
      </c>
      <c r="N278" t="s">
        <v>78</v>
      </c>
      <c r="O278" t="s">
        <v>472</v>
      </c>
      <c r="P278" s="200">
        <v>3510572</v>
      </c>
      <c r="Q278" s="4">
        <f t="shared" si="231"/>
        <v>5.8015792637495579E-4</v>
      </c>
      <c r="R278">
        <v>1690</v>
      </c>
      <c r="S278" t="s">
        <v>78</v>
      </c>
      <c r="T278" t="s">
        <v>472</v>
      </c>
      <c r="U278" s="200">
        <v>3330228</v>
      </c>
      <c r="V278" s="4">
        <f t="shared" si="232"/>
        <v>5.6302041562149676E-4</v>
      </c>
      <c r="W278" s="163">
        <v>1690</v>
      </c>
      <c r="X278" s="163" t="s">
        <v>78</v>
      </c>
      <c r="Y278" s="8" t="s">
        <v>472</v>
      </c>
      <c r="Z278" s="11">
        <v>3442133.2899999996</v>
      </c>
      <c r="AA278" s="161">
        <f t="shared" si="233"/>
        <v>5.687031806620663E-4</v>
      </c>
      <c r="AB278">
        <v>1690</v>
      </c>
      <c r="AC278" t="s">
        <v>78</v>
      </c>
      <c r="AD278" s="160">
        <v>3316436</v>
      </c>
      <c r="AE278" s="161">
        <f t="shared" si="234"/>
        <v>5.3797106027830052E-4</v>
      </c>
      <c r="AF278">
        <v>1690</v>
      </c>
      <c r="AG278" t="s">
        <v>78</v>
      </c>
      <c r="AH278" s="3">
        <v>2989240</v>
      </c>
      <c r="AI278" s="161">
        <f t="shared" si="235"/>
        <v>5.0114926866965867E-4</v>
      </c>
      <c r="AJ278">
        <v>1690</v>
      </c>
      <c r="AK278" t="s">
        <v>78</v>
      </c>
      <c r="AL278" s="3">
        <v>2822066</v>
      </c>
      <c r="AM278" s="161">
        <f t="shared" si="236"/>
        <v>4.9504531381469271E-4</v>
      </c>
      <c r="AN278" s="13">
        <v>1690</v>
      </c>
      <c r="AO278" s="13" t="s">
        <v>78</v>
      </c>
      <c r="AP278" s="3">
        <v>2637204</v>
      </c>
      <c r="AQ278" s="161">
        <f t="shared" si="237"/>
        <v>4.5680856820612051E-4</v>
      </c>
      <c r="AR278" s="179">
        <f t="shared" si="251"/>
        <v>180344</v>
      </c>
      <c r="AS278" s="4">
        <f t="shared" si="252"/>
        <v>1.7137510753459026E-5</v>
      </c>
      <c r="AT278" s="4">
        <f t="shared" si="238"/>
        <v>5.4153649539911385E-2</v>
      </c>
      <c r="AU278" s="4">
        <f t="shared" si="253"/>
        <v>3.0438524568494701E-2</v>
      </c>
      <c r="AV278" s="3">
        <f t="shared" si="254"/>
        <v>-111905.28999999957</v>
      </c>
      <c r="AW278" s="164">
        <f t="shared" si="255"/>
        <v>-5.682765040569541E-6</v>
      </c>
      <c r="AX278" s="4">
        <f t="shared" si="239"/>
        <v>-3.2510446450491635E-2</v>
      </c>
      <c r="AY278" s="4">
        <f t="shared" si="256"/>
        <v>-9.9924973761424101E-3</v>
      </c>
      <c r="AZ278" s="157">
        <f t="shared" si="240"/>
        <v>125697.28999999957</v>
      </c>
      <c r="BA278" s="164">
        <f t="shared" si="257"/>
        <v>3.0732120383765785E-5</v>
      </c>
      <c r="BB278" s="4">
        <f t="shared" si="241"/>
        <v>3.790131635285577E-2</v>
      </c>
      <c r="BC278" s="4">
        <f t="shared" si="258"/>
        <v>5.7125973222179639E-2</v>
      </c>
      <c r="BD278" s="157">
        <f t="shared" si="242"/>
        <v>327196</v>
      </c>
      <c r="BE278" s="4">
        <f t="shared" si="259"/>
        <v>3.6821791608641842E-5</v>
      </c>
      <c r="BF278" s="4">
        <f t="shared" si="243"/>
        <v>0.10945792241506203</v>
      </c>
      <c r="BG278" s="4">
        <f t="shared" si="260"/>
        <v>7.3474698878416539E-2</v>
      </c>
      <c r="BH278" s="157">
        <f t="shared" si="244"/>
        <v>167174</v>
      </c>
      <c r="BI278" s="4">
        <f t="shared" si="261"/>
        <v>6.1039548549659617E-6</v>
      </c>
      <c r="BJ278" s="4">
        <f t="shared" si="245"/>
        <v>5.9238160978517154E-2</v>
      </c>
      <c r="BK278" s="4">
        <f t="shared" si="262"/>
        <v>1.2330093194763213E-2</v>
      </c>
      <c r="BL278" s="159">
        <f t="shared" si="246"/>
        <v>184862</v>
      </c>
      <c r="BM278" s="4">
        <f t="shared" si="263"/>
        <v>3.8236745608572203E-5</v>
      </c>
      <c r="BN278" s="4">
        <f t="shared" si="247"/>
        <v>7.0097724711474726E-2</v>
      </c>
      <c r="BO278" s="4">
        <f t="shared" si="264"/>
        <v>8.3704090224768005E-2</v>
      </c>
      <c r="BP278" s="157">
        <f t="shared" si="248"/>
        <v>693024</v>
      </c>
      <c r="BQ278" s="164">
        <f t="shared" si="265"/>
        <v>1.1189461245594579E-4</v>
      </c>
      <c r="BR278" s="4">
        <f t="shared" si="249"/>
        <v>0.26278740666251077</v>
      </c>
      <c r="BS278" s="4">
        <f t="shared" si="266"/>
        <v>0.24494858512692536</v>
      </c>
    </row>
    <row r="279" spans="1:71" x14ac:dyDescent="0.35">
      <c r="A279">
        <v>1695</v>
      </c>
      <c r="B279" t="s">
        <v>229</v>
      </c>
      <c r="C279" t="s">
        <v>471</v>
      </c>
      <c r="G279" s="200">
        <v>1504686</v>
      </c>
      <c r="H279" s="4">
        <f t="shared" si="250"/>
        <v>2.5033558885978512E-4</v>
      </c>
      <c r="I279" s="200">
        <v>91742</v>
      </c>
      <c r="J279" s="200">
        <v>1461467</v>
      </c>
      <c r="K279" s="4">
        <f t="shared" si="230"/>
        <v>2.3813156702411144E-4</v>
      </c>
      <c r="L279" s="200">
        <v>80365</v>
      </c>
      <c r="M279">
        <v>1695</v>
      </c>
      <c r="N279" t="s">
        <v>229</v>
      </c>
      <c r="O279" t="s">
        <v>471</v>
      </c>
      <c r="P279" s="200">
        <v>1444953</v>
      </c>
      <c r="Q279" s="4">
        <f t="shared" si="231"/>
        <v>2.3879326109513537E-4</v>
      </c>
      <c r="R279">
        <v>1695</v>
      </c>
      <c r="S279" t="s">
        <v>229</v>
      </c>
      <c r="T279" t="s">
        <v>471</v>
      </c>
      <c r="U279" s="200">
        <v>1311827</v>
      </c>
      <c r="V279" s="4">
        <f t="shared" si="232"/>
        <v>2.2178222715186504E-4</v>
      </c>
      <c r="W279" s="163">
        <v>1695</v>
      </c>
      <c r="X279" s="163" t="s">
        <v>229</v>
      </c>
      <c r="Y279" s="8" t="s">
        <v>471</v>
      </c>
      <c r="Z279" s="11">
        <v>1312892</v>
      </c>
      <c r="AA279" s="161">
        <f t="shared" si="233"/>
        <v>2.1691369664124239E-4</v>
      </c>
      <c r="AB279">
        <v>1695</v>
      </c>
      <c r="AC279" t="s">
        <v>229</v>
      </c>
      <c r="AD279" s="160">
        <v>1281005</v>
      </c>
      <c r="AE279" s="161">
        <f t="shared" si="234"/>
        <v>2.0779644717154328E-4</v>
      </c>
      <c r="AF279">
        <v>1695</v>
      </c>
      <c r="AG279" t="s">
        <v>229</v>
      </c>
      <c r="AH279" s="3">
        <v>1320376</v>
      </c>
      <c r="AI279" s="161">
        <f t="shared" si="235"/>
        <v>2.2136244221573686E-4</v>
      </c>
      <c r="AJ279">
        <v>1695</v>
      </c>
      <c r="AK279" t="s">
        <v>229</v>
      </c>
      <c r="AL279" s="3">
        <v>1273492</v>
      </c>
      <c r="AM279" s="161">
        <f t="shared" si="236"/>
        <v>2.2339528798422882E-4</v>
      </c>
      <c r="AN279" s="13">
        <v>1695</v>
      </c>
      <c r="AO279" s="13" t="s">
        <v>229</v>
      </c>
      <c r="AP279" s="3">
        <v>1217207</v>
      </c>
      <c r="AQ279" s="161">
        <f t="shared" si="237"/>
        <v>2.1084094627509564E-4</v>
      </c>
      <c r="AR279" s="179">
        <f t="shared" si="251"/>
        <v>133126</v>
      </c>
      <c r="AS279" s="4">
        <f t="shared" si="252"/>
        <v>1.7011033943270331E-5</v>
      </c>
      <c r="AT279" s="4">
        <f t="shared" si="238"/>
        <v>0.1014813691134578</v>
      </c>
      <c r="AU279" s="4">
        <f t="shared" si="253"/>
        <v>7.6701520052921329E-2</v>
      </c>
      <c r="AV279" s="3">
        <f t="shared" si="254"/>
        <v>-1065</v>
      </c>
      <c r="AW279" s="164">
        <f t="shared" si="255"/>
        <v>4.8685305106226497E-6</v>
      </c>
      <c r="AX279" s="4">
        <f t="shared" si="239"/>
        <v>-8.1118629712116457E-4</v>
      </c>
      <c r="AY279" s="4">
        <f t="shared" si="256"/>
        <v>2.244455092513039E-2</v>
      </c>
      <c r="AZ279" s="157">
        <f t="shared" si="240"/>
        <v>31887</v>
      </c>
      <c r="BA279" s="164">
        <f t="shared" si="257"/>
        <v>9.1172494696991041E-6</v>
      </c>
      <c r="BB279" s="4">
        <f t="shared" si="241"/>
        <v>2.4892174503612398E-2</v>
      </c>
      <c r="BC279" s="4">
        <f t="shared" si="258"/>
        <v>4.3875867916897029E-2</v>
      </c>
      <c r="BD279" s="157">
        <f t="shared" si="242"/>
        <v>-39371</v>
      </c>
      <c r="BE279" s="4">
        <f t="shared" si="259"/>
        <v>-1.3565995044193576E-5</v>
      </c>
      <c r="BF279" s="4">
        <f t="shared" si="243"/>
        <v>-2.9818021533260224E-2</v>
      </c>
      <c r="BG279" s="4">
        <f t="shared" si="260"/>
        <v>-6.1284086443952134E-2</v>
      </c>
      <c r="BH279" s="157">
        <f t="shared" si="244"/>
        <v>46884</v>
      </c>
      <c r="BI279" s="4">
        <f t="shared" si="261"/>
        <v>-2.0328457684919545E-6</v>
      </c>
      <c r="BJ279" s="4">
        <f t="shared" si="245"/>
        <v>3.681530783075198E-2</v>
      </c>
      <c r="BK279" s="4">
        <f t="shared" si="262"/>
        <v>-9.0997701287032912E-3</v>
      </c>
      <c r="BL279" s="159">
        <f t="shared" si="246"/>
        <v>56285</v>
      </c>
      <c r="BM279" s="4">
        <f t="shared" si="263"/>
        <v>1.2554341709133173E-5</v>
      </c>
      <c r="BN279" s="4">
        <f t="shared" si="247"/>
        <v>4.6241107716271761E-2</v>
      </c>
      <c r="BO279" s="4">
        <f t="shared" si="264"/>
        <v>5.9544134718276409E-2</v>
      </c>
      <c r="BP279" s="157">
        <f t="shared" si="248"/>
        <v>94620</v>
      </c>
      <c r="BQ279" s="164">
        <f t="shared" si="265"/>
        <v>6.0727503661467462E-6</v>
      </c>
      <c r="BR279" s="4">
        <f t="shared" si="249"/>
        <v>7.7735340003795575E-2</v>
      </c>
      <c r="BS279" s="4">
        <f t="shared" si="266"/>
        <v>2.8802519024095533E-2</v>
      </c>
    </row>
    <row r="280" spans="1:71" x14ac:dyDescent="0.35">
      <c r="A280">
        <v>1696</v>
      </c>
      <c r="B280" t="s">
        <v>362</v>
      </c>
      <c r="C280" t="s">
        <v>472</v>
      </c>
      <c r="G280" s="200">
        <v>2979872</v>
      </c>
      <c r="H280" s="4">
        <f t="shared" si="250"/>
        <v>4.9576324352508462E-4</v>
      </c>
      <c r="I280" s="200">
        <v>127333</v>
      </c>
      <c r="J280" s="200">
        <v>3052875</v>
      </c>
      <c r="K280" s="4">
        <f t="shared" si="230"/>
        <v>4.9743573250626545E-4</v>
      </c>
      <c r="L280" s="200">
        <v>110073</v>
      </c>
      <c r="M280">
        <v>1696</v>
      </c>
      <c r="N280" t="s">
        <v>362</v>
      </c>
      <c r="O280" t="s">
        <v>472</v>
      </c>
      <c r="P280" s="200">
        <v>3166922</v>
      </c>
      <c r="Q280" s="4">
        <f t="shared" si="231"/>
        <v>5.2336624929248796E-4</v>
      </c>
      <c r="R280">
        <v>1696</v>
      </c>
      <c r="S280" t="s">
        <v>362</v>
      </c>
      <c r="T280" t="s">
        <v>472</v>
      </c>
      <c r="U280" s="200">
        <v>2982057</v>
      </c>
      <c r="V280" s="4">
        <f t="shared" si="232"/>
        <v>5.0415736446483351E-4</v>
      </c>
      <c r="W280" s="163">
        <v>1696</v>
      </c>
      <c r="X280" s="163" t="s">
        <v>362</v>
      </c>
      <c r="Y280" s="8" t="s">
        <v>472</v>
      </c>
      <c r="Z280" s="11">
        <v>2930401</v>
      </c>
      <c r="AA280" s="161">
        <f t="shared" si="233"/>
        <v>4.8415567582953763E-4</v>
      </c>
      <c r="AB280">
        <v>1696</v>
      </c>
      <c r="AC280" t="s">
        <v>362</v>
      </c>
      <c r="AD280" s="160">
        <v>3075823</v>
      </c>
      <c r="AE280" s="161">
        <f t="shared" si="234"/>
        <v>4.9894035661727924E-4</v>
      </c>
      <c r="AF280">
        <v>1696</v>
      </c>
      <c r="AG280" t="s">
        <v>362</v>
      </c>
      <c r="AH280" s="3">
        <v>3180678</v>
      </c>
      <c r="AI280" s="161">
        <f t="shared" si="235"/>
        <v>5.3324405319535154E-4</v>
      </c>
      <c r="AJ280">
        <v>1696</v>
      </c>
      <c r="AK280" t="s">
        <v>362</v>
      </c>
      <c r="AL280" s="3">
        <v>2843509</v>
      </c>
      <c r="AM280" s="161">
        <f t="shared" si="236"/>
        <v>4.9880683344751789E-4</v>
      </c>
      <c r="AN280" s="13">
        <v>1696</v>
      </c>
      <c r="AO280" s="13" t="s">
        <v>362</v>
      </c>
      <c r="AP280" s="3">
        <v>2940806</v>
      </c>
      <c r="AQ280" s="161">
        <f t="shared" si="237"/>
        <v>5.093975961783649E-4</v>
      </c>
      <c r="AR280" s="179">
        <f t="shared" si="251"/>
        <v>184865</v>
      </c>
      <c r="AS280" s="4">
        <f t="shared" si="252"/>
        <v>1.9208884827654447E-5</v>
      </c>
      <c r="AT280" s="4">
        <f t="shared" si="238"/>
        <v>6.1992443471067117E-2</v>
      </c>
      <c r="AU280" s="4">
        <f t="shared" si="253"/>
        <v>3.8100970414356262E-2</v>
      </c>
      <c r="AV280" s="3">
        <f t="shared" si="254"/>
        <v>51656</v>
      </c>
      <c r="AW280" s="164">
        <f t="shared" si="255"/>
        <v>2.0001688635295882E-5</v>
      </c>
      <c r="AX280" s="4">
        <f t="shared" si="239"/>
        <v>1.7627621612195738E-2</v>
      </c>
      <c r="AY280" s="4">
        <f t="shared" si="256"/>
        <v>4.1312515031504272E-2</v>
      </c>
      <c r="AZ280" s="157">
        <f t="shared" si="240"/>
        <v>-145422</v>
      </c>
      <c r="BA280" s="164">
        <f t="shared" si="257"/>
        <v>-1.4784680787741609E-5</v>
      </c>
      <c r="BB280" s="4">
        <f t="shared" si="241"/>
        <v>-4.7279053443582415E-2</v>
      </c>
      <c r="BC280" s="4">
        <f t="shared" si="258"/>
        <v>-2.9632160621319417E-2</v>
      </c>
      <c r="BD280" s="157">
        <f t="shared" si="242"/>
        <v>-104855</v>
      </c>
      <c r="BE280" s="4">
        <f t="shared" si="259"/>
        <v>-3.4303696578072309E-5</v>
      </c>
      <c r="BF280" s="4">
        <f t="shared" si="243"/>
        <v>-3.2966241788700397E-2</v>
      </c>
      <c r="BG280" s="4">
        <f t="shared" si="260"/>
        <v>-6.4330199976004809E-2</v>
      </c>
      <c r="BH280" s="157">
        <f t="shared" si="244"/>
        <v>337169</v>
      </c>
      <c r="BI280" s="4">
        <f t="shared" si="261"/>
        <v>3.4437219747833654E-5</v>
      </c>
      <c r="BJ280" s="4">
        <f t="shared" si="245"/>
        <v>0.11857497198004296</v>
      </c>
      <c r="BK280" s="4">
        <f t="shared" si="262"/>
        <v>6.9039190000304951E-2</v>
      </c>
      <c r="BL280" s="159">
        <f t="shared" si="246"/>
        <v>-97297</v>
      </c>
      <c r="BM280" s="4">
        <f t="shared" si="263"/>
        <v>-1.0590762730847006E-5</v>
      </c>
      <c r="BN280" s="4">
        <f t="shared" si="247"/>
        <v>-3.3085147405167152E-2</v>
      </c>
      <c r="BO280" s="4">
        <f t="shared" si="264"/>
        <v>-2.0790759144333818E-2</v>
      </c>
      <c r="BP280" s="157">
        <f t="shared" si="248"/>
        <v>41251</v>
      </c>
      <c r="BQ280" s="164">
        <f t="shared" si="265"/>
        <v>-2.5241920348827271E-5</v>
      </c>
      <c r="BR280" s="4">
        <f t="shared" si="249"/>
        <v>1.4027106854379377E-2</v>
      </c>
      <c r="BS280" s="4">
        <f t="shared" si="266"/>
        <v>-4.9552492077306241E-2</v>
      </c>
    </row>
    <row r="281" spans="1:71" x14ac:dyDescent="0.35">
      <c r="A281">
        <v>1699</v>
      </c>
      <c r="B281" t="s">
        <v>230</v>
      </c>
      <c r="C281" t="s">
        <v>472</v>
      </c>
      <c r="G281" s="200">
        <v>7159161</v>
      </c>
      <c r="H281" s="4">
        <f t="shared" si="250"/>
        <v>1.1910742737534662E-3</v>
      </c>
      <c r="I281" s="200">
        <v>557955</v>
      </c>
      <c r="J281" s="200">
        <v>7804476</v>
      </c>
      <c r="K281" s="4">
        <f t="shared" si="230"/>
        <v>1.2716620352577713E-3</v>
      </c>
      <c r="L281" s="200">
        <v>470987</v>
      </c>
      <c r="M281">
        <v>1699</v>
      </c>
      <c r="N281" t="s">
        <v>230</v>
      </c>
      <c r="O281" t="s">
        <v>472</v>
      </c>
      <c r="P281" s="200">
        <v>7802047</v>
      </c>
      <c r="Q281" s="4">
        <f t="shared" si="231"/>
        <v>1.2893680599628621E-3</v>
      </c>
      <c r="R281">
        <v>1699</v>
      </c>
      <c r="S281" t="s">
        <v>230</v>
      </c>
      <c r="T281" t="s">
        <v>472</v>
      </c>
      <c r="U281" s="200">
        <v>7763412</v>
      </c>
      <c r="V281" s="4">
        <f t="shared" si="232"/>
        <v>1.3125105701113904E-3</v>
      </c>
      <c r="W281" s="163">
        <v>1699</v>
      </c>
      <c r="X281" s="163" t="s">
        <v>230</v>
      </c>
      <c r="Y281" s="8" t="s">
        <v>472</v>
      </c>
      <c r="Z281" s="11">
        <v>8195091</v>
      </c>
      <c r="AA281" s="161">
        <f t="shared" si="233"/>
        <v>1.3539784560507458E-3</v>
      </c>
      <c r="AB281">
        <v>1699</v>
      </c>
      <c r="AC281" t="s">
        <v>230</v>
      </c>
      <c r="AD281" s="160">
        <v>8437523</v>
      </c>
      <c r="AE281" s="161">
        <f t="shared" si="234"/>
        <v>1.3686810764424661E-3</v>
      </c>
      <c r="AF281">
        <v>1699</v>
      </c>
      <c r="AG281" t="s">
        <v>230</v>
      </c>
      <c r="AH281" s="3">
        <v>8002261</v>
      </c>
      <c r="AI281" s="161">
        <f t="shared" si="235"/>
        <v>1.3415875767264361E-3</v>
      </c>
      <c r="AJ281">
        <v>1699</v>
      </c>
      <c r="AK281" t="s">
        <v>230</v>
      </c>
      <c r="AL281" s="3">
        <v>7563815</v>
      </c>
      <c r="AM281" s="161">
        <f t="shared" si="236"/>
        <v>1.3268403964724E-3</v>
      </c>
      <c r="AN281" s="13">
        <v>1699</v>
      </c>
      <c r="AO281" s="13" t="s">
        <v>230</v>
      </c>
      <c r="AP281" s="3">
        <v>7387985</v>
      </c>
      <c r="AQ281" s="161">
        <f t="shared" si="237"/>
        <v>1.2797246059759865E-3</v>
      </c>
      <c r="AR281" s="179">
        <f t="shared" si="251"/>
        <v>38635</v>
      </c>
      <c r="AS281" s="4">
        <f t="shared" si="252"/>
        <v>-2.3142510148528323E-5</v>
      </c>
      <c r="AT281" s="4">
        <f t="shared" si="238"/>
        <v>4.9765489709936821E-3</v>
      </c>
      <c r="AU281" s="4">
        <f t="shared" si="253"/>
        <v>-1.7632246684736612E-2</v>
      </c>
      <c r="AV281" s="3">
        <f t="shared" si="254"/>
        <v>-431679</v>
      </c>
      <c r="AW281" s="164">
        <f t="shared" si="255"/>
        <v>-4.1467885939355407E-5</v>
      </c>
      <c r="AX281" s="4">
        <f t="shared" si="239"/>
        <v>-5.2675315014805817E-2</v>
      </c>
      <c r="AY281" s="4">
        <f t="shared" si="256"/>
        <v>-3.0626695538648385E-2</v>
      </c>
      <c r="AZ281" s="157">
        <f t="shared" si="240"/>
        <v>-242432</v>
      </c>
      <c r="BA281" s="164">
        <f t="shared" si="257"/>
        <v>-1.4702620391720319E-5</v>
      </c>
      <c r="BB281" s="4">
        <f t="shared" si="241"/>
        <v>-2.8732603158533612E-2</v>
      </c>
      <c r="BC281" s="4">
        <f t="shared" si="258"/>
        <v>-1.0742181392568087E-2</v>
      </c>
      <c r="BD281" s="157">
        <f t="shared" si="242"/>
        <v>435262</v>
      </c>
      <c r="BE281" s="4">
        <f t="shared" si="259"/>
        <v>2.709349971603001E-5</v>
      </c>
      <c r="BF281" s="4">
        <f t="shared" si="243"/>
        <v>5.4392377354350228E-2</v>
      </c>
      <c r="BG281" s="4">
        <f t="shared" si="260"/>
        <v>2.019510331344896E-2</v>
      </c>
      <c r="BH281" s="157">
        <f t="shared" si="244"/>
        <v>438446</v>
      </c>
      <c r="BI281" s="4">
        <f t="shared" si="261"/>
        <v>1.4747180254036157E-5</v>
      </c>
      <c r="BJ281" s="4">
        <f t="shared" si="245"/>
        <v>5.7966251157649945E-2</v>
      </c>
      <c r="BK281" s="4">
        <f t="shared" si="262"/>
        <v>1.1114509547074164E-2</v>
      </c>
      <c r="BL281" s="159">
        <f t="shared" si="246"/>
        <v>175830</v>
      </c>
      <c r="BM281" s="4">
        <f t="shared" si="263"/>
        <v>4.7115790496413471E-5</v>
      </c>
      <c r="BN281" s="4">
        <f t="shared" si="247"/>
        <v>2.3799452760123362E-2</v>
      </c>
      <c r="BO281" s="4">
        <f t="shared" si="264"/>
        <v>3.6817132589617156E-2</v>
      </c>
      <c r="BP281" s="157">
        <f t="shared" si="248"/>
        <v>375427</v>
      </c>
      <c r="BQ281" s="164">
        <f t="shared" si="265"/>
        <v>7.4253850074759318E-5</v>
      </c>
      <c r="BR281" s="4">
        <f t="shared" si="249"/>
        <v>5.081588552223644E-2</v>
      </c>
      <c r="BS281" s="4">
        <f t="shared" si="266"/>
        <v>5.8023304176549266E-2</v>
      </c>
    </row>
    <row r="282" spans="1:71" x14ac:dyDescent="0.35">
      <c r="A282">
        <v>1700</v>
      </c>
      <c r="B282" t="s">
        <v>316</v>
      </c>
      <c r="C282" t="s">
        <v>472</v>
      </c>
      <c r="G282" s="200">
        <v>7185312</v>
      </c>
      <c r="H282" s="4">
        <f t="shared" si="250"/>
        <v>1.1954250326388896E-3</v>
      </c>
      <c r="I282" s="200">
        <v>1142872</v>
      </c>
      <c r="J282" s="200">
        <v>7511641</v>
      </c>
      <c r="K282" s="4">
        <f t="shared" si="230"/>
        <v>1.223947473499274E-3</v>
      </c>
      <c r="L282" s="200">
        <v>1069972</v>
      </c>
      <c r="M282">
        <v>1700</v>
      </c>
      <c r="N282" t="s">
        <v>316</v>
      </c>
      <c r="O282" t="s">
        <v>472</v>
      </c>
      <c r="P282" s="200">
        <v>7279378</v>
      </c>
      <c r="Q282" s="4">
        <f t="shared" si="231"/>
        <v>1.2029916622645748E-3</v>
      </c>
      <c r="R282">
        <v>1700</v>
      </c>
      <c r="S282" t="s">
        <v>316</v>
      </c>
      <c r="T282" t="s">
        <v>472</v>
      </c>
      <c r="U282" s="200">
        <v>6996234</v>
      </c>
      <c r="V282" s="4">
        <f t="shared" si="232"/>
        <v>1.1828086769029768E-3</v>
      </c>
      <c r="W282" s="163">
        <v>1700</v>
      </c>
      <c r="X282" s="163" t="s">
        <v>316</v>
      </c>
      <c r="Y282" s="8" t="s">
        <v>472</v>
      </c>
      <c r="Z282" s="11">
        <v>7130530</v>
      </c>
      <c r="AA282" s="161">
        <f t="shared" si="233"/>
        <v>1.1780935684818539E-3</v>
      </c>
      <c r="AB282">
        <v>1700</v>
      </c>
      <c r="AC282" t="s">
        <v>316</v>
      </c>
      <c r="AD282" s="160">
        <v>7343503</v>
      </c>
      <c r="AE282" s="161">
        <f t="shared" si="234"/>
        <v>1.1912161413839676E-3</v>
      </c>
      <c r="AF282">
        <v>1700</v>
      </c>
      <c r="AG282" t="s">
        <v>316</v>
      </c>
      <c r="AH282" s="3">
        <v>7028360</v>
      </c>
      <c r="AI282" s="161">
        <f t="shared" si="235"/>
        <v>1.1783120371556257E-3</v>
      </c>
      <c r="AJ282">
        <v>1700</v>
      </c>
      <c r="AK282" t="s">
        <v>316</v>
      </c>
      <c r="AL282" s="3">
        <v>6304641</v>
      </c>
      <c r="AM282" s="161">
        <f t="shared" si="236"/>
        <v>1.1059567644179753E-3</v>
      </c>
      <c r="AN282" s="13">
        <v>1700</v>
      </c>
      <c r="AO282" s="13" t="s">
        <v>316</v>
      </c>
      <c r="AP282" s="3">
        <v>6413994</v>
      </c>
      <c r="AQ282" s="161">
        <f t="shared" si="237"/>
        <v>1.1110128058438589E-3</v>
      </c>
      <c r="AR282" s="179">
        <f t="shared" si="251"/>
        <v>283144</v>
      </c>
      <c r="AS282" s="4">
        <f t="shared" si="252"/>
        <v>2.0182985361597971E-5</v>
      </c>
      <c r="AT282" s="4">
        <f t="shared" si="238"/>
        <v>4.0470916210063872E-2</v>
      </c>
      <c r="AU282" s="4">
        <f t="shared" si="253"/>
        <v>1.7063609487921887E-2</v>
      </c>
      <c r="AV282" s="3">
        <f t="shared" si="254"/>
        <v>-134296</v>
      </c>
      <c r="AW282" s="164">
        <f t="shared" si="255"/>
        <v>4.715108421122962E-6</v>
      </c>
      <c r="AX282" s="4">
        <f t="shared" si="239"/>
        <v>-1.8833943619899221E-2</v>
      </c>
      <c r="AY282" s="4">
        <f t="shared" si="256"/>
        <v>4.0023208234631737E-3</v>
      </c>
      <c r="AZ282" s="157">
        <f t="shared" si="240"/>
        <v>-212973</v>
      </c>
      <c r="BA282" s="164">
        <f t="shared" si="257"/>
        <v>-1.312257290211373E-5</v>
      </c>
      <c r="BB282" s="4">
        <f t="shared" si="241"/>
        <v>-2.9001554162911079E-2</v>
      </c>
      <c r="BC282" s="4">
        <f t="shared" si="258"/>
        <v>-1.1016114075542819E-2</v>
      </c>
      <c r="BD282" s="157">
        <f t="shared" si="242"/>
        <v>315143</v>
      </c>
      <c r="BE282" s="4">
        <f t="shared" si="259"/>
        <v>1.2904104228341883E-5</v>
      </c>
      <c r="BF282" s="4">
        <f t="shared" si="243"/>
        <v>4.4838767507640473E-2</v>
      </c>
      <c r="BG282" s="4">
        <f t="shared" si="260"/>
        <v>1.0951347199585276E-2</v>
      </c>
      <c r="BH282" s="157">
        <f t="shared" si="244"/>
        <v>723719</v>
      </c>
      <c r="BI282" s="4">
        <f t="shared" si="261"/>
        <v>7.2355272737650465E-5</v>
      </c>
      <c r="BJ282" s="4">
        <f t="shared" si="245"/>
        <v>0.11479146869742464</v>
      </c>
      <c r="BK282" s="4">
        <f t="shared" si="262"/>
        <v>6.542323810979031E-2</v>
      </c>
      <c r="BL282" s="159">
        <f t="shared" si="246"/>
        <v>-109353</v>
      </c>
      <c r="BM282" s="4">
        <f t="shared" si="263"/>
        <v>-5.0560414258835843E-6</v>
      </c>
      <c r="BN282" s="4">
        <f t="shared" si="247"/>
        <v>-1.7049127267658809E-2</v>
      </c>
      <c r="BO282" s="4">
        <f t="shared" si="264"/>
        <v>-4.5508399176761227E-3</v>
      </c>
      <c r="BP282" s="157">
        <f t="shared" si="248"/>
        <v>582240</v>
      </c>
      <c r="BQ282" s="164">
        <f t="shared" si="265"/>
        <v>6.7080762637995034E-5</v>
      </c>
      <c r="BR282" s="4">
        <f t="shared" si="249"/>
        <v>9.0776511484108036E-2</v>
      </c>
      <c r="BS282" s="4">
        <f t="shared" si="266"/>
        <v>6.037802830458331E-2</v>
      </c>
    </row>
    <row r="283" spans="1:71" x14ac:dyDescent="0.35">
      <c r="A283">
        <v>1701</v>
      </c>
      <c r="B283" t="s">
        <v>354</v>
      </c>
      <c r="C283" t="s">
        <v>472</v>
      </c>
      <c r="G283" s="200">
        <v>3844365</v>
      </c>
      <c r="H283" s="4">
        <f t="shared" si="250"/>
        <v>6.3958950642655529E-4</v>
      </c>
      <c r="I283" s="200">
        <v>291306</v>
      </c>
      <c r="J283" s="200">
        <v>3749891</v>
      </c>
      <c r="K283" s="4">
        <f t="shared" si="230"/>
        <v>6.1100758347578993E-4</v>
      </c>
      <c r="L283" s="200">
        <v>274420</v>
      </c>
      <c r="M283">
        <v>1701</v>
      </c>
      <c r="N283" t="s">
        <v>354</v>
      </c>
      <c r="O283" t="s">
        <v>472</v>
      </c>
      <c r="P283" s="200">
        <v>3763941</v>
      </c>
      <c r="Q283" s="4">
        <f t="shared" si="231"/>
        <v>6.2202974488421764E-4</v>
      </c>
      <c r="R283">
        <v>1701</v>
      </c>
      <c r="S283" t="s">
        <v>354</v>
      </c>
      <c r="T283" t="s">
        <v>472</v>
      </c>
      <c r="U283" s="200">
        <v>3652807</v>
      </c>
      <c r="V283" s="4">
        <f t="shared" si="232"/>
        <v>6.1755679050356691E-4</v>
      </c>
      <c r="W283" s="163">
        <v>1701</v>
      </c>
      <c r="X283" s="163" t="s">
        <v>354</v>
      </c>
      <c r="Y283" s="8" t="s">
        <v>472</v>
      </c>
      <c r="Z283" s="11">
        <v>3433724</v>
      </c>
      <c r="AA283" s="161">
        <f t="shared" si="233"/>
        <v>5.6731381262567937E-4</v>
      </c>
      <c r="AB283">
        <v>1701</v>
      </c>
      <c r="AC283" t="s">
        <v>354</v>
      </c>
      <c r="AD283" s="160">
        <v>3346466</v>
      </c>
      <c r="AE283" s="161">
        <f t="shared" si="234"/>
        <v>5.4284233502630019E-4</v>
      </c>
      <c r="AF283">
        <v>1701</v>
      </c>
      <c r="AG283" t="s">
        <v>354</v>
      </c>
      <c r="AH283" s="3">
        <v>3604978</v>
      </c>
      <c r="AI283" s="161">
        <f t="shared" si="235"/>
        <v>6.0437839995122799E-4</v>
      </c>
      <c r="AJ283">
        <v>1701</v>
      </c>
      <c r="AK283" t="s">
        <v>354</v>
      </c>
      <c r="AL283" s="3">
        <v>3719078</v>
      </c>
      <c r="AM283" s="161">
        <f t="shared" si="236"/>
        <v>6.5239868082862687E-4</v>
      </c>
      <c r="AN283" s="13">
        <v>1701</v>
      </c>
      <c r="AO283" s="13" t="s">
        <v>354</v>
      </c>
      <c r="AP283" s="3">
        <v>3968416</v>
      </c>
      <c r="AQ283" s="161">
        <f t="shared" si="237"/>
        <v>6.8739711869322969E-4</v>
      </c>
      <c r="AR283" s="179">
        <f t="shared" si="251"/>
        <v>111134</v>
      </c>
      <c r="AS283" s="4">
        <f t="shared" si="252"/>
        <v>4.4729543806507283E-6</v>
      </c>
      <c r="AT283" s="4">
        <f t="shared" si="238"/>
        <v>3.0424273716076432E-2</v>
      </c>
      <c r="AU283" s="4">
        <f t="shared" si="253"/>
        <v>7.2429846929598181E-3</v>
      </c>
      <c r="AV283" s="3">
        <f t="shared" si="254"/>
        <v>219083</v>
      </c>
      <c r="AW283" s="164">
        <f t="shared" si="255"/>
        <v>5.0242977877887536E-5</v>
      </c>
      <c r="AX283" s="4">
        <f t="shared" si="239"/>
        <v>6.3803322573392621E-2</v>
      </c>
      <c r="AY283" s="4">
        <f t="shared" si="256"/>
        <v>8.856293775987871E-2</v>
      </c>
      <c r="AZ283" s="157">
        <f t="shared" si="240"/>
        <v>87258</v>
      </c>
      <c r="BA283" s="164">
        <f t="shared" si="257"/>
        <v>2.4471477599379184E-5</v>
      </c>
      <c r="BB283" s="4">
        <f t="shared" si="241"/>
        <v>2.6074671011150269E-2</v>
      </c>
      <c r="BC283" s="4">
        <f t="shared" si="258"/>
        <v>4.5080267363807512E-2</v>
      </c>
      <c r="BD283" s="157">
        <f t="shared" si="242"/>
        <v>-258512</v>
      </c>
      <c r="BE283" s="4">
        <f t="shared" si="259"/>
        <v>-6.1536064924927795E-5</v>
      </c>
      <c r="BF283" s="4">
        <f t="shared" si="243"/>
        <v>-7.1709730267424651E-2</v>
      </c>
      <c r="BG283" s="4">
        <f t="shared" si="260"/>
        <v>-0.10181711479082248</v>
      </c>
      <c r="BH283" s="157">
        <f t="shared" si="244"/>
        <v>-114100</v>
      </c>
      <c r="BI283" s="4">
        <f t="shared" si="261"/>
        <v>-4.8020280877398886E-5</v>
      </c>
      <c r="BJ283" s="4">
        <f t="shared" si="245"/>
        <v>-3.0679646944753513E-2</v>
      </c>
      <c r="BK283" s="4">
        <f t="shared" si="262"/>
        <v>-7.3605729576901049E-2</v>
      </c>
      <c r="BL283" s="159">
        <f t="shared" si="246"/>
        <v>-249338</v>
      </c>
      <c r="BM283" s="4">
        <f t="shared" si="263"/>
        <v>-3.4998437864602818E-5</v>
      </c>
      <c r="BN283" s="4">
        <f t="shared" si="247"/>
        <v>-6.2830610500512044E-2</v>
      </c>
      <c r="BO283" s="4">
        <f t="shared" si="264"/>
        <v>-5.0914437830545889E-2</v>
      </c>
      <c r="BP283" s="157">
        <f t="shared" si="248"/>
        <v>-315609</v>
      </c>
      <c r="BQ283" s="164">
        <f t="shared" si="265"/>
        <v>-1.2008330606755031E-4</v>
      </c>
      <c r="BR283" s="4">
        <f t="shared" si="249"/>
        <v>-7.9530220622031564E-2</v>
      </c>
      <c r="BS283" s="4">
        <f t="shared" si="266"/>
        <v>-0.17469276900059408</v>
      </c>
    </row>
    <row r="284" spans="1:71" x14ac:dyDescent="0.35">
      <c r="A284">
        <v>1705</v>
      </c>
      <c r="B284" t="s">
        <v>195</v>
      </c>
      <c r="C284" t="s">
        <v>473</v>
      </c>
      <c r="G284" s="200">
        <v>7178099</v>
      </c>
      <c r="H284" s="4">
        <f t="shared" si="250"/>
        <v>1.1942250011356753E-3</v>
      </c>
      <c r="I284" s="200">
        <v>614656</v>
      </c>
      <c r="J284" s="200">
        <v>7666586</v>
      </c>
      <c r="K284" s="4">
        <f t="shared" si="230"/>
        <v>1.2491942260106554E-3</v>
      </c>
      <c r="L284" s="200">
        <v>410456</v>
      </c>
      <c r="M284">
        <v>1705</v>
      </c>
      <c r="N284" t="s">
        <v>195</v>
      </c>
      <c r="O284" t="s">
        <v>473</v>
      </c>
      <c r="P284" s="200">
        <v>7725127</v>
      </c>
      <c r="Q284" s="4">
        <f t="shared" si="231"/>
        <v>1.276656243285477E-3</v>
      </c>
      <c r="R284">
        <v>1705</v>
      </c>
      <c r="S284" t="s">
        <v>195</v>
      </c>
      <c r="T284" t="s">
        <v>473</v>
      </c>
      <c r="U284" s="200">
        <v>7524709</v>
      </c>
      <c r="V284" s="4">
        <f t="shared" si="232"/>
        <v>1.2721545757860475E-3</v>
      </c>
      <c r="W284" s="163">
        <v>1705</v>
      </c>
      <c r="X284" s="163" t="s">
        <v>195</v>
      </c>
      <c r="Y284" s="8" t="s">
        <v>473</v>
      </c>
      <c r="Z284" s="11">
        <v>7559662</v>
      </c>
      <c r="AA284" s="161">
        <f t="shared" si="233"/>
        <v>1.2489939993375904E-3</v>
      </c>
      <c r="AB284">
        <v>1705</v>
      </c>
      <c r="AC284" t="s">
        <v>195</v>
      </c>
      <c r="AD284" s="160">
        <v>7556215</v>
      </c>
      <c r="AE284" s="161">
        <f t="shared" si="234"/>
        <v>1.2257209230754937E-3</v>
      </c>
      <c r="AF284">
        <v>1705</v>
      </c>
      <c r="AG284" t="s">
        <v>195</v>
      </c>
      <c r="AH284" s="3">
        <v>6830983</v>
      </c>
      <c r="AI284" s="161">
        <f t="shared" si="235"/>
        <v>1.1452215729566282E-3</v>
      </c>
      <c r="AJ284">
        <v>1705</v>
      </c>
      <c r="AK284" t="s">
        <v>195</v>
      </c>
      <c r="AL284" s="3">
        <v>6266763</v>
      </c>
      <c r="AM284" s="161">
        <f t="shared" si="236"/>
        <v>1.099312225843515E-3</v>
      </c>
      <c r="AN284" s="13">
        <v>1705</v>
      </c>
      <c r="AO284" s="13" t="s">
        <v>195</v>
      </c>
      <c r="AP284" s="3">
        <v>6613478</v>
      </c>
      <c r="AQ284" s="161">
        <f t="shared" si="237"/>
        <v>1.1455668260941048E-3</v>
      </c>
      <c r="AR284" s="179">
        <f t="shared" si="251"/>
        <v>200418</v>
      </c>
      <c r="AS284" s="4">
        <f t="shared" si="252"/>
        <v>4.5016674994294986E-6</v>
      </c>
      <c r="AT284" s="4">
        <f t="shared" si="238"/>
        <v>2.6634651253623229E-2</v>
      </c>
      <c r="AU284" s="4">
        <f t="shared" si="253"/>
        <v>3.5386167570461927E-3</v>
      </c>
      <c r="AV284" s="3">
        <f t="shared" si="254"/>
        <v>-34953</v>
      </c>
      <c r="AW284" s="164">
        <f t="shared" si="255"/>
        <v>2.3160576448457044E-5</v>
      </c>
      <c r="AX284" s="4">
        <f t="shared" si="239"/>
        <v>-4.623619415788695E-3</v>
      </c>
      <c r="AY284" s="4">
        <f t="shared" si="256"/>
        <v>1.8543384884747532E-2</v>
      </c>
      <c r="AZ284" s="157">
        <f t="shared" si="240"/>
        <v>3447</v>
      </c>
      <c r="BA284" s="164">
        <f t="shared" si="257"/>
        <v>2.3273076262096768E-5</v>
      </c>
      <c r="BB284" s="4">
        <f t="shared" si="241"/>
        <v>4.5618077304576432E-4</v>
      </c>
      <c r="BC284" s="4">
        <f t="shared" si="258"/>
        <v>1.8987255437968361E-2</v>
      </c>
      <c r="BD284" s="157">
        <f t="shared" si="242"/>
        <v>725232</v>
      </c>
      <c r="BE284" s="4">
        <f t="shared" si="259"/>
        <v>8.0499350118865476E-5</v>
      </c>
      <c r="BF284" s="4">
        <f t="shared" si="243"/>
        <v>0.10616802881810715</v>
      </c>
      <c r="BG284" s="4">
        <f t="shared" si="260"/>
        <v>7.0291506918647731E-2</v>
      </c>
      <c r="BH284" s="157">
        <f t="shared" si="244"/>
        <v>564220</v>
      </c>
      <c r="BI284" s="4">
        <f t="shared" si="261"/>
        <v>4.590934711311322E-5</v>
      </c>
      <c r="BJ284" s="4">
        <f t="shared" si="245"/>
        <v>9.0033722353948922E-2</v>
      </c>
      <c r="BK284" s="4">
        <f t="shared" si="262"/>
        <v>4.1761881687330867E-2</v>
      </c>
      <c r="BL284" s="159">
        <f t="shared" si="246"/>
        <v>-346715</v>
      </c>
      <c r="BM284" s="4">
        <f t="shared" si="263"/>
        <v>-4.6254600250589814E-5</v>
      </c>
      <c r="BN284" s="4">
        <f t="shared" si="247"/>
        <v>-5.2425516498278216E-2</v>
      </c>
      <c r="BO284" s="4">
        <f t="shared" si="264"/>
        <v>-4.0377042348806756E-2</v>
      </c>
      <c r="BP284" s="157">
        <f t="shared" si="248"/>
        <v>911231</v>
      </c>
      <c r="BQ284" s="164">
        <f t="shared" si="265"/>
        <v>1.0342717324348565E-4</v>
      </c>
      <c r="BR284" s="4">
        <f t="shared" si="249"/>
        <v>0.13778393154101368</v>
      </c>
      <c r="BS284" s="4">
        <f t="shared" si="266"/>
        <v>9.0284713984018092E-2</v>
      </c>
    </row>
    <row r="285" spans="1:71" x14ac:dyDescent="0.35">
      <c r="A285">
        <v>1706</v>
      </c>
      <c r="B285" t="s">
        <v>68</v>
      </c>
      <c r="C285" t="s">
        <v>472</v>
      </c>
      <c r="G285" s="200">
        <v>3335760</v>
      </c>
      <c r="H285" s="4">
        <f t="shared" si="250"/>
        <v>5.5497256164735811E-4</v>
      </c>
      <c r="I285" s="200">
        <v>207953</v>
      </c>
      <c r="J285" s="200">
        <v>3372367</v>
      </c>
      <c r="K285" s="4">
        <f t="shared" si="230"/>
        <v>5.4949378828971277E-4</v>
      </c>
      <c r="L285" s="200">
        <v>221521</v>
      </c>
      <c r="M285">
        <v>1706</v>
      </c>
      <c r="N285" t="s">
        <v>68</v>
      </c>
      <c r="O285" t="s">
        <v>472</v>
      </c>
      <c r="P285" s="200">
        <v>3609521</v>
      </c>
      <c r="Q285" s="4">
        <f t="shared" si="231"/>
        <v>5.9651026059766245E-4</v>
      </c>
      <c r="R285">
        <v>1706</v>
      </c>
      <c r="S285" t="s">
        <v>68</v>
      </c>
      <c r="T285" t="s">
        <v>472</v>
      </c>
      <c r="U285" s="200">
        <v>3599200</v>
      </c>
      <c r="V285" s="4">
        <f t="shared" si="232"/>
        <v>6.0849379679255922E-4</v>
      </c>
      <c r="W285" s="163">
        <v>1706</v>
      </c>
      <c r="X285" s="163" t="s">
        <v>68</v>
      </c>
      <c r="Y285" s="8" t="s">
        <v>472</v>
      </c>
      <c r="Z285" s="11">
        <v>3892154</v>
      </c>
      <c r="AA285" s="161">
        <f t="shared" si="233"/>
        <v>6.4305480727812965E-4</v>
      </c>
      <c r="AB285">
        <v>1706</v>
      </c>
      <c r="AC285" t="s">
        <v>68</v>
      </c>
      <c r="AD285" s="160">
        <v>3909536</v>
      </c>
      <c r="AE285" s="161">
        <f t="shared" si="234"/>
        <v>6.3417995315338078E-4</v>
      </c>
      <c r="AF285">
        <v>1706</v>
      </c>
      <c r="AG285" t="s">
        <v>68</v>
      </c>
      <c r="AH285" s="3">
        <v>3406033</v>
      </c>
      <c r="AI285" s="161">
        <f t="shared" si="235"/>
        <v>5.7102505888276744E-4</v>
      </c>
      <c r="AJ285">
        <v>1706</v>
      </c>
      <c r="AK285" t="s">
        <v>68</v>
      </c>
      <c r="AL285" s="3">
        <v>3276435</v>
      </c>
      <c r="AM285" s="161">
        <f t="shared" si="236"/>
        <v>5.7475048165721234E-4</v>
      </c>
      <c r="AN285" s="13">
        <v>1706</v>
      </c>
      <c r="AO285" s="13" t="s">
        <v>68</v>
      </c>
      <c r="AP285" s="3">
        <v>3321762</v>
      </c>
      <c r="AQ285" s="161">
        <f t="shared" si="237"/>
        <v>5.7538565205478959E-4</v>
      </c>
      <c r="AR285" s="179">
        <f t="shared" si="251"/>
        <v>10321</v>
      </c>
      <c r="AS285" s="4">
        <f t="shared" si="252"/>
        <v>-1.1983536194896775E-5</v>
      </c>
      <c r="AT285" s="4">
        <f t="shared" si="238"/>
        <v>2.8675816848188485E-3</v>
      </c>
      <c r="AU285" s="4">
        <f t="shared" si="253"/>
        <v>-1.9693768873344925E-2</v>
      </c>
      <c r="AV285" s="3">
        <f t="shared" si="254"/>
        <v>-292954</v>
      </c>
      <c r="AW285" s="164">
        <f t="shared" si="255"/>
        <v>-3.456101048557043E-5</v>
      </c>
      <c r="AX285" s="4">
        <f t="shared" si="239"/>
        <v>-7.5267833698255515E-2</v>
      </c>
      <c r="AY285" s="4">
        <f t="shared" si="256"/>
        <v>-5.3745046447685352E-2</v>
      </c>
      <c r="AZ285" s="157">
        <f t="shared" si="240"/>
        <v>-17382</v>
      </c>
      <c r="BA285" s="164">
        <f t="shared" si="257"/>
        <v>8.8748541247488707E-6</v>
      </c>
      <c r="BB285" s="4">
        <f t="shared" si="241"/>
        <v>-4.4460519099964804E-3</v>
      </c>
      <c r="BC285" s="4">
        <f t="shared" si="258"/>
        <v>1.3994220537277731E-2</v>
      </c>
      <c r="BD285" s="157">
        <f t="shared" si="242"/>
        <v>503503</v>
      </c>
      <c r="BE285" s="4">
        <f t="shared" si="259"/>
        <v>6.3154894270613343E-5</v>
      </c>
      <c r="BF285" s="4">
        <f t="shared" si="243"/>
        <v>0.14782681201268455</v>
      </c>
      <c r="BG285" s="4">
        <f t="shared" si="260"/>
        <v>0.11059916423664196</v>
      </c>
      <c r="BH285" s="157">
        <f t="shared" si="244"/>
        <v>129598</v>
      </c>
      <c r="BI285" s="4">
        <f t="shared" si="261"/>
        <v>-3.725422774444897E-6</v>
      </c>
      <c r="BJ285" s="4">
        <f t="shared" si="245"/>
        <v>3.9554576849533105E-2</v>
      </c>
      <c r="BK285" s="4">
        <f t="shared" si="262"/>
        <v>-6.4818088776596814E-3</v>
      </c>
      <c r="BL285" s="159">
        <f t="shared" si="246"/>
        <v>-45327</v>
      </c>
      <c r="BM285" s="4">
        <f t="shared" si="263"/>
        <v>-6.3517039757725671E-7</v>
      </c>
      <c r="BN285" s="4">
        <f t="shared" si="247"/>
        <v>-1.3645468880672366E-2</v>
      </c>
      <c r="BO285" s="4">
        <f t="shared" si="264"/>
        <v>-1.103903782287526E-3</v>
      </c>
      <c r="BP285" s="157">
        <f t="shared" si="248"/>
        <v>277438</v>
      </c>
      <c r="BQ285" s="164">
        <f t="shared" si="265"/>
        <v>6.766915522334006E-5</v>
      </c>
      <c r="BR285" s="4">
        <f t="shared" si="249"/>
        <v>8.3521335965671226E-2</v>
      </c>
      <c r="BS285" s="4">
        <f t="shared" si="266"/>
        <v>0.11760660868355549</v>
      </c>
    </row>
    <row r="286" spans="1:71" x14ac:dyDescent="0.35">
      <c r="A286">
        <v>1708</v>
      </c>
      <c r="B286" t="s">
        <v>302</v>
      </c>
      <c r="C286" t="s">
        <v>473</v>
      </c>
      <c r="G286" s="200">
        <v>11349259</v>
      </c>
      <c r="H286" s="4">
        <f t="shared" si="250"/>
        <v>1.8881836043448373E-3</v>
      </c>
      <c r="I286" s="200">
        <v>1794282</v>
      </c>
      <c r="J286" s="200">
        <v>11267430</v>
      </c>
      <c r="K286" s="4">
        <f t="shared" si="230"/>
        <v>1.8359160776360219E-3</v>
      </c>
      <c r="L286" s="200">
        <v>1347820</v>
      </c>
      <c r="M286">
        <v>1708</v>
      </c>
      <c r="N286" t="s">
        <v>302</v>
      </c>
      <c r="O286" t="s">
        <v>473</v>
      </c>
      <c r="P286" s="200">
        <v>11493571</v>
      </c>
      <c r="Q286" s="4">
        <f t="shared" si="231"/>
        <v>1.8994301549728441E-3</v>
      </c>
      <c r="R286">
        <v>1708</v>
      </c>
      <c r="S286" t="s">
        <v>302</v>
      </c>
      <c r="T286" t="s">
        <v>473</v>
      </c>
      <c r="U286" s="200">
        <v>10944890</v>
      </c>
      <c r="V286" s="4">
        <f t="shared" si="232"/>
        <v>1.8503827716095005E-3</v>
      </c>
      <c r="W286" s="163">
        <v>1708</v>
      </c>
      <c r="X286" s="163" t="s">
        <v>302</v>
      </c>
      <c r="Y286" s="8" t="s">
        <v>473</v>
      </c>
      <c r="Z286" s="11">
        <v>11151824</v>
      </c>
      <c r="AA286" s="161">
        <f t="shared" si="233"/>
        <v>1.8424846583972834E-3</v>
      </c>
      <c r="AB286">
        <v>1708</v>
      </c>
      <c r="AC286" t="s">
        <v>302</v>
      </c>
      <c r="AD286" s="160">
        <v>11179311</v>
      </c>
      <c r="AE286" s="161">
        <f t="shared" si="234"/>
        <v>1.8134364094017999E-3</v>
      </c>
      <c r="AF286">
        <v>1708</v>
      </c>
      <c r="AG286" t="s">
        <v>302</v>
      </c>
      <c r="AH286" s="3">
        <v>11748438</v>
      </c>
      <c r="AI286" s="161">
        <f t="shared" si="235"/>
        <v>1.9696381393634597E-3</v>
      </c>
      <c r="AJ286">
        <v>1708</v>
      </c>
      <c r="AK286" t="s">
        <v>302</v>
      </c>
      <c r="AL286" s="3">
        <v>11989526</v>
      </c>
      <c r="AM286" s="161">
        <f t="shared" si="236"/>
        <v>2.1031962615897068E-3</v>
      </c>
      <c r="AN286" s="13">
        <v>1708</v>
      </c>
      <c r="AO286" s="13" t="s">
        <v>302</v>
      </c>
      <c r="AP286" s="3">
        <v>11995579</v>
      </c>
      <c r="AQ286" s="161">
        <f t="shared" si="237"/>
        <v>2.0778382210073273E-3</v>
      </c>
      <c r="AR286" s="179">
        <f t="shared" si="251"/>
        <v>548681</v>
      </c>
      <c r="AS286" s="4">
        <f t="shared" si="252"/>
        <v>4.9047383363343654E-5</v>
      </c>
      <c r="AT286" s="4">
        <f t="shared" si="238"/>
        <v>5.0131248463895023E-2</v>
      </c>
      <c r="AU286" s="4">
        <f t="shared" si="253"/>
        <v>2.6506614802018096E-2</v>
      </c>
      <c r="AV286" s="3">
        <f t="shared" si="254"/>
        <v>-206934</v>
      </c>
      <c r="AW286" s="164">
        <f t="shared" si="255"/>
        <v>7.8981132122170512E-6</v>
      </c>
      <c r="AX286" s="4">
        <f t="shared" si="239"/>
        <v>-1.8556067599345184E-2</v>
      </c>
      <c r="AY286" s="4">
        <f t="shared" si="256"/>
        <v>4.2866643020449133E-3</v>
      </c>
      <c r="AZ286" s="157">
        <f t="shared" si="240"/>
        <v>-27487</v>
      </c>
      <c r="BA286" s="164">
        <f t="shared" si="257"/>
        <v>2.9048248995483571E-5</v>
      </c>
      <c r="BB286" s="4">
        <f t="shared" si="241"/>
        <v>-2.458738288969687E-3</v>
      </c>
      <c r="BC286" s="4">
        <f t="shared" si="258"/>
        <v>1.6018344423263095E-2</v>
      </c>
      <c r="BD286" s="157">
        <f t="shared" si="242"/>
        <v>-569127</v>
      </c>
      <c r="BE286" s="4">
        <f t="shared" si="259"/>
        <v>-1.5620172996165982E-4</v>
      </c>
      <c r="BF286" s="4">
        <f t="shared" si="243"/>
        <v>-4.8442780223209247E-2</v>
      </c>
      <c r="BG286" s="4">
        <f t="shared" si="260"/>
        <v>-7.930478540192186E-2</v>
      </c>
      <c r="BH286" s="157">
        <f t="shared" si="244"/>
        <v>-241088</v>
      </c>
      <c r="BI286" s="4">
        <f t="shared" si="261"/>
        <v>-1.3355812222624712E-4</v>
      </c>
      <c r="BJ286" s="4">
        <f t="shared" si="245"/>
        <v>-2.0108217789427205E-2</v>
      </c>
      <c r="BK286" s="4">
        <f t="shared" si="262"/>
        <v>-6.3502453225785419E-2</v>
      </c>
      <c r="BL286" s="159">
        <f t="shared" si="246"/>
        <v>-6053</v>
      </c>
      <c r="BM286" s="4">
        <f t="shared" si="263"/>
        <v>2.5358040582379535E-5</v>
      </c>
      <c r="BN286" s="4">
        <f t="shared" si="247"/>
        <v>-5.04602570663742E-4</v>
      </c>
      <c r="BO286" s="4">
        <f t="shared" si="264"/>
        <v>1.2204049538604629E-2</v>
      </c>
      <c r="BP286" s="157">
        <f t="shared" si="248"/>
        <v>-1050689</v>
      </c>
      <c r="BQ286" s="164">
        <f t="shared" si="265"/>
        <v>-2.3535356261004383E-4</v>
      </c>
      <c r="BR286" s="4">
        <f t="shared" si="249"/>
        <v>-8.758968616687865E-2</v>
      </c>
      <c r="BS286" s="4">
        <f t="shared" si="266"/>
        <v>-0.11326847308446632</v>
      </c>
    </row>
    <row r="287" spans="1:71" x14ac:dyDescent="0.35">
      <c r="A287">
        <v>1709</v>
      </c>
      <c r="B287" t="s">
        <v>216</v>
      </c>
      <c r="C287" t="s">
        <v>472</v>
      </c>
      <c r="G287" s="200">
        <v>7563701</v>
      </c>
      <c r="H287" s="4">
        <f t="shared" si="250"/>
        <v>1.2583778567716755E-3</v>
      </c>
      <c r="I287" s="200">
        <v>315198</v>
      </c>
      <c r="J287" s="200">
        <v>7233127</v>
      </c>
      <c r="K287" s="4">
        <f t="shared" si="230"/>
        <v>1.1785663767942829E-3</v>
      </c>
      <c r="L287" s="200">
        <v>256321</v>
      </c>
      <c r="M287">
        <v>1709</v>
      </c>
      <c r="N287" t="s">
        <v>216</v>
      </c>
      <c r="O287" t="s">
        <v>472</v>
      </c>
      <c r="P287" s="200">
        <v>7112854</v>
      </c>
      <c r="Q287" s="4">
        <f t="shared" si="231"/>
        <v>1.1754718681878081E-3</v>
      </c>
      <c r="R287">
        <v>1709</v>
      </c>
      <c r="S287" t="s">
        <v>216</v>
      </c>
      <c r="T287" t="s">
        <v>472</v>
      </c>
      <c r="U287" s="200">
        <v>6631134</v>
      </c>
      <c r="V287" s="4">
        <f t="shared" si="232"/>
        <v>1.1210835476495417E-3</v>
      </c>
      <c r="W287" s="163">
        <v>1709</v>
      </c>
      <c r="X287" s="163" t="s">
        <v>216</v>
      </c>
      <c r="Y287" s="8" t="s">
        <v>472</v>
      </c>
      <c r="Z287" s="11">
        <v>6810500</v>
      </c>
      <c r="AA287" s="161">
        <f t="shared" si="233"/>
        <v>1.1252187773062685E-3</v>
      </c>
      <c r="AB287">
        <v>1709</v>
      </c>
      <c r="AC287" t="s">
        <v>216</v>
      </c>
      <c r="AD287" s="160">
        <v>6861273</v>
      </c>
      <c r="AE287" s="161">
        <f t="shared" si="234"/>
        <v>1.1129918715961579E-3</v>
      </c>
      <c r="AF287">
        <v>1709</v>
      </c>
      <c r="AG287" t="s">
        <v>216</v>
      </c>
      <c r="AH287" s="3">
        <v>6189399</v>
      </c>
      <c r="AI287" s="161">
        <f t="shared" si="235"/>
        <v>1.0376593322565992E-3</v>
      </c>
      <c r="AJ287">
        <v>1709</v>
      </c>
      <c r="AK287" t="s">
        <v>216</v>
      </c>
      <c r="AL287" s="3">
        <v>5907866</v>
      </c>
      <c r="AM287" s="161">
        <f t="shared" si="236"/>
        <v>1.0363547053630756E-3</v>
      </c>
      <c r="AN287" s="13">
        <v>1709</v>
      </c>
      <c r="AO287" s="13" t="s">
        <v>216</v>
      </c>
      <c r="AP287" s="3">
        <v>5318271</v>
      </c>
      <c r="AQ287" s="161">
        <f t="shared" si="237"/>
        <v>9.2121495373210908E-4</v>
      </c>
      <c r="AR287" s="179">
        <f t="shared" si="251"/>
        <v>481720</v>
      </c>
      <c r="AS287" s="4">
        <f t="shared" si="252"/>
        <v>5.4388320538266335E-5</v>
      </c>
      <c r="AT287" s="4">
        <f t="shared" si="238"/>
        <v>7.2645191606744791E-2</v>
      </c>
      <c r="AU287" s="4">
        <f t="shared" si="253"/>
        <v>4.8514065389949408E-2</v>
      </c>
      <c r="AV287" s="3">
        <f t="shared" si="254"/>
        <v>-179366</v>
      </c>
      <c r="AW287" s="164">
        <f t="shared" si="255"/>
        <v>-4.1352296567267414E-6</v>
      </c>
      <c r="AX287" s="4">
        <f t="shared" si="239"/>
        <v>-2.6336685999559503E-2</v>
      </c>
      <c r="AY287" s="4">
        <f t="shared" si="256"/>
        <v>-3.6750450135806709E-3</v>
      </c>
      <c r="AZ287" s="157">
        <f t="shared" si="240"/>
        <v>-50773</v>
      </c>
      <c r="BA287" s="164">
        <f t="shared" si="257"/>
        <v>1.222690571011059E-5</v>
      </c>
      <c r="BB287" s="4">
        <f t="shared" si="241"/>
        <v>-7.399938757720324E-3</v>
      </c>
      <c r="BC287" s="4">
        <f t="shared" si="258"/>
        <v>1.0985619951182399E-2</v>
      </c>
      <c r="BD287" s="157">
        <f t="shared" si="242"/>
        <v>671874</v>
      </c>
      <c r="BE287" s="4">
        <f t="shared" si="259"/>
        <v>7.5332539339558694E-5</v>
      </c>
      <c r="BF287" s="4">
        <f t="shared" si="243"/>
        <v>0.10855238125704936</v>
      </c>
      <c r="BG287" s="4">
        <f t="shared" si="260"/>
        <v>7.2598527279403843E-2</v>
      </c>
      <c r="BH287" s="157">
        <f t="shared" si="244"/>
        <v>281533</v>
      </c>
      <c r="BI287" s="4">
        <f t="shared" si="261"/>
        <v>1.3046268935235691E-6</v>
      </c>
      <c r="BJ287" s="4">
        <f t="shared" si="245"/>
        <v>4.7653924445815121E-2</v>
      </c>
      <c r="BK287" s="4">
        <f t="shared" si="262"/>
        <v>1.2588613596987599E-3</v>
      </c>
      <c r="BL287" s="159">
        <f t="shared" si="246"/>
        <v>589595</v>
      </c>
      <c r="BM287" s="4">
        <f t="shared" si="263"/>
        <v>1.1513975163096656E-4</v>
      </c>
      <c r="BN287" s="4">
        <f t="shared" si="247"/>
        <v>0.11086215802090567</v>
      </c>
      <c r="BO287" s="4">
        <f t="shared" si="264"/>
        <v>0.12498684608245016</v>
      </c>
      <c r="BP287" s="157">
        <f t="shared" si="248"/>
        <v>1312863</v>
      </c>
      <c r="BQ287" s="164">
        <f t="shared" si="265"/>
        <v>2.0400382357415941E-4</v>
      </c>
      <c r="BR287" s="4">
        <f t="shared" si="249"/>
        <v>0.24685898856978142</v>
      </c>
      <c r="BS287" s="4">
        <f t="shared" si="266"/>
        <v>0.22145083809992525</v>
      </c>
    </row>
    <row r="288" spans="1:71" x14ac:dyDescent="0.35">
      <c r="A288">
        <v>1711</v>
      </c>
      <c r="B288" t="s">
        <v>96</v>
      </c>
      <c r="C288" t="s">
        <v>472</v>
      </c>
      <c r="G288" s="200">
        <v>5925447</v>
      </c>
      <c r="H288" s="4">
        <f t="shared" si="250"/>
        <v>9.8582047284446529E-4</v>
      </c>
      <c r="I288" s="200">
        <v>533939</v>
      </c>
      <c r="J288" s="200">
        <v>6411203</v>
      </c>
      <c r="K288" s="4">
        <f t="shared" si="230"/>
        <v>1.0446420048483369E-3</v>
      </c>
      <c r="L288" s="200">
        <v>327013</v>
      </c>
      <c r="M288">
        <v>1711</v>
      </c>
      <c r="N288" t="s">
        <v>96</v>
      </c>
      <c r="O288" t="s">
        <v>472</v>
      </c>
      <c r="P288" s="200">
        <v>6605652</v>
      </c>
      <c r="Q288" s="4">
        <f t="shared" si="231"/>
        <v>1.0916515504238568E-3</v>
      </c>
      <c r="R288">
        <v>1711</v>
      </c>
      <c r="S288" t="s">
        <v>96</v>
      </c>
      <c r="T288" t="s">
        <v>472</v>
      </c>
      <c r="U288" s="200">
        <v>6600505</v>
      </c>
      <c r="V288" s="4">
        <f t="shared" si="232"/>
        <v>1.115905297899053E-3</v>
      </c>
      <c r="W288" s="163">
        <v>1711</v>
      </c>
      <c r="X288" s="163" t="s">
        <v>96</v>
      </c>
      <c r="Y288" s="8" t="s">
        <v>472</v>
      </c>
      <c r="Z288" s="11">
        <v>6758944</v>
      </c>
      <c r="AA288" s="161">
        <f t="shared" si="233"/>
        <v>1.1167007860746698E-3</v>
      </c>
      <c r="AB288">
        <v>1711</v>
      </c>
      <c r="AC288" t="s">
        <v>96</v>
      </c>
      <c r="AD288" s="160">
        <v>6557091</v>
      </c>
      <c r="AE288" s="161">
        <f t="shared" si="234"/>
        <v>1.0636494108770083E-3</v>
      </c>
      <c r="AF288">
        <v>1711</v>
      </c>
      <c r="AG288" t="s">
        <v>96</v>
      </c>
      <c r="AH288" s="3">
        <v>6460551</v>
      </c>
      <c r="AI288" s="161">
        <f t="shared" si="235"/>
        <v>1.0831182537544767E-3</v>
      </c>
      <c r="AJ288">
        <v>1711</v>
      </c>
      <c r="AK288" t="s">
        <v>96</v>
      </c>
      <c r="AL288" s="3">
        <v>6204354</v>
      </c>
      <c r="AM288" s="161">
        <f t="shared" si="236"/>
        <v>1.0883644723218536E-3</v>
      </c>
      <c r="AN288" s="13">
        <v>1711</v>
      </c>
      <c r="AO288" s="13" t="s">
        <v>96</v>
      </c>
      <c r="AP288" s="3">
        <v>6639265</v>
      </c>
      <c r="AQ288" s="161">
        <f t="shared" si="237"/>
        <v>1.1500335729018342E-3</v>
      </c>
      <c r="AR288" s="179">
        <f t="shared" si="251"/>
        <v>5147</v>
      </c>
      <c r="AS288" s="4">
        <f t="shared" si="252"/>
        <v>-2.4253747475196227E-5</v>
      </c>
      <c r="AT288" s="4">
        <f t="shared" si="238"/>
        <v>7.7978881918883483E-4</v>
      </c>
      <c r="AU288" s="4">
        <f t="shared" si="253"/>
        <v>-2.1734592998939473E-2</v>
      </c>
      <c r="AV288" s="3">
        <f t="shared" si="254"/>
        <v>-158439</v>
      </c>
      <c r="AW288" s="164">
        <f t="shared" si="255"/>
        <v>-7.9548817561673341E-7</v>
      </c>
      <c r="AX288" s="4">
        <f t="shared" si="239"/>
        <v>-2.3441383742785857E-2</v>
      </c>
      <c r="AY288" s="4">
        <f t="shared" si="256"/>
        <v>-7.1235570489115957E-4</v>
      </c>
      <c r="AZ288" s="157">
        <f t="shared" si="240"/>
        <v>201853</v>
      </c>
      <c r="BA288" s="164">
        <f t="shared" si="257"/>
        <v>5.3051375197661491E-5</v>
      </c>
      <c r="BB288" s="4">
        <f t="shared" si="241"/>
        <v>3.078392537178453E-2</v>
      </c>
      <c r="BC288" s="4">
        <f t="shared" si="258"/>
        <v>4.9876749476990889E-2</v>
      </c>
      <c r="BD288" s="157">
        <f t="shared" si="242"/>
        <v>96540</v>
      </c>
      <c r="BE288" s="4">
        <f t="shared" si="259"/>
        <v>-1.9468842877468475E-5</v>
      </c>
      <c r="BF288" s="4">
        <f t="shared" si="243"/>
        <v>1.4942997895999892E-2</v>
      </c>
      <c r="BG288" s="4">
        <f t="shared" si="260"/>
        <v>-1.79748082076749E-2</v>
      </c>
      <c r="BH288" s="157">
        <f t="shared" si="244"/>
        <v>256197</v>
      </c>
      <c r="BI288" s="4">
        <f t="shared" si="261"/>
        <v>-5.2462185673768542E-6</v>
      </c>
      <c r="BJ288" s="4">
        <f t="shared" si="245"/>
        <v>4.1293098362859375E-2</v>
      </c>
      <c r="BK288" s="4">
        <f t="shared" si="262"/>
        <v>-4.8202773067232488E-3</v>
      </c>
      <c r="BL288" s="159">
        <f t="shared" si="246"/>
        <v>-434911</v>
      </c>
      <c r="BM288" s="4">
        <f t="shared" si="263"/>
        <v>-6.1669100579980632E-5</v>
      </c>
      <c r="BN288" s="4">
        <f t="shared" si="247"/>
        <v>-6.55058956074204E-2</v>
      </c>
      <c r="BO288" s="4">
        <f t="shared" si="264"/>
        <v>-5.3623739369950248E-2</v>
      </c>
      <c r="BP288" s="157">
        <f t="shared" si="248"/>
        <v>-38760</v>
      </c>
      <c r="BQ288" s="164">
        <f t="shared" si="265"/>
        <v>-3.333278682716447E-5</v>
      </c>
      <c r="BR288" s="4">
        <f t="shared" si="249"/>
        <v>-5.8379956215032841E-3</v>
      </c>
      <c r="BS288" s="4">
        <f t="shared" si="266"/>
        <v>-2.8984185864293657E-2</v>
      </c>
    </row>
    <row r="289" spans="1:71" x14ac:dyDescent="0.35">
      <c r="A289">
        <v>1714</v>
      </c>
      <c r="B289" t="s">
        <v>293</v>
      </c>
      <c r="C289" t="s">
        <v>472</v>
      </c>
      <c r="G289" s="200">
        <v>3813634</v>
      </c>
      <c r="H289" s="4">
        <f t="shared" si="250"/>
        <v>6.3447676996110662E-4</v>
      </c>
      <c r="I289" s="200">
        <v>358652</v>
      </c>
      <c r="J289" s="200">
        <v>4063873</v>
      </c>
      <c r="K289" s="4">
        <f t="shared" si="230"/>
        <v>6.6216783935386621E-4</v>
      </c>
      <c r="L289" s="200">
        <v>303824</v>
      </c>
      <c r="M289">
        <v>1714</v>
      </c>
      <c r="N289" t="s">
        <v>293</v>
      </c>
      <c r="O289" t="s">
        <v>472</v>
      </c>
      <c r="P289" s="200">
        <v>3809252</v>
      </c>
      <c r="Q289" s="4">
        <f t="shared" si="231"/>
        <v>6.2951785103956088E-4</v>
      </c>
      <c r="R289">
        <v>1714</v>
      </c>
      <c r="S289" t="s">
        <v>293</v>
      </c>
      <c r="T289" t="s">
        <v>472</v>
      </c>
      <c r="U289" s="200">
        <v>3676068</v>
      </c>
      <c r="V289" s="4">
        <f t="shared" si="232"/>
        <v>6.214893794697793E-4</v>
      </c>
      <c r="W289" s="163">
        <v>1714</v>
      </c>
      <c r="X289" s="163" t="s">
        <v>293</v>
      </c>
      <c r="Y289" s="8" t="s">
        <v>472</v>
      </c>
      <c r="Z289" s="11">
        <v>4140403</v>
      </c>
      <c r="AA289" s="161">
        <f t="shared" si="233"/>
        <v>6.8407006845535656E-4</v>
      </c>
      <c r="AB289">
        <v>1714</v>
      </c>
      <c r="AC289" t="s">
        <v>293</v>
      </c>
      <c r="AD289" s="160">
        <v>4267419</v>
      </c>
      <c r="AE289" s="161">
        <f t="shared" si="234"/>
        <v>6.922334470141335E-4</v>
      </c>
      <c r="AF289">
        <v>1714</v>
      </c>
      <c r="AG289" t="s">
        <v>293</v>
      </c>
      <c r="AH289" s="3">
        <v>3964154</v>
      </c>
      <c r="AI289" s="161">
        <f t="shared" si="235"/>
        <v>6.6459463876901892E-4</v>
      </c>
      <c r="AJ289">
        <v>1714</v>
      </c>
      <c r="AK289" t="s">
        <v>293</v>
      </c>
      <c r="AL289" s="3">
        <v>3876745</v>
      </c>
      <c r="AM289" s="161">
        <f t="shared" si="236"/>
        <v>6.8005654194641121E-4</v>
      </c>
      <c r="AN289" s="13">
        <v>1714</v>
      </c>
      <c r="AO289" s="13" t="s">
        <v>293</v>
      </c>
      <c r="AP289" s="3">
        <v>3935351</v>
      </c>
      <c r="AQ289" s="161">
        <f t="shared" si="237"/>
        <v>6.8166969855139184E-4</v>
      </c>
      <c r="AR289" s="179">
        <f t="shared" si="251"/>
        <v>133184</v>
      </c>
      <c r="AS289" s="4">
        <f t="shared" si="252"/>
        <v>8.028471569781581E-6</v>
      </c>
      <c r="AT289" s="4">
        <f t="shared" si="238"/>
        <v>3.6230015331598871E-2</v>
      </c>
      <c r="AU289" s="4">
        <f t="shared" si="253"/>
        <v>1.2918115473881522E-2</v>
      </c>
      <c r="AV289" s="3">
        <f t="shared" si="254"/>
        <v>-464335</v>
      </c>
      <c r="AW289" s="164">
        <f t="shared" si="255"/>
        <v>-6.2580688985577264E-5</v>
      </c>
      <c r="AX289" s="4">
        <f t="shared" si="239"/>
        <v>-0.11214729580671254</v>
      </c>
      <c r="AY289" s="4">
        <f t="shared" si="256"/>
        <v>-9.1482863921945407E-2</v>
      </c>
      <c r="AZ289" s="157">
        <f t="shared" si="240"/>
        <v>-127016</v>
      </c>
      <c r="BA289" s="164">
        <f t="shared" si="257"/>
        <v>-8.1633785587769325E-6</v>
      </c>
      <c r="BB289" s="4">
        <f t="shared" si="241"/>
        <v>-2.9764126747338381E-2</v>
      </c>
      <c r="BC289" s="4">
        <f t="shared" si="258"/>
        <v>-1.1792811505986446E-2</v>
      </c>
      <c r="BD289" s="157">
        <f t="shared" si="242"/>
        <v>303265</v>
      </c>
      <c r="BE289" s="4">
        <f t="shared" si="259"/>
        <v>2.7638808245114576E-5</v>
      </c>
      <c r="BF289" s="4">
        <f t="shared" si="243"/>
        <v>7.6501821069514447E-2</v>
      </c>
      <c r="BG289" s="4">
        <f t="shared" si="260"/>
        <v>4.1587467958375292E-2</v>
      </c>
      <c r="BH289" s="157">
        <f t="shared" si="244"/>
        <v>87409</v>
      </c>
      <c r="BI289" s="4">
        <f t="shared" si="261"/>
        <v>-1.5461903177392284E-5</v>
      </c>
      <c r="BJ289" s="4">
        <f t="shared" si="245"/>
        <v>2.2547007863555638E-2</v>
      </c>
      <c r="BK289" s="4">
        <f t="shared" si="262"/>
        <v>-2.2736202394492502E-2</v>
      </c>
      <c r="BL289" s="159">
        <f t="shared" si="246"/>
        <v>-58606</v>
      </c>
      <c r="BM289" s="4">
        <f t="shared" si="263"/>
        <v>-1.6131566049806378E-6</v>
      </c>
      <c r="BN289" s="4">
        <f t="shared" si="247"/>
        <v>-1.4892191319147898E-2</v>
      </c>
      <c r="BO289" s="4">
        <f t="shared" si="264"/>
        <v>-2.3664783815515603E-3</v>
      </c>
      <c r="BP289" s="157">
        <f t="shared" si="248"/>
        <v>-259283</v>
      </c>
      <c r="BQ289" s="164">
        <f t="shared" si="265"/>
        <v>2.4003699039647219E-6</v>
      </c>
      <c r="BR289" s="4">
        <f t="shared" si="249"/>
        <v>-6.5885609695297831E-2</v>
      </c>
      <c r="BS289" s="4">
        <f t="shared" si="266"/>
        <v>3.521309380577895E-3</v>
      </c>
    </row>
    <row r="290" spans="1:71" x14ac:dyDescent="0.35">
      <c r="A290">
        <v>1719</v>
      </c>
      <c r="B290" t="s">
        <v>92</v>
      </c>
      <c r="C290" t="s">
        <v>472</v>
      </c>
      <c r="G290" s="200">
        <v>2864159</v>
      </c>
      <c r="H290" s="4">
        <f t="shared" si="250"/>
        <v>4.7651199642520314E-4</v>
      </c>
      <c r="I290" s="200">
        <v>382266</v>
      </c>
      <c r="J290" s="200">
        <v>2722939</v>
      </c>
      <c r="K290" s="4">
        <f t="shared" si="230"/>
        <v>4.4367593040490615E-4</v>
      </c>
      <c r="L290" s="200">
        <v>291867</v>
      </c>
      <c r="M290">
        <v>1719</v>
      </c>
      <c r="N290" t="s">
        <v>92</v>
      </c>
      <c r="O290" t="s">
        <v>472</v>
      </c>
      <c r="P290" s="200">
        <v>2463164</v>
      </c>
      <c r="Q290" s="4">
        <f t="shared" si="231"/>
        <v>4.07063042308046E-4</v>
      </c>
      <c r="R290">
        <v>1719</v>
      </c>
      <c r="S290" t="s">
        <v>92</v>
      </c>
      <c r="T290" t="s">
        <v>472</v>
      </c>
      <c r="U290" s="200">
        <v>2502110</v>
      </c>
      <c r="V290" s="4">
        <f t="shared" si="232"/>
        <v>4.2301578514465171E-4</v>
      </c>
      <c r="W290" s="163">
        <v>1719</v>
      </c>
      <c r="X290" s="163" t="s">
        <v>92</v>
      </c>
      <c r="Y290" s="8" t="s">
        <v>472</v>
      </c>
      <c r="Z290" s="11">
        <v>2540435</v>
      </c>
      <c r="AA290" s="161">
        <f t="shared" si="233"/>
        <v>4.1972618229587402E-4</v>
      </c>
      <c r="AB290">
        <v>1719</v>
      </c>
      <c r="AC290" t="s">
        <v>92</v>
      </c>
      <c r="AD290" s="160">
        <v>2581499</v>
      </c>
      <c r="AE290" s="161">
        <f t="shared" si="234"/>
        <v>4.1875427541414106E-4</v>
      </c>
      <c r="AF290">
        <v>1719</v>
      </c>
      <c r="AG290" t="s">
        <v>92</v>
      </c>
      <c r="AH290" s="3">
        <v>2326383</v>
      </c>
      <c r="AI290" s="161">
        <f t="shared" si="235"/>
        <v>3.9002058687008289E-4</v>
      </c>
      <c r="AJ290">
        <v>1719</v>
      </c>
      <c r="AK290" t="s">
        <v>92</v>
      </c>
      <c r="AL290" s="3">
        <v>2135977</v>
      </c>
      <c r="AM290" s="161">
        <f t="shared" si="236"/>
        <v>3.7469194705792348E-4</v>
      </c>
      <c r="AN290" s="13">
        <v>1719</v>
      </c>
      <c r="AO290" s="13" t="s">
        <v>92</v>
      </c>
      <c r="AP290" s="3">
        <v>2077541</v>
      </c>
      <c r="AQ290" s="161">
        <f t="shared" si="237"/>
        <v>3.5986542171159751E-4</v>
      </c>
      <c r="AR290" s="179">
        <f t="shared" si="251"/>
        <v>-38946</v>
      </c>
      <c r="AS290" s="4">
        <f t="shared" si="252"/>
        <v>-1.5952742836605716E-5</v>
      </c>
      <c r="AT290" s="4">
        <f t="shared" si="238"/>
        <v>-1.5565262918097126E-2</v>
      </c>
      <c r="AU290" s="4">
        <f t="shared" si="253"/>
        <v>-3.7711932738279781E-2</v>
      </c>
      <c r="AV290" s="3">
        <f t="shared" si="254"/>
        <v>-38325</v>
      </c>
      <c r="AW290" s="164">
        <f t="shared" si="255"/>
        <v>3.2896028487776948E-6</v>
      </c>
      <c r="AX290" s="4">
        <f t="shared" si="239"/>
        <v>-1.5085999051343569E-2</v>
      </c>
      <c r="AY290" s="4">
        <f t="shared" si="256"/>
        <v>7.8374973674117457E-3</v>
      </c>
      <c r="AZ290" s="157">
        <f t="shared" si="240"/>
        <v>-41064</v>
      </c>
      <c r="BA290" s="164">
        <f t="shared" si="257"/>
        <v>9.7190688173295946E-7</v>
      </c>
      <c r="BB290" s="4">
        <f t="shared" si="241"/>
        <v>-1.590703695798449E-2</v>
      </c>
      <c r="BC290" s="4">
        <f t="shared" si="258"/>
        <v>2.3209479611205393E-3</v>
      </c>
      <c r="BD290" s="157">
        <f t="shared" si="242"/>
        <v>255116</v>
      </c>
      <c r="BE290" s="4">
        <f t="shared" si="259"/>
        <v>2.8733688544058166E-5</v>
      </c>
      <c r="BF290" s="4">
        <f t="shared" si="243"/>
        <v>0.10966208057744577</v>
      </c>
      <c r="BG290" s="4">
        <f t="shared" si="260"/>
        <v>7.3672235546964726E-2</v>
      </c>
      <c r="BH290" s="157">
        <f t="shared" si="244"/>
        <v>190406</v>
      </c>
      <c r="BI290" s="4">
        <f t="shared" si="261"/>
        <v>1.5328639812159416E-5</v>
      </c>
      <c r="BJ290" s="4">
        <f t="shared" si="245"/>
        <v>8.9142345633871523E-2</v>
      </c>
      <c r="BK290" s="4">
        <f t="shared" si="262"/>
        <v>4.0909979337745865E-2</v>
      </c>
      <c r="BL290" s="159">
        <f t="shared" si="246"/>
        <v>58436</v>
      </c>
      <c r="BM290" s="4">
        <f t="shared" si="263"/>
        <v>1.4826525346325968E-5</v>
      </c>
      <c r="BN290" s="4">
        <f t="shared" si="247"/>
        <v>2.8127483404659644E-2</v>
      </c>
      <c r="BO290" s="4">
        <f t="shared" si="264"/>
        <v>4.1200194438820538E-2</v>
      </c>
      <c r="BP290" s="157">
        <f t="shared" si="248"/>
        <v>424569</v>
      </c>
      <c r="BQ290" s="164">
        <f t="shared" si="265"/>
        <v>5.9860760584276509E-5</v>
      </c>
      <c r="BR290" s="4">
        <f t="shared" si="249"/>
        <v>0.2043613098369659</v>
      </c>
      <c r="BS290" s="4">
        <f t="shared" si="266"/>
        <v>0.16634207393298814</v>
      </c>
    </row>
    <row r="291" spans="1:71" x14ac:dyDescent="0.35">
      <c r="A291">
        <v>1721</v>
      </c>
      <c r="B291" t="s">
        <v>42</v>
      </c>
      <c r="C291" t="s">
        <v>472</v>
      </c>
      <c r="G291" s="200">
        <v>4356734</v>
      </c>
      <c r="H291" s="4">
        <f t="shared" si="250"/>
        <v>7.2483267033483865E-4</v>
      </c>
      <c r="I291" s="200">
        <v>410928</v>
      </c>
      <c r="J291" s="200">
        <v>4379396</v>
      </c>
      <c r="K291" s="4">
        <f t="shared" si="230"/>
        <v>7.1357918591328129E-4</v>
      </c>
      <c r="L291" s="200">
        <v>522343</v>
      </c>
      <c r="M291">
        <v>1721</v>
      </c>
      <c r="N291" t="s">
        <v>42</v>
      </c>
      <c r="O291" t="s">
        <v>472</v>
      </c>
      <c r="P291" s="200">
        <v>4072413</v>
      </c>
      <c r="Q291" s="4">
        <f t="shared" si="231"/>
        <v>6.7300789769371286E-4</v>
      </c>
      <c r="R291">
        <v>1721</v>
      </c>
      <c r="S291" t="s">
        <v>42</v>
      </c>
      <c r="T291" t="s">
        <v>472</v>
      </c>
      <c r="U291" s="200">
        <v>4156802</v>
      </c>
      <c r="V291" s="4">
        <f t="shared" si="232"/>
        <v>7.0276401186233157E-4</v>
      </c>
      <c r="W291" s="163">
        <v>1721</v>
      </c>
      <c r="X291" s="163" t="s">
        <v>42</v>
      </c>
      <c r="Y291" s="8" t="s">
        <v>472</v>
      </c>
      <c r="Z291" s="11">
        <v>4440819</v>
      </c>
      <c r="AA291" s="161">
        <f t="shared" si="233"/>
        <v>7.3370426920467597E-4</v>
      </c>
      <c r="AB291">
        <v>1721</v>
      </c>
      <c r="AC291" t="s">
        <v>42</v>
      </c>
      <c r="AD291" s="160">
        <v>4285107</v>
      </c>
      <c r="AE291" s="161">
        <f t="shared" si="234"/>
        <v>6.9510268137119705E-4</v>
      </c>
      <c r="AF291">
        <v>1721</v>
      </c>
      <c r="AG291" t="s">
        <v>42</v>
      </c>
      <c r="AH291" s="3">
        <v>3836143</v>
      </c>
      <c r="AI291" s="161">
        <f t="shared" si="235"/>
        <v>6.4313345832460109E-4</v>
      </c>
      <c r="AJ291">
        <v>1721</v>
      </c>
      <c r="AK291" t="s">
        <v>42</v>
      </c>
      <c r="AL291" s="3">
        <v>3321832</v>
      </c>
      <c r="AM291" s="161">
        <f t="shared" si="236"/>
        <v>5.8271399920472742E-4</v>
      </c>
      <c r="AN291" s="13">
        <v>1721</v>
      </c>
      <c r="AO291" s="13" t="s">
        <v>42</v>
      </c>
      <c r="AP291" s="3">
        <v>3337957</v>
      </c>
      <c r="AQ291" s="161">
        <f t="shared" si="237"/>
        <v>5.7819090138783256E-4</v>
      </c>
      <c r="AR291" s="179">
        <f t="shared" si="251"/>
        <v>-84389</v>
      </c>
      <c r="AS291" s="4">
        <f t="shared" si="252"/>
        <v>-2.9756114168618709E-5</v>
      </c>
      <c r="AT291" s="4">
        <f t="shared" si="238"/>
        <v>-2.0301424027413383E-2</v>
      </c>
      <c r="AU291" s="4">
        <f t="shared" si="253"/>
        <v>-4.2341545193477839E-2</v>
      </c>
      <c r="AV291" s="3">
        <f t="shared" si="254"/>
        <v>-284017</v>
      </c>
      <c r="AW291" s="164">
        <f t="shared" si="255"/>
        <v>-3.09402573423444E-5</v>
      </c>
      <c r="AX291" s="4">
        <f t="shared" si="239"/>
        <v>-6.3955995504432858E-2</v>
      </c>
      <c r="AY291" s="4">
        <f t="shared" si="256"/>
        <v>-4.2169929549248988E-2</v>
      </c>
      <c r="AZ291" s="157">
        <f t="shared" si="240"/>
        <v>155712</v>
      </c>
      <c r="BA291" s="164">
        <f t="shared" si="257"/>
        <v>3.860158783347892E-5</v>
      </c>
      <c r="BB291" s="4">
        <f t="shared" si="241"/>
        <v>3.6337949087385683E-2</v>
      </c>
      <c r="BC291" s="4">
        <f t="shared" si="258"/>
        <v>5.5533648291114839E-2</v>
      </c>
      <c r="BD291" s="157">
        <f t="shared" si="242"/>
        <v>448964</v>
      </c>
      <c r="BE291" s="4">
        <f t="shared" si="259"/>
        <v>5.1969223046595967E-5</v>
      </c>
      <c r="BF291" s="4">
        <f t="shared" si="243"/>
        <v>0.11703526171990981</v>
      </c>
      <c r="BG291" s="4">
        <f t="shared" si="260"/>
        <v>8.0806281144163647E-2</v>
      </c>
      <c r="BH291" s="157">
        <f t="shared" si="244"/>
        <v>514311</v>
      </c>
      <c r="BI291" s="4">
        <f t="shared" si="261"/>
        <v>6.0419459119873662E-5</v>
      </c>
      <c r="BJ291" s="4">
        <f t="shared" si="245"/>
        <v>0.15482751686418819</v>
      </c>
      <c r="BK291" s="4">
        <f t="shared" si="262"/>
        <v>0.10368630100243435</v>
      </c>
      <c r="BL291" s="159">
        <f t="shared" si="246"/>
        <v>-16125</v>
      </c>
      <c r="BM291" s="4">
        <f t="shared" si="263"/>
        <v>4.5230978168948671E-6</v>
      </c>
      <c r="BN291" s="4">
        <f t="shared" si="247"/>
        <v>-4.8307991984318554E-3</v>
      </c>
      <c r="BO291" s="4">
        <f t="shared" si="264"/>
        <v>7.8228450258177162E-3</v>
      </c>
      <c r="BP291" s="157">
        <f t="shared" si="248"/>
        <v>818845</v>
      </c>
      <c r="BQ291" s="164">
        <f t="shared" si="265"/>
        <v>1.5551336781684342E-4</v>
      </c>
      <c r="BR291" s="4">
        <f t="shared" si="249"/>
        <v>0.24531322602418185</v>
      </c>
      <c r="BS291" s="4">
        <f t="shared" si="266"/>
        <v>0.26896543588556032</v>
      </c>
    </row>
    <row r="292" spans="1:71" x14ac:dyDescent="0.35">
      <c r="A292">
        <v>1723</v>
      </c>
      <c r="B292" t="s">
        <v>15</v>
      </c>
      <c r="C292" t="s">
        <v>471</v>
      </c>
      <c r="G292" s="200">
        <v>1072115</v>
      </c>
      <c r="H292" s="4">
        <f t="shared" si="250"/>
        <v>1.7836847013291045E-4</v>
      </c>
      <c r="I292" s="200">
        <v>79330</v>
      </c>
      <c r="J292" s="200">
        <v>1141568</v>
      </c>
      <c r="K292" s="4">
        <f t="shared" si="230"/>
        <v>1.8600719462333453E-4</v>
      </c>
      <c r="L292" s="200">
        <v>48139</v>
      </c>
      <c r="M292">
        <v>1723</v>
      </c>
      <c r="N292" t="s">
        <v>15</v>
      </c>
      <c r="O292" t="s">
        <v>471</v>
      </c>
      <c r="P292" s="200">
        <v>1142048</v>
      </c>
      <c r="Q292" s="4">
        <f t="shared" si="231"/>
        <v>1.8873511197054656E-4</v>
      </c>
      <c r="R292">
        <v>1723</v>
      </c>
      <c r="S292" t="s">
        <v>15</v>
      </c>
      <c r="T292" t="s">
        <v>471</v>
      </c>
      <c r="U292" s="200">
        <v>1178201</v>
      </c>
      <c r="V292" s="4">
        <f t="shared" si="232"/>
        <v>1.9919093128328242E-4</v>
      </c>
      <c r="W292" s="163">
        <v>1723</v>
      </c>
      <c r="X292" s="163" t="s">
        <v>15</v>
      </c>
      <c r="Y292" s="8" t="s">
        <v>471</v>
      </c>
      <c r="Z292" s="11">
        <v>1260076</v>
      </c>
      <c r="AA292" s="161">
        <f t="shared" si="233"/>
        <v>2.0818753043579376E-4</v>
      </c>
      <c r="AB292">
        <v>1723</v>
      </c>
      <c r="AC292" t="s">
        <v>15</v>
      </c>
      <c r="AD292" s="160">
        <v>1352009</v>
      </c>
      <c r="AE292" s="161">
        <f t="shared" si="234"/>
        <v>2.1931426242985082E-4</v>
      </c>
      <c r="AF292">
        <v>1723</v>
      </c>
      <c r="AG292" t="s">
        <v>15</v>
      </c>
      <c r="AH292" s="3">
        <v>1194309</v>
      </c>
      <c r="AI292" s="161">
        <f t="shared" si="235"/>
        <v>2.002271754411126E-4</v>
      </c>
      <c r="AJ292">
        <v>1723</v>
      </c>
      <c r="AK292" t="s">
        <v>15</v>
      </c>
      <c r="AL292" s="3">
        <v>974988</v>
      </c>
      <c r="AM292" s="161">
        <f t="shared" si="236"/>
        <v>1.7103187537979609E-4</v>
      </c>
      <c r="AN292" s="13">
        <v>1723</v>
      </c>
      <c r="AO292" s="13" t="s">
        <v>15</v>
      </c>
      <c r="AP292" s="3">
        <v>929731</v>
      </c>
      <c r="AQ292" s="161">
        <f t="shared" si="237"/>
        <v>1.6104521566281737E-4</v>
      </c>
      <c r="AR292" s="179">
        <f t="shared" si="251"/>
        <v>-36153</v>
      </c>
      <c r="AS292" s="4">
        <f t="shared" si="252"/>
        <v>-1.0455819312735854E-5</v>
      </c>
      <c r="AT292" s="4">
        <f t="shared" si="238"/>
        <v>-3.0684917089698616E-2</v>
      </c>
      <c r="AU292" s="4">
        <f t="shared" si="253"/>
        <v>-5.2491442483724081E-2</v>
      </c>
      <c r="AV292" s="3">
        <f t="shared" si="254"/>
        <v>-81875</v>
      </c>
      <c r="AW292" s="164">
        <f t="shared" si="255"/>
        <v>-8.9965991525113435E-6</v>
      </c>
      <c r="AX292" s="4">
        <f t="shared" si="239"/>
        <v>-6.4976239528409391E-2</v>
      </c>
      <c r="AY292" s="4">
        <f t="shared" si="256"/>
        <v>-4.3213919362408433E-2</v>
      </c>
      <c r="AZ292" s="157">
        <f t="shared" si="240"/>
        <v>-91933</v>
      </c>
      <c r="BA292" s="164">
        <f t="shared" si="257"/>
        <v>-1.1126731994057058E-5</v>
      </c>
      <c r="BB292" s="4">
        <f t="shared" si="241"/>
        <v>-6.7997328420151049E-2</v>
      </c>
      <c r="BC292" s="4">
        <f t="shared" si="258"/>
        <v>-5.0734192435916113E-2</v>
      </c>
      <c r="BD292" s="157">
        <f t="shared" si="242"/>
        <v>157700</v>
      </c>
      <c r="BE292" s="4">
        <f t="shared" si="259"/>
        <v>1.9087086988738223E-5</v>
      </c>
      <c r="BF292" s="4">
        <f t="shared" si="243"/>
        <v>0.1320428800251861</v>
      </c>
      <c r="BG292" s="4">
        <f t="shared" si="260"/>
        <v>9.5327155001254021E-2</v>
      </c>
      <c r="BH292" s="157">
        <f t="shared" si="244"/>
        <v>219321</v>
      </c>
      <c r="BI292" s="4">
        <f t="shared" si="261"/>
        <v>2.9195300061316513E-5</v>
      </c>
      <c r="BJ292" s="4">
        <f t="shared" si="245"/>
        <v>0.22494738396780267</v>
      </c>
      <c r="BK292" s="4">
        <f t="shared" si="262"/>
        <v>0.17070092926529029</v>
      </c>
      <c r="BL292" s="159">
        <f t="shared" si="246"/>
        <v>45257</v>
      </c>
      <c r="BM292" s="4">
        <f t="shared" si="263"/>
        <v>9.986659716978714E-6</v>
      </c>
      <c r="BN292" s="4">
        <f t="shared" si="247"/>
        <v>4.8677520702224621E-2</v>
      </c>
      <c r="BO292" s="4">
        <f t="shared" si="264"/>
        <v>6.2011526861424582E-2</v>
      </c>
      <c r="BP292" s="157">
        <f t="shared" si="248"/>
        <v>248470</v>
      </c>
      <c r="BQ292" s="164">
        <f t="shared" si="265"/>
        <v>4.7142314772976392E-5</v>
      </c>
      <c r="BR292" s="4">
        <f t="shared" si="249"/>
        <v>0.26724934416514023</v>
      </c>
      <c r="BS292" s="4">
        <f t="shared" si="266"/>
        <v>0.29272719825268773</v>
      </c>
    </row>
    <row r="293" spans="1:71" x14ac:dyDescent="0.35">
      <c r="A293">
        <v>1724</v>
      </c>
      <c r="B293" t="s">
        <v>37</v>
      </c>
      <c r="C293" t="s">
        <v>472</v>
      </c>
      <c r="G293" s="200">
        <v>2000848</v>
      </c>
      <c r="H293" s="4">
        <f t="shared" si="250"/>
        <v>3.3288238363281329E-4</v>
      </c>
      <c r="I293" s="200">
        <v>347068</v>
      </c>
      <c r="J293" s="200">
        <v>2100363</v>
      </c>
      <c r="K293" s="4">
        <f t="shared" si="230"/>
        <v>3.4223333986293483E-4</v>
      </c>
      <c r="L293" s="200">
        <v>248784</v>
      </c>
      <c r="M293">
        <v>1724</v>
      </c>
      <c r="N293" t="s">
        <v>37</v>
      </c>
      <c r="O293" t="s">
        <v>472</v>
      </c>
      <c r="P293" s="200">
        <v>1999205</v>
      </c>
      <c r="Q293" s="4">
        <f t="shared" si="231"/>
        <v>3.3038907254955707E-4</v>
      </c>
      <c r="R293">
        <v>1724</v>
      </c>
      <c r="S293" t="s">
        <v>37</v>
      </c>
      <c r="T293" t="s">
        <v>472</v>
      </c>
      <c r="U293" s="200">
        <v>1901423</v>
      </c>
      <c r="V293" s="4">
        <f t="shared" si="232"/>
        <v>3.2146146381937607E-4</v>
      </c>
      <c r="W293" s="163">
        <v>1724</v>
      </c>
      <c r="X293" s="163" t="s">
        <v>37</v>
      </c>
      <c r="Y293" s="8" t="s">
        <v>472</v>
      </c>
      <c r="Z293" s="11">
        <v>2030869</v>
      </c>
      <c r="AA293" s="161">
        <f t="shared" si="233"/>
        <v>3.3553658806977522E-4</v>
      </c>
      <c r="AB293">
        <v>1724</v>
      </c>
      <c r="AC293" t="s">
        <v>37</v>
      </c>
      <c r="AD293" s="160">
        <v>2023285</v>
      </c>
      <c r="AE293" s="161">
        <f t="shared" si="234"/>
        <v>3.2820436658364014E-4</v>
      </c>
      <c r="AF293">
        <v>1724</v>
      </c>
      <c r="AG293" t="s">
        <v>37</v>
      </c>
      <c r="AH293" s="3">
        <v>1967161</v>
      </c>
      <c r="AI293" s="161">
        <f t="shared" si="235"/>
        <v>3.2979663610331541E-4</v>
      </c>
      <c r="AJ293">
        <v>1724</v>
      </c>
      <c r="AK293" t="s">
        <v>37</v>
      </c>
      <c r="AL293" s="3">
        <v>1901813</v>
      </c>
      <c r="AM293" s="161">
        <f t="shared" si="236"/>
        <v>3.3361502296610433E-4</v>
      </c>
      <c r="AN293" s="13">
        <v>1724</v>
      </c>
      <c r="AO293" s="13" t="s">
        <v>37</v>
      </c>
      <c r="AP293" s="3">
        <v>2008556</v>
      </c>
      <c r="AQ293" s="161">
        <f t="shared" si="237"/>
        <v>3.4791604688974104E-4</v>
      </c>
      <c r="AR293" s="179">
        <f t="shared" si="251"/>
        <v>97782</v>
      </c>
      <c r="AS293" s="4">
        <f t="shared" si="252"/>
        <v>8.9276087301809991E-6</v>
      </c>
      <c r="AT293" s="4">
        <f t="shared" si="238"/>
        <v>5.1425695387086405E-2</v>
      </c>
      <c r="AU293" s="4">
        <f t="shared" si="253"/>
        <v>2.7771940761139806E-2</v>
      </c>
      <c r="AV293" s="3">
        <f t="shared" si="254"/>
        <v>-129446</v>
      </c>
      <c r="AW293" s="164">
        <f t="shared" si="255"/>
        <v>-1.4075124250399144E-5</v>
      </c>
      <c r="AX293" s="4">
        <f t="shared" si="239"/>
        <v>-6.3739217054374256E-2</v>
      </c>
      <c r="AY293" s="4">
        <f t="shared" si="256"/>
        <v>-4.1948105663732284E-2</v>
      </c>
      <c r="AZ293" s="157">
        <f t="shared" si="240"/>
        <v>7584</v>
      </c>
      <c r="BA293" s="164">
        <f t="shared" si="257"/>
        <v>7.332221486135073E-6</v>
      </c>
      <c r="BB293" s="4">
        <f t="shared" si="241"/>
        <v>3.7483597219373443E-3</v>
      </c>
      <c r="BC293" s="4">
        <f t="shared" si="258"/>
        <v>2.2340414182961572E-2</v>
      </c>
      <c r="BD293" s="157">
        <f t="shared" si="242"/>
        <v>56124</v>
      </c>
      <c r="BE293" s="4">
        <f t="shared" si="259"/>
        <v>-1.5922695196752623E-6</v>
      </c>
      <c r="BF293" s="4">
        <f t="shared" si="243"/>
        <v>2.8530455819325413E-2</v>
      </c>
      <c r="BG293" s="4">
        <f t="shared" si="260"/>
        <v>-4.8280344471932453E-3</v>
      </c>
      <c r="BH293" s="157">
        <f t="shared" si="244"/>
        <v>65348</v>
      </c>
      <c r="BI293" s="4">
        <f t="shared" si="261"/>
        <v>-3.8183868627889245E-6</v>
      </c>
      <c r="BJ293" s="4">
        <f t="shared" si="245"/>
        <v>3.4360896681219444E-2</v>
      </c>
      <c r="BK293" s="4">
        <f t="shared" si="262"/>
        <v>-1.1445488362125937E-2</v>
      </c>
      <c r="BL293" s="159">
        <f t="shared" si="246"/>
        <v>-106743</v>
      </c>
      <c r="BM293" s="4">
        <f t="shared" si="263"/>
        <v>-1.430102392363671E-5</v>
      </c>
      <c r="BN293" s="4">
        <f t="shared" si="247"/>
        <v>-5.3144149329169811E-2</v>
      </c>
      <c r="BO293" s="4">
        <f t="shared" si="264"/>
        <v>-4.1104812645128969E-2</v>
      </c>
      <c r="BP293" s="157">
        <f t="shared" si="248"/>
        <v>-107133</v>
      </c>
      <c r="BQ293" s="164">
        <f t="shared" si="265"/>
        <v>-1.2379458819965824E-5</v>
      </c>
      <c r="BR293" s="4">
        <f t="shared" si="249"/>
        <v>-5.3338318672718113E-2</v>
      </c>
      <c r="BS293" s="4">
        <f t="shared" si="266"/>
        <v>-3.5581741430538355E-2</v>
      </c>
    </row>
    <row r="294" spans="1:71" x14ac:dyDescent="0.35">
      <c r="A294">
        <v>1728</v>
      </c>
      <c r="B294" t="s">
        <v>47</v>
      </c>
      <c r="C294" t="s">
        <v>472</v>
      </c>
      <c r="G294" s="200">
        <v>2320828</v>
      </c>
      <c r="H294" s="4">
        <f t="shared" si="250"/>
        <v>3.8611766443116856E-4</v>
      </c>
      <c r="I294" s="200">
        <v>542937</v>
      </c>
      <c r="J294" s="200">
        <v>2124496</v>
      </c>
      <c r="K294" s="4">
        <f t="shared" si="230"/>
        <v>3.4616557309638649E-4</v>
      </c>
      <c r="L294" s="200">
        <v>377352</v>
      </c>
      <c r="M294">
        <v>1728</v>
      </c>
      <c r="N294" t="s">
        <v>47</v>
      </c>
      <c r="O294" t="s">
        <v>472</v>
      </c>
      <c r="P294" s="200">
        <v>1955618</v>
      </c>
      <c r="Q294" s="4">
        <f t="shared" si="231"/>
        <v>3.2318587502593266E-4</v>
      </c>
      <c r="R294">
        <v>1728</v>
      </c>
      <c r="S294" t="s">
        <v>47</v>
      </c>
      <c r="T294" t="s">
        <v>472</v>
      </c>
      <c r="U294" s="200">
        <v>2012105</v>
      </c>
      <c r="V294" s="4">
        <f t="shared" si="232"/>
        <v>3.4017376389066804E-4</v>
      </c>
      <c r="W294" s="163">
        <v>1728</v>
      </c>
      <c r="X294" s="163" t="s">
        <v>47</v>
      </c>
      <c r="Y294" s="8" t="s">
        <v>472</v>
      </c>
      <c r="Z294" s="11">
        <v>2106994</v>
      </c>
      <c r="AA294" s="161">
        <f t="shared" si="233"/>
        <v>3.4811382607321688E-4</v>
      </c>
      <c r="AB294">
        <v>1728</v>
      </c>
      <c r="AC294" t="s">
        <v>47</v>
      </c>
      <c r="AD294" s="160">
        <v>2205375</v>
      </c>
      <c r="AE294" s="161">
        <f t="shared" si="234"/>
        <v>3.5774184306926378E-4</v>
      </c>
      <c r="AF294">
        <v>1728</v>
      </c>
      <c r="AG294" t="s">
        <v>47</v>
      </c>
      <c r="AH294" s="3">
        <v>2003535</v>
      </c>
      <c r="AI294" s="161">
        <f t="shared" si="235"/>
        <v>3.3589477593102749E-4</v>
      </c>
      <c r="AJ294">
        <v>1728</v>
      </c>
      <c r="AK294" t="s">
        <v>47</v>
      </c>
      <c r="AL294" s="3">
        <v>2012757</v>
      </c>
      <c r="AM294" s="161">
        <f t="shared" si="236"/>
        <v>3.5307676032301138E-4</v>
      </c>
      <c r="AN294" s="13">
        <v>1728</v>
      </c>
      <c r="AO294" s="13" t="s">
        <v>47</v>
      </c>
      <c r="AP294" s="3">
        <v>1856761</v>
      </c>
      <c r="AQ294" s="161">
        <f t="shared" si="237"/>
        <v>3.2162257220562558E-4</v>
      </c>
      <c r="AR294" s="179">
        <f t="shared" si="251"/>
        <v>-56487</v>
      </c>
      <c r="AS294" s="4">
        <f t="shared" si="252"/>
        <v>-1.6987888864735388E-5</v>
      </c>
      <c r="AT294" s="4">
        <f t="shared" si="238"/>
        <v>-2.8073584629032779E-2</v>
      </c>
      <c r="AU294" s="4">
        <f t="shared" si="253"/>
        <v>-4.9938856749091626E-2</v>
      </c>
      <c r="AV294" s="3">
        <f t="shared" si="254"/>
        <v>-94889</v>
      </c>
      <c r="AW294" s="164">
        <f t="shared" si="255"/>
        <v>-7.9400621825488323E-6</v>
      </c>
      <c r="AX294" s="4">
        <f t="shared" si="239"/>
        <v>-4.5035249269812824E-2</v>
      </c>
      <c r="AY294" s="4">
        <f t="shared" si="256"/>
        <v>-2.2808810187501263E-2</v>
      </c>
      <c r="AZ294" s="157">
        <f t="shared" si="240"/>
        <v>-98381</v>
      </c>
      <c r="BA294" s="164">
        <f t="shared" si="257"/>
        <v>-9.6280169960469004E-6</v>
      </c>
      <c r="BB294" s="4">
        <f t="shared" si="241"/>
        <v>-4.460964688545032E-2</v>
      </c>
      <c r="BC294" s="4">
        <f t="shared" si="258"/>
        <v>-2.6913309646539679E-2</v>
      </c>
      <c r="BD294" s="157">
        <f t="shared" si="242"/>
        <v>201840</v>
      </c>
      <c r="BE294" s="4">
        <f t="shared" si="259"/>
        <v>2.1847067138236291E-5</v>
      </c>
      <c r="BF294" s="4">
        <f t="shared" si="243"/>
        <v>0.10074193862348299</v>
      </c>
      <c r="BG294" s="4">
        <f t="shared" si="260"/>
        <v>6.504140196191191E-2</v>
      </c>
      <c r="BH294" s="157">
        <f t="shared" si="244"/>
        <v>-9222</v>
      </c>
      <c r="BI294" s="4">
        <f t="shared" si="261"/>
        <v>-1.7181984391983899E-5</v>
      </c>
      <c r="BJ294" s="4">
        <f t="shared" si="245"/>
        <v>-4.5817751472234354E-3</v>
      </c>
      <c r="BK294" s="4">
        <f t="shared" si="262"/>
        <v>-4.8663594783935948E-2</v>
      </c>
      <c r="BL294" s="159">
        <f t="shared" si="246"/>
        <v>155996</v>
      </c>
      <c r="BM294" s="4">
        <f t="shared" si="263"/>
        <v>3.1454188117385805E-5</v>
      </c>
      <c r="BN294" s="4">
        <f t="shared" si="247"/>
        <v>8.4015120955254874E-2</v>
      </c>
      <c r="BO294" s="4">
        <f t="shared" si="264"/>
        <v>9.7798447110471906E-2</v>
      </c>
      <c r="BP294" s="157">
        <f t="shared" si="248"/>
        <v>155344</v>
      </c>
      <c r="BQ294" s="164">
        <f t="shared" si="265"/>
        <v>2.6491253867591297E-5</v>
      </c>
      <c r="BR294" s="4">
        <f t="shared" si="249"/>
        <v>8.3663971830515618E-2</v>
      </c>
      <c r="BS294" s="4">
        <f t="shared" si="266"/>
        <v>8.2367520680900558E-2</v>
      </c>
    </row>
    <row r="295" spans="1:71" x14ac:dyDescent="0.35">
      <c r="A295">
        <v>1729</v>
      </c>
      <c r="B295" t="s">
        <v>128</v>
      </c>
      <c r="C295" t="s">
        <v>471</v>
      </c>
      <c r="G295" s="200">
        <v>2256605</v>
      </c>
      <c r="H295" s="4">
        <f t="shared" si="250"/>
        <v>3.7543284213379757E-4</v>
      </c>
      <c r="I295" s="200">
        <v>187390</v>
      </c>
      <c r="J295" s="200">
        <v>2461440</v>
      </c>
      <c r="K295" s="4">
        <f t="shared" si="230"/>
        <v>4.0106725936051165E-4</v>
      </c>
      <c r="L295" s="200">
        <v>178167</v>
      </c>
      <c r="M295">
        <v>1729</v>
      </c>
      <c r="N295" t="s">
        <v>128</v>
      </c>
      <c r="O295" t="s">
        <v>471</v>
      </c>
      <c r="P295" s="200">
        <v>2364733</v>
      </c>
      <c r="Q295" s="4">
        <f t="shared" si="231"/>
        <v>3.9079631288303687E-4</v>
      </c>
      <c r="R295">
        <v>1729</v>
      </c>
      <c r="S295" t="s">
        <v>128</v>
      </c>
      <c r="T295" t="s">
        <v>471</v>
      </c>
      <c r="U295" s="200">
        <v>2232764</v>
      </c>
      <c r="V295" s="4">
        <f t="shared" si="232"/>
        <v>3.7747917417807898E-4</v>
      </c>
      <c r="W295" s="163">
        <v>1729</v>
      </c>
      <c r="X295" s="163" t="s">
        <v>128</v>
      </c>
      <c r="Y295" s="8" t="s">
        <v>471</v>
      </c>
      <c r="Z295" s="11">
        <v>2322341</v>
      </c>
      <c r="AA295" s="161">
        <f t="shared" si="233"/>
        <v>3.8369307694122553E-4</v>
      </c>
      <c r="AB295">
        <v>1729</v>
      </c>
      <c r="AC295" t="s">
        <v>128</v>
      </c>
      <c r="AD295" s="160">
        <v>2256778</v>
      </c>
      <c r="AE295" s="161">
        <f t="shared" si="234"/>
        <v>3.6608010933204875E-4</v>
      </c>
      <c r="AF295">
        <v>1729</v>
      </c>
      <c r="AG295" t="s">
        <v>128</v>
      </c>
      <c r="AH295" s="3">
        <v>2267833</v>
      </c>
      <c r="AI295" s="161">
        <f t="shared" si="235"/>
        <v>3.8020461703139194E-4</v>
      </c>
      <c r="AJ295">
        <v>1729</v>
      </c>
      <c r="AK295" t="s">
        <v>128</v>
      </c>
      <c r="AL295" s="3">
        <v>2034719</v>
      </c>
      <c r="AM295" s="161">
        <f t="shared" si="236"/>
        <v>3.5692932265925665E-4</v>
      </c>
      <c r="AN295" s="13">
        <v>1729</v>
      </c>
      <c r="AO295" s="13" t="s">
        <v>128</v>
      </c>
      <c r="AP295" s="3">
        <v>1895142</v>
      </c>
      <c r="AQ295" s="161">
        <f t="shared" si="237"/>
        <v>3.2827081392538599E-4</v>
      </c>
      <c r="AR295" s="179">
        <f t="shared" si="251"/>
        <v>131969</v>
      </c>
      <c r="AS295" s="4">
        <f t="shared" si="252"/>
        <v>1.3317138704957887E-5</v>
      </c>
      <c r="AT295" s="4">
        <f t="shared" si="238"/>
        <v>5.9105664548514757E-2</v>
      </c>
      <c r="AU295" s="4">
        <f t="shared" si="253"/>
        <v>3.5279134892552813E-2</v>
      </c>
      <c r="AV295" s="3">
        <f t="shared" si="254"/>
        <v>-89577</v>
      </c>
      <c r="AW295" s="164">
        <f t="shared" si="255"/>
        <v>-6.2139027631465484E-6</v>
      </c>
      <c r="AX295" s="4">
        <f t="shared" si="239"/>
        <v>-3.857185486541382E-2</v>
      </c>
      <c r="AY295" s="4">
        <f t="shared" si="256"/>
        <v>-1.6194982752056275E-2</v>
      </c>
      <c r="AZ295" s="157">
        <f t="shared" si="240"/>
        <v>65563</v>
      </c>
      <c r="BA295" s="164">
        <f t="shared" si="257"/>
        <v>1.7612967609176777E-5</v>
      </c>
      <c r="BB295" s="4">
        <f t="shared" si="241"/>
        <v>2.9051594795766352E-2</v>
      </c>
      <c r="BC295" s="4">
        <f t="shared" si="258"/>
        <v>4.8112331591337945E-2</v>
      </c>
      <c r="BD295" s="157">
        <f t="shared" si="242"/>
        <v>-11055</v>
      </c>
      <c r="BE295" s="4">
        <f t="shared" si="259"/>
        <v>-1.4124507699343194E-5</v>
      </c>
      <c r="BF295" s="4">
        <f t="shared" si="243"/>
        <v>-4.8746975637094974E-3</v>
      </c>
      <c r="BG295" s="4">
        <f t="shared" si="260"/>
        <v>-3.7149753229264421E-2</v>
      </c>
      <c r="BH295" s="157">
        <f t="shared" si="244"/>
        <v>233114</v>
      </c>
      <c r="BI295" s="4">
        <f t="shared" si="261"/>
        <v>2.3275294372135293E-5</v>
      </c>
      <c r="BJ295" s="4">
        <f t="shared" si="245"/>
        <v>0.1145681541284079</v>
      </c>
      <c r="BK295" s="4">
        <f t="shared" si="262"/>
        <v>6.5209812964442546E-2</v>
      </c>
      <c r="BL295" s="159">
        <f t="shared" si="246"/>
        <v>139577</v>
      </c>
      <c r="BM295" s="4">
        <f t="shared" si="263"/>
        <v>2.8658508733870659E-5</v>
      </c>
      <c r="BN295" s="4">
        <f t="shared" si="247"/>
        <v>7.3649890087391867E-2</v>
      </c>
      <c r="BO295" s="4">
        <f t="shared" si="264"/>
        <v>8.7301421625574568E-2</v>
      </c>
      <c r="BP295" s="157">
        <f t="shared" si="248"/>
        <v>337622</v>
      </c>
      <c r="BQ295" s="164">
        <f t="shared" si="265"/>
        <v>5.5422263015839535E-5</v>
      </c>
      <c r="BR295" s="4">
        <f t="shared" si="249"/>
        <v>0.17815129420381165</v>
      </c>
      <c r="BS295" s="4">
        <f t="shared" si="266"/>
        <v>0.16883091845148526</v>
      </c>
    </row>
    <row r="296" spans="1:71" x14ac:dyDescent="0.35">
      <c r="A296">
        <v>1730</v>
      </c>
      <c r="B296" t="s">
        <v>317</v>
      </c>
      <c r="C296" t="s">
        <v>472</v>
      </c>
      <c r="G296" s="200">
        <v>5855425</v>
      </c>
      <c r="H296" s="4">
        <f t="shared" si="250"/>
        <v>9.7417086714391386E-4</v>
      </c>
      <c r="I296" s="200">
        <v>298328</v>
      </c>
      <c r="J296" s="200">
        <v>6068790</v>
      </c>
      <c r="K296" s="4">
        <f t="shared" si="230"/>
        <v>9.8884919922260107E-4</v>
      </c>
      <c r="L296" s="200">
        <v>283514</v>
      </c>
      <c r="M296">
        <v>1730</v>
      </c>
      <c r="N296" t="s">
        <v>317</v>
      </c>
      <c r="O296" t="s">
        <v>472</v>
      </c>
      <c r="P296" s="200">
        <v>6101330</v>
      </c>
      <c r="Q296" s="4">
        <f t="shared" si="231"/>
        <v>1.008307182114285E-3</v>
      </c>
      <c r="R296">
        <v>1730</v>
      </c>
      <c r="S296" t="s">
        <v>317</v>
      </c>
      <c r="T296" t="s">
        <v>472</v>
      </c>
      <c r="U296" s="200">
        <v>6262199</v>
      </c>
      <c r="V296" s="4">
        <f t="shared" si="232"/>
        <v>1.0587100593966903E-3</v>
      </c>
      <c r="W296" s="163">
        <v>1730</v>
      </c>
      <c r="X296" s="163" t="s">
        <v>317</v>
      </c>
      <c r="Y296" s="8" t="s">
        <v>472</v>
      </c>
      <c r="Z296" s="11">
        <v>6445626</v>
      </c>
      <c r="AA296" s="161">
        <f t="shared" si="233"/>
        <v>1.064934939680419E-3</v>
      </c>
      <c r="AB296">
        <v>1730</v>
      </c>
      <c r="AC296" t="s">
        <v>317</v>
      </c>
      <c r="AD296" s="160">
        <v>6474871</v>
      </c>
      <c r="AE296" s="161">
        <f t="shared" si="234"/>
        <v>1.050312207754113E-3</v>
      </c>
      <c r="AF296">
        <v>1730</v>
      </c>
      <c r="AG296" t="s">
        <v>317</v>
      </c>
      <c r="AH296" s="3">
        <v>5636049</v>
      </c>
      <c r="AI296" s="161">
        <f t="shared" si="235"/>
        <v>9.4488961560007263E-4</v>
      </c>
      <c r="AJ296">
        <v>1730</v>
      </c>
      <c r="AK296" t="s">
        <v>317</v>
      </c>
      <c r="AL296" s="3">
        <v>5183821</v>
      </c>
      <c r="AM296" s="161">
        <f t="shared" si="236"/>
        <v>9.0934311731341296E-4</v>
      </c>
      <c r="AN296" s="13">
        <v>1730</v>
      </c>
      <c r="AO296" s="13" t="s">
        <v>317</v>
      </c>
      <c r="AP296" s="3">
        <v>5147864</v>
      </c>
      <c r="AQ296" s="161">
        <f t="shared" si="237"/>
        <v>8.9169756422325785E-4</v>
      </c>
      <c r="AR296" s="179">
        <f t="shared" si="251"/>
        <v>-160869</v>
      </c>
      <c r="AS296" s="4">
        <f t="shared" si="252"/>
        <v>-5.0402877282405313E-5</v>
      </c>
      <c r="AT296" s="4">
        <f t="shared" si="238"/>
        <v>-2.56888993786368E-2</v>
      </c>
      <c r="AU296" s="4">
        <f t="shared" si="253"/>
        <v>-4.7607819378921903E-2</v>
      </c>
      <c r="AV296" s="3">
        <f t="shared" si="254"/>
        <v>-183427</v>
      </c>
      <c r="AW296" s="164">
        <f t="shared" si="255"/>
        <v>-6.2248802837287093E-6</v>
      </c>
      <c r="AX296" s="4">
        <f t="shared" si="239"/>
        <v>-2.8457592792383548E-2</v>
      </c>
      <c r="AY296" s="4">
        <f t="shared" si="256"/>
        <v>-5.8453151002790475E-3</v>
      </c>
      <c r="AZ296" s="157">
        <f t="shared" si="240"/>
        <v>-29245</v>
      </c>
      <c r="BA296" s="164">
        <f t="shared" si="257"/>
        <v>1.4622731926305964E-5</v>
      </c>
      <c r="BB296" s="4">
        <f t="shared" si="241"/>
        <v>-4.5166923016690215E-3</v>
      </c>
      <c r="BC296" s="4">
        <f t="shared" si="258"/>
        <v>1.3922271700120304E-2</v>
      </c>
      <c r="BD296" s="157">
        <f t="shared" si="242"/>
        <v>838822</v>
      </c>
      <c r="BE296" s="4">
        <f t="shared" si="259"/>
        <v>1.0542259215404041E-4</v>
      </c>
      <c r="BF296" s="4">
        <f t="shared" si="243"/>
        <v>0.14883156622662436</v>
      </c>
      <c r="BG296" s="4">
        <f t="shared" si="260"/>
        <v>0.11157133109891308</v>
      </c>
      <c r="BH296" s="157">
        <f t="shared" si="244"/>
        <v>452228</v>
      </c>
      <c r="BI296" s="4">
        <f t="shared" si="261"/>
        <v>3.554649828665967E-5</v>
      </c>
      <c r="BJ296" s="4">
        <f t="shared" si="245"/>
        <v>8.7238351787224139E-2</v>
      </c>
      <c r="BK296" s="4">
        <f t="shared" si="262"/>
        <v>3.909030332981369E-2</v>
      </c>
      <c r="BL296" s="159">
        <f t="shared" si="246"/>
        <v>35957</v>
      </c>
      <c r="BM296" s="4">
        <f t="shared" si="263"/>
        <v>1.7645553090155108E-5</v>
      </c>
      <c r="BN296" s="4">
        <f t="shared" si="247"/>
        <v>6.98483876030913E-3</v>
      </c>
      <c r="BO296" s="4">
        <f t="shared" si="264"/>
        <v>1.978871962662121E-2</v>
      </c>
      <c r="BP296" s="157">
        <f t="shared" si="248"/>
        <v>1114335</v>
      </c>
      <c r="BQ296" s="164">
        <f t="shared" si="265"/>
        <v>1.7323737545716115E-4</v>
      </c>
      <c r="BR296" s="4">
        <f t="shared" si="249"/>
        <v>0.21646550880132032</v>
      </c>
      <c r="BS296" s="4">
        <f t="shared" si="266"/>
        <v>0.19427817503131256</v>
      </c>
    </row>
    <row r="297" spans="1:71" x14ac:dyDescent="0.35">
      <c r="A297">
        <v>1731</v>
      </c>
      <c r="B297" t="s">
        <v>213</v>
      </c>
      <c r="C297" t="s">
        <v>472</v>
      </c>
      <c r="G297" s="200">
        <v>6634723</v>
      </c>
      <c r="H297" s="4">
        <f t="shared" si="250"/>
        <v>1.1038231824623608E-3</v>
      </c>
      <c r="I297" s="200">
        <v>616090</v>
      </c>
      <c r="J297" s="200">
        <v>6665601</v>
      </c>
      <c r="K297" s="4">
        <f t="shared" si="230"/>
        <v>1.0860936383014356E-3</v>
      </c>
      <c r="L297" s="200">
        <v>615070</v>
      </c>
      <c r="M297">
        <v>1731</v>
      </c>
      <c r="N297" t="s">
        <v>213</v>
      </c>
      <c r="O297" t="s">
        <v>472</v>
      </c>
      <c r="P297" s="200">
        <v>6508583</v>
      </c>
      <c r="Q297" s="4">
        <f t="shared" si="231"/>
        <v>1.0756099054283145E-3</v>
      </c>
      <c r="R297">
        <v>1731</v>
      </c>
      <c r="S297" t="s">
        <v>213</v>
      </c>
      <c r="T297" t="s">
        <v>472</v>
      </c>
      <c r="U297" s="200">
        <v>6479944</v>
      </c>
      <c r="V297" s="4">
        <f t="shared" si="232"/>
        <v>1.0955228182827194E-3</v>
      </c>
      <c r="W297" s="163">
        <v>1731</v>
      </c>
      <c r="X297" s="163" t="s">
        <v>213</v>
      </c>
      <c r="Y297" s="8" t="s">
        <v>472</v>
      </c>
      <c r="Z297" s="11">
        <v>6727368</v>
      </c>
      <c r="AA297" s="161">
        <f t="shared" si="233"/>
        <v>1.1114838551426938E-3</v>
      </c>
      <c r="AB297">
        <v>1731</v>
      </c>
      <c r="AC297" t="s">
        <v>213</v>
      </c>
      <c r="AD297" s="160">
        <v>7141862</v>
      </c>
      <c r="AE297" s="161">
        <f t="shared" si="234"/>
        <v>1.1585072265833875E-3</v>
      </c>
      <c r="AF297">
        <v>1731</v>
      </c>
      <c r="AG297" t="s">
        <v>213</v>
      </c>
      <c r="AH297" s="3">
        <v>6692096</v>
      </c>
      <c r="AI297" s="161">
        <f t="shared" si="235"/>
        <v>1.1219370195324392E-3</v>
      </c>
      <c r="AJ297">
        <v>1731</v>
      </c>
      <c r="AK297" t="s">
        <v>213</v>
      </c>
      <c r="AL297" s="3">
        <v>6305417</v>
      </c>
      <c r="AM297" s="161">
        <f t="shared" si="236"/>
        <v>1.1060928899244377E-3</v>
      </c>
      <c r="AN297" s="13">
        <v>1731</v>
      </c>
      <c r="AO297" s="13" t="s">
        <v>213</v>
      </c>
      <c r="AP297" s="3">
        <v>5825365</v>
      </c>
      <c r="AQ297" s="161">
        <f t="shared" si="237"/>
        <v>1.0090522556950646E-3</v>
      </c>
      <c r="AR297" s="179">
        <f t="shared" si="251"/>
        <v>28639</v>
      </c>
      <c r="AS297" s="4">
        <f t="shared" si="252"/>
        <v>-1.9912912854404882E-5</v>
      </c>
      <c r="AT297" s="4">
        <f t="shared" si="238"/>
        <v>4.4196369598255786E-3</v>
      </c>
      <c r="AU297" s="4">
        <f t="shared" si="253"/>
        <v>-1.8176629936032966E-2</v>
      </c>
      <c r="AV297" s="3">
        <f t="shared" si="254"/>
        <v>-247424</v>
      </c>
      <c r="AW297" s="164">
        <f t="shared" si="255"/>
        <v>-1.5961036859974374E-5</v>
      </c>
      <c r="AX297" s="4">
        <f t="shared" si="239"/>
        <v>-3.6778722377012824E-2</v>
      </c>
      <c r="AY297" s="4">
        <f t="shared" si="256"/>
        <v>-1.4360115791268309E-2</v>
      </c>
      <c r="AZ297" s="157">
        <f t="shared" si="240"/>
        <v>-414494</v>
      </c>
      <c r="BA297" s="164">
        <f t="shared" si="257"/>
        <v>-4.7023371440693728E-5</v>
      </c>
      <c r="BB297" s="4">
        <f t="shared" si="241"/>
        <v>-5.8037245749077759E-2</v>
      </c>
      <c r="BC297" s="4">
        <f t="shared" si="258"/>
        <v>-4.0589622888562153E-2</v>
      </c>
      <c r="BD297" s="157">
        <f t="shared" si="242"/>
        <v>449766</v>
      </c>
      <c r="BE297" s="4">
        <f t="shared" si="259"/>
        <v>3.657020705094831E-5</v>
      </c>
      <c r="BF297" s="4">
        <f t="shared" si="243"/>
        <v>6.720853974599289E-2</v>
      </c>
      <c r="BG297" s="4">
        <f t="shared" si="260"/>
        <v>3.2595597091705501E-2</v>
      </c>
      <c r="BH297" s="157">
        <f t="shared" si="244"/>
        <v>386679</v>
      </c>
      <c r="BI297" s="4">
        <f t="shared" si="261"/>
        <v>1.5844129608001516E-5</v>
      </c>
      <c r="BJ297" s="4">
        <f t="shared" si="245"/>
        <v>6.1324889376864367E-2</v>
      </c>
      <c r="BK297" s="4">
        <f t="shared" si="262"/>
        <v>1.4324411405523005E-2</v>
      </c>
      <c r="BL297" s="159">
        <f t="shared" si="246"/>
        <v>480052</v>
      </c>
      <c r="BM297" s="4">
        <f t="shared" si="263"/>
        <v>9.7040634229373073E-5</v>
      </c>
      <c r="BN297" s="4">
        <f t="shared" si="247"/>
        <v>8.2407196802260455E-2</v>
      </c>
      <c r="BO297" s="4">
        <f t="shared" si="264"/>
        <v>9.6170078092267533E-2</v>
      </c>
      <c r="BP297" s="157">
        <f t="shared" si="248"/>
        <v>654579</v>
      </c>
      <c r="BQ297" s="164">
        <f t="shared" si="265"/>
        <v>1.0243159944762917E-4</v>
      </c>
      <c r="BR297" s="4">
        <f t="shared" si="249"/>
        <v>0.11236703622863117</v>
      </c>
      <c r="BS297" s="4">
        <f t="shared" si="266"/>
        <v>0.10151268070559072</v>
      </c>
    </row>
    <row r="298" spans="1:71" x14ac:dyDescent="0.35">
      <c r="A298">
        <v>1734</v>
      </c>
      <c r="B298" t="s">
        <v>257</v>
      </c>
      <c r="C298" t="s">
        <v>473</v>
      </c>
      <c r="G298" s="200">
        <v>8407913</v>
      </c>
      <c r="H298" s="4">
        <f t="shared" si="250"/>
        <v>1.3988299565071E-3</v>
      </c>
      <c r="I298" s="200">
        <v>560609</v>
      </c>
      <c r="J298" s="200">
        <v>8366851</v>
      </c>
      <c r="K298" s="4">
        <f t="shared" si="230"/>
        <v>1.3632954693381745E-3</v>
      </c>
      <c r="L298" s="200">
        <v>409156</v>
      </c>
      <c r="M298">
        <v>1734</v>
      </c>
      <c r="N298" t="s">
        <v>257</v>
      </c>
      <c r="O298" t="s">
        <v>473</v>
      </c>
      <c r="P298" s="200">
        <v>8400965</v>
      </c>
      <c r="Q298" s="4">
        <f t="shared" si="231"/>
        <v>1.3883453847260733E-3</v>
      </c>
      <c r="R298">
        <v>1734</v>
      </c>
      <c r="S298" t="s">
        <v>257</v>
      </c>
      <c r="T298" t="s">
        <v>473</v>
      </c>
      <c r="U298" s="200">
        <v>8556066</v>
      </c>
      <c r="V298" s="4">
        <f t="shared" si="232"/>
        <v>1.4465195282139713E-3</v>
      </c>
      <c r="W298" s="163">
        <v>1734</v>
      </c>
      <c r="X298" s="163" t="s">
        <v>257</v>
      </c>
      <c r="Y298" s="8" t="s">
        <v>473</v>
      </c>
      <c r="Z298" s="11">
        <v>8419924</v>
      </c>
      <c r="AA298" s="161">
        <f t="shared" si="233"/>
        <v>1.3911249670790257E-3</v>
      </c>
      <c r="AB298">
        <v>1734</v>
      </c>
      <c r="AC298" t="s">
        <v>257</v>
      </c>
      <c r="AD298" s="160">
        <v>8027219</v>
      </c>
      <c r="AE298" s="161">
        <f t="shared" si="234"/>
        <v>1.3021241828626027E-3</v>
      </c>
      <c r="AF298">
        <v>1734</v>
      </c>
      <c r="AG298" t="s">
        <v>257</v>
      </c>
      <c r="AH298" s="3">
        <v>7621433</v>
      </c>
      <c r="AI298" s="161">
        <f t="shared" si="235"/>
        <v>1.2777413570555737E-3</v>
      </c>
      <c r="AJ298">
        <v>1734</v>
      </c>
      <c r="AK298" t="s">
        <v>257</v>
      </c>
      <c r="AL298" s="3">
        <v>7504242</v>
      </c>
      <c r="AM298" s="161">
        <f t="shared" si="236"/>
        <v>1.3163901325594076E-3</v>
      </c>
      <c r="AN298" s="13">
        <v>1734</v>
      </c>
      <c r="AO298" s="13" t="s">
        <v>257</v>
      </c>
      <c r="AP298" s="3">
        <v>7704418</v>
      </c>
      <c r="AQ298" s="161">
        <f t="shared" si="237"/>
        <v>1.3345361812895258E-3</v>
      </c>
      <c r="AR298" s="179">
        <f t="shared" si="251"/>
        <v>-155101</v>
      </c>
      <c r="AS298" s="4">
        <f t="shared" si="252"/>
        <v>-5.8174143487898025E-5</v>
      </c>
      <c r="AT298" s="4">
        <f t="shared" si="238"/>
        <v>-1.8127606776291813E-2</v>
      </c>
      <c r="AU298" s="4">
        <f t="shared" si="253"/>
        <v>-4.0216631959145467E-2</v>
      </c>
      <c r="AV298" s="3">
        <f t="shared" si="254"/>
        <v>136142</v>
      </c>
      <c r="AW298" s="164">
        <f t="shared" si="255"/>
        <v>5.5394561134945643E-5</v>
      </c>
      <c r="AX298" s="4">
        <f t="shared" si="239"/>
        <v>1.6169029554186001E-2</v>
      </c>
      <c r="AY298" s="4">
        <f t="shared" si="256"/>
        <v>3.9819974801587214E-2</v>
      </c>
      <c r="AZ298" s="157">
        <f t="shared" si="240"/>
        <v>392705</v>
      </c>
      <c r="BA298" s="164">
        <f t="shared" si="257"/>
        <v>8.9000784216423023E-5</v>
      </c>
      <c r="BB298" s="4">
        <f t="shared" si="241"/>
        <v>4.8921675115628463E-2</v>
      </c>
      <c r="BC298" s="4">
        <f t="shared" si="258"/>
        <v>6.8350457957675609E-2</v>
      </c>
      <c r="BD298" s="157">
        <f t="shared" si="242"/>
        <v>405786</v>
      </c>
      <c r="BE298" s="4">
        <f t="shared" si="259"/>
        <v>2.4382825807028972E-5</v>
      </c>
      <c r="BF298" s="4">
        <f t="shared" si="243"/>
        <v>5.324274319540695E-2</v>
      </c>
      <c r="BG298" s="4">
        <f t="shared" si="260"/>
        <v>1.9082755420249321E-2</v>
      </c>
      <c r="BH298" s="157">
        <f t="shared" si="244"/>
        <v>117191</v>
      </c>
      <c r="BI298" s="4">
        <f t="shared" si="261"/>
        <v>-3.864877550383396E-5</v>
      </c>
      <c r="BJ298" s="4">
        <f t="shared" si="245"/>
        <v>1.5616633898533657E-2</v>
      </c>
      <c r="BK298" s="4">
        <f t="shared" si="262"/>
        <v>-2.9359666673200144E-2</v>
      </c>
      <c r="BL298" s="159">
        <f t="shared" si="246"/>
        <v>-200176</v>
      </c>
      <c r="BM298" s="4">
        <f t="shared" si="263"/>
        <v>-1.8146048730118165E-5</v>
      </c>
      <c r="BN298" s="4">
        <f t="shared" si="247"/>
        <v>-2.5981975536633655E-2</v>
      </c>
      <c r="BO298" s="4">
        <f t="shared" si="264"/>
        <v>-1.3597269961301563E-2</v>
      </c>
      <c r="BP298" s="157">
        <f t="shared" si="248"/>
        <v>851648</v>
      </c>
      <c r="BQ298" s="164">
        <f t="shared" si="265"/>
        <v>5.6588785789499869E-5</v>
      </c>
      <c r="BR298" s="4">
        <f t="shared" si="249"/>
        <v>0.11054021212244715</v>
      </c>
      <c r="BS298" s="4">
        <f t="shared" si="266"/>
        <v>4.2403335767801871E-2</v>
      </c>
    </row>
    <row r="299" spans="1:71" x14ac:dyDescent="0.35">
      <c r="A299">
        <v>1735</v>
      </c>
      <c r="B299" t="s">
        <v>159</v>
      </c>
      <c r="C299" t="s">
        <v>472</v>
      </c>
      <c r="G299" s="200">
        <v>6336779</v>
      </c>
      <c r="H299" s="4">
        <f t="shared" si="250"/>
        <v>1.0542540453219609E-3</v>
      </c>
      <c r="I299" s="200">
        <v>545002</v>
      </c>
      <c r="J299" s="200">
        <v>7977468</v>
      </c>
      <c r="K299" s="4">
        <f t="shared" si="230"/>
        <v>1.2998493676044031E-3</v>
      </c>
      <c r="L299" s="200">
        <v>472537</v>
      </c>
      <c r="M299">
        <v>1735</v>
      </c>
      <c r="N299" t="s">
        <v>159</v>
      </c>
      <c r="O299" t="s">
        <v>472</v>
      </c>
      <c r="P299" s="200">
        <v>0</v>
      </c>
      <c r="Q299" s="4">
        <f t="shared" si="231"/>
        <v>0</v>
      </c>
      <c r="R299">
        <v>1735</v>
      </c>
      <c r="S299" t="s">
        <v>159</v>
      </c>
      <c r="T299" t="s">
        <v>472</v>
      </c>
      <c r="U299" s="200">
        <v>6272162</v>
      </c>
      <c r="V299" s="4">
        <f t="shared" si="232"/>
        <v>1.0603944402861781E-3</v>
      </c>
      <c r="W299" s="163">
        <v>1735</v>
      </c>
      <c r="X299" s="163" t="s">
        <v>159</v>
      </c>
      <c r="Y299" s="8" t="s">
        <v>472</v>
      </c>
      <c r="Z299" s="11">
        <v>6216965</v>
      </c>
      <c r="AA299" s="161">
        <f t="shared" si="233"/>
        <v>1.0271559732553945E-3</v>
      </c>
      <c r="AB299">
        <v>1735</v>
      </c>
      <c r="AC299" t="s">
        <v>159</v>
      </c>
      <c r="AD299" s="160">
        <v>6083923</v>
      </c>
      <c r="AE299" s="161">
        <f t="shared" si="234"/>
        <v>9.8689512083499826E-4</v>
      </c>
      <c r="AF299">
        <v>1735</v>
      </c>
      <c r="AG299" t="s">
        <v>538</v>
      </c>
      <c r="AH299" s="3">
        <v>5620728</v>
      </c>
      <c r="AI299" s="161">
        <f t="shared" si="235"/>
        <v>9.4232103363767162E-4</v>
      </c>
      <c r="AJ299">
        <v>1735</v>
      </c>
      <c r="AK299" t="s">
        <v>159</v>
      </c>
      <c r="AL299" s="3">
        <v>5114722</v>
      </c>
      <c r="AM299" s="161">
        <f t="shared" si="236"/>
        <v>8.9722180755691491E-4</v>
      </c>
      <c r="AN299" s="13">
        <v>1735</v>
      </c>
      <c r="AO299" s="13" t="s">
        <v>159</v>
      </c>
      <c r="AP299" s="3">
        <v>4779997</v>
      </c>
      <c r="AQ299" s="161">
        <f t="shared" si="237"/>
        <v>8.2797674567441557E-4</v>
      </c>
      <c r="AR299" s="179">
        <f t="shared" si="251"/>
        <v>-6272162</v>
      </c>
      <c r="AS299" s="4">
        <f t="shared" si="252"/>
        <v>-1.0603944402861781E-3</v>
      </c>
      <c r="AT299" s="4">
        <f t="shared" si="238"/>
        <v>-1</v>
      </c>
      <c r="AU299" s="4">
        <f t="shared" si="253"/>
        <v>-1</v>
      </c>
      <c r="AV299" s="3">
        <f t="shared" si="254"/>
        <v>55197</v>
      </c>
      <c r="AW299" s="164">
        <f t="shared" si="255"/>
        <v>3.3238467030783508E-5</v>
      </c>
      <c r="AX299" s="4">
        <f t="shared" si="239"/>
        <v>8.8784479243489388E-3</v>
      </c>
      <c r="AY299" s="4">
        <f t="shared" si="256"/>
        <v>3.2359707674619168E-2</v>
      </c>
      <c r="AZ299" s="157">
        <f t="shared" si="240"/>
        <v>133042</v>
      </c>
      <c r="BA299" s="164">
        <f t="shared" si="257"/>
        <v>4.0260852420396284E-5</v>
      </c>
      <c r="BB299" s="4">
        <f t="shared" si="241"/>
        <v>2.1867798129594999E-2</v>
      </c>
      <c r="BC299" s="4">
        <f t="shared" si="258"/>
        <v>4.0795472153446394E-2</v>
      </c>
      <c r="BD299" s="157">
        <f t="shared" si="242"/>
        <v>463195</v>
      </c>
      <c r="BE299" s="4">
        <f t="shared" si="259"/>
        <v>4.457408719732664E-5</v>
      </c>
      <c r="BF299" s="4">
        <f t="shared" si="243"/>
        <v>8.2408364183429617E-2</v>
      </c>
      <c r="BG299" s="4">
        <f t="shared" si="260"/>
        <v>4.7302443229199589E-2</v>
      </c>
      <c r="BH299" s="157">
        <f t="shared" si="244"/>
        <v>506006</v>
      </c>
      <c r="BI299" s="4">
        <f t="shared" si="261"/>
        <v>4.5099226080756705E-5</v>
      </c>
      <c r="BJ299" s="4">
        <f t="shared" si="245"/>
        <v>9.8931281113616737E-2</v>
      </c>
      <c r="BK299" s="4">
        <f t="shared" si="262"/>
        <v>5.0265414528386676E-2</v>
      </c>
      <c r="BL299" s="159">
        <f t="shared" si="246"/>
        <v>334725</v>
      </c>
      <c r="BM299" s="4">
        <f t="shared" si="263"/>
        <v>6.9245061882499347E-5</v>
      </c>
      <c r="BN299" s="4">
        <f t="shared" si="247"/>
        <v>7.0026194577109568E-2</v>
      </c>
      <c r="BO299" s="4">
        <f t="shared" si="264"/>
        <v>8.3631650579868475E-2</v>
      </c>
      <c r="BP299" s="157">
        <f t="shared" si="248"/>
        <v>1492165</v>
      </c>
      <c r="BQ299" s="164">
        <f t="shared" si="265"/>
        <v>1.9917922758097898E-4</v>
      </c>
      <c r="BR299" s="4">
        <f t="shared" si="249"/>
        <v>0.31216860596356022</v>
      </c>
      <c r="BS299" s="4">
        <f t="shared" si="266"/>
        <v>0.24056137883285675</v>
      </c>
    </row>
    <row r="300" spans="1:71" x14ac:dyDescent="0.35">
      <c r="A300">
        <v>1740</v>
      </c>
      <c r="B300" t="s">
        <v>221</v>
      </c>
      <c r="C300" t="s">
        <v>472</v>
      </c>
      <c r="G300" s="200">
        <v>3552328</v>
      </c>
      <c r="H300" s="4">
        <f t="shared" si="250"/>
        <v>5.9100312071960705E-4</v>
      </c>
      <c r="I300" s="200">
        <v>311943</v>
      </c>
      <c r="J300" s="200">
        <v>3427436</v>
      </c>
      <c r="K300" s="4">
        <f t="shared" si="230"/>
        <v>5.5846673620057953E-4</v>
      </c>
      <c r="L300" s="200">
        <v>302403</v>
      </c>
      <c r="M300">
        <v>1740</v>
      </c>
      <c r="N300" t="s">
        <v>221</v>
      </c>
      <c r="O300" t="s">
        <v>472</v>
      </c>
      <c r="P300" s="200">
        <v>3568839</v>
      </c>
      <c r="Q300" s="4">
        <f t="shared" si="231"/>
        <v>5.8978714403409784E-4</v>
      </c>
      <c r="R300">
        <v>1740</v>
      </c>
      <c r="S300" t="s">
        <v>221</v>
      </c>
      <c r="T300" t="s">
        <v>472</v>
      </c>
      <c r="U300" s="200">
        <v>3602467</v>
      </c>
      <c r="V300" s="4">
        <f t="shared" si="232"/>
        <v>6.0904612765333985E-4</v>
      </c>
      <c r="W300" s="163">
        <v>1740</v>
      </c>
      <c r="X300" s="163" t="s">
        <v>221</v>
      </c>
      <c r="Y300" s="8" t="s">
        <v>472</v>
      </c>
      <c r="Z300" s="11">
        <v>3667258</v>
      </c>
      <c r="AA300" s="161">
        <f t="shared" si="233"/>
        <v>6.0589788750115719E-4</v>
      </c>
      <c r="AB300">
        <v>1740</v>
      </c>
      <c r="AC300" t="s">
        <v>221</v>
      </c>
      <c r="AD300" s="160">
        <v>3518029.35</v>
      </c>
      <c r="AE300" s="161">
        <f t="shared" si="234"/>
        <v>5.706722456003011E-4</v>
      </c>
      <c r="AF300">
        <v>1740</v>
      </c>
      <c r="AG300" t="s">
        <v>221</v>
      </c>
      <c r="AH300" s="3">
        <v>3553324</v>
      </c>
      <c r="AI300" s="161">
        <f t="shared" si="235"/>
        <v>5.957185518547679E-4</v>
      </c>
      <c r="AJ300">
        <v>1740</v>
      </c>
      <c r="AK300" t="s">
        <v>221</v>
      </c>
      <c r="AL300" s="3">
        <v>3450042</v>
      </c>
      <c r="AM300" s="161">
        <f t="shared" si="236"/>
        <v>6.0520452908042197E-4</v>
      </c>
      <c r="AN300" s="13">
        <v>1740</v>
      </c>
      <c r="AO300" s="13" t="s">
        <v>221</v>
      </c>
      <c r="AP300" s="3">
        <v>3431141</v>
      </c>
      <c r="AQ300" s="161">
        <f t="shared" si="237"/>
        <v>5.9433195441964924E-4</v>
      </c>
      <c r="AR300" s="179">
        <f t="shared" si="251"/>
        <v>-33628</v>
      </c>
      <c r="AS300" s="4">
        <f t="shared" si="252"/>
        <v>-1.9258983619242017E-5</v>
      </c>
      <c r="AT300" s="4">
        <f t="shared" si="238"/>
        <v>-9.3347142388812993E-3</v>
      </c>
      <c r="AU300" s="4">
        <f t="shared" si="253"/>
        <v>-3.1621551709797503E-2</v>
      </c>
      <c r="AV300" s="3">
        <f t="shared" si="254"/>
        <v>-64791</v>
      </c>
      <c r="AW300" s="164">
        <f t="shared" si="255"/>
        <v>3.1482401521826632E-6</v>
      </c>
      <c r="AX300" s="4">
        <f t="shared" si="239"/>
        <v>-1.7667423453708465E-2</v>
      </c>
      <c r="AY300" s="4">
        <f t="shared" si="256"/>
        <v>5.1959913000631649E-3</v>
      </c>
      <c r="AZ300" s="157">
        <f t="shared" si="240"/>
        <v>149228.64999999991</v>
      </c>
      <c r="BA300" s="164">
        <f t="shared" si="257"/>
        <v>3.5225641900856093E-5</v>
      </c>
      <c r="BB300" s="4">
        <f t="shared" si="241"/>
        <v>4.2418250433300081E-2</v>
      </c>
      <c r="BC300" s="4">
        <f t="shared" si="258"/>
        <v>6.1726572778743716E-2</v>
      </c>
      <c r="BD300" s="157">
        <f t="shared" si="242"/>
        <v>-35294.649999999907</v>
      </c>
      <c r="BE300" s="4">
        <f t="shared" si="259"/>
        <v>-2.5046306254466804E-5</v>
      </c>
      <c r="BF300" s="4">
        <f t="shared" si="243"/>
        <v>-9.9328544202554863E-3</v>
      </c>
      <c r="BG300" s="4">
        <f t="shared" si="260"/>
        <v>-4.2043858087825542E-2</v>
      </c>
      <c r="BH300" s="157">
        <f t="shared" si="244"/>
        <v>103282</v>
      </c>
      <c r="BI300" s="4">
        <f t="shared" si="261"/>
        <v>-9.4859772256540706E-6</v>
      </c>
      <c r="BJ300" s="4">
        <f t="shared" si="245"/>
        <v>2.9936447150498459E-2</v>
      </c>
      <c r="BK300" s="4">
        <f t="shared" si="262"/>
        <v>-1.567400237415199E-2</v>
      </c>
      <c r="BL300" s="159">
        <f t="shared" si="246"/>
        <v>18901</v>
      </c>
      <c r="BM300" s="4">
        <f t="shared" si="263"/>
        <v>1.087257466077273E-5</v>
      </c>
      <c r="BN300" s="4">
        <f t="shared" si="247"/>
        <v>5.5086631531610043E-3</v>
      </c>
      <c r="BO300" s="4">
        <f t="shared" si="264"/>
        <v>1.8293774346004224E-2</v>
      </c>
      <c r="BP300" s="157">
        <f t="shared" si="248"/>
        <v>171326</v>
      </c>
      <c r="BQ300" s="164">
        <f t="shared" si="265"/>
        <v>1.1565933081507948E-5</v>
      </c>
      <c r="BR300" s="4">
        <f t="shared" si="249"/>
        <v>4.993266088452792E-2</v>
      </c>
      <c r="BS300" s="4">
        <f t="shared" si="266"/>
        <v>1.946039245492328E-2</v>
      </c>
    </row>
    <row r="301" spans="1:71" x14ac:dyDescent="0.35">
      <c r="A301">
        <v>1742</v>
      </c>
      <c r="B301" t="s">
        <v>272</v>
      </c>
      <c r="C301" t="s">
        <v>472</v>
      </c>
      <c r="G301" s="200">
        <v>5520849</v>
      </c>
      <c r="H301" s="4">
        <f t="shared" si="250"/>
        <v>9.1850724032851755E-4</v>
      </c>
      <c r="I301" s="200">
        <v>805200</v>
      </c>
      <c r="J301" s="200">
        <v>5390318</v>
      </c>
      <c r="K301" s="4">
        <f t="shared" si="230"/>
        <v>8.7829890931391151E-4</v>
      </c>
      <c r="L301" s="200">
        <v>546492</v>
      </c>
      <c r="M301">
        <v>1742</v>
      </c>
      <c r="N301" t="s">
        <v>272</v>
      </c>
      <c r="O301" t="s">
        <v>472</v>
      </c>
      <c r="P301" s="200">
        <v>5605105</v>
      </c>
      <c r="Q301" s="4">
        <f t="shared" si="231"/>
        <v>9.2630092586447365E-4</v>
      </c>
      <c r="R301">
        <v>1742</v>
      </c>
      <c r="S301" t="s">
        <v>272</v>
      </c>
      <c r="T301" t="s">
        <v>472</v>
      </c>
      <c r="U301" s="200">
        <v>5401559</v>
      </c>
      <c r="V301" s="4">
        <f t="shared" si="232"/>
        <v>9.1320714172844514E-4</v>
      </c>
      <c r="W301" s="163">
        <v>1742</v>
      </c>
      <c r="X301" s="163" t="s">
        <v>272</v>
      </c>
      <c r="Y301" s="8" t="s">
        <v>472</v>
      </c>
      <c r="Z301" s="11">
        <v>5473501</v>
      </c>
      <c r="AA301" s="161">
        <f t="shared" si="233"/>
        <v>9.0432216471692786E-4</v>
      </c>
      <c r="AB301">
        <v>1742</v>
      </c>
      <c r="AC301" t="s">
        <v>272</v>
      </c>
      <c r="AD301" s="160">
        <v>5547030</v>
      </c>
      <c r="AE301" s="161">
        <f t="shared" si="234"/>
        <v>8.9980376841149385E-4</v>
      </c>
      <c r="AF301">
        <v>1742</v>
      </c>
      <c r="AG301" t="s">
        <v>272</v>
      </c>
      <c r="AH301" s="3">
        <v>4896829</v>
      </c>
      <c r="AI301" s="161">
        <f t="shared" si="235"/>
        <v>8.2095859554615091E-4</v>
      </c>
      <c r="AJ301">
        <v>1742</v>
      </c>
      <c r="AK301" t="s">
        <v>272</v>
      </c>
      <c r="AL301" s="3">
        <v>4512283</v>
      </c>
      <c r="AM301" s="161">
        <f t="shared" si="236"/>
        <v>7.9154227922228007E-4</v>
      </c>
      <c r="AN301" s="13">
        <v>1742</v>
      </c>
      <c r="AO301" s="13" t="s">
        <v>272</v>
      </c>
      <c r="AP301" s="3">
        <v>4500969</v>
      </c>
      <c r="AQ301" s="161">
        <f t="shared" si="237"/>
        <v>7.796443522875493E-4</v>
      </c>
      <c r="AR301" s="179">
        <f t="shared" si="251"/>
        <v>203546</v>
      </c>
      <c r="AS301" s="4">
        <f t="shared" si="252"/>
        <v>1.3093784136028507E-5</v>
      </c>
      <c r="AT301" s="4">
        <f t="shared" si="238"/>
        <v>3.76828245326951E-2</v>
      </c>
      <c r="AU301" s="4">
        <f t="shared" si="253"/>
        <v>1.4338241060232669E-2</v>
      </c>
      <c r="AV301" s="3">
        <f t="shared" si="254"/>
        <v>-71942</v>
      </c>
      <c r="AW301" s="164">
        <f t="shared" si="255"/>
        <v>8.8849770115172807E-6</v>
      </c>
      <c r="AX301" s="4">
        <f t="shared" si="239"/>
        <v>-1.3143689934467902E-2</v>
      </c>
      <c r="AY301" s="4">
        <f t="shared" si="256"/>
        <v>9.8250129856083616E-3</v>
      </c>
      <c r="AZ301" s="157">
        <f t="shared" si="240"/>
        <v>-73529</v>
      </c>
      <c r="BA301" s="164">
        <f t="shared" si="257"/>
        <v>4.5183963054340123E-6</v>
      </c>
      <c r="BB301" s="4">
        <f t="shared" si="241"/>
        <v>-1.3255561985422829E-2</v>
      </c>
      <c r="BC301" s="4">
        <f t="shared" si="258"/>
        <v>5.0215352102945202E-3</v>
      </c>
      <c r="BD301" s="157">
        <f t="shared" si="242"/>
        <v>650201</v>
      </c>
      <c r="BE301" s="4">
        <f t="shared" si="259"/>
        <v>7.8845172865342939E-5</v>
      </c>
      <c r="BF301" s="4">
        <f t="shared" si="243"/>
        <v>0.13278000926722169</v>
      </c>
      <c r="BG301" s="4">
        <f t="shared" si="260"/>
        <v>9.6040376814485268E-2</v>
      </c>
      <c r="BH301" s="157">
        <f t="shared" si="244"/>
        <v>384546</v>
      </c>
      <c r="BI301" s="4">
        <f t="shared" si="261"/>
        <v>2.9416316323870842E-5</v>
      </c>
      <c r="BJ301" s="4">
        <f t="shared" si="245"/>
        <v>8.5222048351134005E-2</v>
      </c>
      <c r="BK301" s="4">
        <f t="shared" si="262"/>
        <v>3.7163291331416277E-2</v>
      </c>
      <c r="BL301" s="159">
        <f t="shared" si="246"/>
        <v>11314</v>
      </c>
      <c r="BM301" s="4">
        <f t="shared" si="263"/>
        <v>1.1897926934730766E-5</v>
      </c>
      <c r="BN301" s="4">
        <f t="shared" si="247"/>
        <v>2.5136809429258454E-3</v>
      </c>
      <c r="BO301" s="4">
        <f t="shared" si="264"/>
        <v>1.5260710732811874E-2</v>
      </c>
      <c r="BP301" s="157">
        <f t="shared" si="248"/>
        <v>900590</v>
      </c>
      <c r="BQ301" s="164">
        <f t="shared" si="265"/>
        <v>1.2467781242937856E-4</v>
      </c>
      <c r="BR301" s="4">
        <f t="shared" si="249"/>
        <v>0.20008802548962235</v>
      </c>
      <c r="BS301" s="4">
        <f t="shared" si="266"/>
        <v>0.15991626446540941</v>
      </c>
    </row>
    <row r="302" spans="1:71" x14ac:dyDescent="0.35">
      <c r="A302">
        <v>1771</v>
      </c>
      <c r="B302" t="s">
        <v>114</v>
      </c>
      <c r="C302" t="s">
        <v>472</v>
      </c>
      <c r="G302" s="200">
        <v>9808200</v>
      </c>
      <c r="H302" s="4">
        <f t="shared" si="250"/>
        <v>1.6317966158085767E-3</v>
      </c>
      <c r="I302" s="200">
        <v>806911</v>
      </c>
      <c r="J302" s="200">
        <v>9942784</v>
      </c>
      <c r="K302" s="4">
        <f t="shared" si="230"/>
        <v>1.6200781369009789E-3</v>
      </c>
      <c r="L302" s="200">
        <v>649897</v>
      </c>
      <c r="M302">
        <v>1771</v>
      </c>
      <c r="N302" t="s">
        <v>114</v>
      </c>
      <c r="O302" t="s">
        <v>472</v>
      </c>
      <c r="P302" s="200">
        <v>10231179</v>
      </c>
      <c r="Q302" s="4">
        <f t="shared" si="231"/>
        <v>1.6908069662183241E-3</v>
      </c>
      <c r="R302">
        <v>1771</v>
      </c>
      <c r="S302" t="s">
        <v>114</v>
      </c>
      <c r="T302" t="s">
        <v>472</v>
      </c>
      <c r="U302" s="200">
        <v>10418702</v>
      </c>
      <c r="V302" s="4">
        <f t="shared" si="232"/>
        <v>1.7614235212353386E-3</v>
      </c>
      <c r="W302" s="163">
        <v>1771</v>
      </c>
      <c r="X302" s="163" t="s">
        <v>114</v>
      </c>
      <c r="Y302" s="8" t="s">
        <v>472</v>
      </c>
      <c r="Z302" s="11">
        <v>10532714</v>
      </c>
      <c r="AA302" s="161">
        <f t="shared" si="233"/>
        <v>1.7401963980319529E-3</v>
      </c>
      <c r="AB302">
        <v>1771</v>
      </c>
      <c r="AC302" t="s">
        <v>114</v>
      </c>
      <c r="AD302" s="160">
        <v>10664337</v>
      </c>
      <c r="AE302" s="161">
        <f t="shared" si="234"/>
        <v>1.7299006171248624E-3</v>
      </c>
      <c r="AF302">
        <v>1771</v>
      </c>
      <c r="AG302" t="s">
        <v>114</v>
      </c>
      <c r="AH302" s="3">
        <v>9910730</v>
      </c>
      <c r="AI302" s="161">
        <f t="shared" si="235"/>
        <v>1.6615444365398718E-3</v>
      </c>
      <c r="AJ302">
        <v>1771</v>
      </c>
      <c r="AK302" t="s">
        <v>114</v>
      </c>
      <c r="AL302" s="3">
        <v>9531429</v>
      </c>
      <c r="AM302" s="161">
        <f t="shared" si="236"/>
        <v>1.6719981957925374E-3</v>
      </c>
      <c r="AN302" s="13">
        <v>1771</v>
      </c>
      <c r="AO302" s="13" t="s">
        <v>114</v>
      </c>
      <c r="AP302" s="3">
        <v>9744785</v>
      </c>
      <c r="AQ302" s="161">
        <f t="shared" si="237"/>
        <v>1.6879624342017077E-3</v>
      </c>
      <c r="AR302" s="179">
        <f t="shared" si="251"/>
        <v>-187523</v>
      </c>
      <c r="AS302" s="4">
        <f t="shared" si="252"/>
        <v>-7.061655501701446E-5</v>
      </c>
      <c r="AT302" s="4">
        <f t="shared" si="238"/>
        <v>-1.7998691199729102E-2</v>
      </c>
      <c r="AU302" s="4">
        <f t="shared" si="253"/>
        <v>-4.0090616575557576E-2</v>
      </c>
      <c r="AV302" s="3">
        <f t="shared" si="254"/>
        <v>-114012</v>
      </c>
      <c r="AW302" s="164">
        <f t="shared" si="255"/>
        <v>2.1227123203385609E-5</v>
      </c>
      <c r="AX302" s="4">
        <f t="shared" si="239"/>
        <v>-1.0824560507386794E-2</v>
      </c>
      <c r="AY302" s="4">
        <f t="shared" si="256"/>
        <v>1.2198119262510876E-2</v>
      </c>
      <c r="AZ302" s="157">
        <f t="shared" si="240"/>
        <v>-131623</v>
      </c>
      <c r="BA302" s="164">
        <f t="shared" si="257"/>
        <v>1.029578090709052E-5</v>
      </c>
      <c r="BB302" s="4">
        <f t="shared" si="241"/>
        <v>-1.234235189679396E-2</v>
      </c>
      <c r="BC302" s="4">
        <f t="shared" si="258"/>
        <v>5.9516603469408329E-3</v>
      </c>
      <c r="BD302" s="157">
        <f t="shared" si="242"/>
        <v>753607</v>
      </c>
      <c r="BE302" s="4">
        <f t="shared" si="259"/>
        <v>6.835618058499064E-5</v>
      </c>
      <c r="BF302" s="4">
        <f t="shared" si="243"/>
        <v>7.6039504658082707E-2</v>
      </c>
      <c r="BG302" s="4">
        <f t="shared" si="260"/>
        <v>4.1140145927930055E-2</v>
      </c>
      <c r="BH302" s="157">
        <f t="shared" si="244"/>
        <v>379301</v>
      </c>
      <c r="BI302" s="4">
        <f t="shared" si="261"/>
        <v>-1.0453759252665625E-5</v>
      </c>
      <c r="BJ302" s="4">
        <f t="shared" si="245"/>
        <v>3.979476739531921E-2</v>
      </c>
      <c r="BK302" s="4">
        <f t="shared" si="262"/>
        <v>-6.2522551034874044E-3</v>
      </c>
      <c r="BL302" s="159">
        <f t="shared" si="246"/>
        <v>-213356</v>
      </c>
      <c r="BM302" s="4">
        <f t="shared" si="263"/>
        <v>-1.5964238409170266E-5</v>
      </c>
      <c r="BN302" s="4">
        <f t="shared" si="247"/>
        <v>-2.1894377351578304E-2</v>
      </c>
      <c r="BO302" s="4">
        <f t="shared" si="264"/>
        <v>-9.4576976866906828E-3</v>
      </c>
      <c r="BP302" s="157">
        <f t="shared" si="248"/>
        <v>673917</v>
      </c>
      <c r="BQ302" s="164">
        <f t="shared" si="265"/>
        <v>5.223396383024527E-5</v>
      </c>
      <c r="BR302" s="4">
        <f t="shared" si="249"/>
        <v>6.9156682266463543E-2</v>
      </c>
      <c r="BS302" s="4">
        <f t="shared" si="266"/>
        <v>3.0944980037395448E-2</v>
      </c>
    </row>
    <row r="303" spans="1:71" x14ac:dyDescent="0.35">
      <c r="A303">
        <v>1773</v>
      </c>
      <c r="B303" t="s">
        <v>243</v>
      </c>
      <c r="C303" t="s">
        <v>472</v>
      </c>
      <c r="G303" s="200">
        <v>2949407</v>
      </c>
      <c r="H303" s="4">
        <f t="shared" si="250"/>
        <v>4.9069476165271167E-4</v>
      </c>
      <c r="I303" s="200">
        <v>287234</v>
      </c>
      <c r="J303" s="200">
        <v>2673477</v>
      </c>
      <c r="K303" s="4">
        <f t="shared" si="230"/>
        <v>4.3561658758830706E-4</v>
      </c>
      <c r="L303" s="200">
        <v>181978</v>
      </c>
      <c r="M303">
        <v>1773</v>
      </c>
      <c r="N303" t="s">
        <v>243</v>
      </c>
      <c r="O303" t="s">
        <v>472</v>
      </c>
      <c r="P303" s="200">
        <v>2706311</v>
      </c>
      <c r="Q303" s="4">
        <f t="shared" si="231"/>
        <v>4.4724557077471507E-4</v>
      </c>
      <c r="R303">
        <v>1773</v>
      </c>
      <c r="S303" t="s">
        <v>243</v>
      </c>
      <c r="T303" t="s">
        <v>472</v>
      </c>
      <c r="U303" s="200">
        <v>2722308</v>
      </c>
      <c r="V303" s="4">
        <f t="shared" si="232"/>
        <v>4.602432571012332E-4</v>
      </c>
      <c r="W303" s="163">
        <v>1773</v>
      </c>
      <c r="X303" s="163" t="s">
        <v>243</v>
      </c>
      <c r="Y303" s="8" t="s">
        <v>472</v>
      </c>
      <c r="Z303" s="11">
        <v>2737745</v>
      </c>
      <c r="AA303" s="161">
        <f t="shared" si="233"/>
        <v>4.5232539189139559E-4</v>
      </c>
      <c r="AB303">
        <v>1773</v>
      </c>
      <c r="AC303" t="s">
        <v>243</v>
      </c>
      <c r="AD303" s="160">
        <v>2706052</v>
      </c>
      <c r="AE303" s="161">
        <f t="shared" si="234"/>
        <v>4.3895846734513062E-4</v>
      </c>
      <c r="AF303">
        <v>1773</v>
      </c>
      <c r="AG303" t="s">
        <v>243</v>
      </c>
      <c r="AH303" s="3">
        <v>2594965</v>
      </c>
      <c r="AI303" s="161">
        <f t="shared" si="235"/>
        <v>4.3504864513165919E-4</v>
      </c>
      <c r="AJ303">
        <v>1773</v>
      </c>
      <c r="AK303" t="s">
        <v>243</v>
      </c>
      <c r="AL303" s="3">
        <v>2311423</v>
      </c>
      <c r="AM303" s="161">
        <f t="shared" si="236"/>
        <v>4.0546859088111278E-4</v>
      </c>
      <c r="AN303" s="13">
        <v>1773</v>
      </c>
      <c r="AO303" s="13" t="s">
        <v>243</v>
      </c>
      <c r="AP303" s="3">
        <v>2174607</v>
      </c>
      <c r="AQ303" s="161">
        <f t="shared" si="237"/>
        <v>3.7667890314173921E-4</v>
      </c>
      <c r="AR303" s="179">
        <f t="shared" si="251"/>
        <v>-15997</v>
      </c>
      <c r="AS303" s="4">
        <f t="shared" si="252"/>
        <v>-1.2997686326518131E-5</v>
      </c>
      <c r="AT303" s="4">
        <f t="shared" si="238"/>
        <v>-5.8762638173197159E-3</v>
      </c>
      <c r="AU303" s="4">
        <f t="shared" si="253"/>
        <v>-2.8240905490678841E-2</v>
      </c>
      <c r="AV303" s="3">
        <f t="shared" si="254"/>
        <v>-15437</v>
      </c>
      <c r="AW303" s="164">
        <f t="shared" si="255"/>
        <v>7.9178652098376118E-6</v>
      </c>
      <c r="AX303" s="4">
        <f t="shared" si="239"/>
        <v>-5.6385821177648027E-3</v>
      </c>
      <c r="AY303" s="4">
        <f t="shared" si="256"/>
        <v>1.750479931433677E-2</v>
      </c>
      <c r="AZ303" s="157">
        <f t="shared" si="240"/>
        <v>31693</v>
      </c>
      <c r="BA303" s="164">
        <f t="shared" si="257"/>
        <v>1.3366924546264966E-5</v>
      </c>
      <c r="BB303" s="4">
        <f t="shared" si="241"/>
        <v>1.1711896149815304E-2</v>
      </c>
      <c r="BC303" s="4">
        <f t="shared" si="258"/>
        <v>3.0451456209763091E-2</v>
      </c>
      <c r="BD303" s="157">
        <f t="shared" si="242"/>
        <v>111087</v>
      </c>
      <c r="BE303" s="4">
        <f t="shared" si="259"/>
        <v>3.9098222134714266E-6</v>
      </c>
      <c r="BF303" s="4">
        <f t="shared" si="243"/>
        <v>4.2808669866452917E-2</v>
      </c>
      <c r="BG303" s="4">
        <f t="shared" si="260"/>
        <v>8.9870920349336865E-3</v>
      </c>
      <c r="BH303" s="157">
        <f t="shared" si="244"/>
        <v>283542</v>
      </c>
      <c r="BI303" s="4">
        <f t="shared" si="261"/>
        <v>2.9580054250546409E-5</v>
      </c>
      <c r="BJ303" s="4">
        <f t="shared" si="245"/>
        <v>0.12266988777043406</v>
      </c>
      <c r="BK303" s="4">
        <f t="shared" si="262"/>
        <v>7.2952763582172411E-2</v>
      </c>
      <c r="BL303" s="159">
        <f t="shared" si="246"/>
        <v>136816</v>
      </c>
      <c r="BM303" s="4">
        <f t="shared" si="263"/>
        <v>2.8789687739373573E-5</v>
      </c>
      <c r="BN303" s="4">
        <f t="shared" si="247"/>
        <v>6.2915276185536051E-2</v>
      </c>
      <c r="BO303" s="4">
        <f t="shared" si="264"/>
        <v>7.6430316376227742E-2</v>
      </c>
      <c r="BP303" s="157">
        <f t="shared" si="248"/>
        <v>547701</v>
      </c>
      <c r="BQ303" s="164">
        <f t="shared" si="265"/>
        <v>7.5646488749656375E-5</v>
      </c>
      <c r="BR303" s="4">
        <f t="shared" si="249"/>
        <v>0.25186206059301752</v>
      </c>
      <c r="BS303" s="4">
        <f t="shared" si="266"/>
        <v>0.20082486202098665</v>
      </c>
    </row>
    <row r="304" spans="1:71" x14ac:dyDescent="0.35">
      <c r="A304">
        <v>1774</v>
      </c>
      <c r="B304" t="s">
        <v>85</v>
      </c>
      <c r="C304" t="s">
        <v>472</v>
      </c>
      <c r="G304" s="200">
        <v>3402549</v>
      </c>
      <c r="H304" s="4">
        <f t="shared" si="250"/>
        <v>5.6608429103432404E-4</v>
      </c>
      <c r="I304" s="200">
        <v>500592</v>
      </c>
      <c r="J304" s="200">
        <v>3390700</v>
      </c>
      <c r="K304" s="4">
        <f t="shared" si="230"/>
        <v>5.5248096899119495E-4</v>
      </c>
      <c r="L304" s="200">
        <v>485169</v>
      </c>
      <c r="M304">
        <v>1774</v>
      </c>
      <c r="N304" t="s">
        <v>85</v>
      </c>
      <c r="O304" t="s">
        <v>472</v>
      </c>
      <c r="P304" s="200">
        <v>3201506</v>
      </c>
      <c r="Q304" s="4">
        <f t="shared" si="231"/>
        <v>5.2908160899049479E-4</v>
      </c>
      <c r="R304">
        <v>1774</v>
      </c>
      <c r="S304" t="s">
        <v>85</v>
      </c>
      <c r="T304" t="s">
        <v>472</v>
      </c>
      <c r="U304" s="200">
        <v>3086517</v>
      </c>
      <c r="V304" s="4">
        <f t="shared" si="232"/>
        <v>5.2181775066536444E-4</v>
      </c>
      <c r="W304" s="163">
        <v>1774</v>
      </c>
      <c r="X304" s="163" t="s">
        <v>85</v>
      </c>
      <c r="Y304" s="8" t="s">
        <v>472</v>
      </c>
      <c r="Z304" s="11">
        <v>3335667</v>
      </c>
      <c r="AA304" s="161">
        <f t="shared" si="233"/>
        <v>5.5111300833138072E-4</v>
      </c>
      <c r="AB304">
        <v>1774</v>
      </c>
      <c r="AC304" t="s">
        <v>85</v>
      </c>
      <c r="AD304" s="160">
        <v>3295656</v>
      </c>
      <c r="AE304" s="161">
        <f t="shared" si="234"/>
        <v>5.3460026143502921E-4</v>
      </c>
      <c r="AF304">
        <v>1774</v>
      </c>
      <c r="AG304" t="s">
        <v>85</v>
      </c>
      <c r="AH304" s="3">
        <v>3014914</v>
      </c>
      <c r="AI304" s="161">
        <f t="shared" si="235"/>
        <v>5.054535421049884E-4</v>
      </c>
      <c r="AJ304">
        <v>1774</v>
      </c>
      <c r="AK304" t="s">
        <v>85</v>
      </c>
      <c r="AL304" s="3">
        <v>2672251</v>
      </c>
      <c r="AM304" s="161">
        <f t="shared" si="236"/>
        <v>4.6876484635250429E-4</v>
      </c>
      <c r="AN304" s="13">
        <v>1774</v>
      </c>
      <c r="AO304" s="13" t="s">
        <v>85</v>
      </c>
      <c r="AP304" s="3">
        <v>2432043</v>
      </c>
      <c r="AQ304" s="161">
        <f t="shared" si="237"/>
        <v>4.2127119504054976E-4</v>
      </c>
      <c r="AR304" s="179">
        <f t="shared" si="251"/>
        <v>114989</v>
      </c>
      <c r="AS304" s="4">
        <f t="shared" si="252"/>
        <v>7.263858325130346E-6</v>
      </c>
      <c r="AT304" s="4">
        <f t="shared" si="238"/>
        <v>3.7255262161199822E-2</v>
      </c>
      <c r="AU304" s="4">
        <f t="shared" si="253"/>
        <v>1.392029749058608E-2</v>
      </c>
      <c r="AV304" s="3">
        <f t="shared" si="254"/>
        <v>-249150</v>
      </c>
      <c r="AW304" s="164">
        <f t="shared" si="255"/>
        <v>-2.9295257666016273E-5</v>
      </c>
      <c r="AX304" s="4">
        <f t="shared" si="239"/>
        <v>-7.4692707635384464E-2</v>
      </c>
      <c r="AY304" s="4">
        <f t="shared" si="256"/>
        <v>-5.3156534545817188E-2</v>
      </c>
      <c r="AZ304" s="157">
        <f t="shared" si="240"/>
        <v>40011</v>
      </c>
      <c r="BA304" s="164">
        <f t="shared" si="257"/>
        <v>1.651274689635151E-5</v>
      </c>
      <c r="BB304" s="4">
        <f t="shared" si="241"/>
        <v>1.2140526802554636E-2</v>
      </c>
      <c r="BC304" s="4">
        <f t="shared" si="258"/>
        <v>3.0888026227346561E-2</v>
      </c>
      <c r="BD304" s="157">
        <f t="shared" si="242"/>
        <v>280742</v>
      </c>
      <c r="BE304" s="4">
        <f t="shared" si="259"/>
        <v>2.9146719330040813E-5</v>
      </c>
      <c r="BF304" s="4">
        <f t="shared" si="243"/>
        <v>9.3117747305561618E-2</v>
      </c>
      <c r="BG304" s="4">
        <f t="shared" si="260"/>
        <v>5.7664487241810072E-2</v>
      </c>
      <c r="BH304" s="157">
        <f t="shared" si="244"/>
        <v>342663</v>
      </c>
      <c r="BI304" s="4">
        <f t="shared" si="261"/>
        <v>3.6688695752484107E-5</v>
      </c>
      <c r="BJ304" s="4">
        <f t="shared" si="245"/>
        <v>0.12823009515198983</v>
      </c>
      <c r="BK304" s="4">
        <f t="shared" si="262"/>
        <v>7.8266738724035514E-2</v>
      </c>
      <c r="BL304" s="159">
        <f t="shared" si="246"/>
        <v>240208</v>
      </c>
      <c r="BM304" s="4">
        <f t="shared" si="263"/>
        <v>4.7493651311954525E-5</v>
      </c>
      <c r="BN304" s="4">
        <f t="shared" si="247"/>
        <v>9.8767990533062122E-2</v>
      </c>
      <c r="BO304" s="4">
        <f t="shared" si="264"/>
        <v>0.11273890043059552</v>
      </c>
      <c r="BP304" s="157">
        <f t="shared" si="248"/>
        <v>654474</v>
      </c>
      <c r="BQ304" s="164">
        <f t="shared" si="265"/>
        <v>1.2984181329083095E-4</v>
      </c>
      <c r="BR304" s="4">
        <f t="shared" si="249"/>
        <v>0.26910461698251226</v>
      </c>
      <c r="BS304" s="4">
        <f t="shared" si="266"/>
        <v>0.30821431614457506</v>
      </c>
    </row>
    <row r="305" spans="1:71" x14ac:dyDescent="0.35">
      <c r="A305">
        <v>1783</v>
      </c>
      <c r="B305" t="s">
        <v>357</v>
      </c>
      <c r="C305" t="s">
        <v>473</v>
      </c>
      <c r="G305" s="200">
        <v>18025890</v>
      </c>
      <c r="H305" s="4">
        <f t="shared" si="250"/>
        <v>2.9989790480350795E-3</v>
      </c>
      <c r="I305" s="200">
        <v>1329144</v>
      </c>
      <c r="J305" s="200">
        <v>17822175</v>
      </c>
      <c r="K305" s="4">
        <f t="shared" si="230"/>
        <v>2.9039468291298695E-3</v>
      </c>
      <c r="L305" s="200">
        <v>1084421</v>
      </c>
      <c r="M305">
        <v>1783</v>
      </c>
      <c r="N305" t="s">
        <v>357</v>
      </c>
      <c r="O305" t="s">
        <v>473</v>
      </c>
      <c r="P305" s="200">
        <v>17753322</v>
      </c>
      <c r="Q305" s="4">
        <f t="shared" si="231"/>
        <v>2.9339180275427717E-3</v>
      </c>
      <c r="R305">
        <v>1783</v>
      </c>
      <c r="S305" t="s">
        <v>357</v>
      </c>
      <c r="T305" t="s">
        <v>473</v>
      </c>
      <c r="U305" s="200">
        <v>17697340</v>
      </c>
      <c r="V305" s="4">
        <f t="shared" si="232"/>
        <v>2.9919764419117667E-3</v>
      </c>
      <c r="W305" s="163">
        <v>1783</v>
      </c>
      <c r="X305" s="163" t="s">
        <v>357</v>
      </c>
      <c r="Y305" s="8" t="s">
        <v>473</v>
      </c>
      <c r="Z305" s="11">
        <v>17246037</v>
      </c>
      <c r="AA305" s="161">
        <f t="shared" si="233"/>
        <v>2.8493597630891514E-3</v>
      </c>
      <c r="AB305">
        <v>1783</v>
      </c>
      <c r="AC305" t="s">
        <v>357</v>
      </c>
      <c r="AD305" s="160">
        <v>17631560</v>
      </c>
      <c r="AE305" s="161">
        <f t="shared" si="234"/>
        <v>2.8600790208405864E-3</v>
      </c>
      <c r="AF305">
        <v>1783</v>
      </c>
      <c r="AG305" t="s">
        <v>357</v>
      </c>
      <c r="AH305" s="3">
        <v>17042184</v>
      </c>
      <c r="AI305" s="161">
        <f t="shared" si="235"/>
        <v>2.8571402925605702E-3</v>
      </c>
      <c r="AJ305">
        <v>1783</v>
      </c>
      <c r="AK305" t="s">
        <v>357</v>
      </c>
      <c r="AL305" s="3">
        <v>15658277</v>
      </c>
      <c r="AM305" s="161">
        <f t="shared" si="236"/>
        <v>2.7467666068980616E-3</v>
      </c>
      <c r="AN305" s="13">
        <v>1783</v>
      </c>
      <c r="AO305" s="13" t="s">
        <v>357</v>
      </c>
      <c r="AP305" s="3">
        <v>15284264</v>
      </c>
      <c r="AQ305" s="161">
        <f t="shared" si="237"/>
        <v>2.6474943743162657E-3</v>
      </c>
      <c r="AR305" s="179">
        <f t="shared" si="251"/>
        <v>55982</v>
      </c>
      <c r="AS305" s="4">
        <f t="shared" si="252"/>
        <v>-5.8058414368995E-5</v>
      </c>
      <c r="AT305" s="4">
        <f t="shared" si="238"/>
        <v>3.1633002473818099E-3</v>
      </c>
      <c r="AU305" s="4">
        <f t="shared" si="253"/>
        <v>-1.9404703043683639E-2</v>
      </c>
      <c r="AV305" s="3">
        <f t="shared" si="254"/>
        <v>451303</v>
      </c>
      <c r="AW305" s="164">
        <f t="shared" si="255"/>
        <v>1.4261667882261523E-4</v>
      </c>
      <c r="AX305" s="4">
        <f t="shared" si="239"/>
        <v>2.6168504683133871E-2</v>
      </c>
      <c r="AY305" s="4">
        <f t="shared" si="256"/>
        <v>5.0052183887090637E-2</v>
      </c>
      <c r="AZ305" s="157">
        <f t="shared" si="240"/>
        <v>-385523</v>
      </c>
      <c r="BA305" s="164">
        <f t="shared" si="257"/>
        <v>-1.0719257751434959E-5</v>
      </c>
      <c r="BB305" s="4">
        <f t="shared" si="241"/>
        <v>-2.186550707935089E-2</v>
      </c>
      <c r="BC305" s="4">
        <f t="shared" si="258"/>
        <v>-3.7478886678748249E-3</v>
      </c>
      <c r="BD305" s="157">
        <f t="shared" si="242"/>
        <v>589376</v>
      </c>
      <c r="BE305" s="4">
        <f t="shared" si="259"/>
        <v>2.938728280016227E-6</v>
      </c>
      <c r="BF305" s="4">
        <f t="shared" si="243"/>
        <v>3.4583360911958232E-2</v>
      </c>
      <c r="BG305" s="4">
        <f t="shared" si="260"/>
        <v>1.0285558212412935E-3</v>
      </c>
      <c r="BH305" s="157">
        <f t="shared" si="244"/>
        <v>1383907</v>
      </c>
      <c r="BI305" s="4">
        <f t="shared" si="261"/>
        <v>1.1037368566250852E-4</v>
      </c>
      <c r="BJ305" s="4">
        <f t="shared" si="245"/>
        <v>8.8381818765883371E-2</v>
      </c>
      <c r="BK305" s="4">
        <f t="shared" si="262"/>
        <v>4.018313219089048E-2</v>
      </c>
      <c r="BL305" s="159">
        <f t="shared" si="246"/>
        <v>374013</v>
      </c>
      <c r="BM305" s="4">
        <f t="shared" si="263"/>
        <v>9.9272232581795912E-5</v>
      </c>
      <c r="BN305" s="4">
        <f t="shared" si="247"/>
        <v>2.4470461907750349E-2</v>
      </c>
      <c r="BO305" s="4">
        <f t="shared" si="264"/>
        <v>3.7496673664295765E-2</v>
      </c>
      <c r="BP305" s="157">
        <f t="shared" si="248"/>
        <v>2413076</v>
      </c>
      <c r="BQ305" s="164">
        <f t="shared" si="265"/>
        <v>2.018653887728857E-4</v>
      </c>
      <c r="BR305" s="4">
        <f t="shared" si="249"/>
        <v>0.15787976444269741</v>
      </c>
      <c r="BS305" s="4">
        <f t="shared" si="266"/>
        <v>7.6247712074938356E-2</v>
      </c>
    </row>
    <row r="306" spans="1:71" x14ac:dyDescent="0.35">
      <c r="A306">
        <v>1842</v>
      </c>
      <c r="B306" t="s">
        <v>212</v>
      </c>
      <c r="C306" t="s">
        <v>472</v>
      </c>
      <c r="G306" s="200">
        <v>2486100</v>
      </c>
      <c r="H306" s="4">
        <f t="shared" si="250"/>
        <v>4.1361407460713511E-4</v>
      </c>
      <c r="I306" s="200">
        <v>135985</v>
      </c>
      <c r="J306" s="200">
        <v>2204784</v>
      </c>
      <c r="K306" s="4">
        <f t="shared" si="230"/>
        <v>3.5924770718031164E-4</v>
      </c>
      <c r="L306" s="200">
        <v>97349</v>
      </c>
      <c r="M306">
        <v>1842</v>
      </c>
      <c r="N306" t="s">
        <v>212</v>
      </c>
      <c r="O306" t="s">
        <v>472</v>
      </c>
      <c r="P306" s="200">
        <v>2001610</v>
      </c>
      <c r="Q306" s="4">
        <f t="shared" si="231"/>
        <v>3.3078652339600933E-4</v>
      </c>
      <c r="R306">
        <v>1842</v>
      </c>
      <c r="S306" t="s">
        <v>212</v>
      </c>
      <c r="T306" t="s">
        <v>472</v>
      </c>
      <c r="U306" s="200">
        <v>1961452</v>
      </c>
      <c r="V306" s="4">
        <f t="shared" si="232"/>
        <v>3.316101841260166E-4</v>
      </c>
      <c r="W306" s="163">
        <v>1842</v>
      </c>
      <c r="X306" s="163" t="s">
        <v>212</v>
      </c>
      <c r="Y306" s="8" t="s">
        <v>472</v>
      </c>
      <c r="Z306" s="11">
        <v>2103989</v>
      </c>
      <c r="AA306" s="161">
        <f t="shared" si="233"/>
        <v>3.476173452824078E-4</v>
      </c>
      <c r="AB306">
        <v>1842</v>
      </c>
      <c r="AC306" t="s">
        <v>212</v>
      </c>
      <c r="AD306" s="160">
        <v>2088608</v>
      </c>
      <c r="AE306" s="161">
        <f t="shared" si="234"/>
        <v>3.3880064631602739E-4</v>
      </c>
      <c r="AF306">
        <v>1842</v>
      </c>
      <c r="AG306" t="s">
        <v>212</v>
      </c>
      <c r="AH306" s="3">
        <v>1634077</v>
      </c>
      <c r="AI306" s="161">
        <f t="shared" si="235"/>
        <v>2.7395474886590231E-4</v>
      </c>
      <c r="AJ306">
        <v>1842</v>
      </c>
      <c r="AK306" t="s">
        <v>212</v>
      </c>
      <c r="AL306" s="3">
        <v>1507311</v>
      </c>
      <c r="AM306" s="161">
        <f t="shared" si="236"/>
        <v>2.6441169235990166E-4</v>
      </c>
      <c r="AN306" s="13">
        <v>1842</v>
      </c>
      <c r="AO306" s="13" t="s">
        <v>212</v>
      </c>
      <c r="AP306" s="3">
        <v>1324869</v>
      </c>
      <c r="AQ306" s="161">
        <f t="shared" si="237"/>
        <v>2.2948983504904235E-4</v>
      </c>
      <c r="AR306" s="179">
        <f t="shared" si="251"/>
        <v>40158</v>
      </c>
      <c r="AS306" s="4">
        <f t="shared" si="252"/>
        <v>-8.2366073000727591E-7</v>
      </c>
      <c r="AT306" s="4">
        <f t="shared" si="238"/>
        <v>2.0473608326892528E-2</v>
      </c>
      <c r="AU306" s="4">
        <f t="shared" si="253"/>
        <v>-2.4838221786767354E-3</v>
      </c>
      <c r="AV306" s="3">
        <f t="shared" si="254"/>
        <v>-142537</v>
      </c>
      <c r="AW306" s="164">
        <f t="shared" si="255"/>
        <v>-1.6007161156391194E-5</v>
      </c>
      <c r="AX306" s="4">
        <f t="shared" si="239"/>
        <v>-6.7746076619221871E-2</v>
      </c>
      <c r="AY306" s="4">
        <f t="shared" si="256"/>
        <v>-4.6048223351417686E-2</v>
      </c>
      <c r="AZ306" s="157">
        <f t="shared" si="240"/>
        <v>15381</v>
      </c>
      <c r="BA306" s="164">
        <f t="shared" si="257"/>
        <v>8.8166989663804123E-6</v>
      </c>
      <c r="BB306" s="4">
        <f t="shared" si="241"/>
        <v>7.3642349354211033E-3</v>
      </c>
      <c r="BC306" s="4">
        <f t="shared" si="258"/>
        <v>2.6023264897069728E-2</v>
      </c>
      <c r="BD306" s="157">
        <f t="shared" si="242"/>
        <v>454531</v>
      </c>
      <c r="BE306" s="4">
        <f t="shared" si="259"/>
        <v>6.4845897450125072E-5</v>
      </c>
      <c r="BF306" s="4">
        <f t="shared" si="243"/>
        <v>0.27815763883831668</v>
      </c>
      <c r="BG306" s="4">
        <f t="shared" si="260"/>
        <v>0.23670295082881149</v>
      </c>
      <c r="BH306" s="157">
        <f t="shared" si="244"/>
        <v>126766</v>
      </c>
      <c r="BI306" s="4">
        <f t="shared" si="261"/>
        <v>9.543056506000657E-6</v>
      </c>
      <c r="BJ306" s="4">
        <f t="shared" si="245"/>
        <v>8.4100759564549057E-2</v>
      </c>
      <c r="BK306" s="4">
        <f t="shared" si="262"/>
        <v>3.6091658507337143E-2</v>
      </c>
      <c r="BL306" s="159">
        <f t="shared" si="246"/>
        <v>182442</v>
      </c>
      <c r="BM306" s="4">
        <f t="shared" si="263"/>
        <v>3.4921857310859307E-5</v>
      </c>
      <c r="BN306" s="4">
        <f t="shared" si="247"/>
        <v>0.13770569014747874</v>
      </c>
      <c r="BO306" s="4">
        <f t="shared" si="264"/>
        <v>0.15217169554981139</v>
      </c>
      <c r="BP306" s="157">
        <f t="shared" si="248"/>
        <v>636583</v>
      </c>
      <c r="BQ306" s="164">
        <f t="shared" si="265"/>
        <v>1.1812751023336545E-4</v>
      </c>
      <c r="BR306" s="4">
        <f t="shared" si="249"/>
        <v>0.48048750480236158</v>
      </c>
      <c r="BS306" s="4">
        <f t="shared" si="266"/>
        <v>0.51473961889476028</v>
      </c>
    </row>
    <row r="307" spans="1:71" x14ac:dyDescent="0.35">
      <c r="A307">
        <v>1859</v>
      </c>
      <c r="B307" t="s">
        <v>41</v>
      </c>
      <c r="C307" t="s">
        <v>473</v>
      </c>
      <c r="G307" s="200">
        <v>8151013</v>
      </c>
      <c r="H307" s="4">
        <f t="shared" si="250"/>
        <v>1.3560893363524108E-3</v>
      </c>
      <c r="I307" s="200">
        <v>1404773</v>
      </c>
      <c r="J307" s="200">
        <v>8536075</v>
      </c>
      <c r="K307" s="4">
        <f t="shared" si="230"/>
        <v>1.3908688434192097E-3</v>
      </c>
      <c r="L307" s="200">
        <v>1197736</v>
      </c>
      <c r="M307">
        <v>1859</v>
      </c>
      <c r="N307" t="s">
        <v>41</v>
      </c>
      <c r="O307" t="s">
        <v>473</v>
      </c>
      <c r="P307" s="200">
        <v>8371364</v>
      </c>
      <c r="Q307" s="4">
        <f t="shared" si="231"/>
        <v>1.3834535167402792E-3</v>
      </c>
      <c r="R307">
        <v>1859</v>
      </c>
      <c r="S307" t="s">
        <v>41</v>
      </c>
      <c r="T307" t="s">
        <v>473</v>
      </c>
      <c r="U307" s="200">
        <v>8011226</v>
      </c>
      <c r="V307" s="4">
        <f t="shared" si="232"/>
        <v>1.3544069031182673E-3</v>
      </c>
      <c r="W307" s="163">
        <v>1859</v>
      </c>
      <c r="X307" s="163" t="s">
        <v>41</v>
      </c>
      <c r="Y307" s="8" t="s">
        <v>473</v>
      </c>
      <c r="Z307" s="11">
        <v>8257672</v>
      </c>
      <c r="AA307" s="161">
        <f t="shared" si="233"/>
        <v>1.3643179783035325E-3</v>
      </c>
      <c r="AB307">
        <v>1859</v>
      </c>
      <c r="AC307" t="s">
        <v>41</v>
      </c>
      <c r="AD307" s="160">
        <v>8457921</v>
      </c>
      <c r="AE307" s="161">
        <f t="shared" si="234"/>
        <v>1.3719899096862123E-3</v>
      </c>
      <c r="AF307">
        <v>1859</v>
      </c>
      <c r="AG307" t="s">
        <v>41</v>
      </c>
      <c r="AH307" s="3">
        <v>7567615</v>
      </c>
      <c r="AI307" s="161">
        <f t="shared" si="235"/>
        <v>1.268718712055084E-3</v>
      </c>
      <c r="AJ307">
        <v>1859</v>
      </c>
      <c r="AK307" t="s">
        <v>41</v>
      </c>
      <c r="AL307" s="3">
        <v>7015590</v>
      </c>
      <c r="AM307" s="161">
        <f t="shared" si="236"/>
        <v>1.2306710591266186E-3</v>
      </c>
      <c r="AN307" s="13">
        <v>1859</v>
      </c>
      <c r="AO307" s="13" t="s">
        <v>41</v>
      </c>
      <c r="AP307" s="3">
        <v>7042630</v>
      </c>
      <c r="AQ307" s="161">
        <f t="shared" si="237"/>
        <v>1.2199032485562249E-3</v>
      </c>
      <c r="AR307" s="179">
        <f t="shared" si="251"/>
        <v>360138</v>
      </c>
      <c r="AS307" s="4">
        <f t="shared" si="252"/>
        <v>2.9046613622011946E-5</v>
      </c>
      <c r="AT307" s="4">
        <f t="shared" si="238"/>
        <v>4.495416806366466E-2</v>
      </c>
      <c r="AU307" s="4">
        <f t="shared" si="253"/>
        <v>2.1446002346220756E-2</v>
      </c>
      <c r="AV307" s="3">
        <f t="shared" si="254"/>
        <v>-246446</v>
      </c>
      <c r="AW307" s="164">
        <f t="shared" si="255"/>
        <v>-9.9110751852651661E-6</v>
      </c>
      <c r="AX307" s="4">
        <f t="shared" si="239"/>
        <v>-2.9844488858361048E-2</v>
      </c>
      <c r="AY307" s="4">
        <f t="shared" si="256"/>
        <v>-7.2644906413892891E-3</v>
      </c>
      <c r="AZ307" s="157">
        <f t="shared" si="240"/>
        <v>-200249</v>
      </c>
      <c r="BA307" s="164">
        <f t="shared" si="257"/>
        <v>-7.6719313826798582E-6</v>
      </c>
      <c r="BB307" s="4">
        <f t="shared" si="241"/>
        <v>-2.3675912792280752E-2</v>
      </c>
      <c r="BC307" s="4">
        <f t="shared" si="258"/>
        <v>-5.5918278469223618E-3</v>
      </c>
      <c r="BD307" s="157">
        <f t="shared" si="242"/>
        <v>890306</v>
      </c>
      <c r="BE307" s="4">
        <f t="shared" si="259"/>
        <v>1.0327119763112831E-4</v>
      </c>
      <c r="BF307" s="4">
        <f t="shared" si="243"/>
        <v>0.11764684117783476</v>
      </c>
      <c r="BG307" s="4">
        <f t="shared" si="260"/>
        <v>8.1398025149206257E-2</v>
      </c>
      <c r="BH307" s="157">
        <f t="shared" si="244"/>
        <v>552025</v>
      </c>
      <c r="BI307" s="4">
        <f t="shared" si="261"/>
        <v>3.8047652928465455E-5</v>
      </c>
      <c r="BJ307" s="4">
        <f t="shared" si="245"/>
        <v>7.8685470502124558E-2</v>
      </c>
      <c r="BK307" s="4">
        <f t="shared" si="262"/>
        <v>3.0916184017089891E-2</v>
      </c>
      <c r="BL307" s="159">
        <f t="shared" si="246"/>
        <v>-27040</v>
      </c>
      <c r="BM307" s="4">
        <f t="shared" si="263"/>
        <v>1.0767810570393643E-5</v>
      </c>
      <c r="BN307" s="4">
        <f t="shared" si="247"/>
        <v>-3.8394747416803099E-3</v>
      </c>
      <c r="BO307" s="4">
        <f t="shared" si="264"/>
        <v>8.8267742406109E-3</v>
      </c>
      <c r="BP307" s="157">
        <f t="shared" si="248"/>
        <v>968596</v>
      </c>
      <c r="BQ307" s="164">
        <f t="shared" si="265"/>
        <v>1.4441472974730755E-4</v>
      </c>
      <c r="BR307" s="4">
        <f t="shared" si="249"/>
        <v>0.13753327947087948</v>
      </c>
      <c r="BS307" s="4">
        <f t="shared" si="266"/>
        <v>0.1183821175312261</v>
      </c>
    </row>
    <row r="308" spans="1:71" x14ac:dyDescent="0.35">
      <c r="A308">
        <v>1876</v>
      </c>
      <c r="B308" t="s">
        <v>59</v>
      </c>
      <c r="C308" t="s">
        <v>472</v>
      </c>
      <c r="G308" s="200">
        <v>4504604</v>
      </c>
      <c r="H308" s="4">
        <f t="shared" si="250"/>
        <v>7.4943389844801063E-4</v>
      </c>
      <c r="I308" s="200">
        <v>784397</v>
      </c>
      <c r="J308" s="200">
        <v>4521539</v>
      </c>
      <c r="K308" s="4">
        <f t="shared" si="230"/>
        <v>7.3673997937047766E-4</v>
      </c>
      <c r="L308" s="200">
        <v>781683</v>
      </c>
      <c r="M308">
        <v>1876</v>
      </c>
      <c r="N308" t="s">
        <v>59</v>
      </c>
      <c r="O308" t="s">
        <v>472</v>
      </c>
      <c r="P308" s="200">
        <v>4445336</v>
      </c>
      <c r="Q308" s="4">
        <f t="shared" si="231"/>
        <v>7.3463723740744831E-4</v>
      </c>
      <c r="R308">
        <v>1876</v>
      </c>
      <c r="S308" t="s">
        <v>59</v>
      </c>
      <c r="T308" t="s">
        <v>472</v>
      </c>
      <c r="U308" s="200">
        <v>4266450</v>
      </c>
      <c r="V308" s="4">
        <f t="shared" si="232"/>
        <v>7.213015001460365E-4</v>
      </c>
      <c r="W308" s="163">
        <v>1876</v>
      </c>
      <c r="X308" s="163" t="s">
        <v>59</v>
      </c>
      <c r="Y308" s="8" t="s">
        <v>472</v>
      </c>
      <c r="Z308" s="11">
        <v>4605099</v>
      </c>
      <c r="AA308" s="161">
        <f t="shared" si="233"/>
        <v>7.6084632055712785E-4</v>
      </c>
      <c r="AB308">
        <v>1876</v>
      </c>
      <c r="AC308" t="s">
        <v>59</v>
      </c>
      <c r="AD308" s="160">
        <v>4825730</v>
      </c>
      <c r="AE308" s="161">
        <f t="shared" si="234"/>
        <v>7.8279909056493265E-4</v>
      </c>
      <c r="AF308">
        <v>1876</v>
      </c>
      <c r="AG308" t="s">
        <v>59</v>
      </c>
      <c r="AH308" s="3">
        <v>4899846</v>
      </c>
      <c r="AI308" s="161">
        <f t="shared" si="235"/>
        <v>8.2146439880837689E-4</v>
      </c>
      <c r="AJ308">
        <v>1876</v>
      </c>
      <c r="AK308" t="s">
        <v>59</v>
      </c>
      <c r="AL308" s="3">
        <v>4118955</v>
      </c>
      <c r="AM308" s="161">
        <f t="shared" si="236"/>
        <v>7.2254489107044192E-4</v>
      </c>
      <c r="AN308" s="13">
        <v>1876</v>
      </c>
      <c r="AO308" s="13" t="s">
        <v>59</v>
      </c>
      <c r="AP308" s="3">
        <v>3730636</v>
      </c>
      <c r="AQ308" s="161">
        <f t="shared" si="237"/>
        <v>6.4620958016831792E-4</v>
      </c>
      <c r="AR308" s="179">
        <f t="shared" si="251"/>
        <v>178886</v>
      </c>
      <c r="AS308" s="4">
        <f t="shared" si="252"/>
        <v>1.3335737261411813E-5</v>
      </c>
      <c r="AT308" s="4">
        <f t="shared" si="238"/>
        <v>4.1928535433439981E-2</v>
      </c>
      <c r="AU308" s="4">
        <f t="shared" si="253"/>
        <v>1.8488436886256062E-2</v>
      </c>
      <c r="AV308" s="3">
        <f t="shared" si="254"/>
        <v>-338649</v>
      </c>
      <c r="AW308" s="164">
        <f t="shared" si="255"/>
        <v>-3.9544820411091357E-5</v>
      </c>
      <c r="AX308" s="4">
        <f t="shared" si="239"/>
        <v>-7.3537832737146369E-2</v>
      </c>
      <c r="AY308" s="4">
        <f t="shared" si="256"/>
        <v>-5.197478037632456E-2</v>
      </c>
      <c r="AZ308" s="157">
        <f t="shared" si="240"/>
        <v>-220631</v>
      </c>
      <c r="BA308" s="164">
        <f t="shared" si="257"/>
        <v>-2.1952770007804801E-5</v>
      </c>
      <c r="BB308" s="4">
        <f t="shared" si="241"/>
        <v>-4.5719714944681945E-2</v>
      </c>
      <c r="BC308" s="4">
        <f t="shared" si="258"/>
        <v>-2.8043939080156396E-2</v>
      </c>
      <c r="BD308" s="157">
        <f t="shared" si="242"/>
        <v>-74116</v>
      </c>
      <c r="BE308" s="4">
        <f t="shared" si="259"/>
        <v>-3.8665308243444234E-5</v>
      </c>
      <c r="BF308" s="4">
        <f t="shared" si="243"/>
        <v>-1.5126189680247093E-2</v>
      </c>
      <c r="BG308" s="4">
        <f t="shared" si="260"/>
        <v>-4.7068757087382548E-2</v>
      </c>
      <c r="BH308" s="157">
        <f t="shared" si="244"/>
        <v>780891</v>
      </c>
      <c r="BI308" s="4">
        <f t="shared" si="261"/>
        <v>9.8919507737934968E-5</v>
      </c>
      <c r="BJ308" s="4">
        <f t="shared" si="245"/>
        <v>0.18958473690535585</v>
      </c>
      <c r="BK308" s="4">
        <f t="shared" si="262"/>
        <v>0.13690430720697072</v>
      </c>
      <c r="BL308" s="159">
        <f t="shared" si="246"/>
        <v>388319</v>
      </c>
      <c r="BM308" s="4">
        <f t="shared" si="263"/>
        <v>7.6335310902123999E-5</v>
      </c>
      <c r="BN308" s="4">
        <f t="shared" si="247"/>
        <v>0.10408922232026925</v>
      </c>
      <c r="BO308" s="4">
        <f t="shared" si="264"/>
        <v>0.11812779204270071</v>
      </c>
      <c r="BP308" s="157">
        <f t="shared" si="248"/>
        <v>535814</v>
      </c>
      <c r="BQ308" s="164">
        <f t="shared" si="265"/>
        <v>1.1463674038880993E-4</v>
      </c>
      <c r="BR308" s="4">
        <f t="shared" si="249"/>
        <v>0.14362537647736204</v>
      </c>
      <c r="BS308" s="4">
        <f t="shared" si="266"/>
        <v>0.17739870145371497</v>
      </c>
    </row>
    <row r="309" spans="1:71" x14ac:dyDescent="0.35">
      <c r="A309">
        <v>1883</v>
      </c>
      <c r="B309" t="s">
        <v>291</v>
      </c>
      <c r="C309" t="s">
        <v>473</v>
      </c>
      <c r="G309" s="200">
        <v>36816214</v>
      </c>
      <c r="H309" s="4">
        <f t="shared" si="250"/>
        <v>6.1251374780371881E-3</v>
      </c>
      <c r="I309" s="200">
        <v>1560625</v>
      </c>
      <c r="J309" s="200">
        <v>37636430</v>
      </c>
      <c r="K309" s="4">
        <f t="shared" si="230"/>
        <v>6.1324833561710789E-3</v>
      </c>
      <c r="L309" s="200">
        <v>1186534</v>
      </c>
      <c r="M309">
        <v>1883</v>
      </c>
      <c r="N309" t="s">
        <v>291</v>
      </c>
      <c r="O309" t="s">
        <v>473</v>
      </c>
      <c r="P309" s="200">
        <v>37504873</v>
      </c>
      <c r="Q309" s="4">
        <f t="shared" si="231"/>
        <v>6.1980638336533393E-3</v>
      </c>
      <c r="R309">
        <v>1883</v>
      </c>
      <c r="S309" t="s">
        <v>291</v>
      </c>
      <c r="T309" t="s">
        <v>473</v>
      </c>
      <c r="U309" s="200">
        <v>38221019</v>
      </c>
      <c r="V309" s="4">
        <f t="shared" si="232"/>
        <v>6.4617839988304476E-3</v>
      </c>
      <c r="W309" s="163">
        <v>1883</v>
      </c>
      <c r="X309" s="163" t="s">
        <v>291</v>
      </c>
      <c r="Y309" s="8" t="s">
        <v>473</v>
      </c>
      <c r="Z309" s="11">
        <v>36979308</v>
      </c>
      <c r="AA309" s="161">
        <f t="shared" si="233"/>
        <v>6.1096559332489402E-3</v>
      </c>
      <c r="AB309">
        <v>1883</v>
      </c>
      <c r="AC309" t="s">
        <v>291</v>
      </c>
      <c r="AD309" s="160">
        <v>39110587.579999998</v>
      </c>
      <c r="AE309" s="161">
        <f t="shared" si="234"/>
        <v>6.344269652277303E-3</v>
      </c>
      <c r="AF309">
        <v>1883</v>
      </c>
      <c r="AG309" t="s">
        <v>291</v>
      </c>
      <c r="AH309" s="3">
        <v>39742296</v>
      </c>
      <c r="AI309" s="161">
        <f t="shared" si="235"/>
        <v>6.6628382383659736E-3</v>
      </c>
      <c r="AJ309">
        <v>1883</v>
      </c>
      <c r="AK309" t="s">
        <v>291</v>
      </c>
      <c r="AL309" s="3">
        <v>38755896</v>
      </c>
      <c r="AM309" s="161">
        <f t="shared" si="236"/>
        <v>6.7985386229413467E-3</v>
      </c>
      <c r="AN309" s="13">
        <v>1883</v>
      </c>
      <c r="AO309" s="13" t="s">
        <v>291</v>
      </c>
      <c r="AP309" s="3">
        <v>38507019</v>
      </c>
      <c r="AQ309" s="161">
        <f t="shared" si="237"/>
        <v>6.6700703530238386E-3</v>
      </c>
      <c r="AR309" s="179">
        <f t="shared" si="251"/>
        <v>-716146</v>
      </c>
      <c r="AS309" s="4">
        <f t="shared" si="252"/>
        <v>-2.6372016517710838E-4</v>
      </c>
      <c r="AT309" s="4">
        <f t="shared" si="238"/>
        <v>-1.8736967740185052E-2</v>
      </c>
      <c r="AU309" s="4">
        <f t="shared" si="253"/>
        <v>-4.0812284227519903E-2</v>
      </c>
      <c r="AV309" s="3">
        <f t="shared" si="254"/>
        <v>1241711</v>
      </c>
      <c r="AW309" s="164">
        <f t="shared" si="255"/>
        <v>3.521280655815074E-4</v>
      </c>
      <c r="AX309" s="4">
        <f t="shared" si="239"/>
        <v>3.3578535325755693E-2</v>
      </c>
      <c r="AY309" s="4">
        <f t="shared" si="256"/>
        <v>5.763468015689973E-2</v>
      </c>
      <c r="AZ309" s="157">
        <f t="shared" si="240"/>
        <v>-2131279.5799999982</v>
      </c>
      <c r="BA309" s="164">
        <f t="shared" si="257"/>
        <v>-2.3461371902836273E-4</v>
      </c>
      <c r="BB309" s="4">
        <f t="shared" si="241"/>
        <v>-5.4493673244885528E-2</v>
      </c>
      <c r="BC309" s="4">
        <f t="shared" si="258"/>
        <v>-3.6980414119716226E-2</v>
      </c>
      <c r="BD309" s="157">
        <f t="shared" si="242"/>
        <v>-631708.42000000179</v>
      </c>
      <c r="BE309" s="4">
        <f t="shared" si="259"/>
        <v>-3.1856858608867063E-4</v>
      </c>
      <c r="BF309" s="4">
        <f t="shared" si="243"/>
        <v>-1.5895116376769016E-2</v>
      </c>
      <c r="BG309" s="4">
        <f t="shared" si="260"/>
        <v>-4.7812745063250693E-2</v>
      </c>
      <c r="BH309" s="157">
        <f t="shared" si="244"/>
        <v>986400</v>
      </c>
      <c r="BI309" s="4">
        <f t="shared" si="261"/>
        <v>-1.3570038457537317E-4</v>
      </c>
      <c r="BJ309" s="4">
        <f t="shared" si="245"/>
        <v>2.5451611285157747E-2</v>
      </c>
      <c r="BK309" s="4">
        <f t="shared" si="262"/>
        <v>-1.9960228528739785E-2</v>
      </c>
      <c r="BL309" s="159">
        <f t="shared" si="246"/>
        <v>248877</v>
      </c>
      <c r="BM309" s="4">
        <f t="shared" si="263"/>
        <v>1.2846826991750812E-4</v>
      </c>
      <c r="BN309" s="4">
        <f t="shared" si="247"/>
        <v>6.4631593528442178E-3</v>
      </c>
      <c r="BO309" s="4">
        <f t="shared" si="264"/>
        <v>1.9260407029930017E-2</v>
      </c>
      <c r="BP309" s="157">
        <f t="shared" si="248"/>
        <v>-286000</v>
      </c>
      <c r="BQ309" s="164">
        <f t="shared" si="265"/>
        <v>-5.604144197748984E-4</v>
      </c>
      <c r="BR309" s="4">
        <f t="shared" si="249"/>
        <v>-7.4272173600350624E-3</v>
      </c>
      <c r="BS309" s="4">
        <f t="shared" si="266"/>
        <v>-8.4019266681473262E-2</v>
      </c>
    </row>
    <row r="310" spans="1:71" x14ac:dyDescent="0.35">
      <c r="A310">
        <v>1884</v>
      </c>
      <c r="B310" t="s">
        <v>168</v>
      </c>
      <c r="C310" t="s">
        <v>472</v>
      </c>
      <c r="G310" s="200">
        <v>4493573</v>
      </c>
      <c r="H310" s="4">
        <f t="shared" si="250"/>
        <v>7.4759866380057444E-4</v>
      </c>
      <c r="I310" s="200">
        <v>221012</v>
      </c>
      <c r="J310" s="200">
        <v>4174566</v>
      </c>
      <c r="K310" s="4">
        <f t="shared" si="230"/>
        <v>6.8020416692650388E-4</v>
      </c>
      <c r="L310" s="200">
        <v>202823</v>
      </c>
      <c r="M310">
        <v>1884</v>
      </c>
      <c r="N310" t="s">
        <v>168</v>
      </c>
      <c r="O310" t="s">
        <v>472</v>
      </c>
      <c r="P310" s="200">
        <v>3841418</v>
      </c>
      <c r="Q310" s="4">
        <f t="shared" si="231"/>
        <v>6.3483361150816161E-4</v>
      </c>
      <c r="R310">
        <v>1884</v>
      </c>
      <c r="S310" t="s">
        <v>168</v>
      </c>
      <c r="T310" t="s">
        <v>472</v>
      </c>
      <c r="U310" s="200">
        <v>3266714</v>
      </c>
      <c r="V310" s="4">
        <f t="shared" si="232"/>
        <v>5.5228250858396549E-4</v>
      </c>
      <c r="W310" s="163">
        <v>1884</v>
      </c>
      <c r="X310" s="163" t="s">
        <v>168</v>
      </c>
      <c r="Y310" s="8" t="s">
        <v>472</v>
      </c>
      <c r="Z310" s="11">
        <v>3650908.09</v>
      </c>
      <c r="AA310" s="161">
        <f t="shared" si="233"/>
        <v>6.0319658425774371E-4</v>
      </c>
      <c r="AB310">
        <v>1884</v>
      </c>
      <c r="AC310" t="s">
        <v>168</v>
      </c>
      <c r="AD310" s="160">
        <v>3917583.5100000002</v>
      </c>
      <c r="AE310" s="161">
        <f t="shared" si="234"/>
        <v>6.354853688126308E-4</v>
      </c>
      <c r="AF310">
        <v>1884</v>
      </c>
      <c r="AG310" t="s">
        <v>539</v>
      </c>
      <c r="AH310" s="3">
        <v>3511758</v>
      </c>
      <c r="AI310" s="161">
        <f t="shared" si="235"/>
        <v>5.8874996769908846E-4</v>
      </c>
      <c r="AJ310">
        <v>1884</v>
      </c>
      <c r="AK310" t="s">
        <v>168</v>
      </c>
      <c r="AL310" s="3">
        <v>2872636</v>
      </c>
      <c r="AM310" s="161">
        <f t="shared" si="236"/>
        <v>5.0391627626546773E-4</v>
      </c>
      <c r="AN310" s="13">
        <v>1884</v>
      </c>
      <c r="AO310" s="13" t="s">
        <v>168</v>
      </c>
      <c r="AP310" s="3">
        <v>2427384</v>
      </c>
      <c r="AQ310" s="161">
        <f t="shared" si="237"/>
        <v>4.2046417703235915E-4</v>
      </c>
      <c r="AR310" s="179">
        <f t="shared" si="251"/>
        <v>574704</v>
      </c>
      <c r="AS310" s="4">
        <f t="shared" si="252"/>
        <v>8.2551102924196119E-5</v>
      </c>
      <c r="AT310" s="4">
        <f t="shared" si="238"/>
        <v>0.17592724676846519</v>
      </c>
      <c r="AU310" s="4">
        <f t="shared" si="253"/>
        <v>0.14947260078153568</v>
      </c>
      <c r="AV310" s="3">
        <f t="shared" si="254"/>
        <v>-384194.08999999985</v>
      </c>
      <c r="AW310" s="164">
        <f t="shared" si="255"/>
        <v>-5.0914075673778219E-5</v>
      </c>
      <c r="AX310" s="4">
        <f t="shared" si="239"/>
        <v>-0.10523247381995855</v>
      </c>
      <c r="AY310" s="4">
        <f t="shared" si="256"/>
        <v>-8.4407102099939638E-2</v>
      </c>
      <c r="AZ310" s="157">
        <f t="shared" si="240"/>
        <v>-266675.42000000039</v>
      </c>
      <c r="BA310" s="164">
        <f t="shared" si="257"/>
        <v>-3.2288784554887094E-5</v>
      </c>
      <c r="BB310" s="4">
        <f t="shared" si="241"/>
        <v>-6.807140660034082E-2</v>
      </c>
      <c r="BC310" s="4">
        <f t="shared" si="258"/>
        <v>-5.0809642738458165E-2</v>
      </c>
      <c r="BD310" s="157">
        <f t="shared" si="242"/>
        <v>405825.51000000024</v>
      </c>
      <c r="BE310" s="4">
        <f t="shared" si="259"/>
        <v>4.6735401113542343E-5</v>
      </c>
      <c r="BF310" s="4">
        <f t="shared" si="243"/>
        <v>0.1155619236860855</v>
      </c>
      <c r="BG310" s="4">
        <f t="shared" si="260"/>
        <v>7.9380728114840288E-2</v>
      </c>
      <c r="BH310" s="157">
        <f t="shared" si="244"/>
        <v>639122</v>
      </c>
      <c r="BI310" s="4">
        <f t="shared" si="261"/>
        <v>8.4833691433620732E-5</v>
      </c>
      <c r="BJ310" s="4">
        <f t="shared" si="245"/>
        <v>0.22248624608199577</v>
      </c>
      <c r="BK310" s="4">
        <f t="shared" si="262"/>
        <v>0.16834878218724089</v>
      </c>
      <c r="BL310" s="159">
        <f t="shared" si="246"/>
        <v>445252</v>
      </c>
      <c r="BM310" s="4">
        <f t="shared" si="263"/>
        <v>8.3452099233108574E-5</v>
      </c>
      <c r="BN310" s="4">
        <f t="shared" si="247"/>
        <v>0.18342874468975653</v>
      </c>
      <c r="BO310" s="4">
        <f t="shared" si="264"/>
        <v>0.19847612184732222</v>
      </c>
      <c r="BP310" s="157">
        <f t="shared" si="248"/>
        <v>839330</v>
      </c>
      <c r="BQ310" s="164">
        <f t="shared" si="265"/>
        <v>1.8273240722538456E-4</v>
      </c>
      <c r="BR310" s="4">
        <f t="shared" si="249"/>
        <v>0.34577553448486109</v>
      </c>
      <c r="BS310" s="4">
        <f t="shared" si="266"/>
        <v>0.43459685083069838</v>
      </c>
    </row>
    <row r="311" spans="1:71" x14ac:dyDescent="0.35">
      <c r="A311">
        <v>1891</v>
      </c>
      <c r="B311" t="s">
        <v>73</v>
      </c>
      <c r="C311" t="s">
        <v>472</v>
      </c>
      <c r="G311" s="200">
        <v>6581163</v>
      </c>
      <c r="H311" s="4">
        <f t="shared" si="250"/>
        <v>1.094912370412983E-3</v>
      </c>
      <c r="I311" s="200">
        <v>780496</v>
      </c>
      <c r="J311" s="200">
        <v>6789047</v>
      </c>
      <c r="K311" s="4">
        <f t="shared" si="230"/>
        <v>1.106207940863764E-3</v>
      </c>
      <c r="L311" s="200">
        <v>623659</v>
      </c>
      <c r="M311">
        <v>1891</v>
      </c>
      <c r="N311" t="s">
        <v>73</v>
      </c>
      <c r="O311" t="s">
        <v>472</v>
      </c>
      <c r="P311" s="200">
        <v>6783418</v>
      </c>
      <c r="Q311" s="4">
        <f t="shared" si="231"/>
        <v>1.1210291999749755E-3</v>
      </c>
      <c r="R311">
        <v>1891</v>
      </c>
      <c r="S311" t="s">
        <v>73</v>
      </c>
      <c r="T311" t="s">
        <v>472</v>
      </c>
      <c r="U311" s="200">
        <v>6781695</v>
      </c>
      <c r="V311" s="4">
        <f t="shared" si="232"/>
        <v>1.1465379359966424E-3</v>
      </c>
      <c r="W311" s="163">
        <v>1891</v>
      </c>
      <c r="X311" s="163" t="s">
        <v>73</v>
      </c>
      <c r="Y311" s="8" t="s">
        <v>472</v>
      </c>
      <c r="Z311" s="11">
        <v>6962006</v>
      </c>
      <c r="AA311" s="161">
        <f t="shared" si="233"/>
        <v>1.1502503309476404E-3</v>
      </c>
      <c r="AB311">
        <v>1891</v>
      </c>
      <c r="AC311" t="s">
        <v>73</v>
      </c>
      <c r="AD311" s="160">
        <v>6997344</v>
      </c>
      <c r="AE311" s="161">
        <f t="shared" si="234"/>
        <v>1.1350644399023542E-3</v>
      </c>
      <c r="AF311">
        <v>1891</v>
      </c>
      <c r="AG311" t="s">
        <v>73</v>
      </c>
      <c r="AH311" s="3">
        <v>7002118</v>
      </c>
      <c r="AI311" s="161">
        <f t="shared" si="235"/>
        <v>1.1739125379155416E-3</v>
      </c>
      <c r="AJ311">
        <v>1891</v>
      </c>
      <c r="AK311" t="s">
        <v>73</v>
      </c>
      <c r="AL311" s="3">
        <v>6973844</v>
      </c>
      <c r="AM311" s="161">
        <f t="shared" si="236"/>
        <v>1.2233479980534516E-3</v>
      </c>
      <c r="AN311" s="13">
        <v>1891</v>
      </c>
      <c r="AO311" s="13" t="s">
        <v>73</v>
      </c>
      <c r="AP311" s="3">
        <v>7195399</v>
      </c>
      <c r="AQ311" s="161">
        <f t="shared" si="237"/>
        <v>1.2463654365994256E-3</v>
      </c>
      <c r="AR311" s="179">
        <f t="shared" si="251"/>
        <v>1723</v>
      </c>
      <c r="AS311" s="4">
        <f t="shared" si="252"/>
        <v>-2.5508736021666832E-5</v>
      </c>
      <c r="AT311" s="4">
        <f t="shared" si="238"/>
        <v>2.5406627694108921E-4</v>
      </c>
      <c r="AU311" s="4">
        <f t="shared" si="253"/>
        <v>-2.2248488445777457E-2</v>
      </c>
      <c r="AV311" s="3">
        <f t="shared" si="254"/>
        <v>-180311</v>
      </c>
      <c r="AW311" s="164">
        <f t="shared" si="255"/>
        <v>-3.7123949509980207E-6</v>
      </c>
      <c r="AX311" s="4">
        <f t="shared" si="239"/>
        <v>-2.5899288222388777E-2</v>
      </c>
      <c r="AY311" s="4">
        <f t="shared" si="256"/>
        <v>-3.2274669705502652E-3</v>
      </c>
      <c r="AZ311" s="157">
        <f t="shared" si="240"/>
        <v>-35338</v>
      </c>
      <c r="BA311" s="164">
        <f t="shared" si="257"/>
        <v>1.5185891045286191E-5</v>
      </c>
      <c r="BB311" s="4">
        <f t="shared" si="241"/>
        <v>-5.0502019051800228E-3</v>
      </c>
      <c r="BC311" s="4">
        <f t="shared" si="258"/>
        <v>1.337888009828991E-2</v>
      </c>
      <c r="BD311" s="157">
        <f t="shared" si="242"/>
        <v>-4774</v>
      </c>
      <c r="BE311" s="4">
        <f t="shared" si="259"/>
        <v>-3.8848098013187374E-5</v>
      </c>
      <c r="BF311" s="4">
        <f t="shared" si="243"/>
        <v>-6.8179370870356652E-4</v>
      </c>
      <c r="BG311" s="4">
        <f t="shared" si="260"/>
        <v>-3.3092838485367933E-2</v>
      </c>
      <c r="BH311" s="157">
        <f t="shared" si="244"/>
        <v>28274</v>
      </c>
      <c r="BI311" s="4">
        <f t="shared" si="261"/>
        <v>-4.9435460137909996E-5</v>
      </c>
      <c r="BJ311" s="4">
        <f t="shared" si="245"/>
        <v>4.0542920088261223E-3</v>
      </c>
      <c r="BK311" s="4">
        <f t="shared" si="262"/>
        <v>-4.040997346345436E-2</v>
      </c>
      <c r="BL311" s="159">
        <f t="shared" si="246"/>
        <v>-221555</v>
      </c>
      <c r="BM311" s="4">
        <f t="shared" si="263"/>
        <v>-2.3017438545974017E-5</v>
      </c>
      <c r="BN311" s="4">
        <f t="shared" si="247"/>
        <v>-3.0791204212580844E-2</v>
      </c>
      <c r="BO311" s="4">
        <f t="shared" si="264"/>
        <v>-1.8467648307686251E-2</v>
      </c>
      <c r="BP311" s="157">
        <f t="shared" si="248"/>
        <v>-413704</v>
      </c>
      <c r="BQ311" s="164">
        <f t="shared" si="265"/>
        <v>-9.6115105651785196E-5</v>
      </c>
      <c r="BR311" s="4">
        <f t="shared" si="249"/>
        <v>-5.7495630193683492E-2</v>
      </c>
      <c r="BS311" s="4">
        <f t="shared" si="266"/>
        <v>-7.7116311821053829E-2</v>
      </c>
    </row>
    <row r="312" spans="1:71" x14ac:dyDescent="0.35">
      <c r="A312">
        <v>1892</v>
      </c>
      <c r="B312" t="s">
        <v>380</v>
      </c>
      <c r="C312" t="s">
        <v>473</v>
      </c>
      <c r="G312" s="200">
        <v>7757478</v>
      </c>
      <c r="H312" s="4">
        <f t="shared" si="250"/>
        <v>1.2906166623447204E-3</v>
      </c>
      <c r="I312" s="200">
        <v>564611</v>
      </c>
      <c r="J312" s="200">
        <v>7784884</v>
      </c>
      <c r="K312" s="4">
        <f t="shared" ref="K312:K343" si="267">+J312/J$5</f>
        <v>1.2684697129808149E-3</v>
      </c>
      <c r="L312" s="200">
        <v>454999</v>
      </c>
      <c r="M312">
        <v>1892</v>
      </c>
      <c r="N312" t="s">
        <v>380</v>
      </c>
      <c r="O312" t="s">
        <v>473</v>
      </c>
      <c r="P312" s="200">
        <v>7474869</v>
      </c>
      <c r="Q312" s="4">
        <f t="shared" ref="Q312:Q343" si="268">+P312/P$5</f>
        <v>1.2352985493430813E-3</v>
      </c>
      <c r="R312">
        <v>1892</v>
      </c>
      <c r="S312" t="s">
        <v>380</v>
      </c>
      <c r="T312" t="s">
        <v>473</v>
      </c>
      <c r="U312" s="200">
        <v>7425377</v>
      </c>
      <c r="V312" s="4">
        <f t="shared" ref="V312:V343" si="269">+U312/U$5</f>
        <v>1.2553611478512291E-3</v>
      </c>
      <c r="W312" s="163">
        <v>1892</v>
      </c>
      <c r="X312" s="163" t="s">
        <v>380</v>
      </c>
      <c r="Y312" s="8" t="s">
        <v>473</v>
      </c>
      <c r="Z312" s="11">
        <v>7737964</v>
      </c>
      <c r="AA312" s="161">
        <f t="shared" ref="AA312:AA343" si="270">+Z312/Z$5</f>
        <v>1.2784527407561739E-3</v>
      </c>
      <c r="AB312">
        <v>1892</v>
      </c>
      <c r="AC312" t="s">
        <v>380</v>
      </c>
      <c r="AD312" s="160">
        <v>7837673</v>
      </c>
      <c r="AE312" s="161">
        <f t="shared" ref="AE312:AE343" si="271">+AD312/AD$5</f>
        <v>1.2713772416909623E-3</v>
      </c>
      <c r="AF312">
        <v>1892</v>
      </c>
      <c r="AG312" t="s">
        <v>380</v>
      </c>
      <c r="AH312" s="3">
        <v>7259931</v>
      </c>
      <c r="AI312" s="161">
        <f t="shared" ref="AI312:AI343" si="272">+AH312/AH$5</f>
        <v>1.2171351618612703E-3</v>
      </c>
      <c r="AJ312">
        <v>1892</v>
      </c>
      <c r="AK312" t="s">
        <v>380</v>
      </c>
      <c r="AL312" s="3">
        <v>6706741</v>
      </c>
      <c r="AM312" s="161">
        <f t="shared" ref="AM312:AM343" si="273">+AL312/AL$5</f>
        <v>1.1764929321351329E-3</v>
      </c>
      <c r="AN312" s="13">
        <v>1892</v>
      </c>
      <c r="AO312" s="13" t="s">
        <v>380</v>
      </c>
      <c r="AP312" s="3">
        <v>6447991</v>
      </c>
      <c r="AQ312" s="161">
        <f t="shared" ref="AQ312:AQ343" si="274">+AP312/AP$5</f>
        <v>1.1169016642307351E-3</v>
      </c>
      <c r="AR312" s="179">
        <f t="shared" si="251"/>
        <v>49492</v>
      </c>
      <c r="AS312" s="4">
        <f t="shared" si="252"/>
        <v>-2.0062598508147718E-5</v>
      </c>
      <c r="AT312" s="4">
        <f t="shared" si="238"/>
        <v>6.6652508014071205E-3</v>
      </c>
      <c r="AU312" s="4">
        <f t="shared" si="253"/>
        <v>-1.5981535307579318E-2</v>
      </c>
      <c r="AV312" s="3">
        <f t="shared" si="254"/>
        <v>-312587</v>
      </c>
      <c r="AW312" s="164">
        <f t="shared" si="255"/>
        <v>-2.3091592904944799E-5</v>
      </c>
      <c r="AX312" s="4">
        <f t="shared" si="239"/>
        <v>-4.0396543586917695E-2</v>
      </c>
      <c r="AY312" s="4">
        <f t="shared" si="256"/>
        <v>-1.806214040519533E-2</v>
      </c>
      <c r="AZ312" s="157">
        <f t="shared" si="240"/>
        <v>-99709</v>
      </c>
      <c r="BA312" s="164">
        <f t="shared" si="257"/>
        <v>7.0754990652115157E-6</v>
      </c>
      <c r="BB312" s="4">
        <f t="shared" si="241"/>
        <v>-1.2721760655235297E-2</v>
      </c>
      <c r="BC312" s="4">
        <f t="shared" si="258"/>
        <v>5.5652239423453357E-3</v>
      </c>
      <c r="BD312" s="157">
        <f t="shared" si="242"/>
        <v>577742</v>
      </c>
      <c r="BE312" s="4">
        <f t="shared" si="259"/>
        <v>5.4242079829692038E-5</v>
      </c>
      <c r="BF312" s="4">
        <f t="shared" si="243"/>
        <v>7.9579544213298992E-2</v>
      </c>
      <c r="BG312" s="4">
        <f t="shared" si="260"/>
        <v>4.4565370822697979E-2</v>
      </c>
      <c r="BH312" s="157">
        <f t="shared" si="244"/>
        <v>553190</v>
      </c>
      <c r="BI312" s="4">
        <f t="shared" si="261"/>
        <v>4.064222972613744E-5</v>
      </c>
      <c r="BJ312" s="4">
        <f t="shared" si="245"/>
        <v>8.2482684212794255E-2</v>
      </c>
      <c r="BK312" s="4">
        <f t="shared" si="262"/>
        <v>3.4545239173157431E-2</v>
      </c>
      <c r="BL312" s="159">
        <f t="shared" si="246"/>
        <v>258750</v>
      </c>
      <c r="BM312" s="4">
        <f t="shared" si="263"/>
        <v>5.9591267904397782E-5</v>
      </c>
      <c r="BN312" s="4">
        <f t="shared" si="247"/>
        <v>4.0128778095378854E-2</v>
      </c>
      <c r="BO312" s="4">
        <f t="shared" si="264"/>
        <v>5.3354086409604561E-2</v>
      </c>
      <c r="BP312" s="157">
        <f t="shared" si="248"/>
        <v>977386</v>
      </c>
      <c r="BQ312" s="164">
        <f t="shared" si="265"/>
        <v>1.6155107652543878E-4</v>
      </c>
      <c r="BR312" s="4">
        <f t="shared" si="249"/>
        <v>0.15157992621267616</v>
      </c>
      <c r="BS312" s="4">
        <f t="shared" si="266"/>
        <v>0.14464216653908105</v>
      </c>
    </row>
    <row r="313" spans="1:71" x14ac:dyDescent="0.35">
      <c r="A313">
        <v>1894</v>
      </c>
      <c r="B313" t="s">
        <v>259</v>
      </c>
      <c r="C313" t="s">
        <v>473</v>
      </c>
      <c r="G313" s="200">
        <v>6016403</v>
      </c>
      <c r="H313" s="4">
        <f t="shared" si="250"/>
        <v>1.0009528817459441E-3</v>
      </c>
      <c r="I313" s="200">
        <v>1046455</v>
      </c>
      <c r="J313" s="200">
        <v>5679608</v>
      </c>
      <c r="K313" s="4">
        <f t="shared" si="267"/>
        <v>9.254358484472653E-4</v>
      </c>
      <c r="L313" s="200">
        <v>871767</v>
      </c>
      <c r="M313">
        <v>1894</v>
      </c>
      <c r="N313" t="s">
        <v>259</v>
      </c>
      <c r="O313" t="s">
        <v>473</v>
      </c>
      <c r="P313" s="200">
        <v>5592882</v>
      </c>
      <c r="Q313" s="4">
        <f t="shared" si="268"/>
        <v>9.2428095010722345E-4</v>
      </c>
      <c r="R313">
        <v>1894</v>
      </c>
      <c r="S313" t="s">
        <v>259</v>
      </c>
      <c r="T313" t="s">
        <v>473</v>
      </c>
      <c r="U313" s="200">
        <v>5495481</v>
      </c>
      <c r="V313" s="4">
        <f t="shared" si="269"/>
        <v>9.2908593545548192E-4</v>
      </c>
      <c r="W313" s="163">
        <v>1894</v>
      </c>
      <c r="X313" s="163" t="s">
        <v>259</v>
      </c>
      <c r="Y313" s="8" t="s">
        <v>473</v>
      </c>
      <c r="Z313" s="11">
        <v>5681257</v>
      </c>
      <c r="AA313" s="161">
        <f t="shared" si="270"/>
        <v>9.3864724397660652E-4</v>
      </c>
      <c r="AB313">
        <v>1894</v>
      </c>
      <c r="AC313" t="s">
        <v>259</v>
      </c>
      <c r="AD313" s="160">
        <v>5869759</v>
      </c>
      <c r="AE313" s="161">
        <f t="shared" si="271"/>
        <v>9.5215480497983277E-4</v>
      </c>
      <c r="AF313">
        <v>1894</v>
      </c>
      <c r="AG313" t="s">
        <v>540</v>
      </c>
      <c r="AH313" s="3">
        <v>5527641</v>
      </c>
      <c r="AI313" s="161">
        <f t="shared" si="272"/>
        <v>9.2671489897713831E-4</v>
      </c>
      <c r="AJ313">
        <v>1894</v>
      </c>
      <c r="AK313" t="s">
        <v>259</v>
      </c>
      <c r="AL313" s="3">
        <v>5179227</v>
      </c>
      <c r="AM313" s="161">
        <f t="shared" si="273"/>
        <v>9.085372402815985E-4</v>
      </c>
      <c r="AN313" s="13">
        <v>1894</v>
      </c>
      <c r="AO313" s="13" t="s">
        <v>259</v>
      </c>
      <c r="AP313" s="3">
        <v>4959495</v>
      </c>
      <c r="AQ313" s="161">
        <f t="shared" si="274"/>
        <v>8.5906885094039513E-4</v>
      </c>
      <c r="AR313" s="179">
        <f t="shared" si="251"/>
        <v>97401</v>
      </c>
      <c r="AS313" s="4">
        <f t="shared" si="252"/>
        <v>-4.8049853482584615E-6</v>
      </c>
      <c r="AT313" s="4">
        <f t="shared" si="238"/>
        <v>1.7723835274837636E-2</v>
      </c>
      <c r="AU313" s="4">
        <f t="shared" si="253"/>
        <v>-5.1717340289978994E-3</v>
      </c>
      <c r="AV313" s="3">
        <f t="shared" si="254"/>
        <v>-185776</v>
      </c>
      <c r="AW313" s="164">
        <f t="shared" si="255"/>
        <v>-9.561308521124608E-6</v>
      </c>
      <c r="AX313" s="4">
        <f t="shared" si="239"/>
        <v>-3.2699805694408828E-2</v>
      </c>
      <c r="AY313" s="4">
        <f t="shared" si="256"/>
        <v>-1.0186263883988883E-2</v>
      </c>
      <c r="AZ313" s="157">
        <f t="shared" si="240"/>
        <v>-188502</v>
      </c>
      <c r="BA313" s="164">
        <f t="shared" si="257"/>
        <v>-1.3507561003226246E-5</v>
      </c>
      <c r="BB313" s="4">
        <f t="shared" si="241"/>
        <v>-3.2114095314645798E-2</v>
      </c>
      <c r="BC313" s="4">
        <f t="shared" si="258"/>
        <v>-1.4186307659826749E-2</v>
      </c>
      <c r="BD313" s="157">
        <f t="shared" si="242"/>
        <v>342118</v>
      </c>
      <c r="BE313" s="4">
        <f t="shared" si="259"/>
        <v>2.5439906002694456E-5</v>
      </c>
      <c r="BF313" s="4">
        <f t="shared" si="243"/>
        <v>6.1892224911132977E-2</v>
      </c>
      <c r="BG313" s="4">
        <f t="shared" si="260"/>
        <v>2.7451707133201112E-2</v>
      </c>
      <c r="BH313" s="157">
        <f t="shared" si="244"/>
        <v>348414</v>
      </c>
      <c r="BI313" s="4">
        <f t="shared" si="261"/>
        <v>1.8177658695539816E-5</v>
      </c>
      <c r="BJ313" s="4">
        <f t="shared" si="245"/>
        <v>6.7271428728650051E-2</v>
      </c>
      <c r="BK313" s="4">
        <f t="shared" si="262"/>
        <v>2.0007609913607616E-2</v>
      </c>
      <c r="BL313" s="159">
        <f t="shared" si="246"/>
        <v>219732</v>
      </c>
      <c r="BM313" s="4">
        <f t="shared" si="263"/>
        <v>4.9468389341203369E-5</v>
      </c>
      <c r="BN313" s="4">
        <f t="shared" si="247"/>
        <v>4.430531737606349E-2</v>
      </c>
      <c r="BO313" s="4">
        <f t="shared" si="264"/>
        <v>5.758373067193847E-2</v>
      </c>
      <c r="BP313" s="157">
        <f t="shared" si="248"/>
        <v>535986</v>
      </c>
      <c r="BQ313" s="164">
        <f t="shared" si="265"/>
        <v>7.9578393036211395E-5</v>
      </c>
      <c r="BR313" s="4">
        <f t="shared" si="249"/>
        <v>0.10807269691773054</v>
      </c>
      <c r="BS313" s="4">
        <f t="shared" si="266"/>
        <v>9.2633312160136497E-2</v>
      </c>
    </row>
    <row r="314" spans="1:71" x14ac:dyDescent="0.35">
      <c r="A314">
        <v>1895</v>
      </c>
      <c r="B314" t="s">
        <v>240</v>
      </c>
      <c r="C314" t="s">
        <v>472</v>
      </c>
      <c r="G314" s="200">
        <v>19148433</v>
      </c>
      <c r="H314" s="4">
        <f t="shared" si="250"/>
        <v>3.1857372573394988E-3</v>
      </c>
      <c r="I314" s="200">
        <v>1245412</v>
      </c>
      <c r="J314" s="200">
        <v>19820277</v>
      </c>
      <c r="K314" s="4">
        <f t="shared" si="267"/>
        <v>3.2295177522735407E-3</v>
      </c>
      <c r="L314" s="200">
        <v>971586</v>
      </c>
      <c r="M314">
        <v>1895</v>
      </c>
      <c r="N314" t="s">
        <v>240</v>
      </c>
      <c r="O314" t="s">
        <v>472</v>
      </c>
      <c r="P314" s="200">
        <v>20446465</v>
      </c>
      <c r="Q314" s="4">
        <f t="shared" si="268"/>
        <v>3.3789874516455187E-3</v>
      </c>
      <c r="R314">
        <v>1895</v>
      </c>
      <c r="S314" t="s">
        <v>240</v>
      </c>
      <c r="T314" t="s">
        <v>472</v>
      </c>
      <c r="U314" s="200">
        <v>20293422</v>
      </c>
      <c r="V314" s="4">
        <f t="shared" si="269"/>
        <v>3.430879473964673E-3</v>
      </c>
      <c r="W314" s="163">
        <v>1895</v>
      </c>
      <c r="X314" s="163" t="s">
        <v>240</v>
      </c>
      <c r="Y314" s="8" t="s">
        <v>472</v>
      </c>
      <c r="Z314" s="11">
        <v>20805529</v>
      </c>
      <c r="AA314" s="161">
        <f t="shared" si="270"/>
        <v>3.4374527424697317E-3</v>
      </c>
      <c r="AB314">
        <v>1895</v>
      </c>
      <c r="AC314" t="s">
        <v>240</v>
      </c>
      <c r="AD314" s="160">
        <v>20709894</v>
      </c>
      <c r="AE314" s="161">
        <f t="shared" si="271"/>
        <v>3.3594266958358954E-3</v>
      </c>
      <c r="AF314">
        <v>1895</v>
      </c>
      <c r="AG314" t="s">
        <v>240</v>
      </c>
      <c r="AH314" s="3">
        <v>19890766</v>
      </c>
      <c r="AI314" s="161">
        <f t="shared" si="272"/>
        <v>3.3347080977704406E-3</v>
      </c>
      <c r="AJ314">
        <v>1895</v>
      </c>
      <c r="AK314" t="s">
        <v>240</v>
      </c>
      <c r="AL314" s="3">
        <v>19429677</v>
      </c>
      <c r="AM314" s="161">
        <f t="shared" si="273"/>
        <v>3.4083435850838064E-3</v>
      </c>
      <c r="AN314" s="13">
        <v>1895</v>
      </c>
      <c r="AO314" s="13" t="s">
        <v>240</v>
      </c>
      <c r="AP314" s="3">
        <v>19433656</v>
      </c>
      <c r="AQ314" s="161">
        <f t="shared" si="274"/>
        <v>3.3662396130031214E-3</v>
      </c>
      <c r="AR314" s="179">
        <f t="shared" si="251"/>
        <v>153043</v>
      </c>
      <c r="AS314" s="4">
        <f t="shared" si="252"/>
        <v>-5.1892022319154334E-5</v>
      </c>
      <c r="AT314" s="4">
        <f t="shared" si="238"/>
        <v>7.5415077851335279E-3</v>
      </c>
      <c r="AU314" s="4">
        <f t="shared" si="253"/>
        <v>-1.5124991336168592E-2</v>
      </c>
      <c r="AV314" s="3">
        <f t="shared" si="254"/>
        <v>-512107</v>
      </c>
      <c r="AW314" s="164">
        <f t="shared" si="255"/>
        <v>-6.573268505058634E-6</v>
      </c>
      <c r="AX314" s="4">
        <f t="shared" si="239"/>
        <v>-2.4613986022657727E-2</v>
      </c>
      <c r="AY314" s="4">
        <f t="shared" si="256"/>
        <v>-1.9122498540404341E-3</v>
      </c>
      <c r="AZ314" s="157">
        <f t="shared" si="240"/>
        <v>95635</v>
      </c>
      <c r="BA314" s="164">
        <f t="shared" si="257"/>
        <v>7.8026046633836253E-5</v>
      </c>
      <c r="BB314" s="4">
        <f t="shared" si="241"/>
        <v>4.6178411149762526E-3</v>
      </c>
      <c r="BC314" s="4">
        <f t="shared" si="258"/>
        <v>2.3226000653787666E-2</v>
      </c>
      <c r="BD314" s="157">
        <f t="shared" si="242"/>
        <v>819128</v>
      </c>
      <c r="BE314" s="4">
        <f t="shared" si="259"/>
        <v>2.4718598065454761E-5</v>
      </c>
      <c r="BF314" s="4">
        <f t="shared" si="243"/>
        <v>4.1181320015528815E-2</v>
      </c>
      <c r="BG314" s="4">
        <f t="shared" si="260"/>
        <v>7.4125222780312972E-3</v>
      </c>
      <c r="BH314" s="157">
        <f t="shared" si="244"/>
        <v>461089</v>
      </c>
      <c r="BI314" s="4">
        <f t="shared" si="261"/>
        <v>-7.3635487313365722E-5</v>
      </c>
      <c r="BJ314" s="4">
        <f t="shared" si="245"/>
        <v>2.3731171650460271E-2</v>
      </c>
      <c r="BK314" s="4">
        <f t="shared" si="262"/>
        <v>-2.1604478972020988E-2</v>
      </c>
      <c r="BL314" s="159">
        <f t="shared" si="246"/>
        <v>-3979</v>
      </c>
      <c r="BM314" s="4">
        <f t="shared" si="263"/>
        <v>4.2103972080684976E-5</v>
      </c>
      <c r="BN314" s="4">
        <f t="shared" si="247"/>
        <v>-2.0474788686184421E-4</v>
      </c>
      <c r="BO314" s="4">
        <f t="shared" si="264"/>
        <v>1.2507716895150784E-2</v>
      </c>
      <c r="BP314" s="157">
        <f t="shared" si="248"/>
        <v>859766</v>
      </c>
      <c r="BQ314" s="164">
        <f t="shared" si="265"/>
        <v>7.1213129466610268E-5</v>
      </c>
      <c r="BR314" s="4">
        <f t="shared" si="249"/>
        <v>4.4241083612882724E-2</v>
      </c>
      <c r="BS314" s="4">
        <f t="shared" si="266"/>
        <v>2.1155098166965879E-2</v>
      </c>
    </row>
    <row r="315" spans="1:71" x14ac:dyDescent="0.35">
      <c r="A315">
        <v>1896</v>
      </c>
      <c r="B315" t="s">
        <v>383</v>
      </c>
      <c r="C315" t="s">
        <v>472</v>
      </c>
      <c r="G315" s="200">
        <v>3153835</v>
      </c>
      <c r="H315" s="4">
        <f t="shared" si="250"/>
        <v>5.2470558102594186E-4</v>
      </c>
      <c r="I315" s="200">
        <v>492816</v>
      </c>
      <c r="J315" s="200">
        <v>3133287</v>
      </c>
      <c r="K315" s="4">
        <f t="shared" si="267"/>
        <v>5.1053807116156367E-4</v>
      </c>
      <c r="L315" s="200">
        <v>433769</v>
      </c>
      <c r="M315">
        <v>1896</v>
      </c>
      <c r="N315" t="s">
        <v>383</v>
      </c>
      <c r="O315" t="s">
        <v>472</v>
      </c>
      <c r="P315" s="200">
        <v>3037931</v>
      </c>
      <c r="Q315" s="4">
        <f t="shared" si="268"/>
        <v>5.0204916732378543E-4</v>
      </c>
      <c r="R315">
        <v>1896</v>
      </c>
      <c r="S315" t="s">
        <v>383</v>
      </c>
      <c r="T315" t="s">
        <v>472</v>
      </c>
      <c r="U315" s="200">
        <v>3093714</v>
      </c>
      <c r="V315" s="4">
        <f t="shared" si="269"/>
        <v>5.230345015698755E-4</v>
      </c>
      <c r="W315" s="163">
        <v>1896</v>
      </c>
      <c r="X315" s="163" t="s">
        <v>383</v>
      </c>
      <c r="Y315" s="8" t="s">
        <v>472</v>
      </c>
      <c r="Z315" s="11">
        <v>3100276</v>
      </c>
      <c r="AA315" s="161">
        <f t="shared" si="270"/>
        <v>5.1222212319682384E-4</v>
      </c>
      <c r="AB315">
        <v>1896</v>
      </c>
      <c r="AC315" t="s">
        <v>383</v>
      </c>
      <c r="AD315" s="160">
        <v>2997981</v>
      </c>
      <c r="AE315" s="161">
        <f t="shared" si="271"/>
        <v>4.8631332468475179E-4</v>
      </c>
      <c r="AF315">
        <v>1896</v>
      </c>
      <c r="AG315" t="s">
        <v>383</v>
      </c>
      <c r="AH315" s="3">
        <v>2746629</v>
      </c>
      <c r="AI315" s="161">
        <f t="shared" si="272"/>
        <v>4.6047527620963054E-4</v>
      </c>
      <c r="AJ315">
        <v>1896</v>
      </c>
      <c r="AK315" t="s">
        <v>383</v>
      </c>
      <c r="AL315" s="3">
        <v>2435941</v>
      </c>
      <c r="AM315" s="161">
        <f t="shared" si="273"/>
        <v>4.2731147208430859E-4</v>
      </c>
      <c r="AN315" s="13">
        <v>1896</v>
      </c>
      <c r="AO315" s="13" t="s">
        <v>383</v>
      </c>
      <c r="AP315" s="3">
        <v>2679246</v>
      </c>
      <c r="AQ315" s="161">
        <f t="shared" si="274"/>
        <v>4.640909573669597E-4</v>
      </c>
      <c r="AR315" s="179">
        <f t="shared" si="251"/>
        <v>-55783</v>
      </c>
      <c r="AS315" s="4">
        <f t="shared" si="252"/>
        <v>-2.0985334246090065E-5</v>
      </c>
      <c r="AT315" s="4">
        <f t="shared" si="238"/>
        <v>-1.8031078503054906E-2</v>
      </c>
      <c r="AU315" s="4">
        <f t="shared" si="253"/>
        <v>-4.01222752669338E-2</v>
      </c>
      <c r="AV315" s="3">
        <f t="shared" si="254"/>
        <v>-6562</v>
      </c>
      <c r="AW315" s="164">
        <f t="shared" si="255"/>
        <v>1.0812378373051658E-5</v>
      </c>
      <c r="AX315" s="4">
        <f t="shared" si="239"/>
        <v>-2.116585749139754E-3</v>
      </c>
      <c r="AY315" s="4">
        <f t="shared" si="256"/>
        <v>2.1108768800477892E-2</v>
      </c>
      <c r="AZ315" s="157">
        <f t="shared" si="240"/>
        <v>102295</v>
      </c>
      <c r="BA315" s="164">
        <f t="shared" si="257"/>
        <v>2.5908798512072053E-5</v>
      </c>
      <c r="BB315" s="4">
        <f t="shared" si="241"/>
        <v>3.412129696619158E-2</v>
      </c>
      <c r="BC315" s="4">
        <f t="shared" si="258"/>
        <v>5.3275937953925483E-2</v>
      </c>
      <c r="BD315" s="157">
        <f t="shared" si="242"/>
        <v>251352</v>
      </c>
      <c r="BE315" s="4">
        <f t="shared" si="259"/>
        <v>2.5838048475121248E-5</v>
      </c>
      <c r="BF315" s="4">
        <f t="shared" si="243"/>
        <v>9.151290545610638E-2</v>
      </c>
      <c r="BG315" s="4">
        <f t="shared" si="260"/>
        <v>5.6111695480819956E-2</v>
      </c>
      <c r="BH315" s="157">
        <f t="shared" si="244"/>
        <v>310688</v>
      </c>
      <c r="BI315" s="4">
        <f t="shared" si="261"/>
        <v>3.3163804125321947E-5</v>
      </c>
      <c r="BJ315" s="4">
        <f t="shared" si="245"/>
        <v>0.12754331898843199</v>
      </c>
      <c r="BK315" s="4">
        <f t="shared" si="262"/>
        <v>7.7610376252146882E-2</v>
      </c>
      <c r="BL315" s="159">
        <f t="shared" si="246"/>
        <v>-243305</v>
      </c>
      <c r="BM315" s="4">
        <f t="shared" si="263"/>
        <v>-3.6779485282651108E-5</v>
      </c>
      <c r="BN315" s="4">
        <f t="shared" si="247"/>
        <v>-9.0810996825226198E-2</v>
      </c>
      <c r="BO315" s="4">
        <f t="shared" si="264"/>
        <v>-7.9250596674671547E-2</v>
      </c>
      <c r="BP315" s="157">
        <f t="shared" si="248"/>
        <v>414468</v>
      </c>
      <c r="BQ315" s="164">
        <f t="shared" si="265"/>
        <v>4.813116582986414E-5</v>
      </c>
      <c r="BR315" s="4">
        <f t="shared" si="249"/>
        <v>0.15469576141944413</v>
      </c>
      <c r="BS315" s="4">
        <f t="shared" si="266"/>
        <v>0.10371063056892642</v>
      </c>
    </row>
    <row r="316" spans="1:71" x14ac:dyDescent="0.35">
      <c r="A316">
        <v>1900</v>
      </c>
      <c r="B316" t="s">
        <v>306</v>
      </c>
      <c r="C316" t="s">
        <v>473</v>
      </c>
      <c r="G316" s="200">
        <v>31513521</v>
      </c>
      <c r="H316" s="4">
        <f t="shared" si="250"/>
        <v>5.242924993374168E-3</v>
      </c>
      <c r="I316" s="200">
        <v>1387313</v>
      </c>
      <c r="J316" s="200">
        <v>33109576</v>
      </c>
      <c r="K316" s="4">
        <f t="shared" si="267"/>
        <v>5.3948773502131156E-3</v>
      </c>
      <c r="L316" s="200">
        <v>1126889</v>
      </c>
      <c r="M316">
        <v>1900</v>
      </c>
      <c r="N316" t="s">
        <v>306</v>
      </c>
      <c r="O316" t="s">
        <v>473</v>
      </c>
      <c r="P316" s="200">
        <v>33591834</v>
      </c>
      <c r="Q316" s="4">
        <f t="shared" si="268"/>
        <v>5.5513941194118045E-3</v>
      </c>
      <c r="R316">
        <v>1900</v>
      </c>
      <c r="S316" t="s">
        <v>306</v>
      </c>
      <c r="T316" t="s">
        <v>473</v>
      </c>
      <c r="U316" s="200">
        <v>32979501</v>
      </c>
      <c r="V316" s="4">
        <f t="shared" si="269"/>
        <v>5.5756339686080254E-3</v>
      </c>
      <c r="W316" s="163">
        <v>1900</v>
      </c>
      <c r="X316" s="163" t="s">
        <v>306</v>
      </c>
      <c r="Y316" s="8" t="s">
        <v>473</v>
      </c>
      <c r="Z316" s="11">
        <v>33784500</v>
      </c>
      <c r="AA316" s="161">
        <f t="shared" si="270"/>
        <v>5.5818154000298985E-3</v>
      </c>
      <c r="AB316">
        <v>1900</v>
      </c>
      <c r="AC316" t="s">
        <v>306</v>
      </c>
      <c r="AD316" s="160">
        <v>33882586</v>
      </c>
      <c r="AE316" s="161">
        <f t="shared" si="271"/>
        <v>5.4962166359883617E-3</v>
      </c>
      <c r="AF316">
        <v>1900</v>
      </c>
      <c r="AG316" t="s">
        <v>306</v>
      </c>
      <c r="AH316" s="3">
        <v>33264174</v>
      </c>
      <c r="AI316" s="161">
        <f t="shared" si="272"/>
        <v>5.5767741877535007E-3</v>
      </c>
      <c r="AJ316">
        <v>1900</v>
      </c>
      <c r="AK316" t="s">
        <v>541</v>
      </c>
      <c r="AL316" s="3">
        <v>31130143</v>
      </c>
      <c r="AM316" s="161">
        <f t="shared" si="273"/>
        <v>5.460833095516285E-3</v>
      </c>
      <c r="AN316" s="13">
        <v>1900</v>
      </c>
      <c r="AO316" s="13" t="s">
        <v>306</v>
      </c>
      <c r="AP316" s="3">
        <v>30578653</v>
      </c>
      <c r="AQ316" s="161">
        <f t="shared" si="274"/>
        <v>5.2967425707688117E-3</v>
      </c>
      <c r="AR316" s="179">
        <f t="shared" si="251"/>
        <v>612333</v>
      </c>
      <c r="AS316" s="4">
        <f t="shared" si="252"/>
        <v>-2.4239849196220839E-5</v>
      </c>
      <c r="AT316" s="4">
        <f t="shared" si="238"/>
        <v>1.8567078986428568E-2</v>
      </c>
      <c r="AU316" s="4">
        <f t="shared" si="253"/>
        <v>-4.3474606354535128E-3</v>
      </c>
      <c r="AV316" s="3">
        <f t="shared" si="254"/>
        <v>-804999</v>
      </c>
      <c r="AW316" s="164">
        <f t="shared" si="255"/>
        <v>-6.1814314218731209E-6</v>
      </c>
      <c r="AX316" s="4">
        <f t="shared" si="239"/>
        <v>-2.3827465257736536E-2</v>
      </c>
      <c r="AY316" s="4">
        <f t="shared" si="256"/>
        <v>-1.1074231193385598E-3</v>
      </c>
      <c r="AZ316" s="157">
        <f t="shared" si="240"/>
        <v>-98086</v>
      </c>
      <c r="BA316" s="164">
        <f t="shared" si="257"/>
        <v>8.5598764041536733E-5</v>
      </c>
      <c r="BB316" s="4">
        <f t="shared" si="241"/>
        <v>-2.8948793932080628E-3</v>
      </c>
      <c r="BC316" s="4">
        <f t="shared" si="258"/>
        <v>1.5574124840904103E-2</v>
      </c>
      <c r="BD316" s="157">
        <f t="shared" si="242"/>
        <v>618412</v>
      </c>
      <c r="BE316" s="4">
        <f t="shared" si="259"/>
        <v>-8.0557551765138985E-5</v>
      </c>
      <c r="BF316" s="4">
        <f t="shared" si="243"/>
        <v>1.8590932094090178E-2</v>
      </c>
      <c r="BG316" s="4">
        <f t="shared" si="260"/>
        <v>-1.4445188033978849E-2</v>
      </c>
      <c r="BH316" s="157">
        <f t="shared" si="244"/>
        <v>2134031</v>
      </c>
      <c r="BI316" s="4">
        <f t="shared" si="261"/>
        <v>1.1594109223721574E-4</v>
      </c>
      <c r="BJ316" s="4">
        <f t="shared" si="245"/>
        <v>6.8551917670278614E-2</v>
      </c>
      <c r="BK316" s="4">
        <f t="shared" si="262"/>
        <v>2.1231392758077748E-2</v>
      </c>
      <c r="BL316" s="159">
        <f t="shared" si="246"/>
        <v>551490</v>
      </c>
      <c r="BM316" s="4">
        <f t="shared" si="263"/>
        <v>1.6409052474747332E-4</v>
      </c>
      <c r="BN316" s="4">
        <f t="shared" si="247"/>
        <v>1.8035130586033336E-2</v>
      </c>
      <c r="BO316" s="4">
        <f t="shared" si="264"/>
        <v>3.0979516666156556E-2</v>
      </c>
      <c r="BP316" s="157">
        <f t="shared" si="248"/>
        <v>2400848</v>
      </c>
      <c r="BQ316" s="164">
        <f t="shared" si="265"/>
        <v>2.8507282926108681E-4</v>
      </c>
      <c r="BR316" s="4">
        <f t="shared" si="249"/>
        <v>7.8513857363174233E-2</v>
      </c>
      <c r="BS316" s="4">
        <f t="shared" si="266"/>
        <v>5.3820404796397166E-2</v>
      </c>
    </row>
    <row r="317" spans="1:71" x14ac:dyDescent="0.35">
      <c r="A317">
        <v>1901</v>
      </c>
      <c r="B317" t="s">
        <v>50</v>
      </c>
      <c r="C317" t="s">
        <v>472</v>
      </c>
      <c r="G317" s="200">
        <v>4980458</v>
      </c>
      <c r="H317" s="4">
        <f t="shared" si="250"/>
        <v>8.2860203804742492E-4</v>
      </c>
      <c r="I317" s="200">
        <v>364590</v>
      </c>
      <c r="J317" s="200">
        <v>4949995</v>
      </c>
      <c r="K317" s="4">
        <f t="shared" si="267"/>
        <v>8.0655263930798056E-4</v>
      </c>
      <c r="L317" s="200">
        <v>265228</v>
      </c>
      <c r="M317">
        <v>1901</v>
      </c>
      <c r="N317" t="s">
        <v>50</v>
      </c>
      <c r="O317" t="s">
        <v>472</v>
      </c>
      <c r="P317" s="200">
        <v>4860854</v>
      </c>
      <c r="Q317" s="4">
        <f t="shared" si="268"/>
        <v>8.0330583649941079E-4</v>
      </c>
      <c r="R317">
        <v>1901</v>
      </c>
      <c r="S317" t="s">
        <v>50</v>
      </c>
      <c r="T317" t="s">
        <v>472</v>
      </c>
      <c r="U317" s="200">
        <v>4262284</v>
      </c>
      <c r="V317" s="4">
        <f t="shared" si="269"/>
        <v>7.2059718108695729E-4</v>
      </c>
      <c r="W317" s="163">
        <v>1901</v>
      </c>
      <c r="X317" s="163" t="s">
        <v>50</v>
      </c>
      <c r="Y317" s="8" t="s">
        <v>472</v>
      </c>
      <c r="Z317" s="11">
        <v>4144173</v>
      </c>
      <c r="AA317" s="161">
        <f t="shared" si="270"/>
        <v>6.8469294119457463E-4</v>
      </c>
      <c r="AB317">
        <v>1901</v>
      </c>
      <c r="AC317" t="s">
        <v>50</v>
      </c>
      <c r="AD317" s="160">
        <v>4232159.84</v>
      </c>
      <c r="AE317" s="161">
        <f t="shared" si="271"/>
        <v>6.8651393133835315E-4</v>
      </c>
      <c r="AF317">
        <v>1901</v>
      </c>
      <c r="AG317" t="s">
        <v>50</v>
      </c>
      <c r="AH317" s="3">
        <v>3784022</v>
      </c>
      <c r="AI317" s="161">
        <f t="shared" si="272"/>
        <v>6.3439531718092199E-4</v>
      </c>
      <c r="AJ317">
        <v>1901</v>
      </c>
      <c r="AK317" t="s">
        <v>50</v>
      </c>
      <c r="AL317" s="3">
        <v>3317772</v>
      </c>
      <c r="AM317" s="161">
        <f t="shared" si="273"/>
        <v>5.8200179616833933E-4</v>
      </c>
      <c r="AN317" s="13">
        <v>1901</v>
      </c>
      <c r="AO317" s="13" t="s">
        <v>50</v>
      </c>
      <c r="AP317" s="3">
        <v>3135922</v>
      </c>
      <c r="AQ317" s="161">
        <f t="shared" si="274"/>
        <v>5.4319500456774441E-4</v>
      </c>
      <c r="AR317" s="179">
        <f t="shared" si="251"/>
        <v>598570</v>
      </c>
      <c r="AS317" s="4">
        <f t="shared" si="252"/>
        <v>8.2708655412453498E-5</v>
      </c>
      <c r="AT317" s="4">
        <f t="shared" si="238"/>
        <v>0.14043409589788011</v>
      </c>
      <c r="AU317" s="4">
        <f t="shared" si="253"/>
        <v>0.11477793361291642</v>
      </c>
      <c r="AV317" s="3">
        <f t="shared" si="254"/>
        <v>118111</v>
      </c>
      <c r="AW317" s="164">
        <f t="shared" si="255"/>
        <v>3.5904239892382665E-5</v>
      </c>
      <c r="AX317" s="4">
        <f t="shared" si="239"/>
        <v>2.8500499375870649E-2</v>
      </c>
      <c r="AY317" s="4">
        <f t="shared" si="256"/>
        <v>5.24384548637832E-2</v>
      </c>
      <c r="AZ317" s="157">
        <f t="shared" si="240"/>
        <v>-87986.839999999851</v>
      </c>
      <c r="BA317" s="164">
        <f t="shared" si="257"/>
        <v>-1.8209901437785244E-6</v>
      </c>
      <c r="BB317" s="4">
        <f t="shared" si="241"/>
        <v>-2.0790055982384599E-2</v>
      </c>
      <c r="BC317" s="4">
        <f t="shared" si="258"/>
        <v>-2.6525173935341988E-3</v>
      </c>
      <c r="BD317" s="157">
        <f t="shared" si="242"/>
        <v>448137.83999999985</v>
      </c>
      <c r="BE317" s="4">
        <f t="shared" si="259"/>
        <v>5.2118614157431161E-5</v>
      </c>
      <c r="BF317" s="4">
        <f t="shared" si="243"/>
        <v>0.11842897319307336</v>
      </c>
      <c r="BG317" s="4">
        <f t="shared" si="260"/>
        <v>8.2154790153609464E-2</v>
      </c>
      <c r="BH317" s="157">
        <f t="shared" si="244"/>
        <v>466250</v>
      </c>
      <c r="BI317" s="4">
        <f t="shared" si="261"/>
        <v>5.2393521012582657E-5</v>
      </c>
      <c r="BJ317" s="4">
        <f t="shared" si="245"/>
        <v>0.14053105517799294</v>
      </c>
      <c r="BK317" s="4">
        <f t="shared" si="262"/>
        <v>9.0022954151550857E-2</v>
      </c>
      <c r="BL317" s="159">
        <f t="shared" si="246"/>
        <v>181850</v>
      </c>
      <c r="BM317" s="4">
        <f t="shared" si="263"/>
        <v>3.8806791600594923E-5</v>
      </c>
      <c r="BN317" s="4">
        <f t="shared" si="247"/>
        <v>5.7989324989588392E-2</v>
      </c>
      <c r="BO317" s="4">
        <f t="shared" si="264"/>
        <v>7.1441731375044601E-2</v>
      </c>
      <c r="BP317" s="157">
        <f t="shared" si="248"/>
        <v>1126362</v>
      </c>
      <c r="BQ317" s="164">
        <f t="shared" si="265"/>
        <v>1.4149793662683022E-4</v>
      </c>
      <c r="BR317" s="4">
        <f t="shared" si="249"/>
        <v>0.35918048982085654</v>
      </c>
      <c r="BS317" s="4">
        <f t="shared" si="266"/>
        <v>0.26049196961858906</v>
      </c>
    </row>
    <row r="318" spans="1:71" x14ac:dyDescent="0.35">
      <c r="A318">
        <v>1903</v>
      </c>
      <c r="B318" t="s">
        <v>102</v>
      </c>
      <c r="C318" t="s">
        <v>472</v>
      </c>
      <c r="G318" s="200">
        <v>3583022</v>
      </c>
      <c r="H318" s="4">
        <f t="shared" si="250"/>
        <v>5.9610970147098128E-4</v>
      </c>
      <c r="I318" s="200">
        <v>210916</v>
      </c>
      <c r="J318" s="200">
        <v>2751280</v>
      </c>
      <c r="K318" s="4">
        <f t="shared" si="267"/>
        <v>4.4829381554431085E-4</v>
      </c>
      <c r="L318" s="200">
        <v>147679</v>
      </c>
      <c r="M318">
        <v>1903</v>
      </c>
      <c r="N318" t="s">
        <v>102</v>
      </c>
      <c r="O318" t="s">
        <v>472</v>
      </c>
      <c r="P318" s="200">
        <v>3217686</v>
      </c>
      <c r="Q318" s="4">
        <f t="shared" si="268"/>
        <v>5.3175551946683507E-4</v>
      </c>
      <c r="R318">
        <v>1903</v>
      </c>
      <c r="S318" t="s">
        <v>102</v>
      </c>
      <c r="T318" t="s">
        <v>472</v>
      </c>
      <c r="U318" s="200">
        <v>3219854</v>
      </c>
      <c r="V318" s="4">
        <f t="shared" si="269"/>
        <v>5.443601871465073E-4</v>
      </c>
      <c r="W318" s="163">
        <v>1903</v>
      </c>
      <c r="X318" s="163" t="s">
        <v>102</v>
      </c>
      <c r="Y318" s="8" t="s">
        <v>472</v>
      </c>
      <c r="Z318" s="11">
        <v>3149002</v>
      </c>
      <c r="AA318" s="161">
        <f t="shared" si="270"/>
        <v>5.2027254682842576E-4</v>
      </c>
      <c r="AB318">
        <v>1903</v>
      </c>
      <c r="AC318" t="s">
        <v>102</v>
      </c>
      <c r="AD318" s="160">
        <v>3304515</v>
      </c>
      <c r="AE318" s="161">
        <f t="shared" si="271"/>
        <v>5.3603731181773087E-4</v>
      </c>
      <c r="AF318">
        <v>1903</v>
      </c>
      <c r="AG318" t="s">
        <v>102</v>
      </c>
      <c r="AH318" s="3">
        <v>2670623</v>
      </c>
      <c r="AI318" s="161">
        <f t="shared" si="272"/>
        <v>4.4773278938538556E-4</v>
      </c>
      <c r="AJ318">
        <v>1903</v>
      </c>
      <c r="AK318" t="s">
        <v>102</v>
      </c>
      <c r="AL318" s="3">
        <v>2872483</v>
      </c>
      <c r="AM318" s="161">
        <f t="shared" si="273"/>
        <v>5.0388943708700286E-4</v>
      </c>
      <c r="AN318" s="13">
        <v>1903</v>
      </c>
      <c r="AO318" s="13" t="s">
        <v>102</v>
      </c>
      <c r="AP318" s="3">
        <v>2897922</v>
      </c>
      <c r="AQ318" s="161">
        <f t="shared" si="274"/>
        <v>5.0196935830258758E-4</v>
      </c>
      <c r="AR318" s="179">
        <f t="shared" si="251"/>
        <v>-2168</v>
      </c>
      <c r="AS318" s="4">
        <f t="shared" si="252"/>
        <v>-1.2604667679672228E-5</v>
      </c>
      <c r="AT318" s="4">
        <f t="shared" si="238"/>
        <v>-6.7332245499330092E-4</v>
      </c>
      <c r="AU318" s="4">
        <f t="shared" si="253"/>
        <v>-2.3155013862686931E-2</v>
      </c>
      <c r="AV318" s="3">
        <f t="shared" si="254"/>
        <v>70852</v>
      </c>
      <c r="AW318" s="164">
        <f t="shared" si="255"/>
        <v>2.4087640318081545E-5</v>
      </c>
      <c r="AX318" s="4">
        <f t="shared" si="239"/>
        <v>2.2499826929293788E-2</v>
      </c>
      <c r="AY318" s="4">
        <f t="shared" si="256"/>
        <v>4.6298119062632592E-2</v>
      </c>
      <c r="AZ318" s="157">
        <f t="shared" si="240"/>
        <v>-155513</v>
      </c>
      <c r="BA318" s="164">
        <f t="shared" si="257"/>
        <v>-1.5764764989305118E-5</v>
      </c>
      <c r="BB318" s="4">
        <f t="shared" si="241"/>
        <v>-4.7060763833724463E-2</v>
      </c>
      <c r="BC318" s="4">
        <f t="shared" si="258"/>
        <v>-2.9409827714876723E-2</v>
      </c>
      <c r="BD318" s="157">
        <f t="shared" si="242"/>
        <v>633892</v>
      </c>
      <c r="BE318" s="4">
        <f t="shared" si="259"/>
        <v>8.830452243234531E-5</v>
      </c>
      <c r="BF318" s="4">
        <f t="shared" si="243"/>
        <v>0.23735735070056688</v>
      </c>
      <c r="BG318" s="4">
        <f t="shared" si="260"/>
        <v>0.19722594486225417</v>
      </c>
      <c r="BH318" s="157">
        <f t="shared" si="244"/>
        <v>-201860</v>
      </c>
      <c r="BI318" s="4">
        <f t="shared" si="261"/>
        <v>-5.6156647701617298E-5</v>
      </c>
      <c r="BJ318" s="4">
        <f t="shared" si="245"/>
        <v>-7.0273697007084121E-2</v>
      </c>
      <c r="BK318" s="4">
        <f t="shared" si="262"/>
        <v>-0.11144636812841374</v>
      </c>
      <c r="BL318" s="159">
        <f t="shared" si="246"/>
        <v>-25439</v>
      </c>
      <c r="BM318" s="4">
        <f t="shared" si="263"/>
        <v>1.9200787844152797E-6</v>
      </c>
      <c r="BN318" s="4">
        <f t="shared" si="247"/>
        <v>-8.7783591138753912E-3</v>
      </c>
      <c r="BO318" s="4">
        <f t="shared" si="264"/>
        <v>3.8250916169625128E-3</v>
      </c>
      <c r="BP318" s="157">
        <f t="shared" si="248"/>
        <v>321932</v>
      </c>
      <c r="BQ318" s="164">
        <f t="shared" si="265"/>
        <v>1.8303188525838174E-5</v>
      </c>
      <c r="BR318" s="4">
        <f t="shared" si="249"/>
        <v>0.11109063667000009</v>
      </c>
      <c r="BS318" s="4">
        <f t="shared" si="266"/>
        <v>3.6462760571144254E-2</v>
      </c>
    </row>
    <row r="319" spans="1:71" x14ac:dyDescent="0.35">
      <c r="A319">
        <v>1904</v>
      </c>
      <c r="B319" t="s">
        <v>304</v>
      </c>
      <c r="C319" t="s">
        <v>473</v>
      </c>
      <c r="G319" s="200">
        <v>11014343</v>
      </c>
      <c r="H319" s="4">
        <f t="shared" si="250"/>
        <v>1.8324634115082163E-3</v>
      </c>
      <c r="I319" s="200">
        <v>632650</v>
      </c>
      <c r="J319" s="200">
        <v>11047579</v>
      </c>
      <c r="K319" s="4">
        <f t="shared" si="267"/>
        <v>1.8000935355315351E-3</v>
      </c>
      <c r="L319" s="200">
        <v>323925</v>
      </c>
      <c r="M319">
        <v>1904</v>
      </c>
      <c r="N319" t="s">
        <v>304</v>
      </c>
      <c r="O319" t="s">
        <v>473</v>
      </c>
      <c r="P319" s="200">
        <v>11338552</v>
      </c>
      <c r="Q319" s="4">
        <f t="shared" si="268"/>
        <v>1.8738116798101871E-3</v>
      </c>
      <c r="R319">
        <v>1904</v>
      </c>
      <c r="S319" t="s">
        <v>304</v>
      </c>
      <c r="T319" t="s">
        <v>473</v>
      </c>
      <c r="U319" s="200">
        <v>10980796</v>
      </c>
      <c r="V319" s="4">
        <f t="shared" si="269"/>
        <v>1.8564531701057312E-3</v>
      </c>
      <c r="W319" s="163">
        <v>1904</v>
      </c>
      <c r="X319" s="163" t="s">
        <v>304</v>
      </c>
      <c r="Y319" s="8" t="s">
        <v>473</v>
      </c>
      <c r="Z319" s="11">
        <v>11366454</v>
      </c>
      <c r="AA319" s="161">
        <f t="shared" si="270"/>
        <v>1.8779454477920775E-3</v>
      </c>
      <c r="AB319">
        <v>1904</v>
      </c>
      <c r="AC319" t="s">
        <v>304</v>
      </c>
      <c r="AD319" s="160">
        <v>11557933</v>
      </c>
      <c r="AE319" s="161">
        <f t="shared" si="271"/>
        <v>1.8748540513477596E-3</v>
      </c>
      <c r="AF319">
        <v>1904</v>
      </c>
      <c r="AG319" t="s">
        <v>304</v>
      </c>
      <c r="AH319" s="3">
        <v>10924341</v>
      </c>
      <c r="AI319" s="161">
        <f t="shared" si="272"/>
        <v>1.8314773998902624E-3</v>
      </c>
      <c r="AJ319">
        <v>1904</v>
      </c>
      <c r="AK319" t="s">
        <v>304</v>
      </c>
      <c r="AL319" s="3">
        <v>9782260</v>
      </c>
      <c r="AM319" s="161">
        <f t="shared" si="273"/>
        <v>1.7159988361423566E-3</v>
      </c>
      <c r="AN319" s="13">
        <v>1904</v>
      </c>
      <c r="AO319" s="13" t="s">
        <v>304</v>
      </c>
      <c r="AP319" s="3">
        <v>9755300</v>
      </c>
      <c r="AQ319" s="161">
        <f t="shared" si="274"/>
        <v>1.6897838109684224E-3</v>
      </c>
      <c r="AR319" s="179">
        <f t="shared" si="251"/>
        <v>357756</v>
      </c>
      <c r="AS319" s="4">
        <f t="shared" si="252"/>
        <v>1.7358509704455813E-5</v>
      </c>
      <c r="AT319" s="4">
        <f t="shared" si="238"/>
        <v>3.2580151748561763E-2</v>
      </c>
      <c r="AU319" s="4">
        <f t="shared" si="253"/>
        <v>9.3503622843700319E-3</v>
      </c>
      <c r="AV319" s="3">
        <f t="shared" si="254"/>
        <v>-385658</v>
      </c>
      <c r="AW319" s="164">
        <f t="shared" si="255"/>
        <v>-2.1492277686346265E-5</v>
      </c>
      <c r="AX319" s="4">
        <f t="shared" si="239"/>
        <v>-3.3929491114819098E-2</v>
      </c>
      <c r="AY319" s="4">
        <f t="shared" si="256"/>
        <v>-1.1444569761925188E-2</v>
      </c>
      <c r="AZ319" s="157">
        <f t="shared" si="240"/>
        <v>-191479</v>
      </c>
      <c r="BA319" s="164">
        <f t="shared" si="257"/>
        <v>3.0913964443178999E-6</v>
      </c>
      <c r="BB319" s="4">
        <f t="shared" si="241"/>
        <v>-1.6566889598685162E-2</v>
      </c>
      <c r="BC319" s="4">
        <f t="shared" si="258"/>
        <v>1.64887311740112E-3</v>
      </c>
      <c r="BD319" s="157">
        <f t="shared" si="242"/>
        <v>633592</v>
      </c>
      <c r="BE319" s="4">
        <f t="shared" si="259"/>
        <v>4.337665145749724E-5</v>
      </c>
      <c r="BF319" s="4">
        <f t="shared" si="243"/>
        <v>5.7998189547543419E-2</v>
      </c>
      <c r="BG319" s="4">
        <f t="shared" si="260"/>
        <v>2.368396763186718E-2</v>
      </c>
      <c r="BH319" s="157">
        <f t="shared" si="244"/>
        <v>1142081</v>
      </c>
      <c r="BI319" s="4">
        <f t="shared" si="261"/>
        <v>1.154785637479058E-4</v>
      </c>
      <c r="BJ319" s="4">
        <f t="shared" si="245"/>
        <v>0.11675021927448258</v>
      </c>
      <c r="BK319" s="4">
        <f t="shared" si="262"/>
        <v>6.7295245961533898E-2</v>
      </c>
      <c r="BL319" s="159">
        <f t="shared" si="246"/>
        <v>26960</v>
      </c>
      <c r="BM319" s="4">
        <f t="shared" si="263"/>
        <v>2.6215025173934123E-5</v>
      </c>
      <c r="BN319" s="4">
        <f t="shared" si="247"/>
        <v>2.763625926419485E-3</v>
      </c>
      <c r="BO319" s="4">
        <f t="shared" si="264"/>
        <v>1.5513833783808224E-2</v>
      </c>
      <c r="BP319" s="157">
        <f t="shared" si="248"/>
        <v>1225496</v>
      </c>
      <c r="BQ319" s="164">
        <f t="shared" si="265"/>
        <v>1.8816163682365506E-4</v>
      </c>
      <c r="BR319" s="4">
        <f t="shared" si="249"/>
        <v>0.12562360973009543</v>
      </c>
      <c r="BS319" s="4">
        <f t="shared" si="266"/>
        <v>0.11135249113069606</v>
      </c>
    </row>
    <row r="320" spans="1:71" x14ac:dyDescent="0.35">
      <c r="A320">
        <v>1911</v>
      </c>
      <c r="B320" t="s">
        <v>160</v>
      </c>
      <c r="C320" t="s">
        <v>473</v>
      </c>
      <c r="G320" s="200">
        <v>6845708</v>
      </c>
      <c r="H320" s="4">
        <f t="shared" si="250"/>
        <v>1.1389248941919721E-3</v>
      </c>
      <c r="I320" s="200">
        <v>489010</v>
      </c>
      <c r="J320" s="200">
        <v>6850542</v>
      </c>
      <c r="K320" s="4">
        <f t="shared" si="267"/>
        <v>1.1162279418040163E-3</v>
      </c>
      <c r="L320" s="200">
        <v>420964</v>
      </c>
      <c r="M320">
        <v>1911</v>
      </c>
      <c r="N320" t="s">
        <v>160</v>
      </c>
      <c r="O320" t="s">
        <v>473</v>
      </c>
      <c r="P320" s="200">
        <v>6616926</v>
      </c>
      <c r="Q320" s="4">
        <f t="shared" si="268"/>
        <v>1.0935146942254797E-3</v>
      </c>
      <c r="R320">
        <v>1911</v>
      </c>
      <c r="S320" t="s">
        <v>160</v>
      </c>
      <c r="T320" t="s">
        <v>473</v>
      </c>
      <c r="U320" s="200">
        <v>6407590</v>
      </c>
      <c r="V320" s="4">
        <f t="shared" si="269"/>
        <v>1.0832903888058553E-3</v>
      </c>
      <c r="W320" s="163">
        <v>1911</v>
      </c>
      <c r="X320" s="163" t="s">
        <v>160</v>
      </c>
      <c r="Y320" s="8" t="s">
        <v>473</v>
      </c>
      <c r="Z320" s="11">
        <v>7065574.71</v>
      </c>
      <c r="AA320" s="161">
        <f t="shared" si="270"/>
        <v>1.1673617702301288E-3</v>
      </c>
      <c r="AB320">
        <v>1911</v>
      </c>
      <c r="AC320" t="s">
        <v>160</v>
      </c>
      <c r="AD320" s="160">
        <v>7562188</v>
      </c>
      <c r="AE320" s="161">
        <f t="shared" si="271"/>
        <v>1.22668982497592E-3</v>
      </c>
      <c r="AF320">
        <v>1911</v>
      </c>
      <c r="AG320" t="s">
        <v>160</v>
      </c>
      <c r="AH320" s="3">
        <v>6864678</v>
      </c>
      <c r="AI320" s="161">
        <f t="shared" si="272"/>
        <v>1.1508705755819857E-3</v>
      </c>
      <c r="AJ320">
        <v>1911</v>
      </c>
      <c r="AK320" t="s">
        <v>160</v>
      </c>
      <c r="AL320" s="3">
        <v>6587220</v>
      </c>
      <c r="AM320" s="161">
        <f t="shared" si="273"/>
        <v>1.1555266220089893E-3</v>
      </c>
      <c r="AN320" s="13">
        <v>1911</v>
      </c>
      <c r="AO320" s="13" t="s">
        <v>160</v>
      </c>
      <c r="AP320" s="3">
        <v>6710499</v>
      </c>
      <c r="AQ320" s="161">
        <f t="shared" si="274"/>
        <v>1.1623725127591963E-3</v>
      </c>
      <c r="AR320" s="179">
        <f t="shared" si="251"/>
        <v>209336</v>
      </c>
      <c r="AS320" s="4">
        <f t="shared" si="252"/>
        <v>1.0224305419624354E-5</v>
      </c>
      <c r="AT320" s="4">
        <f t="shared" si="238"/>
        <v>3.2670005415452612E-2</v>
      </c>
      <c r="AU320" s="4">
        <f t="shared" si="253"/>
        <v>9.4381945277802418E-3</v>
      </c>
      <c r="AV320" s="3">
        <f t="shared" si="254"/>
        <v>-657984.71</v>
      </c>
      <c r="AW320" s="164">
        <f t="shared" si="255"/>
        <v>-8.4071381424273475E-5</v>
      </c>
      <c r="AX320" s="4">
        <f t="shared" si="239"/>
        <v>-9.3125433812021777E-2</v>
      </c>
      <c r="AY320" s="4">
        <f t="shared" si="256"/>
        <v>-7.2018275369511192E-2</v>
      </c>
      <c r="AZ320" s="157">
        <f t="shared" si="240"/>
        <v>-496613.29000000004</v>
      </c>
      <c r="BA320" s="164">
        <f t="shared" si="257"/>
        <v>-5.9328054745791219E-5</v>
      </c>
      <c r="BB320" s="4">
        <f t="shared" si="241"/>
        <v>-6.5670582376423342E-2</v>
      </c>
      <c r="BC320" s="4">
        <f t="shared" si="258"/>
        <v>-4.8364348947751185E-2</v>
      </c>
      <c r="BD320" s="157">
        <f t="shared" si="242"/>
        <v>697510</v>
      </c>
      <c r="BE320" s="4">
        <f t="shared" si="259"/>
        <v>7.5819249393934297E-5</v>
      </c>
      <c r="BF320" s="4">
        <f t="shared" si="243"/>
        <v>0.10160855323439788</v>
      </c>
      <c r="BG320" s="4">
        <f t="shared" si="260"/>
        <v>6.5879909524659733E-2</v>
      </c>
      <c r="BH320" s="157">
        <f t="shared" si="244"/>
        <v>277458</v>
      </c>
      <c r="BI320" s="4">
        <f t="shared" si="261"/>
        <v>-4.6560464270035355E-6</v>
      </c>
      <c r="BJ320" s="4">
        <f t="shared" si="245"/>
        <v>4.2120651807591065E-2</v>
      </c>
      <c r="BK320" s="4">
        <f t="shared" si="262"/>
        <v>-4.0293718364606528E-3</v>
      </c>
      <c r="BL320" s="159">
        <f t="shared" si="246"/>
        <v>-123279</v>
      </c>
      <c r="BM320" s="4">
        <f t="shared" si="263"/>
        <v>-6.8458907502069993E-6</v>
      </c>
      <c r="BN320" s="4">
        <f t="shared" si="247"/>
        <v>-1.8371063016327103E-2</v>
      </c>
      <c r="BO320" s="4">
        <f t="shared" si="264"/>
        <v>-5.88958416949871E-3</v>
      </c>
      <c r="BP320" s="157">
        <f t="shared" si="248"/>
        <v>-302909</v>
      </c>
      <c r="BQ320" s="164">
        <f t="shared" si="265"/>
        <v>4.9892574709325434E-6</v>
      </c>
      <c r="BR320" s="4">
        <f t="shared" si="249"/>
        <v>-4.5139564136735581E-2</v>
      </c>
      <c r="BS320" s="4">
        <f t="shared" si="266"/>
        <v>4.2923051054340839E-3</v>
      </c>
    </row>
    <row r="321" spans="1:71" x14ac:dyDescent="0.35">
      <c r="A321">
        <v>1916</v>
      </c>
      <c r="B321" t="s">
        <v>190</v>
      </c>
      <c r="C321" t="s">
        <v>473</v>
      </c>
      <c r="G321" s="200">
        <v>27002373</v>
      </c>
      <c r="H321" s="4">
        <f t="shared" si="250"/>
        <v>4.4924023653882348E-3</v>
      </c>
      <c r="I321" s="200">
        <v>734291</v>
      </c>
      <c r="J321" s="200">
        <v>26829109</v>
      </c>
      <c r="K321" s="4">
        <f t="shared" si="267"/>
        <v>4.3715374811957378E-3</v>
      </c>
      <c r="L321" s="200">
        <v>375124</v>
      </c>
      <c r="M321">
        <v>1916</v>
      </c>
      <c r="N321" t="s">
        <v>190</v>
      </c>
      <c r="O321" t="s">
        <v>473</v>
      </c>
      <c r="P321" s="200">
        <v>27153666</v>
      </c>
      <c r="Q321" s="4">
        <f t="shared" si="268"/>
        <v>4.4874210128828416E-3</v>
      </c>
      <c r="R321">
        <v>1916</v>
      </c>
      <c r="S321" t="s">
        <v>190</v>
      </c>
      <c r="T321" t="s">
        <v>473</v>
      </c>
      <c r="U321" s="200">
        <v>26346914</v>
      </c>
      <c r="V321" s="4">
        <f t="shared" si="269"/>
        <v>4.4543047715122899E-3</v>
      </c>
      <c r="W321" s="163">
        <v>1916</v>
      </c>
      <c r="X321" s="163" t="s">
        <v>190</v>
      </c>
      <c r="Y321" s="8" t="s">
        <v>473</v>
      </c>
      <c r="Z321" s="11">
        <v>27067845</v>
      </c>
      <c r="AA321" s="161">
        <f t="shared" si="270"/>
        <v>4.47210152781963E-3</v>
      </c>
      <c r="AB321">
        <v>1916</v>
      </c>
      <c r="AC321" t="s">
        <v>190</v>
      </c>
      <c r="AD321" s="160">
        <v>27643068</v>
      </c>
      <c r="AE321" s="161">
        <f t="shared" si="271"/>
        <v>4.4840818882997168E-3</v>
      </c>
      <c r="AF321">
        <v>1916</v>
      </c>
      <c r="AG321" t="s">
        <v>190</v>
      </c>
      <c r="AH321" s="3">
        <v>26091543</v>
      </c>
      <c r="AI321" s="161">
        <f t="shared" si="272"/>
        <v>4.374274963841295E-3</v>
      </c>
      <c r="AJ321">
        <v>1916</v>
      </c>
      <c r="AK321" t="s">
        <v>190</v>
      </c>
      <c r="AL321" s="3">
        <v>24788092</v>
      </c>
      <c r="AM321" s="161">
        <f t="shared" si="273"/>
        <v>4.3483138888344474E-3</v>
      </c>
      <c r="AN321" s="13">
        <v>1916</v>
      </c>
      <c r="AO321" s="13" t="s">
        <v>190</v>
      </c>
      <c r="AP321" s="3">
        <v>25245160</v>
      </c>
      <c r="AQ321" s="161">
        <f t="shared" si="274"/>
        <v>4.3728909078457438E-3</v>
      </c>
      <c r="AR321" s="179">
        <f t="shared" si="251"/>
        <v>806752</v>
      </c>
      <c r="AS321" s="4">
        <f t="shared" si="252"/>
        <v>3.3116241370551719E-5</v>
      </c>
      <c r="AT321" s="4">
        <f t="shared" si="238"/>
        <v>3.0620360319998007E-2</v>
      </c>
      <c r="AU321" s="4">
        <f t="shared" si="253"/>
        <v>7.4346599681162718E-3</v>
      </c>
      <c r="AV321" s="3">
        <f t="shared" si="254"/>
        <v>-720931</v>
      </c>
      <c r="AW321" s="164">
        <f t="shared" si="255"/>
        <v>-1.779675630734015E-5</v>
      </c>
      <c r="AX321" s="4">
        <f t="shared" si="239"/>
        <v>-2.6634222266308974E-2</v>
      </c>
      <c r="AY321" s="4">
        <f t="shared" si="256"/>
        <v>-3.9795063230634985E-3</v>
      </c>
      <c r="AZ321" s="157">
        <f t="shared" si="240"/>
        <v>-575223</v>
      </c>
      <c r="BA321" s="164">
        <f t="shared" si="257"/>
        <v>-1.198036048008673E-5</v>
      </c>
      <c r="BB321" s="4">
        <f t="shared" si="241"/>
        <v>-2.0808942046519584E-2</v>
      </c>
      <c r="BC321" s="4">
        <f t="shared" si="258"/>
        <v>-2.6717532771528994E-3</v>
      </c>
      <c r="BD321" s="157">
        <f t="shared" si="242"/>
        <v>1551525</v>
      </c>
      <c r="BE321" s="4">
        <f t="shared" si="259"/>
        <v>1.0980692445842176E-4</v>
      </c>
      <c r="BF321" s="4">
        <f t="shared" si="243"/>
        <v>5.9464670219005443E-2</v>
      </c>
      <c r="BG321" s="4">
        <f t="shared" si="260"/>
        <v>2.5102885704741836E-2</v>
      </c>
      <c r="BH321" s="157">
        <f t="shared" si="244"/>
        <v>1303451</v>
      </c>
      <c r="BI321" s="4">
        <f t="shared" si="261"/>
        <v>2.5961075006847648E-5</v>
      </c>
      <c r="BJ321" s="4">
        <f t="shared" si="245"/>
        <v>5.2583756749006741E-2</v>
      </c>
      <c r="BK321" s="4">
        <f t="shared" si="262"/>
        <v>5.9703774084732498E-3</v>
      </c>
      <c r="BL321" s="159">
        <f t="shared" si="246"/>
        <v>-457068</v>
      </c>
      <c r="BM321" s="4">
        <f t="shared" si="263"/>
        <v>-2.4577019011296462E-5</v>
      </c>
      <c r="BN321" s="4">
        <f t="shared" si="247"/>
        <v>-1.8105173427302501E-2</v>
      </c>
      <c r="BO321" s="4">
        <f t="shared" si="264"/>
        <v>-5.6203137762254529E-3</v>
      </c>
      <c r="BP321" s="157">
        <f t="shared" si="248"/>
        <v>1101754</v>
      </c>
      <c r="BQ321" s="164">
        <f t="shared" si="265"/>
        <v>9.9210619973886215E-5</v>
      </c>
      <c r="BR321" s="4">
        <f t="shared" si="249"/>
        <v>4.3642187254903514E-2</v>
      </c>
      <c r="BS321" s="4">
        <f t="shared" si="266"/>
        <v>2.2687650358687139E-2</v>
      </c>
    </row>
    <row r="322" spans="1:71" x14ac:dyDescent="0.35">
      <c r="A322">
        <v>1924</v>
      </c>
      <c r="B322" t="s">
        <v>119</v>
      </c>
      <c r="C322" t="s">
        <v>473</v>
      </c>
      <c r="G322" s="200">
        <v>7892184</v>
      </c>
      <c r="H322" s="4">
        <f t="shared" si="250"/>
        <v>1.3130277872125972E-3</v>
      </c>
      <c r="I322" s="200">
        <v>779697</v>
      </c>
      <c r="J322" s="200">
        <v>7689758</v>
      </c>
      <c r="K322" s="4">
        <f t="shared" si="267"/>
        <v>1.2529698738159652E-3</v>
      </c>
      <c r="L322" s="200">
        <v>539940</v>
      </c>
      <c r="M322">
        <v>1924</v>
      </c>
      <c r="N322" t="s">
        <v>119</v>
      </c>
      <c r="O322" t="s">
        <v>473</v>
      </c>
      <c r="P322" s="200">
        <v>7169355</v>
      </c>
      <c r="Q322" s="4">
        <f t="shared" si="268"/>
        <v>1.1848092362856883E-3</v>
      </c>
      <c r="R322">
        <v>1924</v>
      </c>
      <c r="S322" t="s">
        <v>119</v>
      </c>
      <c r="T322" t="s">
        <v>473</v>
      </c>
      <c r="U322" s="200">
        <v>7066983</v>
      </c>
      <c r="V322" s="4">
        <f t="shared" si="269"/>
        <v>1.1947697592627447E-3</v>
      </c>
      <c r="W322" s="163">
        <v>1924</v>
      </c>
      <c r="X322" s="163" t="s">
        <v>119</v>
      </c>
      <c r="Y322" s="8" t="s">
        <v>473</v>
      </c>
      <c r="Z322" s="11">
        <v>7099734</v>
      </c>
      <c r="AA322" s="161">
        <f t="shared" si="270"/>
        <v>1.1730055077717851E-3</v>
      </c>
      <c r="AB322">
        <v>1924</v>
      </c>
      <c r="AC322" t="s">
        <v>119</v>
      </c>
      <c r="AD322" s="160">
        <v>6649703</v>
      </c>
      <c r="AE322" s="161">
        <f t="shared" si="271"/>
        <v>1.0786723378487617E-3</v>
      </c>
      <c r="AF322">
        <v>1924</v>
      </c>
      <c r="AG322" t="s">
        <v>119</v>
      </c>
      <c r="AH322" s="3">
        <v>5880309</v>
      </c>
      <c r="AI322" s="161">
        <f t="shared" si="272"/>
        <v>9.8584006466580546E-4</v>
      </c>
      <c r="AJ322">
        <v>1924</v>
      </c>
      <c r="AK322" t="s">
        <v>119</v>
      </c>
      <c r="AL322" s="3">
        <v>5146451</v>
      </c>
      <c r="AM322" s="161">
        <f t="shared" si="273"/>
        <v>9.0278769182823473E-4</v>
      </c>
      <c r="AN322" s="13">
        <v>1924</v>
      </c>
      <c r="AO322" s="13" t="s">
        <v>119</v>
      </c>
      <c r="AP322" s="3">
        <v>4856770</v>
      </c>
      <c r="AQ322" s="161">
        <f t="shared" si="274"/>
        <v>8.4127513450094873E-4</v>
      </c>
      <c r="AR322" s="179">
        <f t="shared" si="251"/>
        <v>102372</v>
      </c>
      <c r="AS322" s="4">
        <f t="shared" si="252"/>
        <v>-9.960522977056456E-6</v>
      </c>
      <c r="AT322" s="4">
        <f t="shared" si="238"/>
        <v>1.4485955322094308E-2</v>
      </c>
      <c r="AU322" s="4">
        <f t="shared" si="253"/>
        <v>-8.3367719176310456E-3</v>
      </c>
      <c r="AV322" s="3">
        <f t="shared" si="254"/>
        <v>-32751</v>
      </c>
      <c r="AW322" s="164">
        <f t="shared" si="255"/>
        <v>2.1764251490959639E-5</v>
      </c>
      <c r="AX322" s="4">
        <f t="shared" si="239"/>
        <v>-4.6129897260939632E-3</v>
      </c>
      <c r="AY322" s="4">
        <f t="shared" si="256"/>
        <v>1.8554261976401563E-2</v>
      </c>
      <c r="AZ322" s="157">
        <f t="shared" si="240"/>
        <v>450031</v>
      </c>
      <c r="BA322" s="164">
        <f t="shared" si="257"/>
        <v>9.4333169923023399E-5</v>
      </c>
      <c r="BB322" s="4">
        <f t="shared" si="241"/>
        <v>6.7676857146853023E-2</v>
      </c>
      <c r="BC322" s="4">
        <f t="shared" si="258"/>
        <v>8.745303519246235E-2</v>
      </c>
      <c r="BD322" s="157">
        <f t="shared" si="242"/>
        <v>769394</v>
      </c>
      <c r="BE322" s="4">
        <f t="shared" si="259"/>
        <v>9.2832273182956232E-5</v>
      </c>
      <c r="BF322" s="4">
        <f t="shared" si="243"/>
        <v>0.13084244382395552</v>
      </c>
      <c r="BG322" s="4">
        <f t="shared" si="260"/>
        <v>9.4165652736405953E-2</v>
      </c>
      <c r="BH322" s="157">
        <f t="shared" si="244"/>
        <v>733858</v>
      </c>
      <c r="BI322" s="4">
        <f t="shared" si="261"/>
        <v>8.305237283757073E-5</v>
      </c>
      <c r="BJ322" s="4">
        <f t="shared" si="245"/>
        <v>0.14259496495740462</v>
      </c>
      <c r="BK322" s="4">
        <f t="shared" si="262"/>
        <v>9.1995464259577386E-2</v>
      </c>
      <c r="BL322" s="159">
        <f t="shared" si="246"/>
        <v>289681</v>
      </c>
      <c r="BM322" s="4">
        <f t="shared" si="263"/>
        <v>6.1512557327285996E-5</v>
      </c>
      <c r="BN322" s="4">
        <f t="shared" si="247"/>
        <v>5.9644784496692249E-2</v>
      </c>
      <c r="BO322" s="4">
        <f t="shared" si="264"/>
        <v>7.3118240162626164E-2</v>
      </c>
      <c r="BP322" s="157">
        <f t="shared" si="248"/>
        <v>2210213</v>
      </c>
      <c r="BQ322" s="164">
        <f t="shared" si="265"/>
        <v>3.3173037327083636E-4</v>
      </c>
      <c r="BR322" s="4">
        <f t="shared" si="249"/>
        <v>0.45507878693040849</v>
      </c>
      <c r="BS322" s="4">
        <f t="shared" si="266"/>
        <v>0.39431852870300454</v>
      </c>
    </row>
    <row r="323" spans="1:71" x14ac:dyDescent="0.35">
      <c r="A323">
        <v>1926</v>
      </c>
      <c r="B323" t="s">
        <v>261</v>
      </c>
      <c r="C323" t="s">
        <v>473</v>
      </c>
      <c r="G323" s="200">
        <v>6794784</v>
      </c>
      <c r="H323" s="4">
        <f t="shared" si="250"/>
        <v>1.1304526351777354E-3</v>
      </c>
      <c r="I323" s="200">
        <v>420779</v>
      </c>
      <c r="J323" s="200">
        <v>6729215</v>
      </c>
      <c r="K323" s="4">
        <f t="shared" si="267"/>
        <v>1.0964589092960402E-3</v>
      </c>
      <c r="L323" s="200">
        <v>407392</v>
      </c>
      <c r="M323">
        <v>1926</v>
      </c>
      <c r="N323" t="s">
        <v>261</v>
      </c>
      <c r="O323" t="s">
        <v>473</v>
      </c>
      <c r="P323" s="200">
        <v>6927830</v>
      </c>
      <c r="Q323" s="4">
        <f t="shared" si="268"/>
        <v>1.1448947599075623E-3</v>
      </c>
      <c r="R323">
        <v>1926</v>
      </c>
      <c r="S323" t="s">
        <v>261</v>
      </c>
      <c r="T323" t="s">
        <v>473</v>
      </c>
      <c r="U323" s="200">
        <v>6801879</v>
      </c>
      <c r="V323" s="4">
        <f t="shared" si="269"/>
        <v>1.1499503161907024E-3</v>
      </c>
      <c r="W323" s="163">
        <v>1926</v>
      </c>
      <c r="X323" s="163" t="s">
        <v>261</v>
      </c>
      <c r="Y323" s="8" t="s">
        <v>473</v>
      </c>
      <c r="Z323" s="11">
        <v>6855984</v>
      </c>
      <c r="AA323" s="161">
        <f t="shared" si="270"/>
        <v>1.1327335634257894E-3</v>
      </c>
      <c r="AB323">
        <v>1926</v>
      </c>
      <c r="AC323" t="s">
        <v>261</v>
      </c>
      <c r="AD323" s="160">
        <v>6899664</v>
      </c>
      <c r="AE323" s="161">
        <f t="shared" si="271"/>
        <v>1.1192194143484209E-3</v>
      </c>
      <c r="AF323">
        <v>1926</v>
      </c>
      <c r="AG323" t="s">
        <v>261</v>
      </c>
      <c r="AH323" s="3">
        <v>6170741</v>
      </c>
      <c r="AI323" s="161">
        <f t="shared" si="272"/>
        <v>1.0345312986912655E-3</v>
      </c>
      <c r="AJ323">
        <v>1926</v>
      </c>
      <c r="AK323" t="s">
        <v>261</v>
      </c>
      <c r="AL323" s="3">
        <v>5887033</v>
      </c>
      <c r="AM323" s="161">
        <f t="shared" si="273"/>
        <v>1.0327001916051756E-3</v>
      </c>
      <c r="AN323" s="13">
        <v>1926</v>
      </c>
      <c r="AO323" s="13" t="s">
        <v>261</v>
      </c>
      <c r="AP323" s="3">
        <v>6260635</v>
      </c>
      <c r="AQ323" s="161">
        <f t="shared" si="274"/>
        <v>1.0844484197700009E-3</v>
      </c>
      <c r="AR323" s="179">
        <f t="shared" si="251"/>
        <v>125951</v>
      </c>
      <c r="AS323" s="4">
        <f t="shared" si="252"/>
        <v>-5.0555562831401148E-6</v>
      </c>
      <c r="AT323" s="4">
        <f t="shared" si="238"/>
        <v>1.8517089174917695E-2</v>
      </c>
      <c r="AU323" s="4">
        <f t="shared" si="253"/>
        <v>-4.3963258342212801E-3</v>
      </c>
      <c r="AV323" s="3">
        <f t="shared" si="254"/>
        <v>-54105</v>
      </c>
      <c r="AW323" s="164">
        <f t="shared" si="255"/>
        <v>1.7216752764912923E-5</v>
      </c>
      <c r="AX323" s="4">
        <f t="shared" si="239"/>
        <v>-7.8916461882058073E-3</v>
      </c>
      <c r="AY323" s="4">
        <f t="shared" si="256"/>
        <v>1.5199296039964892E-2</v>
      </c>
      <c r="AZ323" s="157">
        <f t="shared" si="240"/>
        <v>-43680</v>
      </c>
      <c r="BA323" s="164">
        <f t="shared" si="257"/>
        <v>1.3514149077368566E-5</v>
      </c>
      <c r="BB323" s="4">
        <f t="shared" si="241"/>
        <v>-6.3307430622708584E-3</v>
      </c>
      <c r="BC323" s="4">
        <f t="shared" si="258"/>
        <v>1.2074619957549732E-2</v>
      </c>
      <c r="BD323" s="157">
        <f t="shared" si="242"/>
        <v>728923</v>
      </c>
      <c r="BE323" s="4">
        <f t="shared" si="259"/>
        <v>8.4688115657155375E-5</v>
      </c>
      <c r="BF323" s="4">
        <f t="shared" si="243"/>
        <v>0.11812568377120349</v>
      </c>
      <c r="BG323" s="4">
        <f t="shared" si="260"/>
        <v>8.1861337365326817E-2</v>
      </c>
      <c r="BH323" s="157">
        <f t="shared" si="244"/>
        <v>283708</v>
      </c>
      <c r="BI323" s="4">
        <f t="shared" si="261"/>
        <v>1.8311070860898768E-6</v>
      </c>
      <c r="BJ323" s="4">
        <f t="shared" si="245"/>
        <v>4.8192017948599918E-2</v>
      </c>
      <c r="BK323" s="4">
        <f t="shared" si="262"/>
        <v>1.7731255411541067E-3</v>
      </c>
      <c r="BL323" s="159">
        <f t="shared" si="246"/>
        <v>-373602</v>
      </c>
      <c r="BM323" s="4">
        <f t="shared" si="263"/>
        <v>-5.1748228164825256E-5</v>
      </c>
      <c r="BN323" s="4">
        <f t="shared" si="247"/>
        <v>-5.9674777398778238E-2</v>
      </c>
      <c r="BO323" s="4">
        <f t="shared" si="264"/>
        <v>-4.7718478095805116E-2</v>
      </c>
      <c r="BP323" s="157">
        <f t="shared" si="248"/>
        <v>541244</v>
      </c>
      <c r="BQ323" s="164">
        <f t="shared" si="265"/>
        <v>4.8285143655788561E-5</v>
      </c>
      <c r="BR323" s="4">
        <f t="shared" si="249"/>
        <v>8.6451933390143329E-2</v>
      </c>
      <c r="BS323" s="4">
        <f t="shared" si="266"/>
        <v>4.4525071709753873E-2</v>
      </c>
    </row>
    <row r="324" spans="1:71" x14ac:dyDescent="0.35">
      <c r="A324">
        <v>1930</v>
      </c>
      <c r="B324" t="s">
        <v>228</v>
      </c>
      <c r="C324" t="s">
        <v>473</v>
      </c>
      <c r="G324" s="200">
        <v>32341507</v>
      </c>
      <c r="H324" s="4">
        <f t="shared" si="250"/>
        <v>5.3806775629319748E-3</v>
      </c>
      <c r="I324" s="200">
        <v>943467</v>
      </c>
      <c r="J324" s="200">
        <v>33854043</v>
      </c>
      <c r="K324" s="4">
        <f t="shared" si="267"/>
        <v>5.5161808714747924E-3</v>
      </c>
      <c r="L324" s="200">
        <v>538070</v>
      </c>
      <c r="M324">
        <v>1930</v>
      </c>
      <c r="N324" t="s">
        <v>228</v>
      </c>
      <c r="O324" t="s">
        <v>473</v>
      </c>
      <c r="P324" s="200">
        <v>33387150</v>
      </c>
      <c r="Q324" s="4">
        <f t="shared" si="268"/>
        <v>5.5175679950645101E-3</v>
      </c>
      <c r="R324">
        <v>1930</v>
      </c>
      <c r="S324" t="s">
        <v>228</v>
      </c>
      <c r="T324" t="s">
        <v>473</v>
      </c>
      <c r="U324" s="200">
        <v>33734420</v>
      </c>
      <c r="V324" s="4">
        <f t="shared" si="269"/>
        <v>5.7032633108454233E-3</v>
      </c>
      <c r="W324" s="163">
        <v>1930</v>
      </c>
      <c r="X324" s="163" t="s">
        <v>228</v>
      </c>
      <c r="Y324" s="8" t="s">
        <v>473</v>
      </c>
      <c r="Z324" s="11">
        <v>33679628</v>
      </c>
      <c r="AA324" s="161">
        <f t="shared" si="270"/>
        <v>5.5644886334762439E-3</v>
      </c>
      <c r="AB324">
        <v>1930</v>
      </c>
      <c r="AC324" t="s">
        <v>228</v>
      </c>
      <c r="AD324" s="160">
        <v>33722590</v>
      </c>
      <c r="AE324" s="161">
        <f t="shared" si="271"/>
        <v>5.470263107031287E-3</v>
      </c>
      <c r="AF324">
        <v>1930</v>
      </c>
      <c r="AG324" t="s">
        <v>228</v>
      </c>
      <c r="AH324" s="3">
        <v>32336051</v>
      </c>
      <c r="AI324" s="161">
        <f t="shared" si="272"/>
        <v>5.4211733786229226E-3</v>
      </c>
      <c r="AJ324">
        <v>1930</v>
      </c>
      <c r="AK324" t="s">
        <v>228</v>
      </c>
      <c r="AL324" s="3">
        <v>30052066</v>
      </c>
      <c r="AM324" s="161">
        <f t="shared" si="273"/>
        <v>5.2717174026935786E-3</v>
      </c>
      <c r="AN324">
        <v>1930</v>
      </c>
      <c r="AO324" t="s">
        <v>228</v>
      </c>
      <c r="AP324" s="157">
        <f>SUM(AP369:AP370)</f>
        <v>30681628</v>
      </c>
      <c r="AQ324" s="161">
        <f t="shared" si="274"/>
        <v>5.3145795914585365E-3</v>
      </c>
      <c r="AR324" s="179">
        <f t="shared" si="251"/>
        <v>-347270</v>
      </c>
      <c r="AS324" s="4">
        <f t="shared" si="252"/>
        <v>-1.8569531578091318E-4</v>
      </c>
      <c r="AT324" s="4">
        <f t="shared" si="238"/>
        <v>-1.0294233604727752E-2</v>
      </c>
      <c r="AU324" s="4">
        <f t="shared" si="253"/>
        <v>-3.2559484922919796E-2</v>
      </c>
      <c r="AV324" s="3">
        <f t="shared" si="254"/>
        <v>54792</v>
      </c>
      <c r="AW324" s="164">
        <f t="shared" si="255"/>
        <v>1.3877467736917934E-4</v>
      </c>
      <c r="AX324" s="4">
        <f t="shared" si="239"/>
        <v>1.6268588239751341E-3</v>
      </c>
      <c r="AY324" s="4">
        <f t="shared" si="256"/>
        <v>2.4939340613314202E-2</v>
      </c>
      <c r="AZ324" s="157">
        <f t="shared" si="240"/>
        <v>-42962</v>
      </c>
      <c r="BA324" s="164">
        <f t="shared" si="257"/>
        <v>9.4225526444956936E-5</v>
      </c>
      <c r="BB324" s="4">
        <f t="shared" si="241"/>
        <v>-1.2739828109288166E-3</v>
      </c>
      <c r="BC324" s="4">
        <f t="shared" si="258"/>
        <v>1.7225044682739794E-2</v>
      </c>
      <c r="BD324" s="157">
        <f t="shared" si="242"/>
        <v>1386539</v>
      </c>
      <c r="BE324" s="4">
        <f t="shared" si="259"/>
        <v>4.9089728408364432E-5</v>
      </c>
      <c r="BF324" s="4">
        <f t="shared" si="243"/>
        <v>4.2879045434459515E-2</v>
      </c>
      <c r="BG324" s="4">
        <f t="shared" si="260"/>
        <v>9.055185101059085E-3</v>
      </c>
      <c r="BH324" s="157">
        <f t="shared" si="244"/>
        <v>2283985</v>
      </c>
      <c r="BI324" s="4">
        <f t="shared" si="261"/>
        <v>1.4945597592934401E-4</v>
      </c>
      <c r="BJ324" s="4">
        <f t="shared" si="245"/>
        <v>7.6000931183899306E-2</v>
      </c>
      <c r="BK324" s="4">
        <f t="shared" si="262"/>
        <v>2.8350528777012902E-2</v>
      </c>
      <c r="BL324" s="159">
        <f t="shared" si="246"/>
        <v>-629562</v>
      </c>
      <c r="BM324" s="4">
        <f t="shared" si="263"/>
        <v>-4.286218876495794E-5</v>
      </c>
      <c r="BN324" s="4">
        <f t="shared" si="247"/>
        <v>-2.0519184966325776E-2</v>
      </c>
      <c r="BO324" s="4">
        <f t="shared" si="264"/>
        <v>-8.065019636519323E-3</v>
      </c>
      <c r="BP324" s="157">
        <f t="shared" si="248"/>
        <v>3052792</v>
      </c>
      <c r="BQ324" s="164">
        <f t="shared" si="265"/>
        <v>2.4990904201770744E-4</v>
      </c>
      <c r="BR324" s="4">
        <f t="shared" si="249"/>
        <v>9.9499022672460538E-2</v>
      </c>
      <c r="BS324" s="4">
        <f t="shared" si="266"/>
        <v>4.7023294640154638E-2</v>
      </c>
    </row>
    <row r="325" spans="1:71" x14ac:dyDescent="0.35">
      <c r="A325">
        <v>1931</v>
      </c>
      <c r="B325" t="s">
        <v>177</v>
      </c>
      <c r="C325" t="s">
        <v>473</v>
      </c>
      <c r="G325" s="200">
        <v>10683595</v>
      </c>
      <c r="H325" s="4">
        <f t="shared" si="250"/>
        <v>1.7774366515435484E-3</v>
      </c>
      <c r="I325" s="200">
        <v>828539</v>
      </c>
      <c r="J325" s="200">
        <v>10672698</v>
      </c>
      <c r="K325" s="4">
        <f t="shared" si="267"/>
        <v>1.7390103910078709E-3</v>
      </c>
      <c r="L325" s="200">
        <v>746043</v>
      </c>
      <c r="M325">
        <v>1931</v>
      </c>
      <c r="N325" t="s">
        <v>177</v>
      </c>
      <c r="O325" t="s">
        <v>473</v>
      </c>
      <c r="P325" s="200">
        <v>10237746</v>
      </c>
      <c r="Q325" s="4">
        <f t="shared" si="268"/>
        <v>1.6918922301304455E-3</v>
      </c>
      <c r="R325">
        <v>1931</v>
      </c>
      <c r="S325" t="s">
        <v>177</v>
      </c>
      <c r="T325" t="s">
        <v>473</v>
      </c>
      <c r="U325" s="200">
        <v>9839302</v>
      </c>
      <c r="V325" s="4">
        <f t="shared" si="269"/>
        <v>1.6634680572817911E-3</v>
      </c>
      <c r="W325" s="163">
        <v>1931</v>
      </c>
      <c r="X325" s="163" t="s">
        <v>177</v>
      </c>
      <c r="Y325" s="8" t="s">
        <v>473</v>
      </c>
      <c r="Z325" s="11">
        <v>10344937</v>
      </c>
      <c r="AA325" s="161">
        <f t="shared" si="270"/>
        <v>1.7091722138536636E-3</v>
      </c>
      <c r="AB325">
        <v>1931</v>
      </c>
      <c r="AC325" t="s">
        <v>177</v>
      </c>
      <c r="AD325" s="160">
        <v>9728413</v>
      </c>
      <c r="AE325" s="161">
        <f t="shared" si="271"/>
        <v>1.5780810051619274E-3</v>
      </c>
      <c r="AF325">
        <v>1931</v>
      </c>
      <c r="AG325" t="s">
        <v>177</v>
      </c>
      <c r="AH325" s="3">
        <v>9268871</v>
      </c>
      <c r="AI325" s="161">
        <f t="shared" si="272"/>
        <v>1.5539360917970482E-3</v>
      </c>
      <c r="AJ325">
        <v>1931</v>
      </c>
      <c r="AK325" t="s">
        <v>177</v>
      </c>
      <c r="AL325" s="3">
        <v>8604706</v>
      </c>
      <c r="AM325" s="161">
        <f t="shared" si="273"/>
        <v>1.5094329409918723E-3</v>
      </c>
      <c r="AN325">
        <v>1931</v>
      </c>
      <c r="AO325" t="s">
        <v>177</v>
      </c>
      <c r="AP325" s="157">
        <f>SUM(AP359:AP363)</f>
        <v>8508155</v>
      </c>
      <c r="AQ325" s="161">
        <f t="shared" si="274"/>
        <v>1.4737570941139727E-3</v>
      </c>
      <c r="AR325" s="179">
        <f t="shared" si="251"/>
        <v>398444</v>
      </c>
      <c r="AS325" s="4">
        <f t="shared" si="252"/>
        <v>2.8424172848654427E-5</v>
      </c>
      <c r="AT325" s="4">
        <f t="shared" ref="AT325:AT343" si="275">+AR325/U325</f>
        <v>4.0495148944508459E-2</v>
      </c>
      <c r="AU325" s="4">
        <f t="shared" si="253"/>
        <v>1.7087297062440304E-2</v>
      </c>
      <c r="AV325" s="3">
        <f t="shared" si="254"/>
        <v>-505635</v>
      </c>
      <c r="AW325" s="164">
        <f t="shared" si="255"/>
        <v>-4.5704156571872582E-5</v>
      </c>
      <c r="AX325" s="4">
        <f t="shared" ref="AX325:AX343" si="276">+AV325/Z325</f>
        <v>-4.8877533038625562E-2</v>
      </c>
      <c r="AY325" s="4">
        <f t="shared" si="256"/>
        <v>-2.6740521640486774E-2</v>
      </c>
      <c r="AZ325" s="157">
        <f t="shared" ref="AZ325:AZ343" si="277">+Z325-AD325</f>
        <v>616524</v>
      </c>
      <c r="BA325" s="164">
        <f t="shared" si="257"/>
        <v>1.3109120869173626E-4</v>
      </c>
      <c r="BB325" s="4">
        <f t="shared" ref="BB325:BB343" si="278">+AZ325/AD325</f>
        <v>6.3373543043454258E-2</v>
      </c>
      <c r="BC325" s="4">
        <f t="shared" si="258"/>
        <v>8.3070012415671246E-2</v>
      </c>
      <c r="BD325" s="157">
        <f t="shared" ref="BD325:BD343" si="279">+AD325-AH325</f>
        <v>459542</v>
      </c>
      <c r="BE325" s="4">
        <f t="shared" si="259"/>
        <v>2.4144913364879204E-5</v>
      </c>
      <c r="BF325" s="4">
        <f t="shared" ref="BF325:BF343" si="280">+BD325/AH325</f>
        <v>4.957906955442578E-2</v>
      </c>
      <c r="BG325" s="4">
        <f t="shared" si="260"/>
        <v>1.5537906283492546E-2</v>
      </c>
      <c r="BH325" s="157">
        <f t="shared" ref="BH325:BH343" si="281">+AH325-AL325</f>
        <v>664165</v>
      </c>
      <c r="BI325" s="4">
        <f t="shared" si="261"/>
        <v>4.4503150805175846E-5</v>
      </c>
      <c r="BJ325" s="4">
        <f t="shared" ref="BJ325:BJ343" si="282">+BH325/AL325</f>
        <v>7.718625133734959E-2</v>
      </c>
      <c r="BK325" s="4">
        <f t="shared" si="262"/>
        <v>2.9483357356658798E-2</v>
      </c>
      <c r="BL325" s="159">
        <f t="shared" ref="BL325:BL343" si="283">+AL325-AP325</f>
        <v>96551</v>
      </c>
      <c r="BM325" s="4">
        <f t="shared" si="263"/>
        <v>3.5675846877899608E-5</v>
      </c>
      <c r="BN325" s="4">
        <f t="shared" ref="BN325:BN343" si="284">+BL325/AP325</f>
        <v>1.134805372022489E-2</v>
      </c>
      <c r="BO325" s="4">
        <f t="shared" si="264"/>
        <v>2.4207413162172453E-2</v>
      </c>
      <c r="BP325" s="157">
        <f t="shared" ref="BP325:BP343" si="285">+U325-AP325</f>
        <v>1331147</v>
      </c>
      <c r="BQ325" s="164">
        <f t="shared" si="265"/>
        <v>2.3541511973969092E-4</v>
      </c>
      <c r="BR325" s="4">
        <f t="shared" ref="BR325:BR343" si="286">+BP325/AP325</f>
        <v>0.15645542423709957</v>
      </c>
      <c r="BS325" s="4">
        <f t="shared" si="266"/>
        <v>0.15973807398784615</v>
      </c>
    </row>
    <row r="326" spans="1:71" x14ac:dyDescent="0.35">
      <c r="A326">
        <v>1940</v>
      </c>
      <c r="B326" t="s">
        <v>75</v>
      </c>
      <c r="C326" t="s">
        <v>473</v>
      </c>
      <c r="G326" s="200">
        <v>11111906</v>
      </c>
      <c r="H326" s="4">
        <f t="shared" ref="H326:H347" si="287">+G326/G$5</f>
        <v>1.8486950312986093E-3</v>
      </c>
      <c r="I326" s="200">
        <v>849543</v>
      </c>
      <c r="J326" s="200">
        <v>11365476</v>
      </c>
      <c r="K326" s="4">
        <f t="shared" si="267"/>
        <v>1.8518917018686908E-3</v>
      </c>
      <c r="L326" s="200">
        <v>654942</v>
      </c>
      <c r="M326">
        <v>1940</v>
      </c>
      <c r="N326" t="s">
        <v>75</v>
      </c>
      <c r="O326" t="s">
        <v>473</v>
      </c>
      <c r="P326" s="200">
        <v>11664174</v>
      </c>
      <c r="Q326" s="4">
        <f t="shared" si="268"/>
        <v>1.9276240455164213E-3</v>
      </c>
      <c r="R326">
        <v>1940</v>
      </c>
      <c r="S326" t="s">
        <v>75</v>
      </c>
      <c r="T326" t="s">
        <v>473</v>
      </c>
      <c r="U326" s="200">
        <v>11731827</v>
      </c>
      <c r="V326" s="4">
        <f t="shared" si="269"/>
        <v>1.9834251929716214E-3</v>
      </c>
      <c r="W326" s="163">
        <v>1940</v>
      </c>
      <c r="X326" s="163" t="s">
        <v>75</v>
      </c>
      <c r="Y326" s="8" t="s">
        <v>473</v>
      </c>
      <c r="Z326" s="11">
        <v>12780618</v>
      </c>
      <c r="AA326" s="161">
        <f t="shared" si="270"/>
        <v>2.1115911253474025E-3</v>
      </c>
      <c r="AB326">
        <v>1940</v>
      </c>
      <c r="AC326" t="s">
        <v>75</v>
      </c>
      <c r="AD326" s="160">
        <v>13905909</v>
      </c>
      <c r="AE326" s="161">
        <f t="shared" si="271"/>
        <v>2.2557277176051523E-3</v>
      </c>
      <c r="AF326">
        <v>1940</v>
      </c>
      <c r="AG326" t="s">
        <v>75</v>
      </c>
      <c r="AH326" s="3">
        <v>13237389</v>
      </c>
      <c r="AI326" s="161">
        <f t="shared" si="272"/>
        <v>2.2192623598124555E-3</v>
      </c>
      <c r="AJ326">
        <v>1921</v>
      </c>
      <c r="AK326" t="s">
        <v>542</v>
      </c>
      <c r="AL326" s="3">
        <v>12440205</v>
      </c>
      <c r="AM326" s="161">
        <f t="shared" si="273"/>
        <v>2.1822541315986619E-3</v>
      </c>
      <c r="AN326">
        <v>1921</v>
      </c>
      <c r="AO326" t="s">
        <v>542</v>
      </c>
      <c r="AP326" s="157">
        <f>+AP368</f>
        <v>12135767</v>
      </c>
      <c r="AQ326" s="161">
        <f t="shared" si="274"/>
        <v>2.1021211659595111E-3</v>
      </c>
      <c r="AR326" s="179">
        <f t="shared" ref="AR326:AR343" si="288">+P326-U326</f>
        <v>-67653</v>
      </c>
      <c r="AS326" s="4">
        <f t="shared" ref="AS326:AS343" si="289">+Q326-V326</f>
        <v>-5.5801147455200031E-5</v>
      </c>
      <c r="AT326" s="4">
        <f t="shared" si="275"/>
        <v>-5.7666210045545334E-3</v>
      </c>
      <c r="AU326" s="4">
        <f t="shared" ref="AU326:AU343" si="290">+AS326/V326</f>
        <v>-2.813372929462353E-2</v>
      </c>
      <c r="AV326" s="3">
        <f t="shared" ref="AV326:AV343" si="291">+U326-Z326</f>
        <v>-1048791</v>
      </c>
      <c r="AW326" s="164">
        <f t="shared" ref="AW326:AW343" si="292">+V326-AA326</f>
        <v>-1.2816593237578115E-4</v>
      </c>
      <c r="AX326" s="4">
        <f t="shared" si="276"/>
        <v>-8.2061055263524821E-2</v>
      </c>
      <c r="AY326" s="4">
        <f t="shared" ref="AY326:AY343" si="293">+AW326/AA326</f>
        <v>-6.0696377644935913E-2</v>
      </c>
      <c r="AZ326" s="157">
        <f t="shared" si="277"/>
        <v>-1125291</v>
      </c>
      <c r="BA326" s="164">
        <f t="shared" ref="BA326:BA343" si="294">+AA326-AE326</f>
        <v>-1.4413659225774979E-4</v>
      </c>
      <c r="BB326" s="4">
        <f t="shared" si="278"/>
        <v>-8.0921786558505446E-2</v>
      </c>
      <c r="BC326" s="4">
        <f t="shared" ref="BC326:BC343" si="295">+BA326/AE326</f>
        <v>-6.389804546568939E-2</v>
      </c>
      <c r="BD326" s="157">
        <f t="shared" si="279"/>
        <v>668520</v>
      </c>
      <c r="BE326" s="4">
        <f t="shared" ref="BE326:BE343" si="296">+AE326-AI326</f>
        <v>3.6465357792696794E-5</v>
      </c>
      <c r="BF326" s="4">
        <f t="shared" si="280"/>
        <v>5.0502406479102487E-2</v>
      </c>
      <c r="BG326" s="4">
        <f t="shared" ref="BG326:BG343" si="297">+BE326/AI326</f>
        <v>1.6431296476266281E-2</v>
      </c>
      <c r="BH326" s="157">
        <f t="shared" si="281"/>
        <v>797184</v>
      </c>
      <c r="BI326" s="4">
        <f t="shared" ref="BI326:BI343" si="298">+AI326-AM326</f>
        <v>3.7008228213793615E-5</v>
      </c>
      <c r="BJ326" s="4">
        <f t="shared" si="282"/>
        <v>6.4081259111083783E-2</v>
      </c>
      <c r="BK326" s="4">
        <f t="shared" ref="BK326:BK343" si="299">+BI326/AM326</f>
        <v>1.695871607157062E-2</v>
      </c>
      <c r="BL326" s="159">
        <f t="shared" si="283"/>
        <v>304438</v>
      </c>
      <c r="BM326" s="4">
        <f t="shared" ref="BM326:BM343" si="300">+AM326-AQ326</f>
        <v>8.0132965639150792E-5</v>
      </c>
      <c r="BN326" s="4">
        <f t="shared" si="284"/>
        <v>2.5086012280888387E-2</v>
      </c>
      <c r="BO326" s="4">
        <f t="shared" ref="BO326:BO343" si="301">+BM326/AQ326</f>
        <v>3.8120050802387589E-2</v>
      </c>
      <c r="BP326" s="157">
        <f t="shared" si="285"/>
        <v>-403940</v>
      </c>
      <c r="BQ326" s="164">
        <f t="shared" ref="BQ326:BQ343" si="302">+AA326-AQ326</f>
        <v>9.46995938789141E-6</v>
      </c>
      <c r="BR326" s="4">
        <f t="shared" si="286"/>
        <v>-3.3285082022421822E-2</v>
      </c>
      <c r="BS326" s="4">
        <f t="shared" ref="BS326:BS343" si="303">+BQ326/AQ326</f>
        <v>4.504954110753581E-3</v>
      </c>
    </row>
    <row r="327" spans="1:71" x14ac:dyDescent="0.35">
      <c r="A327">
        <v>1942</v>
      </c>
      <c r="B327" t="s">
        <v>122</v>
      </c>
      <c r="C327" t="s">
        <v>473</v>
      </c>
      <c r="G327" s="200">
        <v>12413831</v>
      </c>
      <c r="H327" s="4">
        <f t="shared" si="287"/>
        <v>2.0652971406598152E-3</v>
      </c>
      <c r="I327" s="200">
        <v>340292</v>
      </c>
      <c r="J327" s="200">
        <v>12886353</v>
      </c>
      <c r="K327" s="4">
        <f t="shared" si="267"/>
        <v>2.0997035397418208E-3</v>
      </c>
      <c r="L327" s="200">
        <v>254093</v>
      </c>
      <c r="M327">
        <v>1942</v>
      </c>
      <c r="N327" t="s">
        <v>122</v>
      </c>
      <c r="O327" t="s">
        <v>473</v>
      </c>
      <c r="P327" s="200">
        <v>12741288</v>
      </c>
      <c r="Q327" s="4">
        <f t="shared" si="268"/>
        <v>2.1056281498929826E-3</v>
      </c>
      <c r="R327">
        <v>1942</v>
      </c>
      <c r="S327" t="s">
        <v>122</v>
      </c>
      <c r="T327" t="s">
        <v>473</v>
      </c>
      <c r="U327" s="200">
        <v>12285059</v>
      </c>
      <c r="V327" s="4">
        <f t="shared" si="269"/>
        <v>2.0769566000029454E-3</v>
      </c>
      <c r="W327" s="163">
        <v>1942</v>
      </c>
      <c r="X327" s="163" t="s">
        <v>122</v>
      </c>
      <c r="Y327" s="8" t="s">
        <v>473</v>
      </c>
      <c r="Z327" s="11">
        <v>12261411</v>
      </c>
      <c r="AA327" s="161">
        <f t="shared" si="270"/>
        <v>2.0258086621348843E-3</v>
      </c>
      <c r="AB327">
        <v>1942</v>
      </c>
      <c r="AC327" t="s">
        <v>122</v>
      </c>
      <c r="AD327" s="160">
        <v>12393867</v>
      </c>
      <c r="AE327" s="161">
        <f t="shared" si="271"/>
        <v>2.0104539243146072E-3</v>
      </c>
      <c r="AF327">
        <v>1942</v>
      </c>
      <c r="AG327" t="s">
        <v>122</v>
      </c>
      <c r="AH327" s="3">
        <v>11885712</v>
      </c>
      <c r="AI327" s="161">
        <f t="shared" si="272"/>
        <v>1.9926522716202737E-3</v>
      </c>
      <c r="AJ327">
        <v>1942</v>
      </c>
      <c r="AK327" t="s">
        <v>543</v>
      </c>
      <c r="AL327" s="3">
        <f>SUM(AL352:AL354)</f>
        <v>10663374</v>
      </c>
      <c r="AM327" s="161">
        <f t="shared" si="273"/>
        <v>1.8705633844684833E-3</v>
      </c>
      <c r="AN327">
        <v>1942</v>
      </c>
      <c r="AO327" t="s">
        <v>543</v>
      </c>
      <c r="AP327" s="157">
        <f>SUM(AP355:AP357)</f>
        <v>10563607</v>
      </c>
      <c r="AQ327" s="161">
        <f t="shared" si="274"/>
        <v>1.8297963254879609E-3</v>
      </c>
      <c r="AR327" s="179">
        <f t="shared" si="288"/>
        <v>456229</v>
      </c>
      <c r="AS327" s="4">
        <f t="shared" si="289"/>
        <v>2.8671549890037229E-5</v>
      </c>
      <c r="AT327" s="4">
        <f t="shared" si="275"/>
        <v>3.7136899383226403E-2</v>
      </c>
      <c r="AU327" s="4">
        <f t="shared" si="290"/>
        <v>1.3804597500976462E-2</v>
      </c>
      <c r="AV327" s="3">
        <f t="shared" si="291"/>
        <v>23648</v>
      </c>
      <c r="AW327" s="164">
        <f t="shared" si="292"/>
        <v>5.1147937868061075E-5</v>
      </c>
      <c r="AX327" s="4">
        <f t="shared" si="276"/>
        <v>1.9286524201823103E-3</v>
      </c>
      <c r="AY327" s="4">
        <f t="shared" si="293"/>
        <v>2.5248158339968386E-2</v>
      </c>
      <c r="AZ327" s="157">
        <f t="shared" si="277"/>
        <v>-132456</v>
      </c>
      <c r="BA327" s="164">
        <f t="shared" si="294"/>
        <v>1.5354737820277072E-5</v>
      </c>
      <c r="BB327" s="4">
        <f t="shared" si="278"/>
        <v>-1.0687221349075312E-2</v>
      </c>
      <c r="BC327" s="4">
        <f t="shared" si="295"/>
        <v>7.6374482571202043E-3</v>
      </c>
      <c r="BD327" s="157">
        <f t="shared" si="279"/>
        <v>508155</v>
      </c>
      <c r="BE327" s="4">
        <f t="shared" si="296"/>
        <v>1.7801652694333491E-5</v>
      </c>
      <c r="BF327" s="4">
        <f t="shared" si="280"/>
        <v>4.2753433702583402E-2</v>
      </c>
      <c r="BG327" s="4">
        <f t="shared" si="297"/>
        <v>8.9336473542664507E-3</v>
      </c>
      <c r="BH327" s="157">
        <f t="shared" si="281"/>
        <v>1222338</v>
      </c>
      <c r="BI327" s="4">
        <f t="shared" si="298"/>
        <v>1.2208888715179041E-4</v>
      </c>
      <c r="BJ327" s="4">
        <f t="shared" si="282"/>
        <v>0.11462957221607345</v>
      </c>
      <c r="BK327" s="4">
        <f t="shared" si="299"/>
        <v>6.5268511169153304E-2</v>
      </c>
      <c r="BL327" s="159">
        <f t="shared" si="283"/>
        <v>99767</v>
      </c>
      <c r="BM327" s="4">
        <f t="shared" si="300"/>
        <v>4.0767058980522436E-5</v>
      </c>
      <c r="BN327" s="4">
        <f t="shared" si="284"/>
        <v>9.4444066311819442E-3</v>
      </c>
      <c r="BO327" s="4">
        <f t="shared" si="301"/>
        <v>2.2279561070629478E-2</v>
      </c>
      <c r="BP327" s="157">
        <f t="shared" si="285"/>
        <v>1721452</v>
      </c>
      <c r="BQ327" s="164">
        <f t="shared" si="302"/>
        <v>1.9601233664692341E-4</v>
      </c>
      <c r="BR327" s="4">
        <f t="shared" si="286"/>
        <v>0.16296062509709042</v>
      </c>
      <c r="BS327" s="4">
        <f t="shared" si="303"/>
        <v>0.10712248894403689</v>
      </c>
    </row>
    <row r="328" spans="1:71" x14ac:dyDescent="0.35">
      <c r="A328">
        <v>1945</v>
      </c>
      <c r="B328" t="s">
        <v>36</v>
      </c>
      <c r="C328" t="s">
        <v>472</v>
      </c>
      <c r="G328" s="200">
        <v>10631229</v>
      </c>
      <c r="H328" s="4">
        <f t="shared" si="287"/>
        <v>1.7687244860510594E-3</v>
      </c>
      <c r="I328" s="200">
        <v>432108</v>
      </c>
      <c r="J328" s="200">
        <v>11191281</v>
      </c>
      <c r="K328" s="4">
        <f t="shared" si="267"/>
        <v>1.8235083525917212E-3</v>
      </c>
      <c r="L328" s="200">
        <v>380875</v>
      </c>
      <c r="M328">
        <v>1945</v>
      </c>
      <c r="N328" t="s">
        <v>36</v>
      </c>
      <c r="O328" t="s">
        <v>472</v>
      </c>
      <c r="P328" s="200">
        <v>11263952</v>
      </c>
      <c r="Q328" s="4">
        <f t="shared" si="268"/>
        <v>1.861483266859941E-3</v>
      </c>
      <c r="R328">
        <v>1945</v>
      </c>
      <c r="S328" t="s">
        <v>36</v>
      </c>
      <c r="T328" t="s">
        <v>472</v>
      </c>
      <c r="U328" s="200">
        <v>10800604</v>
      </c>
      <c r="V328" s="4">
        <f t="shared" si="269"/>
        <v>1.825989257505252E-3</v>
      </c>
      <c r="W328" s="163">
        <v>1945</v>
      </c>
      <c r="X328" s="163" t="s">
        <v>36</v>
      </c>
      <c r="Y328" s="8" t="s">
        <v>472</v>
      </c>
      <c r="Z328" s="11">
        <v>10931774</v>
      </c>
      <c r="AA328" s="161">
        <f t="shared" si="270"/>
        <v>1.8061283861784678E-3</v>
      </c>
      <c r="AB328">
        <v>1945</v>
      </c>
      <c r="AC328" t="s">
        <v>36</v>
      </c>
      <c r="AD328" s="160">
        <v>11172239</v>
      </c>
      <c r="AE328" s="161">
        <f t="shared" si="271"/>
        <v>1.8122892347425307E-3</v>
      </c>
      <c r="AF328">
        <v>1945</v>
      </c>
      <c r="AG328" t="s">
        <v>36</v>
      </c>
      <c r="AH328" s="3">
        <v>10806942</v>
      </c>
      <c r="AI328" s="161">
        <f t="shared" si="272"/>
        <v>1.8117953325445327E-3</v>
      </c>
      <c r="AJ328">
        <v>241</v>
      </c>
      <c r="AK328" t="s">
        <v>544</v>
      </c>
      <c r="AL328" s="3">
        <v>9510022</v>
      </c>
      <c r="AM328" s="161">
        <f t="shared" si="273"/>
        <v>1.6682429912605273E-3</v>
      </c>
      <c r="AN328">
        <v>241</v>
      </c>
      <c r="AO328" t="s">
        <v>544</v>
      </c>
      <c r="AP328" s="157">
        <f>SUM(AP352:AP354)</f>
        <v>9125739</v>
      </c>
      <c r="AQ328" s="161">
        <f t="shared" si="274"/>
        <v>1.5807331425300257E-3</v>
      </c>
      <c r="AR328" s="179">
        <f t="shared" si="288"/>
        <v>463348</v>
      </c>
      <c r="AS328" s="4">
        <f t="shared" si="289"/>
        <v>3.5494009354688962E-5</v>
      </c>
      <c r="AT328" s="4">
        <f t="shared" si="275"/>
        <v>4.2900193359556561E-2</v>
      </c>
      <c r="AU328" s="4">
        <f t="shared" si="290"/>
        <v>1.9438235580412154E-2</v>
      </c>
      <c r="AV328" s="3">
        <f t="shared" si="291"/>
        <v>-131170</v>
      </c>
      <c r="AW328" s="164">
        <f t="shared" si="292"/>
        <v>1.9860871326784178E-5</v>
      </c>
      <c r="AX328" s="4">
        <f t="shared" si="276"/>
        <v>-1.1998967413706138E-2</v>
      </c>
      <c r="AY328" s="4">
        <f t="shared" si="293"/>
        <v>1.0996378484924426E-2</v>
      </c>
      <c r="AZ328" s="157">
        <f t="shared" si="277"/>
        <v>-240465</v>
      </c>
      <c r="BA328" s="164">
        <f t="shared" si="294"/>
        <v>-6.1608485640628294E-6</v>
      </c>
      <c r="BB328" s="4">
        <f t="shared" si="278"/>
        <v>-2.152343858737716E-2</v>
      </c>
      <c r="BC328" s="4">
        <f t="shared" si="295"/>
        <v>-3.3994841695001803E-3</v>
      </c>
      <c r="BD328" s="157">
        <f t="shared" si="279"/>
        <v>365297</v>
      </c>
      <c r="BE328" s="4">
        <f t="shared" si="296"/>
        <v>4.9390219799801474E-7</v>
      </c>
      <c r="BF328" s="4">
        <f t="shared" si="280"/>
        <v>3.3802069077450404E-2</v>
      </c>
      <c r="BG328" s="4">
        <f t="shared" si="297"/>
        <v>2.7260374785509887E-4</v>
      </c>
      <c r="BH328" s="157">
        <f t="shared" si="281"/>
        <v>1296920</v>
      </c>
      <c r="BI328" s="4">
        <f t="shared" si="298"/>
        <v>1.4355234128400531E-4</v>
      </c>
      <c r="BJ328" s="4">
        <f t="shared" si="282"/>
        <v>0.13637402731560452</v>
      </c>
      <c r="BK328" s="4">
        <f t="shared" si="299"/>
        <v>8.6050019113544665E-2</v>
      </c>
      <c r="BL328" s="159">
        <f t="shared" si="283"/>
        <v>384283</v>
      </c>
      <c r="BM328" s="4">
        <f t="shared" si="300"/>
        <v>8.7509848730501615E-5</v>
      </c>
      <c r="BN328" s="4">
        <f t="shared" si="284"/>
        <v>4.2109795162890366E-2</v>
      </c>
      <c r="BO328" s="4">
        <f t="shared" si="301"/>
        <v>5.5360292244166304E-2</v>
      </c>
      <c r="BP328" s="157">
        <f t="shared" si="285"/>
        <v>1674865</v>
      </c>
      <c r="BQ328" s="164">
        <f t="shared" si="302"/>
        <v>2.2539524364844211E-4</v>
      </c>
      <c r="BR328" s="4">
        <f t="shared" si="286"/>
        <v>0.18353198573836046</v>
      </c>
      <c r="BS328" s="4">
        <f t="shared" si="303"/>
        <v>0.14258905414464085</v>
      </c>
    </row>
    <row r="329" spans="1:71" x14ac:dyDescent="0.35">
      <c r="A329">
        <v>1948</v>
      </c>
      <c r="B329" t="s">
        <v>209</v>
      </c>
      <c r="C329" t="s">
        <v>473</v>
      </c>
      <c r="G329" s="200">
        <v>12992098</v>
      </c>
      <c r="H329" s="4">
        <f t="shared" si="287"/>
        <v>2.1615037977053262E-3</v>
      </c>
      <c r="I329" s="200">
        <v>2520478</v>
      </c>
      <c r="J329" s="200">
        <v>12591775</v>
      </c>
      <c r="K329" s="4">
        <f t="shared" si="267"/>
        <v>2.0517049734034573E-3</v>
      </c>
      <c r="L329" s="200">
        <v>1908971</v>
      </c>
      <c r="M329">
        <v>1948</v>
      </c>
      <c r="N329" t="s">
        <v>209</v>
      </c>
      <c r="O329" t="s">
        <v>473</v>
      </c>
      <c r="P329" s="200">
        <v>12341708</v>
      </c>
      <c r="Q329" s="4">
        <f t="shared" si="268"/>
        <v>2.0395934683023744E-3</v>
      </c>
      <c r="R329">
        <v>1948</v>
      </c>
      <c r="S329" t="s">
        <v>209</v>
      </c>
      <c r="T329" t="s">
        <v>473</v>
      </c>
      <c r="U329" s="200">
        <v>11998297</v>
      </c>
      <c r="V329" s="4">
        <f t="shared" si="269"/>
        <v>2.028475576954538E-3</v>
      </c>
      <c r="W329" s="163">
        <v>1948</v>
      </c>
      <c r="X329" s="163" t="s">
        <v>209</v>
      </c>
      <c r="Y329" s="8" t="s">
        <v>473</v>
      </c>
      <c r="Z329" s="11">
        <v>12530415</v>
      </c>
      <c r="AA329" s="161">
        <f t="shared" si="270"/>
        <v>2.0702530277424747E-3</v>
      </c>
      <c r="AB329">
        <v>1948</v>
      </c>
      <c r="AC329" t="s">
        <v>209</v>
      </c>
      <c r="AD329" s="160">
        <v>11926955</v>
      </c>
      <c r="AE329" s="161">
        <f t="shared" si="271"/>
        <v>1.9347144426250279E-3</v>
      </c>
      <c r="AF329">
        <v>1948</v>
      </c>
      <c r="AG329" t="s">
        <v>209</v>
      </c>
      <c r="AH329" s="3">
        <f>SUM(AH352:AH354)</f>
        <v>11129675</v>
      </c>
      <c r="AI329" s="161">
        <f t="shared" si="272"/>
        <v>1.8659018636111465E-3</v>
      </c>
      <c r="AJ329">
        <v>1948</v>
      </c>
      <c r="AK329" t="s">
        <v>209</v>
      </c>
      <c r="AL329" s="3">
        <f>SUM(AL356:AL358)</f>
        <v>10157499</v>
      </c>
      <c r="AM329" s="161">
        <f t="shared" si="273"/>
        <v>1.7818230615539918E-3</v>
      </c>
      <c r="AN329">
        <v>1948</v>
      </c>
      <c r="AO329" t="s">
        <v>209</v>
      </c>
      <c r="AP329" s="157">
        <f>SUM(AP364:AP366)</f>
        <v>10336690</v>
      </c>
      <c r="AQ329" s="161">
        <f t="shared" si="274"/>
        <v>1.7904904432461516E-3</v>
      </c>
      <c r="AR329" s="179">
        <f t="shared" si="288"/>
        <v>343411</v>
      </c>
      <c r="AS329" s="4">
        <f t="shared" si="289"/>
        <v>1.111789134783641E-5</v>
      </c>
      <c r="AT329" s="4">
        <f t="shared" si="275"/>
        <v>2.8621645221817728E-2</v>
      </c>
      <c r="AU329" s="4">
        <f t="shared" si="290"/>
        <v>5.4809096417755797E-3</v>
      </c>
      <c r="AV329" s="3">
        <f t="shared" si="291"/>
        <v>-532118</v>
      </c>
      <c r="AW329" s="164">
        <f t="shared" si="292"/>
        <v>-4.1777450787936713E-5</v>
      </c>
      <c r="AX329" s="4">
        <f t="shared" si="276"/>
        <v>-4.2466111457601367E-2</v>
      </c>
      <c r="AY329" s="4">
        <f t="shared" si="293"/>
        <v>-2.0179876675989358E-2</v>
      </c>
      <c r="AZ329" s="157">
        <f t="shared" si="277"/>
        <v>603460</v>
      </c>
      <c r="BA329" s="164">
        <f t="shared" si="294"/>
        <v>1.3553858511744683E-4</v>
      </c>
      <c r="BB329" s="4">
        <f t="shared" si="278"/>
        <v>5.0596317333300916E-2</v>
      </c>
      <c r="BC329" s="4">
        <f t="shared" si="295"/>
        <v>7.0056118945154289E-2</v>
      </c>
      <c r="BD329" s="157">
        <f t="shared" si="279"/>
        <v>797280</v>
      </c>
      <c r="BE329" s="4">
        <f t="shared" si="296"/>
        <v>6.8812579013881455E-5</v>
      </c>
      <c r="BF329" s="4">
        <f t="shared" si="280"/>
        <v>7.1635514963374947E-2</v>
      </c>
      <c r="BG329" s="4">
        <f t="shared" si="297"/>
        <v>3.687899152461642E-2</v>
      </c>
      <c r="BH329" s="157">
        <f t="shared" si="281"/>
        <v>972176</v>
      </c>
      <c r="BI329" s="4">
        <f t="shared" si="298"/>
        <v>8.407880205715465E-5</v>
      </c>
      <c r="BJ329" s="4">
        <f t="shared" si="282"/>
        <v>9.57101743253925E-2</v>
      </c>
      <c r="BK329" s="4">
        <f t="shared" si="299"/>
        <v>4.7186953559702226E-2</v>
      </c>
      <c r="BL329" s="159">
        <f t="shared" si="283"/>
        <v>-179191</v>
      </c>
      <c r="BM329" s="4">
        <f t="shared" si="300"/>
        <v>-8.6673816921598295E-6</v>
      </c>
      <c r="BN329" s="4">
        <f t="shared" si="284"/>
        <v>-1.7335433296345348E-2</v>
      </c>
      <c r="BO329" s="4">
        <f t="shared" si="301"/>
        <v>-4.8407863470334433E-3</v>
      </c>
      <c r="BP329" s="157">
        <f t="shared" si="285"/>
        <v>1661607</v>
      </c>
      <c r="BQ329" s="164">
        <f t="shared" si="302"/>
        <v>2.7976258449632311E-4</v>
      </c>
      <c r="BR329" s="4">
        <f t="shared" si="286"/>
        <v>0.16074846009699431</v>
      </c>
      <c r="BS329" s="4">
        <f t="shared" si="303"/>
        <v>0.15624913584521274</v>
      </c>
    </row>
    <row r="330" spans="1:71" x14ac:dyDescent="0.35">
      <c r="A330">
        <v>1949</v>
      </c>
      <c r="B330" t="s">
        <v>343</v>
      </c>
      <c r="C330" t="s">
        <v>473</v>
      </c>
      <c r="G330" s="200">
        <v>14602584</v>
      </c>
      <c r="H330" s="4">
        <f t="shared" si="287"/>
        <v>2.4294414014049948E-3</v>
      </c>
      <c r="I330" s="200">
        <v>834857</v>
      </c>
      <c r="J330" s="200">
        <v>14878049</v>
      </c>
      <c r="K330" s="4">
        <f t="shared" si="267"/>
        <v>2.4242306686579405E-3</v>
      </c>
      <c r="L330" s="200">
        <v>597237</v>
      </c>
      <c r="M330">
        <v>1949</v>
      </c>
      <c r="N330" t="s">
        <v>343</v>
      </c>
      <c r="O330" t="s">
        <v>473</v>
      </c>
      <c r="P330" s="200">
        <v>15346278</v>
      </c>
      <c r="Q330" s="4">
        <f t="shared" si="268"/>
        <v>2.5361293891860369E-3</v>
      </c>
      <c r="R330">
        <v>1949</v>
      </c>
      <c r="S330" t="s">
        <v>343</v>
      </c>
      <c r="T330" t="s">
        <v>473</v>
      </c>
      <c r="U330" s="200">
        <v>15358085</v>
      </c>
      <c r="V330" s="4">
        <f t="shared" si="269"/>
        <v>2.5964935133120839E-3</v>
      </c>
      <c r="W330" s="163">
        <v>1949</v>
      </c>
      <c r="X330" s="163" t="s">
        <v>343</v>
      </c>
      <c r="Y330" s="8" t="s">
        <v>473</v>
      </c>
      <c r="Z330" s="11">
        <v>15625491</v>
      </c>
      <c r="AA330" s="161">
        <f t="shared" si="270"/>
        <v>2.5816160161265841E-3</v>
      </c>
      <c r="AB330" s="163">
        <v>1949</v>
      </c>
      <c r="AC330" s="163" t="s">
        <v>343</v>
      </c>
      <c r="AD330" s="3">
        <v>17626474</v>
      </c>
      <c r="AE330" s="161">
        <f t="shared" si="271"/>
        <v>2.8592540024134027E-3</v>
      </c>
      <c r="AF330" s="163">
        <v>1949</v>
      </c>
      <c r="AG330" s="163" t="s">
        <v>343</v>
      </c>
      <c r="AH330" s="3">
        <f>+AH377+AH378+AH380+AH382</f>
        <v>16542059</v>
      </c>
      <c r="AI330" s="161">
        <f t="shared" si="272"/>
        <v>2.7732938038231608E-3</v>
      </c>
      <c r="AJ330" s="163">
        <v>1949</v>
      </c>
      <c r="AK330" s="163" t="s">
        <v>343</v>
      </c>
      <c r="AL330" s="3">
        <f>+AL377+AL378+AL380+AL382</f>
        <v>15641599</v>
      </c>
      <c r="AM330" s="161">
        <f t="shared" si="273"/>
        <v>2.7438409610259233E-3</v>
      </c>
      <c r="AN330" s="163">
        <v>1949</v>
      </c>
      <c r="AO330" s="163" t="s">
        <v>343</v>
      </c>
      <c r="AP330" s="3">
        <f>+AP377+AP378+AP380+AP382</f>
        <v>15555854</v>
      </c>
      <c r="AQ330" s="161">
        <f t="shared" si="274"/>
        <v>2.6945383796488451E-3</v>
      </c>
      <c r="AR330" s="179">
        <f t="shared" si="288"/>
        <v>-11807</v>
      </c>
      <c r="AS330" s="4">
        <f t="shared" si="289"/>
        <v>-6.0364124126046931E-5</v>
      </c>
      <c r="AT330" s="4">
        <f t="shared" si="275"/>
        <v>-7.6878074317208165E-4</v>
      </c>
      <c r="AU330" s="4">
        <f t="shared" si="290"/>
        <v>-2.3248324641122069E-2</v>
      </c>
      <c r="AV330" s="3">
        <f t="shared" si="291"/>
        <v>-267406</v>
      </c>
      <c r="AW330" s="164">
        <f t="shared" si="292"/>
        <v>1.4877497185499747E-5</v>
      </c>
      <c r="AX330" s="4">
        <f t="shared" si="276"/>
        <v>-1.7113446227065759E-2</v>
      </c>
      <c r="AY330" s="4">
        <f t="shared" si="293"/>
        <v>5.7628621346336815E-3</v>
      </c>
      <c r="AZ330" s="157">
        <f t="shared" si="277"/>
        <v>-2000983</v>
      </c>
      <c r="BA330" s="164">
        <f t="shared" si="294"/>
        <v>-2.7763798628681856E-4</v>
      </c>
      <c r="BB330" s="4">
        <f t="shared" si="278"/>
        <v>-0.11352145641833983</v>
      </c>
      <c r="BC330" s="4">
        <f t="shared" si="295"/>
        <v>-9.7101546785445927E-2</v>
      </c>
      <c r="BD330" s="157">
        <f t="shared" si="279"/>
        <v>1084415</v>
      </c>
      <c r="BE330" s="4">
        <f t="shared" si="296"/>
        <v>8.596019859024185E-5</v>
      </c>
      <c r="BF330" s="4">
        <f t="shared" si="280"/>
        <v>6.5555019480948537E-2</v>
      </c>
      <c r="BG330" s="4">
        <f t="shared" si="297"/>
        <v>3.0995705709845917E-2</v>
      </c>
      <c r="BH330" s="157">
        <f t="shared" si="281"/>
        <v>900460</v>
      </c>
      <c r="BI330" s="4">
        <f t="shared" si="298"/>
        <v>2.9452842797237505E-5</v>
      </c>
      <c r="BJ330" s="4">
        <f t="shared" si="282"/>
        <v>5.7568283140361803E-2</v>
      </c>
      <c r="BK330" s="4">
        <f t="shared" si="299"/>
        <v>1.0734165432906532E-2</v>
      </c>
      <c r="BL330" s="159">
        <f t="shared" si="283"/>
        <v>85745</v>
      </c>
      <c r="BM330" s="4">
        <f t="shared" si="300"/>
        <v>4.930258137707819E-5</v>
      </c>
      <c r="BN330" s="4">
        <f t="shared" si="284"/>
        <v>5.5120728183743559E-3</v>
      </c>
      <c r="BO330" s="4">
        <f t="shared" si="301"/>
        <v>1.829722736534313E-2</v>
      </c>
      <c r="BP330" s="157">
        <f t="shared" si="285"/>
        <v>-197769</v>
      </c>
      <c r="BQ330" s="164">
        <f t="shared" si="302"/>
        <v>-1.1292236352226101E-4</v>
      </c>
      <c r="BR330" s="4">
        <f t="shared" si="286"/>
        <v>-1.2713477511424317E-2</v>
      </c>
      <c r="BS330" s="4">
        <f t="shared" si="303"/>
        <v>-4.1907869776557853E-2</v>
      </c>
    </row>
    <row r="331" spans="1:71" x14ac:dyDescent="0.35">
      <c r="A331">
        <v>1950</v>
      </c>
      <c r="B331" t="s">
        <v>356</v>
      </c>
      <c r="C331" t="s">
        <v>472</v>
      </c>
      <c r="G331" s="200">
        <v>6922985</v>
      </c>
      <c r="H331" s="4">
        <f t="shared" si="287"/>
        <v>1.1517815189630656E-3</v>
      </c>
      <c r="I331" s="200">
        <v>609012</v>
      </c>
      <c r="J331" s="200">
        <v>7251266</v>
      </c>
      <c r="K331" s="4">
        <f t="shared" si="267"/>
        <v>1.1815219471179716E-3</v>
      </c>
      <c r="L331" s="200">
        <v>469663</v>
      </c>
      <c r="M331">
        <v>1950</v>
      </c>
      <c r="N331" t="s">
        <v>356</v>
      </c>
      <c r="O331" t="s">
        <v>472</v>
      </c>
      <c r="P331" s="200">
        <v>7145996</v>
      </c>
      <c r="Q331" s="4">
        <f t="shared" si="268"/>
        <v>1.180948922638171E-3</v>
      </c>
      <c r="R331">
        <v>1950</v>
      </c>
      <c r="S331" t="s">
        <v>356</v>
      </c>
      <c r="T331" t="s">
        <v>472</v>
      </c>
      <c r="U331" s="200">
        <v>7339546</v>
      </c>
      <c r="V331" s="4">
        <f t="shared" si="269"/>
        <v>1.24085024790888E-3</v>
      </c>
      <c r="W331" s="163">
        <v>1950</v>
      </c>
      <c r="X331" s="163" t="s">
        <v>356</v>
      </c>
      <c r="Y331" s="8" t="s">
        <v>472</v>
      </c>
      <c r="Z331" s="11">
        <v>7442565</v>
      </c>
      <c r="AA331" s="161">
        <f t="shared" si="270"/>
        <v>1.2296474398828907E-3</v>
      </c>
      <c r="AB331" s="163">
        <v>1950</v>
      </c>
      <c r="AC331" s="163" t="s">
        <v>356</v>
      </c>
      <c r="AD331" s="3">
        <v>7665589</v>
      </c>
      <c r="AE331" s="161">
        <f t="shared" si="271"/>
        <v>1.2434628746002265E-3</v>
      </c>
      <c r="AF331" s="163">
        <v>1950</v>
      </c>
      <c r="AG331" s="163" t="s">
        <v>356</v>
      </c>
      <c r="AH331" s="3">
        <f>+AH373+AH376</f>
        <v>6905436</v>
      </c>
      <c r="AI331" s="161">
        <f t="shared" si="272"/>
        <v>1.1577036976773807E-3</v>
      </c>
      <c r="AJ331" s="163">
        <v>1950</v>
      </c>
      <c r="AK331" s="163" t="s">
        <v>356</v>
      </c>
      <c r="AL331" s="3">
        <f>+AL373+AL376</f>
        <v>6558741</v>
      </c>
      <c r="AM331" s="161">
        <f t="shared" si="273"/>
        <v>1.1505308510057141E-3</v>
      </c>
      <c r="AN331" s="163">
        <v>1950</v>
      </c>
      <c r="AO331" s="163" t="s">
        <v>356</v>
      </c>
      <c r="AP331" s="3">
        <f>+AP373+AP376</f>
        <v>6232436</v>
      </c>
      <c r="AQ331" s="161">
        <f t="shared" si="274"/>
        <v>1.0795638735555842E-3</v>
      </c>
      <c r="AR331" s="179">
        <f t="shared" si="288"/>
        <v>-193550</v>
      </c>
      <c r="AS331" s="4">
        <f t="shared" si="289"/>
        <v>-5.990132527070903E-5</v>
      </c>
      <c r="AT331" s="4">
        <f t="shared" si="275"/>
        <v>-2.6370840921223195E-2</v>
      </c>
      <c r="AU331" s="4">
        <f t="shared" si="290"/>
        <v>-4.8274419392393748E-2</v>
      </c>
      <c r="AV331" s="3">
        <f t="shared" si="291"/>
        <v>-103019</v>
      </c>
      <c r="AW331" s="164">
        <f t="shared" si="292"/>
        <v>1.1202808025989304E-5</v>
      </c>
      <c r="AX331" s="4">
        <f t="shared" si="276"/>
        <v>-1.384186768943234E-2</v>
      </c>
      <c r="AY331" s="4">
        <f t="shared" si="293"/>
        <v>9.1105854106086209E-3</v>
      </c>
      <c r="AZ331" s="157">
        <f t="shared" si="277"/>
        <v>-223024</v>
      </c>
      <c r="BA331" s="164">
        <f t="shared" si="294"/>
        <v>-1.3815434717335835E-5</v>
      </c>
      <c r="BB331" s="4">
        <f t="shared" si="278"/>
        <v>-2.9094176585778338E-2</v>
      </c>
      <c r="BC331" s="4">
        <f t="shared" si="295"/>
        <v>-1.111045210881547E-2</v>
      </c>
      <c r="BD331" s="157">
        <f t="shared" si="279"/>
        <v>760153</v>
      </c>
      <c r="BE331" s="4">
        <f t="shared" si="296"/>
        <v>8.575917692284587E-5</v>
      </c>
      <c r="BF331" s="4">
        <f t="shared" si="280"/>
        <v>0.11008037725641075</v>
      </c>
      <c r="BG331" s="4">
        <f t="shared" si="297"/>
        <v>7.4076965543859341E-2</v>
      </c>
      <c r="BH331" s="157">
        <f t="shared" si="281"/>
        <v>346695</v>
      </c>
      <c r="BI331" s="4">
        <f t="shared" si="298"/>
        <v>7.1728466716665384E-6</v>
      </c>
      <c r="BJ331" s="4">
        <f t="shared" si="282"/>
        <v>5.2859992489412221E-2</v>
      </c>
      <c r="BK331" s="4">
        <f t="shared" si="299"/>
        <v>6.234380125831945E-3</v>
      </c>
      <c r="BL331" s="159">
        <f t="shared" si="283"/>
        <v>326305</v>
      </c>
      <c r="BM331" s="4">
        <f t="shared" si="300"/>
        <v>7.0966977450129948E-5</v>
      </c>
      <c r="BN331" s="4">
        <f t="shared" si="284"/>
        <v>5.2355932736413174E-2</v>
      </c>
      <c r="BO331" s="4">
        <f t="shared" si="301"/>
        <v>6.5736710155368153E-2</v>
      </c>
      <c r="BP331" s="157">
        <f t="shared" si="285"/>
        <v>1107110</v>
      </c>
      <c r="BQ331" s="164">
        <f t="shared" si="302"/>
        <v>1.5008356632730652E-4</v>
      </c>
      <c r="BR331" s="4">
        <f t="shared" si="286"/>
        <v>0.17763680204658339</v>
      </c>
      <c r="BS331" s="4">
        <f t="shared" si="303"/>
        <v>0.13902240525426315</v>
      </c>
    </row>
    <row r="332" spans="1:71" x14ac:dyDescent="0.35">
      <c r="A332">
        <v>1952</v>
      </c>
      <c r="B332" t="s">
        <v>214</v>
      </c>
      <c r="C332" t="s">
        <v>473</v>
      </c>
      <c r="G332" s="200">
        <v>25272131</v>
      </c>
      <c r="H332" s="4">
        <f t="shared" si="287"/>
        <v>4.2045408780480645E-3</v>
      </c>
      <c r="I332" s="200">
        <v>1688752</v>
      </c>
      <c r="J332" s="200">
        <v>26250824</v>
      </c>
      <c r="K332" s="4">
        <f t="shared" si="267"/>
        <v>4.2773116702560874E-3</v>
      </c>
      <c r="L332" s="200">
        <v>1185441</v>
      </c>
      <c r="M332">
        <v>1952</v>
      </c>
      <c r="N332" t="s">
        <v>214</v>
      </c>
      <c r="O332" t="s">
        <v>473</v>
      </c>
      <c r="P332" s="200">
        <v>26766551</v>
      </c>
      <c r="Q332" s="4">
        <f t="shared" si="268"/>
        <v>4.423446300024469E-3</v>
      </c>
      <c r="R332">
        <v>1952</v>
      </c>
      <c r="S332" t="s">
        <v>214</v>
      </c>
      <c r="T332" t="s">
        <v>473</v>
      </c>
      <c r="U332" s="200">
        <v>26442842</v>
      </c>
      <c r="V332" s="4">
        <f t="shared" si="269"/>
        <v>4.4705227068697912E-3</v>
      </c>
      <c r="W332" s="163">
        <v>1952</v>
      </c>
      <c r="X332" s="163" t="s">
        <v>214</v>
      </c>
      <c r="Y332" s="8" t="s">
        <v>473</v>
      </c>
      <c r="Z332" s="11">
        <v>26495012</v>
      </c>
      <c r="AA332" s="161">
        <f t="shared" si="270"/>
        <v>4.3774590716327598E-3</v>
      </c>
      <c r="AB332" s="163">
        <v>1952</v>
      </c>
      <c r="AC332" s="163" t="s">
        <v>214</v>
      </c>
      <c r="AD332" s="3">
        <v>26504073</v>
      </c>
      <c r="AE332" s="161">
        <f t="shared" si="271"/>
        <v>4.2993213960720112E-3</v>
      </c>
      <c r="AF332" s="163">
        <v>1952</v>
      </c>
      <c r="AG332" s="163" t="s">
        <v>214</v>
      </c>
      <c r="AH332" s="3">
        <f>+AH374+AH375+AH383</f>
        <v>25537944</v>
      </c>
      <c r="AI332" s="161">
        <f t="shared" si="272"/>
        <v>4.2814635020696559E-3</v>
      </c>
      <c r="AJ332" s="163">
        <v>1952</v>
      </c>
      <c r="AK332" s="163" t="s">
        <v>214</v>
      </c>
      <c r="AL332" s="3">
        <f>+AL374+AL375+AL383</f>
        <v>25053199</v>
      </c>
      <c r="AM332" s="161">
        <f t="shared" si="273"/>
        <v>4.3948188174964533E-3</v>
      </c>
      <c r="AN332" s="163">
        <v>1952</v>
      </c>
      <c r="AO332" s="163" t="s">
        <v>214</v>
      </c>
      <c r="AP332" s="3">
        <f>+AP374+AP375+AP383</f>
        <v>25777141</v>
      </c>
      <c r="AQ332" s="161">
        <f t="shared" si="274"/>
        <v>4.4650390613154255E-3</v>
      </c>
      <c r="AR332" s="179">
        <f t="shared" si="288"/>
        <v>323709</v>
      </c>
      <c r="AS332" s="4">
        <f t="shared" si="289"/>
        <v>-4.7076406845322251E-5</v>
      </c>
      <c r="AT332" s="4">
        <f t="shared" si="275"/>
        <v>1.2241838452916673E-2</v>
      </c>
      <c r="AU332" s="4">
        <f t="shared" si="290"/>
        <v>-1.0530403250828047E-2</v>
      </c>
      <c r="AV332" s="3">
        <f t="shared" si="291"/>
        <v>-52170</v>
      </c>
      <c r="AW332" s="164">
        <f t="shared" si="292"/>
        <v>9.3063635237031379E-5</v>
      </c>
      <c r="AX332" s="4">
        <f t="shared" si="276"/>
        <v>-1.9690498724816582E-3</v>
      </c>
      <c r="AY332" s="4">
        <f t="shared" si="293"/>
        <v>2.1259738518199175E-2</v>
      </c>
      <c r="AZ332" s="157">
        <f t="shared" si="277"/>
        <v>-9061</v>
      </c>
      <c r="BA332" s="164">
        <f t="shared" si="294"/>
        <v>7.8137675560748659E-5</v>
      </c>
      <c r="BB332" s="4">
        <f t="shared" si="278"/>
        <v>-3.4187198322310687E-4</v>
      </c>
      <c r="BC332" s="4">
        <f t="shared" si="295"/>
        <v>1.8174420649765235E-2</v>
      </c>
      <c r="BD332" s="157">
        <f t="shared" si="279"/>
        <v>966129</v>
      </c>
      <c r="BE332" s="4">
        <f t="shared" si="296"/>
        <v>1.7857894002355247E-5</v>
      </c>
      <c r="BF332" s="4">
        <f t="shared" si="280"/>
        <v>3.7831119059545282E-2</v>
      </c>
      <c r="BG332" s="4">
        <f t="shared" si="297"/>
        <v>4.1709789173077745E-3</v>
      </c>
      <c r="BH332" s="157">
        <f t="shared" si="281"/>
        <v>484745</v>
      </c>
      <c r="BI332" s="4">
        <f t="shared" si="298"/>
        <v>-1.1335531542679741E-4</v>
      </c>
      <c r="BJ332" s="4">
        <f t="shared" si="282"/>
        <v>1.9348626895910579E-2</v>
      </c>
      <c r="BK332" s="4">
        <f t="shared" si="299"/>
        <v>-2.5792943949250507E-2</v>
      </c>
      <c r="BL332" s="159">
        <f t="shared" si="283"/>
        <v>-723942</v>
      </c>
      <c r="BM332" s="4">
        <f t="shared" si="300"/>
        <v>-7.0220243818972135E-5</v>
      </c>
      <c r="BN332" s="4">
        <f t="shared" si="284"/>
        <v>-2.8084650660055745E-2</v>
      </c>
      <c r="BO332" s="4">
        <f t="shared" si="301"/>
        <v>-1.5726680742247496E-2</v>
      </c>
      <c r="BP332" s="157">
        <f t="shared" si="285"/>
        <v>665701</v>
      </c>
      <c r="BQ332" s="164">
        <f t="shared" si="302"/>
        <v>-8.7579989682665636E-5</v>
      </c>
      <c r="BR332" s="4">
        <f t="shared" si="286"/>
        <v>2.5825245708979129E-2</v>
      </c>
      <c r="BS332" s="4">
        <f t="shared" si="303"/>
        <v>-1.9614607729067455E-2</v>
      </c>
    </row>
    <row r="333" spans="1:71" x14ac:dyDescent="0.35">
      <c r="A333">
        <v>1954</v>
      </c>
      <c r="B333" t="s">
        <v>476</v>
      </c>
      <c r="C333" t="s">
        <v>472</v>
      </c>
      <c r="G333" s="200">
        <v>6284714</v>
      </c>
      <c r="H333" s="4">
        <f t="shared" si="287"/>
        <v>1.0455919573953206E-3</v>
      </c>
      <c r="I333" s="200">
        <v>292016</v>
      </c>
      <c r="J333" s="200">
        <v>6464539</v>
      </c>
      <c r="K333" s="4">
        <f t="shared" si="267"/>
        <v>1.0533325775802548E-3</v>
      </c>
      <c r="L333" s="200">
        <v>224554</v>
      </c>
      <c r="M333">
        <v>1954</v>
      </c>
      <c r="N333" t="s">
        <v>476</v>
      </c>
      <c r="O333" t="s">
        <v>472</v>
      </c>
      <c r="P333" s="200">
        <v>6515981</v>
      </c>
      <c r="Q333" s="4">
        <f t="shared" si="268"/>
        <v>1.0768325005892519E-3</v>
      </c>
      <c r="R333">
        <v>1954</v>
      </c>
      <c r="S333" t="s">
        <v>476</v>
      </c>
      <c r="T333" t="s">
        <v>472</v>
      </c>
      <c r="U333" s="200">
        <v>5302858</v>
      </c>
      <c r="V333" s="4">
        <f t="shared" si="269"/>
        <v>8.965203929405972E-4</v>
      </c>
      <c r="W333">
        <v>1954</v>
      </c>
      <c r="X333" t="s">
        <v>476</v>
      </c>
      <c r="Y333" t="s">
        <v>472</v>
      </c>
      <c r="Z333" s="160">
        <f>SUM(Z385:Z387)</f>
        <v>4394651</v>
      </c>
      <c r="AA333" s="161">
        <f t="shared" si="270"/>
        <v>7.260764738136362E-4</v>
      </c>
      <c r="AB333">
        <v>1954</v>
      </c>
      <c r="AC333" t="s">
        <v>476</v>
      </c>
      <c r="AD333" s="160">
        <v>7067290</v>
      </c>
      <c r="AE333" s="161">
        <f t="shared" si="271"/>
        <v>1.1464106331598831E-3</v>
      </c>
      <c r="AF333">
        <v>1954</v>
      </c>
      <c r="AG333" t="s">
        <v>476</v>
      </c>
      <c r="AH333" s="160">
        <f>SUM(AH385:AH387)</f>
        <v>4734777</v>
      </c>
      <c r="AI333" s="161">
        <f t="shared" si="272"/>
        <v>7.9379040520798614E-4</v>
      </c>
      <c r="AJ333">
        <v>1954</v>
      </c>
      <c r="AK333" t="s">
        <v>476</v>
      </c>
      <c r="AL333" s="160">
        <f>SUM(AL385:AL387)</f>
        <v>4618106</v>
      </c>
      <c r="AM333" s="161">
        <f t="shared" si="273"/>
        <v>8.1010569348821584E-4</v>
      </c>
      <c r="AN333">
        <v>1954</v>
      </c>
      <c r="AO333" t="s">
        <v>476</v>
      </c>
      <c r="AP333" s="160">
        <f>SUM(AP385:AP387)</f>
        <v>5041018</v>
      </c>
      <c r="AQ333" s="161">
        <f t="shared" si="274"/>
        <v>8.7319002052222024E-4</v>
      </c>
      <c r="AR333" s="179">
        <f t="shared" si="288"/>
        <v>1213123</v>
      </c>
      <c r="AS333" s="4">
        <f t="shared" si="289"/>
        <v>1.8031210764865471E-4</v>
      </c>
      <c r="AT333" s="4">
        <f t="shared" si="275"/>
        <v>0.2287677701345199</v>
      </c>
      <c r="AU333" s="4">
        <f t="shared" si="290"/>
        <v>0.20112437939892133</v>
      </c>
      <c r="AV333" s="3">
        <f t="shared" si="291"/>
        <v>908207</v>
      </c>
      <c r="AW333" s="164">
        <f t="shared" si="292"/>
        <v>1.70443919126961E-4</v>
      </c>
      <c r="AX333" s="4">
        <f t="shared" si="276"/>
        <v>0.20666191695313235</v>
      </c>
      <c r="AY333" s="4">
        <f t="shared" si="293"/>
        <v>0.23474651124794502</v>
      </c>
      <c r="AZ333" s="157">
        <f t="shared" si="277"/>
        <v>-2672639</v>
      </c>
      <c r="BA333" s="164">
        <f t="shared" si="294"/>
        <v>-4.2033415934624688E-4</v>
      </c>
      <c r="BB333" s="4">
        <f t="shared" si="278"/>
        <v>-0.3781702746031364</v>
      </c>
      <c r="BC333" s="4">
        <f t="shared" si="295"/>
        <v>-0.36665235578604877</v>
      </c>
      <c r="BD333" s="157">
        <f t="shared" si="279"/>
        <v>2332513</v>
      </c>
      <c r="BE333" s="4">
        <f t="shared" si="296"/>
        <v>3.5262022795189694E-4</v>
      </c>
      <c r="BF333" s="4">
        <f t="shared" si="280"/>
        <v>0.49263418319384417</v>
      </c>
      <c r="BG333" s="4">
        <f t="shared" si="297"/>
        <v>0.44422334364132887</v>
      </c>
      <c r="BH333" s="157">
        <f t="shared" si="281"/>
        <v>116671</v>
      </c>
      <c r="BI333" s="4">
        <f t="shared" si="298"/>
        <v>-1.6315288280229693E-5</v>
      </c>
      <c r="BJ333" s="4">
        <f t="shared" si="282"/>
        <v>2.5263820276104534E-2</v>
      </c>
      <c r="BK333" s="4">
        <f t="shared" si="299"/>
        <v>-2.0139703265111077E-2</v>
      </c>
      <c r="BL333" s="159">
        <f t="shared" si="283"/>
        <v>-422912</v>
      </c>
      <c r="BM333" s="4">
        <f t="shared" si="300"/>
        <v>-6.3084327034004404E-5</v>
      </c>
      <c r="BN333" s="4">
        <f t="shared" si="284"/>
        <v>-8.3894165821268643E-2</v>
      </c>
      <c r="BO333" s="4">
        <f t="shared" si="301"/>
        <v>-7.2245817693010486E-2</v>
      </c>
      <c r="BP333" s="157">
        <f t="shared" si="285"/>
        <v>261840</v>
      </c>
      <c r="BQ333" s="164">
        <f t="shared" si="302"/>
        <v>-1.4711354670858404E-4</v>
      </c>
      <c r="BR333" s="4">
        <f t="shared" si="286"/>
        <v>5.1941889515173326E-2</v>
      </c>
      <c r="BS333" s="4">
        <f t="shared" si="303"/>
        <v>-0.16847827305745119</v>
      </c>
    </row>
    <row r="334" spans="1:71" x14ac:dyDescent="0.35">
      <c r="A334">
        <v>1955</v>
      </c>
      <c r="B334" t="s">
        <v>218</v>
      </c>
      <c r="C334" t="s">
        <v>472</v>
      </c>
      <c r="G334" s="200">
        <v>5751884</v>
      </c>
      <c r="H334" s="4">
        <f t="shared" si="287"/>
        <v>9.5694468360387223E-4</v>
      </c>
      <c r="I334" s="200">
        <v>736780</v>
      </c>
      <c r="J334" s="200">
        <v>5694438</v>
      </c>
      <c r="K334" s="4">
        <f t="shared" si="267"/>
        <v>9.2785225000745631E-4</v>
      </c>
      <c r="L334" s="200">
        <v>597426</v>
      </c>
      <c r="M334">
        <v>1955</v>
      </c>
      <c r="N334" t="s">
        <v>218</v>
      </c>
      <c r="O334" t="s">
        <v>472</v>
      </c>
      <c r="P334" s="200">
        <v>5454829</v>
      </c>
      <c r="Q334" s="4">
        <f t="shared" si="268"/>
        <v>9.0146627995949771E-4</v>
      </c>
      <c r="R334">
        <v>1955</v>
      </c>
      <c r="S334" t="s">
        <v>218</v>
      </c>
      <c r="T334" t="s">
        <v>472</v>
      </c>
      <c r="U334" s="200">
        <v>6263811</v>
      </c>
      <c r="V334" s="4">
        <f t="shared" si="269"/>
        <v>1.0589825899591568E-3</v>
      </c>
      <c r="W334" s="163">
        <v>1955</v>
      </c>
      <c r="X334" s="163" t="s">
        <v>218</v>
      </c>
      <c r="Y334" s="8" t="s">
        <v>472</v>
      </c>
      <c r="Z334" s="11">
        <v>5592042</v>
      </c>
      <c r="AA334" s="161">
        <f t="shared" si="270"/>
        <v>9.2390729930038901E-4</v>
      </c>
      <c r="AB334">
        <v>1955</v>
      </c>
      <c r="AC334" t="s">
        <v>218</v>
      </c>
      <c r="AD334" s="160">
        <v>6071423</v>
      </c>
      <c r="AE334" s="161">
        <f t="shared" si="271"/>
        <v>9.8486745069347337E-4</v>
      </c>
      <c r="AF334">
        <v>1955</v>
      </c>
      <c r="AG334" t="s">
        <v>218</v>
      </c>
      <c r="AH334" s="3">
        <v>6707523</v>
      </c>
      <c r="AI334" s="161">
        <f t="shared" si="272"/>
        <v>1.1245233725076993E-3</v>
      </c>
      <c r="AJ334">
        <v>1955</v>
      </c>
      <c r="AK334" t="s">
        <v>218</v>
      </c>
      <c r="AL334" s="3">
        <v>7063051</v>
      </c>
      <c r="AM334" s="161">
        <f t="shared" si="273"/>
        <v>1.2389966424542088E-3</v>
      </c>
      <c r="AN334" s="13">
        <v>1955</v>
      </c>
      <c r="AO334" s="13" t="s">
        <v>218</v>
      </c>
      <c r="AP334" s="3">
        <v>7992229</v>
      </c>
      <c r="AQ334" s="161">
        <f t="shared" si="274"/>
        <v>1.3843899395971774E-3</v>
      </c>
      <c r="AR334" s="179">
        <f t="shared" si="288"/>
        <v>-808982</v>
      </c>
      <c r="AS334" s="4">
        <f t="shared" si="289"/>
        <v>-1.575163099996591E-4</v>
      </c>
      <c r="AT334" s="4">
        <f t="shared" si="275"/>
        <v>-0.12915172568265548</v>
      </c>
      <c r="AU334" s="4">
        <f t="shared" si="290"/>
        <v>-0.14874305913351629</v>
      </c>
      <c r="AV334" s="3">
        <f t="shared" si="291"/>
        <v>671769</v>
      </c>
      <c r="AW334" s="164">
        <f t="shared" si="292"/>
        <v>1.350752906587678E-4</v>
      </c>
      <c r="AX334" s="4">
        <f t="shared" si="276"/>
        <v>0.12012946254695511</v>
      </c>
      <c r="AY334" s="4">
        <f t="shared" si="293"/>
        <v>0.14620004708378315</v>
      </c>
      <c r="AZ334" s="157">
        <f t="shared" si="277"/>
        <v>-479381</v>
      </c>
      <c r="BA334" s="164">
        <f t="shared" si="294"/>
        <v>-6.0960151393084361E-5</v>
      </c>
      <c r="BB334" s="4">
        <f t="shared" si="278"/>
        <v>-7.8956943042841857E-2</v>
      </c>
      <c r="BC334" s="4">
        <f t="shared" si="295"/>
        <v>-6.1896807890402486E-2</v>
      </c>
      <c r="BD334" s="157">
        <f t="shared" si="279"/>
        <v>-636100</v>
      </c>
      <c r="BE334" s="4">
        <f t="shared" si="296"/>
        <v>-1.3965592181422589E-4</v>
      </c>
      <c r="BF334" s="4">
        <f t="shared" si="280"/>
        <v>-9.4833815702160096E-2</v>
      </c>
      <c r="BG334" s="4">
        <f t="shared" si="297"/>
        <v>-0.12419121312062344</v>
      </c>
      <c r="BH334" s="157">
        <f t="shared" si="281"/>
        <v>-355528</v>
      </c>
      <c r="BI334" s="4">
        <f t="shared" si="298"/>
        <v>-1.1447326994650951E-4</v>
      </c>
      <c r="BJ334" s="4">
        <f t="shared" si="282"/>
        <v>-5.0336320663690523E-2</v>
      </c>
      <c r="BK334" s="4">
        <f t="shared" si="299"/>
        <v>-9.2391912959312358E-2</v>
      </c>
      <c r="BL334" s="159">
        <f t="shared" si="283"/>
        <v>-929178</v>
      </c>
      <c r="BM334" s="4">
        <f t="shared" si="300"/>
        <v>-1.4539329714296861E-4</v>
      </c>
      <c r="BN334" s="4">
        <f t="shared" si="284"/>
        <v>-0.11626018223451806</v>
      </c>
      <c r="BO334" s="4">
        <f t="shared" si="301"/>
        <v>-0.10502337021119526</v>
      </c>
      <c r="BP334" s="157">
        <f t="shared" si="285"/>
        <v>-1728418</v>
      </c>
      <c r="BQ334" s="164">
        <f t="shared" si="302"/>
        <v>-4.6048264029678837E-4</v>
      </c>
      <c r="BR334" s="4">
        <f t="shared" si="286"/>
        <v>-0.21626232181285096</v>
      </c>
      <c r="BS334" s="4">
        <f t="shared" si="303"/>
        <v>-0.33262495423130367</v>
      </c>
    </row>
    <row r="335" spans="1:71" x14ac:dyDescent="0.35">
      <c r="A335">
        <v>1959</v>
      </c>
      <c r="B335" t="s">
        <v>477</v>
      </c>
      <c r="C335" t="s">
        <v>473</v>
      </c>
      <c r="G335" s="200">
        <v>7901809</v>
      </c>
      <c r="H335" s="4">
        <f t="shared" si="287"/>
        <v>1.314629104725205E-3</v>
      </c>
      <c r="I335" s="200">
        <v>914326</v>
      </c>
      <c r="J335" s="200">
        <v>7814758</v>
      </c>
      <c r="K335" s="4">
        <f t="shared" si="267"/>
        <v>1.2733373852808246E-3</v>
      </c>
      <c r="L335" s="200">
        <v>732592</v>
      </c>
      <c r="M335">
        <v>1959</v>
      </c>
      <c r="N335" t="s">
        <v>477</v>
      </c>
      <c r="O335" t="s">
        <v>473</v>
      </c>
      <c r="P335" s="200">
        <v>7682080</v>
      </c>
      <c r="Q335" s="4">
        <f t="shared" si="268"/>
        <v>1.2695422862845486E-3</v>
      </c>
      <c r="R335">
        <v>1959</v>
      </c>
      <c r="S335" t="s">
        <v>477</v>
      </c>
      <c r="T335" t="s">
        <v>473</v>
      </c>
      <c r="U335" s="200">
        <v>7406762</v>
      </c>
      <c r="V335" s="4">
        <f t="shared" si="269"/>
        <v>1.252214028483788E-3</v>
      </c>
      <c r="W335">
        <v>1959</v>
      </c>
      <c r="X335" t="s">
        <v>477</v>
      </c>
      <c r="Y335" t="s">
        <v>473</v>
      </c>
      <c r="Z335" s="157">
        <f>SUM(Z389:Z391)</f>
        <v>7651470</v>
      </c>
      <c r="AA335" s="161">
        <f t="shared" si="270"/>
        <v>1.2641623548925326E-3</v>
      </c>
      <c r="AB335">
        <v>1959</v>
      </c>
      <c r="AC335" t="s">
        <v>477</v>
      </c>
      <c r="AD335" s="157">
        <v>7715502</v>
      </c>
      <c r="AE335" s="161">
        <f t="shared" si="271"/>
        <v>1.2515594425821417E-3</v>
      </c>
      <c r="AF335">
        <v>1959</v>
      </c>
      <c r="AG335" t="s">
        <v>477</v>
      </c>
      <c r="AH335" s="157">
        <f>SUM(AH389:AH391)</f>
        <v>7082740</v>
      </c>
      <c r="AI335" s="161">
        <f t="shared" si="272"/>
        <v>1.1874289020544816E-3</v>
      </c>
      <c r="AJ335">
        <v>1959</v>
      </c>
      <c r="AK335" t="s">
        <v>477</v>
      </c>
      <c r="AL335" s="157">
        <f>SUM(AL389:AL391)</f>
        <v>6042860</v>
      </c>
      <c r="AM335" s="161">
        <f t="shared" si="273"/>
        <v>1.0600352809035133E-3</v>
      </c>
      <c r="AN335">
        <v>1959</v>
      </c>
      <c r="AO335" t="s">
        <v>477</v>
      </c>
      <c r="AP335" s="157">
        <f>SUM(AP389:AP391)</f>
        <v>5415007</v>
      </c>
      <c r="AQ335" s="161">
        <f t="shared" si="274"/>
        <v>9.3797127355188309E-4</v>
      </c>
      <c r="AR335" s="179">
        <f t="shared" si="288"/>
        <v>275318</v>
      </c>
      <c r="AS335" s="4">
        <f t="shared" si="289"/>
        <v>1.7328257800760605E-5</v>
      </c>
      <c r="AT335" s="4">
        <f t="shared" si="275"/>
        <v>3.7171168723930913E-2</v>
      </c>
      <c r="AU335" s="4">
        <f t="shared" si="290"/>
        <v>1.3838095889839289E-2</v>
      </c>
      <c r="AV335" s="3">
        <f t="shared" si="291"/>
        <v>-244708</v>
      </c>
      <c r="AW335" s="164">
        <f t="shared" si="292"/>
        <v>-1.1948326408744558E-5</v>
      </c>
      <c r="AX335" s="4">
        <f t="shared" si="276"/>
        <v>-3.1981828328412711E-2</v>
      </c>
      <c r="AY335" s="4">
        <f t="shared" si="293"/>
        <v>-9.4515758695885976E-3</v>
      </c>
      <c r="AZ335" s="157">
        <f t="shared" si="277"/>
        <v>-64032</v>
      </c>
      <c r="BA335" s="164">
        <f t="shared" si="294"/>
        <v>1.2602912310390874E-5</v>
      </c>
      <c r="BB335" s="4">
        <f t="shared" si="278"/>
        <v>-8.2991359473434129E-3</v>
      </c>
      <c r="BC335" s="4">
        <f t="shared" si="295"/>
        <v>1.0069767269215203E-2</v>
      </c>
      <c r="BD335" s="157">
        <f t="shared" si="279"/>
        <v>632762</v>
      </c>
      <c r="BE335" s="4">
        <f t="shared" si="296"/>
        <v>6.4130540527660091E-5</v>
      </c>
      <c r="BF335" s="4">
        <f t="shared" si="280"/>
        <v>8.9338589303009849E-2</v>
      </c>
      <c r="BG335" s="4">
        <f t="shared" si="297"/>
        <v>5.4007899265970244E-2</v>
      </c>
      <c r="BH335" s="157">
        <f t="shared" si="281"/>
        <v>1039880</v>
      </c>
      <c r="BI335" s="4">
        <f t="shared" si="298"/>
        <v>1.2739362115096829E-4</v>
      </c>
      <c r="BJ335" s="4">
        <f t="shared" si="282"/>
        <v>0.17208407939287027</v>
      </c>
      <c r="BK335" s="4">
        <f t="shared" si="299"/>
        <v>0.12017866145208418</v>
      </c>
      <c r="BL335" s="159">
        <f t="shared" si="283"/>
        <v>627853</v>
      </c>
      <c r="BM335" s="4">
        <f t="shared" si="300"/>
        <v>1.2206400735163023E-4</v>
      </c>
      <c r="BN335" s="4">
        <f t="shared" si="284"/>
        <v>0.11594684919151536</v>
      </c>
      <c r="BO335" s="4">
        <f t="shared" si="301"/>
        <v>0.13013618944789396</v>
      </c>
      <c r="BP335" s="157">
        <f t="shared" si="285"/>
        <v>1991755</v>
      </c>
      <c r="BQ335" s="164">
        <f t="shared" si="302"/>
        <v>3.2619108134064947E-4</v>
      </c>
      <c r="BR335" s="4">
        <f t="shared" si="286"/>
        <v>0.36782131583578748</v>
      </c>
      <c r="BS335" s="4">
        <f t="shared" si="303"/>
        <v>0.3477623361592283</v>
      </c>
    </row>
    <row r="336" spans="1:71" x14ac:dyDescent="0.35">
      <c r="A336">
        <v>1960</v>
      </c>
      <c r="B336" t="s">
        <v>478</v>
      </c>
      <c r="C336" t="s">
        <v>473</v>
      </c>
      <c r="G336" s="200">
        <v>6839556</v>
      </c>
      <c r="H336" s="4">
        <f t="shared" si="287"/>
        <v>1.1379013819491086E-3</v>
      </c>
      <c r="I336" s="200">
        <v>864452</v>
      </c>
      <c r="J336" s="200">
        <v>6681486</v>
      </c>
      <c r="K336" s="4">
        <f t="shared" si="267"/>
        <v>1.0886819416583899E-3</v>
      </c>
      <c r="L336" s="200">
        <v>662575</v>
      </c>
      <c r="M336">
        <v>1960</v>
      </c>
      <c r="N336" t="s">
        <v>478</v>
      </c>
      <c r="O336" t="s">
        <v>473</v>
      </c>
      <c r="P336" s="200">
        <v>6738534</v>
      </c>
      <c r="Q336" s="4">
        <f t="shared" si="268"/>
        <v>1.1136116599366533E-3</v>
      </c>
      <c r="R336">
        <v>1960</v>
      </c>
      <c r="S336" t="s">
        <v>478</v>
      </c>
      <c r="T336" t="s">
        <v>473</v>
      </c>
      <c r="U336" s="200">
        <v>5158919</v>
      </c>
      <c r="V336" s="4">
        <f t="shared" si="269"/>
        <v>8.7218554391400123E-4</v>
      </c>
      <c r="W336">
        <v>1960</v>
      </c>
      <c r="X336" t="s">
        <v>478</v>
      </c>
      <c r="Y336" t="s">
        <v>473</v>
      </c>
      <c r="Z336" s="157">
        <f>SUM(Z392:Z394)</f>
        <v>6817272</v>
      </c>
      <c r="AA336" s="161">
        <f t="shared" si="270"/>
        <v>1.1263376351815959E-3</v>
      </c>
      <c r="AB336">
        <v>1960</v>
      </c>
      <c r="AC336" t="s">
        <v>478</v>
      </c>
      <c r="AD336" s="157">
        <v>6912072</v>
      </c>
      <c r="AE336" s="161">
        <f t="shared" si="271"/>
        <v>1.1212321608377043E-3</v>
      </c>
      <c r="AF336">
        <v>1960</v>
      </c>
      <c r="AG336" t="s">
        <v>478</v>
      </c>
      <c r="AH336" s="157">
        <f>SUM(AH392:AH394)</f>
        <v>6783325</v>
      </c>
      <c r="AI336" s="161">
        <f t="shared" si="272"/>
        <v>1.1372316585147437E-3</v>
      </c>
      <c r="AJ336">
        <v>1960</v>
      </c>
      <c r="AK336" t="s">
        <v>478</v>
      </c>
      <c r="AL336" s="157">
        <f>SUM(AL392:AL394)</f>
        <v>5957957</v>
      </c>
      <c r="AM336" s="161">
        <f t="shared" si="273"/>
        <v>1.0451416418891142E-3</v>
      </c>
      <c r="AN336">
        <v>1960</v>
      </c>
      <c r="AO336" t="s">
        <v>478</v>
      </c>
      <c r="AP336" s="157">
        <f>SUM(AP392:AP394)</f>
        <v>5810702</v>
      </c>
      <c r="AQ336" s="161">
        <f t="shared" si="274"/>
        <v>1.0065123748077285E-3</v>
      </c>
      <c r="AR336" s="179">
        <f t="shared" si="288"/>
        <v>1579615</v>
      </c>
      <c r="AS336" s="4">
        <f t="shared" si="289"/>
        <v>2.4142611602265209E-4</v>
      </c>
      <c r="AT336" s="4">
        <f t="shared" si="275"/>
        <v>0.30619108382977134</v>
      </c>
      <c r="AU336" s="4">
        <f t="shared" si="290"/>
        <v>0.27680591326844678</v>
      </c>
      <c r="AV336" s="3">
        <f t="shared" si="291"/>
        <v>-1658353</v>
      </c>
      <c r="AW336" s="164">
        <f t="shared" si="292"/>
        <v>-2.5415209126759472E-4</v>
      </c>
      <c r="AX336" s="4">
        <f t="shared" si="276"/>
        <v>-0.24325756695640133</v>
      </c>
      <c r="AY336" s="4">
        <f t="shared" si="293"/>
        <v>-0.2256446764531832</v>
      </c>
      <c r="AZ336" s="157">
        <f t="shared" si="277"/>
        <v>-94800</v>
      </c>
      <c r="BA336" s="164">
        <f t="shared" si="294"/>
        <v>5.1054743438916795E-6</v>
      </c>
      <c r="BB336" s="4">
        <f t="shared" si="278"/>
        <v>-1.3715134911789113E-2</v>
      </c>
      <c r="BC336" s="4">
        <f t="shared" si="295"/>
        <v>4.5534497869533421E-3</v>
      </c>
      <c r="BD336" s="157">
        <f t="shared" si="279"/>
        <v>128747</v>
      </c>
      <c r="BE336" s="4">
        <f t="shared" si="296"/>
        <v>-1.5999497677039384E-5</v>
      </c>
      <c r="BF336" s="4">
        <f t="shared" si="280"/>
        <v>1.8979925036762945E-2</v>
      </c>
      <c r="BG336" s="4">
        <f t="shared" si="297"/>
        <v>-1.4068811360681934E-2</v>
      </c>
      <c r="BH336" s="157">
        <f t="shared" si="281"/>
        <v>825368</v>
      </c>
      <c r="BI336" s="4">
        <f t="shared" si="298"/>
        <v>9.2090016625629443E-5</v>
      </c>
      <c r="BJ336" s="4">
        <f t="shared" si="282"/>
        <v>0.13853205049986095</v>
      </c>
      <c r="BK336" s="4">
        <f t="shared" si="299"/>
        <v>8.8112474840419633E-2</v>
      </c>
      <c r="BL336" s="159">
        <f t="shared" si="283"/>
        <v>147255</v>
      </c>
      <c r="BM336" s="4">
        <f t="shared" si="300"/>
        <v>3.8629267081385747E-5</v>
      </c>
      <c r="BN336" s="4">
        <f t="shared" si="284"/>
        <v>2.5342032683830628E-2</v>
      </c>
      <c r="BO336" s="4">
        <f t="shared" si="301"/>
        <v>3.8379326522204958E-2</v>
      </c>
      <c r="BP336" s="157">
        <f t="shared" si="285"/>
        <v>-651783</v>
      </c>
      <c r="BQ336" s="164">
        <f t="shared" si="302"/>
        <v>1.1982526037386748E-4</v>
      </c>
      <c r="BR336" s="4">
        <f t="shared" si="286"/>
        <v>-0.11216940741411278</v>
      </c>
      <c r="BS336" s="4">
        <f t="shared" si="303"/>
        <v>0.11904996239788647</v>
      </c>
    </row>
    <row r="337" spans="1:71" x14ac:dyDescent="0.35">
      <c r="A337">
        <v>1961</v>
      </c>
      <c r="B337" t="s">
        <v>479</v>
      </c>
      <c r="C337" t="s">
        <v>473</v>
      </c>
      <c r="G337" s="200">
        <v>10846895</v>
      </c>
      <c r="H337" s="4">
        <f t="shared" si="287"/>
        <v>1.8046049787964124E-3</v>
      </c>
      <c r="I337" s="200">
        <v>899242</v>
      </c>
      <c r="J337" s="200">
        <v>10600533</v>
      </c>
      <c r="K337" s="4">
        <f t="shared" si="267"/>
        <v>1.7272518192889782E-3</v>
      </c>
      <c r="L337" s="200">
        <v>660367</v>
      </c>
      <c r="M337">
        <v>1961</v>
      </c>
      <c r="N337" t="s">
        <v>479</v>
      </c>
      <c r="O337" t="s">
        <v>473</v>
      </c>
      <c r="P337" s="200">
        <v>10675197</v>
      </c>
      <c r="Q337" s="4">
        <f t="shared" si="268"/>
        <v>1.7641854817859169E-3</v>
      </c>
      <c r="R337">
        <v>1961</v>
      </c>
      <c r="S337" t="s">
        <v>479</v>
      </c>
      <c r="T337" t="s">
        <v>473</v>
      </c>
      <c r="U337" s="200">
        <v>9934138</v>
      </c>
      <c r="V337" s="4">
        <f t="shared" si="269"/>
        <v>1.6795013751614918E-3</v>
      </c>
      <c r="W337">
        <v>1961</v>
      </c>
      <c r="X337" t="s">
        <v>479</v>
      </c>
      <c r="Y337" t="s">
        <v>473</v>
      </c>
      <c r="Z337" s="157">
        <f>SUM(Z395:Z397)</f>
        <v>9669596</v>
      </c>
      <c r="AA337" s="161">
        <f t="shared" si="270"/>
        <v>1.5975935670164575E-3</v>
      </c>
      <c r="AB337">
        <v>1961</v>
      </c>
      <c r="AC337" t="s">
        <v>479</v>
      </c>
      <c r="AD337" s="157">
        <v>9905068</v>
      </c>
      <c r="AE337" s="161">
        <f t="shared" si="271"/>
        <v>1.6067368506700159E-3</v>
      </c>
      <c r="AF337">
        <v>1961</v>
      </c>
      <c r="AG337" t="s">
        <v>479</v>
      </c>
      <c r="AH337" s="157">
        <f>SUM(AH395:AH397)</f>
        <v>9648599</v>
      </c>
      <c r="AI337" s="161">
        <f t="shared" si="272"/>
        <v>1.617597895296731E-3</v>
      </c>
      <c r="AJ337">
        <v>1961</v>
      </c>
      <c r="AK337" t="s">
        <v>479</v>
      </c>
      <c r="AL337" s="157">
        <f>SUM(AL395:AL397)</f>
        <v>9007273</v>
      </c>
      <c r="AM337" s="161">
        <f t="shared" si="273"/>
        <v>1.5800510296001611E-3</v>
      </c>
      <c r="AN337">
        <v>1961</v>
      </c>
      <c r="AO337" t="s">
        <v>479</v>
      </c>
      <c r="AP337" s="157">
        <f>SUM(AP395:AP397)</f>
        <v>8988541</v>
      </c>
      <c r="AQ337" s="161">
        <f t="shared" si="274"/>
        <v>1.556968116411173E-3</v>
      </c>
      <c r="AR337" s="179">
        <f t="shared" si="288"/>
        <v>741059</v>
      </c>
      <c r="AS337" s="4">
        <f t="shared" si="289"/>
        <v>8.4684106624425019E-5</v>
      </c>
      <c r="AT337" s="4">
        <f t="shared" si="275"/>
        <v>7.4597212158719756E-2</v>
      </c>
      <c r="AU337" s="4">
        <f t="shared" si="290"/>
        <v>5.0422171649774472E-2</v>
      </c>
      <c r="AV337" s="3">
        <f t="shared" si="291"/>
        <v>264542</v>
      </c>
      <c r="AW337" s="164">
        <f t="shared" si="292"/>
        <v>8.1907808145034386E-5</v>
      </c>
      <c r="AX337" s="4">
        <f t="shared" si="276"/>
        <v>2.7358123338348365E-2</v>
      </c>
      <c r="AY337" s="4">
        <f t="shared" si="293"/>
        <v>5.1269490461206033E-2</v>
      </c>
      <c r="AZ337" s="157">
        <f t="shared" si="277"/>
        <v>-235472</v>
      </c>
      <c r="BA337" s="164">
        <f t="shared" si="294"/>
        <v>-9.1432836535584091E-6</v>
      </c>
      <c r="BB337" s="4">
        <f t="shared" si="278"/>
        <v>-2.3772880711167253E-2</v>
      </c>
      <c r="BC337" s="4">
        <f t="shared" si="295"/>
        <v>-5.6905918662073524E-3</v>
      </c>
      <c r="BD337" s="157">
        <f t="shared" si="279"/>
        <v>256469</v>
      </c>
      <c r="BE337" s="4">
        <f t="shared" si="296"/>
        <v>-1.0861044626715114E-5</v>
      </c>
      <c r="BF337" s="4">
        <f t="shared" si="280"/>
        <v>2.6580957504814949E-2</v>
      </c>
      <c r="BG337" s="4">
        <f t="shared" si="297"/>
        <v>-6.7143043758243585E-3</v>
      </c>
      <c r="BH337" s="157">
        <f t="shared" si="281"/>
        <v>641326</v>
      </c>
      <c r="BI337" s="4">
        <f t="shared" si="298"/>
        <v>3.7546865696569832E-5</v>
      </c>
      <c r="BJ337" s="4">
        <f t="shared" si="282"/>
        <v>7.1200906201022221E-2</v>
      </c>
      <c r="BK337" s="4">
        <f t="shared" si="299"/>
        <v>2.3763071567423511E-2</v>
      </c>
      <c r="BL337" s="159">
        <f t="shared" si="283"/>
        <v>18732</v>
      </c>
      <c r="BM337" s="4">
        <f t="shared" si="300"/>
        <v>2.3082913188988193E-5</v>
      </c>
      <c r="BN337" s="4">
        <f t="shared" si="284"/>
        <v>2.0839867115252631E-3</v>
      </c>
      <c r="BO337" s="4">
        <f t="shared" si="301"/>
        <v>1.4825552909968728E-2</v>
      </c>
      <c r="BP337" s="157">
        <f t="shared" si="285"/>
        <v>945597</v>
      </c>
      <c r="BQ337" s="164">
        <f t="shared" si="302"/>
        <v>4.0625450605284502E-5</v>
      </c>
      <c r="BR337" s="4">
        <f t="shared" si="286"/>
        <v>0.10520027666336505</v>
      </c>
      <c r="BS337" s="4">
        <f t="shared" si="303"/>
        <v>2.6092667009088518E-2</v>
      </c>
    </row>
    <row r="338" spans="1:71" x14ac:dyDescent="0.35">
      <c r="A338">
        <v>1963</v>
      </c>
      <c r="B338" t="s">
        <v>480</v>
      </c>
      <c r="C338" t="s">
        <v>473</v>
      </c>
      <c r="G338" s="200">
        <v>13339458</v>
      </c>
      <c r="H338" s="4">
        <f t="shared" si="287"/>
        <v>2.2192943069187666E-3</v>
      </c>
      <c r="I338" s="200">
        <v>961763</v>
      </c>
      <c r="J338" s="200">
        <v>13215744</v>
      </c>
      <c r="K338" s="4">
        <f t="shared" si="267"/>
        <v>2.1533745394931932E-3</v>
      </c>
      <c r="L338" s="200">
        <v>787611</v>
      </c>
      <c r="M338">
        <v>1963</v>
      </c>
      <c r="N338" t="s">
        <v>480</v>
      </c>
      <c r="O338" t="s">
        <v>473</v>
      </c>
      <c r="P338" s="200">
        <v>12640643</v>
      </c>
      <c r="Q338" s="4">
        <f t="shared" si="268"/>
        <v>2.0889955343249196E-3</v>
      </c>
      <c r="R338">
        <v>1963</v>
      </c>
      <c r="S338" t="s">
        <v>480</v>
      </c>
      <c r="T338" t="s">
        <v>473</v>
      </c>
      <c r="U338" s="200">
        <v>11862575</v>
      </c>
      <c r="V338" s="4">
        <f t="shared" si="269"/>
        <v>2.005529923729299E-3</v>
      </c>
      <c r="W338">
        <v>1963</v>
      </c>
      <c r="X338" t="s">
        <v>480</v>
      </c>
      <c r="Y338" t="s">
        <v>473</v>
      </c>
      <c r="Z338" s="157">
        <f>SUM(Z398:Z402)</f>
        <v>11965623</v>
      </c>
      <c r="AA338" s="161">
        <f t="shared" si="270"/>
        <v>1.9769390913688808E-3</v>
      </c>
      <c r="AB338">
        <v>1963</v>
      </c>
      <c r="AC338" t="s">
        <v>480</v>
      </c>
      <c r="AD338" s="157">
        <v>11839989</v>
      </c>
      <c r="AE338" s="161">
        <f t="shared" si="271"/>
        <v>1.9206073737027985E-3</v>
      </c>
      <c r="AF338">
        <v>1963</v>
      </c>
      <c r="AG338" t="s">
        <v>480</v>
      </c>
      <c r="AH338" s="157">
        <f>SUM(AH398:AH402)</f>
        <v>10160394</v>
      </c>
      <c r="AI338" s="161">
        <f t="shared" si="272"/>
        <v>1.70340087195929E-3</v>
      </c>
      <c r="AJ338">
        <v>1963</v>
      </c>
      <c r="AK338" t="s">
        <v>480</v>
      </c>
      <c r="AL338" s="157">
        <f>SUM(AL398:AL402)</f>
        <v>8978089</v>
      </c>
      <c r="AM338" s="161">
        <f t="shared" si="273"/>
        <v>1.5749315878725871E-3</v>
      </c>
      <c r="AN338">
        <v>1963</v>
      </c>
      <c r="AO338" t="s">
        <v>480</v>
      </c>
      <c r="AP338" s="157">
        <f>SUM(AP398:AP402)</f>
        <v>8449682</v>
      </c>
      <c r="AQ338" s="161">
        <f t="shared" si="274"/>
        <v>1.4636285764078277E-3</v>
      </c>
      <c r="AR338" s="179">
        <f t="shared" si="288"/>
        <v>778068</v>
      </c>
      <c r="AS338" s="4">
        <f t="shared" si="289"/>
        <v>8.3465610595620521E-5</v>
      </c>
      <c r="AT338" s="4">
        <f t="shared" si="275"/>
        <v>6.559014379255769E-2</v>
      </c>
      <c r="AU338" s="4">
        <f t="shared" si="290"/>
        <v>4.1617733850819613E-2</v>
      </c>
      <c r="AV338" s="3">
        <f t="shared" si="291"/>
        <v>-103048</v>
      </c>
      <c r="AW338" s="164">
        <f t="shared" si="292"/>
        <v>2.8590832360418216E-5</v>
      </c>
      <c r="AX338" s="4">
        <f t="shared" si="276"/>
        <v>-8.6120045734350819E-3</v>
      </c>
      <c r="AY338" s="4">
        <f t="shared" si="293"/>
        <v>1.4462171589020087E-2</v>
      </c>
      <c r="AZ338" s="157">
        <f t="shared" si="277"/>
        <v>125634</v>
      </c>
      <c r="BA338" s="164">
        <f t="shared" si="294"/>
        <v>5.6331717666082337E-5</v>
      </c>
      <c r="BB338" s="4">
        <f t="shared" si="278"/>
        <v>1.0610989587912624E-2</v>
      </c>
      <c r="BC338" s="4">
        <f t="shared" si="295"/>
        <v>2.9330157968454881E-2</v>
      </c>
      <c r="BD338" s="157">
        <f t="shared" si="279"/>
        <v>1679595</v>
      </c>
      <c r="BE338" s="4">
        <f t="shared" si="296"/>
        <v>2.1720650174350846E-4</v>
      </c>
      <c r="BF338" s="4">
        <f t="shared" si="280"/>
        <v>0.16530805793554856</v>
      </c>
      <c r="BG338" s="4">
        <f t="shared" si="297"/>
        <v>0.12751343815720409</v>
      </c>
      <c r="BH338" s="157">
        <f t="shared" si="281"/>
        <v>1182305</v>
      </c>
      <c r="BI338" s="4">
        <f t="shared" si="298"/>
        <v>1.2846928408670293E-4</v>
      </c>
      <c r="BJ338" s="4">
        <f t="shared" si="282"/>
        <v>0.13168782354463182</v>
      </c>
      <c r="BK338" s="4">
        <f t="shared" si="299"/>
        <v>8.1571342575101222E-2</v>
      </c>
      <c r="BL338" s="159">
        <f t="shared" si="283"/>
        <v>528407</v>
      </c>
      <c r="BM338" s="4">
        <f t="shared" si="300"/>
        <v>1.1130301146475936E-4</v>
      </c>
      <c r="BN338" s="4">
        <f t="shared" si="284"/>
        <v>6.2535726196559824E-2</v>
      </c>
      <c r="BO338" s="4">
        <f t="shared" si="301"/>
        <v>7.6045940383269561E-2</v>
      </c>
      <c r="BP338" s="157">
        <f t="shared" si="285"/>
        <v>3412893</v>
      </c>
      <c r="BQ338" s="164">
        <f t="shared" si="302"/>
        <v>5.1331051496105308E-4</v>
      </c>
      <c r="BR338" s="4">
        <f t="shared" si="286"/>
        <v>0.40390786304147303</v>
      </c>
      <c r="BS338" s="4">
        <f t="shared" si="303"/>
        <v>0.35071091343465505</v>
      </c>
    </row>
    <row r="339" spans="1:71" x14ac:dyDescent="0.35">
      <c r="A339">
        <v>1966</v>
      </c>
      <c r="B339" t="s">
        <v>481</v>
      </c>
      <c r="C339" t="s">
        <v>473</v>
      </c>
      <c r="G339" s="200">
        <v>15719964</v>
      </c>
      <c r="H339" s="4">
        <f t="shared" si="287"/>
        <v>2.6153406390400542E-3</v>
      </c>
      <c r="I339" s="200">
        <v>1210585</v>
      </c>
      <c r="J339" s="200">
        <v>16155059</v>
      </c>
      <c r="K339" s="4">
        <f t="shared" si="267"/>
        <v>2.6323067951838628E-3</v>
      </c>
      <c r="L339" s="200">
        <v>1042577</v>
      </c>
      <c r="M339">
        <v>1966</v>
      </c>
      <c r="N339" t="s">
        <v>481</v>
      </c>
      <c r="O339" t="s">
        <v>473</v>
      </c>
      <c r="P339" s="200">
        <v>16074434</v>
      </c>
      <c r="Q339" s="4">
        <f t="shared" si="268"/>
        <v>2.6564646151940731E-3</v>
      </c>
      <c r="R339">
        <v>1966</v>
      </c>
      <c r="S339" t="s">
        <v>481</v>
      </c>
      <c r="T339" t="s">
        <v>473</v>
      </c>
      <c r="U339" s="200">
        <v>15602569</v>
      </c>
      <c r="V339" s="4">
        <f t="shared" si="269"/>
        <v>2.6378268644498457E-3</v>
      </c>
      <c r="W339">
        <v>1966</v>
      </c>
      <c r="X339" t="s">
        <v>481</v>
      </c>
      <c r="Y339" t="s">
        <v>473</v>
      </c>
      <c r="Z339" s="157">
        <f>SUM(Z403:Z406)</f>
        <v>16390965</v>
      </c>
      <c r="AA339" s="161">
        <f t="shared" si="270"/>
        <v>2.7080862779780986E-3</v>
      </c>
      <c r="AB339">
        <v>1966</v>
      </c>
      <c r="AC339" t="s">
        <v>481</v>
      </c>
      <c r="AD339" s="157">
        <v>16765451</v>
      </c>
      <c r="AE339" s="161">
        <f t="shared" si="271"/>
        <v>2.7195843521520971E-3</v>
      </c>
      <c r="AF339">
        <v>1966</v>
      </c>
      <c r="AG339" t="s">
        <v>481</v>
      </c>
      <c r="AH339" s="157">
        <f>SUM(AH403:AH406)</f>
        <v>15666326</v>
      </c>
      <c r="AI339" s="161">
        <f t="shared" si="272"/>
        <v>2.6264762339726685E-3</v>
      </c>
      <c r="AJ339">
        <v>1966</v>
      </c>
      <c r="AK339" t="s">
        <v>481</v>
      </c>
      <c r="AL339" s="157">
        <f>SUM(AL403:AL406)</f>
        <v>14773377</v>
      </c>
      <c r="AM339" s="161">
        <f t="shared" si="273"/>
        <v>2.5915379204695297E-3</v>
      </c>
      <c r="AN339">
        <v>1966</v>
      </c>
      <c r="AO339" t="s">
        <v>481</v>
      </c>
      <c r="AP339" s="157">
        <f>SUM(AP403:AP406)</f>
        <v>14791942</v>
      </c>
      <c r="AQ339" s="161">
        <f t="shared" si="274"/>
        <v>2.5622158338937675E-3</v>
      </c>
      <c r="AR339" s="179">
        <f t="shared" si="288"/>
        <v>471865</v>
      </c>
      <c r="AS339" s="4">
        <f t="shared" si="289"/>
        <v>1.8637750744227369E-5</v>
      </c>
      <c r="AT339" s="4">
        <f t="shared" si="275"/>
        <v>3.0242776045406369E-2</v>
      </c>
      <c r="AU339" s="4">
        <f t="shared" si="290"/>
        <v>7.0655701461720165E-3</v>
      </c>
      <c r="AV339" s="3">
        <f t="shared" si="291"/>
        <v>-788396</v>
      </c>
      <c r="AW339" s="164">
        <f t="shared" si="292"/>
        <v>-7.0259413528252906E-5</v>
      </c>
      <c r="AX339" s="4">
        <f t="shared" si="276"/>
        <v>-4.8099425506673954E-2</v>
      </c>
      <c r="AY339" s="4">
        <f t="shared" si="293"/>
        <v>-2.5944303953531988E-2</v>
      </c>
      <c r="AZ339" s="157">
        <f t="shared" si="277"/>
        <v>-374486</v>
      </c>
      <c r="BA339" s="164">
        <f t="shared" si="294"/>
        <v>-1.1498074173998517E-5</v>
      </c>
      <c r="BB339" s="4">
        <f t="shared" si="278"/>
        <v>-2.233676863211136E-2</v>
      </c>
      <c r="BC339" s="4">
        <f t="shared" si="295"/>
        <v>-4.2278792216537469E-3</v>
      </c>
      <c r="BD339" s="157">
        <f t="shared" si="279"/>
        <v>1099125</v>
      </c>
      <c r="BE339" s="4">
        <f t="shared" si="296"/>
        <v>9.3108118179428649E-5</v>
      </c>
      <c r="BF339" s="4">
        <f t="shared" si="280"/>
        <v>7.0158440466513969E-2</v>
      </c>
      <c r="BG339" s="4">
        <f t="shared" si="297"/>
        <v>3.5449823217550407E-2</v>
      </c>
      <c r="BH339" s="157">
        <f t="shared" si="281"/>
        <v>892949</v>
      </c>
      <c r="BI339" s="4">
        <f t="shared" si="298"/>
        <v>3.4938313503138797E-5</v>
      </c>
      <c r="BJ339" s="4">
        <f t="shared" si="282"/>
        <v>6.0443120080127921E-2</v>
      </c>
      <c r="BK339" s="4">
        <f t="shared" si="299"/>
        <v>1.3481691017204464E-2</v>
      </c>
      <c r="BL339" s="159">
        <f t="shared" si="283"/>
        <v>-18565</v>
      </c>
      <c r="BM339" s="4">
        <f t="shared" si="300"/>
        <v>2.9322086575762213E-5</v>
      </c>
      <c r="BN339" s="4">
        <f t="shared" si="284"/>
        <v>-1.2550752294729116E-3</v>
      </c>
      <c r="BO339" s="4">
        <f t="shared" si="301"/>
        <v>1.1444034568782523E-2</v>
      </c>
      <c r="BP339" s="157">
        <f t="shared" si="285"/>
        <v>810627</v>
      </c>
      <c r="BQ339" s="164">
        <f t="shared" si="302"/>
        <v>1.4587044408433114E-4</v>
      </c>
      <c r="BR339" s="4">
        <f t="shared" si="286"/>
        <v>5.4801932024882198E-2</v>
      </c>
      <c r="BS339" s="4">
        <f t="shared" si="303"/>
        <v>5.6931364701877457E-2</v>
      </c>
    </row>
    <row r="340" spans="1:71" x14ac:dyDescent="0.35">
      <c r="A340">
        <v>1969</v>
      </c>
      <c r="B340" t="s">
        <v>482</v>
      </c>
      <c r="C340" t="s">
        <v>473</v>
      </c>
      <c r="G340" s="200">
        <v>13465955</v>
      </c>
      <c r="H340" s="4">
        <f t="shared" si="287"/>
        <v>2.2403396951153711E-3</v>
      </c>
      <c r="I340" s="200">
        <v>1289735</v>
      </c>
      <c r="J340" s="200">
        <v>13770201</v>
      </c>
      <c r="K340" s="4">
        <f t="shared" si="267"/>
        <v>2.2437178139273662E-3</v>
      </c>
      <c r="L340" s="200">
        <v>1056201</v>
      </c>
      <c r="M340">
        <v>1969</v>
      </c>
      <c r="N340" t="s">
        <v>482</v>
      </c>
      <c r="O340" t="s">
        <v>473</v>
      </c>
      <c r="P340" s="200">
        <v>14405100</v>
      </c>
      <c r="Q340" s="4">
        <f t="shared" si="268"/>
        <v>2.380590099056187E-3</v>
      </c>
      <c r="R340">
        <v>1969</v>
      </c>
      <c r="S340" t="s">
        <v>482</v>
      </c>
      <c r="T340" t="s">
        <v>473</v>
      </c>
      <c r="U340" s="200">
        <v>14143303</v>
      </c>
      <c r="V340" s="4">
        <f t="shared" si="269"/>
        <v>2.3911180655861288E-3</v>
      </c>
      <c r="W340">
        <v>1969</v>
      </c>
      <c r="X340" t="s">
        <v>482</v>
      </c>
      <c r="Y340" t="s">
        <v>473</v>
      </c>
      <c r="Z340" s="157">
        <f>SUM(Z407:Z410)</f>
        <v>14117550.07</v>
      </c>
      <c r="AA340" s="161">
        <f t="shared" si="270"/>
        <v>2.3324766798803942E-3</v>
      </c>
      <c r="AB340">
        <v>1969</v>
      </c>
      <c r="AC340" t="s">
        <v>482</v>
      </c>
      <c r="AD340" s="157">
        <v>14074799</v>
      </c>
      <c r="AE340" s="161">
        <f t="shared" si="271"/>
        <v>2.2831239744213255E-3</v>
      </c>
      <c r="AF340">
        <v>1969</v>
      </c>
      <c r="AG340" t="s">
        <v>482</v>
      </c>
      <c r="AH340" s="157">
        <f>SUM(AH407:AH410)</f>
        <v>13107905</v>
      </c>
      <c r="AI340" s="161">
        <f t="shared" si="272"/>
        <v>2.1975542293497219E-3</v>
      </c>
      <c r="AJ340">
        <v>1969</v>
      </c>
      <c r="AK340" t="s">
        <v>482</v>
      </c>
      <c r="AL340" s="157">
        <f>SUM(AL407:AL410)</f>
        <v>12498102</v>
      </c>
      <c r="AM340" s="161">
        <f t="shared" si="273"/>
        <v>2.1924103924848104E-3</v>
      </c>
      <c r="AN340">
        <v>1969</v>
      </c>
      <c r="AO340" t="s">
        <v>482</v>
      </c>
      <c r="AP340" s="157">
        <f>SUM(AP407:AP410)</f>
        <v>12646104</v>
      </c>
      <c r="AQ340" s="161">
        <f t="shared" si="274"/>
        <v>2.1905202106570799E-3</v>
      </c>
      <c r="AR340" s="179">
        <f t="shared" si="288"/>
        <v>261797</v>
      </c>
      <c r="AS340" s="4">
        <f t="shared" si="289"/>
        <v>-1.0527966529941778E-5</v>
      </c>
      <c r="AT340" s="4">
        <f t="shared" si="275"/>
        <v>1.8510315447530186E-2</v>
      </c>
      <c r="AU340" s="4">
        <f t="shared" si="290"/>
        <v>-4.402947174154315E-3</v>
      </c>
      <c r="AV340" s="3">
        <f t="shared" si="291"/>
        <v>25752.929999999702</v>
      </c>
      <c r="AW340" s="164">
        <f t="shared" si="292"/>
        <v>5.8641385705734614E-5</v>
      </c>
      <c r="AX340" s="4">
        <f t="shared" si="276"/>
        <v>1.8241784071816435E-3</v>
      </c>
      <c r="AY340" s="4">
        <f t="shared" si="293"/>
        <v>2.5141252734300287E-2</v>
      </c>
      <c r="AZ340" s="157">
        <f t="shared" si="277"/>
        <v>42751.070000000298</v>
      </c>
      <c r="BA340" s="164">
        <f t="shared" si="294"/>
        <v>4.9352705459068669E-5</v>
      </c>
      <c r="BB340" s="4">
        <f t="shared" si="278"/>
        <v>3.0374195752280583E-3</v>
      </c>
      <c r="BC340" s="4">
        <f t="shared" si="295"/>
        <v>2.1616305558517675E-2</v>
      </c>
      <c r="BD340" s="157">
        <f t="shared" si="279"/>
        <v>966894</v>
      </c>
      <c r="BE340" s="4">
        <f t="shared" si="296"/>
        <v>8.5569745071603556E-5</v>
      </c>
      <c r="BF340" s="4">
        <f t="shared" si="280"/>
        <v>7.376419038740363E-2</v>
      </c>
      <c r="BG340" s="4">
        <f t="shared" si="297"/>
        <v>3.8938627283352407E-2</v>
      </c>
      <c r="BH340" s="157">
        <f t="shared" si="281"/>
        <v>609803</v>
      </c>
      <c r="BI340" s="4">
        <f t="shared" si="298"/>
        <v>5.1438368649115579E-6</v>
      </c>
      <c r="BJ340" s="4">
        <f t="shared" si="282"/>
        <v>4.8791648523911872E-2</v>
      </c>
      <c r="BK340" s="4">
        <f t="shared" si="299"/>
        <v>2.346201642969632E-3</v>
      </c>
      <c r="BL340" s="159">
        <f t="shared" si="283"/>
        <v>-148002</v>
      </c>
      <c r="BM340" s="4">
        <f t="shared" si="300"/>
        <v>1.8901818277304409E-6</v>
      </c>
      <c r="BN340" s="4">
        <f t="shared" si="284"/>
        <v>-1.1703367297944094E-2</v>
      </c>
      <c r="BO340" s="4">
        <f t="shared" si="301"/>
        <v>8.6289175444925574E-4</v>
      </c>
      <c r="BP340" s="157">
        <f t="shared" si="285"/>
        <v>1497199</v>
      </c>
      <c r="BQ340" s="164">
        <f t="shared" si="302"/>
        <v>1.4195646922331422E-4</v>
      </c>
      <c r="BR340" s="4">
        <f t="shared" si="286"/>
        <v>0.11839211507354359</v>
      </c>
      <c r="BS340" s="4">
        <f t="shared" si="303"/>
        <v>6.4804911880147503E-2</v>
      </c>
    </row>
    <row r="341" spans="1:71" x14ac:dyDescent="0.35">
      <c r="A341">
        <v>1970</v>
      </c>
      <c r="B341" t="s">
        <v>483</v>
      </c>
      <c r="C341" t="s">
        <v>473</v>
      </c>
      <c r="G341" s="200">
        <v>14652312</v>
      </c>
      <c r="H341" s="4">
        <f t="shared" si="287"/>
        <v>2.4377146811210416E-3</v>
      </c>
      <c r="I341" s="200">
        <v>1356741</v>
      </c>
      <c r="J341" s="200">
        <v>14991945</v>
      </c>
      <c r="K341" s="4">
        <f t="shared" si="267"/>
        <v>2.4427888933443533E-3</v>
      </c>
      <c r="L341" s="200">
        <v>993775</v>
      </c>
      <c r="M341">
        <v>1970</v>
      </c>
      <c r="N341" t="s">
        <v>483</v>
      </c>
      <c r="O341" t="s">
        <v>473</v>
      </c>
      <c r="P341" s="200">
        <v>14693532</v>
      </c>
      <c r="Q341" s="4">
        <f t="shared" si="268"/>
        <v>2.4282564369122917E-3</v>
      </c>
      <c r="R341">
        <v>1970</v>
      </c>
      <c r="S341" t="s">
        <v>483</v>
      </c>
      <c r="T341" t="s">
        <v>473</v>
      </c>
      <c r="U341" s="200">
        <v>14740190</v>
      </c>
      <c r="V341" s="4">
        <f t="shared" si="269"/>
        <v>2.4920299451388402E-3</v>
      </c>
      <c r="W341">
        <v>1970</v>
      </c>
      <c r="X341" t="s">
        <v>483</v>
      </c>
      <c r="Y341" t="s">
        <v>473</v>
      </c>
      <c r="Z341" s="157">
        <f>SUM(Z413:Z415)</f>
        <v>15869260</v>
      </c>
      <c r="AA341" s="161">
        <f t="shared" si="270"/>
        <v>2.6218910996190108E-3</v>
      </c>
      <c r="AB341">
        <v>1970</v>
      </c>
      <c r="AC341" t="s">
        <v>483</v>
      </c>
      <c r="AD341" s="157">
        <v>16487818</v>
      </c>
      <c r="AE341" s="161">
        <f t="shared" si="271"/>
        <v>2.6745485005999353E-3</v>
      </c>
      <c r="AF341">
        <v>1970</v>
      </c>
      <c r="AG341" t="s">
        <v>483</v>
      </c>
      <c r="AH341" s="157">
        <f>SUM(AH413:AH415)</f>
        <v>15957672</v>
      </c>
      <c r="AI341" s="161">
        <f t="shared" si="272"/>
        <v>2.6753207010712723E-3</v>
      </c>
      <c r="AJ341">
        <v>1970</v>
      </c>
      <c r="AK341" t="s">
        <v>483</v>
      </c>
      <c r="AL341" s="157">
        <f>SUM(AL413:AL415)</f>
        <v>15302844</v>
      </c>
      <c r="AM341" s="161">
        <f t="shared" si="273"/>
        <v>2.6844167394516243E-3</v>
      </c>
      <c r="AN341">
        <v>1970</v>
      </c>
      <c r="AO341" t="s">
        <v>483</v>
      </c>
      <c r="AP341" s="157">
        <f>SUM(AP413:AP415)</f>
        <v>15584578</v>
      </c>
      <c r="AQ341" s="161">
        <f t="shared" si="274"/>
        <v>2.6995138647888466E-3</v>
      </c>
      <c r="AR341" s="179">
        <f t="shared" si="288"/>
        <v>-46658</v>
      </c>
      <c r="AS341" s="4">
        <f t="shared" si="289"/>
        <v>-6.3773508226548561E-5</v>
      </c>
      <c r="AT341" s="4">
        <f t="shared" si="275"/>
        <v>-3.1653594695862128E-3</v>
      </c>
      <c r="AU341" s="4">
        <f t="shared" si="290"/>
        <v>-2.5590987921694296E-2</v>
      </c>
      <c r="AV341" s="3">
        <f t="shared" si="291"/>
        <v>-1129070</v>
      </c>
      <c r="AW341" s="164">
        <f t="shared" si="292"/>
        <v>-1.2986115448017062E-4</v>
      </c>
      <c r="AX341" s="4">
        <f t="shared" si="276"/>
        <v>-7.1148245097755025E-2</v>
      </c>
      <c r="AY341" s="4">
        <f t="shared" si="293"/>
        <v>-4.9529575999186559E-2</v>
      </c>
      <c r="AZ341" s="157">
        <f t="shared" si="277"/>
        <v>-618558</v>
      </c>
      <c r="BA341" s="164">
        <f t="shared" si="294"/>
        <v>-5.265740098092447E-5</v>
      </c>
      <c r="BB341" s="4">
        <f t="shared" si="278"/>
        <v>-3.7516061858518815E-2</v>
      </c>
      <c r="BC341" s="4">
        <f t="shared" si="295"/>
        <v>-1.9688332804251911E-2</v>
      </c>
      <c r="BD341" s="157">
        <f t="shared" si="279"/>
        <v>530146</v>
      </c>
      <c r="BE341" s="4">
        <f t="shared" si="296"/>
        <v>-7.7220047133702563E-7</v>
      </c>
      <c r="BF341" s="4">
        <f t="shared" si="280"/>
        <v>3.3222013837607388E-2</v>
      </c>
      <c r="BG341" s="4">
        <f t="shared" si="297"/>
        <v>-2.8863846903581135E-4</v>
      </c>
      <c r="BH341" s="157">
        <f t="shared" si="281"/>
        <v>654828</v>
      </c>
      <c r="BI341" s="4">
        <f t="shared" si="298"/>
        <v>-9.0960383803519521E-6</v>
      </c>
      <c r="BJ341" s="4">
        <f t="shared" si="282"/>
        <v>4.2791261545893036E-2</v>
      </c>
      <c r="BK341" s="4">
        <f t="shared" si="299"/>
        <v>-3.3884598641752252E-3</v>
      </c>
      <c r="BL341" s="159">
        <f t="shared" si="283"/>
        <v>-281734</v>
      </c>
      <c r="BM341" s="4">
        <f t="shared" si="300"/>
        <v>-1.5097125337222312E-5</v>
      </c>
      <c r="BN341" s="4">
        <f t="shared" si="284"/>
        <v>-1.807774326645226E-2</v>
      </c>
      <c r="BO341" s="4">
        <f t="shared" si="301"/>
        <v>-5.5925348390100582E-3</v>
      </c>
      <c r="BP341" s="157">
        <f t="shared" si="285"/>
        <v>-844388</v>
      </c>
      <c r="BQ341" s="164">
        <f t="shared" si="302"/>
        <v>-7.762276516983576E-5</v>
      </c>
      <c r="BR341" s="4">
        <f t="shared" si="286"/>
        <v>-5.4180998677025458E-2</v>
      </c>
      <c r="BS341" s="4">
        <f t="shared" si="303"/>
        <v>-2.8754349508002004E-2</v>
      </c>
    </row>
    <row r="342" spans="1:71" x14ac:dyDescent="0.35">
      <c r="A342">
        <v>1978</v>
      </c>
      <c r="B342" t="s">
        <v>484</v>
      </c>
      <c r="C342" t="s">
        <v>473</v>
      </c>
      <c r="G342" s="200">
        <v>5607242</v>
      </c>
      <c r="H342" s="4">
        <f t="shared" si="287"/>
        <v>9.3288049995103237E-4</v>
      </c>
      <c r="I342" s="200">
        <v>966900</v>
      </c>
      <c r="J342" s="200">
        <v>5499375</v>
      </c>
      <c r="K342" s="4">
        <f t="shared" si="267"/>
        <v>8.9606866689649698E-4</v>
      </c>
      <c r="L342" s="200">
        <v>802609</v>
      </c>
      <c r="M342">
        <v>1978</v>
      </c>
      <c r="N342" t="s">
        <v>484</v>
      </c>
      <c r="O342" t="s">
        <v>473</v>
      </c>
      <c r="P342" s="200">
        <v>4893024</v>
      </c>
      <c r="Q342" s="4">
        <f t="shared" si="268"/>
        <v>8.0862225800892049E-4</v>
      </c>
      <c r="R342">
        <v>1978</v>
      </c>
      <c r="S342" t="s">
        <v>484</v>
      </c>
      <c r="T342" t="s">
        <v>473</v>
      </c>
      <c r="U342" s="200">
        <v>4651250</v>
      </c>
      <c r="V342" s="4">
        <f t="shared" si="269"/>
        <v>7.8635718279934186E-4</v>
      </c>
      <c r="W342">
        <v>1978</v>
      </c>
      <c r="X342" t="s">
        <v>484</v>
      </c>
      <c r="Y342" t="s">
        <v>473</v>
      </c>
      <c r="Z342" s="157">
        <f>SUM(Z418:Z419)</f>
        <v>4713113</v>
      </c>
      <c r="AA342" s="161">
        <f t="shared" si="270"/>
        <v>7.7869220279954169E-4</v>
      </c>
      <c r="AB342">
        <v>1978</v>
      </c>
      <c r="AC342" t="s">
        <v>484</v>
      </c>
      <c r="AD342" s="157">
        <v>4861278</v>
      </c>
      <c r="AE342" s="161">
        <f t="shared" si="271"/>
        <v>7.8856546002020723E-4</v>
      </c>
      <c r="AF342">
        <v>1978</v>
      </c>
      <c r="AG342" t="s">
        <v>484</v>
      </c>
      <c r="AH342" s="157">
        <f>SUM(AH418:AH419)</f>
        <v>4471889</v>
      </c>
      <c r="AI342" s="161">
        <f t="shared" si="272"/>
        <v>7.4971695210886093E-4</v>
      </c>
      <c r="AJ342">
        <v>1978</v>
      </c>
      <c r="AK342" t="s">
        <v>484</v>
      </c>
      <c r="AL342" s="157">
        <f>SUM(AL418:AL419)</f>
        <v>3613137</v>
      </c>
      <c r="AM342" s="161">
        <f t="shared" si="273"/>
        <v>6.3381456706557442E-4</v>
      </c>
      <c r="AN342">
        <v>1978</v>
      </c>
      <c r="AO342" t="s">
        <v>484</v>
      </c>
      <c r="AP342" s="157">
        <f>SUM(AP418:AP419)</f>
        <v>3453064</v>
      </c>
      <c r="AQ342" s="161">
        <f t="shared" si="274"/>
        <v>5.9812939073507372E-4</v>
      </c>
      <c r="AR342" s="179">
        <f t="shared" si="288"/>
        <v>241774</v>
      </c>
      <c r="AS342" s="4">
        <f t="shared" si="289"/>
        <v>2.2265075209578628E-5</v>
      </c>
      <c r="AT342" s="4">
        <f t="shared" si="275"/>
        <v>5.1980435366836872E-2</v>
      </c>
      <c r="AU342" s="4">
        <f t="shared" si="290"/>
        <v>2.8314200844859711E-2</v>
      </c>
      <c r="AV342" s="3">
        <f t="shared" si="291"/>
        <v>-61863</v>
      </c>
      <c r="AW342" s="164">
        <f t="shared" si="292"/>
        <v>7.6649799998001686E-6</v>
      </c>
      <c r="AX342" s="4">
        <f t="shared" si="276"/>
        <v>-1.3125719667659146E-2</v>
      </c>
      <c r="AY342" s="4">
        <f t="shared" si="293"/>
        <v>9.8434015034992717E-3</v>
      </c>
      <c r="AZ342" s="157">
        <f t="shared" si="277"/>
        <v>-148165</v>
      </c>
      <c r="BA342" s="164">
        <f t="shared" si="294"/>
        <v>-9.8732572206655352E-6</v>
      </c>
      <c r="BB342" s="4">
        <f t="shared" si="278"/>
        <v>-3.0478610768608583E-2</v>
      </c>
      <c r="BC342" s="4">
        <f t="shared" si="295"/>
        <v>-1.2520529646850789E-2</v>
      </c>
      <c r="BD342" s="157">
        <f t="shared" si="279"/>
        <v>389389</v>
      </c>
      <c r="BE342" s="4">
        <f t="shared" si="296"/>
        <v>3.8848507911346301E-5</v>
      </c>
      <c r="BF342" s="4">
        <f t="shared" si="280"/>
        <v>8.7074835712603785E-2</v>
      </c>
      <c r="BG342" s="4">
        <f t="shared" si="297"/>
        <v>5.1817566352301704E-2</v>
      </c>
      <c r="BH342" s="157">
        <f t="shared" si="281"/>
        <v>858752</v>
      </c>
      <c r="BI342" s="4">
        <f t="shared" si="298"/>
        <v>1.1590238504328651E-4</v>
      </c>
      <c r="BJ342" s="4">
        <f t="shared" si="282"/>
        <v>0.23767490687455251</v>
      </c>
      <c r="BK342" s="4">
        <f t="shared" si="299"/>
        <v>0.18286481735484514</v>
      </c>
      <c r="BL342" s="159">
        <f t="shared" si="283"/>
        <v>160073</v>
      </c>
      <c r="BM342" s="4">
        <f t="shared" si="300"/>
        <v>3.5685176330500692E-5</v>
      </c>
      <c r="BN342" s="4">
        <f t="shared" si="284"/>
        <v>4.6356800800680206E-2</v>
      </c>
      <c r="BO342" s="4">
        <f t="shared" si="301"/>
        <v>5.9661298848139262E-2</v>
      </c>
      <c r="BP342" s="157">
        <f t="shared" si="285"/>
        <v>1198186</v>
      </c>
      <c r="BQ342" s="164">
        <f t="shared" si="302"/>
        <v>1.8056281206446797E-4</v>
      </c>
      <c r="BR342" s="4">
        <f t="shared" si="286"/>
        <v>0.3469921206209905</v>
      </c>
      <c r="BS342" s="4">
        <f t="shared" si="303"/>
        <v>0.30187918343648773</v>
      </c>
    </row>
    <row r="343" spans="1:71" x14ac:dyDescent="0.35">
      <c r="A343">
        <v>1979</v>
      </c>
      <c r="B343" t="s">
        <v>608</v>
      </c>
      <c r="C343" t="s">
        <v>473</v>
      </c>
      <c r="G343" s="200">
        <v>20148150</v>
      </c>
      <c r="H343" s="4">
        <f t="shared" si="287"/>
        <v>3.3520608251058886E-3</v>
      </c>
      <c r="I343" s="200">
        <v>909502</v>
      </c>
      <c r="J343" s="200">
        <v>22080600</v>
      </c>
      <c r="K343" s="4">
        <f t="shared" si="267"/>
        <v>3.5978149892078267E-3</v>
      </c>
      <c r="L343" s="200">
        <v>1108322</v>
      </c>
      <c r="M343">
        <v>1979</v>
      </c>
      <c r="N343" t="s">
        <v>608</v>
      </c>
      <c r="O343" t="s">
        <v>473</v>
      </c>
      <c r="P343" s="200">
        <f>SUM(P421:P423)</f>
        <v>22834419</v>
      </c>
      <c r="Q343" s="4">
        <f t="shared" si="268"/>
        <v>3.7736212722647173E-3</v>
      </c>
      <c r="R343">
        <v>1979</v>
      </c>
      <c r="S343" t="s">
        <v>608</v>
      </c>
      <c r="T343" t="s">
        <v>473</v>
      </c>
      <c r="U343" s="200">
        <f>SUM(U421:U423)</f>
        <v>22819381</v>
      </c>
      <c r="V343" s="4">
        <f t="shared" si="269"/>
        <v>3.8579272574866602E-3</v>
      </c>
      <c r="W343">
        <v>1979</v>
      </c>
      <c r="X343" t="s">
        <v>608</v>
      </c>
      <c r="Y343" t="s">
        <v>473</v>
      </c>
      <c r="Z343" s="200">
        <f>SUM(Z421:Z423)</f>
        <v>23098877</v>
      </c>
      <c r="AA343" s="161">
        <f t="shared" si="270"/>
        <v>3.8163556471753741E-3</v>
      </c>
      <c r="AD343" s="200">
        <f>SUM(AD421:AD423)</f>
        <v>24077841</v>
      </c>
      <c r="AE343" s="161">
        <f t="shared" si="271"/>
        <v>3.9057535414470036E-3</v>
      </c>
      <c r="AH343" s="200">
        <f>SUM(AH421:AH423)</f>
        <v>22401527</v>
      </c>
      <c r="AI343" s="161">
        <f t="shared" si="272"/>
        <v>3.7556398526493737E-3</v>
      </c>
      <c r="AL343" s="200">
        <f>SUM(AL421:AL423)</f>
        <v>21795788</v>
      </c>
      <c r="AM343" s="161">
        <f t="shared" si="273"/>
        <v>3.8234055157811736E-3</v>
      </c>
      <c r="AN343"/>
      <c r="AP343" s="200">
        <f>SUM(AP421:AP423)</f>
        <v>22372157</v>
      </c>
      <c r="AQ343" s="161">
        <f t="shared" si="274"/>
        <v>3.8752379439939183E-3</v>
      </c>
      <c r="AR343" s="179">
        <f t="shared" si="288"/>
        <v>15038</v>
      </c>
      <c r="AS343" s="4">
        <f t="shared" si="289"/>
        <v>-8.4305985221942888E-5</v>
      </c>
      <c r="AT343" s="4">
        <f t="shared" si="275"/>
        <v>6.5900122356517905E-4</v>
      </c>
      <c r="AU343" s="4">
        <f t="shared" si="290"/>
        <v>-2.1852663255466889E-2</v>
      </c>
      <c r="AV343" s="3">
        <f t="shared" si="291"/>
        <v>-279496</v>
      </c>
      <c r="AW343" s="164">
        <f t="shared" si="292"/>
        <v>4.1571610311286113E-5</v>
      </c>
      <c r="AX343" s="4">
        <f t="shared" si="276"/>
        <v>-1.20999821766227E-2</v>
      </c>
      <c r="AY343" s="4">
        <f t="shared" si="293"/>
        <v>1.0893012642062015E-2</v>
      </c>
      <c r="AZ343" s="157">
        <f t="shared" si="277"/>
        <v>-978964</v>
      </c>
      <c r="BA343" s="164">
        <f t="shared" si="294"/>
        <v>-8.9397894271629579E-5</v>
      </c>
      <c r="BB343" s="4">
        <f t="shared" si="278"/>
        <v>-4.0658296564048249E-2</v>
      </c>
      <c r="BC343" s="4">
        <f t="shared" si="295"/>
        <v>-2.288876994489249E-2</v>
      </c>
      <c r="BD343" s="157">
        <f t="shared" si="279"/>
        <v>1676314</v>
      </c>
      <c r="BE343" s="4">
        <f t="shared" si="296"/>
        <v>1.5011368879762994E-4</v>
      </c>
      <c r="BF343" s="4">
        <f t="shared" si="280"/>
        <v>7.4830345270659446E-2</v>
      </c>
      <c r="BG343" s="4">
        <f t="shared" si="297"/>
        <v>3.997020339736089E-2</v>
      </c>
      <c r="BH343" s="157">
        <f t="shared" si="281"/>
        <v>605739</v>
      </c>
      <c r="BI343" s="4">
        <f t="shared" si="298"/>
        <v>-6.7765663131799918E-5</v>
      </c>
      <c r="BJ343" s="4">
        <f t="shared" si="282"/>
        <v>2.7791562296348268E-2</v>
      </c>
      <c r="BK343" s="4">
        <f t="shared" si="299"/>
        <v>-1.7723901598220737E-2</v>
      </c>
      <c r="BL343" s="159">
        <f t="shared" si="283"/>
        <v>-576369</v>
      </c>
      <c r="BM343" s="4">
        <f t="shared" si="300"/>
        <v>-5.1832428212744697E-5</v>
      </c>
      <c r="BN343" s="4">
        <f t="shared" si="284"/>
        <v>-2.5762781836369198E-2</v>
      </c>
      <c r="BO343" s="4">
        <f t="shared" si="301"/>
        <v>-1.3375289198196919E-2</v>
      </c>
      <c r="BP343" s="157">
        <f t="shared" si="285"/>
        <v>447224</v>
      </c>
      <c r="BQ343" s="164">
        <f t="shared" si="302"/>
        <v>-5.8882296818544254E-5</v>
      </c>
      <c r="BR343" s="4">
        <f t="shared" si="286"/>
        <v>1.9990204788925808E-2</v>
      </c>
      <c r="BS343" s="4">
        <f t="shared" si="303"/>
        <v>-1.5194498420362459E-2</v>
      </c>
    </row>
    <row r="344" spans="1:71" x14ac:dyDescent="0.35">
      <c r="A344">
        <v>1980</v>
      </c>
      <c r="B344" t="s">
        <v>624</v>
      </c>
      <c r="C344" t="s">
        <v>473</v>
      </c>
      <c r="G344" s="200">
        <v>16157228</v>
      </c>
      <c r="H344" s="4">
        <f t="shared" si="287"/>
        <v>2.6880885352304784E-3</v>
      </c>
      <c r="I344" s="200">
        <v>1892108</v>
      </c>
      <c r="J344" s="200">
        <f>+J426+J427</f>
        <v>15697515</v>
      </c>
      <c r="K344" s="5">
        <f t="shared" ref="K344:L344" si="304">+K426+K427</f>
        <v>2.5577545338584416E-3</v>
      </c>
      <c r="L344" s="200">
        <f t="shared" si="304"/>
        <v>1497160</v>
      </c>
      <c r="M344">
        <v>1980</v>
      </c>
      <c r="N344" t="s">
        <v>624</v>
      </c>
      <c r="O344" t="s">
        <v>473</v>
      </c>
      <c r="P344" s="200">
        <f>+P426+P427</f>
        <v>15430008</v>
      </c>
      <c r="Q344" s="5">
        <f t="shared" ref="Q344" si="305">+Q426+Q427</f>
        <v>2.549966628010757E-3</v>
      </c>
      <c r="R344">
        <v>1980</v>
      </c>
      <c r="S344" t="s">
        <v>624</v>
      </c>
      <c r="T344" t="s">
        <v>473</v>
      </c>
      <c r="U344" s="200">
        <f>+U426+U427</f>
        <v>14922950</v>
      </c>
      <c r="V344" s="5">
        <f t="shared" ref="V344" si="306">+V426+V427</f>
        <v>2.5229280131266732E-3</v>
      </c>
      <c r="W344">
        <v>1980</v>
      </c>
      <c r="X344" t="s">
        <v>624</v>
      </c>
      <c r="Y344" t="s">
        <v>473</v>
      </c>
      <c r="Z344" s="200">
        <f t="shared" ref="Z344:AQ344" si="307">+Z426+Z427</f>
        <v>15170170</v>
      </c>
      <c r="AA344" s="5">
        <f t="shared" si="307"/>
        <v>2.5063886849611972E-3</v>
      </c>
      <c r="AB344" s="200">
        <f t="shared" si="307"/>
        <v>814</v>
      </c>
      <c r="AC344" s="5" t="e">
        <f t="shared" si="307"/>
        <v>#VALUE!</v>
      </c>
      <c r="AD344" s="200">
        <f t="shared" si="307"/>
        <v>15339292.359999999</v>
      </c>
      <c r="AE344" s="5">
        <f t="shared" si="307"/>
        <v>2.4882420088396199E-3</v>
      </c>
      <c r="AF344" s="200">
        <f t="shared" si="307"/>
        <v>814</v>
      </c>
      <c r="AG344" s="5" t="e">
        <f t="shared" si="307"/>
        <v>#VALUE!</v>
      </c>
      <c r="AH344" s="200">
        <f t="shared" si="307"/>
        <v>14325215</v>
      </c>
      <c r="AI344" s="5">
        <f t="shared" si="307"/>
        <v>2.401637546930198E-3</v>
      </c>
      <c r="AJ344" s="200">
        <f t="shared" si="307"/>
        <v>814</v>
      </c>
      <c r="AK344" s="5" t="e">
        <f t="shared" si="307"/>
        <v>#VALUE!</v>
      </c>
      <c r="AL344" s="200">
        <f t="shared" si="307"/>
        <v>13242633</v>
      </c>
      <c r="AM344" s="5">
        <f t="shared" si="307"/>
        <v>2.3230156237372922E-3</v>
      </c>
      <c r="AN344" s="200">
        <f t="shared" si="307"/>
        <v>814</v>
      </c>
      <c r="AO344" s="5" t="e">
        <f t="shared" si="307"/>
        <v>#VALUE!</v>
      </c>
      <c r="AP344" s="200">
        <f t="shared" si="307"/>
        <v>13593825</v>
      </c>
      <c r="AQ344" s="5">
        <f t="shared" si="307"/>
        <v>2.3546816001699397E-3</v>
      </c>
      <c r="AR344" s="179"/>
      <c r="AS344" s="4"/>
      <c r="AT344" s="4"/>
      <c r="AU344" s="4"/>
      <c r="AV344" s="3"/>
      <c r="AW344" s="164"/>
      <c r="AX344" s="4"/>
      <c r="AY344" s="4"/>
      <c r="AZ344" s="157"/>
      <c r="BA344" s="164"/>
      <c r="BB344" s="4"/>
      <c r="BC344" s="4"/>
      <c r="BD344" s="157"/>
      <c r="BE344" s="4"/>
      <c r="BF344" s="4"/>
      <c r="BG344" s="4"/>
      <c r="BH344" s="157"/>
      <c r="BI344" s="4"/>
      <c r="BJ344" s="4"/>
      <c r="BK344" s="4"/>
      <c r="BL344" s="159"/>
      <c r="BM344" s="4"/>
      <c r="BN344" s="4"/>
      <c r="BO344" s="4"/>
      <c r="BP344" s="157"/>
      <c r="BQ344" s="164"/>
      <c r="BR344" s="4"/>
      <c r="BS344" s="4"/>
    </row>
    <row r="345" spans="1:71" x14ac:dyDescent="0.35">
      <c r="A345">
        <v>1982</v>
      </c>
      <c r="B345" t="s">
        <v>625</v>
      </c>
      <c r="C345" t="s">
        <v>473</v>
      </c>
      <c r="G345" s="200">
        <v>14939162</v>
      </c>
      <c r="H345" s="4">
        <f t="shared" si="287"/>
        <v>2.4854381022630136E-3</v>
      </c>
      <c r="I345" s="200">
        <v>2395439</v>
      </c>
      <c r="J345" s="200">
        <f>+J429+J430+J431+J433+J435</f>
        <v>14534289</v>
      </c>
      <c r="K345" s="5">
        <f t="shared" ref="K345:L345" si="308">+K429+K430+K431+K433+K435</f>
        <v>2.3682183827286592E-3</v>
      </c>
      <c r="L345" s="200">
        <f t="shared" si="308"/>
        <v>1766537</v>
      </c>
      <c r="M345">
        <v>1982</v>
      </c>
      <c r="N345" t="s">
        <v>625</v>
      </c>
      <c r="O345" t="s">
        <v>473</v>
      </c>
      <c r="P345" s="200">
        <f>+P429+P430+P431+P433+P435</f>
        <v>14840544</v>
      </c>
      <c r="Q345" s="5">
        <f t="shared" ref="Q345" si="309">+Q429+Q430+Q431+Q433+Q435</f>
        <v>2.4525516734356374E-3</v>
      </c>
      <c r="R345">
        <v>1982</v>
      </c>
      <c r="S345" t="s">
        <v>625</v>
      </c>
      <c r="T345" t="s">
        <v>473</v>
      </c>
      <c r="U345" s="200">
        <f>+U429+U430+U431+U433+U435</f>
        <v>14358384</v>
      </c>
      <c r="V345" s="5">
        <f t="shared" ref="V345" si="310">+V429+V430+V431+V433+V435</f>
        <v>2.4274804389768654E-3</v>
      </c>
      <c r="W345">
        <v>1982</v>
      </c>
      <c r="X345" t="s">
        <v>625</v>
      </c>
      <c r="Y345" t="s">
        <v>473</v>
      </c>
      <c r="Z345" s="200">
        <f t="shared" ref="Z345:AQ345" si="311">+Z429+Z430+Z431+Z433+Z435</f>
        <v>15141038</v>
      </c>
      <c r="AA345" s="5">
        <f t="shared" si="311"/>
        <v>2.5015755473911968E-3</v>
      </c>
      <c r="AB345" s="200">
        <f t="shared" si="311"/>
        <v>5743</v>
      </c>
      <c r="AC345" s="5" t="e">
        <f t="shared" si="311"/>
        <v>#VALUE!</v>
      </c>
      <c r="AD345" s="200">
        <f t="shared" si="311"/>
        <v>15447847</v>
      </c>
      <c r="AE345" s="5">
        <f t="shared" si="311"/>
        <v>2.5058510490197803E-3</v>
      </c>
      <c r="AF345" s="200">
        <f t="shared" si="311"/>
        <v>5743</v>
      </c>
      <c r="AG345" s="5" t="e">
        <f t="shared" si="311"/>
        <v>#VALUE!</v>
      </c>
      <c r="AH345" s="200">
        <f t="shared" si="311"/>
        <v>14375617</v>
      </c>
      <c r="AI345" s="5">
        <f t="shared" si="311"/>
        <v>2.410087495893643E-3</v>
      </c>
      <c r="AJ345" s="200">
        <f t="shared" si="311"/>
        <v>5743</v>
      </c>
      <c r="AK345" s="5" t="e">
        <f t="shared" si="311"/>
        <v>#VALUE!</v>
      </c>
      <c r="AL345" s="200">
        <f t="shared" si="311"/>
        <v>13314686</v>
      </c>
      <c r="AM345" s="5">
        <f t="shared" si="311"/>
        <v>2.3356551225995757E-3</v>
      </c>
      <c r="AN345" s="200">
        <f t="shared" si="311"/>
        <v>5743</v>
      </c>
      <c r="AO345" s="5" t="e">
        <f t="shared" si="311"/>
        <v>#VALUE!</v>
      </c>
      <c r="AP345" s="200">
        <f t="shared" si="311"/>
        <v>13372856</v>
      </c>
      <c r="AQ345" s="5">
        <f t="shared" si="311"/>
        <v>2.3164060126507572E-3</v>
      </c>
      <c r="AR345" s="179"/>
      <c r="AS345" s="4"/>
      <c r="AT345" s="4"/>
      <c r="AU345" s="4"/>
      <c r="AV345" s="3"/>
      <c r="AW345" s="164"/>
      <c r="AX345" s="4"/>
      <c r="AY345" s="4"/>
      <c r="AZ345" s="157"/>
      <c r="BA345" s="164"/>
      <c r="BB345" s="4"/>
      <c r="BC345" s="4"/>
      <c r="BD345" s="157"/>
      <c r="BE345" s="4"/>
      <c r="BF345" s="4"/>
      <c r="BG345" s="4"/>
      <c r="BH345" s="157"/>
      <c r="BI345" s="4"/>
      <c r="BJ345" s="4"/>
      <c r="BK345" s="4"/>
      <c r="BL345" s="159"/>
      <c r="BM345" s="4"/>
      <c r="BN345" s="4"/>
      <c r="BO345" s="4"/>
      <c r="BP345" s="157"/>
      <c r="BQ345" s="164"/>
      <c r="BR345" s="4"/>
      <c r="BS345" s="4"/>
    </row>
    <row r="346" spans="1:71" x14ac:dyDescent="0.35">
      <c r="A346">
        <v>1991</v>
      </c>
      <c r="B346" t="s">
        <v>626</v>
      </c>
      <c r="C346" t="s">
        <v>473</v>
      </c>
      <c r="G346" s="200">
        <v>11391179</v>
      </c>
      <c r="H346" s="4">
        <f t="shared" si="287"/>
        <v>1.8951578620205265E-3</v>
      </c>
      <c r="I346" s="200">
        <v>1581267</v>
      </c>
      <c r="J346" s="200">
        <f>+J432+J434</f>
        <v>11121893</v>
      </c>
      <c r="K346" s="5">
        <f t="shared" ref="K346:L346" si="312">+K432+K434</f>
        <v>1.8122022655075317E-3</v>
      </c>
      <c r="L346" s="200">
        <f t="shared" si="312"/>
        <v>1044377</v>
      </c>
      <c r="M346">
        <v>1991</v>
      </c>
      <c r="N346" t="s">
        <v>626</v>
      </c>
      <c r="O346" t="s">
        <v>473</v>
      </c>
      <c r="P346" s="200">
        <f>+P432+P434</f>
        <v>11439743</v>
      </c>
      <c r="Q346" s="5">
        <f t="shared" ref="Q346" si="313">+Q432+Q434</f>
        <v>1.8905345274623101E-3</v>
      </c>
      <c r="R346">
        <v>1991</v>
      </c>
      <c r="S346" t="s">
        <v>626</v>
      </c>
      <c r="T346" t="s">
        <v>473</v>
      </c>
      <c r="U346" s="200">
        <f>+U432+U434</f>
        <v>10694886</v>
      </c>
      <c r="V346" s="5">
        <f t="shared" ref="V346" si="314">+V432+V434</f>
        <v>1.8081161892652775E-3</v>
      </c>
      <c r="W346">
        <v>1991</v>
      </c>
      <c r="X346" t="s">
        <v>626</v>
      </c>
      <c r="Y346" t="s">
        <v>473</v>
      </c>
      <c r="Z346" s="200">
        <f>+Z432+Z434</f>
        <v>11320353</v>
      </c>
      <c r="AA346" s="5">
        <f t="shared" ref="AA346" si="315">+AA432+AA434</f>
        <v>1.8703287220226631E-3</v>
      </c>
      <c r="AD346" s="200">
        <f t="shared" ref="AD346:AQ346" si="316">+AD432+AD434</f>
        <v>11836597</v>
      </c>
      <c r="AE346" s="5">
        <f t="shared" si="316"/>
        <v>1.9200571451331943E-3</v>
      </c>
      <c r="AF346" s="200">
        <f t="shared" si="316"/>
        <v>2541</v>
      </c>
      <c r="AG346" s="5" t="e">
        <f t="shared" si="316"/>
        <v>#VALUE!</v>
      </c>
      <c r="AH346" s="200">
        <f t="shared" si="316"/>
        <v>10827234</v>
      </c>
      <c r="AI346" s="5">
        <f t="shared" si="316"/>
        <v>1.8151973079496002E-3</v>
      </c>
      <c r="AJ346" s="200">
        <f t="shared" si="316"/>
        <v>2541</v>
      </c>
      <c r="AK346" s="5" t="e">
        <f t="shared" si="316"/>
        <v>#VALUE!</v>
      </c>
      <c r="AL346" s="200">
        <f t="shared" si="316"/>
        <v>9708995</v>
      </c>
      <c r="AM346" s="5">
        <f t="shared" si="316"/>
        <v>1.703146728885959E-3</v>
      </c>
      <c r="AN346" s="200">
        <f t="shared" si="316"/>
        <v>2541</v>
      </c>
      <c r="AO346" s="5" t="e">
        <f t="shared" si="316"/>
        <v>#VALUE!</v>
      </c>
      <c r="AP346" s="200">
        <f t="shared" si="316"/>
        <v>9500692</v>
      </c>
      <c r="AQ346" s="5">
        <f t="shared" si="316"/>
        <v>1.6456813767487626E-3</v>
      </c>
      <c r="AR346" s="179"/>
      <c r="AS346" s="4"/>
      <c r="AT346" s="4"/>
      <c r="AU346" s="4"/>
      <c r="AV346" s="3"/>
      <c r="AW346" s="164"/>
      <c r="AX346" s="4"/>
      <c r="AY346" s="4"/>
      <c r="AZ346" s="157"/>
      <c r="BA346" s="164"/>
      <c r="BB346" s="4"/>
      <c r="BC346" s="4"/>
      <c r="BD346" s="157"/>
      <c r="BE346" s="4"/>
      <c r="BF346" s="4"/>
      <c r="BG346" s="4"/>
      <c r="BH346" s="157"/>
      <c r="BI346" s="4"/>
      <c r="BJ346" s="4"/>
      <c r="BK346" s="4"/>
      <c r="BL346" s="159"/>
      <c r="BM346" s="4"/>
      <c r="BN346" s="4"/>
      <c r="BO346" s="4"/>
      <c r="BP346" s="157"/>
      <c r="BQ346" s="164"/>
      <c r="BR346" s="4"/>
      <c r="BS346" s="4"/>
    </row>
    <row r="347" spans="1:71" x14ac:dyDescent="0.35">
      <c r="A347">
        <v>1992</v>
      </c>
      <c r="B347" t="s">
        <v>685</v>
      </c>
      <c r="C347" t="s">
        <v>473</v>
      </c>
      <c r="G347" s="200">
        <f t="shared" ref="G347:L347" si="317">SUM(G437:G439)</f>
        <v>16604782</v>
      </c>
      <c r="H347" s="4">
        <f t="shared" si="287"/>
        <v>2.7625483854161999E-3</v>
      </c>
      <c r="I347" s="413">
        <f t="shared" si="317"/>
        <v>1309254</v>
      </c>
      <c r="J347" s="200">
        <f t="shared" si="317"/>
        <v>16305864</v>
      </c>
      <c r="K347" s="5">
        <f t="shared" si="317"/>
        <v>2.656878975715528E-3</v>
      </c>
      <c r="L347" s="200">
        <f t="shared" si="317"/>
        <v>1055927</v>
      </c>
      <c r="M347">
        <v>1992</v>
      </c>
      <c r="N347" t="s">
        <v>685</v>
      </c>
      <c r="O347" t="s">
        <v>473</v>
      </c>
      <c r="P347" s="200">
        <f t="shared" ref="P347:Q347" si="318">SUM(P437:P439)</f>
        <v>15647066</v>
      </c>
      <c r="Q347" s="5">
        <f t="shared" si="318"/>
        <v>2.5858376824096111E-3</v>
      </c>
      <c r="R347">
        <v>1992</v>
      </c>
      <c r="S347" t="s">
        <v>685</v>
      </c>
      <c r="T347" t="s">
        <v>473</v>
      </c>
      <c r="U347" s="200">
        <f t="shared" ref="U347:V347" si="319">SUM(U437:U439)</f>
        <v>15356399</v>
      </c>
      <c r="V347" s="5">
        <f t="shared" si="319"/>
        <v>2.5962084720414151E-3</v>
      </c>
      <c r="W347">
        <v>1992</v>
      </c>
      <c r="X347" t="s">
        <v>685</v>
      </c>
      <c r="Y347" t="s">
        <v>473</v>
      </c>
      <c r="Z347" s="200">
        <f t="shared" ref="Z347:AA347" si="320">SUM(Z437:Z439)</f>
        <v>15813257</v>
      </c>
      <c r="AA347" s="5">
        <f t="shared" si="320"/>
        <v>2.6126383829043081E-3</v>
      </c>
      <c r="AD347" s="200">
        <f t="shared" ref="AD347:AE347" si="321">SUM(AD437:AD439)</f>
        <v>16434488</v>
      </c>
      <c r="AE347" s="5">
        <f t="shared" si="321"/>
        <v>2.6658976487081332E-3</v>
      </c>
      <c r="AH347" s="200">
        <f t="shared" ref="AH347:AI347" si="322">SUM(AH437:AH439)</f>
        <v>16163344</v>
      </c>
      <c r="AI347" s="5">
        <f t="shared" si="322"/>
        <v>2.7098018308520282E-3</v>
      </c>
      <c r="AL347" s="200">
        <f t="shared" ref="AL347:AM347" si="323">SUM(AL437:AL439)</f>
        <v>15332516</v>
      </c>
      <c r="AM347" s="5">
        <f t="shared" si="323"/>
        <v>2.6896217858791384E-3</v>
      </c>
      <c r="AN347"/>
      <c r="AP347" s="200">
        <f t="shared" ref="AP347:AQ347" si="324">SUM(AP437:AP439)</f>
        <v>15032927</v>
      </c>
      <c r="AQ347" s="5">
        <f t="shared" si="324"/>
        <v>2.6039585329072495E-3</v>
      </c>
      <c r="AR347" s="179"/>
      <c r="AS347" s="4"/>
      <c r="AT347" s="4"/>
      <c r="AU347" s="4"/>
      <c r="AV347" s="3"/>
      <c r="AW347" s="164"/>
      <c r="AX347" s="4"/>
      <c r="AY347" s="4"/>
      <c r="AZ347" s="157"/>
      <c r="BA347" s="164"/>
      <c r="BB347" s="4"/>
      <c r="BC347" s="4"/>
      <c r="BD347" s="157"/>
      <c r="BE347" s="4"/>
      <c r="BF347" s="4"/>
      <c r="BG347" s="4"/>
      <c r="BH347" s="157"/>
      <c r="BI347" s="4"/>
      <c r="BJ347" s="4"/>
      <c r="BK347" s="4"/>
      <c r="BL347" s="159"/>
      <c r="BM347" s="4"/>
      <c r="BN347" s="4"/>
      <c r="BO347" s="4"/>
      <c r="BP347" s="157"/>
      <c r="BQ347" s="164"/>
      <c r="BR347" s="4"/>
      <c r="BS347" s="4"/>
    </row>
    <row r="348" spans="1:71" x14ac:dyDescent="0.35">
      <c r="J348" s="200"/>
      <c r="K348" s="4"/>
      <c r="L348" s="200"/>
      <c r="P348" s="200"/>
      <c r="Q348" s="4"/>
      <c r="U348" s="200"/>
      <c r="V348" s="4"/>
      <c r="Z348" s="200"/>
      <c r="AA348" s="161"/>
      <c r="AD348" s="200"/>
      <c r="AE348" s="161"/>
      <c r="AH348" s="200"/>
      <c r="AI348" s="161"/>
      <c r="AL348" s="200"/>
      <c r="AM348" s="161"/>
      <c r="AN348"/>
      <c r="AP348" s="200"/>
      <c r="AQ348" s="161"/>
      <c r="AR348" s="179"/>
      <c r="AS348" s="4"/>
      <c r="AT348" s="4"/>
      <c r="AU348" s="4"/>
      <c r="AV348" s="3"/>
      <c r="AW348" s="164"/>
      <c r="AX348" s="4"/>
      <c r="AY348" s="4"/>
      <c r="AZ348" s="157"/>
      <c r="BA348" s="164"/>
      <c r="BB348" s="4"/>
      <c r="BC348" s="4"/>
      <c r="BD348" s="157"/>
      <c r="BE348" s="4"/>
      <c r="BF348" s="4"/>
      <c r="BG348" s="4"/>
      <c r="BH348" s="157"/>
      <c r="BI348" s="4"/>
      <c r="BJ348" s="4"/>
      <c r="BK348" s="4"/>
      <c r="BL348" s="159"/>
      <c r="BM348" s="4"/>
      <c r="BN348" s="4"/>
      <c r="BO348" s="4"/>
      <c r="BP348" s="157"/>
      <c r="BQ348" s="164"/>
      <c r="BR348" s="4"/>
      <c r="BS348" s="4"/>
    </row>
    <row r="349" spans="1:71" x14ac:dyDescent="0.35">
      <c r="J349" s="200"/>
      <c r="K349" s="4"/>
      <c r="L349" s="200"/>
      <c r="P349" s="200"/>
      <c r="Q349" s="4"/>
      <c r="U349" s="200"/>
      <c r="V349" s="4"/>
      <c r="Z349" s="200"/>
      <c r="AA349" s="161"/>
      <c r="AD349" s="200"/>
      <c r="AE349" s="161"/>
      <c r="AH349" s="200"/>
      <c r="AI349" s="161"/>
      <c r="AL349" s="200"/>
      <c r="AM349" s="161"/>
      <c r="AN349"/>
      <c r="AP349" s="200"/>
      <c r="AQ349" s="161"/>
      <c r="AR349" s="179"/>
      <c r="AS349" s="4"/>
      <c r="AT349" s="4"/>
      <c r="AU349" s="4"/>
      <c r="AV349" s="3"/>
      <c r="AW349" s="164"/>
      <c r="AX349" s="4"/>
      <c r="AY349" s="4"/>
      <c r="AZ349" s="157"/>
      <c r="BA349" s="164"/>
      <c r="BB349" s="4"/>
      <c r="BC349" s="4"/>
      <c r="BD349" s="157"/>
      <c r="BE349" s="4"/>
      <c r="BF349" s="4"/>
      <c r="BG349" s="4"/>
      <c r="BH349" s="157"/>
      <c r="BI349" s="4"/>
      <c r="BJ349" s="4"/>
      <c r="BK349" s="4"/>
      <c r="BL349" s="159"/>
      <c r="BM349" s="4"/>
      <c r="BN349" s="4"/>
      <c r="BO349" s="4"/>
      <c r="BP349" s="157"/>
      <c r="BQ349" s="164"/>
      <c r="BR349" s="4"/>
      <c r="BS349" s="4"/>
    </row>
    <row r="350" spans="1:71" x14ac:dyDescent="0.35">
      <c r="J350" s="200"/>
      <c r="K350" s="4"/>
      <c r="L350" s="200"/>
      <c r="P350" s="200"/>
      <c r="Q350" s="4"/>
      <c r="U350" s="200"/>
      <c r="V350" s="4"/>
      <c r="Z350" s="200"/>
      <c r="AA350" s="161"/>
      <c r="AD350" s="200"/>
      <c r="AE350" s="161"/>
      <c r="AH350" s="200"/>
      <c r="AI350" s="161"/>
      <c r="AL350" s="200"/>
      <c r="AM350" s="161"/>
      <c r="AN350"/>
      <c r="AP350" s="200"/>
      <c r="AQ350" s="161"/>
      <c r="AR350" s="179"/>
      <c r="AS350" s="4"/>
      <c r="AT350" s="4"/>
      <c r="AU350" s="4"/>
      <c r="AV350" s="3"/>
      <c r="AW350" s="164"/>
      <c r="AX350" s="4"/>
      <c r="AY350" s="4"/>
      <c r="AZ350" s="157"/>
      <c r="BA350" s="164"/>
      <c r="BB350" s="4"/>
      <c r="BC350" s="4"/>
      <c r="BD350" s="157"/>
      <c r="BE350" s="4"/>
      <c r="BF350" s="4"/>
      <c r="BG350" s="4"/>
      <c r="BH350" s="157"/>
      <c r="BI350" s="4"/>
      <c r="BJ350" s="4"/>
      <c r="BK350" s="4"/>
      <c r="BL350" s="159"/>
      <c r="BM350" s="4"/>
      <c r="BN350" s="4"/>
      <c r="BO350" s="4"/>
      <c r="BP350" s="157"/>
      <c r="BQ350" s="164"/>
      <c r="BR350" s="4"/>
      <c r="BS350" s="4"/>
    </row>
    <row r="351" spans="1:71" x14ac:dyDescent="0.35">
      <c r="P351" s="200"/>
      <c r="Q351" s="4"/>
      <c r="U351" s="200"/>
      <c r="V351" s="4"/>
      <c r="Z351" s="200"/>
      <c r="AA351" s="161"/>
      <c r="AD351" s="200"/>
      <c r="AE351" s="161"/>
      <c r="AH351" s="200"/>
      <c r="AI351" s="161"/>
      <c r="AL351" s="200"/>
      <c r="AM351" s="161"/>
      <c r="AN351"/>
      <c r="AP351" s="200"/>
      <c r="AQ351" s="161"/>
      <c r="AR351" s="175"/>
      <c r="AS351" s="4"/>
      <c r="AT351" s="4"/>
      <c r="AU351" s="4"/>
      <c r="AV351" s="3"/>
      <c r="AW351" s="411"/>
      <c r="AX351" s="4"/>
      <c r="AY351" s="4"/>
      <c r="AZ351" s="4"/>
      <c r="BA351" s="4"/>
      <c r="BB351" s="4"/>
      <c r="BC351" s="4"/>
      <c r="BD351" s="157"/>
      <c r="BE351" s="4"/>
      <c r="BF351" s="167"/>
      <c r="BG351" s="167"/>
      <c r="BH351" s="157"/>
      <c r="BI351" s="4"/>
      <c r="BJ351" s="167"/>
      <c r="BK351" s="167"/>
      <c r="BL351" s="167"/>
      <c r="BM351" s="4"/>
      <c r="BN351" s="167"/>
      <c r="BO351" s="167"/>
      <c r="BP351" s="157"/>
      <c r="BQ351" s="4"/>
      <c r="BR351" s="167"/>
      <c r="BS351" s="167"/>
    </row>
    <row r="352" spans="1:71" x14ac:dyDescent="0.35">
      <c r="P352" s="200"/>
      <c r="AF352">
        <v>844</v>
      </c>
      <c r="AG352" t="s">
        <v>548</v>
      </c>
      <c r="AH352" s="3">
        <v>3565975</v>
      </c>
      <c r="AI352" s="161"/>
      <c r="AJ352">
        <v>381</v>
      </c>
      <c r="AK352" t="s">
        <v>549</v>
      </c>
      <c r="AL352" s="3">
        <v>7013677</v>
      </c>
      <c r="AM352" s="161">
        <f t="shared" ref="AM352:AM358" si="325">+AL352/AL$5</f>
        <v>1.2303354816860742E-3</v>
      </c>
      <c r="AN352" s="13">
        <v>241</v>
      </c>
      <c r="AO352" s="3" t="s">
        <v>544</v>
      </c>
      <c r="AP352" s="3">
        <v>4959114</v>
      </c>
      <c r="AQ352" s="161">
        <f t="shared" ref="AQ352:AQ379" si="326">+AP352/AP$5</f>
        <v>8.5900285526297067E-4</v>
      </c>
      <c r="AR352" s="175"/>
      <c r="AS352" s="4"/>
      <c r="AT352" s="4"/>
      <c r="AU352" s="4"/>
      <c r="AV352" s="3"/>
      <c r="AW352" s="411"/>
      <c r="AX352" s="4"/>
      <c r="AY352" s="4"/>
      <c r="AZ352" s="4"/>
      <c r="BA352" s="4"/>
      <c r="BH352" s="157"/>
      <c r="BI352" s="4"/>
      <c r="BJ352" s="167"/>
      <c r="BK352" s="167"/>
      <c r="BL352" s="167"/>
      <c r="BM352" s="4"/>
      <c r="BN352" s="167"/>
      <c r="BO352" s="167"/>
    </row>
    <row r="353" spans="16:67" x14ac:dyDescent="0.35">
      <c r="P353" s="200"/>
      <c r="AF353">
        <v>846</v>
      </c>
      <c r="AG353" t="s">
        <v>551</v>
      </c>
      <c r="AH353" s="3">
        <v>1792841</v>
      </c>
      <c r="AJ353">
        <v>424</v>
      </c>
      <c r="AK353" t="s">
        <v>552</v>
      </c>
      <c r="AL353" s="3">
        <v>1215410</v>
      </c>
      <c r="AM353" s="161">
        <f t="shared" si="325"/>
        <v>2.1320657449666863E-4</v>
      </c>
      <c r="AN353" s="13">
        <v>265</v>
      </c>
      <c r="AO353" s="3" t="s">
        <v>553</v>
      </c>
      <c r="AP353" s="3">
        <v>1861590</v>
      </c>
      <c r="AQ353" s="161">
        <f t="shared" si="326"/>
        <v>3.2245903710400556E-4</v>
      </c>
      <c r="AR353" s="175"/>
      <c r="AS353" s="4"/>
      <c r="AT353" s="4"/>
      <c r="AU353" s="4"/>
      <c r="AV353" s="3"/>
      <c r="AW353" s="411"/>
      <c r="AX353" s="4"/>
      <c r="AY353" s="4"/>
      <c r="AZ353" s="4"/>
      <c r="BA353" s="4"/>
      <c r="BH353" s="157"/>
      <c r="BI353" s="4"/>
      <c r="BJ353" s="167"/>
      <c r="BK353" s="167"/>
      <c r="BL353" s="167"/>
      <c r="BM353" s="4"/>
      <c r="BN353" s="167"/>
      <c r="BO353" s="167"/>
    </row>
    <row r="354" spans="16:67" x14ac:dyDescent="0.35">
      <c r="P354" s="200"/>
      <c r="AF354">
        <v>860</v>
      </c>
      <c r="AG354" t="s">
        <v>555</v>
      </c>
      <c r="AH354" s="3">
        <v>5770859</v>
      </c>
      <c r="AJ354">
        <v>425</v>
      </c>
      <c r="AK354" t="s">
        <v>556</v>
      </c>
      <c r="AL354" s="3">
        <v>2434287</v>
      </c>
      <c r="AM354" s="161">
        <f t="shared" si="325"/>
        <v>4.2702132828574064E-4</v>
      </c>
      <c r="AN354" s="13">
        <v>282</v>
      </c>
      <c r="AO354" s="3" t="s">
        <v>557</v>
      </c>
      <c r="AP354" s="3">
        <v>2305035</v>
      </c>
      <c r="AQ354" s="161">
        <f t="shared" si="326"/>
        <v>3.992712501630496E-4</v>
      </c>
      <c r="AR354" s="175"/>
      <c r="AS354" s="4"/>
      <c r="AT354" s="4"/>
      <c r="AU354" s="4"/>
      <c r="AV354" s="3"/>
      <c r="AW354" s="411"/>
      <c r="AX354" s="4"/>
      <c r="AY354" s="4"/>
      <c r="AZ354" s="4"/>
      <c r="BA354" s="4"/>
      <c r="BH354" s="157"/>
      <c r="BI354" s="4"/>
      <c r="BJ354" s="167"/>
      <c r="BK354" s="167"/>
      <c r="BL354" s="167"/>
      <c r="BM354" s="4"/>
      <c r="BN354" s="167"/>
      <c r="BO354" s="167"/>
    </row>
    <row r="355" spans="16:67" x14ac:dyDescent="0.35">
      <c r="P355" s="200"/>
      <c r="AJ355">
        <v>478</v>
      </c>
      <c r="AK355" t="s">
        <v>558</v>
      </c>
      <c r="AL355" s="3">
        <v>718725</v>
      </c>
      <c r="AM355" s="161">
        <f t="shared" si="325"/>
        <v>1.2607835648474025E-4</v>
      </c>
      <c r="AN355" s="13">
        <v>381</v>
      </c>
      <c r="AO355" s="3" t="s">
        <v>549</v>
      </c>
      <c r="AP355" s="3">
        <v>7006460</v>
      </c>
      <c r="AQ355" s="161">
        <f t="shared" si="326"/>
        <v>1.2136379896259277E-3</v>
      </c>
      <c r="AR355" s="175"/>
      <c r="AS355" s="4"/>
      <c r="AT355" s="4"/>
      <c r="AU355" s="4"/>
      <c r="AV355" s="3"/>
      <c r="AW355" s="411"/>
      <c r="AX355" s="4"/>
      <c r="AY355" s="4"/>
      <c r="AZ355" s="4"/>
      <c r="BA355" s="4"/>
      <c r="BH355" s="157"/>
      <c r="BI355" s="4"/>
      <c r="BJ355" s="167"/>
      <c r="BK355" s="167"/>
      <c r="BL355" s="167"/>
      <c r="BM355" s="4"/>
      <c r="BN355" s="167"/>
      <c r="BO355" s="167"/>
    </row>
    <row r="356" spans="16:67" x14ac:dyDescent="0.35">
      <c r="P356" s="200"/>
      <c r="AJ356">
        <v>844</v>
      </c>
      <c r="AK356" t="s">
        <v>548</v>
      </c>
      <c r="AL356" s="3">
        <v>3303058</v>
      </c>
      <c r="AM356" s="161">
        <f t="shared" si="325"/>
        <v>5.7942067412956725E-4</v>
      </c>
      <c r="AN356" s="13">
        <v>424</v>
      </c>
      <c r="AO356" s="3" t="s">
        <v>552</v>
      </c>
      <c r="AP356" s="3">
        <v>1196050</v>
      </c>
      <c r="AQ356" s="161">
        <f t="shared" si="326"/>
        <v>2.0717619418252455E-4</v>
      </c>
      <c r="AR356" s="175"/>
      <c r="AS356" s="4"/>
      <c r="AT356" s="4"/>
      <c r="AU356" s="4"/>
      <c r="AV356" s="3"/>
      <c r="AW356" s="411"/>
      <c r="AX356" s="4"/>
      <c r="AY356" s="4"/>
      <c r="AZ356" s="4"/>
      <c r="BA356" s="4"/>
    </row>
    <row r="357" spans="16:67" x14ac:dyDescent="0.35">
      <c r="P357" s="200"/>
      <c r="AJ357">
        <v>846</v>
      </c>
      <c r="AK357" t="s">
        <v>551</v>
      </c>
      <c r="AL357" s="3">
        <v>1619235</v>
      </c>
      <c r="AM357" s="161">
        <f t="shared" si="325"/>
        <v>2.8404534079455758E-4</v>
      </c>
      <c r="AN357" s="13">
        <v>425</v>
      </c>
      <c r="AO357" s="3" t="s">
        <v>556</v>
      </c>
      <c r="AP357" s="3">
        <v>2361097</v>
      </c>
      <c r="AQ357" s="161">
        <f t="shared" si="326"/>
        <v>4.0898214167950852E-4</v>
      </c>
      <c r="AR357" s="175"/>
      <c r="AS357" s="4"/>
      <c r="AT357" s="4"/>
      <c r="AU357" s="4"/>
      <c r="AV357" s="3"/>
      <c r="AW357" s="411"/>
      <c r="AX357" s="4"/>
      <c r="AY357" s="4"/>
      <c r="AZ357" s="4"/>
      <c r="BA357" s="4"/>
    </row>
    <row r="358" spans="16:67" x14ac:dyDescent="0.35">
      <c r="P358" s="200"/>
      <c r="AJ358">
        <v>860</v>
      </c>
      <c r="AK358" t="s">
        <v>555</v>
      </c>
      <c r="AL358" s="3">
        <v>5235206</v>
      </c>
      <c r="AM358" s="161">
        <f t="shared" si="325"/>
        <v>9.1835704662986692E-4</v>
      </c>
      <c r="AN358" s="13">
        <v>478</v>
      </c>
      <c r="AO358" s="3" t="s">
        <v>558</v>
      </c>
      <c r="AP358" s="3">
        <v>723449</v>
      </c>
      <c r="AQ358" s="161">
        <f t="shared" si="326"/>
        <v>1.253136662389977E-4</v>
      </c>
      <c r="AR358" s="175"/>
      <c r="AS358" s="4"/>
      <c r="AT358" s="4"/>
      <c r="AU358" s="4"/>
      <c r="AV358" s="3"/>
      <c r="AW358" s="411"/>
      <c r="AX358" s="4"/>
      <c r="AY358" s="4"/>
      <c r="AZ358" s="4"/>
      <c r="BA358" s="4"/>
    </row>
    <row r="359" spans="16:67" x14ac:dyDescent="0.35">
      <c r="P359" s="200"/>
      <c r="AN359" s="13">
        <v>491</v>
      </c>
      <c r="AO359" s="3" t="s">
        <v>559</v>
      </c>
      <c r="AP359" s="3">
        <v>1147642</v>
      </c>
      <c r="AQ359" s="161">
        <f t="shared" si="326"/>
        <v>1.9879110559259299E-4</v>
      </c>
      <c r="AR359" s="175"/>
      <c r="AS359" s="4"/>
      <c r="AT359" s="4"/>
      <c r="AU359" s="4"/>
      <c r="AV359" s="3"/>
      <c r="AW359" s="411"/>
      <c r="AX359" s="4"/>
      <c r="AY359" s="4"/>
      <c r="AZ359" s="4"/>
      <c r="BA359" s="4"/>
    </row>
    <row r="360" spans="16:67" x14ac:dyDescent="0.35">
      <c r="P360" s="200"/>
      <c r="AN360" s="13">
        <v>608</v>
      </c>
      <c r="AO360" s="3" t="s">
        <v>560</v>
      </c>
      <c r="AP360" s="3">
        <v>2815635</v>
      </c>
      <c r="AQ360" s="161">
        <f t="shared" si="326"/>
        <v>4.8771585093191131E-4</v>
      </c>
      <c r="AR360" s="175"/>
      <c r="AS360" s="4"/>
      <c r="AT360" s="4"/>
      <c r="AU360" s="4"/>
      <c r="AV360" s="3"/>
      <c r="AW360" s="411"/>
      <c r="AX360" s="4"/>
      <c r="AY360" s="4"/>
      <c r="AZ360" s="4"/>
      <c r="BA360" s="4"/>
    </row>
    <row r="361" spans="16:67" x14ac:dyDescent="0.35">
      <c r="P361" s="200"/>
      <c r="AN361" s="13">
        <v>623</v>
      </c>
      <c r="AO361" s="3" t="s">
        <v>561</v>
      </c>
      <c r="AP361" s="3">
        <v>1035374</v>
      </c>
      <c r="AQ361" s="161">
        <f t="shared" si="326"/>
        <v>1.7934437931151472E-4</v>
      </c>
      <c r="AR361" s="175"/>
      <c r="AS361" s="4"/>
      <c r="AT361" s="4"/>
      <c r="AU361" s="4"/>
      <c r="AV361" s="3"/>
      <c r="AW361" s="411"/>
      <c r="AX361" s="4"/>
      <c r="AY361" s="4"/>
      <c r="AZ361" s="4"/>
      <c r="BA361" s="4"/>
    </row>
    <row r="362" spans="16:67" x14ac:dyDescent="0.35">
      <c r="P362" s="200"/>
      <c r="AN362" s="13">
        <v>643</v>
      </c>
      <c r="AO362" s="3" t="s">
        <v>562</v>
      </c>
      <c r="AP362" s="3">
        <v>2517290</v>
      </c>
      <c r="AQ362" s="161">
        <f t="shared" si="326"/>
        <v>4.3603742473452382E-4</v>
      </c>
      <c r="AR362" s="175"/>
      <c r="AS362" s="4"/>
      <c r="AT362" s="4"/>
      <c r="AU362" s="4"/>
      <c r="AV362" s="3"/>
      <c r="AW362" s="411"/>
      <c r="AX362" s="4"/>
      <c r="AY362" s="4"/>
      <c r="AZ362" s="4"/>
      <c r="BA362" s="4"/>
    </row>
    <row r="363" spans="16:67" x14ac:dyDescent="0.35">
      <c r="P363" s="200"/>
      <c r="AN363" s="13">
        <v>644</v>
      </c>
      <c r="AO363" s="3" t="s">
        <v>563</v>
      </c>
      <c r="AP363" s="3">
        <v>992214</v>
      </c>
      <c r="AQ363" s="161">
        <f t="shared" si="326"/>
        <v>1.7186833354342998E-4</v>
      </c>
      <c r="AR363" s="175"/>
      <c r="AS363" s="4"/>
      <c r="AT363" s="4"/>
      <c r="AU363" s="4"/>
      <c r="AV363" s="3"/>
      <c r="AW363" s="411"/>
      <c r="AX363" s="4"/>
      <c r="AY363" s="4"/>
      <c r="AZ363" s="4"/>
      <c r="BA363" s="4"/>
    </row>
    <row r="364" spans="16:67" x14ac:dyDescent="0.35">
      <c r="P364" s="200"/>
      <c r="AN364" s="13">
        <v>844</v>
      </c>
      <c r="AO364" s="3" t="s">
        <v>548</v>
      </c>
      <c r="AP364" s="3">
        <v>3369713</v>
      </c>
      <c r="AQ364" s="161">
        <f t="shared" si="326"/>
        <v>5.8369158047521207E-4</v>
      </c>
      <c r="AR364" s="175"/>
      <c r="AS364" s="4"/>
      <c r="AT364" s="4"/>
      <c r="AU364" s="4"/>
      <c r="AV364" s="3"/>
      <c r="AW364" s="411"/>
      <c r="AX364" s="4"/>
      <c r="AY364" s="4"/>
      <c r="AZ364" s="4"/>
      <c r="BA364" s="4"/>
    </row>
    <row r="365" spans="16:67" x14ac:dyDescent="0.35">
      <c r="P365" s="200"/>
      <c r="AN365" s="13">
        <v>846</v>
      </c>
      <c r="AO365" s="3" t="s">
        <v>551</v>
      </c>
      <c r="AP365" s="3">
        <v>1586347</v>
      </c>
      <c r="AQ365" s="161">
        <f t="shared" si="326"/>
        <v>2.7478227006635616E-4</v>
      </c>
      <c r="AR365" s="175"/>
      <c r="AS365" s="4"/>
      <c r="AT365" s="4"/>
      <c r="AU365" s="4"/>
      <c r="AV365" s="3"/>
      <c r="AW365" s="411"/>
      <c r="AX365" s="4"/>
      <c r="AY365" s="4"/>
      <c r="AZ365" s="4"/>
      <c r="BA365" s="4"/>
    </row>
    <row r="366" spans="16:67" x14ac:dyDescent="0.35">
      <c r="P366" s="200"/>
      <c r="AN366" s="13">
        <v>860</v>
      </c>
      <c r="AO366" s="3" t="s">
        <v>555</v>
      </c>
      <c r="AP366" s="3">
        <v>5380630</v>
      </c>
      <c r="AQ366" s="161">
        <f t="shared" si="326"/>
        <v>9.3201659270458347E-4</v>
      </c>
      <c r="AR366" s="175"/>
      <c r="AS366" s="4"/>
      <c r="AT366" s="4"/>
      <c r="AU366" s="4"/>
      <c r="AV366" s="3"/>
      <c r="AW366" s="411"/>
      <c r="AX366" s="4"/>
      <c r="AY366" s="4"/>
      <c r="AZ366" s="4"/>
      <c r="BA366" s="4"/>
    </row>
    <row r="367" spans="16:67" x14ac:dyDescent="0.35">
      <c r="P367" s="200"/>
      <c r="AN367" s="13">
        <v>1671</v>
      </c>
      <c r="AO367" s="3" t="s">
        <v>564</v>
      </c>
      <c r="AP367" s="3">
        <v>883456</v>
      </c>
      <c r="AQ367" s="161">
        <f t="shared" si="326"/>
        <v>1.5302959893626221E-4</v>
      </c>
      <c r="AR367" s="175"/>
      <c r="AS367" s="4"/>
      <c r="AT367" s="4"/>
      <c r="AU367" s="4"/>
      <c r="AV367" s="3"/>
      <c r="AW367" s="411"/>
      <c r="AX367" s="4"/>
      <c r="AY367" s="4"/>
      <c r="AZ367" s="4"/>
      <c r="BA367" s="4"/>
    </row>
    <row r="368" spans="16:67" x14ac:dyDescent="0.35">
      <c r="P368" s="200"/>
      <c r="AN368" s="13">
        <v>1921</v>
      </c>
      <c r="AO368" s="3" t="s">
        <v>542</v>
      </c>
      <c r="AP368" s="3">
        <v>12135767</v>
      </c>
      <c r="AQ368" s="161">
        <f t="shared" si="326"/>
        <v>2.1021211659595111E-3</v>
      </c>
      <c r="AR368" s="175"/>
      <c r="AS368" s="4"/>
      <c r="AT368" s="4"/>
      <c r="AU368" s="4"/>
      <c r="AV368" s="3"/>
      <c r="AW368" s="411"/>
      <c r="AX368" s="4"/>
      <c r="AY368" s="4"/>
      <c r="AZ368" s="4"/>
      <c r="BA368" s="4"/>
    </row>
    <row r="369" spans="16:71" x14ac:dyDescent="0.35">
      <c r="P369" s="200"/>
      <c r="AN369" s="13">
        <v>568</v>
      </c>
      <c r="AO369" s="3" t="s">
        <v>565</v>
      </c>
      <c r="AP369" s="3">
        <v>1192705</v>
      </c>
      <c r="AQ369" s="161">
        <f t="shared" si="326"/>
        <v>2.0659678331379786E-4</v>
      </c>
      <c r="AR369" s="175"/>
      <c r="AS369" s="4"/>
      <c r="AT369" s="4"/>
      <c r="AU369" s="4"/>
      <c r="AV369" s="3"/>
      <c r="AW369" s="411"/>
      <c r="AX369" s="4"/>
      <c r="AY369" s="4"/>
      <c r="AZ369" s="4"/>
      <c r="BA369" s="4"/>
    </row>
    <row r="370" spans="16:71" x14ac:dyDescent="0.35">
      <c r="P370" s="200"/>
      <c r="AN370" s="13">
        <v>612</v>
      </c>
      <c r="AO370" s="3" t="s">
        <v>566</v>
      </c>
      <c r="AP370" s="3">
        <v>29488923</v>
      </c>
      <c r="AQ370" s="161">
        <f t="shared" si="326"/>
        <v>5.1079828081447383E-3</v>
      </c>
      <c r="AR370" s="175"/>
      <c r="AS370" s="4"/>
      <c r="AT370" s="4"/>
      <c r="AU370" s="4"/>
      <c r="AV370" s="3"/>
      <c r="AW370" s="411"/>
      <c r="AX370" s="4"/>
      <c r="AY370" s="4"/>
      <c r="AZ370" s="4"/>
      <c r="BA370" s="4"/>
    </row>
    <row r="371" spans="16:71" x14ac:dyDescent="0.35">
      <c r="P371" s="200"/>
      <c r="AN371" s="13">
        <v>365</v>
      </c>
      <c r="AO371" s="3" t="s">
        <v>567</v>
      </c>
      <c r="AP371" s="3">
        <v>618020</v>
      </c>
      <c r="AQ371" s="161">
        <f t="shared" si="326"/>
        <v>1.0705157102853879E-4</v>
      </c>
      <c r="AR371" s="175"/>
      <c r="AS371" s="4"/>
      <c r="AT371" s="4"/>
      <c r="AU371" s="4"/>
      <c r="AV371" s="3"/>
      <c r="AW371" s="411"/>
      <c r="AX371" s="4"/>
      <c r="AY371" s="4"/>
      <c r="AZ371" s="4"/>
      <c r="BA371" s="4"/>
    </row>
    <row r="372" spans="16:71" x14ac:dyDescent="0.35">
      <c r="P372" s="200"/>
      <c r="AN372" s="13">
        <v>458</v>
      </c>
      <c r="AO372" s="3" t="s">
        <v>568</v>
      </c>
      <c r="AP372" s="3">
        <v>663204</v>
      </c>
      <c r="AQ372" s="161">
        <f t="shared" si="326"/>
        <v>1.1487820800687848E-4</v>
      </c>
      <c r="AR372" s="175"/>
      <c r="AS372" s="4"/>
      <c r="AT372" s="4"/>
      <c r="AU372" s="4"/>
      <c r="AV372" s="3"/>
      <c r="AW372" s="411"/>
      <c r="AX372" s="4"/>
      <c r="AY372" s="4"/>
      <c r="AZ372" s="4"/>
      <c r="BA372" s="4"/>
    </row>
    <row r="373" spans="16:71" x14ac:dyDescent="0.35">
      <c r="P373" s="200"/>
      <c r="AB373">
        <v>7</v>
      </c>
      <c r="AC373" t="s">
        <v>569</v>
      </c>
      <c r="AD373" s="160">
        <v>3448464</v>
      </c>
      <c r="AE373" s="161">
        <f t="shared" ref="AE373:AE383" si="327">+AD373/AD$5</f>
        <v>5.5938779895392196E-4</v>
      </c>
      <c r="AF373">
        <v>7</v>
      </c>
      <c r="AG373" t="s">
        <v>569</v>
      </c>
      <c r="AH373" s="3">
        <v>3114899</v>
      </c>
      <c r="AI373" s="161">
        <f t="shared" ref="AI373:AI383" si="328">+AH373/AH$5</f>
        <v>5.2221613380988184E-4</v>
      </c>
      <c r="AJ373" s="13">
        <v>7</v>
      </c>
      <c r="AK373" s="13" t="s">
        <v>569</v>
      </c>
      <c r="AL373" s="3">
        <v>3077274</v>
      </c>
      <c r="AM373" s="161">
        <f t="shared" ref="AM373:AM383" si="329">+AL373/AL$5</f>
        <v>5.3981376517196788E-4</v>
      </c>
      <c r="AN373" s="13">
        <v>7</v>
      </c>
      <c r="AO373" s="13" t="s">
        <v>569</v>
      </c>
      <c r="AP373" s="3">
        <v>3035957</v>
      </c>
      <c r="AQ373" s="161">
        <f t="shared" si="326"/>
        <v>5.2587936705137295E-4</v>
      </c>
      <c r="AR373" s="175"/>
      <c r="AS373" s="4"/>
      <c r="AT373" s="4"/>
      <c r="AU373" s="4"/>
      <c r="AV373" s="3"/>
      <c r="AW373" s="411"/>
      <c r="AX373" s="4"/>
      <c r="AY373" s="4"/>
      <c r="AZ373" s="157">
        <f>+Z373-AD373</f>
        <v>-3448464</v>
      </c>
      <c r="BA373" s="4">
        <f>+AA373-AE373</f>
        <v>-5.5938779895392196E-4</v>
      </c>
      <c r="BB373" s="4">
        <f t="shared" ref="BB373:BB383" si="330">+AZ373/AD373</f>
        <v>-1</v>
      </c>
      <c r="BC373" s="4">
        <f t="shared" ref="BC373:BC383" si="331">+BA373/AE373</f>
        <v>-1</v>
      </c>
      <c r="BD373" s="157">
        <f t="shared" ref="BD373:BD383" si="332">+AD373-AH373</f>
        <v>333565</v>
      </c>
      <c r="BE373" s="4">
        <f t="shared" ref="BE373:BE383" si="333">+AE373-AI373</f>
        <v>3.7171665144040121E-5</v>
      </c>
      <c r="BF373" s="4">
        <f t="shared" ref="BF373:BF383" si="334">+BD373/AH373</f>
        <v>0.10708693925549433</v>
      </c>
      <c r="BG373" s="4">
        <f t="shared" ref="BG373:BG383" si="335">+BE373/AI373</f>
        <v>7.1180614189091385E-2</v>
      </c>
      <c r="BH373" s="159">
        <f t="shared" ref="BH373:BH383" si="336">+AH373-AL373</f>
        <v>37625</v>
      </c>
      <c r="BI373" s="4">
        <f t="shared" ref="BI373:BI383" si="337">+AI373-AM373</f>
        <v>-1.759763136208604E-5</v>
      </c>
      <c r="BJ373" s="4">
        <f t="shared" ref="BJ373:BJ383" si="338">+BH373/AL373</f>
        <v>1.2226730541381755E-2</v>
      </c>
      <c r="BK373" s="4">
        <f t="shared" ref="BK373:BK383" si="339">+BI373/AM373</f>
        <v>-3.2599449101635973E-2</v>
      </c>
      <c r="BL373" s="159">
        <f t="shared" ref="BL373:BL383" si="340">+AL373-AP373</f>
        <v>41317</v>
      </c>
      <c r="BM373" s="4">
        <f t="shared" ref="BM373:BM383" si="341">+AM373-AQ373</f>
        <v>1.3934398120594928E-5</v>
      </c>
      <c r="BN373" s="4">
        <f t="shared" ref="BN373:BN383" si="342">+BL373/AP373</f>
        <v>1.360921778536389E-2</v>
      </c>
      <c r="BO373" s="4">
        <f t="shared" ref="BO373:BO383" si="343">+BM373/AQ373</f>
        <v>2.6497328082532818E-2</v>
      </c>
      <c r="BP373" s="157">
        <f t="shared" ref="BP373:BP383" si="344">+U373-AP373</f>
        <v>-3035957</v>
      </c>
      <c r="BQ373" s="171">
        <f>+AA408-AQ373</f>
        <v>3.8821297788668501E-4</v>
      </c>
      <c r="BR373" s="4">
        <f t="shared" ref="BR373:BR383" si="345">+BP373/AP373</f>
        <v>-1</v>
      </c>
      <c r="BS373" s="4">
        <f t="shared" ref="BS373:BS383" si="346">+BQ373/AQ373</f>
        <v>0.73821678926749112</v>
      </c>
    </row>
    <row r="374" spans="16:71" x14ac:dyDescent="0.35">
      <c r="P374" s="200"/>
      <c r="AB374">
        <v>18</v>
      </c>
      <c r="AC374" t="s">
        <v>570</v>
      </c>
      <c r="AD374" s="160">
        <v>18297644</v>
      </c>
      <c r="AE374" s="161">
        <f t="shared" si="327"/>
        <v>2.9681269119243921E-3</v>
      </c>
      <c r="AF374">
        <v>18</v>
      </c>
      <c r="AG374" t="s">
        <v>570</v>
      </c>
      <c r="AH374" s="3">
        <v>17592814</v>
      </c>
      <c r="AI374" s="161">
        <f t="shared" si="328"/>
        <v>2.9494539983210893E-3</v>
      </c>
      <c r="AJ374">
        <v>18</v>
      </c>
      <c r="AK374" t="s">
        <v>570</v>
      </c>
      <c r="AL374" s="3">
        <v>17261280</v>
      </c>
      <c r="AM374" s="161">
        <f t="shared" si="329"/>
        <v>3.0279645389028036E-3</v>
      </c>
      <c r="AN374" s="13">
        <v>18</v>
      </c>
      <c r="AO374" s="13" t="s">
        <v>570</v>
      </c>
      <c r="AP374" s="3">
        <v>17911401</v>
      </c>
      <c r="AQ374" s="161">
        <f t="shared" si="326"/>
        <v>3.1025591669721704E-3</v>
      </c>
      <c r="AR374" s="175"/>
      <c r="AS374" s="4"/>
      <c r="AT374" s="4"/>
      <c r="AU374" s="4"/>
      <c r="AV374" s="3"/>
      <c r="AW374" s="411"/>
      <c r="AX374" s="4"/>
      <c r="AY374" s="4"/>
      <c r="AZ374" s="157">
        <f>+Z423-AD374</f>
        <v>-15134773</v>
      </c>
      <c r="BA374" s="171">
        <f>+AA423-AE374</f>
        <v>-2.4455629534195166E-3</v>
      </c>
      <c r="BB374" s="4">
        <f t="shared" si="330"/>
        <v>-0.82714326500176749</v>
      </c>
      <c r="BC374" s="4">
        <f t="shared" si="331"/>
        <v>-0.82394150452075177</v>
      </c>
      <c r="BD374" s="157">
        <f t="shared" si="332"/>
        <v>704830</v>
      </c>
      <c r="BE374" s="4">
        <f t="shared" si="333"/>
        <v>1.8672913603302779E-5</v>
      </c>
      <c r="BF374" s="4">
        <f t="shared" si="334"/>
        <v>4.0063516842729081E-2</v>
      </c>
      <c r="BG374" s="4">
        <f t="shared" si="335"/>
        <v>6.3309729915882454E-3</v>
      </c>
      <c r="BH374" s="157">
        <f t="shared" si="336"/>
        <v>331534</v>
      </c>
      <c r="BI374" s="4">
        <f t="shared" si="337"/>
        <v>-7.8510540581714326E-5</v>
      </c>
      <c r="BJ374" s="4">
        <f t="shared" si="338"/>
        <v>1.9206802740005375E-2</v>
      </c>
      <c r="BK374" s="4">
        <f t="shared" si="339"/>
        <v>-2.5928487461799328E-2</v>
      </c>
      <c r="BL374" s="159">
        <f t="shared" si="340"/>
        <v>-650121</v>
      </c>
      <c r="BM374" s="4">
        <f t="shared" si="341"/>
        <v>-7.459462806936679E-5</v>
      </c>
      <c r="BN374" s="4">
        <f t="shared" si="342"/>
        <v>-3.6296490710023187E-2</v>
      </c>
      <c r="BO374" s="4">
        <f t="shared" si="343"/>
        <v>-2.4042934898213304E-2</v>
      </c>
      <c r="BP374" s="157">
        <f t="shared" si="344"/>
        <v>-17911401</v>
      </c>
      <c r="BQ374" s="171">
        <f>+AA423-AQ374</f>
        <v>-2.5799952084672949E-3</v>
      </c>
      <c r="BR374" s="4">
        <f t="shared" si="345"/>
        <v>-1</v>
      </c>
      <c r="BS374" s="4">
        <f t="shared" si="346"/>
        <v>-0.83157002642600597</v>
      </c>
    </row>
    <row r="375" spans="16:71" x14ac:dyDescent="0.35">
      <c r="P375" s="200"/>
      <c r="AB375">
        <v>40</v>
      </c>
      <c r="AC375" t="s">
        <v>571</v>
      </c>
      <c r="AD375" s="160">
        <v>3309515</v>
      </c>
      <c r="AE375" s="161">
        <f t="shared" si="327"/>
        <v>5.3684837987434089E-4</v>
      </c>
      <c r="AF375">
        <v>40</v>
      </c>
      <c r="AG375" t="s">
        <v>571</v>
      </c>
      <c r="AH375" s="3">
        <v>3227963</v>
      </c>
      <c r="AI375" s="161">
        <f t="shared" si="328"/>
        <v>5.4117143379009967E-4</v>
      </c>
      <c r="AJ375">
        <v>40</v>
      </c>
      <c r="AK375" t="s">
        <v>571</v>
      </c>
      <c r="AL375" s="3">
        <v>3158875</v>
      </c>
      <c r="AM375" s="161">
        <f t="shared" si="329"/>
        <v>5.5412816910603352E-4</v>
      </c>
      <c r="AN375" s="13">
        <v>40</v>
      </c>
      <c r="AO375" s="13" t="s">
        <v>571</v>
      </c>
      <c r="AP375" s="3">
        <v>3118201</v>
      </c>
      <c r="AQ375" s="161">
        <f t="shared" si="326"/>
        <v>5.4012542609100137E-4</v>
      </c>
      <c r="AR375" s="175"/>
      <c r="AS375" s="4"/>
      <c r="AT375" s="4"/>
      <c r="AU375" s="4"/>
      <c r="AV375" s="3"/>
      <c r="AW375" s="411"/>
      <c r="AX375" s="4"/>
      <c r="AY375" s="4"/>
      <c r="AZ375" s="157">
        <f>+Z406-AD375</f>
        <v>491477</v>
      </c>
      <c r="BA375" s="171">
        <f>+AA406-AE375</f>
        <v>9.114480282750297E-5</v>
      </c>
      <c r="BB375" s="4">
        <f t="shared" si="330"/>
        <v>0.1485042370256669</v>
      </c>
      <c r="BC375" s="4">
        <f t="shared" si="331"/>
        <v>0.1697775503184662</v>
      </c>
      <c r="BD375" s="157">
        <f t="shared" si="332"/>
        <v>81552</v>
      </c>
      <c r="BE375" s="4">
        <f t="shared" si="333"/>
        <v>-4.3230539157587721E-6</v>
      </c>
      <c r="BF375" s="4">
        <f t="shared" si="334"/>
        <v>2.5264230104248407E-2</v>
      </c>
      <c r="BG375" s="4">
        <f t="shared" si="335"/>
        <v>-7.9883261492245065E-3</v>
      </c>
      <c r="BH375" s="157">
        <f t="shared" si="336"/>
        <v>69088</v>
      </c>
      <c r="BI375" s="4">
        <f t="shared" si="337"/>
        <v>-1.295673531593385E-5</v>
      </c>
      <c r="BJ375" s="4">
        <f t="shared" si="338"/>
        <v>2.1871077519686598E-2</v>
      </c>
      <c r="BK375" s="4">
        <f t="shared" si="339"/>
        <v>-2.3382199350804982E-2</v>
      </c>
      <c r="BL375" s="159">
        <f t="shared" si="340"/>
        <v>40674</v>
      </c>
      <c r="BM375" s="4">
        <f t="shared" si="341"/>
        <v>1.4002743015032143E-5</v>
      </c>
      <c r="BN375" s="4">
        <f t="shared" si="342"/>
        <v>1.3044059699807677E-2</v>
      </c>
      <c r="BO375" s="4">
        <f t="shared" si="343"/>
        <v>2.5924983973394607E-2</v>
      </c>
      <c r="BP375" s="157">
        <f t="shared" si="344"/>
        <v>-3118201</v>
      </c>
      <c r="BQ375" s="171">
        <f>+AA406-AQ375</f>
        <v>8.7867756610842491E-5</v>
      </c>
      <c r="BR375" s="4">
        <f t="shared" si="345"/>
        <v>-1</v>
      </c>
      <c r="BS375" s="4">
        <f t="shared" si="346"/>
        <v>0.16268028196109835</v>
      </c>
    </row>
    <row r="376" spans="16:71" x14ac:dyDescent="0.35">
      <c r="P376" s="200"/>
      <c r="AB376">
        <v>48</v>
      </c>
      <c r="AC376" t="s">
        <v>572</v>
      </c>
      <c r="AD376" s="160">
        <v>4217125</v>
      </c>
      <c r="AE376" s="161">
        <f t="shared" si="327"/>
        <v>6.8407507564630457E-4</v>
      </c>
      <c r="AF376">
        <v>48</v>
      </c>
      <c r="AG376" t="s">
        <v>572</v>
      </c>
      <c r="AH376" s="3">
        <v>3790537</v>
      </c>
      <c r="AI376" s="161">
        <f t="shared" si="328"/>
        <v>6.3548756386749882E-4</v>
      </c>
      <c r="AJ376">
        <v>48</v>
      </c>
      <c r="AK376" t="s">
        <v>572</v>
      </c>
      <c r="AL376" s="3">
        <v>3481467</v>
      </c>
      <c r="AM376" s="161">
        <f t="shared" si="329"/>
        <v>6.1071708583374624E-4</v>
      </c>
      <c r="AN376" s="13">
        <v>48</v>
      </c>
      <c r="AO376" s="13" t="s">
        <v>572</v>
      </c>
      <c r="AP376" s="3">
        <v>3196479</v>
      </c>
      <c r="AQ376" s="161">
        <f t="shared" si="326"/>
        <v>5.5368450650421122E-4</v>
      </c>
      <c r="AR376" s="175"/>
      <c r="AS376" s="4"/>
      <c r="AT376" s="4"/>
      <c r="AU376" s="4"/>
      <c r="AV376" s="3"/>
      <c r="AW376" s="411"/>
      <c r="AX376" s="4"/>
      <c r="AY376" s="4"/>
      <c r="AZ376" s="157">
        <f>+Z413-AD376</f>
        <v>4729159</v>
      </c>
      <c r="BA376" s="171">
        <f>+AA413-AE376</f>
        <v>7.9401416066742154E-4</v>
      </c>
      <c r="BB376" s="4">
        <f t="shared" si="330"/>
        <v>1.1214177905563625</v>
      </c>
      <c r="BC376" s="4">
        <f t="shared" si="331"/>
        <v>1.1607120167581724</v>
      </c>
      <c r="BD376" s="157">
        <f t="shared" si="332"/>
        <v>426588</v>
      </c>
      <c r="BE376" s="4">
        <f t="shared" si="333"/>
        <v>4.858751177880575E-5</v>
      </c>
      <c r="BF376" s="4">
        <f t="shared" si="334"/>
        <v>0.11254025485043412</v>
      </c>
      <c r="BG376" s="4">
        <f t="shared" si="335"/>
        <v>7.6457061540446444E-2</v>
      </c>
      <c r="BH376" s="157">
        <f t="shared" si="336"/>
        <v>309070</v>
      </c>
      <c r="BI376" s="4">
        <f t="shared" si="337"/>
        <v>2.4770478033752578E-5</v>
      </c>
      <c r="BJ376" s="4">
        <f t="shared" si="338"/>
        <v>8.8775794801444333E-2</v>
      </c>
      <c r="BK376" s="4">
        <f t="shared" si="339"/>
        <v>4.0559661107132959E-2</v>
      </c>
      <c r="BL376" s="159">
        <f t="shared" si="340"/>
        <v>284988</v>
      </c>
      <c r="BM376" s="4">
        <f t="shared" si="341"/>
        <v>5.703257932953502E-5</v>
      </c>
      <c r="BN376" s="4">
        <f t="shared" si="342"/>
        <v>8.9156850396952397E-2</v>
      </c>
      <c r="BO376" s="4">
        <f t="shared" si="343"/>
        <v>0.10300555399250862</v>
      </c>
      <c r="BP376" s="157">
        <f t="shared" si="344"/>
        <v>-3196479</v>
      </c>
      <c r="BQ376" s="171">
        <f>+AA413-AQ376</f>
        <v>9.2440472980951489E-4</v>
      </c>
      <c r="BR376" s="4">
        <f t="shared" si="345"/>
        <v>-1</v>
      </c>
      <c r="BS376" s="4">
        <f t="shared" si="346"/>
        <v>1.6695513761905925</v>
      </c>
    </row>
    <row r="377" spans="16:71" x14ac:dyDescent="0.35">
      <c r="P377" s="200"/>
      <c r="AB377">
        <v>63</v>
      </c>
      <c r="AC377" t="s">
        <v>573</v>
      </c>
      <c r="AD377" s="160">
        <v>4211866</v>
      </c>
      <c r="AE377" s="161">
        <f t="shared" si="327"/>
        <v>6.8322199426436216E-4</v>
      </c>
      <c r="AF377">
        <v>63</v>
      </c>
      <c r="AG377" t="s">
        <v>574</v>
      </c>
      <c r="AH377" s="3">
        <v>3945345</v>
      </c>
      <c r="AI377" s="161">
        <f t="shared" si="328"/>
        <v>6.6144128989291406E-4</v>
      </c>
      <c r="AJ377">
        <v>63</v>
      </c>
      <c r="AK377" t="s">
        <v>573</v>
      </c>
      <c r="AL377" s="3">
        <v>3750299</v>
      </c>
      <c r="AM377" s="161">
        <f t="shared" si="329"/>
        <v>6.5787545201066461E-4</v>
      </c>
      <c r="AN377" s="13">
        <v>63</v>
      </c>
      <c r="AO377" s="13" t="s">
        <v>573</v>
      </c>
      <c r="AP377" s="3">
        <v>3716965</v>
      </c>
      <c r="AQ377" s="161">
        <f t="shared" si="326"/>
        <v>6.4384153054608702E-4</v>
      </c>
      <c r="AR377" s="175"/>
      <c r="AS377" s="4"/>
      <c r="AT377" s="4"/>
      <c r="AU377" s="4"/>
      <c r="AV377" s="3"/>
      <c r="AW377" s="411"/>
      <c r="AX377" s="4"/>
      <c r="AY377" s="4"/>
      <c r="AZ377" s="157">
        <f>+Z16-AD377</f>
        <v>3540628</v>
      </c>
      <c r="BA377" s="171">
        <f>+AA16-AE377</f>
        <v>5.9763136742041608E-4</v>
      </c>
      <c r="BB377" s="4">
        <f t="shared" si="330"/>
        <v>0.84063168201457505</v>
      </c>
      <c r="BC377" s="4">
        <f t="shared" si="331"/>
        <v>0.87472501242278788</v>
      </c>
      <c r="BD377" s="157">
        <f t="shared" si="332"/>
        <v>266521</v>
      </c>
      <c r="BE377" s="4">
        <f t="shared" si="333"/>
        <v>2.1780704371448102E-5</v>
      </c>
      <c r="BF377" s="4">
        <f t="shared" si="334"/>
        <v>6.7553281145248389E-2</v>
      </c>
      <c r="BG377" s="4">
        <f t="shared" si="335"/>
        <v>3.2929157438862565E-2</v>
      </c>
      <c r="BH377" s="157">
        <f t="shared" si="336"/>
        <v>195046</v>
      </c>
      <c r="BI377" s="4">
        <f t="shared" si="337"/>
        <v>3.5658378822494468E-6</v>
      </c>
      <c r="BJ377" s="4">
        <f t="shared" si="338"/>
        <v>5.2008119885907762E-2</v>
      </c>
      <c r="BK377" s="4">
        <f t="shared" si="339"/>
        <v>5.4202324639887039E-3</v>
      </c>
      <c r="BL377" s="159">
        <f t="shared" si="340"/>
        <v>33334</v>
      </c>
      <c r="BM377" s="4">
        <f t="shared" si="341"/>
        <v>1.4033921464577594E-5</v>
      </c>
      <c r="BN377" s="4">
        <f t="shared" si="342"/>
        <v>8.9680693791843614E-3</v>
      </c>
      <c r="BO377" s="4">
        <f t="shared" si="343"/>
        <v>2.1797167158003061E-2</v>
      </c>
      <c r="BP377" s="157">
        <f t="shared" si="344"/>
        <v>-3716965</v>
      </c>
      <c r="BQ377" s="171">
        <f>+AA16-AQ377</f>
        <v>6.3701183113869123E-4</v>
      </c>
      <c r="BR377" s="4">
        <f t="shared" si="345"/>
        <v>-1</v>
      </c>
      <c r="BS377" s="4">
        <f t="shared" si="346"/>
        <v>0.98939226644543565</v>
      </c>
    </row>
    <row r="378" spans="16:71" x14ac:dyDescent="0.35">
      <c r="P378" s="200"/>
      <c r="AB378">
        <v>70</v>
      </c>
      <c r="AC378" t="s">
        <v>575</v>
      </c>
      <c r="AD378" s="160">
        <v>7979452</v>
      </c>
      <c r="AE378" s="161">
        <f t="shared" si="327"/>
        <v>1.2943757252905847E-3</v>
      </c>
      <c r="AF378">
        <v>70</v>
      </c>
      <c r="AG378" t="s">
        <v>575</v>
      </c>
      <c r="AH378" s="3">
        <v>7452962</v>
      </c>
      <c r="AI378" s="161">
        <f t="shared" si="328"/>
        <v>1.2494970145330441E-3</v>
      </c>
      <c r="AJ378">
        <v>70</v>
      </c>
      <c r="AK378" t="s">
        <v>575</v>
      </c>
      <c r="AL378" s="3">
        <v>7098810</v>
      </c>
      <c r="AM378" s="161">
        <f t="shared" si="329"/>
        <v>1.245269467177904E-3</v>
      </c>
      <c r="AN378" s="13">
        <v>70</v>
      </c>
      <c r="AO378" s="13" t="s">
        <v>575</v>
      </c>
      <c r="AP378" s="3">
        <v>7251559</v>
      </c>
      <c r="AQ378" s="161">
        <f t="shared" si="326"/>
        <v>1.2560933033819936E-3</v>
      </c>
      <c r="AR378" s="175"/>
      <c r="AS378" s="4"/>
      <c r="AT378" s="4"/>
      <c r="AU378" s="4"/>
      <c r="AV378" s="3"/>
      <c r="AW378" s="411"/>
      <c r="AX378" s="4"/>
      <c r="AY378" s="4"/>
      <c r="AZ378" s="157">
        <f>+Z17-AD378</f>
        <v>538950</v>
      </c>
      <c r="BA378" s="171">
        <f>+AA17-AE378</f>
        <v>1.1301960295892282E-4</v>
      </c>
      <c r="BB378" s="4">
        <f t="shared" si="330"/>
        <v>6.7542232223465976E-2</v>
      </c>
      <c r="BC378" s="4">
        <f t="shared" si="331"/>
        <v>8.7315916662103768E-2</v>
      </c>
      <c r="BD378" s="157">
        <f t="shared" si="332"/>
        <v>526490</v>
      </c>
      <c r="BE378" s="4">
        <f t="shared" si="333"/>
        <v>4.4878710757540645E-5</v>
      </c>
      <c r="BF378" s="4">
        <f t="shared" si="334"/>
        <v>7.064171265062133E-2</v>
      </c>
      <c r="BG378" s="4">
        <f t="shared" si="335"/>
        <v>3.591742135879572E-2</v>
      </c>
      <c r="BH378" s="157">
        <f t="shared" si="336"/>
        <v>354152</v>
      </c>
      <c r="BI378" s="4">
        <f t="shared" si="337"/>
        <v>4.2275473551400388E-6</v>
      </c>
      <c r="BJ378" s="4">
        <f t="shared" si="338"/>
        <v>4.9888925045183628E-2</v>
      </c>
      <c r="BK378" s="4">
        <f t="shared" si="339"/>
        <v>3.3948855782361159E-3</v>
      </c>
      <c r="BL378" s="159">
        <f t="shared" si="340"/>
        <v>-152749</v>
      </c>
      <c r="BM378" s="4">
        <f t="shared" si="341"/>
        <v>-1.0823836204089561E-5</v>
      </c>
      <c r="BN378" s="4">
        <f t="shared" si="342"/>
        <v>-2.1064298035774101E-2</v>
      </c>
      <c r="BO378" s="4">
        <f t="shared" si="343"/>
        <v>-8.6170638558033114E-3</v>
      </c>
      <c r="BP378" s="157">
        <f t="shared" si="344"/>
        <v>-7251559</v>
      </c>
      <c r="BQ378" s="171">
        <f>+AA17-AQ378</f>
        <v>1.5130202486751394E-4</v>
      </c>
      <c r="BR378" s="4">
        <f t="shared" si="345"/>
        <v>-1</v>
      </c>
      <c r="BS378" s="4">
        <f t="shared" si="346"/>
        <v>0.1204544475001481</v>
      </c>
    </row>
    <row r="379" spans="16:71" x14ac:dyDescent="0.35">
      <c r="P379" s="200"/>
      <c r="AB379">
        <v>81</v>
      </c>
      <c r="AC379" t="s">
        <v>576</v>
      </c>
      <c r="AD379" s="160">
        <v>2527533</v>
      </c>
      <c r="AE379" s="161">
        <f t="shared" si="327"/>
        <v>4.1000025566553783E-4</v>
      </c>
      <c r="AF379">
        <v>81</v>
      </c>
      <c r="AG379" t="s">
        <v>576</v>
      </c>
      <c r="AH379" s="3">
        <v>2361760</v>
      </c>
      <c r="AI379" s="161">
        <f t="shared" si="328"/>
        <v>3.9595157858628052E-4</v>
      </c>
      <c r="AJ379">
        <v>81</v>
      </c>
      <c r="AK379" t="s">
        <v>576</v>
      </c>
      <c r="AL379" s="3">
        <v>2329291</v>
      </c>
      <c r="AM379" s="161">
        <f t="shared" si="329"/>
        <v>4.0860298591908887E-4</v>
      </c>
      <c r="AN379" s="13">
        <v>81</v>
      </c>
      <c r="AO379" s="13" t="s">
        <v>576</v>
      </c>
      <c r="AP379" s="3">
        <v>2502846</v>
      </c>
      <c r="AQ379" s="161">
        <f t="shared" si="326"/>
        <v>4.3353547837043168E-4</v>
      </c>
      <c r="AR379" s="175"/>
      <c r="AS379" s="4"/>
      <c r="AT379" s="4"/>
      <c r="AU379" s="4"/>
      <c r="AV379" s="3"/>
      <c r="AW379" s="411"/>
      <c r="AX379" s="4"/>
      <c r="AY379" s="4"/>
      <c r="AZ379" s="157">
        <f>+Z22-AD379</f>
        <v>4194987</v>
      </c>
      <c r="BA379" s="171">
        <f>+AA22-AE379</f>
        <v>7.0068262148253297E-4</v>
      </c>
      <c r="BB379" s="4">
        <f t="shared" si="330"/>
        <v>1.6597160155772448</v>
      </c>
      <c r="BC379" s="4">
        <f t="shared" si="331"/>
        <v>1.7089809379390302</v>
      </c>
      <c r="BD379" s="157">
        <f t="shared" si="332"/>
        <v>165773</v>
      </c>
      <c r="BE379" s="4">
        <f t="shared" si="333"/>
        <v>1.404867707925731E-5</v>
      </c>
      <c r="BF379" s="4">
        <f t="shared" si="334"/>
        <v>7.0190451188943834E-2</v>
      </c>
      <c r="BG379" s="4">
        <f t="shared" si="335"/>
        <v>3.5480795731178044E-2</v>
      </c>
      <c r="BH379" s="157">
        <f t="shared" si="336"/>
        <v>32469</v>
      </c>
      <c r="BI379" s="4">
        <f t="shared" si="337"/>
        <v>-1.265140733280835E-5</v>
      </c>
      <c r="BJ379" s="4">
        <f t="shared" si="338"/>
        <v>1.3939434789384409E-2</v>
      </c>
      <c r="BK379" s="4">
        <f t="shared" si="339"/>
        <v>-3.0962591485598122E-2</v>
      </c>
      <c r="BL379" s="159">
        <f t="shared" si="340"/>
        <v>-173555</v>
      </c>
      <c r="BM379" s="4">
        <f t="shared" si="341"/>
        <v>-2.4932492451342804E-5</v>
      </c>
      <c r="BN379" s="4">
        <f t="shared" si="342"/>
        <v>-6.9343059860654629E-2</v>
      </c>
      <c r="BO379" s="4">
        <f t="shared" si="343"/>
        <v>-5.7509693428225941E-2</v>
      </c>
      <c r="BP379" s="157">
        <f t="shared" si="344"/>
        <v>-2502846</v>
      </c>
      <c r="BQ379" s="171">
        <f>+AA22-AQ379</f>
        <v>6.7714739877763907E-4</v>
      </c>
      <c r="BR379" s="4">
        <f t="shared" si="345"/>
        <v>-1</v>
      </c>
      <c r="BS379" s="4">
        <f t="shared" si="346"/>
        <v>1.5619192259025563</v>
      </c>
    </row>
    <row r="380" spans="16:71" x14ac:dyDescent="0.35">
      <c r="P380" s="200"/>
      <c r="AB380">
        <v>140</v>
      </c>
      <c r="AC380" t="s">
        <v>577</v>
      </c>
      <c r="AD380" s="160">
        <v>2092444</v>
      </c>
      <c r="AE380" s="161">
        <f t="shared" si="327"/>
        <v>3.394228977290586E-4</v>
      </c>
      <c r="AF380">
        <v>140</v>
      </c>
      <c r="AG380" t="s">
        <v>577</v>
      </c>
      <c r="AH380" s="3">
        <v>2021292</v>
      </c>
      <c r="AI380" s="161">
        <f t="shared" si="328"/>
        <v>3.3887175588705881E-4</v>
      </c>
      <c r="AJ380">
        <v>140</v>
      </c>
      <c r="AK380" t="s">
        <v>577</v>
      </c>
      <c r="AL380" s="3">
        <v>1880968</v>
      </c>
      <c r="AM380" s="161">
        <f t="shared" si="329"/>
        <v>3.2995840417459938E-4</v>
      </c>
      <c r="AN380" s="13">
        <v>140</v>
      </c>
      <c r="AO380" s="13" t="s">
        <v>577</v>
      </c>
      <c r="AP380" s="3">
        <v>1797357</v>
      </c>
      <c r="AQ380" s="161">
        <f t="shared" ref="AQ380:AQ384" si="347">+AP380/AP$5</f>
        <v>3.1133278947144329E-4</v>
      </c>
      <c r="AR380" s="175"/>
      <c r="AS380" s="4"/>
      <c r="AT380" s="4"/>
      <c r="AU380" s="4"/>
      <c r="AV380" s="3"/>
      <c r="AW380" s="411"/>
      <c r="AX380" s="4"/>
      <c r="AY380" s="4"/>
      <c r="AZ380" s="157">
        <f>+Z35-AD380</f>
        <v>4233775</v>
      </c>
      <c r="BA380" s="171">
        <f>+AA35-AE380</f>
        <v>7.0578382837793545E-4</v>
      </c>
      <c r="BB380" s="4">
        <f t="shared" si="330"/>
        <v>2.0233635882250613</v>
      </c>
      <c r="BC380" s="4">
        <f t="shared" si="331"/>
        <v>2.0793642182069911</v>
      </c>
      <c r="BD380" s="157">
        <f t="shared" si="332"/>
        <v>71152</v>
      </c>
      <c r="BE380" s="4">
        <f t="shared" si="333"/>
        <v>5.5114184199979042E-7</v>
      </c>
      <c r="BF380" s="4">
        <f t="shared" si="334"/>
        <v>3.5201247518913646E-2</v>
      </c>
      <c r="BG380" s="4">
        <f t="shared" si="335"/>
        <v>1.6264024145567276E-3</v>
      </c>
      <c r="BH380" s="157">
        <f t="shared" si="336"/>
        <v>140324</v>
      </c>
      <c r="BI380" s="4">
        <f t="shared" si="337"/>
        <v>8.9133517124594368E-6</v>
      </c>
      <c r="BJ380" s="4">
        <f t="shared" si="338"/>
        <v>7.4602013431382133E-2</v>
      </c>
      <c r="BK380" s="4">
        <f t="shared" si="339"/>
        <v>2.7013561708653693E-2</v>
      </c>
      <c r="BL380" s="159">
        <f t="shared" si="340"/>
        <v>83611</v>
      </c>
      <c r="BM380" s="4">
        <f t="shared" si="341"/>
        <v>1.8625614703156085E-5</v>
      </c>
      <c r="BN380" s="4">
        <f t="shared" si="342"/>
        <v>4.6518860749422623E-2</v>
      </c>
      <c r="BO380" s="4">
        <f t="shared" si="343"/>
        <v>5.9825419400176938E-2</v>
      </c>
      <c r="BP380" s="157">
        <f t="shared" si="344"/>
        <v>-1797357</v>
      </c>
      <c r="BQ380" s="171">
        <f>+AA35-AQ380</f>
        <v>7.3387393663555082E-4</v>
      </c>
      <c r="BR380" s="4">
        <f t="shared" si="345"/>
        <v>-1</v>
      </c>
      <c r="BS380" s="4">
        <f t="shared" si="346"/>
        <v>2.3572009163617658</v>
      </c>
    </row>
    <row r="381" spans="16:71" x14ac:dyDescent="0.35">
      <c r="P381" s="200"/>
      <c r="AB381">
        <v>196</v>
      </c>
      <c r="AC381" t="s">
        <v>578</v>
      </c>
      <c r="AD381" s="160">
        <v>3509044</v>
      </c>
      <c r="AE381" s="161">
        <f t="shared" si="327"/>
        <v>5.692146995278089E-4</v>
      </c>
      <c r="AF381">
        <v>196</v>
      </c>
      <c r="AG381" t="s">
        <v>578</v>
      </c>
      <c r="AH381" s="3">
        <v>3368645</v>
      </c>
      <c r="AI381" s="161">
        <f t="shared" si="328"/>
        <v>5.6475692087544071E-4</v>
      </c>
      <c r="AJ381">
        <v>196</v>
      </c>
      <c r="AK381" t="s">
        <v>578</v>
      </c>
      <c r="AL381" s="3">
        <v>3291857</v>
      </c>
      <c r="AM381" s="161">
        <f t="shared" si="329"/>
        <v>5.7745580067868464E-4</v>
      </c>
      <c r="AN381" s="13">
        <v>196</v>
      </c>
      <c r="AO381" s="13" t="s">
        <v>578</v>
      </c>
      <c r="AP381" s="3">
        <v>3047693</v>
      </c>
      <c r="AQ381" s="161">
        <f t="shared" si="347"/>
        <v>5.279122417764481E-4</v>
      </c>
      <c r="AR381" s="175"/>
      <c r="AS381" s="4"/>
      <c r="AT381" s="4"/>
      <c r="AU381" s="4"/>
      <c r="AV381" s="3"/>
      <c r="AW381" s="411"/>
      <c r="AX381" s="4"/>
      <c r="AY381" s="4"/>
      <c r="AZ381" s="157">
        <f>+Z56-AD381</f>
        <v>457252</v>
      </c>
      <c r="BA381" s="171">
        <f>+AA56-AE381</f>
        <v>8.6089717997298357E-5</v>
      </c>
      <c r="BB381" s="4">
        <f t="shared" si="330"/>
        <v>0.13030671601724003</v>
      </c>
      <c r="BC381" s="4">
        <f t="shared" si="331"/>
        <v>0.15124296345247926</v>
      </c>
      <c r="BD381" s="157">
        <f t="shared" si="332"/>
        <v>140399</v>
      </c>
      <c r="BE381" s="4">
        <f t="shared" si="333"/>
        <v>4.4577786523681976E-6</v>
      </c>
      <c r="BF381" s="4">
        <f t="shared" si="334"/>
        <v>4.1678182177106816E-2</v>
      </c>
      <c r="BG381" s="4">
        <f t="shared" si="335"/>
        <v>7.8932696308672192E-3</v>
      </c>
      <c r="BH381" s="157">
        <f t="shared" si="336"/>
        <v>76788</v>
      </c>
      <c r="BI381" s="4">
        <f t="shared" si="337"/>
        <v>-1.2698879803243936E-5</v>
      </c>
      <c r="BJ381" s="4">
        <f t="shared" si="338"/>
        <v>2.3326651188068013E-2</v>
      </c>
      <c r="BK381" s="4">
        <f t="shared" si="339"/>
        <v>-2.1991085358080954E-2</v>
      </c>
      <c r="BL381" s="159">
        <f t="shared" si="340"/>
        <v>244164</v>
      </c>
      <c r="BM381" s="4">
        <f t="shared" si="341"/>
        <v>4.954355890223654E-5</v>
      </c>
      <c r="BN381" s="4">
        <f t="shared" si="342"/>
        <v>8.0114368474777473E-2</v>
      </c>
      <c r="BO381" s="4">
        <f t="shared" si="343"/>
        <v>9.384809629630915E-2</v>
      </c>
      <c r="BP381" s="157">
        <f t="shared" si="344"/>
        <v>-3047693</v>
      </c>
      <c r="BQ381" s="171">
        <f>+AA56-AQ381</f>
        <v>1.2739217574865916E-4</v>
      </c>
      <c r="BR381" s="4">
        <f t="shared" si="345"/>
        <v>-1</v>
      </c>
      <c r="BS381" s="4">
        <f t="shared" si="346"/>
        <v>0.24131316849175316</v>
      </c>
    </row>
    <row r="382" spans="16:71" x14ac:dyDescent="0.35">
      <c r="P382" s="200"/>
      <c r="AB382">
        <v>1908</v>
      </c>
      <c r="AC382" t="s">
        <v>579</v>
      </c>
      <c r="AD382" s="160">
        <v>3342712</v>
      </c>
      <c r="AE382" s="161">
        <f t="shared" si="327"/>
        <v>5.4223338512939749E-4</v>
      </c>
      <c r="AF382">
        <v>1908</v>
      </c>
      <c r="AG382" t="s">
        <v>579</v>
      </c>
      <c r="AH382" s="3">
        <v>3122460</v>
      </c>
      <c r="AI382" s="161">
        <f t="shared" si="328"/>
        <v>5.234837435101439E-4</v>
      </c>
      <c r="AJ382">
        <v>1908</v>
      </c>
      <c r="AK382" t="s">
        <v>579</v>
      </c>
      <c r="AL382" s="3">
        <v>2911522</v>
      </c>
      <c r="AM382" s="161">
        <f t="shared" si="329"/>
        <v>5.1073763766275554E-4</v>
      </c>
      <c r="AN382" s="13">
        <v>1908</v>
      </c>
      <c r="AO382" s="13" t="s">
        <v>579</v>
      </c>
      <c r="AP382" s="3">
        <v>2789973</v>
      </c>
      <c r="AQ382" s="161">
        <f t="shared" si="347"/>
        <v>4.8327075624932114E-4</v>
      </c>
      <c r="AR382" s="175"/>
      <c r="AS382" s="4"/>
      <c r="AT382" s="4"/>
      <c r="AU382" s="4"/>
      <c r="AV382" s="3"/>
      <c r="AW382" s="411"/>
      <c r="AX382" s="4"/>
      <c r="AY382" s="4"/>
      <c r="AZ382" s="157">
        <f>+Z328-AD382</f>
        <v>7589062</v>
      </c>
      <c r="BA382" s="171">
        <f>+AA328-AE382</f>
        <v>1.2638950010490702E-3</v>
      </c>
      <c r="BB382" s="4">
        <f t="shared" si="330"/>
        <v>2.2703307972688047</v>
      </c>
      <c r="BC382" s="4">
        <f t="shared" si="331"/>
        <v>2.3309059082510326</v>
      </c>
      <c r="BD382" s="157">
        <f t="shared" si="332"/>
        <v>220252</v>
      </c>
      <c r="BE382" s="4">
        <f t="shared" si="333"/>
        <v>1.8749641619253583E-5</v>
      </c>
      <c r="BF382" s="4">
        <f t="shared" si="334"/>
        <v>7.0537973264669526E-2</v>
      </c>
      <c r="BG382" s="4">
        <f t="shared" si="335"/>
        <v>3.5817046568687304E-2</v>
      </c>
      <c r="BH382" s="157">
        <f t="shared" si="336"/>
        <v>210938</v>
      </c>
      <c r="BI382" s="4">
        <f t="shared" si="337"/>
        <v>1.2746105847388366E-5</v>
      </c>
      <c r="BJ382" s="4">
        <f t="shared" si="338"/>
        <v>7.2449392448348318E-2</v>
      </c>
      <c r="BK382" s="4">
        <f t="shared" si="339"/>
        <v>2.4956268948020489E-2</v>
      </c>
      <c r="BL382" s="159">
        <f t="shared" si="340"/>
        <v>121549</v>
      </c>
      <c r="BM382" s="4">
        <f t="shared" si="341"/>
        <v>2.7466881413434397E-5</v>
      </c>
      <c r="BN382" s="4">
        <f t="shared" si="342"/>
        <v>4.3566371430834638E-2</v>
      </c>
      <c r="BO382" s="4">
        <f t="shared" si="343"/>
        <v>5.683538897864561E-2</v>
      </c>
      <c r="BP382" s="157">
        <f t="shared" si="344"/>
        <v>-2789973</v>
      </c>
      <c r="BQ382" s="171">
        <f>+AA328-AQ382</f>
        <v>1.3228576299291468E-3</v>
      </c>
      <c r="BR382" s="4">
        <f t="shared" si="345"/>
        <v>-1</v>
      </c>
      <c r="BS382" s="4">
        <f t="shared" si="346"/>
        <v>2.7373012184637129</v>
      </c>
    </row>
    <row r="383" spans="16:71" x14ac:dyDescent="0.35">
      <c r="P383" s="200"/>
      <c r="AB383">
        <v>1987</v>
      </c>
      <c r="AC383" t="s">
        <v>580</v>
      </c>
      <c r="AD383" s="160">
        <v>4896914</v>
      </c>
      <c r="AE383" s="161">
        <f t="shared" si="327"/>
        <v>7.9434610427327819E-4</v>
      </c>
      <c r="AF383">
        <v>1987</v>
      </c>
      <c r="AG383" t="s">
        <v>580</v>
      </c>
      <c r="AH383" s="3">
        <v>4717167</v>
      </c>
      <c r="AI383" s="161">
        <f t="shared" si="328"/>
        <v>7.9083806995846695E-4</v>
      </c>
      <c r="AJ383">
        <v>1987</v>
      </c>
      <c r="AK383" t="s">
        <v>580</v>
      </c>
      <c r="AL383" s="3">
        <v>4633044</v>
      </c>
      <c r="AM383" s="161">
        <f t="shared" si="329"/>
        <v>8.1272610948761618E-4</v>
      </c>
      <c r="AN383" s="13">
        <v>1987</v>
      </c>
      <c r="AO383" s="13" t="s">
        <v>580</v>
      </c>
      <c r="AP383" s="3">
        <v>4747539</v>
      </c>
      <c r="AQ383" s="161">
        <f t="shared" si="347"/>
        <v>8.22354468252254E-4</v>
      </c>
      <c r="AR383" s="175"/>
      <c r="AS383" s="4"/>
      <c r="AT383" s="4"/>
      <c r="AU383" s="4"/>
      <c r="AV383" s="3"/>
      <c r="AW383" s="411"/>
      <c r="AX383" s="4"/>
      <c r="AY383" s="4"/>
      <c r="AZ383" s="157">
        <f>+Z341-AD383</f>
        <v>10972346</v>
      </c>
      <c r="BA383" s="171">
        <f>+AA341-AE383</f>
        <v>1.8275449953457327E-3</v>
      </c>
      <c r="BB383" s="4">
        <f t="shared" si="330"/>
        <v>2.2406654476676535</v>
      </c>
      <c r="BC383" s="4">
        <f t="shared" si="331"/>
        <v>2.30069107850374</v>
      </c>
      <c r="BD383" s="157">
        <f t="shared" si="332"/>
        <v>179747</v>
      </c>
      <c r="BE383" s="4">
        <f t="shared" si="333"/>
        <v>3.5080343148112406E-6</v>
      </c>
      <c r="BF383" s="4">
        <f t="shared" si="334"/>
        <v>3.8104862515997422E-2</v>
      </c>
      <c r="BG383" s="4">
        <f t="shared" si="335"/>
        <v>4.435844009122468E-3</v>
      </c>
      <c r="BH383" s="157">
        <f t="shared" si="336"/>
        <v>84123</v>
      </c>
      <c r="BI383" s="4">
        <f t="shared" si="337"/>
        <v>-2.1888039529149232E-5</v>
      </c>
      <c r="BJ383" s="4">
        <f t="shared" si="338"/>
        <v>1.8157177009326914E-2</v>
      </c>
      <c r="BK383" s="4">
        <f t="shared" si="339"/>
        <v>-2.6931630808500251E-2</v>
      </c>
      <c r="BL383" s="159">
        <f t="shared" si="340"/>
        <v>-114495</v>
      </c>
      <c r="BM383" s="4">
        <f t="shared" si="341"/>
        <v>-9.6283587646378132E-6</v>
      </c>
      <c r="BN383" s="4">
        <f t="shared" si="342"/>
        <v>-2.4116705518374887E-2</v>
      </c>
      <c r="BO383" s="4">
        <f t="shared" si="343"/>
        <v>-1.1708282907613938E-2</v>
      </c>
      <c r="BP383" s="157">
        <f t="shared" si="344"/>
        <v>-4747539</v>
      </c>
      <c r="BQ383" s="171">
        <f>+AA341-AQ383</f>
        <v>1.7995366313667569E-3</v>
      </c>
      <c r="BR383" s="4">
        <f t="shared" si="345"/>
        <v>-1</v>
      </c>
      <c r="BS383" s="4">
        <f t="shared" si="346"/>
        <v>2.1882736713175563</v>
      </c>
    </row>
    <row r="384" spans="16:71" x14ac:dyDescent="0.35">
      <c r="P384" s="200"/>
      <c r="AD384" s="160"/>
      <c r="AE384" s="161"/>
      <c r="AI384" s="161"/>
      <c r="AM384" s="161"/>
      <c r="AN384" s="13"/>
      <c r="AO384" s="13"/>
      <c r="AP384" s="3"/>
      <c r="AQ384" s="161">
        <f t="shared" si="347"/>
        <v>0</v>
      </c>
      <c r="AR384" s="175"/>
      <c r="AS384" s="4"/>
      <c r="AT384" s="4"/>
      <c r="AU384" s="4"/>
      <c r="AV384" s="3"/>
      <c r="AW384" s="411"/>
      <c r="AX384" s="4"/>
      <c r="AY384" s="4"/>
      <c r="AZ384" s="157"/>
      <c r="BA384" s="171"/>
      <c r="BB384" s="4"/>
      <c r="BC384" s="4"/>
      <c r="BD384" s="157"/>
      <c r="BE384" s="4"/>
      <c r="BF384" s="4"/>
      <c r="BG384" s="4"/>
      <c r="BH384" s="157"/>
      <c r="BI384" s="4"/>
      <c r="BJ384" s="4"/>
      <c r="BK384" s="4"/>
      <c r="BL384" s="159"/>
      <c r="BM384" s="4"/>
      <c r="BN384" s="4"/>
      <c r="BO384" s="4"/>
      <c r="BP384" s="157"/>
      <c r="BQ384" s="171"/>
      <c r="BR384" s="4"/>
      <c r="BS384" s="4"/>
    </row>
    <row r="385" spans="16:71" x14ac:dyDescent="0.35">
      <c r="P385" s="200"/>
    </row>
    <row r="386" spans="16:71" x14ac:dyDescent="0.35">
      <c r="P386" s="200"/>
      <c r="W386" s="163">
        <v>951</v>
      </c>
      <c r="X386" s="163" t="s">
        <v>236</v>
      </c>
      <c r="Y386" s="8" t="s">
        <v>472</v>
      </c>
      <c r="Z386" s="11">
        <v>2465217</v>
      </c>
      <c r="AA386" s="161">
        <f t="shared" ref="AA386:AA419" si="348">+Z386/Z$5</f>
        <v>4.0729879722995772E-4</v>
      </c>
      <c r="AB386">
        <v>951</v>
      </c>
      <c r="AC386" t="s">
        <v>236</v>
      </c>
      <c r="AD386" s="160">
        <v>2561693</v>
      </c>
      <c r="AE386" s="161">
        <f t="shared" ref="AE386:AE419" si="349">+AD386/AD$5</f>
        <v>4.1554147262829746E-4</v>
      </c>
      <c r="AF386">
        <v>951</v>
      </c>
      <c r="AG386" t="s">
        <v>236</v>
      </c>
      <c r="AH386" s="3">
        <v>2669623</v>
      </c>
      <c r="AI386" s="161">
        <f t="shared" ref="AI386:AI419" si="350">+AH386/AH$5</f>
        <v>4.4756513832067694E-4</v>
      </c>
      <c r="AJ386">
        <v>951</v>
      </c>
      <c r="AK386" t="s">
        <v>236</v>
      </c>
      <c r="AL386" s="3">
        <v>2728338</v>
      </c>
      <c r="AM386" s="161">
        <f t="shared" ref="AM386:AM419" si="351">+AL386/AL$5</f>
        <v>4.7860359800321858E-4</v>
      </c>
      <c r="AN386" s="13">
        <v>951</v>
      </c>
      <c r="AO386" s="13" t="s">
        <v>236</v>
      </c>
      <c r="AP386" s="3">
        <v>2942952</v>
      </c>
      <c r="AQ386" s="161">
        <f t="shared" ref="AQ386:AQ419" si="352">+AP386/AP$5</f>
        <v>5.0976931986275573E-4</v>
      </c>
      <c r="AR386" s="175"/>
      <c r="AS386" s="4"/>
      <c r="AT386" s="4"/>
      <c r="AU386" s="4"/>
      <c r="AV386" s="3"/>
      <c r="AW386" s="411"/>
      <c r="AX386" s="4"/>
      <c r="AY386" s="4"/>
      <c r="AZ386" s="157">
        <f t="shared" ref="AZ386:AZ423" si="353">+Z386-AD386</f>
        <v>-96476</v>
      </c>
      <c r="BA386" s="171">
        <f t="shared" ref="BA386:BA423" si="354">+AA386-AE386</f>
        <v>-8.2426753983397337E-6</v>
      </c>
      <c r="BB386" s="4">
        <f t="shared" ref="BB386:BB423" si="355">+AZ386/AD386</f>
        <v>-3.7661031200850376E-2</v>
      </c>
      <c r="BC386" s="4">
        <f t="shared" ref="BC386:BC423" si="356">+BA386/AE386</f>
        <v>-1.9835987359347933E-2</v>
      </c>
      <c r="BD386" s="157">
        <f t="shared" ref="BD386:BD423" si="357">+AD386-AH386</f>
        <v>-107930</v>
      </c>
      <c r="BE386" s="4">
        <f t="shared" ref="BE386:BE423" si="358">+AE386-AI386</f>
        <v>-3.2023665692379477E-5</v>
      </c>
      <c r="BF386" s="4">
        <f t="shared" ref="BF386:BF423" si="359">+BD386/AH386</f>
        <v>-4.0428929478057388E-2</v>
      </c>
      <c r="BG386" s="4">
        <f t="shared" ref="BG386:BG423" si="360">+BE386/AI386</f>
        <v>-7.1550849140164199E-2</v>
      </c>
      <c r="BH386" s="157">
        <f t="shared" ref="BH386:BH423" si="361">+AH386-AL386</f>
        <v>-58715</v>
      </c>
      <c r="BI386" s="4">
        <f t="shared" ref="BI386:BI423" si="362">+AI386-AM386</f>
        <v>-3.1038459682541648E-5</v>
      </c>
      <c r="BJ386" s="4">
        <f t="shared" ref="BJ386:BJ423" si="363">+BH386/AL386</f>
        <v>-2.1520427454369658E-2</v>
      </c>
      <c r="BK386" s="4">
        <f t="shared" ref="BK386:BK423" si="364">+BI386/AM386</f>
        <v>-6.4852123577919515E-2</v>
      </c>
      <c r="BL386" s="159">
        <f t="shared" ref="BL386:BL423" si="365">+AL386-AP386</f>
        <v>-214614</v>
      </c>
      <c r="BM386" s="4">
        <f t="shared" ref="BM386:BM423" si="366">+AM386-AQ386</f>
        <v>-3.1165721859537142E-5</v>
      </c>
      <c r="BN386" s="4">
        <f t="shared" ref="BN386:BN423" si="367">+BL386/AP386</f>
        <v>-7.2924736794891656E-2</v>
      </c>
      <c r="BO386" s="4">
        <f t="shared" ref="BO386:BO423" si="368">+BM386/AQ386</f>
        <v>-6.1136911628828179E-2</v>
      </c>
      <c r="BP386" s="157">
        <f t="shared" ref="BP386:BP419" si="369">+U386-AP386</f>
        <v>-2942952</v>
      </c>
      <c r="BQ386" s="171">
        <f t="shared" ref="BQ386:BQ419" si="370">+AA386-AQ386</f>
        <v>-1.02470522632798E-4</v>
      </c>
      <c r="BR386" s="4">
        <f t="shared" ref="BR386:BR423" si="371">+BP386/AP386</f>
        <v>-1</v>
      </c>
      <c r="BS386" s="4">
        <f t="shared" ref="BS386:BS423" si="372">+BQ386/AQ386</f>
        <v>-0.20101351462341036</v>
      </c>
    </row>
    <row r="387" spans="16:71" x14ac:dyDescent="0.35">
      <c r="P387" s="200"/>
      <c r="W387" s="163">
        <v>881</v>
      </c>
      <c r="X387" s="163" t="s">
        <v>245</v>
      </c>
      <c r="Y387" s="8" t="s">
        <v>471</v>
      </c>
      <c r="Z387" s="11">
        <v>1929434</v>
      </c>
      <c r="AA387" s="161">
        <f t="shared" si="348"/>
        <v>3.1877767658367853E-4</v>
      </c>
      <c r="AB387">
        <v>881</v>
      </c>
      <c r="AC387" t="s">
        <v>245</v>
      </c>
      <c r="AD387" s="160">
        <v>2132939</v>
      </c>
      <c r="AE387" s="161">
        <f t="shared" si="349"/>
        <v>3.4599173791954315E-4</v>
      </c>
      <c r="AF387">
        <v>881</v>
      </c>
      <c r="AG387" t="s">
        <v>245</v>
      </c>
      <c r="AH387" s="3">
        <v>2065154</v>
      </c>
      <c r="AI387" s="161">
        <f t="shared" si="350"/>
        <v>3.4622526688730926E-4</v>
      </c>
      <c r="AJ387">
        <v>881</v>
      </c>
      <c r="AK387" t="s">
        <v>245</v>
      </c>
      <c r="AL387" s="3">
        <v>1889768</v>
      </c>
      <c r="AM387" s="161">
        <f t="shared" si="351"/>
        <v>3.3150209548499725E-4</v>
      </c>
      <c r="AN387" s="13">
        <v>881</v>
      </c>
      <c r="AO387" s="13" t="s">
        <v>245</v>
      </c>
      <c r="AP387" s="3">
        <v>2098066</v>
      </c>
      <c r="AQ387" s="161">
        <f t="shared" si="352"/>
        <v>3.6342070065946452E-4</v>
      </c>
      <c r="AR387" s="175"/>
      <c r="AS387" s="4"/>
      <c r="AT387" s="4"/>
      <c r="AU387" s="4"/>
      <c r="AV387" s="3"/>
      <c r="AW387" s="411"/>
      <c r="AX387" s="4"/>
      <c r="AY387" s="4"/>
      <c r="AZ387" s="157">
        <f t="shared" si="353"/>
        <v>-203505</v>
      </c>
      <c r="BA387" s="171">
        <f t="shared" si="354"/>
        <v>-2.7214061335864624E-5</v>
      </c>
      <c r="BB387" s="4">
        <f t="shared" si="355"/>
        <v>-9.5410604803981738E-2</v>
      </c>
      <c r="BC387" s="4">
        <f t="shared" si="356"/>
        <v>-7.8655234658213072E-2</v>
      </c>
      <c r="BD387" s="157">
        <f t="shared" si="357"/>
        <v>67785</v>
      </c>
      <c r="BE387" s="4">
        <f t="shared" si="358"/>
        <v>-2.3352896776611008E-7</v>
      </c>
      <c r="BF387" s="4">
        <f t="shared" si="359"/>
        <v>3.2823218026355419E-2</v>
      </c>
      <c r="BG387" s="4">
        <f t="shared" si="360"/>
        <v>-6.7450007293118786E-4</v>
      </c>
      <c r="BH387" s="157">
        <f t="shared" si="361"/>
        <v>175386</v>
      </c>
      <c r="BI387" s="4">
        <f t="shared" si="362"/>
        <v>1.4723171402312009E-5</v>
      </c>
      <c r="BJ387" s="4">
        <f t="shared" si="363"/>
        <v>9.2808217728313741E-2</v>
      </c>
      <c r="BK387" s="4">
        <f t="shared" si="364"/>
        <v>4.4413509304583966E-2</v>
      </c>
      <c r="BL387" s="159">
        <f t="shared" si="365"/>
        <v>-208298</v>
      </c>
      <c r="BM387" s="4">
        <f t="shared" si="366"/>
        <v>-3.1918605174467262E-5</v>
      </c>
      <c r="BN387" s="4">
        <f t="shared" si="367"/>
        <v>-9.9280956843111709E-2</v>
      </c>
      <c r="BO387" s="4">
        <f t="shared" si="368"/>
        <v>-8.7828252811542232E-2</v>
      </c>
      <c r="BP387" s="157">
        <f t="shared" si="369"/>
        <v>-2098066</v>
      </c>
      <c r="BQ387" s="171">
        <f t="shared" si="370"/>
        <v>-4.4643024075785988E-5</v>
      </c>
      <c r="BR387" s="4">
        <f t="shared" si="371"/>
        <v>-1</v>
      </c>
      <c r="BS387" s="4">
        <f t="shared" si="372"/>
        <v>-0.12284117001254083</v>
      </c>
    </row>
    <row r="388" spans="16:71" x14ac:dyDescent="0.35">
      <c r="P388" s="200"/>
      <c r="W388" s="163">
        <v>962</v>
      </c>
      <c r="X388" s="163" t="s">
        <v>284</v>
      </c>
      <c r="Y388" s="8" t="s">
        <v>471</v>
      </c>
      <c r="Z388" s="11">
        <v>2213968</v>
      </c>
      <c r="AA388" s="161">
        <f t="shared" si="348"/>
        <v>3.657878813530878E-4</v>
      </c>
      <c r="AB388">
        <v>962</v>
      </c>
      <c r="AC388" t="s">
        <v>284</v>
      </c>
      <c r="AD388" s="160">
        <v>2372658</v>
      </c>
      <c r="AE388" s="161">
        <f t="shared" si="349"/>
        <v>3.8487742261204252E-4</v>
      </c>
      <c r="AF388">
        <v>962</v>
      </c>
      <c r="AG388" t="s">
        <v>284</v>
      </c>
      <c r="AH388" s="3">
        <v>2549606</v>
      </c>
      <c r="AI388" s="161">
        <f t="shared" si="350"/>
        <v>4.2744416048753989E-4</v>
      </c>
      <c r="AJ388">
        <v>962</v>
      </c>
      <c r="AK388" t="s">
        <v>284</v>
      </c>
      <c r="AL388" s="3">
        <v>2605263</v>
      </c>
      <c r="AM388" s="161">
        <f t="shared" si="351"/>
        <v>4.5701384709103462E-4</v>
      </c>
      <c r="AN388" s="13">
        <v>962</v>
      </c>
      <c r="AO388" s="13" t="s">
        <v>284</v>
      </c>
      <c r="AP388" s="3">
        <v>2841892</v>
      </c>
      <c r="AQ388" s="161">
        <f t="shared" si="352"/>
        <v>4.9226400973016434E-4</v>
      </c>
      <c r="AR388" s="175"/>
      <c r="AS388" s="4"/>
      <c r="AT388" s="4"/>
      <c r="AU388" s="4"/>
      <c r="AV388" s="3"/>
      <c r="AW388" s="411"/>
      <c r="AX388" s="4"/>
      <c r="AY388" s="4"/>
      <c r="AZ388" s="157">
        <f t="shared" si="353"/>
        <v>-158690</v>
      </c>
      <c r="BA388" s="171">
        <f t="shared" si="354"/>
        <v>-1.9089541258954722E-5</v>
      </c>
      <c r="BB388" s="4">
        <f t="shared" si="355"/>
        <v>-6.6882795582001289E-2</v>
      </c>
      <c r="BC388" s="4">
        <f t="shared" si="356"/>
        <v>-4.9599015523955611E-2</v>
      </c>
      <c r="BD388" s="157">
        <f t="shared" si="357"/>
        <v>-176948</v>
      </c>
      <c r="BE388" s="4">
        <f t="shared" si="358"/>
        <v>-4.2566737875497369E-5</v>
      </c>
      <c r="BF388" s="4">
        <f t="shared" si="359"/>
        <v>-6.9402095853241641E-2</v>
      </c>
      <c r="BG388" s="4">
        <f t="shared" si="360"/>
        <v>-9.9584324247045594E-2</v>
      </c>
      <c r="BH388" s="157">
        <f t="shared" si="361"/>
        <v>-55657</v>
      </c>
      <c r="BI388" s="4">
        <f t="shared" si="362"/>
        <v>-2.9569686603494723E-5</v>
      </c>
      <c r="BJ388" s="4">
        <f t="shared" si="363"/>
        <v>-2.1363294224038033E-2</v>
      </c>
      <c r="BK388" s="4">
        <f t="shared" si="364"/>
        <v>-6.4701948949053623E-2</v>
      </c>
      <c r="BL388" s="159">
        <f t="shared" si="365"/>
        <v>-236629</v>
      </c>
      <c r="BM388" s="4">
        <f t="shared" si="366"/>
        <v>-3.5250162639129719E-5</v>
      </c>
      <c r="BN388" s="4">
        <f t="shared" si="367"/>
        <v>-8.3264599780709478E-2</v>
      </c>
      <c r="BO388" s="4">
        <f t="shared" si="368"/>
        <v>-7.1608246677331094E-2</v>
      </c>
      <c r="BP388" s="157">
        <f t="shared" si="369"/>
        <v>-2841892</v>
      </c>
      <c r="BQ388" s="171">
        <f t="shared" si="370"/>
        <v>-1.2647612837707653E-4</v>
      </c>
      <c r="BR388" s="4">
        <f t="shared" si="371"/>
        <v>-1</v>
      </c>
      <c r="BS388" s="4">
        <f t="shared" si="372"/>
        <v>-0.25692743299759963</v>
      </c>
    </row>
    <row r="389" spans="16:71" x14ac:dyDescent="0.35">
      <c r="P389" s="200"/>
      <c r="W389" s="163">
        <v>738</v>
      </c>
      <c r="X389" s="163" t="s">
        <v>4</v>
      </c>
      <c r="Y389" s="8" t="s">
        <v>471</v>
      </c>
      <c r="Z389" s="11">
        <v>1514416</v>
      </c>
      <c r="AA389" s="161">
        <f t="shared" si="348"/>
        <v>2.5020913587152924E-4</v>
      </c>
      <c r="AB389">
        <v>738</v>
      </c>
      <c r="AC389" t="s">
        <v>4</v>
      </c>
      <c r="AD389" s="160">
        <v>1615207</v>
      </c>
      <c r="AE389" s="161">
        <f t="shared" si="349"/>
        <v>2.6200856050257956E-4</v>
      </c>
      <c r="AF389">
        <v>738</v>
      </c>
      <c r="AG389" t="s">
        <v>4</v>
      </c>
      <c r="AH389" s="3">
        <v>1510995</v>
      </c>
      <c r="AI389" s="161">
        <f t="shared" si="350"/>
        <v>2.5331992051943336E-4</v>
      </c>
      <c r="AJ389">
        <v>738</v>
      </c>
      <c r="AK389" t="s">
        <v>4</v>
      </c>
      <c r="AL389" s="3">
        <v>1265955</v>
      </c>
      <c r="AM389" s="161">
        <f t="shared" si="351"/>
        <v>2.2207315146076644E-4</v>
      </c>
      <c r="AN389" s="13">
        <v>738</v>
      </c>
      <c r="AO389" s="13" t="s">
        <v>4</v>
      </c>
      <c r="AP389" s="3">
        <v>1129755</v>
      </c>
      <c r="AQ389" s="161">
        <f t="shared" si="352"/>
        <v>1.9569277309366501E-4</v>
      </c>
      <c r="AR389" s="175"/>
      <c r="AS389" s="4"/>
      <c r="AT389" s="4"/>
      <c r="AU389" s="4"/>
      <c r="AV389" s="3"/>
      <c r="AW389" s="411"/>
      <c r="AX389" s="4"/>
      <c r="AY389" s="4"/>
      <c r="AZ389" s="157">
        <f t="shared" si="353"/>
        <v>-100791</v>
      </c>
      <c r="BA389" s="171">
        <f t="shared" si="354"/>
        <v>-1.179942463105032E-5</v>
      </c>
      <c r="BB389" s="4">
        <f t="shared" si="355"/>
        <v>-6.2401289741810181E-2</v>
      </c>
      <c r="BC389" s="4">
        <f t="shared" si="356"/>
        <v>-4.5034500431653454E-2</v>
      </c>
      <c r="BD389" s="157">
        <f t="shared" si="357"/>
        <v>104212</v>
      </c>
      <c r="BE389" s="4">
        <f t="shared" si="358"/>
        <v>8.6886399831461987E-6</v>
      </c>
      <c r="BF389" s="4">
        <f t="shared" si="359"/>
        <v>6.8969122995112486E-2</v>
      </c>
      <c r="BG389" s="4">
        <f t="shared" si="360"/>
        <v>3.4299079067015785E-2</v>
      </c>
      <c r="BH389" s="157">
        <f t="shared" si="361"/>
        <v>245040</v>
      </c>
      <c r="BI389" s="4">
        <f t="shared" si="362"/>
        <v>3.124676905866692E-5</v>
      </c>
      <c r="BJ389" s="4">
        <f t="shared" si="363"/>
        <v>0.19356138251359645</v>
      </c>
      <c r="BK389" s="4">
        <f t="shared" si="364"/>
        <v>0.14070484816885787</v>
      </c>
      <c r="BL389" s="159">
        <f t="shared" si="365"/>
        <v>136200</v>
      </c>
      <c r="BM389" s="4">
        <f t="shared" si="366"/>
        <v>2.6380378367101432E-5</v>
      </c>
      <c r="BN389" s="4">
        <f t="shared" si="367"/>
        <v>0.12055711194019943</v>
      </c>
      <c r="BO389" s="4">
        <f t="shared" si="368"/>
        <v>0.13480507200168762</v>
      </c>
      <c r="BP389" s="157">
        <f t="shared" si="369"/>
        <v>-1129755</v>
      </c>
      <c r="BQ389" s="171">
        <f t="shared" si="370"/>
        <v>5.4516362777864231E-5</v>
      </c>
      <c r="BR389" s="4">
        <f t="shared" si="371"/>
        <v>-1</v>
      </c>
      <c r="BS389" s="4">
        <f t="shared" si="372"/>
        <v>0.27858137996629495</v>
      </c>
    </row>
    <row r="390" spans="16:71" x14ac:dyDescent="0.35">
      <c r="P390" s="200"/>
      <c r="W390" s="163">
        <v>870</v>
      </c>
      <c r="X390" s="163" t="s">
        <v>352</v>
      </c>
      <c r="Y390" s="8" t="s">
        <v>472</v>
      </c>
      <c r="Z390" s="11">
        <v>4002647</v>
      </c>
      <c r="AA390" s="161">
        <f t="shared" si="348"/>
        <v>6.6131026552068174E-4</v>
      </c>
      <c r="AB390">
        <v>870</v>
      </c>
      <c r="AC390" t="s">
        <v>352</v>
      </c>
      <c r="AD390" s="160">
        <v>3933938</v>
      </c>
      <c r="AE390" s="161">
        <f t="shared" si="349"/>
        <v>6.3813828969686037E-4</v>
      </c>
      <c r="AF390">
        <v>870</v>
      </c>
      <c r="AG390" t="s">
        <v>352</v>
      </c>
      <c r="AH390" s="3">
        <v>3548205</v>
      </c>
      <c r="AI390" s="161">
        <f t="shared" si="350"/>
        <v>5.9486034605452434E-4</v>
      </c>
      <c r="AJ390">
        <v>870</v>
      </c>
      <c r="AK390" t="s">
        <v>352</v>
      </c>
      <c r="AL390" s="3">
        <v>3073575</v>
      </c>
      <c r="AM390" s="161">
        <f t="shared" si="351"/>
        <v>5.3916488856319954E-4</v>
      </c>
      <c r="AN390" s="13">
        <v>870</v>
      </c>
      <c r="AO390" s="13" t="s">
        <v>352</v>
      </c>
      <c r="AP390" s="3">
        <v>2789178</v>
      </c>
      <c r="AQ390" s="161">
        <f t="shared" si="352"/>
        <v>4.8313304873343543E-4</v>
      </c>
      <c r="AR390" s="175"/>
      <c r="AS390" s="4"/>
      <c r="AT390" s="4"/>
      <c r="AU390" s="4"/>
      <c r="AV390" s="3"/>
      <c r="AW390" s="411"/>
      <c r="AX390" s="4"/>
      <c r="AY390" s="4"/>
      <c r="AZ390" s="157">
        <f t="shared" si="353"/>
        <v>68709</v>
      </c>
      <c r="BA390" s="171">
        <f t="shared" si="354"/>
        <v>2.3171975823821377E-5</v>
      </c>
      <c r="BB390" s="4">
        <f t="shared" si="355"/>
        <v>1.7465704848424149E-2</v>
      </c>
      <c r="BC390" s="4">
        <f t="shared" si="356"/>
        <v>3.6311840549215338E-2</v>
      </c>
      <c r="BD390" s="157">
        <f t="shared" si="357"/>
        <v>385733</v>
      </c>
      <c r="BE390" s="4">
        <f t="shared" si="358"/>
        <v>4.3277943642336023E-5</v>
      </c>
      <c r="BF390" s="4">
        <f t="shared" si="359"/>
        <v>0.1087121516372363</v>
      </c>
      <c r="BG390" s="4">
        <f t="shared" si="360"/>
        <v>7.2753115801686349E-2</v>
      </c>
      <c r="BH390" s="157">
        <f t="shared" si="361"/>
        <v>474630</v>
      </c>
      <c r="BI390" s="4">
        <f t="shared" si="362"/>
        <v>5.56954574913248E-5</v>
      </c>
      <c r="BJ390" s="4">
        <f t="shared" si="363"/>
        <v>0.15442278128888998</v>
      </c>
      <c r="BK390" s="4">
        <f t="shared" si="364"/>
        <v>0.10329948902968358</v>
      </c>
      <c r="BL390" s="159">
        <f t="shared" si="365"/>
        <v>284397</v>
      </c>
      <c r="BM390" s="4">
        <f t="shared" si="366"/>
        <v>5.6031839829764115E-5</v>
      </c>
      <c r="BN390" s="4">
        <f t="shared" si="367"/>
        <v>0.10196444974110652</v>
      </c>
      <c r="BO390" s="4">
        <f t="shared" si="368"/>
        <v>0.11597600283535811</v>
      </c>
      <c r="BP390" s="157">
        <f t="shared" si="369"/>
        <v>-2789178</v>
      </c>
      <c r="BQ390" s="171">
        <f t="shared" si="370"/>
        <v>1.7817721678724632E-4</v>
      </c>
      <c r="BR390" s="4">
        <f t="shared" si="371"/>
        <v>-1</v>
      </c>
      <c r="BS390" s="4">
        <f t="shared" si="372"/>
        <v>0.36879533961576305</v>
      </c>
    </row>
    <row r="391" spans="16:71" x14ac:dyDescent="0.35">
      <c r="P391" s="200"/>
      <c r="W391" s="163">
        <v>874</v>
      </c>
      <c r="X391" s="163" t="s">
        <v>370</v>
      </c>
      <c r="Y391" s="8" t="s">
        <v>471</v>
      </c>
      <c r="Z391" s="11">
        <v>2134407</v>
      </c>
      <c r="AA391" s="161">
        <f t="shared" si="348"/>
        <v>3.5264295350032163E-4</v>
      </c>
      <c r="AB391">
        <v>874</v>
      </c>
      <c r="AC391" t="s">
        <v>370</v>
      </c>
      <c r="AD391" s="160">
        <v>2166357</v>
      </c>
      <c r="AE391" s="161">
        <f t="shared" si="349"/>
        <v>3.5141259238270187E-4</v>
      </c>
      <c r="AF391">
        <v>874</v>
      </c>
      <c r="AG391" t="s">
        <v>370</v>
      </c>
      <c r="AH391" s="3">
        <v>2023540</v>
      </c>
      <c r="AI391" s="161">
        <f t="shared" si="350"/>
        <v>3.3924863548052389E-4</v>
      </c>
      <c r="AJ391">
        <v>874</v>
      </c>
      <c r="AK391" t="s">
        <v>370</v>
      </c>
      <c r="AL391" s="3">
        <v>1703330</v>
      </c>
      <c r="AM391" s="161">
        <f t="shared" si="351"/>
        <v>2.9879724087954733E-4</v>
      </c>
      <c r="AN391" s="13">
        <v>874</v>
      </c>
      <c r="AO391" s="13" t="s">
        <v>370</v>
      </c>
      <c r="AP391" s="3">
        <v>1496074</v>
      </c>
      <c r="AQ391" s="161">
        <f t="shared" si="352"/>
        <v>2.5914545172478259E-4</v>
      </c>
      <c r="AR391" s="175"/>
      <c r="AS391" s="4"/>
      <c r="AT391" s="4"/>
      <c r="AU391" s="4"/>
      <c r="AV391" s="3"/>
      <c r="AW391" s="411"/>
      <c r="AX391" s="4"/>
      <c r="AY391" s="4"/>
      <c r="AZ391" s="157">
        <f t="shared" si="353"/>
        <v>-31950</v>
      </c>
      <c r="BA391" s="171">
        <f t="shared" si="354"/>
        <v>1.2303611176197617E-6</v>
      </c>
      <c r="BB391" s="4">
        <f t="shared" si="355"/>
        <v>-1.4748261713097149E-2</v>
      </c>
      <c r="BC391" s="4">
        <f t="shared" si="356"/>
        <v>3.5011867653275525E-3</v>
      </c>
      <c r="BD391" s="157">
        <f t="shared" si="357"/>
        <v>142817</v>
      </c>
      <c r="BE391" s="4">
        <f t="shared" si="358"/>
        <v>1.2163956902177977E-5</v>
      </c>
      <c r="BF391" s="4">
        <f t="shared" si="359"/>
        <v>7.057779930221296E-2</v>
      </c>
      <c r="BG391" s="4">
        <f t="shared" si="360"/>
        <v>3.5855580922082457E-2</v>
      </c>
      <c r="BH391" s="157">
        <f t="shared" si="361"/>
        <v>320210</v>
      </c>
      <c r="BI391" s="4">
        <f t="shared" si="362"/>
        <v>4.0451394600976565E-5</v>
      </c>
      <c r="BJ391" s="4">
        <f t="shared" si="363"/>
        <v>0.18799058315182612</v>
      </c>
      <c r="BK391" s="4">
        <f t="shared" si="364"/>
        <v>0.13538075010968237</v>
      </c>
      <c r="BL391" s="159">
        <f t="shared" si="365"/>
        <v>207256</v>
      </c>
      <c r="BM391" s="4">
        <f t="shared" si="366"/>
        <v>3.9651789154764732E-5</v>
      </c>
      <c r="BN391" s="4">
        <f t="shared" si="367"/>
        <v>0.13853325437110731</v>
      </c>
      <c r="BO391" s="4">
        <f t="shared" si="368"/>
        <v>0.15300978230895476</v>
      </c>
      <c r="BP391" s="157">
        <f t="shared" si="369"/>
        <v>-1496074</v>
      </c>
      <c r="BQ391" s="171">
        <f t="shared" si="370"/>
        <v>9.3497501775539036E-5</v>
      </c>
      <c r="BR391" s="4">
        <f t="shared" si="371"/>
        <v>-1</v>
      </c>
      <c r="BS391" s="4">
        <f t="shared" si="372"/>
        <v>0.36079159851447118</v>
      </c>
    </row>
    <row r="392" spans="16:71" x14ac:dyDescent="0.35">
      <c r="P392" s="200"/>
      <c r="W392" s="163">
        <v>236</v>
      </c>
      <c r="X392" s="163" t="s">
        <v>113</v>
      </c>
      <c r="Y392" s="8" t="s">
        <v>472</v>
      </c>
      <c r="Z392" s="11">
        <v>3761988</v>
      </c>
      <c r="AA392" s="161">
        <f t="shared" si="348"/>
        <v>6.2154901073355174E-4</v>
      </c>
      <c r="AB392">
        <v>236</v>
      </c>
      <c r="AC392" t="s">
        <v>113</v>
      </c>
      <c r="AD392" s="160">
        <v>3715704</v>
      </c>
      <c r="AE392" s="161">
        <f t="shared" si="349"/>
        <v>6.027377644436142E-4</v>
      </c>
      <c r="AF392">
        <v>236</v>
      </c>
      <c r="AG392" t="s">
        <v>113</v>
      </c>
      <c r="AH392" s="3">
        <v>3576288</v>
      </c>
      <c r="AI392" s="161">
        <f t="shared" si="350"/>
        <v>5.9956849090473708E-4</v>
      </c>
      <c r="AJ392">
        <v>236</v>
      </c>
      <c r="AK392" t="s">
        <v>113</v>
      </c>
      <c r="AL392" s="3">
        <v>3219627</v>
      </c>
      <c r="AM392" s="161">
        <f t="shared" si="351"/>
        <v>5.6478525257072567E-4</v>
      </c>
      <c r="AN392" s="13">
        <v>236</v>
      </c>
      <c r="AO392" s="13" t="s">
        <v>113</v>
      </c>
      <c r="AP392" s="3">
        <v>3129434</v>
      </c>
      <c r="AQ392" s="161">
        <f t="shared" si="352"/>
        <v>5.4207117266451613E-4</v>
      </c>
      <c r="AR392" s="175"/>
      <c r="AS392" s="4"/>
      <c r="AT392" s="4"/>
      <c r="AU392" s="4"/>
      <c r="AV392" s="3"/>
      <c r="AW392" s="411"/>
      <c r="AX392" s="4"/>
      <c r="AY392" s="4"/>
      <c r="AZ392" s="157">
        <f t="shared" si="353"/>
        <v>46284</v>
      </c>
      <c r="BA392" s="171">
        <f t="shared" si="354"/>
        <v>1.8811246289937534E-5</v>
      </c>
      <c r="BB392" s="4">
        <f t="shared" si="355"/>
        <v>1.245632052499338E-2</v>
      </c>
      <c r="BC392" s="4">
        <f t="shared" si="356"/>
        <v>3.1209669278483239E-2</v>
      </c>
      <c r="BD392" s="157">
        <f t="shared" si="357"/>
        <v>139416</v>
      </c>
      <c r="BE392" s="4">
        <f t="shared" si="358"/>
        <v>3.1692735388771194E-6</v>
      </c>
      <c r="BF392" s="4">
        <f t="shared" si="359"/>
        <v>3.8983437575497278E-2</v>
      </c>
      <c r="BG392" s="4">
        <f t="shared" si="360"/>
        <v>5.2859241053424067E-3</v>
      </c>
      <c r="BH392" s="157">
        <f t="shared" si="361"/>
        <v>356661</v>
      </c>
      <c r="BI392" s="4">
        <f t="shared" si="362"/>
        <v>3.4783238334011417E-5</v>
      </c>
      <c r="BJ392" s="4">
        <f t="shared" si="363"/>
        <v>0.11077711797049783</v>
      </c>
      <c r="BK392" s="4">
        <f t="shared" si="364"/>
        <v>6.1586661789926354E-2</v>
      </c>
      <c r="BL392" s="159">
        <f t="shared" si="365"/>
        <v>90193</v>
      </c>
      <c r="BM392" s="4">
        <f t="shared" si="366"/>
        <v>2.2714079906209538E-5</v>
      </c>
      <c r="BN392" s="4">
        <f t="shared" si="367"/>
        <v>2.8820866648729449E-2</v>
      </c>
      <c r="BO392" s="4">
        <f t="shared" si="368"/>
        <v>4.1902394098103264E-2</v>
      </c>
      <c r="BP392" s="157">
        <f t="shared" si="369"/>
        <v>-3129434</v>
      </c>
      <c r="BQ392" s="171">
        <f t="shared" si="370"/>
        <v>7.9477838069035608E-5</v>
      </c>
      <c r="BR392" s="4">
        <f t="shared" si="371"/>
        <v>-1</v>
      </c>
      <c r="BS392" s="4">
        <f t="shared" si="372"/>
        <v>0.14661882438493709</v>
      </c>
    </row>
    <row r="393" spans="16:71" x14ac:dyDescent="0.35">
      <c r="P393" s="200"/>
      <c r="W393" s="163">
        <v>733</v>
      </c>
      <c r="X393" s="163" t="s">
        <v>194</v>
      </c>
      <c r="Y393" s="8" t="s">
        <v>471</v>
      </c>
      <c r="Z393" s="11">
        <v>1461792</v>
      </c>
      <c r="AA393" s="161">
        <f t="shared" si="348"/>
        <v>2.4151469156685775E-4</v>
      </c>
      <c r="AB393">
        <v>733</v>
      </c>
      <c r="AC393" t="s">
        <v>194</v>
      </c>
      <c r="AD393" s="160">
        <v>1553009</v>
      </c>
      <c r="AE393" s="161">
        <f t="shared" si="349"/>
        <v>2.5191919830557354E-4</v>
      </c>
      <c r="AF393">
        <v>733</v>
      </c>
      <c r="AG393" t="s">
        <v>194</v>
      </c>
      <c r="AH393" s="3">
        <v>1521032</v>
      </c>
      <c r="AI393" s="161">
        <f t="shared" si="350"/>
        <v>2.5500263425591395E-4</v>
      </c>
      <c r="AJ393">
        <v>733</v>
      </c>
      <c r="AK393" t="s">
        <v>194</v>
      </c>
      <c r="AL393" s="3">
        <v>1215001</v>
      </c>
      <c r="AM393" s="161">
        <f t="shared" si="351"/>
        <v>2.1313482793462854E-4</v>
      </c>
      <c r="AN393" s="13">
        <v>733</v>
      </c>
      <c r="AO393" s="13" t="s">
        <v>194</v>
      </c>
      <c r="AP393" s="3">
        <v>1215426</v>
      </c>
      <c r="AQ393" s="161">
        <f t="shared" si="352"/>
        <v>2.1053244679611143E-4</v>
      </c>
      <c r="AR393" s="175"/>
      <c r="AS393" s="4"/>
      <c r="AT393" s="4"/>
      <c r="AU393" s="4"/>
      <c r="AV393" s="3"/>
      <c r="AW393" s="411"/>
      <c r="AX393" s="4"/>
      <c r="AY393" s="4"/>
      <c r="AZ393" s="157">
        <f t="shared" si="353"/>
        <v>-91217</v>
      </c>
      <c r="BA393" s="171">
        <f t="shared" si="354"/>
        <v>-1.0404506738715785E-5</v>
      </c>
      <c r="BB393" s="4">
        <f t="shared" si="355"/>
        <v>-5.873565446175779E-2</v>
      </c>
      <c r="BC393" s="4">
        <f t="shared" si="356"/>
        <v>-4.1300967963923504E-2</v>
      </c>
      <c r="BD393" s="157">
        <f t="shared" si="357"/>
        <v>31977</v>
      </c>
      <c r="BE393" s="4">
        <f t="shared" si="358"/>
        <v>-3.0834359503404134E-6</v>
      </c>
      <c r="BF393" s="4">
        <f t="shared" si="359"/>
        <v>2.1023226335803585E-2</v>
      </c>
      <c r="BG393" s="4">
        <f t="shared" si="360"/>
        <v>-1.2091780774491757E-2</v>
      </c>
      <c r="BH393" s="157">
        <f t="shared" si="361"/>
        <v>306031</v>
      </c>
      <c r="BI393" s="4">
        <f t="shared" si="362"/>
        <v>4.1867806321285413E-5</v>
      </c>
      <c r="BJ393" s="4">
        <f t="shared" si="363"/>
        <v>0.25187715894884039</v>
      </c>
      <c r="BK393" s="4">
        <f t="shared" si="364"/>
        <v>0.19643812664032018</v>
      </c>
      <c r="BL393" s="159">
        <f t="shared" si="365"/>
        <v>-425</v>
      </c>
      <c r="BM393" s="4">
        <f t="shared" si="366"/>
        <v>2.6023811385171092E-6</v>
      </c>
      <c r="BN393" s="4">
        <f t="shared" si="367"/>
        <v>-3.4967163776322046E-4</v>
      </c>
      <c r="BO393" s="4">
        <f t="shared" si="368"/>
        <v>1.236095042887791E-2</v>
      </c>
      <c r="BP393" s="157">
        <f t="shared" si="369"/>
        <v>-1215426</v>
      </c>
      <c r="BQ393" s="171">
        <f t="shared" si="370"/>
        <v>3.0982244770746324E-5</v>
      </c>
      <c r="BR393" s="4">
        <f t="shared" si="371"/>
        <v>-1</v>
      </c>
      <c r="BS393" s="4">
        <f t="shared" si="372"/>
        <v>0.14716137698599421</v>
      </c>
    </row>
    <row r="394" spans="16:71" x14ac:dyDescent="0.35">
      <c r="P394" s="200"/>
      <c r="W394" s="163">
        <v>304</v>
      </c>
      <c r="X394" s="163" t="s">
        <v>223</v>
      </c>
      <c r="Y394" s="8" t="s">
        <v>471</v>
      </c>
      <c r="Z394" s="11">
        <v>1593492</v>
      </c>
      <c r="AA394" s="161">
        <f t="shared" si="348"/>
        <v>2.6327393288118643E-4</v>
      </c>
      <c r="AB394">
        <v>304</v>
      </c>
      <c r="AC394" t="s">
        <v>223</v>
      </c>
      <c r="AD394" s="160">
        <v>1643359</v>
      </c>
      <c r="AE394" s="161">
        <f t="shared" si="349"/>
        <v>2.6657519808851658E-4</v>
      </c>
      <c r="AF394">
        <v>304</v>
      </c>
      <c r="AG394" t="s">
        <v>223</v>
      </c>
      <c r="AH394" s="3">
        <v>1686005</v>
      </c>
      <c r="AI394" s="161">
        <f t="shared" si="350"/>
        <v>2.8266053335409267E-4</v>
      </c>
      <c r="AJ394">
        <v>304</v>
      </c>
      <c r="AK394" t="s">
        <v>223</v>
      </c>
      <c r="AL394" s="3">
        <v>1523329</v>
      </c>
      <c r="AM394" s="161">
        <f t="shared" si="351"/>
        <v>2.6722156138376E-4</v>
      </c>
      <c r="AN394" s="13">
        <v>304</v>
      </c>
      <c r="AO394" s="13" t="s">
        <v>223</v>
      </c>
      <c r="AP394" s="3">
        <v>1465842</v>
      </c>
      <c r="AQ394" s="161">
        <f t="shared" si="352"/>
        <v>2.5390875534710101E-4</v>
      </c>
      <c r="AR394" s="175"/>
      <c r="AS394" s="4"/>
      <c r="AT394" s="4"/>
      <c r="AU394" s="4"/>
      <c r="AV394" s="3"/>
      <c r="AW394" s="411"/>
      <c r="AX394" s="4"/>
      <c r="AY394" s="4"/>
      <c r="AZ394" s="157">
        <f t="shared" si="353"/>
        <v>-49867</v>
      </c>
      <c r="BA394" s="171">
        <f t="shared" si="354"/>
        <v>-3.3012652073301512E-6</v>
      </c>
      <c r="BB394" s="4">
        <f t="shared" si="355"/>
        <v>-3.0344556484614742E-2</v>
      </c>
      <c r="BC394" s="4">
        <f t="shared" si="356"/>
        <v>-1.238399232562499E-2</v>
      </c>
      <c r="BD394" s="157">
        <f t="shared" si="357"/>
        <v>-42646</v>
      </c>
      <c r="BE394" s="4">
        <f t="shared" si="358"/>
        <v>-1.608533526557609E-5</v>
      </c>
      <c r="BF394" s="4">
        <f t="shared" si="359"/>
        <v>-2.5294112413664253E-2</v>
      </c>
      <c r="BG394" s="4">
        <f t="shared" si="360"/>
        <v>-5.690690198134514E-2</v>
      </c>
      <c r="BH394" s="157">
        <f t="shared" si="361"/>
        <v>162676</v>
      </c>
      <c r="BI394" s="4">
        <f t="shared" si="362"/>
        <v>1.5438971970332667E-5</v>
      </c>
      <c r="BJ394" s="4">
        <f t="shared" si="363"/>
        <v>0.10678980049615021</v>
      </c>
      <c r="BK394" s="4">
        <f t="shared" si="364"/>
        <v>5.7775921562559014E-2</v>
      </c>
      <c r="BL394" s="159">
        <f t="shared" si="365"/>
        <v>57487</v>
      </c>
      <c r="BM394" s="4">
        <f t="shared" si="366"/>
        <v>1.3312806036658992E-5</v>
      </c>
      <c r="BN394" s="4">
        <f t="shared" si="367"/>
        <v>3.9217732879805602E-2</v>
      </c>
      <c r="BO394" s="4">
        <f t="shared" si="368"/>
        <v>5.2431457192013642E-2</v>
      </c>
      <c r="BP394" s="157">
        <f t="shared" si="369"/>
        <v>-1465842</v>
      </c>
      <c r="BQ394" s="171">
        <f t="shared" si="370"/>
        <v>9.3651775340854171E-6</v>
      </c>
      <c r="BR394" s="4">
        <f t="shared" si="371"/>
        <v>-1</v>
      </c>
      <c r="BS394" s="4">
        <f t="shared" si="372"/>
        <v>3.6884027576295796E-2</v>
      </c>
    </row>
    <row r="395" spans="16:71" x14ac:dyDescent="0.35">
      <c r="P395" s="200"/>
      <c r="W395" s="163">
        <v>545</v>
      </c>
      <c r="X395" s="163" t="s">
        <v>186</v>
      </c>
      <c r="Y395" s="8" t="s">
        <v>472</v>
      </c>
      <c r="Z395" s="11">
        <v>4847036</v>
      </c>
      <c r="AA395" s="161">
        <f t="shared" si="348"/>
        <v>8.0081872424630585E-4</v>
      </c>
      <c r="AB395">
        <v>545</v>
      </c>
      <c r="AC395" t="s">
        <v>186</v>
      </c>
      <c r="AD395" s="160">
        <v>4972320</v>
      </c>
      <c r="AE395" s="161">
        <f t="shared" si="349"/>
        <v>8.0657798384862513E-4</v>
      </c>
      <c r="AF395">
        <v>545</v>
      </c>
      <c r="AG395" t="s">
        <v>186</v>
      </c>
      <c r="AH395" s="3">
        <v>4740076</v>
      </c>
      <c r="AI395" s="161">
        <f t="shared" si="350"/>
        <v>7.9467878819987727E-4</v>
      </c>
      <c r="AJ395">
        <v>545</v>
      </c>
      <c r="AK395" t="s">
        <v>186</v>
      </c>
      <c r="AL395" s="3">
        <v>4435737</v>
      </c>
      <c r="AM395" s="161">
        <f t="shared" si="351"/>
        <v>7.7811462069435778E-4</v>
      </c>
      <c r="AN395" s="13">
        <v>545</v>
      </c>
      <c r="AO395" s="13" t="s">
        <v>186</v>
      </c>
      <c r="AP395" s="3">
        <v>4547303</v>
      </c>
      <c r="AQ395" s="161">
        <f t="shared" si="352"/>
        <v>7.876701888171702E-4</v>
      </c>
      <c r="AR395" s="175"/>
      <c r="AS395" s="4"/>
      <c r="AT395" s="4"/>
      <c r="AU395" s="4"/>
      <c r="AV395" s="3"/>
      <c r="AW395" s="411"/>
      <c r="AX395" s="4"/>
      <c r="AY395" s="4"/>
      <c r="AZ395" s="157">
        <f t="shared" si="353"/>
        <v>-125284</v>
      </c>
      <c r="BA395" s="171">
        <f t="shared" si="354"/>
        <v>-5.7592596023192796E-6</v>
      </c>
      <c r="BB395" s="4">
        <f t="shared" si="355"/>
        <v>-2.5196286642854844E-2</v>
      </c>
      <c r="BC395" s="4">
        <f t="shared" si="356"/>
        <v>-7.1403630121897191E-3</v>
      </c>
      <c r="BD395" s="157">
        <f t="shared" si="357"/>
        <v>232244</v>
      </c>
      <c r="BE395" s="4">
        <f t="shared" si="358"/>
        <v>1.1899195648747856E-5</v>
      </c>
      <c r="BF395" s="4">
        <f t="shared" si="359"/>
        <v>4.8995838885283693E-2</v>
      </c>
      <c r="BG395" s="4">
        <f t="shared" si="360"/>
        <v>1.4973591626501267E-2</v>
      </c>
      <c r="BH395" s="157">
        <f t="shared" si="361"/>
        <v>304339</v>
      </c>
      <c r="BI395" s="4">
        <f t="shared" si="362"/>
        <v>1.6564167505519491E-5</v>
      </c>
      <c r="BJ395" s="4">
        <f t="shared" si="363"/>
        <v>6.8610695359080126E-2</v>
      </c>
      <c r="BK395" s="4">
        <f t="shared" si="364"/>
        <v>2.1287567493254788E-2</v>
      </c>
      <c r="BL395" s="159">
        <f t="shared" si="365"/>
        <v>-111566</v>
      </c>
      <c r="BM395" s="4">
        <f t="shared" si="366"/>
        <v>-9.5555681228124247E-6</v>
      </c>
      <c r="BN395" s="4">
        <f t="shared" si="367"/>
        <v>-2.4534542782831934E-2</v>
      </c>
      <c r="BO395" s="4">
        <f t="shared" si="368"/>
        <v>-1.2131433001370593E-2</v>
      </c>
      <c r="BP395" s="157">
        <f t="shared" si="369"/>
        <v>-4547303</v>
      </c>
      <c r="BQ395" s="171">
        <f t="shared" si="370"/>
        <v>1.3148535429135643E-5</v>
      </c>
      <c r="BR395" s="4">
        <f t="shared" si="371"/>
        <v>-1</v>
      </c>
      <c r="BS395" s="4">
        <f t="shared" si="372"/>
        <v>1.669294536699498E-2</v>
      </c>
    </row>
    <row r="396" spans="16:71" x14ac:dyDescent="0.35">
      <c r="P396" s="200"/>
      <c r="W396" s="163">
        <v>620</v>
      </c>
      <c r="X396" s="163" t="s">
        <v>335</v>
      </c>
      <c r="Y396" s="8" t="s">
        <v>472</v>
      </c>
      <c r="Z396" s="11">
        <v>3459504</v>
      </c>
      <c r="AA396" s="161">
        <f t="shared" si="348"/>
        <v>5.7157313867794502E-4</v>
      </c>
      <c r="AB396">
        <v>620</v>
      </c>
      <c r="AC396" t="s">
        <v>335</v>
      </c>
      <c r="AD396" s="160">
        <v>3574198</v>
      </c>
      <c r="AE396" s="161">
        <f t="shared" si="349"/>
        <v>5.7978356515988282E-4</v>
      </c>
      <c r="AF396">
        <v>620</v>
      </c>
      <c r="AG396" t="s">
        <v>335</v>
      </c>
      <c r="AH396" s="3">
        <v>3608715</v>
      </c>
      <c r="AI396" s="161">
        <f t="shared" si="350"/>
        <v>6.0500491198004424E-4</v>
      </c>
      <c r="AJ396">
        <v>620</v>
      </c>
      <c r="AK396" t="s">
        <v>335</v>
      </c>
      <c r="AL396" s="3">
        <v>3513142</v>
      </c>
      <c r="AM396" s="161">
        <f t="shared" si="351"/>
        <v>6.1627349745384306E-4</v>
      </c>
      <c r="AN396" s="13">
        <v>620</v>
      </c>
      <c r="AO396" s="13" t="s">
        <v>335</v>
      </c>
      <c r="AP396" s="3">
        <v>3409885</v>
      </c>
      <c r="AQ396" s="161">
        <f t="shared" si="352"/>
        <v>5.9065005384396788E-4</v>
      </c>
      <c r="AR396" s="175"/>
      <c r="AS396" s="4"/>
      <c r="AT396" s="4"/>
      <c r="AU396" s="4"/>
      <c r="AV396" s="3"/>
      <c r="AW396" s="411"/>
      <c r="AX396" s="4"/>
      <c r="AY396" s="4"/>
      <c r="AZ396" s="157">
        <f t="shared" si="353"/>
        <v>-114694</v>
      </c>
      <c r="BA396" s="171">
        <f t="shared" si="354"/>
        <v>-8.2104264819377959E-6</v>
      </c>
      <c r="BB396" s="4">
        <f t="shared" si="355"/>
        <v>-3.2089436567308248E-2</v>
      </c>
      <c r="BC396" s="4">
        <f t="shared" si="356"/>
        <v>-1.4161192167759473E-2</v>
      </c>
      <c r="BD396" s="157">
        <f t="shared" si="357"/>
        <v>-34517</v>
      </c>
      <c r="BE396" s="4">
        <f t="shared" si="358"/>
        <v>-2.5221346820161424E-5</v>
      </c>
      <c r="BF396" s="4">
        <f t="shared" si="359"/>
        <v>-9.5649005255333264E-3</v>
      </c>
      <c r="BG396" s="4">
        <f t="shared" si="360"/>
        <v>-4.168783809972329E-2</v>
      </c>
      <c r="BH396" s="157">
        <f t="shared" si="361"/>
        <v>95573</v>
      </c>
      <c r="BI396" s="4">
        <f t="shared" si="362"/>
        <v>-1.1268585473798824E-5</v>
      </c>
      <c r="BJ396" s="4">
        <f t="shared" si="363"/>
        <v>2.7204422707650302E-2</v>
      </c>
      <c r="BK396" s="4">
        <f t="shared" si="364"/>
        <v>-1.828503987329555E-2</v>
      </c>
      <c r="BL396" s="159">
        <f t="shared" si="365"/>
        <v>103257</v>
      </c>
      <c r="BM396" s="4">
        <f t="shared" si="366"/>
        <v>2.5623443609875188E-5</v>
      </c>
      <c r="BN396" s="4">
        <f t="shared" si="367"/>
        <v>3.028166639050877E-2</v>
      </c>
      <c r="BO396" s="4">
        <f t="shared" si="368"/>
        <v>4.338176800817517E-2</v>
      </c>
      <c r="BP396" s="157">
        <f t="shared" si="369"/>
        <v>-3409885</v>
      </c>
      <c r="BQ396" s="171">
        <f t="shared" si="370"/>
        <v>-1.9076915166022857E-5</v>
      </c>
      <c r="BR396" s="4">
        <f t="shared" si="371"/>
        <v>-1</v>
      </c>
      <c r="BS396" s="4">
        <f t="shared" si="372"/>
        <v>-3.2298168842734766E-2</v>
      </c>
    </row>
    <row r="397" spans="16:71" x14ac:dyDescent="0.35">
      <c r="P397" s="200"/>
      <c r="W397" s="163">
        <v>707</v>
      </c>
      <c r="X397" s="163" t="s">
        <v>374</v>
      </c>
      <c r="Y397" s="8" t="s">
        <v>471</v>
      </c>
      <c r="Z397" s="11">
        <v>1363056</v>
      </c>
      <c r="AA397" s="161">
        <f t="shared" si="348"/>
        <v>2.2520170409220659E-4</v>
      </c>
      <c r="AB397">
        <v>707</v>
      </c>
      <c r="AC397" t="s">
        <v>374</v>
      </c>
      <c r="AD397" s="160">
        <v>1358550</v>
      </c>
      <c r="AE397" s="161">
        <f t="shared" si="349"/>
        <v>2.2037530166150806E-4</v>
      </c>
      <c r="AF397">
        <v>707</v>
      </c>
      <c r="AG397" t="s">
        <v>374</v>
      </c>
      <c r="AH397" s="3">
        <v>1299808</v>
      </c>
      <c r="AI397" s="161">
        <f t="shared" si="350"/>
        <v>2.1791419511680952E-4</v>
      </c>
      <c r="AJ397">
        <v>707</v>
      </c>
      <c r="AK397" t="s">
        <v>374</v>
      </c>
      <c r="AL397" s="3">
        <v>1058394</v>
      </c>
      <c r="AM397" s="161">
        <f t="shared" si="351"/>
        <v>1.8566291145196033E-4</v>
      </c>
      <c r="AN397" s="13">
        <v>707</v>
      </c>
      <c r="AO397" s="13" t="s">
        <v>374</v>
      </c>
      <c r="AP397" s="3">
        <v>1031353</v>
      </c>
      <c r="AQ397" s="161">
        <f t="shared" si="352"/>
        <v>1.786478737500349E-4</v>
      </c>
      <c r="AR397" s="175"/>
      <c r="AS397" s="4"/>
      <c r="AT397" s="4"/>
      <c r="AU397" s="4"/>
      <c r="AV397" s="3"/>
      <c r="AW397" s="411"/>
      <c r="AX397" s="4"/>
      <c r="AY397" s="4"/>
      <c r="AZ397" s="157">
        <f t="shared" si="353"/>
        <v>4506</v>
      </c>
      <c r="BA397" s="171">
        <f t="shared" si="354"/>
        <v>4.8264024306985309E-6</v>
      </c>
      <c r="BB397" s="4">
        <f t="shared" si="355"/>
        <v>3.3167715579110082E-3</v>
      </c>
      <c r="BC397" s="4">
        <f t="shared" si="356"/>
        <v>2.1900831873218653E-2</v>
      </c>
      <c r="BD397" s="157">
        <f t="shared" si="357"/>
        <v>58742</v>
      </c>
      <c r="BE397" s="4">
        <f t="shared" si="358"/>
        <v>2.4611065446985354E-6</v>
      </c>
      <c r="BF397" s="4">
        <f t="shared" si="359"/>
        <v>4.5192828479283097E-2</v>
      </c>
      <c r="BG397" s="4">
        <f t="shared" si="360"/>
        <v>1.1293924855970477E-2</v>
      </c>
      <c r="BH397" s="157">
        <f t="shared" si="361"/>
        <v>241414</v>
      </c>
      <c r="BI397" s="4">
        <f t="shared" si="362"/>
        <v>3.2251283664849192E-5</v>
      </c>
      <c r="BJ397" s="4">
        <f t="shared" si="363"/>
        <v>0.22809464150401457</v>
      </c>
      <c r="BK397" s="4">
        <f t="shared" si="364"/>
        <v>0.17370881137557787</v>
      </c>
      <c r="BL397" s="159">
        <f t="shared" si="365"/>
        <v>27041</v>
      </c>
      <c r="BM397" s="4">
        <f t="shared" si="366"/>
        <v>7.0150377019254301E-6</v>
      </c>
      <c r="BN397" s="4">
        <f t="shared" si="367"/>
        <v>2.6218957039927163E-2</v>
      </c>
      <c r="BO397" s="4">
        <f t="shared" si="368"/>
        <v>3.9267401031265053E-2</v>
      </c>
      <c r="BP397" s="157">
        <f t="shared" si="369"/>
        <v>-1031353</v>
      </c>
      <c r="BQ397" s="171">
        <f t="shared" si="370"/>
        <v>4.6553830342171688E-5</v>
      </c>
      <c r="BR397" s="4">
        <f t="shared" si="371"/>
        <v>-1</v>
      </c>
      <c r="BS397" s="4">
        <f t="shared" si="372"/>
        <v>0.26058989320695786</v>
      </c>
    </row>
    <row r="398" spans="16:71" x14ac:dyDescent="0.35">
      <c r="P398" s="200"/>
      <c r="W398" s="163">
        <v>585</v>
      </c>
      <c r="X398" s="163" t="s">
        <v>46</v>
      </c>
      <c r="Y398" s="8" t="s">
        <v>472</v>
      </c>
      <c r="Z398" s="11">
        <v>3812711</v>
      </c>
      <c r="AA398" s="161">
        <f t="shared" si="348"/>
        <v>6.2992937517688272E-4</v>
      </c>
      <c r="AB398">
        <v>585</v>
      </c>
      <c r="AC398" t="s">
        <v>46</v>
      </c>
      <c r="AD398" s="160">
        <v>3662058</v>
      </c>
      <c r="AE398" s="161">
        <f t="shared" si="349"/>
        <v>5.94035653050634E-4</v>
      </c>
      <c r="AF398">
        <v>585</v>
      </c>
      <c r="AG398" t="s">
        <v>46</v>
      </c>
      <c r="AH398" s="3">
        <v>3194438</v>
      </c>
      <c r="AI398" s="161">
        <f t="shared" si="350"/>
        <v>5.3555093184574248E-4</v>
      </c>
      <c r="AJ398">
        <v>585</v>
      </c>
      <c r="AK398" t="s">
        <v>46</v>
      </c>
      <c r="AL398" s="3">
        <v>2760763</v>
      </c>
      <c r="AM398" s="161">
        <f t="shared" si="351"/>
        <v>4.8429157422363352E-4</v>
      </c>
      <c r="AN398" s="13">
        <v>585</v>
      </c>
      <c r="AO398" s="13" t="s">
        <v>46</v>
      </c>
      <c r="AP398" s="3">
        <v>2614504</v>
      </c>
      <c r="AQ398" s="161">
        <f t="shared" si="352"/>
        <v>4.5287654228083038E-4</v>
      </c>
      <c r="AR398" s="175"/>
      <c r="AS398" s="4"/>
      <c r="AT398" s="4"/>
      <c r="AU398" s="4"/>
      <c r="AV398" s="3"/>
      <c r="AW398" s="411"/>
      <c r="AX398" s="4"/>
      <c r="AY398" s="4"/>
      <c r="AZ398" s="157">
        <f t="shared" si="353"/>
        <v>150653</v>
      </c>
      <c r="BA398" s="171">
        <f t="shared" si="354"/>
        <v>3.5893722126248721E-5</v>
      </c>
      <c r="BB398" s="4">
        <f t="shared" si="355"/>
        <v>4.1138889662588635E-2</v>
      </c>
      <c r="BC398" s="4">
        <f t="shared" si="356"/>
        <v>6.0423514888237252E-2</v>
      </c>
      <c r="BD398" s="157">
        <f t="shared" si="357"/>
        <v>467620</v>
      </c>
      <c r="BE398" s="4">
        <f t="shared" si="358"/>
        <v>5.848472120489152E-5</v>
      </c>
      <c r="BF398" s="4">
        <f t="shared" si="359"/>
        <v>0.1463856866215591</v>
      </c>
      <c r="BG398" s="4">
        <f t="shared" si="360"/>
        <v>0.10920477909230336</v>
      </c>
      <c r="BH398" s="157">
        <f t="shared" si="361"/>
        <v>433675</v>
      </c>
      <c r="BI398" s="4">
        <f t="shared" si="362"/>
        <v>5.125935762210896E-5</v>
      </c>
      <c r="BJ398" s="4">
        <f t="shared" si="363"/>
        <v>0.1570851970994975</v>
      </c>
      <c r="BK398" s="4">
        <f t="shared" si="364"/>
        <v>0.1058440004955335</v>
      </c>
      <c r="BL398" s="159">
        <f t="shared" si="365"/>
        <v>146259</v>
      </c>
      <c r="BM398" s="4">
        <f t="shared" si="366"/>
        <v>3.1415031942803135E-5</v>
      </c>
      <c r="BN398" s="4">
        <f t="shared" si="367"/>
        <v>5.594139462016505E-2</v>
      </c>
      <c r="BO398" s="4">
        <f t="shared" si="368"/>
        <v>6.936776143137606E-2</v>
      </c>
      <c r="BP398" s="157">
        <f t="shared" si="369"/>
        <v>-2614504</v>
      </c>
      <c r="BQ398" s="171">
        <f t="shared" si="370"/>
        <v>1.7705283289605234E-4</v>
      </c>
      <c r="BR398" s="4">
        <f t="shared" si="371"/>
        <v>-1</v>
      </c>
      <c r="BS398" s="4">
        <f t="shared" si="372"/>
        <v>0.39095165319086284</v>
      </c>
    </row>
    <row r="399" spans="16:71" x14ac:dyDescent="0.35">
      <c r="P399" s="200"/>
      <c r="W399" s="163">
        <v>588</v>
      </c>
      <c r="X399" s="163" t="s">
        <v>175</v>
      </c>
      <c r="Y399" s="8" t="s">
        <v>471</v>
      </c>
      <c r="Z399" s="11">
        <v>1280050</v>
      </c>
      <c r="AA399" s="161">
        <f t="shared" si="348"/>
        <v>2.1148759942601702E-4</v>
      </c>
      <c r="AB399">
        <v>588</v>
      </c>
      <c r="AC399" t="s">
        <v>175</v>
      </c>
      <c r="AD399" s="160">
        <v>1259651</v>
      </c>
      <c r="AE399" s="161">
        <f t="shared" si="349"/>
        <v>2.043325377153732E-4</v>
      </c>
      <c r="AF399">
        <v>588</v>
      </c>
      <c r="AG399" t="s">
        <v>175</v>
      </c>
      <c r="AH399" s="3">
        <v>1011186</v>
      </c>
      <c r="AI399" s="161">
        <f t="shared" si="350"/>
        <v>1.6952640951847209E-4</v>
      </c>
      <c r="AJ399">
        <v>588</v>
      </c>
      <c r="AK399" t="s">
        <v>175</v>
      </c>
      <c r="AL399" s="3">
        <v>986202</v>
      </c>
      <c r="AM399" s="161">
        <f t="shared" si="351"/>
        <v>1.7299902928375084E-4</v>
      </c>
      <c r="AN399" s="13">
        <v>588</v>
      </c>
      <c r="AO399" s="13" t="s">
        <v>175</v>
      </c>
      <c r="AP399" s="3">
        <v>797149</v>
      </c>
      <c r="AQ399" s="161">
        <f t="shared" si="352"/>
        <v>1.380797592211072E-4</v>
      </c>
      <c r="AR399" s="175"/>
      <c r="AS399" s="4"/>
      <c r="AT399" s="4"/>
      <c r="AU399" s="4"/>
      <c r="AV399" s="3"/>
      <c r="AW399" s="411"/>
      <c r="AX399" s="4"/>
      <c r="AY399" s="4"/>
      <c r="AZ399" s="157">
        <f t="shared" si="353"/>
        <v>20399</v>
      </c>
      <c r="BA399" s="171">
        <f t="shared" si="354"/>
        <v>7.1550617106438193E-6</v>
      </c>
      <c r="BB399" s="4">
        <f t="shared" si="355"/>
        <v>1.6194168067186862E-2</v>
      </c>
      <c r="BC399" s="4">
        <f t="shared" si="356"/>
        <v>3.501675156900623E-2</v>
      </c>
      <c r="BD399" s="157">
        <f t="shared" si="357"/>
        <v>248465</v>
      </c>
      <c r="BE399" s="4">
        <f t="shared" si="358"/>
        <v>3.4806128196901111E-5</v>
      </c>
      <c r="BF399" s="4">
        <f t="shared" si="359"/>
        <v>0.24571641616873652</v>
      </c>
      <c r="BG399" s="4">
        <f t="shared" si="360"/>
        <v>0.20531389944354678</v>
      </c>
      <c r="BH399" s="157">
        <f t="shared" si="361"/>
        <v>24984</v>
      </c>
      <c r="BI399" s="4">
        <f t="shared" si="362"/>
        <v>-3.4726197652787535E-6</v>
      </c>
      <c r="BJ399" s="4">
        <f t="shared" si="363"/>
        <v>2.5333552355399806E-2</v>
      </c>
      <c r="BK399" s="4">
        <f t="shared" si="364"/>
        <v>-2.0073059251581152E-2</v>
      </c>
      <c r="BL399" s="159">
        <f t="shared" si="365"/>
        <v>189053</v>
      </c>
      <c r="BM399" s="4">
        <f t="shared" si="366"/>
        <v>3.4919270062643644E-5</v>
      </c>
      <c r="BN399" s="4">
        <f t="shared" si="367"/>
        <v>0.23716143406063359</v>
      </c>
      <c r="BO399" s="4">
        <f t="shared" si="368"/>
        <v>0.25289202602625777</v>
      </c>
      <c r="BP399" s="157">
        <f t="shared" si="369"/>
        <v>-797149</v>
      </c>
      <c r="BQ399" s="171">
        <f t="shared" si="370"/>
        <v>7.3407840204909821E-5</v>
      </c>
      <c r="BR399" s="4">
        <f t="shared" si="371"/>
        <v>-1</v>
      </c>
      <c r="BS399" s="4">
        <f t="shared" si="372"/>
        <v>0.53163360523653436</v>
      </c>
    </row>
    <row r="400" spans="16:71" x14ac:dyDescent="0.35">
      <c r="P400" s="200"/>
      <c r="W400" s="163">
        <v>611</v>
      </c>
      <c r="X400" s="163" t="s">
        <v>69</v>
      </c>
      <c r="Y400" s="8" t="s">
        <v>471</v>
      </c>
      <c r="Z400" s="11">
        <v>1553930</v>
      </c>
      <c r="AA400" s="161">
        <f t="shared" si="348"/>
        <v>2.5673756913876069E-4</v>
      </c>
      <c r="AB400">
        <v>611</v>
      </c>
      <c r="AC400" t="s">
        <v>69</v>
      </c>
      <c r="AD400" s="160">
        <v>1455091</v>
      </c>
      <c r="AE400" s="161">
        <f t="shared" si="349"/>
        <v>2.3603556591214559E-4</v>
      </c>
      <c r="AF400">
        <v>611</v>
      </c>
      <c r="AG400" t="s">
        <v>69</v>
      </c>
      <c r="AH400" s="3">
        <v>1228781</v>
      </c>
      <c r="AI400" s="161">
        <f t="shared" si="350"/>
        <v>2.0600644294374888E-4</v>
      </c>
      <c r="AJ400">
        <v>611</v>
      </c>
      <c r="AK400" t="s">
        <v>69</v>
      </c>
      <c r="AL400" s="3">
        <v>1107616</v>
      </c>
      <c r="AM400" s="161">
        <f t="shared" si="351"/>
        <v>1.9429740846109718E-4</v>
      </c>
      <c r="AN400" s="13">
        <v>611</v>
      </c>
      <c r="AO400" s="13" t="s">
        <v>69</v>
      </c>
      <c r="AP400" s="3">
        <v>967355</v>
      </c>
      <c r="AQ400" s="161">
        <f t="shared" si="352"/>
        <v>1.6756233211273446E-4</v>
      </c>
      <c r="AR400" s="175"/>
      <c r="AS400" s="4"/>
      <c r="AT400" s="4"/>
      <c r="AU400" s="4"/>
      <c r="AV400" s="3"/>
      <c r="AW400" s="411"/>
      <c r="AX400" s="4"/>
      <c r="AY400" s="4"/>
      <c r="AZ400" s="157">
        <f t="shared" si="353"/>
        <v>98839</v>
      </c>
      <c r="BA400" s="171">
        <f t="shared" si="354"/>
        <v>2.0702003226615094E-5</v>
      </c>
      <c r="BB400" s="4">
        <f t="shared" si="355"/>
        <v>6.7926335878649519E-2</v>
      </c>
      <c r="BC400" s="4">
        <f t="shared" si="356"/>
        <v>8.7707134925253394E-2</v>
      </c>
      <c r="BD400" s="157">
        <f t="shared" si="357"/>
        <v>226310</v>
      </c>
      <c r="BE400" s="4">
        <f t="shared" si="358"/>
        <v>3.0029122968396716E-5</v>
      </c>
      <c r="BF400" s="4">
        <f t="shared" si="359"/>
        <v>0.18417439722782172</v>
      </c>
      <c r="BG400" s="4">
        <f t="shared" si="360"/>
        <v>0.1457678824957738</v>
      </c>
      <c r="BH400" s="157">
        <f t="shared" si="361"/>
        <v>121165</v>
      </c>
      <c r="BI400" s="4">
        <f t="shared" si="362"/>
        <v>1.1709034482651698E-5</v>
      </c>
      <c r="BJ400" s="4">
        <f t="shared" si="363"/>
        <v>0.1093926053794817</v>
      </c>
      <c r="BK400" s="4">
        <f t="shared" si="364"/>
        <v>6.0263461954491879E-2</v>
      </c>
      <c r="BL400" s="159">
        <f t="shared" si="365"/>
        <v>140261</v>
      </c>
      <c r="BM400" s="4">
        <f t="shared" si="366"/>
        <v>2.6735076348362725E-5</v>
      </c>
      <c r="BN400" s="4">
        <f t="shared" si="367"/>
        <v>0.14499434023703811</v>
      </c>
      <c r="BO400" s="4">
        <f t="shared" si="368"/>
        <v>0.15955302132209287</v>
      </c>
      <c r="BP400" s="157">
        <f t="shared" si="369"/>
        <v>-967355</v>
      </c>
      <c r="BQ400" s="171">
        <f t="shared" si="370"/>
        <v>8.9175237026026233E-5</v>
      </c>
      <c r="BR400" s="4">
        <f t="shared" si="371"/>
        <v>-1</v>
      </c>
      <c r="BS400" s="4">
        <f t="shared" si="372"/>
        <v>0.53219142931258512</v>
      </c>
    </row>
    <row r="401" spans="16:71" x14ac:dyDescent="0.35">
      <c r="P401" s="200"/>
      <c r="W401" s="163">
        <v>584</v>
      </c>
      <c r="X401" s="163" t="s">
        <v>253</v>
      </c>
      <c r="Y401" s="8" t="s">
        <v>472</v>
      </c>
      <c r="Z401" s="11">
        <v>4005820</v>
      </c>
      <c r="AA401" s="161">
        <f t="shared" si="348"/>
        <v>6.6183450297467084E-4</v>
      </c>
      <c r="AB401">
        <v>584</v>
      </c>
      <c r="AC401" t="s">
        <v>253</v>
      </c>
      <c r="AD401" s="160">
        <v>4229218</v>
      </c>
      <c r="AE401" s="161">
        <f t="shared" si="349"/>
        <v>6.8603672484802156E-4</v>
      </c>
      <c r="AF401">
        <v>584</v>
      </c>
      <c r="AG401" t="s">
        <v>253</v>
      </c>
      <c r="AH401" s="3">
        <v>3787882</v>
      </c>
      <c r="AI401" s="161">
        <f t="shared" si="350"/>
        <v>6.3504245029069736E-4</v>
      </c>
      <c r="AJ401">
        <v>584</v>
      </c>
      <c r="AK401" t="s">
        <v>253</v>
      </c>
      <c r="AL401" s="3">
        <v>3305397</v>
      </c>
      <c r="AM401" s="161">
        <f t="shared" si="351"/>
        <v>5.7983098026309231E-4</v>
      </c>
      <c r="AN401" s="13">
        <v>584</v>
      </c>
      <c r="AO401" s="13" t="s">
        <v>253</v>
      </c>
      <c r="AP401" s="3">
        <v>3186031</v>
      </c>
      <c r="AQ401" s="161">
        <f t="shared" si="352"/>
        <v>5.5187473527657112E-4</v>
      </c>
      <c r="AR401" s="175"/>
      <c r="AS401" s="4"/>
      <c r="AT401" s="4"/>
      <c r="AU401" s="4"/>
      <c r="AV401" s="3"/>
      <c r="AW401" s="411"/>
      <c r="AX401" s="4"/>
      <c r="AY401" s="4"/>
      <c r="AZ401" s="157">
        <f t="shared" si="353"/>
        <v>-223398</v>
      </c>
      <c r="BA401" s="171">
        <f t="shared" si="354"/>
        <v>-2.4202221873350716E-5</v>
      </c>
      <c r="BB401" s="4">
        <f t="shared" si="355"/>
        <v>-5.2822531257551632E-2</v>
      </c>
      <c r="BC401" s="4">
        <f t="shared" si="356"/>
        <v>-3.5278318196029897E-2</v>
      </c>
      <c r="BD401" s="157">
        <f t="shared" si="357"/>
        <v>441336</v>
      </c>
      <c r="BE401" s="4">
        <f t="shared" si="358"/>
        <v>5.0994274557324202E-5</v>
      </c>
      <c r="BF401" s="4">
        <f t="shared" si="359"/>
        <v>0.1165126051973108</v>
      </c>
      <c r="BG401" s="4">
        <f t="shared" si="360"/>
        <v>8.0300576022880099E-2</v>
      </c>
      <c r="BH401" s="157">
        <f t="shared" si="361"/>
        <v>482485</v>
      </c>
      <c r="BI401" s="4">
        <f t="shared" si="362"/>
        <v>5.5211470027605051E-5</v>
      </c>
      <c r="BJ401" s="4">
        <f t="shared" si="363"/>
        <v>0.14596885033779602</v>
      </c>
      <c r="BK401" s="4">
        <f t="shared" si="364"/>
        <v>9.5219938062904838E-2</v>
      </c>
      <c r="BL401" s="159">
        <f t="shared" si="365"/>
        <v>119366</v>
      </c>
      <c r="BM401" s="4">
        <f t="shared" si="366"/>
        <v>2.7956244986521183E-5</v>
      </c>
      <c r="BN401" s="4">
        <f t="shared" si="367"/>
        <v>3.7465423280564437E-2</v>
      </c>
      <c r="BO401" s="4">
        <f t="shared" si="368"/>
        <v>5.0656866856771322E-2</v>
      </c>
      <c r="BP401" s="157">
        <f t="shared" si="369"/>
        <v>-3186031</v>
      </c>
      <c r="BQ401" s="171">
        <f t="shared" si="370"/>
        <v>1.0995976769809972E-4</v>
      </c>
      <c r="BR401" s="4">
        <f t="shared" si="371"/>
        <v>-1</v>
      </c>
      <c r="BS401" s="4">
        <f t="shared" si="372"/>
        <v>0.19924769276309334</v>
      </c>
    </row>
    <row r="402" spans="16:71" x14ac:dyDescent="0.35">
      <c r="P402" s="200"/>
      <c r="W402" s="163">
        <v>617</v>
      </c>
      <c r="X402" s="163" t="s">
        <v>305</v>
      </c>
      <c r="Y402" s="8" t="s">
        <v>471</v>
      </c>
      <c r="Z402" s="11">
        <v>1313112</v>
      </c>
      <c r="AA402" s="161">
        <f t="shared" si="348"/>
        <v>2.1695004465254955E-4</v>
      </c>
      <c r="AB402">
        <v>617</v>
      </c>
      <c r="AC402" t="s">
        <v>305</v>
      </c>
      <c r="AD402" s="160">
        <v>1233971</v>
      </c>
      <c r="AE402" s="161">
        <f t="shared" si="349"/>
        <v>2.0016689217662416E-4</v>
      </c>
      <c r="AF402">
        <v>617</v>
      </c>
      <c r="AG402" t="s">
        <v>305</v>
      </c>
      <c r="AH402" s="3">
        <v>938107</v>
      </c>
      <c r="AI402" s="161">
        <f t="shared" si="350"/>
        <v>1.5727463736062931E-4</v>
      </c>
      <c r="AJ402">
        <v>617</v>
      </c>
      <c r="AK402" t="s">
        <v>305</v>
      </c>
      <c r="AL402" s="3">
        <v>818111</v>
      </c>
      <c r="AM402" s="161">
        <f t="shared" si="351"/>
        <v>1.4351259564101339E-4</v>
      </c>
      <c r="AN402" s="13">
        <v>617</v>
      </c>
      <c r="AO402" s="13" t="s">
        <v>305</v>
      </c>
      <c r="AP402" s="3">
        <v>884643</v>
      </c>
      <c r="AQ402" s="161">
        <f t="shared" si="352"/>
        <v>1.5323520751658464E-4</v>
      </c>
      <c r="AR402" s="175"/>
      <c r="AS402" s="4"/>
      <c r="AT402" s="4"/>
      <c r="AU402" s="4"/>
      <c r="AV402" s="3"/>
      <c r="AW402" s="411"/>
      <c r="AX402" s="4"/>
      <c r="AY402" s="4"/>
      <c r="AZ402" s="157">
        <f t="shared" si="353"/>
        <v>79141</v>
      </c>
      <c r="BA402" s="171">
        <f t="shared" si="354"/>
        <v>1.6783152475925391E-5</v>
      </c>
      <c r="BB402" s="4">
        <f t="shared" si="355"/>
        <v>6.4135218736907113E-2</v>
      </c>
      <c r="BC402" s="4">
        <f t="shared" si="356"/>
        <v>8.3845796342365136E-2</v>
      </c>
      <c r="BD402" s="157">
        <f t="shared" si="357"/>
        <v>295864</v>
      </c>
      <c r="BE402" s="4">
        <f t="shared" si="358"/>
        <v>4.2892254815994851E-5</v>
      </c>
      <c r="BF402" s="4">
        <f t="shared" si="359"/>
        <v>0.31538406599673596</v>
      </c>
      <c r="BG402" s="4">
        <f t="shared" si="360"/>
        <v>0.27272200741206165</v>
      </c>
      <c r="BH402" s="157">
        <f t="shared" si="361"/>
        <v>119996</v>
      </c>
      <c r="BI402" s="4">
        <f t="shared" si="362"/>
        <v>1.3762041719615916E-5</v>
      </c>
      <c r="BJ402" s="4">
        <f t="shared" si="363"/>
        <v>0.14667447326829733</v>
      </c>
      <c r="BK402" s="4">
        <f t="shared" si="364"/>
        <v>9.5894312677896859E-2</v>
      </c>
      <c r="BL402" s="159">
        <f t="shared" si="365"/>
        <v>-66532</v>
      </c>
      <c r="BM402" s="4">
        <f t="shared" si="366"/>
        <v>-9.7226118755712465E-6</v>
      </c>
      <c r="BN402" s="4">
        <f t="shared" si="367"/>
        <v>-7.5207739167099039E-2</v>
      </c>
      <c r="BO402" s="4">
        <f t="shared" si="368"/>
        <v>-6.3448942531819708E-2</v>
      </c>
      <c r="BP402" s="157">
        <f t="shared" si="369"/>
        <v>-884643</v>
      </c>
      <c r="BQ402" s="171">
        <f t="shared" si="370"/>
        <v>6.3714837135964912E-5</v>
      </c>
      <c r="BR402" s="4">
        <f t="shared" si="371"/>
        <v>-1</v>
      </c>
      <c r="BS402" s="4">
        <f t="shared" si="372"/>
        <v>0.41579763664345259</v>
      </c>
    </row>
    <row r="403" spans="16:71" x14ac:dyDescent="0.35">
      <c r="P403" s="200"/>
      <c r="W403" s="163">
        <v>5</v>
      </c>
      <c r="X403" s="163" t="s">
        <v>32</v>
      </c>
      <c r="Y403" s="8" t="s">
        <v>471</v>
      </c>
      <c r="Z403" s="11">
        <v>2366410</v>
      </c>
      <c r="AA403" s="161">
        <f t="shared" si="348"/>
        <v>3.9097407926074834E-4</v>
      </c>
      <c r="AB403">
        <v>5</v>
      </c>
      <c r="AC403" t="s">
        <v>32</v>
      </c>
      <c r="AD403" s="160">
        <v>2408317</v>
      </c>
      <c r="AE403" s="161">
        <f t="shared" si="349"/>
        <v>3.9066179777817386E-4</v>
      </c>
      <c r="AF403">
        <v>5</v>
      </c>
      <c r="AG403" t="s">
        <v>32</v>
      </c>
      <c r="AH403" s="3">
        <v>2199681</v>
      </c>
      <c r="AI403" s="161">
        <f t="shared" si="350"/>
        <v>3.6877886166936861E-4</v>
      </c>
      <c r="AJ403">
        <v>5</v>
      </c>
      <c r="AK403" t="s">
        <v>32</v>
      </c>
      <c r="AL403" s="3">
        <v>1893266</v>
      </c>
      <c r="AM403" s="161">
        <f t="shared" si="351"/>
        <v>3.3211571278088039E-4</v>
      </c>
      <c r="AN403" s="13">
        <v>5</v>
      </c>
      <c r="AO403" s="13" t="s">
        <v>32</v>
      </c>
      <c r="AP403" s="12">
        <v>1921589</v>
      </c>
      <c r="AQ403" s="161">
        <f t="shared" si="352"/>
        <v>3.3285188395385071E-4</v>
      </c>
      <c r="AR403" s="175"/>
      <c r="AS403" s="4"/>
      <c r="AT403" s="4"/>
      <c r="AU403" s="4"/>
      <c r="AV403" s="3"/>
      <c r="AW403" s="411"/>
      <c r="AX403" s="4"/>
      <c r="AY403" s="4"/>
      <c r="AZ403" s="157">
        <f t="shared" si="353"/>
        <v>-41907</v>
      </c>
      <c r="BA403" s="171">
        <f t="shared" si="354"/>
        <v>3.1228148257447883E-7</v>
      </c>
      <c r="BB403" s="4">
        <f t="shared" si="355"/>
        <v>-1.740094846317989E-2</v>
      </c>
      <c r="BC403" s="4">
        <f t="shared" si="356"/>
        <v>7.9936529333180135E-4</v>
      </c>
      <c r="BD403" s="157">
        <f t="shared" si="357"/>
        <v>208636</v>
      </c>
      <c r="BE403" s="4">
        <f t="shared" si="358"/>
        <v>2.188293610880525E-5</v>
      </c>
      <c r="BF403" s="4">
        <f t="shared" si="359"/>
        <v>9.4848298457821834E-2</v>
      </c>
      <c r="BG403" s="4">
        <f t="shared" si="360"/>
        <v>5.9338911155988536E-2</v>
      </c>
      <c r="BH403" s="157">
        <f t="shared" si="361"/>
        <v>306415</v>
      </c>
      <c r="BI403" s="4">
        <f t="shared" si="362"/>
        <v>3.666314888848822E-5</v>
      </c>
      <c r="BJ403" s="4">
        <f t="shared" si="363"/>
        <v>0.16184466419404353</v>
      </c>
      <c r="BK403" s="4">
        <f t="shared" si="364"/>
        <v>0.11039269591161266</v>
      </c>
      <c r="BL403" s="159">
        <f t="shared" si="365"/>
        <v>-28323</v>
      </c>
      <c r="BM403" s="4">
        <f t="shared" si="366"/>
        <v>-7.3617117297031676E-7</v>
      </c>
      <c r="BN403" s="4">
        <f t="shared" si="367"/>
        <v>-1.4739364140823037E-2</v>
      </c>
      <c r="BO403" s="4">
        <f t="shared" si="368"/>
        <v>-2.2117079952366607E-3</v>
      </c>
      <c r="BP403" s="157">
        <f t="shared" si="369"/>
        <v>-1921589</v>
      </c>
      <c r="BQ403" s="171">
        <f t="shared" si="370"/>
        <v>5.8122195306897632E-5</v>
      </c>
      <c r="BR403" s="4">
        <f t="shared" si="371"/>
        <v>-1</v>
      </c>
      <c r="BS403" s="4">
        <f t="shared" si="372"/>
        <v>0.17461879625400037</v>
      </c>
    </row>
    <row r="404" spans="16:71" x14ac:dyDescent="0.35">
      <c r="P404" s="200"/>
      <c r="W404" s="163">
        <v>1663</v>
      </c>
      <c r="X404" s="163" t="s">
        <v>76</v>
      </c>
      <c r="Y404" s="8" t="s">
        <v>471</v>
      </c>
      <c r="Z404" s="11">
        <v>4066758</v>
      </c>
      <c r="AA404" s="161">
        <f t="shared" si="348"/>
        <v>6.7190257167028635E-4</v>
      </c>
      <c r="AB404">
        <v>1663</v>
      </c>
      <c r="AC404" t="s">
        <v>76</v>
      </c>
      <c r="AD404" s="160">
        <v>3953400</v>
      </c>
      <c r="AE404" s="161">
        <f t="shared" si="349"/>
        <v>6.4129529100040916E-4</v>
      </c>
      <c r="AF404">
        <v>1663</v>
      </c>
      <c r="AG404" t="s">
        <v>76</v>
      </c>
      <c r="AH404" s="3">
        <v>3759292</v>
      </c>
      <c r="AI404" s="161">
        <f t="shared" si="350"/>
        <v>6.3024930635067729E-4</v>
      </c>
      <c r="AJ404">
        <v>1663</v>
      </c>
      <c r="AK404" t="s">
        <v>76</v>
      </c>
      <c r="AL404" s="3">
        <v>3396991</v>
      </c>
      <c r="AM404" s="161">
        <f t="shared" si="351"/>
        <v>5.9589835093179489E-4</v>
      </c>
      <c r="AN404" s="13">
        <v>1663</v>
      </c>
      <c r="AO404" s="13" t="s">
        <v>76</v>
      </c>
      <c r="AP404" s="3">
        <v>3281723</v>
      </c>
      <c r="AQ404" s="161">
        <f t="shared" si="352"/>
        <v>5.6845021654718195E-4</v>
      </c>
      <c r="AR404" s="175"/>
      <c r="AS404" s="4"/>
      <c r="AT404" s="4"/>
      <c r="AU404" s="4"/>
      <c r="AV404" s="3"/>
      <c r="AW404" s="411"/>
      <c r="AX404" s="4"/>
      <c r="AY404" s="4"/>
      <c r="AZ404" s="157">
        <f t="shared" si="353"/>
        <v>113358</v>
      </c>
      <c r="BA404" s="171">
        <f t="shared" si="354"/>
        <v>3.0607280669877192E-5</v>
      </c>
      <c r="BB404" s="4">
        <f t="shared" si="355"/>
        <v>2.8673546820458341E-2</v>
      </c>
      <c r="BC404" s="4">
        <f t="shared" si="356"/>
        <v>4.7727281175151591E-2</v>
      </c>
      <c r="BD404" s="157">
        <f t="shared" si="357"/>
        <v>194108</v>
      </c>
      <c r="BE404" s="4">
        <f t="shared" si="358"/>
        <v>1.1045984649731867E-5</v>
      </c>
      <c r="BF404" s="4">
        <f t="shared" si="359"/>
        <v>5.1634190693353961E-2</v>
      </c>
      <c r="BG404" s="4">
        <f t="shared" si="360"/>
        <v>1.7526373354841529E-2</v>
      </c>
      <c r="BH404" s="157">
        <f t="shared" si="361"/>
        <v>362301</v>
      </c>
      <c r="BI404" s="4">
        <f t="shared" si="362"/>
        <v>3.4350955418882404E-5</v>
      </c>
      <c r="BJ404" s="4">
        <f t="shared" si="363"/>
        <v>0.10665350599986871</v>
      </c>
      <c r="BK404" s="4">
        <f t="shared" si="364"/>
        <v>5.764566283019322E-2</v>
      </c>
      <c r="BL404" s="159">
        <f t="shared" si="365"/>
        <v>115268</v>
      </c>
      <c r="BM404" s="4">
        <f t="shared" si="366"/>
        <v>2.7448134384612933E-5</v>
      </c>
      <c r="BN404" s="4">
        <f t="shared" si="367"/>
        <v>3.5124231996423831E-2</v>
      </c>
      <c r="BO404" s="4">
        <f t="shared" si="368"/>
        <v>4.8285907165864735E-2</v>
      </c>
      <c r="BP404" s="157">
        <f t="shared" si="369"/>
        <v>-3281723</v>
      </c>
      <c r="BQ404" s="171">
        <f t="shared" si="370"/>
        <v>1.034523551231044E-4</v>
      </c>
      <c r="BR404" s="4">
        <f t="shared" si="371"/>
        <v>-1</v>
      </c>
      <c r="BS404" s="4">
        <f t="shared" si="372"/>
        <v>0.18199017629280426</v>
      </c>
    </row>
    <row r="405" spans="16:71" x14ac:dyDescent="0.35">
      <c r="P405" s="200"/>
      <c r="W405" s="163">
        <v>1651</v>
      </c>
      <c r="X405" s="163" t="s">
        <v>100</v>
      </c>
      <c r="Y405" s="8" t="s">
        <v>472</v>
      </c>
      <c r="Z405" s="11">
        <v>6156805</v>
      </c>
      <c r="AA405" s="161">
        <f t="shared" si="348"/>
        <v>1.0172164443452199E-3</v>
      </c>
      <c r="AB405">
        <v>1651</v>
      </c>
      <c r="AC405" t="s">
        <v>100</v>
      </c>
      <c r="AD405" s="160">
        <v>6326407</v>
      </c>
      <c r="AE405" s="161">
        <f t="shared" si="349"/>
        <v>1.0262293261628032E-3</v>
      </c>
      <c r="AF405">
        <v>1651</v>
      </c>
      <c r="AG405" t="s">
        <v>100</v>
      </c>
      <c r="AH405" s="3">
        <v>5975190</v>
      </c>
      <c r="AI405" s="161">
        <f t="shared" si="350"/>
        <v>1.001746965336426E-3</v>
      </c>
      <c r="AJ405">
        <v>1651</v>
      </c>
      <c r="AK405" t="s">
        <v>100</v>
      </c>
      <c r="AL405" s="3">
        <v>5793978</v>
      </c>
      <c r="AM405" s="161">
        <f t="shared" si="351"/>
        <v>1.0163765330950536E-3</v>
      </c>
      <c r="AN405" s="13">
        <v>1651</v>
      </c>
      <c r="AO405" s="13" t="s">
        <v>100</v>
      </c>
      <c r="AP405" s="3">
        <v>5953129</v>
      </c>
      <c r="AQ405" s="161">
        <f t="shared" si="352"/>
        <v>1.0311831526254071E-3</v>
      </c>
      <c r="AR405" s="175"/>
      <c r="AS405" s="4"/>
      <c r="AT405" s="4"/>
      <c r="AU405" s="4"/>
      <c r="AV405" s="3"/>
      <c r="AW405" s="411"/>
      <c r="AX405" s="4"/>
      <c r="AY405" s="4"/>
      <c r="AZ405" s="157">
        <f t="shared" si="353"/>
        <v>-169602</v>
      </c>
      <c r="BA405" s="171">
        <f t="shared" si="354"/>
        <v>-9.0128818175832289E-6</v>
      </c>
      <c r="BB405" s="4">
        <f t="shared" si="355"/>
        <v>-2.6808581869614143E-2</v>
      </c>
      <c r="BC405" s="4">
        <f t="shared" si="356"/>
        <v>-8.7825221788228325E-3</v>
      </c>
      <c r="BD405" s="157">
        <f t="shared" si="357"/>
        <v>351217</v>
      </c>
      <c r="BE405" s="4">
        <f t="shared" si="358"/>
        <v>2.4482360826377173E-5</v>
      </c>
      <c r="BF405" s="4">
        <f t="shared" si="359"/>
        <v>5.8779218736140608E-2</v>
      </c>
      <c r="BG405" s="4">
        <f t="shared" si="360"/>
        <v>2.4439665577778949E-2</v>
      </c>
      <c r="BH405" s="157">
        <f t="shared" si="361"/>
        <v>181212</v>
      </c>
      <c r="BI405" s="4">
        <f t="shared" si="362"/>
        <v>-1.46295677586276E-5</v>
      </c>
      <c r="BJ405" s="4">
        <f t="shared" si="363"/>
        <v>3.1275921310022235E-2</v>
      </c>
      <c r="BK405" s="4">
        <f t="shared" si="364"/>
        <v>-1.4393846455779407E-2</v>
      </c>
      <c r="BL405" s="159">
        <f t="shared" si="365"/>
        <v>-159151</v>
      </c>
      <c r="BM405" s="4">
        <f t="shared" si="366"/>
        <v>-1.4806619530353471E-5</v>
      </c>
      <c r="BN405" s="4">
        <f t="shared" si="367"/>
        <v>-2.6734008283710968E-2</v>
      </c>
      <c r="BO405" s="4">
        <f t="shared" si="368"/>
        <v>-1.4358864856020587E-2</v>
      </c>
      <c r="BP405" s="157">
        <f t="shared" si="369"/>
        <v>-5953129</v>
      </c>
      <c r="BQ405" s="171">
        <f t="shared" si="370"/>
        <v>-1.3966708280187127E-5</v>
      </c>
      <c r="BR405" s="4">
        <f t="shared" si="371"/>
        <v>-1</v>
      </c>
      <c r="BS405" s="4">
        <f t="shared" si="372"/>
        <v>-1.3544352663857713E-2</v>
      </c>
    </row>
    <row r="406" spans="16:71" x14ac:dyDescent="0.35">
      <c r="P406" s="200"/>
      <c r="W406" s="163">
        <v>53</v>
      </c>
      <c r="X406" s="163" t="s">
        <v>364</v>
      </c>
      <c r="Y406" s="8" t="s">
        <v>471</v>
      </c>
      <c r="Z406" s="11">
        <v>3800992</v>
      </c>
      <c r="AA406" s="161">
        <f t="shared" si="348"/>
        <v>6.2799318270184386E-4</v>
      </c>
      <c r="AB406">
        <v>53</v>
      </c>
      <c r="AC406" t="s">
        <v>364</v>
      </c>
      <c r="AD406" s="160">
        <v>4077327</v>
      </c>
      <c r="AE406" s="161">
        <f t="shared" si="349"/>
        <v>6.6139793721071115E-4</v>
      </c>
      <c r="AF406">
        <v>53</v>
      </c>
      <c r="AG406" t="s">
        <v>364</v>
      </c>
      <c r="AH406" s="3">
        <v>3732163</v>
      </c>
      <c r="AI406" s="161">
        <f t="shared" si="350"/>
        <v>6.2570110061619657E-4</v>
      </c>
      <c r="AJ406">
        <v>53</v>
      </c>
      <c r="AK406" t="s">
        <v>364</v>
      </c>
      <c r="AL406" s="3">
        <v>3689142</v>
      </c>
      <c r="AM406" s="161">
        <f t="shared" si="351"/>
        <v>6.4714732366180064E-4</v>
      </c>
      <c r="AN406" s="13">
        <v>53</v>
      </c>
      <c r="AO406" s="13" t="s">
        <v>364</v>
      </c>
      <c r="AP406" s="3">
        <v>3635501</v>
      </c>
      <c r="AQ406" s="161">
        <f t="shared" si="352"/>
        <v>6.2973058076732757E-4</v>
      </c>
      <c r="AR406" s="175"/>
      <c r="AS406" s="4"/>
      <c r="AT406" s="4"/>
      <c r="AU406" s="4"/>
      <c r="AV406" s="3"/>
      <c r="AW406" s="411"/>
      <c r="AX406" s="4"/>
      <c r="AY406" s="4"/>
      <c r="AZ406" s="157">
        <f t="shared" si="353"/>
        <v>-276335</v>
      </c>
      <c r="BA406" s="171">
        <f t="shared" si="354"/>
        <v>-3.3404754508867284E-5</v>
      </c>
      <c r="BB406" s="4">
        <f t="shared" si="355"/>
        <v>-6.77735683206179E-2</v>
      </c>
      <c r="BC406" s="4">
        <f t="shared" si="356"/>
        <v>-5.0506287711969453E-2</v>
      </c>
      <c r="BD406" s="157">
        <f t="shared" si="357"/>
        <v>345164</v>
      </c>
      <c r="BE406" s="4">
        <f t="shared" si="358"/>
        <v>3.5696836594514576E-5</v>
      </c>
      <c r="BF406" s="4">
        <f t="shared" si="359"/>
        <v>9.2483634825167069E-2</v>
      </c>
      <c r="BG406" s="4">
        <f t="shared" si="360"/>
        <v>5.7050941031364627E-2</v>
      </c>
      <c r="BH406" s="157">
        <f t="shared" si="361"/>
        <v>43021</v>
      </c>
      <c r="BI406" s="4">
        <f t="shared" si="362"/>
        <v>-2.1446223045604065E-5</v>
      </c>
      <c r="BJ406" s="4">
        <f t="shared" si="363"/>
        <v>1.1661519128295956E-2</v>
      </c>
      <c r="BK406" s="4">
        <f t="shared" si="364"/>
        <v>-3.3139630284265635E-2</v>
      </c>
      <c r="BL406" s="159">
        <f t="shared" si="365"/>
        <v>53641</v>
      </c>
      <c r="BM406" s="4">
        <f t="shared" si="366"/>
        <v>1.7416742894473067E-5</v>
      </c>
      <c r="BN406" s="4">
        <f t="shared" si="367"/>
        <v>1.4754775201547186E-2</v>
      </c>
      <c r="BO406" s="4">
        <f t="shared" si="368"/>
        <v>2.7657451339350145E-2</v>
      </c>
      <c r="BP406" s="157">
        <f t="shared" si="369"/>
        <v>-3635501</v>
      </c>
      <c r="BQ406" s="171">
        <f t="shared" si="370"/>
        <v>-1.7373980654837064E-6</v>
      </c>
      <c r="BR406" s="4">
        <f t="shared" si="371"/>
        <v>-1</v>
      </c>
      <c r="BS406" s="4">
        <f t="shared" si="372"/>
        <v>-2.7589545728693762E-3</v>
      </c>
    </row>
    <row r="407" spans="16:71" x14ac:dyDescent="0.35">
      <c r="P407" s="200"/>
      <c r="W407" s="163">
        <v>15</v>
      </c>
      <c r="X407" s="163" t="s">
        <v>127</v>
      </c>
      <c r="Y407" s="8" t="s">
        <v>471</v>
      </c>
      <c r="Z407" s="11">
        <v>2599121.0699999998</v>
      </c>
      <c r="AA407" s="161">
        <f t="shared" si="348"/>
        <v>4.294221910955671E-4</v>
      </c>
      <c r="AB407">
        <v>15</v>
      </c>
      <c r="AC407" t="s">
        <v>127</v>
      </c>
      <c r="AD407" s="160">
        <v>2536147</v>
      </c>
      <c r="AE407" s="161">
        <f t="shared" si="349"/>
        <v>4.1139756371346559E-4</v>
      </c>
      <c r="AF407">
        <v>15</v>
      </c>
      <c r="AG407" t="s">
        <v>127</v>
      </c>
      <c r="AH407" s="3">
        <v>2298726</v>
      </c>
      <c r="AI407" s="161">
        <f t="shared" si="350"/>
        <v>3.85383861373436E-4</v>
      </c>
      <c r="AJ407">
        <v>15</v>
      </c>
      <c r="AK407" t="s">
        <v>127</v>
      </c>
      <c r="AL407" s="3">
        <v>2114585</v>
      </c>
      <c r="AM407" s="161">
        <f t="shared" si="351"/>
        <v>3.709393738179199E-4</v>
      </c>
      <c r="AN407" s="13">
        <v>15</v>
      </c>
      <c r="AO407" s="13" t="s">
        <v>127</v>
      </c>
      <c r="AP407" s="3">
        <v>2206161</v>
      </c>
      <c r="AQ407" s="161">
        <f t="shared" si="352"/>
        <v>3.8214459239489362E-4</v>
      </c>
      <c r="AR407" s="175"/>
      <c r="AS407" s="4"/>
      <c r="AT407" s="4"/>
      <c r="AU407" s="4"/>
      <c r="AV407" s="3"/>
      <c r="AW407" s="411"/>
      <c r="AX407" s="4"/>
      <c r="AY407" s="4"/>
      <c r="AZ407" s="157">
        <f t="shared" si="353"/>
        <v>62974.069999999832</v>
      </c>
      <c r="BA407" s="171">
        <f t="shared" si="354"/>
        <v>1.8024627382101513E-5</v>
      </c>
      <c r="BB407" s="4">
        <f t="shared" si="355"/>
        <v>2.4830607216379742E-2</v>
      </c>
      <c r="BC407" s="4">
        <f t="shared" si="356"/>
        <v>4.381316024189072E-2</v>
      </c>
      <c r="BD407" s="157">
        <f t="shared" si="357"/>
        <v>237421</v>
      </c>
      <c r="BE407" s="4">
        <f t="shared" si="358"/>
        <v>2.6013702340029583E-5</v>
      </c>
      <c r="BF407" s="4">
        <f t="shared" si="359"/>
        <v>0.10328373194543412</v>
      </c>
      <c r="BG407" s="4">
        <f t="shared" si="360"/>
        <v>6.7500756900721298E-2</v>
      </c>
      <c r="BH407" s="157">
        <f t="shared" si="361"/>
        <v>184141</v>
      </c>
      <c r="BI407" s="4">
        <f t="shared" si="362"/>
        <v>1.4444487555516101E-5</v>
      </c>
      <c r="BJ407" s="4">
        <f t="shared" si="363"/>
        <v>8.7081389492500896E-2</v>
      </c>
      <c r="BK407" s="4">
        <f t="shared" si="364"/>
        <v>3.8940292066720186E-2</v>
      </c>
      <c r="BL407" s="159">
        <f t="shared" si="365"/>
        <v>-91576</v>
      </c>
      <c r="BM407" s="4">
        <f t="shared" si="366"/>
        <v>-1.1205218576973712E-5</v>
      </c>
      <c r="BN407" s="4">
        <f t="shared" si="367"/>
        <v>-4.1509209889940037E-2</v>
      </c>
      <c r="BO407" s="4">
        <f t="shared" si="368"/>
        <v>-2.9321934157829629E-2</v>
      </c>
      <c r="BP407" s="157">
        <f t="shared" si="369"/>
        <v>-2206161</v>
      </c>
      <c r="BQ407" s="171">
        <f t="shared" si="370"/>
        <v>4.7277598700673485E-5</v>
      </c>
      <c r="BR407" s="4">
        <f t="shared" si="371"/>
        <v>-1</v>
      </c>
      <c r="BS407" s="4">
        <f t="shared" si="372"/>
        <v>0.12371651893432688</v>
      </c>
    </row>
    <row r="408" spans="16:71" x14ac:dyDescent="0.35">
      <c r="P408" s="200"/>
      <c r="W408" s="163">
        <v>22</v>
      </c>
      <c r="X408" s="163" t="s">
        <v>185</v>
      </c>
      <c r="Y408" s="8" t="s">
        <v>472</v>
      </c>
      <c r="Z408" s="11">
        <v>5532636</v>
      </c>
      <c r="AA408" s="161">
        <f t="shared" si="348"/>
        <v>9.1409234493805796E-4</v>
      </c>
      <c r="AB408">
        <v>22</v>
      </c>
      <c r="AC408" t="s">
        <v>185</v>
      </c>
      <c r="AD408" s="160">
        <v>5677150</v>
      </c>
      <c r="AE408" s="161">
        <f t="shared" si="349"/>
        <v>9.2091100351671302E-4</v>
      </c>
      <c r="AF408">
        <v>22</v>
      </c>
      <c r="AG408" t="s">
        <v>185</v>
      </c>
      <c r="AH408" s="3">
        <v>5418109</v>
      </c>
      <c r="AI408" s="161">
        <f t="shared" si="350"/>
        <v>9.0835174255747141E-4</v>
      </c>
      <c r="AJ408">
        <v>22</v>
      </c>
      <c r="AK408" t="s">
        <v>185</v>
      </c>
      <c r="AL408" s="3">
        <v>5152404</v>
      </c>
      <c r="AM408" s="161">
        <f t="shared" si="351"/>
        <v>9.0383196391582554E-4</v>
      </c>
      <c r="AN408" s="13">
        <v>22</v>
      </c>
      <c r="AO408" s="13" t="s">
        <v>185</v>
      </c>
      <c r="AP408" s="3">
        <v>5088484</v>
      </c>
      <c r="AQ408" s="161">
        <f t="shared" si="352"/>
        <v>8.8141193869710228E-4</v>
      </c>
      <c r="AR408" s="175"/>
      <c r="AS408" s="4"/>
      <c r="AT408" s="4"/>
      <c r="AU408" s="4"/>
      <c r="AV408" s="3"/>
      <c r="AW408" s="411"/>
      <c r="AX408" s="4"/>
      <c r="AY408" s="4"/>
      <c r="AZ408" s="157">
        <f t="shared" si="353"/>
        <v>-144514</v>
      </c>
      <c r="BA408" s="171">
        <f t="shared" si="354"/>
        <v>-6.8186585786550588E-6</v>
      </c>
      <c r="BB408" s="4">
        <f t="shared" si="355"/>
        <v>-2.5455378138678739E-2</v>
      </c>
      <c r="BC408" s="4">
        <f t="shared" si="356"/>
        <v>-7.4042535626313768E-3</v>
      </c>
      <c r="BD408" s="157">
        <f t="shared" si="357"/>
        <v>259041</v>
      </c>
      <c r="BE408" s="4">
        <f t="shared" si="358"/>
        <v>1.2559260959241615E-5</v>
      </c>
      <c r="BF408" s="4">
        <f t="shared" si="359"/>
        <v>4.7810223087058602E-2</v>
      </c>
      <c r="BG408" s="4">
        <f t="shared" si="360"/>
        <v>1.3826429092193865E-2</v>
      </c>
      <c r="BH408" s="157">
        <f t="shared" si="361"/>
        <v>265705</v>
      </c>
      <c r="BI408" s="4">
        <f t="shared" si="362"/>
        <v>4.5197786416458722E-6</v>
      </c>
      <c r="BJ408" s="4">
        <f t="shared" si="363"/>
        <v>5.1569131613126609E-2</v>
      </c>
      <c r="BK408" s="4">
        <f t="shared" si="364"/>
        <v>5.0006846649504003E-3</v>
      </c>
      <c r="BL408" s="159">
        <f t="shared" si="365"/>
        <v>63920</v>
      </c>
      <c r="BM408" s="4">
        <f t="shared" si="366"/>
        <v>2.2420025218723261E-5</v>
      </c>
      <c r="BN408" s="4">
        <f t="shared" si="367"/>
        <v>1.2561698140349856E-2</v>
      </c>
      <c r="BO408" s="4">
        <f t="shared" si="368"/>
        <v>2.5436489153827894E-2</v>
      </c>
      <c r="BP408" s="157">
        <f t="shared" si="369"/>
        <v>-5088484</v>
      </c>
      <c r="BQ408" s="171">
        <f t="shared" si="370"/>
        <v>3.2680406240955689E-5</v>
      </c>
      <c r="BR408" s="4">
        <f t="shared" si="371"/>
        <v>-1</v>
      </c>
      <c r="BS408" s="4">
        <f t="shared" si="372"/>
        <v>3.7077335586427007E-2</v>
      </c>
    </row>
    <row r="409" spans="16:71" x14ac:dyDescent="0.35">
      <c r="P409" s="200"/>
      <c r="W409" s="163">
        <v>25</v>
      </c>
      <c r="X409" s="163" t="s">
        <v>206</v>
      </c>
      <c r="Y409" s="8" t="s">
        <v>471</v>
      </c>
      <c r="Z409" s="11">
        <v>2610664</v>
      </c>
      <c r="AA409" s="161">
        <f t="shared" si="348"/>
        <v>4.3132929359628394E-4</v>
      </c>
      <c r="AB409">
        <v>25</v>
      </c>
      <c r="AC409" t="s">
        <v>206</v>
      </c>
      <c r="AD409" s="160">
        <v>2558545</v>
      </c>
      <c r="AE409" s="161">
        <f t="shared" si="349"/>
        <v>4.1503082417985581E-4</v>
      </c>
      <c r="AF409">
        <v>25</v>
      </c>
      <c r="AG409" t="s">
        <v>206</v>
      </c>
      <c r="AH409" s="3">
        <v>2395658</v>
      </c>
      <c r="AI409" s="161">
        <f t="shared" si="350"/>
        <v>4.0163461437777402E-4</v>
      </c>
      <c r="AJ409">
        <v>25</v>
      </c>
      <c r="AK409" t="s">
        <v>206</v>
      </c>
      <c r="AL409" s="3">
        <v>2289179</v>
      </c>
      <c r="AM409" s="161">
        <f t="shared" si="351"/>
        <v>4.01566560255148E-4</v>
      </c>
      <c r="AN409" s="13">
        <v>25</v>
      </c>
      <c r="AO409" s="13" t="s">
        <v>206</v>
      </c>
      <c r="AP409" s="3">
        <v>2405613</v>
      </c>
      <c r="AQ409" s="161">
        <f t="shared" si="352"/>
        <v>4.1669306970110398E-4</v>
      </c>
      <c r="AR409" s="175"/>
      <c r="AS409" s="4"/>
      <c r="AT409" s="4"/>
      <c r="AU409" s="4"/>
      <c r="AV409" s="3"/>
      <c r="AW409" s="411"/>
      <c r="AX409" s="4"/>
      <c r="AY409" s="4"/>
      <c r="AZ409" s="157">
        <f t="shared" si="353"/>
        <v>52119</v>
      </c>
      <c r="BA409" s="171">
        <f t="shared" si="354"/>
        <v>1.6298469416428131E-5</v>
      </c>
      <c r="BB409" s="4">
        <f t="shared" si="355"/>
        <v>2.0370562174986173E-2</v>
      </c>
      <c r="BC409" s="4">
        <f t="shared" si="356"/>
        <v>3.927050345871444E-2</v>
      </c>
      <c r="BD409" s="157">
        <f t="shared" si="357"/>
        <v>162887</v>
      </c>
      <c r="BE409" s="4">
        <f t="shared" si="358"/>
        <v>1.3396209802081786E-5</v>
      </c>
      <c r="BF409" s="4">
        <f t="shared" si="359"/>
        <v>6.799259326665158E-2</v>
      </c>
      <c r="BG409" s="4">
        <f t="shared" si="360"/>
        <v>3.3354221281040854E-2</v>
      </c>
      <c r="BH409" s="157">
        <f t="shared" si="361"/>
        <v>106479</v>
      </c>
      <c r="BI409" s="4">
        <f t="shared" si="362"/>
        <v>6.8054122626017965E-8</v>
      </c>
      <c r="BJ409" s="4">
        <f t="shared" si="363"/>
        <v>4.6514055912621949E-2</v>
      </c>
      <c r="BK409" s="4">
        <f t="shared" si="364"/>
        <v>1.6947158792997511E-4</v>
      </c>
      <c r="BL409" s="159">
        <f t="shared" si="365"/>
        <v>-116434</v>
      </c>
      <c r="BM409" s="4">
        <f t="shared" si="366"/>
        <v>-1.5126509445955979E-5</v>
      </c>
      <c r="BN409" s="4">
        <f t="shared" si="367"/>
        <v>-4.8400968900650272E-2</v>
      </c>
      <c r="BO409" s="4">
        <f t="shared" si="368"/>
        <v>-3.6301322354140179E-2</v>
      </c>
      <c r="BP409" s="157">
        <f t="shared" si="369"/>
        <v>-2405613</v>
      </c>
      <c r="BQ409" s="171">
        <f t="shared" si="370"/>
        <v>1.4636223895179957E-5</v>
      </c>
      <c r="BR409" s="4">
        <f t="shared" si="371"/>
        <v>-1</v>
      </c>
      <c r="BS409" s="4">
        <f t="shared" si="372"/>
        <v>3.512471159090453E-2</v>
      </c>
    </row>
    <row r="410" spans="16:71" x14ac:dyDescent="0.35">
      <c r="P410" s="200"/>
      <c r="W410" s="163">
        <v>56</v>
      </c>
      <c r="X410" s="163" t="s">
        <v>379</v>
      </c>
      <c r="Y410" s="8" t="s">
        <v>472</v>
      </c>
      <c r="Z410" s="11">
        <v>3375129</v>
      </c>
      <c r="AA410" s="161">
        <f t="shared" si="348"/>
        <v>5.57632850250485E-4</v>
      </c>
      <c r="AB410">
        <v>56</v>
      </c>
      <c r="AC410" t="s">
        <v>379</v>
      </c>
      <c r="AD410" s="160">
        <v>3302957</v>
      </c>
      <c r="AE410" s="161">
        <f t="shared" si="349"/>
        <v>5.3578458301129113E-4</v>
      </c>
      <c r="AF410">
        <v>56</v>
      </c>
      <c r="AG410" t="s">
        <v>379</v>
      </c>
      <c r="AH410" s="3">
        <v>2995412</v>
      </c>
      <c r="AI410" s="161">
        <f t="shared" si="350"/>
        <v>5.021840110410404E-4</v>
      </c>
      <c r="AJ410">
        <v>56</v>
      </c>
      <c r="AK410" t="s">
        <v>379</v>
      </c>
      <c r="AL410" s="3">
        <v>2941934</v>
      </c>
      <c r="AM410" s="161">
        <f t="shared" si="351"/>
        <v>5.1607249449591689E-4</v>
      </c>
      <c r="AN410" s="13">
        <v>56</v>
      </c>
      <c r="AO410" s="13" t="s">
        <v>379</v>
      </c>
      <c r="AP410" s="3">
        <v>2945846</v>
      </c>
      <c r="AQ410" s="161">
        <f t="shared" si="352"/>
        <v>5.1027060986397991E-4</v>
      </c>
      <c r="AR410" s="175"/>
      <c r="AS410" s="4"/>
      <c r="AT410" s="4"/>
      <c r="AU410" s="4"/>
      <c r="AV410" s="3"/>
      <c r="AW410" s="411"/>
      <c r="AX410" s="4"/>
      <c r="AY410" s="4"/>
      <c r="AZ410" s="157">
        <f t="shared" si="353"/>
        <v>72172</v>
      </c>
      <c r="BA410" s="171">
        <f t="shared" si="354"/>
        <v>2.1848267239193866E-5</v>
      </c>
      <c r="BB410" s="4">
        <f t="shared" si="355"/>
        <v>2.1850723457798572E-2</v>
      </c>
      <c r="BC410" s="4">
        <f t="shared" si="356"/>
        <v>4.0778081213907261E-2</v>
      </c>
      <c r="BD410" s="157">
        <f t="shared" si="357"/>
        <v>307545</v>
      </c>
      <c r="BE410" s="4">
        <f t="shared" si="358"/>
        <v>3.3600571970250734E-5</v>
      </c>
      <c r="BF410" s="4">
        <f t="shared" si="359"/>
        <v>0.10267201974219239</v>
      </c>
      <c r="BG410" s="4">
        <f t="shared" si="360"/>
        <v>6.6908884455711526E-2</v>
      </c>
      <c r="BH410" s="157">
        <f t="shared" si="361"/>
        <v>53478</v>
      </c>
      <c r="BI410" s="4">
        <f t="shared" si="362"/>
        <v>-1.3888483454876487E-5</v>
      </c>
      <c r="BJ410" s="4">
        <f t="shared" si="363"/>
        <v>1.8177838116014838E-2</v>
      </c>
      <c r="BK410" s="4">
        <f t="shared" si="364"/>
        <v>-2.6911884673183974E-2</v>
      </c>
      <c r="BL410" s="159">
        <f t="shared" si="365"/>
        <v>-3912</v>
      </c>
      <c r="BM410" s="4">
        <f t="shared" si="366"/>
        <v>5.8018846319369795E-6</v>
      </c>
      <c r="BN410" s="4">
        <f t="shared" si="367"/>
        <v>-1.327971659075186E-3</v>
      </c>
      <c r="BO410" s="4">
        <f t="shared" si="368"/>
        <v>1.1370211256108905E-2</v>
      </c>
      <c r="BP410" s="157">
        <f t="shared" si="369"/>
        <v>-2945846</v>
      </c>
      <c r="BQ410" s="171">
        <f t="shared" si="370"/>
        <v>4.7362240386505093E-5</v>
      </c>
      <c r="BR410" s="4">
        <f t="shared" si="371"/>
        <v>-1</v>
      </c>
      <c r="BS410" s="4">
        <f t="shared" si="372"/>
        <v>9.2817888138080673E-2</v>
      </c>
    </row>
    <row r="411" spans="16:71" x14ac:dyDescent="0.35">
      <c r="P411" s="200"/>
      <c r="W411" s="163">
        <v>9</v>
      </c>
      <c r="X411" s="163" t="s">
        <v>307</v>
      </c>
      <c r="Y411" s="8" t="s">
        <v>471</v>
      </c>
      <c r="Z411" s="11">
        <v>1462052</v>
      </c>
      <c r="AA411" s="161">
        <f t="shared" si="348"/>
        <v>2.4155764830749348E-4</v>
      </c>
      <c r="AB411">
        <v>9</v>
      </c>
      <c r="AC411" t="s">
        <v>307</v>
      </c>
      <c r="AD411" s="160">
        <v>1309835</v>
      </c>
      <c r="AE411" s="161">
        <f t="shared" si="349"/>
        <v>2.1247306558595664E-4</v>
      </c>
      <c r="AF411">
        <v>9</v>
      </c>
      <c r="AG411" t="s">
        <v>307</v>
      </c>
      <c r="AH411" s="3">
        <v>1311751</v>
      </c>
      <c r="AI411" s="161">
        <f t="shared" si="350"/>
        <v>2.1991645178262483E-4</v>
      </c>
      <c r="AJ411">
        <v>9</v>
      </c>
      <c r="AK411" t="s">
        <v>307</v>
      </c>
      <c r="AL411" s="3">
        <v>1314646</v>
      </c>
      <c r="AM411" s="161">
        <f t="shared" si="351"/>
        <v>2.3061450073287815E-4</v>
      </c>
      <c r="AN411" s="13">
        <v>9</v>
      </c>
      <c r="AO411" s="13" t="s">
        <v>307</v>
      </c>
      <c r="AP411" s="3">
        <v>1266836</v>
      </c>
      <c r="AQ411" s="161">
        <f t="shared" si="352"/>
        <v>2.1943753282338755E-4</v>
      </c>
      <c r="AR411" s="175"/>
      <c r="AS411" s="4"/>
      <c r="AT411" s="4"/>
      <c r="AU411" s="4"/>
      <c r="AV411" s="3"/>
      <c r="AW411" s="411"/>
      <c r="AX411" s="4"/>
      <c r="AY411" s="4"/>
      <c r="AZ411" s="157">
        <f t="shared" si="353"/>
        <v>152217</v>
      </c>
      <c r="BA411" s="171">
        <f t="shared" si="354"/>
        <v>2.9084582721536844E-5</v>
      </c>
      <c r="BB411" s="4">
        <f t="shared" si="355"/>
        <v>0.11621082044685017</v>
      </c>
      <c r="BC411" s="4">
        <f t="shared" si="356"/>
        <v>0.13688597489440649</v>
      </c>
      <c r="BD411" s="157">
        <f t="shared" si="357"/>
        <v>-1916</v>
      </c>
      <c r="BE411" s="4">
        <f t="shared" si="358"/>
        <v>-7.4433861966681947E-6</v>
      </c>
      <c r="BF411" s="4">
        <f t="shared" si="359"/>
        <v>-1.4606430641181138E-3</v>
      </c>
      <c r="BG411" s="4">
        <f t="shared" si="360"/>
        <v>-3.3846427296969885E-2</v>
      </c>
      <c r="BH411" s="157">
        <f t="shared" si="361"/>
        <v>-2895</v>
      </c>
      <c r="BI411" s="4">
        <f t="shared" si="362"/>
        <v>-1.0698048950253313E-5</v>
      </c>
      <c r="BJ411" s="4">
        <f t="shared" si="363"/>
        <v>-2.202113724911497E-3</v>
      </c>
      <c r="BK411" s="4">
        <f t="shared" si="364"/>
        <v>-4.63893160068235E-2</v>
      </c>
      <c r="BL411" s="159">
        <f t="shared" si="365"/>
        <v>47810</v>
      </c>
      <c r="BM411" s="4">
        <f t="shared" si="366"/>
        <v>1.1176967909490597E-5</v>
      </c>
      <c r="BN411" s="4">
        <f t="shared" si="367"/>
        <v>3.7739691641222699E-2</v>
      </c>
      <c r="BO411" s="4">
        <f t="shared" si="368"/>
        <v>5.0934622558330915E-2</v>
      </c>
      <c r="BP411" s="157">
        <f t="shared" si="369"/>
        <v>-1266836</v>
      </c>
      <c r="BQ411" s="171">
        <f t="shared" si="370"/>
        <v>2.2120115484105933E-5</v>
      </c>
      <c r="BR411" s="4">
        <f t="shared" si="371"/>
        <v>-1</v>
      </c>
      <c r="BS411" s="4">
        <f t="shared" si="372"/>
        <v>0.10080370116952199</v>
      </c>
    </row>
    <row r="412" spans="16:71" x14ac:dyDescent="0.35">
      <c r="P412" s="200"/>
      <c r="W412" s="163">
        <v>17</v>
      </c>
      <c r="X412" s="163" t="s">
        <v>138</v>
      </c>
      <c r="Y412" s="8" t="s">
        <v>472</v>
      </c>
      <c r="Z412" s="11">
        <v>3634124</v>
      </c>
      <c r="AA412" s="161">
        <f t="shared" si="348"/>
        <v>6.0042354656183322E-4</v>
      </c>
      <c r="AB412">
        <v>17</v>
      </c>
      <c r="AC412" t="s">
        <v>138</v>
      </c>
      <c r="AD412" s="160">
        <v>3889704</v>
      </c>
      <c r="AE412" s="161">
        <f t="shared" si="349"/>
        <v>6.3096293281364284E-4</v>
      </c>
      <c r="AF412">
        <v>17</v>
      </c>
      <c r="AG412" t="s">
        <v>138</v>
      </c>
      <c r="AH412" s="3">
        <v>3555874</v>
      </c>
      <c r="AI412" s="161">
        <f t="shared" si="350"/>
        <v>5.9614606206977486E-4</v>
      </c>
      <c r="AJ412">
        <v>17</v>
      </c>
      <c r="AK412" t="s">
        <v>138</v>
      </c>
      <c r="AL412" s="3">
        <v>3402982</v>
      </c>
      <c r="AM412" s="161">
        <f t="shared" si="351"/>
        <v>5.969492889591351E-4</v>
      </c>
      <c r="AN412" s="13">
        <v>17</v>
      </c>
      <c r="AO412" s="13" t="s">
        <v>138</v>
      </c>
      <c r="AP412" s="3">
        <v>3308875</v>
      </c>
      <c r="AQ412" s="161">
        <f t="shared" si="352"/>
        <v>5.7315340456143217E-4</v>
      </c>
      <c r="AR412" s="175"/>
      <c r="AS412" s="4"/>
      <c r="AT412" s="4"/>
      <c r="AU412" s="4"/>
      <c r="AV412" s="3"/>
      <c r="AW412" s="411"/>
      <c r="AX412" s="4"/>
      <c r="AY412" s="4"/>
      <c r="AZ412" s="157">
        <f t="shared" si="353"/>
        <v>-255580</v>
      </c>
      <c r="BA412" s="171">
        <f t="shared" si="354"/>
        <v>-3.0539386251809617E-5</v>
      </c>
      <c r="BB412" s="4">
        <f t="shared" si="355"/>
        <v>-6.5706799283441614E-2</v>
      </c>
      <c r="BC412" s="4">
        <f t="shared" si="356"/>
        <v>-4.8401236686956908E-2</v>
      </c>
      <c r="BD412" s="157">
        <f t="shared" si="357"/>
        <v>333830</v>
      </c>
      <c r="BE412" s="4">
        <f t="shared" si="358"/>
        <v>3.4816870743867973E-5</v>
      </c>
      <c r="BF412" s="4">
        <f t="shared" si="359"/>
        <v>9.3881279257926456E-2</v>
      </c>
      <c r="BG412" s="4">
        <f t="shared" si="360"/>
        <v>5.8403255442108233E-2</v>
      </c>
      <c r="BH412" s="157">
        <f t="shared" si="361"/>
        <v>152892</v>
      </c>
      <c r="BI412" s="4">
        <f t="shared" si="362"/>
        <v>-8.0322688936023106E-7</v>
      </c>
      <c r="BJ412" s="4">
        <f t="shared" si="363"/>
        <v>4.4928830067276292E-2</v>
      </c>
      <c r="BK412" s="4">
        <f t="shared" si="364"/>
        <v>-1.3455529711087686E-3</v>
      </c>
      <c r="BL412" s="159">
        <f t="shared" si="365"/>
        <v>94107</v>
      </c>
      <c r="BM412" s="4">
        <f t="shared" si="366"/>
        <v>2.3795884397702924E-5</v>
      </c>
      <c r="BN412" s="4">
        <f t="shared" si="367"/>
        <v>2.8440784254467152E-2</v>
      </c>
      <c r="BO412" s="4">
        <f t="shared" si="368"/>
        <v>4.1517478930289446E-2</v>
      </c>
      <c r="BP412" s="157">
        <f t="shared" si="369"/>
        <v>-3308875</v>
      </c>
      <c r="BQ412" s="171">
        <f t="shared" si="370"/>
        <v>2.727014200040105E-5</v>
      </c>
      <c r="BR412" s="4">
        <f t="shared" si="371"/>
        <v>-1</v>
      </c>
      <c r="BS412" s="4">
        <f t="shared" si="372"/>
        <v>4.7579132887237627E-2</v>
      </c>
    </row>
    <row r="413" spans="16:71" x14ac:dyDescent="0.35">
      <c r="P413" s="200"/>
      <c r="W413" s="163">
        <v>58</v>
      </c>
      <c r="X413" s="163" t="s">
        <v>89</v>
      </c>
      <c r="Y413" s="8" t="s">
        <v>472</v>
      </c>
      <c r="Z413" s="11">
        <v>8946284</v>
      </c>
      <c r="AA413" s="161">
        <f t="shared" si="348"/>
        <v>1.4780892363137261E-3</v>
      </c>
      <c r="AB413">
        <v>58</v>
      </c>
      <c r="AC413" t="s">
        <v>89</v>
      </c>
      <c r="AD413" s="160">
        <v>9098595</v>
      </c>
      <c r="AE413" s="161">
        <f t="shared" si="349"/>
        <v>1.4759159529063256E-3</v>
      </c>
      <c r="AF413">
        <v>58</v>
      </c>
      <c r="AG413" t="s">
        <v>89</v>
      </c>
      <c r="AH413" s="3">
        <v>8625228</v>
      </c>
      <c r="AI413" s="161">
        <f t="shared" si="350"/>
        <v>1.4460286575547841E-3</v>
      </c>
      <c r="AJ413">
        <v>58</v>
      </c>
      <c r="AK413" t="s">
        <v>89</v>
      </c>
      <c r="AL413" s="3">
        <v>8365238</v>
      </c>
      <c r="AM413" s="161">
        <f t="shared" si="351"/>
        <v>1.4674255920466043E-3</v>
      </c>
      <c r="AN413" s="13">
        <v>58</v>
      </c>
      <c r="AO413" s="13" t="s">
        <v>89</v>
      </c>
      <c r="AP413" s="3">
        <v>8638886</v>
      </c>
      <c r="AQ413" s="161">
        <f t="shared" si="352"/>
        <v>1.4964019258866207E-3</v>
      </c>
      <c r="AR413" s="175"/>
      <c r="AS413" s="4"/>
      <c r="AT413" s="4"/>
      <c r="AU413" s="4"/>
      <c r="AV413" s="3"/>
      <c r="AW413" s="411"/>
      <c r="AX413" s="4"/>
      <c r="AY413" s="4"/>
      <c r="AZ413" s="157">
        <f t="shared" si="353"/>
        <v>-152311</v>
      </c>
      <c r="BA413" s="171">
        <f t="shared" si="354"/>
        <v>2.1732834074004743E-6</v>
      </c>
      <c r="BB413" s="4">
        <f t="shared" si="355"/>
        <v>-1.6740057118708986E-2</v>
      </c>
      <c r="BC413" s="4">
        <f t="shared" si="356"/>
        <v>1.4724980803418482E-3</v>
      </c>
      <c r="BD413" s="157">
        <f t="shared" si="357"/>
        <v>473367</v>
      </c>
      <c r="BE413" s="4">
        <f t="shared" si="358"/>
        <v>2.9887295351541544E-5</v>
      </c>
      <c r="BF413" s="4">
        <f t="shared" si="359"/>
        <v>5.4881679649511871E-2</v>
      </c>
      <c r="BG413" s="4">
        <f t="shared" si="360"/>
        <v>2.0668535990206845E-2</v>
      </c>
      <c r="BH413" s="157">
        <f t="shared" si="361"/>
        <v>259990</v>
      </c>
      <c r="BI413" s="4">
        <f t="shared" si="362"/>
        <v>-2.1396934491820212E-5</v>
      </c>
      <c r="BJ413" s="4">
        <f t="shared" si="363"/>
        <v>3.1079809086125225E-2</v>
      </c>
      <c r="BK413" s="4">
        <f t="shared" si="364"/>
        <v>-1.4581273904306189E-2</v>
      </c>
      <c r="BL413" s="159">
        <f t="shared" si="365"/>
        <v>-273648</v>
      </c>
      <c r="BM413" s="4">
        <f t="shared" si="366"/>
        <v>-2.8976333840016397E-5</v>
      </c>
      <c r="BN413" s="4">
        <f t="shared" si="367"/>
        <v>-3.1676306412655522E-2</v>
      </c>
      <c r="BO413" s="4">
        <f t="shared" si="368"/>
        <v>-1.9364004642568117E-2</v>
      </c>
      <c r="BP413" s="157">
        <f t="shared" si="369"/>
        <v>-8638886</v>
      </c>
      <c r="BQ413" s="171">
        <f t="shared" si="370"/>
        <v>-1.8312689572894591E-5</v>
      </c>
      <c r="BR413" s="4">
        <f t="shared" si="371"/>
        <v>-1</v>
      </c>
      <c r="BS413" s="4">
        <f t="shared" si="372"/>
        <v>-1.223781475825373E-2</v>
      </c>
    </row>
    <row r="414" spans="16:71" x14ac:dyDescent="0.35">
      <c r="P414" s="200"/>
      <c r="W414" s="163">
        <v>1722</v>
      </c>
      <c r="X414" s="163" t="s">
        <v>111</v>
      </c>
      <c r="Y414" s="8" t="s">
        <v>471</v>
      </c>
      <c r="Z414" s="11">
        <v>2692169</v>
      </c>
      <c r="AA414" s="161">
        <f t="shared" si="348"/>
        <v>4.4479540569441881E-4</v>
      </c>
      <c r="AB414">
        <v>1722</v>
      </c>
      <c r="AC414" t="s">
        <v>111</v>
      </c>
      <c r="AD414" s="160">
        <v>2905880</v>
      </c>
      <c r="AE414" s="161">
        <f t="shared" si="349"/>
        <v>4.7137328886838394E-4</v>
      </c>
      <c r="AF414">
        <v>1722</v>
      </c>
      <c r="AG414" t="s">
        <v>111</v>
      </c>
      <c r="AH414" s="3">
        <v>2805999</v>
      </c>
      <c r="AI414" s="161">
        <f t="shared" si="350"/>
        <v>4.7042871992138255E-4</v>
      </c>
      <c r="AJ414">
        <v>1722</v>
      </c>
      <c r="AK414" t="s">
        <v>111</v>
      </c>
      <c r="AL414" s="3">
        <v>2588569</v>
      </c>
      <c r="AM414" s="161">
        <f t="shared" si="351"/>
        <v>4.5408539450742305E-4</v>
      </c>
      <c r="AN414" s="13">
        <v>1722</v>
      </c>
      <c r="AO414" s="13" t="s">
        <v>111</v>
      </c>
      <c r="AP414" s="3">
        <v>2467926</v>
      </c>
      <c r="AQ414" s="161">
        <f t="shared" si="352"/>
        <v>4.2748674069152719E-4</v>
      </c>
      <c r="AR414" s="175"/>
      <c r="AS414" s="4"/>
      <c r="AT414" s="4"/>
      <c r="AU414" s="4"/>
      <c r="AV414" s="3"/>
      <c r="AW414" s="411"/>
      <c r="AX414" s="4"/>
      <c r="AY414" s="4"/>
      <c r="AZ414" s="157">
        <f t="shared" si="353"/>
        <v>-213711</v>
      </c>
      <c r="BA414" s="171">
        <f t="shared" si="354"/>
        <v>-2.6577883173965126E-5</v>
      </c>
      <c r="BB414" s="4">
        <f t="shared" si="355"/>
        <v>-7.3544330805126151E-2</v>
      </c>
      <c r="BC414" s="4">
        <f t="shared" si="356"/>
        <v>-5.6383939865939578E-2</v>
      </c>
      <c r="BD414" s="157">
        <f t="shared" si="357"/>
        <v>99881</v>
      </c>
      <c r="BE414" s="4">
        <f t="shared" si="358"/>
        <v>9.4456894700139203E-7</v>
      </c>
      <c r="BF414" s="4">
        <f t="shared" si="359"/>
        <v>3.5595522307741378E-2</v>
      </c>
      <c r="BG414" s="4">
        <f t="shared" si="360"/>
        <v>2.0078896270602849E-3</v>
      </c>
      <c r="BH414" s="157">
        <f t="shared" si="361"/>
        <v>217430</v>
      </c>
      <c r="BI414" s="4">
        <f t="shared" si="362"/>
        <v>1.6343325413959494E-5</v>
      </c>
      <c r="BJ414" s="4">
        <f t="shared" si="363"/>
        <v>8.3996215669738764E-2</v>
      </c>
      <c r="BK414" s="4">
        <f t="shared" si="364"/>
        <v>3.5991744309874132E-2</v>
      </c>
      <c r="BL414" s="159">
        <f t="shared" si="365"/>
        <v>120643</v>
      </c>
      <c r="BM414" s="4">
        <f t="shared" si="366"/>
        <v>2.6598653815895865E-5</v>
      </c>
      <c r="BN414" s="4">
        <f t="shared" si="367"/>
        <v>4.8884366873236877E-2</v>
      </c>
      <c r="BO414" s="4">
        <f t="shared" si="368"/>
        <v>6.2221003095600927E-2</v>
      </c>
      <c r="BP414" s="157">
        <f t="shared" si="369"/>
        <v>-2467926</v>
      </c>
      <c r="BQ414" s="171">
        <f t="shared" si="370"/>
        <v>1.7308665002891625E-5</v>
      </c>
      <c r="BR414" s="4">
        <f t="shared" si="371"/>
        <v>-1</v>
      </c>
      <c r="BS414" s="4">
        <f t="shared" si="372"/>
        <v>4.048936108495934E-2</v>
      </c>
    </row>
    <row r="415" spans="16:71" x14ac:dyDescent="0.35">
      <c r="P415" s="200"/>
      <c r="W415" s="163">
        <v>79</v>
      </c>
      <c r="X415" s="163" t="s">
        <v>174</v>
      </c>
      <c r="Y415" s="8" t="s">
        <v>471</v>
      </c>
      <c r="Z415" s="11">
        <v>4230807</v>
      </c>
      <c r="AA415" s="161">
        <f t="shared" si="348"/>
        <v>6.9900645761086582E-4</v>
      </c>
      <c r="AB415">
        <v>79</v>
      </c>
      <c r="AC415" t="s">
        <v>174</v>
      </c>
      <c r="AD415" s="160">
        <v>4483343</v>
      </c>
      <c r="AE415" s="161">
        <f t="shared" si="349"/>
        <v>7.2725925882522575E-4</v>
      </c>
      <c r="AF415">
        <v>79</v>
      </c>
      <c r="AG415" t="s">
        <v>582</v>
      </c>
      <c r="AH415" s="3">
        <v>4526445</v>
      </c>
      <c r="AI415" s="161">
        <f t="shared" si="350"/>
        <v>7.5886332359510549E-4</v>
      </c>
      <c r="AJ415">
        <v>79</v>
      </c>
      <c r="AK415" t="s">
        <v>174</v>
      </c>
      <c r="AL415" s="3">
        <v>4349037</v>
      </c>
      <c r="AM415" s="161">
        <f t="shared" si="351"/>
        <v>7.6290575289759694E-4</v>
      </c>
      <c r="AN415" s="13">
        <v>79</v>
      </c>
      <c r="AO415" s="13" t="s">
        <v>174</v>
      </c>
      <c r="AP415" s="3">
        <v>4477766</v>
      </c>
      <c r="AQ415" s="161">
        <f t="shared" si="352"/>
        <v>7.7562519821069878E-4</v>
      </c>
      <c r="AR415" s="175"/>
      <c r="AS415" s="4"/>
      <c r="AT415" s="4"/>
      <c r="AU415" s="4"/>
      <c r="AV415" s="3"/>
      <c r="AW415" s="411"/>
      <c r="AX415" s="4"/>
      <c r="AY415" s="4"/>
      <c r="AZ415" s="157">
        <f t="shared" si="353"/>
        <v>-252536</v>
      </c>
      <c r="BA415" s="171">
        <f t="shared" si="354"/>
        <v>-2.8252801214359927E-5</v>
      </c>
      <c r="BB415" s="4">
        <f t="shared" si="355"/>
        <v>-5.6327610892140084E-2</v>
      </c>
      <c r="BC415" s="4">
        <f t="shared" si="356"/>
        <v>-3.8848321106283244E-2</v>
      </c>
      <c r="BD415" s="157">
        <f t="shared" si="357"/>
        <v>-43102</v>
      </c>
      <c r="BE415" s="4">
        <f t="shared" si="358"/>
        <v>-3.1604064769879744E-5</v>
      </c>
      <c r="BF415" s="4">
        <f t="shared" si="359"/>
        <v>-9.522263056327869E-3</v>
      </c>
      <c r="BG415" s="4">
        <f t="shared" si="360"/>
        <v>-4.1646583498271973E-2</v>
      </c>
      <c r="BH415" s="157">
        <f t="shared" si="361"/>
        <v>177408</v>
      </c>
      <c r="BI415" s="4">
        <f t="shared" si="362"/>
        <v>-4.0424293024914505E-6</v>
      </c>
      <c r="BJ415" s="4">
        <f t="shared" si="363"/>
        <v>4.0792478886705265E-2</v>
      </c>
      <c r="BK415" s="4">
        <f t="shared" si="364"/>
        <v>-5.2987269884096104E-3</v>
      </c>
      <c r="BL415" s="159">
        <f t="shared" si="365"/>
        <v>-128729</v>
      </c>
      <c r="BM415" s="4">
        <f t="shared" si="366"/>
        <v>-1.2719445313101835E-5</v>
      </c>
      <c r="BN415" s="4">
        <f t="shared" si="367"/>
        <v>-2.8748487527039152E-2</v>
      </c>
      <c r="BO415" s="4">
        <f t="shared" si="368"/>
        <v>-1.6398958340245406E-2</v>
      </c>
      <c r="BP415" s="157">
        <f t="shared" si="369"/>
        <v>-4477766</v>
      </c>
      <c r="BQ415" s="171">
        <f t="shared" si="370"/>
        <v>-7.6618740599832956E-5</v>
      </c>
      <c r="BR415" s="4">
        <f t="shared" si="371"/>
        <v>-1</v>
      </c>
      <c r="BS415" s="4">
        <f t="shared" si="372"/>
        <v>-9.8783201959639605E-2</v>
      </c>
    </row>
    <row r="416" spans="16:71" x14ac:dyDescent="0.35">
      <c r="P416" s="200"/>
      <c r="W416" s="163">
        <v>576</v>
      </c>
      <c r="X416" s="163" t="s">
        <v>233</v>
      </c>
      <c r="Y416" s="8" t="s">
        <v>472</v>
      </c>
      <c r="Z416" s="11">
        <v>2273437</v>
      </c>
      <c r="AA416" s="161">
        <f t="shared" si="348"/>
        <v>3.7561324446411145E-4</v>
      </c>
      <c r="AB416">
        <v>576</v>
      </c>
      <c r="AC416" t="s">
        <v>233</v>
      </c>
      <c r="AD416" s="160">
        <v>2329307</v>
      </c>
      <c r="AE416" s="161">
        <f t="shared" si="349"/>
        <v>3.7784530034762234E-4</v>
      </c>
      <c r="AF416">
        <v>576</v>
      </c>
      <c r="AG416" t="s">
        <v>233</v>
      </c>
      <c r="AH416" s="3">
        <v>2145031</v>
      </c>
      <c r="AI416" s="161">
        <f t="shared" si="350"/>
        <v>3.596167309830414E-4</v>
      </c>
      <c r="AJ416">
        <v>576</v>
      </c>
      <c r="AK416" t="s">
        <v>233</v>
      </c>
      <c r="AL416" s="3">
        <v>1966524</v>
      </c>
      <c r="AM416" s="161">
        <f t="shared" si="351"/>
        <v>3.4496659210100851E-4</v>
      </c>
      <c r="AN416" s="13">
        <v>576</v>
      </c>
      <c r="AO416" s="13" t="s">
        <v>233</v>
      </c>
      <c r="AP416" s="3">
        <v>1968599</v>
      </c>
      <c r="AQ416" s="161">
        <f t="shared" si="352"/>
        <v>3.4099481517622476E-4</v>
      </c>
      <c r="AR416" s="175"/>
      <c r="AS416" s="4"/>
      <c r="AT416" s="4"/>
      <c r="AU416" s="4"/>
      <c r="AV416" s="3"/>
      <c r="AW416" s="411"/>
      <c r="AX416" s="4"/>
      <c r="AY416" s="4"/>
      <c r="AZ416" s="157">
        <f t="shared" si="353"/>
        <v>-55870</v>
      </c>
      <c r="BA416" s="171">
        <f t="shared" si="354"/>
        <v>-2.2320558835108874E-6</v>
      </c>
      <c r="BB416" s="4">
        <f t="shared" si="355"/>
        <v>-2.3985674709259022E-2</v>
      </c>
      <c r="BC416" s="4">
        <f t="shared" si="356"/>
        <v>-5.9073273677279258E-3</v>
      </c>
      <c r="BD416" s="157">
        <f t="shared" si="357"/>
        <v>184276</v>
      </c>
      <c r="BE416" s="4">
        <f t="shared" si="358"/>
        <v>1.8228569364580943E-5</v>
      </c>
      <c r="BF416" s="4">
        <f t="shared" si="359"/>
        <v>8.5908315544157635E-2</v>
      </c>
      <c r="BG416" s="4">
        <f t="shared" si="360"/>
        <v>5.0688880116205037E-2</v>
      </c>
      <c r="BH416" s="157">
        <f t="shared" si="361"/>
        <v>178507</v>
      </c>
      <c r="BI416" s="4">
        <f t="shared" si="362"/>
        <v>1.4650138882032885E-5</v>
      </c>
      <c r="BJ416" s="4">
        <f t="shared" si="363"/>
        <v>9.0772856064812835E-2</v>
      </c>
      <c r="BK416" s="4">
        <f t="shared" si="364"/>
        <v>4.2468283067083862E-2</v>
      </c>
      <c r="BL416" s="159">
        <f t="shared" si="365"/>
        <v>-2075</v>
      </c>
      <c r="BM416" s="4">
        <f t="shared" si="366"/>
        <v>3.9717769247837507E-6</v>
      </c>
      <c r="BN416" s="4">
        <f t="shared" si="367"/>
        <v>-1.0540490978609661E-3</v>
      </c>
      <c r="BO416" s="4">
        <f t="shared" si="368"/>
        <v>1.1647616761360878E-2</v>
      </c>
      <c r="BP416" s="157">
        <f t="shared" si="369"/>
        <v>-1968599</v>
      </c>
      <c r="BQ416" s="171">
        <f t="shared" si="370"/>
        <v>3.4618429287886692E-5</v>
      </c>
      <c r="BR416" s="4">
        <f t="shared" si="371"/>
        <v>-1</v>
      </c>
      <c r="BS416" s="4">
        <f t="shared" si="372"/>
        <v>0.10152186410809802</v>
      </c>
    </row>
    <row r="417" spans="1:71" x14ac:dyDescent="0.35">
      <c r="P417" s="200"/>
      <c r="W417" s="163">
        <v>393</v>
      </c>
      <c r="X417" s="163" t="s">
        <v>132</v>
      </c>
      <c r="Y417" s="8" t="s">
        <v>471</v>
      </c>
      <c r="Z417" s="11">
        <v>867384</v>
      </c>
      <c r="AA417" s="161">
        <f t="shared" si="348"/>
        <v>1.4330765199838783E-4</v>
      </c>
      <c r="AB417">
        <v>393</v>
      </c>
      <c r="AC417" t="s">
        <v>132</v>
      </c>
      <c r="AD417" s="160">
        <v>841503</v>
      </c>
      <c r="AE417" s="161">
        <f t="shared" si="349"/>
        <v>1.3650324056830004E-4</v>
      </c>
      <c r="AF417">
        <v>393</v>
      </c>
      <c r="AG417" t="s">
        <v>583</v>
      </c>
      <c r="AH417" s="3">
        <v>833041</v>
      </c>
      <c r="AI417" s="161">
        <f t="shared" si="350"/>
        <v>1.3966021059595119E-4</v>
      </c>
      <c r="AJ417">
        <v>393</v>
      </c>
      <c r="AK417" t="s">
        <v>132</v>
      </c>
      <c r="AL417" s="3">
        <v>888098</v>
      </c>
      <c r="AM417" s="161">
        <f t="shared" si="351"/>
        <v>1.5578967788428796E-4</v>
      </c>
      <c r="AN417" s="13">
        <v>393</v>
      </c>
      <c r="AO417" s="13" t="s">
        <v>132</v>
      </c>
      <c r="AP417" s="3">
        <v>735490</v>
      </c>
      <c r="AQ417" s="161">
        <f t="shared" si="352"/>
        <v>1.2739937214941262E-4</v>
      </c>
      <c r="AR417" s="175"/>
      <c r="AS417" s="4"/>
      <c r="AT417" s="4"/>
      <c r="AU417" s="4"/>
      <c r="AV417" s="3"/>
      <c r="AW417" s="411"/>
      <c r="AX417" s="4"/>
      <c r="AY417" s="4"/>
      <c r="AZ417" s="157">
        <f t="shared" si="353"/>
        <v>25881</v>
      </c>
      <c r="BA417" s="171">
        <f t="shared" si="354"/>
        <v>6.8044114300877913E-6</v>
      </c>
      <c r="BB417" s="4">
        <f t="shared" si="355"/>
        <v>3.0755683580450693E-2</v>
      </c>
      <c r="BC417" s="4">
        <f t="shared" si="356"/>
        <v>4.9847984573546972E-2</v>
      </c>
      <c r="BD417" s="157">
        <f t="shared" si="357"/>
        <v>8462</v>
      </c>
      <c r="BE417" s="4">
        <f t="shared" si="358"/>
        <v>-3.1569700276511483E-6</v>
      </c>
      <c r="BF417" s="4">
        <f t="shared" si="359"/>
        <v>1.0157963413565479E-2</v>
      </c>
      <c r="BG417" s="4">
        <f t="shared" si="360"/>
        <v>-2.2604648913100454E-2</v>
      </c>
      <c r="BH417" s="157">
        <f t="shared" si="361"/>
        <v>-55057</v>
      </c>
      <c r="BI417" s="4">
        <f t="shared" si="362"/>
        <v>-1.6129467288336776E-5</v>
      </c>
      <c r="BJ417" s="4">
        <f t="shared" si="363"/>
        <v>-6.199428441455785E-2</v>
      </c>
      <c r="BK417" s="4">
        <f t="shared" si="364"/>
        <v>-0.10353360702316144</v>
      </c>
      <c r="BL417" s="159">
        <f t="shared" si="365"/>
        <v>152608</v>
      </c>
      <c r="BM417" s="4">
        <f t="shared" si="366"/>
        <v>2.8390305734875341E-5</v>
      </c>
      <c r="BN417" s="4">
        <f t="shared" si="367"/>
        <v>0.20749160423663135</v>
      </c>
      <c r="BO417" s="4">
        <f t="shared" si="368"/>
        <v>0.22284494229358912</v>
      </c>
      <c r="BP417" s="157">
        <f t="shared" si="369"/>
        <v>-735490</v>
      </c>
      <c r="BQ417" s="171">
        <f t="shared" si="370"/>
        <v>1.5908279848975208E-5</v>
      </c>
      <c r="BR417" s="4">
        <f t="shared" si="371"/>
        <v>-1</v>
      </c>
      <c r="BS417" s="4">
        <f t="shared" si="372"/>
        <v>0.12486937400537694</v>
      </c>
    </row>
    <row r="418" spans="1:71" x14ac:dyDescent="0.35">
      <c r="P418" s="200"/>
      <c r="W418" s="163">
        <v>689</v>
      </c>
      <c r="X418" s="163" t="s">
        <v>117</v>
      </c>
      <c r="Y418" s="8" t="s">
        <v>471</v>
      </c>
      <c r="Z418" s="11">
        <v>1476956</v>
      </c>
      <c r="AA418" s="161">
        <f t="shared" si="348"/>
        <v>2.4402006085532001E-4</v>
      </c>
      <c r="AB418">
        <v>689</v>
      </c>
      <c r="AC418" t="s">
        <v>117</v>
      </c>
      <c r="AD418" s="160">
        <v>1653951</v>
      </c>
      <c r="AE418" s="161">
        <f t="shared" si="349"/>
        <v>2.6829336465963925E-4</v>
      </c>
      <c r="AF418">
        <v>689</v>
      </c>
      <c r="AG418" t="s">
        <v>117</v>
      </c>
      <c r="AH418" s="3">
        <v>1518380</v>
      </c>
      <c r="AI418" s="161">
        <f t="shared" si="350"/>
        <v>2.5455802363230667E-4</v>
      </c>
      <c r="AJ418">
        <v>689</v>
      </c>
      <c r="AK418" t="s">
        <v>117</v>
      </c>
      <c r="AL418" s="3">
        <v>1133035</v>
      </c>
      <c r="AM418" s="161">
        <f t="shared" si="351"/>
        <v>1.9875639589507488E-4</v>
      </c>
      <c r="AN418" s="13">
        <v>689</v>
      </c>
      <c r="AO418" s="13" t="s">
        <v>117</v>
      </c>
      <c r="AP418" s="3">
        <v>999920</v>
      </c>
      <c r="AQ418" s="161">
        <f t="shared" si="352"/>
        <v>1.7320314375401526E-4</v>
      </c>
      <c r="AR418" s="175"/>
      <c r="AS418" s="4"/>
      <c r="AT418" s="4"/>
      <c r="AU418" s="4"/>
      <c r="AV418" s="3"/>
      <c r="AW418" s="411"/>
      <c r="AX418" s="4"/>
      <c r="AY418" s="4"/>
      <c r="AZ418" s="157">
        <f t="shared" si="353"/>
        <v>-176995</v>
      </c>
      <c r="BA418" s="171">
        <f t="shared" si="354"/>
        <v>-2.4273303804319242E-5</v>
      </c>
      <c r="BB418" s="4">
        <f t="shared" si="355"/>
        <v>-0.10701344840324774</v>
      </c>
      <c r="BC418" s="4">
        <f t="shared" si="356"/>
        <v>-9.0472993378396441E-2</v>
      </c>
      <c r="BD418" s="157">
        <f t="shared" si="357"/>
        <v>135571</v>
      </c>
      <c r="BE418" s="4">
        <f t="shared" si="358"/>
        <v>1.3735341027332584E-5</v>
      </c>
      <c r="BF418" s="4">
        <f t="shared" si="359"/>
        <v>8.9286608095470177E-2</v>
      </c>
      <c r="BG418" s="4">
        <f t="shared" si="360"/>
        <v>5.3957603973121798E-2</v>
      </c>
      <c r="BH418" s="157">
        <f t="shared" si="361"/>
        <v>385345</v>
      </c>
      <c r="BI418" s="4">
        <f t="shared" si="362"/>
        <v>5.5801627737231787E-5</v>
      </c>
      <c r="BJ418" s="4">
        <f t="shared" si="363"/>
        <v>0.3400998203938978</v>
      </c>
      <c r="BK418" s="4">
        <f t="shared" si="364"/>
        <v>0.28075387202477708</v>
      </c>
      <c r="BL418" s="159">
        <f t="shared" si="365"/>
        <v>133115</v>
      </c>
      <c r="BM418" s="4">
        <f t="shared" si="366"/>
        <v>2.5553252141059622E-5</v>
      </c>
      <c r="BN418" s="4">
        <f t="shared" si="367"/>
        <v>0.13312565005200416</v>
      </c>
      <c r="BO418" s="4">
        <f t="shared" si="368"/>
        <v>0.14753341993232288</v>
      </c>
      <c r="BP418" s="157">
        <f t="shared" si="369"/>
        <v>-999920</v>
      </c>
      <c r="BQ418" s="171">
        <f t="shared" si="370"/>
        <v>7.081691710130475E-5</v>
      </c>
      <c r="BR418" s="4">
        <f t="shared" si="371"/>
        <v>-1</v>
      </c>
      <c r="BS418" s="4">
        <f t="shared" si="372"/>
        <v>0.40886623398637384</v>
      </c>
    </row>
    <row r="419" spans="1:71" x14ac:dyDescent="0.35">
      <c r="P419" s="200"/>
      <c r="W419" s="163">
        <v>1927</v>
      </c>
      <c r="X419" s="163" t="s">
        <v>217</v>
      </c>
      <c r="Y419" s="8" t="s">
        <v>472</v>
      </c>
      <c r="Z419" s="11">
        <v>3236157</v>
      </c>
      <c r="AA419" s="161">
        <f t="shared" si="348"/>
        <v>5.346721419442216E-4</v>
      </c>
      <c r="AB419">
        <v>1927</v>
      </c>
      <c r="AC419" t="s">
        <v>217</v>
      </c>
      <c r="AD419" s="160">
        <v>3207327</v>
      </c>
      <c r="AE419" s="161">
        <f t="shared" si="349"/>
        <v>5.2027209536056798E-4</v>
      </c>
      <c r="AF419">
        <v>1927</v>
      </c>
      <c r="AG419" t="s">
        <v>217</v>
      </c>
      <c r="AH419" s="3">
        <v>2953509</v>
      </c>
      <c r="AI419" s="161">
        <f t="shared" si="350"/>
        <v>4.951589284765542E-4</v>
      </c>
      <c r="AJ419">
        <v>1927</v>
      </c>
      <c r="AK419" t="s">
        <v>217</v>
      </c>
      <c r="AL419" s="3">
        <v>2480102</v>
      </c>
      <c r="AM419" s="161">
        <f t="shared" si="351"/>
        <v>4.3505817117049954E-4</v>
      </c>
      <c r="AN419" s="13">
        <v>1927</v>
      </c>
      <c r="AO419" s="13" t="s">
        <v>217</v>
      </c>
      <c r="AP419" s="3">
        <v>2453144</v>
      </c>
      <c r="AQ419" s="161">
        <f t="shared" si="352"/>
        <v>4.2492624698105849E-4</v>
      </c>
      <c r="AR419" s="175"/>
      <c r="AS419" s="4"/>
      <c r="AT419" s="4"/>
      <c r="AU419" s="4"/>
      <c r="AV419" s="3"/>
      <c r="AW419" s="411"/>
      <c r="AX419" s="4"/>
      <c r="AY419" s="4"/>
      <c r="AZ419" s="157">
        <f t="shared" si="353"/>
        <v>28830</v>
      </c>
      <c r="BA419" s="171">
        <f t="shared" si="354"/>
        <v>1.4400046583653626E-5</v>
      </c>
      <c r="BB419" s="4">
        <f t="shared" si="355"/>
        <v>8.9887934719472002E-3</v>
      </c>
      <c r="BC419" s="4">
        <f t="shared" si="356"/>
        <v>2.7677914522157596E-2</v>
      </c>
      <c r="BD419" s="157">
        <f t="shared" si="357"/>
        <v>253818</v>
      </c>
      <c r="BE419" s="4">
        <f t="shared" si="358"/>
        <v>2.5113166884013771E-5</v>
      </c>
      <c r="BF419" s="4">
        <f t="shared" si="359"/>
        <v>8.5937777741662544E-2</v>
      </c>
      <c r="BG419" s="4">
        <f t="shared" si="360"/>
        <v>5.0717386761618057E-2</v>
      </c>
      <c r="BH419" s="157">
        <f t="shared" si="361"/>
        <v>473407</v>
      </c>
      <c r="BI419" s="4">
        <f t="shared" si="362"/>
        <v>6.0100757306054669E-5</v>
      </c>
      <c r="BJ419" s="4">
        <f t="shared" si="363"/>
        <v>0.19088206856008341</v>
      </c>
      <c r="BK419" s="4">
        <f t="shared" si="364"/>
        <v>0.13814418688966804</v>
      </c>
      <c r="BL419" s="159">
        <f t="shared" si="365"/>
        <v>26958</v>
      </c>
      <c r="BM419" s="4">
        <f t="shared" si="366"/>
        <v>1.0131924189441042E-5</v>
      </c>
      <c r="BN419" s="4">
        <f t="shared" si="367"/>
        <v>1.0989163294123786E-2</v>
      </c>
      <c r="BO419" s="4">
        <f t="shared" si="368"/>
        <v>2.384395941983947E-2</v>
      </c>
      <c r="BP419" s="157">
        <f t="shared" si="369"/>
        <v>-2453144</v>
      </c>
      <c r="BQ419" s="171">
        <f t="shared" si="370"/>
        <v>1.0974589496316311E-4</v>
      </c>
      <c r="BR419" s="4">
        <f t="shared" si="371"/>
        <v>-1</v>
      </c>
      <c r="BS419" s="4">
        <f t="shared" si="372"/>
        <v>0.25827045456209519</v>
      </c>
    </row>
    <row r="420" spans="1:71" x14ac:dyDescent="0.35">
      <c r="A420">
        <v>788</v>
      </c>
      <c r="B420" t="s">
        <v>130</v>
      </c>
      <c r="C420" t="s">
        <v>471</v>
      </c>
      <c r="M420">
        <v>788</v>
      </c>
      <c r="N420" t="s">
        <v>130</v>
      </c>
      <c r="O420" t="s">
        <v>471</v>
      </c>
      <c r="P420" s="200">
        <v>1568632</v>
      </c>
      <c r="Q420" s="4">
        <f>+P420/P$5</f>
        <v>2.5923248073687129E-4</v>
      </c>
      <c r="R420">
        <v>788</v>
      </c>
      <c r="S420" t="s">
        <v>130</v>
      </c>
      <c r="T420" t="s">
        <v>471</v>
      </c>
      <c r="U420" s="200">
        <v>1445480</v>
      </c>
      <c r="V420" s="4">
        <f>+U420/U$5</f>
        <v>2.4437808773830535E-4</v>
      </c>
      <c r="W420" s="163">
        <v>788</v>
      </c>
      <c r="X420" s="163" t="s">
        <v>130</v>
      </c>
      <c r="Y420" s="8" t="s">
        <v>471</v>
      </c>
      <c r="Z420" s="11">
        <v>1367081</v>
      </c>
      <c r="AA420" s="161">
        <f>+Z420/Z$5</f>
        <v>2.2586670748089431E-4</v>
      </c>
      <c r="AB420">
        <v>788</v>
      </c>
      <c r="AC420" t="s">
        <v>130</v>
      </c>
      <c r="AD420" s="160">
        <v>1290784</v>
      </c>
      <c r="AE420" s="161">
        <f>+AD420/AD$5</f>
        <v>2.0938273407666115E-4</v>
      </c>
      <c r="AF420">
        <v>788</v>
      </c>
      <c r="AG420" t="s">
        <v>130</v>
      </c>
      <c r="AH420" s="3">
        <v>1180373</v>
      </c>
      <c r="AI420" s="161">
        <f>+AH420/AH$5</f>
        <v>1.9789079020333296E-4</v>
      </c>
      <c r="AJ420">
        <v>788</v>
      </c>
      <c r="AK420" t="s">
        <v>130</v>
      </c>
      <c r="AL420" s="3">
        <v>1088316</v>
      </c>
      <c r="AM420" s="161">
        <f>+AL420/AL$5</f>
        <v>1.909118127462473E-4</v>
      </c>
      <c r="AN420" s="13">
        <v>788</v>
      </c>
      <c r="AO420" s="13" t="s">
        <v>130</v>
      </c>
      <c r="AP420" s="3">
        <v>1248693</v>
      </c>
      <c r="AQ420" s="161">
        <f>+AP420/AP$5</f>
        <v>2.1629485677217435E-4</v>
      </c>
      <c r="AR420" s="179">
        <f t="shared" ref="AR420:AS423" si="373">+P420-U420</f>
        <v>123152</v>
      </c>
      <c r="AS420" s="3">
        <f t="shared" si="373"/>
        <v>1.4854392998565945E-5</v>
      </c>
      <c r="AT420" s="4">
        <f t="shared" ref="AT420:AU423" si="374">+AR420/U420</f>
        <v>8.5197996513268953E-2</v>
      </c>
      <c r="AU420" s="4">
        <f t="shared" si="374"/>
        <v>6.0784471865059017E-2</v>
      </c>
      <c r="AV420" s="3">
        <f t="shared" ref="AV420:AW423" si="375">+U420-Z420</f>
        <v>78399</v>
      </c>
      <c r="AW420" s="412">
        <f t="shared" si="375"/>
        <v>1.8511380257411035E-5</v>
      </c>
      <c r="AX420" s="4">
        <f t="shared" ref="AX420:AY423" si="376">+AV420/Z420</f>
        <v>5.7347735796196418E-2</v>
      </c>
      <c r="AY420" s="4">
        <f t="shared" si="376"/>
        <v>8.1957099671171693E-2</v>
      </c>
      <c r="AZ420" s="157">
        <f t="shared" si="353"/>
        <v>76297</v>
      </c>
      <c r="BA420" s="164">
        <f t="shared" si="354"/>
        <v>1.6483973404233165E-5</v>
      </c>
      <c r="BB420" s="4">
        <f t="shared" si="355"/>
        <v>5.9109037608151324E-2</v>
      </c>
      <c r="BC420" s="4">
        <f t="shared" si="356"/>
        <v>7.8726517145381716E-2</v>
      </c>
      <c r="BD420" s="157">
        <f t="shared" si="357"/>
        <v>110411</v>
      </c>
      <c r="BE420" s="4">
        <f t="shared" si="358"/>
        <v>1.1491943873328186E-5</v>
      </c>
      <c r="BF420" s="4">
        <f t="shared" si="359"/>
        <v>9.3539076207266689E-2</v>
      </c>
      <c r="BG420" s="4">
        <f t="shared" si="360"/>
        <v>5.8072151116887266E-2</v>
      </c>
      <c r="BH420" s="157">
        <f t="shared" si="361"/>
        <v>92057</v>
      </c>
      <c r="BI420" s="4">
        <f t="shared" si="362"/>
        <v>6.9789774570856624E-6</v>
      </c>
      <c r="BJ420" s="4">
        <f t="shared" si="363"/>
        <v>8.4586645790377057E-2</v>
      </c>
      <c r="BK420" s="4">
        <f t="shared" si="364"/>
        <v>3.6556027396596212E-2</v>
      </c>
      <c r="BL420" s="159">
        <f t="shared" si="365"/>
        <v>-160377</v>
      </c>
      <c r="BM420" s="4">
        <f t="shared" si="366"/>
        <v>-2.5383044025927053E-5</v>
      </c>
      <c r="BN420" s="4">
        <f t="shared" si="367"/>
        <v>-0.12843589256927043</v>
      </c>
      <c r="BO420" s="4">
        <f t="shared" si="368"/>
        <v>-0.11735389553281556</v>
      </c>
      <c r="BP420" s="157">
        <f>+U420-AP420</f>
        <v>196787</v>
      </c>
      <c r="BQ420" s="164">
        <f>+AA420-AQ420</f>
        <v>9.5718507087199603E-6</v>
      </c>
      <c r="BR420" s="4">
        <f t="shared" si="371"/>
        <v>0.15759438068444365</v>
      </c>
      <c r="BS420" s="4">
        <f t="shared" si="372"/>
        <v>4.4253713895758932E-2</v>
      </c>
    </row>
    <row r="421" spans="1:71" x14ac:dyDescent="0.35">
      <c r="A421">
        <v>3</v>
      </c>
      <c r="B421" t="s">
        <v>22</v>
      </c>
      <c r="C421" t="s">
        <v>471</v>
      </c>
      <c r="M421">
        <v>3</v>
      </c>
      <c r="N421" t="s">
        <v>22</v>
      </c>
      <c r="O421" t="s">
        <v>471</v>
      </c>
      <c r="P421" s="200">
        <v>6382803</v>
      </c>
      <c r="Q421" s="4">
        <f>+P421/P$5</f>
        <v>1.0548234740491997E-3</v>
      </c>
      <c r="R421">
        <v>3</v>
      </c>
      <c r="S421" t="s">
        <v>22</v>
      </c>
      <c r="T421" t="s">
        <v>471</v>
      </c>
      <c r="U421" s="200">
        <v>6440370</v>
      </c>
      <c r="V421" s="4">
        <f>+U421/U$5</f>
        <v>1.0888322944123403E-3</v>
      </c>
      <c r="W421" s="163">
        <v>3</v>
      </c>
      <c r="X421" s="163" t="s">
        <v>22</v>
      </c>
      <c r="Y421" s="8" t="s">
        <v>471</v>
      </c>
      <c r="Z421" s="11">
        <v>6479634</v>
      </c>
      <c r="AA421" s="161">
        <f>+Z421/Z$5</f>
        <v>1.0705536813555724E-3</v>
      </c>
      <c r="AB421">
        <v>3</v>
      </c>
      <c r="AC421" t="s">
        <v>22</v>
      </c>
      <c r="AD421" s="160">
        <v>6510604</v>
      </c>
      <c r="AE421" s="161">
        <f>+AD421/AD$5</f>
        <v>1.0561085867274822E-3</v>
      </c>
      <c r="AF421">
        <v>3</v>
      </c>
      <c r="AG421" t="s">
        <v>22</v>
      </c>
      <c r="AH421" s="3">
        <v>5969286</v>
      </c>
      <c r="AI421" s="161">
        <f>+AH421/AH$5</f>
        <v>1.0007571534503862E-3</v>
      </c>
      <c r="AJ421">
        <v>3</v>
      </c>
      <c r="AK421" t="s">
        <v>22</v>
      </c>
      <c r="AL421" s="3">
        <v>5818524</v>
      </c>
      <c r="AM421" s="161">
        <f>+AL421/AL$5</f>
        <v>1.0206823793342612E-3</v>
      </c>
      <c r="AN421" s="13">
        <v>3</v>
      </c>
      <c r="AO421" s="13" t="s">
        <v>22</v>
      </c>
      <c r="AP421" s="3">
        <v>5698778</v>
      </c>
      <c r="AQ421" s="161">
        <f>+AP421/AP$5</f>
        <v>9.8712523517503347E-4</v>
      </c>
      <c r="AR421" s="179">
        <f t="shared" si="373"/>
        <v>-57567</v>
      </c>
      <c r="AS421" s="3">
        <f t="shared" si="373"/>
        <v>-3.4008820363140568E-5</v>
      </c>
      <c r="AT421" s="4">
        <f t="shared" si="374"/>
        <v>-8.9384616101248846E-3</v>
      </c>
      <c r="AU421" s="4">
        <f t="shared" si="374"/>
        <v>-3.1234213512647196E-2</v>
      </c>
      <c r="AV421" s="3">
        <f t="shared" si="375"/>
        <v>-39264</v>
      </c>
      <c r="AW421" s="412">
        <f t="shared" si="375"/>
        <v>1.8278613056767938E-5</v>
      </c>
      <c r="AX421" s="4">
        <f t="shared" si="376"/>
        <v>-6.0596015145299876E-3</v>
      </c>
      <c r="AY421" s="4">
        <f t="shared" si="376"/>
        <v>1.7073980852247338E-2</v>
      </c>
      <c r="AZ421" s="157">
        <f t="shared" si="353"/>
        <v>-30970</v>
      </c>
      <c r="BA421" s="164">
        <f t="shared" si="354"/>
        <v>1.4445094628090169E-5</v>
      </c>
      <c r="BB421" s="4">
        <f t="shared" si="355"/>
        <v>-4.7568551243479104E-3</v>
      </c>
      <c r="BC421" s="4">
        <f t="shared" si="356"/>
        <v>1.3677660431538159E-2</v>
      </c>
      <c r="BD421" s="157">
        <f t="shared" si="357"/>
        <v>541318</v>
      </c>
      <c r="BE421" s="4">
        <f t="shared" si="358"/>
        <v>5.5351433277095984E-5</v>
      </c>
      <c r="BF421" s="4">
        <f t="shared" si="359"/>
        <v>9.0683877435257756E-2</v>
      </c>
      <c r="BG421" s="4">
        <f t="shared" si="360"/>
        <v>5.5309555456342883E-2</v>
      </c>
      <c r="BH421" s="157">
        <f t="shared" si="361"/>
        <v>150762</v>
      </c>
      <c r="BI421" s="4">
        <f t="shared" si="362"/>
        <v>-1.9925225883875037E-5</v>
      </c>
      <c r="BJ421" s="4">
        <f t="shared" si="363"/>
        <v>2.5910694877257532E-2</v>
      </c>
      <c r="BK421" s="4">
        <f t="shared" si="364"/>
        <v>-1.9521475326017914E-2</v>
      </c>
      <c r="BL421" s="159">
        <f t="shared" si="365"/>
        <v>119746</v>
      </c>
      <c r="BM421" s="4">
        <f t="shared" si="366"/>
        <v>3.3557144159227772E-5</v>
      </c>
      <c r="BN421" s="4">
        <f t="shared" si="367"/>
        <v>2.1012574976600248E-2</v>
      </c>
      <c r="BO421" s="4">
        <f t="shared" si="368"/>
        <v>3.3994819465108232E-2</v>
      </c>
      <c r="BP421" s="157">
        <f>+U421-AP421</f>
        <v>741592</v>
      </c>
      <c r="BQ421" s="164">
        <f>+AA421-AQ421</f>
        <v>8.3428446180538888E-5</v>
      </c>
      <c r="BR421" s="4">
        <f t="shared" si="371"/>
        <v>0.13013175807164273</v>
      </c>
      <c r="BS421" s="4">
        <f t="shared" si="372"/>
        <v>8.4516577236266946E-2</v>
      </c>
    </row>
    <row r="422" spans="1:71" x14ac:dyDescent="0.35">
      <c r="A422">
        <v>10</v>
      </c>
      <c r="B422" t="s">
        <v>80</v>
      </c>
      <c r="C422" t="s">
        <v>472</v>
      </c>
      <c r="M422">
        <v>10</v>
      </c>
      <c r="N422" t="s">
        <v>80</v>
      </c>
      <c r="O422" t="s">
        <v>472</v>
      </c>
      <c r="P422" s="200">
        <v>13318302</v>
      </c>
      <c r="Q422" s="4">
        <f>+P422/P$5</f>
        <v>2.2009856146392743E-3</v>
      </c>
      <c r="R422">
        <v>10</v>
      </c>
      <c r="S422" t="s">
        <v>80</v>
      </c>
      <c r="T422" t="s">
        <v>472</v>
      </c>
      <c r="U422" s="200">
        <v>13313438</v>
      </c>
      <c r="V422" s="4">
        <f>+U422/U$5</f>
        <v>2.2508180809575284E-3</v>
      </c>
      <c r="W422" s="163">
        <v>10</v>
      </c>
      <c r="X422" s="163" t="s">
        <v>80</v>
      </c>
      <c r="Y422" s="8" t="s">
        <v>472</v>
      </c>
      <c r="Z422" s="11">
        <v>13456372</v>
      </c>
      <c r="AA422" s="161">
        <f>+Z422/Z$5</f>
        <v>2.2232380073149262E-3</v>
      </c>
      <c r="AB422">
        <v>10</v>
      </c>
      <c r="AC422" t="s">
        <v>80</v>
      </c>
      <c r="AD422" s="160">
        <v>14334352</v>
      </c>
      <c r="AE422" s="161">
        <f>+AD422/AD$5</f>
        <v>2.3252270038807855E-3</v>
      </c>
      <c r="AF422">
        <v>10</v>
      </c>
      <c r="AG422" t="s">
        <v>80</v>
      </c>
      <c r="AH422" s="3">
        <v>13296948</v>
      </c>
      <c r="AI422" s="161">
        <f>+AH422/AH$5</f>
        <v>2.2292474895754377E-3</v>
      </c>
      <c r="AJ422">
        <v>10</v>
      </c>
      <c r="AK422" t="s">
        <v>80</v>
      </c>
      <c r="AL422" s="3">
        <v>12937036</v>
      </c>
      <c r="AM422" s="161">
        <f>+AL422/AL$5</f>
        <v>2.2694079608527856E-3</v>
      </c>
      <c r="AN422" s="13">
        <v>10</v>
      </c>
      <c r="AO422" s="13" t="s">
        <v>80</v>
      </c>
      <c r="AP422" s="3">
        <v>13505085</v>
      </c>
      <c r="AQ422" s="161">
        <f>+AP422/AP$5</f>
        <v>2.3393103234910745E-3</v>
      </c>
      <c r="AR422" s="179">
        <f t="shared" si="373"/>
        <v>4864</v>
      </c>
      <c r="AS422" s="3">
        <f t="shared" si="373"/>
        <v>-4.9832466318254064E-5</v>
      </c>
      <c r="AT422" s="4">
        <f t="shared" si="374"/>
        <v>3.6534514976522219E-4</v>
      </c>
      <c r="AU422" s="4">
        <f t="shared" si="374"/>
        <v>-2.2139712995843122E-2</v>
      </c>
      <c r="AV422" s="3">
        <f t="shared" si="375"/>
        <v>-142934</v>
      </c>
      <c r="AW422" s="412">
        <f t="shared" si="375"/>
        <v>2.7580073642602138E-5</v>
      </c>
      <c r="AX422" s="4">
        <f t="shared" si="376"/>
        <v>-1.0622030960499606E-2</v>
      </c>
      <c r="AY422" s="4">
        <f t="shared" si="376"/>
        <v>1.2405362607088322E-2</v>
      </c>
      <c r="AZ422" s="157">
        <f t="shared" si="353"/>
        <v>-877980</v>
      </c>
      <c r="BA422" s="164">
        <f t="shared" si="354"/>
        <v>-1.0198899656585925E-4</v>
      </c>
      <c r="BB422" s="4">
        <f t="shared" si="355"/>
        <v>-6.1250065576734826E-2</v>
      </c>
      <c r="BC422" s="4">
        <f t="shared" si="356"/>
        <v>-4.3861952573077997E-2</v>
      </c>
      <c r="BD422" s="157">
        <f t="shared" si="357"/>
        <v>1037404</v>
      </c>
      <c r="BE422" s="4">
        <f t="shared" si="358"/>
        <v>9.5979514305347818E-5</v>
      </c>
      <c r="BF422" s="4">
        <f t="shared" si="359"/>
        <v>7.8018203876558737E-2</v>
      </c>
      <c r="BG422" s="4">
        <f t="shared" si="360"/>
        <v>4.3054669683009132E-2</v>
      </c>
      <c r="BH422" s="157">
        <f t="shared" si="361"/>
        <v>359912</v>
      </c>
      <c r="BI422" s="4">
        <f t="shared" si="362"/>
        <v>-4.0160471277347898E-5</v>
      </c>
      <c r="BJ422" s="4">
        <f t="shared" si="363"/>
        <v>2.7820282791205034E-2</v>
      </c>
      <c r="BK422" s="4">
        <f t="shared" si="364"/>
        <v>-1.7696452982502369E-2</v>
      </c>
      <c r="BL422" s="159">
        <f t="shared" si="365"/>
        <v>-568049</v>
      </c>
      <c r="BM422" s="4">
        <f t="shared" si="366"/>
        <v>-6.9902362638288914E-5</v>
      </c>
      <c r="BN422" s="4">
        <f t="shared" si="367"/>
        <v>-4.2061860402951928E-2</v>
      </c>
      <c r="BO422" s="4">
        <f t="shared" si="368"/>
        <v>-2.9881611659786114E-2</v>
      </c>
      <c r="BP422" s="157">
        <f>+U422-AP422</f>
        <v>-191647</v>
      </c>
      <c r="BQ422" s="164">
        <f>+AA422-AQ422</f>
        <v>-1.1607231617614825E-4</v>
      </c>
      <c r="BR422" s="4">
        <f t="shared" si="371"/>
        <v>-1.419072889952192E-2</v>
      </c>
      <c r="BS422" s="4">
        <f t="shared" si="372"/>
        <v>-4.9618178063236817E-2</v>
      </c>
    </row>
    <row r="423" spans="1:71" x14ac:dyDescent="0.35">
      <c r="A423">
        <v>24</v>
      </c>
      <c r="B423" t="s">
        <v>200</v>
      </c>
      <c r="C423" t="s">
        <v>471</v>
      </c>
      <c r="M423">
        <v>24</v>
      </c>
      <c r="N423" t="s">
        <v>200</v>
      </c>
      <c r="O423" t="s">
        <v>471</v>
      </c>
      <c r="P423" s="200">
        <v>3133314</v>
      </c>
      <c r="Q423" s="4">
        <f>+P423/P$5</f>
        <v>5.1781218357624295E-4</v>
      </c>
      <c r="R423">
        <v>24</v>
      </c>
      <c r="S423" t="s">
        <v>200</v>
      </c>
      <c r="T423" t="s">
        <v>471</v>
      </c>
      <c r="U423" s="200">
        <v>3065573</v>
      </c>
      <c r="V423" s="4">
        <f>+U423/U$5</f>
        <v>5.1827688211679164E-4</v>
      </c>
      <c r="W423" s="163">
        <v>24</v>
      </c>
      <c r="X423" s="163" t="s">
        <v>200</v>
      </c>
      <c r="Y423" s="8" t="s">
        <v>471</v>
      </c>
      <c r="Z423" s="11">
        <v>3162871</v>
      </c>
      <c r="AA423" s="161">
        <f>+Z423/Z$5</f>
        <v>5.2256395850487549E-4</v>
      </c>
      <c r="AB423">
        <v>24</v>
      </c>
      <c r="AC423" t="s">
        <v>200</v>
      </c>
      <c r="AD423" s="160">
        <v>3232885</v>
      </c>
      <c r="AE423" s="161">
        <f>+AD423/AD$5</f>
        <v>5.2441795083873577E-4</v>
      </c>
      <c r="AF423">
        <v>24</v>
      </c>
      <c r="AG423" t="s">
        <v>200</v>
      </c>
      <c r="AH423" s="3">
        <v>3135293</v>
      </c>
      <c r="AI423" s="161">
        <f>+AH423/AH$5</f>
        <v>5.2563520962354985E-4</v>
      </c>
      <c r="AJ423">
        <v>24</v>
      </c>
      <c r="AK423" t="s">
        <v>200</v>
      </c>
      <c r="AL423" s="3">
        <v>3040228</v>
      </c>
      <c r="AM423" s="161">
        <f>+AL423/AL$5</f>
        <v>5.3331517559412694E-4</v>
      </c>
      <c r="AN423" s="13">
        <v>24</v>
      </c>
      <c r="AO423" s="13" t="s">
        <v>200</v>
      </c>
      <c r="AP423" s="3">
        <v>3168294</v>
      </c>
      <c r="AQ423" s="161">
        <f>+AP423/AP$5</f>
        <v>5.4880238532781028E-4</v>
      </c>
      <c r="AR423" s="179">
        <f t="shared" si="373"/>
        <v>67741</v>
      </c>
      <c r="AS423" s="3">
        <f t="shared" si="373"/>
        <v>-4.6469854054868864E-7</v>
      </c>
      <c r="AT423" s="4">
        <f t="shared" si="374"/>
        <v>2.2097337104678309E-2</v>
      </c>
      <c r="AU423" s="4">
        <f t="shared" si="374"/>
        <v>-8.96622165840634E-4</v>
      </c>
      <c r="AV423" s="3">
        <f t="shared" si="375"/>
        <v>-97298</v>
      </c>
      <c r="AW423" s="412">
        <f t="shared" si="375"/>
        <v>-4.2870763880838549E-6</v>
      </c>
      <c r="AX423" s="4">
        <f t="shared" si="376"/>
        <v>-3.076255718301505E-2</v>
      </c>
      <c r="AY423" s="4">
        <f t="shared" si="376"/>
        <v>-8.2039266549299474E-3</v>
      </c>
      <c r="AZ423" s="157">
        <f t="shared" si="353"/>
        <v>-70014</v>
      </c>
      <c r="BA423" s="164">
        <f t="shared" si="354"/>
        <v>-1.8539923338602767E-6</v>
      </c>
      <c r="BB423" s="4">
        <f t="shared" si="355"/>
        <v>-2.1656817362819897E-2</v>
      </c>
      <c r="BC423" s="4">
        <f t="shared" si="356"/>
        <v>-3.5353334699833711E-3</v>
      </c>
      <c r="BD423" s="157">
        <f t="shared" si="357"/>
        <v>97592</v>
      </c>
      <c r="BE423" s="4">
        <f t="shared" si="358"/>
        <v>-1.2172587848140789E-6</v>
      </c>
      <c r="BF423" s="4">
        <f t="shared" si="359"/>
        <v>3.1126915411095551E-2</v>
      </c>
      <c r="BG423" s="4">
        <f t="shared" si="360"/>
        <v>-2.3157862383036648E-3</v>
      </c>
      <c r="BH423" s="157">
        <f t="shared" si="361"/>
        <v>95065</v>
      </c>
      <c r="BI423" s="4">
        <f t="shared" si="362"/>
        <v>-7.6799659705770922E-6</v>
      </c>
      <c r="BJ423" s="4">
        <f t="shared" si="363"/>
        <v>3.1269036401217275E-2</v>
      </c>
      <c r="BK423" s="4">
        <f t="shared" si="364"/>
        <v>-1.4400426468310058E-2</v>
      </c>
      <c r="BL423" s="159">
        <f t="shared" si="365"/>
        <v>-128066</v>
      </c>
      <c r="BM423" s="4">
        <f t="shared" si="366"/>
        <v>-1.5487209733683338E-5</v>
      </c>
      <c r="BN423" s="4">
        <f t="shared" si="367"/>
        <v>-4.0421122534714263E-2</v>
      </c>
      <c r="BO423" s="4">
        <f t="shared" si="368"/>
        <v>-2.8220011697712516E-2</v>
      </c>
      <c r="BP423" s="157">
        <f>+U423-AP423</f>
        <v>-102721</v>
      </c>
      <c r="BQ423" s="164">
        <f>+AA423-AQ423</f>
        <v>-2.6238426822934786E-5</v>
      </c>
      <c r="BR423" s="4">
        <f t="shared" si="371"/>
        <v>-3.2421549262789374E-2</v>
      </c>
      <c r="BS423" s="4">
        <f t="shared" si="372"/>
        <v>-4.7810336697538341E-2</v>
      </c>
    </row>
    <row r="424" spans="1:71" x14ac:dyDescent="0.35">
      <c r="P424" s="200"/>
    </row>
    <row r="425" spans="1:71" x14ac:dyDescent="0.35">
      <c r="A425">
        <v>370</v>
      </c>
      <c r="B425" t="s">
        <v>34</v>
      </c>
      <c r="C425" t="s">
        <v>471</v>
      </c>
      <c r="J425" s="200">
        <v>1006971</v>
      </c>
      <c r="K425" s="4">
        <f t="shared" ref="K425:K435" si="377">+J425/J$5</f>
        <v>1.6407594709824888E-4</v>
      </c>
      <c r="L425" s="200">
        <v>41744</v>
      </c>
      <c r="M425">
        <v>370</v>
      </c>
      <c r="N425" t="s">
        <v>34</v>
      </c>
      <c r="O425" t="s">
        <v>471</v>
      </c>
      <c r="P425" s="200">
        <v>1002770</v>
      </c>
      <c r="Q425" s="4">
        <f t="shared" ref="Q425:Q435" si="378">+P425/P$5</f>
        <v>1.6571799804448233E-4</v>
      </c>
      <c r="R425">
        <v>370</v>
      </c>
      <c r="S425" t="s">
        <v>34</v>
      </c>
      <c r="T425" t="s">
        <v>471</v>
      </c>
      <c r="U425" s="200">
        <v>938966</v>
      </c>
      <c r="V425" s="4">
        <f t="shared" ref="V425:V435" si="379">+U425/U$5</f>
        <v>1.5874499510978057E-4</v>
      </c>
      <c r="W425" s="163">
        <v>370</v>
      </c>
      <c r="X425" s="163" t="s">
        <v>34</v>
      </c>
      <c r="Y425" s="8" t="s">
        <v>471</v>
      </c>
      <c r="Z425" s="11">
        <v>1018414</v>
      </c>
      <c r="AA425" s="161">
        <f t="shared" ref="AA425:AA435" si="380">+Z425/Z$5</f>
        <v>1.6826056176074973E-4</v>
      </c>
      <c r="AB425">
        <v>370</v>
      </c>
      <c r="AC425" t="s">
        <v>34</v>
      </c>
      <c r="AD425" s="160">
        <v>1054264</v>
      </c>
      <c r="AE425" s="161">
        <f t="shared" ref="AE425:AE435" si="381">+AD425/AD$5</f>
        <v>1.7101597072678086E-4</v>
      </c>
      <c r="AF425">
        <v>370</v>
      </c>
      <c r="AG425" t="s">
        <v>34</v>
      </c>
      <c r="AH425" s="3">
        <v>994362</v>
      </c>
      <c r="AI425" s="161">
        <f t="shared" ref="AI425:AI435" si="382">+AH425/AH$5</f>
        <v>1.6670584800581391E-4</v>
      </c>
      <c r="AJ425">
        <v>370</v>
      </c>
      <c r="AK425" t="s">
        <v>34</v>
      </c>
      <c r="AL425" s="3">
        <v>967910</v>
      </c>
      <c r="AM425" s="161">
        <f t="shared" ref="AM425:AM435" si="383">+AL425/AL$5</f>
        <v>1.6979025639172834E-4</v>
      </c>
      <c r="AN425" s="13">
        <v>370</v>
      </c>
      <c r="AO425" s="13" t="s">
        <v>34</v>
      </c>
      <c r="AP425" s="3">
        <v>1011518</v>
      </c>
      <c r="AQ425" s="161">
        <f t="shared" ref="AQ425:AQ435" si="384">+AP425/AP$5</f>
        <v>1.7521211453293663E-4</v>
      </c>
      <c r="AR425" s="179">
        <f t="shared" ref="AR425:AR435" si="385">+P425-U425</f>
        <v>63804</v>
      </c>
      <c r="AS425" s="4">
        <f t="shared" ref="AS425:AS435" si="386">+Q425-V425</f>
        <v>6.9730029347017598E-6</v>
      </c>
      <c r="AT425" s="4">
        <f t="shared" ref="AT425:AT435" si="387">+AR425/U425</f>
        <v>6.7951342221124089E-2</v>
      </c>
      <c r="AU425" s="4">
        <f t="shared" ref="AU425:AU435" si="388">+AS425/V425</f>
        <v>4.392581277840954E-2</v>
      </c>
      <c r="AV425" s="3">
        <f t="shared" ref="AV425:AV435" si="389">+U425-Z425</f>
        <v>-79448</v>
      </c>
      <c r="AW425" s="164">
        <f t="shared" ref="AW425:AW435" si="390">+V425-AA425</f>
        <v>-9.5155666509691547E-6</v>
      </c>
      <c r="AX425" s="4">
        <f t="shared" ref="AX425:AX435" si="391">+AV425/Z425</f>
        <v>-7.8011496307002853E-2</v>
      </c>
      <c r="AY425" s="4">
        <f t="shared" ref="AY425:AY435" si="392">+AW425/AA425</f>
        <v>-5.6552566753576942E-2</v>
      </c>
      <c r="AZ425" s="157">
        <f t="shared" ref="AZ425:AZ435" si="393">+Z425-AD425</f>
        <v>-35850</v>
      </c>
      <c r="BA425" s="164">
        <f t="shared" ref="BA425:BA435" si="394">+AA425-AE425</f>
        <v>-2.7554089660311348E-6</v>
      </c>
      <c r="BB425" s="4">
        <f t="shared" ref="BB425:BB435" si="395">+AZ425/AD425</f>
        <v>-3.4004765409802476E-2</v>
      </c>
      <c r="BC425" s="4">
        <f t="shared" ref="BC425:BC435" si="396">+BA425/AE425</f>
        <v>-1.611199792815398E-2</v>
      </c>
      <c r="BD425" s="157">
        <f t="shared" ref="BD425:BD435" si="397">+AD425-AH425</f>
        <v>59902</v>
      </c>
      <c r="BE425" s="4">
        <f t="shared" ref="BE425:BE435" si="398">+AE425-AI425</f>
        <v>4.3101227209669515E-6</v>
      </c>
      <c r="BF425" s="4">
        <f t="shared" ref="BF425:BF435" si="399">+BD425/AH425</f>
        <v>6.0241642379736955E-2</v>
      </c>
      <c r="BG425" s="4">
        <f t="shared" ref="BG425:BG435" si="400">+BE425/AI425</f>
        <v>2.5854658205011708E-2</v>
      </c>
      <c r="BH425" s="157">
        <f t="shared" ref="BH425:BH435" si="401">+AH425-AL425</f>
        <v>26452</v>
      </c>
      <c r="BI425" s="4">
        <f t="shared" ref="BI425:BI435" si="402">+AI425-AM425</f>
        <v>-3.084408385914427E-6</v>
      </c>
      <c r="BJ425" s="4">
        <f t="shared" ref="BJ425:BJ435" si="403">+BH425/AL425</f>
        <v>2.7328987199223068E-2</v>
      </c>
      <c r="BK425" s="4">
        <f t="shared" ref="BK425:BK435" si="404">+BI425/AM425</f>
        <v>-1.8165991685637681E-2</v>
      </c>
      <c r="BL425" s="159">
        <f t="shared" ref="BL425:BL435" si="405">+AL425-AP425</f>
        <v>-43608</v>
      </c>
      <c r="BM425" s="4">
        <f t="shared" ref="BM425:BM435" si="406">+AM425-AQ425</f>
        <v>-5.4218581412082949E-6</v>
      </c>
      <c r="BN425" s="4">
        <f t="shared" ref="BN425:BN435" si="407">+BL425/AP425</f>
        <v>-4.3111442406363505E-2</v>
      </c>
      <c r="BO425" s="4">
        <f t="shared" ref="BO425:BO435" si="408">+BM425/AQ425</f>
        <v>-3.0944539169916165E-2</v>
      </c>
      <c r="BP425" s="157">
        <f t="shared" ref="BP425:BP435" si="409">+U425-AP425</f>
        <v>-72552</v>
      </c>
      <c r="BQ425" s="164">
        <f t="shared" ref="BQ425:BQ435" si="410">+AA425-AQ425</f>
        <v>-6.9515527721869053E-6</v>
      </c>
      <c r="BR425" s="4">
        <f t="shared" ref="BR425:BR435" si="411">+BP425/AP425</f>
        <v>-7.1725861526932791E-2</v>
      </c>
      <c r="BS425" s="4">
        <f t="shared" ref="BS425:BS435" si="412">+BQ425/AQ425</f>
        <v>-3.9675069219486776E-2</v>
      </c>
    </row>
    <row r="426" spans="1:71" x14ac:dyDescent="0.35">
      <c r="A426">
        <v>398</v>
      </c>
      <c r="B426" t="s">
        <v>145</v>
      </c>
      <c r="C426" t="s">
        <v>473</v>
      </c>
      <c r="J426" s="200">
        <v>11416636</v>
      </c>
      <c r="K426" s="4">
        <f t="shared" si="377"/>
        <v>1.8602277169610286E-3</v>
      </c>
      <c r="L426" s="200">
        <v>1084068</v>
      </c>
      <c r="M426">
        <v>398</v>
      </c>
      <c r="N426" t="s">
        <v>145</v>
      </c>
      <c r="O426" t="s">
        <v>473</v>
      </c>
      <c r="P426" s="200">
        <v>11084197</v>
      </c>
      <c r="Q426" s="4">
        <f t="shared" si="378"/>
        <v>1.8317769147168912E-3</v>
      </c>
      <c r="R426">
        <v>398</v>
      </c>
      <c r="S426" t="s">
        <v>145</v>
      </c>
      <c r="T426" t="s">
        <v>473</v>
      </c>
      <c r="U426" s="200">
        <v>10671212</v>
      </c>
      <c r="V426" s="4">
        <f t="shared" si="379"/>
        <v>1.804113777022205E-3</v>
      </c>
      <c r="W426" s="163">
        <v>398</v>
      </c>
      <c r="X426" s="163" t="s">
        <v>145</v>
      </c>
      <c r="Y426" s="8" t="s">
        <v>473</v>
      </c>
      <c r="Z426" s="11">
        <v>10817701</v>
      </c>
      <c r="AA426" s="161">
        <f t="shared" si="380"/>
        <v>1.7872814466610082E-3</v>
      </c>
      <c r="AB426">
        <v>398</v>
      </c>
      <c r="AC426" t="s">
        <v>145</v>
      </c>
      <c r="AD426" s="160">
        <v>11061197.359999999</v>
      </c>
      <c r="AE426" s="161">
        <f t="shared" si="381"/>
        <v>1.7942767693110127E-3</v>
      </c>
      <c r="AF426">
        <v>398</v>
      </c>
      <c r="AG426" t="s">
        <v>145</v>
      </c>
      <c r="AH426" s="3">
        <v>10565123</v>
      </c>
      <c r="AI426" s="161">
        <f t="shared" si="382"/>
        <v>1.7712541197277536E-3</v>
      </c>
      <c r="AJ426">
        <v>398</v>
      </c>
      <c r="AK426" t="s">
        <v>145</v>
      </c>
      <c r="AL426" s="3">
        <v>9883931</v>
      </c>
      <c r="AM426" s="161">
        <f t="shared" si="383"/>
        <v>1.733833908780932E-3</v>
      </c>
      <c r="AN426" s="13">
        <v>398</v>
      </c>
      <c r="AO426" s="13" t="s">
        <v>145</v>
      </c>
      <c r="AP426" s="3">
        <v>10065930</v>
      </c>
      <c r="AQ426" s="161">
        <f t="shared" si="384"/>
        <v>1.7435902080244967E-3</v>
      </c>
      <c r="AR426" s="179">
        <f t="shared" si="385"/>
        <v>412985</v>
      </c>
      <c r="AS426" s="4">
        <f t="shared" si="386"/>
        <v>2.7663137694686202E-5</v>
      </c>
      <c r="AT426" s="4">
        <f t="shared" si="387"/>
        <v>3.8700852349292658E-2</v>
      </c>
      <c r="AU426" s="4">
        <f t="shared" si="388"/>
        <v>1.5333366468907423E-2</v>
      </c>
      <c r="AV426" s="3">
        <f t="shared" si="389"/>
        <v>-146489</v>
      </c>
      <c r="AW426" s="164">
        <f t="shared" si="390"/>
        <v>1.6832330361196777E-5</v>
      </c>
      <c r="AX426" s="4">
        <f t="shared" si="391"/>
        <v>-1.3541601861615514E-2</v>
      </c>
      <c r="AY426" s="4">
        <f t="shared" si="392"/>
        <v>9.4178398106481032E-3</v>
      </c>
      <c r="AZ426" s="157">
        <f t="shared" si="393"/>
        <v>-243496.3599999994</v>
      </c>
      <c r="BA426" s="164">
        <f t="shared" si="394"/>
        <v>-6.9953226500044617E-6</v>
      </c>
      <c r="BB426" s="4">
        <f t="shared" si="395"/>
        <v>-2.2013562553412337E-2</v>
      </c>
      <c r="BC426" s="4">
        <f t="shared" si="396"/>
        <v>-3.8986865179615558E-3</v>
      </c>
      <c r="BD426" s="157">
        <f t="shared" si="397"/>
        <v>496074.3599999994</v>
      </c>
      <c r="BE426" s="4">
        <f t="shared" si="398"/>
        <v>2.3022649583259074E-5</v>
      </c>
      <c r="BF426" s="4">
        <f t="shared" si="399"/>
        <v>4.6953959740932444E-2</v>
      </c>
      <c r="BG426" s="4">
        <f t="shared" si="400"/>
        <v>1.2997937070033584E-2</v>
      </c>
      <c r="BH426" s="157">
        <f t="shared" si="401"/>
        <v>681192</v>
      </c>
      <c r="BI426" s="4">
        <f t="shared" si="402"/>
        <v>3.7420210946821674E-5</v>
      </c>
      <c r="BJ426" s="4">
        <f t="shared" si="403"/>
        <v>6.8919137537483827E-2</v>
      </c>
      <c r="BK426" s="4">
        <f t="shared" si="404"/>
        <v>2.1582350395449371E-2</v>
      </c>
      <c r="BL426" s="159">
        <f t="shared" si="405"/>
        <v>-181999</v>
      </c>
      <c r="BM426" s="4">
        <f t="shared" si="406"/>
        <v>-9.756299243564694E-6</v>
      </c>
      <c r="BN426" s="4">
        <f t="shared" si="407"/>
        <v>-1.8080693984559797E-2</v>
      </c>
      <c r="BO426" s="4">
        <f t="shared" si="408"/>
        <v>-5.5955230756994604E-3</v>
      </c>
      <c r="BP426" s="157">
        <f t="shared" si="409"/>
        <v>605282</v>
      </c>
      <c r="BQ426" s="164">
        <f t="shared" si="410"/>
        <v>4.3691238636511592E-5</v>
      </c>
      <c r="BR426" s="4">
        <f t="shared" si="411"/>
        <v>6.0131751363262015E-2</v>
      </c>
      <c r="BS426" s="4">
        <f t="shared" si="412"/>
        <v>2.5058203719791564E-2</v>
      </c>
    </row>
    <row r="427" spans="1:71" x14ac:dyDescent="0.35">
      <c r="A427">
        <v>416</v>
      </c>
      <c r="B427" t="s">
        <v>182</v>
      </c>
      <c r="C427" t="s">
        <v>472</v>
      </c>
      <c r="J427" s="200">
        <v>4280879</v>
      </c>
      <c r="K427" s="4">
        <f t="shared" si="377"/>
        <v>6.9752681689741274E-4</v>
      </c>
      <c r="L427" s="200">
        <v>413092</v>
      </c>
      <c r="M427">
        <v>416</v>
      </c>
      <c r="N427" t="s">
        <v>182</v>
      </c>
      <c r="O427" t="s">
        <v>472</v>
      </c>
      <c r="P427" s="200">
        <v>4345811</v>
      </c>
      <c r="Q427" s="4">
        <f t="shared" si="378"/>
        <v>7.1818971329386586E-4</v>
      </c>
      <c r="R427">
        <v>416</v>
      </c>
      <c r="S427" t="s">
        <v>182</v>
      </c>
      <c r="T427" t="s">
        <v>472</v>
      </c>
      <c r="U427" s="200">
        <v>4251738</v>
      </c>
      <c r="V427" s="4">
        <f t="shared" si="379"/>
        <v>7.1881423610446835E-4</v>
      </c>
      <c r="W427" s="163">
        <v>416</v>
      </c>
      <c r="X427" s="163" t="s">
        <v>182</v>
      </c>
      <c r="Y427" s="8" t="s">
        <v>472</v>
      </c>
      <c r="Z427" s="11">
        <v>4352469</v>
      </c>
      <c r="AA427" s="161">
        <f t="shared" si="380"/>
        <v>7.1910723830018891E-4</v>
      </c>
      <c r="AB427">
        <v>416</v>
      </c>
      <c r="AC427" t="s">
        <v>182</v>
      </c>
      <c r="AD427" s="160">
        <v>4278095</v>
      </c>
      <c r="AE427" s="161">
        <f t="shared" si="381"/>
        <v>6.9396523952860718E-4</v>
      </c>
      <c r="AF427">
        <v>416</v>
      </c>
      <c r="AG427" t="s">
        <v>182</v>
      </c>
      <c r="AH427" s="3">
        <v>3760092</v>
      </c>
      <c r="AI427" s="161">
        <f t="shared" si="382"/>
        <v>6.3038342720244419E-4</v>
      </c>
      <c r="AJ427">
        <v>416</v>
      </c>
      <c r="AK427" t="s">
        <v>182</v>
      </c>
      <c r="AL427" s="3">
        <v>3358702</v>
      </c>
      <c r="AM427" s="161">
        <f t="shared" si="383"/>
        <v>5.8918171495636032E-4</v>
      </c>
      <c r="AN427" s="13">
        <v>416</v>
      </c>
      <c r="AO427" s="13" t="s">
        <v>182</v>
      </c>
      <c r="AP427" s="3">
        <v>3527895</v>
      </c>
      <c r="AQ427" s="161">
        <f t="shared" si="384"/>
        <v>6.1109139214544331E-4</v>
      </c>
      <c r="AR427" s="179">
        <f t="shared" si="385"/>
        <v>94073</v>
      </c>
      <c r="AS427" s="4">
        <f t="shared" si="386"/>
        <v>-6.245228106024946E-7</v>
      </c>
      <c r="AT427" s="4">
        <f t="shared" si="387"/>
        <v>2.2125775388793949E-2</v>
      </c>
      <c r="AU427" s="4">
        <f t="shared" si="388"/>
        <v>-8.6882365322510119E-4</v>
      </c>
      <c r="AV427" s="3">
        <f t="shared" si="389"/>
        <v>-100731</v>
      </c>
      <c r="AW427" s="164">
        <f t="shared" si="390"/>
        <v>-2.9300219572055315E-7</v>
      </c>
      <c r="AX427" s="4">
        <f t="shared" si="391"/>
        <v>-2.3143415840526378E-2</v>
      </c>
      <c r="AY427" s="4">
        <f t="shared" si="392"/>
        <v>-4.0745271374704252E-4</v>
      </c>
      <c r="AZ427" s="157">
        <f t="shared" si="393"/>
        <v>74374</v>
      </c>
      <c r="BA427" s="164">
        <f t="shared" si="394"/>
        <v>2.5141998771581724E-5</v>
      </c>
      <c r="BB427" s="4">
        <f t="shared" si="395"/>
        <v>1.7384840682593536E-2</v>
      </c>
      <c r="BC427" s="4">
        <f t="shared" si="396"/>
        <v>3.6229478566765158E-2</v>
      </c>
      <c r="BD427" s="157">
        <f t="shared" si="397"/>
        <v>518003</v>
      </c>
      <c r="BE427" s="4">
        <f t="shared" si="398"/>
        <v>6.3581812326162987E-5</v>
      </c>
      <c r="BF427" s="4">
        <f t="shared" si="399"/>
        <v>0.13776338451293213</v>
      </c>
      <c r="BG427" s="4">
        <f t="shared" si="400"/>
        <v>0.10086212546597301</v>
      </c>
      <c r="BH427" s="157">
        <f t="shared" si="401"/>
        <v>401390</v>
      </c>
      <c r="BI427" s="4">
        <f t="shared" si="402"/>
        <v>4.1201712246083876E-5</v>
      </c>
      <c r="BJ427" s="4">
        <f t="shared" si="403"/>
        <v>0.11950747640010932</v>
      </c>
      <c r="BK427" s="4">
        <f t="shared" si="404"/>
        <v>6.9930398721106984E-2</v>
      </c>
      <c r="BL427" s="159">
        <f t="shared" si="405"/>
        <v>-169193</v>
      </c>
      <c r="BM427" s="4">
        <f t="shared" si="406"/>
        <v>-2.190967718908299E-5</v>
      </c>
      <c r="BN427" s="4">
        <f t="shared" si="407"/>
        <v>-4.7958626886571168E-2</v>
      </c>
      <c r="BO427" s="4">
        <f t="shared" si="408"/>
        <v>-3.5853355931199829E-2</v>
      </c>
      <c r="BP427" s="157">
        <f t="shared" si="409"/>
        <v>723843</v>
      </c>
      <c r="BQ427" s="164">
        <f t="shared" si="410"/>
        <v>1.080158461547456E-4</v>
      </c>
      <c r="BR427" s="4">
        <f t="shared" si="411"/>
        <v>0.20517702482641914</v>
      </c>
      <c r="BS427" s="4">
        <f t="shared" si="412"/>
        <v>0.17675890634872041</v>
      </c>
    </row>
    <row r="428" spans="1:71" x14ac:dyDescent="0.35">
      <c r="A428">
        <v>457</v>
      </c>
      <c r="B428" t="s">
        <v>351</v>
      </c>
      <c r="C428" t="s">
        <v>472</v>
      </c>
      <c r="J428" s="200">
        <v>6018419</v>
      </c>
      <c r="K428" s="4">
        <f t="shared" si="377"/>
        <v>9.8064174386262967E-4</v>
      </c>
      <c r="L428" s="200">
        <v>695</v>
      </c>
      <c r="M428">
        <v>457</v>
      </c>
      <c r="N428" t="s">
        <v>351</v>
      </c>
      <c r="O428" t="s">
        <v>472</v>
      </c>
      <c r="P428" s="200">
        <v>5609423</v>
      </c>
      <c r="Q428" s="4">
        <f t="shared" si="378"/>
        <v>9.2701451952558844E-4</v>
      </c>
      <c r="R428">
        <v>457</v>
      </c>
      <c r="S428" t="s">
        <v>351</v>
      </c>
      <c r="T428" t="s">
        <v>472</v>
      </c>
      <c r="U428" s="200">
        <v>5272763</v>
      </c>
      <c r="V428" s="4">
        <f t="shared" si="379"/>
        <v>8.9143242316551603E-4</v>
      </c>
      <c r="W428" s="163">
        <v>457</v>
      </c>
      <c r="X428" s="163" t="s">
        <v>351</v>
      </c>
      <c r="Y428" s="8" t="s">
        <v>472</v>
      </c>
      <c r="Z428" s="11">
        <v>5436748</v>
      </c>
      <c r="AA428" s="161">
        <f t="shared" si="380"/>
        <v>8.9824989899160116E-4</v>
      </c>
      <c r="AB428">
        <v>457</v>
      </c>
      <c r="AC428" t="s">
        <v>351</v>
      </c>
      <c r="AD428" s="160">
        <v>5684922</v>
      </c>
      <c r="AE428" s="161">
        <f t="shared" si="381"/>
        <v>9.2217172770390761E-4</v>
      </c>
      <c r="AF428">
        <v>457</v>
      </c>
      <c r="AG428" t="s">
        <v>351</v>
      </c>
      <c r="AH428" s="3">
        <v>5479836</v>
      </c>
      <c r="AI428" s="161">
        <f t="shared" si="382"/>
        <v>9.1870033982874169E-4</v>
      </c>
      <c r="AJ428">
        <v>457</v>
      </c>
      <c r="AK428" t="s">
        <v>351</v>
      </c>
      <c r="AL428" s="3">
        <v>5101741</v>
      </c>
      <c r="AM428" s="161">
        <f t="shared" si="383"/>
        <v>8.9494468745461098E-4</v>
      </c>
      <c r="AN428" s="13">
        <v>457</v>
      </c>
      <c r="AO428" s="13" t="s">
        <v>351</v>
      </c>
      <c r="AP428" s="3">
        <v>4838845</v>
      </c>
      <c r="AQ428" s="161">
        <f t="shared" si="384"/>
        <v>8.3817021975597845E-4</v>
      </c>
      <c r="AR428" s="179">
        <f t="shared" si="385"/>
        <v>336660</v>
      </c>
      <c r="AS428" s="4">
        <f t="shared" si="386"/>
        <v>3.5582096360072413E-5</v>
      </c>
      <c r="AT428" s="4">
        <f t="shared" si="387"/>
        <v>6.3848877713638938E-2</v>
      </c>
      <c r="AU428" s="4">
        <f t="shared" si="388"/>
        <v>3.9915640754594514E-2</v>
      </c>
      <c r="AV428" s="3">
        <f t="shared" si="389"/>
        <v>-163985</v>
      </c>
      <c r="AW428" s="164">
        <f t="shared" si="390"/>
        <v>-6.8174758260851299E-6</v>
      </c>
      <c r="AX428" s="4">
        <f t="shared" si="391"/>
        <v>-3.0162332335432872E-2</v>
      </c>
      <c r="AY428" s="4">
        <f t="shared" si="392"/>
        <v>-7.5897318037425965E-3</v>
      </c>
      <c r="AZ428" s="157">
        <f t="shared" si="393"/>
        <v>-248174</v>
      </c>
      <c r="BA428" s="164">
        <f t="shared" si="394"/>
        <v>-2.392182871230645E-5</v>
      </c>
      <c r="BB428" s="4">
        <f t="shared" si="395"/>
        <v>-4.3654776617867402E-2</v>
      </c>
      <c r="BC428" s="4">
        <f t="shared" si="396"/>
        <v>-2.5940752675067163E-2</v>
      </c>
      <c r="BD428" s="157">
        <f t="shared" si="397"/>
        <v>205086</v>
      </c>
      <c r="BE428" s="4">
        <f t="shared" si="398"/>
        <v>3.4713878751659131E-6</v>
      </c>
      <c r="BF428" s="4">
        <f t="shared" si="399"/>
        <v>3.742557259012861E-2</v>
      </c>
      <c r="BG428" s="4">
        <f t="shared" si="400"/>
        <v>3.7785856004070133E-3</v>
      </c>
      <c r="BH428" s="157">
        <f t="shared" si="401"/>
        <v>378095</v>
      </c>
      <c r="BI428" s="4">
        <f t="shared" si="402"/>
        <v>2.3755652374130715E-5</v>
      </c>
      <c r="BJ428" s="4">
        <f t="shared" si="403"/>
        <v>7.4110975057338269E-2</v>
      </c>
      <c r="BK428" s="4">
        <f t="shared" si="404"/>
        <v>2.6544268832631661E-2</v>
      </c>
      <c r="BL428" s="159">
        <f t="shared" si="405"/>
        <v>262896</v>
      </c>
      <c r="BM428" s="4">
        <f t="shared" si="406"/>
        <v>5.6774467698632531E-5</v>
      </c>
      <c r="BN428" s="4">
        <f t="shared" si="407"/>
        <v>5.4330320562034948E-2</v>
      </c>
      <c r="BO428" s="4">
        <f t="shared" si="408"/>
        <v>6.7736202456777361E-2</v>
      </c>
      <c r="BP428" s="157">
        <f t="shared" si="409"/>
        <v>433918</v>
      </c>
      <c r="BQ428" s="164">
        <f t="shared" si="410"/>
        <v>6.0079679235622708E-5</v>
      </c>
      <c r="BR428" s="4">
        <f t="shared" si="411"/>
        <v>8.9673878787189923E-2</v>
      </c>
      <c r="BS428" s="4">
        <f t="shared" si="412"/>
        <v>7.1679567967845567E-2</v>
      </c>
    </row>
    <row r="429" spans="1:71" x14ac:dyDescent="0.35">
      <c r="A429">
        <v>756</v>
      </c>
      <c r="B429" t="s">
        <v>55</v>
      </c>
      <c r="C429" t="s">
        <v>472</v>
      </c>
      <c r="J429" s="200">
        <v>4515250</v>
      </c>
      <c r="K429" s="4">
        <f t="shared" si="377"/>
        <v>7.3571524913365756E-4</v>
      </c>
      <c r="L429" s="200">
        <v>590116</v>
      </c>
      <c r="M429">
        <v>756</v>
      </c>
      <c r="N429" t="s">
        <v>55</v>
      </c>
      <c r="O429" t="s">
        <v>472</v>
      </c>
      <c r="P429" s="200">
        <v>4509179</v>
      </c>
      <c r="Q429" s="4">
        <f t="shared" si="378"/>
        <v>7.4518794609354175E-4</v>
      </c>
      <c r="R429">
        <v>756</v>
      </c>
      <c r="S429" t="s">
        <v>55</v>
      </c>
      <c r="T429" t="s">
        <v>472</v>
      </c>
      <c r="U429" s="200">
        <v>4249459</v>
      </c>
      <c r="V429" s="4">
        <f t="shared" si="379"/>
        <v>7.1842894010455433E-4</v>
      </c>
      <c r="W429" s="163">
        <v>756</v>
      </c>
      <c r="X429" s="163" t="s">
        <v>55</v>
      </c>
      <c r="Y429" s="8" t="s">
        <v>472</v>
      </c>
      <c r="Z429" s="11">
        <v>4744187</v>
      </c>
      <c r="AA429" s="161">
        <f t="shared" si="380"/>
        <v>7.838261941784441E-4</v>
      </c>
      <c r="AB429">
        <v>756</v>
      </c>
      <c r="AC429" t="s">
        <v>55</v>
      </c>
      <c r="AD429" s="160">
        <v>4903240</v>
      </c>
      <c r="AE429" s="161">
        <f t="shared" si="381"/>
        <v>7.9537226757850116E-4</v>
      </c>
      <c r="AF429">
        <v>756</v>
      </c>
      <c r="AG429" t="s">
        <v>55</v>
      </c>
      <c r="AH429" s="3">
        <v>4572717</v>
      </c>
      <c r="AI429" s="161">
        <f t="shared" si="382"/>
        <v>7.6662087366130376E-4</v>
      </c>
      <c r="AJ429">
        <v>756</v>
      </c>
      <c r="AK429" t="s">
        <v>55</v>
      </c>
      <c r="AL429" s="3">
        <v>4149549</v>
      </c>
      <c r="AM429" s="161">
        <f t="shared" si="383"/>
        <v>7.2791167424661376E-4</v>
      </c>
      <c r="AN429" s="13">
        <v>756</v>
      </c>
      <c r="AO429" s="13" t="s">
        <v>55</v>
      </c>
      <c r="AP429" s="3">
        <v>4063394</v>
      </c>
      <c r="AQ429" s="161">
        <f t="shared" si="384"/>
        <v>7.0384892302504504E-4</v>
      </c>
      <c r="AR429" s="179">
        <f t="shared" si="385"/>
        <v>259720</v>
      </c>
      <c r="AS429" s="4">
        <f t="shared" si="386"/>
        <v>2.6759005988987415E-5</v>
      </c>
      <c r="AT429" s="4">
        <f t="shared" si="387"/>
        <v>6.1118368244051771E-2</v>
      </c>
      <c r="AU429" s="4">
        <f t="shared" si="388"/>
        <v>3.7246559117027116E-2</v>
      </c>
      <c r="AV429" s="3">
        <f t="shared" si="389"/>
        <v>-494728</v>
      </c>
      <c r="AW429" s="164">
        <f t="shared" si="390"/>
        <v>-6.5397254073889773E-5</v>
      </c>
      <c r="AX429" s="4">
        <f t="shared" si="391"/>
        <v>-0.10428088100237196</v>
      </c>
      <c r="AY429" s="4">
        <f t="shared" si="392"/>
        <v>-8.3433361323724253E-2</v>
      </c>
      <c r="AZ429" s="157">
        <f t="shared" si="393"/>
        <v>-159053</v>
      </c>
      <c r="BA429" s="164">
        <f t="shared" si="394"/>
        <v>-1.1546073400057057E-5</v>
      </c>
      <c r="BB429" s="4">
        <f t="shared" si="395"/>
        <v>-3.2438346888995849E-2</v>
      </c>
      <c r="BC429" s="4">
        <f t="shared" si="396"/>
        <v>-1.4516565224494063E-2</v>
      </c>
      <c r="BD429" s="157">
        <f t="shared" si="397"/>
        <v>330523</v>
      </c>
      <c r="BE429" s="4">
        <f t="shared" si="398"/>
        <v>2.8751393917197401E-5</v>
      </c>
      <c r="BF429" s="4">
        <f t="shared" si="399"/>
        <v>7.2281534151359031E-2</v>
      </c>
      <c r="BG429" s="4">
        <f t="shared" si="400"/>
        <v>3.7504058270529016E-2</v>
      </c>
      <c r="BH429" s="157">
        <f t="shared" si="401"/>
        <v>423168</v>
      </c>
      <c r="BI429" s="4">
        <f t="shared" si="402"/>
        <v>3.870919941469E-5</v>
      </c>
      <c r="BJ429" s="4">
        <f t="shared" si="403"/>
        <v>0.10197927533811506</v>
      </c>
      <c r="BK429" s="4">
        <f t="shared" si="404"/>
        <v>5.3178429175152184E-2</v>
      </c>
      <c r="BL429" s="159">
        <f t="shared" si="405"/>
        <v>86155</v>
      </c>
      <c r="BM429" s="4">
        <f t="shared" si="406"/>
        <v>2.4062751221568717E-5</v>
      </c>
      <c r="BN429" s="4">
        <f t="shared" si="407"/>
        <v>2.1202718712485177E-2</v>
      </c>
      <c r="BO429" s="4">
        <f t="shared" si="408"/>
        <v>3.4187380891556034E-2</v>
      </c>
      <c r="BP429" s="157">
        <f t="shared" si="409"/>
        <v>186065</v>
      </c>
      <c r="BQ429" s="164">
        <f t="shared" si="410"/>
        <v>7.9977271153399061E-5</v>
      </c>
      <c r="BR429" s="4">
        <f t="shared" si="411"/>
        <v>4.5790538648233473E-2</v>
      </c>
      <c r="BS429" s="4">
        <f t="shared" si="412"/>
        <v>0.11362846278100112</v>
      </c>
    </row>
    <row r="430" spans="1:71" x14ac:dyDescent="0.35">
      <c r="A430">
        <v>786</v>
      </c>
      <c r="B430" t="s">
        <v>125</v>
      </c>
      <c r="C430" t="s">
        <v>471</v>
      </c>
      <c r="J430" s="200">
        <v>2127631</v>
      </c>
      <c r="K430" s="4">
        <f t="shared" si="377"/>
        <v>3.4667639028392516E-4</v>
      </c>
      <c r="L430" s="200">
        <v>118437</v>
      </c>
      <c r="M430">
        <v>786</v>
      </c>
      <c r="N430" t="s">
        <v>125</v>
      </c>
      <c r="O430" t="s">
        <v>471</v>
      </c>
      <c r="P430" s="200">
        <v>2169470</v>
      </c>
      <c r="Q430" s="4">
        <f t="shared" si="378"/>
        <v>3.5852710513633543E-4</v>
      </c>
      <c r="R430">
        <v>786</v>
      </c>
      <c r="S430" t="s">
        <v>125</v>
      </c>
      <c r="T430" t="s">
        <v>471</v>
      </c>
      <c r="U430" s="200">
        <v>2119031</v>
      </c>
      <c r="V430" s="4">
        <f t="shared" si="379"/>
        <v>3.58251060988868E-4</v>
      </c>
      <c r="W430" s="163">
        <v>786</v>
      </c>
      <c r="X430" s="163" t="s">
        <v>125</v>
      </c>
      <c r="Y430" s="8" t="s">
        <v>471</v>
      </c>
      <c r="Z430" s="11">
        <v>2098501</v>
      </c>
      <c r="AA430" s="161">
        <f t="shared" si="380"/>
        <v>3.4671062761852748E-4</v>
      </c>
      <c r="AB430">
        <v>786</v>
      </c>
      <c r="AC430" t="s">
        <v>125</v>
      </c>
      <c r="AD430" s="160">
        <v>2123539</v>
      </c>
      <c r="AE430" s="161">
        <f t="shared" si="381"/>
        <v>3.4446692997311629E-4</v>
      </c>
      <c r="AF430">
        <v>786</v>
      </c>
      <c r="AG430" t="s">
        <v>125</v>
      </c>
      <c r="AH430" s="3">
        <v>2027993</v>
      </c>
      <c r="AI430" s="161">
        <f t="shared" si="382"/>
        <v>3.3999518567167145E-4</v>
      </c>
      <c r="AJ430">
        <v>786</v>
      </c>
      <c r="AK430" t="s">
        <v>125</v>
      </c>
      <c r="AL430" s="3">
        <v>1999284</v>
      </c>
      <c r="AM430" s="161">
        <f t="shared" si="383"/>
        <v>3.507133338428988E-4</v>
      </c>
      <c r="AN430" s="13">
        <v>786</v>
      </c>
      <c r="AO430" s="13" t="s">
        <v>125</v>
      </c>
      <c r="AP430" s="3">
        <v>1963413</v>
      </c>
      <c r="AQ430" s="161">
        <f t="shared" si="384"/>
        <v>3.4009651180844704E-4</v>
      </c>
      <c r="AR430" s="179">
        <f t="shared" si="385"/>
        <v>50439</v>
      </c>
      <c r="AS430" s="4">
        <f t="shared" si="386"/>
        <v>2.7604414746742892E-7</v>
      </c>
      <c r="AT430" s="4">
        <f t="shared" si="387"/>
        <v>2.3802860835919815E-2</v>
      </c>
      <c r="AU430" s="4">
        <f t="shared" si="388"/>
        <v>7.7053267254945123E-4</v>
      </c>
      <c r="AV430" s="3">
        <f t="shared" si="389"/>
        <v>20530</v>
      </c>
      <c r="AW430" s="164">
        <f t="shared" si="390"/>
        <v>1.1540433370340524E-5</v>
      </c>
      <c r="AX430" s="4">
        <f t="shared" si="391"/>
        <v>9.7831737988211577E-3</v>
      </c>
      <c r="AY430" s="4">
        <f t="shared" si="392"/>
        <v>3.3285490697556645E-2</v>
      </c>
      <c r="AZ430" s="157">
        <f t="shared" si="393"/>
        <v>-25038</v>
      </c>
      <c r="BA430" s="164">
        <f t="shared" si="394"/>
        <v>2.243697645411193E-6</v>
      </c>
      <c r="BB430" s="4">
        <f t="shared" si="395"/>
        <v>-1.1790694684674969E-2</v>
      </c>
      <c r="BC430" s="4">
        <f t="shared" si="396"/>
        <v>6.5135356987281803E-3</v>
      </c>
      <c r="BD430" s="157">
        <f t="shared" si="397"/>
        <v>95546</v>
      </c>
      <c r="BE430" s="4">
        <f t="shared" si="398"/>
        <v>4.4717443014448367E-6</v>
      </c>
      <c r="BF430" s="4">
        <f t="shared" si="399"/>
        <v>4.7113574849617333E-2</v>
      </c>
      <c r="BG430" s="4">
        <f t="shared" si="400"/>
        <v>1.315237535675913E-2</v>
      </c>
      <c r="BH430" s="157">
        <f t="shared" si="401"/>
        <v>28709</v>
      </c>
      <c r="BI430" s="4">
        <f t="shared" si="402"/>
        <v>-1.0718148171227351E-5</v>
      </c>
      <c r="BJ430" s="4">
        <f t="shared" si="403"/>
        <v>1.4359640751388998E-2</v>
      </c>
      <c r="BK430" s="4">
        <f t="shared" si="404"/>
        <v>-3.056099422791983E-2</v>
      </c>
      <c r="BL430" s="159">
        <f t="shared" si="405"/>
        <v>35871</v>
      </c>
      <c r="BM430" s="4">
        <f t="shared" si="406"/>
        <v>1.0616822034451761E-5</v>
      </c>
      <c r="BN430" s="4">
        <f t="shared" si="407"/>
        <v>1.8269717069205511E-2</v>
      </c>
      <c r="BO430" s="4">
        <f t="shared" si="408"/>
        <v>3.121708593245286E-2</v>
      </c>
      <c r="BP430" s="157">
        <f t="shared" si="409"/>
        <v>155618</v>
      </c>
      <c r="BQ430" s="164">
        <f t="shared" si="410"/>
        <v>6.6141158100804396E-6</v>
      </c>
      <c r="BR430" s="4">
        <f t="shared" si="411"/>
        <v>7.9258923109911159E-2</v>
      </c>
      <c r="BS430" s="4">
        <f t="shared" si="412"/>
        <v>1.9447761386643437E-2</v>
      </c>
    </row>
    <row r="431" spans="1:71" x14ac:dyDescent="0.35">
      <c r="A431">
        <v>815</v>
      </c>
      <c r="B431" t="s">
        <v>215</v>
      </c>
      <c r="C431" t="s">
        <v>471</v>
      </c>
      <c r="J431" s="200">
        <v>1308750</v>
      </c>
      <c r="K431" s="4">
        <f t="shared" si="377"/>
        <v>2.1324784503707977E-4</v>
      </c>
      <c r="L431" s="200">
        <v>219527</v>
      </c>
      <c r="M431">
        <v>815</v>
      </c>
      <c r="N431" t="s">
        <v>215</v>
      </c>
      <c r="O431" t="s">
        <v>471</v>
      </c>
      <c r="P431" s="200">
        <v>1338465</v>
      </c>
      <c r="Q431" s="4">
        <f t="shared" si="378"/>
        <v>2.2119503001945417E-4</v>
      </c>
      <c r="R431">
        <v>815</v>
      </c>
      <c r="S431" t="s">
        <v>215</v>
      </c>
      <c r="T431" t="s">
        <v>471</v>
      </c>
      <c r="U431" s="200">
        <v>1435875</v>
      </c>
      <c r="V431" s="4">
        <f t="shared" si="379"/>
        <v>2.4275423162633809E-4</v>
      </c>
      <c r="W431" s="163">
        <v>815</v>
      </c>
      <c r="X431" s="163" t="s">
        <v>215</v>
      </c>
      <c r="Y431" s="8" t="s">
        <v>471</v>
      </c>
      <c r="Z431" s="11">
        <v>1485077</v>
      </c>
      <c r="AA431" s="161">
        <f t="shared" si="380"/>
        <v>2.4536179812725367E-4</v>
      </c>
      <c r="AB431">
        <v>815</v>
      </c>
      <c r="AC431" t="s">
        <v>215</v>
      </c>
      <c r="AD431" s="160">
        <v>1430076</v>
      </c>
      <c r="AE431" s="161">
        <f t="shared" si="381"/>
        <v>2.3197779242492569E-4</v>
      </c>
      <c r="AF431">
        <v>815</v>
      </c>
      <c r="AG431" t="s">
        <v>526</v>
      </c>
      <c r="AH431" s="3">
        <v>1292026</v>
      </c>
      <c r="AI431" s="161">
        <f t="shared" si="382"/>
        <v>2.1660953453124689E-4</v>
      </c>
      <c r="AJ431">
        <v>815</v>
      </c>
      <c r="AK431" t="s">
        <v>215</v>
      </c>
      <c r="AL431" s="3">
        <v>1156155</v>
      </c>
      <c r="AM431" s="161">
        <f t="shared" si="383"/>
        <v>2.0281209397421111E-4</v>
      </c>
      <c r="AN431" s="13">
        <v>815</v>
      </c>
      <c r="AO431" s="13" t="s">
        <v>215</v>
      </c>
      <c r="AP431" s="3">
        <v>1274139</v>
      </c>
      <c r="AQ431" s="161">
        <f t="shared" si="384"/>
        <v>2.2070253658252383E-4</v>
      </c>
      <c r="AR431" s="179">
        <f t="shared" si="385"/>
        <v>-97410</v>
      </c>
      <c r="AS431" s="4">
        <f t="shared" si="386"/>
        <v>-2.1559201606883926E-5</v>
      </c>
      <c r="AT431" s="4">
        <f t="shared" si="387"/>
        <v>-6.7840167145468797E-2</v>
      </c>
      <c r="AU431" s="4">
        <f t="shared" si="388"/>
        <v>-8.8810816859700076E-2</v>
      </c>
      <c r="AV431" s="3">
        <f t="shared" si="389"/>
        <v>-49202</v>
      </c>
      <c r="AW431" s="164">
        <f t="shared" si="390"/>
        <v>-2.6075665009155785E-6</v>
      </c>
      <c r="AX431" s="4">
        <f t="shared" si="391"/>
        <v>-3.3130942031961978E-2</v>
      </c>
      <c r="AY431" s="4">
        <f t="shared" si="392"/>
        <v>-1.0627434754790957E-2</v>
      </c>
      <c r="AZ431" s="157">
        <f t="shared" si="393"/>
        <v>55001</v>
      </c>
      <c r="BA431" s="164">
        <f t="shared" si="394"/>
        <v>1.3384005702327979E-5</v>
      </c>
      <c r="BB431" s="4">
        <f t="shared" si="395"/>
        <v>3.8460193723969915E-2</v>
      </c>
      <c r="BC431" s="4">
        <f t="shared" si="396"/>
        <v>5.7695202469259667E-2</v>
      </c>
      <c r="BD431" s="157">
        <f t="shared" si="397"/>
        <v>138050</v>
      </c>
      <c r="BE431" s="4">
        <f t="shared" si="398"/>
        <v>1.5368257893678803E-5</v>
      </c>
      <c r="BF431" s="4">
        <f t="shared" si="399"/>
        <v>0.10684769501542539</v>
      </c>
      <c r="BG431" s="4">
        <f t="shared" si="400"/>
        <v>7.0949129395141489E-2</v>
      </c>
      <c r="BH431" s="157">
        <f t="shared" si="401"/>
        <v>135871</v>
      </c>
      <c r="BI431" s="4">
        <f t="shared" si="402"/>
        <v>1.3797440557035775E-5</v>
      </c>
      <c r="BJ431" s="4">
        <f t="shared" si="403"/>
        <v>0.11751970972750193</v>
      </c>
      <c r="BK431" s="4">
        <f t="shared" si="404"/>
        <v>6.8030659743546704E-2</v>
      </c>
      <c r="BL431" s="159">
        <f t="shared" si="405"/>
        <v>-117984</v>
      </c>
      <c r="BM431" s="4">
        <f t="shared" si="406"/>
        <v>-1.7890442608312719E-5</v>
      </c>
      <c r="BN431" s="4">
        <f t="shared" si="407"/>
        <v>-9.2599002149686971E-2</v>
      </c>
      <c r="BO431" s="4">
        <f t="shared" si="408"/>
        <v>-8.1061336608712814E-2</v>
      </c>
      <c r="BP431" s="157">
        <f t="shared" si="409"/>
        <v>161736</v>
      </c>
      <c r="BQ431" s="164">
        <f t="shared" si="410"/>
        <v>2.4659261544729839E-5</v>
      </c>
      <c r="BR431" s="4">
        <f t="shared" si="411"/>
        <v>0.12693748484270553</v>
      </c>
      <c r="BS431" s="4">
        <f t="shared" si="412"/>
        <v>0.11173075727432516</v>
      </c>
    </row>
    <row r="432" spans="1:71" x14ac:dyDescent="0.35">
      <c r="A432">
        <v>856</v>
      </c>
      <c r="B432" t="s">
        <v>319</v>
      </c>
      <c r="C432" t="s">
        <v>473</v>
      </c>
      <c r="J432" s="200">
        <v>9194508</v>
      </c>
      <c r="K432" s="4">
        <f t="shared" si="377"/>
        <v>1.4981539768299447E-3</v>
      </c>
      <c r="L432" s="200">
        <v>789667</v>
      </c>
      <c r="M432">
        <v>856</v>
      </c>
      <c r="N432" t="s">
        <v>319</v>
      </c>
      <c r="O432" t="s">
        <v>473</v>
      </c>
      <c r="P432" s="200">
        <v>9264700</v>
      </c>
      <c r="Q432" s="4">
        <f t="shared" si="378"/>
        <v>1.5310864270797048E-3</v>
      </c>
      <c r="R432">
        <v>856</v>
      </c>
      <c r="S432" t="s">
        <v>319</v>
      </c>
      <c r="T432" t="s">
        <v>473</v>
      </c>
      <c r="U432" s="200">
        <v>8642479</v>
      </c>
      <c r="V432" s="4">
        <f t="shared" si="379"/>
        <v>1.461128823185697E-3</v>
      </c>
      <c r="W432" s="163">
        <v>856</v>
      </c>
      <c r="X432" s="163" t="s">
        <v>319</v>
      </c>
      <c r="Y432" s="8" t="s">
        <v>473</v>
      </c>
      <c r="Z432" s="11">
        <v>9206512</v>
      </c>
      <c r="AA432" s="161">
        <f t="shared" si="380"/>
        <v>1.5210836467066276E-3</v>
      </c>
      <c r="AB432">
        <v>856</v>
      </c>
      <c r="AC432" t="s">
        <v>319</v>
      </c>
      <c r="AD432" s="160">
        <v>9749029</v>
      </c>
      <c r="AE432" s="161">
        <f t="shared" si="381"/>
        <v>1.5814252009729419E-3</v>
      </c>
      <c r="AF432">
        <v>856</v>
      </c>
      <c r="AG432" t="s">
        <v>319</v>
      </c>
      <c r="AH432" s="3">
        <v>9075846</v>
      </c>
      <c r="AI432" s="161">
        <f t="shared" si="382"/>
        <v>1.5215752450316625E-3</v>
      </c>
      <c r="AJ432">
        <v>856</v>
      </c>
      <c r="AK432" t="s">
        <v>319</v>
      </c>
      <c r="AL432" s="3">
        <v>8321352</v>
      </c>
      <c r="AM432" s="161">
        <f t="shared" si="383"/>
        <v>1.4597271333138633E-3</v>
      </c>
      <c r="AN432" s="13">
        <v>856</v>
      </c>
      <c r="AO432" s="13" t="s">
        <v>319</v>
      </c>
      <c r="AP432" s="3">
        <v>8283716</v>
      </c>
      <c r="AQ432" s="161">
        <f t="shared" si="384"/>
        <v>1.4348804436009244E-3</v>
      </c>
      <c r="AR432" s="179">
        <f t="shared" si="385"/>
        <v>622221</v>
      </c>
      <c r="AS432" s="4">
        <f t="shared" si="386"/>
        <v>6.9957603894007766E-5</v>
      </c>
      <c r="AT432" s="4">
        <f t="shared" si="387"/>
        <v>7.1995662355673645E-2</v>
      </c>
      <c r="AU432" s="4">
        <f t="shared" si="388"/>
        <v>4.7879148493887969E-2</v>
      </c>
      <c r="AV432" s="3">
        <f t="shared" si="389"/>
        <v>-564033</v>
      </c>
      <c r="AW432" s="164">
        <f t="shared" si="390"/>
        <v>-5.9954823520930569E-5</v>
      </c>
      <c r="AX432" s="4">
        <f t="shared" si="391"/>
        <v>-6.12645701216704E-2</v>
      </c>
      <c r="AY432" s="4">
        <f t="shared" si="392"/>
        <v>-3.9415862270784176E-2</v>
      </c>
      <c r="AZ432" s="157">
        <f t="shared" si="393"/>
        <v>-542517</v>
      </c>
      <c r="BA432" s="164">
        <f t="shared" si="394"/>
        <v>-6.0341554266314266E-5</v>
      </c>
      <c r="BB432" s="4">
        <f t="shared" si="395"/>
        <v>-5.564831123181601E-2</v>
      </c>
      <c r="BC432" s="4">
        <f t="shared" si="396"/>
        <v>-3.8156439033088803E-2</v>
      </c>
      <c r="BD432" s="157">
        <f t="shared" si="397"/>
        <v>673183</v>
      </c>
      <c r="BE432" s="4">
        <f t="shared" si="398"/>
        <v>5.9849955941279316E-5</v>
      </c>
      <c r="BF432" s="4">
        <f t="shared" si="399"/>
        <v>7.4173030260760262E-2</v>
      </c>
      <c r="BG432" s="4">
        <f t="shared" si="400"/>
        <v>3.9334207188704555E-2</v>
      </c>
      <c r="BH432" s="157">
        <f t="shared" si="401"/>
        <v>754494</v>
      </c>
      <c r="BI432" s="4">
        <f t="shared" si="402"/>
        <v>6.1848111717799272E-5</v>
      </c>
      <c r="BJ432" s="4">
        <f t="shared" si="403"/>
        <v>9.0669641183307711E-2</v>
      </c>
      <c r="BK432" s="4">
        <f t="shared" si="404"/>
        <v>4.2369639027940845E-2</v>
      </c>
      <c r="BL432" s="159">
        <f t="shared" si="405"/>
        <v>37636</v>
      </c>
      <c r="BM432" s="4">
        <f t="shared" si="406"/>
        <v>2.4846689712938914E-5</v>
      </c>
      <c r="BN432" s="4">
        <f t="shared" si="407"/>
        <v>4.5433715979640056E-3</v>
      </c>
      <c r="BO432" s="4">
        <f t="shared" si="408"/>
        <v>1.7316209042883432E-2</v>
      </c>
      <c r="BP432" s="157">
        <f t="shared" si="409"/>
        <v>358763</v>
      </c>
      <c r="BQ432" s="164">
        <f t="shared" si="410"/>
        <v>8.6203203105703237E-5</v>
      </c>
      <c r="BR432" s="4">
        <f t="shared" si="411"/>
        <v>4.3309427797862697E-2</v>
      </c>
      <c r="BS432" s="4">
        <f t="shared" si="412"/>
        <v>6.0076923823263476E-2</v>
      </c>
    </row>
    <row r="433" spans="1:71" x14ac:dyDescent="0.35">
      <c r="A433">
        <v>1684</v>
      </c>
      <c r="B433" t="s">
        <v>70</v>
      </c>
      <c r="C433" t="s">
        <v>472</v>
      </c>
      <c r="J433" s="200">
        <v>5498075</v>
      </c>
      <c r="K433" s="4">
        <f t="shared" si="377"/>
        <v>8.9585684477726246E-4</v>
      </c>
      <c r="L433" s="200">
        <v>667639</v>
      </c>
      <c r="M433">
        <v>1684</v>
      </c>
      <c r="N433" t="s">
        <v>70</v>
      </c>
      <c r="O433" t="s">
        <v>472</v>
      </c>
      <c r="P433" s="200">
        <v>5665684</v>
      </c>
      <c r="Q433" s="4">
        <f t="shared" si="378"/>
        <v>9.363122251689369E-4</v>
      </c>
      <c r="R433">
        <v>1684</v>
      </c>
      <c r="S433" t="s">
        <v>70</v>
      </c>
      <c r="T433" t="s">
        <v>472</v>
      </c>
      <c r="U433" s="200">
        <v>5506098</v>
      </c>
      <c r="V433" s="4">
        <f t="shared" si="379"/>
        <v>9.3088088395530037E-4</v>
      </c>
      <c r="W433" s="163">
        <v>1684</v>
      </c>
      <c r="X433" s="163" t="s">
        <v>70</v>
      </c>
      <c r="Y433" s="8" t="s">
        <v>472</v>
      </c>
      <c r="Z433" s="11">
        <v>5659423</v>
      </c>
      <c r="AA433" s="161">
        <f t="shared" si="380"/>
        <v>9.350398690726046E-4</v>
      </c>
      <c r="AB433">
        <v>1684</v>
      </c>
      <c r="AC433" t="s">
        <v>70</v>
      </c>
      <c r="AD433" s="160">
        <v>5755565</v>
      </c>
      <c r="AE433" s="161">
        <f t="shared" si="381"/>
        <v>9.3363098384852789E-4</v>
      </c>
      <c r="AF433">
        <v>1684</v>
      </c>
      <c r="AG433" t="s">
        <v>70</v>
      </c>
      <c r="AH433" s="3">
        <v>5367570</v>
      </c>
      <c r="AI433" s="161">
        <f t="shared" si="382"/>
        <v>8.9987882539816139E-4</v>
      </c>
      <c r="AJ433">
        <v>1684</v>
      </c>
      <c r="AK433" t="s">
        <v>70</v>
      </c>
      <c r="AL433" s="3">
        <v>5098395</v>
      </c>
      <c r="AM433" s="161">
        <f t="shared" si="383"/>
        <v>8.9435773391772556E-4</v>
      </c>
      <c r="AN433" s="13">
        <v>1684</v>
      </c>
      <c r="AO433" s="13" t="s">
        <v>70</v>
      </c>
      <c r="AP433" s="3">
        <v>5218633</v>
      </c>
      <c r="AQ433" s="161">
        <f t="shared" si="384"/>
        <v>9.0395595817510188E-4</v>
      </c>
      <c r="AR433" s="179">
        <f t="shared" si="385"/>
        <v>159586</v>
      </c>
      <c r="AS433" s="4">
        <f t="shared" si="386"/>
        <v>5.4313412136365244E-6</v>
      </c>
      <c r="AT433" s="4">
        <f t="shared" si="387"/>
        <v>2.8983501564992124E-2</v>
      </c>
      <c r="AU433" s="4">
        <f t="shared" si="388"/>
        <v>5.8346253610438627E-3</v>
      </c>
      <c r="AV433" s="3">
        <f t="shared" si="389"/>
        <v>-153325</v>
      </c>
      <c r="AW433" s="164">
        <f t="shared" si="390"/>
        <v>-4.1589851173042284E-6</v>
      </c>
      <c r="AX433" s="4">
        <f t="shared" si="391"/>
        <v>-2.7091984465554175E-2</v>
      </c>
      <c r="AY433" s="4">
        <f t="shared" si="392"/>
        <v>-4.4479227622980519E-3</v>
      </c>
      <c r="AZ433" s="157">
        <f t="shared" si="393"/>
        <v>-96142</v>
      </c>
      <c r="BA433" s="164">
        <f t="shared" si="394"/>
        <v>1.4088852240767098E-6</v>
      </c>
      <c r="BB433" s="4">
        <f t="shared" si="395"/>
        <v>-1.6704181083872737E-2</v>
      </c>
      <c r="BC433" s="4">
        <f t="shared" si="396"/>
        <v>1.5090386335178515E-3</v>
      </c>
      <c r="BD433" s="157">
        <f t="shared" si="397"/>
        <v>387995</v>
      </c>
      <c r="BE433" s="4">
        <f t="shared" si="398"/>
        <v>3.37521584503665E-5</v>
      </c>
      <c r="BF433" s="4">
        <f t="shared" si="399"/>
        <v>7.2285037735884211E-2</v>
      </c>
      <c r="BG433" s="4">
        <f t="shared" si="400"/>
        <v>3.7507448222745418E-2</v>
      </c>
      <c r="BH433" s="157">
        <f t="shared" si="401"/>
        <v>269175</v>
      </c>
      <c r="BI433" s="4">
        <f t="shared" si="402"/>
        <v>5.5210914804358332E-6</v>
      </c>
      <c r="BJ433" s="4">
        <f t="shared" si="403"/>
        <v>5.2796026984962913E-2</v>
      </c>
      <c r="BK433" s="4">
        <f t="shared" si="404"/>
        <v>6.173247315982548E-3</v>
      </c>
      <c r="BL433" s="159">
        <f t="shared" si="405"/>
        <v>-120238</v>
      </c>
      <c r="BM433" s="4">
        <f t="shared" si="406"/>
        <v>-9.5982242573763258E-6</v>
      </c>
      <c r="BN433" s="4">
        <f t="shared" si="407"/>
        <v>-2.3040133306940727E-2</v>
      </c>
      <c r="BO433" s="4">
        <f t="shared" si="408"/>
        <v>-1.0618022007126469E-2</v>
      </c>
      <c r="BP433" s="157">
        <f t="shared" si="409"/>
        <v>287465</v>
      </c>
      <c r="BQ433" s="164">
        <f t="shared" si="410"/>
        <v>3.1083910897502717E-5</v>
      </c>
      <c r="BR433" s="4">
        <f t="shared" si="411"/>
        <v>5.5084348717374838E-2</v>
      </c>
      <c r="BS433" s="4">
        <f t="shared" si="412"/>
        <v>3.4386532459230242E-2</v>
      </c>
    </row>
    <row r="434" spans="1:71" x14ac:dyDescent="0.35">
      <c r="A434">
        <v>1685</v>
      </c>
      <c r="B434" t="s">
        <v>179</v>
      </c>
      <c r="C434" t="s">
        <v>472</v>
      </c>
      <c r="J434" s="200">
        <v>1927385</v>
      </c>
      <c r="K434" s="4">
        <f t="shared" si="377"/>
        <v>3.1404828867758697E-4</v>
      </c>
      <c r="L434" s="200">
        <v>254710</v>
      </c>
      <c r="M434">
        <v>1685</v>
      </c>
      <c r="N434" t="s">
        <v>179</v>
      </c>
      <c r="O434" t="s">
        <v>472</v>
      </c>
      <c r="P434" s="200">
        <v>2175043</v>
      </c>
      <c r="Q434" s="4">
        <f t="shared" si="378"/>
        <v>3.5944810038260517E-4</v>
      </c>
      <c r="R434">
        <v>1685</v>
      </c>
      <c r="S434" t="s">
        <v>179</v>
      </c>
      <c r="T434" t="s">
        <v>472</v>
      </c>
      <c r="U434" s="200">
        <v>2052407</v>
      </c>
      <c r="V434" s="4">
        <f t="shared" si="379"/>
        <v>3.4698736607958054E-4</v>
      </c>
      <c r="W434" s="163">
        <v>1685</v>
      </c>
      <c r="X434" s="163" t="s">
        <v>179</v>
      </c>
      <c r="Y434" s="8" t="s">
        <v>472</v>
      </c>
      <c r="Z434" s="11">
        <v>2113841</v>
      </c>
      <c r="AA434" s="161">
        <f t="shared" si="380"/>
        <v>3.4924507531603551E-4</v>
      </c>
      <c r="AB434">
        <v>1685</v>
      </c>
      <c r="AC434" t="s">
        <v>179</v>
      </c>
      <c r="AD434" s="160">
        <v>2087568</v>
      </c>
      <c r="AE434" s="161">
        <f t="shared" si="381"/>
        <v>3.3863194416025252E-4</v>
      </c>
      <c r="AF434">
        <v>1685</v>
      </c>
      <c r="AG434" t="s">
        <v>179</v>
      </c>
      <c r="AH434" s="3">
        <v>1751388</v>
      </c>
      <c r="AI434" s="161">
        <f t="shared" si="382"/>
        <v>2.9362206291793773E-4</v>
      </c>
      <c r="AJ434">
        <v>1685</v>
      </c>
      <c r="AK434" t="s">
        <v>179</v>
      </c>
      <c r="AL434" s="3">
        <v>1387643</v>
      </c>
      <c r="AM434" s="161">
        <f t="shared" si="383"/>
        <v>2.4341959557209564E-4</v>
      </c>
      <c r="AN434" s="13">
        <v>1685</v>
      </c>
      <c r="AO434" s="13" t="s">
        <v>179</v>
      </c>
      <c r="AP434" s="3">
        <v>1216976</v>
      </c>
      <c r="AQ434" s="161">
        <f t="shared" si="384"/>
        <v>2.108009331478383E-4</v>
      </c>
      <c r="AR434" s="179">
        <f t="shared" si="385"/>
        <v>122636</v>
      </c>
      <c r="AS434" s="4">
        <f t="shared" si="386"/>
        <v>1.2460734303024635E-5</v>
      </c>
      <c r="AT434" s="4">
        <f t="shared" si="387"/>
        <v>5.9752281102140072E-2</v>
      </c>
      <c r="AU434" s="4">
        <f t="shared" si="388"/>
        <v>3.5911204617654006E-2</v>
      </c>
      <c r="AV434" s="3">
        <f t="shared" si="389"/>
        <v>-61434</v>
      </c>
      <c r="AW434" s="164">
        <f t="shared" si="390"/>
        <v>-2.2577092364549681E-6</v>
      </c>
      <c r="AX434" s="4">
        <f t="shared" si="391"/>
        <v>-2.9062734614382066E-2</v>
      </c>
      <c r="AY434" s="4">
        <f t="shared" si="392"/>
        <v>-6.464541366580312E-3</v>
      </c>
      <c r="AZ434" s="157">
        <f t="shared" si="393"/>
        <v>26273</v>
      </c>
      <c r="BA434" s="164">
        <f t="shared" si="394"/>
        <v>1.0613131155782986E-5</v>
      </c>
      <c r="BB434" s="4">
        <f t="shared" si="395"/>
        <v>1.2585458294053175E-2</v>
      </c>
      <c r="BC434" s="4">
        <f t="shared" si="396"/>
        <v>3.134119901801255E-2</v>
      </c>
      <c r="BD434" s="157">
        <f t="shared" si="397"/>
        <v>336180</v>
      </c>
      <c r="BE434" s="4">
        <f t="shared" si="398"/>
        <v>4.5009881242314787E-5</v>
      </c>
      <c r="BF434" s="4">
        <f t="shared" si="399"/>
        <v>0.19195061288532295</v>
      </c>
      <c r="BG434" s="4">
        <f t="shared" si="400"/>
        <v>0.15329189092610615</v>
      </c>
      <c r="BH434" s="157">
        <f t="shared" si="401"/>
        <v>363745</v>
      </c>
      <c r="BI434" s="4">
        <f t="shared" si="402"/>
        <v>5.0202467345842098E-5</v>
      </c>
      <c r="BJ434" s="4">
        <f t="shared" si="403"/>
        <v>0.26213154247886522</v>
      </c>
      <c r="BK434" s="4">
        <f t="shared" si="404"/>
        <v>0.20623839764359977</v>
      </c>
      <c r="BL434" s="159">
        <f t="shared" si="405"/>
        <v>170667</v>
      </c>
      <c r="BM434" s="4">
        <f t="shared" si="406"/>
        <v>3.2618662424257339E-5</v>
      </c>
      <c r="BN434" s="4">
        <f t="shared" si="407"/>
        <v>0.14023859139374975</v>
      </c>
      <c r="BO434" s="4">
        <f t="shared" si="408"/>
        <v>0.15473680280808488</v>
      </c>
      <c r="BP434" s="157">
        <f t="shared" si="409"/>
        <v>835431</v>
      </c>
      <c r="BQ434" s="164">
        <f t="shared" si="410"/>
        <v>1.3844414216819721E-4</v>
      </c>
      <c r="BR434" s="4">
        <f t="shared" si="411"/>
        <v>0.68648108097448102</v>
      </c>
      <c r="BS434" s="4">
        <f t="shared" si="412"/>
        <v>0.65675298539169158</v>
      </c>
    </row>
    <row r="435" spans="1:71" x14ac:dyDescent="0.35">
      <c r="A435">
        <v>1702</v>
      </c>
      <c r="B435" t="s">
        <v>289</v>
      </c>
      <c r="C435" t="s">
        <v>471</v>
      </c>
      <c r="J435" s="200">
        <v>1084583</v>
      </c>
      <c r="K435" s="4">
        <f t="shared" si="377"/>
        <v>1.7672205349673434E-4</v>
      </c>
      <c r="L435" s="200">
        <v>170818</v>
      </c>
      <c r="M435">
        <v>1702</v>
      </c>
      <c r="N435" t="s">
        <v>289</v>
      </c>
      <c r="O435" t="s">
        <v>471</v>
      </c>
      <c r="P435" s="200">
        <v>1157746</v>
      </c>
      <c r="Q435" s="4">
        <f t="shared" si="378"/>
        <v>1.9132936701736914E-4</v>
      </c>
      <c r="R435">
        <v>1702</v>
      </c>
      <c r="S435" t="s">
        <v>289</v>
      </c>
      <c r="T435" t="s">
        <v>471</v>
      </c>
      <c r="U435" s="200">
        <v>1047921</v>
      </c>
      <c r="V435" s="4">
        <f t="shared" si="379"/>
        <v>1.771653223018047E-4</v>
      </c>
      <c r="W435" s="163">
        <v>1702</v>
      </c>
      <c r="X435" s="163" t="s">
        <v>289</v>
      </c>
      <c r="Y435" s="8" t="s">
        <v>471</v>
      </c>
      <c r="Z435" s="11">
        <v>1153850</v>
      </c>
      <c r="AA435" s="161">
        <f t="shared" si="380"/>
        <v>1.9063705839436721E-4</v>
      </c>
      <c r="AB435">
        <v>1702</v>
      </c>
      <c r="AC435" t="s">
        <v>289</v>
      </c>
      <c r="AD435" s="160">
        <v>1235427</v>
      </c>
      <c r="AE435" s="161">
        <f t="shared" si="381"/>
        <v>2.0040307519470901E-4</v>
      </c>
      <c r="AF435">
        <v>1702</v>
      </c>
      <c r="AG435" t="s">
        <v>537</v>
      </c>
      <c r="AH435" s="3">
        <v>1115311</v>
      </c>
      <c r="AI435" s="161">
        <f t="shared" si="382"/>
        <v>1.8698307663125936E-4</v>
      </c>
      <c r="AJ435">
        <v>1702</v>
      </c>
      <c r="AK435" t="s">
        <v>289</v>
      </c>
      <c r="AL435" s="3">
        <v>911303</v>
      </c>
      <c r="AM435" s="161">
        <f t="shared" si="383"/>
        <v>1.5986028661812689E-4</v>
      </c>
      <c r="AN435" s="13">
        <v>1702</v>
      </c>
      <c r="AO435" s="13" t="s">
        <v>289</v>
      </c>
      <c r="AP435" s="3">
        <v>853277</v>
      </c>
      <c r="AQ435" s="161">
        <f t="shared" si="384"/>
        <v>1.4780208305963964E-4</v>
      </c>
      <c r="AR435" s="179">
        <f t="shared" si="385"/>
        <v>109825</v>
      </c>
      <c r="AS435" s="4">
        <f t="shared" si="386"/>
        <v>1.4164044715564444E-5</v>
      </c>
      <c r="AT435" s="4">
        <f t="shared" si="387"/>
        <v>0.10480274753535811</v>
      </c>
      <c r="AU435" s="4">
        <f t="shared" si="388"/>
        <v>7.9948177959091274E-2</v>
      </c>
      <c r="AV435" s="3">
        <f t="shared" si="389"/>
        <v>-105929</v>
      </c>
      <c r="AW435" s="164">
        <f t="shared" si="390"/>
        <v>-1.3471736092562507E-5</v>
      </c>
      <c r="AX435" s="4">
        <f t="shared" si="391"/>
        <v>-9.180482731724228E-2</v>
      </c>
      <c r="AY435" s="4">
        <f t="shared" si="392"/>
        <v>-7.0666932263997631E-2</v>
      </c>
      <c r="AZ435" s="157">
        <f t="shared" si="393"/>
        <v>-81577</v>
      </c>
      <c r="BA435" s="164">
        <f t="shared" si="394"/>
        <v>-9.7660168003417991E-6</v>
      </c>
      <c r="BB435" s="4">
        <f t="shared" si="395"/>
        <v>-6.6031420715266867E-2</v>
      </c>
      <c r="BC435" s="4">
        <f t="shared" si="396"/>
        <v>-4.8731870959830656E-2</v>
      </c>
      <c r="BD435" s="157">
        <f t="shared" si="397"/>
        <v>120116</v>
      </c>
      <c r="BE435" s="4">
        <f t="shared" si="398"/>
        <v>1.3419998563449649E-5</v>
      </c>
      <c r="BF435" s="4">
        <f t="shared" si="399"/>
        <v>0.1076973149193364</v>
      </c>
      <c r="BG435" s="4">
        <f t="shared" si="400"/>
        <v>7.1771193442894329E-2</v>
      </c>
      <c r="BH435" s="157">
        <f t="shared" si="401"/>
        <v>204008</v>
      </c>
      <c r="BI435" s="4">
        <f t="shared" si="402"/>
        <v>2.712279001313247E-5</v>
      </c>
      <c r="BJ435" s="4">
        <f t="shared" si="403"/>
        <v>0.22386407155468599</v>
      </c>
      <c r="BK435" s="4">
        <f t="shared" si="404"/>
        <v>0.1696655910415274</v>
      </c>
      <c r="BL435" s="159">
        <f t="shared" si="405"/>
        <v>58026</v>
      </c>
      <c r="BM435" s="4">
        <f t="shared" si="406"/>
        <v>1.2058203558487244E-5</v>
      </c>
      <c r="BN435" s="4">
        <f t="shared" si="407"/>
        <v>6.8003708057289725E-2</v>
      </c>
      <c r="BO435" s="4">
        <f t="shared" si="408"/>
        <v>8.1583448006085524E-2</v>
      </c>
      <c r="BP435" s="157">
        <f t="shared" si="409"/>
        <v>194644</v>
      </c>
      <c r="BQ435" s="164">
        <f t="shared" si="410"/>
        <v>4.2834975334727564E-5</v>
      </c>
      <c r="BR435" s="4">
        <f t="shared" si="411"/>
        <v>0.22811349655504601</v>
      </c>
      <c r="BS435" s="4">
        <f t="shared" si="412"/>
        <v>0.28981306926129868</v>
      </c>
    </row>
    <row r="437" spans="1:71" x14ac:dyDescent="0.35">
      <c r="A437">
        <v>501</v>
      </c>
      <c r="B437" t="s">
        <v>58</v>
      </c>
      <c r="C437" t="s">
        <v>472</v>
      </c>
      <c r="G437" s="200">
        <v>3126449</v>
      </c>
      <c r="H437" s="4">
        <f>+G437/G$5</f>
        <v>5.2014935438695264E-4</v>
      </c>
      <c r="I437" s="200">
        <v>180468</v>
      </c>
      <c r="J437" s="200">
        <v>3016845</v>
      </c>
      <c r="K437" s="4">
        <f>+J437/J$5</f>
        <v>4.9156500100163434E-4</v>
      </c>
      <c r="L437" s="200">
        <v>95173</v>
      </c>
      <c r="M437">
        <v>501</v>
      </c>
      <c r="N437" t="s">
        <v>58</v>
      </c>
      <c r="O437" t="s">
        <v>472</v>
      </c>
      <c r="P437" s="200">
        <v>2984159</v>
      </c>
      <c r="Q437" s="4">
        <f>+P437/P$5</f>
        <v>4.9316279438597519E-4</v>
      </c>
      <c r="R437">
        <v>501</v>
      </c>
      <c r="S437" t="s">
        <v>58</v>
      </c>
      <c r="T437" t="s">
        <v>472</v>
      </c>
      <c r="U437" s="200">
        <v>2991764</v>
      </c>
      <c r="V437" s="4">
        <f>+U437/U$5</f>
        <v>5.0579846506648544E-4</v>
      </c>
      <c r="W437" s="163">
        <v>501</v>
      </c>
      <c r="X437" s="163" t="s">
        <v>58</v>
      </c>
      <c r="Y437" s="8" t="s">
        <v>472</v>
      </c>
      <c r="Z437" s="11">
        <v>2975435</v>
      </c>
      <c r="AA437" s="161">
        <f>+Z437/Z$5</f>
        <v>4.9159611374411229E-4</v>
      </c>
      <c r="AB437">
        <v>501</v>
      </c>
      <c r="AC437" t="s">
        <v>58</v>
      </c>
      <c r="AD437" s="160">
        <v>3118428</v>
      </c>
      <c r="AE437" s="161">
        <f>+AD437/AD$5</f>
        <v>5.0585146752765318E-4</v>
      </c>
      <c r="AF437">
        <v>501</v>
      </c>
      <c r="AG437" t="s">
        <v>58</v>
      </c>
      <c r="AH437" s="3">
        <v>3022703</v>
      </c>
      <c r="AI437" s="161">
        <f>+AH437/AH$5</f>
        <v>5.0675937624800396E-4</v>
      </c>
      <c r="AJ437">
        <v>501</v>
      </c>
      <c r="AK437" t="s">
        <v>58</v>
      </c>
      <c r="AL437" s="3">
        <v>2811509</v>
      </c>
      <c r="AM437" s="161">
        <f>+AL437/AL$5</f>
        <v>4.9319341050061652E-4</v>
      </c>
      <c r="AN437" s="13">
        <v>501</v>
      </c>
      <c r="AO437" s="13" t="s">
        <v>58</v>
      </c>
      <c r="AP437" s="3">
        <v>2741704</v>
      </c>
      <c r="AQ437" s="161">
        <f>+AP437/AP$5</f>
        <v>4.7490974482254444E-4</v>
      </c>
      <c r="AR437" s="179">
        <f t="shared" ref="AR437:AS439" si="413">+P437-U437</f>
        <v>-7605</v>
      </c>
      <c r="AS437" s="4">
        <f t="shared" si="413"/>
        <v>-1.263567068051025E-5</v>
      </c>
      <c r="AT437" s="4">
        <f t="shared" ref="AT437:AU439" si="414">+AR437/U437</f>
        <v>-2.5419785785242418E-3</v>
      </c>
      <c r="AU437" s="4">
        <f t="shared" si="414"/>
        <v>-2.4981631130195969E-2</v>
      </c>
      <c r="AV437" s="3">
        <f t="shared" ref="AV437:AW439" si="415">+U437-Z437</f>
        <v>16329</v>
      </c>
      <c r="AW437" s="164">
        <f t="shared" si="415"/>
        <v>1.4202351322373154E-5</v>
      </c>
      <c r="AX437" s="4">
        <f t="shared" ref="AX437:AY439" si="416">+AV437/Z437</f>
        <v>5.4879370579427886E-3</v>
      </c>
      <c r="AY437" s="4">
        <f t="shared" si="416"/>
        <v>2.8890283965437982E-2</v>
      </c>
      <c r="AZ437" s="157">
        <f t="shared" ref="AZ437:BA439" si="417">+Z437-AD437</f>
        <v>-142993</v>
      </c>
      <c r="BA437" s="164">
        <f t="shared" si="417"/>
        <v>-1.4255353783540893E-5</v>
      </c>
      <c r="BB437" s="4">
        <f t="shared" ref="BB437:BC439" si="418">+AZ437/AD437</f>
        <v>-4.5854193202472526E-2</v>
      </c>
      <c r="BC437" s="4">
        <f t="shared" si="418"/>
        <v>-2.8180908228286599E-2</v>
      </c>
      <c r="BD437" s="157">
        <f t="shared" ref="BD437:BE439" si="419">+AD437-AH437</f>
        <v>95725</v>
      </c>
      <c r="BE437" s="4">
        <f t="shared" si="419"/>
        <v>-9.0790872035078143E-7</v>
      </c>
      <c r="BF437" s="4">
        <f t="shared" ref="BF437:BG439" si="420">+BD437/AH437</f>
        <v>3.1668675354475775E-2</v>
      </c>
      <c r="BG437" s="4">
        <f t="shared" si="420"/>
        <v>-1.7915972804940429E-3</v>
      </c>
      <c r="BH437" s="157">
        <f t="shared" ref="BH437:BI439" si="421">+AH437-AL437</f>
        <v>211194</v>
      </c>
      <c r="BI437" s="4">
        <f t="shared" si="421"/>
        <v>1.3565965747387439E-5</v>
      </c>
      <c r="BJ437" s="4">
        <f t="shared" ref="BJ437:BK439" si="422">+BH437/AL437</f>
        <v>7.5117668127685167E-2</v>
      </c>
      <c r="BK437" s="4">
        <f t="shared" si="422"/>
        <v>2.7506380779940449E-2</v>
      </c>
      <c r="BL437" s="159">
        <f t="shared" ref="BL437:BM439" si="423">+AL437-AP437</f>
        <v>69805</v>
      </c>
      <c r="BM437" s="4">
        <f t="shared" si="423"/>
        <v>1.8283665678072087E-5</v>
      </c>
      <c r="BN437" s="4">
        <f t="shared" ref="BN437:BO439" si="424">+BL437/AP437</f>
        <v>2.5460443578154315E-2</v>
      </c>
      <c r="BO437" s="4">
        <f t="shared" si="424"/>
        <v>3.8499243019121436E-2</v>
      </c>
      <c r="BP437" s="157">
        <f>+U437-AP437</f>
        <v>250060</v>
      </c>
      <c r="BQ437" s="164">
        <f>+AA437-AQ437</f>
        <v>1.6686368921567851E-5</v>
      </c>
      <c r="BR437" s="4">
        <f t="shared" ref="BR437:BS439" si="425">+BP437/AP437</f>
        <v>9.1206052878064159E-2</v>
      </c>
      <c r="BS437" s="4">
        <f t="shared" si="425"/>
        <v>3.5135873928640711E-2</v>
      </c>
    </row>
    <row r="438" spans="1:71" x14ac:dyDescent="0.35">
      <c r="A438">
        <v>530</v>
      </c>
      <c r="B438" t="s">
        <v>150</v>
      </c>
      <c r="C438" t="s">
        <v>472</v>
      </c>
      <c r="G438" s="200">
        <v>11429464</v>
      </c>
      <c r="H438" s="4">
        <f>+G438/G$5</f>
        <v>1.9015273623810647E-3</v>
      </c>
      <c r="I438" s="200">
        <v>957209</v>
      </c>
      <c r="J438" s="200">
        <v>11433663</v>
      </c>
      <c r="K438" s="4">
        <f>+J438/J$5</f>
        <v>1.8630020979027257E-3</v>
      </c>
      <c r="L438" s="200">
        <v>825161</v>
      </c>
      <c r="M438">
        <v>530</v>
      </c>
      <c r="N438" t="s">
        <v>150</v>
      </c>
      <c r="O438" t="s">
        <v>472</v>
      </c>
      <c r="P438" s="200">
        <v>10936767</v>
      </c>
      <c r="Q438" s="4">
        <f>+P438/P$5</f>
        <v>1.8074125994185695E-3</v>
      </c>
      <c r="R438">
        <v>530</v>
      </c>
      <c r="S438" t="s">
        <v>150</v>
      </c>
      <c r="T438" t="s">
        <v>472</v>
      </c>
      <c r="U438" s="200">
        <v>10702670</v>
      </c>
      <c r="V438" s="4">
        <f>+U438/U$5</f>
        <v>1.8094321805172872E-3</v>
      </c>
      <c r="W438" s="163">
        <v>530</v>
      </c>
      <c r="X438" s="163" t="s">
        <v>150</v>
      </c>
      <c r="Y438" s="8" t="s">
        <v>472</v>
      </c>
      <c r="Z438" s="11">
        <v>11086361</v>
      </c>
      <c r="AA438" s="161">
        <f>+Z438/Z$5</f>
        <v>1.8316689771963731E-3</v>
      </c>
      <c r="AB438">
        <v>530</v>
      </c>
      <c r="AC438" t="s">
        <v>150</v>
      </c>
      <c r="AD438" s="160">
        <v>11484621</v>
      </c>
      <c r="AE438" s="161">
        <f>+AD438/AD$5</f>
        <v>1.8629618470745208E-3</v>
      </c>
      <c r="AF438">
        <v>530</v>
      </c>
      <c r="AG438" t="s">
        <v>150</v>
      </c>
      <c r="AH438" s="3">
        <v>11427126</v>
      </c>
      <c r="AI438" s="161">
        <f>+AH438/AH$5</f>
        <v>1.9157698404597965E-3</v>
      </c>
      <c r="AJ438">
        <v>530</v>
      </c>
      <c r="AK438" t="s">
        <v>150</v>
      </c>
      <c r="AL438" s="3">
        <v>10987370</v>
      </c>
      <c r="AM438" s="161">
        <f>+AL438/AL$5</f>
        <v>1.9273985901279915E-3</v>
      </c>
      <c r="AN438" s="13">
        <v>530</v>
      </c>
      <c r="AO438" s="13" t="s">
        <v>150</v>
      </c>
      <c r="AP438" s="3">
        <v>10898429</v>
      </c>
      <c r="AQ438" s="161">
        <f>+AP438/AP$5</f>
        <v>1.8877931882349875E-3</v>
      </c>
      <c r="AR438" s="179">
        <f t="shared" si="413"/>
        <v>234097</v>
      </c>
      <c r="AS438" s="4">
        <f t="shared" si="413"/>
        <v>-2.0195810987177782E-6</v>
      </c>
      <c r="AT438" s="4">
        <f t="shared" si="414"/>
        <v>2.1872766328402165E-2</v>
      </c>
      <c r="AU438" s="4">
        <f t="shared" si="414"/>
        <v>-1.1161408095109776E-3</v>
      </c>
      <c r="AV438" s="3">
        <f t="shared" si="415"/>
        <v>-383691</v>
      </c>
      <c r="AW438" s="164">
        <f t="shared" si="415"/>
        <v>-2.2236796679085897E-5</v>
      </c>
      <c r="AX438" s="4">
        <f t="shared" si="416"/>
        <v>-3.4609282522912614E-2</v>
      </c>
      <c r="AY438" s="4">
        <f t="shared" si="416"/>
        <v>-1.2140183054867502E-2</v>
      </c>
      <c r="AZ438" s="157">
        <f t="shared" si="417"/>
        <v>-398260</v>
      </c>
      <c r="BA438" s="164">
        <f t="shared" si="417"/>
        <v>-3.1292869878147634E-5</v>
      </c>
      <c r="BB438" s="4">
        <f t="shared" si="418"/>
        <v>-3.4677678958670036E-2</v>
      </c>
      <c r="BC438" s="4">
        <f t="shared" si="418"/>
        <v>-1.6797375602344195E-2</v>
      </c>
      <c r="BD438" s="157">
        <f t="shared" si="419"/>
        <v>57495</v>
      </c>
      <c r="BE438" s="4">
        <f t="shared" si="419"/>
        <v>-5.2807993385275715E-5</v>
      </c>
      <c r="BF438" s="4">
        <f t="shared" si="420"/>
        <v>5.0314488524936191E-3</v>
      </c>
      <c r="BG438" s="4">
        <f t="shared" si="420"/>
        <v>-2.7564894419990178E-2</v>
      </c>
      <c r="BH438" s="157">
        <f t="shared" si="421"/>
        <v>439756</v>
      </c>
      <c r="BI438" s="4">
        <f t="shared" si="421"/>
        <v>-1.1628749668194998E-5</v>
      </c>
      <c r="BJ438" s="4">
        <f t="shared" si="422"/>
        <v>4.0023772749984754E-2</v>
      </c>
      <c r="BK438" s="4">
        <f t="shared" si="422"/>
        <v>-6.0333911873530922E-3</v>
      </c>
      <c r="BL438" s="159">
        <f t="shared" si="423"/>
        <v>88941</v>
      </c>
      <c r="BM438" s="4">
        <f t="shared" si="423"/>
        <v>3.9605401893003968E-5</v>
      </c>
      <c r="BN438" s="4">
        <f t="shared" si="424"/>
        <v>8.1609009885736748E-3</v>
      </c>
      <c r="BO438" s="4">
        <f t="shared" si="424"/>
        <v>2.0979735566284918E-2</v>
      </c>
      <c r="BP438" s="157">
        <f>+U438-AP438</f>
        <v>-195759</v>
      </c>
      <c r="BQ438" s="164">
        <f>+AA438-AQ438</f>
        <v>-5.6124211038614379E-5</v>
      </c>
      <c r="BR438" s="4">
        <f t="shared" si="425"/>
        <v>-1.7962130138206158E-2</v>
      </c>
      <c r="BS438" s="4">
        <f t="shared" si="425"/>
        <v>-2.97300633291766E-2</v>
      </c>
    </row>
    <row r="439" spans="1:71" x14ac:dyDescent="0.35">
      <c r="A439">
        <v>614</v>
      </c>
      <c r="B439" t="s">
        <v>359</v>
      </c>
      <c r="C439" t="s">
        <v>471</v>
      </c>
      <c r="G439" s="200">
        <v>2048869</v>
      </c>
      <c r="H439" s="4">
        <f>+G439/G$5</f>
        <v>3.4087166864818242E-4</v>
      </c>
      <c r="I439" s="200">
        <v>171577</v>
      </c>
      <c r="J439" s="200">
        <v>1855356</v>
      </c>
      <c r="K439" s="4">
        <f>+J439/J$5</f>
        <v>3.0231187681116804E-4</v>
      </c>
      <c r="L439" s="200">
        <v>135593</v>
      </c>
      <c r="M439">
        <v>614</v>
      </c>
      <c r="N439" t="s">
        <v>359</v>
      </c>
      <c r="O439" t="s">
        <v>471</v>
      </c>
      <c r="P439" s="200">
        <v>1726140</v>
      </c>
      <c r="Q439" s="4">
        <f>+P439/P$5</f>
        <v>2.8526228860506671E-4</v>
      </c>
      <c r="R439">
        <v>614</v>
      </c>
      <c r="S439" t="s">
        <v>359</v>
      </c>
      <c r="T439" t="s">
        <v>471</v>
      </c>
      <c r="U439" s="200">
        <v>1661965</v>
      </c>
      <c r="V439" s="4">
        <f>+U439/U$5</f>
        <v>2.8097782645764219E-4</v>
      </c>
      <c r="W439" s="163">
        <v>614</v>
      </c>
      <c r="X439" s="163" t="s">
        <v>359</v>
      </c>
      <c r="Y439" s="8" t="s">
        <v>471</v>
      </c>
      <c r="Z439" s="11">
        <v>1751461</v>
      </c>
      <c r="AA439" s="161">
        <f>+Z439/Z$5</f>
        <v>2.8937329196382263E-4</v>
      </c>
      <c r="AB439">
        <v>614</v>
      </c>
      <c r="AC439" t="s">
        <v>359</v>
      </c>
      <c r="AD439" s="160">
        <v>1831439</v>
      </c>
      <c r="AE439" s="161">
        <f>+AD439/AD$5</f>
        <v>2.9708433410595902E-4</v>
      </c>
      <c r="AF439">
        <v>614</v>
      </c>
      <c r="AG439" t="s">
        <v>359</v>
      </c>
      <c r="AH439" s="3">
        <v>1713515</v>
      </c>
      <c r="AI439" s="161">
        <f>+AH439/AH$5</f>
        <v>2.8727261414422737E-4</v>
      </c>
      <c r="AJ439">
        <v>614</v>
      </c>
      <c r="AK439" t="s">
        <v>359</v>
      </c>
      <c r="AL439" s="3">
        <v>1533637</v>
      </c>
      <c r="AM439" s="161">
        <f>+AL439/AL$5</f>
        <v>2.6902978525053062E-4</v>
      </c>
      <c r="AN439" s="13">
        <v>614</v>
      </c>
      <c r="AO439" s="13" t="s">
        <v>359</v>
      </c>
      <c r="AP439" s="3">
        <v>1392794</v>
      </c>
      <c r="AQ439" s="161">
        <f>+AP439/AP$5</f>
        <v>2.4125559984971789E-4</v>
      </c>
      <c r="AR439" s="179">
        <f t="shared" si="413"/>
        <v>64175</v>
      </c>
      <c r="AS439" s="4">
        <f t="shared" si="413"/>
        <v>4.2844621474245111E-6</v>
      </c>
      <c r="AT439" s="4">
        <f t="shared" si="414"/>
        <v>3.8613929896237284E-2</v>
      </c>
      <c r="AU439" s="4">
        <f t="shared" si="414"/>
        <v>1.5248399496286943E-2</v>
      </c>
      <c r="AV439" s="3">
        <f t="shared" si="415"/>
        <v>-89496</v>
      </c>
      <c r="AW439" s="164">
        <f t="shared" si="415"/>
        <v>-8.3954655061804404E-6</v>
      </c>
      <c r="AX439" s="4">
        <f t="shared" si="416"/>
        <v>-5.1097911971776704E-2</v>
      </c>
      <c r="AY439" s="4">
        <f t="shared" si="416"/>
        <v>-2.9012579043507715E-2</v>
      </c>
      <c r="AZ439" s="157">
        <f t="shared" si="417"/>
        <v>-79978</v>
      </c>
      <c r="BA439" s="164">
        <f t="shared" si="417"/>
        <v>-7.7110421421363868E-6</v>
      </c>
      <c r="BB439" s="4">
        <f t="shared" si="418"/>
        <v>-4.3669486125391017E-2</v>
      </c>
      <c r="BC439" s="4">
        <f t="shared" si="418"/>
        <v>-2.5955734641282507E-2</v>
      </c>
      <c r="BD439" s="157">
        <f t="shared" si="419"/>
        <v>117924</v>
      </c>
      <c r="BE439" s="4">
        <f t="shared" si="419"/>
        <v>9.8117199617316487E-6</v>
      </c>
      <c r="BF439" s="4">
        <f t="shared" si="420"/>
        <v>6.8819940298159049E-2</v>
      </c>
      <c r="BG439" s="4">
        <f t="shared" si="420"/>
        <v>3.4154734835968738E-2</v>
      </c>
      <c r="BH439" s="157">
        <f t="shared" si="421"/>
        <v>179878</v>
      </c>
      <c r="BI439" s="4">
        <f t="shared" si="421"/>
        <v>1.8242828893696755E-5</v>
      </c>
      <c r="BJ439" s="4">
        <f t="shared" si="422"/>
        <v>0.11728851090577497</v>
      </c>
      <c r="BK439" s="4">
        <f t="shared" si="422"/>
        <v>6.7809699497430556E-2</v>
      </c>
      <c r="BL439" s="159">
        <f t="shared" si="423"/>
        <v>140843</v>
      </c>
      <c r="BM439" s="4">
        <f t="shared" si="423"/>
        <v>2.7774185400812726E-5</v>
      </c>
      <c r="BN439" s="4">
        <f t="shared" si="424"/>
        <v>0.10112263550819432</v>
      </c>
      <c r="BO439" s="4">
        <f t="shared" si="424"/>
        <v>0.11512348487709187</v>
      </c>
      <c r="BP439" s="157">
        <f>+U439-AP439</f>
        <v>269171</v>
      </c>
      <c r="BQ439" s="164">
        <f>+AA439-AQ439</f>
        <v>4.8117692114104743E-5</v>
      </c>
      <c r="BR439" s="4">
        <f t="shared" si="425"/>
        <v>0.19325973546698219</v>
      </c>
      <c r="BS439" s="4">
        <f t="shared" si="425"/>
        <v>0.19944694400493937</v>
      </c>
    </row>
  </sheetData>
  <sortState xmlns:xlrd2="http://schemas.microsoft.com/office/spreadsheetml/2017/richdata2" ref="A6:BS343">
    <sortCondition ref="A6:A343"/>
  </sortState>
  <mergeCells count="24">
    <mergeCell ref="D3:F3"/>
    <mergeCell ref="G3:I3"/>
    <mergeCell ref="J3:L3"/>
    <mergeCell ref="BR3:BS3"/>
    <mergeCell ref="BH3:BI3"/>
    <mergeCell ref="BJ3:BK3"/>
    <mergeCell ref="BL3:BM3"/>
    <mergeCell ref="BN3:BO3"/>
    <mergeCell ref="BP3:BQ3"/>
    <mergeCell ref="AX3:AY3"/>
    <mergeCell ref="AZ3:BA3"/>
    <mergeCell ref="BB3:BC3"/>
    <mergeCell ref="BD3:BE3"/>
    <mergeCell ref="BF3:BG3"/>
    <mergeCell ref="AL3:AM3"/>
    <mergeCell ref="AP3:AQ3"/>
    <mergeCell ref="AR3:AS3"/>
    <mergeCell ref="AT3:AU3"/>
    <mergeCell ref="AV3:AW3"/>
    <mergeCell ref="P3:Q3"/>
    <mergeCell ref="U3:V3"/>
    <mergeCell ref="Z3:AA3"/>
    <mergeCell ref="AD3:AE3"/>
    <mergeCell ref="AH3:AI3"/>
  </mergeCells>
  <pageMargins left="0.7" right="0.7" top="0.75" bottom="0.75" header="0.3" footer="0.3"/>
  <pageSetup paperSize="9" orientation="portrait" r:id="rId1"/>
  <ignoredErrors>
    <ignoredError sqref="H347" formula="1"/>
  </ignoredError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F6DFF0-464F-40C0-99D6-6A82EA8D0B43}">
  <sheetPr codeName="Blad6">
    <tabColor theme="0" tint="-0.499984740745262"/>
  </sheetPr>
  <dimension ref="A1:L361"/>
  <sheetViews>
    <sheetView workbookViewId="0">
      <selection activeCell="C8" sqref="C8"/>
    </sheetView>
  </sheetViews>
  <sheetFormatPr defaultRowHeight="14.5" x14ac:dyDescent="0.35"/>
  <cols>
    <col min="1" max="1" width="5.54296875" bestFit="1" customWidth="1"/>
    <col min="2" max="2" width="32.54296875" bestFit="1" customWidth="1"/>
    <col min="3" max="10" width="17.7265625" customWidth="1"/>
    <col min="248" max="248" width="5.54296875" bestFit="1" customWidth="1"/>
    <col min="249" max="249" width="32.54296875" bestFit="1" customWidth="1"/>
    <col min="250" max="266" width="17.7265625" customWidth="1"/>
    <col min="504" max="504" width="5.54296875" bestFit="1" customWidth="1"/>
    <col min="505" max="505" width="32.54296875" bestFit="1" customWidth="1"/>
    <col min="506" max="522" width="17.7265625" customWidth="1"/>
    <col min="760" max="760" width="5.54296875" bestFit="1" customWidth="1"/>
    <col min="761" max="761" width="32.54296875" bestFit="1" customWidth="1"/>
    <col min="762" max="778" width="17.7265625" customWidth="1"/>
    <col min="1016" max="1016" width="5.54296875" bestFit="1" customWidth="1"/>
    <col min="1017" max="1017" width="32.54296875" bestFit="1" customWidth="1"/>
    <col min="1018" max="1034" width="17.7265625" customWidth="1"/>
    <col min="1272" max="1272" width="5.54296875" bestFit="1" customWidth="1"/>
    <col min="1273" max="1273" width="32.54296875" bestFit="1" customWidth="1"/>
    <col min="1274" max="1290" width="17.7265625" customWidth="1"/>
    <col min="1528" max="1528" width="5.54296875" bestFit="1" customWidth="1"/>
    <col min="1529" max="1529" width="32.54296875" bestFit="1" customWidth="1"/>
    <col min="1530" max="1546" width="17.7265625" customWidth="1"/>
    <col min="1784" max="1784" width="5.54296875" bestFit="1" customWidth="1"/>
    <col min="1785" max="1785" width="32.54296875" bestFit="1" customWidth="1"/>
    <col min="1786" max="1802" width="17.7265625" customWidth="1"/>
    <col min="2040" max="2040" width="5.54296875" bestFit="1" customWidth="1"/>
    <col min="2041" max="2041" width="32.54296875" bestFit="1" customWidth="1"/>
    <col min="2042" max="2058" width="17.7265625" customWidth="1"/>
    <col min="2296" max="2296" width="5.54296875" bestFit="1" customWidth="1"/>
    <col min="2297" max="2297" width="32.54296875" bestFit="1" customWidth="1"/>
    <col min="2298" max="2314" width="17.7265625" customWidth="1"/>
    <col min="2552" max="2552" width="5.54296875" bestFit="1" customWidth="1"/>
    <col min="2553" max="2553" width="32.54296875" bestFit="1" customWidth="1"/>
    <col min="2554" max="2570" width="17.7265625" customWidth="1"/>
    <col min="2808" max="2808" width="5.54296875" bestFit="1" customWidth="1"/>
    <col min="2809" max="2809" width="32.54296875" bestFit="1" customWidth="1"/>
    <col min="2810" max="2826" width="17.7265625" customWidth="1"/>
    <col min="3064" max="3064" width="5.54296875" bestFit="1" customWidth="1"/>
    <col min="3065" max="3065" width="32.54296875" bestFit="1" customWidth="1"/>
    <col min="3066" max="3082" width="17.7265625" customWidth="1"/>
    <col min="3320" max="3320" width="5.54296875" bestFit="1" customWidth="1"/>
    <col min="3321" max="3321" width="32.54296875" bestFit="1" customWidth="1"/>
    <col min="3322" max="3338" width="17.7265625" customWidth="1"/>
    <col min="3576" max="3576" width="5.54296875" bestFit="1" customWidth="1"/>
    <col min="3577" max="3577" width="32.54296875" bestFit="1" customWidth="1"/>
    <col min="3578" max="3594" width="17.7265625" customWidth="1"/>
    <col min="3832" max="3832" width="5.54296875" bestFit="1" customWidth="1"/>
    <col min="3833" max="3833" width="32.54296875" bestFit="1" customWidth="1"/>
    <col min="3834" max="3850" width="17.7265625" customWidth="1"/>
    <col min="4088" max="4088" width="5.54296875" bestFit="1" customWidth="1"/>
    <col min="4089" max="4089" width="32.54296875" bestFit="1" customWidth="1"/>
    <col min="4090" max="4106" width="17.7265625" customWidth="1"/>
    <col min="4344" max="4344" width="5.54296875" bestFit="1" customWidth="1"/>
    <col min="4345" max="4345" width="32.54296875" bestFit="1" customWidth="1"/>
    <col min="4346" max="4362" width="17.7265625" customWidth="1"/>
    <col min="4600" max="4600" width="5.54296875" bestFit="1" customWidth="1"/>
    <col min="4601" max="4601" width="32.54296875" bestFit="1" customWidth="1"/>
    <col min="4602" max="4618" width="17.7265625" customWidth="1"/>
    <col min="4856" max="4856" width="5.54296875" bestFit="1" customWidth="1"/>
    <col min="4857" max="4857" width="32.54296875" bestFit="1" customWidth="1"/>
    <col min="4858" max="4874" width="17.7265625" customWidth="1"/>
    <col min="5112" max="5112" width="5.54296875" bestFit="1" customWidth="1"/>
    <col min="5113" max="5113" width="32.54296875" bestFit="1" customWidth="1"/>
    <col min="5114" max="5130" width="17.7265625" customWidth="1"/>
    <col min="5368" max="5368" width="5.54296875" bestFit="1" customWidth="1"/>
    <col min="5369" max="5369" width="32.54296875" bestFit="1" customWidth="1"/>
    <col min="5370" max="5386" width="17.7265625" customWidth="1"/>
    <col min="5624" max="5624" width="5.54296875" bestFit="1" customWidth="1"/>
    <col min="5625" max="5625" width="32.54296875" bestFit="1" customWidth="1"/>
    <col min="5626" max="5642" width="17.7265625" customWidth="1"/>
    <col min="5880" max="5880" width="5.54296875" bestFit="1" customWidth="1"/>
    <col min="5881" max="5881" width="32.54296875" bestFit="1" customWidth="1"/>
    <col min="5882" max="5898" width="17.7265625" customWidth="1"/>
    <col min="6136" max="6136" width="5.54296875" bestFit="1" customWidth="1"/>
    <col min="6137" max="6137" width="32.54296875" bestFit="1" customWidth="1"/>
    <col min="6138" max="6154" width="17.7265625" customWidth="1"/>
    <col min="6392" max="6392" width="5.54296875" bestFit="1" customWidth="1"/>
    <col min="6393" max="6393" width="32.54296875" bestFit="1" customWidth="1"/>
    <col min="6394" max="6410" width="17.7265625" customWidth="1"/>
    <col min="6648" max="6648" width="5.54296875" bestFit="1" customWidth="1"/>
    <col min="6649" max="6649" width="32.54296875" bestFit="1" customWidth="1"/>
    <col min="6650" max="6666" width="17.7265625" customWidth="1"/>
    <col min="6904" max="6904" width="5.54296875" bestFit="1" customWidth="1"/>
    <col min="6905" max="6905" width="32.54296875" bestFit="1" customWidth="1"/>
    <col min="6906" max="6922" width="17.7265625" customWidth="1"/>
    <col min="7160" max="7160" width="5.54296875" bestFit="1" customWidth="1"/>
    <col min="7161" max="7161" width="32.54296875" bestFit="1" customWidth="1"/>
    <col min="7162" max="7178" width="17.7265625" customWidth="1"/>
    <col min="7416" max="7416" width="5.54296875" bestFit="1" customWidth="1"/>
    <col min="7417" max="7417" width="32.54296875" bestFit="1" customWidth="1"/>
    <col min="7418" max="7434" width="17.7265625" customWidth="1"/>
    <col min="7672" max="7672" width="5.54296875" bestFit="1" customWidth="1"/>
    <col min="7673" max="7673" width="32.54296875" bestFit="1" customWidth="1"/>
    <col min="7674" max="7690" width="17.7265625" customWidth="1"/>
    <col min="7928" max="7928" width="5.54296875" bestFit="1" customWidth="1"/>
    <col min="7929" max="7929" width="32.54296875" bestFit="1" customWidth="1"/>
    <col min="7930" max="7946" width="17.7265625" customWidth="1"/>
    <col min="8184" max="8184" width="5.54296875" bestFit="1" customWidth="1"/>
    <col min="8185" max="8185" width="32.54296875" bestFit="1" customWidth="1"/>
    <col min="8186" max="8202" width="17.7265625" customWidth="1"/>
    <col min="8440" max="8440" width="5.54296875" bestFit="1" customWidth="1"/>
    <col min="8441" max="8441" width="32.54296875" bestFit="1" customWidth="1"/>
    <col min="8442" max="8458" width="17.7265625" customWidth="1"/>
    <col min="8696" max="8696" width="5.54296875" bestFit="1" customWidth="1"/>
    <col min="8697" max="8697" width="32.54296875" bestFit="1" customWidth="1"/>
    <col min="8698" max="8714" width="17.7265625" customWidth="1"/>
    <col min="8952" max="8952" width="5.54296875" bestFit="1" customWidth="1"/>
    <col min="8953" max="8953" width="32.54296875" bestFit="1" customWidth="1"/>
    <col min="8954" max="8970" width="17.7265625" customWidth="1"/>
    <col min="9208" max="9208" width="5.54296875" bestFit="1" customWidth="1"/>
    <col min="9209" max="9209" width="32.54296875" bestFit="1" customWidth="1"/>
    <col min="9210" max="9226" width="17.7265625" customWidth="1"/>
    <col min="9464" max="9464" width="5.54296875" bestFit="1" customWidth="1"/>
    <col min="9465" max="9465" width="32.54296875" bestFit="1" customWidth="1"/>
    <col min="9466" max="9482" width="17.7265625" customWidth="1"/>
    <col min="9720" max="9720" width="5.54296875" bestFit="1" customWidth="1"/>
    <col min="9721" max="9721" width="32.54296875" bestFit="1" customWidth="1"/>
    <col min="9722" max="9738" width="17.7265625" customWidth="1"/>
    <col min="9976" max="9976" width="5.54296875" bestFit="1" customWidth="1"/>
    <col min="9977" max="9977" width="32.54296875" bestFit="1" customWidth="1"/>
    <col min="9978" max="9994" width="17.7265625" customWidth="1"/>
    <col min="10232" max="10232" width="5.54296875" bestFit="1" customWidth="1"/>
    <col min="10233" max="10233" width="32.54296875" bestFit="1" customWidth="1"/>
    <col min="10234" max="10250" width="17.7265625" customWidth="1"/>
    <col min="10488" max="10488" width="5.54296875" bestFit="1" customWidth="1"/>
    <col min="10489" max="10489" width="32.54296875" bestFit="1" customWidth="1"/>
    <col min="10490" max="10506" width="17.7265625" customWidth="1"/>
    <col min="10744" max="10744" width="5.54296875" bestFit="1" customWidth="1"/>
    <col min="10745" max="10745" width="32.54296875" bestFit="1" customWidth="1"/>
    <col min="10746" max="10762" width="17.7265625" customWidth="1"/>
    <col min="11000" max="11000" width="5.54296875" bestFit="1" customWidth="1"/>
    <col min="11001" max="11001" width="32.54296875" bestFit="1" customWidth="1"/>
    <col min="11002" max="11018" width="17.7265625" customWidth="1"/>
    <col min="11256" max="11256" width="5.54296875" bestFit="1" customWidth="1"/>
    <col min="11257" max="11257" width="32.54296875" bestFit="1" customWidth="1"/>
    <col min="11258" max="11274" width="17.7265625" customWidth="1"/>
    <col min="11512" max="11512" width="5.54296875" bestFit="1" customWidth="1"/>
    <col min="11513" max="11513" width="32.54296875" bestFit="1" customWidth="1"/>
    <col min="11514" max="11530" width="17.7265625" customWidth="1"/>
    <col min="11768" max="11768" width="5.54296875" bestFit="1" customWidth="1"/>
    <col min="11769" max="11769" width="32.54296875" bestFit="1" customWidth="1"/>
    <col min="11770" max="11786" width="17.7265625" customWidth="1"/>
    <col min="12024" max="12024" width="5.54296875" bestFit="1" customWidth="1"/>
    <col min="12025" max="12025" width="32.54296875" bestFit="1" customWidth="1"/>
    <col min="12026" max="12042" width="17.7265625" customWidth="1"/>
    <col min="12280" max="12280" width="5.54296875" bestFit="1" customWidth="1"/>
    <col min="12281" max="12281" width="32.54296875" bestFit="1" customWidth="1"/>
    <col min="12282" max="12298" width="17.7265625" customWidth="1"/>
    <col min="12536" max="12536" width="5.54296875" bestFit="1" customWidth="1"/>
    <col min="12537" max="12537" width="32.54296875" bestFit="1" customWidth="1"/>
    <col min="12538" max="12554" width="17.7265625" customWidth="1"/>
    <col min="12792" max="12792" width="5.54296875" bestFit="1" customWidth="1"/>
    <col min="12793" max="12793" width="32.54296875" bestFit="1" customWidth="1"/>
    <col min="12794" max="12810" width="17.7265625" customWidth="1"/>
    <col min="13048" max="13048" width="5.54296875" bestFit="1" customWidth="1"/>
    <col min="13049" max="13049" width="32.54296875" bestFit="1" customWidth="1"/>
    <col min="13050" max="13066" width="17.7265625" customWidth="1"/>
    <col min="13304" max="13304" width="5.54296875" bestFit="1" customWidth="1"/>
    <col min="13305" max="13305" width="32.54296875" bestFit="1" customWidth="1"/>
    <col min="13306" max="13322" width="17.7265625" customWidth="1"/>
    <col min="13560" max="13560" width="5.54296875" bestFit="1" customWidth="1"/>
    <col min="13561" max="13561" width="32.54296875" bestFit="1" customWidth="1"/>
    <col min="13562" max="13578" width="17.7265625" customWidth="1"/>
    <col min="13816" max="13816" width="5.54296875" bestFit="1" customWidth="1"/>
    <col min="13817" max="13817" width="32.54296875" bestFit="1" customWidth="1"/>
    <col min="13818" max="13834" width="17.7265625" customWidth="1"/>
    <col min="14072" max="14072" width="5.54296875" bestFit="1" customWidth="1"/>
    <col min="14073" max="14073" width="32.54296875" bestFit="1" customWidth="1"/>
    <col min="14074" max="14090" width="17.7265625" customWidth="1"/>
    <col min="14328" max="14328" width="5.54296875" bestFit="1" customWidth="1"/>
    <col min="14329" max="14329" width="32.54296875" bestFit="1" customWidth="1"/>
    <col min="14330" max="14346" width="17.7265625" customWidth="1"/>
    <col min="14584" max="14584" width="5.54296875" bestFit="1" customWidth="1"/>
    <col min="14585" max="14585" width="32.54296875" bestFit="1" customWidth="1"/>
    <col min="14586" max="14602" width="17.7265625" customWidth="1"/>
    <col min="14840" max="14840" width="5.54296875" bestFit="1" customWidth="1"/>
    <col min="14841" max="14841" width="32.54296875" bestFit="1" customWidth="1"/>
    <col min="14842" max="14858" width="17.7265625" customWidth="1"/>
    <col min="15096" max="15096" width="5.54296875" bestFit="1" customWidth="1"/>
    <col min="15097" max="15097" width="32.54296875" bestFit="1" customWidth="1"/>
    <col min="15098" max="15114" width="17.7265625" customWidth="1"/>
    <col min="15352" max="15352" width="5.54296875" bestFit="1" customWidth="1"/>
    <col min="15353" max="15353" width="32.54296875" bestFit="1" customWidth="1"/>
    <col min="15354" max="15370" width="17.7265625" customWidth="1"/>
    <col min="15608" max="15608" width="5.54296875" bestFit="1" customWidth="1"/>
    <col min="15609" max="15609" width="32.54296875" bestFit="1" customWidth="1"/>
    <col min="15610" max="15626" width="17.7265625" customWidth="1"/>
    <col min="15864" max="15864" width="5.54296875" bestFit="1" customWidth="1"/>
    <col min="15865" max="15865" width="32.54296875" bestFit="1" customWidth="1"/>
    <col min="15866" max="15882" width="17.7265625" customWidth="1"/>
    <col min="16120" max="16120" width="5.54296875" bestFit="1" customWidth="1"/>
    <col min="16121" max="16121" width="32.54296875" bestFit="1" customWidth="1"/>
    <col min="16122" max="16138" width="17.7265625" customWidth="1"/>
  </cols>
  <sheetData>
    <row r="1" spans="1:12" x14ac:dyDescent="0.35">
      <c r="A1" s="34" t="s">
        <v>677</v>
      </c>
    </row>
    <row r="2" spans="1:12" s="34" customFormat="1" ht="24" x14ac:dyDescent="0.35">
      <c r="A2" s="207">
        <f>COUNT(A6:A401)</f>
        <v>355</v>
      </c>
      <c r="B2" s="208"/>
      <c r="C2" s="209" t="s">
        <v>597</v>
      </c>
      <c r="D2" s="209" t="s">
        <v>598</v>
      </c>
      <c r="E2" s="209" t="s">
        <v>599</v>
      </c>
      <c r="F2" s="209" t="s">
        <v>600</v>
      </c>
      <c r="G2" s="209" t="s">
        <v>665</v>
      </c>
      <c r="H2" s="209" t="s">
        <v>666</v>
      </c>
      <c r="I2" s="209" t="s">
        <v>667</v>
      </c>
      <c r="J2" s="209" t="s">
        <v>668</v>
      </c>
    </row>
    <row r="3" spans="1:12" s="201" customFormat="1" x14ac:dyDescent="0.35">
      <c r="A3" s="201">
        <v>1</v>
      </c>
      <c r="B3" s="201">
        <v>2</v>
      </c>
      <c r="C3" s="201">
        <v>3</v>
      </c>
      <c r="D3" s="201">
        <v>4</v>
      </c>
      <c r="E3">
        <v>5</v>
      </c>
      <c r="F3">
        <v>6</v>
      </c>
      <c r="G3">
        <v>7</v>
      </c>
      <c r="H3">
        <v>8</v>
      </c>
      <c r="I3">
        <v>9</v>
      </c>
      <c r="J3">
        <v>10</v>
      </c>
    </row>
    <row r="4" spans="1:12" x14ac:dyDescent="0.35">
      <c r="A4" s="202"/>
      <c r="B4" s="202" t="s">
        <v>601</v>
      </c>
      <c r="C4" s="202">
        <v>2020</v>
      </c>
      <c r="D4" s="202">
        <v>2020</v>
      </c>
      <c r="E4" s="202">
        <v>2020</v>
      </c>
      <c r="F4" s="202">
        <v>2020</v>
      </c>
      <c r="G4" s="202">
        <v>2020</v>
      </c>
      <c r="H4" s="202">
        <v>2020</v>
      </c>
      <c r="I4" s="202">
        <v>2020</v>
      </c>
      <c r="J4" s="202">
        <v>2020</v>
      </c>
    </row>
    <row r="5" spans="1:12" x14ac:dyDescent="0.35">
      <c r="A5" s="338" t="s">
        <v>602</v>
      </c>
      <c r="B5" s="338" t="s">
        <v>603</v>
      </c>
      <c r="C5" s="203">
        <f t="shared" ref="C5:J5" si="0">SUM(C6:C360)</f>
        <v>11095990</v>
      </c>
      <c r="D5" s="203">
        <f t="shared" si="0"/>
        <v>107816331.68000011</v>
      </c>
      <c r="E5" s="203">
        <f t="shared" si="0"/>
        <v>23976177</v>
      </c>
      <c r="F5" s="203">
        <f t="shared" si="0"/>
        <v>41169430.584999964</v>
      </c>
      <c r="G5" s="203">
        <f t="shared" si="0"/>
        <v>9806171.5657000002</v>
      </c>
      <c r="H5" s="203">
        <f t="shared" si="0"/>
        <v>13797036.360000011</v>
      </c>
      <c r="I5" s="203">
        <f t="shared" si="0"/>
        <v>6771860</v>
      </c>
      <c r="J5" s="203">
        <f t="shared" si="0"/>
        <v>2470887.2375000045</v>
      </c>
    </row>
    <row r="6" spans="1:12" x14ac:dyDescent="0.35">
      <c r="A6">
        <v>3</v>
      </c>
      <c r="B6" t="s">
        <v>22</v>
      </c>
      <c r="C6" s="204">
        <v>0</v>
      </c>
      <c r="D6" s="204">
        <v>168044.75</v>
      </c>
      <c r="E6" s="204">
        <v>0</v>
      </c>
      <c r="F6" s="204">
        <v>67170.074999999721</v>
      </c>
      <c r="G6" s="204"/>
      <c r="H6" s="204" t="s">
        <v>664</v>
      </c>
      <c r="I6" s="204">
        <v>0</v>
      </c>
      <c r="J6" s="204" t="s">
        <v>664</v>
      </c>
      <c r="L6">
        <f t="shared" ref="L6:L69" si="1">A6</f>
        <v>3</v>
      </c>
    </row>
    <row r="7" spans="1:12" x14ac:dyDescent="0.35">
      <c r="A7">
        <v>10</v>
      </c>
      <c r="B7" t="s">
        <v>80</v>
      </c>
      <c r="C7" s="204">
        <v>0</v>
      </c>
      <c r="D7" s="204">
        <v>254873.75</v>
      </c>
      <c r="E7" s="204">
        <v>0</v>
      </c>
      <c r="F7" s="204">
        <v>0</v>
      </c>
      <c r="G7" s="204"/>
      <c r="H7" s="204" t="s">
        <v>664</v>
      </c>
      <c r="I7" s="204">
        <v>0</v>
      </c>
      <c r="J7" s="204" t="s">
        <v>664</v>
      </c>
      <c r="L7">
        <f t="shared" si="1"/>
        <v>10</v>
      </c>
    </row>
    <row r="8" spans="1:12" x14ac:dyDescent="0.35">
      <c r="A8">
        <v>14</v>
      </c>
      <c r="B8" t="s">
        <v>126</v>
      </c>
      <c r="C8" s="204">
        <v>0</v>
      </c>
      <c r="D8" s="204">
        <v>1142800.1299999999</v>
      </c>
      <c r="E8" s="204">
        <v>0</v>
      </c>
      <c r="F8" s="204">
        <v>1647686.5</v>
      </c>
      <c r="G8" s="204">
        <v>0</v>
      </c>
      <c r="H8" s="204">
        <v>2611286.262500003</v>
      </c>
      <c r="I8" s="204">
        <v>0</v>
      </c>
      <c r="J8" s="204">
        <v>1758833.200000003</v>
      </c>
      <c r="L8">
        <f t="shared" si="1"/>
        <v>14</v>
      </c>
    </row>
    <row r="9" spans="1:12" x14ac:dyDescent="0.35">
      <c r="A9">
        <v>24</v>
      </c>
      <c r="B9" t="s">
        <v>200</v>
      </c>
      <c r="C9" s="204">
        <v>0</v>
      </c>
      <c r="D9" s="204">
        <v>0</v>
      </c>
      <c r="E9" s="204">
        <v>0</v>
      </c>
      <c r="F9" s="204">
        <v>0</v>
      </c>
      <c r="G9" s="204"/>
      <c r="H9" s="204" t="s">
        <v>664</v>
      </c>
      <c r="I9" s="204">
        <v>0</v>
      </c>
      <c r="J9" s="204" t="s">
        <v>664</v>
      </c>
      <c r="L9">
        <f t="shared" si="1"/>
        <v>24</v>
      </c>
    </row>
    <row r="10" spans="1:12" x14ac:dyDescent="0.35">
      <c r="A10">
        <v>34</v>
      </c>
      <c r="B10" t="s">
        <v>14</v>
      </c>
      <c r="C10" s="204">
        <v>0</v>
      </c>
      <c r="D10" s="204">
        <v>0</v>
      </c>
      <c r="E10" s="204">
        <v>0</v>
      </c>
      <c r="F10" s="204">
        <v>0</v>
      </c>
      <c r="G10" s="204">
        <v>0</v>
      </c>
      <c r="H10" s="204" t="s">
        <v>664</v>
      </c>
      <c r="I10" s="204">
        <v>0</v>
      </c>
      <c r="J10" s="204" t="s">
        <v>664</v>
      </c>
      <c r="L10">
        <f t="shared" si="1"/>
        <v>34</v>
      </c>
    </row>
    <row r="11" spans="1:12" x14ac:dyDescent="0.35">
      <c r="A11">
        <v>37</v>
      </c>
      <c r="B11" t="s">
        <v>298</v>
      </c>
      <c r="C11" s="204">
        <v>0</v>
      </c>
      <c r="D11" s="204">
        <v>0</v>
      </c>
      <c r="E11" s="204">
        <v>0</v>
      </c>
      <c r="F11" s="204">
        <v>0</v>
      </c>
      <c r="G11" s="204"/>
      <c r="H11" s="204" t="s">
        <v>664</v>
      </c>
      <c r="I11" s="204">
        <v>0</v>
      </c>
      <c r="J11" s="204" t="s">
        <v>664</v>
      </c>
      <c r="L11">
        <f t="shared" si="1"/>
        <v>37</v>
      </c>
    </row>
    <row r="12" spans="1:12" x14ac:dyDescent="0.35">
      <c r="A12">
        <v>47</v>
      </c>
      <c r="B12" t="s">
        <v>328</v>
      </c>
      <c r="C12" s="204">
        <v>0</v>
      </c>
      <c r="D12" s="204">
        <v>320359.67999999999</v>
      </c>
      <c r="E12" s="204">
        <v>0</v>
      </c>
      <c r="F12" s="204">
        <v>122495.22499999963</v>
      </c>
      <c r="G12" s="204">
        <v>0</v>
      </c>
      <c r="H12" s="204">
        <v>33601.412500000559</v>
      </c>
      <c r="I12" s="204">
        <v>0</v>
      </c>
      <c r="J12" s="204" t="s">
        <v>664</v>
      </c>
      <c r="L12">
        <f t="shared" si="1"/>
        <v>47</v>
      </c>
    </row>
    <row r="13" spans="1:12" x14ac:dyDescent="0.35">
      <c r="A13">
        <v>50</v>
      </c>
      <c r="B13" t="s">
        <v>375</v>
      </c>
      <c r="C13" s="204">
        <v>0</v>
      </c>
      <c r="D13" s="204">
        <v>0</v>
      </c>
      <c r="E13" s="204">
        <v>0</v>
      </c>
      <c r="F13" s="204">
        <v>0</v>
      </c>
      <c r="G13" s="204"/>
      <c r="H13" s="204" t="s">
        <v>664</v>
      </c>
      <c r="I13" s="204">
        <v>0</v>
      </c>
      <c r="J13" s="204" t="s">
        <v>664</v>
      </c>
      <c r="L13">
        <f t="shared" si="1"/>
        <v>50</v>
      </c>
    </row>
    <row r="14" spans="1:12" x14ac:dyDescent="0.35">
      <c r="A14">
        <v>59</v>
      </c>
      <c r="B14" t="s">
        <v>9</v>
      </c>
      <c r="C14" s="204">
        <v>0</v>
      </c>
      <c r="D14" s="204">
        <v>0</v>
      </c>
      <c r="E14" s="204">
        <v>0</v>
      </c>
      <c r="F14" s="204">
        <v>0</v>
      </c>
      <c r="G14" s="204">
        <v>0</v>
      </c>
      <c r="H14" s="204" t="s">
        <v>664</v>
      </c>
      <c r="I14" s="204">
        <v>0</v>
      </c>
      <c r="J14" s="204" t="s">
        <v>664</v>
      </c>
      <c r="L14">
        <f t="shared" si="1"/>
        <v>59</v>
      </c>
    </row>
    <row r="15" spans="1:12" x14ac:dyDescent="0.35">
      <c r="A15">
        <v>60</v>
      </c>
      <c r="B15" t="s">
        <v>16</v>
      </c>
      <c r="C15" s="204">
        <v>0</v>
      </c>
      <c r="D15" s="204">
        <v>1471.03</v>
      </c>
      <c r="E15" s="204">
        <v>0</v>
      </c>
      <c r="F15" s="204">
        <v>5188.0749999999971</v>
      </c>
      <c r="G15" s="204">
        <v>0</v>
      </c>
      <c r="H15" s="204" t="s">
        <v>664</v>
      </c>
      <c r="I15" s="204">
        <v>0</v>
      </c>
      <c r="J15" s="204" t="s">
        <v>664</v>
      </c>
      <c r="L15">
        <f t="shared" si="1"/>
        <v>60</v>
      </c>
    </row>
    <row r="16" spans="1:12" x14ac:dyDescent="0.35">
      <c r="A16">
        <v>72</v>
      </c>
      <c r="B16" t="s">
        <v>139</v>
      </c>
      <c r="C16" s="204">
        <v>0</v>
      </c>
      <c r="D16" s="204">
        <v>105743.78</v>
      </c>
      <c r="E16" s="204">
        <v>0</v>
      </c>
      <c r="F16" s="204">
        <v>0</v>
      </c>
      <c r="G16" s="204"/>
      <c r="H16" s="204" t="s">
        <v>664</v>
      </c>
      <c r="I16" s="204">
        <v>0</v>
      </c>
      <c r="J16" s="204" t="s">
        <v>664</v>
      </c>
      <c r="L16">
        <f t="shared" si="1"/>
        <v>72</v>
      </c>
    </row>
    <row r="17" spans="1:12" x14ac:dyDescent="0.35">
      <c r="A17">
        <v>74</v>
      </c>
      <c r="B17" t="s">
        <v>144</v>
      </c>
      <c r="C17" s="204">
        <v>0</v>
      </c>
      <c r="D17" s="204">
        <v>225095.83</v>
      </c>
      <c r="E17" s="204">
        <v>0</v>
      </c>
      <c r="F17" s="204">
        <v>0</v>
      </c>
      <c r="G17" s="204"/>
      <c r="H17" s="204" t="s">
        <v>664</v>
      </c>
      <c r="I17" s="204">
        <v>0</v>
      </c>
      <c r="J17" s="204" t="s">
        <v>664</v>
      </c>
      <c r="L17">
        <f t="shared" si="1"/>
        <v>74</v>
      </c>
    </row>
    <row r="18" spans="1:12" x14ac:dyDescent="0.35">
      <c r="A18">
        <v>80</v>
      </c>
      <c r="B18" t="s">
        <v>187</v>
      </c>
      <c r="C18" s="204">
        <v>0</v>
      </c>
      <c r="D18" s="204">
        <v>7115181.0207000002</v>
      </c>
      <c r="E18" s="204">
        <v>0</v>
      </c>
      <c r="F18" s="204">
        <v>6012570.6875</v>
      </c>
      <c r="G18" s="204">
        <v>0</v>
      </c>
      <c r="H18" s="204">
        <v>2878327.8</v>
      </c>
      <c r="I18" s="204">
        <v>0</v>
      </c>
      <c r="J18" s="204" t="s">
        <v>664</v>
      </c>
      <c r="L18">
        <f t="shared" si="1"/>
        <v>80</v>
      </c>
    </row>
    <row r="19" spans="1:12" x14ac:dyDescent="0.35">
      <c r="A19">
        <v>85</v>
      </c>
      <c r="B19" t="s">
        <v>248</v>
      </c>
      <c r="C19" s="204">
        <v>0</v>
      </c>
      <c r="D19" s="204">
        <v>0</v>
      </c>
      <c r="E19" s="204">
        <v>0</v>
      </c>
      <c r="F19" s="204">
        <v>0</v>
      </c>
      <c r="G19" s="204">
        <v>0</v>
      </c>
      <c r="H19" s="204" t="s">
        <v>664</v>
      </c>
      <c r="I19" s="204">
        <v>0</v>
      </c>
      <c r="J19" s="204" t="s">
        <v>664</v>
      </c>
      <c r="L19">
        <f t="shared" si="1"/>
        <v>85</v>
      </c>
    </row>
    <row r="20" spans="1:12" x14ac:dyDescent="0.35">
      <c r="A20">
        <v>86</v>
      </c>
      <c r="B20" t="s">
        <v>251</v>
      </c>
      <c r="C20" s="204">
        <v>0</v>
      </c>
      <c r="D20" s="204">
        <v>0</v>
      </c>
      <c r="E20" s="204">
        <v>0</v>
      </c>
      <c r="F20" s="204">
        <v>0</v>
      </c>
      <c r="G20" s="204"/>
      <c r="H20" s="204" t="s">
        <v>664</v>
      </c>
      <c r="I20" s="204">
        <v>0</v>
      </c>
      <c r="J20" s="204" t="s">
        <v>664</v>
      </c>
      <c r="L20">
        <f t="shared" si="1"/>
        <v>86</v>
      </c>
    </row>
    <row r="21" spans="1:12" x14ac:dyDescent="0.35">
      <c r="A21">
        <v>88</v>
      </c>
      <c r="B21" t="s">
        <v>283</v>
      </c>
      <c r="C21" s="204">
        <v>0</v>
      </c>
      <c r="D21" s="204">
        <v>24597.99</v>
      </c>
      <c r="E21" s="204">
        <v>0</v>
      </c>
      <c r="F21" s="204">
        <v>6122.45</v>
      </c>
      <c r="G21" s="204"/>
      <c r="H21" s="204" t="s">
        <v>664</v>
      </c>
      <c r="I21" s="204">
        <v>0</v>
      </c>
      <c r="J21" s="204" t="s">
        <v>664</v>
      </c>
      <c r="L21">
        <f t="shared" si="1"/>
        <v>88</v>
      </c>
    </row>
    <row r="22" spans="1:12" x14ac:dyDescent="0.35">
      <c r="A22">
        <v>90</v>
      </c>
      <c r="B22" t="s">
        <v>294</v>
      </c>
      <c r="C22" s="204">
        <v>0</v>
      </c>
      <c r="D22" s="204">
        <v>0</v>
      </c>
      <c r="E22" s="204">
        <v>0</v>
      </c>
      <c r="F22" s="204">
        <v>0</v>
      </c>
      <c r="G22" s="204"/>
      <c r="H22" s="204" t="s">
        <v>664</v>
      </c>
      <c r="I22" s="204">
        <v>0</v>
      </c>
      <c r="J22" s="204" t="s">
        <v>664</v>
      </c>
      <c r="L22">
        <f t="shared" si="1"/>
        <v>90</v>
      </c>
    </row>
    <row r="23" spans="1:12" x14ac:dyDescent="0.35">
      <c r="A23">
        <v>93</v>
      </c>
      <c r="B23" t="s">
        <v>309</v>
      </c>
      <c r="C23" s="204">
        <v>0</v>
      </c>
      <c r="D23" s="204">
        <v>10075.950000000001</v>
      </c>
      <c r="E23" s="204">
        <v>0</v>
      </c>
      <c r="F23" s="204">
        <v>0</v>
      </c>
      <c r="G23" s="204"/>
      <c r="H23" s="204" t="s">
        <v>664</v>
      </c>
      <c r="I23" s="204">
        <v>0</v>
      </c>
      <c r="J23" s="204" t="s">
        <v>664</v>
      </c>
      <c r="L23">
        <f t="shared" si="1"/>
        <v>93</v>
      </c>
    </row>
    <row r="24" spans="1:12" x14ac:dyDescent="0.35">
      <c r="A24">
        <v>96</v>
      </c>
      <c r="B24" t="s">
        <v>337</v>
      </c>
      <c r="C24" s="204">
        <v>0</v>
      </c>
      <c r="D24" s="204">
        <v>40622.26</v>
      </c>
      <c r="E24" s="204">
        <v>0</v>
      </c>
      <c r="F24" s="204">
        <v>24418.912499999999</v>
      </c>
      <c r="G24" s="204"/>
      <c r="H24" s="204" t="s">
        <v>664</v>
      </c>
      <c r="I24" s="204">
        <v>0</v>
      </c>
      <c r="J24" s="204" t="s">
        <v>664</v>
      </c>
      <c r="L24">
        <f t="shared" si="1"/>
        <v>96</v>
      </c>
    </row>
    <row r="25" spans="1:12" x14ac:dyDescent="0.35">
      <c r="A25">
        <v>98</v>
      </c>
      <c r="B25" t="s">
        <v>358</v>
      </c>
      <c r="C25" s="204">
        <v>0</v>
      </c>
      <c r="D25" s="204">
        <v>0</v>
      </c>
      <c r="E25" s="204">
        <v>0</v>
      </c>
      <c r="F25" s="204">
        <v>0</v>
      </c>
      <c r="G25" s="204"/>
      <c r="H25" s="204" t="s">
        <v>664</v>
      </c>
      <c r="I25" s="204">
        <v>0</v>
      </c>
      <c r="J25" s="204" t="s">
        <v>664</v>
      </c>
      <c r="L25">
        <f t="shared" si="1"/>
        <v>98</v>
      </c>
    </row>
    <row r="26" spans="1:12" x14ac:dyDescent="0.35">
      <c r="A26">
        <v>106</v>
      </c>
      <c r="B26" t="s">
        <v>25</v>
      </c>
      <c r="C26" s="204">
        <v>0</v>
      </c>
      <c r="D26" s="204">
        <v>0</v>
      </c>
      <c r="E26" s="204">
        <v>219289</v>
      </c>
      <c r="F26" s="204">
        <v>0</v>
      </c>
      <c r="G26" s="204">
        <v>337848.4057</v>
      </c>
      <c r="H26" s="204" t="s">
        <v>664</v>
      </c>
      <c r="I26" s="204">
        <v>0</v>
      </c>
      <c r="J26" s="204" t="s">
        <v>664</v>
      </c>
      <c r="L26">
        <f t="shared" si="1"/>
        <v>106</v>
      </c>
    </row>
    <row r="27" spans="1:12" x14ac:dyDescent="0.35">
      <c r="A27">
        <v>109</v>
      </c>
      <c r="B27" t="s">
        <v>67</v>
      </c>
      <c r="C27" s="204">
        <v>0</v>
      </c>
      <c r="D27" s="204">
        <v>58719.85</v>
      </c>
      <c r="E27" s="204">
        <v>0</v>
      </c>
      <c r="F27" s="204">
        <v>0</v>
      </c>
      <c r="G27" s="204">
        <v>0</v>
      </c>
      <c r="H27" s="204" t="s">
        <v>664</v>
      </c>
      <c r="I27" s="204">
        <v>0</v>
      </c>
      <c r="J27" s="204" t="s">
        <v>664</v>
      </c>
      <c r="L27">
        <f t="shared" si="1"/>
        <v>109</v>
      </c>
    </row>
    <row r="28" spans="1:12" x14ac:dyDescent="0.35">
      <c r="A28">
        <v>114</v>
      </c>
      <c r="B28" t="s">
        <v>105</v>
      </c>
      <c r="C28" s="204">
        <v>0</v>
      </c>
      <c r="D28" s="204">
        <v>22538.7</v>
      </c>
      <c r="E28" s="204">
        <v>0</v>
      </c>
      <c r="F28" s="204">
        <v>0</v>
      </c>
      <c r="G28" s="204"/>
      <c r="H28" s="204" t="s">
        <v>664</v>
      </c>
      <c r="I28" s="204">
        <v>0</v>
      </c>
      <c r="J28" s="204" t="s">
        <v>664</v>
      </c>
      <c r="L28">
        <f t="shared" si="1"/>
        <v>114</v>
      </c>
    </row>
    <row r="29" spans="1:12" x14ac:dyDescent="0.35">
      <c r="A29">
        <v>118</v>
      </c>
      <c r="B29" t="s">
        <v>161</v>
      </c>
      <c r="C29" s="204">
        <v>0</v>
      </c>
      <c r="D29" s="204">
        <v>0</v>
      </c>
      <c r="E29" s="204">
        <v>0</v>
      </c>
      <c r="F29" s="204">
        <v>0</v>
      </c>
      <c r="G29" s="204"/>
      <c r="H29" s="204" t="s">
        <v>664</v>
      </c>
      <c r="I29" s="204">
        <v>0</v>
      </c>
      <c r="J29" s="204" t="s">
        <v>664</v>
      </c>
      <c r="L29">
        <f t="shared" si="1"/>
        <v>118</v>
      </c>
    </row>
    <row r="30" spans="1:12" x14ac:dyDescent="0.35">
      <c r="A30">
        <v>119</v>
      </c>
      <c r="B30" t="s">
        <v>210</v>
      </c>
      <c r="C30" s="204">
        <v>0</v>
      </c>
      <c r="D30" s="204">
        <v>0</v>
      </c>
      <c r="E30" s="204">
        <v>0</v>
      </c>
      <c r="F30" s="204">
        <v>0</v>
      </c>
      <c r="G30" s="204"/>
      <c r="H30" s="204" t="s">
        <v>664</v>
      </c>
      <c r="I30" s="204">
        <v>0</v>
      </c>
      <c r="J30" s="204" t="s">
        <v>664</v>
      </c>
      <c r="L30">
        <f t="shared" si="1"/>
        <v>119</v>
      </c>
    </row>
    <row r="31" spans="1:12" x14ac:dyDescent="0.35">
      <c r="A31">
        <v>141</v>
      </c>
      <c r="B31" t="s">
        <v>474</v>
      </c>
      <c r="C31" s="204">
        <v>0</v>
      </c>
      <c r="D31" s="204">
        <v>71599.48</v>
      </c>
      <c r="E31" s="204">
        <v>0</v>
      </c>
      <c r="F31" s="204">
        <v>0</v>
      </c>
      <c r="G31" s="204">
        <v>0</v>
      </c>
      <c r="H31" s="204">
        <v>219497.58750000224</v>
      </c>
      <c r="I31" s="204">
        <v>0</v>
      </c>
      <c r="J31" s="204" t="s">
        <v>664</v>
      </c>
      <c r="L31">
        <f t="shared" si="1"/>
        <v>141</v>
      </c>
    </row>
    <row r="32" spans="1:12" x14ac:dyDescent="0.35">
      <c r="A32">
        <v>147</v>
      </c>
      <c r="B32" t="s">
        <v>53</v>
      </c>
      <c r="C32" s="204">
        <v>0</v>
      </c>
      <c r="D32" s="204">
        <v>58635.53</v>
      </c>
      <c r="E32" s="204">
        <v>0</v>
      </c>
      <c r="F32" s="204">
        <v>0</v>
      </c>
      <c r="G32" s="204"/>
      <c r="H32" s="204" t="s">
        <v>664</v>
      </c>
      <c r="I32" s="204">
        <v>0</v>
      </c>
      <c r="J32" s="204" t="s">
        <v>664</v>
      </c>
      <c r="L32">
        <f t="shared" si="1"/>
        <v>147</v>
      </c>
    </row>
    <row r="33" spans="1:12" x14ac:dyDescent="0.35">
      <c r="A33">
        <v>148</v>
      </c>
      <c r="B33" t="s">
        <v>72</v>
      </c>
      <c r="C33" s="204">
        <v>0</v>
      </c>
      <c r="D33" s="204">
        <v>269832.69</v>
      </c>
      <c r="E33" s="204">
        <v>0</v>
      </c>
      <c r="F33" s="204">
        <v>23636.774999999907</v>
      </c>
      <c r="G33" s="204">
        <v>0</v>
      </c>
      <c r="H33" s="204">
        <v>35127.46250000014</v>
      </c>
      <c r="I33" s="204">
        <v>0</v>
      </c>
      <c r="J33" s="204">
        <v>78316.524999999907</v>
      </c>
      <c r="L33">
        <f t="shared" si="1"/>
        <v>148</v>
      </c>
    </row>
    <row r="34" spans="1:12" x14ac:dyDescent="0.35">
      <c r="A34">
        <v>150</v>
      </c>
      <c r="B34" t="s">
        <v>83</v>
      </c>
      <c r="C34" s="204">
        <v>0</v>
      </c>
      <c r="D34" s="204">
        <v>700214.3</v>
      </c>
      <c r="E34" s="204">
        <v>0</v>
      </c>
      <c r="F34" s="204">
        <v>214901.25</v>
      </c>
      <c r="G34" s="204">
        <v>0</v>
      </c>
      <c r="H34" s="204">
        <v>231114.6875</v>
      </c>
      <c r="I34" s="204">
        <v>0</v>
      </c>
      <c r="J34" s="204" t="s">
        <v>664</v>
      </c>
      <c r="L34">
        <f t="shared" si="1"/>
        <v>150</v>
      </c>
    </row>
    <row r="35" spans="1:12" x14ac:dyDescent="0.35">
      <c r="A35">
        <v>153</v>
      </c>
      <c r="B35" t="s">
        <v>107</v>
      </c>
      <c r="C35" s="204">
        <v>0</v>
      </c>
      <c r="D35" s="204">
        <v>405680.68</v>
      </c>
      <c r="E35" s="204">
        <v>0</v>
      </c>
      <c r="F35" s="204">
        <v>0</v>
      </c>
      <c r="G35" s="204"/>
      <c r="H35" s="204" t="s">
        <v>664</v>
      </c>
      <c r="I35" s="204">
        <v>0</v>
      </c>
      <c r="J35" s="204" t="s">
        <v>664</v>
      </c>
      <c r="L35">
        <f t="shared" si="1"/>
        <v>153</v>
      </c>
    </row>
    <row r="36" spans="1:12" x14ac:dyDescent="0.35">
      <c r="A36">
        <v>158</v>
      </c>
      <c r="B36" t="s">
        <v>129</v>
      </c>
      <c r="C36" s="204">
        <v>0</v>
      </c>
      <c r="D36" s="204">
        <v>0</v>
      </c>
      <c r="E36" s="204">
        <v>0</v>
      </c>
      <c r="F36" s="204">
        <v>0</v>
      </c>
      <c r="G36" s="204"/>
      <c r="H36" s="204" t="s">
        <v>664</v>
      </c>
      <c r="I36" s="204">
        <v>0</v>
      </c>
      <c r="J36" s="204" t="s">
        <v>664</v>
      </c>
      <c r="L36">
        <f t="shared" si="1"/>
        <v>158</v>
      </c>
    </row>
    <row r="37" spans="1:12" x14ac:dyDescent="0.35">
      <c r="A37">
        <v>160</v>
      </c>
      <c r="B37" t="s">
        <v>135</v>
      </c>
      <c r="C37" s="204">
        <v>0</v>
      </c>
      <c r="D37" s="204">
        <v>0</v>
      </c>
      <c r="E37" s="204">
        <v>0</v>
      </c>
      <c r="F37" s="204">
        <v>0</v>
      </c>
      <c r="G37" s="204"/>
      <c r="H37" s="204" t="s">
        <v>664</v>
      </c>
      <c r="I37" s="204">
        <v>0</v>
      </c>
      <c r="J37" s="204" t="s">
        <v>664</v>
      </c>
      <c r="L37">
        <f t="shared" si="1"/>
        <v>160</v>
      </c>
    </row>
    <row r="38" spans="1:12" x14ac:dyDescent="0.35">
      <c r="A38">
        <v>163</v>
      </c>
      <c r="B38" t="s">
        <v>149</v>
      </c>
      <c r="C38" s="204">
        <v>0</v>
      </c>
      <c r="D38" s="204">
        <v>0</v>
      </c>
      <c r="E38" s="204">
        <v>0</v>
      </c>
      <c r="F38" s="204">
        <v>0</v>
      </c>
      <c r="G38" s="204"/>
      <c r="H38" s="204" t="s">
        <v>664</v>
      </c>
      <c r="I38" s="204">
        <v>0</v>
      </c>
      <c r="J38" s="204" t="s">
        <v>664</v>
      </c>
      <c r="L38">
        <f t="shared" si="1"/>
        <v>163</v>
      </c>
    </row>
    <row r="39" spans="1:12" x14ac:dyDescent="0.35">
      <c r="A39">
        <v>164</v>
      </c>
      <c r="B39" t="s">
        <v>153</v>
      </c>
      <c r="C39" s="204">
        <v>0</v>
      </c>
      <c r="D39" s="204">
        <v>0</v>
      </c>
      <c r="E39" s="204">
        <v>0</v>
      </c>
      <c r="F39" s="204">
        <v>0</v>
      </c>
      <c r="G39" s="204"/>
      <c r="H39" s="204" t="s">
        <v>664</v>
      </c>
      <c r="I39" s="204">
        <v>0</v>
      </c>
      <c r="J39" s="204" t="s">
        <v>664</v>
      </c>
      <c r="L39">
        <f t="shared" si="1"/>
        <v>164</v>
      </c>
    </row>
    <row r="40" spans="1:12" x14ac:dyDescent="0.35">
      <c r="A40">
        <v>166</v>
      </c>
      <c r="B40" t="s">
        <v>169</v>
      </c>
      <c r="C40" s="204">
        <v>0</v>
      </c>
      <c r="D40" s="204">
        <v>0</v>
      </c>
      <c r="E40" s="204">
        <v>0</v>
      </c>
      <c r="F40" s="204">
        <v>0</v>
      </c>
      <c r="G40" s="204">
        <v>0</v>
      </c>
      <c r="H40" s="204">
        <v>346744</v>
      </c>
      <c r="I40" s="204">
        <v>0</v>
      </c>
      <c r="J40" s="204">
        <v>137144.38750000019</v>
      </c>
      <c r="L40">
        <f t="shared" si="1"/>
        <v>166</v>
      </c>
    </row>
    <row r="41" spans="1:12" x14ac:dyDescent="0.35">
      <c r="A41">
        <v>168</v>
      </c>
      <c r="B41" t="s">
        <v>201</v>
      </c>
      <c r="C41" s="204">
        <v>0</v>
      </c>
      <c r="D41" s="204">
        <v>0</v>
      </c>
      <c r="E41" s="204">
        <v>0</v>
      </c>
      <c r="F41" s="204">
        <v>0</v>
      </c>
      <c r="G41" s="204"/>
      <c r="H41" s="204" t="s">
        <v>664</v>
      </c>
      <c r="I41" s="204">
        <v>0</v>
      </c>
      <c r="J41" s="204" t="s">
        <v>664</v>
      </c>
      <c r="L41">
        <f t="shared" si="1"/>
        <v>168</v>
      </c>
    </row>
    <row r="42" spans="1:12" x14ac:dyDescent="0.35">
      <c r="A42">
        <v>171</v>
      </c>
      <c r="B42" t="s">
        <v>231</v>
      </c>
      <c r="C42" s="204">
        <v>0</v>
      </c>
      <c r="D42" s="204">
        <v>0</v>
      </c>
      <c r="E42" s="204">
        <v>0</v>
      </c>
      <c r="F42" s="204">
        <v>0</v>
      </c>
      <c r="G42" s="204"/>
      <c r="H42" s="204" t="s">
        <v>664</v>
      </c>
      <c r="I42" s="204">
        <v>0</v>
      </c>
      <c r="J42" s="204" t="s">
        <v>664</v>
      </c>
      <c r="L42">
        <f t="shared" si="1"/>
        <v>171</v>
      </c>
    </row>
    <row r="43" spans="1:12" x14ac:dyDescent="0.35">
      <c r="A43">
        <v>173</v>
      </c>
      <c r="B43" t="s">
        <v>242</v>
      </c>
      <c r="C43" s="204">
        <v>0</v>
      </c>
      <c r="D43" s="204">
        <v>0</v>
      </c>
      <c r="E43" s="204">
        <v>0</v>
      </c>
      <c r="F43" s="204">
        <v>0</v>
      </c>
      <c r="G43" s="204"/>
      <c r="H43" s="204" t="s">
        <v>664</v>
      </c>
      <c r="I43" s="204">
        <v>0</v>
      </c>
      <c r="J43" s="204" t="s">
        <v>664</v>
      </c>
      <c r="L43">
        <f t="shared" si="1"/>
        <v>173</v>
      </c>
    </row>
    <row r="44" spans="1:12" x14ac:dyDescent="0.35">
      <c r="A44">
        <v>175</v>
      </c>
      <c r="B44" t="s">
        <v>244</v>
      </c>
      <c r="C44" s="204">
        <v>0</v>
      </c>
      <c r="D44" s="204">
        <v>127923.59</v>
      </c>
      <c r="E44" s="204">
        <v>0</v>
      </c>
      <c r="F44" s="204">
        <v>28341.824999999953</v>
      </c>
      <c r="G44" s="204">
        <v>0</v>
      </c>
      <c r="H44" s="204">
        <v>117290.8</v>
      </c>
      <c r="I44" s="204">
        <v>0</v>
      </c>
      <c r="J44" s="204" t="s">
        <v>664</v>
      </c>
      <c r="L44">
        <f t="shared" si="1"/>
        <v>175</v>
      </c>
    </row>
    <row r="45" spans="1:12" x14ac:dyDescent="0.35">
      <c r="A45">
        <v>177</v>
      </c>
      <c r="B45" t="s">
        <v>264</v>
      </c>
      <c r="C45" s="204">
        <v>0</v>
      </c>
      <c r="D45" s="204">
        <v>0</v>
      </c>
      <c r="E45" s="204">
        <v>0</v>
      </c>
      <c r="F45" s="204">
        <v>0</v>
      </c>
      <c r="G45" s="204">
        <v>0</v>
      </c>
      <c r="H45" s="204" t="s">
        <v>664</v>
      </c>
      <c r="I45" s="204">
        <v>0</v>
      </c>
      <c r="J45" s="204" t="s">
        <v>664</v>
      </c>
      <c r="L45">
        <f t="shared" si="1"/>
        <v>177</v>
      </c>
    </row>
    <row r="46" spans="1:12" x14ac:dyDescent="0.35">
      <c r="A46">
        <v>180</v>
      </c>
      <c r="B46" t="s">
        <v>299</v>
      </c>
      <c r="C46" s="204">
        <v>0</v>
      </c>
      <c r="D46" s="204">
        <v>313287.63</v>
      </c>
      <c r="E46" s="204">
        <v>0</v>
      </c>
      <c r="F46" s="204">
        <v>0</v>
      </c>
      <c r="G46" s="204"/>
      <c r="H46" s="204" t="s">
        <v>664</v>
      </c>
      <c r="I46" s="204">
        <v>0</v>
      </c>
      <c r="J46" s="204" t="s">
        <v>664</v>
      </c>
      <c r="L46">
        <f t="shared" si="1"/>
        <v>180</v>
      </c>
    </row>
    <row r="47" spans="1:12" x14ac:dyDescent="0.35">
      <c r="A47">
        <v>183</v>
      </c>
      <c r="B47" t="s">
        <v>315</v>
      </c>
      <c r="C47" s="204">
        <v>0</v>
      </c>
      <c r="D47" s="204">
        <v>160198</v>
      </c>
      <c r="E47" s="204">
        <v>0</v>
      </c>
      <c r="F47" s="204">
        <v>0</v>
      </c>
      <c r="G47" s="204"/>
      <c r="H47" s="204" t="s">
        <v>664</v>
      </c>
      <c r="I47" s="204">
        <v>0</v>
      </c>
      <c r="J47" s="204" t="s">
        <v>664</v>
      </c>
      <c r="L47">
        <f t="shared" si="1"/>
        <v>183</v>
      </c>
    </row>
    <row r="48" spans="1:12" x14ac:dyDescent="0.35">
      <c r="A48">
        <v>184</v>
      </c>
      <c r="B48" t="s">
        <v>322</v>
      </c>
      <c r="C48" s="204">
        <v>0</v>
      </c>
      <c r="D48" s="204">
        <v>0</v>
      </c>
      <c r="E48" s="204">
        <v>0</v>
      </c>
      <c r="F48" s="204">
        <v>0</v>
      </c>
      <c r="G48" s="204">
        <v>0</v>
      </c>
      <c r="H48" s="204" t="s">
        <v>664</v>
      </c>
      <c r="I48" s="204">
        <v>0</v>
      </c>
      <c r="J48" s="204" t="s">
        <v>664</v>
      </c>
      <c r="L48">
        <f t="shared" si="1"/>
        <v>184</v>
      </c>
    </row>
    <row r="49" spans="1:12" x14ac:dyDescent="0.35">
      <c r="A49">
        <v>189</v>
      </c>
      <c r="B49" t="s">
        <v>360</v>
      </c>
      <c r="C49" s="204">
        <v>0</v>
      </c>
      <c r="D49" s="204">
        <v>0</v>
      </c>
      <c r="E49" s="204">
        <v>0</v>
      </c>
      <c r="F49" s="204">
        <v>0</v>
      </c>
      <c r="G49" s="204"/>
      <c r="H49" s="204" t="s">
        <v>664</v>
      </c>
      <c r="I49" s="204">
        <v>0</v>
      </c>
      <c r="J49" s="204" t="s">
        <v>664</v>
      </c>
      <c r="L49">
        <f t="shared" si="1"/>
        <v>189</v>
      </c>
    </row>
    <row r="50" spans="1:12" x14ac:dyDescent="0.35">
      <c r="A50">
        <v>193</v>
      </c>
      <c r="B50" t="s">
        <v>385</v>
      </c>
      <c r="C50" s="204">
        <v>0</v>
      </c>
      <c r="D50" s="204">
        <v>1154054.28</v>
      </c>
      <c r="E50" s="204">
        <v>0</v>
      </c>
      <c r="F50" s="204">
        <v>202968.30000000075</v>
      </c>
      <c r="G50" s="204"/>
      <c r="H50" s="204" t="s">
        <v>664</v>
      </c>
      <c r="I50" s="204">
        <v>0</v>
      </c>
      <c r="J50" s="204" t="s">
        <v>664</v>
      </c>
      <c r="L50">
        <f t="shared" si="1"/>
        <v>193</v>
      </c>
    </row>
    <row r="51" spans="1:12" x14ac:dyDescent="0.35">
      <c r="A51">
        <v>197</v>
      </c>
      <c r="B51" t="s">
        <v>8</v>
      </c>
      <c r="C51" s="204">
        <v>0</v>
      </c>
      <c r="D51" s="204">
        <v>127818.03</v>
      </c>
      <c r="E51" s="204">
        <v>0</v>
      </c>
      <c r="F51" s="204">
        <v>0</v>
      </c>
      <c r="G51" s="204"/>
      <c r="H51" s="204" t="s">
        <v>664</v>
      </c>
      <c r="I51" s="204">
        <v>0</v>
      </c>
      <c r="J51" s="204" t="s">
        <v>664</v>
      </c>
      <c r="L51">
        <f t="shared" si="1"/>
        <v>197</v>
      </c>
    </row>
    <row r="52" spans="1:12" x14ac:dyDescent="0.35">
      <c r="A52">
        <v>200</v>
      </c>
      <c r="B52" t="s">
        <v>20</v>
      </c>
      <c r="C52" s="204">
        <v>0</v>
      </c>
      <c r="D52" s="204">
        <v>1157018.73</v>
      </c>
      <c r="E52" s="204">
        <v>0</v>
      </c>
      <c r="F52" s="204">
        <v>0</v>
      </c>
      <c r="G52" s="204">
        <v>0</v>
      </c>
      <c r="H52" s="204" t="s">
        <v>664</v>
      </c>
      <c r="I52" s="204">
        <v>0</v>
      </c>
      <c r="J52" s="204" t="s">
        <v>664</v>
      </c>
      <c r="L52">
        <f t="shared" si="1"/>
        <v>200</v>
      </c>
    </row>
    <row r="53" spans="1:12" x14ac:dyDescent="0.35">
      <c r="A53">
        <v>202</v>
      </c>
      <c r="B53" t="s">
        <v>24</v>
      </c>
      <c r="C53" s="204">
        <v>0</v>
      </c>
      <c r="D53" s="204">
        <v>3740178.1</v>
      </c>
      <c r="E53" s="204">
        <v>0</v>
      </c>
      <c r="F53" s="204">
        <v>1626606.0249999985</v>
      </c>
      <c r="G53" s="204">
        <v>0</v>
      </c>
      <c r="H53" s="204">
        <v>762637.15000000596</v>
      </c>
      <c r="I53" s="204">
        <v>0</v>
      </c>
      <c r="J53" s="204" t="s">
        <v>664</v>
      </c>
      <c r="L53">
        <f t="shared" si="1"/>
        <v>202</v>
      </c>
    </row>
    <row r="54" spans="1:12" x14ac:dyDescent="0.35">
      <c r="A54">
        <v>203</v>
      </c>
      <c r="B54" t="s">
        <v>31</v>
      </c>
      <c r="C54" s="204">
        <v>0</v>
      </c>
      <c r="D54" s="204">
        <v>134473.93</v>
      </c>
      <c r="E54" s="204">
        <v>0</v>
      </c>
      <c r="F54" s="204">
        <v>0</v>
      </c>
      <c r="G54" s="204">
        <v>0</v>
      </c>
      <c r="H54" s="204" t="s">
        <v>664</v>
      </c>
      <c r="I54" s="204">
        <v>0</v>
      </c>
      <c r="J54" s="204">
        <v>67645.175000000279</v>
      </c>
      <c r="L54">
        <f t="shared" si="1"/>
        <v>203</v>
      </c>
    </row>
    <row r="55" spans="1:12" x14ac:dyDescent="0.35">
      <c r="A55">
        <v>209</v>
      </c>
      <c r="B55" t="s">
        <v>44</v>
      </c>
      <c r="C55" s="204">
        <v>0</v>
      </c>
      <c r="D55" s="204">
        <v>0</v>
      </c>
      <c r="E55" s="204">
        <v>0</v>
      </c>
      <c r="F55" s="204">
        <v>0</v>
      </c>
      <c r="G55" s="204"/>
      <c r="H55" s="204" t="s">
        <v>664</v>
      </c>
      <c r="I55" s="204">
        <v>0</v>
      </c>
      <c r="J55" s="204" t="s">
        <v>664</v>
      </c>
      <c r="L55">
        <f t="shared" si="1"/>
        <v>209</v>
      </c>
    </row>
    <row r="56" spans="1:12" x14ac:dyDescent="0.35">
      <c r="A56">
        <v>213</v>
      </c>
      <c r="B56" t="s">
        <v>60</v>
      </c>
      <c r="C56" s="204">
        <v>0</v>
      </c>
      <c r="D56" s="204">
        <v>0</v>
      </c>
      <c r="E56" s="204">
        <v>0</v>
      </c>
      <c r="F56" s="204">
        <v>0</v>
      </c>
      <c r="G56" s="204"/>
      <c r="H56" s="204" t="s">
        <v>664</v>
      </c>
      <c r="I56" s="204">
        <v>0</v>
      </c>
      <c r="J56" s="204" t="s">
        <v>664</v>
      </c>
      <c r="L56">
        <f t="shared" si="1"/>
        <v>213</v>
      </c>
    </row>
    <row r="57" spans="1:12" x14ac:dyDescent="0.35">
      <c r="A57">
        <v>214</v>
      </c>
      <c r="B57" t="s">
        <v>64</v>
      </c>
      <c r="C57" s="204">
        <v>0</v>
      </c>
      <c r="D57" s="204">
        <v>0</v>
      </c>
      <c r="E57" s="204">
        <v>0</v>
      </c>
      <c r="F57" s="204">
        <v>0</v>
      </c>
      <c r="G57" s="204"/>
      <c r="H57" s="204" t="s">
        <v>664</v>
      </c>
      <c r="I57" s="204">
        <v>0</v>
      </c>
      <c r="J57" s="204" t="s">
        <v>664</v>
      </c>
      <c r="L57">
        <f t="shared" si="1"/>
        <v>214</v>
      </c>
    </row>
    <row r="58" spans="1:12" x14ac:dyDescent="0.35">
      <c r="A58">
        <v>216</v>
      </c>
      <c r="B58" t="s">
        <v>71</v>
      </c>
      <c r="C58" s="204">
        <v>0</v>
      </c>
      <c r="D58" s="204">
        <v>0</v>
      </c>
      <c r="E58" s="204">
        <v>0</v>
      </c>
      <c r="F58" s="204">
        <v>0</v>
      </c>
      <c r="G58" s="204"/>
      <c r="H58" s="204" t="s">
        <v>664</v>
      </c>
      <c r="I58" s="204">
        <v>0</v>
      </c>
      <c r="J58" s="204" t="s">
        <v>664</v>
      </c>
      <c r="L58">
        <f t="shared" si="1"/>
        <v>216</v>
      </c>
    </row>
    <row r="59" spans="1:12" x14ac:dyDescent="0.35">
      <c r="A59">
        <v>221</v>
      </c>
      <c r="B59" t="s">
        <v>86</v>
      </c>
      <c r="C59" s="204">
        <v>0</v>
      </c>
      <c r="D59" s="204">
        <v>0</v>
      </c>
      <c r="E59" s="204">
        <v>0</v>
      </c>
      <c r="F59" s="204">
        <v>0</v>
      </c>
      <c r="G59" s="204"/>
      <c r="H59" s="204" t="s">
        <v>664</v>
      </c>
      <c r="I59" s="204">
        <v>0</v>
      </c>
      <c r="J59" s="204" t="s">
        <v>664</v>
      </c>
      <c r="L59">
        <f t="shared" si="1"/>
        <v>221</v>
      </c>
    </row>
    <row r="60" spans="1:12" x14ac:dyDescent="0.35">
      <c r="A60">
        <v>222</v>
      </c>
      <c r="B60" t="s">
        <v>87</v>
      </c>
      <c r="C60" s="204">
        <v>0</v>
      </c>
      <c r="D60" s="204">
        <v>0</v>
      </c>
      <c r="E60" s="204">
        <v>0</v>
      </c>
      <c r="F60" s="204">
        <v>0</v>
      </c>
      <c r="G60" s="204"/>
      <c r="H60" s="204" t="s">
        <v>664</v>
      </c>
      <c r="I60" s="204">
        <v>0</v>
      </c>
      <c r="J60" s="204" t="s">
        <v>664</v>
      </c>
      <c r="L60">
        <f t="shared" si="1"/>
        <v>222</v>
      </c>
    </row>
    <row r="61" spans="1:12" x14ac:dyDescent="0.35">
      <c r="A61">
        <v>225</v>
      </c>
      <c r="B61" t="s">
        <v>94</v>
      </c>
      <c r="C61" s="204">
        <v>0</v>
      </c>
      <c r="D61" s="204">
        <v>0</v>
      </c>
      <c r="E61" s="204">
        <v>0</v>
      </c>
      <c r="F61" s="204">
        <v>0</v>
      </c>
      <c r="G61" s="204"/>
      <c r="H61" s="204" t="s">
        <v>664</v>
      </c>
      <c r="I61" s="204">
        <v>0</v>
      </c>
      <c r="J61" s="204" t="s">
        <v>664</v>
      </c>
      <c r="L61">
        <f t="shared" si="1"/>
        <v>225</v>
      </c>
    </row>
    <row r="62" spans="1:12" x14ac:dyDescent="0.35">
      <c r="A62">
        <v>226</v>
      </c>
      <c r="B62" t="s">
        <v>95</v>
      </c>
      <c r="C62" s="204">
        <v>0</v>
      </c>
      <c r="D62" s="204">
        <v>81016.23</v>
      </c>
      <c r="E62" s="204">
        <v>0</v>
      </c>
      <c r="F62" s="204">
        <v>0</v>
      </c>
      <c r="G62" s="204">
        <v>0</v>
      </c>
      <c r="H62" s="204">
        <v>29748.575000000186</v>
      </c>
      <c r="I62" s="204">
        <v>0</v>
      </c>
      <c r="J62" s="204" t="s">
        <v>664</v>
      </c>
      <c r="L62">
        <f t="shared" si="1"/>
        <v>226</v>
      </c>
    </row>
    <row r="63" spans="1:12" x14ac:dyDescent="0.35">
      <c r="A63">
        <v>228</v>
      </c>
      <c r="B63" t="s">
        <v>98</v>
      </c>
      <c r="C63" s="204">
        <v>0</v>
      </c>
      <c r="D63" s="204">
        <v>1187474.21</v>
      </c>
      <c r="E63" s="204">
        <v>0</v>
      </c>
      <c r="F63" s="204">
        <v>53139.775000000373</v>
      </c>
      <c r="G63" s="204"/>
      <c r="H63" s="204" t="s">
        <v>664</v>
      </c>
      <c r="I63" s="204">
        <v>0</v>
      </c>
      <c r="J63" s="204" t="s">
        <v>664</v>
      </c>
      <c r="L63">
        <f t="shared" si="1"/>
        <v>228</v>
      </c>
    </row>
    <row r="64" spans="1:12" x14ac:dyDescent="0.35">
      <c r="A64">
        <v>230</v>
      </c>
      <c r="B64" t="s">
        <v>104</v>
      </c>
      <c r="C64" s="204">
        <v>0</v>
      </c>
      <c r="D64" s="204">
        <v>91290.48</v>
      </c>
      <c r="E64" s="204">
        <v>0</v>
      </c>
      <c r="F64" s="204">
        <v>0</v>
      </c>
      <c r="G64" s="204"/>
      <c r="H64" s="204" t="s">
        <v>664</v>
      </c>
      <c r="I64" s="204">
        <v>0</v>
      </c>
      <c r="J64" s="204" t="s">
        <v>664</v>
      </c>
      <c r="L64">
        <f t="shared" si="1"/>
        <v>230</v>
      </c>
    </row>
    <row r="65" spans="1:12" x14ac:dyDescent="0.35">
      <c r="A65">
        <v>232</v>
      </c>
      <c r="B65" t="s">
        <v>108</v>
      </c>
      <c r="C65" s="204">
        <v>0</v>
      </c>
      <c r="D65" s="204">
        <v>0</v>
      </c>
      <c r="E65" s="204">
        <v>0</v>
      </c>
      <c r="F65" s="204">
        <v>0</v>
      </c>
      <c r="G65" s="204"/>
      <c r="H65" s="204" t="s">
        <v>664</v>
      </c>
      <c r="I65" s="204">
        <v>0</v>
      </c>
      <c r="J65" s="204" t="s">
        <v>664</v>
      </c>
      <c r="L65">
        <f t="shared" si="1"/>
        <v>232</v>
      </c>
    </row>
    <row r="66" spans="1:12" x14ac:dyDescent="0.35">
      <c r="A66">
        <v>233</v>
      </c>
      <c r="B66" t="s">
        <v>109</v>
      </c>
      <c r="C66" s="204">
        <v>0</v>
      </c>
      <c r="D66" s="204">
        <v>207608.66</v>
      </c>
      <c r="E66" s="204">
        <v>0</v>
      </c>
      <c r="F66" s="204">
        <v>0</v>
      </c>
      <c r="G66" s="204">
        <v>0</v>
      </c>
      <c r="H66" s="204">
        <v>39731.125</v>
      </c>
      <c r="I66" s="204">
        <v>0</v>
      </c>
      <c r="J66" s="204">
        <v>79651.1875</v>
      </c>
      <c r="L66">
        <f t="shared" si="1"/>
        <v>233</v>
      </c>
    </row>
    <row r="67" spans="1:12" x14ac:dyDescent="0.35">
      <c r="A67">
        <v>243</v>
      </c>
      <c r="B67" t="s">
        <v>136</v>
      </c>
      <c r="C67" s="204">
        <v>0</v>
      </c>
      <c r="D67" s="204">
        <v>12064</v>
      </c>
      <c r="E67" s="204">
        <v>0</v>
      </c>
      <c r="F67" s="204">
        <v>0</v>
      </c>
      <c r="G67" s="204"/>
      <c r="H67" s="204" t="s">
        <v>664</v>
      </c>
      <c r="I67" s="204">
        <v>0</v>
      </c>
      <c r="J67" s="204" t="s">
        <v>664</v>
      </c>
      <c r="L67">
        <f t="shared" si="1"/>
        <v>243</v>
      </c>
    </row>
    <row r="68" spans="1:12" x14ac:dyDescent="0.35">
      <c r="A68">
        <v>244</v>
      </c>
      <c r="B68" t="s">
        <v>140</v>
      </c>
      <c r="C68" s="204">
        <v>0</v>
      </c>
      <c r="D68" s="204">
        <v>31037.5</v>
      </c>
      <c r="E68" s="204">
        <v>0</v>
      </c>
      <c r="F68" s="204">
        <v>0</v>
      </c>
      <c r="G68" s="204"/>
      <c r="H68" s="204" t="s">
        <v>664</v>
      </c>
      <c r="I68" s="204">
        <v>0</v>
      </c>
      <c r="J68" s="204" t="s">
        <v>664</v>
      </c>
      <c r="L68">
        <f t="shared" si="1"/>
        <v>244</v>
      </c>
    </row>
    <row r="69" spans="1:12" x14ac:dyDescent="0.35">
      <c r="A69">
        <v>246</v>
      </c>
      <c r="B69" t="s">
        <v>143</v>
      </c>
      <c r="C69" s="204">
        <v>0</v>
      </c>
      <c r="D69" s="204">
        <v>409685.69</v>
      </c>
      <c r="E69" s="204">
        <v>0</v>
      </c>
      <c r="F69" s="204">
        <v>16342.47499999986</v>
      </c>
      <c r="G69" s="204"/>
      <c r="H69" s="204" t="s">
        <v>664</v>
      </c>
      <c r="I69" s="204">
        <v>0</v>
      </c>
      <c r="J69" s="204" t="s">
        <v>664</v>
      </c>
      <c r="L69">
        <f t="shared" si="1"/>
        <v>246</v>
      </c>
    </row>
    <row r="70" spans="1:12" x14ac:dyDescent="0.35">
      <c r="A70">
        <v>252</v>
      </c>
      <c r="B70" t="s">
        <v>154</v>
      </c>
      <c r="C70" s="204">
        <v>0</v>
      </c>
      <c r="D70" s="204">
        <v>336316.04</v>
      </c>
      <c r="E70" s="204">
        <v>0</v>
      </c>
      <c r="F70" s="204">
        <v>0</v>
      </c>
      <c r="G70" s="204"/>
      <c r="H70" s="204" t="s">
        <v>664</v>
      </c>
      <c r="I70" s="204">
        <v>0</v>
      </c>
      <c r="J70" s="204" t="s">
        <v>664</v>
      </c>
      <c r="L70">
        <f t="shared" ref="L70:L133" si="2">A70</f>
        <v>252</v>
      </c>
    </row>
    <row r="71" spans="1:12" x14ac:dyDescent="0.35">
      <c r="A71">
        <v>262</v>
      </c>
      <c r="B71" t="s">
        <v>197</v>
      </c>
      <c r="C71" s="204">
        <v>0</v>
      </c>
      <c r="D71" s="204">
        <v>503905.98</v>
      </c>
      <c r="E71" s="204">
        <v>0</v>
      </c>
      <c r="F71" s="204">
        <v>0</v>
      </c>
      <c r="G71" s="204"/>
      <c r="H71" s="204" t="s">
        <v>664</v>
      </c>
      <c r="I71" s="204">
        <v>0</v>
      </c>
      <c r="J71" s="204" t="s">
        <v>664</v>
      </c>
      <c r="L71">
        <f t="shared" si="2"/>
        <v>262</v>
      </c>
    </row>
    <row r="72" spans="1:12" x14ac:dyDescent="0.35">
      <c r="A72">
        <v>263</v>
      </c>
      <c r="B72" t="s">
        <v>202</v>
      </c>
      <c r="C72" s="204">
        <v>0</v>
      </c>
      <c r="D72" s="204">
        <v>9939</v>
      </c>
      <c r="E72" s="204">
        <v>0</v>
      </c>
      <c r="F72" s="204">
        <v>0</v>
      </c>
      <c r="G72" s="204"/>
      <c r="H72" s="204" t="s">
        <v>664</v>
      </c>
      <c r="I72" s="204">
        <v>0</v>
      </c>
      <c r="J72" s="204" t="s">
        <v>664</v>
      </c>
      <c r="L72">
        <f t="shared" si="2"/>
        <v>263</v>
      </c>
    </row>
    <row r="73" spans="1:12" x14ac:dyDescent="0.35">
      <c r="A73">
        <v>267</v>
      </c>
      <c r="B73" t="s">
        <v>226</v>
      </c>
      <c r="C73" s="204">
        <v>0</v>
      </c>
      <c r="D73" s="204">
        <v>0</v>
      </c>
      <c r="E73" s="204">
        <v>0</v>
      </c>
      <c r="F73" s="204">
        <v>0</v>
      </c>
      <c r="G73" s="204"/>
      <c r="H73" s="204" t="s">
        <v>664</v>
      </c>
      <c r="I73" s="204">
        <v>0</v>
      </c>
      <c r="J73" s="204" t="s">
        <v>664</v>
      </c>
      <c r="L73">
        <f t="shared" si="2"/>
        <v>267</v>
      </c>
    </row>
    <row r="74" spans="1:12" x14ac:dyDescent="0.35">
      <c r="A74">
        <v>268</v>
      </c>
      <c r="B74" t="s">
        <v>227</v>
      </c>
      <c r="C74" s="204">
        <v>0</v>
      </c>
      <c r="D74" s="204">
        <v>4612692.42</v>
      </c>
      <c r="E74" s="204">
        <v>0</v>
      </c>
      <c r="F74" s="204">
        <v>3472553.375</v>
      </c>
      <c r="G74" s="204">
        <v>0</v>
      </c>
      <c r="H74" s="204" t="s">
        <v>664</v>
      </c>
      <c r="I74" s="204">
        <v>0</v>
      </c>
      <c r="J74" s="204" t="s">
        <v>664</v>
      </c>
      <c r="L74">
        <f t="shared" si="2"/>
        <v>268</v>
      </c>
    </row>
    <row r="75" spans="1:12" x14ac:dyDescent="0.35">
      <c r="A75">
        <v>269</v>
      </c>
      <c r="B75" t="s">
        <v>241</v>
      </c>
      <c r="C75" s="204">
        <v>0</v>
      </c>
      <c r="D75" s="204">
        <v>551702.06000000006</v>
      </c>
      <c r="E75" s="204">
        <v>0</v>
      </c>
      <c r="F75" s="204">
        <v>63163.774999999907</v>
      </c>
      <c r="G75" s="204">
        <v>0</v>
      </c>
      <c r="H75" s="204" t="s">
        <v>664</v>
      </c>
      <c r="I75" s="204">
        <v>0</v>
      </c>
      <c r="J75" s="204" t="s">
        <v>664</v>
      </c>
      <c r="L75">
        <f t="shared" si="2"/>
        <v>269</v>
      </c>
    </row>
    <row r="76" spans="1:12" x14ac:dyDescent="0.35">
      <c r="A76">
        <v>273</v>
      </c>
      <c r="B76" t="s">
        <v>263</v>
      </c>
      <c r="C76" s="204">
        <v>0</v>
      </c>
      <c r="D76" s="204">
        <v>0</v>
      </c>
      <c r="E76" s="204">
        <v>0</v>
      </c>
      <c r="F76" s="204">
        <v>0</v>
      </c>
      <c r="G76" s="204"/>
      <c r="H76" s="204" t="s">
        <v>664</v>
      </c>
      <c r="I76" s="204">
        <v>0</v>
      </c>
      <c r="J76" s="204" t="s">
        <v>664</v>
      </c>
      <c r="L76">
        <f t="shared" si="2"/>
        <v>273</v>
      </c>
    </row>
    <row r="77" spans="1:12" x14ac:dyDescent="0.35">
      <c r="A77">
        <v>274</v>
      </c>
      <c r="B77" t="s">
        <v>266</v>
      </c>
      <c r="C77" s="204">
        <v>0</v>
      </c>
      <c r="D77" s="204">
        <v>979695.15</v>
      </c>
      <c r="E77" s="204">
        <v>0</v>
      </c>
      <c r="F77" s="204">
        <v>187587.29999999981</v>
      </c>
      <c r="G77" s="204">
        <v>0</v>
      </c>
      <c r="H77" s="204" t="s">
        <v>664</v>
      </c>
      <c r="I77" s="204">
        <v>0</v>
      </c>
      <c r="J77" s="204" t="s">
        <v>664</v>
      </c>
      <c r="L77">
        <f t="shared" si="2"/>
        <v>274</v>
      </c>
    </row>
    <row r="78" spans="1:12" x14ac:dyDescent="0.35">
      <c r="A78">
        <v>275</v>
      </c>
      <c r="B78" t="s">
        <v>269</v>
      </c>
      <c r="C78" s="204">
        <v>0</v>
      </c>
      <c r="D78" s="204">
        <v>508386.71</v>
      </c>
      <c r="E78" s="204">
        <v>0</v>
      </c>
      <c r="F78" s="204">
        <v>0</v>
      </c>
      <c r="G78" s="204"/>
      <c r="H78" s="204" t="s">
        <v>664</v>
      </c>
      <c r="I78" s="204">
        <v>0</v>
      </c>
      <c r="J78" s="204" t="s">
        <v>664</v>
      </c>
      <c r="L78">
        <f t="shared" si="2"/>
        <v>275</v>
      </c>
    </row>
    <row r="79" spans="1:12" x14ac:dyDescent="0.35">
      <c r="A79">
        <v>277</v>
      </c>
      <c r="B79" t="s">
        <v>278</v>
      </c>
      <c r="C79" s="204">
        <v>0</v>
      </c>
      <c r="D79" s="204">
        <v>0</v>
      </c>
      <c r="E79" s="204">
        <v>0</v>
      </c>
      <c r="F79" s="204">
        <v>0</v>
      </c>
      <c r="G79" s="204"/>
      <c r="H79" s="204" t="s">
        <v>664</v>
      </c>
      <c r="I79" s="204">
        <v>0</v>
      </c>
      <c r="J79" s="204" t="s">
        <v>664</v>
      </c>
      <c r="L79">
        <f t="shared" si="2"/>
        <v>277</v>
      </c>
    </row>
    <row r="80" spans="1:12" x14ac:dyDescent="0.35">
      <c r="A80">
        <v>279</v>
      </c>
      <c r="B80" t="s">
        <v>281</v>
      </c>
      <c r="C80" s="204">
        <v>0</v>
      </c>
      <c r="D80" s="204">
        <v>71622.509999999995</v>
      </c>
      <c r="E80" s="204">
        <v>0</v>
      </c>
      <c r="F80" s="204">
        <v>0</v>
      </c>
      <c r="G80" s="204">
        <v>0</v>
      </c>
      <c r="H80" s="204" t="s">
        <v>664</v>
      </c>
      <c r="I80" s="204">
        <v>0</v>
      </c>
      <c r="J80" s="204" t="s">
        <v>664</v>
      </c>
      <c r="L80">
        <f t="shared" si="2"/>
        <v>279</v>
      </c>
    </row>
    <row r="81" spans="1:12" x14ac:dyDescent="0.35">
      <c r="A81">
        <v>281</v>
      </c>
      <c r="B81" t="s">
        <v>313</v>
      </c>
      <c r="C81" s="204">
        <v>0</v>
      </c>
      <c r="D81" s="204">
        <v>532281.44999999995</v>
      </c>
      <c r="E81" s="204">
        <v>0</v>
      </c>
      <c r="F81" s="204">
        <v>23081.299999999814</v>
      </c>
      <c r="G81" s="204"/>
      <c r="H81" s="204" t="s">
        <v>664</v>
      </c>
      <c r="I81" s="204">
        <v>0</v>
      </c>
      <c r="J81" s="204" t="s">
        <v>664</v>
      </c>
      <c r="L81">
        <f t="shared" si="2"/>
        <v>281</v>
      </c>
    </row>
    <row r="82" spans="1:12" x14ac:dyDescent="0.35">
      <c r="A82">
        <v>285</v>
      </c>
      <c r="B82" t="s">
        <v>341</v>
      </c>
      <c r="C82" s="204">
        <v>0</v>
      </c>
      <c r="D82" s="204">
        <v>164806.84</v>
      </c>
      <c r="E82" s="204">
        <v>0</v>
      </c>
      <c r="F82" s="204">
        <v>0</v>
      </c>
      <c r="G82" s="204">
        <v>0</v>
      </c>
      <c r="H82" s="204" t="s">
        <v>664</v>
      </c>
      <c r="I82" s="204">
        <v>0</v>
      </c>
      <c r="J82" s="204" t="s">
        <v>664</v>
      </c>
      <c r="L82">
        <f t="shared" si="2"/>
        <v>285</v>
      </c>
    </row>
    <row r="83" spans="1:12" x14ac:dyDescent="0.35">
      <c r="A83">
        <v>289</v>
      </c>
      <c r="B83" t="s">
        <v>347</v>
      </c>
      <c r="C83" s="204">
        <v>0</v>
      </c>
      <c r="D83" s="204">
        <v>0</v>
      </c>
      <c r="E83" s="204">
        <v>0</v>
      </c>
      <c r="F83" s="204">
        <v>0</v>
      </c>
      <c r="G83" s="204"/>
      <c r="H83" s="204" t="s">
        <v>664</v>
      </c>
      <c r="I83" s="204">
        <v>0</v>
      </c>
      <c r="J83" s="204" t="s">
        <v>664</v>
      </c>
      <c r="L83">
        <f t="shared" si="2"/>
        <v>289</v>
      </c>
    </row>
    <row r="84" spans="1:12" x14ac:dyDescent="0.35">
      <c r="A84">
        <v>293</v>
      </c>
      <c r="B84" t="s">
        <v>355</v>
      </c>
      <c r="C84" s="204">
        <v>0</v>
      </c>
      <c r="D84" s="204">
        <v>0</v>
      </c>
      <c r="E84" s="204">
        <v>0</v>
      </c>
      <c r="F84" s="204">
        <v>0</v>
      </c>
      <c r="G84" s="204">
        <v>0</v>
      </c>
      <c r="H84" s="204" t="s">
        <v>664</v>
      </c>
      <c r="I84" s="204">
        <v>0</v>
      </c>
      <c r="J84" s="204" t="s">
        <v>664</v>
      </c>
      <c r="L84">
        <f t="shared" si="2"/>
        <v>293</v>
      </c>
    </row>
    <row r="85" spans="1:12" x14ac:dyDescent="0.35">
      <c r="A85">
        <v>294</v>
      </c>
      <c r="B85" t="s">
        <v>365</v>
      </c>
      <c r="C85" s="204">
        <v>0</v>
      </c>
      <c r="D85" s="204">
        <v>0</v>
      </c>
      <c r="E85" s="204">
        <v>0</v>
      </c>
      <c r="F85" s="204">
        <v>0</v>
      </c>
      <c r="G85" s="204"/>
      <c r="H85" s="204" t="s">
        <v>664</v>
      </c>
      <c r="I85" s="204">
        <v>0</v>
      </c>
      <c r="J85" s="204" t="s">
        <v>664</v>
      </c>
      <c r="L85">
        <f t="shared" si="2"/>
        <v>294</v>
      </c>
    </row>
    <row r="86" spans="1:12" x14ac:dyDescent="0.35">
      <c r="A86">
        <v>296</v>
      </c>
      <c r="B86" t="s">
        <v>361</v>
      </c>
      <c r="C86" s="204">
        <v>0</v>
      </c>
      <c r="D86" s="204">
        <v>0</v>
      </c>
      <c r="E86" s="204">
        <v>0</v>
      </c>
      <c r="F86" s="204">
        <v>0</v>
      </c>
      <c r="G86" s="204"/>
      <c r="H86" s="204" t="s">
        <v>664</v>
      </c>
      <c r="I86" s="204">
        <v>0</v>
      </c>
      <c r="J86" s="204" t="s">
        <v>664</v>
      </c>
      <c r="L86">
        <f t="shared" si="2"/>
        <v>296</v>
      </c>
    </row>
    <row r="87" spans="1:12" x14ac:dyDescent="0.35">
      <c r="A87">
        <v>297</v>
      </c>
      <c r="B87" t="s">
        <v>372</v>
      </c>
      <c r="C87" s="204">
        <v>0</v>
      </c>
      <c r="D87" s="204">
        <v>0</v>
      </c>
      <c r="E87" s="204">
        <v>0</v>
      </c>
      <c r="F87" s="204">
        <v>0</v>
      </c>
      <c r="G87" s="204"/>
      <c r="H87" s="204" t="s">
        <v>664</v>
      </c>
      <c r="I87" s="204">
        <v>0</v>
      </c>
      <c r="J87" s="204" t="s">
        <v>664</v>
      </c>
      <c r="L87">
        <f t="shared" si="2"/>
        <v>297</v>
      </c>
    </row>
    <row r="88" spans="1:12" x14ac:dyDescent="0.35">
      <c r="A88">
        <v>299</v>
      </c>
      <c r="B88" t="s">
        <v>1</v>
      </c>
      <c r="C88" s="204">
        <v>0</v>
      </c>
      <c r="D88" s="204">
        <v>259091.98</v>
      </c>
      <c r="E88" s="204">
        <v>0</v>
      </c>
      <c r="F88" s="204">
        <v>0</v>
      </c>
      <c r="G88" s="204">
        <v>0</v>
      </c>
      <c r="H88" s="204">
        <v>294380.3</v>
      </c>
      <c r="I88" s="204">
        <v>0</v>
      </c>
      <c r="J88" s="204" t="s">
        <v>664</v>
      </c>
      <c r="L88">
        <f t="shared" si="2"/>
        <v>299</v>
      </c>
    </row>
    <row r="89" spans="1:12" x14ac:dyDescent="0.35">
      <c r="A89">
        <v>301</v>
      </c>
      <c r="B89" t="s">
        <v>382</v>
      </c>
      <c r="C89" s="204">
        <v>0</v>
      </c>
      <c r="D89" s="204">
        <v>1318944.3</v>
      </c>
      <c r="E89" s="204">
        <v>0</v>
      </c>
      <c r="F89" s="204">
        <v>667658.15000000037</v>
      </c>
      <c r="G89" s="204">
        <v>0</v>
      </c>
      <c r="H89" s="204">
        <v>481647.0625</v>
      </c>
      <c r="I89" s="204">
        <v>0</v>
      </c>
      <c r="J89" s="204" t="s">
        <v>664</v>
      </c>
      <c r="L89">
        <f t="shared" si="2"/>
        <v>301</v>
      </c>
    </row>
    <row r="90" spans="1:12" x14ac:dyDescent="0.35">
      <c r="A90">
        <v>302</v>
      </c>
      <c r="B90" t="s">
        <v>235</v>
      </c>
      <c r="C90" s="204">
        <v>0</v>
      </c>
      <c r="D90" s="204">
        <v>0</v>
      </c>
      <c r="E90" s="204">
        <v>0</v>
      </c>
      <c r="F90" s="204">
        <v>0</v>
      </c>
      <c r="G90" s="204"/>
      <c r="H90" s="204" t="s">
        <v>664</v>
      </c>
      <c r="I90" s="204">
        <v>0</v>
      </c>
      <c r="J90" s="204" t="s">
        <v>664</v>
      </c>
      <c r="L90">
        <f t="shared" si="2"/>
        <v>302</v>
      </c>
    </row>
    <row r="91" spans="1:12" x14ac:dyDescent="0.35">
      <c r="A91">
        <v>303</v>
      </c>
      <c r="B91" t="s">
        <v>93</v>
      </c>
      <c r="C91" s="204">
        <v>0</v>
      </c>
      <c r="D91" s="204">
        <v>0</v>
      </c>
      <c r="E91" s="204">
        <v>0</v>
      </c>
      <c r="F91" s="204">
        <v>0</v>
      </c>
      <c r="G91" s="204"/>
      <c r="H91" s="204" t="s">
        <v>664</v>
      </c>
      <c r="I91" s="204">
        <v>0</v>
      </c>
      <c r="J91" s="204" t="s">
        <v>664</v>
      </c>
      <c r="L91">
        <f t="shared" si="2"/>
        <v>303</v>
      </c>
    </row>
    <row r="92" spans="1:12" x14ac:dyDescent="0.35">
      <c r="A92">
        <v>307</v>
      </c>
      <c r="B92" t="s">
        <v>17</v>
      </c>
      <c r="C92" s="204">
        <v>0</v>
      </c>
      <c r="D92" s="204">
        <v>0</v>
      </c>
      <c r="E92" s="204">
        <v>0</v>
      </c>
      <c r="F92" s="204">
        <v>0</v>
      </c>
      <c r="G92" s="204">
        <v>0</v>
      </c>
      <c r="H92" s="204" t="s">
        <v>664</v>
      </c>
      <c r="I92" s="204">
        <v>0</v>
      </c>
      <c r="J92" s="204" t="s">
        <v>664</v>
      </c>
      <c r="L92">
        <f t="shared" si="2"/>
        <v>307</v>
      </c>
    </row>
    <row r="93" spans="1:12" x14ac:dyDescent="0.35">
      <c r="A93">
        <v>308</v>
      </c>
      <c r="B93" t="s">
        <v>29</v>
      </c>
      <c r="C93" s="204">
        <v>0</v>
      </c>
      <c r="D93" s="204">
        <v>37456.080000000002</v>
      </c>
      <c r="E93" s="204">
        <v>0</v>
      </c>
      <c r="F93" s="204">
        <v>0</v>
      </c>
      <c r="G93" s="204"/>
      <c r="H93" s="204" t="s">
        <v>664</v>
      </c>
      <c r="I93" s="204">
        <v>0</v>
      </c>
      <c r="J93" s="204" t="s">
        <v>664</v>
      </c>
      <c r="L93">
        <f t="shared" si="2"/>
        <v>308</v>
      </c>
    </row>
    <row r="94" spans="1:12" x14ac:dyDescent="0.35">
      <c r="A94">
        <v>310</v>
      </c>
      <c r="B94" t="s">
        <v>74</v>
      </c>
      <c r="C94" s="204">
        <v>0</v>
      </c>
      <c r="D94" s="204">
        <v>641461.82999999996</v>
      </c>
      <c r="E94" s="204">
        <v>0</v>
      </c>
      <c r="F94" s="204">
        <v>0</v>
      </c>
      <c r="G94" s="204"/>
      <c r="H94" s="204" t="s">
        <v>664</v>
      </c>
      <c r="I94" s="204">
        <v>0</v>
      </c>
      <c r="J94" s="204" t="s">
        <v>664</v>
      </c>
      <c r="L94">
        <f t="shared" si="2"/>
        <v>310</v>
      </c>
    </row>
    <row r="95" spans="1:12" x14ac:dyDescent="0.35">
      <c r="A95">
        <v>312</v>
      </c>
      <c r="B95" t="s">
        <v>62</v>
      </c>
      <c r="C95" s="204">
        <v>0</v>
      </c>
      <c r="D95" s="204">
        <v>284343.15999999997</v>
      </c>
      <c r="E95" s="204">
        <v>0</v>
      </c>
      <c r="F95" s="204">
        <v>0</v>
      </c>
      <c r="G95" s="204"/>
      <c r="H95" s="204" t="s">
        <v>664</v>
      </c>
      <c r="I95" s="204">
        <v>0</v>
      </c>
      <c r="J95" s="204" t="s">
        <v>664</v>
      </c>
      <c r="L95">
        <f t="shared" si="2"/>
        <v>312</v>
      </c>
    </row>
    <row r="96" spans="1:12" x14ac:dyDescent="0.35">
      <c r="A96">
        <v>313</v>
      </c>
      <c r="B96" t="s">
        <v>63</v>
      </c>
      <c r="C96" s="204">
        <v>0</v>
      </c>
      <c r="D96" s="204">
        <v>67575.03</v>
      </c>
      <c r="E96" s="204">
        <v>0</v>
      </c>
      <c r="F96" s="204">
        <v>44909.25</v>
      </c>
      <c r="G96" s="204">
        <v>0</v>
      </c>
      <c r="H96" s="204">
        <v>48083.787500000093</v>
      </c>
      <c r="I96" s="204">
        <v>0</v>
      </c>
      <c r="J96" s="204" t="s">
        <v>664</v>
      </c>
      <c r="L96">
        <f t="shared" si="2"/>
        <v>313</v>
      </c>
    </row>
    <row r="97" spans="1:12" x14ac:dyDescent="0.35">
      <c r="A97">
        <v>317</v>
      </c>
      <c r="B97" t="s">
        <v>99</v>
      </c>
      <c r="C97" s="204">
        <v>0</v>
      </c>
      <c r="D97" s="204">
        <v>108669.4</v>
      </c>
      <c r="E97" s="204">
        <v>0</v>
      </c>
      <c r="F97" s="204">
        <v>0</v>
      </c>
      <c r="G97" s="204"/>
      <c r="H97" s="204" t="s">
        <v>664</v>
      </c>
      <c r="I97" s="204">
        <v>0</v>
      </c>
      <c r="J97" s="204" t="s">
        <v>664</v>
      </c>
      <c r="L97">
        <f t="shared" si="2"/>
        <v>317</v>
      </c>
    </row>
    <row r="98" spans="1:12" x14ac:dyDescent="0.35">
      <c r="A98">
        <v>321</v>
      </c>
      <c r="B98" t="s">
        <v>164</v>
      </c>
      <c r="C98" s="204">
        <v>0</v>
      </c>
      <c r="D98" s="204">
        <v>806639.21</v>
      </c>
      <c r="E98" s="204">
        <v>0</v>
      </c>
      <c r="F98" s="204">
        <v>45661.625</v>
      </c>
      <c r="G98" s="204"/>
      <c r="H98" s="204" t="s">
        <v>664</v>
      </c>
      <c r="I98" s="204">
        <v>0</v>
      </c>
      <c r="J98" s="204" t="s">
        <v>664</v>
      </c>
      <c r="L98">
        <f t="shared" si="2"/>
        <v>321</v>
      </c>
    </row>
    <row r="99" spans="1:12" x14ac:dyDescent="0.35">
      <c r="A99">
        <v>327</v>
      </c>
      <c r="B99" t="s">
        <v>193</v>
      </c>
      <c r="C99" s="204">
        <v>0</v>
      </c>
      <c r="D99" s="204">
        <v>336329.11</v>
      </c>
      <c r="E99" s="204">
        <v>0</v>
      </c>
      <c r="F99" s="204">
        <v>0</v>
      </c>
      <c r="G99" s="204"/>
      <c r="H99" s="204" t="s">
        <v>664</v>
      </c>
      <c r="I99" s="204">
        <v>0</v>
      </c>
      <c r="J99" s="204" t="s">
        <v>664</v>
      </c>
      <c r="L99">
        <f t="shared" si="2"/>
        <v>327</v>
      </c>
    </row>
    <row r="100" spans="1:12" x14ac:dyDescent="0.35">
      <c r="A100">
        <v>331</v>
      </c>
      <c r="B100" t="s">
        <v>199</v>
      </c>
      <c r="C100" s="204">
        <v>0</v>
      </c>
      <c r="D100" s="204">
        <v>0</v>
      </c>
      <c r="E100" s="204">
        <v>0</v>
      </c>
      <c r="F100" s="204">
        <v>49906.224999999977</v>
      </c>
      <c r="G100" s="204">
        <v>0</v>
      </c>
      <c r="H100" s="204">
        <v>51751.600000000006</v>
      </c>
      <c r="I100" s="204">
        <v>0</v>
      </c>
      <c r="J100" s="204" t="s">
        <v>664</v>
      </c>
      <c r="L100">
        <f t="shared" si="2"/>
        <v>331</v>
      </c>
    </row>
    <row r="101" spans="1:12" x14ac:dyDescent="0.35">
      <c r="A101">
        <v>335</v>
      </c>
      <c r="B101" t="s">
        <v>219</v>
      </c>
      <c r="C101" s="204">
        <v>0</v>
      </c>
      <c r="D101" s="204">
        <v>33654.22</v>
      </c>
      <c r="E101" s="204">
        <v>0</v>
      </c>
      <c r="F101" s="204">
        <v>0</v>
      </c>
      <c r="G101" s="204"/>
      <c r="H101" s="204" t="s">
        <v>664</v>
      </c>
      <c r="I101" s="204">
        <v>0</v>
      </c>
      <c r="J101" s="204" t="s">
        <v>664</v>
      </c>
      <c r="L101">
        <f t="shared" si="2"/>
        <v>335</v>
      </c>
    </row>
    <row r="102" spans="1:12" x14ac:dyDescent="0.35">
      <c r="A102">
        <v>339</v>
      </c>
      <c r="B102" t="s">
        <v>267</v>
      </c>
      <c r="C102" s="204">
        <v>0</v>
      </c>
      <c r="D102" s="204">
        <v>0</v>
      </c>
      <c r="E102" s="204">
        <v>0</v>
      </c>
      <c r="F102" s="204">
        <v>0</v>
      </c>
      <c r="G102" s="204"/>
      <c r="H102" s="204" t="s">
        <v>664</v>
      </c>
      <c r="I102" s="204">
        <v>0</v>
      </c>
      <c r="J102" s="204" t="s">
        <v>664</v>
      </c>
      <c r="L102">
        <f t="shared" si="2"/>
        <v>339</v>
      </c>
    </row>
    <row r="103" spans="1:12" x14ac:dyDescent="0.35">
      <c r="A103">
        <v>340</v>
      </c>
      <c r="B103" t="s">
        <v>270</v>
      </c>
      <c r="C103" s="204">
        <v>0</v>
      </c>
      <c r="D103" s="204">
        <v>0</v>
      </c>
      <c r="E103" s="204">
        <v>0</v>
      </c>
      <c r="F103" s="204">
        <v>0</v>
      </c>
      <c r="G103" s="204"/>
      <c r="H103" s="204" t="s">
        <v>664</v>
      </c>
      <c r="I103" s="204">
        <v>0</v>
      </c>
      <c r="J103" s="204" t="s">
        <v>664</v>
      </c>
      <c r="L103">
        <f t="shared" si="2"/>
        <v>340</v>
      </c>
    </row>
    <row r="104" spans="1:12" x14ac:dyDescent="0.35">
      <c r="A104">
        <v>342</v>
      </c>
      <c r="B104" t="s">
        <v>295</v>
      </c>
      <c r="C104" s="204">
        <v>0</v>
      </c>
      <c r="D104" s="204">
        <v>258530.83</v>
      </c>
      <c r="E104" s="204">
        <v>0</v>
      </c>
      <c r="F104" s="204">
        <v>0</v>
      </c>
      <c r="G104" s="204"/>
      <c r="H104" s="204" t="s">
        <v>664</v>
      </c>
      <c r="I104" s="204">
        <v>0</v>
      </c>
      <c r="J104" s="204" t="s">
        <v>664</v>
      </c>
      <c r="L104">
        <f t="shared" si="2"/>
        <v>342</v>
      </c>
    </row>
    <row r="105" spans="1:12" x14ac:dyDescent="0.35">
      <c r="A105">
        <v>344</v>
      </c>
      <c r="B105" t="s">
        <v>323</v>
      </c>
      <c r="C105" s="204">
        <v>390000</v>
      </c>
      <c r="D105" s="204">
        <v>8504988.1300000008</v>
      </c>
      <c r="E105" s="204">
        <v>245000</v>
      </c>
      <c r="F105" s="204">
        <v>1744688.7749999911</v>
      </c>
      <c r="G105" s="204"/>
      <c r="H105" s="204" t="s">
        <v>664</v>
      </c>
      <c r="I105" s="204">
        <v>0</v>
      </c>
      <c r="J105" s="204" t="s">
        <v>664</v>
      </c>
      <c r="L105">
        <f t="shared" si="2"/>
        <v>344</v>
      </c>
    </row>
    <row r="106" spans="1:12" x14ac:dyDescent="0.35">
      <c r="A106">
        <v>345</v>
      </c>
      <c r="B106" t="s">
        <v>329</v>
      </c>
      <c r="C106" s="204">
        <v>0</v>
      </c>
      <c r="D106" s="204">
        <v>0</v>
      </c>
      <c r="E106" s="204">
        <v>0</v>
      </c>
      <c r="F106" s="204">
        <v>0</v>
      </c>
      <c r="G106" s="204"/>
      <c r="H106" s="204" t="s">
        <v>664</v>
      </c>
      <c r="I106" s="204">
        <v>0</v>
      </c>
      <c r="J106" s="204" t="s">
        <v>664</v>
      </c>
      <c r="L106">
        <f t="shared" si="2"/>
        <v>345</v>
      </c>
    </row>
    <row r="107" spans="1:12" x14ac:dyDescent="0.35">
      <c r="A107">
        <v>351</v>
      </c>
      <c r="B107" t="s">
        <v>369</v>
      </c>
      <c r="C107" s="204">
        <v>0</v>
      </c>
      <c r="D107" s="204">
        <v>91573.19</v>
      </c>
      <c r="E107" s="204">
        <v>0</v>
      </c>
      <c r="F107" s="204">
        <v>0</v>
      </c>
      <c r="G107" s="204"/>
      <c r="H107" s="204" t="s">
        <v>664</v>
      </c>
      <c r="I107" s="204">
        <v>0</v>
      </c>
      <c r="J107" s="204" t="s">
        <v>664</v>
      </c>
      <c r="L107">
        <f t="shared" si="2"/>
        <v>351</v>
      </c>
    </row>
    <row r="108" spans="1:12" x14ac:dyDescent="0.35">
      <c r="A108">
        <v>352</v>
      </c>
      <c r="B108" t="s">
        <v>363</v>
      </c>
      <c r="C108" s="204">
        <v>0</v>
      </c>
      <c r="D108" s="204">
        <v>0</v>
      </c>
      <c r="E108" s="204">
        <v>0</v>
      </c>
      <c r="F108" s="204">
        <v>0</v>
      </c>
      <c r="G108" s="204"/>
      <c r="H108" s="204" t="s">
        <v>664</v>
      </c>
      <c r="I108" s="204">
        <v>0</v>
      </c>
      <c r="J108" s="204" t="s">
        <v>664</v>
      </c>
      <c r="L108">
        <f t="shared" si="2"/>
        <v>352</v>
      </c>
    </row>
    <row r="109" spans="1:12" x14ac:dyDescent="0.35">
      <c r="A109">
        <v>353</v>
      </c>
      <c r="B109" t="s">
        <v>167</v>
      </c>
      <c r="C109" s="204">
        <v>0</v>
      </c>
      <c r="D109" s="204">
        <v>47192.65</v>
      </c>
      <c r="E109" s="204">
        <v>0</v>
      </c>
      <c r="F109" s="204">
        <v>0</v>
      </c>
      <c r="G109" s="204"/>
      <c r="H109" s="204" t="s">
        <v>664</v>
      </c>
      <c r="I109" s="204">
        <v>0</v>
      </c>
      <c r="J109" s="204" t="s">
        <v>664</v>
      </c>
      <c r="L109">
        <f t="shared" si="2"/>
        <v>353</v>
      </c>
    </row>
    <row r="110" spans="1:12" x14ac:dyDescent="0.35">
      <c r="A110">
        <v>355</v>
      </c>
      <c r="B110" t="s">
        <v>376</v>
      </c>
      <c r="C110" s="204">
        <v>0</v>
      </c>
      <c r="D110" s="204">
        <v>489677.73</v>
      </c>
      <c r="E110" s="204">
        <v>0</v>
      </c>
      <c r="F110" s="204">
        <v>0</v>
      </c>
      <c r="G110" s="204"/>
      <c r="H110" s="204" t="s">
        <v>664</v>
      </c>
      <c r="I110" s="204">
        <v>0</v>
      </c>
      <c r="J110" s="204" t="s">
        <v>664</v>
      </c>
      <c r="L110">
        <f t="shared" si="2"/>
        <v>355</v>
      </c>
    </row>
    <row r="111" spans="1:12" x14ac:dyDescent="0.35">
      <c r="A111">
        <v>356</v>
      </c>
      <c r="B111" t="s">
        <v>224</v>
      </c>
      <c r="C111" s="204">
        <v>0</v>
      </c>
      <c r="D111" s="204">
        <v>0</v>
      </c>
      <c r="E111" s="204">
        <v>0</v>
      </c>
      <c r="F111" s="204">
        <v>0</v>
      </c>
      <c r="G111" s="204"/>
      <c r="H111" s="204" t="s">
        <v>664</v>
      </c>
      <c r="I111" s="204">
        <v>0</v>
      </c>
      <c r="J111" s="204" t="s">
        <v>664</v>
      </c>
      <c r="L111">
        <f t="shared" si="2"/>
        <v>356</v>
      </c>
    </row>
    <row r="112" spans="1:12" x14ac:dyDescent="0.35">
      <c r="A112">
        <v>358</v>
      </c>
      <c r="B112" t="s">
        <v>6</v>
      </c>
      <c r="C112" s="204">
        <v>0</v>
      </c>
      <c r="D112" s="204">
        <v>0</v>
      </c>
      <c r="E112" s="204">
        <v>0</v>
      </c>
      <c r="F112" s="204">
        <v>0</v>
      </c>
      <c r="G112" s="204">
        <v>0</v>
      </c>
      <c r="H112" s="204" t="s">
        <v>664</v>
      </c>
      <c r="I112" s="204">
        <v>0</v>
      </c>
      <c r="J112" s="204" t="s">
        <v>664</v>
      </c>
      <c r="L112">
        <f t="shared" si="2"/>
        <v>358</v>
      </c>
    </row>
    <row r="113" spans="1:12" x14ac:dyDescent="0.35">
      <c r="A113">
        <v>361</v>
      </c>
      <c r="B113" t="s">
        <v>13</v>
      </c>
      <c r="C113" s="204">
        <v>0</v>
      </c>
      <c r="D113" s="204">
        <v>0</v>
      </c>
      <c r="E113" s="204">
        <v>0</v>
      </c>
      <c r="F113" s="204">
        <v>0</v>
      </c>
      <c r="G113" s="204">
        <v>0</v>
      </c>
      <c r="H113" s="204" t="s">
        <v>664</v>
      </c>
      <c r="I113" s="204">
        <v>0</v>
      </c>
      <c r="J113" s="204" t="s">
        <v>664</v>
      </c>
      <c r="L113">
        <f t="shared" si="2"/>
        <v>361</v>
      </c>
    </row>
    <row r="114" spans="1:12" x14ac:dyDescent="0.35">
      <c r="A114">
        <v>362</v>
      </c>
      <c r="B114" t="s">
        <v>18</v>
      </c>
      <c r="C114" s="204">
        <v>0</v>
      </c>
      <c r="D114" s="204">
        <v>0</v>
      </c>
      <c r="E114" s="204">
        <v>0</v>
      </c>
      <c r="F114" s="204">
        <v>0</v>
      </c>
      <c r="G114" s="204">
        <v>0</v>
      </c>
      <c r="H114" s="204" t="s">
        <v>664</v>
      </c>
      <c r="I114" s="204">
        <v>0</v>
      </c>
      <c r="J114" s="204" t="s">
        <v>664</v>
      </c>
      <c r="L114">
        <f t="shared" si="2"/>
        <v>362</v>
      </c>
    </row>
    <row r="115" spans="1:12" x14ac:dyDescent="0.35">
      <c r="A115">
        <v>363</v>
      </c>
      <c r="B115" t="s">
        <v>19</v>
      </c>
      <c r="C115" s="204">
        <v>2056775</v>
      </c>
      <c r="D115" s="204">
        <v>0</v>
      </c>
      <c r="E115" s="204">
        <v>1808205</v>
      </c>
      <c r="F115" s="204">
        <v>0</v>
      </c>
      <c r="G115" s="204">
        <v>1100000</v>
      </c>
      <c r="H115" s="204" t="s">
        <v>664</v>
      </c>
      <c r="I115" s="204">
        <v>0</v>
      </c>
      <c r="J115" s="204" t="s">
        <v>664</v>
      </c>
      <c r="L115">
        <f t="shared" si="2"/>
        <v>363</v>
      </c>
    </row>
    <row r="116" spans="1:12" x14ac:dyDescent="0.35">
      <c r="A116">
        <v>370</v>
      </c>
      <c r="B116" t="s">
        <v>34</v>
      </c>
      <c r="C116" s="204">
        <v>0</v>
      </c>
      <c r="D116" s="204">
        <v>0</v>
      </c>
      <c r="E116" s="204">
        <v>0</v>
      </c>
      <c r="F116" s="204">
        <v>0</v>
      </c>
      <c r="G116" s="204">
        <v>0</v>
      </c>
      <c r="H116" s="204" t="s">
        <v>664</v>
      </c>
      <c r="I116" s="204">
        <v>0</v>
      </c>
      <c r="J116" s="204" t="s">
        <v>664</v>
      </c>
      <c r="L116">
        <f t="shared" si="2"/>
        <v>370</v>
      </c>
    </row>
    <row r="117" spans="1:12" x14ac:dyDescent="0.35">
      <c r="A117">
        <v>373</v>
      </c>
      <c r="B117" t="s">
        <v>39</v>
      </c>
      <c r="C117" s="204">
        <v>0</v>
      </c>
      <c r="D117" s="204">
        <v>0</v>
      </c>
      <c r="E117" s="204">
        <v>0</v>
      </c>
      <c r="F117" s="204">
        <v>0</v>
      </c>
      <c r="G117" s="204"/>
      <c r="H117" s="204" t="s">
        <v>664</v>
      </c>
      <c r="I117" s="204">
        <v>0</v>
      </c>
      <c r="J117" s="204" t="s">
        <v>664</v>
      </c>
      <c r="L117">
        <f t="shared" si="2"/>
        <v>373</v>
      </c>
    </row>
    <row r="118" spans="1:12" x14ac:dyDescent="0.35">
      <c r="A118">
        <v>375</v>
      </c>
      <c r="B118" t="s">
        <v>45</v>
      </c>
      <c r="C118" s="204">
        <v>0</v>
      </c>
      <c r="D118" s="204">
        <v>0</v>
      </c>
      <c r="E118" s="204">
        <v>0</v>
      </c>
      <c r="F118" s="204">
        <v>0</v>
      </c>
      <c r="G118" s="204">
        <v>0</v>
      </c>
      <c r="H118" s="204" t="s">
        <v>664</v>
      </c>
      <c r="I118" s="204">
        <v>0</v>
      </c>
      <c r="J118" s="204" t="s">
        <v>664</v>
      </c>
      <c r="L118">
        <f t="shared" si="2"/>
        <v>375</v>
      </c>
    </row>
    <row r="119" spans="1:12" x14ac:dyDescent="0.35">
      <c r="A119">
        <v>376</v>
      </c>
      <c r="B119" t="s">
        <v>48</v>
      </c>
      <c r="C119" s="204">
        <v>0</v>
      </c>
      <c r="D119" s="204">
        <v>0</v>
      </c>
      <c r="E119" s="204">
        <v>0</v>
      </c>
      <c r="F119" s="204">
        <v>0</v>
      </c>
      <c r="G119" s="204"/>
      <c r="H119" s="204" t="s">
        <v>664</v>
      </c>
      <c r="I119" s="204">
        <v>0</v>
      </c>
      <c r="J119" s="204" t="s">
        <v>664</v>
      </c>
      <c r="L119">
        <f t="shared" si="2"/>
        <v>376</v>
      </c>
    </row>
    <row r="120" spans="1:12" x14ac:dyDescent="0.35">
      <c r="A120">
        <v>377</v>
      </c>
      <c r="B120" t="s">
        <v>49</v>
      </c>
      <c r="C120" s="204">
        <v>0</v>
      </c>
      <c r="D120" s="204">
        <v>0</v>
      </c>
      <c r="E120" s="204">
        <v>0</v>
      </c>
      <c r="F120" s="204">
        <v>0</v>
      </c>
      <c r="G120" s="204"/>
      <c r="H120" s="204" t="s">
        <v>664</v>
      </c>
      <c r="I120" s="204">
        <v>0</v>
      </c>
      <c r="J120" s="204" t="s">
        <v>664</v>
      </c>
      <c r="L120">
        <f t="shared" si="2"/>
        <v>377</v>
      </c>
    </row>
    <row r="121" spans="1:12" x14ac:dyDescent="0.35">
      <c r="A121">
        <v>383</v>
      </c>
      <c r="B121" t="s">
        <v>66</v>
      </c>
      <c r="C121" s="204">
        <v>0</v>
      </c>
      <c r="D121" s="204">
        <v>686522.21</v>
      </c>
      <c r="E121" s="204">
        <v>0</v>
      </c>
      <c r="F121" s="204">
        <v>135201.92499999981</v>
      </c>
      <c r="G121" s="204"/>
      <c r="H121" s="204" t="s">
        <v>664</v>
      </c>
      <c r="I121" s="204">
        <v>0</v>
      </c>
      <c r="J121" s="204" t="s">
        <v>664</v>
      </c>
      <c r="L121">
        <f t="shared" si="2"/>
        <v>383</v>
      </c>
    </row>
    <row r="122" spans="1:12" x14ac:dyDescent="0.35">
      <c r="A122">
        <v>384</v>
      </c>
      <c r="B122" t="s">
        <v>84</v>
      </c>
      <c r="C122" s="204">
        <v>0</v>
      </c>
      <c r="D122" s="204">
        <v>0</v>
      </c>
      <c r="E122" s="204">
        <v>0</v>
      </c>
      <c r="F122" s="204">
        <v>0</v>
      </c>
      <c r="G122" s="204"/>
      <c r="H122" s="204" t="s">
        <v>664</v>
      </c>
      <c r="I122" s="204">
        <v>0</v>
      </c>
      <c r="J122" s="204" t="s">
        <v>664</v>
      </c>
      <c r="L122">
        <f t="shared" si="2"/>
        <v>384</v>
      </c>
    </row>
    <row r="123" spans="1:12" x14ac:dyDescent="0.35">
      <c r="A123">
        <v>385</v>
      </c>
      <c r="B123" t="s">
        <v>97</v>
      </c>
      <c r="C123" s="204">
        <v>0</v>
      </c>
      <c r="D123" s="204">
        <v>56356.18</v>
      </c>
      <c r="E123" s="204">
        <v>0</v>
      </c>
      <c r="F123" s="204">
        <v>0</v>
      </c>
      <c r="G123" s="204"/>
      <c r="H123" s="204" t="s">
        <v>664</v>
      </c>
      <c r="I123" s="204">
        <v>0</v>
      </c>
      <c r="J123" s="204" t="s">
        <v>664</v>
      </c>
      <c r="L123">
        <f t="shared" si="2"/>
        <v>385</v>
      </c>
    </row>
    <row r="124" spans="1:12" x14ac:dyDescent="0.35">
      <c r="A124">
        <v>388</v>
      </c>
      <c r="B124" t="s">
        <v>106</v>
      </c>
      <c r="C124" s="204">
        <v>0</v>
      </c>
      <c r="D124" s="204">
        <v>0</v>
      </c>
      <c r="E124" s="204">
        <v>0</v>
      </c>
      <c r="F124" s="204">
        <v>0</v>
      </c>
      <c r="G124" s="204"/>
      <c r="H124" s="204" t="s">
        <v>664</v>
      </c>
      <c r="I124" s="204">
        <v>0</v>
      </c>
      <c r="J124" s="204" t="s">
        <v>664</v>
      </c>
      <c r="L124">
        <f t="shared" si="2"/>
        <v>388</v>
      </c>
    </row>
    <row r="125" spans="1:12" x14ac:dyDescent="0.35">
      <c r="A125">
        <v>392</v>
      </c>
      <c r="B125" t="s">
        <v>131</v>
      </c>
      <c r="C125" s="204">
        <v>0</v>
      </c>
      <c r="D125" s="204">
        <v>0</v>
      </c>
      <c r="E125" s="204">
        <v>0</v>
      </c>
      <c r="F125" s="204">
        <v>0</v>
      </c>
      <c r="G125" s="204"/>
      <c r="H125" s="204" t="s">
        <v>664</v>
      </c>
      <c r="I125" s="204">
        <v>0</v>
      </c>
      <c r="J125" s="204" t="s">
        <v>664</v>
      </c>
      <c r="L125">
        <f t="shared" si="2"/>
        <v>392</v>
      </c>
    </row>
    <row r="126" spans="1:12" x14ac:dyDescent="0.35">
      <c r="A126">
        <v>394</v>
      </c>
      <c r="B126" t="s">
        <v>133</v>
      </c>
      <c r="C126" s="204">
        <v>0</v>
      </c>
      <c r="D126" s="204">
        <v>1075585.1299999999</v>
      </c>
      <c r="E126" s="204">
        <v>466000</v>
      </c>
      <c r="F126" s="204">
        <v>0</v>
      </c>
      <c r="G126" s="204"/>
      <c r="H126" s="204" t="s">
        <v>664</v>
      </c>
      <c r="I126" s="204">
        <v>0</v>
      </c>
      <c r="J126" s="204" t="s">
        <v>664</v>
      </c>
      <c r="L126">
        <f t="shared" si="2"/>
        <v>394</v>
      </c>
    </row>
    <row r="127" spans="1:12" x14ac:dyDescent="0.35">
      <c r="A127">
        <v>396</v>
      </c>
      <c r="B127" t="s">
        <v>141</v>
      </c>
      <c r="C127" s="204">
        <v>0</v>
      </c>
      <c r="D127" s="204">
        <v>204439.33</v>
      </c>
      <c r="E127" s="204">
        <v>0</v>
      </c>
      <c r="F127" s="204">
        <v>0</v>
      </c>
      <c r="G127" s="204"/>
      <c r="H127" s="204" t="s">
        <v>664</v>
      </c>
      <c r="I127" s="204">
        <v>0</v>
      </c>
      <c r="J127" s="204" t="s">
        <v>664</v>
      </c>
      <c r="L127">
        <f t="shared" si="2"/>
        <v>396</v>
      </c>
    </row>
    <row r="128" spans="1:12" x14ac:dyDescent="0.35">
      <c r="A128">
        <v>397</v>
      </c>
      <c r="B128" t="s">
        <v>142</v>
      </c>
      <c r="C128" s="204">
        <v>0</v>
      </c>
      <c r="D128" s="204">
        <v>42035.8</v>
      </c>
      <c r="E128" s="204">
        <v>79838</v>
      </c>
      <c r="F128" s="204">
        <v>0</v>
      </c>
      <c r="G128" s="204"/>
      <c r="H128" s="204" t="s">
        <v>664</v>
      </c>
      <c r="I128" s="204">
        <v>0</v>
      </c>
      <c r="J128" s="204" t="s">
        <v>664</v>
      </c>
      <c r="L128">
        <f t="shared" si="2"/>
        <v>397</v>
      </c>
    </row>
    <row r="129" spans="1:12" x14ac:dyDescent="0.35">
      <c r="A129">
        <v>398</v>
      </c>
      <c r="B129" t="s">
        <v>145</v>
      </c>
      <c r="C129" s="204">
        <v>0</v>
      </c>
      <c r="D129" s="204">
        <v>0</v>
      </c>
      <c r="E129" s="204">
        <v>0</v>
      </c>
      <c r="F129" s="204">
        <v>0</v>
      </c>
      <c r="G129" s="204"/>
      <c r="H129" s="204" t="s">
        <v>664</v>
      </c>
      <c r="I129" s="204">
        <v>0</v>
      </c>
      <c r="J129" s="204" t="s">
        <v>664</v>
      </c>
      <c r="L129">
        <f t="shared" si="2"/>
        <v>398</v>
      </c>
    </row>
    <row r="130" spans="1:12" x14ac:dyDescent="0.35">
      <c r="A130">
        <v>399</v>
      </c>
      <c r="B130" t="s">
        <v>148</v>
      </c>
      <c r="C130" s="204">
        <v>0</v>
      </c>
      <c r="D130" s="204">
        <v>74855.899999999994</v>
      </c>
      <c r="E130" s="204">
        <v>0</v>
      </c>
      <c r="F130" s="204">
        <v>0</v>
      </c>
      <c r="G130" s="204"/>
      <c r="H130" s="204" t="s">
        <v>664</v>
      </c>
      <c r="I130" s="204">
        <v>0</v>
      </c>
      <c r="J130" s="204" t="s">
        <v>664</v>
      </c>
      <c r="L130">
        <f t="shared" si="2"/>
        <v>399</v>
      </c>
    </row>
    <row r="131" spans="1:12" x14ac:dyDescent="0.35">
      <c r="A131">
        <v>400</v>
      </c>
      <c r="B131" t="s">
        <v>81</v>
      </c>
      <c r="C131" s="204">
        <v>0</v>
      </c>
      <c r="D131" s="204">
        <v>0</v>
      </c>
      <c r="E131" s="204">
        <v>0</v>
      </c>
      <c r="F131" s="204">
        <v>0</v>
      </c>
      <c r="G131" s="204"/>
      <c r="H131" s="204" t="s">
        <v>664</v>
      </c>
      <c r="I131" s="204">
        <v>0</v>
      </c>
      <c r="J131" s="204" t="s">
        <v>664</v>
      </c>
      <c r="L131">
        <f t="shared" si="2"/>
        <v>400</v>
      </c>
    </row>
    <row r="132" spans="1:12" x14ac:dyDescent="0.35">
      <c r="A132">
        <v>402</v>
      </c>
      <c r="B132" t="s">
        <v>158</v>
      </c>
      <c r="C132" s="204">
        <v>0</v>
      </c>
      <c r="D132" s="204">
        <v>1544848.31</v>
      </c>
      <c r="E132" s="204">
        <v>0</v>
      </c>
      <c r="F132" s="204">
        <v>490503.82499999925</v>
      </c>
      <c r="G132" s="204"/>
      <c r="H132" s="204" t="s">
        <v>664</v>
      </c>
      <c r="I132" s="204">
        <v>0</v>
      </c>
      <c r="J132" s="204" t="s">
        <v>664</v>
      </c>
      <c r="L132">
        <f t="shared" si="2"/>
        <v>402</v>
      </c>
    </row>
    <row r="133" spans="1:12" x14ac:dyDescent="0.35">
      <c r="A133">
        <v>405</v>
      </c>
      <c r="B133" t="s">
        <v>162</v>
      </c>
      <c r="C133" s="204">
        <v>0</v>
      </c>
      <c r="D133" s="204">
        <v>0</v>
      </c>
      <c r="E133" s="204">
        <v>0</v>
      </c>
      <c r="F133" s="204">
        <v>0</v>
      </c>
      <c r="G133" s="204"/>
      <c r="H133" s="204" t="s">
        <v>664</v>
      </c>
      <c r="I133" s="204">
        <v>0</v>
      </c>
      <c r="J133" s="204" t="s">
        <v>664</v>
      </c>
      <c r="L133">
        <f t="shared" si="2"/>
        <v>405</v>
      </c>
    </row>
    <row r="134" spans="1:12" x14ac:dyDescent="0.35">
      <c r="A134">
        <v>406</v>
      </c>
      <c r="B134" t="s">
        <v>165</v>
      </c>
      <c r="C134" s="204">
        <v>0</v>
      </c>
      <c r="D134" s="204">
        <v>666880.15</v>
      </c>
      <c r="E134" s="204">
        <v>0</v>
      </c>
      <c r="F134" s="204">
        <v>0</v>
      </c>
      <c r="G134" s="204"/>
      <c r="H134" s="204" t="s">
        <v>664</v>
      </c>
      <c r="I134" s="204">
        <v>0</v>
      </c>
      <c r="J134" s="204" t="s">
        <v>664</v>
      </c>
      <c r="L134">
        <f t="shared" ref="L134:L197" si="3">A134</f>
        <v>406</v>
      </c>
    </row>
    <row r="135" spans="1:12" x14ac:dyDescent="0.35">
      <c r="A135">
        <v>415</v>
      </c>
      <c r="B135" t="s">
        <v>181</v>
      </c>
      <c r="C135" s="204">
        <v>0</v>
      </c>
      <c r="D135" s="204">
        <v>0</v>
      </c>
      <c r="E135" s="204">
        <v>0</v>
      </c>
      <c r="F135" s="204">
        <v>0</v>
      </c>
      <c r="G135" s="204">
        <v>0</v>
      </c>
      <c r="H135" s="204">
        <v>28088.650000000023</v>
      </c>
      <c r="I135" s="204">
        <v>0</v>
      </c>
      <c r="J135" s="204" t="s">
        <v>664</v>
      </c>
      <c r="L135">
        <f t="shared" si="3"/>
        <v>415</v>
      </c>
    </row>
    <row r="136" spans="1:12" x14ac:dyDescent="0.35">
      <c r="A136">
        <v>416</v>
      </c>
      <c r="B136" t="s">
        <v>182</v>
      </c>
      <c r="C136" s="204">
        <v>0</v>
      </c>
      <c r="D136" s="204">
        <v>0</v>
      </c>
      <c r="E136" s="204">
        <v>3284</v>
      </c>
      <c r="F136" s="204">
        <v>0</v>
      </c>
      <c r="G136" s="204"/>
      <c r="H136" s="204" t="s">
        <v>664</v>
      </c>
      <c r="I136" s="204">
        <v>0</v>
      </c>
      <c r="J136" s="204" t="s">
        <v>664</v>
      </c>
      <c r="L136">
        <f t="shared" si="3"/>
        <v>416</v>
      </c>
    </row>
    <row r="137" spans="1:12" x14ac:dyDescent="0.35">
      <c r="A137">
        <v>417</v>
      </c>
      <c r="B137" t="s">
        <v>184</v>
      </c>
      <c r="C137" s="204">
        <v>0</v>
      </c>
      <c r="D137" s="204">
        <v>139072.16</v>
      </c>
      <c r="E137" s="204">
        <v>0</v>
      </c>
      <c r="F137" s="204">
        <v>7695.6500000000233</v>
      </c>
      <c r="G137" s="204"/>
      <c r="H137" s="204" t="s">
        <v>664</v>
      </c>
      <c r="I137" s="204">
        <v>0</v>
      </c>
      <c r="J137" s="204" t="s">
        <v>664</v>
      </c>
      <c r="L137">
        <f t="shared" si="3"/>
        <v>417</v>
      </c>
    </row>
    <row r="138" spans="1:12" x14ac:dyDescent="0.35">
      <c r="A138">
        <v>420</v>
      </c>
      <c r="B138" t="s">
        <v>207</v>
      </c>
      <c r="C138" s="204">
        <v>0</v>
      </c>
      <c r="D138" s="204">
        <v>0</v>
      </c>
      <c r="E138" s="204">
        <v>0</v>
      </c>
      <c r="F138" s="204">
        <v>0</v>
      </c>
      <c r="G138" s="204"/>
      <c r="H138" s="204" t="s">
        <v>664</v>
      </c>
      <c r="I138" s="204">
        <v>0</v>
      </c>
      <c r="J138" s="204" t="s">
        <v>664</v>
      </c>
      <c r="L138">
        <f t="shared" si="3"/>
        <v>420</v>
      </c>
    </row>
    <row r="139" spans="1:12" x14ac:dyDescent="0.35">
      <c r="A139">
        <v>431</v>
      </c>
      <c r="B139" t="s">
        <v>249</v>
      </c>
      <c r="C139" s="204">
        <v>0</v>
      </c>
      <c r="D139" s="204">
        <v>79475.06</v>
      </c>
      <c r="E139" s="204">
        <v>0</v>
      </c>
      <c r="F139" s="204">
        <v>43561.474999999977</v>
      </c>
      <c r="G139" s="204"/>
      <c r="H139" s="204" t="s">
        <v>664</v>
      </c>
      <c r="I139" s="204">
        <v>0</v>
      </c>
      <c r="J139" s="204" t="s">
        <v>664</v>
      </c>
      <c r="L139">
        <f t="shared" si="3"/>
        <v>431</v>
      </c>
    </row>
    <row r="140" spans="1:12" x14ac:dyDescent="0.35">
      <c r="A140">
        <v>432</v>
      </c>
      <c r="B140" t="s">
        <v>250</v>
      </c>
      <c r="C140" s="204">
        <v>0</v>
      </c>
      <c r="D140" s="204">
        <v>0</v>
      </c>
      <c r="E140" s="204">
        <v>0</v>
      </c>
      <c r="F140" s="204">
        <v>0</v>
      </c>
      <c r="G140" s="204"/>
      <c r="H140" s="204" t="s">
        <v>664</v>
      </c>
      <c r="I140" s="204">
        <v>0</v>
      </c>
      <c r="J140" s="204" t="s">
        <v>664</v>
      </c>
      <c r="L140">
        <f t="shared" si="3"/>
        <v>432</v>
      </c>
    </row>
    <row r="141" spans="1:12" x14ac:dyDescent="0.35">
      <c r="A141">
        <v>437</v>
      </c>
      <c r="B141" t="s">
        <v>255</v>
      </c>
      <c r="C141" s="204">
        <v>0</v>
      </c>
      <c r="D141" s="204">
        <v>52467.88</v>
      </c>
      <c r="E141" s="204">
        <v>0</v>
      </c>
      <c r="F141" s="204">
        <v>0</v>
      </c>
      <c r="G141" s="204">
        <v>0</v>
      </c>
      <c r="H141" s="204" t="s">
        <v>664</v>
      </c>
      <c r="I141" s="204">
        <v>0</v>
      </c>
      <c r="J141" s="204" t="s">
        <v>664</v>
      </c>
      <c r="L141">
        <f t="shared" si="3"/>
        <v>437</v>
      </c>
    </row>
    <row r="142" spans="1:12" x14ac:dyDescent="0.35">
      <c r="A142">
        <v>439</v>
      </c>
      <c r="B142" t="s">
        <v>262</v>
      </c>
      <c r="C142" s="204">
        <v>0</v>
      </c>
      <c r="D142" s="204">
        <v>0</v>
      </c>
      <c r="E142" s="204">
        <v>0</v>
      </c>
      <c r="F142" s="204">
        <v>0</v>
      </c>
      <c r="G142" s="204">
        <v>0</v>
      </c>
      <c r="H142" s="204" t="s">
        <v>664</v>
      </c>
      <c r="I142" s="204">
        <v>0</v>
      </c>
      <c r="J142" s="204" t="s">
        <v>664</v>
      </c>
      <c r="L142">
        <f t="shared" si="3"/>
        <v>439</v>
      </c>
    </row>
    <row r="143" spans="1:12" x14ac:dyDescent="0.35">
      <c r="A143">
        <v>441</v>
      </c>
      <c r="B143" t="s">
        <v>280</v>
      </c>
      <c r="C143" s="204">
        <v>0</v>
      </c>
      <c r="D143" s="204">
        <v>0</v>
      </c>
      <c r="E143" s="204">
        <v>0</v>
      </c>
      <c r="F143" s="204">
        <v>0</v>
      </c>
      <c r="G143" s="204"/>
      <c r="H143" s="204" t="s">
        <v>664</v>
      </c>
      <c r="I143" s="204">
        <v>0</v>
      </c>
      <c r="J143" s="204" t="s">
        <v>664</v>
      </c>
      <c r="L143">
        <f t="shared" si="3"/>
        <v>441</v>
      </c>
    </row>
    <row r="144" spans="1:12" x14ac:dyDescent="0.35">
      <c r="A144">
        <v>448</v>
      </c>
      <c r="B144" t="s">
        <v>310</v>
      </c>
      <c r="C144" s="204">
        <v>0</v>
      </c>
      <c r="D144" s="204">
        <v>102822.74</v>
      </c>
      <c r="E144" s="204">
        <v>0</v>
      </c>
      <c r="F144" s="204">
        <v>0</v>
      </c>
      <c r="G144" s="204"/>
      <c r="H144" s="204" t="s">
        <v>664</v>
      </c>
      <c r="I144" s="204">
        <v>0</v>
      </c>
      <c r="J144" s="204" t="s">
        <v>664</v>
      </c>
      <c r="L144">
        <f t="shared" si="3"/>
        <v>448</v>
      </c>
    </row>
    <row r="145" spans="1:12" x14ac:dyDescent="0.35">
      <c r="A145">
        <v>450</v>
      </c>
      <c r="B145" t="s">
        <v>320</v>
      </c>
      <c r="C145" s="204">
        <v>0</v>
      </c>
      <c r="D145" s="204">
        <v>65415.33</v>
      </c>
      <c r="E145" s="204">
        <v>0</v>
      </c>
      <c r="F145" s="204">
        <v>109062.1375</v>
      </c>
      <c r="G145" s="204"/>
      <c r="H145" s="204" t="s">
        <v>664</v>
      </c>
      <c r="I145" s="204">
        <v>0</v>
      </c>
      <c r="J145" s="204" t="s">
        <v>664</v>
      </c>
      <c r="L145">
        <f t="shared" si="3"/>
        <v>450</v>
      </c>
    </row>
    <row r="146" spans="1:12" x14ac:dyDescent="0.35">
      <c r="A146">
        <v>451</v>
      </c>
      <c r="B146" t="s">
        <v>321</v>
      </c>
      <c r="C146" s="204">
        <v>0</v>
      </c>
      <c r="D146" s="204">
        <v>0</v>
      </c>
      <c r="E146" s="204">
        <v>0</v>
      </c>
      <c r="F146" s="204">
        <v>0</v>
      </c>
      <c r="G146" s="204"/>
      <c r="H146" s="204" t="s">
        <v>664</v>
      </c>
      <c r="I146" s="204">
        <v>0</v>
      </c>
      <c r="J146" s="204" t="s">
        <v>664</v>
      </c>
      <c r="L146">
        <f t="shared" si="3"/>
        <v>451</v>
      </c>
    </row>
    <row r="147" spans="1:12" x14ac:dyDescent="0.35">
      <c r="A147">
        <v>453</v>
      </c>
      <c r="B147" t="s">
        <v>332</v>
      </c>
      <c r="C147" s="204">
        <v>0</v>
      </c>
      <c r="D147" s="204">
        <v>290255.08</v>
      </c>
      <c r="E147" s="204">
        <v>0</v>
      </c>
      <c r="F147" s="204">
        <v>0</v>
      </c>
      <c r="G147" s="204"/>
      <c r="H147" s="204" t="s">
        <v>664</v>
      </c>
      <c r="I147" s="204">
        <v>0</v>
      </c>
      <c r="J147" s="204" t="s">
        <v>664</v>
      </c>
      <c r="L147">
        <f t="shared" si="3"/>
        <v>453</v>
      </c>
    </row>
    <row r="148" spans="1:12" x14ac:dyDescent="0.35">
      <c r="A148">
        <v>457</v>
      </c>
      <c r="B148" t="s">
        <v>351</v>
      </c>
      <c r="C148" s="204">
        <v>0</v>
      </c>
      <c r="D148" s="204">
        <v>141650.48000000001</v>
      </c>
      <c r="E148" s="204">
        <v>0</v>
      </c>
      <c r="F148" s="204">
        <v>0</v>
      </c>
      <c r="G148" s="204"/>
      <c r="H148" s="204" t="s">
        <v>664</v>
      </c>
      <c r="I148" s="204">
        <v>0</v>
      </c>
      <c r="J148" s="204" t="s">
        <v>664</v>
      </c>
      <c r="L148">
        <f t="shared" si="3"/>
        <v>457</v>
      </c>
    </row>
    <row r="149" spans="1:12" x14ac:dyDescent="0.35">
      <c r="A149">
        <v>473</v>
      </c>
      <c r="B149" t="s">
        <v>373</v>
      </c>
      <c r="C149" s="204">
        <v>0</v>
      </c>
      <c r="D149" s="204">
        <v>0</v>
      </c>
      <c r="E149" s="204">
        <v>0</v>
      </c>
      <c r="F149" s="204">
        <v>0</v>
      </c>
      <c r="G149" s="204"/>
      <c r="H149" s="204" t="s">
        <v>664</v>
      </c>
      <c r="I149" s="204">
        <v>0</v>
      </c>
      <c r="J149" s="204" t="s">
        <v>664</v>
      </c>
      <c r="L149">
        <f t="shared" si="3"/>
        <v>473</v>
      </c>
    </row>
    <row r="150" spans="1:12" x14ac:dyDescent="0.35">
      <c r="A150">
        <v>479</v>
      </c>
      <c r="B150" t="s">
        <v>371</v>
      </c>
      <c r="C150" s="204">
        <v>632923</v>
      </c>
      <c r="D150" s="204">
        <v>1062487.28</v>
      </c>
      <c r="E150" s="204">
        <v>268000</v>
      </c>
      <c r="F150" s="204">
        <v>0</v>
      </c>
      <c r="G150" s="204">
        <v>0</v>
      </c>
      <c r="H150" s="204" t="s">
        <v>664</v>
      </c>
      <c r="I150" s="204">
        <v>0</v>
      </c>
      <c r="J150" s="204" t="s">
        <v>664</v>
      </c>
      <c r="L150">
        <f t="shared" si="3"/>
        <v>479</v>
      </c>
    </row>
    <row r="151" spans="1:12" x14ac:dyDescent="0.35">
      <c r="A151">
        <v>482</v>
      </c>
      <c r="B151" t="s">
        <v>10</v>
      </c>
      <c r="C151" s="204">
        <v>0</v>
      </c>
      <c r="D151" s="204">
        <v>492371.99</v>
      </c>
      <c r="E151" s="204">
        <v>0</v>
      </c>
      <c r="F151" s="204">
        <v>121079.82499999972</v>
      </c>
      <c r="G151" s="204"/>
      <c r="H151" s="204">
        <v>92411.162500000093</v>
      </c>
      <c r="I151" s="204">
        <v>0</v>
      </c>
      <c r="J151" s="204" t="s">
        <v>664</v>
      </c>
      <c r="L151">
        <f t="shared" si="3"/>
        <v>482</v>
      </c>
    </row>
    <row r="152" spans="1:12" x14ac:dyDescent="0.35">
      <c r="A152">
        <v>484</v>
      </c>
      <c r="B152" t="s">
        <v>475</v>
      </c>
      <c r="C152" s="204">
        <v>0</v>
      </c>
      <c r="D152" s="204">
        <v>822990.4</v>
      </c>
      <c r="E152" s="204">
        <v>0</v>
      </c>
      <c r="F152" s="204">
        <v>0</v>
      </c>
      <c r="G152" s="204"/>
      <c r="H152" s="204" t="s">
        <v>664</v>
      </c>
      <c r="I152" s="204">
        <v>0</v>
      </c>
      <c r="J152" s="204" t="s">
        <v>664</v>
      </c>
      <c r="L152">
        <f t="shared" si="3"/>
        <v>484</v>
      </c>
    </row>
    <row r="153" spans="1:12" x14ac:dyDescent="0.35">
      <c r="A153">
        <v>489</v>
      </c>
      <c r="B153" t="s">
        <v>30</v>
      </c>
      <c r="C153" s="204">
        <v>0</v>
      </c>
      <c r="D153" s="204">
        <v>0</v>
      </c>
      <c r="E153" s="204">
        <v>0</v>
      </c>
      <c r="F153" s="204">
        <v>0</v>
      </c>
      <c r="G153" s="204">
        <v>0</v>
      </c>
      <c r="H153" s="204" t="s">
        <v>664</v>
      </c>
      <c r="I153" s="204">
        <v>0</v>
      </c>
      <c r="J153" s="204" t="s">
        <v>664</v>
      </c>
      <c r="L153">
        <f t="shared" si="3"/>
        <v>489</v>
      </c>
    </row>
    <row r="154" spans="1:12" x14ac:dyDescent="0.35">
      <c r="A154">
        <v>498</v>
      </c>
      <c r="B154" t="s">
        <v>91</v>
      </c>
      <c r="C154" s="204">
        <v>0</v>
      </c>
      <c r="D154" s="204">
        <v>68354.95</v>
      </c>
      <c r="E154" s="204">
        <v>0</v>
      </c>
      <c r="F154" s="204">
        <v>0</v>
      </c>
      <c r="G154" s="204">
        <v>0</v>
      </c>
      <c r="H154" s="204">
        <v>67502.200000000012</v>
      </c>
      <c r="I154" s="204">
        <v>0</v>
      </c>
      <c r="J154" s="204" t="s">
        <v>664</v>
      </c>
      <c r="L154">
        <f t="shared" si="3"/>
        <v>498</v>
      </c>
    </row>
    <row r="155" spans="1:12" x14ac:dyDescent="0.35">
      <c r="A155">
        <v>501</v>
      </c>
      <c r="B155" t="s">
        <v>58</v>
      </c>
      <c r="C155" s="204">
        <v>0</v>
      </c>
      <c r="D155" s="204">
        <v>65625.23</v>
      </c>
      <c r="E155" s="204">
        <v>0</v>
      </c>
      <c r="F155" s="204">
        <v>0</v>
      </c>
      <c r="G155" s="204"/>
      <c r="H155" s="204" t="s">
        <v>664</v>
      </c>
      <c r="I155" s="204">
        <v>0</v>
      </c>
      <c r="J155" s="204" t="s">
        <v>664</v>
      </c>
      <c r="L155">
        <f t="shared" si="3"/>
        <v>501</v>
      </c>
    </row>
    <row r="156" spans="1:12" x14ac:dyDescent="0.35">
      <c r="A156">
        <v>502</v>
      </c>
      <c r="B156" t="s">
        <v>65</v>
      </c>
      <c r="C156" s="204">
        <v>0</v>
      </c>
      <c r="D156" s="204">
        <v>654474.55000000005</v>
      </c>
      <c r="E156" s="204">
        <v>0</v>
      </c>
      <c r="F156" s="204">
        <v>0</v>
      </c>
      <c r="G156" s="204"/>
      <c r="H156" s="204" t="s">
        <v>664</v>
      </c>
      <c r="I156" s="204">
        <v>0</v>
      </c>
      <c r="J156" s="204" t="s">
        <v>664</v>
      </c>
      <c r="L156">
        <f t="shared" si="3"/>
        <v>502</v>
      </c>
    </row>
    <row r="157" spans="1:12" x14ac:dyDescent="0.35">
      <c r="A157">
        <v>503</v>
      </c>
      <c r="B157" t="s">
        <v>79</v>
      </c>
      <c r="C157" s="204">
        <v>0</v>
      </c>
      <c r="D157" s="204">
        <v>0</v>
      </c>
      <c r="E157" s="204">
        <v>0</v>
      </c>
      <c r="F157" s="204">
        <v>0</v>
      </c>
      <c r="G157" s="204"/>
      <c r="H157" s="204" t="s">
        <v>664</v>
      </c>
      <c r="I157" s="204">
        <v>0</v>
      </c>
      <c r="J157" s="204" t="s">
        <v>664</v>
      </c>
      <c r="L157">
        <f t="shared" si="3"/>
        <v>503</v>
      </c>
    </row>
    <row r="158" spans="1:12" x14ac:dyDescent="0.35">
      <c r="A158">
        <v>505</v>
      </c>
      <c r="B158" t="s">
        <v>90</v>
      </c>
      <c r="C158" s="204">
        <v>525999</v>
      </c>
      <c r="D158" s="204">
        <v>1959643.43</v>
      </c>
      <c r="E158" s="204">
        <v>647096</v>
      </c>
      <c r="F158" s="204">
        <v>2126798.8499999996</v>
      </c>
      <c r="G158" s="204">
        <v>224786</v>
      </c>
      <c r="H158" s="204">
        <v>884134.73750000075</v>
      </c>
      <c r="I158" s="204">
        <v>0</v>
      </c>
      <c r="J158" s="204" t="s">
        <v>664</v>
      </c>
      <c r="L158">
        <f t="shared" si="3"/>
        <v>505</v>
      </c>
    </row>
    <row r="159" spans="1:12" x14ac:dyDescent="0.35">
      <c r="A159">
        <v>512</v>
      </c>
      <c r="B159" t="s">
        <v>123</v>
      </c>
      <c r="C159" s="204">
        <v>0</v>
      </c>
      <c r="D159" s="204">
        <v>88524.53</v>
      </c>
      <c r="E159" s="204">
        <v>0</v>
      </c>
      <c r="F159" s="204">
        <v>0</v>
      </c>
      <c r="G159" s="204"/>
      <c r="H159" s="204" t="s">
        <v>664</v>
      </c>
      <c r="I159" s="204">
        <v>0</v>
      </c>
      <c r="J159" s="204" t="s">
        <v>664</v>
      </c>
      <c r="L159">
        <f t="shared" si="3"/>
        <v>512</v>
      </c>
    </row>
    <row r="160" spans="1:12" x14ac:dyDescent="0.35">
      <c r="A160">
        <v>513</v>
      </c>
      <c r="B160" t="s">
        <v>124</v>
      </c>
      <c r="C160" s="204">
        <v>0</v>
      </c>
      <c r="D160" s="204">
        <v>886454.75</v>
      </c>
      <c r="E160" s="204">
        <v>0</v>
      </c>
      <c r="F160" s="204">
        <v>0</v>
      </c>
      <c r="G160" s="204"/>
      <c r="H160" s="204" t="s">
        <v>664</v>
      </c>
      <c r="I160" s="204">
        <v>0</v>
      </c>
      <c r="J160" s="204" t="s">
        <v>664</v>
      </c>
      <c r="L160">
        <f t="shared" si="3"/>
        <v>513</v>
      </c>
    </row>
    <row r="161" spans="1:12" x14ac:dyDescent="0.35">
      <c r="A161">
        <v>518</v>
      </c>
      <c r="B161" t="s">
        <v>286</v>
      </c>
      <c r="C161" s="204">
        <v>6909000</v>
      </c>
      <c r="D161" s="204">
        <v>11191939.550000001</v>
      </c>
      <c r="E161" s="204">
        <v>2757834</v>
      </c>
      <c r="F161" s="204">
        <v>12791835.362499999</v>
      </c>
      <c r="G161" s="204">
        <v>1320137.1599999999</v>
      </c>
      <c r="H161" s="204">
        <v>913600.94499999285</v>
      </c>
      <c r="I161" s="204">
        <v>0</v>
      </c>
      <c r="J161" s="204" t="s">
        <v>664</v>
      </c>
      <c r="L161">
        <f t="shared" si="3"/>
        <v>518</v>
      </c>
    </row>
    <row r="162" spans="1:12" x14ac:dyDescent="0.35">
      <c r="A162">
        <v>523</v>
      </c>
      <c r="B162" t="s">
        <v>137</v>
      </c>
      <c r="C162" s="204">
        <v>0</v>
      </c>
      <c r="D162" s="204">
        <v>363881.88</v>
      </c>
      <c r="E162" s="204">
        <v>0</v>
      </c>
      <c r="F162" s="204">
        <v>49942.425000000047</v>
      </c>
      <c r="G162" s="204"/>
      <c r="H162" s="204" t="s">
        <v>664</v>
      </c>
      <c r="I162" s="204">
        <v>0</v>
      </c>
      <c r="J162" s="204" t="s">
        <v>664</v>
      </c>
      <c r="L162">
        <f t="shared" si="3"/>
        <v>523</v>
      </c>
    </row>
    <row r="163" spans="1:12" x14ac:dyDescent="0.35">
      <c r="A163">
        <v>530</v>
      </c>
      <c r="B163" t="s">
        <v>150</v>
      </c>
      <c r="C163" s="205">
        <v>0</v>
      </c>
      <c r="D163" s="205">
        <v>4041.31304</v>
      </c>
      <c r="E163" s="205">
        <v>0</v>
      </c>
      <c r="F163" s="205">
        <v>0</v>
      </c>
      <c r="G163" s="205"/>
      <c r="H163" s="205">
        <v>0</v>
      </c>
      <c r="I163" s="205">
        <v>0</v>
      </c>
      <c r="J163" s="205" t="s">
        <v>664</v>
      </c>
      <c r="L163">
        <f t="shared" si="3"/>
        <v>530</v>
      </c>
    </row>
    <row r="164" spans="1:12" x14ac:dyDescent="0.35">
      <c r="A164">
        <v>531</v>
      </c>
      <c r="B164" t="s">
        <v>152</v>
      </c>
      <c r="C164" s="204">
        <v>0</v>
      </c>
      <c r="D164" s="204">
        <v>342155.88</v>
      </c>
      <c r="E164" s="204">
        <v>0</v>
      </c>
      <c r="F164" s="204">
        <v>0</v>
      </c>
      <c r="G164" s="204"/>
      <c r="H164" s="204" t="s">
        <v>664</v>
      </c>
      <c r="I164" s="204">
        <v>0</v>
      </c>
      <c r="J164" s="204" t="s">
        <v>664</v>
      </c>
      <c r="L164">
        <f t="shared" si="3"/>
        <v>531</v>
      </c>
    </row>
    <row r="165" spans="1:12" x14ac:dyDescent="0.35">
      <c r="A165">
        <v>532</v>
      </c>
      <c r="B165" t="s">
        <v>300</v>
      </c>
      <c r="C165" s="204">
        <v>0</v>
      </c>
      <c r="D165" s="204">
        <v>74572.929999999993</v>
      </c>
      <c r="E165" s="204">
        <v>0</v>
      </c>
      <c r="F165" s="204">
        <v>0</v>
      </c>
      <c r="G165" s="204"/>
      <c r="H165" s="204" t="s">
        <v>664</v>
      </c>
      <c r="I165" s="204">
        <v>0</v>
      </c>
      <c r="J165" s="204" t="s">
        <v>664</v>
      </c>
      <c r="L165">
        <f t="shared" si="3"/>
        <v>532</v>
      </c>
    </row>
    <row r="166" spans="1:12" x14ac:dyDescent="0.35">
      <c r="A166">
        <v>534</v>
      </c>
      <c r="B166" t="s">
        <v>156</v>
      </c>
      <c r="C166" s="204">
        <v>0</v>
      </c>
      <c r="D166" s="204">
        <v>108719.1</v>
      </c>
      <c r="E166" s="204">
        <v>0</v>
      </c>
      <c r="F166" s="204">
        <v>0</v>
      </c>
      <c r="G166" s="204"/>
      <c r="H166" s="204" t="s">
        <v>664</v>
      </c>
      <c r="I166" s="204">
        <v>0</v>
      </c>
      <c r="J166" s="204" t="s">
        <v>664</v>
      </c>
      <c r="L166">
        <f t="shared" si="3"/>
        <v>534</v>
      </c>
    </row>
    <row r="167" spans="1:12" x14ac:dyDescent="0.35">
      <c r="A167">
        <v>537</v>
      </c>
      <c r="B167" t="s">
        <v>171</v>
      </c>
      <c r="C167" s="204">
        <v>0</v>
      </c>
      <c r="D167" s="204">
        <v>333377.78000000003</v>
      </c>
      <c r="E167" s="204">
        <v>0</v>
      </c>
      <c r="F167" s="204">
        <v>331242.14999999944</v>
      </c>
      <c r="G167" s="204"/>
      <c r="H167" s="204" t="s">
        <v>664</v>
      </c>
      <c r="I167" s="204">
        <v>0</v>
      </c>
      <c r="J167" s="204" t="s">
        <v>664</v>
      </c>
      <c r="L167">
        <f t="shared" si="3"/>
        <v>537</v>
      </c>
    </row>
    <row r="168" spans="1:12" x14ac:dyDescent="0.35">
      <c r="A168">
        <v>542</v>
      </c>
      <c r="B168" t="s">
        <v>176</v>
      </c>
      <c r="C168" s="204">
        <v>0</v>
      </c>
      <c r="D168" s="204">
        <v>838523.26</v>
      </c>
      <c r="E168" s="204">
        <v>0</v>
      </c>
      <c r="F168" s="204">
        <v>200025.77499999991</v>
      </c>
      <c r="G168" s="204">
        <v>0</v>
      </c>
      <c r="H168" s="204">
        <v>118216.66250000009</v>
      </c>
      <c r="I168" s="204">
        <v>0</v>
      </c>
      <c r="J168" s="204" t="s">
        <v>664</v>
      </c>
      <c r="L168">
        <f t="shared" si="3"/>
        <v>542</v>
      </c>
    </row>
    <row r="169" spans="1:12" x14ac:dyDescent="0.35">
      <c r="A169">
        <v>546</v>
      </c>
      <c r="B169" t="s">
        <v>188</v>
      </c>
      <c r="C169" s="204">
        <v>0</v>
      </c>
      <c r="D169" s="204">
        <v>1185379.05</v>
      </c>
      <c r="E169" s="204">
        <v>0</v>
      </c>
      <c r="F169" s="204">
        <v>0</v>
      </c>
      <c r="G169" s="204"/>
      <c r="H169" s="204" t="s">
        <v>664</v>
      </c>
      <c r="I169" s="204">
        <v>0</v>
      </c>
      <c r="J169" s="204" t="s">
        <v>664</v>
      </c>
      <c r="L169">
        <f t="shared" si="3"/>
        <v>546</v>
      </c>
    </row>
    <row r="170" spans="1:12" x14ac:dyDescent="0.35">
      <c r="A170">
        <v>547</v>
      </c>
      <c r="B170" t="s">
        <v>189</v>
      </c>
      <c r="C170" s="204">
        <v>0</v>
      </c>
      <c r="D170" s="204">
        <v>88862.75</v>
      </c>
      <c r="E170" s="204">
        <v>0</v>
      </c>
      <c r="F170" s="204">
        <v>0</v>
      </c>
      <c r="G170" s="204"/>
      <c r="H170" s="204" t="s">
        <v>664</v>
      </c>
      <c r="I170" s="204">
        <v>0</v>
      </c>
      <c r="J170" s="204" t="s">
        <v>664</v>
      </c>
      <c r="L170">
        <f t="shared" si="3"/>
        <v>547</v>
      </c>
    </row>
    <row r="171" spans="1:12" x14ac:dyDescent="0.35">
      <c r="A171">
        <v>553</v>
      </c>
      <c r="B171" t="s">
        <v>196</v>
      </c>
      <c r="C171" s="204">
        <v>0</v>
      </c>
      <c r="D171" s="204">
        <v>65126.48</v>
      </c>
      <c r="E171" s="204">
        <v>0</v>
      </c>
      <c r="F171" s="204">
        <v>0</v>
      </c>
      <c r="G171" s="204"/>
      <c r="H171" s="204" t="s">
        <v>664</v>
      </c>
      <c r="I171" s="204">
        <v>0</v>
      </c>
      <c r="J171" s="204" t="s">
        <v>664</v>
      </c>
      <c r="L171">
        <f t="shared" si="3"/>
        <v>553</v>
      </c>
    </row>
    <row r="172" spans="1:12" x14ac:dyDescent="0.35">
      <c r="A172">
        <v>556</v>
      </c>
      <c r="B172" t="s">
        <v>204</v>
      </c>
      <c r="C172" s="204">
        <v>0</v>
      </c>
      <c r="D172" s="204">
        <v>36388.65</v>
      </c>
      <c r="E172" s="204">
        <v>52399</v>
      </c>
      <c r="F172" s="204">
        <v>0</v>
      </c>
      <c r="G172" s="204"/>
      <c r="H172" s="204" t="s">
        <v>664</v>
      </c>
      <c r="I172" s="204">
        <v>0</v>
      </c>
      <c r="J172" s="204" t="s">
        <v>664</v>
      </c>
      <c r="L172">
        <f t="shared" si="3"/>
        <v>556</v>
      </c>
    </row>
    <row r="173" spans="1:12" x14ac:dyDescent="0.35">
      <c r="A173">
        <v>569</v>
      </c>
      <c r="B173" t="s">
        <v>225</v>
      </c>
      <c r="C173" s="204">
        <v>0</v>
      </c>
      <c r="D173" s="204">
        <v>90526.73</v>
      </c>
      <c r="E173" s="204">
        <v>0</v>
      </c>
      <c r="F173" s="204">
        <v>0</v>
      </c>
      <c r="G173" s="204"/>
      <c r="H173" s="204" t="s">
        <v>664</v>
      </c>
      <c r="I173" s="204">
        <v>0</v>
      </c>
      <c r="J173" s="204" t="s">
        <v>664</v>
      </c>
      <c r="L173">
        <f t="shared" si="3"/>
        <v>569</v>
      </c>
    </row>
    <row r="174" spans="1:12" x14ac:dyDescent="0.35">
      <c r="A174">
        <v>575</v>
      </c>
      <c r="B174" t="s">
        <v>232</v>
      </c>
      <c r="C174" s="204">
        <v>0</v>
      </c>
      <c r="D174" s="204">
        <v>169343.47999999998</v>
      </c>
      <c r="E174" s="204">
        <v>0</v>
      </c>
      <c r="F174" s="204">
        <v>0</v>
      </c>
      <c r="G174" s="204"/>
      <c r="H174" s="204" t="s">
        <v>664</v>
      </c>
      <c r="I174" s="204">
        <v>0</v>
      </c>
      <c r="J174" s="204" t="s">
        <v>664</v>
      </c>
      <c r="L174">
        <f t="shared" si="3"/>
        <v>575</v>
      </c>
    </row>
    <row r="175" spans="1:12" x14ac:dyDescent="0.35">
      <c r="A175">
        <v>579</v>
      </c>
      <c r="B175" t="s">
        <v>237</v>
      </c>
      <c r="C175" s="204">
        <v>0</v>
      </c>
      <c r="D175" s="204">
        <v>827181.86</v>
      </c>
      <c r="E175" s="204">
        <v>0</v>
      </c>
      <c r="F175" s="204">
        <v>60617.125</v>
      </c>
      <c r="G175" s="204">
        <v>0</v>
      </c>
      <c r="H175" s="204">
        <v>15446.725000000093</v>
      </c>
      <c r="I175" s="204">
        <v>0</v>
      </c>
      <c r="J175" s="204" t="s">
        <v>664</v>
      </c>
      <c r="L175">
        <f t="shared" si="3"/>
        <v>579</v>
      </c>
    </row>
    <row r="176" spans="1:12" x14ac:dyDescent="0.35">
      <c r="A176">
        <v>589</v>
      </c>
      <c r="B176" t="s">
        <v>256</v>
      </c>
      <c r="C176" s="204">
        <v>0</v>
      </c>
      <c r="D176" s="204">
        <v>0</v>
      </c>
      <c r="E176" s="204">
        <v>0</v>
      </c>
      <c r="F176" s="204">
        <v>0</v>
      </c>
      <c r="G176" s="204"/>
      <c r="H176" s="204" t="s">
        <v>664</v>
      </c>
      <c r="I176" s="204">
        <v>0</v>
      </c>
      <c r="J176" s="204" t="s">
        <v>664</v>
      </c>
      <c r="L176">
        <f t="shared" si="3"/>
        <v>589</v>
      </c>
    </row>
    <row r="177" spans="1:12" x14ac:dyDescent="0.35">
      <c r="A177">
        <v>590</v>
      </c>
      <c r="B177" t="s">
        <v>258</v>
      </c>
      <c r="C177" s="204">
        <v>0</v>
      </c>
      <c r="D177" s="204">
        <v>618940.55000000005</v>
      </c>
      <c r="E177" s="204">
        <v>0</v>
      </c>
      <c r="F177" s="204">
        <v>6986.7249999996275</v>
      </c>
      <c r="G177" s="204"/>
      <c r="H177" s="204" t="s">
        <v>664</v>
      </c>
      <c r="I177" s="204">
        <v>0</v>
      </c>
      <c r="J177" s="204" t="s">
        <v>664</v>
      </c>
      <c r="L177">
        <f t="shared" si="3"/>
        <v>590</v>
      </c>
    </row>
    <row r="178" spans="1:12" x14ac:dyDescent="0.35">
      <c r="A178">
        <v>597</v>
      </c>
      <c r="B178" t="s">
        <v>271</v>
      </c>
      <c r="C178" s="204">
        <v>0</v>
      </c>
      <c r="D178" s="204">
        <v>379821.65</v>
      </c>
      <c r="E178" s="204">
        <v>0</v>
      </c>
      <c r="F178" s="204">
        <v>34383.849999999627</v>
      </c>
      <c r="G178" s="204"/>
      <c r="H178" s="204" t="s">
        <v>664</v>
      </c>
      <c r="I178" s="204">
        <v>0</v>
      </c>
      <c r="J178" s="204" t="s">
        <v>664</v>
      </c>
      <c r="L178">
        <f t="shared" si="3"/>
        <v>597</v>
      </c>
    </row>
    <row r="179" spans="1:12" x14ac:dyDescent="0.35">
      <c r="A179">
        <v>599</v>
      </c>
      <c r="B179" t="s">
        <v>277</v>
      </c>
      <c r="C179" s="204">
        <v>562000</v>
      </c>
      <c r="D179" s="204">
        <v>5649200.2999999998</v>
      </c>
      <c r="E179" s="204">
        <v>11661000</v>
      </c>
      <c r="F179" s="204">
        <v>0</v>
      </c>
      <c r="G179" s="204">
        <v>4614000</v>
      </c>
      <c r="H179" s="204" t="s">
        <v>664</v>
      </c>
      <c r="I179" s="204">
        <v>0</v>
      </c>
      <c r="J179" s="204" t="s">
        <v>664</v>
      </c>
      <c r="L179">
        <f t="shared" si="3"/>
        <v>599</v>
      </c>
    </row>
    <row r="180" spans="1:12" x14ac:dyDescent="0.35">
      <c r="A180">
        <v>603</v>
      </c>
      <c r="B180" t="s">
        <v>273</v>
      </c>
      <c r="C180" s="204">
        <v>0</v>
      </c>
      <c r="D180" s="204">
        <v>851895.15</v>
      </c>
      <c r="E180" s="204">
        <v>0</v>
      </c>
      <c r="F180" s="204">
        <v>0</v>
      </c>
      <c r="G180" s="204"/>
      <c r="H180" s="204" t="s">
        <v>664</v>
      </c>
      <c r="I180" s="204">
        <v>0</v>
      </c>
      <c r="J180" s="204" t="s">
        <v>664</v>
      </c>
      <c r="L180">
        <f t="shared" si="3"/>
        <v>603</v>
      </c>
    </row>
    <row r="181" spans="1:12" x14ac:dyDescent="0.35">
      <c r="A181">
        <v>606</v>
      </c>
      <c r="B181" t="s">
        <v>282</v>
      </c>
      <c r="C181" s="204">
        <v>0</v>
      </c>
      <c r="D181" s="204">
        <v>0</v>
      </c>
      <c r="E181" s="204">
        <v>166063</v>
      </c>
      <c r="F181" s="204">
        <v>0</v>
      </c>
      <c r="G181" s="204">
        <v>210400</v>
      </c>
      <c r="H181" s="204" t="s">
        <v>664</v>
      </c>
      <c r="I181" s="204">
        <v>0</v>
      </c>
      <c r="J181" s="204" t="s">
        <v>664</v>
      </c>
      <c r="L181">
        <f t="shared" si="3"/>
        <v>606</v>
      </c>
    </row>
    <row r="182" spans="1:12" x14ac:dyDescent="0.35">
      <c r="A182">
        <v>610</v>
      </c>
      <c r="B182" t="s">
        <v>292</v>
      </c>
      <c r="C182" s="204">
        <v>0</v>
      </c>
      <c r="D182" s="204">
        <v>756557.3</v>
      </c>
      <c r="E182" s="204">
        <v>0</v>
      </c>
      <c r="F182" s="204">
        <v>24982.849999999627</v>
      </c>
      <c r="G182" s="204"/>
      <c r="H182" s="204" t="s">
        <v>664</v>
      </c>
      <c r="I182" s="204">
        <v>0</v>
      </c>
      <c r="J182" s="204" t="s">
        <v>664</v>
      </c>
      <c r="L182">
        <f t="shared" si="3"/>
        <v>610</v>
      </c>
    </row>
    <row r="183" spans="1:12" x14ac:dyDescent="0.35">
      <c r="A183">
        <v>613</v>
      </c>
      <c r="B183" t="s">
        <v>11</v>
      </c>
      <c r="C183" s="204">
        <v>0</v>
      </c>
      <c r="D183" s="204">
        <v>23545.75</v>
      </c>
      <c r="E183" s="204">
        <v>0</v>
      </c>
      <c r="F183" s="204">
        <v>0</v>
      </c>
      <c r="G183" s="204">
        <v>0</v>
      </c>
      <c r="H183" s="204" t="s">
        <v>664</v>
      </c>
      <c r="I183" s="204">
        <v>0</v>
      </c>
      <c r="J183" s="204" t="s">
        <v>664</v>
      </c>
      <c r="L183">
        <f t="shared" si="3"/>
        <v>613</v>
      </c>
    </row>
    <row r="184" spans="1:12" x14ac:dyDescent="0.35">
      <c r="A184">
        <v>614</v>
      </c>
      <c r="B184" t="s">
        <v>359</v>
      </c>
      <c r="C184" s="204">
        <v>0</v>
      </c>
      <c r="D184" s="204">
        <v>54612.4</v>
      </c>
      <c r="E184" s="204">
        <v>0</v>
      </c>
      <c r="F184" s="204">
        <v>0</v>
      </c>
      <c r="G184" s="204"/>
      <c r="H184" s="204" t="s">
        <v>664</v>
      </c>
      <c r="I184" s="204">
        <v>0</v>
      </c>
      <c r="J184" s="204" t="s">
        <v>664</v>
      </c>
      <c r="L184">
        <f t="shared" si="3"/>
        <v>614</v>
      </c>
    </row>
    <row r="185" spans="1:12" x14ac:dyDescent="0.35">
      <c r="A185">
        <v>622</v>
      </c>
      <c r="B185" t="s">
        <v>336</v>
      </c>
      <c r="C185" s="204">
        <v>19293</v>
      </c>
      <c r="D185" s="204">
        <v>356682.55</v>
      </c>
      <c r="E185" s="204">
        <v>152538</v>
      </c>
      <c r="F185" s="204">
        <v>0</v>
      </c>
      <c r="G185" s="204"/>
      <c r="H185" s="204" t="s">
        <v>664</v>
      </c>
      <c r="I185" s="204">
        <v>0</v>
      </c>
      <c r="J185" s="204" t="s">
        <v>664</v>
      </c>
      <c r="L185">
        <f t="shared" si="3"/>
        <v>622</v>
      </c>
    </row>
    <row r="186" spans="1:12" x14ac:dyDescent="0.35">
      <c r="A186">
        <v>626</v>
      </c>
      <c r="B186" t="s">
        <v>340</v>
      </c>
      <c r="C186" s="204">
        <v>0</v>
      </c>
      <c r="D186" s="204">
        <v>0</v>
      </c>
      <c r="E186" s="204">
        <v>0</v>
      </c>
      <c r="F186" s="204">
        <v>0</v>
      </c>
      <c r="G186" s="204"/>
      <c r="H186" s="204" t="s">
        <v>664</v>
      </c>
      <c r="I186" s="204">
        <v>0</v>
      </c>
      <c r="J186" s="204" t="s">
        <v>664</v>
      </c>
      <c r="L186">
        <f t="shared" si="3"/>
        <v>626</v>
      </c>
    </row>
    <row r="187" spans="1:12" x14ac:dyDescent="0.35">
      <c r="A187">
        <v>627</v>
      </c>
      <c r="B187" t="s">
        <v>346</v>
      </c>
      <c r="C187" s="204">
        <v>0</v>
      </c>
      <c r="D187" s="204">
        <v>59393.7</v>
      </c>
      <c r="E187" s="204">
        <v>0</v>
      </c>
      <c r="F187" s="204">
        <v>0</v>
      </c>
      <c r="G187" s="204"/>
      <c r="H187" s="204" t="s">
        <v>664</v>
      </c>
      <c r="I187" s="204">
        <v>0</v>
      </c>
      <c r="J187" s="204" t="s">
        <v>664</v>
      </c>
      <c r="L187">
        <f t="shared" si="3"/>
        <v>627</v>
      </c>
    </row>
    <row r="188" spans="1:12" x14ac:dyDescent="0.35">
      <c r="A188">
        <v>629</v>
      </c>
      <c r="B188" t="s">
        <v>348</v>
      </c>
      <c r="C188" s="204">
        <v>0</v>
      </c>
      <c r="D188" s="204">
        <v>192349.35</v>
      </c>
      <c r="E188" s="204">
        <v>0</v>
      </c>
      <c r="F188" s="204">
        <v>0</v>
      </c>
      <c r="G188" s="204"/>
      <c r="H188" s="204" t="s">
        <v>664</v>
      </c>
      <c r="I188" s="204">
        <v>0</v>
      </c>
      <c r="J188" s="204" t="s">
        <v>664</v>
      </c>
      <c r="L188">
        <f t="shared" si="3"/>
        <v>629</v>
      </c>
    </row>
    <row r="189" spans="1:12" x14ac:dyDescent="0.35">
      <c r="A189">
        <v>632</v>
      </c>
      <c r="B189" t="s">
        <v>367</v>
      </c>
      <c r="C189" s="204">
        <v>0</v>
      </c>
      <c r="D189" s="204">
        <v>0</v>
      </c>
      <c r="E189" s="204">
        <v>0</v>
      </c>
      <c r="F189" s="204">
        <v>0</v>
      </c>
      <c r="G189" s="204"/>
      <c r="H189" s="204" t="s">
        <v>664</v>
      </c>
      <c r="I189" s="204">
        <v>0</v>
      </c>
      <c r="J189" s="204" t="s">
        <v>664</v>
      </c>
      <c r="L189">
        <f t="shared" si="3"/>
        <v>632</v>
      </c>
    </row>
    <row r="190" spans="1:12" x14ac:dyDescent="0.35">
      <c r="A190">
        <v>637</v>
      </c>
      <c r="B190" t="s">
        <v>377</v>
      </c>
      <c r="C190" s="204">
        <v>0</v>
      </c>
      <c r="D190" s="204">
        <v>0</v>
      </c>
      <c r="E190" s="204">
        <v>0</v>
      </c>
      <c r="F190" s="204">
        <v>0</v>
      </c>
      <c r="G190" s="204"/>
      <c r="H190" s="204" t="s">
        <v>664</v>
      </c>
      <c r="I190" s="204">
        <v>0</v>
      </c>
      <c r="J190" s="204" t="s">
        <v>664</v>
      </c>
      <c r="L190">
        <f t="shared" si="3"/>
        <v>637</v>
      </c>
    </row>
    <row r="191" spans="1:12" x14ac:dyDescent="0.35">
      <c r="A191">
        <v>638</v>
      </c>
      <c r="B191" t="s">
        <v>378</v>
      </c>
      <c r="C191" s="204">
        <v>0</v>
      </c>
      <c r="D191" s="204">
        <v>0</v>
      </c>
      <c r="E191" s="204">
        <v>0</v>
      </c>
      <c r="F191" s="204">
        <v>0</v>
      </c>
      <c r="G191" s="204"/>
      <c r="H191" s="204" t="s">
        <v>664</v>
      </c>
      <c r="I191" s="204">
        <v>0</v>
      </c>
      <c r="J191" s="204" t="s">
        <v>664</v>
      </c>
      <c r="L191">
        <f t="shared" si="3"/>
        <v>638</v>
      </c>
    </row>
    <row r="192" spans="1:12" x14ac:dyDescent="0.35">
      <c r="A192">
        <v>642</v>
      </c>
      <c r="B192" t="s">
        <v>384</v>
      </c>
      <c r="C192" s="204">
        <v>0</v>
      </c>
      <c r="D192" s="204">
        <v>623200.06000000006</v>
      </c>
      <c r="E192" s="204">
        <v>155231</v>
      </c>
      <c r="F192" s="204">
        <v>429410</v>
      </c>
      <c r="G192" s="204"/>
      <c r="H192" s="204" t="s">
        <v>664</v>
      </c>
      <c r="I192" s="204">
        <v>0</v>
      </c>
      <c r="J192" s="204" t="s">
        <v>664</v>
      </c>
      <c r="L192">
        <f t="shared" si="3"/>
        <v>642</v>
      </c>
    </row>
    <row r="193" spans="1:12" x14ac:dyDescent="0.35">
      <c r="A193">
        <v>654</v>
      </c>
      <c r="B193" t="s">
        <v>54</v>
      </c>
      <c r="C193" s="204">
        <v>0</v>
      </c>
      <c r="D193" s="204">
        <v>0</v>
      </c>
      <c r="E193" s="204">
        <v>0</v>
      </c>
      <c r="F193" s="204">
        <v>0</v>
      </c>
      <c r="G193" s="204"/>
      <c r="H193" s="204" t="s">
        <v>664</v>
      </c>
      <c r="I193" s="204">
        <v>0</v>
      </c>
      <c r="J193" s="204" t="s">
        <v>664</v>
      </c>
      <c r="L193">
        <f t="shared" si="3"/>
        <v>654</v>
      </c>
    </row>
    <row r="194" spans="1:12" x14ac:dyDescent="0.35">
      <c r="A194">
        <v>664</v>
      </c>
      <c r="B194" t="s">
        <v>120</v>
      </c>
      <c r="C194" s="204">
        <v>0</v>
      </c>
      <c r="D194" s="204">
        <v>0</v>
      </c>
      <c r="E194" s="204">
        <v>0</v>
      </c>
      <c r="F194" s="204">
        <v>0</v>
      </c>
      <c r="G194" s="204"/>
      <c r="H194" s="204" t="s">
        <v>664</v>
      </c>
      <c r="I194" s="204">
        <v>0</v>
      </c>
      <c r="J194" s="204" t="s">
        <v>664</v>
      </c>
      <c r="L194">
        <f t="shared" si="3"/>
        <v>664</v>
      </c>
    </row>
    <row r="195" spans="1:12" x14ac:dyDescent="0.35">
      <c r="A195">
        <v>668</v>
      </c>
      <c r="B195" t="s">
        <v>353</v>
      </c>
      <c r="C195" s="204">
        <v>0</v>
      </c>
      <c r="D195" s="204">
        <v>0</v>
      </c>
      <c r="E195" s="204">
        <v>0</v>
      </c>
      <c r="F195" s="204">
        <v>0</v>
      </c>
      <c r="G195" s="204"/>
      <c r="H195" s="204" t="s">
        <v>664</v>
      </c>
      <c r="I195" s="204">
        <v>0</v>
      </c>
      <c r="J195" s="204" t="s">
        <v>664</v>
      </c>
      <c r="L195">
        <f t="shared" si="3"/>
        <v>668</v>
      </c>
    </row>
    <row r="196" spans="1:12" x14ac:dyDescent="0.35">
      <c r="A196">
        <v>677</v>
      </c>
      <c r="B196" t="s">
        <v>166</v>
      </c>
      <c r="C196" s="204">
        <v>0</v>
      </c>
      <c r="D196" s="204">
        <v>0</v>
      </c>
      <c r="E196" s="204">
        <v>0</v>
      </c>
      <c r="F196" s="204">
        <v>0</v>
      </c>
      <c r="G196" s="204"/>
      <c r="H196" s="204" t="s">
        <v>664</v>
      </c>
      <c r="I196" s="204">
        <v>0</v>
      </c>
      <c r="J196" s="204" t="s">
        <v>664</v>
      </c>
      <c r="L196">
        <f t="shared" si="3"/>
        <v>677</v>
      </c>
    </row>
    <row r="197" spans="1:12" x14ac:dyDescent="0.35">
      <c r="A197">
        <v>678</v>
      </c>
      <c r="B197" t="s">
        <v>170</v>
      </c>
      <c r="C197" s="204">
        <v>0</v>
      </c>
      <c r="D197" s="204">
        <v>0</v>
      </c>
      <c r="E197" s="204">
        <v>0</v>
      </c>
      <c r="F197" s="204">
        <v>0</v>
      </c>
      <c r="G197" s="204"/>
      <c r="H197" s="204" t="s">
        <v>664</v>
      </c>
      <c r="I197" s="204">
        <v>0</v>
      </c>
      <c r="J197" s="204" t="s">
        <v>664</v>
      </c>
      <c r="L197">
        <f t="shared" si="3"/>
        <v>678</v>
      </c>
    </row>
    <row r="198" spans="1:12" x14ac:dyDescent="0.35">
      <c r="A198">
        <v>687</v>
      </c>
      <c r="B198" t="s">
        <v>211</v>
      </c>
      <c r="C198" s="204">
        <v>0</v>
      </c>
      <c r="D198" s="204">
        <v>456733.65</v>
      </c>
      <c r="E198" s="204">
        <v>0</v>
      </c>
      <c r="F198" s="204">
        <v>443020.27500000037</v>
      </c>
      <c r="G198" s="204"/>
      <c r="H198" s="204" t="s">
        <v>664</v>
      </c>
      <c r="I198" s="204">
        <v>0</v>
      </c>
      <c r="J198" s="204" t="s">
        <v>664</v>
      </c>
      <c r="L198">
        <f t="shared" ref="L198:L261" si="4">A198</f>
        <v>687</v>
      </c>
    </row>
    <row r="199" spans="1:12" x14ac:dyDescent="0.35">
      <c r="A199">
        <v>703</v>
      </c>
      <c r="B199" t="s">
        <v>265</v>
      </c>
      <c r="C199" s="204">
        <v>0</v>
      </c>
      <c r="D199" s="204">
        <v>25991.83</v>
      </c>
      <c r="E199" s="204">
        <v>0</v>
      </c>
      <c r="F199" s="204">
        <v>0</v>
      </c>
      <c r="G199" s="204"/>
      <c r="H199" s="204" t="s">
        <v>664</v>
      </c>
      <c r="I199" s="204">
        <v>0</v>
      </c>
      <c r="J199" s="204" t="s">
        <v>664</v>
      </c>
      <c r="L199">
        <f t="shared" si="4"/>
        <v>703</v>
      </c>
    </row>
    <row r="200" spans="1:12" x14ac:dyDescent="0.35">
      <c r="A200">
        <v>715</v>
      </c>
      <c r="B200" t="s">
        <v>308</v>
      </c>
      <c r="C200" s="204">
        <v>0</v>
      </c>
      <c r="D200" s="204">
        <v>0</v>
      </c>
      <c r="E200" s="204">
        <v>0</v>
      </c>
      <c r="F200" s="204">
        <v>0</v>
      </c>
      <c r="G200" s="204"/>
      <c r="H200" s="204" t="s">
        <v>664</v>
      </c>
      <c r="I200" s="204">
        <v>0</v>
      </c>
      <c r="J200" s="204" t="s">
        <v>664</v>
      </c>
      <c r="L200">
        <f t="shared" si="4"/>
        <v>715</v>
      </c>
    </row>
    <row r="201" spans="1:12" x14ac:dyDescent="0.35">
      <c r="A201">
        <v>716</v>
      </c>
      <c r="B201" t="s">
        <v>312</v>
      </c>
      <c r="C201" s="204">
        <v>0</v>
      </c>
      <c r="D201" s="204">
        <v>94834.3</v>
      </c>
      <c r="E201" s="204">
        <v>0</v>
      </c>
      <c r="F201" s="204">
        <v>0</v>
      </c>
      <c r="G201" s="204"/>
      <c r="H201" s="204" t="s">
        <v>664</v>
      </c>
      <c r="I201" s="204">
        <v>0</v>
      </c>
      <c r="J201" s="204" t="s">
        <v>664</v>
      </c>
      <c r="L201">
        <f t="shared" si="4"/>
        <v>716</v>
      </c>
    </row>
    <row r="202" spans="1:12" x14ac:dyDescent="0.35">
      <c r="A202">
        <v>717</v>
      </c>
      <c r="B202" t="s">
        <v>330</v>
      </c>
      <c r="C202" s="204">
        <v>0</v>
      </c>
      <c r="D202" s="204">
        <v>369040.25</v>
      </c>
      <c r="E202" s="204">
        <v>0</v>
      </c>
      <c r="F202" s="204">
        <v>0</v>
      </c>
      <c r="G202" s="204"/>
      <c r="H202" s="204" t="s">
        <v>664</v>
      </c>
      <c r="I202" s="204">
        <v>0</v>
      </c>
      <c r="J202" s="204" t="s">
        <v>664</v>
      </c>
      <c r="L202">
        <f t="shared" si="4"/>
        <v>717</v>
      </c>
    </row>
    <row r="203" spans="1:12" x14ac:dyDescent="0.35">
      <c r="A203">
        <v>718</v>
      </c>
      <c r="B203" t="s">
        <v>338</v>
      </c>
      <c r="C203" s="204">
        <v>0</v>
      </c>
      <c r="D203" s="204">
        <v>2683786.7400000002</v>
      </c>
      <c r="E203" s="204">
        <v>0</v>
      </c>
      <c r="F203" s="204">
        <v>864198.07499999925</v>
      </c>
      <c r="G203" s="204">
        <v>0</v>
      </c>
      <c r="H203" s="204">
        <v>35395.650000000373</v>
      </c>
      <c r="I203" s="204">
        <v>0</v>
      </c>
      <c r="J203" s="204" t="s">
        <v>664</v>
      </c>
      <c r="L203">
        <f t="shared" si="4"/>
        <v>718</v>
      </c>
    </row>
    <row r="204" spans="1:12" x14ac:dyDescent="0.35">
      <c r="A204">
        <v>736</v>
      </c>
      <c r="B204" t="s">
        <v>77</v>
      </c>
      <c r="C204" s="204">
        <v>0</v>
      </c>
      <c r="D204" s="204">
        <v>0</v>
      </c>
      <c r="E204" s="204">
        <v>0</v>
      </c>
      <c r="F204" s="204">
        <v>0</v>
      </c>
      <c r="G204" s="204"/>
      <c r="H204" s="204" t="s">
        <v>664</v>
      </c>
      <c r="I204" s="204">
        <v>0</v>
      </c>
      <c r="J204" s="204" t="s">
        <v>664</v>
      </c>
      <c r="L204">
        <f t="shared" si="4"/>
        <v>736</v>
      </c>
    </row>
    <row r="205" spans="1:12" x14ac:dyDescent="0.35">
      <c r="A205">
        <v>737</v>
      </c>
      <c r="B205" t="s">
        <v>318</v>
      </c>
      <c r="C205" s="204">
        <v>0</v>
      </c>
      <c r="D205" s="204">
        <v>154038.98000000001</v>
      </c>
      <c r="E205" s="204">
        <v>0</v>
      </c>
      <c r="F205" s="204">
        <v>0</v>
      </c>
      <c r="G205" s="204"/>
      <c r="H205" s="204" t="s">
        <v>664</v>
      </c>
      <c r="I205" s="204">
        <v>0</v>
      </c>
      <c r="J205" s="204" t="s">
        <v>664</v>
      </c>
      <c r="L205">
        <f t="shared" si="4"/>
        <v>737</v>
      </c>
    </row>
    <row r="206" spans="1:12" x14ac:dyDescent="0.35">
      <c r="A206">
        <v>743</v>
      </c>
      <c r="B206" t="s">
        <v>27</v>
      </c>
      <c r="C206" s="204">
        <v>0</v>
      </c>
      <c r="D206" s="204">
        <v>183393.85</v>
      </c>
      <c r="E206" s="204">
        <v>0</v>
      </c>
      <c r="F206" s="204">
        <v>0</v>
      </c>
      <c r="G206" s="204">
        <v>0</v>
      </c>
      <c r="H206" s="204" t="s">
        <v>664</v>
      </c>
      <c r="I206" s="204">
        <v>0</v>
      </c>
      <c r="J206" s="204" t="s">
        <v>664</v>
      </c>
      <c r="L206">
        <f t="shared" si="4"/>
        <v>743</v>
      </c>
    </row>
    <row r="207" spans="1:12" x14ac:dyDescent="0.35">
      <c r="A207">
        <v>744</v>
      </c>
      <c r="B207" t="s">
        <v>28</v>
      </c>
      <c r="C207" s="204">
        <v>0</v>
      </c>
      <c r="D207" s="204">
        <v>216103.99</v>
      </c>
      <c r="E207" s="204">
        <v>0</v>
      </c>
      <c r="F207" s="204">
        <v>0</v>
      </c>
      <c r="G207" s="204">
        <v>0</v>
      </c>
      <c r="H207" s="204" t="s">
        <v>664</v>
      </c>
      <c r="I207" s="204">
        <v>0</v>
      </c>
      <c r="J207" s="204" t="s">
        <v>664</v>
      </c>
      <c r="L207">
        <f t="shared" si="4"/>
        <v>744</v>
      </c>
    </row>
    <row r="208" spans="1:12" x14ac:dyDescent="0.35">
      <c r="A208">
        <v>748</v>
      </c>
      <c r="B208" t="s">
        <v>40</v>
      </c>
      <c r="C208" s="204">
        <v>0</v>
      </c>
      <c r="D208" s="204">
        <v>0</v>
      </c>
      <c r="E208" s="204">
        <v>1335083</v>
      </c>
      <c r="F208" s="204">
        <v>0</v>
      </c>
      <c r="G208" s="204">
        <v>1505000</v>
      </c>
      <c r="H208" s="204" t="s">
        <v>664</v>
      </c>
      <c r="I208" s="204">
        <v>0</v>
      </c>
      <c r="J208" s="204" t="s">
        <v>664</v>
      </c>
      <c r="L208">
        <f t="shared" si="4"/>
        <v>748</v>
      </c>
    </row>
    <row r="209" spans="1:12" x14ac:dyDescent="0.35">
      <c r="A209">
        <v>753</v>
      </c>
      <c r="B209" t="s">
        <v>43</v>
      </c>
      <c r="C209" s="204">
        <v>0</v>
      </c>
      <c r="D209" s="204">
        <v>119017.7</v>
      </c>
      <c r="E209" s="204">
        <v>0</v>
      </c>
      <c r="F209" s="204">
        <v>35619.674999999814</v>
      </c>
      <c r="G209" s="204">
        <v>0</v>
      </c>
      <c r="H209" s="204">
        <v>144330.1</v>
      </c>
      <c r="I209" s="204">
        <v>0</v>
      </c>
      <c r="J209" s="204" t="s">
        <v>664</v>
      </c>
      <c r="L209">
        <f t="shared" si="4"/>
        <v>753</v>
      </c>
    </row>
    <row r="210" spans="1:12" x14ac:dyDescent="0.35">
      <c r="A210">
        <v>755</v>
      </c>
      <c r="B210" t="s">
        <v>51</v>
      </c>
      <c r="C210" s="204">
        <v>0</v>
      </c>
      <c r="D210" s="204">
        <v>35209.629999999997</v>
      </c>
      <c r="E210" s="204">
        <v>0</v>
      </c>
      <c r="F210" s="204">
        <v>3807.625</v>
      </c>
      <c r="G210" s="204"/>
      <c r="H210" s="204" t="s">
        <v>664</v>
      </c>
      <c r="I210" s="204">
        <v>0</v>
      </c>
      <c r="J210" s="204" t="s">
        <v>664</v>
      </c>
      <c r="L210">
        <f t="shared" si="4"/>
        <v>755</v>
      </c>
    </row>
    <row r="211" spans="1:12" x14ac:dyDescent="0.35">
      <c r="A211">
        <v>756</v>
      </c>
      <c r="B211" t="s">
        <v>55</v>
      </c>
      <c r="C211" s="204">
        <v>0</v>
      </c>
      <c r="D211" s="204">
        <v>0</v>
      </c>
      <c r="E211" s="204">
        <v>0</v>
      </c>
      <c r="F211" s="204">
        <v>0</v>
      </c>
      <c r="G211" s="204"/>
      <c r="H211" s="204" t="s">
        <v>664</v>
      </c>
      <c r="I211" s="204">
        <v>0</v>
      </c>
      <c r="J211" s="204" t="s">
        <v>664</v>
      </c>
      <c r="L211">
        <f t="shared" si="4"/>
        <v>756</v>
      </c>
    </row>
    <row r="212" spans="1:12" x14ac:dyDescent="0.35">
      <c r="A212">
        <v>757</v>
      </c>
      <c r="B212" t="s">
        <v>56</v>
      </c>
      <c r="C212" s="204">
        <v>0</v>
      </c>
      <c r="D212" s="204">
        <v>0</v>
      </c>
      <c r="E212" s="204">
        <v>0</v>
      </c>
      <c r="F212" s="204">
        <v>0</v>
      </c>
      <c r="G212" s="204"/>
      <c r="H212" s="204" t="s">
        <v>664</v>
      </c>
      <c r="I212" s="204">
        <v>0</v>
      </c>
      <c r="J212" s="204" t="s">
        <v>664</v>
      </c>
      <c r="L212">
        <f t="shared" si="4"/>
        <v>757</v>
      </c>
    </row>
    <row r="213" spans="1:12" x14ac:dyDescent="0.35">
      <c r="A213">
        <v>758</v>
      </c>
      <c r="B213" t="s">
        <v>57</v>
      </c>
      <c r="C213" s="204">
        <v>0</v>
      </c>
      <c r="D213" s="204">
        <v>1469232.63</v>
      </c>
      <c r="E213" s="204">
        <v>0</v>
      </c>
      <c r="F213" s="204">
        <v>0</v>
      </c>
      <c r="G213" s="204">
        <v>0</v>
      </c>
      <c r="H213" s="204" t="s">
        <v>664</v>
      </c>
      <c r="I213" s="204">
        <v>0</v>
      </c>
      <c r="J213" s="204" t="s">
        <v>664</v>
      </c>
      <c r="L213">
        <f t="shared" si="4"/>
        <v>758</v>
      </c>
    </row>
    <row r="214" spans="1:12" x14ac:dyDescent="0.35">
      <c r="A214">
        <v>762</v>
      </c>
      <c r="B214" t="s">
        <v>82</v>
      </c>
      <c r="C214" s="204">
        <v>0</v>
      </c>
      <c r="D214" s="204">
        <v>0</v>
      </c>
      <c r="E214" s="204">
        <v>0</v>
      </c>
      <c r="F214" s="204">
        <v>0</v>
      </c>
      <c r="G214" s="204">
        <v>0</v>
      </c>
      <c r="H214" s="204" t="s">
        <v>664</v>
      </c>
      <c r="I214" s="204">
        <v>0</v>
      </c>
      <c r="J214" s="204" t="s">
        <v>664</v>
      </c>
      <c r="L214">
        <f t="shared" si="4"/>
        <v>762</v>
      </c>
    </row>
    <row r="215" spans="1:12" x14ac:dyDescent="0.35">
      <c r="A215">
        <v>765</v>
      </c>
      <c r="B215" t="s">
        <v>260</v>
      </c>
      <c r="C215" s="204">
        <v>0</v>
      </c>
      <c r="D215" s="204">
        <v>0</v>
      </c>
      <c r="E215" s="204">
        <v>0</v>
      </c>
      <c r="F215" s="204">
        <v>0</v>
      </c>
      <c r="G215" s="204"/>
      <c r="H215" s="204" t="s">
        <v>664</v>
      </c>
      <c r="I215" s="204">
        <v>0</v>
      </c>
      <c r="J215" s="204" t="s">
        <v>664</v>
      </c>
      <c r="L215">
        <f t="shared" si="4"/>
        <v>765</v>
      </c>
    </row>
    <row r="216" spans="1:12" x14ac:dyDescent="0.35">
      <c r="A216">
        <v>766</v>
      </c>
      <c r="B216" t="s">
        <v>88</v>
      </c>
      <c r="C216" s="204">
        <v>0</v>
      </c>
      <c r="D216" s="204">
        <v>117090.03</v>
      </c>
      <c r="E216" s="204">
        <v>0</v>
      </c>
      <c r="F216" s="204">
        <v>0</v>
      </c>
      <c r="G216" s="204"/>
      <c r="H216" s="204" t="s">
        <v>664</v>
      </c>
      <c r="I216" s="204">
        <v>0</v>
      </c>
      <c r="J216" s="204" t="s">
        <v>664</v>
      </c>
      <c r="L216">
        <f t="shared" si="4"/>
        <v>766</v>
      </c>
    </row>
    <row r="217" spans="1:12" x14ac:dyDescent="0.35">
      <c r="A217">
        <v>770</v>
      </c>
      <c r="B217" t="s">
        <v>101</v>
      </c>
      <c r="C217" s="204">
        <v>0</v>
      </c>
      <c r="D217" s="204">
        <v>184777.08</v>
      </c>
      <c r="E217" s="204">
        <v>0</v>
      </c>
      <c r="F217" s="204">
        <v>0</v>
      </c>
      <c r="G217" s="204">
        <v>0</v>
      </c>
      <c r="H217" s="204" t="s">
        <v>664</v>
      </c>
      <c r="I217" s="204">
        <v>0</v>
      </c>
      <c r="J217" s="204" t="s">
        <v>664</v>
      </c>
      <c r="L217">
        <f t="shared" si="4"/>
        <v>770</v>
      </c>
    </row>
    <row r="218" spans="1:12" x14ac:dyDescent="0.35">
      <c r="A218">
        <v>772</v>
      </c>
      <c r="B218" t="s">
        <v>103</v>
      </c>
      <c r="C218" s="204">
        <v>0</v>
      </c>
      <c r="D218" s="204">
        <v>0</v>
      </c>
      <c r="E218" s="204">
        <v>0</v>
      </c>
      <c r="F218" s="204">
        <v>0</v>
      </c>
      <c r="G218" s="204"/>
      <c r="H218" s="204" t="s">
        <v>664</v>
      </c>
      <c r="I218" s="204">
        <v>0</v>
      </c>
      <c r="J218" s="204" t="s">
        <v>664</v>
      </c>
      <c r="L218">
        <f t="shared" si="4"/>
        <v>772</v>
      </c>
    </row>
    <row r="219" spans="1:12" x14ac:dyDescent="0.35">
      <c r="A219">
        <v>777</v>
      </c>
      <c r="B219" t="s">
        <v>110</v>
      </c>
      <c r="C219" s="204">
        <v>0</v>
      </c>
      <c r="D219" s="204">
        <v>0</v>
      </c>
      <c r="E219" s="204">
        <v>0</v>
      </c>
      <c r="F219" s="204">
        <v>0</v>
      </c>
      <c r="G219" s="204"/>
      <c r="H219" s="204" t="s">
        <v>664</v>
      </c>
      <c r="I219" s="204">
        <v>0</v>
      </c>
      <c r="J219" s="204" t="s">
        <v>664</v>
      </c>
      <c r="L219">
        <f t="shared" si="4"/>
        <v>777</v>
      </c>
    </row>
    <row r="220" spans="1:12" x14ac:dyDescent="0.35">
      <c r="A220">
        <v>779</v>
      </c>
      <c r="B220" t="s">
        <v>112</v>
      </c>
      <c r="C220" s="204">
        <v>0</v>
      </c>
      <c r="D220" s="204">
        <v>0</v>
      </c>
      <c r="E220" s="204">
        <v>0</v>
      </c>
      <c r="F220" s="204">
        <v>0</v>
      </c>
      <c r="G220" s="204"/>
      <c r="H220" s="204" t="s">
        <v>664</v>
      </c>
      <c r="I220" s="204">
        <v>0</v>
      </c>
      <c r="J220" s="204" t="s">
        <v>664</v>
      </c>
      <c r="L220">
        <f t="shared" si="4"/>
        <v>779</v>
      </c>
    </row>
    <row r="221" spans="1:12" x14ac:dyDescent="0.35">
      <c r="A221">
        <v>784</v>
      </c>
      <c r="B221" t="s">
        <v>118</v>
      </c>
      <c r="C221" s="204">
        <v>0</v>
      </c>
      <c r="D221" s="204">
        <v>745957.7</v>
      </c>
      <c r="E221" s="204">
        <v>0</v>
      </c>
      <c r="F221" s="204">
        <v>100640.35000000009</v>
      </c>
      <c r="G221" s="204">
        <v>0</v>
      </c>
      <c r="H221" s="204" t="s">
        <v>664</v>
      </c>
      <c r="I221" s="204">
        <v>0</v>
      </c>
      <c r="J221" s="204" t="s">
        <v>664</v>
      </c>
      <c r="L221">
        <f t="shared" si="4"/>
        <v>784</v>
      </c>
    </row>
    <row r="222" spans="1:12" x14ac:dyDescent="0.35">
      <c r="A222">
        <v>785</v>
      </c>
      <c r="B222" t="s">
        <v>121</v>
      </c>
      <c r="C222" s="205">
        <v>0</v>
      </c>
      <c r="D222" s="205">
        <v>160.73321399999998</v>
      </c>
      <c r="E222" s="205">
        <v>0</v>
      </c>
      <c r="F222" s="205">
        <v>0</v>
      </c>
      <c r="G222" s="205"/>
      <c r="H222" s="205">
        <v>0</v>
      </c>
      <c r="I222" s="205">
        <v>0</v>
      </c>
      <c r="J222" s="205" t="s">
        <v>664</v>
      </c>
      <c r="L222">
        <f t="shared" si="4"/>
        <v>785</v>
      </c>
    </row>
    <row r="223" spans="1:12" x14ac:dyDescent="0.35">
      <c r="A223">
        <v>786</v>
      </c>
      <c r="B223" t="s">
        <v>125</v>
      </c>
      <c r="C223" s="204">
        <v>0</v>
      </c>
      <c r="D223" s="204">
        <v>0</v>
      </c>
      <c r="E223" s="204">
        <v>0</v>
      </c>
      <c r="F223" s="204">
        <v>0</v>
      </c>
      <c r="G223" s="204"/>
      <c r="H223" s="204" t="s">
        <v>664</v>
      </c>
      <c r="I223" s="204">
        <v>0</v>
      </c>
      <c r="J223" s="204" t="s">
        <v>664</v>
      </c>
      <c r="L223">
        <f t="shared" si="4"/>
        <v>786</v>
      </c>
    </row>
    <row r="224" spans="1:12" x14ac:dyDescent="0.35">
      <c r="A224">
        <v>788</v>
      </c>
      <c r="B224" t="s">
        <v>130</v>
      </c>
      <c r="C224" s="204">
        <v>0</v>
      </c>
      <c r="D224" s="204">
        <v>68447.05</v>
      </c>
      <c r="E224" s="204">
        <v>0</v>
      </c>
      <c r="F224" s="204">
        <v>0</v>
      </c>
      <c r="G224" s="204"/>
      <c r="H224" s="204" t="s">
        <v>664</v>
      </c>
      <c r="I224" s="204">
        <v>0</v>
      </c>
      <c r="J224" s="204" t="s">
        <v>664</v>
      </c>
      <c r="L224">
        <f t="shared" si="4"/>
        <v>788</v>
      </c>
    </row>
    <row r="225" spans="1:12" x14ac:dyDescent="0.35">
      <c r="A225">
        <v>794</v>
      </c>
      <c r="B225" t="s">
        <v>151</v>
      </c>
      <c r="C225" s="204">
        <v>0</v>
      </c>
      <c r="D225" s="204">
        <v>0</v>
      </c>
      <c r="E225" s="204">
        <v>0</v>
      </c>
      <c r="F225" s="204">
        <v>0</v>
      </c>
      <c r="G225" s="204">
        <v>0</v>
      </c>
      <c r="H225" s="204" t="s">
        <v>664</v>
      </c>
      <c r="I225" s="204">
        <v>0</v>
      </c>
      <c r="J225" s="204" t="s">
        <v>664</v>
      </c>
      <c r="L225">
        <f t="shared" si="4"/>
        <v>794</v>
      </c>
    </row>
    <row r="226" spans="1:12" x14ac:dyDescent="0.35">
      <c r="A226">
        <v>796</v>
      </c>
      <c r="B226" t="s">
        <v>287</v>
      </c>
      <c r="C226" s="204">
        <v>0</v>
      </c>
      <c r="D226" s="204">
        <v>0</v>
      </c>
      <c r="E226" s="204">
        <v>0</v>
      </c>
      <c r="F226" s="204">
        <v>0</v>
      </c>
      <c r="G226" s="204">
        <v>0</v>
      </c>
      <c r="H226" s="204" t="s">
        <v>664</v>
      </c>
      <c r="I226" s="204">
        <v>0</v>
      </c>
      <c r="J226" s="204" t="s">
        <v>664</v>
      </c>
      <c r="L226">
        <f t="shared" si="4"/>
        <v>796</v>
      </c>
    </row>
    <row r="227" spans="1:12" x14ac:dyDescent="0.35">
      <c r="A227">
        <v>797</v>
      </c>
      <c r="B227" t="s">
        <v>155</v>
      </c>
      <c r="C227" s="204">
        <v>0</v>
      </c>
      <c r="D227" s="204">
        <v>0</v>
      </c>
      <c r="E227" s="204">
        <v>0</v>
      </c>
      <c r="F227" s="204">
        <v>0</v>
      </c>
      <c r="G227" s="204"/>
      <c r="H227" s="204" t="s">
        <v>664</v>
      </c>
      <c r="I227" s="204">
        <v>0</v>
      </c>
      <c r="J227" s="204" t="s">
        <v>664</v>
      </c>
      <c r="L227">
        <f t="shared" si="4"/>
        <v>797</v>
      </c>
    </row>
    <row r="228" spans="1:12" x14ac:dyDescent="0.35">
      <c r="A228">
        <v>798</v>
      </c>
      <c r="B228" t="s">
        <v>157</v>
      </c>
      <c r="C228" s="204">
        <v>0</v>
      </c>
      <c r="D228" s="204">
        <v>1243.75</v>
      </c>
      <c r="E228" s="204">
        <v>0</v>
      </c>
      <c r="F228" s="204">
        <v>0</v>
      </c>
      <c r="G228" s="204"/>
      <c r="H228" s="204" t="s">
        <v>664</v>
      </c>
      <c r="I228" s="204">
        <v>0</v>
      </c>
      <c r="J228" s="204" t="s">
        <v>664</v>
      </c>
      <c r="L228">
        <f t="shared" si="4"/>
        <v>798</v>
      </c>
    </row>
    <row r="229" spans="1:12" x14ac:dyDescent="0.35">
      <c r="A229">
        <v>809</v>
      </c>
      <c r="B229" t="s">
        <v>198</v>
      </c>
      <c r="C229" s="204">
        <v>0</v>
      </c>
      <c r="D229" s="204">
        <v>0</v>
      </c>
      <c r="E229" s="204">
        <v>0</v>
      </c>
      <c r="F229" s="204">
        <v>0</v>
      </c>
      <c r="G229" s="204"/>
      <c r="H229" s="204" t="s">
        <v>664</v>
      </c>
      <c r="I229" s="204">
        <v>0</v>
      </c>
      <c r="J229" s="204" t="s">
        <v>664</v>
      </c>
      <c r="L229">
        <f t="shared" si="4"/>
        <v>809</v>
      </c>
    </row>
    <row r="230" spans="1:12" x14ac:dyDescent="0.35">
      <c r="A230">
        <v>815</v>
      </c>
      <c r="B230" t="s">
        <v>215</v>
      </c>
      <c r="C230" s="204">
        <v>0</v>
      </c>
      <c r="D230" s="204">
        <v>105405.3</v>
      </c>
      <c r="E230" s="204">
        <v>0</v>
      </c>
      <c r="F230" s="204">
        <v>13772.875</v>
      </c>
      <c r="G230" s="204"/>
      <c r="H230" s="204" t="s">
        <v>664</v>
      </c>
      <c r="I230" s="204">
        <v>0</v>
      </c>
      <c r="J230" s="204" t="s">
        <v>664</v>
      </c>
      <c r="L230">
        <f t="shared" si="4"/>
        <v>815</v>
      </c>
    </row>
    <row r="231" spans="1:12" x14ac:dyDescent="0.35">
      <c r="A231">
        <v>820</v>
      </c>
      <c r="B231" t="s">
        <v>234</v>
      </c>
      <c r="C231" s="204">
        <v>0</v>
      </c>
      <c r="D231" s="204">
        <v>143980.53</v>
      </c>
      <c r="E231" s="204">
        <v>0</v>
      </c>
      <c r="F231" s="204">
        <v>125285.29999999981</v>
      </c>
      <c r="G231" s="204"/>
      <c r="H231" s="204" t="s">
        <v>664</v>
      </c>
      <c r="I231" s="204">
        <v>0</v>
      </c>
      <c r="J231" s="204" t="s">
        <v>664</v>
      </c>
      <c r="L231">
        <f t="shared" si="4"/>
        <v>820</v>
      </c>
    </row>
    <row r="232" spans="1:12" x14ac:dyDescent="0.35">
      <c r="A232">
        <v>823</v>
      </c>
      <c r="B232" t="s">
        <v>238</v>
      </c>
      <c r="C232" s="204">
        <v>0</v>
      </c>
      <c r="D232" s="204">
        <v>127143.64</v>
      </c>
      <c r="E232" s="204">
        <v>0</v>
      </c>
      <c r="F232" s="204">
        <v>0</v>
      </c>
      <c r="G232" s="204"/>
      <c r="H232" s="204" t="s">
        <v>664</v>
      </c>
      <c r="I232" s="204">
        <v>0</v>
      </c>
      <c r="J232" s="204" t="s">
        <v>664</v>
      </c>
      <c r="L232">
        <f t="shared" si="4"/>
        <v>823</v>
      </c>
    </row>
    <row r="233" spans="1:12" x14ac:dyDescent="0.35">
      <c r="A233">
        <v>824</v>
      </c>
      <c r="B233" t="s">
        <v>239</v>
      </c>
      <c r="C233" s="204">
        <v>0</v>
      </c>
      <c r="D233" s="204">
        <v>0</v>
      </c>
      <c r="E233" s="204">
        <v>0</v>
      </c>
      <c r="F233" s="204">
        <v>0</v>
      </c>
      <c r="G233" s="204"/>
      <c r="H233" s="204" t="s">
        <v>664</v>
      </c>
      <c r="I233" s="204">
        <v>0</v>
      </c>
      <c r="J233" s="204" t="s">
        <v>664</v>
      </c>
      <c r="L233">
        <f t="shared" si="4"/>
        <v>824</v>
      </c>
    </row>
    <row r="234" spans="1:12" x14ac:dyDescent="0.35">
      <c r="A234">
        <v>826</v>
      </c>
      <c r="B234" t="s">
        <v>247</v>
      </c>
      <c r="C234" s="204">
        <v>0</v>
      </c>
      <c r="D234" s="204">
        <v>0</v>
      </c>
      <c r="E234" s="204">
        <v>0</v>
      </c>
      <c r="F234" s="204">
        <v>0</v>
      </c>
      <c r="G234" s="204"/>
      <c r="H234" s="204" t="s">
        <v>664</v>
      </c>
      <c r="I234" s="204">
        <v>0</v>
      </c>
      <c r="J234" s="204" t="s">
        <v>664</v>
      </c>
      <c r="L234">
        <f t="shared" si="4"/>
        <v>826</v>
      </c>
    </row>
    <row r="235" spans="1:12" x14ac:dyDescent="0.35">
      <c r="A235">
        <v>828</v>
      </c>
      <c r="B235" t="s">
        <v>252</v>
      </c>
      <c r="C235" s="204">
        <v>0</v>
      </c>
      <c r="D235" s="204">
        <v>0</v>
      </c>
      <c r="E235" s="204">
        <v>0</v>
      </c>
      <c r="F235" s="204">
        <v>0</v>
      </c>
      <c r="G235" s="204"/>
      <c r="H235" s="204" t="s">
        <v>664</v>
      </c>
      <c r="I235" s="204">
        <v>0</v>
      </c>
      <c r="J235" s="204" t="s">
        <v>664</v>
      </c>
      <c r="L235">
        <f t="shared" si="4"/>
        <v>828</v>
      </c>
    </row>
    <row r="236" spans="1:12" x14ac:dyDescent="0.35">
      <c r="A236">
        <v>840</v>
      </c>
      <c r="B236" t="s">
        <v>279</v>
      </c>
      <c r="C236" s="204">
        <v>0</v>
      </c>
      <c r="D236" s="204">
        <v>0</v>
      </c>
      <c r="E236" s="204">
        <v>0</v>
      </c>
      <c r="F236" s="204">
        <v>0</v>
      </c>
      <c r="G236" s="204">
        <v>0</v>
      </c>
      <c r="H236" s="204" t="s">
        <v>664</v>
      </c>
      <c r="I236" s="204">
        <v>0</v>
      </c>
      <c r="J236" s="204" t="s">
        <v>664</v>
      </c>
      <c r="L236">
        <f t="shared" si="4"/>
        <v>840</v>
      </c>
    </row>
    <row r="237" spans="1:12" x14ac:dyDescent="0.35">
      <c r="A237">
        <v>845</v>
      </c>
      <c r="B237" t="s">
        <v>290</v>
      </c>
      <c r="C237" s="204">
        <v>0</v>
      </c>
      <c r="D237" s="204">
        <v>305038.06</v>
      </c>
      <c r="E237" s="204">
        <v>0</v>
      </c>
      <c r="F237" s="204">
        <v>0</v>
      </c>
      <c r="G237" s="204">
        <v>0</v>
      </c>
      <c r="H237" s="204" t="s">
        <v>664</v>
      </c>
      <c r="I237" s="204">
        <v>0</v>
      </c>
      <c r="J237" s="204" t="s">
        <v>664</v>
      </c>
      <c r="L237">
        <f t="shared" si="4"/>
        <v>845</v>
      </c>
    </row>
    <row r="238" spans="1:12" x14ac:dyDescent="0.35">
      <c r="A238">
        <v>847</v>
      </c>
      <c r="B238" t="s">
        <v>296</v>
      </c>
      <c r="C238" s="204">
        <v>0</v>
      </c>
      <c r="D238" s="204">
        <v>0</v>
      </c>
      <c r="E238" s="204">
        <v>0</v>
      </c>
      <c r="F238" s="204">
        <v>0</v>
      </c>
      <c r="G238" s="204"/>
      <c r="H238" s="204" t="s">
        <v>664</v>
      </c>
      <c r="I238" s="204">
        <v>0</v>
      </c>
      <c r="J238" s="204" t="s">
        <v>664</v>
      </c>
      <c r="L238">
        <f t="shared" si="4"/>
        <v>847</v>
      </c>
    </row>
    <row r="239" spans="1:12" x14ac:dyDescent="0.35">
      <c r="A239">
        <v>848</v>
      </c>
      <c r="B239" t="s">
        <v>297</v>
      </c>
      <c r="C239" s="204">
        <v>0</v>
      </c>
      <c r="D239" s="204">
        <v>215415.73</v>
      </c>
      <c r="E239" s="204">
        <v>0</v>
      </c>
      <c r="F239" s="204">
        <v>2908.5249999999069</v>
      </c>
      <c r="G239" s="204"/>
      <c r="H239" s="204" t="s">
        <v>664</v>
      </c>
      <c r="I239" s="204">
        <v>0</v>
      </c>
      <c r="J239" s="204" t="s">
        <v>664</v>
      </c>
      <c r="L239">
        <f t="shared" si="4"/>
        <v>848</v>
      </c>
    </row>
    <row r="240" spans="1:12" x14ac:dyDescent="0.35">
      <c r="A240">
        <v>851</v>
      </c>
      <c r="B240" t="s">
        <v>301</v>
      </c>
      <c r="C240" s="204">
        <v>0</v>
      </c>
      <c r="D240" s="204">
        <v>6515.53</v>
      </c>
      <c r="E240" s="204">
        <v>318948</v>
      </c>
      <c r="F240" s="204">
        <v>0</v>
      </c>
      <c r="G240" s="204">
        <v>272000</v>
      </c>
      <c r="H240" s="204" t="s">
        <v>664</v>
      </c>
      <c r="I240" s="204">
        <v>0</v>
      </c>
      <c r="J240" s="204" t="s">
        <v>664</v>
      </c>
      <c r="L240">
        <f t="shared" si="4"/>
        <v>851</v>
      </c>
    </row>
    <row r="241" spans="1:12" x14ac:dyDescent="0.35">
      <c r="A241">
        <v>852</v>
      </c>
      <c r="B241" t="s">
        <v>349</v>
      </c>
      <c r="C241" s="204">
        <v>0</v>
      </c>
      <c r="D241" s="204">
        <v>37782.78</v>
      </c>
      <c r="E241" s="204">
        <v>0</v>
      </c>
      <c r="F241" s="204">
        <v>219987.33749999999</v>
      </c>
      <c r="G241" s="204">
        <v>0</v>
      </c>
      <c r="H241" s="204">
        <v>35362.737500000047</v>
      </c>
      <c r="I241" s="204">
        <v>0</v>
      </c>
      <c r="J241" s="204" t="s">
        <v>664</v>
      </c>
      <c r="L241">
        <f t="shared" si="4"/>
        <v>852</v>
      </c>
    </row>
    <row r="242" spans="1:12" x14ac:dyDescent="0.35">
      <c r="A242">
        <v>855</v>
      </c>
      <c r="B242" t="s">
        <v>314</v>
      </c>
      <c r="C242" s="205">
        <v>0</v>
      </c>
      <c r="D242" s="205">
        <v>535616.646786</v>
      </c>
      <c r="E242" s="205">
        <v>0</v>
      </c>
      <c r="F242" s="205">
        <v>0</v>
      </c>
      <c r="G242" s="205">
        <v>0</v>
      </c>
      <c r="H242" s="205">
        <v>0</v>
      </c>
      <c r="I242" s="205">
        <v>0</v>
      </c>
      <c r="J242" s="205" t="s">
        <v>664</v>
      </c>
      <c r="L242">
        <f t="shared" si="4"/>
        <v>855</v>
      </c>
    </row>
    <row r="243" spans="1:12" x14ac:dyDescent="0.35">
      <c r="A243">
        <v>856</v>
      </c>
      <c r="B243" t="s">
        <v>319</v>
      </c>
      <c r="C243" s="204">
        <v>0</v>
      </c>
      <c r="D243" s="204">
        <v>0</v>
      </c>
      <c r="E243" s="204">
        <v>0</v>
      </c>
      <c r="F243" s="204">
        <v>0</v>
      </c>
      <c r="G243" s="204"/>
      <c r="H243" s="204" t="s">
        <v>664</v>
      </c>
      <c r="I243" s="204">
        <v>0</v>
      </c>
      <c r="J243" s="204" t="s">
        <v>664</v>
      </c>
      <c r="L243">
        <f t="shared" si="4"/>
        <v>856</v>
      </c>
    </row>
    <row r="244" spans="1:12" x14ac:dyDescent="0.35">
      <c r="A244">
        <v>858</v>
      </c>
      <c r="B244" t="s">
        <v>327</v>
      </c>
      <c r="C244" s="204">
        <v>0</v>
      </c>
      <c r="D244" s="204">
        <v>51113.15</v>
      </c>
      <c r="E244" s="204">
        <v>0</v>
      </c>
      <c r="F244" s="204">
        <v>0</v>
      </c>
      <c r="G244" s="204"/>
      <c r="H244" s="204" t="s">
        <v>664</v>
      </c>
      <c r="I244" s="204">
        <v>0</v>
      </c>
      <c r="J244" s="204" t="s">
        <v>664</v>
      </c>
      <c r="L244">
        <f t="shared" si="4"/>
        <v>858</v>
      </c>
    </row>
    <row r="245" spans="1:12" x14ac:dyDescent="0.35">
      <c r="A245">
        <v>861</v>
      </c>
      <c r="B245" t="s">
        <v>331</v>
      </c>
      <c r="C245" s="204">
        <v>0</v>
      </c>
      <c r="D245" s="204">
        <v>0</v>
      </c>
      <c r="E245" s="204">
        <v>0</v>
      </c>
      <c r="F245" s="204">
        <v>0</v>
      </c>
      <c r="G245" s="204"/>
      <c r="H245" s="204" t="s">
        <v>664</v>
      </c>
      <c r="I245" s="204">
        <v>0</v>
      </c>
      <c r="J245" s="204" t="s">
        <v>664</v>
      </c>
      <c r="L245">
        <f t="shared" si="4"/>
        <v>861</v>
      </c>
    </row>
    <row r="246" spans="1:12" x14ac:dyDescent="0.35">
      <c r="A246">
        <v>865</v>
      </c>
      <c r="B246" t="s">
        <v>342</v>
      </c>
      <c r="C246" s="204">
        <v>0</v>
      </c>
      <c r="D246" s="204">
        <v>0</v>
      </c>
      <c r="E246" s="204">
        <v>0</v>
      </c>
      <c r="F246" s="204">
        <v>0</v>
      </c>
      <c r="G246" s="204"/>
      <c r="H246" s="204" t="s">
        <v>664</v>
      </c>
      <c r="I246" s="204">
        <v>0</v>
      </c>
      <c r="J246" s="204" t="s">
        <v>664</v>
      </c>
      <c r="L246">
        <f t="shared" si="4"/>
        <v>865</v>
      </c>
    </row>
    <row r="247" spans="1:12" x14ac:dyDescent="0.35">
      <c r="A247">
        <v>866</v>
      </c>
      <c r="B247" t="s">
        <v>344</v>
      </c>
      <c r="C247" s="204">
        <v>0</v>
      </c>
      <c r="D247" s="204">
        <v>145661.26</v>
      </c>
      <c r="E247" s="204">
        <v>0</v>
      </c>
      <c r="F247" s="204">
        <v>50781.22499999986</v>
      </c>
      <c r="G247" s="204"/>
      <c r="H247" s="204" t="s">
        <v>664</v>
      </c>
      <c r="I247" s="204">
        <v>0</v>
      </c>
      <c r="J247" s="204" t="s">
        <v>664</v>
      </c>
      <c r="L247">
        <f t="shared" si="4"/>
        <v>866</v>
      </c>
    </row>
    <row r="248" spans="1:12" x14ac:dyDescent="0.35">
      <c r="A248">
        <v>867</v>
      </c>
      <c r="B248" t="s">
        <v>345</v>
      </c>
      <c r="C248" s="204">
        <v>0</v>
      </c>
      <c r="D248" s="204">
        <v>0</v>
      </c>
      <c r="E248" s="204">
        <v>0</v>
      </c>
      <c r="F248" s="204">
        <v>0</v>
      </c>
      <c r="G248" s="204"/>
      <c r="H248" s="204" t="s">
        <v>664</v>
      </c>
      <c r="I248" s="204">
        <v>0</v>
      </c>
      <c r="J248" s="204" t="s">
        <v>664</v>
      </c>
      <c r="L248">
        <f t="shared" si="4"/>
        <v>867</v>
      </c>
    </row>
    <row r="249" spans="1:12" x14ac:dyDescent="0.35">
      <c r="A249">
        <v>873</v>
      </c>
      <c r="B249" t="s">
        <v>366</v>
      </c>
      <c r="C249" s="204">
        <v>0</v>
      </c>
      <c r="D249" s="204">
        <v>0</v>
      </c>
      <c r="E249" s="204">
        <v>136633</v>
      </c>
      <c r="F249" s="204">
        <v>0</v>
      </c>
      <c r="G249" s="204">
        <v>222000</v>
      </c>
      <c r="H249" s="204" t="s">
        <v>664</v>
      </c>
      <c r="I249" s="204">
        <v>21786</v>
      </c>
      <c r="J249" s="204" t="s">
        <v>664</v>
      </c>
      <c r="L249">
        <f t="shared" si="4"/>
        <v>873</v>
      </c>
    </row>
    <row r="250" spans="1:12" x14ac:dyDescent="0.35">
      <c r="A250">
        <v>879</v>
      </c>
      <c r="B250" t="s">
        <v>381</v>
      </c>
      <c r="C250" s="204">
        <v>0</v>
      </c>
      <c r="D250" s="204">
        <v>213110.08</v>
      </c>
      <c r="E250" s="204">
        <v>0</v>
      </c>
      <c r="F250" s="204">
        <v>0</v>
      </c>
      <c r="G250" s="204"/>
      <c r="H250" s="204" t="s">
        <v>664</v>
      </c>
      <c r="I250" s="204">
        <v>0</v>
      </c>
      <c r="J250" s="204" t="s">
        <v>664</v>
      </c>
      <c r="L250">
        <f t="shared" si="4"/>
        <v>879</v>
      </c>
    </row>
    <row r="251" spans="1:12" x14ac:dyDescent="0.35">
      <c r="A251">
        <v>880</v>
      </c>
      <c r="B251" t="s">
        <v>368</v>
      </c>
      <c r="C251" s="204">
        <v>0</v>
      </c>
      <c r="D251" s="204">
        <v>0</v>
      </c>
      <c r="E251" s="204">
        <v>0</v>
      </c>
      <c r="F251" s="204">
        <v>0</v>
      </c>
      <c r="G251" s="204"/>
      <c r="H251" s="204" t="s">
        <v>664</v>
      </c>
      <c r="I251" s="204">
        <v>0</v>
      </c>
      <c r="J251" s="204" t="s">
        <v>664</v>
      </c>
      <c r="L251">
        <f t="shared" si="4"/>
        <v>880</v>
      </c>
    </row>
    <row r="252" spans="1:12" x14ac:dyDescent="0.35">
      <c r="A252">
        <v>882</v>
      </c>
      <c r="B252" t="s">
        <v>180</v>
      </c>
      <c r="C252" s="204">
        <v>0</v>
      </c>
      <c r="D252" s="204">
        <v>0</v>
      </c>
      <c r="E252" s="204">
        <v>0</v>
      </c>
      <c r="F252" s="204">
        <v>13143.549999999814</v>
      </c>
      <c r="G252" s="204">
        <v>0</v>
      </c>
      <c r="H252" s="204">
        <v>33194.600000000559</v>
      </c>
      <c r="I252" s="204">
        <v>0</v>
      </c>
      <c r="J252" s="204" t="s">
        <v>664</v>
      </c>
      <c r="L252">
        <f t="shared" si="4"/>
        <v>882</v>
      </c>
    </row>
    <row r="253" spans="1:12" x14ac:dyDescent="0.35">
      <c r="A253">
        <v>888</v>
      </c>
      <c r="B253" t="s">
        <v>33</v>
      </c>
      <c r="C253" s="204">
        <v>0</v>
      </c>
      <c r="D253" s="204">
        <v>0</v>
      </c>
      <c r="E253" s="204">
        <v>0</v>
      </c>
      <c r="F253" s="204">
        <v>0</v>
      </c>
      <c r="G253" s="204"/>
      <c r="H253" s="204" t="s">
        <v>664</v>
      </c>
      <c r="I253" s="204">
        <v>0</v>
      </c>
      <c r="J253" s="204" t="s">
        <v>664</v>
      </c>
      <c r="L253">
        <f t="shared" si="4"/>
        <v>888</v>
      </c>
    </row>
    <row r="254" spans="1:12" x14ac:dyDescent="0.35">
      <c r="A254">
        <v>889</v>
      </c>
      <c r="B254" t="s">
        <v>35</v>
      </c>
      <c r="C254" s="204">
        <v>0</v>
      </c>
      <c r="D254" s="204">
        <v>0</v>
      </c>
      <c r="E254" s="204">
        <v>0</v>
      </c>
      <c r="F254" s="204">
        <v>0</v>
      </c>
      <c r="G254" s="204">
        <v>0</v>
      </c>
      <c r="H254" s="204" t="s">
        <v>664</v>
      </c>
      <c r="I254" s="204">
        <v>0</v>
      </c>
      <c r="J254" s="204" t="s">
        <v>664</v>
      </c>
      <c r="L254">
        <f t="shared" si="4"/>
        <v>889</v>
      </c>
    </row>
    <row r="255" spans="1:12" x14ac:dyDescent="0.35">
      <c r="A255">
        <v>893</v>
      </c>
      <c r="B255" t="s">
        <v>38</v>
      </c>
      <c r="C255" s="204">
        <v>0</v>
      </c>
      <c r="D255" s="204">
        <v>0</v>
      </c>
      <c r="E255" s="204">
        <v>0</v>
      </c>
      <c r="F255" s="204">
        <v>0</v>
      </c>
      <c r="G255" s="204"/>
      <c r="H255" s="204" t="s">
        <v>664</v>
      </c>
      <c r="I255" s="204">
        <v>0</v>
      </c>
      <c r="J255" s="204" t="s">
        <v>664</v>
      </c>
      <c r="L255">
        <f t="shared" si="4"/>
        <v>893</v>
      </c>
    </row>
    <row r="256" spans="1:12" x14ac:dyDescent="0.35">
      <c r="A256">
        <v>899</v>
      </c>
      <c r="B256" t="s">
        <v>61</v>
      </c>
      <c r="C256" s="204">
        <v>0</v>
      </c>
      <c r="D256" s="204">
        <v>0</v>
      </c>
      <c r="E256" s="204">
        <v>0</v>
      </c>
      <c r="F256" s="204">
        <v>0</v>
      </c>
      <c r="G256" s="204"/>
      <c r="H256" s="204" t="s">
        <v>664</v>
      </c>
      <c r="I256" s="204">
        <v>0</v>
      </c>
      <c r="J256" s="204" t="s">
        <v>664</v>
      </c>
      <c r="L256">
        <f t="shared" si="4"/>
        <v>899</v>
      </c>
    </row>
    <row r="257" spans="1:12" x14ac:dyDescent="0.35">
      <c r="A257">
        <v>907</v>
      </c>
      <c r="B257" t="s">
        <v>116</v>
      </c>
      <c r="C257" s="204">
        <v>0</v>
      </c>
      <c r="D257" s="204">
        <v>149144.09</v>
      </c>
      <c r="E257" s="204">
        <v>0</v>
      </c>
      <c r="F257" s="204">
        <v>0</v>
      </c>
      <c r="G257" s="204">
        <v>0</v>
      </c>
      <c r="H257" s="204" t="s">
        <v>664</v>
      </c>
      <c r="I257" s="204">
        <v>0</v>
      </c>
      <c r="J257" s="204" t="s">
        <v>664</v>
      </c>
      <c r="L257">
        <f t="shared" si="4"/>
        <v>907</v>
      </c>
    </row>
    <row r="258" spans="1:12" x14ac:dyDescent="0.35">
      <c r="A258">
        <v>917</v>
      </c>
      <c r="B258" t="s">
        <v>146</v>
      </c>
      <c r="C258" s="204">
        <v>0</v>
      </c>
      <c r="D258" s="204">
        <v>0</v>
      </c>
      <c r="E258" s="204">
        <v>0</v>
      </c>
      <c r="F258" s="204">
        <v>0</v>
      </c>
      <c r="G258" s="204">
        <v>0</v>
      </c>
      <c r="H258" s="204" t="s">
        <v>664</v>
      </c>
      <c r="I258" s="204">
        <v>0</v>
      </c>
      <c r="J258" s="204" t="s">
        <v>664</v>
      </c>
      <c r="L258">
        <f t="shared" si="4"/>
        <v>917</v>
      </c>
    </row>
    <row r="259" spans="1:12" x14ac:dyDescent="0.35">
      <c r="A259">
        <v>928</v>
      </c>
      <c r="B259" t="s">
        <v>172</v>
      </c>
      <c r="C259" s="204">
        <v>0</v>
      </c>
      <c r="D259" s="204">
        <v>0</v>
      </c>
      <c r="E259" s="204">
        <v>0</v>
      </c>
      <c r="F259" s="204">
        <v>0</v>
      </c>
      <c r="G259" s="204"/>
      <c r="H259" s="204" t="s">
        <v>664</v>
      </c>
      <c r="I259" s="204">
        <v>0</v>
      </c>
      <c r="J259" s="204" t="s">
        <v>664</v>
      </c>
      <c r="L259">
        <f t="shared" si="4"/>
        <v>928</v>
      </c>
    </row>
    <row r="260" spans="1:12" x14ac:dyDescent="0.35">
      <c r="A260">
        <v>935</v>
      </c>
      <c r="B260" t="s">
        <v>205</v>
      </c>
      <c r="C260" s="204">
        <v>0</v>
      </c>
      <c r="D260" s="204">
        <v>0</v>
      </c>
      <c r="E260" s="204">
        <v>0</v>
      </c>
      <c r="F260" s="204">
        <v>0</v>
      </c>
      <c r="G260" s="204"/>
      <c r="H260" s="204" t="s">
        <v>664</v>
      </c>
      <c r="I260" s="204">
        <v>0</v>
      </c>
      <c r="J260" s="204" t="s">
        <v>664</v>
      </c>
      <c r="L260">
        <f t="shared" si="4"/>
        <v>935</v>
      </c>
    </row>
    <row r="261" spans="1:12" x14ac:dyDescent="0.35">
      <c r="A261">
        <v>938</v>
      </c>
      <c r="B261" t="s">
        <v>208</v>
      </c>
      <c r="C261" s="204">
        <v>0</v>
      </c>
      <c r="D261" s="204">
        <v>23132.9</v>
      </c>
      <c r="E261" s="204">
        <v>0</v>
      </c>
      <c r="F261" s="204">
        <v>0</v>
      </c>
      <c r="G261" s="204"/>
      <c r="H261" s="204" t="s">
        <v>664</v>
      </c>
      <c r="I261" s="204">
        <v>152427</v>
      </c>
      <c r="J261" s="204" t="s">
        <v>664</v>
      </c>
      <c r="L261">
        <f t="shared" si="4"/>
        <v>938</v>
      </c>
    </row>
    <row r="262" spans="1:12" x14ac:dyDescent="0.35">
      <c r="A262">
        <v>944</v>
      </c>
      <c r="B262" t="s">
        <v>220</v>
      </c>
      <c r="C262" s="204">
        <v>0</v>
      </c>
      <c r="D262" s="204">
        <v>0</v>
      </c>
      <c r="E262" s="204">
        <v>0</v>
      </c>
      <c r="F262" s="204">
        <v>0</v>
      </c>
      <c r="G262" s="204"/>
      <c r="H262" s="204" t="s">
        <v>664</v>
      </c>
      <c r="I262" s="204">
        <v>0</v>
      </c>
      <c r="J262" s="204" t="s">
        <v>664</v>
      </c>
      <c r="L262">
        <f t="shared" ref="L262:L325" si="5">A262</f>
        <v>944</v>
      </c>
    </row>
    <row r="263" spans="1:12" x14ac:dyDescent="0.35">
      <c r="A263">
        <v>946</v>
      </c>
      <c r="B263" t="s">
        <v>222</v>
      </c>
      <c r="C263" s="204">
        <v>0</v>
      </c>
      <c r="D263" s="204">
        <v>0</v>
      </c>
      <c r="E263" s="204">
        <v>0</v>
      </c>
      <c r="F263" s="204">
        <v>0</v>
      </c>
      <c r="G263" s="204"/>
      <c r="H263" s="204" t="s">
        <v>664</v>
      </c>
      <c r="I263" s="204">
        <v>0</v>
      </c>
      <c r="J263" s="204" t="s">
        <v>664</v>
      </c>
      <c r="L263">
        <f t="shared" si="5"/>
        <v>946</v>
      </c>
    </row>
    <row r="264" spans="1:12" x14ac:dyDescent="0.35">
      <c r="A264">
        <v>957</v>
      </c>
      <c r="B264" t="s">
        <v>275</v>
      </c>
      <c r="C264" s="204">
        <v>0</v>
      </c>
      <c r="D264" s="204">
        <v>0</v>
      </c>
      <c r="E264" s="204">
        <v>0</v>
      </c>
      <c r="F264" s="204">
        <v>0</v>
      </c>
      <c r="G264" s="204"/>
      <c r="H264" s="204" t="s">
        <v>664</v>
      </c>
      <c r="I264" s="204">
        <v>0</v>
      </c>
      <c r="J264" s="204" t="s">
        <v>664</v>
      </c>
      <c r="L264">
        <f t="shared" si="5"/>
        <v>957</v>
      </c>
    </row>
    <row r="265" spans="1:12" x14ac:dyDescent="0.35">
      <c r="A265">
        <v>965</v>
      </c>
      <c r="B265" t="s">
        <v>288</v>
      </c>
      <c r="C265" s="204">
        <v>0</v>
      </c>
      <c r="D265" s="204">
        <v>0</v>
      </c>
      <c r="E265" s="204">
        <v>0</v>
      </c>
      <c r="F265" s="204">
        <v>0</v>
      </c>
      <c r="G265" s="204"/>
      <c r="H265" s="204" t="s">
        <v>664</v>
      </c>
      <c r="I265" s="204">
        <v>0</v>
      </c>
      <c r="J265" s="204" t="s">
        <v>664</v>
      </c>
      <c r="L265">
        <f t="shared" si="5"/>
        <v>965</v>
      </c>
    </row>
    <row r="266" spans="1:12" x14ac:dyDescent="0.35">
      <c r="A266">
        <v>971</v>
      </c>
      <c r="B266" t="s">
        <v>303</v>
      </c>
      <c r="C266" s="204">
        <v>0</v>
      </c>
      <c r="D266" s="204">
        <v>0</v>
      </c>
      <c r="E266" s="204">
        <v>0</v>
      </c>
      <c r="F266" s="204">
        <v>0</v>
      </c>
      <c r="G266" s="204"/>
      <c r="H266" s="204" t="s">
        <v>664</v>
      </c>
      <c r="I266" s="204">
        <v>0</v>
      </c>
      <c r="J266" s="204" t="s">
        <v>664</v>
      </c>
      <c r="L266">
        <f t="shared" si="5"/>
        <v>971</v>
      </c>
    </row>
    <row r="267" spans="1:12" x14ac:dyDescent="0.35">
      <c r="A267">
        <v>981</v>
      </c>
      <c r="B267" t="s">
        <v>325</v>
      </c>
      <c r="C267" s="204">
        <v>0</v>
      </c>
      <c r="D267" s="204">
        <v>47099.15</v>
      </c>
      <c r="E267" s="204">
        <v>0</v>
      </c>
      <c r="F267" s="204">
        <v>0</v>
      </c>
      <c r="G267" s="204"/>
      <c r="H267" s="204" t="s">
        <v>664</v>
      </c>
      <c r="I267" s="204">
        <v>0</v>
      </c>
      <c r="J267" s="204" t="s">
        <v>664</v>
      </c>
      <c r="L267">
        <f t="shared" si="5"/>
        <v>981</v>
      </c>
    </row>
    <row r="268" spans="1:12" x14ac:dyDescent="0.35">
      <c r="A268">
        <v>983</v>
      </c>
      <c r="B268" t="s">
        <v>333</v>
      </c>
      <c r="C268" s="204">
        <v>0</v>
      </c>
      <c r="D268" s="204">
        <v>0</v>
      </c>
      <c r="E268" s="204">
        <v>0</v>
      </c>
      <c r="F268" s="204">
        <v>0</v>
      </c>
      <c r="G268" s="204"/>
      <c r="H268" s="204" t="s">
        <v>664</v>
      </c>
      <c r="I268" s="204">
        <v>0</v>
      </c>
      <c r="J268" s="204" t="s">
        <v>664</v>
      </c>
      <c r="L268">
        <f t="shared" si="5"/>
        <v>983</v>
      </c>
    </row>
    <row r="269" spans="1:12" x14ac:dyDescent="0.35">
      <c r="A269">
        <v>984</v>
      </c>
      <c r="B269" t="s">
        <v>334</v>
      </c>
      <c r="C269" s="204">
        <v>0</v>
      </c>
      <c r="D269" s="204">
        <v>0</v>
      </c>
      <c r="E269" s="204">
        <v>0</v>
      </c>
      <c r="F269" s="204">
        <v>0</v>
      </c>
      <c r="G269" s="204"/>
      <c r="H269" s="204" t="s">
        <v>664</v>
      </c>
      <c r="I269" s="204">
        <v>0</v>
      </c>
      <c r="J269" s="204" t="s">
        <v>664</v>
      </c>
      <c r="L269">
        <f t="shared" si="5"/>
        <v>984</v>
      </c>
    </row>
    <row r="270" spans="1:12" x14ac:dyDescent="0.35">
      <c r="A270">
        <v>986</v>
      </c>
      <c r="B270" t="s">
        <v>339</v>
      </c>
      <c r="C270" s="204">
        <v>0</v>
      </c>
      <c r="D270" s="204">
        <v>0</v>
      </c>
      <c r="E270" s="204">
        <v>0</v>
      </c>
      <c r="F270" s="204">
        <v>0</v>
      </c>
      <c r="G270" s="204"/>
      <c r="H270" s="204" t="s">
        <v>664</v>
      </c>
      <c r="I270" s="204">
        <v>0</v>
      </c>
      <c r="J270" s="204" t="s">
        <v>664</v>
      </c>
      <c r="L270">
        <f t="shared" si="5"/>
        <v>986</v>
      </c>
    </row>
    <row r="271" spans="1:12" x14ac:dyDescent="0.35">
      <c r="A271">
        <v>988</v>
      </c>
      <c r="B271" t="s">
        <v>350</v>
      </c>
      <c r="C271" s="204">
        <v>0</v>
      </c>
      <c r="D271" s="204">
        <v>0</v>
      </c>
      <c r="E271" s="204">
        <v>0</v>
      </c>
      <c r="F271" s="204">
        <v>0</v>
      </c>
      <c r="G271" s="204"/>
      <c r="H271" s="204" t="s">
        <v>664</v>
      </c>
      <c r="I271" s="204">
        <v>0</v>
      </c>
      <c r="J271" s="204" t="s">
        <v>664</v>
      </c>
      <c r="L271">
        <f t="shared" si="5"/>
        <v>988</v>
      </c>
    </row>
    <row r="272" spans="1:12" x14ac:dyDescent="0.35">
      <c r="A272">
        <v>994</v>
      </c>
      <c r="B272" t="s">
        <v>326</v>
      </c>
      <c r="C272" s="204">
        <v>0</v>
      </c>
      <c r="D272" s="204">
        <v>0</v>
      </c>
      <c r="E272" s="204">
        <v>0</v>
      </c>
      <c r="F272" s="204">
        <v>0</v>
      </c>
      <c r="G272" s="204"/>
      <c r="H272" s="204" t="s">
        <v>664</v>
      </c>
      <c r="I272" s="204">
        <v>0</v>
      </c>
      <c r="J272" s="204" t="s">
        <v>664</v>
      </c>
      <c r="L272">
        <f t="shared" si="5"/>
        <v>994</v>
      </c>
    </row>
    <row r="273" spans="1:12" x14ac:dyDescent="0.35">
      <c r="A273">
        <v>995</v>
      </c>
      <c r="B273" t="s">
        <v>191</v>
      </c>
      <c r="C273" s="204">
        <v>0</v>
      </c>
      <c r="D273" s="204">
        <v>0</v>
      </c>
      <c r="E273" s="204">
        <v>0</v>
      </c>
      <c r="F273" s="204">
        <v>0</v>
      </c>
      <c r="G273" s="204"/>
      <c r="H273" s="204" t="s">
        <v>664</v>
      </c>
      <c r="I273" s="204">
        <v>0</v>
      </c>
      <c r="J273" s="204" t="s">
        <v>664</v>
      </c>
      <c r="L273">
        <f t="shared" si="5"/>
        <v>995</v>
      </c>
    </row>
    <row r="274" spans="1:12" x14ac:dyDescent="0.35">
      <c r="A274">
        <v>1507</v>
      </c>
      <c r="B274" t="s">
        <v>163</v>
      </c>
      <c r="C274" s="204">
        <v>0</v>
      </c>
      <c r="D274" s="204">
        <v>0</v>
      </c>
      <c r="E274" s="204">
        <v>0</v>
      </c>
      <c r="F274" s="204">
        <v>0</v>
      </c>
      <c r="G274" s="204"/>
      <c r="H274" s="204" t="s">
        <v>664</v>
      </c>
      <c r="I274" s="204">
        <v>0</v>
      </c>
      <c r="J274" s="204" t="s">
        <v>664</v>
      </c>
      <c r="L274">
        <f t="shared" si="5"/>
        <v>1507</v>
      </c>
    </row>
    <row r="275" spans="1:12" x14ac:dyDescent="0.35">
      <c r="A275">
        <v>1509</v>
      </c>
      <c r="B275" t="s">
        <v>254</v>
      </c>
      <c r="C275" s="204">
        <v>0</v>
      </c>
      <c r="D275" s="204">
        <v>170150.15</v>
      </c>
      <c r="E275" s="204">
        <v>0</v>
      </c>
      <c r="F275" s="204">
        <v>0</v>
      </c>
      <c r="G275" s="204">
        <v>0</v>
      </c>
      <c r="H275" s="204">
        <v>37579.875</v>
      </c>
      <c r="I275" s="204">
        <v>0</v>
      </c>
      <c r="J275" s="204" t="s">
        <v>664</v>
      </c>
      <c r="L275">
        <f t="shared" si="5"/>
        <v>1509</v>
      </c>
    </row>
    <row r="276" spans="1:12" x14ac:dyDescent="0.35">
      <c r="A276">
        <v>1525</v>
      </c>
      <c r="B276" t="s">
        <v>311</v>
      </c>
      <c r="C276" s="204">
        <v>0</v>
      </c>
      <c r="D276" s="204">
        <v>123160.25</v>
      </c>
      <c r="E276" s="204">
        <v>0</v>
      </c>
      <c r="F276" s="204">
        <v>0</v>
      </c>
      <c r="G276" s="204"/>
      <c r="H276" s="204" t="s">
        <v>664</v>
      </c>
      <c r="I276" s="204">
        <v>0</v>
      </c>
      <c r="J276" s="204" t="s">
        <v>664</v>
      </c>
      <c r="L276">
        <f t="shared" si="5"/>
        <v>1525</v>
      </c>
    </row>
    <row r="277" spans="1:12" x14ac:dyDescent="0.35">
      <c r="A277">
        <v>1581</v>
      </c>
      <c r="B277" t="s">
        <v>324</v>
      </c>
      <c r="C277" s="204">
        <v>0</v>
      </c>
      <c r="D277" s="204">
        <v>716978.53</v>
      </c>
      <c r="E277" s="204">
        <v>0</v>
      </c>
      <c r="F277" s="204">
        <v>424534.42499999999</v>
      </c>
      <c r="G277" s="204">
        <v>0</v>
      </c>
      <c r="H277" s="204">
        <v>351600.7</v>
      </c>
      <c r="I277" s="204">
        <v>0</v>
      </c>
      <c r="J277" s="204" t="s">
        <v>664</v>
      </c>
      <c r="L277">
        <f t="shared" si="5"/>
        <v>1581</v>
      </c>
    </row>
    <row r="278" spans="1:12" x14ac:dyDescent="0.35">
      <c r="A278">
        <v>1586</v>
      </c>
      <c r="B278" t="s">
        <v>246</v>
      </c>
      <c r="C278" s="204">
        <v>0</v>
      </c>
      <c r="D278" s="204">
        <v>103518.15</v>
      </c>
      <c r="E278" s="204">
        <v>0</v>
      </c>
      <c r="F278" s="204">
        <v>0</v>
      </c>
      <c r="G278" s="204"/>
      <c r="H278" s="204" t="s">
        <v>664</v>
      </c>
      <c r="I278" s="204">
        <v>0</v>
      </c>
      <c r="J278" s="204" t="s">
        <v>664</v>
      </c>
      <c r="L278">
        <f t="shared" si="5"/>
        <v>1586</v>
      </c>
    </row>
    <row r="279" spans="1:12" x14ac:dyDescent="0.35">
      <c r="A279">
        <v>1598</v>
      </c>
      <c r="B279" t="s">
        <v>173</v>
      </c>
      <c r="C279" s="204">
        <v>0</v>
      </c>
      <c r="D279" s="204">
        <v>255274.18</v>
      </c>
      <c r="E279" s="204">
        <v>0</v>
      </c>
      <c r="F279" s="204">
        <v>73074.175000000047</v>
      </c>
      <c r="G279" s="204">
        <v>0</v>
      </c>
      <c r="H279" s="204">
        <v>45078.487500000047</v>
      </c>
      <c r="I279" s="204">
        <v>0</v>
      </c>
      <c r="J279" s="204" t="s">
        <v>664</v>
      </c>
      <c r="L279">
        <f t="shared" si="5"/>
        <v>1598</v>
      </c>
    </row>
    <row r="280" spans="1:12" x14ac:dyDescent="0.35">
      <c r="A280">
        <v>1621</v>
      </c>
      <c r="B280" t="s">
        <v>183</v>
      </c>
      <c r="C280" s="204">
        <v>0</v>
      </c>
      <c r="D280" s="204">
        <v>912317.33</v>
      </c>
      <c r="E280" s="204">
        <v>0</v>
      </c>
      <c r="F280" s="204">
        <v>20267.575000000186</v>
      </c>
      <c r="G280" s="204"/>
      <c r="H280" s="204" t="s">
        <v>664</v>
      </c>
      <c r="I280" s="204">
        <v>0</v>
      </c>
      <c r="J280" s="204" t="s">
        <v>664</v>
      </c>
      <c r="L280">
        <f t="shared" si="5"/>
        <v>1621</v>
      </c>
    </row>
    <row r="281" spans="1:12" x14ac:dyDescent="0.35">
      <c r="A281">
        <v>1640</v>
      </c>
      <c r="B281" t="s">
        <v>192</v>
      </c>
      <c r="C281" s="204">
        <v>0</v>
      </c>
      <c r="D281" s="204">
        <v>0</v>
      </c>
      <c r="E281" s="204">
        <v>0</v>
      </c>
      <c r="F281" s="204">
        <v>0</v>
      </c>
      <c r="G281" s="204"/>
      <c r="H281" s="204" t="s">
        <v>664</v>
      </c>
      <c r="I281" s="204">
        <v>0</v>
      </c>
      <c r="J281" s="204" t="s">
        <v>664</v>
      </c>
      <c r="L281">
        <f t="shared" si="5"/>
        <v>1640</v>
      </c>
    </row>
    <row r="282" spans="1:12" x14ac:dyDescent="0.35">
      <c r="A282">
        <v>1641</v>
      </c>
      <c r="B282" t="s">
        <v>203</v>
      </c>
      <c r="C282" s="204">
        <v>0</v>
      </c>
      <c r="D282" s="204">
        <v>71613.679999999993</v>
      </c>
      <c r="E282" s="204">
        <v>0</v>
      </c>
      <c r="F282" s="204">
        <v>0</v>
      </c>
      <c r="G282" s="204"/>
      <c r="H282" s="204" t="s">
        <v>664</v>
      </c>
      <c r="I282" s="204">
        <v>0</v>
      </c>
      <c r="J282" s="204" t="s">
        <v>664</v>
      </c>
      <c r="L282">
        <f t="shared" si="5"/>
        <v>1641</v>
      </c>
    </row>
    <row r="283" spans="1:12" x14ac:dyDescent="0.35">
      <c r="A283">
        <v>1652</v>
      </c>
      <c r="B283" t="s">
        <v>115</v>
      </c>
      <c r="C283" s="204">
        <v>0</v>
      </c>
      <c r="D283" s="204">
        <v>173984.65</v>
      </c>
      <c r="E283" s="204">
        <v>0</v>
      </c>
      <c r="F283" s="204">
        <v>0</v>
      </c>
      <c r="G283" s="204">
        <v>0</v>
      </c>
      <c r="H283" s="204" t="s">
        <v>664</v>
      </c>
      <c r="I283" s="204">
        <v>0</v>
      </c>
      <c r="J283" s="204" t="s">
        <v>664</v>
      </c>
      <c r="L283">
        <f t="shared" si="5"/>
        <v>1652</v>
      </c>
    </row>
    <row r="284" spans="1:12" x14ac:dyDescent="0.35">
      <c r="A284">
        <v>1655</v>
      </c>
      <c r="B284" t="s">
        <v>134</v>
      </c>
      <c r="C284" s="204">
        <v>0</v>
      </c>
      <c r="D284" s="204">
        <v>0</v>
      </c>
      <c r="E284" s="204">
        <v>0</v>
      </c>
      <c r="F284" s="204">
        <v>0</v>
      </c>
      <c r="G284" s="204"/>
      <c r="H284" s="204" t="s">
        <v>664</v>
      </c>
      <c r="I284" s="204">
        <v>0</v>
      </c>
      <c r="J284" s="204" t="s">
        <v>664</v>
      </c>
      <c r="L284">
        <f t="shared" si="5"/>
        <v>1655</v>
      </c>
    </row>
    <row r="285" spans="1:12" x14ac:dyDescent="0.35">
      <c r="A285">
        <v>1658</v>
      </c>
      <c r="B285" t="s">
        <v>147</v>
      </c>
      <c r="C285" s="204">
        <v>0</v>
      </c>
      <c r="D285" s="204">
        <v>204275.04</v>
      </c>
      <c r="E285" s="204">
        <v>0</v>
      </c>
      <c r="F285" s="204">
        <v>0</v>
      </c>
      <c r="G285" s="204"/>
      <c r="H285" s="204" t="s">
        <v>664</v>
      </c>
      <c r="I285" s="204">
        <v>0</v>
      </c>
      <c r="J285" s="204" t="s">
        <v>664</v>
      </c>
      <c r="L285">
        <f t="shared" si="5"/>
        <v>1658</v>
      </c>
    </row>
    <row r="286" spans="1:12" x14ac:dyDescent="0.35">
      <c r="A286">
        <v>1659</v>
      </c>
      <c r="B286" t="s">
        <v>178</v>
      </c>
      <c r="C286" s="204">
        <v>0</v>
      </c>
      <c r="D286" s="204">
        <v>159633.32999999999</v>
      </c>
      <c r="E286" s="204">
        <v>0</v>
      </c>
      <c r="F286" s="204">
        <v>52128.125</v>
      </c>
      <c r="G286" s="204">
        <v>0</v>
      </c>
      <c r="H286" s="204" t="s">
        <v>664</v>
      </c>
      <c r="I286" s="204">
        <v>0</v>
      </c>
      <c r="J286" s="204" t="s">
        <v>664</v>
      </c>
      <c r="L286">
        <f t="shared" si="5"/>
        <v>1659</v>
      </c>
    </row>
    <row r="287" spans="1:12" x14ac:dyDescent="0.35">
      <c r="A287">
        <v>1667</v>
      </c>
      <c r="B287" t="s">
        <v>268</v>
      </c>
      <c r="C287" s="204">
        <v>0</v>
      </c>
      <c r="D287" s="204">
        <v>232747.13</v>
      </c>
      <c r="E287" s="204">
        <v>0</v>
      </c>
      <c r="F287" s="204">
        <v>21411.5</v>
      </c>
      <c r="G287" s="204"/>
      <c r="H287" s="204" t="s">
        <v>664</v>
      </c>
      <c r="I287" s="204">
        <v>0</v>
      </c>
      <c r="J287" s="204" t="s">
        <v>664</v>
      </c>
      <c r="L287">
        <f t="shared" si="5"/>
        <v>1667</v>
      </c>
    </row>
    <row r="288" spans="1:12" x14ac:dyDescent="0.35">
      <c r="A288">
        <v>1669</v>
      </c>
      <c r="B288" t="s">
        <v>274</v>
      </c>
      <c r="C288" s="204">
        <v>0</v>
      </c>
      <c r="D288" s="204">
        <v>57027.8</v>
      </c>
      <c r="E288" s="204">
        <v>0</v>
      </c>
      <c r="F288" s="204">
        <v>0</v>
      </c>
      <c r="G288" s="204"/>
      <c r="H288" s="204" t="s">
        <v>664</v>
      </c>
      <c r="I288" s="204">
        <v>0</v>
      </c>
      <c r="J288" s="204" t="s">
        <v>664</v>
      </c>
      <c r="L288">
        <f t="shared" si="5"/>
        <v>1669</v>
      </c>
    </row>
    <row r="289" spans="1:12" x14ac:dyDescent="0.35">
      <c r="A289">
        <v>1674</v>
      </c>
      <c r="B289" t="s">
        <v>276</v>
      </c>
      <c r="C289" s="204">
        <v>0</v>
      </c>
      <c r="D289" s="204">
        <v>0</v>
      </c>
      <c r="E289" s="204">
        <v>0</v>
      </c>
      <c r="F289" s="204">
        <v>0</v>
      </c>
      <c r="G289" s="204"/>
      <c r="H289" s="204" t="s">
        <v>664</v>
      </c>
      <c r="I289" s="204">
        <v>0</v>
      </c>
      <c r="J289" s="204" t="s">
        <v>664</v>
      </c>
      <c r="L289">
        <f t="shared" si="5"/>
        <v>1674</v>
      </c>
    </row>
    <row r="290" spans="1:12" x14ac:dyDescent="0.35">
      <c r="A290">
        <v>1676</v>
      </c>
      <c r="B290" t="s">
        <v>285</v>
      </c>
      <c r="C290" s="204">
        <v>0</v>
      </c>
      <c r="D290" s="204">
        <v>0</v>
      </c>
      <c r="E290" s="204">
        <v>0</v>
      </c>
      <c r="F290" s="204">
        <v>0</v>
      </c>
      <c r="G290" s="204"/>
      <c r="H290" s="204" t="s">
        <v>664</v>
      </c>
      <c r="I290" s="204">
        <v>0</v>
      </c>
      <c r="J290" s="204" t="s">
        <v>664</v>
      </c>
      <c r="L290">
        <f t="shared" si="5"/>
        <v>1676</v>
      </c>
    </row>
    <row r="291" spans="1:12" x14ac:dyDescent="0.35">
      <c r="A291">
        <v>1680</v>
      </c>
      <c r="B291" t="s">
        <v>2</v>
      </c>
      <c r="C291" s="204">
        <v>0</v>
      </c>
      <c r="D291" s="204">
        <v>0</v>
      </c>
      <c r="E291" s="204">
        <v>38491</v>
      </c>
      <c r="F291" s="204">
        <v>0</v>
      </c>
      <c r="G291" s="204"/>
      <c r="H291" s="204" t="s">
        <v>664</v>
      </c>
      <c r="I291" s="204">
        <v>0</v>
      </c>
      <c r="J291" s="204" t="s">
        <v>664</v>
      </c>
      <c r="L291">
        <f t="shared" si="5"/>
        <v>1680</v>
      </c>
    </row>
    <row r="292" spans="1:12" x14ac:dyDescent="0.35">
      <c r="A292">
        <v>1681</v>
      </c>
      <c r="B292" t="s">
        <v>52</v>
      </c>
      <c r="C292" s="204">
        <v>0</v>
      </c>
      <c r="D292" s="204">
        <v>0</v>
      </c>
      <c r="E292" s="204">
        <v>0</v>
      </c>
      <c r="F292" s="204">
        <v>0</v>
      </c>
      <c r="G292" s="204">
        <v>0</v>
      </c>
      <c r="H292" s="204" t="s">
        <v>664</v>
      </c>
      <c r="I292" s="204">
        <v>0</v>
      </c>
      <c r="J292" s="204" t="s">
        <v>664</v>
      </c>
      <c r="L292">
        <f t="shared" si="5"/>
        <v>1681</v>
      </c>
    </row>
    <row r="293" spans="1:12" x14ac:dyDescent="0.35">
      <c r="A293">
        <v>1684</v>
      </c>
      <c r="B293" t="s">
        <v>70</v>
      </c>
      <c r="C293" s="204">
        <v>0</v>
      </c>
      <c r="D293" s="204">
        <v>0</v>
      </c>
      <c r="E293" s="204">
        <v>0</v>
      </c>
      <c r="F293" s="204">
        <v>0</v>
      </c>
      <c r="G293" s="204"/>
      <c r="H293" s="204" t="s">
        <v>664</v>
      </c>
      <c r="I293" s="204">
        <v>0</v>
      </c>
      <c r="J293" s="204" t="s">
        <v>664</v>
      </c>
      <c r="L293">
        <f t="shared" si="5"/>
        <v>1684</v>
      </c>
    </row>
    <row r="294" spans="1:12" x14ac:dyDescent="0.35">
      <c r="A294">
        <v>1685</v>
      </c>
      <c r="B294" t="s">
        <v>179</v>
      </c>
      <c r="C294" s="204">
        <v>0</v>
      </c>
      <c r="D294" s="204">
        <v>389328</v>
      </c>
      <c r="E294" s="204">
        <v>0</v>
      </c>
      <c r="F294" s="204">
        <v>115859.9</v>
      </c>
      <c r="G294" s="204"/>
      <c r="H294" s="204" t="s">
        <v>664</v>
      </c>
      <c r="I294" s="204">
        <v>0</v>
      </c>
      <c r="J294" s="204" t="s">
        <v>664</v>
      </c>
      <c r="L294">
        <f t="shared" si="5"/>
        <v>1685</v>
      </c>
    </row>
    <row r="295" spans="1:12" x14ac:dyDescent="0.35">
      <c r="A295">
        <v>1690</v>
      </c>
      <c r="B295" t="s">
        <v>78</v>
      </c>
      <c r="C295" s="204">
        <v>0</v>
      </c>
      <c r="D295" s="204">
        <v>37092.03</v>
      </c>
      <c r="E295" s="204">
        <v>0</v>
      </c>
      <c r="F295" s="204">
        <v>0</v>
      </c>
      <c r="G295" s="204"/>
      <c r="H295" s="204" t="s">
        <v>664</v>
      </c>
      <c r="I295" s="204">
        <v>0</v>
      </c>
      <c r="J295" s="204" t="s">
        <v>664</v>
      </c>
      <c r="L295">
        <f t="shared" si="5"/>
        <v>1690</v>
      </c>
    </row>
    <row r="296" spans="1:12" x14ac:dyDescent="0.35">
      <c r="A296">
        <v>1695</v>
      </c>
      <c r="B296" t="s">
        <v>229</v>
      </c>
      <c r="C296" s="204">
        <v>0</v>
      </c>
      <c r="D296" s="204">
        <v>0</v>
      </c>
      <c r="E296" s="204">
        <v>0</v>
      </c>
      <c r="F296" s="204">
        <v>0</v>
      </c>
      <c r="G296" s="204"/>
      <c r="H296" s="204" t="s">
        <v>664</v>
      </c>
      <c r="I296" s="204">
        <v>0</v>
      </c>
      <c r="J296" s="204" t="s">
        <v>664</v>
      </c>
      <c r="L296">
        <f t="shared" si="5"/>
        <v>1695</v>
      </c>
    </row>
    <row r="297" spans="1:12" x14ac:dyDescent="0.35">
      <c r="A297">
        <v>1696</v>
      </c>
      <c r="B297" t="s">
        <v>362</v>
      </c>
      <c r="C297" s="204">
        <v>0</v>
      </c>
      <c r="D297" s="204">
        <v>0</v>
      </c>
      <c r="E297" s="204">
        <v>0</v>
      </c>
      <c r="F297" s="204">
        <v>0</v>
      </c>
      <c r="G297" s="204"/>
      <c r="H297" s="204" t="s">
        <v>664</v>
      </c>
      <c r="I297" s="204">
        <v>0</v>
      </c>
      <c r="J297" s="204" t="s">
        <v>664</v>
      </c>
      <c r="L297">
        <f t="shared" si="5"/>
        <v>1696</v>
      </c>
    </row>
    <row r="298" spans="1:12" x14ac:dyDescent="0.35">
      <c r="A298">
        <v>1699</v>
      </c>
      <c r="B298" t="s">
        <v>230</v>
      </c>
      <c r="C298" s="204">
        <v>0</v>
      </c>
      <c r="D298" s="204">
        <v>0</v>
      </c>
      <c r="E298" s="204">
        <v>0</v>
      </c>
      <c r="F298" s="204">
        <v>0</v>
      </c>
      <c r="G298" s="204"/>
      <c r="H298" s="204" t="s">
        <v>664</v>
      </c>
      <c r="I298" s="204">
        <v>0</v>
      </c>
      <c r="J298" s="204" t="s">
        <v>664</v>
      </c>
      <c r="L298">
        <f t="shared" si="5"/>
        <v>1699</v>
      </c>
    </row>
    <row r="299" spans="1:12" x14ac:dyDescent="0.35">
      <c r="A299">
        <v>1700</v>
      </c>
      <c r="B299" t="s">
        <v>316</v>
      </c>
      <c r="C299" s="204">
        <v>0</v>
      </c>
      <c r="D299" s="204">
        <v>0</v>
      </c>
      <c r="E299" s="204">
        <v>0</v>
      </c>
      <c r="F299" s="204">
        <v>0</v>
      </c>
      <c r="G299" s="204"/>
      <c r="H299" s="204" t="s">
        <v>664</v>
      </c>
      <c r="I299" s="204">
        <v>0</v>
      </c>
      <c r="J299" s="204" t="s">
        <v>664</v>
      </c>
      <c r="L299">
        <f t="shared" si="5"/>
        <v>1700</v>
      </c>
    </row>
    <row r="300" spans="1:12" x14ac:dyDescent="0.35">
      <c r="A300">
        <v>1701</v>
      </c>
      <c r="B300" t="s">
        <v>354</v>
      </c>
      <c r="C300" s="204">
        <v>0</v>
      </c>
      <c r="D300" s="204">
        <v>0</v>
      </c>
      <c r="E300" s="204">
        <v>0</v>
      </c>
      <c r="F300" s="204">
        <v>0</v>
      </c>
      <c r="G300" s="204"/>
      <c r="H300" s="204" t="s">
        <v>664</v>
      </c>
      <c r="I300" s="204">
        <v>0</v>
      </c>
      <c r="J300" s="204" t="s">
        <v>664</v>
      </c>
      <c r="L300">
        <f t="shared" si="5"/>
        <v>1701</v>
      </c>
    </row>
    <row r="301" spans="1:12" x14ac:dyDescent="0.35">
      <c r="A301">
        <v>1702</v>
      </c>
      <c r="B301" t="s">
        <v>289</v>
      </c>
      <c r="C301" s="204">
        <v>0</v>
      </c>
      <c r="D301" s="204">
        <v>173955.23</v>
      </c>
      <c r="E301" s="204">
        <v>0</v>
      </c>
      <c r="F301" s="204">
        <v>0</v>
      </c>
      <c r="G301" s="204"/>
      <c r="H301" s="204" t="s">
        <v>664</v>
      </c>
      <c r="I301" s="204">
        <v>0</v>
      </c>
      <c r="J301" s="204" t="s">
        <v>664</v>
      </c>
      <c r="L301">
        <f t="shared" si="5"/>
        <v>1702</v>
      </c>
    </row>
    <row r="302" spans="1:12" x14ac:dyDescent="0.35">
      <c r="A302">
        <v>1705</v>
      </c>
      <c r="B302" t="s">
        <v>195</v>
      </c>
      <c r="C302" s="204">
        <v>0</v>
      </c>
      <c r="D302" s="204">
        <v>0</v>
      </c>
      <c r="E302" s="204">
        <v>0</v>
      </c>
      <c r="F302" s="204">
        <v>0</v>
      </c>
      <c r="G302" s="204"/>
      <c r="H302" s="204" t="s">
        <v>664</v>
      </c>
      <c r="I302" s="204">
        <v>0</v>
      </c>
      <c r="J302" s="204" t="s">
        <v>664</v>
      </c>
      <c r="L302">
        <f t="shared" si="5"/>
        <v>1705</v>
      </c>
    </row>
    <row r="303" spans="1:12" x14ac:dyDescent="0.35">
      <c r="A303">
        <v>1706</v>
      </c>
      <c r="B303" t="s">
        <v>68</v>
      </c>
      <c r="C303" s="204">
        <v>0</v>
      </c>
      <c r="D303" s="204">
        <v>290918.90000000002</v>
      </c>
      <c r="E303" s="204">
        <v>0</v>
      </c>
      <c r="F303" s="204">
        <v>96452.649999999907</v>
      </c>
      <c r="G303" s="204"/>
      <c r="H303" s="204" t="s">
        <v>664</v>
      </c>
      <c r="I303" s="204">
        <v>0</v>
      </c>
      <c r="J303" s="204" t="s">
        <v>664</v>
      </c>
      <c r="L303">
        <f t="shared" si="5"/>
        <v>1706</v>
      </c>
    </row>
    <row r="304" spans="1:12" x14ac:dyDescent="0.35">
      <c r="A304">
        <v>1708</v>
      </c>
      <c r="B304" t="s">
        <v>302</v>
      </c>
      <c r="C304" s="204">
        <v>0</v>
      </c>
      <c r="D304" s="204">
        <v>0</v>
      </c>
      <c r="E304" s="204">
        <v>0</v>
      </c>
      <c r="F304" s="204">
        <v>0</v>
      </c>
      <c r="G304" s="204"/>
      <c r="H304" s="204" t="s">
        <v>664</v>
      </c>
      <c r="I304" s="204">
        <v>0</v>
      </c>
      <c r="J304" s="204" t="s">
        <v>664</v>
      </c>
      <c r="L304">
        <f t="shared" si="5"/>
        <v>1708</v>
      </c>
    </row>
    <row r="305" spans="1:12" x14ac:dyDescent="0.35">
      <c r="A305">
        <v>1709</v>
      </c>
      <c r="B305" t="s">
        <v>216</v>
      </c>
      <c r="C305" s="204">
        <v>0</v>
      </c>
      <c r="D305" s="204">
        <v>131111.78</v>
      </c>
      <c r="E305" s="204">
        <v>0</v>
      </c>
      <c r="F305" s="204">
        <v>0</v>
      </c>
      <c r="G305" s="204"/>
      <c r="H305" s="204" t="s">
        <v>664</v>
      </c>
      <c r="I305" s="204">
        <v>0</v>
      </c>
      <c r="J305" s="204" t="s">
        <v>664</v>
      </c>
      <c r="L305">
        <f t="shared" si="5"/>
        <v>1709</v>
      </c>
    </row>
    <row r="306" spans="1:12" x14ac:dyDescent="0.35">
      <c r="A306">
        <v>1711</v>
      </c>
      <c r="B306" t="s">
        <v>96</v>
      </c>
      <c r="C306" s="204">
        <v>0</v>
      </c>
      <c r="D306" s="204">
        <v>0</v>
      </c>
      <c r="E306" s="204">
        <v>0</v>
      </c>
      <c r="F306" s="204">
        <v>0</v>
      </c>
      <c r="G306" s="204"/>
      <c r="H306" s="204" t="s">
        <v>664</v>
      </c>
      <c r="I306" s="204">
        <v>0</v>
      </c>
      <c r="J306" s="204" t="s">
        <v>664</v>
      </c>
      <c r="L306">
        <f t="shared" si="5"/>
        <v>1711</v>
      </c>
    </row>
    <row r="307" spans="1:12" x14ac:dyDescent="0.35">
      <c r="A307">
        <v>1714</v>
      </c>
      <c r="B307" t="s">
        <v>293</v>
      </c>
      <c r="C307" s="204">
        <v>0</v>
      </c>
      <c r="D307" s="204">
        <v>0</v>
      </c>
      <c r="E307" s="204">
        <v>0</v>
      </c>
      <c r="F307" s="204">
        <v>0</v>
      </c>
      <c r="G307" s="204"/>
      <c r="H307" s="204" t="s">
        <v>664</v>
      </c>
      <c r="I307" s="204">
        <v>0</v>
      </c>
      <c r="J307" s="204" t="s">
        <v>664</v>
      </c>
      <c r="L307">
        <f t="shared" si="5"/>
        <v>1714</v>
      </c>
    </row>
    <row r="308" spans="1:12" x14ac:dyDescent="0.35">
      <c r="A308">
        <v>1719</v>
      </c>
      <c r="B308" t="s">
        <v>92</v>
      </c>
      <c r="C308" s="204">
        <v>0</v>
      </c>
      <c r="D308" s="204">
        <v>0</v>
      </c>
      <c r="E308" s="204">
        <v>0</v>
      </c>
      <c r="F308" s="204">
        <v>0</v>
      </c>
      <c r="G308" s="204">
        <v>0</v>
      </c>
      <c r="H308" s="204" t="s">
        <v>664</v>
      </c>
      <c r="I308" s="204">
        <v>0</v>
      </c>
      <c r="J308" s="204" t="s">
        <v>664</v>
      </c>
      <c r="L308">
        <f t="shared" si="5"/>
        <v>1719</v>
      </c>
    </row>
    <row r="309" spans="1:12" x14ac:dyDescent="0.35">
      <c r="A309">
        <v>1721</v>
      </c>
      <c r="B309" t="s">
        <v>42</v>
      </c>
      <c r="C309" s="204">
        <v>0</v>
      </c>
      <c r="D309" s="204">
        <v>491826.53</v>
      </c>
      <c r="E309" s="204">
        <v>0</v>
      </c>
      <c r="F309" s="204">
        <v>22569.449999999721</v>
      </c>
      <c r="G309" s="204">
        <v>0</v>
      </c>
      <c r="H309" s="204" t="s">
        <v>664</v>
      </c>
      <c r="I309" s="204">
        <v>0</v>
      </c>
      <c r="J309" s="204" t="s">
        <v>664</v>
      </c>
      <c r="L309">
        <f t="shared" si="5"/>
        <v>1721</v>
      </c>
    </row>
    <row r="310" spans="1:12" x14ac:dyDescent="0.35">
      <c r="A310">
        <v>1723</v>
      </c>
      <c r="B310" t="s">
        <v>15</v>
      </c>
      <c r="C310" s="204">
        <v>0</v>
      </c>
      <c r="D310" s="204">
        <v>234142.74</v>
      </c>
      <c r="E310" s="204">
        <v>0</v>
      </c>
      <c r="F310" s="204">
        <v>0</v>
      </c>
      <c r="G310" s="204">
        <v>0</v>
      </c>
      <c r="H310" s="204" t="s">
        <v>664</v>
      </c>
      <c r="I310" s="204">
        <v>0</v>
      </c>
      <c r="J310" s="204" t="s">
        <v>664</v>
      </c>
      <c r="L310">
        <f t="shared" si="5"/>
        <v>1723</v>
      </c>
    </row>
    <row r="311" spans="1:12" x14ac:dyDescent="0.35">
      <c r="A311">
        <v>1724</v>
      </c>
      <c r="B311" t="s">
        <v>37</v>
      </c>
      <c r="C311" s="204">
        <v>0</v>
      </c>
      <c r="D311" s="204">
        <v>0</v>
      </c>
      <c r="E311" s="204">
        <v>0</v>
      </c>
      <c r="F311" s="204">
        <v>0</v>
      </c>
      <c r="G311" s="204"/>
      <c r="H311" s="204" t="s">
        <v>664</v>
      </c>
      <c r="I311" s="204">
        <v>0</v>
      </c>
      <c r="J311" s="204" t="s">
        <v>664</v>
      </c>
      <c r="L311">
        <f t="shared" si="5"/>
        <v>1724</v>
      </c>
    </row>
    <row r="312" spans="1:12" x14ac:dyDescent="0.35">
      <c r="A312">
        <v>1728</v>
      </c>
      <c r="B312" t="s">
        <v>47</v>
      </c>
      <c r="C312" s="204">
        <v>0</v>
      </c>
      <c r="D312" s="204">
        <v>0</v>
      </c>
      <c r="E312" s="204">
        <v>0</v>
      </c>
      <c r="F312" s="204">
        <v>0</v>
      </c>
      <c r="G312" s="204"/>
      <c r="H312" s="204" t="s">
        <v>664</v>
      </c>
      <c r="I312" s="204">
        <v>0</v>
      </c>
      <c r="J312" s="204" t="s">
        <v>664</v>
      </c>
      <c r="L312">
        <f t="shared" si="5"/>
        <v>1728</v>
      </c>
    </row>
    <row r="313" spans="1:12" x14ac:dyDescent="0.35">
      <c r="A313">
        <v>1729</v>
      </c>
      <c r="B313" t="s">
        <v>128</v>
      </c>
      <c r="C313" s="204">
        <v>0</v>
      </c>
      <c r="D313" s="204">
        <v>89178.44</v>
      </c>
      <c r="E313" s="204">
        <v>0</v>
      </c>
      <c r="F313" s="204">
        <v>0</v>
      </c>
      <c r="G313" s="204"/>
      <c r="H313" s="204" t="s">
        <v>664</v>
      </c>
      <c r="I313" s="204">
        <v>0</v>
      </c>
      <c r="J313" s="204" t="s">
        <v>664</v>
      </c>
      <c r="L313">
        <f t="shared" si="5"/>
        <v>1729</v>
      </c>
    </row>
    <row r="314" spans="1:12" x14ac:dyDescent="0.35">
      <c r="A314">
        <v>1730</v>
      </c>
      <c r="B314" t="s">
        <v>317</v>
      </c>
      <c r="C314" s="204">
        <v>0</v>
      </c>
      <c r="D314" s="204">
        <v>0</v>
      </c>
      <c r="E314" s="204">
        <v>45063</v>
      </c>
      <c r="F314" s="204">
        <v>0</v>
      </c>
      <c r="G314" s="204"/>
      <c r="H314" s="204" t="s">
        <v>664</v>
      </c>
      <c r="I314" s="204">
        <v>0</v>
      </c>
      <c r="J314" s="204" t="s">
        <v>664</v>
      </c>
      <c r="L314">
        <f t="shared" si="5"/>
        <v>1730</v>
      </c>
    </row>
    <row r="315" spans="1:12" x14ac:dyDescent="0.35">
      <c r="A315">
        <v>1731</v>
      </c>
      <c r="B315" t="s">
        <v>213</v>
      </c>
      <c r="C315" s="204">
        <v>0</v>
      </c>
      <c r="D315" s="204">
        <v>0</v>
      </c>
      <c r="E315" s="204">
        <v>0</v>
      </c>
      <c r="F315" s="204">
        <v>0</v>
      </c>
      <c r="G315" s="204"/>
      <c r="H315" s="204" t="s">
        <v>664</v>
      </c>
      <c r="I315" s="204">
        <v>0</v>
      </c>
      <c r="J315" s="204" t="s">
        <v>664</v>
      </c>
      <c r="L315">
        <f t="shared" si="5"/>
        <v>1731</v>
      </c>
    </row>
    <row r="316" spans="1:12" x14ac:dyDescent="0.35">
      <c r="A316">
        <v>1734</v>
      </c>
      <c r="B316" t="s">
        <v>257</v>
      </c>
      <c r="C316" s="204">
        <v>0</v>
      </c>
      <c r="D316" s="204">
        <v>0</v>
      </c>
      <c r="E316" s="204">
        <v>0</v>
      </c>
      <c r="F316" s="204">
        <v>0</v>
      </c>
      <c r="G316" s="204"/>
      <c r="H316" s="204" t="s">
        <v>664</v>
      </c>
      <c r="I316" s="204">
        <v>0</v>
      </c>
      <c r="J316" s="204" t="s">
        <v>664</v>
      </c>
      <c r="L316">
        <f t="shared" si="5"/>
        <v>1734</v>
      </c>
    </row>
    <row r="317" spans="1:12" x14ac:dyDescent="0.35">
      <c r="A317">
        <v>1735</v>
      </c>
      <c r="B317" t="s">
        <v>159</v>
      </c>
      <c r="C317" s="204">
        <v>0</v>
      </c>
      <c r="D317" s="204">
        <v>0</v>
      </c>
      <c r="E317" s="204">
        <v>0</v>
      </c>
      <c r="F317" s="204">
        <v>0</v>
      </c>
      <c r="G317" s="204"/>
      <c r="H317" s="204" t="s">
        <v>664</v>
      </c>
      <c r="I317" s="204">
        <v>6597647</v>
      </c>
      <c r="J317" s="204" t="s">
        <v>664</v>
      </c>
      <c r="L317">
        <f t="shared" si="5"/>
        <v>1735</v>
      </c>
    </row>
    <row r="318" spans="1:12" x14ac:dyDescent="0.35">
      <c r="A318">
        <v>1740</v>
      </c>
      <c r="B318" t="s">
        <v>221</v>
      </c>
      <c r="C318" s="204">
        <v>0</v>
      </c>
      <c r="D318" s="204">
        <v>0</v>
      </c>
      <c r="E318" s="204">
        <v>0</v>
      </c>
      <c r="F318" s="204">
        <v>0</v>
      </c>
      <c r="G318" s="204"/>
      <c r="H318" s="204" t="s">
        <v>664</v>
      </c>
      <c r="I318" s="204">
        <v>0</v>
      </c>
      <c r="J318" s="204" t="s">
        <v>664</v>
      </c>
      <c r="L318">
        <f t="shared" si="5"/>
        <v>1740</v>
      </c>
    </row>
    <row r="319" spans="1:12" x14ac:dyDescent="0.35">
      <c r="A319">
        <v>1742</v>
      </c>
      <c r="B319" t="s">
        <v>272</v>
      </c>
      <c r="C319" s="204">
        <v>0</v>
      </c>
      <c r="D319" s="204">
        <v>0</v>
      </c>
      <c r="E319" s="204">
        <v>0</v>
      </c>
      <c r="F319" s="204">
        <v>0</v>
      </c>
      <c r="G319" s="204">
        <v>0</v>
      </c>
      <c r="H319" s="204" t="s">
        <v>664</v>
      </c>
      <c r="I319" s="204">
        <v>0</v>
      </c>
      <c r="J319" s="204" t="s">
        <v>664</v>
      </c>
      <c r="L319">
        <f t="shared" si="5"/>
        <v>1742</v>
      </c>
    </row>
    <row r="320" spans="1:12" x14ac:dyDescent="0.35">
      <c r="A320">
        <v>1771</v>
      </c>
      <c r="B320" t="s">
        <v>114</v>
      </c>
      <c r="C320" s="204">
        <v>0</v>
      </c>
      <c r="D320" s="204">
        <v>116411.1</v>
      </c>
      <c r="E320" s="204">
        <v>0</v>
      </c>
      <c r="F320" s="204">
        <v>0</v>
      </c>
      <c r="G320" s="204">
        <v>0</v>
      </c>
      <c r="H320" s="204">
        <v>83232.850000000559</v>
      </c>
      <c r="I320" s="204">
        <v>0</v>
      </c>
      <c r="J320" s="204" t="s">
        <v>664</v>
      </c>
      <c r="L320">
        <f t="shared" si="5"/>
        <v>1771</v>
      </c>
    </row>
    <row r="321" spans="1:12" x14ac:dyDescent="0.35">
      <c r="A321">
        <v>1773</v>
      </c>
      <c r="B321" t="s">
        <v>243</v>
      </c>
      <c r="C321" s="204">
        <v>0</v>
      </c>
      <c r="D321" s="204">
        <v>36570.65</v>
      </c>
      <c r="E321" s="204">
        <v>0</v>
      </c>
      <c r="F321" s="204">
        <v>0</v>
      </c>
      <c r="G321" s="204"/>
      <c r="H321" s="204" t="s">
        <v>664</v>
      </c>
      <c r="I321" s="204">
        <v>0</v>
      </c>
      <c r="J321" s="204" t="s">
        <v>664</v>
      </c>
      <c r="L321">
        <f t="shared" si="5"/>
        <v>1773</v>
      </c>
    </row>
    <row r="322" spans="1:12" x14ac:dyDescent="0.35">
      <c r="A322">
        <v>1774</v>
      </c>
      <c r="B322" t="s">
        <v>85</v>
      </c>
      <c r="C322" s="204">
        <v>0</v>
      </c>
      <c r="D322" s="204">
        <v>119686.2</v>
      </c>
      <c r="E322" s="204">
        <v>0</v>
      </c>
      <c r="F322" s="204">
        <v>0</v>
      </c>
      <c r="G322" s="204"/>
      <c r="H322" s="204" t="s">
        <v>664</v>
      </c>
      <c r="I322" s="204">
        <v>0</v>
      </c>
      <c r="J322" s="204" t="s">
        <v>664</v>
      </c>
      <c r="L322">
        <f t="shared" si="5"/>
        <v>1774</v>
      </c>
    </row>
    <row r="323" spans="1:12" x14ac:dyDescent="0.35">
      <c r="A323">
        <v>1783</v>
      </c>
      <c r="B323" t="s">
        <v>357</v>
      </c>
      <c r="C323" s="204">
        <v>0</v>
      </c>
      <c r="D323" s="204">
        <v>0</v>
      </c>
      <c r="E323" s="204">
        <v>0</v>
      </c>
      <c r="F323" s="204">
        <v>0</v>
      </c>
      <c r="G323" s="204"/>
      <c r="H323" s="204" t="s">
        <v>664</v>
      </c>
      <c r="I323" s="204">
        <v>0</v>
      </c>
      <c r="J323" s="204" t="s">
        <v>664</v>
      </c>
      <c r="L323">
        <f t="shared" si="5"/>
        <v>1783</v>
      </c>
    </row>
    <row r="324" spans="1:12" x14ac:dyDescent="0.35">
      <c r="A324">
        <v>1842</v>
      </c>
      <c r="B324" t="s">
        <v>212</v>
      </c>
      <c r="C324" s="204">
        <v>0</v>
      </c>
      <c r="D324" s="204">
        <v>364636.66</v>
      </c>
      <c r="E324" s="204">
        <v>0</v>
      </c>
      <c r="F324" s="204">
        <v>87004.925000000003</v>
      </c>
      <c r="G324" s="204"/>
      <c r="H324" s="204" t="s">
        <v>664</v>
      </c>
      <c r="I324" s="204">
        <v>0</v>
      </c>
      <c r="J324" s="204" t="s">
        <v>664</v>
      </c>
      <c r="L324">
        <f t="shared" si="5"/>
        <v>1842</v>
      </c>
    </row>
    <row r="325" spans="1:12" x14ac:dyDescent="0.35">
      <c r="A325">
        <v>1859</v>
      </c>
      <c r="B325" t="s">
        <v>41</v>
      </c>
      <c r="C325" s="204">
        <v>0</v>
      </c>
      <c r="D325" s="204">
        <v>0</v>
      </c>
      <c r="E325" s="204">
        <v>0</v>
      </c>
      <c r="F325" s="204">
        <v>0</v>
      </c>
      <c r="G325" s="204"/>
      <c r="H325" s="204" t="s">
        <v>664</v>
      </c>
      <c r="I325" s="204">
        <v>0</v>
      </c>
      <c r="J325" s="204" t="s">
        <v>664</v>
      </c>
      <c r="L325">
        <f t="shared" si="5"/>
        <v>1859</v>
      </c>
    </row>
    <row r="326" spans="1:12" x14ac:dyDescent="0.35">
      <c r="A326">
        <v>1876</v>
      </c>
      <c r="B326" t="s">
        <v>59</v>
      </c>
      <c r="C326" s="204">
        <v>0</v>
      </c>
      <c r="D326" s="204">
        <v>0</v>
      </c>
      <c r="E326" s="204">
        <v>0</v>
      </c>
      <c r="F326" s="204">
        <v>0</v>
      </c>
      <c r="G326" s="204"/>
      <c r="H326" s="204" t="s">
        <v>664</v>
      </c>
      <c r="I326" s="204">
        <v>0</v>
      </c>
      <c r="J326" s="204" t="s">
        <v>664</v>
      </c>
      <c r="L326">
        <f t="shared" ref="L326:L359" si="6">A326</f>
        <v>1876</v>
      </c>
    </row>
    <row r="327" spans="1:12" x14ac:dyDescent="0.35">
      <c r="A327">
        <v>1883</v>
      </c>
      <c r="B327" t="s">
        <v>291</v>
      </c>
      <c r="C327" s="204">
        <v>0</v>
      </c>
      <c r="D327" s="204">
        <v>0</v>
      </c>
      <c r="E327" s="204">
        <v>0</v>
      </c>
      <c r="F327" s="204">
        <v>0</v>
      </c>
      <c r="G327" s="204"/>
      <c r="H327" s="204" t="s">
        <v>664</v>
      </c>
      <c r="I327" s="204">
        <v>0</v>
      </c>
      <c r="J327" s="204" t="s">
        <v>664</v>
      </c>
      <c r="L327">
        <f t="shared" si="6"/>
        <v>1883</v>
      </c>
    </row>
    <row r="328" spans="1:12" x14ac:dyDescent="0.35">
      <c r="A328">
        <v>1884</v>
      </c>
      <c r="B328" t="s">
        <v>168</v>
      </c>
      <c r="C328" s="204">
        <v>0</v>
      </c>
      <c r="D328" s="204">
        <v>489287.61</v>
      </c>
      <c r="E328" s="204">
        <v>0</v>
      </c>
      <c r="F328" s="204">
        <v>0</v>
      </c>
      <c r="G328" s="204"/>
      <c r="H328" s="204" t="s">
        <v>664</v>
      </c>
      <c r="I328" s="204">
        <v>0</v>
      </c>
      <c r="J328" s="204" t="s">
        <v>664</v>
      </c>
      <c r="L328">
        <f t="shared" si="6"/>
        <v>1884</v>
      </c>
    </row>
    <row r="329" spans="1:12" x14ac:dyDescent="0.35">
      <c r="A329">
        <v>1891</v>
      </c>
      <c r="B329" t="s">
        <v>73</v>
      </c>
      <c r="C329" s="204">
        <v>0</v>
      </c>
      <c r="D329" s="204">
        <v>0</v>
      </c>
      <c r="E329" s="204">
        <v>0</v>
      </c>
      <c r="F329" s="204">
        <v>0</v>
      </c>
      <c r="G329" s="204">
        <v>0</v>
      </c>
      <c r="H329" s="204" t="s">
        <v>664</v>
      </c>
      <c r="I329" s="204">
        <v>0</v>
      </c>
      <c r="J329" s="204" t="s">
        <v>664</v>
      </c>
      <c r="L329">
        <f t="shared" si="6"/>
        <v>1891</v>
      </c>
    </row>
    <row r="330" spans="1:12" x14ac:dyDescent="0.35">
      <c r="A330">
        <v>1892</v>
      </c>
      <c r="B330" t="s">
        <v>380</v>
      </c>
      <c r="C330" s="204">
        <v>0</v>
      </c>
      <c r="D330" s="204">
        <v>528404.98</v>
      </c>
      <c r="E330" s="204">
        <v>0</v>
      </c>
      <c r="F330" s="204">
        <v>87895.774999999907</v>
      </c>
      <c r="G330" s="204"/>
      <c r="H330" s="204" t="s">
        <v>664</v>
      </c>
      <c r="I330" s="204">
        <v>0</v>
      </c>
      <c r="J330" s="204" t="s">
        <v>664</v>
      </c>
      <c r="L330">
        <f t="shared" si="6"/>
        <v>1892</v>
      </c>
    </row>
    <row r="331" spans="1:12" x14ac:dyDescent="0.35">
      <c r="A331">
        <v>1894</v>
      </c>
      <c r="B331" t="s">
        <v>259</v>
      </c>
      <c r="C331" s="204">
        <v>0</v>
      </c>
      <c r="D331" s="204">
        <v>0</v>
      </c>
      <c r="E331" s="204">
        <v>0</v>
      </c>
      <c r="F331" s="204">
        <v>0</v>
      </c>
      <c r="G331" s="204"/>
      <c r="H331" s="204" t="s">
        <v>664</v>
      </c>
      <c r="I331" s="204">
        <v>0</v>
      </c>
      <c r="J331" s="204" t="s">
        <v>664</v>
      </c>
      <c r="L331">
        <f t="shared" si="6"/>
        <v>1894</v>
      </c>
    </row>
    <row r="332" spans="1:12" x14ac:dyDescent="0.35">
      <c r="A332">
        <v>1895</v>
      </c>
      <c r="B332" t="s">
        <v>240</v>
      </c>
      <c r="C332" s="204">
        <v>0</v>
      </c>
      <c r="D332" s="204">
        <v>1265082.98</v>
      </c>
      <c r="E332" s="204">
        <v>0</v>
      </c>
      <c r="F332" s="204">
        <v>1581092.2374999998</v>
      </c>
      <c r="G332" s="204">
        <v>0</v>
      </c>
      <c r="H332" s="204">
        <v>2037259.9</v>
      </c>
      <c r="I332" s="204">
        <v>0</v>
      </c>
      <c r="J332" s="204">
        <v>349296.76250000112</v>
      </c>
      <c r="L332">
        <f t="shared" si="6"/>
        <v>1895</v>
      </c>
    </row>
    <row r="333" spans="1:12" x14ac:dyDescent="0.35">
      <c r="A333">
        <v>1896</v>
      </c>
      <c r="B333" t="s">
        <v>383</v>
      </c>
      <c r="C333" s="204">
        <v>0</v>
      </c>
      <c r="D333" s="204">
        <v>131947.60999999999</v>
      </c>
      <c r="E333" s="204">
        <v>0</v>
      </c>
      <c r="F333" s="204">
        <v>0</v>
      </c>
      <c r="G333" s="204"/>
      <c r="H333" s="204" t="s">
        <v>664</v>
      </c>
      <c r="I333" s="204">
        <v>0</v>
      </c>
      <c r="J333" s="204" t="s">
        <v>664</v>
      </c>
      <c r="L333">
        <f t="shared" si="6"/>
        <v>1896</v>
      </c>
    </row>
    <row r="334" spans="1:12" x14ac:dyDescent="0.35">
      <c r="A334">
        <v>1900</v>
      </c>
      <c r="B334" t="s">
        <v>306</v>
      </c>
      <c r="C334" s="204">
        <v>0</v>
      </c>
      <c r="D334" s="204">
        <v>1985600.0202400002</v>
      </c>
      <c r="E334" s="204">
        <v>2878500</v>
      </c>
      <c r="F334" s="204">
        <v>0</v>
      </c>
      <c r="G334" s="204">
        <v>0</v>
      </c>
      <c r="H334" s="204">
        <v>387729.16250000149</v>
      </c>
      <c r="I334" s="204">
        <v>0</v>
      </c>
      <c r="J334" s="204" t="s">
        <v>664</v>
      </c>
      <c r="L334">
        <f t="shared" si="6"/>
        <v>1900</v>
      </c>
    </row>
    <row r="335" spans="1:12" x14ac:dyDescent="0.35">
      <c r="A335">
        <v>1901</v>
      </c>
      <c r="B335" t="s">
        <v>50</v>
      </c>
      <c r="C335" s="204">
        <v>0</v>
      </c>
      <c r="D335" s="204">
        <v>125141.32</v>
      </c>
      <c r="E335" s="204">
        <v>0</v>
      </c>
      <c r="F335" s="204">
        <v>0</v>
      </c>
      <c r="G335" s="204"/>
      <c r="H335" s="204" t="s">
        <v>664</v>
      </c>
      <c r="I335" s="204">
        <v>0</v>
      </c>
      <c r="J335" s="204" t="s">
        <v>664</v>
      </c>
      <c r="L335">
        <f t="shared" si="6"/>
        <v>1901</v>
      </c>
    </row>
    <row r="336" spans="1:12" x14ac:dyDescent="0.35">
      <c r="A336">
        <v>1903</v>
      </c>
      <c r="B336" t="s">
        <v>102</v>
      </c>
      <c r="C336" s="204">
        <v>0</v>
      </c>
      <c r="D336" s="204">
        <v>0</v>
      </c>
      <c r="E336" s="204">
        <v>0</v>
      </c>
      <c r="F336" s="204">
        <v>0</v>
      </c>
      <c r="G336" s="204"/>
      <c r="H336" s="204" t="s">
        <v>664</v>
      </c>
      <c r="I336" s="204">
        <v>0</v>
      </c>
      <c r="J336" s="204" t="s">
        <v>664</v>
      </c>
      <c r="L336">
        <f t="shared" si="6"/>
        <v>1903</v>
      </c>
    </row>
    <row r="337" spans="1:12" x14ac:dyDescent="0.35">
      <c r="A337">
        <v>1904</v>
      </c>
      <c r="B337" t="s">
        <v>304</v>
      </c>
      <c r="C337" s="204">
        <v>0</v>
      </c>
      <c r="D337" s="204">
        <v>143602.32999999999</v>
      </c>
      <c r="E337" s="204">
        <v>0</v>
      </c>
      <c r="F337" s="204">
        <v>0</v>
      </c>
      <c r="G337" s="204"/>
      <c r="H337" s="204" t="s">
        <v>664</v>
      </c>
      <c r="I337" s="204">
        <v>0</v>
      </c>
      <c r="J337" s="204" t="s">
        <v>664</v>
      </c>
      <c r="L337">
        <f t="shared" si="6"/>
        <v>1904</v>
      </c>
    </row>
    <row r="338" spans="1:12" x14ac:dyDescent="0.35">
      <c r="A338">
        <v>1911</v>
      </c>
      <c r="B338" t="s">
        <v>160</v>
      </c>
      <c r="C338" s="204">
        <v>0</v>
      </c>
      <c r="D338" s="204">
        <v>0</v>
      </c>
      <c r="E338" s="204">
        <v>0</v>
      </c>
      <c r="F338" s="204">
        <v>0</v>
      </c>
      <c r="G338" s="204"/>
      <c r="H338" s="204" t="s">
        <v>664</v>
      </c>
      <c r="I338" s="204">
        <v>0</v>
      </c>
      <c r="J338" s="204" t="s">
        <v>664</v>
      </c>
      <c r="L338">
        <f t="shared" si="6"/>
        <v>1911</v>
      </c>
    </row>
    <row r="339" spans="1:12" x14ac:dyDescent="0.35">
      <c r="A339">
        <v>1916</v>
      </c>
      <c r="B339" t="s">
        <v>190</v>
      </c>
      <c r="C339" s="204">
        <v>0</v>
      </c>
      <c r="D339" s="204">
        <v>3614520.6</v>
      </c>
      <c r="E339" s="204">
        <v>0</v>
      </c>
      <c r="F339" s="204">
        <v>1790475.6749999998</v>
      </c>
      <c r="G339" s="204">
        <v>0</v>
      </c>
      <c r="H339" s="204">
        <v>209993.06500000134</v>
      </c>
      <c r="I339" s="204">
        <v>0</v>
      </c>
      <c r="J339" s="204" t="s">
        <v>664</v>
      </c>
      <c r="L339">
        <f t="shared" si="6"/>
        <v>1916</v>
      </c>
    </row>
    <row r="340" spans="1:12" x14ac:dyDescent="0.35">
      <c r="A340">
        <v>1924</v>
      </c>
      <c r="B340" t="s">
        <v>119</v>
      </c>
      <c r="C340" s="204">
        <v>0</v>
      </c>
      <c r="D340" s="204">
        <v>0</v>
      </c>
      <c r="E340" s="204">
        <v>0</v>
      </c>
      <c r="F340" s="204">
        <v>0</v>
      </c>
      <c r="G340" s="204"/>
      <c r="H340" s="204" t="s">
        <v>664</v>
      </c>
      <c r="I340" s="204">
        <v>0</v>
      </c>
      <c r="J340" s="204" t="s">
        <v>664</v>
      </c>
      <c r="L340">
        <f t="shared" si="6"/>
        <v>1924</v>
      </c>
    </row>
    <row r="341" spans="1:12" x14ac:dyDescent="0.35">
      <c r="A341">
        <v>1926</v>
      </c>
      <c r="B341" t="s">
        <v>261</v>
      </c>
      <c r="C341" s="204">
        <v>0</v>
      </c>
      <c r="D341" s="204">
        <v>165945.98000000001</v>
      </c>
      <c r="E341" s="204">
        <v>0</v>
      </c>
      <c r="F341" s="204">
        <v>0</v>
      </c>
      <c r="G341" s="204"/>
      <c r="H341" s="204" t="s">
        <v>664</v>
      </c>
      <c r="I341" s="204">
        <v>0</v>
      </c>
      <c r="J341" s="204" t="s">
        <v>664</v>
      </c>
      <c r="L341">
        <f t="shared" si="6"/>
        <v>1926</v>
      </c>
    </row>
    <row r="342" spans="1:12" x14ac:dyDescent="0.35">
      <c r="A342">
        <v>1930</v>
      </c>
      <c r="B342" t="s">
        <v>228</v>
      </c>
      <c r="C342" s="205">
        <v>0</v>
      </c>
      <c r="D342" s="205">
        <v>501122.81696000003</v>
      </c>
      <c r="E342" s="205">
        <v>0</v>
      </c>
      <c r="F342" s="205">
        <v>170792.04999999888</v>
      </c>
      <c r="G342" s="205"/>
      <c r="H342" s="205">
        <v>0</v>
      </c>
      <c r="I342" s="205">
        <v>0</v>
      </c>
      <c r="J342" s="205" t="s">
        <v>664</v>
      </c>
      <c r="L342">
        <f t="shared" si="6"/>
        <v>1930</v>
      </c>
    </row>
    <row r="343" spans="1:12" x14ac:dyDescent="0.35">
      <c r="A343">
        <v>1931</v>
      </c>
      <c r="B343" t="s">
        <v>177</v>
      </c>
      <c r="C343" s="204">
        <v>0</v>
      </c>
      <c r="D343" s="204">
        <v>283306.93</v>
      </c>
      <c r="E343" s="204">
        <v>0</v>
      </c>
      <c r="F343" s="204">
        <v>249667.92499999981</v>
      </c>
      <c r="G343" s="204"/>
      <c r="H343" s="204" t="s">
        <v>664</v>
      </c>
      <c r="I343" s="204">
        <v>0</v>
      </c>
      <c r="J343" s="204" t="s">
        <v>664</v>
      </c>
      <c r="L343">
        <f t="shared" si="6"/>
        <v>1931</v>
      </c>
    </row>
    <row r="344" spans="1:12" x14ac:dyDescent="0.35">
      <c r="A344">
        <v>1940</v>
      </c>
      <c r="B344" t="s">
        <v>75</v>
      </c>
      <c r="C344" s="204">
        <v>0</v>
      </c>
      <c r="D344" s="204">
        <v>173356.5</v>
      </c>
      <c r="E344" s="204">
        <v>0</v>
      </c>
      <c r="F344" s="204">
        <v>0</v>
      </c>
      <c r="G344" s="204"/>
      <c r="H344" s="204" t="s">
        <v>664</v>
      </c>
      <c r="I344" s="204">
        <v>0</v>
      </c>
      <c r="J344" s="204" t="s">
        <v>664</v>
      </c>
      <c r="L344">
        <f t="shared" si="6"/>
        <v>1940</v>
      </c>
    </row>
    <row r="345" spans="1:12" x14ac:dyDescent="0.35">
      <c r="A345">
        <v>1942</v>
      </c>
      <c r="B345" t="s">
        <v>122</v>
      </c>
      <c r="C345" s="204">
        <v>0</v>
      </c>
      <c r="D345" s="204">
        <v>391502.93</v>
      </c>
      <c r="E345" s="204">
        <v>0</v>
      </c>
      <c r="F345" s="204">
        <v>0</v>
      </c>
      <c r="G345" s="204"/>
      <c r="H345" s="204" t="s">
        <v>664</v>
      </c>
      <c r="I345" s="204">
        <v>0</v>
      </c>
      <c r="J345" s="204" t="s">
        <v>664</v>
      </c>
      <c r="L345">
        <f t="shared" si="6"/>
        <v>1942</v>
      </c>
    </row>
    <row r="346" spans="1:12" x14ac:dyDescent="0.35">
      <c r="A346">
        <v>1945</v>
      </c>
      <c r="B346" t="s">
        <v>36</v>
      </c>
      <c r="C346" s="204">
        <v>0</v>
      </c>
      <c r="D346" s="204">
        <v>815342.49</v>
      </c>
      <c r="E346" s="204">
        <v>0</v>
      </c>
      <c r="F346" s="204">
        <v>552091.1</v>
      </c>
      <c r="G346" s="204">
        <v>0</v>
      </c>
      <c r="H346" s="204">
        <v>95908.537500000559</v>
      </c>
      <c r="I346" s="204">
        <v>0</v>
      </c>
      <c r="J346" s="204" t="s">
        <v>664</v>
      </c>
      <c r="L346">
        <f t="shared" si="6"/>
        <v>1945</v>
      </c>
    </row>
    <row r="347" spans="1:12" x14ac:dyDescent="0.35">
      <c r="A347">
        <v>1948</v>
      </c>
      <c r="B347" t="s">
        <v>209</v>
      </c>
      <c r="C347" s="204">
        <v>0</v>
      </c>
      <c r="D347" s="204">
        <v>0</v>
      </c>
      <c r="E347" s="204">
        <v>81682</v>
      </c>
      <c r="F347" s="204">
        <v>0</v>
      </c>
      <c r="G347" s="204"/>
      <c r="H347" s="204" t="s">
        <v>664</v>
      </c>
      <c r="I347" s="204">
        <v>0</v>
      </c>
      <c r="J347" s="204" t="s">
        <v>664</v>
      </c>
      <c r="L347">
        <f t="shared" si="6"/>
        <v>1948</v>
      </c>
    </row>
    <row r="348" spans="1:12" x14ac:dyDescent="0.35">
      <c r="A348">
        <v>1949</v>
      </c>
      <c r="B348" t="s">
        <v>343</v>
      </c>
      <c r="C348" s="204">
        <v>0</v>
      </c>
      <c r="D348" s="204">
        <v>466973.99906</v>
      </c>
      <c r="E348" s="204">
        <v>460000</v>
      </c>
      <c r="F348" s="204">
        <v>0</v>
      </c>
      <c r="G348" s="204"/>
      <c r="H348" s="204" t="s">
        <v>664</v>
      </c>
      <c r="I348" s="204">
        <v>0</v>
      </c>
      <c r="J348" s="204" t="s">
        <v>664</v>
      </c>
      <c r="L348">
        <f t="shared" si="6"/>
        <v>1949</v>
      </c>
    </row>
    <row r="349" spans="1:12" x14ac:dyDescent="0.35">
      <c r="A349">
        <v>1950</v>
      </c>
      <c r="B349" t="s">
        <v>356</v>
      </c>
      <c r="C349" s="204">
        <v>0</v>
      </c>
      <c r="D349" s="204">
        <v>313571.34999999998</v>
      </c>
      <c r="E349" s="204">
        <v>0</v>
      </c>
      <c r="F349" s="204">
        <v>51132.449999999721</v>
      </c>
      <c r="G349" s="204"/>
      <c r="H349" s="204" t="s">
        <v>664</v>
      </c>
      <c r="I349" s="204">
        <v>0</v>
      </c>
      <c r="J349" s="204" t="s">
        <v>664</v>
      </c>
      <c r="L349">
        <f t="shared" si="6"/>
        <v>1950</v>
      </c>
    </row>
    <row r="350" spans="1:12" x14ac:dyDescent="0.35">
      <c r="A350">
        <v>1952</v>
      </c>
      <c r="B350" t="s">
        <v>214</v>
      </c>
      <c r="C350" s="204">
        <v>0</v>
      </c>
      <c r="D350" s="204">
        <v>52115.01</v>
      </c>
      <c r="E350" s="204">
        <v>0</v>
      </c>
      <c r="F350" s="204">
        <v>0</v>
      </c>
      <c r="G350" s="204"/>
      <c r="H350" s="204" t="s">
        <v>664</v>
      </c>
      <c r="I350" s="204">
        <v>0</v>
      </c>
      <c r="J350" s="204" t="s">
        <v>664</v>
      </c>
      <c r="L350">
        <f t="shared" si="6"/>
        <v>1952</v>
      </c>
    </row>
    <row r="351" spans="1:12" x14ac:dyDescent="0.35">
      <c r="A351">
        <v>1954</v>
      </c>
      <c r="B351" t="s">
        <v>476</v>
      </c>
      <c r="C351" s="206">
        <v>0</v>
      </c>
      <c r="D351" s="206">
        <v>0</v>
      </c>
      <c r="E351" s="206">
        <v>0</v>
      </c>
      <c r="F351" s="206">
        <v>0</v>
      </c>
      <c r="G351" s="206"/>
      <c r="H351" s="206" t="s">
        <v>664</v>
      </c>
      <c r="I351" s="206">
        <v>0</v>
      </c>
      <c r="J351" s="206" t="s">
        <v>664</v>
      </c>
      <c r="L351">
        <f t="shared" si="6"/>
        <v>1954</v>
      </c>
    </row>
    <row r="352" spans="1:12" x14ac:dyDescent="0.35">
      <c r="A352">
        <v>1955</v>
      </c>
      <c r="B352" t="s">
        <v>218</v>
      </c>
      <c r="C352" s="204">
        <v>0</v>
      </c>
      <c r="D352" s="204">
        <v>0</v>
      </c>
      <c r="E352" s="204">
        <v>0</v>
      </c>
      <c r="F352" s="204">
        <v>0</v>
      </c>
      <c r="G352" s="204"/>
      <c r="H352" s="204" t="s">
        <v>664</v>
      </c>
      <c r="I352" s="204">
        <v>0</v>
      </c>
      <c r="J352" s="204" t="s">
        <v>664</v>
      </c>
      <c r="L352">
        <f t="shared" si="6"/>
        <v>1955</v>
      </c>
    </row>
    <row r="353" spans="1:12" x14ac:dyDescent="0.35">
      <c r="A353">
        <v>1959</v>
      </c>
      <c r="B353" t="s">
        <v>477</v>
      </c>
      <c r="C353" s="204">
        <v>0</v>
      </c>
      <c r="D353" s="204">
        <v>655856.55000000005</v>
      </c>
      <c r="E353" s="204">
        <v>0</v>
      </c>
      <c r="F353" s="204">
        <v>33268.59999999986</v>
      </c>
      <c r="G353" s="204">
        <v>0</v>
      </c>
      <c r="H353" s="204" t="s">
        <v>664</v>
      </c>
      <c r="I353" s="204">
        <v>0</v>
      </c>
      <c r="J353" s="204" t="s">
        <v>664</v>
      </c>
      <c r="L353">
        <f t="shared" si="6"/>
        <v>1959</v>
      </c>
    </row>
    <row r="354" spans="1:12" x14ac:dyDescent="0.35">
      <c r="A354">
        <v>1960</v>
      </c>
      <c r="B354" t="s">
        <v>478</v>
      </c>
      <c r="C354" s="204">
        <v>0</v>
      </c>
      <c r="D354" s="204">
        <v>33393.78</v>
      </c>
      <c r="E354" s="204">
        <v>0</v>
      </c>
      <c r="F354" s="204">
        <v>0</v>
      </c>
      <c r="G354" s="204"/>
      <c r="H354" s="204" t="s">
        <v>664</v>
      </c>
      <c r="I354" s="204">
        <v>0</v>
      </c>
      <c r="J354" s="204" t="s">
        <v>664</v>
      </c>
      <c r="L354">
        <f t="shared" si="6"/>
        <v>1960</v>
      </c>
    </row>
    <row r="355" spans="1:12" x14ac:dyDescent="0.35">
      <c r="A355">
        <v>1961</v>
      </c>
      <c r="B355" t="s">
        <v>479</v>
      </c>
      <c r="C355" s="204">
        <v>0</v>
      </c>
      <c r="D355" s="204">
        <v>39194.400000000001</v>
      </c>
      <c r="E355" s="204">
        <v>0</v>
      </c>
      <c r="F355" s="204">
        <v>0</v>
      </c>
      <c r="G355" s="204"/>
      <c r="H355" s="204" t="s">
        <v>664</v>
      </c>
      <c r="I355" s="204">
        <v>0</v>
      </c>
      <c r="J355" s="204" t="s">
        <v>664</v>
      </c>
      <c r="L355">
        <f t="shared" si="6"/>
        <v>1961</v>
      </c>
    </row>
    <row r="356" spans="1:12" x14ac:dyDescent="0.35">
      <c r="A356">
        <v>1963</v>
      </c>
      <c r="B356" t="s">
        <v>480</v>
      </c>
      <c r="C356" s="204">
        <v>0</v>
      </c>
      <c r="D356" s="204">
        <v>1484979.3099999998</v>
      </c>
      <c r="E356" s="204">
        <v>0</v>
      </c>
      <c r="F356" s="204">
        <v>460680</v>
      </c>
      <c r="G356" s="204"/>
      <c r="H356" s="204" t="s">
        <v>664</v>
      </c>
      <c r="I356" s="204">
        <v>0</v>
      </c>
      <c r="J356" s="204" t="s">
        <v>664</v>
      </c>
      <c r="L356">
        <f t="shared" si="6"/>
        <v>1963</v>
      </c>
    </row>
    <row r="357" spans="1:12" x14ac:dyDescent="0.35">
      <c r="A357">
        <v>1966</v>
      </c>
      <c r="B357" t="s">
        <v>481</v>
      </c>
      <c r="C357" s="205">
        <v>0</v>
      </c>
      <c r="D357" s="205">
        <v>609418.8946</v>
      </c>
      <c r="E357" s="205">
        <v>0</v>
      </c>
      <c r="F357" s="205">
        <v>29607.824999999953</v>
      </c>
      <c r="G357" s="205"/>
      <c r="H357" s="205" t="s">
        <v>664</v>
      </c>
      <c r="I357" s="205">
        <v>0</v>
      </c>
      <c r="J357" s="205" t="s">
        <v>664</v>
      </c>
      <c r="L357">
        <f t="shared" si="6"/>
        <v>1966</v>
      </c>
    </row>
    <row r="358" spans="1:12" x14ac:dyDescent="0.35">
      <c r="A358">
        <v>1969</v>
      </c>
      <c r="B358" t="s">
        <v>482</v>
      </c>
      <c r="C358" s="205">
        <v>0</v>
      </c>
      <c r="D358" s="205">
        <v>397762.75540000002</v>
      </c>
      <c r="E358" s="205">
        <v>0</v>
      </c>
      <c r="F358" s="205">
        <v>62131.334999999963</v>
      </c>
      <c r="G358" s="205"/>
      <c r="H358" s="205" t="s">
        <v>664</v>
      </c>
      <c r="I358" s="205">
        <v>0</v>
      </c>
      <c r="J358" s="205" t="s">
        <v>664</v>
      </c>
      <c r="L358">
        <f t="shared" si="6"/>
        <v>1969</v>
      </c>
    </row>
    <row r="359" spans="1:12" x14ac:dyDescent="0.35">
      <c r="A359">
        <v>1970</v>
      </c>
      <c r="B359" t="s">
        <v>483</v>
      </c>
      <c r="C359" s="204">
        <v>0</v>
      </c>
      <c r="D359" s="204">
        <v>55735.45</v>
      </c>
      <c r="E359" s="204">
        <v>0</v>
      </c>
      <c r="F359" s="204">
        <v>0</v>
      </c>
      <c r="G359" s="204"/>
      <c r="H359" s="204" t="s">
        <v>664</v>
      </c>
      <c r="I359" s="204">
        <v>0</v>
      </c>
      <c r="J359" s="204" t="s">
        <v>664</v>
      </c>
      <c r="L359">
        <f t="shared" si="6"/>
        <v>1970</v>
      </c>
    </row>
    <row r="360" spans="1:12" x14ac:dyDescent="0.35">
      <c r="A360">
        <v>1978</v>
      </c>
      <c r="B360" t="s">
        <v>484</v>
      </c>
      <c r="C360" s="204">
        <v>0</v>
      </c>
      <c r="D360" s="204">
        <v>307888.09000000003</v>
      </c>
      <c r="E360" s="204">
        <v>0</v>
      </c>
      <c r="F360" s="204">
        <v>0</v>
      </c>
      <c r="G360" s="204"/>
      <c r="H360" s="204" t="s">
        <v>664</v>
      </c>
      <c r="I360" s="204">
        <v>0</v>
      </c>
      <c r="J360" s="204" t="s">
        <v>664</v>
      </c>
      <c r="L360">
        <f>A360</f>
        <v>1978</v>
      </c>
    </row>
    <row r="361" spans="1:12" x14ac:dyDescent="0.35">
      <c r="I361">
        <v>0</v>
      </c>
      <c r="J361" t="s">
        <v>664</v>
      </c>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Blad3">
    <tabColor theme="0" tint="-0.499984740745262"/>
  </sheetPr>
  <dimension ref="A1:H346"/>
  <sheetViews>
    <sheetView topLeftCell="A2" zoomScale="89" zoomScaleNormal="89" workbookViewId="0">
      <selection activeCell="C4" sqref="C4"/>
    </sheetView>
  </sheetViews>
  <sheetFormatPr defaultRowHeight="14.5" x14ac:dyDescent="0.35"/>
  <cols>
    <col min="1" max="1" width="7.54296875" customWidth="1"/>
    <col min="2" max="2" width="20.1796875" customWidth="1"/>
    <col min="3" max="3" width="16.1796875" customWidth="1"/>
  </cols>
  <sheetData>
    <row r="1" spans="1:8" s="9" customFormat="1" ht="21" x14ac:dyDescent="0.5">
      <c r="A1" s="146" t="s">
        <v>493</v>
      </c>
      <c r="C1" s="10">
        <v>3</v>
      </c>
      <c r="D1" s="10">
        <v>4</v>
      </c>
      <c r="E1" s="10">
        <v>5</v>
      </c>
      <c r="F1" s="10">
        <v>6</v>
      </c>
      <c r="G1" s="10"/>
    </row>
    <row r="2" spans="1:8" ht="47.5" customHeight="1" x14ac:dyDescent="0.35">
      <c r="A2" s="2"/>
      <c r="B2" s="239"/>
      <c r="C2" s="798" t="s">
        <v>801</v>
      </c>
      <c r="D2" s="2"/>
      <c r="E2" s="2" t="s">
        <v>604</v>
      </c>
      <c r="F2" t="e">
        <f>VLOOKUP('2. Budget BUIG'!$C$3,$A$5:$E$346,4,FALSE)</f>
        <v>#N/A</v>
      </c>
      <c r="G2" s="10"/>
    </row>
    <row r="3" spans="1:8" ht="14.5" customHeight="1" x14ac:dyDescent="0.35">
      <c r="A3" s="34"/>
      <c r="B3" s="180" t="s">
        <v>512</v>
      </c>
      <c r="C3" s="799"/>
    </row>
    <row r="5" spans="1:8" x14ac:dyDescent="0.35">
      <c r="A5">
        <v>279</v>
      </c>
      <c r="B5" t="s">
        <v>281</v>
      </c>
      <c r="C5" s="5">
        <v>1.209634191484583</v>
      </c>
      <c r="D5">
        <f t="shared" ref="D5:D36" si="0">D4+1</f>
        <v>1</v>
      </c>
      <c r="E5" s="6" t="e">
        <f t="shared" ref="E5:E68" si="1">IF(D5=$F$2,C5,NA())</f>
        <v>#N/A</v>
      </c>
      <c r="F5" s="7">
        <v>0</v>
      </c>
      <c r="G5" s="184"/>
      <c r="H5" s="184"/>
    </row>
    <row r="6" spans="1:8" x14ac:dyDescent="0.35">
      <c r="A6">
        <v>1884</v>
      </c>
      <c r="B6" t="s">
        <v>168</v>
      </c>
      <c r="C6" s="5">
        <v>0.96598548803800555</v>
      </c>
      <c r="D6">
        <f t="shared" si="0"/>
        <v>2</v>
      </c>
      <c r="E6" s="6" t="e">
        <f t="shared" si="1"/>
        <v>#N/A</v>
      </c>
      <c r="F6" s="7">
        <v>0</v>
      </c>
      <c r="G6" s="184"/>
      <c r="H6" s="184"/>
    </row>
    <row r="7" spans="1:8" x14ac:dyDescent="0.35">
      <c r="A7">
        <v>1959</v>
      </c>
      <c r="B7" t="s">
        <v>477</v>
      </c>
      <c r="C7" s="5">
        <v>0.90103437342323511</v>
      </c>
      <c r="D7">
        <f t="shared" si="0"/>
        <v>3</v>
      </c>
      <c r="E7" s="6" t="e">
        <f t="shared" si="1"/>
        <v>#N/A</v>
      </c>
      <c r="F7" s="7">
        <v>0</v>
      </c>
      <c r="G7" s="184"/>
      <c r="H7" s="184"/>
    </row>
    <row r="8" spans="1:8" x14ac:dyDescent="0.35">
      <c r="A8">
        <v>498</v>
      </c>
      <c r="B8" t="s">
        <v>91</v>
      </c>
      <c r="C8" s="5">
        <v>0.88517030338087788</v>
      </c>
      <c r="D8">
        <f t="shared" si="0"/>
        <v>4</v>
      </c>
      <c r="E8" s="6" t="e">
        <f t="shared" si="1"/>
        <v>#N/A</v>
      </c>
      <c r="F8" s="7">
        <v>0</v>
      </c>
      <c r="G8" s="184"/>
      <c r="H8" s="184"/>
    </row>
    <row r="9" spans="1:8" x14ac:dyDescent="0.35">
      <c r="A9">
        <v>678</v>
      </c>
      <c r="B9" t="s">
        <v>170</v>
      </c>
      <c r="C9" s="5">
        <v>0.81785480821519319</v>
      </c>
      <c r="D9">
        <f t="shared" si="0"/>
        <v>5</v>
      </c>
      <c r="E9" s="6" t="e">
        <f t="shared" si="1"/>
        <v>#N/A</v>
      </c>
      <c r="F9" s="7">
        <v>0</v>
      </c>
      <c r="G9" s="184"/>
      <c r="H9" s="184"/>
    </row>
    <row r="10" spans="1:8" x14ac:dyDescent="0.35">
      <c r="A10">
        <v>1924</v>
      </c>
      <c r="B10" t="s">
        <v>119</v>
      </c>
      <c r="C10" s="5">
        <v>0.81728841454763779</v>
      </c>
      <c r="D10">
        <f t="shared" si="0"/>
        <v>6</v>
      </c>
      <c r="E10" s="6" t="e">
        <f t="shared" si="1"/>
        <v>#N/A</v>
      </c>
      <c r="F10" s="7">
        <v>0</v>
      </c>
      <c r="G10" s="184"/>
      <c r="H10" s="184"/>
    </row>
    <row r="11" spans="1:8" x14ac:dyDescent="0.35">
      <c r="A11">
        <v>351</v>
      </c>
      <c r="B11" t="s">
        <v>369</v>
      </c>
      <c r="C11" s="5">
        <v>0.81547686953681042</v>
      </c>
      <c r="D11">
        <f t="shared" si="0"/>
        <v>7</v>
      </c>
      <c r="E11" s="6" t="e">
        <f t="shared" si="1"/>
        <v>#N/A</v>
      </c>
      <c r="F11" s="7">
        <v>0</v>
      </c>
      <c r="G11" s="184"/>
      <c r="H11" s="184"/>
    </row>
    <row r="12" spans="1:8" x14ac:dyDescent="0.35">
      <c r="A12">
        <v>1978</v>
      </c>
      <c r="B12" t="s">
        <v>623</v>
      </c>
      <c r="C12" s="5">
        <v>0.77486229824779618</v>
      </c>
      <c r="D12">
        <f t="shared" si="0"/>
        <v>8</v>
      </c>
      <c r="E12" s="6" t="e">
        <f t="shared" si="1"/>
        <v>#N/A</v>
      </c>
      <c r="F12" s="7">
        <v>0</v>
      </c>
      <c r="G12" s="184"/>
      <c r="H12" s="184"/>
    </row>
    <row r="13" spans="1:8" x14ac:dyDescent="0.35">
      <c r="A13">
        <v>450</v>
      </c>
      <c r="B13" t="s">
        <v>320</v>
      </c>
      <c r="C13" s="5">
        <v>0.7748457071798498</v>
      </c>
      <c r="D13">
        <f t="shared" si="0"/>
        <v>9</v>
      </c>
      <c r="E13" s="6" t="e">
        <f t="shared" si="1"/>
        <v>#N/A</v>
      </c>
      <c r="F13" s="7">
        <v>0</v>
      </c>
      <c r="G13" s="184"/>
      <c r="H13" s="184"/>
    </row>
    <row r="14" spans="1:8" x14ac:dyDescent="0.35">
      <c r="A14">
        <v>148</v>
      </c>
      <c r="B14" t="s">
        <v>72</v>
      </c>
      <c r="C14" s="5">
        <v>0.7464511223791519</v>
      </c>
      <c r="D14">
        <f t="shared" si="0"/>
        <v>10</v>
      </c>
      <c r="E14" s="6" t="e">
        <f t="shared" si="1"/>
        <v>#N/A</v>
      </c>
      <c r="F14" s="7">
        <v>0</v>
      </c>
      <c r="G14" s="184"/>
      <c r="H14" s="184"/>
    </row>
    <row r="15" spans="1:8" x14ac:dyDescent="0.35">
      <c r="A15">
        <v>358</v>
      </c>
      <c r="B15" t="s">
        <v>6</v>
      </c>
      <c r="C15" s="5">
        <v>0.71525279385967733</v>
      </c>
      <c r="D15">
        <f t="shared" si="0"/>
        <v>11</v>
      </c>
      <c r="E15" s="6" t="e">
        <f t="shared" si="1"/>
        <v>#N/A</v>
      </c>
      <c r="F15" s="7">
        <v>0</v>
      </c>
      <c r="G15" s="184"/>
      <c r="H15" s="184"/>
    </row>
    <row r="16" spans="1:8" x14ac:dyDescent="0.35">
      <c r="A16">
        <v>60</v>
      </c>
      <c r="B16" t="s">
        <v>16</v>
      </c>
      <c r="C16" s="5">
        <v>0.71479587330140493</v>
      </c>
      <c r="D16">
        <f t="shared" si="0"/>
        <v>12</v>
      </c>
      <c r="E16" s="6" t="e">
        <f t="shared" si="1"/>
        <v>#N/A</v>
      </c>
      <c r="F16" s="7">
        <v>0</v>
      </c>
      <c r="G16" s="184"/>
      <c r="H16" s="184"/>
    </row>
    <row r="17" spans="1:8" x14ac:dyDescent="0.35">
      <c r="A17">
        <v>269</v>
      </c>
      <c r="B17" t="s">
        <v>241</v>
      </c>
      <c r="C17" s="5">
        <v>0.6975259051496181</v>
      </c>
      <c r="D17">
        <f t="shared" si="0"/>
        <v>13</v>
      </c>
      <c r="E17" s="6" t="e">
        <f t="shared" si="1"/>
        <v>#N/A</v>
      </c>
      <c r="F17" s="7">
        <v>0</v>
      </c>
      <c r="G17" s="184"/>
      <c r="H17" s="184"/>
    </row>
    <row r="18" spans="1:8" x14ac:dyDescent="0.35">
      <c r="A18">
        <v>451</v>
      </c>
      <c r="B18" t="s">
        <v>321</v>
      </c>
      <c r="C18" s="5">
        <v>0.65313179083112327</v>
      </c>
      <c r="D18">
        <f t="shared" si="0"/>
        <v>14</v>
      </c>
      <c r="E18" s="6" t="e">
        <f t="shared" si="1"/>
        <v>#N/A</v>
      </c>
      <c r="F18" s="7">
        <v>0</v>
      </c>
      <c r="G18" s="184"/>
      <c r="H18" s="184"/>
    </row>
    <row r="19" spans="1:8" x14ac:dyDescent="0.35">
      <c r="A19">
        <v>437</v>
      </c>
      <c r="B19" t="s">
        <v>255</v>
      </c>
      <c r="C19" s="5">
        <v>0.64976924517381507</v>
      </c>
      <c r="D19">
        <f t="shared" si="0"/>
        <v>15</v>
      </c>
      <c r="E19" s="6" t="e">
        <f t="shared" si="1"/>
        <v>#N/A</v>
      </c>
      <c r="F19" s="7">
        <v>0</v>
      </c>
      <c r="G19" s="184"/>
      <c r="H19" s="184"/>
    </row>
    <row r="20" spans="1:8" x14ac:dyDescent="0.35">
      <c r="A20">
        <v>627</v>
      </c>
      <c r="B20" t="s">
        <v>346</v>
      </c>
      <c r="C20" s="5">
        <v>0.64625525347615353</v>
      </c>
      <c r="D20">
        <f t="shared" si="0"/>
        <v>16</v>
      </c>
      <c r="E20" s="6" t="e">
        <f t="shared" si="1"/>
        <v>#N/A</v>
      </c>
      <c r="F20" s="7">
        <v>0</v>
      </c>
      <c r="G20" s="184"/>
      <c r="H20" s="184"/>
    </row>
    <row r="21" spans="1:8" x14ac:dyDescent="0.35">
      <c r="A21">
        <v>1901</v>
      </c>
      <c r="B21" t="s">
        <v>50</v>
      </c>
      <c r="C21" s="5">
        <v>0.64232131638691548</v>
      </c>
      <c r="D21">
        <f t="shared" si="0"/>
        <v>17</v>
      </c>
      <c r="E21" s="6" t="e">
        <f t="shared" si="1"/>
        <v>#N/A</v>
      </c>
      <c r="F21" s="7">
        <v>0</v>
      </c>
      <c r="G21" s="184"/>
      <c r="H21" s="184"/>
    </row>
    <row r="22" spans="1:8" x14ac:dyDescent="0.35">
      <c r="A22">
        <v>267</v>
      </c>
      <c r="B22" t="s">
        <v>226</v>
      </c>
      <c r="C22" s="5">
        <v>0.62750109678283861</v>
      </c>
      <c r="D22">
        <f t="shared" si="0"/>
        <v>18</v>
      </c>
      <c r="E22" s="6" t="e">
        <f t="shared" si="1"/>
        <v>#N/A</v>
      </c>
      <c r="F22" s="7">
        <v>0</v>
      </c>
      <c r="G22" s="184"/>
      <c r="H22" s="184"/>
    </row>
    <row r="23" spans="1:8" x14ac:dyDescent="0.35">
      <c r="A23">
        <v>331</v>
      </c>
      <c r="B23" t="s">
        <v>199</v>
      </c>
      <c r="C23" s="5">
        <v>0.58972326564041921</v>
      </c>
      <c r="D23">
        <f t="shared" si="0"/>
        <v>19</v>
      </c>
      <c r="E23" s="6" t="e">
        <f t="shared" si="1"/>
        <v>#N/A</v>
      </c>
      <c r="F23" s="7">
        <v>0</v>
      </c>
      <c r="G23" s="184"/>
      <c r="H23" s="184"/>
    </row>
    <row r="24" spans="1:8" x14ac:dyDescent="0.35">
      <c r="A24">
        <v>183</v>
      </c>
      <c r="B24" t="s">
        <v>315</v>
      </c>
      <c r="C24" s="5">
        <v>0.58653012478439559</v>
      </c>
      <c r="D24">
        <f t="shared" si="0"/>
        <v>20</v>
      </c>
      <c r="E24" s="6" t="e">
        <f t="shared" si="1"/>
        <v>#N/A</v>
      </c>
      <c r="F24" s="7">
        <v>0</v>
      </c>
      <c r="G24" s="184"/>
      <c r="H24" s="184"/>
    </row>
    <row r="25" spans="1:8" x14ac:dyDescent="0.35">
      <c r="A25" s="144">
        <v>1525</v>
      </c>
      <c r="B25" t="s">
        <v>311</v>
      </c>
      <c r="C25" s="5">
        <v>0.58343218984092327</v>
      </c>
      <c r="D25">
        <f t="shared" si="0"/>
        <v>21</v>
      </c>
      <c r="E25" s="6" t="e">
        <f t="shared" si="1"/>
        <v>#N/A</v>
      </c>
      <c r="F25" s="7">
        <v>0</v>
      </c>
      <c r="G25" s="184"/>
      <c r="H25" s="184"/>
    </row>
    <row r="26" spans="1:8" x14ac:dyDescent="0.35">
      <c r="A26">
        <v>175</v>
      </c>
      <c r="B26" t="s">
        <v>244</v>
      </c>
      <c r="C26" s="5">
        <v>0.55204913627773122</v>
      </c>
      <c r="D26">
        <f t="shared" si="0"/>
        <v>22</v>
      </c>
      <c r="E26" s="6" t="e">
        <f t="shared" si="1"/>
        <v>#N/A</v>
      </c>
      <c r="F26" s="7">
        <v>0</v>
      </c>
      <c r="G26" s="184"/>
      <c r="H26" s="184"/>
    </row>
    <row r="27" spans="1:8" x14ac:dyDescent="0.35">
      <c r="A27">
        <v>420</v>
      </c>
      <c r="B27" t="s">
        <v>207</v>
      </c>
      <c r="C27" s="5">
        <v>0.55126172639688797</v>
      </c>
      <c r="D27">
        <f t="shared" si="0"/>
        <v>23</v>
      </c>
      <c r="E27" s="6" t="e">
        <f t="shared" si="1"/>
        <v>#N/A</v>
      </c>
      <c r="F27" s="7">
        <v>0</v>
      </c>
      <c r="G27" s="184"/>
      <c r="H27" s="184"/>
    </row>
    <row r="28" spans="1:8" x14ac:dyDescent="0.35">
      <c r="A28">
        <v>523</v>
      </c>
      <c r="B28" t="s">
        <v>137</v>
      </c>
      <c r="C28" s="5">
        <v>0.5369586713696185</v>
      </c>
      <c r="D28">
        <f t="shared" si="0"/>
        <v>24</v>
      </c>
      <c r="E28" s="6" t="e">
        <f t="shared" si="1"/>
        <v>#N/A</v>
      </c>
      <c r="F28" s="7">
        <v>0</v>
      </c>
      <c r="G28" s="184"/>
      <c r="H28" s="184"/>
    </row>
    <row r="29" spans="1:8" x14ac:dyDescent="0.35">
      <c r="A29">
        <v>1723</v>
      </c>
      <c r="B29" t="s">
        <v>15</v>
      </c>
      <c r="C29" s="5">
        <v>0.53332473665924363</v>
      </c>
      <c r="D29">
        <f t="shared" si="0"/>
        <v>25</v>
      </c>
      <c r="E29" s="6" t="e">
        <f t="shared" si="1"/>
        <v>#N/A</v>
      </c>
      <c r="F29" s="7">
        <v>0</v>
      </c>
      <c r="G29" s="184"/>
      <c r="H29" s="184"/>
    </row>
    <row r="30" spans="1:8" x14ac:dyDescent="0.35">
      <c r="A30">
        <v>610</v>
      </c>
      <c r="B30" t="s">
        <v>292</v>
      </c>
      <c r="C30" s="5">
        <v>0.52579286526763958</v>
      </c>
      <c r="D30">
        <f t="shared" si="0"/>
        <v>26</v>
      </c>
      <c r="E30" s="6" t="e">
        <f t="shared" si="1"/>
        <v>#N/A</v>
      </c>
      <c r="F30" s="7">
        <v>0</v>
      </c>
      <c r="G30" s="184"/>
      <c r="H30" s="184"/>
    </row>
    <row r="31" spans="1:8" x14ac:dyDescent="0.35">
      <c r="A31">
        <v>852</v>
      </c>
      <c r="B31" t="s">
        <v>349</v>
      </c>
      <c r="C31" s="5">
        <v>0.51474074824104332</v>
      </c>
      <c r="D31">
        <f t="shared" si="0"/>
        <v>27</v>
      </c>
      <c r="E31" s="6" t="e">
        <f t="shared" si="1"/>
        <v>#N/A</v>
      </c>
      <c r="F31" s="7">
        <v>0</v>
      </c>
      <c r="G31" s="184"/>
      <c r="H31" s="184"/>
    </row>
    <row r="32" spans="1:8" x14ac:dyDescent="0.35">
      <c r="A32">
        <v>770</v>
      </c>
      <c r="B32" t="s">
        <v>101</v>
      </c>
      <c r="C32" s="5">
        <v>0.51435083887307287</v>
      </c>
      <c r="D32">
        <f t="shared" si="0"/>
        <v>28</v>
      </c>
      <c r="E32" s="6" t="e">
        <f t="shared" si="1"/>
        <v>#N/A</v>
      </c>
      <c r="F32" s="7">
        <v>0</v>
      </c>
      <c r="G32" s="184"/>
      <c r="H32" s="184"/>
    </row>
    <row r="33" spans="1:8" x14ac:dyDescent="0.35">
      <c r="A33">
        <v>417</v>
      </c>
      <c r="B33" t="s">
        <v>621</v>
      </c>
      <c r="C33" s="5">
        <v>0.5142479811203452</v>
      </c>
      <c r="D33">
        <f t="shared" si="0"/>
        <v>29</v>
      </c>
      <c r="E33" s="6" t="e">
        <f t="shared" si="1"/>
        <v>#N/A</v>
      </c>
      <c r="F33" s="7">
        <v>0</v>
      </c>
      <c r="G33" s="184"/>
      <c r="H33" s="184"/>
    </row>
    <row r="34" spans="1:8" x14ac:dyDescent="0.35">
      <c r="A34">
        <v>1719</v>
      </c>
      <c r="B34" t="s">
        <v>92</v>
      </c>
      <c r="C34" s="5">
        <v>0.51314611437842628</v>
      </c>
      <c r="D34">
        <f t="shared" si="0"/>
        <v>30</v>
      </c>
      <c r="E34" s="6" t="e">
        <f t="shared" si="1"/>
        <v>#N/A</v>
      </c>
      <c r="F34" s="7">
        <v>0</v>
      </c>
      <c r="G34" s="184"/>
      <c r="H34" s="184"/>
    </row>
    <row r="35" spans="1:8" x14ac:dyDescent="0.35">
      <c r="A35">
        <v>312</v>
      </c>
      <c r="B35" t="s">
        <v>62</v>
      </c>
      <c r="C35" s="5">
        <v>0.51165324099858422</v>
      </c>
      <c r="D35">
        <f t="shared" si="0"/>
        <v>31</v>
      </c>
      <c r="E35" s="6" t="e">
        <f t="shared" si="1"/>
        <v>#N/A</v>
      </c>
      <c r="F35" s="7">
        <v>0</v>
      </c>
      <c r="G35" s="184"/>
      <c r="H35" s="184"/>
    </row>
    <row r="36" spans="1:8" x14ac:dyDescent="0.35">
      <c r="A36">
        <v>313</v>
      </c>
      <c r="B36" t="s">
        <v>63</v>
      </c>
      <c r="C36" s="5">
        <v>0.51130116588198016</v>
      </c>
      <c r="D36">
        <f t="shared" si="0"/>
        <v>32</v>
      </c>
      <c r="E36" s="6" t="e">
        <f t="shared" si="1"/>
        <v>#N/A</v>
      </c>
      <c r="F36" s="7">
        <v>0</v>
      </c>
      <c r="G36" s="184"/>
      <c r="H36" s="184"/>
    </row>
    <row r="37" spans="1:8" x14ac:dyDescent="0.35">
      <c r="A37">
        <v>1842</v>
      </c>
      <c r="B37" t="s">
        <v>212</v>
      </c>
      <c r="C37" s="5">
        <v>0.50257783050796478</v>
      </c>
      <c r="D37">
        <f t="shared" ref="D37:D68" si="2">D36+1</f>
        <v>33</v>
      </c>
      <c r="E37" s="6" t="e">
        <f t="shared" si="1"/>
        <v>#N/A</v>
      </c>
      <c r="F37" s="7">
        <v>0</v>
      </c>
      <c r="G37" s="184"/>
      <c r="H37" s="184"/>
    </row>
    <row r="38" spans="1:8" x14ac:dyDescent="0.35">
      <c r="A38">
        <v>575</v>
      </c>
      <c r="B38" t="s">
        <v>232</v>
      </c>
      <c r="C38" s="5">
        <v>0.50142906708699531</v>
      </c>
      <c r="D38">
        <f t="shared" si="2"/>
        <v>34</v>
      </c>
      <c r="E38" s="6" t="e">
        <f t="shared" si="1"/>
        <v>#N/A</v>
      </c>
      <c r="F38" s="7">
        <v>0</v>
      </c>
      <c r="G38" s="184"/>
      <c r="H38" s="184"/>
    </row>
    <row r="39" spans="1:8" x14ac:dyDescent="0.35">
      <c r="A39">
        <v>431</v>
      </c>
      <c r="B39" t="s">
        <v>249</v>
      </c>
      <c r="C39" s="5">
        <v>0.49800582424411954</v>
      </c>
      <c r="D39">
        <f t="shared" si="2"/>
        <v>35</v>
      </c>
      <c r="E39" s="6" t="e">
        <f t="shared" si="1"/>
        <v>#N/A</v>
      </c>
      <c r="F39" s="7">
        <v>0</v>
      </c>
      <c r="G39" s="184"/>
      <c r="H39" s="184"/>
    </row>
    <row r="40" spans="1:8" x14ac:dyDescent="0.35">
      <c r="A40">
        <v>383</v>
      </c>
      <c r="B40" t="s">
        <v>66</v>
      </c>
      <c r="C40" s="5">
        <v>0.49668536863811225</v>
      </c>
      <c r="D40">
        <f t="shared" si="2"/>
        <v>36</v>
      </c>
      <c r="E40" s="6" t="e">
        <f t="shared" si="1"/>
        <v>#N/A</v>
      </c>
      <c r="F40" s="7">
        <v>0</v>
      </c>
      <c r="G40" s="184"/>
      <c r="H40" s="184"/>
    </row>
    <row r="41" spans="1:8" x14ac:dyDescent="0.35">
      <c r="A41">
        <v>823</v>
      </c>
      <c r="B41" t="s">
        <v>238</v>
      </c>
      <c r="C41" s="5">
        <v>0.48701114607795415</v>
      </c>
      <c r="D41">
        <f t="shared" si="2"/>
        <v>37</v>
      </c>
      <c r="E41" s="6" t="e">
        <f t="shared" si="1"/>
        <v>#N/A</v>
      </c>
      <c r="F41" s="7">
        <v>0</v>
      </c>
      <c r="G41" s="184"/>
      <c r="H41" s="184"/>
    </row>
    <row r="42" spans="1:8" x14ac:dyDescent="0.35">
      <c r="A42">
        <v>531</v>
      </c>
      <c r="B42" t="s">
        <v>152</v>
      </c>
      <c r="C42" s="5">
        <v>0.48217381483222466</v>
      </c>
      <c r="D42">
        <f t="shared" si="2"/>
        <v>38</v>
      </c>
      <c r="E42" s="6" t="e">
        <f t="shared" si="1"/>
        <v>#N/A</v>
      </c>
      <c r="F42" s="7">
        <v>0</v>
      </c>
      <c r="G42" s="184"/>
      <c r="H42" s="184"/>
    </row>
    <row r="43" spans="1:8" x14ac:dyDescent="0.35">
      <c r="A43">
        <v>879</v>
      </c>
      <c r="B43" t="s">
        <v>381</v>
      </c>
      <c r="C43" s="5">
        <v>0.48061492660417088</v>
      </c>
      <c r="D43">
        <f t="shared" si="2"/>
        <v>39</v>
      </c>
      <c r="E43" s="6" t="e">
        <f t="shared" si="1"/>
        <v>#N/A</v>
      </c>
      <c r="F43" s="7">
        <v>0</v>
      </c>
      <c r="G43" s="184"/>
      <c r="H43" s="184"/>
    </row>
    <row r="44" spans="1:8" x14ac:dyDescent="0.35">
      <c r="A44">
        <v>1963</v>
      </c>
      <c r="B44" t="s">
        <v>480</v>
      </c>
      <c r="C44" s="5">
        <v>0.46614645653190506</v>
      </c>
      <c r="D44">
        <f t="shared" si="2"/>
        <v>40</v>
      </c>
      <c r="E44" s="6" t="e">
        <f t="shared" si="1"/>
        <v>#N/A</v>
      </c>
      <c r="F44" s="7">
        <v>0</v>
      </c>
      <c r="G44" s="184"/>
      <c r="H44" s="184"/>
    </row>
    <row r="45" spans="1:8" x14ac:dyDescent="0.35">
      <c r="A45">
        <v>214</v>
      </c>
      <c r="B45" t="s">
        <v>64</v>
      </c>
      <c r="C45" s="5">
        <v>0.46480822298849489</v>
      </c>
      <c r="D45">
        <f t="shared" si="2"/>
        <v>41</v>
      </c>
      <c r="E45" s="6" t="e">
        <f t="shared" si="1"/>
        <v>#N/A</v>
      </c>
      <c r="F45" s="7">
        <v>0</v>
      </c>
      <c r="G45" s="184"/>
      <c r="H45" s="184"/>
    </row>
    <row r="46" spans="1:8" x14ac:dyDescent="0.35">
      <c r="A46">
        <v>553</v>
      </c>
      <c r="B46" t="s">
        <v>196</v>
      </c>
      <c r="C46" s="5">
        <v>0.46441588567763115</v>
      </c>
      <c r="D46">
        <f t="shared" si="2"/>
        <v>42</v>
      </c>
      <c r="E46" s="6" t="e">
        <f t="shared" si="1"/>
        <v>#N/A</v>
      </c>
      <c r="F46" s="7">
        <v>0</v>
      </c>
      <c r="G46" s="184"/>
      <c r="H46" s="184"/>
    </row>
    <row r="47" spans="1:8" x14ac:dyDescent="0.35">
      <c r="A47">
        <v>263</v>
      </c>
      <c r="B47" t="s">
        <v>202</v>
      </c>
      <c r="C47" s="5">
        <v>0.45672553395394172</v>
      </c>
      <c r="D47">
        <f t="shared" si="2"/>
        <v>43</v>
      </c>
      <c r="E47" s="6" t="e">
        <f t="shared" si="1"/>
        <v>#N/A</v>
      </c>
      <c r="F47" s="7">
        <v>0</v>
      </c>
      <c r="G47" s="184"/>
      <c r="H47" s="184"/>
    </row>
    <row r="48" spans="1:8" x14ac:dyDescent="0.35">
      <c r="A48">
        <v>1948</v>
      </c>
      <c r="B48" t="s">
        <v>209</v>
      </c>
      <c r="C48" s="5">
        <v>0.4554626227409711</v>
      </c>
      <c r="D48">
        <f t="shared" si="2"/>
        <v>44</v>
      </c>
      <c r="E48" s="6" t="e">
        <f t="shared" si="1"/>
        <v>#N/A</v>
      </c>
      <c r="F48" s="7">
        <v>0</v>
      </c>
      <c r="G48" s="184"/>
      <c r="H48" s="184"/>
    </row>
    <row r="49" spans="1:8" x14ac:dyDescent="0.35">
      <c r="A49">
        <v>1598</v>
      </c>
      <c r="B49" t="s">
        <v>173</v>
      </c>
      <c r="C49" s="5">
        <v>0.45366089669744686</v>
      </c>
      <c r="D49">
        <f t="shared" si="2"/>
        <v>45</v>
      </c>
      <c r="E49" s="6" t="e">
        <f t="shared" si="1"/>
        <v>#N/A</v>
      </c>
      <c r="F49" s="7">
        <v>0</v>
      </c>
      <c r="G49" s="184"/>
      <c r="H49" s="184"/>
    </row>
    <row r="50" spans="1:8" x14ac:dyDescent="0.35">
      <c r="A50">
        <v>1721</v>
      </c>
      <c r="B50" t="s">
        <v>42</v>
      </c>
      <c r="C50" s="5">
        <v>0.45244499208403577</v>
      </c>
      <c r="D50">
        <f t="shared" si="2"/>
        <v>46</v>
      </c>
      <c r="E50" s="6" t="e">
        <f t="shared" si="1"/>
        <v>#N/A</v>
      </c>
      <c r="F50" s="7">
        <v>0</v>
      </c>
      <c r="G50" s="184"/>
      <c r="H50" s="184"/>
    </row>
    <row r="51" spans="1:8" x14ac:dyDescent="0.35">
      <c r="A51">
        <v>1774</v>
      </c>
      <c r="B51" t="s">
        <v>85</v>
      </c>
      <c r="C51" s="5">
        <v>0.44547322618427171</v>
      </c>
      <c r="D51">
        <f t="shared" si="2"/>
        <v>47</v>
      </c>
      <c r="E51" s="6" t="e">
        <f t="shared" si="1"/>
        <v>#N/A</v>
      </c>
      <c r="F51" s="7">
        <v>0</v>
      </c>
      <c r="G51" s="184"/>
      <c r="H51" s="184"/>
    </row>
    <row r="52" spans="1:8" x14ac:dyDescent="0.35">
      <c r="A52">
        <v>230</v>
      </c>
      <c r="B52" t="s">
        <v>104</v>
      </c>
      <c r="C52" s="5">
        <v>0.44424495769940986</v>
      </c>
      <c r="D52">
        <f t="shared" si="2"/>
        <v>48</v>
      </c>
      <c r="E52" s="6" t="e">
        <f t="shared" si="1"/>
        <v>#N/A</v>
      </c>
      <c r="F52" s="7">
        <v>0</v>
      </c>
      <c r="G52" s="184"/>
      <c r="H52" s="184"/>
    </row>
    <row r="53" spans="1:8" x14ac:dyDescent="0.35">
      <c r="A53">
        <v>327</v>
      </c>
      <c r="B53" t="s">
        <v>193</v>
      </c>
      <c r="C53" s="5">
        <v>0.44196752326196925</v>
      </c>
      <c r="D53">
        <f t="shared" si="2"/>
        <v>49</v>
      </c>
      <c r="E53" s="6" t="e">
        <f t="shared" si="1"/>
        <v>#N/A</v>
      </c>
      <c r="F53" s="7">
        <v>0</v>
      </c>
      <c r="G53" s="184"/>
      <c r="H53" s="184"/>
    </row>
    <row r="54" spans="1:8" x14ac:dyDescent="0.35">
      <c r="A54">
        <v>798</v>
      </c>
      <c r="B54" t="s">
        <v>157</v>
      </c>
      <c r="C54" s="5">
        <v>0.43694112067189866</v>
      </c>
      <c r="D54">
        <f t="shared" si="2"/>
        <v>50</v>
      </c>
      <c r="E54" s="6" t="e">
        <f t="shared" si="1"/>
        <v>#N/A</v>
      </c>
      <c r="F54" s="7">
        <v>0</v>
      </c>
      <c r="G54" s="184"/>
      <c r="H54" s="184"/>
    </row>
    <row r="55" spans="1:8" x14ac:dyDescent="0.35">
      <c r="A55">
        <v>1894</v>
      </c>
      <c r="B55" t="s">
        <v>259</v>
      </c>
      <c r="C55" s="5">
        <v>0.43649310153684862</v>
      </c>
      <c r="D55">
        <f t="shared" si="2"/>
        <v>51</v>
      </c>
      <c r="E55" s="6" t="e">
        <f t="shared" si="1"/>
        <v>#N/A</v>
      </c>
      <c r="F55" s="7">
        <v>0</v>
      </c>
      <c r="G55" s="184"/>
      <c r="H55" s="184"/>
    </row>
    <row r="56" spans="1:8" x14ac:dyDescent="0.35">
      <c r="A56">
        <v>703</v>
      </c>
      <c r="B56" t="s">
        <v>265</v>
      </c>
      <c r="C56" s="5">
        <v>0.43419015800643268</v>
      </c>
      <c r="D56">
        <f t="shared" si="2"/>
        <v>52</v>
      </c>
      <c r="E56" s="6" t="e">
        <f t="shared" si="1"/>
        <v>#N/A</v>
      </c>
      <c r="F56" s="7">
        <v>0</v>
      </c>
      <c r="G56" s="184"/>
      <c r="H56" s="184"/>
    </row>
    <row r="57" spans="1:8" x14ac:dyDescent="0.35">
      <c r="A57">
        <v>482</v>
      </c>
      <c r="B57" t="s">
        <v>10</v>
      </c>
      <c r="C57" s="5">
        <v>0.43286074380411804</v>
      </c>
      <c r="D57">
        <f t="shared" si="2"/>
        <v>53</v>
      </c>
      <c r="E57" s="6" t="e">
        <f t="shared" si="1"/>
        <v>#N/A</v>
      </c>
      <c r="F57" s="7">
        <v>0</v>
      </c>
      <c r="G57" s="184"/>
      <c r="H57" s="184"/>
    </row>
    <row r="58" spans="1:8" x14ac:dyDescent="0.35">
      <c r="A58">
        <v>302</v>
      </c>
      <c r="B58" t="s">
        <v>235</v>
      </c>
      <c r="C58" s="5">
        <v>0.42156773196493319</v>
      </c>
      <c r="D58">
        <f t="shared" si="2"/>
        <v>54</v>
      </c>
      <c r="E58" s="6" t="e">
        <f t="shared" si="1"/>
        <v>#N/A</v>
      </c>
      <c r="F58" s="7">
        <v>0</v>
      </c>
      <c r="G58" s="184"/>
      <c r="H58" s="184"/>
    </row>
    <row r="59" spans="1:8" x14ac:dyDescent="0.35">
      <c r="A59">
        <v>532</v>
      </c>
      <c r="B59" t="s">
        <v>300</v>
      </c>
      <c r="C59" s="5">
        <v>0.41965627924821919</v>
      </c>
      <c r="D59">
        <f t="shared" si="2"/>
        <v>55</v>
      </c>
      <c r="E59" s="6" t="e">
        <f t="shared" si="1"/>
        <v>#N/A</v>
      </c>
      <c r="F59" s="7">
        <v>0</v>
      </c>
      <c r="G59" s="184"/>
      <c r="H59" s="184"/>
    </row>
    <row r="60" spans="1:8" x14ac:dyDescent="0.35">
      <c r="A60">
        <v>1980</v>
      </c>
      <c r="B60" t="s">
        <v>624</v>
      </c>
      <c r="C60" s="5">
        <v>0.41675813086056651</v>
      </c>
      <c r="D60">
        <f t="shared" si="2"/>
        <v>56</v>
      </c>
      <c r="E60" s="6" t="e">
        <f t="shared" si="1"/>
        <v>#N/A</v>
      </c>
      <c r="F60" s="7">
        <v>0</v>
      </c>
      <c r="G60" s="184"/>
      <c r="H60" s="184"/>
    </row>
    <row r="61" spans="1:8" x14ac:dyDescent="0.35">
      <c r="A61">
        <v>184</v>
      </c>
      <c r="B61" t="s">
        <v>322</v>
      </c>
      <c r="C61" s="5">
        <v>0.41234008595070909</v>
      </c>
      <c r="D61">
        <f t="shared" si="2"/>
        <v>57</v>
      </c>
      <c r="E61" s="6" t="e">
        <f t="shared" si="1"/>
        <v>#N/A</v>
      </c>
      <c r="F61" s="7">
        <v>0</v>
      </c>
      <c r="G61" s="184"/>
      <c r="H61" s="184"/>
    </row>
    <row r="62" spans="1:8" x14ac:dyDescent="0.35">
      <c r="A62">
        <v>180</v>
      </c>
      <c r="B62" t="s">
        <v>299</v>
      </c>
      <c r="C62" s="5">
        <v>0.40358055526373354</v>
      </c>
      <c r="D62">
        <f t="shared" si="2"/>
        <v>58</v>
      </c>
      <c r="E62" s="6" t="e">
        <f t="shared" si="1"/>
        <v>#N/A</v>
      </c>
      <c r="F62" s="7">
        <v>0</v>
      </c>
      <c r="G62" s="184"/>
      <c r="H62" s="184"/>
    </row>
    <row r="63" spans="1:8" x14ac:dyDescent="0.35">
      <c r="A63">
        <v>1728</v>
      </c>
      <c r="B63" t="s">
        <v>47</v>
      </c>
      <c r="C63" s="5">
        <v>0.40226929066860712</v>
      </c>
      <c r="D63">
        <f t="shared" si="2"/>
        <v>59</v>
      </c>
      <c r="E63" s="6" t="e">
        <f t="shared" si="1"/>
        <v>#N/A</v>
      </c>
      <c r="F63" s="7">
        <v>0</v>
      </c>
      <c r="G63" s="184"/>
      <c r="H63" s="184"/>
    </row>
    <row r="64" spans="1:8" x14ac:dyDescent="0.35">
      <c r="A64">
        <v>1960</v>
      </c>
      <c r="B64" t="s">
        <v>478</v>
      </c>
      <c r="C64" s="5">
        <v>0.40136707898458573</v>
      </c>
      <c r="D64">
        <f t="shared" si="2"/>
        <v>60</v>
      </c>
      <c r="E64" s="6" t="e">
        <f t="shared" si="1"/>
        <v>#N/A</v>
      </c>
      <c r="F64" s="7">
        <v>0</v>
      </c>
      <c r="G64" s="184"/>
      <c r="H64" s="184"/>
    </row>
    <row r="65" spans="1:8" x14ac:dyDescent="0.35">
      <c r="A65">
        <v>1742</v>
      </c>
      <c r="B65" t="s">
        <v>272</v>
      </c>
      <c r="C65" s="5">
        <v>0.39930334042150117</v>
      </c>
      <c r="D65">
        <f t="shared" si="2"/>
        <v>61</v>
      </c>
      <c r="E65" s="6" t="e">
        <f t="shared" si="1"/>
        <v>#N/A</v>
      </c>
      <c r="F65" s="7">
        <v>0</v>
      </c>
      <c r="G65" s="184"/>
      <c r="H65" s="184"/>
    </row>
    <row r="66" spans="1:8" x14ac:dyDescent="0.35">
      <c r="A66">
        <v>376</v>
      </c>
      <c r="B66" t="s">
        <v>48</v>
      </c>
      <c r="C66" s="5">
        <v>0.39702376561432279</v>
      </c>
      <c r="D66">
        <f t="shared" si="2"/>
        <v>62</v>
      </c>
      <c r="E66" s="6" t="e">
        <f t="shared" si="1"/>
        <v>#N/A</v>
      </c>
      <c r="F66" s="7">
        <v>0</v>
      </c>
      <c r="G66" s="184"/>
      <c r="H66" s="184"/>
    </row>
    <row r="67" spans="1:8" x14ac:dyDescent="0.35">
      <c r="A67">
        <v>1581</v>
      </c>
      <c r="B67" t="s">
        <v>324</v>
      </c>
      <c r="C67" s="5">
        <v>0.39408716897534585</v>
      </c>
      <c r="D67">
        <f t="shared" si="2"/>
        <v>63</v>
      </c>
      <c r="E67" s="6" t="e">
        <f t="shared" si="1"/>
        <v>#N/A</v>
      </c>
      <c r="F67" s="7">
        <v>0</v>
      </c>
      <c r="G67" s="184"/>
      <c r="H67" s="184"/>
    </row>
    <row r="68" spans="1:8" x14ac:dyDescent="0.35">
      <c r="A68">
        <v>1911</v>
      </c>
      <c r="B68" t="s">
        <v>160</v>
      </c>
      <c r="C68" s="5">
        <v>0.3922924460280221</v>
      </c>
      <c r="D68">
        <f t="shared" si="2"/>
        <v>64</v>
      </c>
      <c r="E68" s="6" t="e">
        <f t="shared" si="1"/>
        <v>#N/A</v>
      </c>
      <c r="F68" s="7">
        <v>0</v>
      </c>
      <c r="G68" s="184"/>
      <c r="H68" s="184"/>
    </row>
    <row r="69" spans="1:8" x14ac:dyDescent="0.35">
      <c r="A69">
        <v>579</v>
      </c>
      <c r="B69" t="s">
        <v>237</v>
      </c>
      <c r="C69" s="5">
        <v>0.38600114872999525</v>
      </c>
      <c r="D69">
        <f t="shared" ref="D69:D100" si="3">D68+1</f>
        <v>65</v>
      </c>
      <c r="E69" s="6" t="e">
        <f t="shared" ref="E69:E132" si="4">IF(D69=$F$2,C69,NA())</f>
        <v>#N/A</v>
      </c>
      <c r="F69" s="7">
        <v>0</v>
      </c>
      <c r="G69" s="184"/>
      <c r="H69" s="184"/>
    </row>
    <row r="70" spans="1:8" x14ac:dyDescent="0.35">
      <c r="A70">
        <v>1950</v>
      </c>
      <c r="B70" t="s">
        <v>356</v>
      </c>
      <c r="C70" s="5">
        <v>0.38544619280621878</v>
      </c>
      <c r="D70">
        <f t="shared" si="3"/>
        <v>66</v>
      </c>
      <c r="E70" s="6" t="e">
        <f t="shared" si="4"/>
        <v>#N/A</v>
      </c>
      <c r="F70" s="7">
        <v>0</v>
      </c>
      <c r="G70" s="184"/>
      <c r="H70" s="184"/>
    </row>
    <row r="71" spans="1:8" x14ac:dyDescent="0.35">
      <c r="A71">
        <v>757</v>
      </c>
      <c r="B71" t="s">
        <v>56</v>
      </c>
      <c r="C71" s="5">
        <v>0.38355971163201974</v>
      </c>
      <c r="D71">
        <f t="shared" si="3"/>
        <v>67</v>
      </c>
      <c r="E71" s="6" t="e">
        <f t="shared" si="4"/>
        <v>#N/A</v>
      </c>
      <c r="F71" s="7">
        <v>0</v>
      </c>
      <c r="G71" s="184"/>
      <c r="H71" s="184"/>
    </row>
    <row r="72" spans="1:8" x14ac:dyDescent="0.35">
      <c r="A72">
        <v>1982</v>
      </c>
      <c r="B72" t="s">
        <v>625</v>
      </c>
      <c r="C72" s="5">
        <v>0.38242743672567664</v>
      </c>
      <c r="D72">
        <f t="shared" si="3"/>
        <v>68</v>
      </c>
      <c r="E72" s="6" t="e">
        <f t="shared" si="4"/>
        <v>#N/A</v>
      </c>
      <c r="F72" s="7">
        <v>0</v>
      </c>
      <c r="G72" s="184"/>
      <c r="H72" s="184"/>
    </row>
    <row r="73" spans="1:8" x14ac:dyDescent="0.35">
      <c r="A73">
        <v>321</v>
      </c>
      <c r="B73" t="s">
        <v>164</v>
      </c>
      <c r="C73" s="5">
        <v>0.37866061997408929</v>
      </c>
      <c r="D73">
        <f t="shared" si="3"/>
        <v>69</v>
      </c>
      <c r="E73" s="6" t="e">
        <f t="shared" si="4"/>
        <v>#N/A</v>
      </c>
      <c r="F73" s="7">
        <v>0</v>
      </c>
      <c r="G73" s="184"/>
      <c r="H73" s="184"/>
    </row>
    <row r="74" spans="1:8" x14ac:dyDescent="0.35">
      <c r="A74">
        <v>362</v>
      </c>
      <c r="B74" t="s">
        <v>18</v>
      </c>
      <c r="C74" s="5">
        <v>0.37438766572736104</v>
      </c>
      <c r="D74">
        <f t="shared" si="3"/>
        <v>70</v>
      </c>
      <c r="E74" s="6" t="e">
        <f t="shared" si="4"/>
        <v>#N/A</v>
      </c>
      <c r="F74" s="7">
        <v>0</v>
      </c>
      <c r="G74" s="184"/>
      <c r="H74" s="184"/>
    </row>
    <row r="75" spans="1:8" x14ac:dyDescent="0.35">
      <c r="A75">
        <v>273</v>
      </c>
      <c r="B75" t="s">
        <v>263</v>
      </c>
      <c r="C75" s="5">
        <v>0.37338947641698039</v>
      </c>
      <c r="D75">
        <f t="shared" si="3"/>
        <v>71</v>
      </c>
      <c r="E75" s="6" t="e">
        <f t="shared" si="4"/>
        <v>#N/A</v>
      </c>
      <c r="F75" s="7">
        <v>0</v>
      </c>
      <c r="G75" s="184"/>
      <c r="H75" s="184"/>
    </row>
    <row r="76" spans="1:8" x14ac:dyDescent="0.35">
      <c r="A76">
        <v>1876</v>
      </c>
      <c r="B76" t="s">
        <v>59</v>
      </c>
      <c r="C76" s="5">
        <v>0.37200729575734687</v>
      </c>
      <c r="D76">
        <f t="shared" si="3"/>
        <v>72</v>
      </c>
      <c r="E76" s="6" t="e">
        <f t="shared" si="4"/>
        <v>#N/A</v>
      </c>
      <c r="F76" s="7">
        <v>0</v>
      </c>
      <c r="G76" s="184"/>
      <c r="H76" s="184"/>
    </row>
    <row r="77" spans="1:8" x14ac:dyDescent="0.35">
      <c r="A77">
        <v>1961</v>
      </c>
      <c r="B77" t="s">
        <v>479</v>
      </c>
      <c r="C77" s="5">
        <v>0.36414475310427158</v>
      </c>
      <c r="D77">
        <f t="shared" si="3"/>
        <v>73</v>
      </c>
      <c r="E77" s="6" t="e">
        <f t="shared" si="4"/>
        <v>#N/A</v>
      </c>
      <c r="F77" s="7">
        <v>0</v>
      </c>
      <c r="G77" s="184"/>
      <c r="H77" s="184"/>
    </row>
    <row r="78" spans="1:8" x14ac:dyDescent="0.35">
      <c r="A78">
        <v>716</v>
      </c>
      <c r="B78" t="s">
        <v>312</v>
      </c>
      <c r="C78" s="5">
        <v>0.35309266055859517</v>
      </c>
      <c r="D78">
        <f t="shared" si="3"/>
        <v>74</v>
      </c>
      <c r="E78" s="6" t="e">
        <f t="shared" si="4"/>
        <v>#N/A</v>
      </c>
      <c r="F78" s="7">
        <v>0</v>
      </c>
      <c r="G78" s="184"/>
      <c r="H78" s="184"/>
    </row>
    <row r="79" spans="1:8" x14ac:dyDescent="0.35">
      <c r="A79">
        <v>1740</v>
      </c>
      <c r="B79" t="s">
        <v>221</v>
      </c>
      <c r="C79" s="5">
        <v>0.35295975713364802</v>
      </c>
      <c r="D79">
        <f t="shared" si="3"/>
        <v>75</v>
      </c>
      <c r="E79" s="6" t="e">
        <f t="shared" si="4"/>
        <v>#N/A</v>
      </c>
      <c r="F79" s="7">
        <v>0</v>
      </c>
      <c r="G79" s="184"/>
      <c r="H79" s="184"/>
    </row>
    <row r="80" spans="1:8" x14ac:dyDescent="0.35">
      <c r="A80">
        <v>415</v>
      </c>
      <c r="B80" t="s">
        <v>181</v>
      </c>
      <c r="C80" s="5">
        <v>0.3507304004091818</v>
      </c>
      <c r="D80">
        <f t="shared" si="3"/>
        <v>76</v>
      </c>
      <c r="E80" s="6" t="e">
        <f t="shared" si="4"/>
        <v>#N/A</v>
      </c>
      <c r="F80" s="7">
        <v>0</v>
      </c>
      <c r="G80" s="184"/>
      <c r="H80" s="184"/>
    </row>
    <row r="81" spans="1:8" x14ac:dyDescent="0.35">
      <c r="A81">
        <v>1655</v>
      </c>
      <c r="B81" t="s">
        <v>134</v>
      </c>
      <c r="C81" s="5">
        <v>0.35058597654358614</v>
      </c>
      <c r="D81">
        <f t="shared" si="3"/>
        <v>77</v>
      </c>
      <c r="E81" s="6" t="e">
        <f t="shared" si="4"/>
        <v>#N/A</v>
      </c>
      <c r="F81" s="7">
        <v>0</v>
      </c>
      <c r="G81" s="184"/>
      <c r="H81" s="184"/>
    </row>
    <row r="82" spans="1:8" x14ac:dyDescent="0.35">
      <c r="A82">
        <v>1773</v>
      </c>
      <c r="B82" t="s">
        <v>243</v>
      </c>
      <c r="C82" s="5">
        <v>0.35016662282791872</v>
      </c>
      <c r="D82">
        <f t="shared" si="3"/>
        <v>78</v>
      </c>
      <c r="E82" s="6" t="e">
        <f t="shared" si="4"/>
        <v>#N/A</v>
      </c>
      <c r="F82" s="7">
        <v>0</v>
      </c>
      <c r="G82" s="184"/>
      <c r="H82" s="184"/>
    </row>
    <row r="83" spans="1:8" x14ac:dyDescent="0.35">
      <c r="A83">
        <v>147</v>
      </c>
      <c r="B83" t="s">
        <v>53</v>
      </c>
      <c r="C83" s="5">
        <v>0.349240934123136</v>
      </c>
      <c r="D83">
        <f t="shared" si="3"/>
        <v>79</v>
      </c>
      <c r="E83" s="6" t="e">
        <f t="shared" si="4"/>
        <v>#N/A</v>
      </c>
      <c r="F83" s="7">
        <v>0</v>
      </c>
      <c r="G83" s="184"/>
      <c r="H83" s="184"/>
    </row>
    <row r="84" spans="1:8" x14ac:dyDescent="0.35">
      <c r="A84">
        <v>569</v>
      </c>
      <c r="B84" t="s">
        <v>225</v>
      </c>
      <c r="C84" s="5">
        <v>0.3437257842823575</v>
      </c>
      <c r="D84">
        <f t="shared" si="3"/>
        <v>80</v>
      </c>
      <c r="E84" s="6" t="e">
        <f t="shared" si="4"/>
        <v>#N/A</v>
      </c>
      <c r="F84" s="7">
        <v>0</v>
      </c>
      <c r="G84" s="184"/>
      <c r="H84" s="184"/>
    </row>
    <row r="85" spans="1:8" x14ac:dyDescent="0.35">
      <c r="A85">
        <v>755</v>
      </c>
      <c r="B85" t="s">
        <v>51</v>
      </c>
      <c r="C85" s="5">
        <v>0.33972555489564843</v>
      </c>
      <c r="D85">
        <f t="shared" si="3"/>
        <v>81</v>
      </c>
      <c r="E85" s="6" t="e">
        <f t="shared" si="4"/>
        <v>#N/A</v>
      </c>
      <c r="F85" s="7">
        <v>0</v>
      </c>
      <c r="G85" s="184"/>
      <c r="H85" s="184"/>
    </row>
    <row r="86" spans="1:8" x14ac:dyDescent="0.35">
      <c r="A86">
        <v>1709</v>
      </c>
      <c r="B86" t="s">
        <v>216</v>
      </c>
      <c r="C86" s="5">
        <v>0.33956276913472205</v>
      </c>
      <c r="D86">
        <f t="shared" si="3"/>
        <v>82</v>
      </c>
      <c r="E86" s="6" t="e">
        <f t="shared" si="4"/>
        <v>#N/A</v>
      </c>
      <c r="F86" s="7">
        <v>0</v>
      </c>
      <c r="G86" s="184"/>
      <c r="H86" s="184"/>
    </row>
    <row r="87" spans="1:8" x14ac:dyDescent="0.35">
      <c r="A87">
        <v>984</v>
      </c>
      <c r="B87" t="s">
        <v>334</v>
      </c>
      <c r="C87" s="5">
        <v>0.33514271583728322</v>
      </c>
      <c r="D87">
        <f t="shared" si="3"/>
        <v>83</v>
      </c>
      <c r="E87" s="6" t="e">
        <f t="shared" si="4"/>
        <v>#N/A</v>
      </c>
      <c r="F87" s="7">
        <v>0</v>
      </c>
      <c r="G87" s="184"/>
      <c r="H87" s="184"/>
    </row>
    <row r="88" spans="1:8" x14ac:dyDescent="0.35">
      <c r="A88">
        <v>865</v>
      </c>
      <c r="B88" t="s">
        <v>342</v>
      </c>
      <c r="C88" s="5">
        <v>0.32048781807170312</v>
      </c>
      <c r="D88">
        <f t="shared" si="3"/>
        <v>84</v>
      </c>
      <c r="E88" s="6" t="e">
        <f t="shared" si="4"/>
        <v>#N/A</v>
      </c>
      <c r="F88" s="7">
        <v>0</v>
      </c>
      <c r="G88" s="184"/>
      <c r="H88" s="184"/>
    </row>
    <row r="89" spans="1:8" x14ac:dyDescent="0.35">
      <c r="A89">
        <v>310</v>
      </c>
      <c r="B89" t="s">
        <v>74</v>
      </c>
      <c r="C89" s="5">
        <v>0.31962516450858813</v>
      </c>
      <c r="D89">
        <f t="shared" si="3"/>
        <v>85</v>
      </c>
      <c r="E89" s="6" t="e">
        <f t="shared" si="4"/>
        <v>#N/A</v>
      </c>
      <c r="F89" s="7">
        <v>0</v>
      </c>
      <c r="G89" s="184"/>
      <c r="H89" s="184"/>
    </row>
    <row r="90" spans="1:8" x14ac:dyDescent="0.35">
      <c r="A90">
        <v>1667</v>
      </c>
      <c r="B90" t="s">
        <v>268</v>
      </c>
      <c r="C90" s="5">
        <v>0.31565548847153313</v>
      </c>
      <c r="D90">
        <f t="shared" si="3"/>
        <v>86</v>
      </c>
      <c r="E90" s="6" t="e">
        <f t="shared" si="4"/>
        <v>#N/A</v>
      </c>
      <c r="F90" s="7">
        <v>0</v>
      </c>
      <c r="G90" s="184"/>
      <c r="H90" s="184"/>
    </row>
    <row r="91" spans="1:8" x14ac:dyDescent="0.35">
      <c r="A91">
        <v>744</v>
      </c>
      <c r="B91" t="s">
        <v>28</v>
      </c>
      <c r="C91" s="5">
        <v>0.31492111428388758</v>
      </c>
      <c r="D91">
        <f t="shared" si="3"/>
        <v>87</v>
      </c>
      <c r="E91" s="6" t="e">
        <f t="shared" si="4"/>
        <v>#N/A</v>
      </c>
      <c r="F91" s="7">
        <v>0</v>
      </c>
      <c r="G91" s="184"/>
      <c r="H91" s="184"/>
    </row>
    <row r="92" spans="1:8" x14ac:dyDescent="0.35">
      <c r="A92">
        <v>1676</v>
      </c>
      <c r="B92" t="s">
        <v>285</v>
      </c>
      <c r="C92" s="5">
        <v>0.31337210457413184</v>
      </c>
      <c r="D92">
        <f t="shared" si="3"/>
        <v>88</v>
      </c>
      <c r="E92" s="6" t="e">
        <f t="shared" si="4"/>
        <v>#N/A</v>
      </c>
      <c r="F92" s="7">
        <v>0</v>
      </c>
      <c r="G92" s="184"/>
      <c r="H92" s="184"/>
    </row>
    <row r="93" spans="1:8" x14ac:dyDescent="0.35">
      <c r="A93">
        <v>1896</v>
      </c>
      <c r="B93" t="s">
        <v>383</v>
      </c>
      <c r="C93" s="5">
        <v>0.31330631194559877</v>
      </c>
      <c r="D93">
        <f t="shared" si="3"/>
        <v>89</v>
      </c>
      <c r="E93" s="6" t="e">
        <f t="shared" si="4"/>
        <v>#N/A</v>
      </c>
      <c r="F93" s="7">
        <v>0</v>
      </c>
      <c r="G93" s="184"/>
      <c r="H93" s="184"/>
    </row>
    <row r="94" spans="1:8" x14ac:dyDescent="0.35">
      <c r="A94">
        <v>297</v>
      </c>
      <c r="B94" t="s">
        <v>372</v>
      </c>
      <c r="C94" s="5">
        <v>0.31022006557158605</v>
      </c>
      <c r="D94">
        <f t="shared" si="3"/>
        <v>90</v>
      </c>
      <c r="E94" s="6" t="e">
        <f t="shared" si="4"/>
        <v>#N/A</v>
      </c>
      <c r="F94" s="7">
        <v>0</v>
      </c>
      <c r="G94" s="184"/>
      <c r="H94" s="184"/>
    </row>
    <row r="95" spans="1:8" x14ac:dyDescent="0.35">
      <c r="A95">
        <v>399</v>
      </c>
      <c r="B95" t="s">
        <v>148</v>
      </c>
      <c r="C95" s="5">
        <v>0.30890894724843115</v>
      </c>
      <c r="D95">
        <f t="shared" si="3"/>
        <v>91</v>
      </c>
      <c r="E95" s="6" t="e">
        <f t="shared" si="4"/>
        <v>#N/A</v>
      </c>
      <c r="F95" s="7">
        <v>0</v>
      </c>
      <c r="G95" s="184"/>
      <c r="H95" s="184"/>
    </row>
    <row r="96" spans="1:8" x14ac:dyDescent="0.35">
      <c r="A96">
        <v>96</v>
      </c>
      <c r="B96" t="s">
        <v>337</v>
      </c>
      <c r="C96" s="5">
        <v>0.30399228528340039</v>
      </c>
      <c r="D96">
        <f t="shared" si="3"/>
        <v>92</v>
      </c>
      <c r="E96" s="6" t="e">
        <f t="shared" si="4"/>
        <v>#N/A</v>
      </c>
      <c r="F96" s="7">
        <v>0</v>
      </c>
      <c r="G96" s="184"/>
      <c r="H96" s="184"/>
    </row>
    <row r="97" spans="1:8" x14ac:dyDescent="0.35">
      <c r="A97">
        <v>432</v>
      </c>
      <c r="B97" t="s">
        <v>250</v>
      </c>
      <c r="C97" s="5">
        <v>0.30393865051750979</v>
      </c>
      <c r="D97">
        <f t="shared" si="3"/>
        <v>93</v>
      </c>
      <c r="E97" s="6" t="e">
        <f t="shared" si="4"/>
        <v>#N/A</v>
      </c>
      <c r="F97" s="7">
        <v>0</v>
      </c>
      <c r="G97" s="184"/>
      <c r="H97" s="184"/>
    </row>
    <row r="98" spans="1:8" x14ac:dyDescent="0.35">
      <c r="A98">
        <v>203</v>
      </c>
      <c r="B98" t="s">
        <v>31</v>
      </c>
      <c r="C98" s="5">
        <v>0.30310985040150473</v>
      </c>
      <c r="D98">
        <f t="shared" si="3"/>
        <v>94</v>
      </c>
      <c r="E98" s="6" t="e">
        <f t="shared" si="4"/>
        <v>#N/A</v>
      </c>
      <c r="F98" s="7">
        <v>0</v>
      </c>
      <c r="G98" s="184"/>
      <c r="H98" s="184"/>
    </row>
    <row r="99" spans="1:8" x14ac:dyDescent="0.35">
      <c r="A99">
        <v>233</v>
      </c>
      <c r="B99" t="s">
        <v>109</v>
      </c>
      <c r="C99" s="5">
        <v>0.29814218028183737</v>
      </c>
      <c r="D99">
        <f t="shared" si="3"/>
        <v>95</v>
      </c>
      <c r="E99" s="6" t="e">
        <f t="shared" si="4"/>
        <v>#N/A</v>
      </c>
      <c r="F99" s="7">
        <v>0</v>
      </c>
      <c r="G99" s="184"/>
      <c r="H99" s="184"/>
    </row>
    <row r="100" spans="1:8" x14ac:dyDescent="0.35">
      <c r="A100">
        <v>225</v>
      </c>
      <c r="B100" t="s">
        <v>94</v>
      </c>
      <c r="C100" s="5">
        <v>0.29750888391937419</v>
      </c>
      <c r="D100">
        <f t="shared" si="3"/>
        <v>96</v>
      </c>
      <c r="E100" s="6" t="e">
        <f t="shared" si="4"/>
        <v>#N/A</v>
      </c>
      <c r="F100" s="7">
        <v>0</v>
      </c>
      <c r="G100" s="184"/>
      <c r="H100" s="184"/>
    </row>
    <row r="101" spans="1:8" x14ac:dyDescent="0.35">
      <c r="A101">
        <v>534</v>
      </c>
      <c r="B101" t="s">
        <v>156</v>
      </c>
      <c r="C101" s="5">
        <v>0.29558302418916982</v>
      </c>
      <c r="D101">
        <f t="shared" ref="D101:D132" si="5">D100+1</f>
        <v>97</v>
      </c>
      <c r="E101" s="6" t="e">
        <f t="shared" si="4"/>
        <v>#N/A</v>
      </c>
      <c r="F101" s="7">
        <v>0</v>
      </c>
      <c r="G101" s="184"/>
      <c r="H101" s="184"/>
    </row>
    <row r="102" spans="1:8" x14ac:dyDescent="0.35">
      <c r="A102">
        <v>252</v>
      </c>
      <c r="B102" t="s">
        <v>154</v>
      </c>
      <c r="C102" s="5">
        <v>0.29054668909244541</v>
      </c>
      <c r="D102">
        <f t="shared" si="5"/>
        <v>98</v>
      </c>
      <c r="E102" s="6" t="e">
        <f t="shared" si="4"/>
        <v>#N/A</v>
      </c>
      <c r="F102" s="7">
        <v>0</v>
      </c>
      <c r="G102" s="184"/>
      <c r="H102" s="184"/>
    </row>
    <row r="103" spans="1:8" x14ac:dyDescent="0.35">
      <c r="A103">
        <v>828</v>
      </c>
      <c r="B103" t="s">
        <v>252</v>
      </c>
      <c r="C103" s="5">
        <v>0.29053906800915091</v>
      </c>
      <c r="D103">
        <f t="shared" si="5"/>
        <v>99</v>
      </c>
      <c r="E103" s="6" t="e">
        <f t="shared" si="4"/>
        <v>#N/A</v>
      </c>
      <c r="F103" s="7">
        <v>0</v>
      </c>
      <c r="G103" s="184"/>
      <c r="H103" s="184"/>
    </row>
    <row r="104" spans="1:8" x14ac:dyDescent="0.35">
      <c r="A104">
        <v>512</v>
      </c>
      <c r="B104" t="s">
        <v>123</v>
      </c>
      <c r="C104" s="5">
        <v>0.28150770417582094</v>
      </c>
      <c r="D104">
        <f t="shared" si="5"/>
        <v>100</v>
      </c>
      <c r="E104" s="6" t="e">
        <f t="shared" si="4"/>
        <v>#N/A</v>
      </c>
      <c r="F104" s="7">
        <v>0</v>
      </c>
      <c r="G104" s="184"/>
      <c r="H104" s="184"/>
    </row>
    <row r="105" spans="1:8" x14ac:dyDescent="0.35">
      <c r="A105">
        <v>542</v>
      </c>
      <c r="B105" t="s">
        <v>176</v>
      </c>
      <c r="C105" s="5">
        <v>0.28105349989337686</v>
      </c>
      <c r="D105">
        <f t="shared" si="5"/>
        <v>101</v>
      </c>
      <c r="E105" s="6" t="e">
        <f t="shared" si="4"/>
        <v>#N/A</v>
      </c>
      <c r="F105" s="7">
        <v>0</v>
      </c>
      <c r="G105" s="184"/>
      <c r="H105" s="184"/>
    </row>
    <row r="106" spans="1:8" x14ac:dyDescent="0.35">
      <c r="A106">
        <v>845</v>
      </c>
      <c r="B106" t="s">
        <v>290</v>
      </c>
      <c r="C106" s="5">
        <v>0.28062618746444412</v>
      </c>
      <c r="D106">
        <f t="shared" si="5"/>
        <v>102</v>
      </c>
      <c r="E106" s="6" t="e">
        <f t="shared" si="4"/>
        <v>#N/A</v>
      </c>
      <c r="F106" s="7">
        <v>0</v>
      </c>
      <c r="G106" s="184"/>
      <c r="H106" s="184"/>
    </row>
    <row r="107" spans="1:8" x14ac:dyDescent="0.35">
      <c r="A107">
        <v>824</v>
      </c>
      <c r="B107" t="s">
        <v>239</v>
      </c>
      <c r="C107" s="5">
        <v>0.28042409987073574</v>
      </c>
      <c r="D107">
        <f t="shared" si="5"/>
        <v>103</v>
      </c>
      <c r="E107" s="6" t="e">
        <f t="shared" si="4"/>
        <v>#N/A</v>
      </c>
      <c r="F107" s="7">
        <v>0</v>
      </c>
      <c r="G107" s="184"/>
      <c r="H107" s="184"/>
    </row>
    <row r="108" spans="1:8" x14ac:dyDescent="0.35">
      <c r="A108">
        <v>1931</v>
      </c>
      <c r="B108" t="s">
        <v>177</v>
      </c>
      <c r="C108" s="5">
        <v>0.2765065999272151</v>
      </c>
      <c r="D108">
        <f t="shared" si="5"/>
        <v>104</v>
      </c>
      <c r="E108" s="6" t="e">
        <f t="shared" si="4"/>
        <v>#N/A</v>
      </c>
      <c r="F108" s="7">
        <v>0</v>
      </c>
      <c r="G108" s="184"/>
      <c r="H108" s="184"/>
    </row>
    <row r="109" spans="1:8" x14ac:dyDescent="0.35">
      <c r="A109">
        <v>1640</v>
      </c>
      <c r="B109" t="s">
        <v>192</v>
      </c>
      <c r="C109" s="5">
        <v>0.27327285386770983</v>
      </c>
      <c r="D109">
        <f t="shared" si="5"/>
        <v>105</v>
      </c>
      <c r="E109" s="6" t="e">
        <f t="shared" si="4"/>
        <v>#N/A</v>
      </c>
      <c r="F109" s="7">
        <v>0</v>
      </c>
      <c r="G109" s="184"/>
      <c r="H109" s="184"/>
    </row>
    <row r="110" spans="1:8" x14ac:dyDescent="0.35">
      <c r="A110">
        <v>785</v>
      </c>
      <c r="B110" t="s">
        <v>121</v>
      </c>
      <c r="C110" s="5">
        <v>0.27252470006754365</v>
      </c>
      <c r="D110">
        <f t="shared" si="5"/>
        <v>106</v>
      </c>
      <c r="E110" s="6" t="e">
        <f t="shared" si="4"/>
        <v>#N/A</v>
      </c>
      <c r="F110" s="7">
        <v>0</v>
      </c>
      <c r="G110" s="184"/>
      <c r="H110" s="184"/>
    </row>
    <row r="111" spans="1:8" x14ac:dyDescent="0.35">
      <c r="A111">
        <v>1507</v>
      </c>
      <c r="B111" t="s">
        <v>163</v>
      </c>
      <c r="C111" s="5">
        <v>0.27019633028656748</v>
      </c>
      <c r="D111">
        <f t="shared" si="5"/>
        <v>107</v>
      </c>
      <c r="E111" s="6" t="e">
        <f t="shared" si="4"/>
        <v>#N/A</v>
      </c>
      <c r="F111" s="7">
        <v>0</v>
      </c>
      <c r="G111" s="184"/>
      <c r="H111" s="184"/>
    </row>
    <row r="112" spans="1:8" x14ac:dyDescent="0.35">
      <c r="A112">
        <v>1674</v>
      </c>
      <c r="B112" t="s">
        <v>276</v>
      </c>
      <c r="C112" s="5">
        <v>0.2695032143106964</v>
      </c>
      <c r="D112">
        <f t="shared" si="5"/>
        <v>108</v>
      </c>
      <c r="E112" s="6" t="e">
        <f t="shared" si="4"/>
        <v>#N/A</v>
      </c>
      <c r="F112" s="7">
        <v>0</v>
      </c>
      <c r="G112" s="184"/>
      <c r="H112" s="184"/>
    </row>
    <row r="113" spans="1:8" x14ac:dyDescent="0.35">
      <c r="A113">
        <v>484</v>
      </c>
      <c r="B113" t="s">
        <v>475</v>
      </c>
      <c r="C113" s="5">
        <v>0.25991385856579247</v>
      </c>
      <c r="D113">
        <f t="shared" si="5"/>
        <v>109</v>
      </c>
      <c r="E113" s="6" t="e">
        <f t="shared" si="4"/>
        <v>#N/A</v>
      </c>
      <c r="F113" s="7">
        <v>0</v>
      </c>
      <c r="G113" s="184"/>
      <c r="H113" s="184"/>
    </row>
    <row r="114" spans="1:8" x14ac:dyDescent="0.35">
      <c r="A114">
        <v>246</v>
      </c>
      <c r="B114" t="s">
        <v>143</v>
      </c>
      <c r="C114" s="5">
        <v>0.25465903383735322</v>
      </c>
      <c r="D114">
        <f t="shared" si="5"/>
        <v>110</v>
      </c>
      <c r="E114" s="6" t="e">
        <f t="shared" si="4"/>
        <v>#N/A</v>
      </c>
      <c r="F114" s="7">
        <v>0</v>
      </c>
      <c r="G114" s="184"/>
      <c r="H114" s="184"/>
    </row>
    <row r="115" spans="1:8" x14ac:dyDescent="0.35">
      <c r="A115">
        <v>1700</v>
      </c>
      <c r="B115" t="s">
        <v>316</v>
      </c>
      <c r="C115" s="5">
        <v>0.25347498811368996</v>
      </c>
      <c r="D115">
        <f t="shared" si="5"/>
        <v>111</v>
      </c>
      <c r="E115" s="6" t="e">
        <f t="shared" si="4"/>
        <v>#N/A</v>
      </c>
      <c r="F115" s="7">
        <v>0</v>
      </c>
      <c r="G115" s="184"/>
      <c r="H115" s="184"/>
    </row>
    <row r="116" spans="1:8" x14ac:dyDescent="0.35">
      <c r="A116">
        <v>537</v>
      </c>
      <c r="B116" t="s">
        <v>171</v>
      </c>
      <c r="C116" s="5">
        <v>0.24701294134438598</v>
      </c>
      <c r="D116">
        <f t="shared" si="5"/>
        <v>112</v>
      </c>
      <c r="E116" s="6" t="e">
        <f t="shared" si="4"/>
        <v>#N/A</v>
      </c>
      <c r="F116" s="7">
        <v>0</v>
      </c>
      <c r="G116" s="184"/>
      <c r="H116" s="184"/>
    </row>
    <row r="117" spans="1:8" x14ac:dyDescent="0.35">
      <c r="A117">
        <v>1659</v>
      </c>
      <c r="B117" t="s">
        <v>178</v>
      </c>
      <c r="C117" s="5">
        <v>0.24370874078619811</v>
      </c>
      <c r="D117">
        <f t="shared" si="5"/>
        <v>113</v>
      </c>
      <c r="E117" s="6" t="e">
        <f t="shared" si="4"/>
        <v>#N/A</v>
      </c>
      <c r="F117" s="7">
        <v>0</v>
      </c>
      <c r="G117" s="184"/>
      <c r="H117" s="184"/>
    </row>
    <row r="118" spans="1:8" x14ac:dyDescent="0.35">
      <c r="A118">
        <v>668</v>
      </c>
      <c r="B118" t="s">
        <v>353</v>
      </c>
      <c r="C118" s="5">
        <v>0.24326905622474437</v>
      </c>
      <c r="D118">
        <f t="shared" si="5"/>
        <v>114</v>
      </c>
      <c r="E118" s="6" t="e">
        <f t="shared" si="4"/>
        <v>#N/A</v>
      </c>
      <c r="F118" s="7">
        <v>0</v>
      </c>
      <c r="G118" s="184"/>
      <c r="H118" s="184"/>
    </row>
    <row r="119" spans="1:8" x14ac:dyDescent="0.35">
      <c r="A119">
        <v>1783</v>
      </c>
      <c r="B119" t="s">
        <v>357</v>
      </c>
      <c r="C119" s="5">
        <v>0.24054673153323933</v>
      </c>
      <c r="D119">
        <f t="shared" si="5"/>
        <v>115</v>
      </c>
      <c r="E119" s="6" t="e">
        <f t="shared" si="4"/>
        <v>#N/A</v>
      </c>
      <c r="F119" s="7">
        <v>0</v>
      </c>
      <c r="G119" s="184"/>
      <c r="H119" s="184"/>
    </row>
    <row r="120" spans="1:8" x14ac:dyDescent="0.35">
      <c r="A120">
        <v>335</v>
      </c>
      <c r="B120" t="s">
        <v>219</v>
      </c>
      <c r="C120" s="5">
        <v>0.23823760293256346</v>
      </c>
      <c r="D120">
        <f t="shared" si="5"/>
        <v>116</v>
      </c>
      <c r="E120" s="6" t="e">
        <f t="shared" si="4"/>
        <v>#N/A</v>
      </c>
      <c r="F120" s="7">
        <v>0</v>
      </c>
      <c r="G120" s="184"/>
      <c r="H120" s="184"/>
    </row>
    <row r="121" spans="1:8" x14ac:dyDescent="0.35">
      <c r="A121">
        <v>262</v>
      </c>
      <c r="B121" t="s">
        <v>197</v>
      </c>
      <c r="C121" s="5">
        <v>0.23763396679500745</v>
      </c>
      <c r="D121">
        <f t="shared" si="5"/>
        <v>117</v>
      </c>
      <c r="E121" s="6" t="e">
        <f t="shared" si="4"/>
        <v>#N/A</v>
      </c>
      <c r="F121" s="7">
        <v>0</v>
      </c>
      <c r="G121" s="184"/>
      <c r="H121" s="184"/>
    </row>
    <row r="122" spans="1:8" x14ac:dyDescent="0.35">
      <c r="A122">
        <v>736</v>
      </c>
      <c r="B122" t="s">
        <v>77</v>
      </c>
      <c r="C122" s="5">
        <v>0.23682593800119681</v>
      </c>
      <c r="D122">
        <f t="shared" si="5"/>
        <v>118</v>
      </c>
      <c r="E122" s="6" t="e">
        <f t="shared" si="4"/>
        <v>#N/A</v>
      </c>
      <c r="F122" s="7">
        <v>0</v>
      </c>
      <c r="G122" s="184"/>
      <c r="H122" s="184"/>
    </row>
    <row r="123" spans="1:8" x14ac:dyDescent="0.35">
      <c r="A123">
        <v>1991</v>
      </c>
      <c r="B123" t="s">
        <v>626</v>
      </c>
      <c r="C123" s="5">
        <v>0.23411396153616973</v>
      </c>
      <c r="D123">
        <f t="shared" si="5"/>
        <v>119</v>
      </c>
      <c r="E123" s="6" t="e">
        <f t="shared" si="4"/>
        <v>#N/A</v>
      </c>
      <c r="F123" s="7">
        <v>0</v>
      </c>
      <c r="G123" s="184"/>
      <c r="H123" s="184"/>
    </row>
    <row r="124" spans="1:8" x14ac:dyDescent="0.35">
      <c r="A124">
        <v>1859</v>
      </c>
      <c r="B124" t="s">
        <v>41</v>
      </c>
      <c r="C124" s="5">
        <v>0.22983268211443517</v>
      </c>
      <c r="D124">
        <f t="shared" si="5"/>
        <v>120</v>
      </c>
      <c r="E124" s="6" t="e">
        <f t="shared" si="4"/>
        <v>#N/A</v>
      </c>
      <c r="F124" s="7">
        <v>0</v>
      </c>
      <c r="G124" s="184"/>
      <c r="H124" s="184"/>
    </row>
    <row r="125" spans="1:8" x14ac:dyDescent="0.35">
      <c r="A125">
        <v>385</v>
      </c>
      <c r="B125" t="s">
        <v>97</v>
      </c>
      <c r="C125" s="5">
        <v>0.22968446140026857</v>
      </c>
      <c r="D125">
        <f t="shared" si="5"/>
        <v>121</v>
      </c>
      <c r="E125" s="6" t="e">
        <f t="shared" si="4"/>
        <v>#N/A</v>
      </c>
      <c r="F125" s="7">
        <v>0</v>
      </c>
      <c r="G125" s="184"/>
      <c r="H125" s="184"/>
    </row>
    <row r="126" spans="1:8" x14ac:dyDescent="0.35">
      <c r="A126">
        <v>226</v>
      </c>
      <c r="B126" t="s">
        <v>95</v>
      </c>
      <c r="C126" s="5">
        <v>0.22761777368086003</v>
      </c>
      <c r="D126">
        <f t="shared" si="5"/>
        <v>122</v>
      </c>
      <c r="E126" s="6" t="e">
        <f t="shared" si="4"/>
        <v>#N/A</v>
      </c>
      <c r="F126" s="7">
        <v>0</v>
      </c>
      <c r="G126" s="184"/>
      <c r="H126" s="184"/>
    </row>
    <row r="127" spans="1:8" x14ac:dyDescent="0.35">
      <c r="A127">
        <v>664</v>
      </c>
      <c r="B127" t="s">
        <v>120</v>
      </c>
      <c r="C127" s="5">
        <v>0.22469390079721729</v>
      </c>
      <c r="D127">
        <f t="shared" si="5"/>
        <v>123</v>
      </c>
      <c r="E127" s="6" t="e">
        <f t="shared" si="4"/>
        <v>#N/A</v>
      </c>
      <c r="F127" s="7">
        <v>0</v>
      </c>
      <c r="G127" s="184"/>
      <c r="H127" s="184"/>
    </row>
    <row r="128" spans="1:8" x14ac:dyDescent="0.35">
      <c r="A128">
        <v>1690</v>
      </c>
      <c r="B128" t="s">
        <v>78</v>
      </c>
      <c r="C128" s="5">
        <v>0.22413206294485419</v>
      </c>
      <c r="D128">
        <f t="shared" si="5"/>
        <v>124</v>
      </c>
      <c r="E128" s="6" t="e">
        <f t="shared" si="4"/>
        <v>#N/A</v>
      </c>
      <c r="F128" s="7">
        <v>0</v>
      </c>
      <c r="G128" s="184"/>
      <c r="H128" s="184"/>
    </row>
    <row r="129" spans="1:8" x14ac:dyDescent="0.35">
      <c r="A129">
        <v>197</v>
      </c>
      <c r="B129" t="s">
        <v>8</v>
      </c>
      <c r="C129" s="5">
        <v>0.22353534745644885</v>
      </c>
      <c r="D129">
        <f t="shared" si="5"/>
        <v>125</v>
      </c>
      <c r="E129" s="6" t="e">
        <f t="shared" si="4"/>
        <v>#N/A</v>
      </c>
      <c r="F129" s="7">
        <v>0</v>
      </c>
      <c r="G129" s="184"/>
      <c r="H129" s="184"/>
    </row>
    <row r="130" spans="1:8" x14ac:dyDescent="0.35">
      <c r="A130">
        <v>1621</v>
      </c>
      <c r="B130" t="s">
        <v>183</v>
      </c>
      <c r="C130" s="5">
        <v>0.22307048863521964</v>
      </c>
      <c r="D130">
        <f t="shared" si="5"/>
        <v>126</v>
      </c>
      <c r="E130" s="6" t="e">
        <f t="shared" si="4"/>
        <v>#N/A</v>
      </c>
      <c r="F130" s="7">
        <v>0</v>
      </c>
      <c r="G130" s="184"/>
      <c r="H130" s="184"/>
    </row>
    <row r="131" spans="1:8" x14ac:dyDescent="0.35">
      <c r="A131">
        <v>851</v>
      </c>
      <c r="B131" t="s">
        <v>301</v>
      </c>
      <c r="C131" s="5">
        <v>0.22302769855479299</v>
      </c>
      <c r="D131">
        <f t="shared" si="5"/>
        <v>127</v>
      </c>
      <c r="E131" s="6" t="e">
        <f t="shared" si="4"/>
        <v>#N/A</v>
      </c>
      <c r="F131" s="7">
        <v>0</v>
      </c>
      <c r="G131" s="184"/>
      <c r="H131" s="184"/>
    </row>
    <row r="132" spans="1:8" x14ac:dyDescent="0.35">
      <c r="A132">
        <v>866</v>
      </c>
      <c r="B132" t="s">
        <v>344</v>
      </c>
      <c r="C132" s="5">
        <v>0.22106321384023986</v>
      </c>
      <c r="D132">
        <f t="shared" si="5"/>
        <v>128</v>
      </c>
      <c r="E132" s="6" t="e">
        <f t="shared" si="4"/>
        <v>#N/A</v>
      </c>
      <c r="F132" s="7">
        <v>0</v>
      </c>
      <c r="G132" s="184"/>
      <c r="H132" s="184"/>
    </row>
    <row r="133" spans="1:8" x14ac:dyDescent="0.35">
      <c r="A133">
        <v>654</v>
      </c>
      <c r="B133" t="s">
        <v>54</v>
      </c>
      <c r="C133" s="5">
        <v>0.22015381657622418</v>
      </c>
      <c r="D133">
        <f t="shared" ref="D133:D147" si="6">D132+1</f>
        <v>129</v>
      </c>
      <c r="E133" s="6" t="e">
        <f t="shared" ref="E133:E196" si="7">IF(D133=$F$2,C133,NA())</f>
        <v>#N/A</v>
      </c>
      <c r="F133" s="7">
        <v>0</v>
      </c>
      <c r="G133" s="184"/>
      <c r="H133" s="184"/>
    </row>
    <row r="134" spans="1:8" x14ac:dyDescent="0.35">
      <c r="A134">
        <v>453</v>
      </c>
      <c r="B134" t="s">
        <v>332</v>
      </c>
      <c r="C134" s="5">
        <v>0.21996368836946739</v>
      </c>
      <c r="D134">
        <f t="shared" si="6"/>
        <v>130</v>
      </c>
      <c r="E134" s="6" t="e">
        <f t="shared" si="7"/>
        <v>#N/A</v>
      </c>
      <c r="F134" s="7">
        <v>0</v>
      </c>
      <c r="G134" s="184"/>
      <c r="H134" s="184"/>
    </row>
    <row r="135" spans="1:8" x14ac:dyDescent="0.35">
      <c r="A135">
        <v>1945</v>
      </c>
      <c r="B135" t="s">
        <v>36</v>
      </c>
      <c r="C135" s="5">
        <v>0.21905824017582484</v>
      </c>
      <c r="D135">
        <f t="shared" si="6"/>
        <v>131</v>
      </c>
      <c r="E135" s="6" t="e">
        <f t="shared" si="7"/>
        <v>#N/A</v>
      </c>
      <c r="F135" s="7">
        <v>0</v>
      </c>
      <c r="G135" s="184"/>
      <c r="H135" s="184"/>
    </row>
    <row r="136" spans="1:8" x14ac:dyDescent="0.35">
      <c r="A136">
        <v>243</v>
      </c>
      <c r="B136" t="s">
        <v>136</v>
      </c>
      <c r="C136" s="5">
        <v>0.21877502357665329</v>
      </c>
      <c r="D136">
        <f t="shared" si="6"/>
        <v>132</v>
      </c>
      <c r="E136" s="6" t="e">
        <f t="shared" si="7"/>
        <v>#N/A</v>
      </c>
      <c r="F136" s="7">
        <v>0</v>
      </c>
      <c r="G136" s="184"/>
      <c r="H136" s="184"/>
    </row>
    <row r="137" spans="1:8" x14ac:dyDescent="0.35">
      <c r="A137">
        <v>779</v>
      </c>
      <c r="B137" t="s">
        <v>112</v>
      </c>
      <c r="C137" s="5">
        <v>0.21827349011904942</v>
      </c>
      <c r="D137">
        <f t="shared" si="6"/>
        <v>133</v>
      </c>
      <c r="E137" s="6" t="e">
        <f t="shared" si="7"/>
        <v>#N/A</v>
      </c>
      <c r="F137" s="7">
        <v>0</v>
      </c>
      <c r="G137" s="184"/>
      <c r="H137" s="184"/>
    </row>
    <row r="138" spans="1:8" x14ac:dyDescent="0.35">
      <c r="A138">
        <v>748</v>
      </c>
      <c r="B138" t="s">
        <v>40</v>
      </c>
      <c r="C138" s="5">
        <v>0.21641682084040723</v>
      </c>
      <c r="D138">
        <f t="shared" si="6"/>
        <v>134</v>
      </c>
      <c r="E138" s="6" t="e">
        <f t="shared" si="7"/>
        <v>#N/A</v>
      </c>
      <c r="F138" s="7">
        <v>0</v>
      </c>
      <c r="G138" s="184"/>
      <c r="H138" s="184"/>
    </row>
    <row r="139" spans="1:8" x14ac:dyDescent="0.35">
      <c r="A139">
        <v>1695</v>
      </c>
      <c r="B139" t="s">
        <v>229</v>
      </c>
      <c r="C139" s="5">
        <v>0.21604683099312455</v>
      </c>
      <c r="D139">
        <f t="shared" si="6"/>
        <v>135</v>
      </c>
      <c r="E139" s="6" t="e">
        <f t="shared" si="7"/>
        <v>#N/A</v>
      </c>
      <c r="F139" s="7">
        <v>0</v>
      </c>
      <c r="G139" s="184"/>
      <c r="H139" s="184"/>
    </row>
    <row r="140" spans="1:8" x14ac:dyDescent="0.35">
      <c r="A140">
        <v>160</v>
      </c>
      <c r="B140" t="s">
        <v>135</v>
      </c>
      <c r="C140" s="5">
        <v>0.21590044184395377</v>
      </c>
      <c r="D140">
        <f t="shared" si="6"/>
        <v>136</v>
      </c>
      <c r="E140" s="6" t="e">
        <f t="shared" si="7"/>
        <v>#N/A</v>
      </c>
      <c r="F140" s="7">
        <v>0</v>
      </c>
      <c r="G140" s="184"/>
      <c r="H140" s="184"/>
    </row>
    <row r="141" spans="1:8" x14ac:dyDescent="0.35">
      <c r="A141">
        <v>228</v>
      </c>
      <c r="B141" t="s">
        <v>98</v>
      </c>
      <c r="C141" s="5">
        <v>0.21438621371879571</v>
      </c>
      <c r="D141">
        <f t="shared" si="6"/>
        <v>137</v>
      </c>
      <c r="E141" s="6" t="e">
        <f t="shared" si="7"/>
        <v>#N/A</v>
      </c>
      <c r="F141" s="7">
        <v>0</v>
      </c>
      <c r="G141" s="184"/>
      <c r="H141" s="184"/>
    </row>
    <row r="142" spans="1:8" x14ac:dyDescent="0.35">
      <c r="A142">
        <v>317</v>
      </c>
      <c r="B142" t="s">
        <v>99</v>
      </c>
      <c r="C142" s="5">
        <v>0.21282153096055695</v>
      </c>
      <c r="D142">
        <f t="shared" si="6"/>
        <v>138</v>
      </c>
      <c r="E142" s="6" t="e">
        <f t="shared" si="7"/>
        <v>#N/A</v>
      </c>
      <c r="F142" s="7">
        <v>0</v>
      </c>
      <c r="G142" s="184"/>
      <c r="H142" s="184"/>
    </row>
    <row r="143" spans="1:8" x14ac:dyDescent="0.35">
      <c r="A143">
        <v>177</v>
      </c>
      <c r="B143" t="s">
        <v>264</v>
      </c>
      <c r="C143" s="5">
        <v>0.20987038471364605</v>
      </c>
      <c r="D143">
        <f t="shared" si="6"/>
        <v>139</v>
      </c>
      <c r="E143" s="6" t="e">
        <f t="shared" si="7"/>
        <v>#N/A</v>
      </c>
      <c r="F143" s="7">
        <v>0</v>
      </c>
      <c r="G143" s="184"/>
      <c r="H143" s="184"/>
    </row>
    <row r="144" spans="1:8" x14ac:dyDescent="0.35">
      <c r="A144">
        <v>762</v>
      </c>
      <c r="B144" t="s">
        <v>82</v>
      </c>
      <c r="C144" s="5">
        <v>0.20960680959216621</v>
      </c>
      <c r="D144">
        <f t="shared" si="6"/>
        <v>140</v>
      </c>
      <c r="E144" s="6" t="e">
        <f t="shared" si="7"/>
        <v>#N/A</v>
      </c>
      <c r="F144" s="7">
        <v>0</v>
      </c>
      <c r="G144" s="184"/>
      <c r="H144" s="184"/>
    </row>
    <row r="145" spans="1:8" x14ac:dyDescent="0.35">
      <c r="A145">
        <v>277</v>
      </c>
      <c r="B145" t="s">
        <v>278</v>
      </c>
      <c r="C145" s="5">
        <v>0.20931289278398396</v>
      </c>
      <c r="D145">
        <f t="shared" si="6"/>
        <v>141</v>
      </c>
      <c r="E145" s="6" t="e">
        <f t="shared" si="7"/>
        <v>#N/A</v>
      </c>
      <c r="F145" s="7">
        <v>0</v>
      </c>
      <c r="G145" s="184"/>
      <c r="H145" s="184"/>
    </row>
    <row r="146" spans="1:8" x14ac:dyDescent="0.35">
      <c r="A146">
        <v>352</v>
      </c>
      <c r="B146" t="s">
        <v>363</v>
      </c>
      <c r="C146" s="5">
        <v>0.20913999977207939</v>
      </c>
      <c r="D146">
        <f t="shared" si="6"/>
        <v>142</v>
      </c>
      <c r="E146" s="6" t="e">
        <f t="shared" si="7"/>
        <v>#N/A</v>
      </c>
      <c r="F146" s="7">
        <v>0</v>
      </c>
      <c r="G146" s="184"/>
      <c r="H146" s="184"/>
    </row>
    <row r="147" spans="1:8" x14ac:dyDescent="0.35">
      <c r="A147">
        <v>642</v>
      </c>
      <c r="B147" t="s">
        <v>384</v>
      </c>
      <c r="C147" s="5">
        <v>0.20435001831548733</v>
      </c>
      <c r="D147">
        <f t="shared" si="6"/>
        <v>143</v>
      </c>
      <c r="E147" s="6" t="e">
        <f t="shared" si="7"/>
        <v>#N/A</v>
      </c>
      <c r="F147" s="7">
        <v>0</v>
      </c>
      <c r="G147" s="184"/>
      <c r="H147" s="184"/>
    </row>
    <row r="148" spans="1:8" x14ac:dyDescent="0.35">
      <c r="A148">
        <v>1735</v>
      </c>
      <c r="B148" t="s">
        <v>159</v>
      </c>
      <c r="C148" s="5">
        <v>0.20338398192455756</v>
      </c>
      <c r="D148">
        <f t="shared" ref="D148:D211" si="8">D147+1</f>
        <v>144</v>
      </c>
      <c r="E148" s="6" t="e">
        <f t="shared" si="7"/>
        <v>#N/A</v>
      </c>
      <c r="F148" s="7">
        <v>0</v>
      </c>
      <c r="G148" s="184"/>
      <c r="H148" s="184"/>
    </row>
    <row r="149" spans="1:8" x14ac:dyDescent="0.35">
      <c r="A149">
        <v>405</v>
      </c>
      <c r="B149" t="s">
        <v>162</v>
      </c>
      <c r="C149" s="5">
        <v>0.20228324942682885</v>
      </c>
      <c r="D149">
        <f t="shared" si="8"/>
        <v>145</v>
      </c>
      <c r="E149" s="6" t="e">
        <f t="shared" si="7"/>
        <v>#N/A</v>
      </c>
      <c r="F149" s="7">
        <v>0</v>
      </c>
      <c r="G149" s="184"/>
      <c r="H149" s="184"/>
    </row>
    <row r="150" spans="1:8" x14ac:dyDescent="0.35">
      <c r="A150">
        <v>1652</v>
      </c>
      <c r="B150" t="s">
        <v>115</v>
      </c>
      <c r="C150" s="5">
        <v>0.19544213323080695</v>
      </c>
      <c r="D150">
        <f t="shared" si="8"/>
        <v>146</v>
      </c>
      <c r="E150" s="6" t="e">
        <f t="shared" si="7"/>
        <v>#N/A</v>
      </c>
      <c r="F150" s="7">
        <v>0</v>
      </c>
      <c r="G150" s="184"/>
      <c r="H150" s="184"/>
    </row>
    <row r="151" spans="1:8" x14ac:dyDescent="0.35">
      <c r="A151">
        <v>222</v>
      </c>
      <c r="B151" t="s">
        <v>87</v>
      </c>
      <c r="C151" s="5">
        <v>0.19166473734587816</v>
      </c>
      <c r="D151">
        <f t="shared" si="8"/>
        <v>147</v>
      </c>
      <c r="E151" s="6" t="e">
        <f t="shared" si="7"/>
        <v>#N/A</v>
      </c>
      <c r="F151" s="7">
        <v>0</v>
      </c>
      <c r="G151" s="184"/>
      <c r="H151" s="184"/>
    </row>
    <row r="152" spans="1:8" x14ac:dyDescent="0.35">
      <c r="A152">
        <v>632</v>
      </c>
      <c r="B152" t="s">
        <v>367</v>
      </c>
      <c r="C152" s="5">
        <v>0.18683352103626669</v>
      </c>
      <c r="D152">
        <f t="shared" si="8"/>
        <v>148</v>
      </c>
      <c r="E152" s="6" t="e">
        <f t="shared" si="7"/>
        <v>#N/A</v>
      </c>
      <c r="F152" s="7">
        <v>0</v>
      </c>
      <c r="G152" s="184"/>
      <c r="H152" s="184"/>
    </row>
    <row r="153" spans="1:8" x14ac:dyDescent="0.35">
      <c r="A153">
        <v>597</v>
      </c>
      <c r="B153" t="s">
        <v>271</v>
      </c>
      <c r="C153" s="5">
        <v>0.18472814287840611</v>
      </c>
      <c r="D153">
        <f t="shared" si="8"/>
        <v>149</v>
      </c>
      <c r="E153" s="6" t="e">
        <f t="shared" si="7"/>
        <v>#N/A</v>
      </c>
      <c r="F153" s="7">
        <v>0</v>
      </c>
      <c r="G153" s="184"/>
      <c r="H153" s="184"/>
    </row>
    <row r="154" spans="1:8" x14ac:dyDescent="0.35">
      <c r="A154">
        <v>209</v>
      </c>
      <c r="B154" t="s">
        <v>44</v>
      </c>
      <c r="C154" s="5">
        <v>0.18391875413075834</v>
      </c>
      <c r="D154">
        <f t="shared" si="8"/>
        <v>150</v>
      </c>
      <c r="E154" s="6" t="e">
        <f t="shared" si="7"/>
        <v>#N/A</v>
      </c>
      <c r="F154" s="7">
        <v>0</v>
      </c>
      <c r="G154" s="184"/>
      <c r="H154" s="184"/>
    </row>
    <row r="155" spans="1:8" x14ac:dyDescent="0.35">
      <c r="A155">
        <v>861</v>
      </c>
      <c r="B155" t="s">
        <v>331</v>
      </c>
      <c r="C155" s="5">
        <v>0.18183711938763564</v>
      </c>
      <c r="D155">
        <f t="shared" si="8"/>
        <v>151</v>
      </c>
      <c r="E155" s="6" t="e">
        <f t="shared" si="7"/>
        <v>#N/A</v>
      </c>
      <c r="F155" s="7">
        <v>0</v>
      </c>
      <c r="G155" s="184"/>
      <c r="H155" s="184"/>
    </row>
    <row r="156" spans="1:8" x14ac:dyDescent="0.35">
      <c r="A156">
        <v>285</v>
      </c>
      <c r="B156" t="s">
        <v>341</v>
      </c>
      <c r="C156" s="5">
        <v>0.17920069604866423</v>
      </c>
      <c r="D156">
        <f t="shared" si="8"/>
        <v>152</v>
      </c>
      <c r="E156" s="6" t="e">
        <f t="shared" si="7"/>
        <v>#N/A</v>
      </c>
      <c r="F156" s="7">
        <v>0</v>
      </c>
      <c r="G156" s="184"/>
      <c r="H156" s="184"/>
    </row>
    <row r="157" spans="1:8" x14ac:dyDescent="0.35">
      <c r="A157">
        <v>373</v>
      </c>
      <c r="B157" t="s">
        <v>39</v>
      </c>
      <c r="C157" s="5">
        <v>0.1776220159458205</v>
      </c>
      <c r="D157">
        <f t="shared" si="8"/>
        <v>153</v>
      </c>
      <c r="E157" s="6" t="e">
        <f t="shared" si="7"/>
        <v>#N/A</v>
      </c>
      <c r="F157" s="7">
        <v>0</v>
      </c>
      <c r="G157" s="184"/>
      <c r="H157" s="184"/>
    </row>
    <row r="158" spans="1:8" x14ac:dyDescent="0.35">
      <c r="A158">
        <v>677</v>
      </c>
      <c r="B158" t="s">
        <v>166</v>
      </c>
      <c r="C158" s="5">
        <v>0.17452255260132199</v>
      </c>
      <c r="D158">
        <f t="shared" si="8"/>
        <v>154</v>
      </c>
      <c r="E158" s="6" t="e">
        <f t="shared" si="7"/>
        <v>#N/A</v>
      </c>
      <c r="F158" s="7">
        <v>0</v>
      </c>
      <c r="G158" s="184"/>
      <c r="H158" s="184"/>
    </row>
    <row r="159" spans="1:8" x14ac:dyDescent="0.35">
      <c r="A159">
        <v>1969</v>
      </c>
      <c r="B159" t="s">
        <v>482</v>
      </c>
      <c r="C159" s="5">
        <v>0.17172934200762269</v>
      </c>
      <c r="D159">
        <f t="shared" si="8"/>
        <v>155</v>
      </c>
      <c r="E159" s="6" t="e">
        <f t="shared" si="7"/>
        <v>#N/A</v>
      </c>
      <c r="F159" s="7">
        <v>0</v>
      </c>
      <c r="G159" s="184"/>
      <c r="H159" s="184"/>
    </row>
    <row r="160" spans="1:8" x14ac:dyDescent="0.35">
      <c r="A160">
        <v>629</v>
      </c>
      <c r="B160" t="s">
        <v>348</v>
      </c>
      <c r="C160" s="5">
        <v>0.17122093093631871</v>
      </c>
      <c r="D160">
        <f t="shared" si="8"/>
        <v>156</v>
      </c>
      <c r="E160" s="6" t="e">
        <f t="shared" si="7"/>
        <v>#N/A</v>
      </c>
      <c r="F160" s="7">
        <v>0</v>
      </c>
      <c r="G160" s="184"/>
      <c r="H160" s="184"/>
    </row>
    <row r="161" spans="1:8" x14ac:dyDescent="0.35">
      <c r="A161">
        <v>840</v>
      </c>
      <c r="B161" t="s">
        <v>279</v>
      </c>
      <c r="C161" s="5">
        <v>0.16853468468859861</v>
      </c>
      <c r="D161">
        <f t="shared" si="8"/>
        <v>157</v>
      </c>
      <c r="E161" s="6" t="e">
        <f t="shared" si="7"/>
        <v>#N/A</v>
      </c>
      <c r="F161" s="7">
        <v>0</v>
      </c>
      <c r="G161" s="184"/>
      <c r="H161" s="184"/>
    </row>
    <row r="162" spans="1:8" x14ac:dyDescent="0.35">
      <c r="A162">
        <v>353</v>
      </c>
      <c r="B162" t="s">
        <v>167</v>
      </c>
      <c r="C162" s="5">
        <v>0.1678766254624281</v>
      </c>
      <c r="D162">
        <f t="shared" si="8"/>
        <v>158</v>
      </c>
      <c r="E162" s="6" t="e">
        <f t="shared" si="7"/>
        <v>#N/A</v>
      </c>
      <c r="F162" s="7">
        <v>0</v>
      </c>
      <c r="G162" s="184"/>
      <c r="H162" s="184"/>
    </row>
    <row r="163" spans="1:8" x14ac:dyDescent="0.35">
      <c r="A163">
        <v>448</v>
      </c>
      <c r="B163" t="s">
        <v>310</v>
      </c>
      <c r="C163" s="5">
        <v>0.16750286902175596</v>
      </c>
      <c r="D163">
        <f t="shared" si="8"/>
        <v>159</v>
      </c>
      <c r="E163" s="6" t="e">
        <f t="shared" si="7"/>
        <v>#N/A</v>
      </c>
      <c r="F163" s="7">
        <v>0</v>
      </c>
      <c r="G163" s="184"/>
      <c r="H163" s="184"/>
    </row>
    <row r="164" spans="1:8" x14ac:dyDescent="0.35">
      <c r="A164">
        <v>232</v>
      </c>
      <c r="B164" t="s">
        <v>108</v>
      </c>
      <c r="C164" s="5">
        <v>0.16507780357994745</v>
      </c>
      <c r="D164">
        <f t="shared" si="8"/>
        <v>160</v>
      </c>
      <c r="E164" s="6" t="e">
        <f t="shared" si="7"/>
        <v>#N/A</v>
      </c>
      <c r="F164" s="7">
        <v>0</v>
      </c>
      <c r="G164" s="184"/>
      <c r="H164" s="184"/>
    </row>
    <row r="165" spans="1:8" x14ac:dyDescent="0.35">
      <c r="A165">
        <v>717</v>
      </c>
      <c r="B165" t="s">
        <v>330</v>
      </c>
      <c r="C165" s="5">
        <v>0.16398172221753624</v>
      </c>
      <c r="D165">
        <f t="shared" si="8"/>
        <v>161</v>
      </c>
      <c r="E165" s="6" t="e">
        <f t="shared" si="7"/>
        <v>#N/A</v>
      </c>
      <c r="F165" s="7">
        <v>0</v>
      </c>
      <c r="G165" s="184"/>
      <c r="H165" s="184"/>
    </row>
    <row r="166" spans="1:8" x14ac:dyDescent="0.35">
      <c r="A166">
        <v>513</v>
      </c>
      <c r="B166" t="s">
        <v>124</v>
      </c>
      <c r="C166" s="5">
        <v>0.15432107144294732</v>
      </c>
      <c r="D166">
        <f t="shared" si="8"/>
        <v>162</v>
      </c>
      <c r="E166" s="6" t="e">
        <f t="shared" si="7"/>
        <v>#N/A</v>
      </c>
      <c r="F166" s="7">
        <v>0</v>
      </c>
      <c r="G166" s="184"/>
      <c r="H166" s="184"/>
    </row>
    <row r="167" spans="1:8" x14ac:dyDescent="0.35">
      <c r="A167">
        <v>867</v>
      </c>
      <c r="B167" t="s">
        <v>345</v>
      </c>
      <c r="C167" s="5">
        <v>0.1528315690087684</v>
      </c>
      <c r="D167">
        <f t="shared" si="8"/>
        <v>163</v>
      </c>
      <c r="E167" s="6" t="e">
        <f t="shared" si="7"/>
        <v>#N/A</v>
      </c>
      <c r="F167" s="7">
        <v>0</v>
      </c>
      <c r="G167" s="184"/>
      <c r="H167" s="184"/>
    </row>
    <row r="168" spans="1:8" x14ac:dyDescent="0.35">
      <c r="A168">
        <v>590</v>
      </c>
      <c r="B168" t="s">
        <v>258</v>
      </c>
      <c r="C168" s="5">
        <v>0.15180529032649834</v>
      </c>
      <c r="D168">
        <f t="shared" si="8"/>
        <v>164</v>
      </c>
      <c r="E168" s="6" t="e">
        <f t="shared" si="7"/>
        <v>#N/A</v>
      </c>
      <c r="F168" s="7">
        <v>0</v>
      </c>
      <c r="G168" s="184"/>
      <c r="H168" s="184"/>
    </row>
    <row r="169" spans="1:8" x14ac:dyDescent="0.35">
      <c r="A169">
        <v>613</v>
      </c>
      <c r="B169" t="s">
        <v>11</v>
      </c>
      <c r="C169" s="5">
        <v>0.14831008712662744</v>
      </c>
      <c r="D169">
        <f t="shared" si="8"/>
        <v>165</v>
      </c>
      <c r="E169" s="6" t="e">
        <f t="shared" si="7"/>
        <v>#N/A</v>
      </c>
      <c r="F169" s="7">
        <v>0</v>
      </c>
      <c r="G169" s="184"/>
      <c r="H169" s="184"/>
    </row>
    <row r="170" spans="1:8" x14ac:dyDescent="0.35">
      <c r="A170">
        <v>1966</v>
      </c>
      <c r="B170" t="s">
        <v>481</v>
      </c>
      <c r="C170" s="5">
        <v>0.14791755283436686</v>
      </c>
      <c r="D170">
        <f t="shared" si="8"/>
        <v>166</v>
      </c>
      <c r="E170" s="6" t="e">
        <f t="shared" si="7"/>
        <v>#N/A</v>
      </c>
      <c r="F170" s="7">
        <v>0</v>
      </c>
      <c r="G170" s="184"/>
      <c r="H170" s="184"/>
    </row>
    <row r="171" spans="1:8" x14ac:dyDescent="0.35">
      <c r="A171">
        <v>784</v>
      </c>
      <c r="B171" t="s">
        <v>118</v>
      </c>
      <c r="C171" s="5">
        <v>0.1474518844415334</v>
      </c>
      <c r="D171">
        <f t="shared" si="8"/>
        <v>167</v>
      </c>
      <c r="E171" s="6" t="e">
        <f t="shared" si="7"/>
        <v>#N/A</v>
      </c>
      <c r="F171" s="7">
        <v>0</v>
      </c>
      <c r="G171" s="184"/>
      <c r="H171" s="184"/>
    </row>
    <row r="172" spans="1:8" x14ac:dyDescent="0.35">
      <c r="A172">
        <v>171</v>
      </c>
      <c r="B172" t="s">
        <v>231</v>
      </c>
      <c r="C172" s="5">
        <v>0.14366328970644016</v>
      </c>
      <c r="D172">
        <f t="shared" si="8"/>
        <v>168</v>
      </c>
      <c r="E172" s="6" t="e">
        <f t="shared" si="7"/>
        <v>#N/A</v>
      </c>
      <c r="F172" s="7">
        <v>0</v>
      </c>
      <c r="G172" s="184"/>
      <c r="H172" s="184"/>
    </row>
    <row r="173" spans="1:8" x14ac:dyDescent="0.35">
      <c r="A173">
        <v>281</v>
      </c>
      <c r="B173" t="s">
        <v>313</v>
      </c>
      <c r="C173" s="5">
        <v>0.14248372992654451</v>
      </c>
      <c r="D173">
        <f t="shared" si="8"/>
        <v>169</v>
      </c>
      <c r="E173" s="6" t="e">
        <f t="shared" si="7"/>
        <v>#N/A</v>
      </c>
      <c r="F173" s="7">
        <v>0</v>
      </c>
      <c r="G173" s="184"/>
      <c r="H173" s="184"/>
    </row>
    <row r="174" spans="1:8" x14ac:dyDescent="0.35">
      <c r="A174">
        <v>213</v>
      </c>
      <c r="B174" t="s">
        <v>60</v>
      </c>
      <c r="C174" s="5">
        <v>0.1412005403788115</v>
      </c>
      <c r="D174">
        <f t="shared" si="8"/>
        <v>170</v>
      </c>
      <c r="E174" s="6" t="e">
        <f t="shared" si="7"/>
        <v>#N/A</v>
      </c>
      <c r="F174" s="7">
        <v>0</v>
      </c>
      <c r="G174" s="184"/>
      <c r="H174" s="184"/>
    </row>
    <row r="175" spans="1:8" x14ac:dyDescent="0.35">
      <c r="A175">
        <v>406</v>
      </c>
      <c r="B175" t="s">
        <v>165</v>
      </c>
      <c r="C175" s="5">
        <v>0.13668594244748261</v>
      </c>
      <c r="D175">
        <f t="shared" si="8"/>
        <v>171</v>
      </c>
      <c r="E175" s="6" t="e">
        <f t="shared" si="7"/>
        <v>#N/A</v>
      </c>
      <c r="F175" s="7">
        <v>0</v>
      </c>
      <c r="G175" s="184"/>
      <c r="H175" s="184"/>
    </row>
    <row r="176" spans="1:8" x14ac:dyDescent="0.35">
      <c r="A176">
        <v>1706</v>
      </c>
      <c r="B176" t="s">
        <v>68</v>
      </c>
      <c r="C176" s="5">
        <v>0.13641486680746545</v>
      </c>
      <c r="D176">
        <f t="shared" si="8"/>
        <v>172</v>
      </c>
      <c r="E176" s="6" t="e">
        <f t="shared" si="7"/>
        <v>#N/A</v>
      </c>
      <c r="F176" s="7">
        <v>0</v>
      </c>
      <c r="G176" s="184"/>
      <c r="H176" s="184"/>
    </row>
    <row r="177" spans="1:8" x14ac:dyDescent="0.35">
      <c r="A177">
        <v>1730</v>
      </c>
      <c r="B177" t="s">
        <v>317</v>
      </c>
      <c r="C177" s="5">
        <v>0.1345278534192681</v>
      </c>
      <c r="D177">
        <f t="shared" si="8"/>
        <v>173</v>
      </c>
      <c r="E177" s="6" t="e">
        <f t="shared" si="7"/>
        <v>#N/A</v>
      </c>
      <c r="F177" s="7">
        <v>0</v>
      </c>
      <c r="G177" s="184"/>
      <c r="H177" s="184"/>
    </row>
    <row r="178" spans="1:8" x14ac:dyDescent="0.35">
      <c r="A178">
        <v>158</v>
      </c>
      <c r="B178" t="s">
        <v>129</v>
      </c>
      <c r="C178" s="5">
        <v>0.13008880324342761</v>
      </c>
      <c r="D178">
        <f t="shared" si="8"/>
        <v>174</v>
      </c>
      <c r="E178" s="6" t="e">
        <f t="shared" si="7"/>
        <v>#N/A</v>
      </c>
      <c r="F178" s="7">
        <v>0</v>
      </c>
      <c r="G178" s="184"/>
      <c r="H178" s="184"/>
    </row>
    <row r="179" spans="1:8" x14ac:dyDescent="0.35">
      <c r="A179">
        <v>1509</v>
      </c>
      <c r="B179" t="s">
        <v>254</v>
      </c>
      <c r="C179" s="5">
        <v>0.12952151667111883</v>
      </c>
      <c r="D179">
        <f t="shared" si="8"/>
        <v>175</v>
      </c>
      <c r="E179" s="6" t="e">
        <f t="shared" si="7"/>
        <v>#N/A</v>
      </c>
      <c r="F179" s="7">
        <v>0</v>
      </c>
      <c r="G179" s="184"/>
      <c r="H179" s="184"/>
    </row>
    <row r="180" spans="1:8" x14ac:dyDescent="0.35">
      <c r="A180">
        <v>50</v>
      </c>
      <c r="B180" t="s">
        <v>375</v>
      </c>
      <c r="C180" s="5">
        <v>0.12936283845553903</v>
      </c>
      <c r="D180">
        <f t="shared" si="8"/>
        <v>176</v>
      </c>
      <c r="E180" s="6" t="e">
        <f t="shared" si="7"/>
        <v>#N/A</v>
      </c>
      <c r="F180" s="7">
        <v>0</v>
      </c>
      <c r="G180" s="184"/>
      <c r="H180" s="184"/>
    </row>
    <row r="181" spans="1:8" x14ac:dyDescent="0.35">
      <c r="A181">
        <v>626</v>
      </c>
      <c r="B181" t="s">
        <v>340</v>
      </c>
      <c r="C181" s="5">
        <v>0.12821535350131072</v>
      </c>
      <c r="D181">
        <f t="shared" si="8"/>
        <v>177</v>
      </c>
      <c r="E181" s="6" t="e">
        <f t="shared" si="7"/>
        <v>#N/A</v>
      </c>
      <c r="F181" s="7">
        <v>0</v>
      </c>
      <c r="G181" s="184"/>
      <c r="H181" s="184"/>
    </row>
    <row r="182" spans="1:8" x14ac:dyDescent="0.35">
      <c r="A182">
        <v>289</v>
      </c>
      <c r="B182" t="s">
        <v>347</v>
      </c>
      <c r="C182" s="5">
        <v>0.12705854154678312</v>
      </c>
      <c r="D182">
        <f t="shared" si="8"/>
        <v>178</v>
      </c>
      <c r="E182" s="6" t="e">
        <f t="shared" si="7"/>
        <v>#N/A</v>
      </c>
      <c r="F182" s="7">
        <v>0</v>
      </c>
      <c r="G182" s="184"/>
      <c r="H182" s="184"/>
    </row>
    <row r="183" spans="1:8" x14ac:dyDescent="0.35">
      <c r="A183" s="144">
        <v>907</v>
      </c>
      <c r="B183" t="s">
        <v>116</v>
      </c>
      <c r="C183" s="5">
        <v>0.1250537809861792</v>
      </c>
      <c r="D183">
        <f t="shared" si="8"/>
        <v>179</v>
      </c>
      <c r="E183" s="6" t="e">
        <f t="shared" si="7"/>
        <v>#N/A</v>
      </c>
      <c r="F183" s="7">
        <v>0</v>
      </c>
      <c r="G183" s="184"/>
      <c r="H183" s="184"/>
    </row>
    <row r="184" spans="1:8" x14ac:dyDescent="0.35">
      <c r="A184">
        <v>743</v>
      </c>
      <c r="B184" t="s">
        <v>27</v>
      </c>
      <c r="C184" s="5">
        <v>0.122747684430385</v>
      </c>
      <c r="D184">
        <f t="shared" si="8"/>
        <v>180</v>
      </c>
      <c r="E184" s="6" t="e">
        <f t="shared" si="7"/>
        <v>#N/A</v>
      </c>
      <c r="F184" s="7">
        <v>0</v>
      </c>
      <c r="G184" s="184"/>
      <c r="H184" s="184"/>
    </row>
    <row r="185" spans="1:8" x14ac:dyDescent="0.35">
      <c r="A185">
        <v>1900</v>
      </c>
      <c r="B185" t="s">
        <v>306</v>
      </c>
      <c r="C185" s="5">
        <v>0.12161779346036772</v>
      </c>
      <c r="D185">
        <f t="shared" si="8"/>
        <v>181</v>
      </c>
      <c r="E185" s="6" t="e">
        <f t="shared" si="7"/>
        <v>#N/A</v>
      </c>
      <c r="F185" s="7">
        <v>0</v>
      </c>
      <c r="G185" s="184"/>
      <c r="H185" s="184"/>
    </row>
    <row r="186" spans="1:8" x14ac:dyDescent="0.35">
      <c r="A186">
        <v>718</v>
      </c>
      <c r="B186" t="s">
        <v>338</v>
      </c>
      <c r="C186" s="5">
        <v>0.12004836098178159</v>
      </c>
      <c r="D186">
        <f t="shared" si="8"/>
        <v>182</v>
      </c>
      <c r="E186" s="6" t="e">
        <f t="shared" si="7"/>
        <v>#N/A</v>
      </c>
      <c r="F186" s="7">
        <v>0</v>
      </c>
      <c r="G186" s="184"/>
      <c r="H186" s="184"/>
    </row>
    <row r="187" spans="1:8" x14ac:dyDescent="0.35">
      <c r="A187">
        <v>638</v>
      </c>
      <c r="B187" t="s">
        <v>378</v>
      </c>
      <c r="C187" s="5">
        <v>0.11829178975926861</v>
      </c>
      <c r="D187">
        <f t="shared" si="8"/>
        <v>183</v>
      </c>
      <c r="E187" s="6" t="e">
        <f t="shared" si="7"/>
        <v>#N/A</v>
      </c>
      <c r="F187" s="7">
        <v>0</v>
      </c>
      <c r="G187" s="184"/>
      <c r="H187" s="184"/>
    </row>
    <row r="188" spans="1:8" x14ac:dyDescent="0.35">
      <c r="A188">
        <v>589</v>
      </c>
      <c r="B188" t="s">
        <v>256</v>
      </c>
      <c r="C188" s="5">
        <v>0.11749786054757341</v>
      </c>
      <c r="D188">
        <f t="shared" si="8"/>
        <v>184</v>
      </c>
      <c r="E188" s="6" t="e">
        <f t="shared" si="7"/>
        <v>#N/A</v>
      </c>
      <c r="F188" s="7">
        <v>0</v>
      </c>
      <c r="G188" s="184"/>
      <c r="H188" s="184"/>
    </row>
    <row r="189" spans="1:8" x14ac:dyDescent="0.35">
      <c r="A189">
        <v>166</v>
      </c>
      <c r="B189" t="s">
        <v>169</v>
      </c>
      <c r="C189" s="5">
        <v>0.11705801054688307</v>
      </c>
      <c r="D189">
        <f t="shared" si="8"/>
        <v>185</v>
      </c>
      <c r="E189" s="6" t="e">
        <f t="shared" si="7"/>
        <v>#N/A</v>
      </c>
      <c r="F189" s="7">
        <v>0</v>
      </c>
      <c r="G189" s="184"/>
      <c r="H189" s="184"/>
    </row>
    <row r="190" spans="1:8" x14ac:dyDescent="0.35">
      <c r="A190">
        <v>777</v>
      </c>
      <c r="B190" t="s">
        <v>110</v>
      </c>
      <c r="C190" s="5">
        <v>0.11682889951983018</v>
      </c>
      <c r="D190">
        <f t="shared" si="8"/>
        <v>186</v>
      </c>
      <c r="E190" s="6" t="e">
        <f t="shared" si="7"/>
        <v>#N/A</v>
      </c>
      <c r="F190" s="7">
        <v>0</v>
      </c>
      <c r="G190" s="184"/>
      <c r="H190" s="184"/>
    </row>
    <row r="191" spans="1:8" x14ac:dyDescent="0.35">
      <c r="A191">
        <v>361</v>
      </c>
      <c r="B191" t="s">
        <v>13</v>
      </c>
      <c r="C191" s="5">
        <v>0.11672409394026154</v>
      </c>
      <c r="D191">
        <f t="shared" si="8"/>
        <v>187</v>
      </c>
      <c r="E191" s="6" t="e">
        <f t="shared" si="7"/>
        <v>#N/A</v>
      </c>
      <c r="F191" s="7">
        <v>0</v>
      </c>
      <c r="G191" s="184"/>
      <c r="H191" s="184"/>
    </row>
    <row r="192" spans="1:8" x14ac:dyDescent="0.35">
      <c r="A192">
        <v>388</v>
      </c>
      <c r="B192" t="s">
        <v>106</v>
      </c>
      <c r="C192" s="5">
        <v>0.11556499748265658</v>
      </c>
      <c r="D192">
        <f t="shared" si="8"/>
        <v>188</v>
      </c>
      <c r="E192" s="6" t="e">
        <f t="shared" si="7"/>
        <v>#N/A</v>
      </c>
      <c r="F192" s="7">
        <v>0</v>
      </c>
      <c r="G192" s="184"/>
      <c r="H192" s="184"/>
    </row>
    <row r="193" spans="1:8" x14ac:dyDescent="0.35">
      <c r="A193">
        <v>345</v>
      </c>
      <c r="B193" t="s">
        <v>329</v>
      </c>
      <c r="C193" s="5">
        <v>0.11096640747236458</v>
      </c>
      <c r="D193">
        <f t="shared" si="8"/>
        <v>189</v>
      </c>
      <c r="E193" s="6" t="e">
        <f t="shared" si="7"/>
        <v>#N/A</v>
      </c>
      <c r="F193" s="7">
        <v>0</v>
      </c>
      <c r="G193" s="184"/>
      <c r="H193" s="184"/>
    </row>
    <row r="194" spans="1:8" x14ac:dyDescent="0.35">
      <c r="A194">
        <v>355</v>
      </c>
      <c r="B194" t="s">
        <v>376</v>
      </c>
      <c r="C194" s="5">
        <v>0.10995781939055418</v>
      </c>
      <c r="D194">
        <f t="shared" si="8"/>
        <v>190</v>
      </c>
      <c r="E194" s="6" t="e">
        <f t="shared" si="7"/>
        <v>#N/A</v>
      </c>
      <c r="F194" s="7">
        <v>0</v>
      </c>
      <c r="G194" s="184"/>
      <c r="H194" s="184"/>
    </row>
    <row r="195" spans="1:8" x14ac:dyDescent="0.35">
      <c r="A195">
        <v>1734</v>
      </c>
      <c r="B195" t="s">
        <v>257</v>
      </c>
      <c r="C195" s="5">
        <v>0.10726944873780739</v>
      </c>
      <c r="D195">
        <f t="shared" si="8"/>
        <v>191</v>
      </c>
      <c r="E195" s="6" t="e">
        <f t="shared" si="7"/>
        <v>#N/A</v>
      </c>
      <c r="F195" s="7">
        <v>0</v>
      </c>
      <c r="G195" s="184"/>
      <c r="H195" s="184"/>
    </row>
    <row r="196" spans="1:8" x14ac:dyDescent="0.35">
      <c r="A196">
        <v>1680</v>
      </c>
      <c r="B196" t="s">
        <v>2</v>
      </c>
      <c r="C196" s="5">
        <v>0.10724445026701461</v>
      </c>
      <c r="D196">
        <f t="shared" si="8"/>
        <v>192</v>
      </c>
      <c r="E196" s="6" t="e">
        <f t="shared" si="7"/>
        <v>#N/A</v>
      </c>
      <c r="F196" s="7">
        <v>0</v>
      </c>
      <c r="G196" s="184"/>
      <c r="H196" s="184"/>
    </row>
    <row r="197" spans="1:8" x14ac:dyDescent="0.35">
      <c r="A197">
        <v>1729</v>
      </c>
      <c r="B197" t="s">
        <v>128</v>
      </c>
      <c r="C197" s="5">
        <v>0.10678919956251663</v>
      </c>
      <c r="D197">
        <f t="shared" si="8"/>
        <v>193</v>
      </c>
      <c r="E197" s="6" t="e">
        <f t="shared" ref="E197:E260" si="9">IF(D197=$F$2,C197,NA())</f>
        <v>#N/A</v>
      </c>
      <c r="F197" s="7">
        <v>0</v>
      </c>
      <c r="G197" s="184"/>
      <c r="H197" s="184"/>
    </row>
    <row r="198" spans="1:8" x14ac:dyDescent="0.35">
      <c r="A198">
        <v>1714</v>
      </c>
      <c r="B198" t="s">
        <v>293</v>
      </c>
      <c r="C198" s="5">
        <v>0.10677910995746437</v>
      </c>
      <c r="D198">
        <f t="shared" si="8"/>
        <v>194</v>
      </c>
      <c r="E198" s="6" t="e">
        <f t="shared" si="9"/>
        <v>#N/A</v>
      </c>
      <c r="F198" s="7">
        <v>0</v>
      </c>
      <c r="G198" s="184"/>
      <c r="H198" s="184"/>
    </row>
    <row r="199" spans="1:8" x14ac:dyDescent="0.35">
      <c r="A199">
        <v>163</v>
      </c>
      <c r="B199" t="s">
        <v>149</v>
      </c>
      <c r="C199" s="5">
        <v>0.10483364272614976</v>
      </c>
      <c r="D199">
        <f t="shared" si="8"/>
        <v>195</v>
      </c>
      <c r="E199" s="6" t="e">
        <f t="shared" si="9"/>
        <v>#N/A</v>
      </c>
      <c r="F199" s="7">
        <v>0</v>
      </c>
      <c r="G199" s="184"/>
      <c r="H199" s="184"/>
    </row>
    <row r="200" spans="1:8" x14ac:dyDescent="0.35">
      <c r="A200">
        <v>1696</v>
      </c>
      <c r="B200" t="s">
        <v>362</v>
      </c>
      <c r="C200" s="5">
        <v>0.1040235125004404</v>
      </c>
      <c r="D200">
        <f t="shared" si="8"/>
        <v>196</v>
      </c>
      <c r="E200" s="6" t="e">
        <f t="shared" si="9"/>
        <v>#N/A</v>
      </c>
      <c r="F200" s="7">
        <v>0</v>
      </c>
      <c r="G200" s="184"/>
      <c r="H200" s="184"/>
    </row>
    <row r="201" spans="1:8" x14ac:dyDescent="0.35">
      <c r="A201">
        <v>394</v>
      </c>
      <c r="B201" t="s">
        <v>133</v>
      </c>
      <c r="C201" s="5">
        <v>0.10179129210094151</v>
      </c>
      <c r="D201">
        <f t="shared" si="8"/>
        <v>197</v>
      </c>
      <c r="E201" s="6" t="e">
        <f t="shared" si="9"/>
        <v>#N/A</v>
      </c>
      <c r="F201" s="7">
        <v>0</v>
      </c>
      <c r="G201" s="184"/>
      <c r="H201" s="184"/>
    </row>
    <row r="202" spans="1:8" x14ac:dyDescent="0.35">
      <c r="A202">
        <v>547</v>
      </c>
      <c r="B202" t="s">
        <v>189</v>
      </c>
      <c r="C202" s="5">
        <v>0.10129565907925668</v>
      </c>
      <c r="D202">
        <f t="shared" si="8"/>
        <v>198</v>
      </c>
      <c r="E202" s="6" t="e">
        <f t="shared" si="9"/>
        <v>#N/A</v>
      </c>
      <c r="F202" s="7">
        <v>0</v>
      </c>
      <c r="G202" s="184"/>
      <c r="H202" s="184"/>
    </row>
    <row r="203" spans="1:8" x14ac:dyDescent="0.35">
      <c r="A203">
        <v>1903</v>
      </c>
      <c r="B203" t="s">
        <v>102</v>
      </c>
      <c r="C203" s="5">
        <v>9.6740343429873338E-2</v>
      </c>
      <c r="D203">
        <f t="shared" si="8"/>
        <v>199</v>
      </c>
      <c r="E203" s="6" t="e">
        <f t="shared" si="9"/>
        <v>#N/A</v>
      </c>
      <c r="F203" s="7">
        <v>0</v>
      </c>
      <c r="G203" s="184"/>
      <c r="H203" s="184"/>
    </row>
    <row r="204" spans="1:8" x14ac:dyDescent="0.35">
      <c r="A204">
        <v>441</v>
      </c>
      <c r="B204" t="s">
        <v>280</v>
      </c>
      <c r="C204" s="5">
        <v>9.6740001391161706E-2</v>
      </c>
      <c r="D204">
        <f t="shared" si="8"/>
        <v>200</v>
      </c>
      <c r="E204" s="6" t="e">
        <f t="shared" si="9"/>
        <v>#N/A</v>
      </c>
      <c r="F204" s="7">
        <v>0</v>
      </c>
      <c r="G204" s="184"/>
      <c r="H204" s="184"/>
    </row>
    <row r="205" spans="1:8" x14ac:dyDescent="0.35">
      <c r="A205">
        <v>375</v>
      </c>
      <c r="B205" t="s">
        <v>45</v>
      </c>
      <c r="C205" s="5">
        <v>9.4481284019752143E-2</v>
      </c>
      <c r="D205">
        <f t="shared" si="8"/>
        <v>201</v>
      </c>
      <c r="E205" s="6" t="e">
        <f t="shared" si="9"/>
        <v>#N/A</v>
      </c>
      <c r="F205" s="7">
        <v>0</v>
      </c>
      <c r="G205" s="184"/>
      <c r="H205" s="184"/>
    </row>
    <row r="206" spans="1:8" x14ac:dyDescent="0.35">
      <c r="A206">
        <v>715</v>
      </c>
      <c r="B206" t="s">
        <v>308</v>
      </c>
      <c r="C206" s="5">
        <v>9.4192635775148789E-2</v>
      </c>
      <c r="D206">
        <f t="shared" si="8"/>
        <v>202</v>
      </c>
      <c r="E206" s="6" t="e">
        <f t="shared" si="9"/>
        <v>#N/A</v>
      </c>
      <c r="F206" s="7">
        <v>0</v>
      </c>
      <c r="G206" s="184"/>
      <c r="H206" s="184"/>
    </row>
    <row r="207" spans="1:8" x14ac:dyDescent="0.35">
      <c r="A207">
        <v>119</v>
      </c>
      <c r="B207" t="s">
        <v>210</v>
      </c>
      <c r="C207" s="5">
        <v>9.3678571930155261E-2</v>
      </c>
      <c r="D207">
        <f t="shared" si="8"/>
        <v>203</v>
      </c>
      <c r="E207" s="6" t="e">
        <f t="shared" si="9"/>
        <v>#N/A</v>
      </c>
      <c r="F207" s="7">
        <v>0</v>
      </c>
      <c r="G207" s="184"/>
      <c r="H207" s="184"/>
    </row>
    <row r="208" spans="1:8" x14ac:dyDescent="0.35">
      <c r="A208">
        <v>301</v>
      </c>
      <c r="B208" t="s">
        <v>382</v>
      </c>
      <c r="C208" s="5">
        <v>9.320454377463458E-2</v>
      </c>
      <c r="D208">
        <f t="shared" si="8"/>
        <v>204</v>
      </c>
      <c r="E208" s="6" t="e">
        <f t="shared" si="9"/>
        <v>#N/A</v>
      </c>
      <c r="F208" s="7">
        <v>0</v>
      </c>
      <c r="G208" s="184"/>
      <c r="H208" s="184"/>
    </row>
    <row r="209" spans="1:8" x14ac:dyDescent="0.35">
      <c r="A209">
        <v>1979</v>
      </c>
      <c r="B209" t="s">
        <v>608</v>
      </c>
      <c r="C209" s="5">
        <v>9.3009344548803857E-2</v>
      </c>
      <c r="D209">
        <f t="shared" si="8"/>
        <v>205</v>
      </c>
      <c r="E209" s="6" t="e">
        <f t="shared" si="9"/>
        <v>#N/A</v>
      </c>
      <c r="F209" s="7">
        <v>0</v>
      </c>
      <c r="G209" s="184"/>
      <c r="H209" s="184"/>
    </row>
    <row r="210" spans="1:8" x14ac:dyDescent="0.35">
      <c r="A210">
        <v>93</v>
      </c>
      <c r="B210" t="s">
        <v>309</v>
      </c>
      <c r="C210" s="5">
        <v>9.2681191694901757E-2</v>
      </c>
      <c r="D210">
        <f t="shared" si="8"/>
        <v>206</v>
      </c>
      <c r="E210" s="6" t="e">
        <f t="shared" si="9"/>
        <v>#N/A</v>
      </c>
      <c r="F210" s="7">
        <v>0</v>
      </c>
      <c r="G210" s="184"/>
      <c r="H210" s="184"/>
    </row>
    <row r="211" spans="1:8" x14ac:dyDescent="0.35">
      <c r="A211">
        <v>1942</v>
      </c>
      <c r="B211" t="s">
        <v>122</v>
      </c>
      <c r="C211" s="5">
        <v>8.7192808136313485E-2</v>
      </c>
      <c r="D211">
        <f t="shared" si="8"/>
        <v>207</v>
      </c>
      <c r="E211" s="6" t="e">
        <f t="shared" si="9"/>
        <v>#N/A</v>
      </c>
      <c r="F211" s="7">
        <v>0</v>
      </c>
      <c r="G211" s="184"/>
      <c r="H211" s="184"/>
    </row>
    <row r="212" spans="1:8" x14ac:dyDescent="0.35">
      <c r="A212">
        <v>766</v>
      </c>
      <c r="B212" t="s">
        <v>88</v>
      </c>
      <c r="C212" s="5">
        <v>8.6824887129128114E-2</v>
      </c>
      <c r="D212">
        <f t="shared" ref="D212:D275" si="10">D211+1</f>
        <v>208</v>
      </c>
      <c r="E212" s="6" t="e">
        <f t="shared" si="9"/>
        <v>#N/A</v>
      </c>
      <c r="F212" s="7">
        <v>0</v>
      </c>
      <c r="G212" s="184"/>
      <c r="H212" s="184"/>
    </row>
    <row r="213" spans="1:8" x14ac:dyDescent="0.35">
      <c r="A213">
        <v>308</v>
      </c>
      <c r="B213" t="s">
        <v>29</v>
      </c>
      <c r="C213" s="5">
        <v>8.5384260289015981E-2</v>
      </c>
      <c r="D213">
        <f t="shared" si="10"/>
        <v>209</v>
      </c>
      <c r="E213" s="6" t="e">
        <f t="shared" si="9"/>
        <v>#N/A</v>
      </c>
      <c r="F213" s="7">
        <v>0</v>
      </c>
      <c r="G213" s="184"/>
      <c r="H213" s="184"/>
    </row>
    <row r="214" spans="1:8" x14ac:dyDescent="0.35">
      <c r="A214">
        <v>200</v>
      </c>
      <c r="B214" t="s">
        <v>20</v>
      </c>
      <c r="C214" s="5">
        <v>8.4255620547325147E-2</v>
      </c>
      <c r="D214">
        <f t="shared" si="10"/>
        <v>210</v>
      </c>
      <c r="E214" s="6" t="e">
        <f t="shared" si="9"/>
        <v>#N/A</v>
      </c>
      <c r="F214" s="7">
        <v>0</v>
      </c>
      <c r="G214" s="184"/>
      <c r="H214" s="184"/>
    </row>
    <row r="215" spans="1:8" x14ac:dyDescent="0.35">
      <c r="A215">
        <v>988</v>
      </c>
      <c r="B215" t="s">
        <v>350</v>
      </c>
      <c r="C215" s="5">
        <v>8.3328352237727527E-2</v>
      </c>
      <c r="D215">
        <f t="shared" si="10"/>
        <v>211</v>
      </c>
      <c r="E215" s="6" t="e">
        <f t="shared" si="9"/>
        <v>#N/A</v>
      </c>
      <c r="F215" s="7">
        <v>0</v>
      </c>
      <c r="G215" s="184"/>
      <c r="H215" s="184"/>
    </row>
    <row r="216" spans="1:8" x14ac:dyDescent="0.35">
      <c r="A216">
        <v>189</v>
      </c>
      <c r="B216" t="s">
        <v>360</v>
      </c>
      <c r="C216" s="5">
        <v>8.1948478184696277E-2</v>
      </c>
      <c r="D216">
        <f t="shared" si="10"/>
        <v>212</v>
      </c>
      <c r="E216" s="6" t="e">
        <f t="shared" si="9"/>
        <v>#N/A</v>
      </c>
      <c r="F216" s="7">
        <v>0</v>
      </c>
      <c r="G216" s="184"/>
      <c r="H216" s="184"/>
    </row>
    <row r="217" spans="1:8" x14ac:dyDescent="0.35">
      <c r="A217">
        <v>737</v>
      </c>
      <c r="B217" t="s">
        <v>318</v>
      </c>
      <c r="C217" s="5">
        <v>7.9264719966247829E-2</v>
      </c>
      <c r="D217">
        <f t="shared" si="10"/>
        <v>213</v>
      </c>
      <c r="E217" s="6" t="e">
        <f t="shared" si="9"/>
        <v>#N/A</v>
      </c>
      <c r="F217" s="7">
        <v>0</v>
      </c>
      <c r="G217" s="184"/>
      <c r="H217" s="184"/>
    </row>
    <row r="218" spans="1:8" x14ac:dyDescent="0.35">
      <c r="A218">
        <v>85</v>
      </c>
      <c r="B218" t="s">
        <v>248</v>
      </c>
      <c r="C218" s="5">
        <v>7.7881034941407426E-2</v>
      </c>
      <c r="D218">
        <f t="shared" si="10"/>
        <v>214</v>
      </c>
      <c r="E218" s="6" t="e">
        <f t="shared" si="9"/>
        <v>#N/A</v>
      </c>
      <c r="F218" s="7">
        <v>0</v>
      </c>
      <c r="G218" s="184"/>
      <c r="H218" s="184"/>
    </row>
    <row r="219" spans="1:8" x14ac:dyDescent="0.35">
      <c r="A219">
        <v>396</v>
      </c>
      <c r="B219" t="s">
        <v>141</v>
      </c>
      <c r="C219" s="5">
        <v>7.4580173359630547E-2</v>
      </c>
      <c r="D219">
        <f t="shared" si="10"/>
        <v>215</v>
      </c>
      <c r="E219" s="6" t="e">
        <f t="shared" si="9"/>
        <v>#N/A</v>
      </c>
      <c r="F219" s="7">
        <v>0</v>
      </c>
      <c r="G219" s="184"/>
      <c r="H219" s="184"/>
    </row>
    <row r="220" spans="1:8" x14ac:dyDescent="0.35">
      <c r="A220">
        <v>797</v>
      </c>
      <c r="B220" t="s">
        <v>155</v>
      </c>
      <c r="C220" s="5">
        <v>7.3585763481855151E-2</v>
      </c>
      <c r="D220">
        <f t="shared" si="10"/>
        <v>216</v>
      </c>
      <c r="E220" s="6" t="e">
        <f t="shared" si="9"/>
        <v>#N/A</v>
      </c>
      <c r="F220" s="7">
        <v>0</v>
      </c>
      <c r="G220" s="184"/>
      <c r="H220" s="184"/>
    </row>
    <row r="221" spans="1:8" x14ac:dyDescent="0.35">
      <c r="A221">
        <v>1992</v>
      </c>
      <c r="B221" t="s">
        <v>685</v>
      </c>
      <c r="C221" s="5">
        <v>7.199868783901113E-2</v>
      </c>
      <c r="D221">
        <f t="shared" si="10"/>
        <v>217</v>
      </c>
      <c r="E221" s="6" t="e">
        <f t="shared" si="9"/>
        <v>#N/A</v>
      </c>
      <c r="F221" s="7">
        <v>0</v>
      </c>
      <c r="G221" s="184"/>
      <c r="H221" s="184"/>
    </row>
    <row r="222" spans="1:8" x14ac:dyDescent="0.35">
      <c r="A222">
        <v>1952</v>
      </c>
      <c r="B222" t="s">
        <v>214</v>
      </c>
      <c r="C222" s="5">
        <v>6.816143255493709E-2</v>
      </c>
      <c r="D222">
        <f t="shared" si="10"/>
        <v>218</v>
      </c>
      <c r="E222" s="6" t="e">
        <f t="shared" si="9"/>
        <v>#N/A</v>
      </c>
      <c r="F222" s="7">
        <v>0</v>
      </c>
      <c r="G222" s="184"/>
      <c r="H222" s="184"/>
    </row>
    <row r="223" spans="1:8" x14ac:dyDescent="0.35">
      <c r="A223" s="144">
        <v>946</v>
      </c>
      <c r="B223" t="s">
        <v>222</v>
      </c>
      <c r="C223" s="5">
        <v>6.4387933988392015E-2</v>
      </c>
      <c r="D223">
        <f t="shared" si="10"/>
        <v>219</v>
      </c>
      <c r="E223" s="6" t="e">
        <f t="shared" si="9"/>
        <v>#N/A</v>
      </c>
      <c r="F223" s="7">
        <v>0</v>
      </c>
      <c r="G223" s="184"/>
      <c r="H223" s="184"/>
    </row>
    <row r="224" spans="1:8" x14ac:dyDescent="0.35">
      <c r="A224">
        <v>294</v>
      </c>
      <c r="B224" t="s">
        <v>365</v>
      </c>
      <c r="C224" s="5">
        <v>6.3083340570098165E-2</v>
      </c>
      <c r="D224">
        <f t="shared" si="10"/>
        <v>220</v>
      </c>
      <c r="E224" s="6" t="e">
        <f t="shared" si="9"/>
        <v>#N/A</v>
      </c>
      <c r="F224" s="7">
        <v>0</v>
      </c>
      <c r="G224" s="184"/>
      <c r="H224" s="184"/>
    </row>
    <row r="225" spans="1:8" x14ac:dyDescent="0.35">
      <c r="A225">
        <v>275</v>
      </c>
      <c r="B225" t="s">
        <v>269</v>
      </c>
      <c r="C225" s="5">
        <v>6.1419006432153589E-2</v>
      </c>
      <c r="D225">
        <f t="shared" si="10"/>
        <v>221</v>
      </c>
      <c r="E225" s="6" t="e">
        <f t="shared" si="9"/>
        <v>#N/A</v>
      </c>
      <c r="F225" s="7">
        <v>0</v>
      </c>
      <c r="G225" s="184"/>
      <c r="H225" s="184"/>
    </row>
    <row r="226" spans="1:8" x14ac:dyDescent="0.35">
      <c r="A226">
        <v>164</v>
      </c>
      <c r="B226" t="s">
        <v>153</v>
      </c>
      <c r="C226" s="5">
        <v>6.134029585796788E-2</v>
      </c>
      <c r="D226">
        <f t="shared" si="10"/>
        <v>222</v>
      </c>
      <c r="E226" s="6" t="e">
        <f t="shared" si="9"/>
        <v>#N/A</v>
      </c>
      <c r="F226" s="7">
        <v>0</v>
      </c>
      <c r="G226" s="184"/>
      <c r="H226" s="184"/>
    </row>
    <row r="227" spans="1:8" x14ac:dyDescent="0.35">
      <c r="A227">
        <v>809</v>
      </c>
      <c r="B227" t="s">
        <v>198</v>
      </c>
      <c r="C227" s="5">
        <v>5.9808033881502645E-2</v>
      </c>
      <c r="D227">
        <f t="shared" si="10"/>
        <v>223</v>
      </c>
      <c r="E227" s="6" t="e">
        <f t="shared" si="9"/>
        <v>#N/A</v>
      </c>
      <c r="F227" s="7">
        <v>0</v>
      </c>
      <c r="G227" s="184"/>
      <c r="H227" s="184"/>
    </row>
    <row r="228" spans="1:8" x14ac:dyDescent="0.35">
      <c r="A228">
        <v>687</v>
      </c>
      <c r="B228" t="s">
        <v>211</v>
      </c>
      <c r="C228" s="5">
        <v>5.8659309515997883E-2</v>
      </c>
      <c r="D228">
        <f t="shared" si="10"/>
        <v>224</v>
      </c>
      <c r="E228" s="6" t="e">
        <f t="shared" si="9"/>
        <v>#N/A</v>
      </c>
      <c r="F228" s="7">
        <v>0</v>
      </c>
      <c r="G228" s="184"/>
      <c r="H228" s="184"/>
    </row>
    <row r="229" spans="1:8" x14ac:dyDescent="0.35">
      <c r="A229">
        <v>489</v>
      </c>
      <c r="B229" t="s">
        <v>30</v>
      </c>
      <c r="C229" s="5">
        <v>5.8283399395180804E-2</v>
      </c>
      <c r="D229">
        <f t="shared" si="10"/>
        <v>225</v>
      </c>
      <c r="E229" s="6" t="e">
        <f t="shared" si="9"/>
        <v>#N/A</v>
      </c>
      <c r="F229" s="7">
        <v>0</v>
      </c>
      <c r="G229" s="184"/>
      <c r="H229" s="184"/>
    </row>
    <row r="230" spans="1:8" x14ac:dyDescent="0.35">
      <c r="A230">
        <v>772</v>
      </c>
      <c r="B230" t="s">
        <v>103</v>
      </c>
      <c r="C230" s="5">
        <v>5.7237524111678879E-2</v>
      </c>
      <c r="D230">
        <f t="shared" si="10"/>
        <v>226</v>
      </c>
      <c r="E230" s="6" t="e">
        <f t="shared" si="9"/>
        <v>#N/A</v>
      </c>
      <c r="F230" s="7">
        <v>0</v>
      </c>
      <c r="G230" s="184"/>
      <c r="H230" s="184"/>
    </row>
    <row r="231" spans="1:8" x14ac:dyDescent="0.35">
      <c r="A231">
        <v>168</v>
      </c>
      <c r="B231" t="s">
        <v>201</v>
      </c>
      <c r="C231" s="5">
        <v>5.6751672098690586E-2</v>
      </c>
      <c r="D231">
        <f t="shared" si="10"/>
        <v>227</v>
      </c>
      <c r="E231" s="6" t="e">
        <f t="shared" si="9"/>
        <v>#N/A</v>
      </c>
      <c r="F231" s="7">
        <v>0</v>
      </c>
      <c r="G231" s="184"/>
      <c r="H231" s="184"/>
    </row>
    <row r="232" spans="1:8" x14ac:dyDescent="0.35">
      <c r="A232">
        <v>274</v>
      </c>
      <c r="B232" t="s">
        <v>266</v>
      </c>
      <c r="C232" s="5">
        <v>5.6673785840860157E-2</v>
      </c>
      <c r="D232">
        <f t="shared" si="10"/>
        <v>228</v>
      </c>
      <c r="E232" s="6" t="e">
        <f t="shared" si="9"/>
        <v>#N/A</v>
      </c>
      <c r="F232" s="7">
        <v>0</v>
      </c>
      <c r="G232" s="184"/>
      <c r="H232" s="184"/>
    </row>
    <row r="233" spans="1:8" x14ac:dyDescent="0.35">
      <c r="A233">
        <v>1892</v>
      </c>
      <c r="B233" t="s">
        <v>380</v>
      </c>
      <c r="C233" s="5">
        <v>5.3853005513385163E-2</v>
      </c>
      <c r="D233">
        <f t="shared" si="10"/>
        <v>229</v>
      </c>
      <c r="E233" s="6" t="e">
        <f t="shared" si="9"/>
        <v>#N/A</v>
      </c>
      <c r="F233" s="7">
        <v>0</v>
      </c>
      <c r="G233" s="184"/>
      <c r="H233" s="184"/>
    </row>
    <row r="234" spans="1:8" x14ac:dyDescent="0.35">
      <c r="A234">
        <v>1771</v>
      </c>
      <c r="B234" t="s">
        <v>114</v>
      </c>
      <c r="C234" s="5">
        <v>5.3348824339823943E-2</v>
      </c>
      <c r="D234">
        <f t="shared" si="10"/>
        <v>230</v>
      </c>
      <c r="E234" s="6" t="e">
        <f t="shared" si="9"/>
        <v>#N/A</v>
      </c>
      <c r="F234" s="7">
        <v>0</v>
      </c>
      <c r="G234" s="184"/>
      <c r="H234" s="184"/>
    </row>
    <row r="235" spans="1:8" x14ac:dyDescent="0.35">
      <c r="A235">
        <v>935</v>
      </c>
      <c r="B235" t="s">
        <v>205</v>
      </c>
      <c r="C235" s="5">
        <v>4.928400306560668E-2</v>
      </c>
      <c r="D235">
        <f t="shared" si="10"/>
        <v>231</v>
      </c>
      <c r="E235" s="6" t="e">
        <f t="shared" si="9"/>
        <v>#N/A</v>
      </c>
      <c r="F235" s="7">
        <v>0</v>
      </c>
      <c r="G235" s="184"/>
      <c r="H235" s="184"/>
    </row>
    <row r="236" spans="1:8" x14ac:dyDescent="0.35">
      <c r="A236">
        <v>397</v>
      </c>
      <c r="B236" t="s">
        <v>142</v>
      </c>
      <c r="C236" s="5">
        <v>4.8798579824425252E-2</v>
      </c>
      <c r="D236">
        <f t="shared" si="10"/>
        <v>232</v>
      </c>
      <c r="E236" s="6" t="e">
        <f t="shared" si="9"/>
        <v>#N/A</v>
      </c>
      <c r="F236" s="7">
        <v>0</v>
      </c>
      <c r="G236" s="184"/>
      <c r="H236" s="184"/>
    </row>
    <row r="237" spans="1:8" x14ac:dyDescent="0.35">
      <c r="A237">
        <v>340</v>
      </c>
      <c r="B237" t="s">
        <v>270</v>
      </c>
      <c r="C237" s="5">
        <v>4.799802121885946E-2</v>
      </c>
      <c r="D237">
        <f t="shared" si="10"/>
        <v>233</v>
      </c>
      <c r="E237" s="6" t="e">
        <f t="shared" si="9"/>
        <v>#N/A</v>
      </c>
      <c r="F237" s="7">
        <v>0</v>
      </c>
      <c r="G237" s="184"/>
      <c r="H237" s="184"/>
    </row>
    <row r="238" spans="1:8" x14ac:dyDescent="0.35">
      <c r="A238">
        <v>794</v>
      </c>
      <c r="B238" t="s">
        <v>151</v>
      </c>
      <c r="C238" s="5">
        <v>4.3586709228539293E-2</v>
      </c>
      <c r="D238">
        <f t="shared" si="10"/>
        <v>234</v>
      </c>
      <c r="E238" s="6" t="e">
        <f t="shared" si="9"/>
        <v>#N/A</v>
      </c>
      <c r="F238" s="7">
        <v>0</v>
      </c>
      <c r="G238" s="184"/>
      <c r="H238" s="184"/>
    </row>
    <row r="239" spans="1:8" x14ac:dyDescent="0.35">
      <c r="A239">
        <v>74</v>
      </c>
      <c r="B239" t="s">
        <v>144</v>
      </c>
      <c r="C239" s="5">
        <v>4.0881276158731085E-2</v>
      </c>
      <c r="D239">
        <f t="shared" si="10"/>
        <v>235</v>
      </c>
      <c r="E239" s="6" t="e">
        <f t="shared" si="9"/>
        <v>#N/A</v>
      </c>
      <c r="F239" s="7">
        <v>0</v>
      </c>
      <c r="G239" s="184"/>
      <c r="H239" s="184"/>
    </row>
    <row r="240" spans="1:8" x14ac:dyDescent="0.35">
      <c r="A240">
        <v>848</v>
      </c>
      <c r="B240" t="s">
        <v>297</v>
      </c>
      <c r="C240" s="5">
        <v>4.0756038487363658E-2</v>
      </c>
      <c r="D240">
        <f t="shared" si="10"/>
        <v>236</v>
      </c>
      <c r="E240" s="6" t="e">
        <f t="shared" si="9"/>
        <v>#N/A</v>
      </c>
      <c r="F240" s="7">
        <v>0</v>
      </c>
      <c r="G240" s="184"/>
      <c r="H240" s="184"/>
    </row>
    <row r="241" spans="1:8" x14ac:dyDescent="0.35">
      <c r="A241">
        <v>342</v>
      </c>
      <c r="B241" t="s">
        <v>295</v>
      </c>
      <c r="C241" s="5">
        <v>3.8465669319531957E-2</v>
      </c>
      <c r="D241">
        <f t="shared" si="10"/>
        <v>237</v>
      </c>
      <c r="E241" s="6" t="e">
        <f t="shared" si="9"/>
        <v>#N/A</v>
      </c>
      <c r="F241" s="7">
        <v>0</v>
      </c>
      <c r="G241" s="184"/>
      <c r="H241" s="184"/>
    </row>
    <row r="242" spans="1:8" x14ac:dyDescent="0.35">
      <c r="A242">
        <v>753</v>
      </c>
      <c r="B242" t="s">
        <v>43</v>
      </c>
      <c r="C242" s="5">
        <v>3.0815120831173118E-2</v>
      </c>
      <c r="D242">
        <f t="shared" si="10"/>
        <v>238</v>
      </c>
      <c r="E242" s="6" t="e">
        <f t="shared" si="9"/>
        <v>#N/A</v>
      </c>
      <c r="F242" s="7">
        <v>0</v>
      </c>
      <c r="G242" s="184"/>
      <c r="H242" s="184"/>
    </row>
    <row r="243" spans="1:8" x14ac:dyDescent="0.35">
      <c r="A243">
        <v>1699</v>
      </c>
      <c r="B243" t="s">
        <v>230</v>
      </c>
      <c r="C243" s="5">
        <v>2.803892834691845E-2</v>
      </c>
      <c r="D243">
        <f t="shared" si="10"/>
        <v>239</v>
      </c>
      <c r="E243" s="6" t="e">
        <f t="shared" si="9"/>
        <v>#N/A</v>
      </c>
      <c r="F243" s="7">
        <v>0</v>
      </c>
      <c r="G243" s="184"/>
      <c r="H243" s="184"/>
    </row>
    <row r="244" spans="1:8" x14ac:dyDescent="0.35">
      <c r="A244">
        <v>402</v>
      </c>
      <c r="B244" t="s">
        <v>158</v>
      </c>
      <c r="C244" s="5">
        <v>2.5749826139092932E-2</v>
      </c>
      <c r="D244">
        <f t="shared" si="10"/>
        <v>240</v>
      </c>
      <c r="E244" s="6" t="e">
        <f t="shared" si="9"/>
        <v>#N/A</v>
      </c>
      <c r="F244" s="7">
        <v>0</v>
      </c>
      <c r="G244" s="184"/>
      <c r="H244" s="184"/>
    </row>
    <row r="245" spans="1:8" x14ac:dyDescent="0.35">
      <c r="A245">
        <v>377</v>
      </c>
      <c r="B245" t="s">
        <v>49</v>
      </c>
      <c r="C245" s="5">
        <v>2.4623497452650744E-2</v>
      </c>
      <c r="D245">
        <f t="shared" si="10"/>
        <v>241</v>
      </c>
      <c r="E245" s="6" t="e">
        <f t="shared" si="9"/>
        <v>#N/A</v>
      </c>
      <c r="F245" s="7">
        <v>0</v>
      </c>
      <c r="G245" s="184"/>
      <c r="H245" s="184"/>
    </row>
    <row r="246" spans="1:8" x14ac:dyDescent="0.35">
      <c r="A246">
        <v>303</v>
      </c>
      <c r="B246" t="s">
        <v>93</v>
      </c>
      <c r="C246" s="5">
        <v>1.7842606120659899E-2</v>
      </c>
      <c r="D246">
        <f t="shared" si="10"/>
        <v>242</v>
      </c>
      <c r="E246" s="6" t="e">
        <f t="shared" si="9"/>
        <v>#N/A</v>
      </c>
      <c r="F246" s="7">
        <v>0</v>
      </c>
      <c r="G246" s="184"/>
      <c r="H246" s="184"/>
    </row>
    <row r="247" spans="1:8" x14ac:dyDescent="0.35">
      <c r="A247">
        <v>296</v>
      </c>
      <c r="B247" t="s">
        <v>361</v>
      </c>
      <c r="C247" s="5">
        <v>1.7343424050214499E-2</v>
      </c>
      <c r="D247">
        <f t="shared" si="10"/>
        <v>243</v>
      </c>
      <c r="E247" s="6" t="e">
        <f t="shared" si="9"/>
        <v>#N/A</v>
      </c>
      <c r="F247" s="7">
        <v>0</v>
      </c>
      <c r="G247" s="184"/>
      <c r="H247" s="184"/>
    </row>
    <row r="248" spans="1:8" x14ac:dyDescent="0.35">
      <c r="A248">
        <v>1904</v>
      </c>
      <c r="B248" t="s">
        <v>304</v>
      </c>
      <c r="C248" s="5">
        <v>1.6338929630140608E-2</v>
      </c>
      <c r="D248">
        <f t="shared" si="10"/>
        <v>244</v>
      </c>
      <c r="E248" s="6" t="e">
        <f t="shared" si="9"/>
        <v>#N/A</v>
      </c>
      <c r="F248" s="7">
        <v>0</v>
      </c>
      <c r="G248" s="184"/>
      <c r="H248" s="184"/>
    </row>
    <row r="249" spans="1:8" x14ac:dyDescent="0.35">
      <c r="A249">
        <v>173</v>
      </c>
      <c r="B249" t="s">
        <v>242</v>
      </c>
      <c r="C249" s="5">
        <v>1.5654967494325898E-2</v>
      </c>
      <c r="D249">
        <f t="shared" si="10"/>
        <v>245</v>
      </c>
      <c r="E249" s="6" t="e">
        <f t="shared" si="9"/>
        <v>#N/A</v>
      </c>
      <c r="F249" s="7">
        <v>0</v>
      </c>
      <c r="G249" s="184"/>
      <c r="H249" s="184"/>
    </row>
    <row r="250" spans="1:8" x14ac:dyDescent="0.35">
      <c r="A250" s="144">
        <v>1970</v>
      </c>
      <c r="B250" t="s">
        <v>483</v>
      </c>
      <c r="C250" s="5">
        <v>1.5117768182831297E-2</v>
      </c>
      <c r="D250">
        <f t="shared" si="10"/>
        <v>246</v>
      </c>
      <c r="E250" s="6" t="e">
        <f t="shared" si="9"/>
        <v>#N/A</v>
      </c>
      <c r="F250" s="7">
        <v>0</v>
      </c>
      <c r="G250" s="184"/>
      <c r="H250" s="184"/>
    </row>
    <row r="251" spans="1:8" x14ac:dyDescent="0.35">
      <c r="A251">
        <v>855</v>
      </c>
      <c r="B251" t="s">
        <v>314</v>
      </c>
      <c r="C251" s="5">
        <v>1.3405254258433636E-2</v>
      </c>
      <c r="D251">
        <f t="shared" si="10"/>
        <v>247</v>
      </c>
      <c r="E251" s="6" t="e">
        <f t="shared" si="9"/>
        <v>#N/A</v>
      </c>
      <c r="F251" s="7">
        <v>0</v>
      </c>
      <c r="G251" s="184"/>
      <c r="H251" s="184"/>
    </row>
    <row r="252" spans="1:8" x14ac:dyDescent="0.35">
      <c r="A252">
        <v>603</v>
      </c>
      <c r="B252" t="s">
        <v>273</v>
      </c>
      <c r="C252" s="5">
        <v>1.3279920770388916E-2</v>
      </c>
      <c r="D252">
        <f t="shared" si="10"/>
        <v>248</v>
      </c>
      <c r="E252" s="6" t="e">
        <f t="shared" si="9"/>
        <v>#N/A</v>
      </c>
      <c r="F252" s="7">
        <v>0</v>
      </c>
      <c r="G252" s="184"/>
      <c r="H252" s="184"/>
    </row>
    <row r="253" spans="1:8" x14ac:dyDescent="0.35">
      <c r="A253">
        <v>983</v>
      </c>
      <c r="B253" t="s">
        <v>333</v>
      </c>
      <c r="C253" s="5">
        <v>1.3132346520787009E-2</v>
      </c>
      <c r="D253">
        <f t="shared" si="10"/>
        <v>249</v>
      </c>
      <c r="E253" s="6" t="e">
        <f t="shared" si="9"/>
        <v>#N/A</v>
      </c>
      <c r="F253" s="7">
        <v>0</v>
      </c>
      <c r="G253" s="184"/>
      <c r="H253" s="184"/>
    </row>
    <row r="254" spans="1:8" x14ac:dyDescent="0.35">
      <c r="A254">
        <v>1658</v>
      </c>
      <c r="B254" t="s">
        <v>147</v>
      </c>
      <c r="C254" s="5">
        <v>1.299129303637875E-2</v>
      </c>
      <c r="D254">
        <f t="shared" si="10"/>
        <v>250</v>
      </c>
      <c r="E254" s="6" t="e">
        <f t="shared" si="9"/>
        <v>#N/A</v>
      </c>
      <c r="F254" s="7">
        <v>0</v>
      </c>
      <c r="G254" s="184"/>
      <c r="H254" s="184"/>
    </row>
    <row r="255" spans="1:8" x14ac:dyDescent="0.35">
      <c r="A255">
        <v>72</v>
      </c>
      <c r="B255" t="s">
        <v>139</v>
      </c>
      <c r="C255" s="5">
        <v>1.192916011778223E-2</v>
      </c>
      <c r="D255">
        <f t="shared" si="10"/>
        <v>251</v>
      </c>
      <c r="E255" s="6" t="e">
        <f t="shared" si="9"/>
        <v>#N/A</v>
      </c>
      <c r="F255" s="7">
        <v>0</v>
      </c>
      <c r="G255" s="184"/>
      <c r="H255" s="184"/>
    </row>
    <row r="256" spans="1:8" x14ac:dyDescent="0.35">
      <c r="A256">
        <v>153</v>
      </c>
      <c r="B256" t="s">
        <v>107</v>
      </c>
      <c r="C256" s="5">
        <v>1.1821758077025358E-2</v>
      </c>
      <c r="D256">
        <f t="shared" si="10"/>
        <v>252</v>
      </c>
      <c r="E256" s="6" t="e">
        <f t="shared" si="9"/>
        <v>#N/A</v>
      </c>
      <c r="F256" s="7">
        <v>0</v>
      </c>
      <c r="G256" s="184"/>
      <c r="H256" s="184"/>
    </row>
    <row r="257" spans="1:8" x14ac:dyDescent="0.35">
      <c r="A257">
        <v>546</v>
      </c>
      <c r="B257" t="s">
        <v>188</v>
      </c>
      <c r="C257" s="5">
        <v>1.069065765672593E-2</v>
      </c>
      <c r="D257">
        <f t="shared" si="10"/>
        <v>253</v>
      </c>
      <c r="E257" s="6" t="e">
        <f t="shared" si="9"/>
        <v>#N/A</v>
      </c>
      <c r="F257" s="7">
        <v>0</v>
      </c>
      <c r="G257" s="184"/>
      <c r="H257" s="184"/>
    </row>
    <row r="258" spans="1:8" x14ac:dyDescent="0.35">
      <c r="A258">
        <v>356</v>
      </c>
      <c r="B258" t="s">
        <v>224</v>
      </c>
      <c r="C258" s="5">
        <v>9.7623057416646158E-3</v>
      </c>
      <c r="D258">
        <f t="shared" si="10"/>
        <v>254</v>
      </c>
      <c r="E258" s="6" t="e">
        <f t="shared" si="9"/>
        <v>#N/A</v>
      </c>
      <c r="F258" s="7">
        <v>0</v>
      </c>
      <c r="G258" s="184"/>
      <c r="H258" s="184"/>
    </row>
    <row r="259" spans="1:8" x14ac:dyDescent="0.35">
      <c r="A259">
        <v>299</v>
      </c>
      <c r="B259" t="s">
        <v>1</v>
      </c>
      <c r="C259" s="5">
        <v>6.5533405675673537E-3</v>
      </c>
      <c r="D259">
        <f t="shared" si="10"/>
        <v>255</v>
      </c>
      <c r="E259" s="6" t="e">
        <f t="shared" si="9"/>
        <v>#N/A</v>
      </c>
      <c r="F259" s="7">
        <v>0</v>
      </c>
      <c r="G259" s="184"/>
      <c r="H259" s="184"/>
    </row>
    <row r="260" spans="1:8" x14ac:dyDescent="0.35">
      <c r="A260">
        <v>880</v>
      </c>
      <c r="B260" t="s">
        <v>368</v>
      </c>
      <c r="C260" s="5">
        <v>5.2520221742356115E-3</v>
      </c>
      <c r="D260">
        <f t="shared" si="10"/>
        <v>256</v>
      </c>
      <c r="E260" s="6" t="e">
        <f t="shared" si="9"/>
        <v>#N/A</v>
      </c>
      <c r="F260" s="7">
        <v>0</v>
      </c>
      <c r="G260" s="184"/>
      <c r="H260" s="184"/>
    </row>
    <row r="261" spans="1:8" x14ac:dyDescent="0.35">
      <c r="A261">
        <v>1940</v>
      </c>
      <c r="B261" t="s">
        <v>75</v>
      </c>
      <c r="C261" s="5">
        <v>1.0535130175039075E-3</v>
      </c>
      <c r="D261">
        <f t="shared" si="10"/>
        <v>257</v>
      </c>
      <c r="E261" s="6" t="e">
        <f t="shared" ref="E261:E324" si="11">IF(D261=$F$2,C261,NA())</f>
        <v>#N/A</v>
      </c>
      <c r="F261" s="7">
        <v>0</v>
      </c>
      <c r="G261" s="184"/>
      <c r="H261" s="184"/>
    </row>
    <row r="262" spans="1:8" x14ac:dyDescent="0.35">
      <c r="A262">
        <v>384</v>
      </c>
      <c r="B262" t="s">
        <v>84</v>
      </c>
      <c r="C262" s="5">
        <v>2.4402321434216043E-4</v>
      </c>
      <c r="D262">
        <f t="shared" si="10"/>
        <v>258</v>
      </c>
      <c r="E262" s="6" t="e">
        <f t="shared" si="11"/>
        <v>#N/A</v>
      </c>
      <c r="F262" s="7">
        <v>0</v>
      </c>
      <c r="G262" s="184"/>
      <c r="H262" s="184"/>
    </row>
    <row r="263" spans="1:8" x14ac:dyDescent="0.35">
      <c r="A263">
        <v>1586</v>
      </c>
      <c r="B263" t="s">
        <v>246</v>
      </c>
      <c r="C263" s="5">
        <v>-1.2879003937706604E-3</v>
      </c>
      <c r="D263">
        <f t="shared" si="10"/>
        <v>259</v>
      </c>
      <c r="E263" s="6" t="e">
        <f t="shared" si="11"/>
        <v>#N/A</v>
      </c>
      <c r="F263" s="7">
        <v>0</v>
      </c>
      <c r="G263" s="184"/>
      <c r="H263" s="184"/>
    </row>
    <row r="264" spans="1:8" x14ac:dyDescent="0.35">
      <c r="A264">
        <v>1681</v>
      </c>
      <c r="B264" t="s">
        <v>52</v>
      </c>
      <c r="C264" s="5">
        <v>-1.4652486822492748E-3</v>
      </c>
      <c r="D264">
        <f t="shared" si="10"/>
        <v>260</v>
      </c>
      <c r="E264" s="6" t="e">
        <f t="shared" si="11"/>
        <v>#N/A</v>
      </c>
      <c r="F264" s="7">
        <v>0</v>
      </c>
      <c r="G264" s="184"/>
      <c r="H264" s="184"/>
    </row>
    <row r="265" spans="1:8" x14ac:dyDescent="0.35">
      <c r="A265">
        <v>826</v>
      </c>
      <c r="B265" t="s">
        <v>247</v>
      </c>
      <c r="C265" s="5">
        <v>-1.7545039135735089E-3</v>
      </c>
      <c r="D265">
        <f t="shared" si="10"/>
        <v>261</v>
      </c>
      <c r="E265" s="6" t="e">
        <f t="shared" si="11"/>
        <v>#N/A</v>
      </c>
      <c r="F265" s="7">
        <v>0</v>
      </c>
      <c r="G265" s="184"/>
      <c r="H265" s="184"/>
    </row>
    <row r="266" spans="1:8" x14ac:dyDescent="0.35">
      <c r="A266">
        <v>1724</v>
      </c>
      <c r="B266" t="s">
        <v>37</v>
      </c>
      <c r="C266" s="5">
        <v>-1.9195308877468019E-3</v>
      </c>
      <c r="D266">
        <f t="shared" si="10"/>
        <v>262</v>
      </c>
      <c r="E266" s="6" t="e">
        <f t="shared" si="11"/>
        <v>#N/A</v>
      </c>
      <c r="F266" s="7">
        <v>0</v>
      </c>
      <c r="G266" s="184"/>
      <c r="H266" s="184"/>
    </row>
    <row r="267" spans="1:8" x14ac:dyDescent="0.35">
      <c r="A267">
        <v>1731</v>
      </c>
      <c r="B267" t="s">
        <v>213</v>
      </c>
      <c r="C267" s="5">
        <v>-3.5280192809929536E-3</v>
      </c>
      <c r="D267">
        <f t="shared" si="10"/>
        <v>263</v>
      </c>
      <c r="E267" s="6" t="e">
        <f t="shared" si="11"/>
        <v>#N/A</v>
      </c>
      <c r="F267" s="7">
        <v>0</v>
      </c>
      <c r="G267" s="184"/>
      <c r="H267" s="184"/>
    </row>
    <row r="268" spans="1:8" x14ac:dyDescent="0.35">
      <c r="A268">
        <v>88</v>
      </c>
      <c r="B268" t="s">
        <v>283</v>
      </c>
      <c r="C268" s="5">
        <v>-3.787558874827633E-3</v>
      </c>
      <c r="D268">
        <f t="shared" si="10"/>
        <v>264</v>
      </c>
      <c r="E268" s="6" t="e">
        <f t="shared" si="11"/>
        <v>#N/A</v>
      </c>
      <c r="F268" s="7">
        <v>0</v>
      </c>
      <c r="G268" s="184"/>
      <c r="H268" s="184"/>
    </row>
    <row r="269" spans="1:8" x14ac:dyDescent="0.35">
      <c r="A269">
        <v>858</v>
      </c>
      <c r="B269" t="s">
        <v>327</v>
      </c>
      <c r="C269" s="5">
        <v>-4.5894321957223472E-3</v>
      </c>
      <c r="D269">
        <f t="shared" si="10"/>
        <v>265</v>
      </c>
      <c r="E269" s="6" t="e">
        <f t="shared" si="11"/>
        <v>#N/A</v>
      </c>
      <c r="F269" s="7">
        <v>0</v>
      </c>
      <c r="G269" s="184"/>
      <c r="H269" s="184"/>
    </row>
    <row r="270" spans="1:8" x14ac:dyDescent="0.35">
      <c r="A270">
        <v>439</v>
      </c>
      <c r="B270" t="s">
        <v>262</v>
      </c>
      <c r="C270" s="5">
        <v>-4.8764206139202976E-3</v>
      </c>
      <c r="D270">
        <f t="shared" si="10"/>
        <v>266</v>
      </c>
      <c r="E270" s="6" t="e">
        <f t="shared" si="11"/>
        <v>#N/A</v>
      </c>
      <c r="F270" s="7">
        <v>0</v>
      </c>
      <c r="G270" s="184"/>
      <c r="H270" s="184"/>
    </row>
    <row r="271" spans="1:8" x14ac:dyDescent="0.35">
      <c r="A271">
        <v>1701</v>
      </c>
      <c r="B271" t="s">
        <v>354</v>
      </c>
      <c r="C271" s="5">
        <v>-5.0855001211011375E-3</v>
      </c>
      <c r="D271">
        <f t="shared" si="10"/>
        <v>267</v>
      </c>
      <c r="E271" s="6" t="e">
        <f t="shared" si="11"/>
        <v>#N/A</v>
      </c>
      <c r="F271" s="7">
        <v>0</v>
      </c>
      <c r="G271" s="184"/>
      <c r="H271" s="184"/>
    </row>
    <row r="272" spans="1:8" x14ac:dyDescent="0.35">
      <c r="A272">
        <v>1926</v>
      </c>
      <c r="B272" t="s">
        <v>261</v>
      </c>
      <c r="C272" s="5">
        <v>-7.7010454084415342E-3</v>
      </c>
      <c r="D272">
        <f t="shared" si="10"/>
        <v>268</v>
      </c>
      <c r="E272" s="6" t="e">
        <f t="shared" si="11"/>
        <v>#N/A</v>
      </c>
      <c r="F272" s="7">
        <v>0</v>
      </c>
      <c r="G272" s="184"/>
      <c r="H272" s="184"/>
    </row>
    <row r="273" spans="1:8" x14ac:dyDescent="0.35">
      <c r="A273">
        <v>796</v>
      </c>
      <c r="B273" t="s">
        <v>287</v>
      </c>
      <c r="C273" s="5">
        <v>-1.1544445850654287E-2</v>
      </c>
      <c r="D273">
        <f t="shared" si="10"/>
        <v>269</v>
      </c>
      <c r="E273" s="6" t="e">
        <f t="shared" si="11"/>
        <v>#N/A</v>
      </c>
      <c r="F273" s="7">
        <v>0</v>
      </c>
      <c r="G273" s="184"/>
      <c r="H273" s="184"/>
    </row>
    <row r="274" spans="1:8" x14ac:dyDescent="0.35">
      <c r="A274">
        <v>400</v>
      </c>
      <c r="B274" t="s">
        <v>81</v>
      </c>
      <c r="C274" s="5">
        <v>-1.1808587387041885E-2</v>
      </c>
      <c r="D274">
        <f t="shared" si="10"/>
        <v>270</v>
      </c>
      <c r="E274" s="6" t="e">
        <f t="shared" si="11"/>
        <v>#N/A</v>
      </c>
      <c r="F274" s="7">
        <v>0</v>
      </c>
      <c r="G274" s="184"/>
      <c r="H274" s="184"/>
    </row>
    <row r="275" spans="1:8" x14ac:dyDescent="0.35">
      <c r="A275">
        <v>1895</v>
      </c>
      <c r="B275" t="s">
        <v>240</v>
      </c>
      <c r="C275" s="5">
        <v>-1.3158016052427036E-2</v>
      </c>
      <c r="D275">
        <f t="shared" si="10"/>
        <v>271</v>
      </c>
      <c r="E275" s="6" t="e">
        <f t="shared" si="11"/>
        <v>#N/A</v>
      </c>
      <c r="F275" s="7">
        <v>0</v>
      </c>
      <c r="G275" s="184"/>
      <c r="H275" s="184"/>
    </row>
    <row r="276" spans="1:8" x14ac:dyDescent="0.35">
      <c r="A276">
        <v>37</v>
      </c>
      <c r="B276" t="s">
        <v>298</v>
      </c>
      <c r="C276" s="5">
        <v>-1.344882045309174E-2</v>
      </c>
      <c r="D276">
        <f t="shared" ref="D276:D339" si="12">D275+1</f>
        <v>272</v>
      </c>
      <c r="E276" s="6" t="e">
        <f t="shared" si="11"/>
        <v>#N/A</v>
      </c>
      <c r="F276" s="7">
        <v>0</v>
      </c>
      <c r="G276" s="184"/>
      <c r="H276" s="184"/>
    </row>
    <row r="277" spans="1:8" x14ac:dyDescent="0.35">
      <c r="A277">
        <v>957</v>
      </c>
      <c r="B277" t="s">
        <v>275</v>
      </c>
      <c r="C277" s="5">
        <v>-1.4053015515262505E-2</v>
      </c>
      <c r="D277">
        <f t="shared" si="12"/>
        <v>273</v>
      </c>
      <c r="E277" s="6" t="e">
        <f t="shared" si="11"/>
        <v>#N/A</v>
      </c>
      <c r="F277" s="7">
        <v>0</v>
      </c>
      <c r="G277" s="184"/>
      <c r="H277" s="184"/>
    </row>
    <row r="278" spans="1:8" x14ac:dyDescent="0.35">
      <c r="A278">
        <v>1891</v>
      </c>
      <c r="B278" t="s">
        <v>73</v>
      </c>
      <c r="C278" s="5">
        <v>-1.4638778105931826E-2</v>
      </c>
      <c r="D278">
        <f t="shared" si="12"/>
        <v>274</v>
      </c>
      <c r="E278" s="6" t="e">
        <f t="shared" si="11"/>
        <v>#N/A</v>
      </c>
      <c r="F278" s="7">
        <v>0</v>
      </c>
      <c r="G278" s="184"/>
      <c r="H278" s="184"/>
    </row>
    <row r="279" spans="1:8" x14ac:dyDescent="0.35">
      <c r="A279">
        <v>479</v>
      </c>
      <c r="B279" t="s">
        <v>371</v>
      </c>
      <c r="C279" s="5">
        <v>-1.5910491612416373E-2</v>
      </c>
      <c r="D279">
        <f t="shared" si="12"/>
        <v>275</v>
      </c>
      <c r="E279" s="6" t="e">
        <f t="shared" si="11"/>
        <v>#N/A</v>
      </c>
      <c r="F279" s="7">
        <v>0</v>
      </c>
      <c r="G279" s="184"/>
      <c r="H279" s="184"/>
    </row>
    <row r="280" spans="1:8" x14ac:dyDescent="0.35">
      <c r="A280">
        <v>47</v>
      </c>
      <c r="B280" t="s">
        <v>328</v>
      </c>
      <c r="C280" s="5">
        <v>-1.8972796770623815E-2</v>
      </c>
      <c r="D280">
        <f t="shared" si="12"/>
        <v>276</v>
      </c>
      <c r="E280" s="6" t="e">
        <f t="shared" si="11"/>
        <v>#N/A</v>
      </c>
      <c r="F280" s="7">
        <v>0</v>
      </c>
      <c r="G280" s="184"/>
      <c r="H280" s="184"/>
    </row>
    <row r="281" spans="1:8" x14ac:dyDescent="0.35">
      <c r="A281">
        <v>392</v>
      </c>
      <c r="B281" t="s">
        <v>131</v>
      </c>
      <c r="C281" s="5">
        <v>-2.0921644711307554E-2</v>
      </c>
      <c r="D281">
        <f t="shared" si="12"/>
        <v>277</v>
      </c>
      <c r="E281" s="6" t="e">
        <f t="shared" si="11"/>
        <v>#N/A</v>
      </c>
      <c r="F281" s="7">
        <v>0</v>
      </c>
      <c r="G281" s="184"/>
      <c r="H281" s="184"/>
    </row>
    <row r="282" spans="1:8" x14ac:dyDescent="0.35">
      <c r="A282">
        <v>141</v>
      </c>
      <c r="B282" t="s">
        <v>474</v>
      </c>
      <c r="C282" s="5">
        <v>-2.0970595171274087E-2</v>
      </c>
      <c r="D282">
        <f t="shared" si="12"/>
        <v>278</v>
      </c>
      <c r="E282" s="6" t="e">
        <f t="shared" si="11"/>
        <v>#N/A</v>
      </c>
      <c r="F282" s="7">
        <v>0</v>
      </c>
      <c r="G282" s="184"/>
      <c r="H282" s="184"/>
    </row>
    <row r="283" spans="1:8" x14ac:dyDescent="0.35">
      <c r="A283">
        <v>1708</v>
      </c>
      <c r="B283" t="s">
        <v>302</v>
      </c>
      <c r="C283" s="5">
        <v>-2.1345374017464887E-2</v>
      </c>
      <c r="D283">
        <f t="shared" si="12"/>
        <v>279</v>
      </c>
      <c r="E283" s="6" t="e">
        <f t="shared" si="11"/>
        <v>#N/A</v>
      </c>
      <c r="F283" s="7">
        <v>0</v>
      </c>
      <c r="G283" s="184"/>
      <c r="H283" s="184"/>
    </row>
    <row r="284" spans="1:8" x14ac:dyDescent="0.35">
      <c r="A284">
        <v>473</v>
      </c>
      <c r="B284" t="s">
        <v>373</v>
      </c>
      <c r="C284" s="5">
        <v>-2.1531437007602083E-2</v>
      </c>
      <c r="D284">
        <f t="shared" si="12"/>
        <v>280</v>
      </c>
      <c r="E284" s="6" t="e">
        <f t="shared" si="11"/>
        <v>#N/A</v>
      </c>
      <c r="F284" s="7">
        <v>0</v>
      </c>
      <c r="G284" s="184"/>
      <c r="H284" s="184"/>
    </row>
    <row r="285" spans="1:8" x14ac:dyDescent="0.35">
      <c r="A285">
        <v>938</v>
      </c>
      <c r="B285" t="s">
        <v>208</v>
      </c>
      <c r="C285" s="5">
        <v>-2.1853177296189574E-2</v>
      </c>
      <c r="D285">
        <f t="shared" si="12"/>
        <v>281</v>
      </c>
      <c r="E285" s="6" t="e">
        <f t="shared" si="11"/>
        <v>#N/A</v>
      </c>
      <c r="F285" s="7">
        <v>0</v>
      </c>
      <c r="G285" s="184"/>
      <c r="H285" s="184"/>
    </row>
    <row r="286" spans="1:8" x14ac:dyDescent="0.35">
      <c r="A286">
        <v>202</v>
      </c>
      <c r="B286" t="s">
        <v>24</v>
      </c>
      <c r="C286" s="5">
        <v>-2.3697799461291864E-2</v>
      </c>
      <c r="D286">
        <f t="shared" si="12"/>
        <v>282</v>
      </c>
      <c r="E286" s="6" t="e">
        <f t="shared" si="11"/>
        <v>#N/A</v>
      </c>
      <c r="F286" s="7">
        <v>0</v>
      </c>
      <c r="G286" s="184"/>
      <c r="H286" s="184"/>
    </row>
    <row r="287" spans="1:8" x14ac:dyDescent="0.35">
      <c r="A287">
        <v>965</v>
      </c>
      <c r="B287" t="s">
        <v>288</v>
      </c>
      <c r="C287" s="5">
        <v>-2.6280360332903676E-2</v>
      </c>
      <c r="D287">
        <f t="shared" si="12"/>
        <v>283</v>
      </c>
      <c r="E287" s="6" t="e">
        <f t="shared" si="11"/>
        <v>#N/A</v>
      </c>
      <c r="F287" s="7">
        <v>0</v>
      </c>
      <c r="G287" s="184"/>
      <c r="H287" s="184"/>
    </row>
    <row r="288" spans="1:8" x14ac:dyDescent="0.35">
      <c r="A288">
        <v>106</v>
      </c>
      <c r="B288" t="s">
        <v>25</v>
      </c>
      <c r="C288" s="5">
        <v>-2.7617681857071405E-2</v>
      </c>
      <c r="D288">
        <f t="shared" si="12"/>
        <v>284</v>
      </c>
      <c r="E288" s="6" t="e">
        <f t="shared" si="11"/>
        <v>#N/A</v>
      </c>
      <c r="F288" s="7">
        <v>0</v>
      </c>
      <c r="G288" s="184"/>
      <c r="H288" s="184"/>
    </row>
    <row r="289" spans="1:8" x14ac:dyDescent="0.35">
      <c r="A289">
        <v>98</v>
      </c>
      <c r="B289" t="s">
        <v>358</v>
      </c>
      <c r="C289" s="5">
        <v>-2.8446101441117942E-2</v>
      </c>
      <c r="D289">
        <f t="shared" si="12"/>
        <v>285</v>
      </c>
      <c r="E289" s="6" t="e">
        <f t="shared" si="11"/>
        <v>#N/A</v>
      </c>
      <c r="F289" s="7">
        <v>0</v>
      </c>
      <c r="G289" s="184"/>
      <c r="H289" s="184"/>
    </row>
    <row r="290" spans="1:8" x14ac:dyDescent="0.35">
      <c r="A290">
        <v>847</v>
      </c>
      <c r="B290" t="s">
        <v>296</v>
      </c>
      <c r="C290" s="5">
        <v>-3.0565881365515319E-2</v>
      </c>
      <c r="D290">
        <f t="shared" si="12"/>
        <v>286</v>
      </c>
      <c r="E290" s="6" t="e">
        <f t="shared" si="11"/>
        <v>#N/A</v>
      </c>
      <c r="F290" s="7">
        <v>0</v>
      </c>
      <c r="G290" s="184"/>
      <c r="H290" s="184"/>
    </row>
    <row r="291" spans="1:8" x14ac:dyDescent="0.35">
      <c r="A291">
        <v>893</v>
      </c>
      <c r="B291" t="s">
        <v>38</v>
      </c>
      <c r="C291" s="5">
        <v>-3.0674263322957432E-2</v>
      </c>
      <c r="D291">
        <f t="shared" si="12"/>
        <v>287</v>
      </c>
      <c r="E291" s="6" t="e">
        <f t="shared" si="11"/>
        <v>#N/A</v>
      </c>
      <c r="F291" s="7">
        <v>0</v>
      </c>
      <c r="G291" s="184"/>
      <c r="H291" s="184"/>
    </row>
    <row r="292" spans="1:8" x14ac:dyDescent="0.35">
      <c r="A292">
        <v>1641</v>
      </c>
      <c r="B292" t="s">
        <v>203</v>
      </c>
      <c r="C292" s="5">
        <v>-3.244005677893573E-2</v>
      </c>
      <c r="D292">
        <f t="shared" si="12"/>
        <v>288</v>
      </c>
      <c r="E292" s="6" t="e">
        <f t="shared" si="11"/>
        <v>#N/A</v>
      </c>
      <c r="F292" s="7">
        <v>0</v>
      </c>
      <c r="G292" s="184"/>
      <c r="H292" s="184"/>
    </row>
    <row r="293" spans="1:8" x14ac:dyDescent="0.35">
      <c r="A293">
        <v>758</v>
      </c>
      <c r="B293" t="s">
        <v>57</v>
      </c>
      <c r="C293" s="5">
        <v>-3.3605308265553739E-2</v>
      </c>
      <c r="D293">
        <f t="shared" si="12"/>
        <v>289</v>
      </c>
      <c r="E293" s="6" t="e">
        <f t="shared" si="11"/>
        <v>#N/A</v>
      </c>
      <c r="F293" s="7">
        <v>0</v>
      </c>
      <c r="G293" s="184"/>
      <c r="H293" s="184"/>
    </row>
    <row r="294" spans="1:8" x14ac:dyDescent="0.35">
      <c r="A294">
        <v>268</v>
      </c>
      <c r="B294" t="s">
        <v>227</v>
      </c>
      <c r="C294" s="5">
        <v>-3.3920819793831131E-2</v>
      </c>
      <c r="D294">
        <f t="shared" si="12"/>
        <v>290</v>
      </c>
      <c r="E294" s="6" t="e">
        <f t="shared" si="11"/>
        <v>#N/A</v>
      </c>
      <c r="F294" s="7">
        <v>0</v>
      </c>
      <c r="G294" s="184"/>
      <c r="H294" s="184"/>
    </row>
    <row r="295" spans="1:8" x14ac:dyDescent="0.35">
      <c r="A295">
        <v>765</v>
      </c>
      <c r="B295" t="s">
        <v>260</v>
      </c>
      <c r="C295" s="5">
        <v>-3.4238806830769103E-2</v>
      </c>
      <c r="D295">
        <f t="shared" si="12"/>
        <v>291</v>
      </c>
      <c r="E295" s="6" t="e">
        <f t="shared" si="11"/>
        <v>#N/A</v>
      </c>
      <c r="F295" s="7">
        <v>0</v>
      </c>
      <c r="G295" s="184"/>
      <c r="H295" s="184"/>
    </row>
    <row r="296" spans="1:8" x14ac:dyDescent="0.35">
      <c r="A296">
        <v>1883</v>
      </c>
      <c r="B296" t="s">
        <v>291</v>
      </c>
      <c r="C296" s="5">
        <v>-3.4567840792374432E-2</v>
      </c>
      <c r="D296">
        <f t="shared" si="12"/>
        <v>292</v>
      </c>
      <c r="E296" s="6" t="e">
        <f t="shared" si="11"/>
        <v>#N/A</v>
      </c>
      <c r="F296" s="7">
        <v>0</v>
      </c>
      <c r="G296" s="184"/>
      <c r="H296" s="184"/>
    </row>
    <row r="297" spans="1:8" x14ac:dyDescent="0.35">
      <c r="A297">
        <v>1705</v>
      </c>
      <c r="B297" t="s">
        <v>195</v>
      </c>
      <c r="C297" s="5">
        <v>-3.4829431073270758E-2</v>
      </c>
      <c r="D297">
        <f t="shared" si="12"/>
        <v>293</v>
      </c>
      <c r="E297" s="6" t="e">
        <f t="shared" si="11"/>
        <v>#N/A</v>
      </c>
      <c r="F297" s="7">
        <v>0</v>
      </c>
      <c r="G297" s="184"/>
      <c r="H297" s="184"/>
    </row>
    <row r="298" spans="1:8" x14ac:dyDescent="0.35">
      <c r="A298">
        <v>90</v>
      </c>
      <c r="B298" t="s">
        <v>294</v>
      </c>
      <c r="C298" s="5">
        <v>-3.637079313235464E-2</v>
      </c>
      <c r="D298">
        <f t="shared" si="12"/>
        <v>294</v>
      </c>
      <c r="E298" s="6" t="e">
        <f t="shared" si="11"/>
        <v>#N/A</v>
      </c>
      <c r="F298" s="7">
        <v>0</v>
      </c>
      <c r="G298" s="184"/>
      <c r="H298" s="184"/>
    </row>
    <row r="299" spans="1:8" x14ac:dyDescent="0.35">
      <c r="A299">
        <v>622</v>
      </c>
      <c r="B299" t="s">
        <v>336</v>
      </c>
      <c r="C299" s="5">
        <v>-3.766749381501934E-2</v>
      </c>
      <c r="D299">
        <f t="shared" si="12"/>
        <v>295</v>
      </c>
      <c r="E299" s="6" t="e">
        <f t="shared" si="11"/>
        <v>#N/A</v>
      </c>
      <c r="F299" s="7">
        <v>0</v>
      </c>
      <c r="G299" s="184"/>
      <c r="H299" s="184"/>
    </row>
    <row r="300" spans="1:8" x14ac:dyDescent="0.35">
      <c r="A300">
        <v>150</v>
      </c>
      <c r="B300" t="s">
        <v>83</v>
      </c>
      <c r="C300" s="5">
        <v>-3.9352929746065454E-2</v>
      </c>
      <c r="D300">
        <f t="shared" si="12"/>
        <v>296</v>
      </c>
      <c r="E300" s="6" t="e">
        <f t="shared" si="11"/>
        <v>#N/A</v>
      </c>
      <c r="F300" s="7">
        <v>0</v>
      </c>
      <c r="G300" s="184"/>
      <c r="H300" s="184"/>
    </row>
    <row r="301" spans="1:8" x14ac:dyDescent="0.35">
      <c r="A301">
        <v>1954</v>
      </c>
      <c r="B301" t="s">
        <v>476</v>
      </c>
      <c r="C301" s="5">
        <v>-3.9708899702287664E-2</v>
      </c>
      <c r="D301">
        <f t="shared" si="12"/>
        <v>297</v>
      </c>
      <c r="E301" s="6" t="e">
        <f t="shared" si="11"/>
        <v>#N/A</v>
      </c>
      <c r="F301" s="7">
        <v>0</v>
      </c>
      <c r="G301" s="184"/>
      <c r="H301" s="184"/>
    </row>
    <row r="302" spans="1:8" x14ac:dyDescent="0.35">
      <c r="A302">
        <v>339</v>
      </c>
      <c r="B302" t="s">
        <v>267</v>
      </c>
      <c r="C302" s="5">
        <v>-4.0587866931620156E-2</v>
      </c>
      <c r="D302">
        <f t="shared" si="12"/>
        <v>298</v>
      </c>
      <c r="E302" s="6" t="e">
        <f t="shared" si="11"/>
        <v>#N/A</v>
      </c>
      <c r="F302" s="7">
        <v>0</v>
      </c>
      <c r="G302" s="184"/>
      <c r="H302" s="184"/>
    </row>
    <row r="303" spans="1:8" x14ac:dyDescent="0.35">
      <c r="A303">
        <v>1949</v>
      </c>
      <c r="B303" t="s">
        <v>343</v>
      </c>
      <c r="C303" s="5">
        <v>-4.1364727906655366E-2</v>
      </c>
      <c r="D303">
        <f t="shared" si="12"/>
        <v>299</v>
      </c>
      <c r="E303" s="6" t="e">
        <f t="shared" si="11"/>
        <v>#N/A</v>
      </c>
      <c r="F303" s="7">
        <v>0</v>
      </c>
      <c r="G303" s="184"/>
      <c r="H303" s="184"/>
    </row>
    <row r="304" spans="1:8" x14ac:dyDescent="0.35">
      <c r="A304">
        <v>118</v>
      </c>
      <c r="B304" t="s">
        <v>161</v>
      </c>
      <c r="C304" s="5">
        <v>-4.1810948540492207E-2</v>
      </c>
      <c r="D304">
        <f t="shared" si="12"/>
        <v>300</v>
      </c>
      <c r="E304" s="6" t="e">
        <f t="shared" si="11"/>
        <v>#N/A</v>
      </c>
      <c r="F304" s="7">
        <v>0</v>
      </c>
      <c r="G304" s="184"/>
      <c r="H304" s="184"/>
    </row>
    <row r="305" spans="1:8" x14ac:dyDescent="0.35">
      <c r="A305">
        <v>114</v>
      </c>
      <c r="B305" t="s">
        <v>105</v>
      </c>
      <c r="C305" s="5">
        <v>-4.3690617560147783E-2</v>
      </c>
      <c r="D305">
        <f t="shared" si="12"/>
        <v>301</v>
      </c>
      <c r="E305" s="6" t="e">
        <f t="shared" si="11"/>
        <v>#N/A</v>
      </c>
      <c r="F305" s="7">
        <v>0</v>
      </c>
      <c r="G305" s="184"/>
      <c r="H305" s="184"/>
    </row>
    <row r="306" spans="1:8" x14ac:dyDescent="0.35">
      <c r="A306">
        <v>80</v>
      </c>
      <c r="B306" t="s">
        <v>187</v>
      </c>
      <c r="C306" s="5">
        <v>-4.6984192885175184E-2</v>
      </c>
      <c r="D306">
        <f t="shared" si="12"/>
        <v>302</v>
      </c>
      <c r="E306" s="6" t="e">
        <f t="shared" si="11"/>
        <v>#N/A</v>
      </c>
      <c r="F306" s="7">
        <v>0</v>
      </c>
      <c r="G306" s="184"/>
      <c r="H306" s="184"/>
    </row>
    <row r="307" spans="1:8" x14ac:dyDescent="0.35">
      <c r="A307">
        <v>86</v>
      </c>
      <c r="B307" t="s">
        <v>251</v>
      </c>
      <c r="C307" s="5">
        <v>-4.9430511487379453E-2</v>
      </c>
      <c r="D307">
        <f t="shared" si="12"/>
        <v>303</v>
      </c>
      <c r="E307" s="6" t="e">
        <f t="shared" si="11"/>
        <v>#N/A</v>
      </c>
      <c r="F307" s="7">
        <v>0</v>
      </c>
      <c r="G307" s="184"/>
      <c r="H307" s="184"/>
    </row>
    <row r="308" spans="1:8" x14ac:dyDescent="0.35">
      <c r="A308">
        <v>293</v>
      </c>
      <c r="B308" t="s">
        <v>355</v>
      </c>
      <c r="C308" s="5">
        <v>-4.9530884143419114E-2</v>
      </c>
      <c r="D308">
        <f t="shared" si="12"/>
        <v>304</v>
      </c>
      <c r="E308" s="6" t="e">
        <f t="shared" si="11"/>
        <v>#N/A</v>
      </c>
      <c r="F308" s="7">
        <v>0</v>
      </c>
      <c r="G308" s="184"/>
      <c r="H308" s="184"/>
    </row>
    <row r="309" spans="1:8" x14ac:dyDescent="0.35">
      <c r="A309">
        <v>503</v>
      </c>
      <c r="B309" t="s">
        <v>79</v>
      </c>
      <c r="C309" s="5">
        <v>-5.3028420824274773E-2</v>
      </c>
      <c r="D309">
        <f t="shared" si="12"/>
        <v>305</v>
      </c>
      <c r="E309" s="6" t="e">
        <f t="shared" si="11"/>
        <v>#N/A</v>
      </c>
      <c r="F309" s="7">
        <v>0</v>
      </c>
      <c r="G309" s="184"/>
      <c r="H309" s="184"/>
    </row>
    <row r="310" spans="1:8" x14ac:dyDescent="0.35">
      <c r="A310">
        <v>556</v>
      </c>
      <c r="B310" t="s">
        <v>204</v>
      </c>
      <c r="C310" s="5">
        <v>-5.3814302585943989E-2</v>
      </c>
      <c r="D310">
        <f t="shared" si="12"/>
        <v>306</v>
      </c>
      <c r="E310" s="6" t="e">
        <f t="shared" si="11"/>
        <v>#N/A</v>
      </c>
      <c r="F310" s="7">
        <v>0</v>
      </c>
      <c r="G310" s="184"/>
      <c r="H310" s="184"/>
    </row>
    <row r="311" spans="1:8" x14ac:dyDescent="0.35">
      <c r="A311">
        <v>944</v>
      </c>
      <c r="B311" t="s">
        <v>220</v>
      </c>
      <c r="C311" s="5">
        <v>-5.422508047506755E-2</v>
      </c>
      <c r="D311">
        <f t="shared" si="12"/>
        <v>307</v>
      </c>
      <c r="E311" s="6" t="e">
        <f t="shared" si="11"/>
        <v>#N/A</v>
      </c>
      <c r="F311" s="7">
        <v>0</v>
      </c>
      <c r="G311" s="184"/>
      <c r="H311" s="184"/>
    </row>
    <row r="312" spans="1:8" x14ac:dyDescent="0.35">
      <c r="A312">
        <v>307</v>
      </c>
      <c r="B312" t="s">
        <v>17</v>
      </c>
      <c r="C312" s="5">
        <v>-5.6049540896066022E-2</v>
      </c>
      <c r="D312">
        <f t="shared" si="12"/>
        <v>308</v>
      </c>
      <c r="E312" s="6" t="e">
        <f t="shared" si="11"/>
        <v>#N/A</v>
      </c>
      <c r="F312" s="7">
        <v>0</v>
      </c>
      <c r="G312" s="184"/>
      <c r="H312" s="184"/>
    </row>
    <row r="313" spans="1:8" x14ac:dyDescent="0.35">
      <c r="A313">
        <v>59</v>
      </c>
      <c r="B313" t="s">
        <v>9</v>
      </c>
      <c r="C313" s="5">
        <v>-5.7383489196760118E-2</v>
      </c>
      <c r="D313">
        <f t="shared" si="12"/>
        <v>309</v>
      </c>
      <c r="E313" s="6" t="e">
        <f t="shared" si="11"/>
        <v>#N/A</v>
      </c>
      <c r="F313" s="7">
        <v>0</v>
      </c>
      <c r="G313" s="184"/>
      <c r="H313" s="184"/>
    </row>
    <row r="314" spans="1:8" x14ac:dyDescent="0.35">
      <c r="A314">
        <v>505</v>
      </c>
      <c r="B314" t="s">
        <v>90</v>
      </c>
      <c r="C314" s="5">
        <v>-6.7683138723082834E-2</v>
      </c>
      <c r="D314">
        <f t="shared" si="12"/>
        <v>310</v>
      </c>
      <c r="E314" s="6" t="e">
        <f t="shared" si="11"/>
        <v>#N/A</v>
      </c>
      <c r="F314" s="7">
        <v>0</v>
      </c>
      <c r="G314" s="184"/>
      <c r="H314" s="184"/>
    </row>
    <row r="315" spans="1:8" x14ac:dyDescent="0.35">
      <c r="A315">
        <v>917</v>
      </c>
      <c r="B315" t="s">
        <v>146</v>
      </c>
      <c r="C315" s="5">
        <v>-6.9886952811111736E-2</v>
      </c>
      <c r="D315">
        <f t="shared" si="12"/>
        <v>311</v>
      </c>
      <c r="E315" s="6" t="e">
        <f t="shared" si="11"/>
        <v>#N/A</v>
      </c>
      <c r="F315" s="7">
        <v>0</v>
      </c>
      <c r="G315" s="184"/>
      <c r="H315" s="184"/>
    </row>
    <row r="316" spans="1:8" x14ac:dyDescent="0.35">
      <c r="A316">
        <v>193</v>
      </c>
      <c r="B316" t="s">
        <v>385</v>
      </c>
      <c r="C316" s="5">
        <v>-7.4540978312308007E-2</v>
      </c>
      <c r="D316">
        <f t="shared" si="12"/>
        <v>312</v>
      </c>
      <c r="E316" s="6" t="e">
        <f t="shared" si="11"/>
        <v>#N/A</v>
      </c>
      <c r="F316" s="7">
        <v>0</v>
      </c>
      <c r="G316" s="184"/>
      <c r="H316" s="184"/>
    </row>
    <row r="317" spans="1:8" x14ac:dyDescent="0.35">
      <c r="A317">
        <v>344</v>
      </c>
      <c r="B317" t="s">
        <v>323</v>
      </c>
      <c r="C317" s="5">
        <v>-7.75252688343957E-2</v>
      </c>
      <c r="D317">
        <f t="shared" si="12"/>
        <v>313</v>
      </c>
      <c r="E317" s="6" t="e">
        <f t="shared" si="11"/>
        <v>#N/A</v>
      </c>
      <c r="F317" s="7">
        <v>0</v>
      </c>
      <c r="G317" s="184"/>
      <c r="H317" s="184"/>
    </row>
    <row r="318" spans="1:8" x14ac:dyDescent="0.35">
      <c r="A318">
        <v>1711</v>
      </c>
      <c r="B318" t="s">
        <v>96</v>
      </c>
      <c r="C318" s="5">
        <v>-8.1983810554144942E-2</v>
      </c>
      <c r="D318">
        <f t="shared" si="12"/>
        <v>314</v>
      </c>
      <c r="E318" s="6" t="e">
        <f t="shared" si="11"/>
        <v>#N/A</v>
      </c>
      <c r="F318" s="7">
        <v>0</v>
      </c>
      <c r="G318" s="184"/>
      <c r="H318" s="184"/>
    </row>
    <row r="319" spans="1:8" x14ac:dyDescent="0.35">
      <c r="A319" s="144">
        <v>994</v>
      </c>
      <c r="B319" t="s">
        <v>326</v>
      </c>
      <c r="C319" s="5">
        <v>-8.6459987982752534E-2</v>
      </c>
      <c r="D319">
        <f t="shared" si="12"/>
        <v>315</v>
      </c>
      <c r="E319" s="6" t="e">
        <f t="shared" si="11"/>
        <v>#N/A</v>
      </c>
      <c r="F319" s="7">
        <v>0</v>
      </c>
      <c r="G319" s="184"/>
      <c r="H319" s="184"/>
    </row>
    <row r="320" spans="1:8" x14ac:dyDescent="0.35">
      <c r="A320">
        <v>1930</v>
      </c>
      <c r="B320" t="s">
        <v>228</v>
      </c>
      <c r="C320" s="5">
        <v>-8.6473495674080803E-2</v>
      </c>
      <c r="D320">
        <f t="shared" si="12"/>
        <v>316</v>
      </c>
      <c r="E320" s="6" t="e">
        <f t="shared" si="11"/>
        <v>#N/A</v>
      </c>
      <c r="F320" s="7">
        <v>0</v>
      </c>
      <c r="G320" s="184"/>
      <c r="H320" s="184"/>
    </row>
    <row r="321" spans="1:8" x14ac:dyDescent="0.35">
      <c r="A321">
        <v>14</v>
      </c>
      <c r="B321" t="s">
        <v>126</v>
      </c>
      <c r="C321" s="5">
        <v>-9.0685435608739651E-2</v>
      </c>
      <c r="D321">
        <f t="shared" si="12"/>
        <v>317</v>
      </c>
      <c r="E321" s="6" t="e">
        <f t="shared" si="11"/>
        <v>#N/A</v>
      </c>
      <c r="F321" s="7">
        <v>0</v>
      </c>
      <c r="G321" s="184"/>
      <c r="H321" s="184"/>
    </row>
    <row r="322" spans="1:8" x14ac:dyDescent="0.35">
      <c r="A322">
        <v>363</v>
      </c>
      <c r="B322" t="s">
        <v>19</v>
      </c>
      <c r="C322" s="5">
        <v>-9.6420111010901019E-2</v>
      </c>
      <c r="D322">
        <f t="shared" si="12"/>
        <v>318</v>
      </c>
      <c r="E322" s="6" t="e">
        <f t="shared" si="11"/>
        <v>#N/A</v>
      </c>
      <c r="F322" s="7">
        <v>0</v>
      </c>
      <c r="G322" s="184"/>
      <c r="H322" s="184"/>
    </row>
    <row r="323" spans="1:8" x14ac:dyDescent="0.35">
      <c r="A323" s="144">
        <v>888</v>
      </c>
      <c r="B323" t="s">
        <v>33</v>
      </c>
      <c r="C323" s="5">
        <v>-0.10636748066700422</v>
      </c>
      <c r="D323">
        <f t="shared" si="12"/>
        <v>319</v>
      </c>
      <c r="E323" s="6" t="e">
        <f t="shared" si="11"/>
        <v>#N/A</v>
      </c>
      <c r="F323" s="7">
        <v>0</v>
      </c>
      <c r="G323" s="184"/>
      <c r="H323" s="184"/>
    </row>
    <row r="324" spans="1:8" x14ac:dyDescent="0.35">
      <c r="A324">
        <v>971</v>
      </c>
      <c r="B324" t="s">
        <v>303</v>
      </c>
      <c r="C324" s="5">
        <v>-0.11414673934700272</v>
      </c>
      <c r="D324">
        <f t="shared" si="12"/>
        <v>320</v>
      </c>
      <c r="E324" s="6" t="e">
        <f t="shared" si="11"/>
        <v>#N/A</v>
      </c>
      <c r="F324" s="7">
        <v>0</v>
      </c>
      <c r="G324" s="184"/>
      <c r="H324" s="184"/>
    </row>
    <row r="325" spans="1:8" x14ac:dyDescent="0.35">
      <c r="A325">
        <v>995</v>
      </c>
      <c r="B325" t="s">
        <v>191</v>
      </c>
      <c r="C325" s="5">
        <v>-0.12070616362721444</v>
      </c>
      <c r="D325">
        <f t="shared" si="12"/>
        <v>321</v>
      </c>
      <c r="E325" s="6" t="e">
        <f t="shared" ref="E325:E346" si="13">IF(D325=$F$2,C325,NA())</f>
        <v>#N/A</v>
      </c>
      <c r="F325" s="7">
        <v>0</v>
      </c>
      <c r="G325" s="184"/>
      <c r="H325" s="184"/>
    </row>
    <row r="326" spans="1:8" x14ac:dyDescent="0.35">
      <c r="A326">
        <v>518</v>
      </c>
      <c r="B326" t="s">
        <v>622</v>
      </c>
      <c r="C326" s="5">
        <v>-0.12472150994556622</v>
      </c>
      <c r="D326">
        <f t="shared" si="12"/>
        <v>322</v>
      </c>
      <c r="E326" s="6" t="e">
        <f t="shared" si="13"/>
        <v>#N/A</v>
      </c>
      <c r="F326" s="7">
        <v>0</v>
      </c>
      <c r="G326" s="184"/>
      <c r="H326" s="184"/>
    </row>
    <row r="327" spans="1:8" x14ac:dyDescent="0.35">
      <c r="A327">
        <v>1916</v>
      </c>
      <c r="B327" t="s">
        <v>190</v>
      </c>
      <c r="C327" s="5">
        <v>-0.12485681744443658</v>
      </c>
      <c r="D327">
        <f t="shared" si="12"/>
        <v>323</v>
      </c>
      <c r="E327" s="6" t="e">
        <f t="shared" si="13"/>
        <v>#N/A</v>
      </c>
      <c r="F327" s="7">
        <v>0</v>
      </c>
      <c r="G327" s="184"/>
      <c r="H327" s="184"/>
    </row>
    <row r="328" spans="1:8" x14ac:dyDescent="0.35">
      <c r="A328">
        <v>216</v>
      </c>
      <c r="B328" t="s">
        <v>71</v>
      </c>
      <c r="C328" s="5">
        <v>-0.12588865392476634</v>
      </c>
      <c r="D328">
        <f t="shared" si="12"/>
        <v>324</v>
      </c>
      <c r="E328" s="6" t="e">
        <f t="shared" si="13"/>
        <v>#N/A</v>
      </c>
      <c r="F328" s="7">
        <v>0</v>
      </c>
      <c r="G328" s="184"/>
      <c r="H328" s="184"/>
    </row>
    <row r="329" spans="1:8" x14ac:dyDescent="0.35">
      <c r="A329">
        <v>244</v>
      </c>
      <c r="B329" t="s">
        <v>140</v>
      </c>
      <c r="C329" s="5">
        <v>-0.12792001586473689</v>
      </c>
      <c r="D329">
        <f t="shared" si="12"/>
        <v>325</v>
      </c>
      <c r="E329" s="6" t="e">
        <f t="shared" si="13"/>
        <v>#N/A</v>
      </c>
      <c r="F329" s="7">
        <v>0</v>
      </c>
      <c r="G329" s="184"/>
      <c r="H329" s="184"/>
    </row>
    <row r="330" spans="1:8" x14ac:dyDescent="0.35">
      <c r="A330" s="144">
        <v>928</v>
      </c>
      <c r="B330" t="s">
        <v>172</v>
      </c>
      <c r="C330" s="5">
        <v>-0.12792794434160903</v>
      </c>
      <c r="D330">
        <f t="shared" si="12"/>
        <v>326</v>
      </c>
      <c r="E330" s="6" t="e">
        <f t="shared" si="13"/>
        <v>#N/A</v>
      </c>
      <c r="F330" s="7">
        <v>0</v>
      </c>
      <c r="G330" s="184"/>
      <c r="H330" s="184"/>
    </row>
    <row r="331" spans="1:8" x14ac:dyDescent="0.35">
      <c r="A331">
        <v>502</v>
      </c>
      <c r="B331" t="s">
        <v>65</v>
      </c>
      <c r="C331" s="5">
        <v>-0.1369438333835433</v>
      </c>
      <c r="D331">
        <f t="shared" si="12"/>
        <v>327</v>
      </c>
      <c r="E331" s="6" t="e">
        <f t="shared" si="13"/>
        <v>#N/A</v>
      </c>
      <c r="F331" s="7">
        <v>0</v>
      </c>
      <c r="G331" s="184"/>
      <c r="H331" s="184"/>
    </row>
    <row r="332" spans="1:8" x14ac:dyDescent="0.35">
      <c r="A332">
        <v>637</v>
      </c>
      <c r="B332" t="s">
        <v>377</v>
      </c>
      <c r="C332" s="5">
        <v>-0.13759411580039538</v>
      </c>
      <c r="D332">
        <f t="shared" si="12"/>
        <v>328</v>
      </c>
      <c r="E332" s="6" t="e">
        <f t="shared" si="13"/>
        <v>#N/A</v>
      </c>
      <c r="F332" s="7">
        <v>0</v>
      </c>
      <c r="G332" s="184"/>
      <c r="H332" s="184"/>
    </row>
    <row r="333" spans="1:8" x14ac:dyDescent="0.35">
      <c r="A333">
        <v>981</v>
      </c>
      <c r="B333" t="s">
        <v>325</v>
      </c>
      <c r="C333" s="5">
        <v>-0.1408368023837015</v>
      </c>
      <c r="D333">
        <f t="shared" si="12"/>
        <v>329</v>
      </c>
      <c r="E333" s="6" t="e">
        <f t="shared" si="13"/>
        <v>#N/A</v>
      </c>
      <c r="F333" s="7">
        <v>0</v>
      </c>
      <c r="G333" s="184"/>
      <c r="H333" s="184"/>
    </row>
    <row r="334" spans="1:8" x14ac:dyDescent="0.35">
      <c r="A334">
        <v>109</v>
      </c>
      <c r="B334" t="s">
        <v>67</v>
      </c>
      <c r="C334" s="5">
        <v>-0.14127875837492762</v>
      </c>
      <c r="D334">
        <f t="shared" si="12"/>
        <v>330</v>
      </c>
      <c r="E334" s="6" t="e">
        <f t="shared" si="13"/>
        <v>#N/A</v>
      </c>
      <c r="F334" s="7">
        <v>0</v>
      </c>
      <c r="G334" s="184"/>
      <c r="H334" s="184"/>
    </row>
    <row r="335" spans="1:8" x14ac:dyDescent="0.35">
      <c r="A335">
        <v>1669</v>
      </c>
      <c r="B335" t="s">
        <v>274</v>
      </c>
      <c r="C335" s="5">
        <v>-0.14166824031237349</v>
      </c>
      <c r="D335">
        <f t="shared" si="12"/>
        <v>331</v>
      </c>
      <c r="E335" s="6" t="e">
        <f t="shared" si="13"/>
        <v>#N/A</v>
      </c>
      <c r="F335" s="7">
        <v>0</v>
      </c>
      <c r="G335" s="184"/>
      <c r="H335" s="184"/>
    </row>
    <row r="336" spans="1:8" x14ac:dyDescent="0.35">
      <c r="A336" s="144">
        <v>221</v>
      </c>
      <c r="B336" t="s">
        <v>86</v>
      </c>
      <c r="C336" s="5">
        <v>-0.15289061465010031</v>
      </c>
      <c r="D336">
        <f t="shared" si="12"/>
        <v>332</v>
      </c>
      <c r="E336" s="6" t="e">
        <f t="shared" si="13"/>
        <v>#N/A</v>
      </c>
      <c r="F336" s="7">
        <v>0</v>
      </c>
      <c r="G336" s="184"/>
      <c r="H336" s="184"/>
    </row>
    <row r="337" spans="1:8" x14ac:dyDescent="0.35">
      <c r="A337">
        <v>599</v>
      </c>
      <c r="B337" t="s">
        <v>277</v>
      </c>
      <c r="C337" s="5">
        <v>-0.15354049570265446</v>
      </c>
      <c r="D337">
        <f t="shared" si="12"/>
        <v>333</v>
      </c>
      <c r="E337" s="6" t="e">
        <f t="shared" si="13"/>
        <v>#N/A</v>
      </c>
      <c r="F337" s="7">
        <v>0</v>
      </c>
      <c r="G337" s="184"/>
      <c r="H337" s="184"/>
    </row>
    <row r="338" spans="1:8" x14ac:dyDescent="0.35">
      <c r="A338">
        <v>1955</v>
      </c>
      <c r="B338" t="s">
        <v>218</v>
      </c>
      <c r="C338" s="5">
        <v>-0.15370692452481843</v>
      </c>
      <c r="D338">
        <f t="shared" si="12"/>
        <v>334</v>
      </c>
      <c r="E338" s="6" t="e">
        <f t="shared" si="13"/>
        <v>#N/A</v>
      </c>
      <c r="F338" s="7">
        <v>0</v>
      </c>
      <c r="G338" s="184"/>
      <c r="H338" s="184"/>
    </row>
    <row r="339" spans="1:8" x14ac:dyDescent="0.35">
      <c r="A339">
        <v>820</v>
      </c>
      <c r="B339" t="s">
        <v>234</v>
      </c>
      <c r="C339" s="5">
        <v>-0.15667629560586405</v>
      </c>
      <c r="D339">
        <f t="shared" si="12"/>
        <v>335</v>
      </c>
      <c r="E339" s="6" t="e">
        <f t="shared" si="13"/>
        <v>#N/A</v>
      </c>
      <c r="F339" s="7">
        <v>0</v>
      </c>
      <c r="G339" s="184"/>
      <c r="H339" s="184"/>
    </row>
    <row r="340" spans="1:8" x14ac:dyDescent="0.35">
      <c r="A340">
        <v>882</v>
      </c>
      <c r="B340" t="s">
        <v>180</v>
      </c>
      <c r="C340" s="5">
        <v>-0.15973527286602773</v>
      </c>
      <c r="D340">
        <f t="shared" ref="D340:D346" si="14">D339+1</f>
        <v>336</v>
      </c>
      <c r="E340" s="6" t="e">
        <f t="shared" si="13"/>
        <v>#N/A</v>
      </c>
      <c r="F340" s="7">
        <v>0</v>
      </c>
      <c r="G340" s="184"/>
      <c r="H340" s="184"/>
    </row>
    <row r="341" spans="1:8" x14ac:dyDescent="0.35">
      <c r="A341">
        <v>873</v>
      </c>
      <c r="B341" t="s">
        <v>366</v>
      </c>
      <c r="C341" s="5">
        <v>-0.15983325965311609</v>
      </c>
      <c r="D341">
        <f t="shared" si="14"/>
        <v>337</v>
      </c>
      <c r="E341" s="6" t="e">
        <f t="shared" si="13"/>
        <v>#N/A</v>
      </c>
      <c r="F341" s="7">
        <v>0</v>
      </c>
      <c r="G341" s="184"/>
      <c r="H341" s="184"/>
    </row>
    <row r="342" spans="1:8" x14ac:dyDescent="0.35">
      <c r="A342">
        <v>34</v>
      </c>
      <c r="B342" t="s">
        <v>14</v>
      </c>
      <c r="C342" s="5">
        <v>-0.17679221660065078</v>
      </c>
      <c r="D342">
        <f t="shared" si="14"/>
        <v>338</v>
      </c>
      <c r="E342" s="6" t="e">
        <f t="shared" si="13"/>
        <v>#N/A</v>
      </c>
      <c r="F342" s="7">
        <v>0</v>
      </c>
      <c r="G342" s="184"/>
      <c r="H342" s="184"/>
    </row>
    <row r="343" spans="1:8" x14ac:dyDescent="0.35">
      <c r="A343">
        <v>889</v>
      </c>
      <c r="B343" t="s">
        <v>35</v>
      </c>
      <c r="C343" s="5">
        <v>-0.18217921140890211</v>
      </c>
      <c r="D343">
        <f t="shared" si="14"/>
        <v>339</v>
      </c>
      <c r="E343" s="6" t="e">
        <f t="shared" si="13"/>
        <v>#N/A</v>
      </c>
      <c r="F343" s="7">
        <v>0</v>
      </c>
      <c r="G343" s="184"/>
      <c r="H343" s="184"/>
    </row>
    <row r="344" spans="1:8" x14ac:dyDescent="0.35">
      <c r="A344">
        <v>606</v>
      </c>
      <c r="B344" t="s">
        <v>282</v>
      </c>
      <c r="C344" s="5">
        <v>-0.25013594913549486</v>
      </c>
      <c r="D344">
        <f t="shared" si="14"/>
        <v>340</v>
      </c>
      <c r="E344" s="6" t="e">
        <f t="shared" si="13"/>
        <v>#N/A</v>
      </c>
      <c r="F344" s="7">
        <v>0</v>
      </c>
      <c r="G344" s="184"/>
      <c r="H344" s="184"/>
    </row>
    <row r="345" spans="1:8" x14ac:dyDescent="0.35">
      <c r="A345">
        <v>899</v>
      </c>
      <c r="B345" t="s">
        <v>61</v>
      </c>
      <c r="C345" s="5">
        <v>-0.28574805871682485</v>
      </c>
      <c r="D345">
        <f t="shared" si="14"/>
        <v>341</v>
      </c>
      <c r="E345" s="6" t="e">
        <f t="shared" si="13"/>
        <v>#N/A</v>
      </c>
      <c r="F345" s="7">
        <v>0</v>
      </c>
      <c r="G345" s="184"/>
      <c r="H345" s="184"/>
    </row>
    <row r="346" spans="1:8" x14ac:dyDescent="0.35">
      <c r="A346">
        <v>986</v>
      </c>
      <c r="B346" t="s">
        <v>339</v>
      </c>
      <c r="C346" s="5">
        <v>-0.32880820087973267</v>
      </c>
      <c r="D346">
        <f t="shared" si="14"/>
        <v>342</v>
      </c>
      <c r="E346" s="6" t="e">
        <f t="shared" si="13"/>
        <v>#N/A</v>
      </c>
      <c r="F346" s="7">
        <v>0</v>
      </c>
      <c r="G346" s="184"/>
      <c r="H346" s="184"/>
    </row>
  </sheetData>
  <sortState xmlns:xlrd2="http://schemas.microsoft.com/office/spreadsheetml/2017/richdata2" ref="A5:C346">
    <sortCondition descending="1" ref="C5:C346"/>
  </sortState>
  <mergeCells count="1">
    <mergeCell ref="C2:C3"/>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121AEC-3973-4C1C-91C8-E72FF609C2F1}">
  <sheetPr codeName="Blad20"/>
  <dimension ref="A1:G107"/>
  <sheetViews>
    <sheetView topLeftCell="A81" workbookViewId="0">
      <selection activeCell="B97" sqref="B97"/>
    </sheetView>
  </sheetViews>
  <sheetFormatPr defaultRowHeight="14.5" x14ac:dyDescent="0.35"/>
  <cols>
    <col min="1" max="1" width="28.54296875" bestFit="1" customWidth="1"/>
    <col min="2" max="3" width="15.90625" bestFit="1" customWidth="1"/>
    <col min="4" max="7" width="11.81640625" bestFit="1" customWidth="1"/>
  </cols>
  <sheetData>
    <row r="1" spans="1:7" ht="15.5" x14ac:dyDescent="0.35">
      <c r="A1" s="432" t="s">
        <v>835</v>
      </c>
      <c r="B1" s="433"/>
    </row>
    <row r="2" spans="1:7" s="325" customFormat="1" x14ac:dyDescent="0.35">
      <c r="A2" s="422" t="s">
        <v>814</v>
      </c>
      <c r="B2" s="325" t="s">
        <v>815</v>
      </c>
      <c r="F2" s="423"/>
    </row>
    <row r="3" spans="1:7" x14ac:dyDescent="0.35">
      <c r="A3" s="425" t="s">
        <v>829</v>
      </c>
      <c r="B3" s="426">
        <v>2022</v>
      </c>
      <c r="C3" s="426">
        <v>2023</v>
      </c>
      <c r="D3" s="426">
        <v>2024</v>
      </c>
      <c r="E3" s="426">
        <v>2025</v>
      </c>
      <c r="F3" s="426">
        <v>2026</v>
      </c>
      <c r="G3" s="426">
        <v>2027</v>
      </c>
    </row>
    <row r="4" spans="1:7" x14ac:dyDescent="0.35">
      <c r="A4" s="227" t="s">
        <v>386</v>
      </c>
      <c r="B4" s="217"/>
    </row>
    <row r="5" spans="1:7" x14ac:dyDescent="0.35">
      <c r="A5" s="217">
        <f>+Dashboard!L4</f>
        <v>0</v>
      </c>
      <c r="B5" s="427" t="e">
        <f>+'2. Budget BUIG'!K13/'Hulpblad kenget'!B70</f>
        <v>#N/A</v>
      </c>
      <c r="C5" s="427" t="e">
        <f>+'2. Budget BUIG'!D38/'Hulpblad kenget'!C70</f>
        <v>#N/A</v>
      </c>
      <c r="D5" s="427" t="e">
        <f>+'2. Budget BUIG'!E38/'Hulpblad kenget'!D70</f>
        <v>#N/A</v>
      </c>
      <c r="E5" s="427" t="e">
        <f>+'2. Budget BUIG'!F38/'Hulpblad kenget'!E70</f>
        <v>#N/A</v>
      </c>
      <c r="F5" s="427" t="e">
        <f>+'2. Budget BUIG'!G38/'Hulpblad kenget'!F70</f>
        <v>#N/A</v>
      </c>
      <c r="G5" s="427" t="e">
        <f>+'2. Budget BUIG'!H38/'Hulpblad kenget'!G70</f>
        <v>#N/A</v>
      </c>
    </row>
    <row r="6" spans="1:7" x14ac:dyDescent="0.35">
      <c r="A6" s="217"/>
      <c r="B6" s="427"/>
    </row>
    <row r="7" spans="1:7" x14ac:dyDescent="0.35">
      <c r="A7" s="227" t="s">
        <v>849</v>
      </c>
      <c r="B7" s="427">
        <f>IF(B10&gt;0,(+B10*B72+B11*B73+B12*B74+B13*B75+B14*B76+B15*B77+B16*B78+B17*B79)/SUM(B72:B79),0)</f>
        <v>0</v>
      </c>
      <c r="C7" s="427">
        <f>IF(C10&gt;0,(+C10*C72+C11*C73+C12*C74+C13*C75+C14*C76+C15*C77+C16*C78+C17*C79)/SUM(C72:C79),0)</f>
        <v>0</v>
      </c>
      <c r="D7" s="427"/>
      <c r="E7" s="427"/>
      <c r="F7" s="427"/>
      <c r="G7" s="427"/>
    </row>
    <row r="8" spans="1:7" x14ac:dyDescent="0.35">
      <c r="A8" s="217"/>
      <c r="B8" s="427"/>
    </row>
    <row r="9" spans="1:7" x14ac:dyDescent="0.35">
      <c r="A9" s="227" t="s">
        <v>830</v>
      </c>
      <c r="B9" s="427"/>
    </row>
    <row r="10" spans="1:7" x14ac:dyDescent="0.35">
      <c r="A10" s="217">
        <f>+Dashboard!L9</f>
        <v>0</v>
      </c>
      <c r="B10" s="427">
        <f>IF(B72&gt;0,(+'Hulpblad vergel'!B$9/'Hulpblad kenget'!B72),0)</f>
        <v>0</v>
      </c>
      <c r="C10" s="427">
        <f>IF(C72&gt;0,(+'Hulpblad vergel'!C$9/'Hulpblad kenget'!C72),0)</f>
        <v>0</v>
      </c>
      <c r="D10" s="427"/>
      <c r="E10" s="427"/>
      <c r="F10" s="427"/>
      <c r="G10" s="427"/>
    </row>
    <row r="11" spans="1:7" x14ac:dyDescent="0.35">
      <c r="A11" s="217">
        <f>+Dashboard!L14</f>
        <v>0</v>
      </c>
      <c r="B11" s="427">
        <f>IF(B73&gt;0,(+'Hulpblad vergel'!B$21/'Hulpblad kenget'!B73),0)</f>
        <v>0</v>
      </c>
      <c r="C11" s="427">
        <f>IF(C73&gt;0,(+'Hulpblad vergel'!C$21/'Hulpblad kenget'!C73),0)</f>
        <v>0</v>
      </c>
      <c r="D11" s="427"/>
      <c r="E11" s="427"/>
      <c r="F11" s="427"/>
      <c r="G11" s="427"/>
    </row>
    <row r="12" spans="1:7" x14ac:dyDescent="0.35">
      <c r="A12" s="217">
        <f>+Dashboard!L19</f>
        <v>0</v>
      </c>
      <c r="B12" s="427">
        <f>IF(B74&gt;0,(+'Hulpblad vergel'!B$33/'Hulpblad kenget'!B74),0)</f>
        <v>0</v>
      </c>
      <c r="C12" s="427">
        <f>IF(C74&gt;0,(+'Hulpblad vergel'!C$33/'Hulpblad kenget'!C74),0)</f>
        <v>0</v>
      </c>
      <c r="D12" s="427"/>
      <c r="E12" s="427"/>
      <c r="F12" s="427"/>
      <c r="G12" s="427"/>
    </row>
    <row r="13" spans="1:7" x14ac:dyDescent="0.35">
      <c r="A13" s="217">
        <f>+Dashboard!L24</f>
        <v>0</v>
      </c>
      <c r="B13" s="427">
        <f>IF(B75&gt;0,(+'Hulpblad vergel'!B$45/'Hulpblad kenget'!B75),0)</f>
        <v>0</v>
      </c>
      <c r="C13" s="427">
        <f>IF(C75&gt;0,(+'Hulpblad vergel'!C$45/'Hulpblad kenget'!C75),0)</f>
        <v>0</v>
      </c>
      <c r="D13" s="427"/>
      <c r="E13" s="427"/>
      <c r="F13" s="427"/>
      <c r="G13" s="427"/>
    </row>
    <row r="14" spans="1:7" x14ac:dyDescent="0.35">
      <c r="A14" s="217">
        <f>+Dashboard!L29</f>
        <v>0</v>
      </c>
      <c r="B14" s="427">
        <f>IF(B76&gt;0,(+'Hulpblad vergel'!B$57/'Hulpblad kenget'!B76),0)</f>
        <v>0</v>
      </c>
      <c r="C14" s="427">
        <f>IF(C76&gt;0,(+'Hulpblad vergel'!C$57/'Hulpblad kenget'!C76),0)</f>
        <v>0</v>
      </c>
      <c r="D14" s="427"/>
      <c r="E14" s="427"/>
      <c r="F14" s="427"/>
      <c r="G14" s="427"/>
    </row>
    <row r="15" spans="1:7" x14ac:dyDescent="0.35">
      <c r="A15" s="217">
        <f>+Dashboard!L34</f>
        <v>0</v>
      </c>
      <c r="B15" s="427">
        <f>IF(B77&gt;0,(+'Hulpblad vergel'!B$69/'Hulpblad kenget'!B77),0)</f>
        <v>0</v>
      </c>
      <c r="C15" s="427">
        <f>IF(C77&gt;0,(+'Hulpblad vergel'!C$69/'Hulpblad kenget'!C77),0)</f>
        <v>0</v>
      </c>
      <c r="D15" s="427"/>
      <c r="E15" s="427"/>
      <c r="F15" s="427"/>
      <c r="G15" s="427"/>
    </row>
    <row r="16" spans="1:7" x14ac:dyDescent="0.35">
      <c r="A16" s="217">
        <f>+Dashboard!L39</f>
        <v>0</v>
      </c>
      <c r="B16" s="427">
        <f>IF(B78&gt;0,(+'Hulpblad vergel'!B$81/'Hulpblad kenget'!B78),0)</f>
        <v>0</v>
      </c>
      <c r="C16" s="427">
        <f>IF(C78&gt;0,(+'Hulpblad vergel'!C$81/'Hulpblad kenget'!C78),0)</f>
        <v>0</v>
      </c>
      <c r="D16" s="427"/>
      <c r="E16" s="427"/>
      <c r="F16" s="427"/>
      <c r="G16" s="427"/>
    </row>
    <row r="17" spans="1:7" x14ac:dyDescent="0.35">
      <c r="A17" s="217">
        <f>+Dashboard!L44</f>
        <v>0</v>
      </c>
      <c r="B17" s="427">
        <f>IF(B79&gt;0,(+'Hulpblad vergel'!B$93/'Hulpblad kenget'!B79),0)</f>
        <v>0</v>
      </c>
      <c r="C17" s="427">
        <f>IF(C79&gt;0,(+'Hulpblad vergel'!C$93/'Hulpblad kenget'!C79),0)</f>
        <v>0</v>
      </c>
      <c r="D17" s="427"/>
      <c r="E17" s="427"/>
      <c r="F17" s="427"/>
      <c r="G17" s="427"/>
    </row>
    <row r="18" spans="1:7" x14ac:dyDescent="0.35">
      <c r="A18" s="217"/>
    </row>
    <row r="19" spans="1:7" x14ac:dyDescent="0.35">
      <c r="A19" s="425" t="s">
        <v>843</v>
      </c>
      <c r="B19" s="426">
        <v>2022</v>
      </c>
      <c r="C19" s="426">
        <v>2023</v>
      </c>
      <c r="D19" s="426">
        <v>2024</v>
      </c>
      <c r="E19" s="426">
        <v>2025</v>
      </c>
      <c r="F19" s="426">
        <v>2026</v>
      </c>
      <c r="G19" s="426">
        <v>2027</v>
      </c>
    </row>
    <row r="20" spans="1:7" x14ac:dyDescent="0.35">
      <c r="A20" s="227" t="s">
        <v>386</v>
      </c>
      <c r="B20" s="217"/>
    </row>
    <row r="21" spans="1:7" x14ac:dyDescent="0.35">
      <c r="A21" s="217">
        <f>+A5</f>
        <v>0</v>
      </c>
      <c r="B21" s="427" t="e">
        <f>+'2. Budget BUIG'!K13/'Hulpblad kenget'!B83</f>
        <v>#N/A</v>
      </c>
      <c r="C21" s="427" t="e">
        <f>+'2. Budget BUIG'!D39/'Hulpblad kenget'!C83</f>
        <v>#N/A</v>
      </c>
      <c r="D21" s="427" t="e">
        <f>+'2. Budget BUIG'!E39/'Hulpblad kenget'!D83</f>
        <v>#N/A</v>
      </c>
      <c r="E21" s="427" t="e">
        <f>+'2. Budget BUIG'!F39/'Hulpblad kenget'!E83</f>
        <v>#N/A</v>
      </c>
      <c r="F21" s="427" t="e">
        <f>+'2. Budget BUIG'!G39/'Hulpblad kenget'!F83</f>
        <v>#N/A</v>
      </c>
      <c r="G21" s="427" t="e">
        <f>+'2. Budget BUIG'!H39/'Hulpblad kenget'!G83</f>
        <v>#N/A</v>
      </c>
    </row>
    <row r="22" spans="1:7" x14ac:dyDescent="0.35">
      <c r="A22" s="217"/>
      <c r="B22" s="427"/>
    </row>
    <row r="23" spans="1:7" x14ac:dyDescent="0.35">
      <c r="A23" s="227" t="s">
        <v>849</v>
      </c>
      <c r="B23" s="427" t="e">
        <f>(+B26*B85+B27*B86+B28*B87+B29*B88+B30*B89+B31*B90+B32*B91+B33*B92)/SUM(B85:B92)</f>
        <v>#DIV/0!</v>
      </c>
      <c r="C23" s="427" t="e">
        <f>(+C26*C85+C27*C86+C28*C87+C29*C88+C30*C89+C31*C90+C32*C91+C33*C92)/SUM(C85:C92)</f>
        <v>#DIV/0!</v>
      </c>
    </row>
    <row r="24" spans="1:7" x14ac:dyDescent="0.35">
      <c r="A24" s="217"/>
      <c r="B24" s="427"/>
    </row>
    <row r="25" spans="1:7" x14ac:dyDescent="0.35">
      <c r="A25" s="227" t="s">
        <v>831</v>
      </c>
      <c r="B25" s="427"/>
    </row>
    <row r="26" spans="1:7" x14ac:dyDescent="0.35">
      <c r="A26" s="217">
        <f t="shared" ref="A26:A33" si="0">+A10</f>
        <v>0</v>
      </c>
      <c r="B26" s="427">
        <f>IF(B85&gt;0,(+'Hulpblad vergel'!B$10/'Hulpblad kenget'!B85),0)</f>
        <v>0</v>
      </c>
      <c r="C26" s="427">
        <f>IF(C85&gt;0,(+'Hulpblad vergel'!C$10/'Hulpblad kenget'!C85),0)</f>
        <v>0</v>
      </c>
    </row>
    <row r="27" spans="1:7" x14ac:dyDescent="0.35">
      <c r="A27" s="217">
        <f t="shared" si="0"/>
        <v>0</v>
      </c>
      <c r="B27" s="427">
        <f>IF(B86&gt;0,(+'Hulpblad vergel'!B$22/'Hulpblad kenget'!B86),0)</f>
        <v>0</v>
      </c>
      <c r="C27" s="427">
        <f>IF(C86&gt;0,(+'Hulpblad vergel'!C$22/'Hulpblad kenget'!C86),0)</f>
        <v>0</v>
      </c>
    </row>
    <row r="28" spans="1:7" x14ac:dyDescent="0.35">
      <c r="A28" s="217">
        <f t="shared" si="0"/>
        <v>0</v>
      </c>
      <c r="B28" s="427">
        <f>IF(B87&gt;0,(+'Hulpblad vergel'!B$34/'Hulpblad kenget'!B87),0)</f>
        <v>0</v>
      </c>
      <c r="C28" s="427">
        <f>IF(C87&gt;0,(+'Hulpblad vergel'!C$34/'Hulpblad kenget'!C87),0)</f>
        <v>0</v>
      </c>
    </row>
    <row r="29" spans="1:7" x14ac:dyDescent="0.35">
      <c r="A29" s="217">
        <f t="shared" si="0"/>
        <v>0</v>
      </c>
      <c r="B29" s="427">
        <f>IF(B88&gt;0,(+'Hulpblad vergel'!B$46/'Hulpblad kenget'!B88),0)</f>
        <v>0</v>
      </c>
      <c r="C29" s="427">
        <f>IF(C88&gt;0,(+'Hulpblad vergel'!C$46/'Hulpblad kenget'!C88),0)</f>
        <v>0</v>
      </c>
    </row>
    <row r="30" spans="1:7" x14ac:dyDescent="0.35">
      <c r="A30" s="217">
        <f t="shared" si="0"/>
        <v>0</v>
      </c>
      <c r="B30" s="427">
        <f>IF(B89&gt;0,(+'Hulpblad vergel'!B$58/'Hulpblad kenget'!B89),0)</f>
        <v>0</v>
      </c>
      <c r="C30" s="427">
        <f>IF(C89&gt;0,(+'Hulpblad vergel'!C$58/'Hulpblad kenget'!C89),0)</f>
        <v>0</v>
      </c>
    </row>
    <row r="31" spans="1:7" x14ac:dyDescent="0.35">
      <c r="A31" s="217">
        <f t="shared" si="0"/>
        <v>0</v>
      </c>
      <c r="B31" s="427">
        <f>IF(B90&gt;0,(+'Hulpblad vergel'!B$70/'Hulpblad kenget'!B90),0)</f>
        <v>0</v>
      </c>
      <c r="C31" s="427">
        <f>IF(C90&gt;0,(+'Hulpblad vergel'!C$70/'Hulpblad kenget'!C90),0)</f>
        <v>0</v>
      </c>
    </row>
    <row r="32" spans="1:7" x14ac:dyDescent="0.35">
      <c r="A32" s="217">
        <f t="shared" si="0"/>
        <v>0</v>
      </c>
      <c r="B32" s="427">
        <f>IF(B91&gt;0,(+'Hulpblad vergel'!B$82/'Hulpblad kenget'!B91),0)</f>
        <v>0</v>
      </c>
      <c r="C32" s="427">
        <f>IF(C91&gt;0,(+'Hulpblad vergel'!C$82/'Hulpblad kenget'!C91),0)</f>
        <v>0</v>
      </c>
    </row>
    <row r="33" spans="1:7" x14ac:dyDescent="0.35">
      <c r="A33" s="217">
        <f t="shared" si="0"/>
        <v>0</v>
      </c>
      <c r="B33" s="427">
        <f>IF(B92&gt;0,(+'Hulpblad vergel'!B$94/'Hulpblad kenget'!B92),0)</f>
        <v>0</v>
      </c>
      <c r="C33" s="427">
        <f>IF(C92&gt;0,(+'Hulpblad vergel'!C$94/'Hulpblad kenget'!C92),0)</f>
        <v>0</v>
      </c>
    </row>
    <row r="34" spans="1:7" x14ac:dyDescent="0.35">
      <c r="A34" s="217"/>
      <c r="B34" s="427"/>
    </row>
    <row r="35" spans="1:7" x14ac:dyDescent="0.35">
      <c r="A35" s="425" t="s">
        <v>844</v>
      </c>
      <c r="B35" s="426">
        <v>2022</v>
      </c>
      <c r="C35" s="426">
        <v>2023</v>
      </c>
      <c r="D35" s="426">
        <v>2024</v>
      </c>
      <c r="E35" s="426">
        <v>2025</v>
      </c>
      <c r="F35" s="426">
        <v>2026</v>
      </c>
      <c r="G35" s="426">
        <v>2027</v>
      </c>
    </row>
    <row r="36" spans="1:7" x14ac:dyDescent="0.35">
      <c r="A36" s="227" t="s">
        <v>386</v>
      </c>
      <c r="B36" s="217"/>
    </row>
    <row r="37" spans="1:7" x14ac:dyDescent="0.35">
      <c r="A37" s="217" t="str">
        <f>+A20</f>
        <v>Gemeente</v>
      </c>
      <c r="B37" s="427" t="e">
        <f>+'2. Budget BUIG'!C40/'Hulpblad kenget'!B97</f>
        <v>#N/A</v>
      </c>
      <c r="C37" s="427" t="e">
        <f>+'2. Budget BUIG'!D40/'Hulpblad kenget'!C97</f>
        <v>#N/A</v>
      </c>
      <c r="D37" s="427" t="e">
        <f>+'2. Budget BUIG'!E40/'Hulpblad kenget'!D97</f>
        <v>#N/A</v>
      </c>
      <c r="E37" s="427" t="e">
        <f>+'2. Budget BUIG'!F40/'Hulpblad kenget'!E97</f>
        <v>#N/A</v>
      </c>
      <c r="F37" s="427" t="e">
        <f>+'2. Budget BUIG'!G40/'Hulpblad kenget'!F97</f>
        <v>#N/A</v>
      </c>
      <c r="G37" s="427" t="e">
        <f>+'2. Budget BUIG'!H40/'Hulpblad kenget'!G97</f>
        <v>#N/A</v>
      </c>
    </row>
    <row r="38" spans="1:7" x14ac:dyDescent="0.35">
      <c r="A38" s="217"/>
      <c r="B38" s="427"/>
    </row>
    <row r="39" spans="1:7" x14ac:dyDescent="0.35">
      <c r="A39" s="227" t="s">
        <v>849</v>
      </c>
      <c r="B39" s="427" t="e">
        <f>(+B42*B101+B43*B102+B44*B103+B45*B104+B46*B105+B47*B106+B48*B107+B49*B108)/SUM(B101:B108)</f>
        <v>#DIV/0!</v>
      </c>
      <c r="C39" s="427" t="e">
        <f>(+C42*C101+C43*C102+C44*C103+C45*C104+C46*C105+C47*C106+C48*C107+C49*C108)/SUM(C101:C108)</f>
        <v>#DIV/0!</v>
      </c>
    </row>
    <row r="40" spans="1:7" x14ac:dyDescent="0.35">
      <c r="A40" s="217"/>
      <c r="B40" s="427"/>
    </row>
    <row r="41" spans="1:7" x14ac:dyDescent="0.35">
      <c r="A41" s="227" t="s">
        <v>831</v>
      </c>
      <c r="B41" s="427"/>
    </row>
    <row r="42" spans="1:7" x14ac:dyDescent="0.35">
      <c r="A42" s="217">
        <f>+A26</f>
        <v>0</v>
      </c>
      <c r="B42" s="427">
        <f>IF(B99&gt;0,(+'Hulpblad vergel'!B$11/'Hulpblad kenget'!B99),0)</f>
        <v>0</v>
      </c>
      <c r="C42" s="427">
        <f>IF(C99&gt;0,(+'Hulpblad vergel'!C$11/'Hulpblad kenget'!C99),0)</f>
        <v>0</v>
      </c>
    </row>
    <row r="43" spans="1:7" x14ac:dyDescent="0.35">
      <c r="A43" s="217">
        <f t="shared" ref="A43:A49" si="1">+A27</f>
        <v>0</v>
      </c>
      <c r="B43" s="427">
        <f>IF(B100&gt;0,(+'Hulpblad vergel'!B$23/'Hulpblad kenget'!B100),0)</f>
        <v>0</v>
      </c>
      <c r="C43" s="427">
        <f>IF(C100&gt;0,(+'Hulpblad vergel'!C$23/'Hulpblad kenget'!C100),0)</f>
        <v>0</v>
      </c>
    </row>
    <row r="44" spans="1:7" x14ac:dyDescent="0.35">
      <c r="A44" s="217">
        <f t="shared" si="1"/>
        <v>0</v>
      </c>
      <c r="B44" s="427">
        <f>IF(B101&gt;0,(+'Hulpblad vergel'!B$35/'Hulpblad kenget'!B101),0)</f>
        <v>0</v>
      </c>
      <c r="C44" s="427">
        <f>IF(C101&gt;0,(+'Hulpblad vergel'!C$35/'Hulpblad kenget'!C101),0)</f>
        <v>0</v>
      </c>
    </row>
    <row r="45" spans="1:7" x14ac:dyDescent="0.35">
      <c r="A45" s="217">
        <f t="shared" si="1"/>
        <v>0</v>
      </c>
      <c r="B45" s="427">
        <f>IF(B102&gt;0,(+'Hulpblad vergel'!B$47/'Hulpblad kenget'!B102),0)</f>
        <v>0</v>
      </c>
      <c r="C45" s="427">
        <f>IF(C102&gt;0,(+'Hulpblad vergel'!C$47/'Hulpblad kenget'!C102),0)</f>
        <v>0</v>
      </c>
    </row>
    <row r="46" spans="1:7" x14ac:dyDescent="0.35">
      <c r="A46" s="217">
        <f t="shared" si="1"/>
        <v>0</v>
      </c>
      <c r="B46" s="427">
        <f>IF(B103&gt;0,(+'Hulpblad vergel'!B$59/'Hulpblad kenget'!B103),0)</f>
        <v>0</v>
      </c>
      <c r="C46" s="427">
        <f>IF(C103&gt;0,(+'Hulpblad vergel'!C$59/'Hulpblad kenget'!C103),0)</f>
        <v>0</v>
      </c>
    </row>
    <row r="47" spans="1:7" x14ac:dyDescent="0.35">
      <c r="A47" s="217">
        <f t="shared" si="1"/>
        <v>0</v>
      </c>
      <c r="B47" s="427">
        <f>IF(B104&gt;0,(+'Hulpblad vergel'!B$71/'Hulpblad kenget'!B104),0)</f>
        <v>0</v>
      </c>
      <c r="C47" s="427">
        <f>IF(C104&gt;0,(+'Hulpblad vergel'!C$71/'Hulpblad kenget'!C104),0)</f>
        <v>0</v>
      </c>
    </row>
    <row r="48" spans="1:7" x14ac:dyDescent="0.35">
      <c r="A48" s="217">
        <f t="shared" si="1"/>
        <v>0</v>
      </c>
      <c r="B48" s="427">
        <f>IF(B105&gt;0,(+'Hulpblad vergel'!B$83/'Hulpblad kenget'!B105),0)</f>
        <v>0</v>
      </c>
      <c r="C48" s="427">
        <f>IF(C105&gt;0,(+'Hulpblad vergel'!C$83/'Hulpblad kenget'!C105),0)</f>
        <v>0</v>
      </c>
    </row>
    <row r="49" spans="1:7" x14ac:dyDescent="0.35">
      <c r="A49" s="217">
        <f t="shared" si="1"/>
        <v>0</v>
      </c>
      <c r="B49" s="427">
        <f>IF(B106&gt;0,(+'Hulpblad vergel'!B$95/'Hulpblad kenget'!B106),0)</f>
        <v>0</v>
      </c>
      <c r="C49" s="427">
        <f>IF(C106&gt;0,(+'Hulpblad vergel'!C$95/'Hulpblad kenget'!C106),0)</f>
        <v>0</v>
      </c>
    </row>
    <row r="50" spans="1:7" x14ac:dyDescent="0.35">
      <c r="A50" s="217"/>
      <c r="B50" s="427"/>
    </row>
    <row r="51" spans="1:7" x14ac:dyDescent="0.35">
      <c r="A51" s="34"/>
    </row>
    <row r="52" spans="1:7" x14ac:dyDescent="0.35">
      <c r="A52" s="428" t="s">
        <v>832</v>
      </c>
      <c r="B52" s="429">
        <v>2022</v>
      </c>
      <c r="C52" s="426">
        <v>2023</v>
      </c>
      <c r="D52" s="426">
        <v>2024</v>
      </c>
      <c r="E52" s="426">
        <v>2025</v>
      </c>
      <c r="F52" s="426">
        <v>2026</v>
      </c>
      <c r="G52" s="426">
        <v>2027</v>
      </c>
    </row>
    <row r="53" spans="1:7" x14ac:dyDescent="0.35">
      <c r="A53" s="227" t="s">
        <v>386</v>
      </c>
    </row>
    <row r="54" spans="1:7" x14ac:dyDescent="0.35">
      <c r="A54" s="217">
        <f>+A5</f>
        <v>0</v>
      </c>
      <c r="B54" s="430" t="e">
        <f>IF(B70&gt;0,+B83/B70,0)</f>
        <v>#N/A</v>
      </c>
      <c r="C54" s="430" t="e">
        <f t="shared" ref="C54:G54" si="2">IF(C70&gt;0,+C83/C70,0)</f>
        <v>#N/A</v>
      </c>
      <c r="D54" s="430" t="e">
        <f t="shared" si="2"/>
        <v>#N/A</v>
      </c>
      <c r="E54" s="430" t="e">
        <f t="shared" si="2"/>
        <v>#N/A</v>
      </c>
      <c r="F54" s="430" t="e">
        <f t="shared" si="2"/>
        <v>#N/A</v>
      </c>
      <c r="G54" s="430" t="e">
        <f t="shared" si="2"/>
        <v>#N/A</v>
      </c>
    </row>
    <row r="55" spans="1:7" x14ac:dyDescent="0.35">
      <c r="A55" s="217"/>
      <c r="B55" s="430"/>
    </row>
    <row r="56" spans="1:7" x14ac:dyDescent="0.35">
      <c r="A56" s="227" t="s">
        <v>849</v>
      </c>
      <c r="B56" s="430" t="e">
        <f>+B93/B80</f>
        <v>#DIV/0!</v>
      </c>
      <c r="C56" s="430" t="e">
        <f t="shared" ref="C56:G56" si="3">+C93/C80</f>
        <v>#DIV/0!</v>
      </c>
      <c r="D56" s="430" t="e">
        <f t="shared" si="3"/>
        <v>#DIV/0!</v>
      </c>
      <c r="E56" s="430" t="e">
        <f t="shared" si="3"/>
        <v>#DIV/0!</v>
      </c>
      <c r="F56" s="430" t="e">
        <f t="shared" si="3"/>
        <v>#DIV/0!</v>
      </c>
      <c r="G56" s="430" t="e">
        <f t="shared" si="3"/>
        <v>#DIV/0!</v>
      </c>
    </row>
    <row r="57" spans="1:7" x14ac:dyDescent="0.35">
      <c r="A57" s="217"/>
      <c r="B57" s="430"/>
    </row>
    <row r="58" spans="1:7" x14ac:dyDescent="0.35">
      <c r="A58" s="227" t="s">
        <v>831</v>
      </c>
      <c r="B58" s="430"/>
    </row>
    <row r="59" spans="1:7" x14ac:dyDescent="0.35">
      <c r="A59" s="217">
        <f t="shared" ref="A59:A66" si="4">+A10</f>
        <v>0</v>
      </c>
      <c r="B59" s="430">
        <f t="shared" ref="B59:B65" si="5">IF(B72&gt;0,+B85/B72,0)</f>
        <v>0</v>
      </c>
      <c r="C59" s="430">
        <f t="shared" ref="C59:G59" si="6">IF(C72&gt;0,+C85/C72,0)</f>
        <v>0</v>
      </c>
      <c r="D59" s="430">
        <f t="shared" si="6"/>
        <v>0</v>
      </c>
      <c r="E59" s="430">
        <f t="shared" si="6"/>
        <v>0</v>
      </c>
      <c r="F59" s="430">
        <f t="shared" si="6"/>
        <v>0</v>
      </c>
      <c r="G59" s="430">
        <f t="shared" si="6"/>
        <v>0</v>
      </c>
    </row>
    <row r="60" spans="1:7" x14ac:dyDescent="0.35">
      <c r="A60" s="217">
        <f t="shared" si="4"/>
        <v>0</v>
      </c>
      <c r="B60" s="430">
        <f t="shared" si="5"/>
        <v>0</v>
      </c>
      <c r="C60" s="430">
        <f t="shared" ref="C60:G60" si="7">IF(C73&gt;0,+C86/C73,0)</f>
        <v>0</v>
      </c>
      <c r="D60" s="430">
        <f t="shared" si="7"/>
        <v>0</v>
      </c>
      <c r="E60" s="430">
        <f t="shared" si="7"/>
        <v>0</v>
      </c>
      <c r="F60" s="430">
        <f t="shared" si="7"/>
        <v>0</v>
      </c>
      <c r="G60" s="430">
        <f t="shared" si="7"/>
        <v>0</v>
      </c>
    </row>
    <row r="61" spans="1:7" x14ac:dyDescent="0.35">
      <c r="A61" s="217">
        <f t="shared" si="4"/>
        <v>0</v>
      </c>
      <c r="B61" s="430">
        <f t="shared" si="5"/>
        <v>0</v>
      </c>
      <c r="C61" s="430">
        <f t="shared" ref="C61:G61" si="8">IF(C74&gt;0,+C87/C74,0)</f>
        <v>0</v>
      </c>
      <c r="D61" s="430">
        <f t="shared" si="8"/>
        <v>0</v>
      </c>
      <c r="E61" s="430">
        <f t="shared" si="8"/>
        <v>0</v>
      </c>
      <c r="F61" s="430">
        <f t="shared" si="8"/>
        <v>0</v>
      </c>
      <c r="G61" s="430">
        <f t="shared" si="8"/>
        <v>0</v>
      </c>
    </row>
    <row r="62" spans="1:7" x14ac:dyDescent="0.35">
      <c r="A62" s="217">
        <f t="shared" si="4"/>
        <v>0</v>
      </c>
      <c r="B62" s="430">
        <f t="shared" si="5"/>
        <v>0</v>
      </c>
      <c r="C62" s="430">
        <f t="shared" ref="C62:G62" si="9">IF(C75&gt;0,+C88/C75,0)</f>
        <v>0</v>
      </c>
      <c r="D62" s="430">
        <f t="shared" si="9"/>
        <v>0</v>
      </c>
      <c r="E62" s="430">
        <f t="shared" si="9"/>
        <v>0</v>
      </c>
      <c r="F62" s="430">
        <f t="shared" si="9"/>
        <v>0</v>
      </c>
      <c r="G62" s="430">
        <f t="shared" si="9"/>
        <v>0</v>
      </c>
    </row>
    <row r="63" spans="1:7" x14ac:dyDescent="0.35">
      <c r="A63" s="217">
        <f t="shared" si="4"/>
        <v>0</v>
      </c>
      <c r="B63" s="430">
        <f t="shared" si="5"/>
        <v>0</v>
      </c>
      <c r="C63" s="430">
        <f t="shared" ref="C63:G63" si="10">IF(C76&gt;0,+C89/C76,0)</f>
        <v>0</v>
      </c>
      <c r="D63" s="430">
        <f t="shared" si="10"/>
        <v>0</v>
      </c>
      <c r="E63" s="430">
        <f t="shared" si="10"/>
        <v>0</v>
      </c>
      <c r="F63" s="430">
        <f t="shared" si="10"/>
        <v>0</v>
      </c>
      <c r="G63" s="430">
        <f t="shared" si="10"/>
        <v>0</v>
      </c>
    </row>
    <row r="64" spans="1:7" x14ac:dyDescent="0.35">
      <c r="A64" s="217">
        <f t="shared" si="4"/>
        <v>0</v>
      </c>
      <c r="B64" s="430">
        <f t="shared" si="5"/>
        <v>0</v>
      </c>
      <c r="C64" s="430">
        <f t="shared" ref="C64:G64" si="11">IF(C77&gt;0,+C90/C77,0)</f>
        <v>0</v>
      </c>
      <c r="D64" s="430">
        <f t="shared" si="11"/>
        <v>0</v>
      </c>
      <c r="E64" s="430">
        <f t="shared" si="11"/>
        <v>0</v>
      </c>
      <c r="F64" s="430">
        <f t="shared" si="11"/>
        <v>0</v>
      </c>
      <c r="G64" s="430">
        <f t="shared" si="11"/>
        <v>0</v>
      </c>
    </row>
    <row r="65" spans="1:7" x14ac:dyDescent="0.35">
      <c r="A65" s="217">
        <f t="shared" si="4"/>
        <v>0</v>
      </c>
      <c r="B65" s="430">
        <f t="shared" si="5"/>
        <v>0</v>
      </c>
      <c r="C65" s="430">
        <f t="shared" ref="C65:G65" si="12">IF(C78&gt;0,+C91/C78,0)</f>
        <v>0</v>
      </c>
      <c r="D65" s="430">
        <f t="shared" si="12"/>
        <v>0</v>
      </c>
      <c r="E65" s="430">
        <f t="shared" si="12"/>
        <v>0</v>
      </c>
      <c r="F65" s="430">
        <f t="shared" si="12"/>
        <v>0</v>
      </c>
      <c r="G65" s="430">
        <f t="shared" si="12"/>
        <v>0</v>
      </c>
    </row>
    <row r="66" spans="1:7" x14ac:dyDescent="0.35">
      <c r="A66" s="217">
        <f t="shared" si="4"/>
        <v>0</v>
      </c>
      <c r="B66" s="430">
        <f>IF($A66&gt;0,+B92/B79,0)</f>
        <v>0</v>
      </c>
      <c r="C66" s="430">
        <f t="shared" ref="C66:G66" si="13">IF($A66&gt;0,+C92/C79,0)</f>
        <v>0</v>
      </c>
      <c r="D66" s="430">
        <f t="shared" si="13"/>
        <v>0</v>
      </c>
      <c r="E66" s="430">
        <f t="shared" si="13"/>
        <v>0</v>
      </c>
      <c r="F66" s="430">
        <f t="shared" si="13"/>
        <v>0</v>
      </c>
      <c r="G66" s="430">
        <f t="shared" si="13"/>
        <v>0</v>
      </c>
    </row>
    <row r="68" spans="1:7" x14ac:dyDescent="0.35">
      <c r="A68" s="428" t="s">
        <v>833</v>
      </c>
      <c r="B68" s="426">
        <v>2022</v>
      </c>
      <c r="C68" s="426">
        <v>2023</v>
      </c>
      <c r="D68" s="426">
        <v>2024</v>
      </c>
      <c r="E68" s="426">
        <v>2025</v>
      </c>
      <c r="F68" s="426">
        <v>2026</v>
      </c>
      <c r="G68" s="426">
        <v>2027</v>
      </c>
    </row>
    <row r="69" spans="1:7" x14ac:dyDescent="0.35">
      <c r="A69" s="435" t="s">
        <v>837</v>
      </c>
      <c r="B69" s="436"/>
      <c r="C69" s="436">
        <v>1.0033788930860601</v>
      </c>
      <c r="D69" s="436">
        <v>1.0096042948217101</v>
      </c>
      <c r="E69" s="436">
        <v>1.0156534099436301</v>
      </c>
      <c r="F69" s="436">
        <v>1.02156267821946</v>
      </c>
      <c r="G69" s="436">
        <v>1.0272130592850599</v>
      </c>
    </row>
    <row r="70" spans="1:7" x14ac:dyDescent="0.35">
      <c r="A70" s="217">
        <f>+A5</f>
        <v>0</v>
      </c>
      <c r="B70" s="431" t="e">
        <f>VLOOKUP(Dashboard!$L$6,'Hulpblad aantallen'!$A$4:$I$349,4,FALSE)</f>
        <v>#N/A</v>
      </c>
      <c r="C70" s="434" t="e">
        <f>+C$69*$B70</f>
        <v>#N/A</v>
      </c>
      <c r="D70" s="434" t="e">
        <f t="shared" ref="D70:G79" si="14">+D$69*$B70</f>
        <v>#N/A</v>
      </c>
      <c r="E70" s="434" t="e">
        <f t="shared" si="14"/>
        <v>#N/A</v>
      </c>
      <c r="F70" s="434" t="e">
        <f t="shared" si="14"/>
        <v>#N/A</v>
      </c>
      <c r="G70" s="434" t="e">
        <f t="shared" si="14"/>
        <v>#N/A</v>
      </c>
    </row>
    <row r="71" spans="1:7" x14ac:dyDescent="0.35">
      <c r="A71" s="217"/>
      <c r="B71" s="217"/>
      <c r="C71" s="217"/>
      <c r="D71" s="217"/>
      <c r="E71" s="217"/>
      <c r="F71" s="217"/>
      <c r="G71" s="217"/>
    </row>
    <row r="72" spans="1:7" x14ac:dyDescent="0.35">
      <c r="A72" s="217">
        <f t="shared" ref="A72:A79" si="15">+A10</f>
        <v>0</v>
      </c>
      <c r="B72" s="431">
        <f>IF(Dashboard!L9&gt;0,VLOOKUP(Dashboard!$L$11,'Hulpblad aantallen'!$A$4:$I$349,4,FALSE),0)</f>
        <v>0</v>
      </c>
      <c r="C72" s="434">
        <f t="shared" ref="C72:C79" si="16">+C$69*$B72</f>
        <v>0</v>
      </c>
      <c r="D72" s="434">
        <f t="shared" si="14"/>
        <v>0</v>
      </c>
      <c r="E72" s="434">
        <f t="shared" si="14"/>
        <v>0</v>
      </c>
      <c r="F72" s="434">
        <f t="shared" si="14"/>
        <v>0</v>
      </c>
      <c r="G72" s="434">
        <f t="shared" si="14"/>
        <v>0</v>
      </c>
    </row>
    <row r="73" spans="1:7" x14ac:dyDescent="0.35">
      <c r="A73" s="217">
        <f t="shared" si="15"/>
        <v>0</v>
      </c>
      <c r="B73" s="431">
        <f>IF(Dashboard!L14&gt;0,VLOOKUP(Dashboard!$L$16,'Hulpblad aantallen'!$A$4:$I$349,4,FALSE),0)</f>
        <v>0</v>
      </c>
      <c r="C73" s="434">
        <f t="shared" si="16"/>
        <v>0</v>
      </c>
      <c r="D73" s="434">
        <f t="shared" si="14"/>
        <v>0</v>
      </c>
      <c r="E73" s="434">
        <f t="shared" si="14"/>
        <v>0</v>
      </c>
      <c r="F73" s="434">
        <f t="shared" si="14"/>
        <v>0</v>
      </c>
      <c r="G73" s="434">
        <f t="shared" si="14"/>
        <v>0</v>
      </c>
    </row>
    <row r="74" spans="1:7" x14ac:dyDescent="0.35">
      <c r="A74" s="217">
        <f t="shared" si="15"/>
        <v>0</v>
      </c>
      <c r="B74" s="431">
        <f>IF(Dashboard!L19&gt;0,VLOOKUP(Dashboard!$L$21,'Hulpblad aantallen'!$A$4:$I$349,4,FALSE),0)</f>
        <v>0</v>
      </c>
      <c r="C74" s="434">
        <f t="shared" si="16"/>
        <v>0</v>
      </c>
      <c r="D74" s="434">
        <f t="shared" si="14"/>
        <v>0</v>
      </c>
      <c r="E74" s="434">
        <f t="shared" si="14"/>
        <v>0</v>
      </c>
      <c r="F74" s="434">
        <f t="shared" si="14"/>
        <v>0</v>
      </c>
      <c r="G74" s="434">
        <f t="shared" si="14"/>
        <v>0</v>
      </c>
    </row>
    <row r="75" spans="1:7" x14ac:dyDescent="0.35">
      <c r="A75" s="217">
        <f t="shared" si="15"/>
        <v>0</v>
      </c>
      <c r="B75" s="431">
        <f>IF(Dashboard!L24&gt;0,VLOOKUP(Dashboard!$L$26,'Hulpblad aantallen'!$A$4:$I$349,4,FALSE),0)</f>
        <v>0</v>
      </c>
      <c r="C75" s="434">
        <f t="shared" si="16"/>
        <v>0</v>
      </c>
      <c r="D75" s="434">
        <f t="shared" si="14"/>
        <v>0</v>
      </c>
      <c r="E75" s="434">
        <f t="shared" si="14"/>
        <v>0</v>
      </c>
      <c r="F75" s="434">
        <f t="shared" si="14"/>
        <v>0</v>
      </c>
      <c r="G75" s="434">
        <f t="shared" si="14"/>
        <v>0</v>
      </c>
    </row>
    <row r="76" spans="1:7" x14ac:dyDescent="0.35">
      <c r="A76" s="217">
        <f t="shared" si="15"/>
        <v>0</v>
      </c>
      <c r="B76" s="431">
        <f>IF(Dashboard!L29&gt;0,VLOOKUP(Dashboard!$L$31,'Hulpblad aantallen'!$A$4:$I$349,4,FALSE),0)</f>
        <v>0</v>
      </c>
      <c r="C76" s="434">
        <f t="shared" si="16"/>
        <v>0</v>
      </c>
      <c r="D76" s="434">
        <f t="shared" si="14"/>
        <v>0</v>
      </c>
      <c r="E76" s="434">
        <f t="shared" si="14"/>
        <v>0</v>
      </c>
      <c r="F76" s="434">
        <f t="shared" si="14"/>
        <v>0</v>
      </c>
      <c r="G76" s="434">
        <f t="shared" si="14"/>
        <v>0</v>
      </c>
    </row>
    <row r="77" spans="1:7" x14ac:dyDescent="0.35">
      <c r="A77" s="217">
        <f t="shared" si="15"/>
        <v>0</v>
      </c>
      <c r="B77" s="431">
        <f>IF(Dashboard!L34&gt;0,VLOOKUP(Dashboard!$L$36,'Hulpblad aantallen'!$A$4:$I$349,4,FALSE),0)</f>
        <v>0</v>
      </c>
      <c r="C77" s="434">
        <f t="shared" si="16"/>
        <v>0</v>
      </c>
      <c r="D77" s="434">
        <f t="shared" si="14"/>
        <v>0</v>
      </c>
      <c r="E77" s="434">
        <f t="shared" si="14"/>
        <v>0</v>
      </c>
      <c r="F77" s="434">
        <f t="shared" si="14"/>
        <v>0</v>
      </c>
      <c r="G77" s="434">
        <f t="shared" si="14"/>
        <v>0</v>
      </c>
    </row>
    <row r="78" spans="1:7" x14ac:dyDescent="0.35">
      <c r="A78" s="217">
        <f t="shared" si="15"/>
        <v>0</v>
      </c>
      <c r="B78" s="431">
        <f>IF(Dashboard!L39&gt;0,VLOOKUP(Dashboard!$L$41,'Hulpblad aantallen'!$A$4:$I$349,4,FALSE),0)</f>
        <v>0</v>
      </c>
      <c r="C78" s="434">
        <f t="shared" si="16"/>
        <v>0</v>
      </c>
      <c r="D78" s="434">
        <f t="shared" si="14"/>
        <v>0</v>
      </c>
      <c r="E78" s="434">
        <f t="shared" si="14"/>
        <v>0</v>
      </c>
      <c r="F78" s="434">
        <f t="shared" si="14"/>
        <v>0</v>
      </c>
      <c r="G78" s="434">
        <f t="shared" si="14"/>
        <v>0</v>
      </c>
    </row>
    <row r="79" spans="1:7" x14ac:dyDescent="0.35">
      <c r="A79" s="217">
        <f t="shared" si="15"/>
        <v>0</v>
      </c>
      <c r="B79" s="431">
        <f>IF(Dashboard!L44&gt;0,VLOOKUP(Dashboard!$L$46,'Hulpblad aantallen'!$A$4:$I$349,4,FALSE),0)</f>
        <v>0</v>
      </c>
      <c r="C79" s="434">
        <f t="shared" si="16"/>
        <v>0</v>
      </c>
      <c r="D79" s="434">
        <f t="shared" si="14"/>
        <v>0</v>
      </c>
      <c r="E79" s="434">
        <f t="shared" si="14"/>
        <v>0</v>
      </c>
      <c r="F79" s="434">
        <f t="shared" si="14"/>
        <v>0</v>
      </c>
      <c r="G79" s="434">
        <f t="shared" si="14"/>
        <v>0</v>
      </c>
    </row>
    <row r="80" spans="1:7" x14ac:dyDescent="0.35">
      <c r="A80" s="217"/>
      <c r="B80" s="431">
        <f>SUM(B72:B79)</f>
        <v>0</v>
      </c>
      <c r="C80" s="431">
        <f t="shared" ref="C80:G80" si="17">SUM(C72:C79)</f>
        <v>0</v>
      </c>
      <c r="D80" s="431">
        <f t="shared" si="17"/>
        <v>0</v>
      </c>
      <c r="E80" s="431">
        <f t="shared" si="17"/>
        <v>0</v>
      </c>
      <c r="F80" s="431">
        <f t="shared" si="17"/>
        <v>0</v>
      </c>
      <c r="G80" s="431">
        <f t="shared" si="17"/>
        <v>0</v>
      </c>
    </row>
    <row r="81" spans="1:7" x14ac:dyDescent="0.35">
      <c r="A81" s="428" t="s">
        <v>834</v>
      </c>
      <c r="B81" s="426">
        <v>2022</v>
      </c>
      <c r="C81" s="426">
        <v>2023</v>
      </c>
      <c r="D81" s="426">
        <v>2024</v>
      </c>
      <c r="E81" s="426">
        <v>2025</v>
      </c>
      <c r="F81" s="426">
        <v>2026</v>
      </c>
      <c r="G81" s="426">
        <v>2027</v>
      </c>
    </row>
    <row r="82" spans="1:7" x14ac:dyDescent="0.35">
      <c r="A82" s="435" t="s">
        <v>837</v>
      </c>
      <c r="B82" s="436"/>
      <c r="C82" s="436">
        <v>0.98591081123636104</v>
      </c>
      <c r="D82" s="436">
        <v>1.0171770304235499</v>
      </c>
      <c r="E82" s="436">
        <v>1.03526670904309</v>
      </c>
      <c r="F82" s="436">
        <v>1.05999276879385</v>
      </c>
      <c r="G82" s="436">
        <v>1.08487919803591</v>
      </c>
    </row>
    <row r="83" spans="1:7" x14ac:dyDescent="0.35">
      <c r="A83" s="217">
        <f>+A5</f>
        <v>0</v>
      </c>
      <c r="B83" s="431" t="e">
        <f>VLOOKUP(Dashboard!$L$6,'Hulpblad aantallen'!$A$4:$I$349,6,FALSE)</f>
        <v>#N/A</v>
      </c>
      <c r="C83" s="434" t="e">
        <f>+C$82*$B83</f>
        <v>#N/A</v>
      </c>
      <c r="D83" s="434" t="e">
        <f t="shared" ref="D83:G92" si="18">+D$82*$B83</f>
        <v>#N/A</v>
      </c>
      <c r="E83" s="434" t="e">
        <f t="shared" si="18"/>
        <v>#N/A</v>
      </c>
      <c r="F83" s="434" t="e">
        <f t="shared" si="18"/>
        <v>#N/A</v>
      </c>
      <c r="G83" s="434" t="e">
        <f t="shared" si="18"/>
        <v>#N/A</v>
      </c>
    </row>
    <row r="84" spans="1:7" x14ac:dyDescent="0.35">
      <c r="A84" s="217"/>
      <c r="B84" s="431"/>
      <c r="C84" s="217"/>
      <c r="D84" s="217"/>
      <c r="E84" s="217"/>
      <c r="F84" s="217"/>
      <c r="G84" s="217"/>
    </row>
    <row r="85" spans="1:7" x14ac:dyDescent="0.35">
      <c r="A85" s="217">
        <f t="shared" ref="A85:A92" si="19">+A10</f>
        <v>0</v>
      </c>
      <c r="B85" s="431">
        <f>IF(Dashboard!$L$9&gt;0,VLOOKUP(Dashboard!$L$11,'Hulpblad aantallen'!$A$4:$I$349,6,FALSE),0)</f>
        <v>0</v>
      </c>
      <c r="C85" s="434">
        <f t="shared" ref="C85:C92" si="20">+C$82*$B85</f>
        <v>0</v>
      </c>
      <c r="D85" s="434">
        <f t="shared" si="18"/>
        <v>0</v>
      </c>
      <c r="E85" s="434">
        <f t="shared" si="18"/>
        <v>0</v>
      </c>
      <c r="F85" s="434">
        <f t="shared" si="18"/>
        <v>0</v>
      </c>
      <c r="G85" s="434">
        <f t="shared" si="18"/>
        <v>0</v>
      </c>
    </row>
    <row r="86" spans="1:7" x14ac:dyDescent="0.35">
      <c r="A86" s="217">
        <f t="shared" si="19"/>
        <v>0</v>
      </c>
      <c r="B86" s="431">
        <f>IF(Dashboard!$L$14&gt;0,VLOOKUP(Dashboard!$L$16,'Hulpblad aantallen'!$A$4:$I$349,6,FALSE),0)</f>
        <v>0</v>
      </c>
      <c r="C86" s="434">
        <f t="shared" si="20"/>
        <v>0</v>
      </c>
      <c r="D86" s="434">
        <f t="shared" si="18"/>
        <v>0</v>
      </c>
      <c r="E86" s="434">
        <f t="shared" si="18"/>
        <v>0</v>
      </c>
      <c r="F86" s="434">
        <f t="shared" si="18"/>
        <v>0</v>
      </c>
      <c r="G86" s="434">
        <f t="shared" si="18"/>
        <v>0</v>
      </c>
    </row>
    <row r="87" spans="1:7" x14ac:dyDescent="0.35">
      <c r="A87" s="217">
        <f t="shared" si="19"/>
        <v>0</v>
      </c>
      <c r="B87" s="431">
        <f>IF(Dashboard!$L$19&gt;0,VLOOKUP(Dashboard!$L$21,'Hulpblad aantallen'!$A$4:$I$349,6,FALSE),0)</f>
        <v>0</v>
      </c>
      <c r="C87" s="434">
        <f t="shared" si="20"/>
        <v>0</v>
      </c>
      <c r="D87" s="434">
        <f t="shared" si="18"/>
        <v>0</v>
      </c>
      <c r="E87" s="434">
        <f t="shared" si="18"/>
        <v>0</v>
      </c>
      <c r="F87" s="434">
        <f t="shared" si="18"/>
        <v>0</v>
      </c>
      <c r="G87" s="434">
        <f t="shared" si="18"/>
        <v>0</v>
      </c>
    </row>
    <row r="88" spans="1:7" x14ac:dyDescent="0.35">
      <c r="A88" s="217">
        <f t="shared" si="19"/>
        <v>0</v>
      </c>
      <c r="B88" s="431">
        <f>IF(Dashboard!$L$24&gt;0,VLOOKUP(Dashboard!$L$26,'Hulpblad aantallen'!$A$4:$I$349,6,FALSE),0)</f>
        <v>0</v>
      </c>
      <c r="C88" s="434">
        <f t="shared" si="20"/>
        <v>0</v>
      </c>
      <c r="D88" s="434">
        <f t="shared" si="18"/>
        <v>0</v>
      </c>
      <c r="E88" s="434">
        <f t="shared" si="18"/>
        <v>0</v>
      </c>
      <c r="F88" s="434">
        <f t="shared" si="18"/>
        <v>0</v>
      </c>
      <c r="G88" s="434">
        <f t="shared" si="18"/>
        <v>0</v>
      </c>
    </row>
    <row r="89" spans="1:7" x14ac:dyDescent="0.35">
      <c r="A89" s="217">
        <f t="shared" si="19"/>
        <v>0</v>
      </c>
      <c r="B89" s="431">
        <f>IF(Dashboard!$L$29&gt;0,VLOOKUP(Dashboard!$L$31,'Hulpblad aantallen'!$A$4:$I$349,6,FALSE),0)</f>
        <v>0</v>
      </c>
      <c r="C89" s="434">
        <f t="shared" si="20"/>
        <v>0</v>
      </c>
      <c r="D89" s="434">
        <f t="shared" si="18"/>
        <v>0</v>
      </c>
      <c r="E89" s="434">
        <f t="shared" si="18"/>
        <v>0</v>
      </c>
      <c r="F89" s="434">
        <f t="shared" si="18"/>
        <v>0</v>
      </c>
      <c r="G89" s="434">
        <f t="shared" si="18"/>
        <v>0</v>
      </c>
    </row>
    <row r="90" spans="1:7" x14ac:dyDescent="0.35">
      <c r="A90" s="217">
        <f t="shared" si="19"/>
        <v>0</v>
      </c>
      <c r="B90" s="431">
        <f>IF(Dashboard!$L$34&gt;0,VLOOKUP(Dashboard!$L$36,'Hulpblad aantallen'!$A$4:$I$349,6,FALSE),0)</f>
        <v>0</v>
      </c>
      <c r="C90" s="434">
        <f t="shared" si="20"/>
        <v>0</v>
      </c>
      <c r="D90" s="434">
        <f t="shared" si="18"/>
        <v>0</v>
      </c>
      <c r="E90" s="434">
        <f t="shared" si="18"/>
        <v>0</v>
      </c>
      <c r="F90" s="434">
        <f t="shared" si="18"/>
        <v>0</v>
      </c>
      <c r="G90" s="434">
        <f t="shared" si="18"/>
        <v>0</v>
      </c>
    </row>
    <row r="91" spans="1:7" x14ac:dyDescent="0.35">
      <c r="A91" s="217">
        <f t="shared" si="19"/>
        <v>0</v>
      </c>
      <c r="B91" s="431">
        <f>IF(Dashboard!$L$39&gt;0,VLOOKUP(Dashboard!$L$41,'Hulpblad aantallen'!$A$4:$I$349,6,FALSE),0)</f>
        <v>0</v>
      </c>
      <c r="C91" s="434">
        <f t="shared" si="20"/>
        <v>0</v>
      </c>
      <c r="D91" s="434">
        <f t="shared" si="18"/>
        <v>0</v>
      </c>
      <c r="E91" s="434">
        <f t="shared" si="18"/>
        <v>0</v>
      </c>
      <c r="F91" s="434">
        <f t="shared" si="18"/>
        <v>0</v>
      </c>
      <c r="G91" s="434">
        <f t="shared" si="18"/>
        <v>0</v>
      </c>
    </row>
    <row r="92" spans="1:7" x14ac:dyDescent="0.35">
      <c r="A92" s="217">
        <f t="shared" si="19"/>
        <v>0</v>
      </c>
      <c r="B92" s="431">
        <f>IF(Dashboard!$L$44&gt;0,VLOOKUP(Dashboard!$L$46,'Hulpblad aantallen'!$A$4:$I$349,6,FALSE),0)</f>
        <v>0</v>
      </c>
      <c r="C92" s="434">
        <f t="shared" si="20"/>
        <v>0</v>
      </c>
      <c r="D92" s="434">
        <f t="shared" si="18"/>
        <v>0</v>
      </c>
      <c r="E92" s="434">
        <f t="shared" si="18"/>
        <v>0</v>
      </c>
      <c r="F92" s="434">
        <f t="shared" si="18"/>
        <v>0</v>
      </c>
      <c r="G92" s="434">
        <f t="shared" si="18"/>
        <v>0</v>
      </c>
    </row>
    <row r="93" spans="1:7" x14ac:dyDescent="0.35">
      <c r="A93" s="217"/>
      <c r="B93" s="431">
        <f>SUM(B85:B92)</f>
        <v>0</v>
      </c>
      <c r="C93" s="431">
        <f t="shared" ref="C93:G93" si="21">SUM(C85:C92)</f>
        <v>0</v>
      </c>
      <c r="D93" s="431">
        <f t="shared" si="21"/>
        <v>0</v>
      </c>
      <c r="E93" s="431">
        <f t="shared" si="21"/>
        <v>0</v>
      </c>
      <c r="F93" s="431">
        <f t="shared" si="21"/>
        <v>0</v>
      </c>
      <c r="G93" s="431">
        <f t="shared" si="21"/>
        <v>0</v>
      </c>
    </row>
    <row r="95" spans="1:7" x14ac:dyDescent="0.35">
      <c r="A95" s="428" t="s">
        <v>805</v>
      </c>
      <c r="B95" s="426">
        <v>2022</v>
      </c>
      <c r="C95" s="426">
        <v>2023</v>
      </c>
      <c r="D95" s="426">
        <v>2024</v>
      </c>
      <c r="E95" s="426">
        <v>2025</v>
      </c>
      <c r="F95" s="426">
        <v>2026</v>
      </c>
      <c r="G95" s="426">
        <v>2027</v>
      </c>
    </row>
    <row r="96" spans="1:7" x14ac:dyDescent="0.35">
      <c r="A96" s="435" t="s">
        <v>837</v>
      </c>
      <c r="B96" s="436"/>
      <c r="C96" s="436">
        <v>1.18097003943728</v>
      </c>
      <c r="D96" s="436">
        <v>1.36196950968274</v>
      </c>
      <c r="E96" s="436">
        <v>1.54293954912002</v>
      </c>
      <c r="F96" s="436">
        <v>1.64023780093001</v>
      </c>
      <c r="G96" s="436">
        <v>1.73750662193184</v>
      </c>
    </row>
    <row r="97" spans="1:7" x14ac:dyDescent="0.35">
      <c r="A97" s="217">
        <f>+A5</f>
        <v>0</v>
      </c>
      <c r="B97" s="431" t="e">
        <f>VLOOKUP(Dashboard!$L$6,'Hulpblad aantallen'!$A$4:$I$349,8,FALSE)</f>
        <v>#N/A</v>
      </c>
      <c r="C97" s="434" t="e">
        <f>+C$96*$B97</f>
        <v>#N/A</v>
      </c>
      <c r="D97" s="434" t="e">
        <f t="shared" ref="D97:G97" si="22">+D$96*$B97</f>
        <v>#N/A</v>
      </c>
      <c r="E97" s="434" t="e">
        <f t="shared" si="22"/>
        <v>#N/A</v>
      </c>
      <c r="F97" s="434" t="e">
        <f t="shared" si="22"/>
        <v>#N/A</v>
      </c>
      <c r="G97" s="434" t="e">
        <f t="shared" si="22"/>
        <v>#N/A</v>
      </c>
    </row>
    <row r="98" spans="1:7" x14ac:dyDescent="0.35">
      <c r="A98" s="217"/>
      <c r="B98" s="431"/>
      <c r="C98" s="217"/>
      <c r="D98" s="217"/>
      <c r="E98" s="217"/>
      <c r="F98" s="217"/>
      <c r="G98" s="217"/>
    </row>
    <row r="99" spans="1:7" x14ac:dyDescent="0.35">
      <c r="A99" s="217">
        <f t="shared" ref="A99:A106" si="23">+A10</f>
        <v>0</v>
      </c>
      <c r="B99" s="431">
        <f>IF(Dashboard!$L$9&gt;0,VLOOKUP(Dashboard!$L$11,'Hulpblad aantallen'!$A$4:$I$349,8,FALSE),0)</f>
        <v>0</v>
      </c>
      <c r="C99" s="434">
        <f t="shared" ref="C99:G106" si="24">+C$96*$B99</f>
        <v>0</v>
      </c>
      <c r="D99" s="434">
        <f t="shared" si="24"/>
        <v>0</v>
      </c>
      <c r="E99" s="434">
        <f t="shared" si="24"/>
        <v>0</v>
      </c>
      <c r="F99" s="434">
        <f t="shared" si="24"/>
        <v>0</v>
      </c>
      <c r="G99" s="434">
        <f t="shared" si="24"/>
        <v>0</v>
      </c>
    </row>
    <row r="100" spans="1:7" x14ac:dyDescent="0.35">
      <c r="A100" s="217">
        <f t="shared" si="23"/>
        <v>0</v>
      </c>
      <c r="B100" s="431">
        <f>IF(Dashboard!$L$14&gt;0,VLOOKUP(Dashboard!$L$16,'Hulpblad aantallen'!$A$4:$I$349,8,FALSE),0)</f>
        <v>0</v>
      </c>
      <c r="C100" s="434">
        <f t="shared" si="24"/>
        <v>0</v>
      </c>
      <c r="D100" s="434">
        <f t="shared" si="24"/>
        <v>0</v>
      </c>
      <c r="E100" s="434">
        <f t="shared" si="24"/>
        <v>0</v>
      </c>
      <c r="F100" s="434">
        <f t="shared" si="24"/>
        <v>0</v>
      </c>
      <c r="G100" s="434">
        <f t="shared" si="24"/>
        <v>0</v>
      </c>
    </row>
    <row r="101" spans="1:7" x14ac:dyDescent="0.35">
      <c r="A101" s="217">
        <f t="shared" si="23"/>
        <v>0</v>
      </c>
      <c r="B101" s="431">
        <f>IF(Dashboard!$L$19&gt;0,VLOOKUP(Dashboard!$L$21,'Hulpblad aantallen'!$A$4:$I$349,8,FALSE),0)</f>
        <v>0</v>
      </c>
      <c r="C101" s="434">
        <f t="shared" si="24"/>
        <v>0</v>
      </c>
      <c r="D101" s="434">
        <f t="shared" si="24"/>
        <v>0</v>
      </c>
      <c r="E101" s="434">
        <f t="shared" si="24"/>
        <v>0</v>
      </c>
      <c r="F101" s="434">
        <f t="shared" si="24"/>
        <v>0</v>
      </c>
      <c r="G101" s="434">
        <f t="shared" si="24"/>
        <v>0</v>
      </c>
    </row>
    <row r="102" spans="1:7" x14ac:dyDescent="0.35">
      <c r="A102" s="217">
        <f t="shared" si="23"/>
        <v>0</v>
      </c>
      <c r="B102" s="431">
        <f>IF(Dashboard!$L$24&gt;0,VLOOKUP(Dashboard!$L$26,'Hulpblad aantallen'!$A$4:$I$349,8,FALSE),0)</f>
        <v>0</v>
      </c>
      <c r="C102" s="434">
        <f t="shared" si="24"/>
        <v>0</v>
      </c>
      <c r="D102" s="434">
        <f t="shared" si="24"/>
        <v>0</v>
      </c>
      <c r="E102" s="434">
        <f t="shared" si="24"/>
        <v>0</v>
      </c>
      <c r="F102" s="434">
        <f t="shared" si="24"/>
        <v>0</v>
      </c>
      <c r="G102" s="434">
        <f t="shared" si="24"/>
        <v>0</v>
      </c>
    </row>
    <row r="103" spans="1:7" x14ac:dyDescent="0.35">
      <c r="A103" s="217">
        <f t="shared" si="23"/>
        <v>0</v>
      </c>
      <c r="B103" s="431">
        <f>IF(Dashboard!$L$29&gt;0,VLOOKUP(Dashboard!$L$31,'Hulpblad aantallen'!$A$4:$I$349,8,FALSE),0)</f>
        <v>0</v>
      </c>
      <c r="C103" s="434">
        <f t="shared" si="24"/>
        <v>0</v>
      </c>
      <c r="D103" s="434">
        <f t="shared" si="24"/>
        <v>0</v>
      </c>
      <c r="E103" s="434">
        <f t="shared" si="24"/>
        <v>0</v>
      </c>
      <c r="F103" s="434">
        <f t="shared" si="24"/>
        <v>0</v>
      </c>
      <c r="G103" s="434">
        <f t="shared" si="24"/>
        <v>0</v>
      </c>
    </row>
    <row r="104" spans="1:7" x14ac:dyDescent="0.35">
      <c r="A104" s="217">
        <f t="shared" si="23"/>
        <v>0</v>
      </c>
      <c r="B104" s="431">
        <f>IF(Dashboard!$L$34&gt;0,VLOOKUP(Dashboard!$L$36,'Hulpblad aantallen'!$A$4:$I$349,8,FALSE),0)</f>
        <v>0</v>
      </c>
      <c r="C104" s="434">
        <f t="shared" si="24"/>
        <v>0</v>
      </c>
      <c r="D104" s="434">
        <f t="shared" si="24"/>
        <v>0</v>
      </c>
      <c r="E104" s="434">
        <f t="shared" si="24"/>
        <v>0</v>
      </c>
      <c r="F104" s="434">
        <f t="shared" si="24"/>
        <v>0</v>
      </c>
      <c r="G104" s="434">
        <f t="shared" si="24"/>
        <v>0</v>
      </c>
    </row>
    <row r="105" spans="1:7" x14ac:dyDescent="0.35">
      <c r="A105" s="217">
        <f t="shared" si="23"/>
        <v>0</v>
      </c>
      <c r="B105" s="431">
        <f>IF(Dashboard!$L$39&gt;0,VLOOKUP(Dashboard!$L$41,'Hulpblad aantallen'!$A$4:$I$349,8,FALSE),0)</f>
        <v>0</v>
      </c>
      <c r="C105" s="434">
        <f t="shared" si="24"/>
        <v>0</v>
      </c>
      <c r="D105" s="434">
        <f t="shared" si="24"/>
        <v>0</v>
      </c>
      <c r="E105" s="434">
        <f t="shared" si="24"/>
        <v>0</v>
      </c>
      <c r="F105" s="434">
        <f t="shared" si="24"/>
        <v>0</v>
      </c>
      <c r="G105" s="434">
        <f t="shared" si="24"/>
        <v>0</v>
      </c>
    </row>
    <row r="106" spans="1:7" x14ac:dyDescent="0.35">
      <c r="A106" s="217">
        <f t="shared" si="23"/>
        <v>0</v>
      </c>
      <c r="B106" s="431">
        <f>IF(Dashboard!$L$44&gt;0,VLOOKUP(Dashboard!$L$46,'Hulpblad aantallen'!$A$4:$I$349,8,FALSE),0)</f>
        <v>0</v>
      </c>
      <c r="C106" s="434">
        <f t="shared" si="24"/>
        <v>0</v>
      </c>
      <c r="D106" s="434">
        <f t="shared" si="24"/>
        <v>0</v>
      </c>
      <c r="E106" s="434">
        <f t="shared" si="24"/>
        <v>0</v>
      </c>
      <c r="F106" s="434">
        <f t="shared" si="24"/>
        <v>0</v>
      </c>
      <c r="G106" s="434">
        <f t="shared" si="24"/>
        <v>0</v>
      </c>
    </row>
    <row r="107" spans="1:7" x14ac:dyDescent="0.35">
      <c r="A107" s="217"/>
      <c r="B107" s="431">
        <f>SUM(B99:B106)</f>
        <v>0</v>
      </c>
      <c r="C107" s="431">
        <f t="shared" ref="C107" si="25">SUM(C99:C106)</f>
        <v>0</v>
      </c>
      <c r="D107" s="431">
        <f t="shared" ref="D107" si="26">SUM(D99:D106)</f>
        <v>0</v>
      </c>
      <c r="E107" s="431">
        <f t="shared" ref="E107" si="27">SUM(E99:E106)</f>
        <v>0</v>
      </c>
      <c r="F107" s="431">
        <f t="shared" ref="F107" si="28">SUM(F99:F106)</f>
        <v>0</v>
      </c>
      <c r="G107" s="431">
        <f t="shared" ref="G107" si="29">SUM(G99:G106)</f>
        <v>0</v>
      </c>
    </row>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C2E5F5-CCA5-40EF-86A2-89A8BAD09653}">
  <sheetPr codeName="Blad1">
    <tabColor theme="0" tint="-0.499984740745262"/>
  </sheetPr>
  <dimension ref="A1:AN361"/>
  <sheetViews>
    <sheetView topLeftCell="A155" workbookViewId="0">
      <selection activeCell="A171" sqref="A171:XFD171"/>
    </sheetView>
  </sheetViews>
  <sheetFormatPr defaultRowHeight="14.5" x14ac:dyDescent="0.35"/>
  <cols>
    <col min="1" max="1" width="11.1796875" bestFit="1" customWidth="1"/>
    <col min="2" max="2" width="21.36328125" customWidth="1"/>
    <col min="3" max="3" width="8.81640625" customWidth="1"/>
    <col min="4" max="5" width="23.36328125" customWidth="1"/>
    <col min="6" max="6" width="23.36328125" style="325" customWidth="1"/>
    <col min="7" max="7" width="15.90625" style="420" bestFit="1" customWidth="1"/>
    <col min="8" max="8" width="15.90625" style="423" customWidth="1"/>
    <col min="9" max="9" width="15.6328125" customWidth="1"/>
    <col min="10" max="10" width="12.90625" customWidth="1"/>
    <col min="14" max="16" width="23.6328125" customWidth="1"/>
    <col min="17" max="18" width="13.08984375" customWidth="1"/>
    <col min="22" max="24" width="23.6328125" customWidth="1"/>
    <col min="25" max="30" width="13.08984375" customWidth="1"/>
    <col min="31" max="32" width="23.6328125" customWidth="1"/>
    <col min="33" max="36" width="13.08984375" customWidth="1"/>
    <col min="37" max="37" width="11.54296875" bestFit="1" customWidth="1"/>
    <col min="38" max="38" width="10.453125" bestFit="1" customWidth="1"/>
    <col min="39" max="39" width="10.90625" bestFit="1" customWidth="1"/>
    <col min="40" max="40" width="11.54296875" bestFit="1" customWidth="1"/>
  </cols>
  <sheetData>
    <row r="1" spans="1:40" s="325" customFormat="1" x14ac:dyDescent="0.35">
      <c r="A1" s="422" t="s">
        <v>813</v>
      </c>
      <c r="B1" s="325" t="s">
        <v>828</v>
      </c>
      <c r="G1" s="423"/>
      <c r="H1" s="423"/>
      <c r="AA1" s="325">
        <v>1</v>
      </c>
      <c r="AB1" s="325">
        <v>2</v>
      </c>
      <c r="AC1" s="325">
        <v>3</v>
      </c>
      <c r="AD1" s="325">
        <v>4</v>
      </c>
      <c r="AG1" s="325">
        <v>5</v>
      </c>
      <c r="AH1" s="325">
        <v>6</v>
      </c>
      <c r="AI1" s="325">
        <v>7</v>
      </c>
      <c r="AJ1" s="325">
        <v>8</v>
      </c>
      <c r="AK1" s="325">
        <v>9</v>
      </c>
      <c r="AL1" s="325">
        <v>10</v>
      </c>
      <c r="AM1" s="325">
        <v>11</v>
      </c>
      <c r="AN1" s="325">
        <v>12</v>
      </c>
    </row>
    <row r="2" spans="1:40" s="325" customFormat="1" x14ac:dyDescent="0.35">
      <c r="A2" s="422" t="s">
        <v>814</v>
      </c>
      <c r="B2" s="325" t="s">
        <v>815</v>
      </c>
      <c r="G2" s="423"/>
      <c r="H2" s="423"/>
    </row>
    <row r="3" spans="1:40" x14ac:dyDescent="0.35">
      <c r="D3" t="s">
        <v>823</v>
      </c>
      <c r="E3" t="s">
        <v>824</v>
      </c>
      <c r="G3" s="420" t="s">
        <v>825</v>
      </c>
      <c r="I3" t="s">
        <v>827</v>
      </c>
      <c r="AI3" s="1" t="e">
        <f>+#REF!</f>
        <v>#REF!</v>
      </c>
      <c r="AJ3" s="1" t="e">
        <f>+#REF!</f>
        <v>#REF!</v>
      </c>
      <c r="AK3" s="1" t="e">
        <f>+#REF!</f>
        <v>#REF!</v>
      </c>
      <c r="AL3" s="1" t="e">
        <f>+#REF!</f>
        <v>#REF!</v>
      </c>
      <c r="AM3" s="1" t="e">
        <f>+#REF!</f>
        <v>#REF!</v>
      </c>
      <c r="AN3" s="1" t="e">
        <f>+#REF!</f>
        <v>#REF!</v>
      </c>
    </row>
    <row r="4" spans="1:40" ht="43.5" x14ac:dyDescent="0.35">
      <c r="A4" s="419" t="s">
        <v>816</v>
      </c>
      <c r="B4" s="419" t="s">
        <v>387</v>
      </c>
      <c r="C4" s="419" t="s">
        <v>817</v>
      </c>
      <c r="D4" s="420" t="s">
        <v>818</v>
      </c>
      <c r="E4" s="420" t="s">
        <v>819</v>
      </c>
      <c r="F4" s="441" t="s">
        <v>847</v>
      </c>
      <c r="G4" s="420" t="s">
        <v>822</v>
      </c>
      <c r="H4" s="441" t="s">
        <v>847</v>
      </c>
      <c r="I4" s="153" t="s">
        <v>826</v>
      </c>
      <c r="AI4" s="1" t="e">
        <f>+AI3-#REF!</f>
        <v>#REF!</v>
      </c>
      <c r="AJ4" s="1" t="e">
        <f>+AJ3-#REF!</f>
        <v>#REF!</v>
      </c>
      <c r="AK4" s="1" t="e">
        <f>+AK3-#REF!</f>
        <v>#REF!</v>
      </c>
      <c r="AL4" s="1" t="e">
        <f>+AL3-#REF!</f>
        <v>#REF!</v>
      </c>
      <c r="AM4" s="1" t="e">
        <f>+AM3-#REF!</f>
        <v>#REF!</v>
      </c>
      <c r="AN4" s="1" t="e">
        <f>+AN3-#REF!</f>
        <v>#REF!</v>
      </c>
    </row>
    <row r="5" spans="1:40" x14ac:dyDescent="0.35">
      <c r="A5" s="420">
        <v>1979</v>
      </c>
      <c r="B5" s="420" t="s">
        <v>608</v>
      </c>
      <c r="C5" s="420">
        <v>1</v>
      </c>
      <c r="D5" s="421">
        <v>45389</v>
      </c>
      <c r="E5" s="421">
        <v>1494.3333333333301</v>
      </c>
      <c r="F5" s="442">
        <f t="shared" ref="F5:F36" si="0">+E5*E$356</f>
        <v>1335.9355281184612</v>
      </c>
      <c r="G5" s="421">
        <v>132</v>
      </c>
      <c r="H5" s="442">
        <f t="shared" ref="H5:H36" si="1">+G5*G$356</f>
        <v>175.24013440650154</v>
      </c>
      <c r="I5">
        <v>438</v>
      </c>
    </row>
    <row r="6" spans="1:40" x14ac:dyDescent="0.35">
      <c r="A6" s="420">
        <v>14</v>
      </c>
      <c r="B6" s="420" t="s">
        <v>126</v>
      </c>
      <c r="C6" s="420">
        <v>1</v>
      </c>
      <c r="D6" s="421">
        <v>234950</v>
      </c>
      <c r="E6" s="421">
        <v>10782</v>
      </c>
      <c r="F6" s="442">
        <f t="shared" si="0"/>
        <v>9639.1190257684229</v>
      </c>
      <c r="G6" s="421">
        <v>439</v>
      </c>
      <c r="H6" s="442">
        <f t="shared" si="1"/>
        <v>582.80620457919827</v>
      </c>
      <c r="I6">
        <v>1523</v>
      </c>
    </row>
    <row r="7" spans="1:40" x14ac:dyDescent="0.35">
      <c r="A7" s="420">
        <v>1966</v>
      </c>
      <c r="B7" s="420" t="s">
        <v>481</v>
      </c>
      <c r="C7" s="420">
        <v>1</v>
      </c>
      <c r="D7" s="421">
        <v>48022</v>
      </c>
      <c r="E7" s="421">
        <v>1026</v>
      </c>
      <c r="F7" s="442">
        <f t="shared" si="0"/>
        <v>917.2450491966614</v>
      </c>
      <c r="G7" s="421">
        <v>76</v>
      </c>
      <c r="H7" s="442">
        <f t="shared" si="1"/>
        <v>100.89583496131907</v>
      </c>
      <c r="I7">
        <v>302</v>
      </c>
    </row>
    <row r="8" spans="1:40" x14ac:dyDescent="0.35">
      <c r="A8" s="420">
        <v>1952</v>
      </c>
      <c r="B8" s="420" t="s">
        <v>214</v>
      </c>
      <c r="C8" s="420">
        <v>1</v>
      </c>
      <c r="D8" s="421">
        <v>60898</v>
      </c>
      <c r="E8" s="421">
        <v>1794</v>
      </c>
      <c r="F8" s="442">
        <f t="shared" si="0"/>
        <v>1603.8378345602441</v>
      </c>
      <c r="G8" s="421">
        <v>147</v>
      </c>
      <c r="H8" s="442">
        <f t="shared" si="1"/>
        <v>195.15378604360399</v>
      </c>
      <c r="I8">
        <v>507</v>
      </c>
    </row>
    <row r="9" spans="1:40" x14ac:dyDescent="0.35">
      <c r="A9" s="420">
        <v>1895</v>
      </c>
      <c r="B9" s="420" t="s">
        <v>240</v>
      </c>
      <c r="C9" s="420">
        <v>1</v>
      </c>
      <c r="D9" s="421">
        <v>38521</v>
      </c>
      <c r="E9" s="421">
        <v>1371</v>
      </c>
      <c r="F9" s="442">
        <f t="shared" si="0"/>
        <v>1225.6754019967084</v>
      </c>
      <c r="G9" s="421">
        <v>117</v>
      </c>
      <c r="H9" s="442">
        <f t="shared" si="1"/>
        <v>155.32648276939909</v>
      </c>
      <c r="I9">
        <v>382</v>
      </c>
    </row>
    <row r="10" spans="1:40" x14ac:dyDescent="0.35">
      <c r="A10" s="420">
        <v>765</v>
      </c>
      <c r="B10" s="420" t="s">
        <v>260</v>
      </c>
      <c r="C10" s="420">
        <v>1</v>
      </c>
      <c r="D10" s="421">
        <v>12196</v>
      </c>
      <c r="E10" s="421">
        <v>430.66666666666703</v>
      </c>
      <c r="F10" s="442">
        <f t="shared" si="0"/>
        <v>385.01644040353722</v>
      </c>
      <c r="G10" s="421">
        <v>23</v>
      </c>
      <c r="H10" s="442">
        <f t="shared" si="1"/>
        <v>30.534265843557083</v>
      </c>
      <c r="I10">
        <v>156</v>
      </c>
    </row>
    <row r="11" spans="1:40" x14ac:dyDescent="0.35">
      <c r="A11" s="420">
        <v>37</v>
      </c>
      <c r="B11" s="420" t="s">
        <v>298</v>
      </c>
      <c r="C11" s="420">
        <v>1</v>
      </c>
      <c r="D11" s="421">
        <v>31851</v>
      </c>
      <c r="E11" s="421">
        <v>891</v>
      </c>
      <c r="F11" s="442">
        <f t="shared" si="0"/>
        <v>796.55491114446909</v>
      </c>
      <c r="G11" s="421">
        <v>142</v>
      </c>
      <c r="H11" s="442">
        <f t="shared" si="1"/>
        <v>188.51590216456984</v>
      </c>
      <c r="I11">
        <v>369</v>
      </c>
    </row>
    <row r="12" spans="1:40" x14ac:dyDescent="0.35">
      <c r="A12" s="420">
        <v>47</v>
      </c>
      <c r="B12" s="420" t="s">
        <v>328</v>
      </c>
      <c r="C12" s="420">
        <v>1</v>
      </c>
      <c r="D12" s="421">
        <v>27466</v>
      </c>
      <c r="E12" s="421">
        <v>896.66666666666697</v>
      </c>
      <c r="F12" s="442">
        <f t="shared" si="0"/>
        <v>801.62091693925277</v>
      </c>
      <c r="G12" s="421">
        <v>47</v>
      </c>
      <c r="H12" s="442">
        <f t="shared" si="1"/>
        <v>62.396108462920999</v>
      </c>
      <c r="I12">
        <v>332</v>
      </c>
    </row>
    <row r="13" spans="1:40" x14ac:dyDescent="0.35">
      <c r="A13" s="420">
        <v>1969</v>
      </c>
      <c r="B13" s="420" t="s">
        <v>482</v>
      </c>
      <c r="C13" s="420">
        <v>1</v>
      </c>
      <c r="D13" s="421">
        <v>64306</v>
      </c>
      <c r="E13" s="421">
        <v>949.33333333333303</v>
      </c>
      <c r="F13" s="442">
        <f t="shared" si="0"/>
        <v>848.70497079665063</v>
      </c>
      <c r="G13" s="421">
        <v>74</v>
      </c>
      <c r="H13" s="442">
        <f t="shared" si="1"/>
        <v>98.240681409705402</v>
      </c>
      <c r="I13">
        <v>339</v>
      </c>
    </row>
    <row r="14" spans="1:40" x14ac:dyDescent="0.35">
      <c r="A14" s="420">
        <v>1950</v>
      </c>
      <c r="B14" s="420" t="s">
        <v>356</v>
      </c>
      <c r="C14" s="420">
        <v>1</v>
      </c>
      <c r="D14" s="421">
        <v>26571</v>
      </c>
      <c r="E14" s="421">
        <v>488.66666666666703</v>
      </c>
      <c r="F14" s="442">
        <f t="shared" si="0"/>
        <v>436.86849971484941</v>
      </c>
      <c r="G14" s="421">
        <v>54</v>
      </c>
      <c r="H14" s="442">
        <f t="shared" si="1"/>
        <v>71.689145893568806</v>
      </c>
      <c r="I14">
        <v>191</v>
      </c>
    </row>
    <row r="15" spans="1:40" x14ac:dyDescent="0.35">
      <c r="A15" s="420">
        <v>59</v>
      </c>
      <c r="B15" s="420" t="s">
        <v>9</v>
      </c>
      <c r="C15" s="420">
        <v>2</v>
      </c>
      <c r="D15" s="421">
        <v>27954</v>
      </c>
      <c r="E15" s="421">
        <v>623.66666666666697</v>
      </c>
      <c r="F15" s="442">
        <f t="shared" si="0"/>
        <v>557.55863776704166</v>
      </c>
      <c r="G15" s="421">
        <v>55</v>
      </c>
      <c r="H15" s="442">
        <f t="shared" si="1"/>
        <v>73.016722669375639</v>
      </c>
      <c r="I15">
        <v>202</v>
      </c>
    </row>
    <row r="16" spans="1:40" x14ac:dyDescent="0.35">
      <c r="A16" s="420">
        <v>60</v>
      </c>
      <c r="B16" s="420" t="s">
        <v>16</v>
      </c>
      <c r="C16" s="420">
        <v>2</v>
      </c>
      <c r="D16" s="421">
        <v>3757</v>
      </c>
      <c r="E16" s="421">
        <v>7.6666666666666696</v>
      </c>
      <c r="F16" s="442">
        <f t="shared" si="0"/>
        <v>6.8540078400010458</v>
      </c>
      <c r="G16" s="421">
        <v>12</v>
      </c>
      <c r="H16" s="442">
        <f t="shared" si="1"/>
        <v>15.930921309681956</v>
      </c>
      <c r="I16">
        <v>25</v>
      </c>
    </row>
    <row r="17" spans="1:9" x14ac:dyDescent="0.35">
      <c r="A17" s="420">
        <v>1891</v>
      </c>
      <c r="B17" s="420" t="s">
        <v>73</v>
      </c>
      <c r="C17" s="420">
        <v>2</v>
      </c>
      <c r="D17" s="421">
        <v>18957</v>
      </c>
      <c r="E17" s="421">
        <v>434.33333333333297</v>
      </c>
      <c r="F17" s="442">
        <f t="shared" si="0"/>
        <v>388.29444415310229</v>
      </c>
      <c r="G17" s="421">
        <v>75</v>
      </c>
      <c r="H17" s="442">
        <f t="shared" si="1"/>
        <v>99.568258185512235</v>
      </c>
      <c r="I17">
        <v>151</v>
      </c>
    </row>
    <row r="18" spans="1:9" x14ac:dyDescent="0.35">
      <c r="A18" s="420">
        <v>1940</v>
      </c>
      <c r="B18" s="420" t="s">
        <v>75</v>
      </c>
      <c r="C18" s="420">
        <v>2</v>
      </c>
      <c r="D18" s="421">
        <v>51597</v>
      </c>
      <c r="E18" s="421">
        <v>752.33333333333303</v>
      </c>
      <c r="F18" s="442">
        <f t="shared" si="0"/>
        <v>672.5867693427108</v>
      </c>
      <c r="G18" s="421">
        <v>74</v>
      </c>
      <c r="H18" s="442">
        <f t="shared" si="1"/>
        <v>98.240681409705402</v>
      </c>
      <c r="I18">
        <v>225</v>
      </c>
    </row>
    <row r="19" spans="1:9" x14ac:dyDescent="0.35">
      <c r="A19" s="420">
        <v>72</v>
      </c>
      <c r="B19" s="420" t="s">
        <v>139</v>
      </c>
      <c r="C19" s="420">
        <v>2</v>
      </c>
      <c r="D19" s="421">
        <v>15904</v>
      </c>
      <c r="E19" s="421">
        <v>519</v>
      </c>
      <c r="F19" s="442">
        <f t="shared" si="0"/>
        <v>463.98653073398367</v>
      </c>
      <c r="G19" s="421">
        <v>24</v>
      </c>
      <c r="H19" s="442">
        <f t="shared" si="1"/>
        <v>31.861842619363912</v>
      </c>
      <c r="I19">
        <v>108</v>
      </c>
    </row>
    <row r="20" spans="1:9" x14ac:dyDescent="0.35">
      <c r="A20" s="420">
        <v>74</v>
      </c>
      <c r="B20" s="420" t="s">
        <v>144</v>
      </c>
      <c r="C20" s="420">
        <v>2</v>
      </c>
      <c r="D20" s="421">
        <v>51119</v>
      </c>
      <c r="E20" s="421">
        <v>1325</v>
      </c>
      <c r="F20" s="442">
        <f t="shared" si="0"/>
        <v>1184.551354956702</v>
      </c>
      <c r="G20" s="421">
        <v>112</v>
      </c>
      <c r="H20" s="442">
        <f t="shared" si="1"/>
        <v>148.68859889036494</v>
      </c>
      <c r="I20">
        <v>327</v>
      </c>
    </row>
    <row r="21" spans="1:9" x14ac:dyDescent="0.35">
      <c r="A21" s="420">
        <v>80</v>
      </c>
      <c r="B21" s="420" t="s">
        <v>187</v>
      </c>
      <c r="C21" s="420">
        <v>2</v>
      </c>
      <c r="D21" s="421">
        <v>125504</v>
      </c>
      <c r="E21" s="421">
        <v>5789.6666666666697</v>
      </c>
      <c r="F21" s="442">
        <f t="shared" si="0"/>
        <v>5175.9679205642688</v>
      </c>
      <c r="G21" s="421">
        <v>159</v>
      </c>
      <c r="H21" s="442">
        <f t="shared" si="1"/>
        <v>211.08470735328592</v>
      </c>
      <c r="I21">
        <v>895</v>
      </c>
    </row>
    <row r="22" spans="1:9" x14ac:dyDescent="0.35">
      <c r="A22" s="420">
        <v>1970</v>
      </c>
      <c r="B22" s="420" t="s">
        <v>483</v>
      </c>
      <c r="C22" s="420">
        <v>2</v>
      </c>
      <c r="D22" s="421">
        <v>45593</v>
      </c>
      <c r="E22" s="421">
        <v>939.33333333333303</v>
      </c>
      <c r="F22" s="442">
        <f t="shared" si="0"/>
        <v>839.76496057056238</v>
      </c>
      <c r="G22" s="421">
        <v>126</v>
      </c>
      <c r="H22" s="442">
        <f t="shared" si="1"/>
        <v>167.27467375166054</v>
      </c>
      <c r="I22">
        <v>357</v>
      </c>
    </row>
    <row r="23" spans="1:9" x14ac:dyDescent="0.35">
      <c r="A23" s="420">
        <v>85</v>
      </c>
      <c r="B23" s="420" t="s">
        <v>248</v>
      </c>
      <c r="C23" s="420">
        <v>2</v>
      </c>
      <c r="D23" s="421">
        <v>25680</v>
      </c>
      <c r="E23" s="421">
        <v>560</v>
      </c>
      <c r="F23" s="442">
        <f t="shared" si="0"/>
        <v>500.64057266094579</v>
      </c>
      <c r="G23" s="421">
        <v>41</v>
      </c>
      <c r="H23" s="442">
        <f t="shared" si="1"/>
        <v>54.430647808080018</v>
      </c>
      <c r="I23">
        <v>210</v>
      </c>
    </row>
    <row r="24" spans="1:9" x14ac:dyDescent="0.35">
      <c r="A24" s="420">
        <v>86</v>
      </c>
      <c r="B24" s="420" t="s">
        <v>251</v>
      </c>
      <c r="C24" s="420">
        <v>2</v>
      </c>
      <c r="D24" s="421">
        <v>29791</v>
      </c>
      <c r="E24" s="421">
        <v>548.33333333333303</v>
      </c>
      <c r="F24" s="442">
        <f t="shared" si="0"/>
        <v>490.21056073050914</v>
      </c>
      <c r="G24" s="421">
        <v>47</v>
      </c>
      <c r="H24" s="442">
        <f t="shared" si="1"/>
        <v>62.396108462920999</v>
      </c>
      <c r="I24">
        <v>177</v>
      </c>
    </row>
    <row r="25" spans="1:9" x14ac:dyDescent="0.35">
      <c r="A25" s="420">
        <v>88</v>
      </c>
      <c r="B25" s="420" t="s">
        <v>283</v>
      </c>
      <c r="C25" s="420">
        <v>2</v>
      </c>
      <c r="D25" s="421">
        <v>944</v>
      </c>
      <c r="E25" s="421">
        <v>8.6666666666666696</v>
      </c>
      <c r="F25" s="442">
        <f t="shared" si="0"/>
        <v>7.7480088626098773</v>
      </c>
      <c r="G25" s="421">
        <v>1</v>
      </c>
      <c r="H25" s="442">
        <f t="shared" si="1"/>
        <v>1.3275767758068298</v>
      </c>
      <c r="I25">
        <v>4</v>
      </c>
    </row>
    <row r="26" spans="1:9" x14ac:dyDescent="0.35">
      <c r="A26" s="420">
        <v>90</v>
      </c>
      <c r="B26" s="420" t="s">
        <v>294</v>
      </c>
      <c r="C26" s="420">
        <v>2</v>
      </c>
      <c r="D26" s="421">
        <v>55895</v>
      </c>
      <c r="E26" s="421">
        <v>1742.6666666666699</v>
      </c>
      <c r="F26" s="442">
        <f t="shared" si="0"/>
        <v>1557.945782066327</v>
      </c>
      <c r="G26" s="421">
        <v>114</v>
      </c>
      <c r="H26" s="442">
        <f t="shared" si="1"/>
        <v>151.34375244197858</v>
      </c>
      <c r="I26">
        <v>782</v>
      </c>
    </row>
    <row r="27" spans="1:9" x14ac:dyDescent="0.35">
      <c r="A27" s="420">
        <v>1900</v>
      </c>
      <c r="B27" s="420" t="s">
        <v>306</v>
      </c>
      <c r="C27" s="420">
        <v>2</v>
      </c>
      <c r="D27" s="421">
        <v>90300</v>
      </c>
      <c r="E27" s="421">
        <v>2255.6666666666702</v>
      </c>
      <c r="F27" s="442">
        <f t="shared" si="0"/>
        <v>2016.5683066646579</v>
      </c>
      <c r="G27" s="421">
        <v>123</v>
      </c>
      <c r="H27" s="442">
        <f t="shared" si="1"/>
        <v>163.29194342424006</v>
      </c>
      <c r="I27">
        <v>433</v>
      </c>
    </row>
    <row r="28" spans="1:9" x14ac:dyDescent="0.35">
      <c r="A28" s="420">
        <v>93</v>
      </c>
      <c r="B28" s="420" t="s">
        <v>309</v>
      </c>
      <c r="C28" s="420">
        <v>2</v>
      </c>
      <c r="D28" s="421">
        <v>4960</v>
      </c>
      <c r="E28" s="421">
        <v>24</v>
      </c>
      <c r="F28" s="442">
        <f t="shared" si="0"/>
        <v>21.456024542611964</v>
      </c>
      <c r="G28" s="421">
        <v>4</v>
      </c>
      <c r="H28" s="442">
        <f t="shared" si="1"/>
        <v>5.310307103227319</v>
      </c>
      <c r="I28">
        <v>12</v>
      </c>
    </row>
    <row r="29" spans="1:9" x14ac:dyDescent="0.35">
      <c r="A29" s="420">
        <v>737</v>
      </c>
      <c r="B29" s="420" t="s">
        <v>318</v>
      </c>
      <c r="C29" s="420">
        <v>2</v>
      </c>
      <c r="D29" s="421">
        <v>32282</v>
      </c>
      <c r="E29" s="421">
        <v>590.33333333333303</v>
      </c>
      <c r="F29" s="442">
        <f t="shared" si="0"/>
        <v>527.75860368008011</v>
      </c>
      <c r="G29" s="421">
        <v>68</v>
      </c>
      <c r="H29" s="442">
        <f t="shared" si="1"/>
        <v>90.275220754864421</v>
      </c>
      <c r="I29">
        <v>206</v>
      </c>
    </row>
    <row r="30" spans="1:9" x14ac:dyDescent="0.35">
      <c r="A30" s="420">
        <v>96</v>
      </c>
      <c r="B30" s="420" t="s">
        <v>337</v>
      </c>
      <c r="C30" s="420">
        <v>2</v>
      </c>
      <c r="D30" s="421">
        <v>1195</v>
      </c>
      <c r="E30" s="421">
        <v>8.3333333333333304</v>
      </c>
      <c r="F30" s="442">
        <f t="shared" si="0"/>
        <v>7.4500085217402621</v>
      </c>
      <c r="G30" s="421">
        <v>0</v>
      </c>
      <c r="H30" s="442">
        <f t="shared" si="1"/>
        <v>0</v>
      </c>
      <c r="I30">
        <v>3</v>
      </c>
    </row>
    <row r="31" spans="1:9" x14ac:dyDescent="0.35">
      <c r="A31" s="420">
        <v>1949</v>
      </c>
      <c r="B31" s="420" t="s">
        <v>343</v>
      </c>
      <c r="C31" s="420">
        <v>2</v>
      </c>
      <c r="D31" s="421">
        <v>46309</v>
      </c>
      <c r="E31" s="421">
        <v>1043.6666666666699</v>
      </c>
      <c r="F31" s="442">
        <f t="shared" si="0"/>
        <v>933.03906726275363</v>
      </c>
      <c r="G31" s="421">
        <v>49</v>
      </c>
      <c r="H31" s="442">
        <f t="shared" si="1"/>
        <v>65.051262014534657</v>
      </c>
      <c r="I31">
        <v>237</v>
      </c>
    </row>
    <row r="32" spans="1:9" x14ac:dyDescent="0.35">
      <c r="A32" s="420">
        <v>98</v>
      </c>
      <c r="B32" s="420" t="s">
        <v>358</v>
      </c>
      <c r="C32" s="420">
        <v>2</v>
      </c>
      <c r="D32" s="421">
        <v>26278</v>
      </c>
      <c r="E32" s="421">
        <v>451</v>
      </c>
      <c r="F32" s="442">
        <f t="shared" si="0"/>
        <v>403.19446119658312</v>
      </c>
      <c r="G32" s="421">
        <v>41</v>
      </c>
      <c r="H32" s="442">
        <f t="shared" si="1"/>
        <v>54.430647808080018</v>
      </c>
      <c r="I32">
        <v>154</v>
      </c>
    </row>
    <row r="33" spans="1:9" x14ac:dyDescent="0.35">
      <c r="A33" s="420">
        <v>1680</v>
      </c>
      <c r="B33" s="420" t="s">
        <v>2</v>
      </c>
      <c r="C33" s="420">
        <v>3</v>
      </c>
      <c r="D33" s="421">
        <v>25579</v>
      </c>
      <c r="E33" s="421">
        <v>340</v>
      </c>
      <c r="F33" s="442">
        <f t="shared" si="0"/>
        <v>303.96034768700281</v>
      </c>
      <c r="G33" s="421">
        <v>34</v>
      </c>
      <c r="H33" s="442">
        <f t="shared" si="1"/>
        <v>45.13761037743221</v>
      </c>
      <c r="I33">
        <v>131</v>
      </c>
    </row>
    <row r="34" spans="1:9" x14ac:dyDescent="0.35">
      <c r="A34" s="420">
        <v>106</v>
      </c>
      <c r="B34" s="420" t="s">
        <v>25</v>
      </c>
      <c r="C34" s="420">
        <v>3</v>
      </c>
      <c r="D34" s="421">
        <v>68979</v>
      </c>
      <c r="E34" s="421">
        <v>2066</v>
      </c>
      <c r="F34" s="442">
        <f t="shared" si="0"/>
        <v>1847.0061127098463</v>
      </c>
      <c r="G34" s="421">
        <v>142</v>
      </c>
      <c r="H34" s="442">
        <f t="shared" si="1"/>
        <v>188.51590216456984</v>
      </c>
      <c r="I34">
        <v>667</v>
      </c>
    </row>
    <row r="35" spans="1:9" x14ac:dyDescent="0.35">
      <c r="A35" s="420">
        <v>1681</v>
      </c>
      <c r="B35" s="420" t="s">
        <v>52</v>
      </c>
      <c r="C35" s="420">
        <v>3</v>
      </c>
      <c r="D35" s="421">
        <v>25681</v>
      </c>
      <c r="E35" s="421">
        <v>478.33333333333297</v>
      </c>
      <c r="F35" s="442">
        <f t="shared" si="0"/>
        <v>427.63048914789084</v>
      </c>
      <c r="G35" s="421">
        <v>39</v>
      </c>
      <c r="H35" s="442">
        <f t="shared" si="1"/>
        <v>51.775494256466359</v>
      </c>
      <c r="I35">
        <v>183</v>
      </c>
    </row>
    <row r="36" spans="1:9" x14ac:dyDescent="0.35">
      <c r="A36" s="420">
        <v>109</v>
      </c>
      <c r="B36" s="420" t="s">
        <v>67</v>
      </c>
      <c r="C36" s="420">
        <v>3</v>
      </c>
      <c r="D36" s="421">
        <v>35517</v>
      </c>
      <c r="E36" s="421">
        <v>735.33333333333303</v>
      </c>
      <c r="F36" s="442">
        <f t="shared" si="0"/>
        <v>657.38875195836067</v>
      </c>
      <c r="G36" s="421">
        <v>44</v>
      </c>
      <c r="H36" s="442">
        <f t="shared" si="1"/>
        <v>58.413378135500508</v>
      </c>
      <c r="I36">
        <v>238</v>
      </c>
    </row>
    <row r="37" spans="1:9" x14ac:dyDescent="0.35">
      <c r="A37" s="420">
        <v>1690</v>
      </c>
      <c r="B37" s="420" t="s">
        <v>78</v>
      </c>
      <c r="C37" s="420">
        <v>3</v>
      </c>
      <c r="D37" s="421">
        <v>24511</v>
      </c>
      <c r="E37" s="421">
        <v>237.666666666667</v>
      </c>
      <c r="F37" s="442">
        <f t="shared" ref="F37:F68" si="2">+E37*E$356</f>
        <v>212.47424304003263</v>
      </c>
      <c r="G37" s="421">
        <v>34</v>
      </c>
      <c r="H37" s="442">
        <f t="shared" ref="H37:H68" si="3">+G37*G$356</f>
        <v>45.13761037743221</v>
      </c>
      <c r="I37">
        <v>80</v>
      </c>
    </row>
    <row r="38" spans="1:9" x14ac:dyDescent="0.35">
      <c r="A38" s="420">
        <v>114</v>
      </c>
      <c r="B38" s="420" t="s">
        <v>105</v>
      </c>
      <c r="C38" s="420">
        <v>3</v>
      </c>
      <c r="D38" s="421">
        <v>107856</v>
      </c>
      <c r="E38" s="421">
        <v>3451.6666666666702</v>
      </c>
      <c r="F38" s="442">
        <f t="shared" si="2"/>
        <v>3085.7935297048207</v>
      </c>
      <c r="G38" s="421">
        <v>307</v>
      </c>
      <c r="H38" s="442">
        <f t="shared" si="3"/>
        <v>407.56607017269675</v>
      </c>
      <c r="I38">
        <v>1137</v>
      </c>
    </row>
    <row r="39" spans="1:9" x14ac:dyDescent="0.35">
      <c r="A39" s="420">
        <v>118</v>
      </c>
      <c r="B39" s="420" t="s">
        <v>161</v>
      </c>
      <c r="C39" s="420">
        <v>3</v>
      </c>
      <c r="D39" s="421">
        <v>55857</v>
      </c>
      <c r="E39" s="421">
        <v>1262.6666666666699</v>
      </c>
      <c r="F39" s="442">
        <f t="shared" si="2"/>
        <v>1128.8252912140879</v>
      </c>
      <c r="G39" s="421">
        <v>125</v>
      </c>
      <c r="H39" s="442">
        <f t="shared" si="3"/>
        <v>165.94709697585373</v>
      </c>
      <c r="I39">
        <v>476</v>
      </c>
    </row>
    <row r="40" spans="1:9" x14ac:dyDescent="0.35">
      <c r="A40" s="420">
        <v>119</v>
      </c>
      <c r="B40" s="420" t="s">
        <v>210</v>
      </c>
      <c r="C40" s="420">
        <v>3</v>
      </c>
      <c r="D40" s="421">
        <v>34761</v>
      </c>
      <c r="E40" s="421">
        <v>725.33333333333303</v>
      </c>
      <c r="F40" s="442">
        <f t="shared" si="2"/>
        <v>648.44874173227231</v>
      </c>
      <c r="G40" s="421">
        <v>62</v>
      </c>
      <c r="H40" s="442">
        <f t="shared" si="3"/>
        <v>82.309760100023439</v>
      </c>
      <c r="I40">
        <v>257</v>
      </c>
    </row>
    <row r="41" spans="1:9" x14ac:dyDescent="0.35">
      <c r="A41" s="420">
        <v>1731</v>
      </c>
      <c r="B41" s="420" t="s">
        <v>213</v>
      </c>
      <c r="C41" s="420">
        <v>3</v>
      </c>
      <c r="D41" s="421">
        <v>33689</v>
      </c>
      <c r="E41" s="421">
        <v>487.66666666666703</v>
      </c>
      <c r="F41" s="442">
        <f t="shared" si="2"/>
        <v>435.97449869224062</v>
      </c>
      <c r="G41" s="421">
        <v>34</v>
      </c>
      <c r="H41" s="442">
        <f t="shared" si="3"/>
        <v>45.13761037743221</v>
      </c>
      <c r="I41">
        <v>257</v>
      </c>
    </row>
    <row r="42" spans="1:9" x14ac:dyDescent="0.35">
      <c r="A42" s="420">
        <v>1699</v>
      </c>
      <c r="B42" s="420" t="s">
        <v>230</v>
      </c>
      <c r="C42" s="420">
        <v>3</v>
      </c>
      <c r="D42" s="421">
        <v>31238</v>
      </c>
      <c r="E42" s="421">
        <v>516.66666666666697</v>
      </c>
      <c r="F42" s="442">
        <f t="shared" si="2"/>
        <v>461.90052834789668</v>
      </c>
      <c r="G42" s="421">
        <v>37</v>
      </c>
      <c r="H42" s="442">
        <f t="shared" si="3"/>
        <v>49.120340704852701</v>
      </c>
      <c r="I42">
        <v>177</v>
      </c>
    </row>
    <row r="43" spans="1:9" x14ac:dyDescent="0.35">
      <c r="A43" s="420">
        <v>1730</v>
      </c>
      <c r="B43" s="420" t="s">
        <v>317</v>
      </c>
      <c r="C43" s="420">
        <v>3</v>
      </c>
      <c r="D43" s="421">
        <v>34221</v>
      </c>
      <c r="E43" s="421">
        <v>483.66666666666703</v>
      </c>
      <c r="F43" s="442">
        <f t="shared" si="2"/>
        <v>432.39849460180528</v>
      </c>
      <c r="G43" s="421">
        <v>23</v>
      </c>
      <c r="H43" s="442">
        <f t="shared" si="3"/>
        <v>30.534265843557083</v>
      </c>
      <c r="I43">
        <v>157</v>
      </c>
    </row>
    <row r="44" spans="1:9" x14ac:dyDescent="0.35">
      <c r="A44" s="420">
        <v>1701</v>
      </c>
      <c r="B44" s="420" t="s">
        <v>354</v>
      </c>
      <c r="C44" s="420">
        <v>3</v>
      </c>
      <c r="D44" s="421">
        <v>19854</v>
      </c>
      <c r="E44" s="421">
        <v>263.66666666666703</v>
      </c>
      <c r="F44" s="442">
        <f t="shared" si="2"/>
        <v>235.7182696278623</v>
      </c>
      <c r="G44" s="421">
        <v>24</v>
      </c>
      <c r="H44" s="442">
        <f t="shared" si="3"/>
        <v>31.861842619363912</v>
      </c>
      <c r="I44">
        <v>111</v>
      </c>
    </row>
    <row r="45" spans="1:9" x14ac:dyDescent="0.35">
      <c r="A45" s="420">
        <v>141</v>
      </c>
      <c r="B45" s="420" t="s">
        <v>474</v>
      </c>
      <c r="C45" s="420">
        <v>4</v>
      </c>
      <c r="D45" s="421">
        <v>73155</v>
      </c>
      <c r="E45" s="421">
        <v>2627.6666666666702</v>
      </c>
      <c r="F45" s="442">
        <f t="shared" si="2"/>
        <v>2349.1366870751435</v>
      </c>
      <c r="G45" s="421">
        <v>159</v>
      </c>
      <c r="H45" s="442">
        <f t="shared" si="3"/>
        <v>211.08470735328592</v>
      </c>
      <c r="I45">
        <v>719</v>
      </c>
    </row>
    <row r="46" spans="1:9" x14ac:dyDescent="0.35">
      <c r="A46" s="420">
        <v>147</v>
      </c>
      <c r="B46" s="420" t="s">
        <v>53</v>
      </c>
      <c r="C46" s="420">
        <v>4</v>
      </c>
      <c r="D46" s="421">
        <v>24007</v>
      </c>
      <c r="E46" s="421">
        <v>292.66666666666703</v>
      </c>
      <c r="F46" s="442">
        <f t="shared" si="2"/>
        <v>261.64429928351842</v>
      </c>
      <c r="G46" s="421">
        <v>49</v>
      </c>
      <c r="H46" s="442">
        <f t="shared" si="3"/>
        <v>65.051262014534657</v>
      </c>
      <c r="I46">
        <v>145</v>
      </c>
    </row>
    <row r="47" spans="1:9" x14ac:dyDescent="0.35">
      <c r="A47" s="420">
        <v>148</v>
      </c>
      <c r="B47" s="420" t="s">
        <v>72</v>
      </c>
      <c r="C47" s="420">
        <v>4</v>
      </c>
      <c r="D47" s="421">
        <v>29162</v>
      </c>
      <c r="E47" s="421">
        <v>250.666666666667</v>
      </c>
      <c r="F47" s="442">
        <f t="shared" si="2"/>
        <v>224.09625633394745</v>
      </c>
      <c r="G47" s="421">
        <v>38</v>
      </c>
      <c r="H47" s="442">
        <f t="shared" si="3"/>
        <v>50.447917480659534</v>
      </c>
      <c r="I47">
        <v>134</v>
      </c>
    </row>
    <row r="48" spans="1:9" x14ac:dyDescent="0.35">
      <c r="A48" s="420">
        <v>150</v>
      </c>
      <c r="B48" s="420" t="s">
        <v>83</v>
      </c>
      <c r="C48" s="420">
        <v>4</v>
      </c>
      <c r="D48" s="421">
        <v>101446</v>
      </c>
      <c r="E48" s="421">
        <v>2827</v>
      </c>
      <c r="F48" s="442">
        <f t="shared" si="2"/>
        <v>2527.3408909151672</v>
      </c>
      <c r="G48" s="421">
        <v>199</v>
      </c>
      <c r="H48" s="442">
        <f t="shared" si="3"/>
        <v>264.18777838555911</v>
      </c>
      <c r="I48">
        <v>822</v>
      </c>
    </row>
    <row r="49" spans="1:9" x14ac:dyDescent="0.35">
      <c r="A49" s="420">
        <v>1774</v>
      </c>
      <c r="B49" s="420" t="s">
        <v>85</v>
      </c>
      <c r="C49" s="420">
        <v>4</v>
      </c>
      <c r="D49" s="421">
        <v>26594</v>
      </c>
      <c r="E49" s="421">
        <v>187</v>
      </c>
      <c r="F49" s="442">
        <f t="shared" si="2"/>
        <v>167.17819122785153</v>
      </c>
      <c r="G49" s="421">
        <v>51</v>
      </c>
      <c r="H49" s="442">
        <f t="shared" si="3"/>
        <v>67.706415566148323</v>
      </c>
      <c r="I49">
        <v>101</v>
      </c>
    </row>
    <row r="50" spans="1:9" x14ac:dyDescent="0.35">
      <c r="A50" s="420">
        <v>153</v>
      </c>
      <c r="B50" s="420" t="s">
        <v>107</v>
      </c>
      <c r="C50" s="420">
        <v>4</v>
      </c>
      <c r="D50" s="421">
        <v>160640</v>
      </c>
      <c r="E50" s="421">
        <v>6286</v>
      </c>
      <c r="F50" s="442">
        <f t="shared" si="2"/>
        <v>5619.6904281191164</v>
      </c>
      <c r="G50" s="421">
        <v>357</v>
      </c>
      <c r="H50" s="442">
        <f t="shared" si="3"/>
        <v>473.94490896303824</v>
      </c>
      <c r="I50">
        <v>1752</v>
      </c>
    </row>
    <row r="51" spans="1:9" x14ac:dyDescent="0.35">
      <c r="A51" s="420">
        <v>158</v>
      </c>
      <c r="B51" s="420" t="s">
        <v>129</v>
      </c>
      <c r="C51" s="420">
        <v>4</v>
      </c>
      <c r="D51" s="421">
        <v>24268</v>
      </c>
      <c r="E51" s="421">
        <v>306.33333333333297</v>
      </c>
      <c r="F51" s="442">
        <f t="shared" si="2"/>
        <v>273.8623132591718</v>
      </c>
      <c r="G51" s="421">
        <v>49</v>
      </c>
      <c r="H51" s="442">
        <f t="shared" si="3"/>
        <v>65.051262014534657</v>
      </c>
      <c r="I51">
        <v>132</v>
      </c>
    </row>
    <row r="52" spans="1:9" x14ac:dyDescent="0.35">
      <c r="A52" s="420">
        <v>160</v>
      </c>
      <c r="B52" s="420" t="s">
        <v>135</v>
      </c>
      <c r="C52" s="420">
        <v>4</v>
      </c>
      <c r="D52" s="421">
        <v>61798</v>
      </c>
      <c r="E52" s="421">
        <v>855.66666666666697</v>
      </c>
      <c r="F52" s="442">
        <f t="shared" si="2"/>
        <v>764.96687501229064</v>
      </c>
      <c r="G52" s="421">
        <v>141</v>
      </c>
      <c r="H52" s="442">
        <f t="shared" si="3"/>
        <v>187.18832538876299</v>
      </c>
      <c r="I52">
        <v>379</v>
      </c>
    </row>
    <row r="53" spans="1:9" x14ac:dyDescent="0.35">
      <c r="A53" s="420">
        <v>163</v>
      </c>
      <c r="B53" s="420" t="s">
        <v>149</v>
      </c>
      <c r="C53" s="420">
        <v>4</v>
      </c>
      <c r="D53" s="421">
        <v>35940</v>
      </c>
      <c r="E53" s="421">
        <v>416.33333333333297</v>
      </c>
      <c r="F53" s="442">
        <f t="shared" si="2"/>
        <v>372.20242574614332</v>
      </c>
      <c r="G53" s="421">
        <v>60</v>
      </c>
      <c r="H53" s="442">
        <f t="shared" si="3"/>
        <v>79.654606548409788</v>
      </c>
      <c r="I53">
        <v>221</v>
      </c>
    </row>
    <row r="54" spans="1:9" x14ac:dyDescent="0.35">
      <c r="A54" s="420">
        <v>164</v>
      </c>
      <c r="B54" s="420" t="s">
        <v>153</v>
      </c>
      <c r="C54" s="420">
        <v>4</v>
      </c>
      <c r="D54" s="421">
        <v>81476</v>
      </c>
      <c r="E54" s="421">
        <v>2231.6666666666702</v>
      </c>
      <c r="F54" s="442">
        <f t="shared" si="2"/>
        <v>1995.1122821220461</v>
      </c>
      <c r="G54" s="421">
        <v>193</v>
      </c>
      <c r="H54" s="442">
        <f t="shared" si="3"/>
        <v>256.22231773071815</v>
      </c>
      <c r="I54">
        <v>709</v>
      </c>
    </row>
    <row r="55" spans="1:9" x14ac:dyDescent="0.35">
      <c r="A55" s="420">
        <v>1735</v>
      </c>
      <c r="B55" s="420" t="s">
        <v>159</v>
      </c>
      <c r="C55" s="420">
        <v>4</v>
      </c>
      <c r="D55" s="421">
        <v>35056</v>
      </c>
      <c r="E55" s="421">
        <v>414.66666666666703</v>
      </c>
      <c r="F55" s="442">
        <f t="shared" si="2"/>
        <v>370.71242404179588</v>
      </c>
      <c r="G55" s="421">
        <v>54</v>
      </c>
      <c r="H55" s="442">
        <f t="shared" si="3"/>
        <v>71.689145893568806</v>
      </c>
      <c r="I55">
        <v>144</v>
      </c>
    </row>
    <row r="56" spans="1:9" x14ac:dyDescent="0.35">
      <c r="A56" s="420">
        <v>166</v>
      </c>
      <c r="B56" s="420" t="s">
        <v>169</v>
      </c>
      <c r="C56" s="420">
        <v>4</v>
      </c>
      <c r="D56" s="421">
        <v>54791</v>
      </c>
      <c r="E56" s="421">
        <v>866.66666666666697</v>
      </c>
      <c r="F56" s="442">
        <f t="shared" si="2"/>
        <v>774.8008862609878</v>
      </c>
      <c r="G56" s="421">
        <v>95</v>
      </c>
      <c r="H56" s="442">
        <f t="shared" si="3"/>
        <v>126.11979370164883</v>
      </c>
      <c r="I56">
        <v>402</v>
      </c>
    </row>
    <row r="57" spans="1:9" x14ac:dyDescent="0.35">
      <c r="A57" s="420">
        <v>168</v>
      </c>
      <c r="B57" s="420" t="s">
        <v>201</v>
      </c>
      <c r="C57" s="420">
        <v>4</v>
      </c>
      <c r="D57" s="421">
        <v>23084</v>
      </c>
      <c r="E57" s="421">
        <v>277.66666666666703</v>
      </c>
      <c r="F57" s="442">
        <f t="shared" si="2"/>
        <v>248.23428394438594</v>
      </c>
      <c r="G57" s="421">
        <v>61</v>
      </c>
      <c r="H57" s="442">
        <f t="shared" si="3"/>
        <v>80.982183324216621</v>
      </c>
      <c r="I57">
        <v>150</v>
      </c>
    </row>
    <row r="58" spans="1:9" x14ac:dyDescent="0.35">
      <c r="A58" s="420">
        <v>173</v>
      </c>
      <c r="B58" s="420" t="s">
        <v>242</v>
      </c>
      <c r="C58" s="420">
        <v>4</v>
      </c>
      <c r="D58" s="421">
        <v>31741</v>
      </c>
      <c r="E58" s="421">
        <v>506.33333333333297</v>
      </c>
      <c r="F58" s="442">
        <f t="shared" si="2"/>
        <v>452.66251778093817</v>
      </c>
      <c r="G58" s="421">
        <v>65</v>
      </c>
      <c r="H58" s="442">
        <f t="shared" si="3"/>
        <v>86.292490427443937</v>
      </c>
      <c r="I58">
        <v>249</v>
      </c>
    </row>
    <row r="59" spans="1:9" x14ac:dyDescent="0.35">
      <c r="A59" s="420">
        <v>1773</v>
      </c>
      <c r="B59" s="420" t="s">
        <v>243</v>
      </c>
      <c r="C59" s="420">
        <v>4</v>
      </c>
      <c r="D59" s="421">
        <v>18496</v>
      </c>
      <c r="E59" s="421">
        <v>204</v>
      </c>
      <c r="F59" s="442">
        <f t="shared" si="2"/>
        <v>182.37620861220168</v>
      </c>
      <c r="G59" s="421">
        <v>21</v>
      </c>
      <c r="H59" s="442">
        <f t="shared" si="3"/>
        <v>27.879112291943425</v>
      </c>
      <c r="I59">
        <v>91</v>
      </c>
    </row>
    <row r="60" spans="1:9" x14ac:dyDescent="0.35">
      <c r="A60" s="420">
        <v>175</v>
      </c>
      <c r="B60" s="420" t="s">
        <v>244</v>
      </c>
      <c r="C60" s="420">
        <v>4</v>
      </c>
      <c r="D60" s="421">
        <v>18457</v>
      </c>
      <c r="E60" s="421">
        <v>214</v>
      </c>
      <c r="F60" s="442">
        <f t="shared" si="2"/>
        <v>191.31621883828998</v>
      </c>
      <c r="G60" s="421">
        <v>52</v>
      </c>
      <c r="H60" s="442">
        <f t="shared" si="3"/>
        <v>69.033992341955141</v>
      </c>
      <c r="I60">
        <v>117</v>
      </c>
    </row>
    <row r="61" spans="1:9" x14ac:dyDescent="0.35">
      <c r="A61" s="420">
        <v>177</v>
      </c>
      <c r="B61" s="420" t="s">
        <v>264</v>
      </c>
      <c r="C61" s="420">
        <v>4</v>
      </c>
      <c r="D61" s="421">
        <v>38140</v>
      </c>
      <c r="E61" s="421">
        <v>392</v>
      </c>
      <c r="F61" s="442">
        <f t="shared" si="2"/>
        <v>350.44840086266203</v>
      </c>
      <c r="G61" s="421">
        <v>22</v>
      </c>
      <c r="H61" s="442">
        <f t="shared" si="3"/>
        <v>29.206689067750254</v>
      </c>
      <c r="I61">
        <v>164</v>
      </c>
    </row>
    <row r="62" spans="1:9" x14ac:dyDescent="0.35">
      <c r="A62" s="420">
        <v>1742</v>
      </c>
      <c r="B62" s="420" t="s">
        <v>272</v>
      </c>
      <c r="C62" s="420">
        <v>4</v>
      </c>
      <c r="D62" s="421">
        <v>38231</v>
      </c>
      <c r="E62" s="421">
        <v>357.66666666666703</v>
      </c>
      <c r="F62" s="442">
        <f t="shared" si="2"/>
        <v>319.75436575309249</v>
      </c>
      <c r="G62" s="421">
        <v>64</v>
      </c>
      <c r="H62" s="442">
        <f t="shared" si="3"/>
        <v>84.964913651637104</v>
      </c>
      <c r="I62">
        <v>202</v>
      </c>
    </row>
    <row r="63" spans="1:9" x14ac:dyDescent="0.35">
      <c r="A63" s="420">
        <v>180</v>
      </c>
      <c r="B63" s="420" t="s">
        <v>299</v>
      </c>
      <c r="C63" s="420">
        <v>4</v>
      </c>
      <c r="D63" s="421">
        <v>17282</v>
      </c>
      <c r="E63" s="421">
        <v>121</v>
      </c>
      <c r="F63" s="442">
        <f t="shared" si="2"/>
        <v>108.17412373566864</v>
      </c>
      <c r="G63" s="421">
        <v>23</v>
      </c>
      <c r="H63" s="442">
        <f t="shared" si="3"/>
        <v>30.534265843557083</v>
      </c>
      <c r="I63">
        <v>72</v>
      </c>
    </row>
    <row r="64" spans="1:9" x14ac:dyDescent="0.35">
      <c r="A64" s="420">
        <v>1708</v>
      </c>
      <c r="B64" s="420" t="s">
        <v>302</v>
      </c>
      <c r="C64" s="420">
        <v>4</v>
      </c>
      <c r="D64" s="421">
        <v>44741</v>
      </c>
      <c r="E64" s="421">
        <v>744.66666666666697</v>
      </c>
      <c r="F64" s="442">
        <f t="shared" si="2"/>
        <v>665.73276150271033</v>
      </c>
      <c r="G64" s="421">
        <v>154</v>
      </c>
      <c r="H64" s="442">
        <f t="shared" si="3"/>
        <v>204.44682347425177</v>
      </c>
      <c r="I64">
        <v>386</v>
      </c>
    </row>
    <row r="65" spans="1:9" x14ac:dyDescent="0.35">
      <c r="A65" s="420">
        <v>183</v>
      </c>
      <c r="B65" s="420" t="s">
        <v>315</v>
      </c>
      <c r="C65" s="420">
        <v>4</v>
      </c>
      <c r="D65" s="421">
        <v>21364</v>
      </c>
      <c r="E65" s="421">
        <v>131.666666666667</v>
      </c>
      <c r="F65" s="442">
        <f t="shared" si="2"/>
        <v>117.71013464349647</v>
      </c>
      <c r="G65" s="421">
        <v>29</v>
      </c>
      <c r="H65" s="442">
        <f t="shared" si="3"/>
        <v>38.499726498398061</v>
      </c>
      <c r="I65">
        <v>90</v>
      </c>
    </row>
    <row r="66" spans="1:9" x14ac:dyDescent="0.35">
      <c r="A66" s="420">
        <v>1700</v>
      </c>
      <c r="B66" s="420" t="s">
        <v>316</v>
      </c>
      <c r="C66" s="420">
        <v>4</v>
      </c>
      <c r="D66" s="421">
        <v>33718</v>
      </c>
      <c r="E66" s="421">
        <v>464.66666666666703</v>
      </c>
      <c r="F66" s="442">
        <f t="shared" si="2"/>
        <v>415.41247517223746</v>
      </c>
      <c r="G66" s="421">
        <v>99</v>
      </c>
      <c r="H66" s="442">
        <f t="shared" si="3"/>
        <v>131.43010080487613</v>
      </c>
      <c r="I66">
        <v>340</v>
      </c>
    </row>
    <row r="67" spans="1:9" x14ac:dyDescent="0.35">
      <c r="A67" s="420">
        <v>189</v>
      </c>
      <c r="B67" s="420" t="s">
        <v>360</v>
      </c>
      <c r="C67" s="420">
        <v>4</v>
      </c>
      <c r="D67" s="421">
        <v>24643</v>
      </c>
      <c r="E67" s="421">
        <v>202.333333333333</v>
      </c>
      <c r="F67" s="442">
        <f t="shared" si="2"/>
        <v>180.88620690785334</v>
      </c>
      <c r="G67" s="421">
        <v>43</v>
      </c>
      <c r="H67" s="442">
        <f t="shared" si="3"/>
        <v>57.085801359693683</v>
      </c>
      <c r="I67">
        <v>96</v>
      </c>
    </row>
    <row r="68" spans="1:9" x14ac:dyDescent="0.35">
      <c r="A68" s="420">
        <v>1896</v>
      </c>
      <c r="B68" s="420" t="s">
        <v>383</v>
      </c>
      <c r="C68" s="420">
        <v>4</v>
      </c>
      <c r="D68" s="421">
        <v>23012</v>
      </c>
      <c r="E68" s="421">
        <v>203.333333333333</v>
      </c>
      <c r="F68" s="442">
        <f t="shared" si="2"/>
        <v>181.78020793046215</v>
      </c>
      <c r="G68" s="421">
        <v>48</v>
      </c>
      <c r="H68" s="442">
        <f t="shared" si="3"/>
        <v>63.723685238727825</v>
      </c>
      <c r="I68">
        <v>140</v>
      </c>
    </row>
    <row r="69" spans="1:9" x14ac:dyDescent="0.35">
      <c r="A69" s="420">
        <v>193</v>
      </c>
      <c r="B69" s="420" t="s">
        <v>385</v>
      </c>
      <c r="C69" s="420">
        <v>4</v>
      </c>
      <c r="D69" s="421">
        <v>130668</v>
      </c>
      <c r="E69" s="421">
        <v>3673.3333333333298</v>
      </c>
      <c r="F69" s="442">
        <f t="shared" ref="F69:F100" si="4">+E69*E$356</f>
        <v>3283.9637563831056</v>
      </c>
      <c r="G69" s="421">
        <v>197</v>
      </c>
      <c r="H69" s="442">
        <f t="shared" ref="H69:H100" si="5">+G69*G$356</f>
        <v>261.53262483394548</v>
      </c>
      <c r="I69">
        <v>929</v>
      </c>
    </row>
    <row r="70" spans="1:9" x14ac:dyDescent="0.35">
      <c r="A70" s="420">
        <v>197</v>
      </c>
      <c r="B70" s="420" t="s">
        <v>8</v>
      </c>
      <c r="C70" s="420">
        <v>5</v>
      </c>
      <c r="D70" s="421">
        <v>27100</v>
      </c>
      <c r="E70" s="421">
        <v>278.33333333333297</v>
      </c>
      <c r="F70" s="442">
        <f t="shared" si="4"/>
        <v>248.83028462612452</v>
      </c>
      <c r="G70" s="421">
        <v>51</v>
      </c>
      <c r="H70" s="442">
        <f t="shared" si="5"/>
        <v>67.706415566148323</v>
      </c>
      <c r="I70">
        <v>183</v>
      </c>
    </row>
    <row r="71" spans="1:9" x14ac:dyDescent="0.35">
      <c r="A71" s="420">
        <v>200</v>
      </c>
      <c r="B71" s="420" t="s">
        <v>20</v>
      </c>
      <c r="C71" s="420">
        <v>5</v>
      </c>
      <c r="D71" s="421">
        <v>165611</v>
      </c>
      <c r="E71" s="421">
        <v>3616.3333333333298</v>
      </c>
      <c r="F71" s="442">
        <f t="shared" si="4"/>
        <v>3233.0056980944019</v>
      </c>
      <c r="G71" s="421">
        <v>181</v>
      </c>
      <c r="H71" s="442">
        <f t="shared" si="5"/>
        <v>240.29139642103618</v>
      </c>
      <c r="I71">
        <v>1177</v>
      </c>
    </row>
    <row r="72" spans="1:9" x14ac:dyDescent="0.35">
      <c r="A72" s="420">
        <v>202</v>
      </c>
      <c r="B72" s="420" t="s">
        <v>24</v>
      </c>
      <c r="C72" s="420">
        <v>5</v>
      </c>
      <c r="D72" s="421">
        <v>163888</v>
      </c>
      <c r="E72" s="421">
        <v>7639.6666666666697</v>
      </c>
      <c r="F72" s="442">
        <f t="shared" si="4"/>
        <v>6829.8698123906079</v>
      </c>
      <c r="G72" s="421">
        <v>260</v>
      </c>
      <c r="H72" s="442">
        <f t="shared" si="5"/>
        <v>345.16996170977575</v>
      </c>
      <c r="I72">
        <v>1542</v>
      </c>
    </row>
    <row r="73" spans="1:9" x14ac:dyDescent="0.35">
      <c r="A73" s="420">
        <v>203</v>
      </c>
      <c r="B73" s="420" t="s">
        <v>31</v>
      </c>
      <c r="C73" s="420">
        <v>5</v>
      </c>
      <c r="D73" s="421">
        <v>60584</v>
      </c>
      <c r="E73" s="421">
        <v>547.33333333333303</v>
      </c>
      <c r="F73" s="442">
        <f t="shared" si="4"/>
        <v>489.3165597079003</v>
      </c>
      <c r="G73" s="421">
        <v>82</v>
      </c>
      <c r="H73" s="442">
        <f t="shared" si="5"/>
        <v>108.86129561616004</v>
      </c>
      <c r="I73">
        <v>330</v>
      </c>
    </row>
    <row r="74" spans="1:9" x14ac:dyDescent="0.35">
      <c r="A74" s="420">
        <v>1945</v>
      </c>
      <c r="B74" s="420" t="s">
        <v>36</v>
      </c>
      <c r="C74" s="420">
        <v>5</v>
      </c>
      <c r="D74" s="421">
        <v>34951</v>
      </c>
      <c r="E74" s="421">
        <v>764</v>
      </c>
      <c r="F74" s="442">
        <f t="shared" si="4"/>
        <v>683.01678127314744</v>
      </c>
      <c r="G74" s="421">
        <v>40</v>
      </c>
      <c r="H74" s="442">
        <f t="shared" si="5"/>
        <v>53.103071032273192</v>
      </c>
      <c r="I74">
        <v>207</v>
      </c>
    </row>
    <row r="75" spans="1:9" x14ac:dyDescent="0.35">
      <c r="A75" s="420">
        <v>1859</v>
      </c>
      <c r="B75" s="420" t="s">
        <v>41</v>
      </c>
      <c r="C75" s="420">
        <v>5</v>
      </c>
      <c r="D75" s="421">
        <v>43850</v>
      </c>
      <c r="E75" s="421">
        <v>553</v>
      </c>
      <c r="F75" s="442">
        <f t="shared" si="4"/>
        <v>494.38256550268397</v>
      </c>
      <c r="G75" s="421">
        <v>129</v>
      </c>
      <c r="H75" s="442">
        <f t="shared" si="5"/>
        <v>171.25740407908103</v>
      </c>
      <c r="I75">
        <v>300</v>
      </c>
    </row>
    <row r="76" spans="1:9" x14ac:dyDescent="0.35">
      <c r="A76" s="420">
        <v>209</v>
      </c>
      <c r="B76" s="420" t="s">
        <v>44</v>
      </c>
      <c r="C76" s="420">
        <v>5</v>
      </c>
      <c r="D76" s="421">
        <v>26235</v>
      </c>
      <c r="E76" s="421">
        <v>376.33333333333297</v>
      </c>
      <c r="F76" s="442">
        <f t="shared" si="4"/>
        <v>336.44238484179004</v>
      </c>
      <c r="G76" s="421">
        <v>21</v>
      </c>
      <c r="H76" s="442">
        <f t="shared" si="5"/>
        <v>27.879112291943425</v>
      </c>
      <c r="I76">
        <v>106</v>
      </c>
    </row>
    <row r="77" spans="1:9" x14ac:dyDescent="0.35">
      <c r="A77" s="420">
        <v>1876</v>
      </c>
      <c r="B77" s="420" t="s">
        <v>59</v>
      </c>
      <c r="C77" s="420">
        <v>5</v>
      </c>
      <c r="D77" s="421">
        <v>36077</v>
      </c>
      <c r="E77" s="421">
        <v>300.66666666666703</v>
      </c>
      <c r="F77" s="442">
        <f t="shared" si="4"/>
        <v>268.79630746438909</v>
      </c>
      <c r="G77" s="421">
        <v>63</v>
      </c>
      <c r="H77" s="442">
        <f t="shared" si="5"/>
        <v>83.637336875830272</v>
      </c>
      <c r="I77">
        <v>215</v>
      </c>
    </row>
    <row r="78" spans="1:9" x14ac:dyDescent="0.35">
      <c r="A78" s="420">
        <v>213</v>
      </c>
      <c r="B78" s="420" t="s">
        <v>60</v>
      </c>
      <c r="C78" s="420">
        <v>5</v>
      </c>
      <c r="D78" s="421">
        <v>20890</v>
      </c>
      <c r="E78" s="421">
        <v>285</v>
      </c>
      <c r="F78" s="442">
        <f t="shared" si="4"/>
        <v>254.79029144351705</v>
      </c>
      <c r="G78" s="421">
        <v>56</v>
      </c>
      <c r="H78" s="442">
        <f t="shared" si="5"/>
        <v>74.344299445182472</v>
      </c>
      <c r="I78">
        <v>160</v>
      </c>
    </row>
    <row r="79" spans="1:9" x14ac:dyDescent="0.35">
      <c r="A79" s="420">
        <v>214</v>
      </c>
      <c r="B79" s="420" t="s">
        <v>64</v>
      </c>
      <c r="C79" s="420">
        <v>5</v>
      </c>
      <c r="D79" s="421">
        <v>27155</v>
      </c>
      <c r="E79" s="421">
        <v>205.666666666667</v>
      </c>
      <c r="F79" s="442">
        <f t="shared" si="4"/>
        <v>183.86621031655002</v>
      </c>
      <c r="G79" s="421">
        <v>13</v>
      </c>
      <c r="H79" s="442">
        <f t="shared" si="5"/>
        <v>17.258498085488785</v>
      </c>
      <c r="I79">
        <v>109</v>
      </c>
    </row>
    <row r="80" spans="1:9" x14ac:dyDescent="0.35">
      <c r="A80" s="420">
        <v>216</v>
      </c>
      <c r="B80" s="420" t="s">
        <v>71</v>
      </c>
      <c r="C80" s="420">
        <v>5</v>
      </c>
      <c r="D80" s="421">
        <v>29397</v>
      </c>
      <c r="E80" s="421">
        <v>482</v>
      </c>
      <c r="F80" s="442">
        <f t="shared" si="4"/>
        <v>430.90849289745688</v>
      </c>
      <c r="G80" s="421">
        <v>56</v>
      </c>
      <c r="H80" s="442">
        <f t="shared" si="5"/>
        <v>74.344299445182472</v>
      </c>
      <c r="I80">
        <v>173</v>
      </c>
    </row>
    <row r="81" spans="1:9" x14ac:dyDescent="0.35">
      <c r="A81" s="420">
        <v>221</v>
      </c>
      <c r="B81" s="420" t="s">
        <v>86</v>
      </c>
      <c r="C81" s="420">
        <v>5</v>
      </c>
      <c r="D81" s="421">
        <v>11036</v>
      </c>
      <c r="E81" s="421">
        <v>265.33333333333297</v>
      </c>
      <c r="F81" s="442">
        <f t="shared" si="4"/>
        <v>237.2082713322097</v>
      </c>
      <c r="G81" s="421">
        <v>19</v>
      </c>
      <c r="H81" s="442">
        <f t="shared" si="5"/>
        <v>25.223958740329767</v>
      </c>
      <c r="I81">
        <v>105</v>
      </c>
    </row>
    <row r="82" spans="1:9" x14ac:dyDescent="0.35">
      <c r="A82" s="420">
        <v>222</v>
      </c>
      <c r="B82" s="420" t="s">
        <v>87</v>
      </c>
      <c r="C82" s="420">
        <v>5</v>
      </c>
      <c r="D82" s="421">
        <v>58546</v>
      </c>
      <c r="E82" s="421">
        <v>1239</v>
      </c>
      <c r="F82" s="442">
        <f t="shared" si="4"/>
        <v>1107.6672670123426</v>
      </c>
      <c r="G82" s="421">
        <v>170</v>
      </c>
      <c r="H82" s="442">
        <f t="shared" si="5"/>
        <v>225.68805188716107</v>
      </c>
      <c r="I82">
        <v>650</v>
      </c>
    </row>
    <row r="83" spans="1:9" x14ac:dyDescent="0.35">
      <c r="A83" s="420">
        <v>225</v>
      </c>
      <c r="B83" s="420" t="s">
        <v>94</v>
      </c>
      <c r="C83" s="420">
        <v>5</v>
      </c>
      <c r="D83" s="421">
        <v>19178</v>
      </c>
      <c r="E83" s="421">
        <v>268.33333333333297</v>
      </c>
      <c r="F83" s="442">
        <f t="shared" si="4"/>
        <v>239.89027440003619</v>
      </c>
      <c r="G83" s="421">
        <v>25</v>
      </c>
      <c r="H83" s="442">
        <f t="shared" si="5"/>
        <v>33.189419395170745</v>
      </c>
      <c r="I83">
        <v>117</v>
      </c>
    </row>
    <row r="84" spans="1:9" x14ac:dyDescent="0.35">
      <c r="A84" s="420">
        <v>226</v>
      </c>
      <c r="B84" s="420" t="s">
        <v>95</v>
      </c>
      <c r="C84" s="420">
        <v>5</v>
      </c>
      <c r="D84" s="421">
        <v>24946</v>
      </c>
      <c r="E84" s="421">
        <v>434</v>
      </c>
      <c r="F84" s="442">
        <f t="shared" si="4"/>
        <v>387.996443812233</v>
      </c>
      <c r="G84" s="421">
        <v>39</v>
      </c>
      <c r="H84" s="442">
        <f t="shared" si="5"/>
        <v>51.775494256466359</v>
      </c>
      <c r="I84">
        <v>142</v>
      </c>
    </row>
    <row r="85" spans="1:9" x14ac:dyDescent="0.35">
      <c r="A85" s="420">
        <v>228</v>
      </c>
      <c r="B85" s="420" t="s">
        <v>98</v>
      </c>
      <c r="C85" s="420">
        <v>5</v>
      </c>
      <c r="D85" s="421">
        <v>119986</v>
      </c>
      <c r="E85" s="421">
        <v>1786.6666666666699</v>
      </c>
      <c r="F85" s="442">
        <f t="shared" si="4"/>
        <v>1597.2818270611156</v>
      </c>
      <c r="G85" s="421">
        <v>139</v>
      </c>
      <c r="H85" s="442">
        <f t="shared" si="5"/>
        <v>184.53317183714933</v>
      </c>
      <c r="I85">
        <v>676</v>
      </c>
    </row>
    <row r="86" spans="1:9" x14ac:dyDescent="0.35">
      <c r="A86" s="420">
        <v>230</v>
      </c>
      <c r="B86" s="420" t="s">
        <v>104</v>
      </c>
      <c r="C86" s="420">
        <v>5</v>
      </c>
      <c r="D86" s="421">
        <v>23740</v>
      </c>
      <c r="E86" s="421">
        <v>240</v>
      </c>
      <c r="F86" s="442">
        <f t="shared" si="4"/>
        <v>214.56024542611962</v>
      </c>
      <c r="G86" s="421">
        <v>36</v>
      </c>
      <c r="H86" s="442">
        <f t="shared" si="5"/>
        <v>47.792763929045869</v>
      </c>
      <c r="I86">
        <v>146</v>
      </c>
    </row>
    <row r="87" spans="1:9" x14ac:dyDescent="0.35">
      <c r="A87" s="420">
        <v>232</v>
      </c>
      <c r="B87" s="420" t="s">
        <v>108</v>
      </c>
      <c r="C87" s="420">
        <v>5</v>
      </c>
      <c r="D87" s="421">
        <v>33257</v>
      </c>
      <c r="E87" s="421">
        <v>421.33333333333297</v>
      </c>
      <c r="F87" s="442">
        <f t="shared" si="4"/>
        <v>376.67243085918744</v>
      </c>
      <c r="G87" s="421">
        <v>44</v>
      </c>
      <c r="H87" s="442">
        <f t="shared" si="5"/>
        <v>58.413378135500508</v>
      </c>
      <c r="I87">
        <v>186</v>
      </c>
    </row>
    <row r="88" spans="1:9" x14ac:dyDescent="0.35">
      <c r="A88" s="420">
        <v>233</v>
      </c>
      <c r="B88" s="420" t="s">
        <v>109</v>
      </c>
      <c r="C88" s="420">
        <v>5</v>
      </c>
      <c r="D88" s="421">
        <v>27258</v>
      </c>
      <c r="E88" s="421">
        <v>381.66666666666703</v>
      </c>
      <c r="F88" s="442">
        <f t="shared" si="4"/>
        <v>341.21039029570443</v>
      </c>
      <c r="G88" s="421">
        <v>47</v>
      </c>
      <c r="H88" s="442">
        <f t="shared" si="5"/>
        <v>62.396108462920999</v>
      </c>
      <c r="I88">
        <v>203</v>
      </c>
    </row>
    <row r="89" spans="1:9" x14ac:dyDescent="0.35">
      <c r="A89" s="420">
        <v>243</v>
      </c>
      <c r="B89" s="420" t="s">
        <v>136</v>
      </c>
      <c r="C89" s="420">
        <v>5</v>
      </c>
      <c r="D89" s="421">
        <v>48857</v>
      </c>
      <c r="E89" s="421">
        <v>869.66666666666697</v>
      </c>
      <c r="F89" s="442">
        <f t="shared" si="4"/>
        <v>777.48288932881428</v>
      </c>
      <c r="G89" s="421">
        <v>74</v>
      </c>
      <c r="H89" s="442">
        <f t="shared" si="5"/>
        <v>98.240681409705402</v>
      </c>
      <c r="I89">
        <v>271</v>
      </c>
    </row>
    <row r="90" spans="1:9" x14ac:dyDescent="0.35">
      <c r="A90" s="420">
        <v>244</v>
      </c>
      <c r="B90" s="420" t="s">
        <v>140</v>
      </c>
      <c r="C90" s="420">
        <v>5</v>
      </c>
      <c r="D90" s="421">
        <v>12307</v>
      </c>
      <c r="E90" s="421">
        <v>103</v>
      </c>
      <c r="F90" s="442">
        <f t="shared" si="4"/>
        <v>92.082105328709673</v>
      </c>
      <c r="G90" s="421">
        <v>13</v>
      </c>
      <c r="H90" s="442">
        <f t="shared" si="5"/>
        <v>17.258498085488785</v>
      </c>
      <c r="I90">
        <v>48</v>
      </c>
    </row>
    <row r="91" spans="1:9" x14ac:dyDescent="0.35">
      <c r="A91" s="420">
        <v>246</v>
      </c>
      <c r="B91" s="420" t="s">
        <v>143</v>
      </c>
      <c r="C91" s="420">
        <v>5</v>
      </c>
      <c r="D91" s="421">
        <v>18976</v>
      </c>
      <c r="E91" s="421">
        <v>162</v>
      </c>
      <c r="F91" s="442">
        <f t="shared" si="4"/>
        <v>144.82816566263074</v>
      </c>
      <c r="G91" s="421">
        <v>22</v>
      </c>
      <c r="H91" s="442">
        <f t="shared" si="5"/>
        <v>29.206689067750254</v>
      </c>
      <c r="I91">
        <v>96</v>
      </c>
    </row>
    <row r="92" spans="1:9" x14ac:dyDescent="0.35">
      <c r="A92" s="420">
        <v>252</v>
      </c>
      <c r="B92" s="420" t="s">
        <v>154</v>
      </c>
      <c r="C92" s="420">
        <v>5</v>
      </c>
      <c r="D92" s="421">
        <v>17175</v>
      </c>
      <c r="E92" s="421">
        <v>240</v>
      </c>
      <c r="F92" s="442">
        <f t="shared" si="4"/>
        <v>214.56024542611962</v>
      </c>
      <c r="G92" s="421">
        <v>13</v>
      </c>
      <c r="H92" s="442">
        <f t="shared" si="5"/>
        <v>17.258498085488785</v>
      </c>
      <c r="I92">
        <v>60</v>
      </c>
    </row>
    <row r="93" spans="1:9" x14ac:dyDescent="0.35">
      <c r="A93" s="420">
        <v>1705</v>
      </c>
      <c r="B93" s="420" t="s">
        <v>195</v>
      </c>
      <c r="C93" s="420">
        <v>5</v>
      </c>
      <c r="D93" s="421">
        <v>46963</v>
      </c>
      <c r="E93" s="421">
        <v>504.33333333333297</v>
      </c>
      <c r="F93" s="442">
        <f t="shared" si="4"/>
        <v>450.87451573572048</v>
      </c>
      <c r="G93" s="421">
        <v>62</v>
      </c>
      <c r="H93" s="442">
        <f t="shared" si="5"/>
        <v>82.309760100023439</v>
      </c>
      <c r="I93">
        <v>217</v>
      </c>
    </row>
    <row r="94" spans="1:9" x14ac:dyDescent="0.35">
      <c r="A94" s="420">
        <v>262</v>
      </c>
      <c r="B94" s="420" t="s">
        <v>197</v>
      </c>
      <c r="C94" s="420">
        <v>5</v>
      </c>
      <c r="D94" s="421">
        <v>34069</v>
      </c>
      <c r="E94" s="421">
        <v>438</v>
      </c>
      <c r="F94" s="442">
        <f t="shared" si="4"/>
        <v>391.57244790266833</v>
      </c>
      <c r="G94" s="421">
        <v>26</v>
      </c>
      <c r="H94" s="442">
        <f t="shared" si="5"/>
        <v>34.516996170977571</v>
      </c>
      <c r="I94">
        <v>163</v>
      </c>
    </row>
    <row r="95" spans="1:9" x14ac:dyDescent="0.35">
      <c r="A95" s="420">
        <v>263</v>
      </c>
      <c r="B95" s="420" t="s">
        <v>202</v>
      </c>
      <c r="C95" s="420">
        <v>5</v>
      </c>
      <c r="D95" s="421">
        <v>25504</v>
      </c>
      <c r="E95" s="421">
        <v>214.666666666667</v>
      </c>
      <c r="F95" s="442">
        <f t="shared" si="4"/>
        <v>191.91221952002951</v>
      </c>
      <c r="G95" s="421">
        <v>43</v>
      </c>
      <c r="H95" s="442">
        <f t="shared" si="5"/>
        <v>57.085801359693683</v>
      </c>
      <c r="I95">
        <v>131</v>
      </c>
    </row>
    <row r="96" spans="1:9" x14ac:dyDescent="0.35">
      <c r="A96" s="420">
        <v>1955</v>
      </c>
      <c r="B96" s="420" t="s">
        <v>218</v>
      </c>
      <c r="C96" s="420">
        <v>5</v>
      </c>
      <c r="D96" s="421">
        <v>36359</v>
      </c>
      <c r="E96" s="421">
        <v>356.66666666666703</v>
      </c>
      <c r="F96" s="442">
        <f t="shared" si="4"/>
        <v>318.86036473048364</v>
      </c>
      <c r="G96" s="421">
        <v>60</v>
      </c>
      <c r="H96" s="442">
        <f t="shared" si="5"/>
        <v>79.654606548409788</v>
      </c>
      <c r="I96">
        <v>350</v>
      </c>
    </row>
    <row r="97" spans="1:9" x14ac:dyDescent="0.35">
      <c r="A97" s="420">
        <v>1740</v>
      </c>
      <c r="B97" s="420" t="s">
        <v>221</v>
      </c>
      <c r="C97" s="420">
        <v>5</v>
      </c>
      <c r="D97" s="421">
        <v>25032</v>
      </c>
      <c r="E97" s="421">
        <v>248.666666666667</v>
      </c>
      <c r="F97" s="442">
        <f t="shared" si="4"/>
        <v>222.30825428872978</v>
      </c>
      <c r="G97" s="421">
        <v>24</v>
      </c>
      <c r="H97" s="442">
        <f t="shared" si="5"/>
        <v>31.861842619363912</v>
      </c>
      <c r="I97">
        <v>158</v>
      </c>
    </row>
    <row r="98" spans="1:9" x14ac:dyDescent="0.35">
      <c r="A98" s="420">
        <v>267</v>
      </c>
      <c r="B98" s="420" t="s">
        <v>226</v>
      </c>
      <c r="C98" s="420">
        <v>5</v>
      </c>
      <c r="D98" s="421">
        <v>44311</v>
      </c>
      <c r="E98" s="421">
        <v>472.66666666666703</v>
      </c>
      <c r="F98" s="442">
        <f t="shared" si="4"/>
        <v>422.56448335310813</v>
      </c>
      <c r="G98" s="421">
        <v>60</v>
      </c>
      <c r="H98" s="442">
        <f t="shared" si="5"/>
        <v>79.654606548409788</v>
      </c>
      <c r="I98">
        <v>232</v>
      </c>
    </row>
    <row r="99" spans="1:9" x14ac:dyDescent="0.35">
      <c r="A99" s="420">
        <v>268</v>
      </c>
      <c r="B99" s="420" t="s">
        <v>227</v>
      </c>
      <c r="C99" s="420">
        <v>5</v>
      </c>
      <c r="D99" s="421">
        <v>179100</v>
      </c>
      <c r="E99" s="421">
        <v>7282.3333333333303</v>
      </c>
      <c r="F99" s="442">
        <f t="shared" si="4"/>
        <v>6510.4134469783794</v>
      </c>
      <c r="G99" s="421">
        <v>234</v>
      </c>
      <c r="H99" s="442">
        <f t="shared" si="5"/>
        <v>310.65296553879818</v>
      </c>
      <c r="I99">
        <v>1451</v>
      </c>
    </row>
    <row r="100" spans="1:9" x14ac:dyDescent="0.35">
      <c r="A100" s="420">
        <v>302</v>
      </c>
      <c r="B100" s="420" t="s">
        <v>235</v>
      </c>
      <c r="C100" s="420">
        <v>5</v>
      </c>
      <c r="D100" s="421">
        <v>28223</v>
      </c>
      <c r="E100" s="421">
        <v>288.66666666666703</v>
      </c>
      <c r="F100" s="442">
        <f t="shared" si="4"/>
        <v>258.06829519308309</v>
      </c>
      <c r="G100" s="421">
        <v>47</v>
      </c>
      <c r="H100" s="442">
        <f t="shared" si="5"/>
        <v>62.396108462920999</v>
      </c>
      <c r="I100">
        <v>158</v>
      </c>
    </row>
    <row r="101" spans="1:9" x14ac:dyDescent="0.35">
      <c r="A101" s="420">
        <v>269</v>
      </c>
      <c r="B101" s="420" t="s">
        <v>241</v>
      </c>
      <c r="C101" s="420">
        <v>5</v>
      </c>
      <c r="D101" s="421">
        <v>23930</v>
      </c>
      <c r="E101" s="421">
        <v>267.66666666666703</v>
      </c>
      <c r="F101" s="442">
        <f t="shared" ref="F101:F132" si="6">+E101*E$356</f>
        <v>239.29427371829763</v>
      </c>
      <c r="G101" s="421">
        <v>40</v>
      </c>
      <c r="H101" s="442">
        <f t="shared" ref="H101:H132" si="7">+G101*G$356</f>
        <v>53.103071032273192</v>
      </c>
      <c r="I101">
        <v>135</v>
      </c>
    </row>
    <row r="102" spans="1:9" x14ac:dyDescent="0.35">
      <c r="A102" s="420">
        <v>1586</v>
      </c>
      <c r="B102" s="420" t="s">
        <v>246</v>
      </c>
      <c r="C102" s="420">
        <v>5</v>
      </c>
      <c r="D102" s="421">
        <v>29603</v>
      </c>
      <c r="E102" s="421">
        <v>289</v>
      </c>
      <c r="F102" s="442">
        <f t="shared" si="6"/>
        <v>258.36629553395238</v>
      </c>
      <c r="G102" s="421">
        <v>42</v>
      </c>
      <c r="H102" s="442">
        <f t="shared" si="7"/>
        <v>55.75822458388685</v>
      </c>
      <c r="I102">
        <v>148</v>
      </c>
    </row>
    <row r="103" spans="1:9" x14ac:dyDescent="0.35">
      <c r="A103" s="420">
        <v>1509</v>
      </c>
      <c r="B103" s="420" t="s">
        <v>254</v>
      </c>
      <c r="C103" s="420">
        <v>5</v>
      </c>
      <c r="D103" s="421">
        <v>39387</v>
      </c>
      <c r="E103" s="421">
        <v>601.33333333333303</v>
      </c>
      <c r="F103" s="442">
        <f t="shared" si="6"/>
        <v>537.59261492877727</v>
      </c>
      <c r="G103" s="421">
        <v>76</v>
      </c>
      <c r="H103" s="442">
        <f t="shared" si="7"/>
        <v>100.89583496131907</v>
      </c>
      <c r="I103">
        <v>288</v>
      </c>
    </row>
    <row r="104" spans="1:9" x14ac:dyDescent="0.35">
      <c r="A104" s="420">
        <v>1734</v>
      </c>
      <c r="B104" s="420" t="s">
        <v>257</v>
      </c>
      <c r="C104" s="420">
        <v>5</v>
      </c>
      <c r="D104" s="421">
        <v>48266</v>
      </c>
      <c r="E104" s="421">
        <v>585</v>
      </c>
      <c r="F104" s="442">
        <f t="shared" si="6"/>
        <v>522.99059822616653</v>
      </c>
      <c r="G104" s="421">
        <v>53</v>
      </c>
      <c r="H104" s="442">
        <f t="shared" si="7"/>
        <v>70.361569117761974</v>
      </c>
      <c r="I104">
        <v>238</v>
      </c>
    </row>
    <row r="105" spans="1:9" x14ac:dyDescent="0.35">
      <c r="A105" s="420">
        <v>273</v>
      </c>
      <c r="B105" s="420" t="s">
        <v>263</v>
      </c>
      <c r="C105" s="420">
        <v>5</v>
      </c>
      <c r="D105" s="421">
        <v>24598</v>
      </c>
      <c r="E105" s="421">
        <v>183</v>
      </c>
      <c r="F105" s="442">
        <f t="shared" si="6"/>
        <v>163.60218713741619</v>
      </c>
      <c r="G105" s="421">
        <v>52</v>
      </c>
      <c r="H105" s="442">
        <f t="shared" si="7"/>
        <v>69.033992341955141</v>
      </c>
      <c r="I105">
        <v>137</v>
      </c>
    </row>
    <row r="106" spans="1:9" x14ac:dyDescent="0.35">
      <c r="A106" s="420">
        <v>274</v>
      </c>
      <c r="B106" s="420" t="s">
        <v>266</v>
      </c>
      <c r="C106" s="420">
        <v>5</v>
      </c>
      <c r="D106" s="421">
        <v>31358</v>
      </c>
      <c r="E106" s="421">
        <v>641.33333333333303</v>
      </c>
      <c r="F106" s="442">
        <f t="shared" si="6"/>
        <v>573.35265583313048</v>
      </c>
      <c r="G106" s="421">
        <v>48</v>
      </c>
      <c r="H106" s="442">
        <f t="shared" si="7"/>
        <v>63.723685238727825</v>
      </c>
      <c r="I106">
        <v>163</v>
      </c>
    </row>
    <row r="107" spans="1:9" x14ac:dyDescent="0.35">
      <c r="A107" s="420">
        <v>275</v>
      </c>
      <c r="B107" s="420" t="s">
        <v>269</v>
      </c>
      <c r="C107" s="420">
        <v>5</v>
      </c>
      <c r="D107" s="421">
        <v>43435</v>
      </c>
      <c r="E107" s="421">
        <v>962.33333333333303</v>
      </c>
      <c r="F107" s="442">
        <f t="shared" si="6"/>
        <v>860.32698409056547</v>
      </c>
      <c r="G107" s="421">
        <v>70</v>
      </c>
      <c r="H107" s="442">
        <f t="shared" si="7"/>
        <v>92.930374306478086</v>
      </c>
      <c r="I107">
        <v>375</v>
      </c>
    </row>
    <row r="108" spans="1:9" x14ac:dyDescent="0.35">
      <c r="A108" s="420">
        <v>277</v>
      </c>
      <c r="B108" s="420" t="s">
        <v>278</v>
      </c>
      <c r="C108" s="420">
        <v>5</v>
      </c>
      <c r="D108" s="421">
        <v>1756</v>
      </c>
      <c r="E108" s="421">
        <v>5</v>
      </c>
      <c r="F108" s="442">
        <f t="shared" si="6"/>
        <v>4.4700051130441585</v>
      </c>
      <c r="G108" s="421">
        <v>0</v>
      </c>
      <c r="H108" s="442">
        <f t="shared" si="7"/>
        <v>0</v>
      </c>
      <c r="I108">
        <v>0</v>
      </c>
    </row>
    <row r="109" spans="1:9" x14ac:dyDescent="0.35">
      <c r="A109" s="420">
        <v>279</v>
      </c>
      <c r="B109" s="420" t="s">
        <v>281</v>
      </c>
      <c r="C109" s="420">
        <v>5</v>
      </c>
      <c r="D109" s="421">
        <v>10317</v>
      </c>
      <c r="E109" s="421">
        <v>70.3333333333333</v>
      </c>
      <c r="F109" s="442">
        <f t="shared" si="6"/>
        <v>62.878071923487802</v>
      </c>
      <c r="G109" s="421">
        <v>16</v>
      </c>
      <c r="H109" s="442">
        <f t="shared" si="7"/>
        <v>21.241228412909276</v>
      </c>
      <c r="I109">
        <v>54</v>
      </c>
    </row>
    <row r="110" spans="1:9" x14ac:dyDescent="0.35">
      <c r="A110" s="420">
        <v>281</v>
      </c>
      <c r="B110" s="420" t="s">
        <v>313</v>
      </c>
      <c r="C110" s="420">
        <v>5</v>
      </c>
      <c r="D110" s="421">
        <v>42277</v>
      </c>
      <c r="E110" s="421">
        <v>1040</v>
      </c>
      <c r="F110" s="442">
        <f t="shared" si="6"/>
        <v>929.76106351318504</v>
      </c>
      <c r="G110" s="421">
        <v>144</v>
      </c>
      <c r="H110" s="442">
        <f t="shared" si="7"/>
        <v>191.17105571618347</v>
      </c>
      <c r="I110">
        <v>438</v>
      </c>
    </row>
    <row r="111" spans="1:9" x14ac:dyDescent="0.35">
      <c r="A111" s="420">
        <v>285</v>
      </c>
      <c r="B111" s="420" t="s">
        <v>341</v>
      </c>
      <c r="C111" s="420">
        <v>5</v>
      </c>
      <c r="D111" s="421">
        <v>24994</v>
      </c>
      <c r="E111" s="421">
        <v>267.66666666666703</v>
      </c>
      <c r="F111" s="442">
        <f t="shared" si="6"/>
        <v>239.29427371829763</v>
      </c>
      <c r="G111" s="421">
        <v>22</v>
      </c>
      <c r="H111" s="442">
        <f t="shared" si="7"/>
        <v>29.206689067750254</v>
      </c>
      <c r="I111">
        <v>113</v>
      </c>
    </row>
    <row r="112" spans="1:9" x14ac:dyDescent="0.35">
      <c r="A112" s="420">
        <v>289</v>
      </c>
      <c r="B112" s="420" t="s">
        <v>347</v>
      </c>
      <c r="C112" s="420">
        <v>5</v>
      </c>
      <c r="D112" s="421">
        <v>39939</v>
      </c>
      <c r="E112" s="421">
        <v>667</v>
      </c>
      <c r="F112" s="442">
        <f t="shared" si="6"/>
        <v>596.29868208009077</v>
      </c>
      <c r="G112" s="421">
        <v>41</v>
      </c>
      <c r="H112" s="442">
        <f t="shared" si="7"/>
        <v>54.430647808080018</v>
      </c>
      <c r="I112">
        <v>220</v>
      </c>
    </row>
    <row r="113" spans="1:9" x14ac:dyDescent="0.35">
      <c r="A113" s="420">
        <v>1960</v>
      </c>
      <c r="B113" s="420" t="s">
        <v>820</v>
      </c>
      <c r="C113" s="420">
        <v>5</v>
      </c>
      <c r="D113" s="421">
        <v>51971</v>
      </c>
      <c r="E113" s="421">
        <v>426.33333333333297</v>
      </c>
      <c r="F113" s="442">
        <f t="shared" si="6"/>
        <v>381.14243597223162</v>
      </c>
      <c r="G113" s="421">
        <v>84</v>
      </c>
      <c r="H113" s="442">
        <f t="shared" si="7"/>
        <v>111.5164491677737</v>
      </c>
      <c r="I113">
        <v>216</v>
      </c>
    </row>
    <row r="114" spans="1:9" x14ac:dyDescent="0.35">
      <c r="A114" s="420">
        <v>668</v>
      </c>
      <c r="B114" s="420" t="s">
        <v>353</v>
      </c>
      <c r="C114" s="420">
        <v>5</v>
      </c>
      <c r="D114" s="421">
        <v>19675</v>
      </c>
      <c r="E114" s="421">
        <v>199.666666666667</v>
      </c>
      <c r="F114" s="442">
        <f t="shared" si="6"/>
        <v>178.50220418089702</v>
      </c>
      <c r="G114" s="421">
        <v>36</v>
      </c>
      <c r="H114" s="442">
        <f t="shared" si="7"/>
        <v>47.792763929045869</v>
      </c>
      <c r="I114">
        <v>87</v>
      </c>
    </row>
    <row r="115" spans="1:9" x14ac:dyDescent="0.35">
      <c r="A115" s="420">
        <v>293</v>
      </c>
      <c r="B115" s="420" t="s">
        <v>355</v>
      </c>
      <c r="C115" s="420">
        <v>5</v>
      </c>
      <c r="D115" s="421">
        <v>14944</v>
      </c>
      <c r="E115" s="421">
        <v>345.33333333333297</v>
      </c>
      <c r="F115" s="442">
        <f t="shared" si="6"/>
        <v>308.72835314091623</v>
      </c>
      <c r="G115" s="421">
        <v>28</v>
      </c>
      <c r="H115" s="442">
        <f t="shared" si="7"/>
        <v>37.172149722591236</v>
      </c>
      <c r="I115">
        <v>106</v>
      </c>
    </row>
    <row r="116" spans="1:9" x14ac:dyDescent="0.35">
      <c r="A116" s="420">
        <v>296</v>
      </c>
      <c r="B116" s="420" t="s">
        <v>361</v>
      </c>
      <c r="C116" s="420">
        <v>5</v>
      </c>
      <c r="D116" s="421">
        <v>41344</v>
      </c>
      <c r="E116" s="421">
        <v>712.66666666666697</v>
      </c>
      <c r="F116" s="442">
        <f t="shared" si="6"/>
        <v>637.12472877922767</v>
      </c>
      <c r="G116" s="421">
        <v>41</v>
      </c>
      <c r="H116" s="442">
        <f t="shared" si="7"/>
        <v>54.430647808080018</v>
      </c>
      <c r="I116">
        <v>234</v>
      </c>
    </row>
    <row r="117" spans="1:9" x14ac:dyDescent="0.35">
      <c r="A117" s="420">
        <v>294</v>
      </c>
      <c r="B117" s="420" t="s">
        <v>365</v>
      </c>
      <c r="C117" s="420">
        <v>5</v>
      </c>
      <c r="D117" s="421">
        <v>29185</v>
      </c>
      <c r="E117" s="421">
        <v>583.33333333333303</v>
      </c>
      <c r="F117" s="442">
        <f t="shared" si="6"/>
        <v>521.50059652181824</v>
      </c>
      <c r="G117" s="421">
        <v>61</v>
      </c>
      <c r="H117" s="442">
        <f t="shared" si="7"/>
        <v>80.982183324216621</v>
      </c>
      <c r="I117">
        <v>191</v>
      </c>
    </row>
    <row r="118" spans="1:9" x14ac:dyDescent="0.35">
      <c r="A118" s="420">
        <v>297</v>
      </c>
      <c r="B118" s="420" t="s">
        <v>372</v>
      </c>
      <c r="C118" s="420">
        <v>5</v>
      </c>
      <c r="D118" s="421">
        <v>29957</v>
      </c>
      <c r="E118" s="421">
        <v>295.66666666666703</v>
      </c>
      <c r="F118" s="442">
        <f t="shared" si="6"/>
        <v>264.32630235134491</v>
      </c>
      <c r="G118" s="421">
        <v>56</v>
      </c>
      <c r="H118" s="442">
        <f t="shared" si="7"/>
        <v>74.344299445182472</v>
      </c>
      <c r="I118">
        <v>188</v>
      </c>
    </row>
    <row r="119" spans="1:9" x14ac:dyDescent="0.35">
      <c r="A119" s="420">
        <v>299</v>
      </c>
      <c r="B119" s="420" t="s">
        <v>1</v>
      </c>
      <c r="C119" s="420">
        <v>5</v>
      </c>
      <c r="D119" s="421">
        <v>44645</v>
      </c>
      <c r="E119" s="421">
        <v>836</v>
      </c>
      <c r="F119" s="442">
        <f t="shared" si="6"/>
        <v>747.38485490098333</v>
      </c>
      <c r="G119" s="421">
        <v>61</v>
      </c>
      <c r="H119" s="442">
        <f t="shared" si="7"/>
        <v>80.982183324216621</v>
      </c>
      <c r="I119">
        <v>343</v>
      </c>
    </row>
    <row r="120" spans="1:9" x14ac:dyDescent="0.35">
      <c r="A120" s="420">
        <v>301</v>
      </c>
      <c r="B120" s="420" t="s">
        <v>382</v>
      </c>
      <c r="C120" s="420">
        <v>5</v>
      </c>
      <c r="D120" s="421">
        <v>48330</v>
      </c>
      <c r="E120" s="421">
        <v>1495.3333333333301</v>
      </c>
      <c r="F120" s="442">
        <f t="shared" si="6"/>
        <v>1336.8295291410702</v>
      </c>
      <c r="G120" s="421">
        <v>122</v>
      </c>
      <c r="H120" s="442">
        <f t="shared" si="7"/>
        <v>161.96436664843324</v>
      </c>
      <c r="I120">
        <v>550</v>
      </c>
    </row>
    <row r="121" spans="1:9" x14ac:dyDescent="0.35">
      <c r="A121" s="420">
        <v>307</v>
      </c>
      <c r="B121" s="420" t="s">
        <v>17</v>
      </c>
      <c r="C121" s="420">
        <v>6</v>
      </c>
      <c r="D121" s="421">
        <v>158590</v>
      </c>
      <c r="E121" s="421">
        <v>3498.6666666666702</v>
      </c>
      <c r="F121" s="442">
        <f t="shared" si="6"/>
        <v>3127.8115777674357</v>
      </c>
      <c r="G121" s="421">
        <v>156</v>
      </c>
      <c r="H121" s="442">
        <f t="shared" si="7"/>
        <v>207.10197702586544</v>
      </c>
      <c r="I121">
        <v>1179</v>
      </c>
    </row>
    <row r="122" spans="1:9" x14ac:dyDescent="0.35">
      <c r="A122" s="420">
        <v>308</v>
      </c>
      <c r="B122" s="420" t="s">
        <v>29</v>
      </c>
      <c r="C122" s="420">
        <v>6</v>
      </c>
      <c r="D122" s="421">
        <v>24876</v>
      </c>
      <c r="E122" s="421">
        <v>358</v>
      </c>
      <c r="F122" s="442">
        <f t="shared" si="6"/>
        <v>320.05236609396178</v>
      </c>
      <c r="G122" s="421">
        <v>14</v>
      </c>
      <c r="H122" s="442">
        <f t="shared" si="7"/>
        <v>18.586074861295618</v>
      </c>
      <c r="I122">
        <v>125</v>
      </c>
    </row>
    <row r="123" spans="1:9" x14ac:dyDescent="0.35">
      <c r="A123" s="420">
        <v>312</v>
      </c>
      <c r="B123" s="420" t="s">
        <v>62</v>
      </c>
      <c r="C123" s="420">
        <v>6</v>
      </c>
      <c r="D123" s="421">
        <v>15590</v>
      </c>
      <c r="E123" s="421">
        <v>122</v>
      </c>
      <c r="F123" s="442">
        <f t="shared" si="6"/>
        <v>109.06812475827748</v>
      </c>
      <c r="G123" s="421">
        <v>12</v>
      </c>
      <c r="H123" s="442">
        <f t="shared" si="7"/>
        <v>15.930921309681956</v>
      </c>
      <c r="I123">
        <v>35</v>
      </c>
    </row>
    <row r="124" spans="1:9" x14ac:dyDescent="0.35">
      <c r="A124" s="420">
        <v>313</v>
      </c>
      <c r="B124" s="420" t="s">
        <v>63</v>
      </c>
      <c r="C124" s="420">
        <v>6</v>
      </c>
      <c r="D124" s="421">
        <v>22325</v>
      </c>
      <c r="E124" s="421">
        <v>164.333333333333</v>
      </c>
      <c r="F124" s="442">
        <f t="shared" si="6"/>
        <v>146.91416804871773</v>
      </c>
      <c r="G124" s="421">
        <v>21</v>
      </c>
      <c r="H124" s="442">
        <f t="shared" si="7"/>
        <v>27.879112291943425</v>
      </c>
      <c r="I124">
        <v>98</v>
      </c>
    </row>
    <row r="125" spans="1:9" x14ac:dyDescent="0.35">
      <c r="A125" s="420">
        <v>310</v>
      </c>
      <c r="B125" s="420" t="s">
        <v>74</v>
      </c>
      <c r="C125" s="420">
        <v>6</v>
      </c>
      <c r="D125" s="421">
        <v>43508</v>
      </c>
      <c r="E125" s="421">
        <v>550.66666666666697</v>
      </c>
      <c r="F125" s="442">
        <f t="shared" si="6"/>
        <v>492.29656311659693</v>
      </c>
      <c r="G125" s="421">
        <v>34</v>
      </c>
      <c r="H125" s="442">
        <f t="shared" si="7"/>
        <v>45.13761037743221</v>
      </c>
      <c r="I125">
        <v>117</v>
      </c>
    </row>
    <row r="126" spans="1:9" x14ac:dyDescent="0.35">
      <c r="A126" s="420">
        <v>736</v>
      </c>
      <c r="B126" s="420" t="s">
        <v>77</v>
      </c>
      <c r="C126" s="420">
        <v>6</v>
      </c>
      <c r="D126" s="421">
        <v>44955</v>
      </c>
      <c r="E126" s="421">
        <v>418.66666666666703</v>
      </c>
      <c r="F126" s="442">
        <f t="shared" si="6"/>
        <v>374.28842813223122</v>
      </c>
      <c r="G126" s="421">
        <v>37</v>
      </c>
      <c r="H126" s="442">
        <f t="shared" si="7"/>
        <v>49.120340704852701</v>
      </c>
      <c r="I126">
        <v>136</v>
      </c>
    </row>
    <row r="127" spans="1:9" x14ac:dyDescent="0.35">
      <c r="A127" s="420">
        <v>317</v>
      </c>
      <c r="B127" s="420" t="s">
        <v>99</v>
      </c>
      <c r="C127" s="420">
        <v>6</v>
      </c>
      <c r="D127" s="421">
        <v>9450</v>
      </c>
      <c r="E127" s="421">
        <v>81.6666666666667</v>
      </c>
      <c r="F127" s="442">
        <f t="shared" si="6"/>
        <v>73.010083513054624</v>
      </c>
      <c r="G127" s="421">
        <v>7</v>
      </c>
      <c r="H127" s="442">
        <f t="shared" si="7"/>
        <v>9.293037430647809</v>
      </c>
      <c r="I127">
        <v>27</v>
      </c>
    </row>
    <row r="128" spans="1:9" x14ac:dyDescent="0.35">
      <c r="A128" s="420">
        <v>321</v>
      </c>
      <c r="B128" s="420" t="s">
        <v>164</v>
      </c>
      <c r="C128" s="420">
        <v>6</v>
      </c>
      <c r="D128" s="421">
        <v>50323</v>
      </c>
      <c r="E128" s="421">
        <v>516.33333333333303</v>
      </c>
      <c r="F128" s="442">
        <f t="shared" si="6"/>
        <v>461.60252800702654</v>
      </c>
      <c r="G128" s="421">
        <v>30</v>
      </c>
      <c r="H128" s="442">
        <f t="shared" si="7"/>
        <v>39.827303274204894</v>
      </c>
      <c r="I128">
        <v>186</v>
      </c>
    </row>
    <row r="129" spans="1:9" x14ac:dyDescent="0.35">
      <c r="A129" s="420">
        <v>353</v>
      </c>
      <c r="B129" s="420" t="s">
        <v>167</v>
      </c>
      <c r="C129" s="420">
        <v>6</v>
      </c>
      <c r="D129" s="421">
        <v>33429</v>
      </c>
      <c r="E129" s="421">
        <v>487.33333333333297</v>
      </c>
      <c r="F129" s="442">
        <f t="shared" si="6"/>
        <v>435.67649835137036</v>
      </c>
      <c r="G129" s="421">
        <v>33</v>
      </c>
      <c r="H129" s="442">
        <f t="shared" si="7"/>
        <v>43.810033601625385</v>
      </c>
      <c r="I129">
        <v>145</v>
      </c>
    </row>
    <row r="130" spans="1:9" x14ac:dyDescent="0.35">
      <c r="A130" s="420">
        <v>327</v>
      </c>
      <c r="B130" s="420" t="s">
        <v>193</v>
      </c>
      <c r="C130" s="420">
        <v>6</v>
      </c>
      <c r="D130" s="421">
        <v>30713</v>
      </c>
      <c r="E130" s="421">
        <v>315.33333333333297</v>
      </c>
      <c r="F130" s="442">
        <f t="shared" si="6"/>
        <v>281.90832246265131</v>
      </c>
      <c r="G130" s="421">
        <v>18</v>
      </c>
      <c r="H130" s="442">
        <f t="shared" si="7"/>
        <v>23.896381964522934</v>
      </c>
      <c r="I130">
        <v>143</v>
      </c>
    </row>
    <row r="131" spans="1:9" x14ac:dyDescent="0.35">
      <c r="A131" s="420">
        <v>331</v>
      </c>
      <c r="B131" s="420" t="s">
        <v>199</v>
      </c>
      <c r="C131" s="420">
        <v>6</v>
      </c>
      <c r="D131" s="421">
        <v>14512</v>
      </c>
      <c r="E131" s="421">
        <v>131</v>
      </c>
      <c r="F131" s="442">
        <f t="shared" si="6"/>
        <v>117.11413396175696</v>
      </c>
      <c r="G131" s="421">
        <v>17</v>
      </c>
      <c r="H131" s="442">
        <f t="shared" si="7"/>
        <v>22.568805188716105</v>
      </c>
      <c r="I131">
        <v>55</v>
      </c>
    </row>
    <row r="132" spans="1:9" x14ac:dyDescent="0.35">
      <c r="A132" s="420">
        <v>335</v>
      </c>
      <c r="B132" s="420" t="s">
        <v>219</v>
      </c>
      <c r="C132" s="420">
        <v>6</v>
      </c>
      <c r="D132" s="421">
        <v>13818</v>
      </c>
      <c r="E132" s="421">
        <v>107</v>
      </c>
      <c r="F132" s="442">
        <f t="shared" si="6"/>
        <v>95.658109419144992</v>
      </c>
      <c r="G132" s="421">
        <v>18</v>
      </c>
      <c r="H132" s="442">
        <f t="shared" si="7"/>
        <v>23.896381964522934</v>
      </c>
      <c r="I132">
        <v>44</v>
      </c>
    </row>
    <row r="133" spans="1:9" x14ac:dyDescent="0.35">
      <c r="A133" s="420">
        <v>356</v>
      </c>
      <c r="B133" s="420" t="s">
        <v>224</v>
      </c>
      <c r="C133" s="420">
        <v>6</v>
      </c>
      <c r="D133" s="421">
        <v>64554</v>
      </c>
      <c r="E133" s="421">
        <v>1248</v>
      </c>
      <c r="F133" s="442">
        <f t="shared" ref="F133:F164" si="8">+E133*E$356</f>
        <v>1115.7132762158219</v>
      </c>
      <c r="G133" s="421">
        <v>48</v>
      </c>
      <c r="H133" s="442">
        <f t="shared" ref="H133:H164" si="9">+G133*G$356</f>
        <v>63.723685238727825</v>
      </c>
      <c r="I133">
        <v>370</v>
      </c>
    </row>
    <row r="134" spans="1:9" x14ac:dyDescent="0.35">
      <c r="A134" s="420">
        <v>589</v>
      </c>
      <c r="B134" s="420" t="s">
        <v>256</v>
      </c>
      <c r="C134" s="420">
        <v>6</v>
      </c>
      <c r="D134" s="421">
        <v>10159</v>
      </c>
      <c r="E134" s="421">
        <v>84.6666666666667</v>
      </c>
      <c r="F134" s="442">
        <f t="shared" si="8"/>
        <v>75.69208658088111</v>
      </c>
      <c r="G134" s="421">
        <v>6</v>
      </c>
      <c r="H134" s="442">
        <f t="shared" si="9"/>
        <v>7.9654606548409781</v>
      </c>
      <c r="I134">
        <v>21</v>
      </c>
    </row>
    <row r="135" spans="1:9" x14ac:dyDescent="0.35">
      <c r="A135" s="420">
        <v>339</v>
      </c>
      <c r="B135" s="420" t="s">
        <v>267</v>
      </c>
      <c r="C135" s="420">
        <v>6</v>
      </c>
      <c r="D135" s="421">
        <v>5651</v>
      </c>
      <c r="E135" s="421">
        <v>24</v>
      </c>
      <c r="F135" s="442">
        <f t="shared" si="8"/>
        <v>21.456024542611964</v>
      </c>
      <c r="G135" s="421">
        <v>3</v>
      </c>
      <c r="H135" s="442">
        <f t="shared" si="9"/>
        <v>3.982730327420489</v>
      </c>
      <c r="I135">
        <v>14</v>
      </c>
    </row>
    <row r="136" spans="1:9" x14ac:dyDescent="0.35">
      <c r="A136" s="420">
        <v>340</v>
      </c>
      <c r="B136" s="420" t="s">
        <v>270</v>
      </c>
      <c r="C136" s="420">
        <v>6</v>
      </c>
      <c r="D136" s="421">
        <v>20265</v>
      </c>
      <c r="E136" s="421">
        <v>217.666666666667</v>
      </c>
      <c r="F136" s="442">
        <f t="shared" si="8"/>
        <v>194.594222587856</v>
      </c>
      <c r="G136" s="421">
        <v>33</v>
      </c>
      <c r="H136" s="442">
        <f t="shared" si="9"/>
        <v>43.810033601625385</v>
      </c>
      <c r="I136">
        <v>101</v>
      </c>
    </row>
    <row r="137" spans="1:9" x14ac:dyDescent="0.35">
      <c r="A137" s="420">
        <v>342</v>
      </c>
      <c r="B137" s="420" t="s">
        <v>295</v>
      </c>
      <c r="C137" s="420">
        <v>6</v>
      </c>
      <c r="D137" s="421">
        <v>47113</v>
      </c>
      <c r="E137" s="421">
        <v>673</v>
      </c>
      <c r="F137" s="442">
        <f t="shared" si="8"/>
        <v>601.66268821574374</v>
      </c>
      <c r="G137" s="421">
        <v>20</v>
      </c>
      <c r="H137" s="442">
        <f t="shared" si="9"/>
        <v>26.551535516136596</v>
      </c>
      <c r="I137">
        <v>251</v>
      </c>
    </row>
    <row r="138" spans="1:9" x14ac:dyDescent="0.35">
      <c r="A138" s="420">
        <v>1904</v>
      </c>
      <c r="B138" s="420" t="s">
        <v>304</v>
      </c>
      <c r="C138" s="420">
        <v>6</v>
      </c>
      <c r="D138" s="421">
        <v>65240</v>
      </c>
      <c r="E138" s="421">
        <v>749.33333333333303</v>
      </c>
      <c r="F138" s="442">
        <f t="shared" si="8"/>
        <v>669.90476627488431</v>
      </c>
      <c r="G138" s="421">
        <v>16</v>
      </c>
      <c r="H138" s="442">
        <f t="shared" si="9"/>
        <v>21.241228412909276</v>
      </c>
      <c r="I138">
        <v>207</v>
      </c>
    </row>
    <row r="139" spans="1:9" x14ac:dyDescent="0.35">
      <c r="A139" s="420">
        <v>344</v>
      </c>
      <c r="B139" s="420" t="s">
        <v>323</v>
      </c>
      <c r="C139" s="420">
        <v>6</v>
      </c>
      <c r="D139" s="421">
        <v>361699</v>
      </c>
      <c r="E139" s="421">
        <v>10102.666666666701</v>
      </c>
      <c r="F139" s="442">
        <f t="shared" si="8"/>
        <v>9031.7943310761875</v>
      </c>
      <c r="G139" s="421">
        <v>229</v>
      </c>
      <c r="H139" s="442">
        <f t="shared" si="9"/>
        <v>304.01508165976401</v>
      </c>
      <c r="I139">
        <v>1663</v>
      </c>
    </row>
    <row r="140" spans="1:9" x14ac:dyDescent="0.35">
      <c r="A140" s="420">
        <v>1581</v>
      </c>
      <c r="B140" s="420" t="s">
        <v>324</v>
      </c>
      <c r="C140" s="420">
        <v>6</v>
      </c>
      <c r="D140" s="421">
        <v>49981</v>
      </c>
      <c r="E140" s="421">
        <v>642.66666666666697</v>
      </c>
      <c r="F140" s="442">
        <f t="shared" si="8"/>
        <v>574.54465719660948</v>
      </c>
      <c r="G140" s="421">
        <v>55</v>
      </c>
      <c r="H140" s="442">
        <f t="shared" si="9"/>
        <v>73.016722669375639</v>
      </c>
      <c r="I140">
        <v>206</v>
      </c>
    </row>
    <row r="141" spans="1:9" x14ac:dyDescent="0.35">
      <c r="A141" s="420">
        <v>345</v>
      </c>
      <c r="B141" s="420" t="s">
        <v>329</v>
      </c>
      <c r="C141" s="420">
        <v>6</v>
      </c>
      <c r="D141" s="421">
        <v>67671</v>
      </c>
      <c r="E141" s="421">
        <v>1129</v>
      </c>
      <c r="F141" s="442">
        <f t="shared" si="8"/>
        <v>1009.327154525371</v>
      </c>
      <c r="G141" s="421">
        <v>76</v>
      </c>
      <c r="H141" s="442">
        <f t="shared" si="9"/>
        <v>100.89583496131907</v>
      </c>
      <c r="I141">
        <v>436</v>
      </c>
    </row>
    <row r="142" spans="1:9" x14ac:dyDescent="0.35">
      <c r="A142" s="420">
        <v>1961</v>
      </c>
      <c r="B142" s="420" t="s">
        <v>479</v>
      </c>
      <c r="C142" s="420">
        <v>6</v>
      </c>
      <c r="D142" s="421">
        <v>58788</v>
      </c>
      <c r="E142" s="421">
        <v>714.33333333333303</v>
      </c>
      <c r="F142" s="442">
        <f t="shared" si="8"/>
        <v>638.61473048357516</v>
      </c>
      <c r="G142" s="421">
        <v>72</v>
      </c>
      <c r="H142" s="442">
        <f t="shared" si="9"/>
        <v>95.585527858091737</v>
      </c>
      <c r="I142">
        <v>236</v>
      </c>
    </row>
    <row r="143" spans="1:9" x14ac:dyDescent="0.35">
      <c r="A143" s="420">
        <v>352</v>
      </c>
      <c r="B143" s="420" t="s">
        <v>363</v>
      </c>
      <c r="C143" s="420">
        <v>6</v>
      </c>
      <c r="D143" s="421">
        <v>23921</v>
      </c>
      <c r="E143" s="421">
        <v>255.666666666667</v>
      </c>
      <c r="F143" s="442">
        <f t="shared" si="8"/>
        <v>228.5662614469916</v>
      </c>
      <c r="G143" s="421">
        <v>20</v>
      </c>
      <c r="H143" s="442">
        <f t="shared" si="9"/>
        <v>26.551535516136596</v>
      </c>
      <c r="I143">
        <v>80</v>
      </c>
    </row>
    <row r="144" spans="1:9" x14ac:dyDescent="0.35">
      <c r="A144" s="420">
        <v>632</v>
      </c>
      <c r="B144" s="420" t="s">
        <v>367</v>
      </c>
      <c r="C144" s="420">
        <v>6</v>
      </c>
      <c r="D144" s="421">
        <v>52882</v>
      </c>
      <c r="E144" s="421">
        <v>578.33333333333303</v>
      </c>
      <c r="F144" s="442">
        <f t="shared" si="8"/>
        <v>517.03059140877406</v>
      </c>
      <c r="G144" s="421">
        <v>47</v>
      </c>
      <c r="H144" s="442">
        <f t="shared" si="9"/>
        <v>62.396108462920999</v>
      </c>
      <c r="I144">
        <v>229</v>
      </c>
    </row>
    <row r="145" spans="1:9" x14ac:dyDescent="0.35">
      <c r="A145" s="420">
        <v>351</v>
      </c>
      <c r="B145" s="420" t="s">
        <v>369</v>
      </c>
      <c r="C145" s="420">
        <v>6</v>
      </c>
      <c r="D145" s="421">
        <v>13873</v>
      </c>
      <c r="E145" s="421">
        <v>97</v>
      </c>
      <c r="F145" s="442">
        <f t="shared" si="8"/>
        <v>86.718099193056673</v>
      </c>
      <c r="G145" s="421">
        <v>15</v>
      </c>
      <c r="H145" s="442">
        <f t="shared" si="9"/>
        <v>19.913651637102447</v>
      </c>
      <c r="I145">
        <v>64</v>
      </c>
    </row>
    <row r="146" spans="1:9" x14ac:dyDescent="0.35">
      <c r="A146" s="420">
        <v>355</v>
      </c>
      <c r="B146" s="420" t="s">
        <v>376</v>
      </c>
      <c r="C146" s="420">
        <v>6</v>
      </c>
      <c r="D146" s="421">
        <v>65987</v>
      </c>
      <c r="E146" s="421">
        <v>1220.6666666666699</v>
      </c>
      <c r="F146" s="442">
        <f t="shared" si="8"/>
        <v>1091.2772482645169</v>
      </c>
      <c r="G146" s="421">
        <v>68</v>
      </c>
      <c r="H146" s="442">
        <f t="shared" si="9"/>
        <v>90.275220754864421</v>
      </c>
      <c r="I146">
        <v>359</v>
      </c>
    </row>
    <row r="147" spans="1:9" x14ac:dyDescent="0.35">
      <c r="A147" s="420">
        <v>358</v>
      </c>
      <c r="B147" s="420" t="s">
        <v>6</v>
      </c>
      <c r="C147" s="420">
        <v>7</v>
      </c>
      <c r="D147" s="421">
        <v>32452</v>
      </c>
      <c r="E147" s="421">
        <v>234.666666666667</v>
      </c>
      <c r="F147" s="442">
        <f t="shared" si="8"/>
        <v>209.79223997220615</v>
      </c>
      <c r="G147" s="421">
        <v>12</v>
      </c>
      <c r="H147" s="442">
        <f t="shared" si="9"/>
        <v>15.930921309681956</v>
      </c>
      <c r="I147">
        <v>98</v>
      </c>
    </row>
    <row r="148" spans="1:9" x14ac:dyDescent="0.35">
      <c r="A148" s="420">
        <v>361</v>
      </c>
      <c r="B148" s="420" t="s">
        <v>13</v>
      </c>
      <c r="C148" s="420">
        <v>7</v>
      </c>
      <c r="D148" s="421">
        <v>110783</v>
      </c>
      <c r="E148" s="421">
        <v>2393.3333333333298</v>
      </c>
      <c r="F148" s="442">
        <f t="shared" si="8"/>
        <v>2139.6424474438008</v>
      </c>
      <c r="G148" s="421">
        <v>273</v>
      </c>
      <c r="H148" s="442">
        <f t="shared" si="9"/>
        <v>362.42845979526453</v>
      </c>
      <c r="I148">
        <v>989</v>
      </c>
    </row>
    <row r="149" spans="1:9" x14ac:dyDescent="0.35">
      <c r="A149" s="420">
        <v>362</v>
      </c>
      <c r="B149" s="420" t="s">
        <v>18</v>
      </c>
      <c r="C149" s="420">
        <v>7</v>
      </c>
      <c r="D149" s="421">
        <v>92331</v>
      </c>
      <c r="E149" s="421">
        <v>1105</v>
      </c>
      <c r="F149" s="442">
        <f t="shared" si="8"/>
        <v>987.87112998275904</v>
      </c>
      <c r="G149" s="421">
        <v>44</v>
      </c>
      <c r="H149" s="442">
        <f t="shared" si="9"/>
        <v>58.413378135500508</v>
      </c>
      <c r="I149">
        <v>291</v>
      </c>
    </row>
    <row r="150" spans="1:9" x14ac:dyDescent="0.35">
      <c r="A150" s="420">
        <v>363</v>
      </c>
      <c r="B150" s="420" t="s">
        <v>19</v>
      </c>
      <c r="C150" s="420">
        <v>7</v>
      </c>
      <c r="D150" s="421">
        <v>903399</v>
      </c>
      <c r="E150" s="421">
        <v>40933.666666666701</v>
      </c>
      <c r="F150" s="442">
        <f t="shared" si="8"/>
        <v>36594.739859129077</v>
      </c>
      <c r="G150" s="421">
        <v>964</v>
      </c>
      <c r="H150" s="442">
        <f t="shared" si="9"/>
        <v>1279.784011877784</v>
      </c>
      <c r="I150">
        <v>4630</v>
      </c>
    </row>
    <row r="151" spans="1:9" x14ac:dyDescent="0.35">
      <c r="A151" s="420">
        <v>373</v>
      </c>
      <c r="B151" s="420" t="s">
        <v>39</v>
      </c>
      <c r="C151" s="420">
        <v>7</v>
      </c>
      <c r="D151" s="421">
        <v>29723</v>
      </c>
      <c r="E151" s="421">
        <v>285.33333333333297</v>
      </c>
      <c r="F151" s="442">
        <f t="shared" si="8"/>
        <v>255.08829178438634</v>
      </c>
      <c r="G151" s="421">
        <v>27</v>
      </c>
      <c r="H151" s="442">
        <f t="shared" si="9"/>
        <v>35.844572946784403</v>
      </c>
      <c r="I151">
        <v>114</v>
      </c>
    </row>
    <row r="152" spans="1:9" x14ac:dyDescent="0.35">
      <c r="A152" s="420">
        <v>375</v>
      </c>
      <c r="B152" s="420" t="s">
        <v>45</v>
      </c>
      <c r="C152" s="420">
        <v>7</v>
      </c>
      <c r="D152" s="421">
        <v>42084</v>
      </c>
      <c r="E152" s="421">
        <v>889</v>
      </c>
      <c r="F152" s="442">
        <f t="shared" si="8"/>
        <v>794.76690909925139</v>
      </c>
      <c r="G152" s="421">
        <v>42</v>
      </c>
      <c r="H152" s="442">
        <f t="shared" si="9"/>
        <v>55.75822458388685</v>
      </c>
      <c r="I152">
        <v>257</v>
      </c>
    </row>
    <row r="153" spans="1:9" x14ac:dyDescent="0.35">
      <c r="A153" s="420">
        <v>376</v>
      </c>
      <c r="B153" s="420" t="s">
        <v>48</v>
      </c>
      <c r="C153" s="420">
        <v>7</v>
      </c>
      <c r="D153" s="421">
        <v>12359</v>
      </c>
      <c r="E153" s="421">
        <v>101.333333333333</v>
      </c>
      <c r="F153" s="442">
        <f t="shared" si="8"/>
        <v>90.592103624361314</v>
      </c>
      <c r="G153" s="421">
        <v>6</v>
      </c>
      <c r="H153" s="442">
        <f t="shared" si="9"/>
        <v>7.9654606548409781</v>
      </c>
      <c r="I153">
        <v>32</v>
      </c>
    </row>
    <row r="154" spans="1:9" x14ac:dyDescent="0.35">
      <c r="A154" s="420">
        <v>377</v>
      </c>
      <c r="B154" s="420" t="s">
        <v>49</v>
      </c>
      <c r="C154" s="420">
        <v>7</v>
      </c>
      <c r="D154" s="421">
        <v>23732</v>
      </c>
      <c r="E154" s="421">
        <v>201</v>
      </c>
      <c r="F154" s="442">
        <f t="shared" si="8"/>
        <v>179.69420554437519</v>
      </c>
      <c r="G154" s="421">
        <v>2</v>
      </c>
      <c r="H154" s="442">
        <f t="shared" si="9"/>
        <v>2.6551535516136595</v>
      </c>
      <c r="I154">
        <v>34</v>
      </c>
    </row>
    <row r="155" spans="1:9" x14ac:dyDescent="0.35">
      <c r="A155" s="420">
        <v>383</v>
      </c>
      <c r="B155" s="420" t="s">
        <v>66</v>
      </c>
      <c r="C155" s="420">
        <v>7</v>
      </c>
      <c r="D155" s="421">
        <v>36263</v>
      </c>
      <c r="E155" s="421">
        <v>341.33333333333297</v>
      </c>
      <c r="F155" s="442">
        <f t="shared" si="8"/>
        <v>305.15234905048089</v>
      </c>
      <c r="G155" s="421">
        <v>45</v>
      </c>
      <c r="H155" s="442">
        <f t="shared" si="9"/>
        <v>59.740954911307341</v>
      </c>
      <c r="I155">
        <v>134</v>
      </c>
    </row>
    <row r="156" spans="1:9" x14ac:dyDescent="0.35">
      <c r="A156" s="420">
        <v>400</v>
      </c>
      <c r="B156" s="420" t="s">
        <v>81</v>
      </c>
      <c r="C156" s="420">
        <v>7</v>
      </c>
      <c r="D156" s="421">
        <v>56334</v>
      </c>
      <c r="E156" s="421">
        <v>1600.6666666666699</v>
      </c>
      <c r="F156" s="442">
        <f t="shared" si="8"/>
        <v>1430.997636855873</v>
      </c>
      <c r="G156" s="421">
        <v>48</v>
      </c>
      <c r="H156" s="442">
        <f t="shared" si="9"/>
        <v>63.723685238727825</v>
      </c>
      <c r="I156">
        <v>662</v>
      </c>
    </row>
    <row r="157" spans="1:9" x14ac:dyDescent="0.35">
      <c r="A157" s="420">
        <v>384</v>
      </c>
      <c r="B157" s="420" t="s">
        <v>84</v>
      </c>
      <c r="C157" s="420">
        <v>7</v>
      </c>
      <c r="D157" s="421">
        <v>31822</v>
      </c>
      <c r="E157" s="421">
        <v>454</v>
      </c>
      <c r="F157" s="442">
        <f t="shared" si="8"/>
        <v>405.87646426440961</v>
      </c>
      <c r="G157" s="421">
        <v>16</v>
      </c>
      <c r="H157" s="442">
        <f t="shared" si="9"/>
        <v>21.241228412909276</v>
      </c>
      <c r="I157">
        <v>113</v>
      </c>
    </row>
    <row r="158" spans="1:9" x14ac:dyDescent="0.35">
      <c r="A158" s="420">
        <v>1980</v>
      </c>
      <c r="B158" s="420" t="s">
        <v>624</v>
      </c>
      <c r="C158" s="420">
        <v>7</v>
      </c>
      <c r="D158" s="421">
        <v>87695</v>
      </c>
      <c r="E158" s="421">
        <v>1048.3333333333301</v>
      </c>
      <c r="F158" s="442">
        <f t="shared" si="8"/>
        <v>937.21107203492238</v>
      </c>
      <c r="G158" s="421">
        <v>201</v>
      </c>
      <c r="H158" s="442">
        <f t="shared" si="9"/>
        <v>266.84293193717281</v>
      </c>
      <c r="I158">
        <v>692</v>
      </c>
    </row>
    <row r="159" spans="1:9" x14ac:dyDescent="0.35">
      <c r="A159" s="420">
        <v>498</v>
      </c>
      <c r="B159" s="420" t="s">
        <v>91</v>
      </c>
      <c r="C159" s="420">
        <v>7</v>
      </c>
      <c r="D159" s="421">
        <v>19983</v>
      </c>
      <c r="E159" s="421">
        <v>165.333333333333</v>
      </c>
      <c r="F159" s="442">
        <f t="shared" si="8"/>
        <v>147.80816907132655</v>
      </c>
      <c r="G159" s="421">
        <v>25</v>
      </c>
      <c r="H159" s="442">
        <f t="shared" si="9"/>
        <v>33.189419395170745</v>
      </c>
      <c r="I159">
        <v>104</v>
      </c>
    </row>
    <row r="160" spans="1:9" x14ac:dyDescent="0.35">
      <c r="A160" s="420">
        <v>385</v>
      </c>
      <c r="B160" s="420" t="s">
        <v>97</v>
      </c>
      <c r="C160" s="420">
        <v>7</v>
      </c>
      <c r="D160" s="421">
        <v>36471</v>
      </c>
      <c r="E160" s="421">
        <v>279</v>
      </c>
      <c r="F160" s="442">
        <f t="shared" si="8"/>
        <v>249.42628530786405</v>
      </c>
      <c r="G160" s="421">
        <v>24</v>
      </c>
      <c r="H160" s="442">
        <f t="shared" si="9"/>
        <v>31.861842619363912</v>
      </c>
      <c r="I160">
        <v>174</v>
      </c>
    </row>
    <row r="161" spans="1:9" x14ac:dyDescent="0.35">
      <c r="A161" s="420">
        <v>388</v>
      </c>
      <c r="B161" s="420" t="s">
        <v>106</v>
      </c>
      <c r="C161" s="420">
        <v>7</v>
      </c>
      <c r="D161" s="421">
        <v>18620</v>
      </c>
      <c r="E161" s="421">
        <v>320.66666666666703</v>
      </c>
      <c r="F161" s="442">
        <f t="shared" si="8"/>
        <v>286.6763279165657</v>
      </c>
      <c r="G161" s="421">
        <v>24</v>
      </c>
      <c r="H161" s="442">
        <f t="shared" si="9"/>
        <v>31.861842619363912</v>
      </c>
      <c r="I161">
        <v>185</v>
      </c>
    </row>
    <row r="162" spans="1:9" x14ac:dyDescent="0.35">
      <c r="A162" s="420">
        <v>1942</v>
      </c>
      <c r="B162" s="420" t="s">
        <v>122</v>
      </c>
      <c r="C162" s="420">
        <v>7</v>
      </c>
      <c r="D162" s="421">
        <v>58846</v>
      </c>
      <c r="E162" s="421">
        <v>865.33333333333303</v>
      </c>
      <c r="F162" s="442">
        <f t="shared" si="8"/>
        <v>773.6088848975088</v>
      </c>
      <c r="G162" s="421">
        <v>25</v>
      </c>
      <c r="H162" s="442">
        <f t="shared" si="9"/>
        <v>33.189419395170745</v>
      </c>
      <c r="I162">
        <v>148</v>
      </c>
    </row>
    <row r="163" spans="1:9" x14ac:dyDescent="0.35">
      <c r="A163" s="420">
        <v>392</v>
      </c>
      <c r="B163" s="420" t="s">
        <v>131</v>
      </c>
      <c r="C163" s="420">
        <v>7</v>
      </c>
      <c r="D163" s="421">
        <v>162898</v>
      </c>
      <c r="E163" s="421">
        <v>3538.6666666666702</v>
      </c>
      <c r="F163" s="442">
        <f t="shared" si="8"/>
        <v>3163.5716186717891</v>
      </c>
      <c r="G163" s="421">
        <v>102</v>
      </c>
      <c r="H163" s="442">
        <f t="shared" si="9"/>
        <v>135.41283113229665</v>
      </c>
      <c r="I163">
        <v>585</v>
      </c>
    </row>
    <row r="164" spans="1:9" x14ac:dyDescent="0.35">
      <c r="A164" s="420">
        <v>394</v>
      </c>
      <c r="B164" s="420" t="s">
        <v>133</v>
      </c>
      <c r="C164" s="420">
        <v>7</v>
      </c>
      <c r="D164" s="421">
        <v>159336</v>
      </c>
      <c r="E164" s="421">
        <v>1974.3333333333301</v>
      </c>
      <c r="F164" s="442">
        <f t="shared" si="8"/>
        <v>1765.0560189707005</v>
      </c>
      <c r="G164" s="421">
        <v>73</v>
      </c>
      <c r="H164" s="442">
        <f t="shared" si="9"/>
        <v>96.91310463389857</v>
      </c>
      <c r="I164">
        <v>592</v>
      </c>
    </row>
    <row r="165" spans="1:9" x14ac:dyDescent="0.35">
      <c r="A165" s="420">
        <v>396</v>
      </c>
      <c r="B165" s="420" t="s">
        <v>141</v>
      </c>
      <c r="C165" s="420">
        <v>7</v>
      </c>
      <c r="D165" s="421">
        <v>39189</v>
      </c>
      <c r="E165" s="421">
        <v>761</v>
      </c>
      <c r="F165" s="442">
        <f t="shared" ref="F165:F195" si="10">+E165*E$356</f>
        <v>680.33477820532096</v>
      </c>
      <c r="G165" s="421">
        <v>21</v>
      </c>
      <c r="H165" s="442">
        <f t="shared" ref="H165:H195" si="11">+G165*G$356</f>
        <v>27.879112291943425</v>
      </c>
      <c r="I165">
        <v>189</v>
      </c>
    </row>
    <row r="166" spans="1:9" x14ac:dyDescent="0.35">
      <c r="A166" s="420">
        <v>397</v>
      </c>
      <c r="B166" s="420" t="s">
        <v>142</v>
      </c>
      <c r="C166" s="420">
        <v>7</v>
      </c>
      <c r="D166" s="421">
        <v>27557</v>
      </c>
      <c r="E166" s="421">
        <v>251</v>
      </c>
      <c r="F166" s="442">
        <f t="shared" si="10"/>
        <v>224.39425667481677</v>
      </c>
      <c r="G166" s="421">
        <v>8</v>
      </c>
      <c r="H166" s="442">
        <f t="shared" si="11"/>
        <v>10.620614206454638</v>
      </c>
      <c r="I166">
        <v>58</v>
      </c>
    </row>
    <row r="167" spans="1:9" x14ac:dyDescent="0.35">
      <c r="A167" s="420">
        <v>399</v>
      </c>
      <c r="B167" s="420" t="s">
        <v>148</v>
      </c>
      <c r="C167" s="420">
        <v>7</v>
      </c>
      <c r="D167" s="421">
        <v>24417</v>
      </c>
      <c r="E167" s="421">
        <v>246.666666666667</v>
      </c>
      <c r="F167" s="442">
        <f t="shared" si="10"/>
        <v>220.52025224351212</v>
      </c>
      <c r="G167" s="421">
        <v>23</v>
      </c>
      <c r="H167" s="442">
        <f t="shared" si="11"/>
        <v>30.534265843557083</v>
      </c>
      <c r="I167">
        <v>120</v>
      </c>
    </row>
    <row r="168" spans="1:9" x14ac:dyDescent="0.35">
      <c r="A168" s="420">
        <v>402</v>
      </c>
      <c r="B168" s="420" t="s">
        <v>158</v>
      </c>
      <c r="C168" s="420">
        <v>7</v>
      </c>
      <c r="D168" s="421">
        <v>91733</v>
      </c>
      <c r="E168" s="421">
        <v>2127.3333333333298</v>
      </c>
      <c r="F168" s="442">
        <f t="shared" si="10"/>
        <v>1901.8381754298516</v>
      </c>
      <c r="G168" s="421">
        <v>71</v>
      </c>
      <c r="H168" s="442">
        <f t="shared" si="11"/>
        <v>94.257951082284919</v>
      </c>
      <c r="I168">
        <v>402</v>
      </c>
    </row>
    <row r="169" spans="1:9" x14ac:dyDescent="0.35">
      <c r="A169" s="420">
        <v>1911</v>
      </c>
      <c r="B169" s="420" t="s">
        <v>160</v>
      </c>
      <c r="C169" s="420">
        <v>7</v>
      </c>
      <c r="D169" s="421">
        <v>48778</v>
      </c>
      <c r="E169" s="421">
        <v>493.66666666666703</v>
      </c>
      <c r="F169" s="442">
        <f t="shared" si="10"/>
        <v>441.33850482789359</v>
      </c>
      <c r="G169" s="421">
        <v>52</v>
      </c>
      <c r="H169" s="442">
        <f t="shared" si="11"/>
        <v>69.033992341955141</v>
      </c>
      <c r="I169">
        <v>277</v>
      </c>
    </row>
    <row r="170" spans="1:9" x14ac:dyDescent="0.35">
      <c r="A170" s="420">
        <v>405</v>
      </c>
      <c r="B170" s="420" t="s">
        <v>162</v>
      </c>
      <c r="C170" s="420">
        <v>7</v>
      </c>
      <c r="D170" s="421">
        <v>74298</v>
      </c>
      <c r="E170" s="421">
        <v>1529.3333333333301</v>
      </c>
      <c r="F170" s="442">
        <f t="shared" si="10"/>
        <v>1367.2255639097705</v>
      </c>
      <c r="G170" s="421">
        <v>123</v>
      </c>
      <c r="H170" s="442">
        <f t="shared" si="11"/>
        <v>163.29194342424006</v>
      </c>
      <c r="I170">
        <v>768</v>
      </c>
    </row>
    <row r="171" spans="1:9" x14ac:dyDescent="0.35">
      <c r="A171" s="420">
        <v>406</v>
      </c>
      <c r="B171" s="420" t="s">
        <v>165</v>
      </c>
      <c r="C171" s="420">
        <v>7</v>
      </c>
      <c r="D171" s="421">
        <v>40938</v>
      </c>
      <c r="E171" s="421">
        <v>700.66666666666697</v>
      </c>
      <c r="F171" s="442">
        <f t="shared" si="10"/>
        <v>626.39671650792172</v>
      </c>
      <c r="G171" s="421">
        <v>35</v>
      </c>
      <c r="H171" s="442">
        <f t="shared" si="11"/>
        <v>46.465187153239043</v>
      </c>
      <c r="I171">
        <v>162</v>
      </c>
    </row>
    <row r="172" spans="1:9" x14ac:dyDescent="0.35">
      <c r="A172" s="420">
        <v>1598</v>
      </c>
      <c r="B172" s="420" t="s">
        <v>173</v>
      </c>
      <c r="C172" s="420">
        <v>7</v>
      </c>
      <c r="D172" s="421">
        <v>23048</v>
      </c>
      <c r="E172" s="421">
        <v>180.666666666667</v>
      </c>
      <c r="F172" s="442">
        <f t="shared" si="10"/>
        <v>161.51618475132923</v>
      </c>
      <c r="G172" s="421">
        <v>30</v>
      </c>
      <c r="H172" s="442">
        <f t="shared" si="11"/>
        <v>39.827303274204894</v>
      </c>
      <c r="I172">
        <v>154</v>
      </c>
    </row>
    <row r="173" spans="1:9" x14ac:dyDescent="0.35">
      <c r="A173" s="420">
        <v>415</v>
      </c>
      <c r="B173" s="420" t="s">
        <v>181</v>
      </c>
      <c r="C173" s="420">
        <v>7</v>
      </c>
      <c r="D173" s="421">
        <v>11560</v>
      </c>
      <c r="E173" s="421">
        <v>125</v>
      </c>
      <c r="F173" s="442">
        <f t="shared" si="10"/>
        <v>111.75012782610396</v>
      </c>
      <c r="G173" s="421">
        <v>11</v>
      </c>
      <c r="H173" s="442">
        <f t="shared" si="11"/>
        <v>14.603344533875127</v>
      </c>
      <c r="I173">
        <v>36</v>
      </c>
    </row>
    <row r="174" spans="1:9" x14ac:dyDescent="0.35">
      <c r="A174" s="420">
        <v>417</v>
      </c>
      <c r="B174" s="420" t="s">
        <v>184</v>
      </c>
      <c r="C174" s="420">
        <v>7</v>
      </c>
      <c r="D174" s="421">
        <v>11528</v>
      </c>
      <c r="E174" s="421">
        <v>107.666666666667</v>
      </c>
      <c r="F174" s="442">
        <f t="shared" si="10"/>
        <v>96.254110100884517</v>
      </c>
      <c r="G174" s="421">
        <v>7</v>
      </c>
      <c r="H174" s="442">
        <f t="shared" si="11"/>
        <v>9.293037430647809</v>
      </c>
      <c r="I174">
        <v>27</v>
      </c>
    </row>
    <row r="175" spans="1:9" x14ac:dyDescent="0.35">
      <c r="A175" s="420">
        <v>420</v>
      </c>
      <c r="B175" s="420" t="s">
        <v>207</v>
      </c>
      <c r="C175" s="420">
        <v>7</v>
      </c>
      <c r="D175" s="421">
        <v>45464</v>
      </c>
      <c r="E175" s="421">
        <v>490.66666666666703</v>
      </c>
      <c r="F175" s="442">
        <f t="shared" si="10"/>
        <v>438.6565017600671</v>
      </c>
      <c r="G175" s="421">
        <v>84</v>
      </c>
      <c r="H175" s="442">
        <f t="shared" si="11"/>
        <v>111.5164491677737</v>
      </c>
      <c r="I175">
        <v>327</v>
      </c>
    </row>
    <row r="176" spans="1:9" x14ac:dyDescent="0.35">
      <c r="A176" s="420">
        <v>431</v>
      </c>
      <c r="B176" s="420" t="s">
        <v>249</v>
      </c>
      <c r="C176" s="420">
        <v>7</v>
      </c>
      <c r="D176" s="421">
        <v>9639</v>
      </c>
      <c r="E176" s="421">
        <v>108.666666666667</v>
      </c>
      <c r="F176" s="442">
        <f t="shared" si="10"/>
        <v>97.148111123493351</v>
      </c>
      <c r="G176" s="421">
        <v>0</v>
      </c>
      <c r="H176" s="442">
        <f t="shared" si="11"/>
        <v>0</v>
      </c>
      <c r="I176">
        <v>36</v>
      </c>
    </row>
    <row r="177" spans="1:9" x14ac:dyDescent="0.35">
      <c r="A177" s="420">
        <v>432</v>
      </c>
      <c r="B177" s="420" t="s">
        <v>250</v>
      </c>
      <c r="C177" s="420">
        <v>7</v>
      </c>
      <c r="D177" s="421">
        <v>12074</v>
      </c>
      <c r="E177" s="421">
        <v>75.3333333333333</v>
      </c>
      <c r="F177" s="442">
        <f t="shared" si="10"/>
        <v>67.348077036531961</v>
      </c>
      <c r="G177" s="421">
        <v>17</v>
      </c>
      <c r="H177" s="442">
        <f t="shared" si="11"/>
        <v>22.568805188716105</v>
      </c>
      <c r="I177">
        <v>79</v>
      </c>
    </row>
    <row r="178" spans="1:9" x14ac:dyDescent="0.35">
      <c r="A178" s="420">
        <v>437</v>
      </c>
      <c r="B178" s="420" t="s">
        <v>255</v>
      </c>
      <c r="C178" s="420">
        <v>7</v>
      </c>
      <c r="D178" s="421">
        <v>14212</v>
      </c>
      <c r="E178" s="421">
        <v>178.333333333333</v>
      </c>
      <c r="F178" s="442">
        <f t="shared" si="10"/>
        <v>159.43018236524136</v>
      </c>
      <c r="G178" s="421">
        <v>15</v>
      </c>
      <c r="H178" s="442">
        <f t="shared" si="11"/>
        <v>19.913651637102447</v>
      </c>
      <c r="I178">
        <v>50</v>
      </c>
    </row>
    <row r="179" spans="1:9" x14ac:dyDescent="0.35">
      <c r="A179" s="420">
        <v>439</v>
      </c>
      <c r="B179" s="420" t="s">
        <v>262</v>
      </c>
      <c r="C179" s="420">
        <v>7</v>
      </c>
      <c r="D179" s="421">
        <v>92240</v>
      </c>
      <c r="E179" s="421">
        <v>1626.3333333333301</v>
      </c>
      <c r="F179" s="442">
        <f t="shared" si="10"/>
        <v>1453.943663102827</v>
      </c>
      <c r="G179" s="421">
        <v>71</v>
      </c>
      <c r="H179" s="442">
        <f t="shared" si="11"/>
        <v>94.257951082284919</v>
      </c>
      <c r="I179">
        <v>585</v>
      </c>
    </row>
    <row r="180" spans="1:9" x14ac:dyDescent="0.35">
      <c r="A180" s="420">
        <v>441</v>
      </c>
      <c r="B180" s="420" t="s">
        <v>280</v>
      </c>
      <c r="C180" s="420">
        <v>7</v>
      </c>
      <c r="D180" s="421">
        <v>46833</v>
      </c>
      <c r="E180" s="421">
        <v>529</v>
      </c>
      <c r="F180" s="442">
        <f t="shared" si="10"/>
        <v>472.92654096007197</v>
      </c>
      <c r="G180" s="421">
        <v>39</v>
      </c>
      <c r="H180" s="442">
        <f t="shared" si="11"/>
        <v>51.775494256466359</v>
      </c>
      <c r="I180">
        <v>209</v>
      </c>
    </row>
    <row r="181" spans="1:9" x14ac:dyDescent="0.35">
      <c r="A181" s="420">
        <v>532</v>
      </c>
      <c r="B181" s="420" t="s">
        <v>300</v>
      </c>
      <c r="C181" s="420">
        <v>7</v>
      </c>
      <c r="D181" s="421">
        <v>21947</v>
      </c>
      <c r="E181" s="421">
        <v>237.666666666667</v>
      </c>
      <c r="F181" s="442">
        <f t="shared" si="10"/>
        <v>212.47424304003263</v>
      </c>
      <c r="G181" s="421">
        <v>34</v>
      </c>
      <c r="H181" s="442">
        <f t="shared" si="11"/>
        <v>45.13761037743221</v>
      </c>
      <c r="I181">
        <v>188</v>
      </c>
    </row>
    <row r="182" spans="1:9" x14ac:dyDescent="0.35">
      <c r="A182" s="420">
        <v>448</v>
      </c>
      <c r="B182" s="420" t="s">
        <v>310</v>
      </c>
      <c r="C182" s="420">
        <v>7</v>
      </c>
      <c r="D182" s="421">
        <v>13687</v>
      </c>
      <c r="E182" s="421">
        <v>126.666666666667</v>
      </c>
      <c r="F182" s="442">
        <f t="shared" si="10"/>
        <v>113.24012953045232</v>
      </c>
      <c r="G182" s="421">
        <v>11</v>
      </c>
      <c r="H182" s="442">
        <f t="shared" si="11"/>
        <v>14.603344533875127</v>
      </c>
      <c r="I182">
        <v>62</v>
      </c>
    </row>
    <row r="183" spans="1:9" x14ac:dyDescent="0.35">
      <c r="A183" s="420">
        <v>450</v>
      </c>
      <c r="B183" s="420" t="s">
        <v>320</v>
      </c>
      <c r="C183" s="420">
        <v>7</v>
      </c>
      <c r="D183" s="421">
        <v>13563</v>
      </c>
      <c r="E183" s="421">
        <v>151.333333333333</v>
      </c>
      <c r="F183" s="442">
        <f t="shared" si="10"/>
        <v>135.29215475480291</v>
      </c>
      <c r="G183" s="421">
        <v>9</v>
      </c>
      <c r="H183" s="442">
        <f t="shared" si="11"/>
        <v>11.948190982261467</v>
      </c>
      <c r="I183">
        <v>55</v>
      </c>
    </row>
    <row r="184" spans="1:9" x14ac:dyDescent="0.35">
      <c r="A184" s="420">
        <v>451</v>
      </c>
      <c r="B184" s="420" t="s">
        <v>321</v>
      </c>
      <c r="C184" s="420">
        <v>7</v>
      </c>
      <c r="D184" s="421">
        <v>31018</v>
      </c>
      <c r="E184" s="421">
        <v>328.33333333333297</v>
      </c>
      <c r="F184" s="442">
        <f t="shared" si="10"/>
        <v>293.5303357565661</v>
      </c>
      <c r="G184" s="421">
        <v>36</v>
      </c>
      <c r="H184" s="442">
        <f t="shared" si="11"/>
        <v>47.792763929045869</v>
      </c>
      <c r="I184">
        <v>124</v>
      </c>
    </row>
    <row r="185" spans="1:9" x14ac:dyDescent="0.35">
      <c r="A185" s="420">
        <v>453</v>
      </c>
      <c r="B185" s="420" t="s">
        <v>332</v>
      </c>
      <c r="C185" s="420">
        <v>7</v>
      </c>
      <c r="D185" s="421">
        <v>68482</v>
      </c>
      <c r="E185" s="421">
        <v>1364</v>
      </c>
      <c r="F185" s="442">
        <f t="shared" si="10"/>
        <v>1219.4173948384464</v>
      </c>
      <c r="G185" s="421">
        <v>15</v>
      </c>
      <c r="H185" s="442">
        <f t="shared" si="11"/>
        <v>19.913651637102447</v>
      </c>
      <c r="I185">
        <v>419</v>
      </c>
    </row>
    <row r="186" spans="1:9" x14ac:dyDescent="0.35">
      <c r="A186" s="420">
        <v>852</v>
      </c>
      <c r="B186" s="420" t="s">
        <v>349</v>
      </c>
      <c r="C186" s="420">
        <v>7</v>
      </c>
      <c r="D186" s="421">
        <v>17343</v>
      </c>
      <c r="E186" s="421">
        <v>171</v>
      </c>
      <c r="F186" s="442">
        <f t="shared" si="10"/>
        <v>152.87417486611022</v>
      </c>
      <c r="G186" s="421">
        <v>17</v>
      </c>
      <c r="H186" s="442">
        <f t="shared" si="11"/>
        <v>22.568805188716105</v>
      </c>
      <c r="I186">
        <v>89</v>
      </c>
    </row>
    <row r="187" spans="1:9" x14ac:dyDescent="0.35">
      <c r="A187" s="420">
        <v>1696</v>
      </c>
      <c r="B187" s="420" t="s">
        <v>362</v>
      </c>
      <c r="C187" s="420">
        <v>7</v>
      </c>
      <c r="D187" s="421">
        <v>24494</v>
      </c>
      <c r="E187" s="421">
        <v>212.333333333333</v>
      </c>
      <c r="F187" s="442">
        <f t="shared" si="10"/>
        <v>189.82621713394164</v>
      </c>
      <c r="G187" s="421">
        <v>11</v>
      </c>
      <c r="H187" s="442">
        <f t="shared" si="11"/>
        <v>14.603344533875127</v>
      </c>
      <c r="I187">
        <v>66</v>
      </c>
    </row>
    <row r="188" spans="1:9" x14ac:dyDescent="0.35">
      <c r="A188" s="420">
        <v>880</v>
      </c>
      <c r="B188" s="420" t="s">
        <v>368</v>
      </c>
      <c r="C188" s="420">
        <v>7</v>
      </c>
      <c r="D188" s="421">
        <v>16381</v>
      </c>
      <c r="E188" s="421">
        <v>210.666666666667</v>
      </c>
      <c r="F188" s="442">
        <f t="shared" si="10"/>
        <v>188.33621542959418</v>
      </c>
      <c r="G188" s="421">
        <v>0</v>
      </c>
      <c r="H188" s="442">
        <f t="shared" si="11"/>
        <v>0</v>
      </c>
      <c r="I188">
        <v>85</v>
      </c>
    </row>
    <row r="189" spans="1:9" x14ac:dyDescent="0.35">
      <c r="A189" s="420">
        <v>479</v>
      </c>
      <c r="B189" s="420" t="s">
        <v>371</v>
      </c>
      <c r="C189" s="420">
        <v>7</v>
      </c>
      <c r="D189" s="421">
        <v>157166</v>
      </c>
      <c r="E189" s="421">
        <v>3695.6666666666702</v>
      </c>
      <c r="F189" s="442">
        <f t="shared" si="10"/>
        <v>3303.9297792213756</v>
      </c>
      <c r="G189" s="421">
        <v>31</v>
      </c>
      <c r="H189" s="442">
        <f t="shared" si="11"/>
        <v>41.15488005001172</v>
      </c>
      <c r="I189">
        <v>823</v>
      </c>
    </row>
    <row r="190" spans="1:9" x14ac:dyDescent="0.35">
      <c r="A190" s="420">
        <v>473</v>
      </c>
      <c r="B190" s="420" t="s">
        <v>373</v>
      </c>
      <c r="C190" s="420">
        <v>7</v>
      </c>
      <c r="D190" s="421">
        <v>17107</v>
      </c>
      <c r="E190" s="421">
        <v>399.33333333333297</v>
      </c>
      <c r="F190" s="442">
        <f t="shared" si="10"/>
        <v>357.00440836179314</v>
      </c>
      <c r="G190" s="421">
        <v>9</v>
      </c>
      <c r="H190" s="442">
        <f t="shared" si="11"/>
        <v>11.948190982261467</v>
      </c>
      <c r="I190">
        <v>73</v>
      </c>
    </row>
    <row r="191" spans="1:9" x14ac:dyDescent="0.35">
      <c r="A191" s="420">
        <v>482</v>
      </c>
      <c r="B191" s="420" t="s">
        <v>10</v>
      </c>
      <c r="C191" s="420">
        <v>8</v>
      </c>
      <c r="D191" s="421">
        <v>20087</v>
      </c>
      <c r="E191" s="421">
        <v>339</v>
      </c>
      <c r="F191" s="442">
        <f t="shared" si="10"/>
        <v>303.06634666439396</v>
      </c>
      <c r="G191" s="421">
        <v>35</v>
      </c>
      <c r="H191" s="442">
        <f t="shared" si="11"/>
        <v>46.465187153239043</v>
      </c>
      <c r="I191">
        <v>139</v>
      </c>
    </row>
    <row r="192" spans="1:9" x14ac:dyDescent="0.35">
      <c r="A192" s="420">
        <v>613</v>
      </c>
      <c r="B192" s="420" t="s">
        <v>11</v>
      </c>
      <c r="C192" s="420">
        <v>8</v>
      </c>
      <c r="D192" s="421">
        <v>25934</v>
      </c>
      <c r="E192" s="421">
        <v>393.33333333333297</v>
      </c>
      <c r="F192" s="442">
        <f t="shared" si="10"/>
        <v>351.64040222614017</v>
      </c>
      <c r="G192" s="421">
        <v>12</v>
      </c>
      <c r="H192" s="442">
        <f t="shared" si="11"/>
        <v>15.930921309681956</v>
      </c>
      <c r="I192">
        <v>108</v>
      </c>
    </row>
    <row r="193" spans="1:9" x14ac:dyDescent="0.35">
      <c r="A193" s="420">
        <v>484</v>
      </c>
      <c r="B193" s="420" t="s">
        <v>475</v>
      </c>
      <c r="C193" s="420">
        <v>8</v>
      </c>
      <c r="D193" s="421">
        <v>112926</v>
      </c>
      <c r="E193" s="421">
        <v>1603</v>
      </c>
      <c r="F193" s="442">
        <f t="shared" si="10"/>
        <v>1433.0836392419574</v>
      </c>
      <c r="G193" s="421">
        <v>126</v>
      </c>
      <c r="H193" s="442">
        <f t="shared" si="11"/>
        <v>167.27467375166054</v>
      </c>
      <c r="I193">
        <v>594</v>
      </c>
    </row>
    <row r="194" spans="1:9" x14ac:dyDescent="0.35">
      <c r="A194" s="420">
        <v>489</v>
      </c>
      <c r="B194" s="420" t="s">
        <v>30</v>
      </c>
      <c r="C194" s="420">
        <v>8</v>
      </c>
      <c r="D194" s="421">
        <v>48714</v>
      </c>
      <c r="E194" s="421">
        <v>514.66666666666697</v>
      </c>
      <c r="F194" s="442">
        <f t="shared" si="10"/>
        <v>460.11252630267899</v>
      </c>
      <c r="G194" s="421">
        <v>43</v>
      </c>
      <c r="H194" s="442">
        <f t="shared" si="11"/>
        <v>57.085801359693683</v>
      </c>
      <c r="I194">
        <v>194</v>
      </c>
    </row>
    <row r="195" spans="1:9" x14ac:dyDescent="0.35">
      <c r="A195" s="420">
        <v>1901</v>
      </c>
      <c r="B195" s="420" t="s">
        <v>50</v>
      </c>
      <c r="C195" s="420">
        <v>8</v>
      </c>
      <c r="D195" s="421">
        <v>35752</v>
      </c>
      <c r="E195" s="421">
        <v>312.33333333333297</v>
      </c>
      <c r="F195" s="442">
        <f t="shared" si="10"/>
        <v>279.22631939482477</v>
      </c>
      <c r="G195" s="421">
        <v>46</v>
      </c>
      <c r="H195" s="442">
        <f t="shared" si="11"/>
        <v>61.068531687114167</v>
      </c>
      <c r="I195">
        <v>143</v>
      </c>
    </row>
    <row r="197" spans="1:9" x14ac:dyDescent="0.35">
      <c r="A197" s="420">
        <v>502</v>
      </c>
      <c r="B197" s="420" t="s">
        <v>65</v>
      </c>
      <c r="C197" s="420">
        <v>8</v>
      </c>
      <c r="D197" s="421">
        <v>67188</v>
      </c>
      <c r="E197" s="421">
        <v>1849.3333333333301</v>
      </c>
      <c r="F197" s="442">
        <f t="shared" ref="F197:F203" si="12">+E197*E$356</f>
        <v>1653.3058911445967</v>
      </c>
      <c r="G197" s="421">
        <v>91</v>
      </c>
      <c r="H197" s="442">
        <f t="shared" ref="H197:H203" si="13">+G197*G$356</f>
        <v>120.80948659842151</v>
      </c>
      <c r="I197">
        <v>373</v>
      </c>
    </row>
    <row r="198" spans="1:9" x14ac:dyDescent="0.35">
      <c r="A198" s="420">
        <v>503</v>
      </c>
      <c r="B198" s="420" t="s">
        <v>79</v>
      </c>
      <c r="C198" s="420">
        <v>8</v>
      </c>
      <c r="D198" s="421">
        <v>104572</v>
      </c>
      <c r="E198" s="421">
        <v>3035</v>
      </c>
      <c r="F198" s="442">
        <f t="shared" si="12"/>
        <v>2713.2931036178043</v>
      </c>
      <c r="G198" s="421">
        <v>192</v>
      </c>
      <c r="H198" s="442">
        <f t="shared" si="13"/>
        <v>254.8947409549113</v>
      </c>
      <c r="I198">
        <v>534</v>
      </c>
    </row>
    <row r="199" spans="1:9" x14ac:dyDescent="0.35">
      <c r="A199" s="420">
        <v>505</v>
      </c>
      <c r="B199" s="420" t="s">
        <v>90</v>
      </c>
      <c r="C199" s="420">
        <v>8</v>
      </c>
      <c r="D199" s="421">
        <v>119537</v>
      </c>
      <c r="E199" s="421">
        <v>3857.3333333333298</v>
      </c>
      <c r="F199" s="442">
        <f t="shared" si="12"/>
        <v>3448.4599445431304</v>
      </c>
      <c r="G199" s="421">
        <v>361</v>
      </c>
      <c r="H199" s="442">
        <f t="shared" si="13"/>
        <v>479.25521606626552</v>
      </c>
      <c r="I199">
        <v>1318</v>
      </c>
    </row>
    <row r="200" spans="1:9" x14ac:dyDescent="0.35">
      <c r="A200" s="420">
        <v>1924</v>
      </c>
      <c r="B200" s="420" t="s">
        <v>119</v>
      </c>
      <c r="C200" s="420">
        <v>8</v>
      </c>
      <c r="D200" s="421">
        <v>51051</v>
      </c>
      <c r="E200" s="421">
        <v>506</v>
      </c>
      <c r="F200" s="442">
        <f t="shared" si="12"/>
        <v>452.36451744006888</v>
      </c>
      <c r="G200" s="421">
        <v>21</v>
      </c>
      <c r="H200" s="442">
        <f t="shared" si="13"/>
        <v>27.879112291943425</v>
      </c>
      <c r="I200">
        <v>233</v>
      </c>
    </row>
    <row r="201" spans="1:9" x14ac:dyDescent="0.35">
      <c r="A201" s="420">
        <v>512</v>
      </c>
      <c r="B201" s="420" t="s">
        <v>123</v>
      </c>
      <c r="C201" s="420">
        <v>8</v>
      </c>
      <c r="D201" s="421">
        <v>37632</v>
      </c>
      <c r="E201" s="421">
        <v>861.66666666666697</v>
      </c>
      <c r="F201" s="442">
        <f t="shared" si="12"/>
        <v>770.33088114794361</v>
      </c>
      <c r="G201" s="421">
        <v>87</v>
      </c>
      <c r="H201" s="442">
        <f t="shared" si="13"/>
        <v>115.49917949519418</v>
      </c>
      <c r="I201">
        <v>250</v>
      </c>
    </row>
    <row r="202" spans="1:9" x14ac:dyDescent="0.35">
      <c r="A202" s="420">
        <v>513</v>
      </c>
      <c r="B202" s="420" t="s">
        <v>124</v>
      </c>
      <c r="C202" s="420">
        <v>8</v>
      </c>
      <c r="D202" s="421">
        <v>74095</v>
      </c>
      <c r="E202" s="421">
        <v>1704</v>
      </c>
      <c r="F202" s="442">
        <f t="shared" si="12"/>
        <v>1523.3777425254493</v>
      </c>
      <c r="G202" s="421">
        <v>100</v>
      </c>
      <c r="H202" s="442">
        <f t="shared" si="13"/>
        <v>132.75767758068298</v>
      </c>
      <c r="I202">
        <v>516</v>
      </c>
    </row>
    <row r="203" spans="1:9" x14ac:dyDescent="0.35">
      <c r="A203" s="420">
        <v>523</v>
      </c>
      <c r="B203" s="420" t="s">
        <v>137</v>
      </c>
      <c r="C203" s="420">
        <v>8</v>
      </c>
      <c r="D203" s="421">
        <v>18511</v>
      </c>
      <c r="E203" s="421">
        <v>149</v>
      </c>
      <c r="F203" s="442">
        <f t="shared" si="12"/>
        <v>133.20615236871592</v>
      </c>
      <c r="G203" s="421">
        <v>25</v>
      </c>
      <c r="H203" s="442">
        <f t="shared" si="13"/>
        <v>33.189419395170745</v>
      </c>
      <c r="I203">
        <v>87</v>
      </c>
    </row>
    <row r="205" spans="1:9" x14ac:dyDescent="0.35">
      <c r="A205" s="420">
        <v>531</v>
      </c>
      <c r="B205" s="420" t="s">
        <v>152</v>
      </c>
      <c r="C205" s="420">
        <v>8</v>
      </c>
      <c r="D205" s="421">
        <v>31663</v>
      </c>
      <c r="E205" s="421">
        <v>339.33333333333297</v>
      </c>
      <c r="F205" s="442">
        <f t="shared" ref="F205:F233" si="14">+E205*E$356</f>
        <v>303.36434700526326</v>
      </c>
      <c r="G205" s="421">
        <v>31</v>
      </c>
      <c r="H205" s="442">
        <f t="shared" ref="H205:H233" si="15">+G205*G$356</f>
        <v>41.15488005001172</v>
      </c>
      <c r="I205">
        <v>153</v>
      </c>
    </row>
    <row r="206" spans="1:9" x14ac:dyDescent="0.35">
      <c r="A206" s="420">
        <v>534</v>
      </c>
      <c r="B206" s="420" t="s">
        <v>156</v>
      </c>
      <c r="C206" s="420">
        <v>8</v>
      </c>
      <c r="D206" s="421">
        <v>22312</v>
      </c>
      <c r="E206" s="421">
        <v>256.66666666666703</v>
      </c>
      <c r="F206" s="442">
        <f t="shared" si="14"/>
        <v>229.46026246960048</v>
      </c>
      <c r="G206" s="421">
        <v>18</v>
      </c>
      <c r="H206" s="442">
        <f t="shared" si="15"/>
        <v>23.896381964522934</v>
      </c>
      <c r="I206">
        <v>102</v>
      </c>
    </row>
    <row r="207" spans="1:9" x14ac:dyDescent="0.35">
      <c r="A207" s="420">
        <v>1963</v>
      </c>
      <c r="B207" s="420" t="s">
        <v>480</v>
      </c>
      <c r="C207" s="420">
        <v>8</v>
      </c>
      <c r="D207" s="421">
        <v>88715</v>
      </c>
      <c r="E207" s="421">
        <v>828.66666666666697</v>
      </c>
      <c r="F207" s="442">
        <f t="shared" si="14"/>
        <v>740.82884740185216</v>
      </c>
      <c r="G207" s="421">
        <v>85</v>
      </c>
      <c r="H207" s="442">
        <f t="shared" si="15"/>
        <v>112.84402594358053</v>
      </c>
      <c r="I207">
        <v>285</v>
      </c>
    </row>
    <row r="208" spans="1:9" x14ac:dyDescent="0.35">
      <c r="A208" s="420">
        <v>1884</v>
      </c>
      <c r="B208" s="420" t="s">
        <v>168</v>
      </c>
      <c r="C208" s="420">
        <v>8</v>
      </c>
      <c r="D208" s="421">
        <v>27895</v>
      </c>
      <c r="E208" s="421">
        <v>254</v>
      </c>
      <c r="F208" s="442">
        <f t="shared" si="14"/>
        <v>227.07625974264326</v>
      </c>
      <c r="G208" s="421">
        <v>19</v>
      </c>
      <c r="H208" s="442">
        <f t="shared" si="15"/>
        <v>25.223958740329767</v>
      </c>
      <c r="I208">
        <v>115</v>
      </c>
    </row>
    <row r="209" spans="1:9" x14ac:dyDescent="0.35">
      <c r="A209" s="420">
        <v>537</v>
      </c>
      <c r="B209" s="420" t="s">
        <v>171</v>
      </c>
      <c r="C209" s="420">
        <v>8</v>
      </c>
      <c r="D209" s="421">
        <v>66032</v>
      </c>
      <c r="E209" s="421">
        <v>866.66666666666697</v>
      </c>
      <c r="F209" s="442">
        <f t="shared" si="14"/>
        <v>774.8008862609878</v>
      </c>
      <c r="G209" s="421">
        <v>63</v>
      </c>
      <c r="H209" s="442">
        <f t="shared" si="15"/>
        <v>83.637336875830272</v>
      </c>
      <c r="I209">
        <v>304</v>
      </c>
    </row>
    <row r="210" spans="1:9" x14ac:dyDescent="0.35">
      <c r="A210" s="420">
        <v>542</v>
      </c>
      <c r="B210" s="420" t="s">
        <v>176</v>
      </c>
      <c r="C210" s="420">
        <v>8</v>
      </c>
      <c r="D210" s="421">
        <v>29415</v>
      </c>
      <c r="E210" s="421">
        <v>486.33333333333297</v>
      </c>
      <c r="F210" s="442">
        <f t="shared" si="14"/>
        <v>434.78249732876151</v>
      </c>
      <c r="G210" s="421">
        <v>47</v>
      </c>
      <c r="H210" s="442">
        <f t="shared" si="15"/>
        <v>62.396108462920999</v>
      </c>
      <c r="I210">
        <v>151</v>
      </c>
    </row>
    <row r="211" spans="1:9" x14ac:dyDescent="0.35">
      <c r="A211" s="420">
        <v>1931</v>
      </c>
      <c r="B211" s="420" t="s">
        <v>177</v>
      </c>
      <c r="C211" s="420">
        <v>8</v>
      </c>
      <c r="D211" s="421">
        <v>57062</v>
      </c>
      <c r="E211" s="421">
        <v>663</v>
      </c>
      <c r="F211" s="442">
        <f t="shared" si="14"/>
        <v>592.72267798965549</v>
      </c>
      <c r="G211" s="421">
        <v>2</v>
      </c>
      <c r="H211" s="442">
        <f t="shared" si="15"/>
        <v>2.6551535516136595</v>
      </c>
      <c r="I211">
        <v>250</v>
      </c>
    </row>
    <row r="212" spans="1:9" x14ac:dyDescent="0.35">
      <c r="A212" s="420">
        <v>1621</v>
      </c>
      <c r="B212" s="420" t="s">
        <v>183</v>
      </c>
      <c r="C212" s="420">
        <v>8</v>
      </c>
      <c r="D212" s="421">
        <v>64110</v>
      </c>
      <c r="E212" s="421">
        <v>605</v>
      </c>
      <c r="F212" s="442">
        <f t="shared" si="14"/>
        <v>540.87061867834325</v>
      </c>
      <c r="G212" s="421">
        <v>36</v>
      </c>
      <c r="H212" s="442">
        <f t="shared" si="15"/>
        <v>47.792763929045869</v>
      </c>
      <c r="I212">
        <v>142</v>
      </c>
    </row>
    <row r="213" spans="1:9" x14ac:dyDescent="0.35">
      <c r="A213" s="420">
        <v>546</v>
      </c>
      <c r="B213" s="420" t="s">
        <v>188</v>
      </c>
      <c r="C213" s="420">
        <v>8</v>
      </c>
      <c r="D213" s="421">
        <v>125074</v>
      </c>
      <c r="E213" s="421">
        <v>3210.6666666666702</v>
      </c>
      <c r="F213" s="442">
        <f t="shared" si="14"/>
        <v>2870.3392832560921</v>
      </c>
      <c r="G213" s="421">
        <v>138</v>
      </c>
      <c r="H213" s="442">
        <f t="shared" si="15"/>
        <v>183.20559506134251</v>
      </c>
      <c r="I213">
        <v>814</v>
      </c>
    </row>
    <row r="214" spans="1:9" x14ac:dyDescent="0.35">
      <c r="A214" s="420">
        <v>547</v>
      </c>
      <c r="B214" s="420" t="s">
        <v>189</v>
      </c>
      <c r="C214" s="420">
        <v>8</v>
      </c>
      <c r="D214" s="421">
        <v>27464</v>
      </c>
      <c r="E214" s="421">
        <v>345.66666666666703</v>
      </c>
      <c r="F214" s="442">
        <f t="shared" si="14"/>
        <v>309.02635348178649</v>
      </c>
      <c r="G214" s="421">
        <v>30</v>
      </c>
      <c r="H214" s="442">
        <f t="shared" si="15"/>
        <v>39.827303274204894</v>
      </c>
      <c r="I214">
        <v>135</v>
      </c>
    </row>
    <row r="215" spans="1:9" x14ac:dyDescent="0.35">
      <c r="A215" s="420">
        <v>1916</v>
      </c>
      <c r="B215" s="420" t="s">
        <v>190</v>
      </c>
      <c r="C215" s="420">
        <v>8</v>
      </c>
      <c r="D215" s="421">
        <v>76659</v>
      </c>
      <c r="E215" s="421">
        <v>1807.6666666666699</v>
      </c>
      <c r="F215" s="442">
        <f t="shared" si="14"/>
        <v>1616.0558485359011</v>
      </c>
      <c r="G215" s="421">
        <v>61</v>
      </c>
      <c r="H215" s="442">
        <f t="shared" si="15"/>
        <v>80.982183324216621</v>
      </c>
      <c r="I215">
        <v>328</v>
      </c>
    </row>
    <row r="216" spans="1:9" x14ac:dyDescent="0.35">
      <c r="A216" s="420">
        <v>553</v>
      </c>
      <c r="B216" s="420" t="s">
        <v>196</v>
      </c>
      <c r="C216" s="420">
        <v>8</v>
      </c>
      <c r="D216" s="421">
        <v>23015</v>
      </c>
      <c r="E216" s="421">
        <v>218</v>
      </c>
      <c r="F216" s="442">
        <f t="shared" si="14"/>
        <v>194.89222292872532</v>
      </c>
      <c r="G216" s="421">
        <v>26</v>
      </c>
      <c r="H216" s="442">
        <f t="shared" si="15"/>
        <v>34.516996170977571</v>
      </c>
      <c r="I216">
        <v>96</v>
      </c>
    </row>
    <row r="217" spans="1:9" x14ac:dyDescent="0.35">
      <c r="A217" s="420">
        <v>556</v>
      </c>
      <c r="B217" s="420" t="s">
        <v>204</v>
      </c>
      <c r="C217" s="420">
        <v>8</v>
      </c>
      <c r="D217" s="421">
        <v>34148</v>
      </c>
      <c r="E217" s="421">
        <v>761.33333333333303</v>
      </c>
      <c r="F217" s="442">
        <f t="shared" si="14"/>
        <v>680.63277854619025</v>
      </c>
      <c r="G217" s="421">
        <v>41</v>
      </c>
      <c r="H217" s="442">
        <f t="shared" si="15"/>
        <v>54.430647808080018</v>
      </c>
      <c r="I217">
        <v>183</v>
      </c>
    </row>
    <row r="218" spans="1:9" x14ac:dyDescent="0.35">
      <c r="A218" s="420">
        <v>1842</v>
      </c>
      <c r="B218" s="420" t="s">
        <v>212</v>
      </c>
      <c r="C218" s="420">
        <v>8</v>
      </c>
      <c r="D218" s="421">
        <v>19484</v>
      </c>
      <c r="E218" s="421">
        <v>133</v>
      </c>
      <c r="F218" s="442">
        <f t="shared" si="14"/>
        <v>118.90213600697462</v>
      </c>
      <c r="G218" s="421">
        <v>12</v>
      </c>
      <c r="H218" s="442">
        <f t="shared" si="15"/>
        <v>15.930921309681956</v>
      </c>
      <c r="I218">
        <v>53</v>
      </c>
    </row>
    <row r="219" spans="1:9" x14ac:dyDescent="0.35">
      <c r="A219" s="420">
        <v>1978</v>
      </c>
      <c r="B219" s="420" t="s">
        <v>484</v>
      </c>
      <c r="C219" s="420">
        <v>8</v>
      </c>
      <c r="D219" s="421">
        <v>44644</v>
      </c>
      <c r="E219" s="421">
        <v>310.66666666666703</v>
      </c>
      <c r="F219" s="442">
        <f t="shared" si="14"/>
        <v>277.73631769047739</v>
      </c>
      <c r="G219" s="421">
        <v>86</v>
      </c>
      <c r="H219" s="442">
        <f t="shared" si="15"/>
        <v>114.17160271938737</v>
      </c>
      <c r="I219">
        <v>170</v>
      </c>
    </row>
    <row r="220" spans="1:9" x14ac:dyDescent="0.35">
      <c r="A220" s="420">
        <v>569</v>
      </c>
      <c r="B220" s="420" t="s">
        <v>225</v>
      </c>
      <c r="C220" s="420">
        <v>8</v>
      </c>
      <c r="D220" s="421">
        <v>29304</v>
      </c>
      <c r="E220" s="421">
        <v>225.666666666667</v>
      </c>
      <c r="F220" s="442">
        <f t="shared" si="14"/>
        <v>201.74623076872666</v>
      </c>
      <c r="G220" s="421">
        <v>29</v>
      </c>
      <c r="H220" s="442">
        <f t="shared" si="15"/>
        <v>38.499726498398061</v>
      </c>
      <c r="I220">
        <v>111</v>
      </c>
    </row>
    <row r="221" spans="1:9" x14ac:dyDescent="0.35">
      <c r="A221" s="420">
        <v>1930</v>
      </c>
      <c r="B221" s="420" t="s">
        <v>228</v>
      </c>
      <c r="C221" s="420">
        <v>8</v>
      </c>
      <c r="D221" s="421">
        <v>86332</v>
      </c>
      <c r="E221" s="421">
        <v>2309.3333333333298</v>
      </c>
      <c r="F221" s="442">
        <f t="shared" si="14"/>
        <v>2064.5463615446588</v>
      </c>
      <c r="G221" s="421">
        <v>63</v>
      </c>
      <c r="H221" s="442">
        <f t="shared" si="15"/>
        <v>83.637336875830272</v>
      </c>
      <c r="I221">
        <v>431</v>
      </c>
    </row>
    <row r="222" spans="1:9" x14ac:dyDescent="0.35">
      <c r="A222" s="420">
        <v>575</v>
      </c>
      <c r="B222" s="420" t="s">
        <v>232</v>
      </c>
      <c r="C222" s="420">
        <v>8</v>
      </c>
      <c r="D222" s="421">
        <v>44365</v>
      </c>
      <c r="E222" s="421">
        <v>458.33333333333297</v>
      </c>
      <c r="F222" s="442">
        <f t="shared" si="14"/>
        <v>409.75046869571423</v>
      </c>
      <c r="G222" s="421">
        <v>49</v>
      </c>
      <c r="H222" s="442">
        <f t="shared" si="15"/>
        <v>65.051262014534657</v>
      </c>
      <c r="I222">
        <v>212</v>
      </c>
    </row>
    <row r="223" spans="1:9" x14ac:dyDescent="0.35">
      <c r="A223" s="420">
        <v>579</v>
      </c>
      <c r="B223" s="420" t="s">
        <v>237</v>
      </c>
      <c r="C223" s="420">
        <v>8</v>
      </c>
      <c r="D223" s="421">
        <v>25499</v>
      </c>
      <c r="E223" s="421">
        <v>336.33333333333297</v>
      </c>
      <c r="F223" s="442">
        <f t="shared" si="14"/>
        <v>300.68234393743677</v>
      </c>
      <c r="G223" s="421">
        <v>13</v>
      </c>
      <c r="H223" s="442">
        <f t="shared" si="15"/>
        <v>17.258498085488785</v>
      </c>
      <c r="I223">
        <v>69</v>
      </c>
    </row>
    <row r="224" spans="1:9" x14ac:dyDescent="0.35">
      <c r="A224" s="420">
        <v>590</v>
      </c>
      <c r="B224" s="420" t="s">
        <v>258</v>
      </c>
      <c r="C224" s="420">
        <v>8</v>
      </c>
      <c r="D224" s="421">
        <v>32208</v>
      </c>
      <c r="E224" s="421">
        <v>499.33333333333297</v>
      </c>
      <c r="F224" s="442">
        <f t="shared" si="14"/>
        <v>446.40451062267636</v>
      </c>
      <c r="G224" s="421">
        <v>52</v>
      </c>
      <c r="H224" s="442">
        <f t="shared" si="15"/>
        <v>69.033992341955141</v>
      </c>
      <c r="I224">
        <v>225</v>
      </c>
    </row>
    <row r="225" spans="1:9" x14ac:dyDescent="0.35">
      <c r="A225" s="420">
        <v>1926</v>
      </c>
      <c r="B225" s="420" t="s">
        <v>261</v>
      </c>
      <c r="C225" s="420">
        <v>8</v>
      </c>
      <c r="D225" s="421">
        <v>56572</v>
      </c>
      <c r="E225" s="421">
        <v>451.33333333333297</v>
      </c>
      <c r="F225" s="442">
        <f t="shared" si="14"/>
        <v>403.49246153745241</v>
      </c>
      <c r="G225" s="421">
        <v>3</v>
      </c>
      <c r="H225" s="442">
        <f t="shared" si="15"/>
        <v>3.982730327420489</v>
      </c>
      <c r="I225">
        <v>169</v>
      </c>
    </row>
    <row r="226" spans="1:9" x14ac:dyDescent="0.35">
      <c r="A226" s="420">
        <v>597</v>
      </c>
      <c r="B226" s="420" t="s">
        <v>271</v>
      </c>
      <c r="C226" s="420">
        <v>8</v>
      </c>
      <c r="D226" s="421">
        <v>47099</v>
      </c>
      <c r="E226" s="421">
        <v>899.66666666666697</v>
      </c>
      <c r="F226" s="442">
        <f t="shared" si="14"/>
        <v>804.30292000707925</v>
      </c>
      <c r="G226" s="421">
        <v>56</v>
      </c>
      <c r="H226" s="442">
        <f t="shared" si="15"/>
        <v>74.344299445182472</v>
      </c>
      <c r="I226">
        <v>268</v>
      </c>
    </row>
    <row r="227" spans="1:9" x14ac:dyDescent="0.35">
      <c r="A227" s="420">
        <v>603</v>
      </c>
      <c r="B227" s="420" t="s">
        <v>273</v>
      </c>
      <c r="C227" s="420">
        <v>8</v>
      </c>
      <c r="D227" s="421">
        <v>56941</v>
      </c>
      <c r="E227" s="421">
        <v>1439.3333333333301</v>
      </c>
      <c r="F227" s="442">
        <f t="shared" si="14"/>
        <v>1286.7654718749757</v>
      </c>
      <c r="G227" s="421">
        <v>66</v>
      </c>
      <c r="H227" s="442">
        <f t="shared" si="15"/>
        <v>87.62006720325077</v>
      </c>
      <c r="I227">
        <v>297</v>
      </c>
    </row>
    <row r="228" spans="1:9" x14ac:dyDescent="0.35">
      <c r="A228" s="420">
        <v>599</v>
      </c>
      <c r="B228" s="420" t="s">
        <v>277</v>
      </c>
      <c r="C228" s="420">
        <v>8</v>
      </c>
      <c r="D228" s="421">
        <v>655468</v>
      </c>
      <c r="E228" s="421">
        <v>35569</v>
      </c>
      <c r="F228" s="442">
        <f t="shared" si="14"/>
        <v>31798.722373173536</v>
      </c>
      <c r="G228" s="421">
        <v>869</v>
      </c>
      <c r="H228" s="442">
        <f t="shared" si="15"/>
        <v>1153.6642181761351</v>
      </c>
      <c r="I228">
        <v>4503</v>
      </c>
    </row>
    <row r="229" spans="1:9" x14ac:dyDescent="0.35">
      <c r="A229" s="420">
        <v>606</v>
      </c>
      <c r="B229" s="420" t="s">
        <v>282</v>
      </c>
      <c r="C229" s="420">
        <v>8</v>
      </c>
      <c r="D229" s="421">
        <v>79644</v>
      </c>
      <c r="E229" s="421">
        <v>2368</v>
      </c>
      <c r="F229" s="442">
        <f t="shared" si="14"/>
        <v>2116.9944215377136</v>
      </c>
      <c r="G229" s="421">
        <v>93</v>
      </c>
      <c r="H229" s="442">
        <f t="shared" si="15"/>
        <v>123.46464015003517</v>
      </c>
      <c r="I229">
        <v>537</v>
      </c>
    </row>
    <row r="230" spans="1:9" x14ac:dyDescent="0.35">
      <c r="A230" s="420">
        <v>518</v>
      </c>
      <c r="B230" s="420" t="s">
        <v>286</v>
      </c>
      <c r="C230" s="420">
        <v>8</v>
      </c>
      <c r="D230" s="421">
        <v>553417</v>
      </c>
      <c r="E230" s="421">
        <v>24725</v>
      </c>
      <c r="F230" s="442">
        <f t="shared" si="14"/>
        <v>22104.175284003366</v>
      </c>
      <c r="G230" s="421">
        <v>1186</v>
      </c>
      <c r="H230" s="442">
        <f t="shared" si="15"/>
        <v>1574.5060561069001</v>
      </c>
      <c r="I230">
        <v>4149</v>
      </c>
    </row>
    <row r="231" spans="1:9" x14ac:dyDescent="0.35">
      <c r="A231" s="420">
        <v>610</v>
      </c>
      <c r="B231" s="420" t="s">
        <v>292</v>
      </c>
      <c r="C231" s="420">
        <v>8</v>
      </c>
      <c r="D231" s="421">
        <v>25897</v>
      </c>
      <c r="E231" s="421">
        <v>470.66666666666703</v>
      </c>
      <c r="F231" s="442">
        <f t="shared" si="14"/>
        <v>420.77648130789044</v>
      </c>
      <c r="G231" s="421">
        <v>52</v>
      </c>
      <c r="H231" s="442">
        <f t="shared" si="15"/>
        <v>69.033992341955141</v>
      </c>
      <c r="I231">
        <v>193</v>
      </c>
    </row>
    <row r="232" spans="1:9" x14ac:dyDescent="0.35">
      <c r="A232" s="420">
        <v>1525</v>
      </c>
      <c r="B232" s="420" t="s">
        <v>311</v>
      </c>
      <c r="C232" s="420">
        <v>8</v>
      </c>
      <c r="D232" s="421">
        <v>37942</v>
      </c>
      <c r="E232" s="421">
        <v>295.33333333333297</v>
      </c>
      <c r="F232" s="442">
        <f t="shared" si="14"/>
        <v>264.02830201047465</v>
      </c>
      <c r="G232" s="421">
        <v>49</v>
      </c>
      <c r="H232" s="442">
        <f t="shared" si="15"/>
        <v>65.051262014534657</v>
      </c>
      <c r="I232">
        <v>155</v>
      </c>
    </row>
    <row r="233" spans="1:9" x14ac:dyDescent="0.35">
      <c r="A233" s="420">
        <v>622</v>
      </c>
      <c r="B233" s="420" t="s">
        <v>336</v>
      </c>
      <c r="C233" s="420">
        <v>8</v>
      </c>
      <c r="D233" s="421">
        <v>74143</v>
      </c>
      <c r="E233" s="421">
        <v>2334.6666666666702</v>
      </c>
      <c r="F233" s="442">
        <f t="shared" si="14"/>
        <v>2087.1943874507556</v>
      </c>
      <c r="G233" s="421">
        <v>61</v>
      </c>
      <c r="H233" s="442">
        <f t="shared" si="15"/>
        <v>80.982183324216621</v>
      </c>
      <c r="I233">
        <v>448</v>
      </c>
    </row>
    <row r="234" spans="1:9" x14ac:dyDescent="0.35">
      <c r="A234" s="420">
        <v>1992</v>
      </c>
      <c r="B234" s="420" t="s">
        <v>685</v>
      </c>
      <c r="C234" s="420">
        <v>8</v>
      </c>
      <c r="D234" s="421">
        <f>+D359+D360+D361</f>
        <v>73238</v>
      </c>
      <c r="E234" s="421">
        <f t="shared" ref="E234:I234" si="16">+E359+E360+E361</f>
        <v>1079.333333333333</v>
      </c>
      <c r="F234" s="442">
        <f t="shared" si="16"/>
        <v>964.92510373579876</v>
      </c>
      <c r="G234" s="421">
        <f t="shared" si="16"/>
        <v>63</v>
      </c>
      <c r="H234" s="442">
        <f t="shared" si="16"/>
        <v>83.637336875830272</v>
      </c>
      <c r="I234" s="421">
        <f t="shared" si="16"/>
        <v>274</v>
      </c>
    </row>
    <row r="235" spans="1:9" x14ac:dyDescent="0.35">
      <c r="A235" s="420">
        <v>626</v>
      </c>
      <c r="B235" s="420" t="s">
        <v>340</v>
      </c>
      <c r="C235" s="420">
        <v>8</v>
      </c>
      <c r="D235" s="421">
        <v>25627</v>
      </c>
      <c r="E235" s="421">
        <v>298.33333333333297</v>
      </c>
      <c r="F235" s="442">
        <f>+E235*E$356</f>
        <v>266.71030507830113</v>
      </c>
      <c r="G235" s="421">
        <v>8</v>
      </c>
      <c r="H235" s="442">
        <f>+G235*G$356</f>
        <v>10.620614206454638</v>
      </c>
      <c r="I235">
        <v>104</v>
      </c>
    </row>
    <row r="236" spans="1:9" x14ac:dyDescent="0.35">
      <c r="A236" s="420">
        <v>627</v>
      </c>
      <c r="B236" s="420" t="s">
        <v>346</v>
      </c>
      <c r="C236" s="420">
        <v>8</v>
      </c>
      <c r="D236" s="421">
        <v>31342</v>
      </c>
      <c r="E236" s="421">
        <v>316.66666666666703</v>
      </c>
      <c r="F236" s="442">
        <f>+E236*E$356</f>
        <v>283.10032382613036</v>
      </c>
      <c r="G236" s="421">
        <v>17</v>
      </c>
      <c r="H236" s="442">
        <f>+G236*G$356</f>
        <v>22.568805188716105</v>
      </c>
      <c r="I236">
        <v>137</v>
      </c>
    </row>
    <row r="237" spans="1:9" x14ac:dyDescent="0.35">
      <c r="A237" s="420">
        <v>629</v>
      </c>
      <c r="B237" s="420" t="s">
        <v>348</v>
      </c>
      <c r="C237" s="420">
        <v>8</v>
      </c>
      <c r="D237" s="421">
        <v>27115</v>
      </c>
      <c r="E237" s="421">
        <v>343.66666666666703</v>
      </c>
      <c r="F237" s="442">
        <f>+E237*E$356</f>
        <v>307.23835143656885</v>
      </c>
      <c r="G237" s="421">
        <v>16</v>
      </c>
      <c r="H237" s="442">
        <f>+G237*G$356</f>
        <v>21.241228412909276</v>
      </c>
      <c r="I237">
        <v>70</v>
      </c>
    </row>
    <row r="238" spans="1:9" x14ac:dyDescent="0.35">
      <c r="A238" s="420">
        <v>1783</v>
      </c>
      <c r="B238" s="420" t="s">
        <v>357</v>
      </c>
      <c r="C238" s="420">
        <v>8</v>
      </c>
      <c r="D238" s="421">
        <v>112448</v>
      </c>
      <c r="E238" s="421">
        <v>1167.3333333333301</v>
      </c>
      <c r="F238" s="442">
        <f>+E238*E$356</f>
        <v>1043.5971937253732</v>
      </c>
      <c r="G238" s="421">
        <v>134</v>
      </c>
      <c r="H238" s="442">
        <f>+G238*G$356</f>
        <v>177.89528795811518</v>
      </c>
      <c r="I238">
        <v>386</v>
      </c>
    </row>
    <row r="240" spans="1:9" x14ac:dyDescent="0.35">
      <c r="A240" s="420">
        <v>637</v>
      </c>
      <c r="B240" s="420" t="s">
        <v>377</v>
      </c>
      <c r="C240" s="420">
        <v>8</v>
      </c>
      <c r="D240" s="421">
        <v>125767</v>
      </c>
      <c r="E240" s="421">
        <v>2806.6666666666702</v>
      </c>
      <c r="F240" s="442">
        <f t="shared" ref="F240:F262" si="17">+E240*E$356</f>
        <v>2509.1628701221243</v>
      </c>
      <c r="G240" s="421">
        <v>128</v>
      </c>
      <c r="H240" s="442">
        <f t="shared" ref="H240:H262" si="18">+G240*G$356</f>
        <v>169.92982730327421</v>
      </c>
      <c r="I240">
        <v>706</v>
      </c>
    </row>
    <row r="241" spans="1:9" x14ac:dyDescent="0.35">
      <c r="A241" s="420">
        <v>638</v>
      </c>
      <c r="B241" s="420" t="s">
        <v>378</v>
      </c>
      <c r="C241" s="420">
        <v>8</v>
      </c>
      <c r="D241" s="421">
        <v>9302</v>
      </c>
      <c r="E241" s="421">
        <v>52</v>
      </c>
      <c r="F241" s="442">
        <f t="shared" si="17"/>
        <v>46.488053175659253</v>
      </c>
      <c r="G241" s="421">
        <v>6</v>
      </c>
      <c r="H241" s="442">
        <f t="shared" si="18"/>
        <v>7.9654606548409781</v>
      </c>
      <c r="I241">
        <v>41</v>
      </c>
    </row>
    <row r="242" spans="1:9" x14ac:dyDescent="0.35">
      <c r="A242" s="420">
        <v>1892</v>
      </c>
      <c r="B242" s="420" t="s">
        <v>380</v>
      </c>
      <c r="C242" s="420">
        <v>8</v>
      </c>
      <c r="D242" s="421">
        <v>45794</v>
      </c>
      <c r="E242" s="421">
        <v>487.66666666666703</v>
      </c>
      <c r="F242" s="442">
        <f t="shared" si="17"/>
        <v>435.97449869224062</v>
      </c>
      <c r="G242" s="421">
        <v>43</v>
      </c>
      <c r="H242" s="442">
        <f t="shared" si="18"/>
        <v>57.085801359693683</v>
      </c>
      <c r="I242">
        <v>162</v>
      </c>
    </row>
    <row r="243" spans="1:9" x14ac:dyDescent="0.35">
      <c r="A243" s="420">
        <v>642</v>
      </c>
      <c r="B243" s="420" t="s">
        <v>384</v>
      </c>
      <c r="C243" s="420">
        <v>8</v>
      </c>
      <c r="D243" s="421">
        <v>44789</v>
      </c>
      <c r="E243" s="421">
        <v>1083</v>
      </c>
      <c r="F243" s="442">
        <f t="shared" si="17"/>
        <v>968.20310748536474</v>
      </c>
      <c r="G243" s="421">
        <v>90</v>
      </c>
      <c r="H243" s="442">
        <f t="shared" si="18"/>
        <v>119.48190982261468</v>
      </c>
      <c r="I243">
        <v>363</v>
      </c>
    </row>
    <row r="244" spans="1:9" x14ac:dyDescent="0.35">
      <c r="A244" s="420">
        <v>654</v>
      </c>
      <c r="B244" s="420" t="s">
        <v>54</v>
      </c>
      <c r="C244" s="420">
        <v>9</v>
      </c>
      <c r="D244" s="421">
        <v>22847</v>
      </c>
      <c r="E244" s="421">
        <v>201</v>
      </c>
      <c r="F244" s="442">
        <f t="shared" si="17"/>
        <v>179.69420554437519</v>
      </c>
      <c r="G244" s="421">
        <v>26</v>
      </c>
      <c r="H244" s="442">
        <f t="shared" si="18"/>
        <v>34.516996170977571</v>
      </c>
      <c r="I244">
        <v>141</v>
      </c>
    </row>
    <row r="245" spans="1:9" x14ac:dyDescent="0.35">
      <c r="A245" s="420">
        <v>664</v>
      </c>
      <c r="B245" s="420" t="s">
        <v>120</v>
      </c>
      <c r="C245" s="420">
        <v>9</v>
      </c>
      <c r="D245" s="421">
        <v>38950</v>
      </c>
      <c r="E245" s="421">
        <v>780.33333333333303</v>
      </c>
      <c r="F245" s="442">
        <f t="shared" si="17"/>
        <v>697.61879797575807</v>
      </c>
      <c r="G245" s="421">
        <v>50</v>
      </c>
      <c r="H245" s="442">
        <f t="shared" si="18"/>
        <v>66.37883879034149</v>
      </c>
      <c r="I245">
        <v>319</v>
      </c>
    </row>
    <row r="246" spans="1:9" x14ac:dyDescent="0.35">
      <c r="A246" s="420">
        <v>677</v>
      </c>
      <c r="B246" s="420" t="s">
        <v>166</v>
      </c>
      <c r="C246" s="420">
        <v>9</v>
      </c>
      <c r="D246" s="421">
        <v>27533</v>
      </c>
      <c r="E246" s="421">
        <v>297.66666666666703</v>
      </c>
      <c r="F246" s="442">
        <f t="shared" si="17"/>
        <v>266.11430439656255</v>
      </c>
      <c r="G246" s="421">
        <v>34</v>
      </c>
      <c r="H246" s="442">
        <f t="shared" si="18"/>
        <v>45.13761037743221</v>
      </c>
      <c r="I246">
        <v>128</v>
      </c>
    </row>
    <row r="247" spans="1:9" x14ac:dyDescent="0.35">
      <c r="A247" s="420">
        <v>678</v>
      </c>
      <c r="B247" s="420" t="s">
        <v>170</v>
      </c>
      <c r="C247" s="420">
        <v>9</v>
      </c>
      <c r="D247" s="421">
        <v>13020</v>
      </c>
      <c r="E247" s="421">
        <v>87.6666666666667</v>
      </c>
      <c r="F247" s="442">
        <f t="shared" si="17"/>
        <v>78.37408964870761</v>
      </c>
      <c r="G247" s="421">
        <v>13</v>
      </c>
      <c r="H247" s="442">
        <f t="shared" si="18"/>
        <v>17.258498085488785</v>
      </c>
      <c r="I247">
        <v>50</v>
      </c>
    </row>
    <row r="248" spans="1:9" x14ac:dyDescent="0.35">
      <c r="A248" s="420">
        <v>687</v>
      </c>
      <c r="B248" s="420" t="s">
        <v>211</v>
      </c>
      <c r="C248" s="420">
        <v>9</v>
      </c>
      <c r="D248" s="421">
        <v>49199</v>
      </c>
      <c r="E248" s="421">
        <v>1252</v>
      </c>
      <c r="F248" s="442">
        <f t="shared" si="17"/>
        <v>1119.2892803062573</v>
      </c>
      <c r="G248" s="421">
        <v>52</v>
      </c>
      <c r="H248" s="442">
        <f t="shared" si="18"/>
        <v>69.033992341955141</v>
      </c>
      <c r="I248">
        <v>260</v>
      </c>
    </row>
    <row r="249" spans="1:9" x14ac:dyDescent="0.35">
      <c r="A249" s="420">
        <v>1695</v>
      </c>
      <c r="B249" s="420" t="s">
        <v>229</v>
      </c>
      <c r="C249" s="420">
        <v>9</v>
      </c>
      <c r="D249" s="421">
        <v>7668</v>
      </c>
      <c r="E249" s="421">
        <v>104.666666666667</v>
      </c>
      <c r="F249" s="442">
        <f t="shared" si="17"/>
        <v>93.572107033058018</v>
      </c>
      <c r="G249" s="421">
        <v>6</v>
      </c>
      <c r="H249" s="442">
        <f t="shared" si="18"/>
        <v>7.9654606548409781</v>
      </c>
      <c r="I249">
        <v>41</v>
      </c>
    </row>
    <row r="250" spans="1:9" x14ac:dyDescent="0.35">
      <c r="A250" s="420">
        <v>703</v>
      </c>
      <c r="B250" s="420" t="s">
        <v>265</v>
      </c>
      <c r="C250" s="420">
        <v>9</v>
      </c>
      <c r="D250" s="421">
        <v>22920</v>
      </c>
      <c r="E250" s="421">
        <v>219.333333333333</v>
      </c>
      <c r="F250" s="442">
        <f t="shared" si="17"/>
        <v>196.08422429220346</v>
      </c>
      <c r="G250" s="421">
        <v>24</v>
      </c>
      <c r="H250" s="442">
        <f t="shared" si="18"/>
        <v>31.861842619363912</v>
      </c>
      <c r="I250">
        <v>115</v>
      </c>
    </row>
    <row r="251" spans="1:9" x14ac:dyDescent="0.35">
      <c r="A251" s="420">
        <v>1676</v>
      </c>
      <c r="B251" s="420" t="s">
        <v>285</v>
      </c>
      <c r="C251" s="420">
        <v>9</v>
      </c>
      <c r="D251" s="421">
        <v>34152</v>
      </c>
      <c r="E251" s="421">
        <v>428.33333333333297</v>
      </c>
      <c r="F251" s="442">
        <f t="shared" si="17"/>
        <v>382.93043801744926</v>
      </c>
      <c r="G251" s="421">
        <v>63</v>
      </c>
      <c r="H251" s="442">
        <f t="shared" si="18"/>
        <v>83.637336875830272</v>
      </c>
      <c r="I251">
        <v>177</v>
      </c>
    </row>
    <row r="252" spans="1:9" x14ac:dyDescent="0.35">
      <c r="A252" s="420">
        <v>1714</v>
      </c>
      <c r="B252" s="420" t="s">
        <v>293</v>
      </c>
      <c r="C252" s="420">
        <v>9</v>
      </c>
      <c r="D252" s="421">
        <v>23141</v>
      </c>
      <c r="E252" s="421">
        <v>260.66666666666703</v>
      </c>
      <c r="F252" s="442">
        <f t="shared" si="17"/>
        <v>233.03626656003578</v>
      </c>
      <c r="G252" s="421">
        <v>20</v>
      </c>
      <c r="H252" s="442">
        <f t="shared" si="18"/>
        <v>26.551535516136596</v>
      </c>
      <c r="I252">
        <v>82</v>
      </c>
    </row>
    <row r="253" spans="1:9" x14ac:dyDescent="0.35">
      <c r="A253" s="420">
        <v>715</v>
      </c>
      <c r="B253" s="420" t="s">
        <v>308</v>
      </c>
      <c r="C253" s="420">
        <v>9</v>
      </c>
      <c r="D253" s="421">
        <v>54501</v>
      </c>
      <c r="E253" s="421">
        <v>1054.3333333333301</v>
      </c>
      <c r="F253" s="442">
        <f t="shared" si="17"/>
        <v>942.57507817057535</v>
      </c>
      <c r="G253" s="421">
        <v>95</v>
      </c>
      <c r="H253" s="442">
        <f t="shared" si="18"/>
        <v>126.11979370164883</v>
      </c>
      <c r="I253">
        <v>320</v>
      </c>
    </row>
    <row r="254" spans="1:9" x14ac:dyDescent="0.35">
      <c r="A254" s="420">
        <v>716</v>
      </c>
      <c r="B254" s="420" t="s">
        <v>312</v>
      </c>
      <c r="C254" s="420">
        <v>9</v>
      </c>
      <c r="D254" s="421">
        <v>26401</v>
      </c>
      <c r="E254" s="421">
        <v>299</v>
      </c>
      <c r="F254" s="442">
        <f t="shared" si="17"/>
        <v>267.30630576004069</v>
      </c>
      <c r="G254" s="421">
        <v>47</v>
      </c>
      <c r="H254" s="442">
        <f t="shared" si="18"/>
        <v>62.396108462920999</v>
      </c>
      <c r="I254">
        <v>144</v>
      </c>
    </row>
    <row r="255" spans="1:9" x14ac:dyDescent="0.35">
      <c r="A255" s="420">
        <v>717</v>
      </c>
      <c r="B255" s="420" t="s">
        <v>330</v>
      </c>
      <c r="C255" s="420">
        <v>9</v>
      </c>
      <c r="D255" s="421">
        <v>21850</v>
      </c>
      <c r="E255" s="421">
        <v>165.666666666667</v>
      </c>
      <c r="F255" s="442">
        <f t="shared" si="17"/>
        <v>148.10616941219675</v>
      </c>
      <c r="G255" s="421">
        <v>21</v>
      </c>
      <c r="H255" s="442">
        <f t="shared" si="18"/>
        <v>27.879112291943425</v>
      </c>
      <c r="I255">
        <v>66</v>
      </c>
    </row>
    <row r="256" spans="1:9" x14ac:dyDescent="0.35">
      <c r="A256" s="420">
        <v>718</v>
      </c>
      <c r="B256" s="420" t="s">
        <v>338</v>
      </c>
      <c r="C256" s="420">
        <v>9</v>
      </c>
      <c r="D256" s="421">
        <v>44585</v>
      </c>
      <c r="E256" s="421">
        <v>1696</v>
      </c>
      <c r="F256" s="442">
        <f t="shared" si="17"/>
        <v>1516.2257343445785</v>
      </c>
      <c r="G256" s="421">
        <v>48</v>
      </c>
      <c r="H256" s="442">
        <f t="shared" si="18"/>
        <v>63.723685238727825</v>
      </c>
      <c r="I256">
        <v>253</v>
      </c>
    </row>
    <row r="257" spans="1:9" x14ac:dyDescent="0.35">
      <c r="A257" s="420">
        <v>1723</v>
      </c>
      <c r="B257" s="420" t="s">
        <v>15</v>
      </c>
      <c r="C257" s="420">
        <v>10</v>
      </c>
      <c r="D257" s="421">
        <v>10425</v>
      </c>
      <c r="E257" s="421">
        <v>80.3333333333334</v>
      </c>
      <c r="F257" s="442">
        <f t="shared" si="17"/>
        <v>71.818082149576213</v>
      </c>
      <c r="G257" s="421">
        <v>6</v>
      </c>
      <c r="H257" s="442">
        <f t="shared" si="18"/>
        <v>7.9654606548409781</v>
      </c>
      <c r="I257">
        <v>26</v>
      </c>
    </row>
    <row r="258" spans="1:9" x14ac:dyDescent="0.35">
      <c r="A258" s="420">
        <v>1959</v>
      </c>
      <c r="B258" s="420" t="s">
        <v>477</v>
      </c>
      <c r="C258" s="420">
        <v>10</v>
      </c>
      <c r="D258" s="421">
        <v>57009</v>
      </c>
      <c r="E258" s="421">
        <v>514.33333333333303</v>
      </c>
      <c r="F258" s="442">
        <f t="shared" si="17"/>
        <v>459.81452596180884</v>
      </c>
      <c r="G258" s="421">
        <v>80</v>
      </c>
      <c r="H258" s="442">
        <f t="shared" si="18"/>
        <v>106.20614206454638</v>
      </c>
      <c r="I258">
        <v>215</v>
      </c>
    </row>
    <row r="259" spans="1:9" x14ac:dyDescent="0.35">
      <c r="A259" s="420">
        <v>743</v>
      </c>
      <c r="B259" s="420" t="s">
        <v>27</v>
      </c>
      <c r="C259" s="420">
        <v>10</v>
      </c>
      <c r="D259" s="421">
        <v>17068</v>
      </c>
      <c r="E259" s="421">
        <v>183.666666666667</v>
      </c>
      <c r="F259" s="442">
        <f t="shared" si="17"/>
        <v>164.19818781915572</v>
      </c>
      <c r="G259" s="421">
        <v>15</v>
      </c>
      <c r="H259" s="442">
        <f t="shared" si="18"/>
        <v>19.913651637102447</v>
      </c>
      <c r="I259">
        <v>71</v>
      </c>
    </row>
    <row r="260" spans="1:9" x14ac:dyDescent="0.35">
      <c r="A260" s="420">
        <v>744</v>
      </c>
      <c r="B260" s="420" t="s">
        <v>28</v>
      </c>
      <c r="C260" s="420">
        <v>10</v>
      </c>
      <c r="D260" s="421">
        <v>6931</v>
      </c>
      <c r="E260" s="421">
        <v>90.6666666666667</v>
      </c>
      <c r="F260" s="442">
        <f t="shared" si="17"/>
        <v>81.05609271653411</v>
      </c>
      <c r="G260" s="421">
        <v>7</v>
      </c>
      <c r="H260" s="442">
        <f t="shared" si="18"/>
        <v>9.293037430647809</v>
      </c>
      <c r="I260">
        <v>25</v>
      </c>
    </row>
    <row r="261" spans="1:9" x14ac:dyDescent="0.35">
      <c r="A261" s="420">
        <v>1724</v>
      </c>
      <c r="B261" s="420" t="s">
        <v>37</v>
      </c>
      <c r="C261" s="420">
        <v>10</v>
      </c>
      <c r="D261" s="421">
        <v>18879</v>
      </c>
      <c r="E261" s="421">
        <v>138.666666666667</v>
      </c>
      <c r="F261" s="442">
        <f t="shared" si="17"/>
        <v>123.96814180175829</v>
      </c>
      <c r="G261" s="421">
        <v>37</v>
      </c>
      <c r="H261" s="442">
        <f t="shared" si="18"/>
        <v>49.120340704852701</v>
      </c>
      <c r="I261">
        <v>116</v>
      </c>
    </row>
    <row r="262" spans="1:9" x14ac:dyDescent="0.35">
      <c r="A262" s="420">
        <v>748</v>
      </c>
      <c r="B262" s="420" t="s">
        <v>40</v>
      </c>
      <c r="C262" s="420">
        <v>10</v>
      </c>
      <c r="D262" s="421">
        <v>67894</v>
      </c>
      <c r="E262" s="421">
        <v>1909.3333333333301</v>
      </c>
      <c r="F262" s="442">
        <f t="shared" si="17"/>
        <v>1706.9459525011264</v>
      </c>
      <c r="G262" s="421">
        <v>77</v>
      </c>
      <c r="H262" s="442">
        <f t="shared" si="18"/>
        <v>102.22341173712589</v>
      </c>
      <c r="I262">
        <v>418</v>
      </c>
    </row>
    <row r="263" spans="1:9" x14ac:dyDescent="0.35">
      <c r="A263" s="420">
        <v>1721</v>
      </c>
      <c r="B263" s="420" t="s">
        <v>42</v>
      </c>
      <c r="C263" s="420">
        <v>10</v>
      </c>
      <c r="D263" s="421">
        <v>31715</v>
      </c>
      <c r="E263" s="421">
        <v>263.66666666666703</v>
      </c>
      <c r="F263" s="442">
        <f t="shared" ref="F263:F326" si="19">+E263*E$356</f>
        <v>235.7182696278623</v>
      </c>
      <c r="G263" s="421">
        <v>60</v>
      </c>
      <c r="H263" s="442">
        <f t="shared" ref="H263:H326" si="20">+G263*G$356</f>
        <v>79.654606548409788</v>
      </c>
      <c r="I263">
        <v>186</v>
      </c>
    </row>
    <row r="264" spans="1:9" x14ac:dyDescent="0.35">
      <c r="A264" s="420">
        <v>753</v>
      </c>
      <c r="B264" s="420" t="s">
        <v>43</v>
      </c>
      <c r="C264" s="420">
        <v>10</v>
      </c>
      <c r="D264" s="421">
        <v>30608</v>
      </c>
      <c r="E264" s="421">
        <v>408</v>
      </c>
      <c r="F264" s="442">
        <f t="shared" si="19"/>
        <v>364.75241722440336</v>
      </c>
      <c r="G264" s="421">
        <v>55</v>
      </c>
      <c r="H264" s="442">
        <f t="shared" si="20"/>
        <v>73.016722669375639</v>
      </c>
      <c r="I264">
        <v>150</v>
      </c>
    </row>
    <row r="265" spans="1:9" x14ac:dyDescent="0.35">
      <c r="A265" s="420">
        <v>1728</v>
      </c>
      <c r="B265" s="420" t="s">
        <v>47</v>
      </c>
      <c r="C265" s="420">
        <v>10</v>
      </c>
      <c r="D265" s="421">
        <v>20718</v>
      </c>
      <c r="E265" s="421">
        <v>141</v>
      </c>
      <c r="F265" s="442">
        <f t="shared" si="19"/>
        <v>126.05414418784528</v>
      </c>
      <c r="G265" s="421">
        <v>47</v>
      </c>
      <c r="H265" s="442">
        <f t="shared" si="20"/>
        <v>62.396108462920999</v>
      </c>
      <c r="I265">
        <v>144</v>
      </c>
    </row>
    <row r="266" spans="1:9" x14ac:dyDescent="0.35">
      <c r="A266" s="420">
        <v>755</v>
      </c>
      <c r="B266" s="420" t="s">
        <v>51</v>
      </c>
      <c r="C266" s="420">
        <v>10</v>
      </c>
      <c r="D266" s="421">
        <v>11030</v>
      </c>
      <c r="E266" s="421">
        <v>93.3333333333333</v>
      </c>
      <c r="F266" s="442">
        <f t="shared" si="19"/>
        <v>83.440095443490932</v>
      </c>
      <c r="G266" s="421">
        <v>28</v>
      </c>
      <c r="H266" s="442">
        <f t="shared" si="20"/>
        <v>37.172149722591236</v>
      </c>
      <c r="I266">
        <v>65</v>
      </c>
    </row>
    <row r="267" spans="1:9" x14ac:dyDescent="0.35">
      <c r="A267" s="420">
        <v>757</v>
      </c>
      <c r="B267" s="420" t="s">
        <v>56</v>
      </c>
      <c r="C267" s="420">
        <v>10</v>
      </c>
      <c r="D267" s="421">
        <v>33129</v>
      </c>
      <c r="E267" s="421">
        <v>438.33333333333297</v>
      </c>
      <c r="F267" s="442">
        <f t="shared" si="19"/>
        <v>391.87044824353757</v>
      </c>
      <c r="G267" s="421">
        <v>120</v>
      </c>
      <c r="H267" s="442">
        <f t="shared" si="20"/>
        <v>159.30921309681958</v>
      </c>
      <c r="I267">
        <v>316</v>
      </c>
    </row>
    <row r="268" spans="1:9" x14ac:dyDescent="0.35">
      <c r="A268" s="420">
        <v>758</v>
      </c>
      <c r="B268" s="420" t="s">
        <v>57</v>
      </c>
      <c r="C268" s="420">
        <v>10</v>
      </c>
      <c r="D268" s="421">
        <v>184702</v>
      </c>
      <c r="E268" s="421">
        <v>4425.3333333333303</v>
      </c>
      <c r="F268" s="442">
        <f t="shared" si="19"/>
        <v>3956.2525253849471</v>
      </c>
      <c r="G268" s="421">
        <v>14</v>
      </c>
      <c r="H268" s="442">
        <f t="shared" si="20"/>
        <v>18.586074861295618</v>
      </c>
      <c r="I268">
        <v>1014</v>
      </c>
    </row>
    <row r="269" spans="1:9" x14ac:dyDescent="0.35">
      <c r="A269" s="420">
        <v>1706</v>
      </c>
      <c r="B269" s="420" t="s">
        <v>68</v>
      </c>
      <c r="C269" s="420">
        <v>10</v>
      </c>
      <c r="D269" s="421">
        <v>20669</v>
      </c>
      <c r="E269" s="421">
        <v>231</v>
      </c>
      <c r="F269" s="442">
        <f t="shared" si="19"/>
        <v>206.51423622264014</v>
      </c>
      <c r="G269" s="421">
        <v>16</v>
      </c>
      <c r="H269" s="442">
        <f t="shared" si="20"/>
        <v>21.241228412909276</v>
      </c>
      <c r="I269">
        <v>72</v>
      </c>
    </row>
    <row r="270" spans="1:9" x14ac:dyDescent="0.35">
      <c r="A270" s="420">
        <v>762</v>
      </c>
      <c r="B270" s="420" t="s">
        <v>82</v>
      </c>
      <c r="C270" s="420">
        <v>10</v>
      </c>
      <c r="D270" s="421">
        <v>32606</v>
      </c>
      <c r="E270" s="421">
        <v>350.66666666666703</v>
      </c>
      <c r="F270" s="442">
        <f t="shared" si="19"/>
        <v>313.49635859483067</v>
      </c>
      <c r="G270" s="421">
        <v>80</v>
      </c>
      <c r="H270" s="442">
        <f t="shared" si="20"/>
        <v>106.20614206454638</v>
      </c>
      <c r="I270">
        <v>207</v>
      </c>
    </row>
    <row r="271" spans="1:9" x14ac:dyDescent="0.35">
      <c r="A271" s="420">
        <v>766</v>
      </c>
      <c r="B271" s="420" t="s">
        <v>88</v>
      </c>
      <c r="C271" s="420">
        <v>10</v>
      </c>
      <c r="D271" s="421">
        <v>26483</v>
      </c>
      <c r="E271" s="421">
        <v>331.66666666666703</v>
      </c>
      <c r="F271" s="442">
        <f t="shared" si="19"/>
        <v>296.51033916526285</v>
      </c>
      <c r="G271" s="421">
        <v>40</v>
      </c>
      <c r="H271" s="442">
        <f t="shared" si="20"/>
        <v>53.103071032273192</v>
      </c>
      <c r="I271">
        <v>125</v>
      </c>
    </row>
    <row r="272" spans="1:9" x14ac:dyDescent="0.35">
      <c r="A272" s="420">
        <v>1719</v>
      </c>
      <c r="B272" s="420" t="s">
        <v>92</v>
      </c>
      <c r="C272" s="420">
        <v>10</v>
      </c>
      <c r="D272" s="421">
        <v>27476</v>
      </c>
      <c r="E272" s="421">
        <v>179.333333333333</v>
      </c>
      <c r="F272" s="442">
        <f t="shared" si="19"/>
        <v>160.32418338785018</v>
      </c>
      <c r="G272" s="421">
        <v>38</v>
      </c>
      <c r="H272" s="442">
        <f t="shared" si="20"/>
        <v>50.447917480659534</v>
      </c>
      <c r="I272">
        <v>95</v>
      </c>
    </row>
    <row r="273" spans="1:9" x14ac:dyDescent="0.35">
      <c r="A273" s="420">
        <v>770</v>
      </c>
      <c r="B273" s="420" t="s">
        <v>101</v>
      </c>
      <c r="C273" s="420">
        <v>10</v>
      </c>
      <c r="D273" s="421">
        <v>19823</v>
      </c>
      <c r="E273" s="421">
        <v>126</v>
      </c>
      <c r="F273" s="442">
        <f t="shared" si="19"/>
        <v>112.6441288487128</v>
      </c>
      <c r="G273" s="421">
        <v>42</v>
      </c>
      <c r="H273" s="442">
        <f t="shared" si="20"/>
        <v>55.75822458388685</v>
      </c>
      <c r="I273">
        <v>108</v>
      </c>
    </row>
    <row r="274" spans="1:9" x14ac:dyDescent="0.35">
      <c r="A274" s="420">
        <v>772</v>
      </c>
      <c r="B274" s="420" t="s">
        <v>103</v>
      </c>
      <c r="C274" s="420">
        <v>10</v>
      </c>
      <c r="D274" s="421">
        <v>238326</v>
      </c>
      <c r="E274" s="421">
        <v>6803.3333333333303</v>
      </c>
      <c r="F274" s="442">
        <f t="shared" si="19"/>
        <v>6082.1869571487496</v>
      </c>
      <c r="G274" s="421">
        <v>586</v>
      </c>
      <c r="H274" s="442">
        <f t="shared" si="20"/>
        <v>777.95999062280225</v>
      </c>
      <c r="I274">
        <v>1674</v>
      </c>
    </row>
    <row r="275" spans="1:9" x14ac:dyDescent="0.35">
      <c r="A275" s="420">
        <v>777</v>
      </c>
      <c r="B275" s="420" t="s">
        <v>110</v>
      </c>
      <c r="C275" s="420">
        <v>10</v>
      </c>
      <c r="D275" s="421">
        <v>44152</v>
      </c>
      <c r="E275" s="421">
        <v>708</v>
      </c>
      <c r="F275" s="442">
        <f t="shared" si="19"/>
        <v>632.95272400705289</v>
      </c>
      <c r="G275" s="421">
        <v>42</v>
      </c>
      <c r="H275" s="442">
        <f t="shared" si="20"/>
        <v>55.75822458388685</v>
      </c>
      <c r="I275">
        <v>230</v>
      </c>
    </row>
    <row r="276" spans="1:9" x14ac:dyDescent="0.35">
      <c r="A276" s="420">
        <v>779</v>
      </c>
      <c r="B276" s="420" t="s">
        <v>112</v>
      </c>
      <c r="C276" s="420">
        <v>10</v>
      </c>
      <c r="D276" s="421">
        <v>21944</v>
      </c>
      <c r="E276" s="421">
        <v>293.66666666666703</v>
      </c>
      <c r="F276" s="442">
        <f t="shared" si="19"/>
        <v>262.53830030612727</v>
      </c>
      <c r="G276" s="421">
        <v>46</v>
      </c>
      <c r="H276" s="442">
        <f t="shared" si="20"/>
        <v>61.068531687114167</v>
      </c>
      <c r="I276">
        <v>123</v>
      </c>
    </row>
    <row r="277" spans="1:9" x14ac:dyDescent="0.35">
      <c r="A277" s="420">
        <v>1771</v>
      </c>
      <c r="B277" s="420" t="s">
        <v>114</v>
      </c>
      <c r="C277" s="420">
        <v>10</v>
      </c>
      <c r="D277" s="421">
        <v>40131</v>
      </c>
      <c r="E277" s="421">
        <v>658.33333333333303</v>
      </c>
      <c r="F277" s="442">
        <f t="shared" si="19"/>
        <v>588.55067321748061</v>
      </c>
      <c r="G277" s="421">
        <v>70</v>
      </c>
      <c r="H277" s="442">
        <f t="shared" si="20"/>
        <v>92.930374306478086</v>
      </c>
      <c r="I277">
        <v>265</v>
      </c>
    </row>
    <row r="278" spans="1:9" x14ac:dyDescent="0.35">
      <c r="A278" s="420">
        <v>1652</v>
      </c>
      <c r="B278" s="420" t="s">
        <v>115</v>
      </c>
      <c r="C278" s="420">
        <v>10</v>
      </c>
      <c r="D278" s="421">
        <v>31040</v>
      </c>
      <c r="E278" s="421">
        <v>374.66666666666703</v>
      </c>
      <c r="F278" s="442">
        <f t="shared" si="19"/>
        <v>334.95238313744261</v>
      </c>
      <c r="G278" s="421">
        <v>60</v>
      </c>
      <c r="H278" s="442">
        <f t="shared" si="20"/>
        <v>79.654606548409788</v>
      </c>
      <c r="I278">
        <v>206</v>
      </c>
    </row>
    <row r="279" spans="1:9" x14ac:dyDescent="0.35">
      <c r="A279" s="420">
        <v>784</v>
      </c>
      <c r="B279" s="420" t="s">
        <v>118</v>
      </c>
      <c r="C279" s="420">
        <v>10</v>
      </c>
      <c r="D279" s="421">
        <v>26557</v>
      </c>
      <c r="E279" s="421">
        <v>404.66666666666703</v>
      </c>
      <c r="F279" s="442">
        <f t="shared" si="19"/>
        <v>361.77241381570758</v>
      </c>
      <c r="G279" s="421">
        <v>28</v>
      </c>
      <c r="H279" s="442">
        <f t="shared" si="20"/>
        <v>37.172149722591236</v>
      </c>
      <c r="I279">
        <v>112</v>
      </c>
    </row>
    <row r="280" spans="1:9" x14ac:dyDescent="0.35">
      <c r="A280" s="420">
        <v>785</v>
      </c>
      <c r="B280" s="420" t="s">
        <v>121</v>
      </c>
      <c r="C280" s="420">
        <v>10</v>
      </c>
      <c r="D280" s="421">
        <v>23979</v>
      </c>
      <c r="E280" s="421">
        <v>285.66666666666703</v>
      </c>
      <c r="F280" s="442">
        <f t="shared" si="19"/>
        <v>255.3862921252566</v>
      </c>
      <c r="G280" s="421">
        <v>57</v>
      </c>
      <c r="H280" s="442">
        <f t="shared" si="20"/>
        <v>75.67187622098929</v>
      </c>
      <c r="I280">
        <v>143</v>
      </c>
    </row>
    <row r="281" spans="1:9" x14ac:dyDescent="0.35">
      <c r="A281" s="420">
        <v>1655</v>
      </c>
      <c r="B281" s="420" t="s">
        <v>134</v>
      </c>
      <c r="C281" s="420">
        <v>10</v>
      </c>
      <c r="D281" s="421">
        <v>30770</v>
      </c>
      <c r="E281" s="421">
        <v>439.33333333333297</v>
      </c>
      <c r="F281" s="442">
        <f t="shared" si="19"/>
        <v>392.76444926614641</v>
      </c>
      <c r="G281" s="421">
        <v>27</v>
      </c>
      <c r="H281" s="442">
        <f t="shared" si="20"/>
        <v>35.844572946784403</v>
      </c>
      <c r="I281">
        <v>157</v>
      </c>
    </row>
    <row r="282" spans="1:9" x14ac:dyDescent="0.35">
      <c r="A282" s="420">
        <v>1658</v>
      </c>
      <c r="B282" s="420" t="s">
        <v>147</v>
      </c>
      <c r="C282" s="420">
        <v>10</v>
      </c>
      <c r="D282" s="421">
        <v>16470</v>
      </c>
      <c r="E282" s="421">
        <v>105</v>
      </c>
      <c r="F282" s="442">
        <f t="shared" si="19"/>
        <v>93.87010737392734</v>
      </c>
      <c r="G282" s="421">
        <v>16</v>
      </c>
      <c r="H282" s="442">
        <f t="shared" si="20"/>
        <v>21.241228412909276</v>
      </c>
      <c r="I282">
        <v>52</v>
      </c>
    </row>
    <row r="283" spans="1:9" x14ac:dyDescent="0.35">
      <c r="A283" s="420">
        <v>794</v>
      </c>
      <c r="B283" s="420" t="s">
        <v>151</v>
      </c>
      <c r="C283" s="420">
        <v>10</v>
      </c>
      <c r="D283" s="421">
        <v>93476</v>
      </c>
      <c r="E283" s="421">
        <v>2424.3333333333298</v>
      </c>
      <c r="F283" s="442">
        <f t="shared" si="19"/>
        <v>2167.3564791446747</v>
      </c>
      <c r="G283" s="421">
        <v>276</v>
      </c>
      <c r="H283" s="442">
        <f t="shared" si="20"/>
        <v>366.41119012268501</v>
      </c>
      <c r="I283">
        <v>977</v>
      </c>
    </row>
    <row r="284" spans="1:9" x14ac:dyDescent="0.35">
      <c r="A284" s="420">
        <v>797</v>
      </c>
      <c r="B284" s="420" t="s">
        <v>155</v>
      </c>
      <c r="C284" s="420">
        <v>10</v>
      </c>
      <c r="D284" s="421">
        <v>45557</v>
      </c>
      <c r="E284" s="421">
        <v>499</v>
      </c>
      <c r="F284" s="442">
        <f t="shared" si="19"/>
        <v>446.10651028180706</v>
      </c>
      <c r="G284" s="421">
        <v>69</v>
      </c>
      <c r="H284" s="442">
        <f t="shared" si="20"/>
        <v>91.602797530671253</v>
      </c>
      <c r="I284">
        <v>246</v>
      </c>
    </row>
    <row r="285" spans="1:9" x14ac:dyDescent="0.35">
      <c r="A285" s="420">
        <v>798</v>
      </c>
      <c r="B285" s="420" t="s">
        <v>157</v>
      </c>
      <c r="C285" s="420">
        <v>10</v>
      </c>
      <c r="D285" s="421">
        <v>15810</v>
      </c>
      <c r="E285" s="421">
        <v>124.333333333333</v>
      </c>
      <c r="F285" s="442">
        <f t="shared" si="19"/>
        <v>111.15412714436445</v>
      </c>
      <c r="G285" s="421">
        <v>23</v>
      </c>
      <c r="H285" s="442">
        <f t="shared" si="20"/>
        <v>30.534265843557083</v>
      </c>
      <c r="I285">
        <v>58</v>
      </c>
    </row>
    <row r="286" spans="1:9" x14ac:dyDescent="0.35">
      <c r="A286" s="420">
        <v>1659</v>
      </c>
      <c r="B286" s="420" t="s">
        <v>178</v>
      </c>
      <c r="C286" s="420">
        <v>10</v>
      </c>
      <c r="D286" s="421">
        <v>22943</v>
      </c>
      <c r="E286" s="421">
        <v>201</v>
      </c>
      <c r="F286" s="442">
        <f t="shared" si="19"/>
        <v>179.69420554437519</v>
      </c>
      <c r="G286" s="421">
        <v>43</v>
      </c>
      <c r="H286" s="442">
        <f t="shared" si="20"/>
        <v>57.085801359693683</v>
      </c>
      <c r="I286">
        <v>101</v>
      </c>
    </row>
    <row r="287" spans="1:9" x14ac:dyDescent="0.35">
      <c r="A287" s="420">
        <v>1982</v>
      </c>
      <c r="B287" s="420" t="s">
        <v>821</v>
      </c>
      <c r="C287" s="420">
        <v>10</v>
      </c>
      <c r="D287" s="421">
        <v>90707</v>
      </c>
      <c r="E287" s="421">
        <v>978</v>
      </c>
      <c r="F287" s="442">
        <f t="shared" si="19"/>
        <v>874.3330001114374</v>
      </c>
      <c r="G287" s="421">
        <v>212</v>
      </c>
      <c r="H287" s="442">
        <f t="shared" si="20"/>
        <v>281.4462764710479</v>
      </c>
      <c r="I287">
        <v>580</v>
      </c>
    </row>
    <row r="288" spans="1:9" x14ac:dyDescent="0.35">
      <c r="A288" s="420">
        <v>809</v>
      </c>
      <c r="B288" s="420" t="s">
        <v>198</v>
      </c>
      <c r="C288" s="420">
        <v>10</v>
      </c>
      <c r="D288" s="421">
        <v>23768</v>
      </c>
      <c r="E288" s="421">
        <v>226.333333333333</v>
      </c>
      <c r="F288" s="442">
        <f t="shared" si="19"/>
        <v>202.34223145046528</v>
      </c>
      <c r="G288" s="421">
        <v>30</v>
      </c>
      <c r="H288" s="442">
        <f t="shared" si="20"/>
        <v>39.827303274204894</v>
      </c>
      <c r="I288">
        <v>103</v>
      </c>
    </row>
    <row r="289" spans="1:9" x14ac:dyDescent="0.35">
      <c r="A289" s="420">
        <v>1991</v>
      </c>
      <c r="B289" s="420" t="s">
        <v>626</v>
      </c>
      <c r="C289" s="420">
        <v>10</v>
      </c>
      <c r="D289" s="421">
        <v>58362</v>
      </c>
      <c r="E289" s="421">
        <v>749.66666666666697</v>
      </c>
      <c r="F289" s="442">
        <f t="shared" si="19"/>
        <v>670.20276661575451</v>
      </c>
      <c r="G289" s="421">
        <v>115</v>
      </c>
      <c r="H289" s="442">
        <f t="shared" si="20"/>
        <v>152.67132921778543</v>
      </c>
      <c r="I289">
        <v>421</v>
      </c>
    </row>
    <row r="290" spans="1:9" x14ac:dyDescent="0.35">
      <c r="A290" s="420">
        <v>1948</v>
      </c>
      <c r="B290" s="420" t="s">
        <v>209</v>
      </c>
      <c r="C290" s="420">
        <v>10</v>
      </c>
      <c r="D290" s="421">
        <v>82613</v>
      </c>
      <c r="E290" s="421">
        <v>799.66666666666697</v>
      </c>
      <c r="F290" s="442">
        <f t="shared" si="19"/>
        <v>714.90281774619609</v>
      </c>
      <c r="G290" s="421">
        <v>220</v>
      </c>
      <c r="H290" s="442">
        <f t="shared" si="20"/>
        <v>292.06689067750256</v>
      </c>
      <c r="I290">
        <v>654</v>
      </c>
    </row>
    <row r="291" spans="1:9" x14ac:dyDescent="0.35">
      <c r="A291" s="420">
        <v>1709</v>
      </c>
      <c r="B291" s="420" t="s">
        <v>216</v>
      </c>
      <c r="C291" s="420">
        <v>10</v>
      </c>
      <c r="D291" s="421">
        <v>37313</v>
      </c>
      <c r="E291" s="421">
        <v>489.66666666666703</v>
      </c>
      <c r="F291" s="442">
        <f t="shared" si="19"/>
        <v>437.76250073745825</v>
      </c>
      <c r="G291" s="421">
        <v>26</v>
      </c>
      <c r="H291" s="442">
        <f t="shared" si="20"/>
        <v>34.516996170977571</v>
      </c>
      <c r="I291">
        <v>149</v>
      </c>
    </row>
    <row r="292" spans="1:9" x14ac:dyDescent="0.35">
      <c r="A292" s="420">
        <v>820</v>
      </c>
      <c r="B292" s="420" t="s">
        <v>234</v>
      </c>
      <c r="C292" s="420">
        <v>10</v>
      </c>
      <c r="D292" s="421">
        <v>23826</v>
      </c>
      <c r="E292" s="421">
        <v>302.66666666666703</v>
      </c>
      <c r="F292" s="442">
        <f t="shared" si="19"/>
        <v>270.58430950960673</v>
      </c>
      <c r="G292" s="421">
        <v>37</v>
      </c>
      <c r="H292" s="442">
        <f t="shared" si="20"/>
        <v>49.120340704852701</v>
      </c>
      <c r="I292">
        <v>109</v>
      </c>
    </row>
    <row r="293" spans="1:9" x14ac:dyDescent="0.35">
      <c r="A293" s="420">
        <v>823</v>
      </c>
      <c r="B293" s="420" t="s">
        <v>238</v>
      </c>
      <c r="C293" s="420">
        <v>10</v>
      </c>
      <c r="D293" s="421">
        <v>19061</v>
      </c>
      <c r="E293" s="421">
        <v>126.333333333333</v>
      </c>
      <c r="F293" s="442">
        <f t="shared" si="19"/>
        <v>112.94212918958212</v>
      </c>
      <c r="G293" s="421">
        <v>29</v>
      </c>
      <c r="H293" s="442">
        <f t="shared" si="20"/>
        <v>38.499726498398061</v>
      </c>
      <c r="I293">
        <v>67</v>
      </c>
    </row>
    <row r="294" spans="1:9" x14ac:dyDescent="0.35">
      <c r="A294" s="420">
        <v>824</v>
      </c>
      <c r="B294" s="420" t="s">
        <v>239</v>
      </c>
      <c r="C294" s="420">
        <v>10</v>
      </c>
      <c r="D294" s="421">
        <v>32503</v>
      </c>
      <c r="E294" s="421">
        <v>317.66666666666703</v>
      </c>
      <c r="F294" s="442">
        <f t="shared" si="19"/>
        <v>283.99432484873921</v>
      </c>
      <c r="G294" s="421">
        <v>42</v>
      </c>
      <c r="H294" s="442">
        <f t="shared" si="20"/>
        <v>55.75822458388685</v>
      </c>
      <c r="I294">
        <v>172</v>
      </c>
    </row>
    <row r="295" spans="1:9" x14ac:dyDescent="0.35">
      <c r="A295" s="420">
        <v>826</v>
      </c>
      <c r="B295" s="420" t="s">
        <v>247</v>
      </c>
      <c r="C295" s="420">
        <v>10</v>
      </c>
      <c r="D295" s="421">
        <v>56535</v>
      </c>
      <c r="E295" s="421">
        <v>856</v>
      </c>
      <c r="F295" s="442">
        <f t="shared" si="19"/>
        <v>765.26487535315994</v>
      </c>
      <c r="G295" s="421">
        <v>83</v>
      </c>
      <c r="H295" s="442">
        <f t="shared" si="20"/>
        <v>110.18887239196687</v>
      </c>
      <c r="I295">
        <v>289</v>
      </c>
    </row>
    <row r="296" spans="1:9" x14ac:dyDescent="0.35">
      <c r="A296" s="420">
        <v>828</v>
      </c>
      <c r="B296" s="420" t="s">
        <v>252</v>
      </c>
      <c r="C296" s="420">
        <v>10</v>
      </c>
      <c r="D296" s="421">
        <v>93307</v>
      </c>
      <c r="E296" s="421">
        <v>1607.6666666666699</v>
      </c>
      <c r="F296" s="442">
        <f t="shared" si="19"/>
        <v>1437.2556440141348</v>
      </c>
      <c r="G296" s="421">
        <v>385</v>
      </c>
      <c r="H296" s="442">
        <f t="shared" si="20"/>
        <v>511.11705868562944</v>
      </c>
      <c r="I296">
        <v>1159</v>
      </c>
    </row>
    <row r="297" spans="1:9" x14ac:dyDescent="0.35">
      <c r="A297" s="420">
        <v>1667</v>
      </c>
      <c r="B297" s="420" t="s">
        <v>268</v>
      </c>
      <c r="C297" s="420">
        <v>10</v>
      </c>
      <c r="D297" s="421">
        <v>13271</v>
      </c>
      <c r="E297" s="421">
        <v>84.6666666666667</v>
      </c>
      <c r="F297" s="442">
        <f t="shared" si="19"/>
        <v>75.69208658088111</v>
      </c>
      <c r="G297" s="421">
        <v>33</v>
      </c>
      <c r="H297" s="442">
        <f t="shared" si="20"/>
        <v>43.810033601625385</v>
      </c>
      <c r="I297">
        <v>68</v>
      </c>
    </row>
    <row r="298" spans="1:9" x14ac:dyDescent="0.35">
      <c r="A298" s="420">
        <v>1674</v>
      </c>
      <c r="B298" s="420" t="s">
        <v>276</v>
      </c>
      <c r="C298" s="420">
        <v>10</v>
      </c>
      <c r="D298" s="421">
        <v>77244</v>
      </c>
      <c r="E298" s="421">
        <v>1830.6666666666699</v>
      </c>
      <c r="F298" s="442">
        <f t="shared" si="19"/>
        <v>1636.6178720559042</v>
      </c>
      <c r="G298" s="421">
        <v>94</v>
      </c>
      <c r="H298" s="442">
        <f t="shared" si="20"/>
        <v>124.792216925842</v>
      </c>
      <c r="I298">
        <v>546</v>
      </c>
    </row>
    <row r="299" spans="1:9" x14ac:dyDescent="0.35">
      <c r="A299" s="420">
        <v>840</v>
      </c>
      <c r="B299" s="420" t="s">
        <v>279</v>
      </c>
      <c r="C299" s="420">
        <v>10</v>
      </c>
      <c r="D299" s="421">
        <v>23326</v>
      </c>
      <c r="E299" s="421">
        <v>325</v>
      </c>
      <c r="F299" s="442">
        <f t="shared" si="19"/>
        <v>290.55033234787032</v>
      </c>
      <c r="G299" s="421">
        <v>26</v>
      </c>
      <c r="H299" s="442">
        <f t="shared" si="20"/>
        <v>34.516996170977571</v>
      </c>
      <c r="I299">
        <v>132</v>
      </c>
    </row>
    <row r="300" spans="1:9" x14ac:dyDescent="0.35">
      <c r="A300" s="420">
        <v>796</v>
      </c>
      <c r="B300" s="420" t="s">
        <v>287</v>
      </c>
      <c r="C300" s="420">
        <v>10</v>
      </c>
      <c r="D300" s="421">
        <v>156538</v>
      </c>
      <c r="E300" s="421">
        <v>3394.6666666666702</v>
      </c>
      <c r="F300" s="442">
        <f t="shared" si="19"/>
        <v>3034.8354714161173</v>
      </c>
      <c r="G300" s="421">
        <v>569</v>
      </c>
      <c r="H300" s="442">
        <f t="shared" si="20"/>
        <v>755.39118543408608</v>
      </c>
      <c r="I300">
        <v>1823</v>
      </c>
    </row>
    <row r="301" spans="1:9" x14ac:dyDescent="0.35">
      <c r="A301" s="420">
        <v>845</v>
      </c>
      <c r="B301" s="420" t="s">
        <v>290</v>
      </c>
      <c r="C301" s="420">
        <v>10</v>
      </c>
      <c r="D301" s="421">
        <v>29731</v>
      </c>
      <c r="E301" s="421">
        <v>217.666666666667</v>
      </c>
      <c r="F301" s="442">
        <f t="shared" si="19"/>
        <v>194.594222587856</v>
      </c>
      <c r="G301" s="421">
        <v>66</v>
      </c>
      <c r="H301" s="442">
        <f t="shared" si="20"/>
        <v>87.62006720325077</v>
      </c>
      <c r="I301">
        <v>157</v>
      </c>
    </row>
    <row r="302" spans="1:9" x14ac:dyDescent="0.35">
      <c r="A302" s="420">
        <v>847</v>
      </c>
      <c r="B302" s="420" t="s">
        <v>296</v>
      </c>
      <c r="C302" s="420">
        <v>10</v>
      </c>
      <c r="D302" s="421">
        <v>19701</v>
      </c>
      <c r="E302" s="421">
        <v>184.333333333333</v>
      </c>
      <c r="F302" s="442">
        <f t="shared" si="19"/>
        <v>164.79418850089436</v>
      </c>
      <c r="G302" s="421">
        <v>21</v>
      </c>
      <c r="H302" s="442">
        <f t="shared" si="20"/>
        <v>27.879112291943425</v>
      </c>
      <c r="I302">
        <v>97</v>
      </c>
    </row>
    <row r="303" spans="1:9" x14ac:dyDescent="0.35">
      <c r="A303" s="420">
        <v>848</v>
      </c>
      <c r="B303" s="420" t="s">
        <v>297</v>
      </c>
      <c r="C303" s="420">
        <v>10</v>
      </c>
      <c r="D303" s="421">
        <v>17775</v>
      </c>
      <c r="E303" s="421">
        <v>190</v>
      </c>
      <c r="F303" s="442">
        <f t="shared" si="19"/>
        <v>169.86019429567804</v>
      </c>
      <c r="G303" s="421">
        <v>25</v>
      </c>
      <c r="H303" s="442">
        <f t="shared" si="20"/>
        <v>33.189419395170745</v>
      </c>
      <c r="I303">
        <v>84</v>
      </c>
    </row>
    <row r="304" spans="1:9" x14ac:dyDescent="0.35">
      <c r="A304" s="420">
        <v>851</v>
      </c>
      <c r="B304" s="420" t="s">
        <v>301</v>
      </c>
      <c r="C304" s="420">
        <v>10</v>
      </c>
      <c r="D304" s="421">
        <v>24333</v>
      </c>
      <c r="E304" s="421">
        <v>327.66666666666703</v>
      </c>
      <c r="F304" s="442">
        <f t="shared" si="19"/>
        <v>292.93433507482752</v>
      </c>
      <c r="G304" s="421">
        <v>15</v>
      </c>
      <c r="H304" s="442">
        <f t="shared" si="20"/>
        <v>19.913651637102447</v>
      </c>
      <c r="I304">
        <v>103</v>
      </c>
    </row>
    <row r="305" spans="1:9" x14ac:dyDescent="0.35">
      <c r="A305" s="420">
        <v>855</v>
      </c>
      <c r="B305" s="420" t="s">
        <v>314</v>
      </c>
      <c r="C305" s="420">
        <v>10</v>
      </c>
      <c r="D305" s="421">
        <v>224459</v>
      </c>
      <c r="E305" s="421">
        <v>7053.6666666666697</v>
      </c>
      <c r="F305" s="442">
        <f t="shared" si="19"/>
        <v>6305.985213141832</v>
      </c>
      <c r="G305" s="421">
        <v>432</v>
      </c>
      <c r="H305" s="442">
        <f t="shared" si="20"/>
        <v>573.51316714855045</v>
      </c>
      <c r="I305">
        <v>1802</v>
      </c>
    </row>
    <row r="306" spans="1:9" x14ac:dyDescent="0.35">
      <c r="A306" s="420">
        <v>858</v>
      </c>
      <c r="B306" s="420" t="s">
        <v>327</v>
      </c>
      <c r="C306" s="420">
        <v>10</v>
      </c>
      <c r="D306" s="421">
        <v>31236</v>
      </c>
      <c r="E306" s="421">
        <v>502.33333333333297</v>
      </c>
      <c r="F306" s="442">
        <f t="shared" si="19"/>
        <v>449.08651369050284</v>
      </c>
      <c r="G306" s="421">
        <v>54</v>
      </c>
      <c r="H306" s="442">
        <f t="shared" si="20"/>
        <v>71.689145893568806</v>
      </c>
      <c r="I306">
        <v>189</v>
      </c>
    </row>
    <row r="307" spans="1:9" x14ac:dyDescent="0.35">
      <c r="A307" s="420">
        <v>861</v>
      </c>
      <c r="B307" s="420" t="s">
        <v>331</v>
      </c>
      <c r="C307" s="420">
        <v>10</v>
      </c>
      <c r="D307" s="421">
        <v>45822</v>
      </c>
      <c r="E307" s="421">
        <v>508</v>
      </c>
      <c r="F307" s="442">
        <f t="shared" si="19"/>
        <v>454.15251948528652</v>
      </c>
      <c r="G307" s="421">
        <v>86</v>
      </c>
      <c r="H307" s="442">
        <f t="shared" si="20"/>
        <v>114.17160271938737</v>
      </c>
      <c r="I307">
        <v>234</v>
      </c>
    </row>
    <row r="308" spans="1:9" x14ac:dyDescent="0.35">
      <c r="A308" s="420">
        <v>865</v>
      </c>
      <c r="B308" s="420" t="s">
        <v>342</v>
      </c>
      <c r="C308" s="420">
        <v>10</v>
      </c>
      <c r="D308" s="421">
        <v>31783</v>
      </c>
      <c r="E308" s="421">
        <v>287.33333333333297</v>
      </c>
      <c r="F308" s="442">
        <f t="shared" si="19"/>
        <v>256.87629382960398</v>
      </c>
      <c r="G308" s="421">
        <v>86</v>
      </c>
      <c r="H308" s="442">
        <f t="shared" si="20"/>
        <v>114.17160271938737</v>
      </c>
      <c r="I308">
        <v>240</v>
      </c>
    </row>
    <row r="309" spans="1:9" x14ac:dyDescent="0.35">
      <c r="A309" s="420">
        <v>866</v>
      </c>
      <c r="B309" s="420" t="s">
        <v>344</v>
      </c>
      <c r="C309" s="420">
        <v>10</v>
      </c>
      <c r="D309" s="421">
        <v>17626</v>
      </c>
      <c r="E309" s="421">
        <v>200.333333333333</v>
      </c>
      <c r="F309" s="442">
        <f t="shared" si="19"/>
        <v>179.09820486263567</v>
      </c>
      <c r="G309" s="421">
        <v>19</v>
      </c>
      <c r="H309" s="442">
        <f t="shared" si="20"/>
        <v>25.223958740329767</v>
      </c>
      <c r="I309">
        <v>45</v>
      </c>
    </row>
    <row r="310" spans="1:9" x14ac:dyDescent="0.35">
      <c r="A310" s="420">
        <v>867</v>
      </c>
      <c r="B310" s="420" t="s">
        <v>345</v>
      </c>
      <c r="C310" s="420">
        <v>10</v>
      </c>
      <c r="D310" s="421">
        <v>49342</v>
      </c>
      <c r="E310" s="421">
        <v>721.33333333333303</v>
      </c>
      <c r="F310" s="442">
        <f t="shared" si="19"/>
        <v>644.87273764183703</v>
      </c>
      <c r="G310" s="421">
        <v>102</v>
      </c>
      <c r="H310" s="442">
        <f t="shared" si="20"/>
        <v>135.41283113229665</v>
      </c>
      <c r="I310">
        <v>271</v>
      </c>
    </row>
    <row r="311" spans="1:9" x14ac:dyDescent="0.35">
      <c r="A311" s="420">
        <v>873</v>
      </c>
      <c r="B311" s="420" t="s">
        <v>366</v>
      </c>
      <c r="C311" s="420">
        <v>10</v>
      </c>
      <c r="D311" s="421">
        <v>22112</v>
      </c>
      <c r="E311" s="421">
        <v>261.33333333333297</v>
      </c>
      <c r="F311" s="442">
        <f t="shared" si="19"/>
        <v>233.63226724177437</v>
      </c>
      <c r="G311" s="421">
        <v>19</v>
      </c>
      <c r="H311" s="442">
        <f t="shared" si="20"/>
        <v>25.223958740329767</v>
      </c>
      <c r="I311">
        <v>72</v>
      </c>
    </row>
    <row r="312" spans="1:9" x14ac:dyDescent="0.35">
      <c r="A312" s="420">
        <v>879</v>
      </c>
      <c r="B312" s="420" t="s">
        <v>381</v>
      </c>
      <c r="C312" s="420">
        <v>10</v>
      </c>
      <c r="D312" s="421">
        <v>22260</v>
      </c>
      <c r="E312" s="421">
        <v>206.666666666667</v>
      </c>
      <c r="F312" s="442">
        <f t="shared" si="19"/>
        <v>184.76021133915884</v>
      </c>
      <c r="G312" s="421">
        <v>26</v>
      </c>
      <c r="H312" s="442">
        <f t="shared" si="20"/>
        <v>34.516996170977571</v>
      </c>
      <c r="I312">
        <v>66</v>
      </c>
    </row>
    <row r="313" spans="1:9" x14ac:dyDescent="0.35">
      <c r="A313" s="420">
        <v>888</v>
      </c>
      <c r="B313" s="420" t="s">
        <v>33</v>
      </c>
      <c r="C313" s="420">
        <v>11</v>
      </c>
      <c r="D313" s="421">
        <v>15817</v>
      </c>
      <c r="E313" s="421">
        <v>240.333333333333</v>
      </c>
      <c r="F313" s="442">
        <f t="shared" si="19"/>
        <v>214.85824576698894</v>
      </c>
      <c r="G313" s="421">
        <v>12</v>
      </c>
      <c r="H313" s="442">
        <f t="shared" si="20"/>
        <v>15.930921309681956</v>
      </c>
      <c r="I313">
        <v>78</v>
      </c>
    </row>
    <row r="314" spans="1:9" x14ac:dyDescent="0.35">
      <c r="A314" s="420">
        <v>1954</v>
      </c>
      <c r="B314" s="420" t="s">
        <v>476</v>
      </c>
      <c r="C314" s="420">
        <v>11</v>
      </c>
      <c r="D314" s="421">
        <v>35922</v>
      </c>
      <c r="E314" s="421">
        <v>443.33333333333297</v>
      </c>
      <c r="F314" s="442">
        <f t="shared" si="19"/>
        <v>396.34045335658175</v>
      </c>
      <c r="G314" s="421">
        <v>36</v>
      </c>
      <c r="H314" s="442">
        <f t="shared" si="20"/>
        <v>47.792763929045869</v>
      </c>
      <c r="I314">
        <v>183</v>
      </c>
    </row>
    <row r="315" spans="1:9" x14ac:dyDescent="0.35">
      <c r="A315" s="420">
        <v>889</v>
      </c>
      <c r="B315" s="420" t="s">
        <v>35</v>
      </c>
      <c r="C315" s="420">
        <v>11</v>
      </c>
      <c r="D315" s="421">
        <v>13408</v>
      </c>
      <c r="E315" s="421">
        <v>186.666666666667</v>
      </c>
      <c r="F315" s="442">
        <f t="shared" si="19"/>
        <v>166.88019088698223</v>
      </c>
      <c r="G315" s="421">
        <v>19</v>
      </c>
      <c r="H315" s="442">
        <f t="shared" si="20"/>
        <v>25.223958740329767</v>
      </c>
      <c r="I315">
        <v>95</v>
      </c>
    </row>
    <row r="316" spans="1:9" x14ac:dyDescent="0.35">
      <c r="A316" s="420">
        <v>893</v>
      </c>
      <c r="B316" s="420" t="s">
        <v>38</v>
      </c>
      <c r="C316" s="420">
        <v>11</v>
      </c>
      <c r="D316" s="421">
        <v>13106</v>
      </c>
      <c r="E316" s="421">
        <v>154.666666666667</v>
      </c>
      <c r="F316" s="442">
        <f t="shared" si="19"/>
        <v>138.2721581634996</v>
      </c>
      <c r="G316" s="421">
        <v>16</v>
      </c>
      <c r="H316" s="442">
        <f t="shared" si="20"/>
        <v>21.241228412909276</v>
      </c>
      <c r="I316">
        <v>72</v>
      </c>
    </row>
    <row r="317" spans="1:9" x14ac:dyDescent="0.35">
      <c r="A317" s="420">
        <v>899</v>
      </c>
      <c r="B317" s="420" t="s">
        <v>61</v>
      </c>
      <c r="C317" s="420">
        <v>11</v>
      </c>
      <c r="D317" s="421">
        <v>27674</v>
      </c>
      <c r="E317" s="421">
        <v>757.33333333333303</v>
      </c>
      <c r="F317" s="442">
        <f t="shared" si="19"/>
        <v>677.05677445575498</v>
      </c>
      <c r="G317" s="421">
        <v>64</v>
      </c>
      <c r="H317" s="442">
        <f t="shared" si="20"/>
        <v>84.964913651637104</v>
      </c>
      <c r="I317">
        <v>320</v>
      </c>
    </row>
    <row r="318" spans="1:9" x14ac:dyDescent="0.35">
      <c r="A318" s="420">
        <v>1711</v>
      </c>
      <c r="B318" s="420" t="s">
        <v>96</v>
      </c>
      <c r="C318" s="420">
        <v>11</v>
      </c>
      <c r="D318" s="421">
        <v>31731</v>
      </c>
      <c r="E318" s="421">
        <v>433.33333333333297</v>
      </c>
      <c r="F318" s="442">
        <f t="shared" si="19"/>
        <v>387.40044313049344</v>
      </c>
      <c r="G318" s="421">
        <v>41</v>
      </c>
      <c r="H318" s="442">
        <f t="shared" si="20"/>
        <v>54.430647808080018</v>
      </c>
      <c r="I318">
        <v>168</v>
      </c>
    </row>
    <row r="319" spans="1:9" x14ac:dyDescent="0.35">
      <c r="A319" s="420">
        <v>1903</v>
      </c>
      <c r="B319" s="420" t="s">
        <v>102</v>
      </c>
      <c r="C319" s="420">
        <v>11</v>
      </c>
      <c r="D319" s="421">
        <v>25857</v>
      </c>
      <c r="E319" s="421">
        <v>225</v>
      </c>
      <c r="F319" s="442">
        <f t="shared" si="19"/>
        <v>201.15023008698714</v>
      </c>
      <c r="G319" s="421">
        <v>8</v>
      </c>
      <c r="H319" s="442">
        <f t="shared" si="20"/>
        <v>10.620614206454638</v>
      </c>
      <c r="I319">
        <v>112</v>
      </c>
    </row>
    <row r="320" spans="1:9" x14ac:dyDescent="0.35">
      <c r="A320" s="420">
        <v>907</v>
      </c>
      <c r="B320" s="420" t="s">
        <v>116</v>
      </c>
      <c r="C320" s="420">
        <v>11</v>
      </c>
      <c r="D320" s="421">
        <v>17237</v>
      </c>
      <c r="E320" s="421">
        <v>247</v>
      </c>
      <c r="F320" s="442">
        <f t="shared" si="19"/>
        <v>220.81825258438144</v>
      </c>
      <c r="G320" s="421">
        <v>21</v>
      </c>
      <c r="H320" s="442">
        <f t="shared" si="20"/>
        <v>27.879112291943425</v>
      </c>
      <c r="I320">
        <v>100</v>
      </c>
    </row>
    <row r="321" spans="1:9" x14ac:dyDescent="0.35">
      <c r="A321" s="420">
        <v>1729</v>
      </c>
      <c r="B321" s="420" t="s">
        <v>128</v>
      </c>
      <c r="C321" s="420">
        <v>11</v>
      </c>
      <c r="D321" s="421">
        <v>14178</v>
      </c>
      <c r="E321" s="421">
        <v>164.666666666667</v>
      </c>
      <c r="F321" s="442">
        <f t="shared" si="19"/>
        <v>147.21216838958793</v>
      </c>
      <c r="G321" s="421">
        <v>20</v>
      </c>
      <c r="H321" s="442">
        <f t="shared" si="20"/>
        <v>26.551535516136596</v>
      </c>
      <c r="I321">
        <v>64</v>
      </c>
    </row>
    <row r="322" spans="1:9" x14ac:dyDescent="0.35">
      <c r="A322" s="420">
        <v>917</v>
      </c>
      <c r="B322" s="420" t="s">
        <v>146</v>
      </c>
      <c r="C322" s="420">
        <v>11</v>
      </c>
      <c r="D322" s="421">
        <v>86845</v>
      </c>
      <c r="E322" s="421">
        <v>4019.6666666666702</v>
      </c>
      <c r="F322" s="442">
        <f t="shared" si="19"/>
        <v>3593.586110546637</v>
      </c>
      <c r="G322" s="421">
        <v>143</v>
      </c>
      <c r="H322" s="442">
        <f t="shared" si="20"/>
        <v>189.84347894037666</v>
      </c>
      <c r="I322">
        <v>1071</v>
      </c>
    </row>
    <row r="323" spans="1:9" x14ac:dyDescent="0.35">
      <c r="A323" s="420">
        <v>1507</v>
      </c>
      <c r="B323" s="420" t="s">
        <v>163</v>
      </c>
      <c r="C323" s="420">
        <v>11</v>
      </c>
      <c r="D323" s="421">
        <v>43039</v>
      </c>
      <c r="E323" s="421">
        <v>335</v>
      </c>
      <c r="F323" s="442">
        <f t="shared" si="19"/>
        <v>299.49034257395863</v>
      </c>
      <c r="G323" s="421">
        <v>69</v>
      </c>
      <c r="H323" s="442">
        <f t="shared" si="20"/>
        <v>91.602797530671253</v>
      </c>
      <c r="I323">
        <v>193</v>
      </c>
    </row>
    <row r="324" spans="1:9" x14ac:dyDescent="0.35">
      <c r="A324" s="420">
        <v>928</v>
      </c>
      <c r="B324" s="420" t="s">
        <v>172</v>
      </c>
      <c r="C324" s="420">
        <v>11</v>
      </c>
      <c r="D324" s="421">
        <v>45324</v>
      </c>
      <c r="E324" s="421">
        <v>1556.3333333333301</v>
      </c>
      <c r="F324" s="442">
        <f t="shared" si="19"/>
        <v>1391.363591520209</v>
      </c>
      <c r="G324" s="421">
        <v>57</v>
      </c>
      <c r="H324" s="442">
        <f t="shared" si="20"/>
        <v>75.67187622098929</v>
      </c>
      <c r="I324">
        <v>459</v>
      </c>
    </row>
    <row r="325" spans="1:9" x14ac:dyDescent="0.35">
      <c r="A325" s="420">
        <v>882</v>
      </c>
      <c r="B325" s="420" t="s">
        <v>180</v>
      </c>
      <c r="C325" s="420">
        <v>11</v>
      </c>
      <c r="D325" s="421">
        <v>37023</v>
      </c>
      <c r="E325" s="421">
        <v>1046.3333333333301</v>
      </c>
      <c r="F325" s="442">
        <f t="shared" si="19"/>
        <v>935.42306998970469</v>
      </c>
      <c r="G325" s="421">
        <v>55</v>
      </c>
      <c r="H325" s="442">
        <f t="shared" si="20"/>
        <v>73.016722669375639</v>
      </c>
      <c r="I325">
        <v>272</v>
      </c>
    </row>
    <row r="326" spans="1:9" x14ac:dyDescent="0.35">
      <c r="A326" s="420">
        <v>1640</v>
      </c>
      <c r="B326" s="420" t="s">
        <v>192</v>
      </c>
      <c r="C326" s="420">
        <v>11</v>
      </c>
      <c r="D326" s="421">
        <v>35928</v>
      </c>
      <c r="E326" s="421">
        <v>346</v>
      </c>
      <c r="F326" s="442">
        <f t="shared" si="19"/>
        <v>309.32435382265578</v>
      </c>
      <c r="G326" s="421">
        <v>47</v>
      </c>
      <c r="H326" s="442">
        <f t="shared" si="20"/>
        <v>62.396108462920999</v>
      </c>
      <c r="I326">
        <v>167</v>
      </c>
    </row>
    <row r="327" spans="1:9" x14ac:dyDescent="0.35">
      <c r="A327" s="420">
        <v>1641</v>
      </c>
      <c r="B327" s="420" t="s">
        <v>203</v>
      </c>
      <c r="C327" s="420">
        <v>11</v>
      </c>
      <c r="D327" s="421">
        <v>24028</v>
      </c>
      <c r="E327" s="421">
        <v>257</v>
      </c>
      <c r="F327" s="442">
        <f t="shared" ref="F327:F349" si="21">+E327*E$356</f>
        <v>229.75826281046974</v>
      </c>
      <c r="G327" s="421">
        <v>28</v>
      </c>
      <c r="H327" s="442">
        <f t="shared" ref="H327:H349" si="22">+G327*G$356</f>
        <v>37.172149722591236</v>
      </c>
      <c r="I327">
        <v>120</v>
      </c>
    </row>
    <row r="328" spans="1:9" x14ac:dyDescent="0.35">
      <c r="A328" s="420">
        <v>935</v>
      </c>
      <c r="B328" s="420" t="s">
        <v>205</v>
      </c>
      <c r="C328" s="420">
        <v>11</v>
      </c>
      <c r="D328" s="421">
        <v>121151</v>
      </c>
      <c r="E328" s="421">
        <v>3651.6666666666702</v>
      </c>
      <c r="F328" s="442">
        <f t="shared" si="21"/>
        <v>3264.593734226587</v>
      </c>
      <c r="G328" s="421">
        <v>197</v>
      </c>
      <c r="H328" s="442">
        <f t="shared" si="22"/>
        <v>261.53262483394548</v>
      </c>
      <c r="I328">
        <v>995</v>
      </c>
    </row>
    <row r="329" spans="1:9" x14ac:dyDescent="0.35">
      <c r="A329" s="420">
        <v>938</v>
      </c>
      <c r="B329" s="420" t="s">
        <v>208</v>
      </c>
      <c r="C329" s="420">
        <v>11</v>
      </c>
      <c r="D329" s="421">
        <v>18581</v>
      </c>
      <c r="E329" s="421">
        <v>214</v>
      </c>
      <c r="F329" s="442">
        <f t="shared" si="21"/>
        <v>191.31621883828998</v>
      </c>
      <c r="G329" s="421">
        <v>25</v>
      </c>
      <c r="H329" s="442">
        <f t="shared" si="22"/>
        <v>33.189419395170745</v>
      </c>
      <c r="I329">
        <v>94</v>
      </c>
    </row>
    <row r="330" spans="1:9" x14ac:dyDescent="0.35">
      <c r="A330" s="420">
        <v>944</v>
      </c>
      <c r="B330" s="420" t="s">
        <v>220</v>
      </c>
      <c r="C330" s="420">
        <v>11</v>
      </c>
      <c r="D330" s="421">
        <v>7989</v>
      </c>
      <c r="E330" s="421">
        <v>87</v>
      </c>
      <c r="F330" s="442">
        <f t="shared" si="21"/>
        <v>77.778088966968355</v>
      </c>
      <c r="G330" s="421">
        <v>5</v>
      </c>
      <c r="H330" s="442">
        <f t="shared" si="22"/>
        <v>6.637883879034149</v>
      </c>
      <c r="I330">
        <v>32</v>
      </c>
    </row>
    <row r="331" spans="1:9" x14ac:dyDescent="0.35">
      <c r="A331" s="420">
        <v>946</v>
      </c>
      <c r="B331" s="420" t="s">
        <v>222</v>
      </c>
      <c r="C331" s="420">
        <v>11</v>
      </c>
      <c r="D331" s="421">
        <v>17323</v>
      </c>
      <c r="E331" s="421">
        <v>129.666666666667</v>
      </c>
      <c r="F331" s="442">
        <f t="shared" si="21"/>
        <v>115.92213259827881</v>
      </c>
      <c r="G331" s="421">
        <v>18</v>
      </c>
      <c r="H331" s="442">
        <f t="shared" si="22"/>
        <v>23.896381964522934</v>
      </c>
      <c r="I331">
        <v>62</v>
      </c>
    </row>
    <row r="332" spans="1:9" x14ac:dyDescent="0.35">
      <c r="A332" s="420">
        <v>1894</v>
      </c>
      <c r="B332" s="420" t="s">
        <v>259</v>
      </c>
      <c r="C332" s="420">
        <v>11</v>
      </c>
      <c r="D332" s="421">
        <v>44278</v>
      </c>
      <c r="E332" s="421">
        <v>372.66666666666703</v>
      </c>
      <c r="F332" s="442">
        <f t="shared" si="21"/>
        <v>333.16438109222497</v>
      </c>
      <c r="G332" s="421">
        <v>97</v>
      </c>
      <c r="H332" s="442">
        <f t="shared" si="22"/>
        <v>128.7749472532625</v>
      </c>
      <c r="I332">
        <v>257</v>
      </c>
    </row>
    <row r="333" spans="1:9" x14ac:dyDescent="0.35">
      <c r="A333" s="420">
        <v>1669</v>
      </c>
      <c r="B333" s="420" t="s">
        <v>274</v>
      </c>
      <c r="C333" s="420">
        <v>11</v>
      </c>
      <c r="D333" s="421">
        <v>20558</v>
      </c>
      <c r="E333" s="421">
        <v>255</v>
      </c>
      <c r="F333" s="442">
        <f t="shared" si="21"/>
        <v>227.97026076525211</v>
      </c>
      <c r="G333" s="421">
        <v>28</v>
      </c>
      <c r="H333" s="442">
        <f t="shared" si="22"/>
        <v>37.172149722591236</v>
      </c>
      <c r="I333">
        <v>116</v>
      </c>
    </row>
    <row r="334" spans="1:9" x14ac:dyDescent="0.35">
      <c r="A334" s="420">
        <v>957</v>
      </c>
      <c r="B334" s="420" t="s">
        <v>275</v>
      </c>
      <c r="C334" s="420">
        <v>11</v>
      </c>
      <c r="D334" s="421">
        <v>59184</v>
      </c>
      <c r="E334" s="421">
        <v>1680.3333333333301</v>
      </c>
      <c r="F334" s="442">
        <f t="shared" si="21"/>
        <v>1502.219718323704</v>
      </c>
      <c r="G334" s="421">
        <v>148</v>
      </c>
      <c r="H334" s="442">
        <f t="shared" si="22"/>
        <v>196.4813628194108</v>
      </c>
      <c r="I334">
        <v>594</v>
      </c>
    </row>
    <row r="335" spans="1:9" x14ac:dyDescent="0.35">
      <c r="A335" s="420">
        <v>965</v>
      </c>
      <c r="B335" s="420" t="s">
        <v>288</v>
      </c>
      <c r="C335" s="420">
        <v>11</v>
      </c>
      <c r="D335" s="421">
        <v>10425</v>
      </c>
      <c r="E335" s="421">
        <v>125.333333333333</v>
      </c>
      <c r="F335" s="442">
        <f t="shared" si="21"/>
        <v>112.04812816697329</v>
      </c>
      <c r="G335" s="421">
        <v>14</v>
      </c>
      <c r="H335" s="442">
        <f t="shared" si="22"/>
        <v>18.586074861295618</v>
      </c>
      <c r="I335">
        <v>62</v>
      </c>
    </row>
    <row r="336" spans="1:9" x14ac:dyDescent="0.35">
      <c r="A336" s="420">
        <v>1883</v>
      </c>
      <c r="B336" s="420" t="s">
        <v>291</v>
      </c>
      <c r="C336" s="420">
        <v>11</v>
      </c>
      <c r="D336" s="421">
        <v>91719</v>
      </c>
      <c r="E336" s="421">
        <v>2586.3333333333298</v>
      </c>
      <c r="F336" s="442">
        <f t="shared" si="21"/>
        <v>2312.1846448073052</v>
      </c>
      <c r="G336" s="421">
        <v>153</v>
      </c>
      <c r="H336" s="442">
        <f t="shared" si="22"/>
        <v>203.11924669844495</v>
      </c>
      <c r="I336">
        <v>738</v>
      </c>
    </row>
    <row r="337" spans="1:9" x14ac:dyDescent="0.35">
      <c r="A337" s="420">
        <v>971</v>
      </c>
      <c r="B337" s="420" t="s">
        <v>303</v>
      </c>
      <c r="C337" s="420">
        <v>11</v>
      </c>
      <c r="D337" s="421">
        <v>24803</v>
      </c>
      <c r="E337" s="421">
        <v>263.66666666666703</v>
      </c>
      <c r="F337" s="442">
        <f t="shared" si="21"/>
        <v>235.7182696278623</v>
      </c>
      <c r="G337" s="421">
        <v>12</v>
      </c>
      <c r="H337" s="442">
        <f t="shared" si="22"/>
        <v>15.930921309681956</v>
      </c>
      <c r="I337">
        <v>114</v>
      </c>
    </row>
    <row r="338" spans="1:9" x14ac:dyDescent="0.35">
      <c r="A338" s="420">
        <v>981</v>
      </c>
      <c r="B338" s="420" t="s">
        <v>325</v>
      </c>
      <c r="C338" s="420">
        <v>11</v>
      </c>
      <c r="D338" s="421">
        <v>10135</v>
      </c>
      <c r="E338" s="421">
        <v>279</v>
      </c>
      <c r="F338" s="442">
        <f t="shared" si="21"/>
        <v>249.42628530786405</v>
      </c>
      <c r="G338" s="421">
        <v>23</v>
      </c>
      <c r="H338" s="442">
        <f t="shared" si="22"/>
        <v>30.534265843557083</v>
      </c>
      <c r="I338">
        <v>60</v>
      </c>
    </row>
    <row r="339" spans="1:9" x14ac:dyDescent="0.35">
      <c r="A339" s="420">
        <v>994</v>
      </c>
      <c r="B339" s="420" t="s">
        <v>326</v>
      </c>
      <c r="C339" s="420">
        <v>11</v>
      </c>
      <c r="D339" s="421">
        <v>16167</v>
      </c>
      <c r="E339" s="421">
        <v>302.33333333333297</v>
      </c>
      <c r="F339" s="442">
        <f t="shared" si="21"/>
        <v>270.28630916873647</v>
      </c>
      <c r="G339" s="421">
        <v>24</v>
      </c>
      <c r="H339" s="442">
        <f t="shared" si="22"/>
        <v>31.861842619363912</v>
      </c>
      <c r="I339">
        <v>84</v>
      </c>
    </row>
    <row r="340" spans="1:9" x14ac:dyDescent="0.35">
      <c r="A340" s="420">
        <v>983</v>
      </c>
      <c r="B340" s="420" t="s">
        <v>333</v>
      </c>
      <c r="C340" s="420">
        <v>11</v>
      </c>
      <c r="D340" s="421">
        <v>102136</v>
      </c>
      <c r="E340" s="421">
        <v>2891.6666666666702</v>
      </c>
      <c r="F340" s="442">
        <f t="shared" si="21"/>
        <v>2585.1529570438747</v>
      </c>
      <c r="G340" s="421">
        <v>147</v>
      </c>
      <c r="H340" s="442">
        <f t="shared" si="22"/>
        <v>195.15378604360399</v>
      </c>
      <c r="I340">
        <v>840</v>
      </c>
    </row>
    <row r="341" spans="1:9" x14ac:dyDescent="0.35">
      <c r="A341" s="420">
        <v>984</v>
      </c>
      <c r="B341" s="420" t="s">
        <v>334</v>
      </c>
      <c r="C341" s="420">
        <v>11</v>
      </c>
      <c r="D341" s="421">
        <v>43964</v>
      </c>
      <c r="E341" s="421">
        <v>833.33333333333303</v>
      </c>
      <c r="F341" s="442">
        <f t="shared" si="21"/>
        <v>745.00085217402614</v>
      </c>
      <c r="G341" s="421">
        <v>83</v>
      </c>
      <c r="H341" s="442">
        <f t="shared" si="22"/>
        <v>110.18887239196687</v>
      </c>
      <c r="I341">
        <v>352</v>
      </c>
    </row>
    <row r="342" spans="1:9" x14ac:dyDescent="0.35">
      <c r="A342" s="420">
        <v>986</v>
      </c>
      <c r="B342" s="420" t="s">
        <v>339</v>
      </c>
      <c r="C342" s="420">
        <v>11</v>
      </c>
      <c r="D342" s="421">
        <v>12426</v>
      </c>
      <c r="E342" s="421">
        <v>111.666666666667</v>
      </c>
      <c r="F342" s="442">
        <f t="shared" si="21"/>
        <v>99.830114191319836</v>
      </c>
      <c r="G342" s="421">
        <v>14</v>
      </c>
      <c r="H342" s="442">
        <f t="shared" si="22"/>
        <v>18.586074861295618</v>
      </c>
      <c r="I342">
        <v>55</v>
      </c>
    </row>
    <row r="343" spans="1:9" x14ac:dyDescent="0.35">
      <c r="A343" s="420">
        <v>988</v>
      </c>
      <c r="B343" s="420" t="s">
        <v>350</v>
      </c>
      <c r="C343" s="420">
        <v>11</v>
      </c>
      <c r="D343" s="421">
        <v>50346</v>
      </c>
      <c r="E343" s="421">
        <v>881.33333333333303</v>
      </c>
      <c r="F343" s="442">
        <f t="shared" si="21"/>
        <v>787.91290125925013</v>
      </c>
      <c r="G343" s="421">
        <v>92</v>
      </c>
      <c r="H343" s="442">
        <f t="shared" si="22"/>
        <v>122.13706337422833</v>
      </c>
      <c r="I343">
        <v>271</v>
      </c>
    </row>
    <row r="344" spans="1:9" x14ac:dyDescent="0.35">
      <c r="A344" s="420">
        <v>34</v>
      </c>
      <c r="B344" s="420" t="s">
        <v>14</v>
      </c>
      <c r="C344" s="420">
        <v>12</v>
      </c>
      <c r="D344" s="421">
        <v>217828</v>
      </c>
      <c r="E344" s="421">
        <v>5468</v>
      </c>
      <c r="F344" s="442">
        <f t="shared" si="21"/>
        <v>4888.397591625092</v>
      </c>
      <c r="G344" s="421">
        <v>393</v>
      </c>
      <c r="H344" s="442">
        <f t="shared" si="22"/>
        <v>521.73767289208411</v>
      </c>
      <c r="I344">
        <v>1223</v>
      </c>
    </row>
    <row r="345" spans="1:9" x14ac:dyDescent="0.35">
      <c r="A345" s="420">
        <v>303</v>
      </c>
      <c r="B345" s="420" t="s">
        <v>93</v>
      </c>
      <c r="C345" s="420">
        <v>12</v>
      </c>
      <c r="D345" s="421">
        <v>42865</v>
      </c>
      <c r="E345" s="421">
        <v>607.66666666666697</v>
      </c>
      <c r="F345" s="442">
        <f t="shared" si="21"/>
        <v>543.25462140530033</v>
      </c>
      <c r="G345" s="421">
        <v>61</v>
      </c>
      <c r="H345" s="442">
        <f t="shared" si="22"/>
        <v>80.982183324216621</v>
      </c>
      <c r="I345">
        <v>208</v>
      </c>
    </row>
    <row r="346" spans="1:9" x14ac:dyDescent="0.35">
      <c r="A346" s="420">
        <v>995</v>
      </c>
      <c r="B346" s="420" t="s">
        <v>191</v>
      </c>
      <c r="C346" s="420">
        <v>12</v>
      </c>
      <c r="D346" s="421">
        <v>81214</v>
      </c>
      <c r="E346" s="421">
        <v>2115.6666666666702</v>
      </c>
      <c r="F346" s="442">
        <f t="shared" si="21"/>
        <v>1891.4081634994216</v>
      </c>
      <c r="G346" s="421">
        <v>154</v>
      </c>
      <c r="H346" s="442">
        <f t="shared" si="22"/>
        <v>204.44682347425177</v>
      </c>
      <c r="I346">
        <v>611</v>
      </c>
    </row>
    <row r="347" spans="1:9" x14ac:dyDescent="0.35">
      <c r="A347" s="420">
        <v>171</v>
      </c>
      <c r="B347" s="420" t="s">
        <v>231</v>
      </c>
      <c r="C347" s="420">
        <v>12</v>
      </c>
      <c r="D347" s="421">
        <v>48048</v>
      </c>
      <c r="E347" s="421">
        <v>857</v>
      </c>
      <c r="F347" s="442">
        <f t="shared" si="21"/>
        <v>766.15887637576884</v>
      </c>
      <c r="G347" s="421">
        <v>99</v>
      </c>
      <c r="H347" s="442">
        <f t="shared" si="22"/>
        <v>131.43010080487613</v>
      </c>
      <c r="I347">
        <v>345</v>
      </c>
    </row>
    <row r="348" spans="1:9" x14ac:dyDescent="0.35">
      <c r="A348" s="420">
        <v>184</v>
      </c>
      <c r="B348" s="420" t="s">
        <v>322</v>
      </c>
      <c r="C348" s="420">
        <v>12</v>
      </c>
      <c r="D348" s="421">
        <v>21468</v>
      </c>
      <c r="E348" s="421">
        <v>106.666666666667</v>
      </c>
      <c r="F348" s="442">
        <f t="shared" si="21"/>
        <v>95.360109078275684</v>
      </c>
      <c r="G348" s="421">
        <v>37</v>
      </c>
      <c r="H348" s="442">
        <f t="shared" si="22"/>
        <v>49.120340704852701</v>
      </c>
      <c r="I348">
        <v>122</v>
      </c>
    </row>
    <row r="349" spans="1:9" x14ac:dyDescent="0.35">
      <c r="A349" s="420">
        <v>50</v>
      </c>
      <c r="B349" s="420" t="s">
        <v>375</v>
      </c>
      <c r="C349" s="420">
        <v>12</v>
      </c>
      <c r="D349" s="421">
        <v>23348</v>
      </c>
      <c r="E349" s="421">
        <v>281.66666666666703</v>
      </c>
      <c r="F349" s="442">
        <f t="shared" si="21"/>
        <v>251.81028803482127</v>
      </c>
      <c r="G349" s="421">
        <v>14</v>
      </c>
      <c r="H349" s="442">
        <f t="shared" si="22"/>
        <v>18.586074861295618</v>
      </c>
      <c r="I349">
        <v>109</v>
      </c>
    </row>
    <row r="350" spans="1:9" x14ac:dyDescent="0.35">
      <c r="G350" s="421"/>
      <c r="H350" s="442"/>
    </row>
    <row r="351" spans="1:9" x14ac:dyDescent="0.35">
      <c r="D351" s="424">
        <f>SUM(D5:D350)</f>
        <v>17590672</v>
      </c>
      <c r="E351" s="424">
        <f>SUM(E5:E350)</f>
        <v>406802.66666666698</v>
      </c>
      <c r="F351" s="444">
        <f>SUM(F5:F350)</f>
        <v>363682.00000000029</v>
      </c>
      <c r="G351" s="424">
        <f t="shared" ref="G351:I351" si="23">SUM(G5:G350)</f>
        <v>25594</v>
      </c>
      <c r="H351" s="444">
        <f t="shared" si="23"/>
        <v>33978</v>
      </c>
      <c r="I351" s="424">
        <f t="shared" si="23"/>
        <v>109737</v>
      </c>
    </row>
    <row r="353" spans="1:9" x14ac:dyDescent="0.35">
      <c r="E353" s="424">
        <v>363682</v>
      </c>
      <c r="F353" s="443"/>
      <c r="G353" s="424">
        <v>33978</v>
      </c>
      <c r="H353" s="443"/>
      <c r="I353" t="s">
        <v>845</v>
      </c>
    </row>
    <row r="354" spans="1:9" x14ac:dyDescent="0.35">
      <c r="E354" s="424">
        <f>+E353*'Hulpblad kenget'!C82</f>
        <v>358558.01565206225</v>
      </c>
      <c r="F354" s="443"/>
      <c r="G354" s="424">
        <f>+G353*'Hulpblad kenget'!C96</f>
        <v>40126.999999999898</v>
      </c>
      <c r="H354" s="443"/>
      <c r="I354" t="s">
        <v>848</v>
      </c>
    </row>
    <row r="355" spans="1:9" x14ac:dyDescent="0.35">
      <c r="E355" s="424"/>
      <c r="F355" s="443"/>
    </row>
    <row r="356" spans="1:9" x14ac:dyDescent="0.35">
      <c r="E356" s="424">
        <f>+E353/E351</f>
        <v>0.89400102260883174</v>
      </c>
      <c r="F356" s="443"/>
      <c r="G356" s="420">
        <f>+G353/G351</f>
        <v>1.3275767758068298</v>
      </c>
      <c r="I356" t="s">
        <v>846</v>
      </c>
    </row>
    <row r="359" spans="1:9" x14ac:dyDescent="0.35">
      <c r="A359" s="420">
        <v>501</v>
      </c>
      <c r="B359" s="420" t="s">
        <v>58</v>
      </c>
      <c r="C359" s="420">
        <v>8</v>
      </c>
      <c r="D359" s="421">
        <v>17704</v>
      </c>
      <c r="E359" s="421">
        <v>204.666666666667</v>
      </c>
      <c r="F359" s="442">
        <f>+E359*E$356</f>
        <v>182.97220929394121</v>
      </c>
      <c r="G359" s="421">
        <v>14</v>
      </c>
      <c r="H359" s="442">
        <f>+G359*G$356</f>
        <v>18.586074861295618</v>
      </c>
      <c r="I359">
        <v>59</v>
      </c>
    </row>
    <row r="360" spans="1:9" x14ac:dyDescent="0.35">
      <c r="A360" s="420">
        <v>530</v>
      </c>
      <c r="B360" s="420" t="s">
        <v>150</v>
      </c>
      <c r="C360" s="420">
        <v>8</v>
      </c>
      <c r="D360" s="421">
        <v>40574</v>
      </c>
      <c r="E360" s="421">
        <v>764.33333333333303</v>
      </c>
      <c r="F360" s="442">
        <f>+E360*E$356</f>
        <v>683.31478161401674</v>
      </c>
      <c r="G360" s="421">
        <v>34</v>
      </c>
      <c r="H360" s="442">
        <f>+G360*G$356</f>
        <v>45.13761037743221</v>
      </c>
      <c r="I360">
        <v>180</v>
      </c>
    </row>
    <row r="361" spans="1:9" x14ac:dyDescent="0.35">
      <c r="A361" s="420">
        <v>614</v>
      </c>
      <c r="B361" s="420" t="s">
        <v>359</v>
      </c>
      <c r="C361" s="420">
        <v>8</v>
      </c>
      <c r="D361" s="421">
        <v>14960</v>
      </c>
      <c r="E361" s="421">
        <v>110.333333333333</v>
      </c>
      <c r="F361" s="442">
        <f>+E361*E$356</f>
        <v>98.6381128278408</v>
      </c>
      <c r="G361" s="421">
        <v>15</v>
      </c>
      <c r="H361" s="442">
        <f>+G361*G$356</f>
        <v>19.913651637102447</v>
      </c>
      <c r="I361">
        <v>35</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6425A9-7E99-4092-8F4E-B38CAEE75F3A}">
  <sheetPr codeName="Blad21">
    <tabColor rgb="FF002060"/>
  </sheetPr>
  <dimension ref="A1:K87"/>
  <sheetViews>
    <sheetView topLeftCell="B1" zoomScale="80" zoomScaleNormal="80" workbookViewId="0">
      <selection activeCell="E3" sqref="E3:I3"/>
    </sheetView>
  </sheetViews>
  <sheetFormatPr defaultRowHeight="14.5" x14ac:dyDescent="0.35"/>
  <cols>
    <col min="1" max="1" width="2" customWidth="1"/>
    <col min="2" max="2" width="51.26953125" customWidth="1"/>
    <col min="3" max="3" width="7.1796875" customWidth="1"/>
    <col min="4" max="4" width="16.453125" style="554" bestFit="1" customWidth="1"/>
    <col min="5" max="5" width="14.6328125" style="554" customWidth="1"/>
    <col min="6" max="7" width="14.6328125" customWidth="1"/>
    <col min="8" max="9" width="15.90625" bestFit="1" customWidth="1"/>
    <col min="10" max="10" width="15.1796875" customWidth="1"/>
    <col min="11" max="11" width="12.6328125" bestFit="1" customWidth="1"/>
  </cols>
  <sheetData>
    <row r="1" spans="2:9" ht="18.5" x14ac:dyDescent="0.35">
      <c r="B1" s="572" t="s">
        <v>955</v>
      </c>
      <c r="C1" s="573"/>
      <c r="D1" s="573">
        <v>2022</v>
      </c>
      <c r="E1" s="573">
        <v>2023</v>
      </c>
      <c r="F1" s="573">
        <v>2024</v>
      </c>
      <c r="G1" s="573">
        <v>2025</v>
      </c>
      <c r="H1" s="573">
        <v>2026</v>
      </c>
      <c r="I1" s="573">
        <v>2027</v>
      </c>
    </row>
    <row r="2" spans="2:9" ht="15.5" x14ac:dyDescent="0.35">
      <c r="B2" s="492" t="s">
        <v>865</v>
      </c>
      <c r="C2" s="492"/>
      <c r="D2" s="492" t="s">
        <v>935</v>
      </c>
      <c r="E2" s="492" t="s">
        <v>857</v>
      </c>
      <c r="F2" s="492" t="s">
        <v>857</v>
      </c>
      <c r="G2" s="492" t="s">
        <v>857</v>
      </c>
      <c r="H2" s="492" t="s">
        <v>857</v>
      </c>
      <c r="I2" s="492" t="s">
        <v>857</v>
      </c>
    </row>
    <row r="3" spans="2:9" s="135" customFormat="1" ht="15.5" x14ac:dyDescent="0.35">
      <c r="B3" s="642" t="s">
        <v>952</v>
      </c>
      <c r="C3" s="605"/>
      <c r="D3" s="698" t="e">
        <f>+'2. Budget BUIG'!K14-'3. Budget LKS'!E16</f>
        <v>#N/A</v>
      </c>
      <c r="E3" s="707"/>
      <c r="F3" s="708"/>
      <c r="G3" s="708"/>
      <c r="H3" s="708"/>
      <c r="I3" s="708"/>
    </row>
    <row r="4" spans="2:9" s="135" customFormat="1" ht="15.5" x14ac:dyDescent="0.35">
      <c r="B4" s="642" t="s">
        <v>903</v>
      </c>
      <c r="C4" s="605"/>
      <c r="D4" s="698" t="e">
        <f>'3. Budget LKS'!E16</f>
        <v>#N/A</v>
      </c>
      <c r="E4" s="643"/>
      <c r="F4" s="643"/>
      <c r="G4" s="643"/>
      <c r="H4" s="643"/>
      <c r="I4" s="643"/>
    </row>
    <row r="5" spans="2:9" x14ac:dyDescent="0.35">
      <c r="B5" s="217" t="s">
        <v>908</v>
      </c>
      <c r="C5" s="217"/>
      <c r="D5" s="709"/>
      <c r="E5" s="587"/>
      <c r="F5" s="574"/>
      <c r="G5" s="574"/>
      <c r="H5" s="574"/>
      <c r="I5" s="574"/>
    </row>
    <row r="6" spans="2:9" x14ac:dyDescent="0.35">
      <c r="B6" s="217" t="s">
        <v>909</v>
      </c>
      <c r="C6" s="217"/>
      <c r="D6" s="709"/>
      <c r="E6" s="587"/>
      <c r="F6" s="574"/>
      <c r="G6" s="574"/>
      <c r="H6" s="574"/>
      <c r="I6" s="574"/>
    </row>
    <row r="7" spans="2:9" x14ac:dyDescent="0.35">
      <c r="B7" s="217" t="s">
        <v>934</v>
      </c>
      <c r="C7" s="217"/>
      <c r="D7" s="587"/>
      <c r="E7" s="707"/>
      <c r="F7" s="574"/>
      <c r="G7" s="574"/>
      <c r="H7" s="574"/>
      <c r="I7" s="574"/>
    </row>
    <row r="8" spans="2:9" x14ac:dyDescent="0.35">
      <c r="B8" s="217" t="s">
        <v>933</v>
      </c>
      <c r="C8" s="217"/>
      <c r="D8" s="587"/>
      <c r="E8" s="574">
        <f>IF(+E$9&gt;0,(+E19*12),0)</f>
        <v>0</v>
      </c>
      <c r="F8" s="574"/>
      <c r="G8" s="574"/>
      <c r="H8" s="574"/>
      <c r="I8" s="574"/>
    </row>
    <row r="9" spans="2:9" x14ac:dyDescent="0.35">
      <c r="B9" s="217" t="s">
        <v>951</v>
      </c>
      <c r="C9" s="217"/>
      <c r="D9" s="587"/>
      <c r="E9" s="710"/>
      <c r="F9" s="575"/>
      <c r="G9" s="575"/>
      <c r="H9" s="575"/>
      <c r="I9" s="575"/>
    </row>
    <row r="10" spans="2:9" x14ac:dyDescent="0.35">
      <c r="B10" s="217" t="s">
        <v>950</v>
      </c>
      <c r="C10" s="217"/>
      <c r="D10" s="587"/>
      <c r="E10" s="706" t="str">
        <f>IF((+$E9*$E8)&lt;$E7,"nee","ja")</f>
        <v>ja</v>
      </c>
      <c r="F10" s="587"/>
      <c r="G10" s="587"/>
      <c r="H10" s="587"/>
      <c r="I10" s="587"/>
    </row>
    <row r="11" spans="2:9" x14ac:dyDescent="0.35">
      <c r="B11" s="217" t="s">
        <v>939</v>
      </c>
      <c r="C11" s="217"/>
      <c r="D11" s="587"/>
      <c r="E11" s="711"/>
      <c r="F11" s="711"/>
      <c r="G11" s="711"/>
      <c r="H11" s="711"/>
      <c r="I11" s="711"/>
    </row>
    <row r="12" spans="2:9" x14ac:dyDescent="0.35">
      <c r="B12" s="217" t="s">
        <v>938</v>
      </c>
      <c r="C12" s="217"/>
      <c r="D12" s="587"/>
      <c r="E12" s="711"/>
      <c r="F12" s="711"/>
      <c r="G12" s="711"/>
      <c r="H12" s="711"/>
      <c r="I12" s="711"/>
    </row>
    <row r="13" spans="2:9" x14ac:dyDescent="0.35">
      <c r="B13" s="217" t="s">
        <v>853</v>
      </c>
      <c r="C13" s="217"/>
      <c r="D13" s="575"/>
      <c r="E13" s="712"/>
      <c r="F13" s="712"/>
      <c r="G13" s="712"/>
      <c r="H13" s="712"/>
      <c r="I13" s="712"/>
    </row>
    <row r="14" spans="2:9" x14ac:dyDescent="0.35">
      <c r="B14" s="217" t="s">
        <v>858</v>
      </c>
      <c r="C14" s="217"/>
      <c r="D14" s="712"/>
      <c r="E14" s="712"/>
      <c r="F14" s="712"/>
      <c r="G14" s="712"/>
      <c r="H14" s="712"/>
      <c r="I14" s="712"/>
    </row>
    <row r="15" spans="2:9" x14ac:dyDescent="0.35">
      <c r="B15" s="217" t="s">
        <v>859</v>
      </c>
      <c r="C15" s="217"/>
      <c r="D15" s="712"/>
      <c r="E15" s="710"/>
      <c r="F15" s="710"/>
      <c r="G15" s="710"/>
      <c r="H15" s="710"/>
      <c r="I15" s="710"/>
    </row>
    <row r="16" spans="2:9" hidden="1" x14ac:dyDescent="0.35">
      <c r="B16" t="s">
        <v>854</v>
      </c>
      <c r="D16" s="586">
        <v>1756.2</v>
      </c>
      <c r="E16" s="570">
        <v>1934.4</v>
      </c>
    </row>
    <row r="17" spans="1:10" hidden="1" x14ac:dyDescent="0.35">
      <c r="B17" t="s">
        <v>851</v>
      </c>
      <c r="C17" s="555">
        <v>0.08</v>
      </c>
      <c r="D17" s="563">
        <f>C17*D16</f>
        <v>140.49600000000001</v>
      </c>
      <c r="E17" s="563">
        <f>C17*E16</f>
        <v>154.75200000000001</v>
      </c>
      <c r="F17" t="s">
        <v>948</v>
      </c>
    </row>
    <row r="18" spans="1:10" hidden="1" x14ac:dyDescent="0.35">
      <c r="B18" t="s">
        <v>852</v>
      </c>
      <c r="C18" s="556">
        <v>0.23499999999999999</v>
      </c>
      <c r="D18" s="563">
        <f>C18*(D16+D17)</f>
        <v>445.72356000000002</v>
      </c>
      <c r="E18" s="563">
        <f>C18*(E16+E17)</f>
        <v>490.95071999999999</v>
      </c>
      <c r="F18" t="s">
        <v>949</v>
      </c>
    </row>
    <row r="19" spans="1:10" hidden="1" x14ac:dyDescent="0.35">
      <c r="B19" t="s">
        <v>850</v>
      </c>
      <c r="D19" s="563">
        <f>SUM(D16:D18)</f>
        <v>2342.4195600000003</v>
      </c>
      <c r="E19" s="563">
        <f>SUM(E16:E18)</f>
        <v>2580.1027199999999</v>
      </c>
    </row>
    <row r="20" spans="1:10" hidden="1" x14ac:dyDescent="0.35">
      <c r="B20" t="s">
        <v>856</v>
      </c>
      <c r="D20" s="563">
        <f>+D19*E9</f>
        <v>0</v>
      </c>
      <c r="E20" s="563">
        <f>+E19*E9</f>
        <v>0</v>
      </c>
    </row>
    <row r="21" spans="1:10" hidden="1" x14ac:dyDescent="0.35">
      <c r="B21" t="s">
        <v>855</v>
      </c>
      <c r="D21" s="563">
        <f>12*D20</f>
        <v>0</v>
      </c>
      <c r="E21" s="563">
        <f>12*E20</f>
        <v>0</v>
      </c>
    </row>
    <row r="22" spans="1:10" x14ac:dyDescent="0.35">
      <c r="D22" s="563"/>
      <c r="E22" s="563"/>
    </row>
    <row r="23" spans="1:10" ht="15.5" x14ac:dyDescent="0.35">
      <c r="B23" s="597" t="s">
        <v>883</v>
      </c>
      <c r="D23" s="563"/>
      <c r="E23" s="563"/>
    </row>
    <row r="24" spans="1:10" ht="15.5" x14ac:dyDescent="0.35">
      <c r="B24" s="492" t="s">
        <v>863</v>
      </c>
      <c r="C24" s="492"/>
      <c r="D24" s="492">
        <v>2022</v>
      </c>
      <c r="E24" s="492">
        <v>2023</v>
      </c>
      <c r="F24" s="492">
        <v>2024</v>
      </c>
      <c r="G24" s="492">
        <v>2025</v>
      </c>
      <c r="H24" s="492">
        <v>2026</v>
      </c>
      <c r="I24" s="492">
        <v>2027</v>
      </c>
    </row>
    <row r="25" spans="1:10" x14ac:dyDescent="0.35">
      <c r="A25" s="145"/>
      <c r="B25" s="217" t="s">
        <v>862</v>
      </c>
      <c r="C25" s="217"/>
      <c r="D25" s="582" t="e">
        <f>+D4/D6</f>
        <v>#N/A</v>
      </c>
      <c r="E25" s="582">
        <f>MROUND((1-E13)*$E21,100)</f>
        <v>0</v>
      </c>
      <c r="F25" s="582">
        <f>MROUND((1-F13)*$E21,100)</f>
        <v>0</v>
      </c>
      <c r="G25" s="582">
        <f>MROUND((1-G13)*$E21,100)</f>
        <v>0</v>
      </c>
      <c r="H25" s="582">
        <f>MROUND((1-H13)*$E21,100)</f>
        <v>0</v>
      </c>
      <c r="I25" s="582">
        <f>MROUND((1-I13)*$E21,100)</f>
        <v>0</v>
      </c>
    </row>
    <row r="26" spans="1:10" x14ac:dyDescent="0.35">
      <c r="A26" s="145"/>
      <c r="B26" s="217" t="s">
        <v>861</v>
      </c>
      <c r="C26" s="217"/>
      <c r="D26" s="582" t="e">
        <f>(+D3/D5)-D25</f>
        <v>#N/A</v>
      </c>
      <c r="E26" s="582">
        <f>($E7-E25)</f>
        <v>0</v>
      </c>
      <c r="F26" s="582">
        <f>($E7-F25)</f>
        <v>0</v>
      </c>
      <c r="G26" s="582">
        <f>($E7-G25)</f>
        <v>0</v>
      </c>
      <c r="H26" s="582">
        <f>($E7-H25)</f>
        <v>0</v>
      </c>
      <c r="I26" s="582">
        <f>($E7-I25)</f>
        <v>0</v>
      </c>
    </row>
    <row r="27" spans="1:10" x14ac:dyDescent="0.35">
      <c r="A27" s="145"/>
      <c r="B27" s="557"/>
      <c r="C27" s="560"/>
      <c r="D27" s="558"/>
      <c r="E27" s="559"/>
      <c r="F27" s="560"/>
      <c r="G27" s="560"/>
      <c r="H27" s="560"/>
      <c r="I27" s="560"/>
    </row>
    <row r="28" spans="1:10" ht="15.5" x14ac:dyDescent="0.35">
      <c r="A28" s="145"/>
      <c r="B28" s="492" t="s">
        <v>864</v>
      </c>
      <c r="C28" s="492"/>
      <c r="D28" s="492">
        <v>2022</v>
      </c>
      <c r="E28" s="492">
        <v>2023</v>
      </c>
      <c r="F28" s="492">
        <v>2024</v>
      </c>
      <c r="G28" s="492">
        <v>2025</v>
      </c>
      <c r="H28" s="492">
        <v>2026</v>
      </c>
      <c r="I28" s="492">
        <v>2027</v>
      </c>
    </row>
    <row r="29" spans="1:10" x14ac:dyDescent="0.35">
      <c r="A29" s="145"/>
      <c r="B29" s="217" t="s">
        <v>918</v>
      </c>
      <c r="C29" s="217"/>
      <c r="D29" s="577"/>
      <c r="E29" s="577">
        <f>+D34</f>
        <v>0</v>
      </c>
      <c r="F29" s="578">
        <f>+E34</f>
        <v>0</v>
      </c>
      <c r="G29" s="578">
        <f t="shared" ref="G29:I29" si="0">+F34</f>
        <v>0</v>
      </c>
      <c r="H29" s="578">
        <f t="shared" si="0"/>
        <v>0</v>
      </c>
      <c r="I29" s="578">
        <f t="shared" si="0"/>
        <v>0</v>
      </c>
    </row>
    <row r="30" spans="1:10" x14ac:dyDescent="0.35">
      <c r="A30" s="145"/>
      <c r="B30" s="217" t="s">
        <v>915</v>
      </c>
      <c r="C30" s="217"/>
      <c r="D30" s="577"/>
      <c r="E30" s="577">
        <f>+E11+E12</f>
        <v>0</v>
      </c>
      <c r="F30" s="577">
        <f>+F11+F12</f>
        <v>0</v>
      </c>
      <c r="G30" s="577">
        <f>+G11+G12</f>
        <v>0</v>
      </c>
      <c r="H30" s="577">
        <f>+H11+H12</f>
        <v>0</v>
      </c>
      <c r="I30" s="577">
        <f>+I11+I12</f>
        <v>0</v>
      </c>
    </row>
    <row r="31" spans="1:10" x14ac:dyDescent="0.35">
      <c r="A31" s="145"/>
      <c r="B31" s="217" t="s">
        <v>860</v>
      </c>
      <c r="C31" s="217"/>
      <c r="D31" s="577"/>
      <c r="E31" s="577"/>
      <c r="F31" s="577"/>
      <c r="G31" s="577"/>
      <c r="H31" s="577"/>
      <c r="I31" s="577"/>
    </row>
    <row r="32" spans="1:10" x14ac:dyDescent="0.35">
      <c r="A32" s="145"/>
      <c r="B32" s="217" t="s">
        <v>916</v>
      </c>
      <c r="C32" s="217"/>
      <c r="D32" s="577"/>
      <c r="E32" s="577">
        <f>E29*D15</f>
        <v>0</v>
      </c>
      <c r="F32" s="577">
        <f>E34*E15</f>
        <v>0</v>
      </c>
      <c r="G32" s="577">
        <f>F34*F15</f>
        <v>0</v>
      </c>
      <c r="H32" s="577">
        <f>G34*G15</f>
        <v>0</v>
      </c>
      <c r="I32" s="577">
        <f>H34*H15</f>
        <v>0</v>
      </c>
      <c r="J32" s="561"/>
    </row>
    <row r="33" spans="1:11" x14ac:dyDescent="0.35">
      <c r="B33" s="217" t="s">
        <v>917</v>
      </c>
      <c r="C33" s="217"/>
      <c r="D33" s="577"/>
      <c r="E33" s="577">
        <f>(E29-D35)*D14</f>
        <v>0</v>
      </c>
      <c r="F33" s="577">
        <f>(F29-E35)*E14</f>
        <v>0</v>
      </c>
      <c r="G33" s="577">
        <f>(G29-F35)*F14</f>
        <v>0</v>
      </c>
      <c r="H33" s="577">
        <f>(H29-G35)*G14</f>
        <v>0</v>
      </c>
      <c r="I33" s="577">
        <f>(I29-H35)*H14</f>
        <v>0</v>
      </c>
    </row>
    <row r="34" spans="1:11" x14ac:dyDescent="0.35">
      <c r="A34" s="145"/>
      <c r="B34" s="580" t="s">
        <v>937</v>
      </c>
      <c r="C34" s="580"/>
      <c r="D34" s="581">
        <f>+D6</f>
        <v>0</v>
      </c>
      <c r="E34" s="581">
        <f t="shared" ref="E34:I34" si="1">+E29+E30-E32-E33</f>
        <v>0</v>
      </c>
      <c r="F34" s="581">
        <f t="shared" si="1"/>
        <v>0</v>
      </c>
      <c r="G34" s="581">
        <f t="shared" si="1"/>
        <v>0</v>
      </c>
      <c r="H34" s="581">
        <f t="shared" si="1"/>
        <v>0</v>
      </c>
      <c r="I34" s="581">
        <f t="shared" si="1"/>
        <v>0</v>
      </c>
      <c r="J34" s="561"/>
    </row>
    <row r="35" spans="1:11" x14ac:dyDescent="0.35">
      <c r="A35" s="145"/>
      <c r="B35" s="580" t="s">
        <v>936</v>
      </c>
      <c r="C35" s="580"/>
      <c r="D35" s="581"/>
      <c r="E35" s="581">
        <f>+E11</f>
        <v>0</v>
      </c>
      <c r="F35" s="581">
        <f>+E35-(F15*E35)+F11</f>
        <v>0</v>
      </c>
      <c r="G35" s="581">
        <f>+F35-(G15*F35)+G11</f>
        <v>0</v>
      </c>
      <c r="H35" s="581">
        <f>+G35-(H15*G35)+H11</f>
        <v>0</v>
      </c>
      <c r="I35" s="581">
        <f>+H35-(I15*H35)+I11</f>
        <v>0</v>
      </c>
      <c r="J35" s="561"/>
    </row>
    <row r="36" spans="1:11" x14ac:dyDescent="0.35">
      <c r="A36" s="145"/>
      <c r="B36" s="580" t="s">
        <v>919</v>
      </c>
      <c r="C36" s="580"/>
      <c r="D36" s="581" t="e">
        <f>+'Hulpblad kenget'!B97</f>
        <v>#N/A</v>
      </c>
      <c r="E36" s="581" t="e">
        <f>+'Hulpblad kenget'!C97</f>
        <v>#N/A</v>
      </c>
      <c r="F36" s="581" t="e">
        <f>+'Hulpblad kenget'!D97</f>
        <v>#N/A</v>
      </c>
      <c r="G36" s="581" t="e">
        <f>+'Hulpblad kenget'!E97</f>
        <v>#N/A</v>
      </c>
      <c r="H36" s="581" t="e">
        <f>+'Hulpblad kenget'!F97</f>
        <v>#N/A</v>
      </c>
      <c r="I36" s="581" t="e">
        <f>+'Hulpblad kenget'!G97</f>
        <v>#N/A</v>
      </c>
      <c r="J36" s="561"/>
    </row>
    <row r="37" spans="1:11" x14ac:dyDescent="0.35">
      <c r="A37" s="145"/>
      <c r="E37" s="579"/>
      <c r="F37" s="579"/>
      <c r="G37" s="579"/>
      <c r="H37" s="579"/>
      <c r="I37" s="579"/>
      <c r="J37" s="561"/>
    </row>
    <row r="38" spans="1:11" ht="15.5" x14ac:dyDescent="0.35">
      <c r="A38" s="145"/>
      <c r="B38" s="576" t="s">
        <v>880</v>
      </c>
      <c r="C38" s="576"/>
      <c r="D38" s="576">
        <v>2022</v>
      </c>
      <c r="E38" s="576">
        <v>2023</v>
      </c>
      <c r="F38" s="576">
        <v>2024</v>
      </c>
      <c r="G38" s="576">
        <v>2025</v>
      </c>
      <c r="H38" s="576">
        <v>2026</v>
      </c>
      <c r="I38" s="576">
        <v>2027</v>
      </c>
      <c r="J38" s="561"/>
    </row>
    <row r="39" spans="1:11" ht="15.5" x14ac:dyDescent="0.35">
      <c r="A39" s="145"/>
      <c r="B39" s="606" t="s">
        <v>914</v>
      </c>
      <c r="C39" s="604"/>
      <c r="D39" s="604"/>
      <c r="E39" s="604"/>
      <c r="F39" s="604"/>
      <c r="G39" s="604"/>
      <c r="H39" s="604"/>
      <c r="I39" s="604"/>
      <c r="J39" s="561"/>
    </row>
    <row r="40" spans="1:11" x14ac:dyDescent="0.35">
      <c r="A40" s="145"/>
      <c r="B40" s="217" t="s">
        <v>901</v>
      </c>
      <c r="C40" s="217"/>
      <c r="D40" s="582"/>
      <c r="E40" s="582">
        <f>MROUND((+E34-E35)*E26,1000)</f>
        <v>0</v>
      </c>
      <c r="F40" s="582">
        <f>MROUND((+F34-F35)*F26,1000)</f>
        <v>0</v>
      </c>
      <c r="G40" s="582">
        <f t="shared" ref="G40:I40" si="2">MROUND((+G34-G35)*G26,1000)</f>
        <v>0</v>
      </c>
      <c r="H40" s="582">
        <f t="shared" si="2"/>
        <v>0</v>
      </c>
      <c r="I40" s="582">
        <f t="shared" si="2"/>
        <v>0</v>
      </c>
      <c r="J40" s="562"/>
      <c r="K40" s="563"/>
    </row>
    <row r="41" spans="1:11" x14ac:dyDescent="0.35">
      <c r="A41" s="145"/>
      <c r="B41" s="217" t="s">
        <v>899</v>
      </c>
      <c r="C41" s="217"/>
      <c r="D41" s="427"/>
      <c r="E41" s="427">
        <f>MROUND((E32-(E15*D35))*E25,1000)</f>
        <v>0</v>
      </c>
      <c r="F41" s="427">
        <f>MROUND((F32-(F15*E35))*F25,1000)</f>
        <v>0</v>
      </c>
      <c r="G41" s="427">
        <f>MROUND((G32-(G15*F35))*G25,1000)</f>
        <v>0</v>
      </c>
      <c r="H41" s="427">
        <f>MROUND((H32-(H15*G35))*H25,1000)</f>
        <v>0</v>
      </c>
      <c r="I41" s="427">
        <f>MROUND((I32-(I15*H35))*I25,1000)</f>
        <v>0</v>
      </c>
      <c r="J41" s="563"/>
      <c r="K41" s="563"/>
    </row>
    <row r="42" spans="1:11" x14ac:dyDescent="0.35">
      <c r="A42" s="145"/>
      <c r="B42" s="217" t="s">
        <v>900</v>
      </c>
      <c r="C42" s="217"/>
      <c r="D42" s="584"/>
      <c r="E42" s="584">
        <f>-MROUND(E33*E26,1000)</f>
        <v>0</v>
      </c>
      <c r="F42" s="584">
        <f>-MROUND(F33*F26,1000)</f>
        <v>0</v>
      </c>
      <c r="G42" s="584">
        <f t="shared" ref="G42:I42" si="3">-MROUND(G33*G26,1000)</f>
        <v>0</v>
      </c>
      <c r="H42" s="584">
        <f t="shared" si="3"/>
        <v>0</v>
      </c>
      <c r="I42" s="584">
        <f t="shared" si="3"/>
        <v>0</v>
      </c>
      <c r="K42" s="563"/>
    </row>
    <row r="43" spans="1:11" x14ac:dyDescent="0.35">
      <c r="A43" s="145"/>
      <c r="B43" s="217" t="s">
        <v>896</v>
      </c>
      <c r="C43" s="217"/>
      <c r="D43" s="637"/>
      <c r="E43" s="637">
        <f t="shared" ref="E43:I43" si="4">SUM(E40:E42)</f>
        <v>0</v>
      </c>
      <c r="F43" s="637">
        <f t="shared" si="4"/>
        <v>0</v>
      </c>
      <c r="G43" s="637">
        <f t="shared" si="4"/>
        <v>0</v>
      </c>
      <c r="H43" s="637">
        <f t="shared" si="4"/>
        <v>0</v>
      </c>
      <c r="I43" s="637">
        <f t="shared" si="4"/>
        <v>0</v>
      </c>
    </row>
    <row r="44" spans="1:11" ht="15.5" x14ac:dyDescent="0.35">
      <c r="A44" s="145"/>
      <c r="B44" s="496" t="s">
        <v>878</v>
      </c>
      <c r="C44" s="227"/>
      <c r="D44" s="585"/>
      <c r="E44" s="585"/>
      <c r="F44" s="585"/>
      <c r="G44" s="585"/>
      <c r="H44" s="585"/>
      <c r="I44" s="585"/>
      <c r="J44" s="564"/>
    </row>
    <row r="45" spans="1:11" x14ac:dyDescent="0.35">
      <c r="A45" s="145"/>
      <c r="B45" s="217" t="s">
        <v>881</v>
      </c>
      <c r="C45" s="227"/>
      <c r="D45" s="585"/>
      <c r="E45" s="427" t="e">
        <f>+'3. Budget LKS'!D35</f>
        <v>#N/A</v>
      </c>
      <c r="F45" s="427" t="e">
        <f>+'3. Budget LKS'!E35</f>
        <v>#N/A</v>
      </c>
      <c r="G45" s="427" t="e">
        <f>+'3. Budget LKS'!F35</f>
        <v>#N/A</v>
      </c>
      <c r="H45" s="427" t="e">
        <f>+'3. Budget LKS'!G35</f>
        <v>#N/A</v>
      </c>
      <c r="I45" s="427" t="e">
        <f>+'3. Budget LKS'!H35</f>
        <v>#N/A</v>
      </c>
      <c r="J45" s="564"/>
    </row>
    <row r="46" spans="1:11" x14ac:dyDescent="0.35">
      <c r="A46" s="145"/>
      <c r="B46" s="227" t="s">
        <v>882</v>
      </c>
      <c r="C46" s="227"/>
      <c r="D46" s="585"/>
      <c r="E46" s="427"/>
      <c r="F46" s="427"/>
      <c r="G46" s="427"/>
      <c r="H46" s="427"/>
      <c r="I46" s="427"/>
      <c r="J46" s="564"/>
    </row>
    <row r="47" spans="1:11" x14ac:dyDescent="0.35">
      <c r="A47" s="145"/>
      <c r="B47" s="217" t="s">
        <v>23</v>
      </c>
      <c r="C47" s="227"/>
      <c r="D47" s="427"/>
      <c r="E47" s="427" t="e">
        <f t="shared" ref="E47:I47" si="5">SUM(E43:E46)</f>
        <v>#N/A</v>
      </c>
      <c r="F47" s="427" t="e">
        <f t="shared" si="5"/>
        <v>#N/A</v>
      </c>
      <c r="G47" s="427" t="e">
        <f t="shared" si="5"/>
        <v>#N/A</v>
      </c>
      <c r="H47" s="427" t="e">
        <f t="shared" si="5"/>
        <v>#N/A</v>
      </c>
      <c r="I47" s="427" t="e">
        <f t="shared" si="5"/>
        <v>#N/A</v>
      </c>
      <c r="J47" s="564"/>
    </row>
    <row r="48" spans="1:11" x14ac:dyDescent="0.35">
      <c r="A48" s="145"/>
      <c r="B48" s="217" t="s">
        <v>879</v>
      </c>
      <c r="C48" s="227"/>
      <c r="D48" s="427"/>
      <c r="E48" s="427" t="e">
        <f>+E47+D48</f>
        <v>#N/A</v>
      </c>
      <c r="F48" s="427" t="e">
        <f t="shared" ref="F48:I48" si="6">+F47+E48</f>
        <v>#N/A</v>
      </c>
      <c r="G48" s="427" t="e">
        <f t="shared" si="6"/>
        <v>#N/A</v>
      </c>
      <c r="H48" s="427" t="e">
        <f t="shared" si="6"/>
        <v>#N/A</v>
      </c>
      <c r="I48" s="427" t="e">
        <f t="shared" si="6"/>
        <v>#N/A</v>
      </c>
      <c r="J48" s="564"/>
    </row>
    <row r="49" spans="1:11" x14ac:dyDescent="0.35">
      <c r="A49" s="145"/>
      <c r="B49" s="34"/>
      <c r="C49" s="34"/>
      <c r="D49" s="571"/>
      <c r="E49" s="571"/>
      <c r="F49" s="564"/>
      <c r="G49" s="564"/>
      <c r="H49" s="564"/>
      <c r="I49" s="564"/>
      <c r="J49" s="564"/>
    </row>
    <row r="50" spans="1:11" ht="15.5" x14ac:dyDescent="0.35">
      <c r="A50" s="145"/>
      <c r="B50" s="576" t="s">
        <v>903</v>
      </c>
      <c r="C50" s="576"/>
      <c r="D50" s="576">
        <v>2022</v>
      </c>
      <c r="E50" s="576">
        <v>2023</v>
      </c>
      <c r="F50" s="576">
        <v>2024</v>
      </c>
      <c r="G50" s="576">
        <v>2025</v>
      </c>
      <c r="H50" s="576">
        <v>2026</v>
      </c>
      <c r="I50" s="576">
        <v>2027</v>
      </c>
      <c r="J50" s="564"/>
    </row>
    <row r="51" spans="1:11" x14ac:dyDescent="0.35">
      <c r="A51" s="145"/>
      <c r="B51" s="217" t="s">
        <v>805</v>
      </c>
      <c r="C51" s="217"/>
      <c r="D51" s="583" t="e">
        <f>+D4</f>
        <v>#N/A</v>
      </c>
      <c r="E51" s="583">
        <f>MROUND((+E29+E34)/2*E25,1000)</f>
        <v>0</v>
      </c>
      <c r="F51" s="583">
        <f>MROUND((+F29+F34)/2*F25,1000)</f>
        <v>0</v>
      </c>
      <c r="G51" s="583">
        <f>MROUND((+G29+G34)/2*G25,1000)</f>
        <v>0</v>
      </c>
      <c r="H51" s="583">
        <f>MROUND((+H29+H34)/2*H25,1000)</f>
        <v>0</v>
      </c>
      <c r="I51" s="583">
        <f>MROUND((+I29+I34)/2*I25,1000)</f>
        <v>0</v>
      </c>
      <c r="J51" s="564"/>
      <c r="K51" s="673"/>
    </row>
    <row r="52" spans="1:11" x14ac:dyDescent="0.35">
      <c r="A52" s="145"/>
      <c r="B52" s="34"/>
      <c r="C52" s="34"/>
      <c r="D52" s="571"/>
      <c r="E52" s="571"/>
      <c r="F52" s="564"/>
      <c r="G52" s="564"/>
      <c r="H52" s="564"/>
      <c r="I52" s="564"/>
      <c r="J52" s="564"/>
    </row>
    <row r="53" spans="1:11" ht="15.5" x14ac:dyDescent="0.35">
      <c r="A53" s="145"/>
      <c r="B53" s="576" t="s">
        <v>885</v>
      </c>
      <c r="C53" s="576"/>
      <c r="D53" s="576">
        <v>2022</v>
      </c>
      <c r="E53" s="576">
        <v>2023</v>
      </c>
      <c r="F53" s="576">
        <v>2024</v>
      </c>
      <c r="G53" s="576">
        <v>2025</v>
      </c>
      <c r="H53" s="576">
        <v>2026</v>
      </c>
      <c r="I53" s="576">
        <v>2027</v>
      </c>
      <c r="J53" s="564"/>
    </row>
    <row r="54" spans="1:11" x14ac:dyDescent="0.35">
      <c r="B54" s="217" t="s">
        <v>946</v>
      </c>
      <c r="C54" s="217"/>
      <c r="D54" s="583">
        <f>+'3. Budget LKS'!E14</f>
        <v>308315854</v>
      </c>
      <c r="E54" s="583">
        <f>$D54*'Hulpblad kenget'!C96</f>
        <v>364111786.25751865</v>
      </c>
      <c r="F54" s="583">
        <f>$D54*'Hulpblad kenget'!D96</f>
        <v>419916792.49979526</v>
      </c>
      <c r="G54" s="583">
        <f>$D54*'Hulpblad kenget'!E96</f>
        <v>475712724.75731391</v>
      </c>
      <c r="H54" s="583">
        <f>$D54*'Hulpblad kenget'!F96</f>
        <v>505711318.35681802</v>
      </c>
      <c r="I54" s="583">
        <f>$D54*'Hulpblad kenget'!G96</f>
        <v>535700837.97157037</v>
      </c>
    </row>
    <row r="55" spans="1:11" x14ac:dyDescent="0.35">
      <c r="B55" s="217" t="s">
        <v>877</v>
      </c>
      <c r="C55" s="217"/>
      <c r="D55" s="583" t="e">
        <f t="shared" ref="D55:I55" si="7">+D51</f>
        <v>#N/A</v>
      </c>
      <c r="E55" s="583">
        <f t="shared" si="7"/>
        <v>0</v>
      </c>
      <c r="F55" s="583">
        <f t="shared" si="7"/>
        <v>0</v>
      </c>
      <c r="G55" s="583">
        <f t="shared" si="7"/>
        <v>0</v>
      </c>
      <c r="H55" s="583">
        <f t="shared" si="7"/>
        <v>0</v>
      </c>
      <c r="I55" s="583">
        <f t="shared" si="7"/>
        <v>0</v>
      </c>
    </row>
    <row r="56" spans="1:11" x14ac:dyDescent="0.35">
      <c r="B56" s="227" t="s">
        <v>902</v>
      </c>
      <c r="C56" s="227"/>
      <c r="D56" s="607" t="e">
        <f>+'3. Budget LKS'!D17</f>
        <v>#N/A</v>
      </c>
      <c r="E56" s="607" t="e">
        <f>+D55/D54</f>
        <v>#N/A</v>
      </c>
      <c r="F56" s="607">
        <f>+E55/E54</f>
        <v>0</v>
      </c>
      <c r="G56" s="607">
        <f t="shared" ref="G56:I56" si="8">+F55/F54</f>
        <v>0</v>
      </c>
      <c r="H56" s="607">
        <f t="shared" si="8"/>
        <v>0</v>
      </c>
      <c r="I56" s="607">
        <f t="shared" si="8"/>
        <v>0</v>
      </c>
    </row>
    <row r="58" spans="1:11" ht="15.5" x14ac:dyDescent="0.35">
      <c r="B58" s="576" t="s">
        <v>904</v>
      </c>
      <c r="C58" s="576"/>
      <c r="D58" s="576">
        <v>2022</v>
      </c>
      <c r="E58" s="576">
        <v>2023</v>
      </c>
      <c r="F58" s="576">
        <v>2024</v>
      </c>
      <c r="G58" s="576">
        <v>2025</v>
      </c>
      <c r="H58" s="576">
        <v>2026</v>
      </c>
      <c r="I58" s="576">
        <v>2027</v>
      </c>
    </row>
    <row r="59" spans="1:11" x14ac:dyDescent="0.35">
      <c r="B59" s="217" t="s">
        <v>905</v>
      </c>
      <c r="C59" s="217"/>
      <c r="D59" s="644" t="e">
        <f t="shared" ref="D59:I59" si="9">+D3</f>
        <v>#N/A</v>
      </c>
      <c r="E59" s="644">
        <f t="shared" si="9"/>
        <v>0</v>
      </c>
      <c r="F59" s="644">
        <f t="shared" si="9"/>
        <v>0</v>
      </c>
      <c r="G59" s="644">
        <f t="shared" si="9"/>
        <v>0</v>
      </c>
      <c r="H59" s="644">
        <f t="shared" si="9"/>
        <v>0</v>
      </c>
      <c r="I59" s="644">
        <f t="shared" si="9"/>
        <v>0</v>
      </c>
    </row>
    <row r="60" spans="1:11" x14ac:dyDescent="0.35">
      <c r="B60" s="217" t="s">
        <v>906</v>
      </c>
      <c r="C60" s="217"/>
      <c r="D60" s="583"/>
      <c r="E60" s="583">
        <f>+E40+E42</f>
        <v>0</v>
      </c>
      <c r="F60" s="583">
        <f t="shared" ref="F60:I60" si="10">+F40+F42</f>
        <v>0</v>
      </c>
      <c r="G60" s="583">
        <f t="shared" si="10"/>
        <v>0</v>
      </c>
      <c r="H60" s="583">
        <f t="shared" si="10"/>
        <v>0</v>
      </c>
      <c r="I60" s="583">
        <f t="shared" si="10"/>
        <v>0</v>
      </c>
    </row>
    <row r="61" spans="1:11" x14ac:dyDescent="0.35">
      <c r="B61" s="217" t="s">
        <v>907</v>
      </c>
      <c r="C61" s="217"/>
      <c r="D61" s="583" t="e">
        <f>+D59-D60</f>
        <v>#N/A</v>
      </c>
      <c r="E61" s="583">
        <f t="shared" ref="E61:I61" si="11">+E59-E60</f>
        <v>0</v>
      </c>
      <c r="F61" s="583">
        <f t="shared" si="11"/>
        <v>0</v>
      </c>
      <c r="G61" s="583">
        <f t="shared" si="11"/>
        <v>0</v>
      </c>
      <c r="H61" s="583">
        <f t="shared" si="11"/>
        <v>0</v>
      </c>
      <c r="I61" s="583">
        <f t="shared" si="11"/>
        <v>0</v>
      </c>
    </row>
    <row r="73" spans="2:8" x14ac:dyDescent="0.35">
      <c r="B73" s="414"/>
      <c r="C73" s="414"/>
      <c r="D73" s="414"/>
      <c r="E73" s="414"/>
      <c r="F73" s="414"/>
      <c r="G73" s="414"/>
      <c r="H73" s="414"/>
    </row>
    <row r="74" spans="2:8" x14ac:dyDescent="0.35">
      <c r="B74" s="565"/>
      <c r="C74" s="565"/>
      <c r="D74" s="566"/>
      <c r="E74" s="566"/>
      <c r="F74" s="566"/>
      <c r="G74" s="566"/>
      <c r="H74" s="566"/>
    </row>
    <row r="77" spans="2:8" x14ac:dyDescent="0.35">
      <c r="B77" s="567"/>
      <c r="C77" s="567"/>
      <c r="D77" s="568"/>
      <c r="E77" s="567"/>
      <c r="F77" s="568"/>
      <c r="G77" s="567"/>
      <c r="H77" s="568"/>
    </row>
    <row r="78" spans="2:8" x14ac:dyDescent="0.35">
      <c r="B78" s="414"/>
      <c r="C78" s="414"/>
      <c r="D78" s="699"/>
      <c r="E78" s="700"/>
      <c r="F78" s="414"/>
      <c r="G78" s="414"/>
      <c r="H78" s="414"/>
    </row>
    <row r="79" spans="2:8" x14ac:dyDescent="0.35">
      <c r="B79" s="569"/>
      <c r="C79" s="569"/>
      <c r="E79" s="701"/>
      <c r="F79" s="569"/>
      <c r="G79" s="569"/>
      <c r="H79" s="569"/>
    </row>
    <row r="80" spans="2:8" x14ac:dyDescent="0.35">
      <c r="B80" s="569"/>
      <c r="C80" s="569"/>
      <c r="E80" s="701"/>
      <c r="F80" s="569"/>
      <c r="G80" s="569"/>
      <c r="H80" s="569"/>
    </row>
    <row r="81" spans="2:8" x14ac:dyDescent="0.35">
      <c r="B81" s="409"/>
      <c r="C81" s="409"/>
      <c r="F81" s="409"/>
      <c r="G81" s="409"/>
      <c r="H81" s="409"/>
    </row>
    <row r="82" spans="2:8" x14ac:dyDescent="0.35">
      <c r="B82" s="565"/>
      <c r="C82" s="565"/>
      <c r="D82" s="702"/>
      <c r="E82" s="700"/>
      <c r="F82" s="565"/>
      <c r="G82" s="565"/>
      <c r="H82" s="565"/>
    </row>
    <row r="83" spans="2:8" x14ac:dyDescent="0.35">
      <c r="B83" s="565"/>
      <c r="C83" s="565"/>
      <c r="E83" s="701"/>
      <c r="F83" s="565"/>
      <c r="G83" s="565"/>
      <c r="H83" s="565"/>
    </row>
    <row r="84" spans="2:8" x14ac:dyDescent="0.35">
      <c r="B84" s="565"/>
      <c r="C84" s="565"/>
      <c r="E84" s="701"/>
      <c r="F84" s="565"/>
      <c r="G84" s="565"/>
      <c r="H84" s="565"/>
    </row>
    <row r="85" spans="2:8" x14ac:dyDescent="0.35">
      <c r="B85" s="565"/>
      <c r="C85" s="565"/>
      <c r="D85" s="703"/>
      <c r="E85" s="703"/>
      <c r="F85" s="565"/>
      <c r="G85" s="565"/>
      <c r="H85" s="565"/>
    </row>
    <row r="87" spans="2:8" x14ac:dyDescent="0.35">
      <c r="D87" s="702"/>
      <c r="E87" s="564"/>
    </row>
  </sheetData>
  <sheetProtection algorithmName="SHA-512" hashValue="7d8EOGfldq5dBmOhcQ/PK7BKtxl26AwG81RUk5nP8Ksn+vyMfI5vr+LYTYwzi7ahavm+ixceR9SsU888JdBYjQ==" saltValue="RAvvAhQolrAcLNV2PkG/Kw==" spinCount="100000" sheet="1" objects="1" scenarios="1" selectLockedCells="1"/>
  <conditionalFormatting sqref="D45:I45">
    <cfRule type="cellIs" dxfId="10" priority="9" operator="lessThan">
      <formula>0</formula>
    </cfRule>
    <cfRule type="cellIs" dxfId="9" priority="10" operator="lessThan">
      <formula>0</formula>
    </cfRule>
    <cfRule type="cellIs" dxfId="8" priority="11" operator="lessThan">
      <formula>0</formula>
    </cfRule>
  </conditionalFormatting>
  <conditionalFormatting sqref="D47:I48">
    <cfRule type="cellIs" dxfId="7" priority="8" operator="lessThan">
      <formula>0</formula>
    </cfRule>
  </conditionalFormatting>
  <conditionalFormatting sqref="D40:I42">
    <cfRule type="cellIs" dxfId="6" priority="7" operator="lessThan">
      <formula>0</formula>
    </cfRule>
  </conditionalFormatting>
  <conditionalFormatting sqref="D43:I43">
    <cfRule type="cellIs" dxfId="5" priority="5" operator="lessThan">
      <formula>0</formula>
    </cfRule>
    <cfRule type="cellIs" dxfId="4" priority="6" operator="lessThan">
      <formula>0</formula>
    </cfRule>
  </conditionalFormatting>
  <conditionalFormatting sqref="E10:I10">
    <cfRule type="cellIs" dxfId="3" priority="1" operator="equal">
      <formula>$F$18</formula>
    </cfRule>
    <cfRule type="cellIs" dxfId="2" priority="2" operator="equal">
      <formula>$F$17</formula>
    </cfRule>
    <cfRule type="cellIs" dxfId="1" priority="3" operator="equal">
      <formula>nee</formula>
    </cfRule>
    <cfRule type="cellIs" dxfId="0" priority="4" operator="equal">
      <formula>"""nee"""</formula>
    </cfRule>
  </conditionalFormatting>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Blad2">
    <tabColor rgb="FF00B050"/>
  </sheetPr>
  <dimension ref="A1:N74"/>
  <sheetViews>
    <sheetView showGridLines="0" zoomScale="80" zoomScaleNormal="80" workbookViewId="0">
      <selection activeCell="C43" sqref="C43"/>
    </sheetView>
  </sheetViews>
  <sheetFormatPr defaultColWidth="8.81640625" defaultRowHeight="14.5" x14ac:dyDescent="0.35"/>
  <cols>
    <col min="1" max="1" width="3.26953125" style="524" bestFit="1" customWidth="1"/>
    <col min="2" max="2" width="50.26953125" style="457" customWidth="1"/>
    <col min="3" max="3" width="19.7265625" style="457" customWidth="1"/>
    <col min="4" max="10" width="18.7265625" style="457" customWidth="1"/>
    <col min="11" max="11" width="16.90625" style="457" customWidth="1"/>
    <col min="12" max="12" width="15" style="457" bestFit="1" customWidth="1"/>
    <col min="13" max="14" width="15" style="457" customWidth="1"/>
    <col min="15" max="15" width="2.1796875" style="457" customWidth="1"/>
    <col min="16" max="16" width="12.7265625" style="457" customWidth="1"/>
    <col min="17" max="16384" width="8.81640625" style="457"/>
  </cols>
  <sheetData>
    <row r="1" spans="1:14" ht="15.5" x14ac:dyDescent="0.35">
      <c r="A1" s="34"/>
      <c r="B1" s="199"/>
      <c r="C1" s="214" t="s">
        <v>386</v>
      </c>
      <c r="D1" s="220"/>
      <c r="E1"/>
      <c r="F1" s="221"/>
      <c r="G1" s="221"/>
      <c r="H1" s="221"/>
      <c r="I1" s="221"/>
      <c r="J1" s="221"/>
      <c r="K1" s="221"/>
      <c r="L1" s="221"/>
      <c r="M1" s="221"/>
      <c r="N1" s="221"/>
    </row>
    <row r="2" spans="1:14" ht="15.5" x14ac:dyDescent="0.35">
      <c r="A2" s="34"/>
      <c r="B2" s="210" t="s">
        <v>387</v>
      </c>
      <c r="C2" s="213">
        <f>Dashboard!L4</f>
        <v>0</v>
      </c>
      <c r="D2" s="220"/>
      <c r="E2" s="220"/>
      <c r="F2" s="220"/>
      <c r="G2" s="220"/>
      <c r="H2" s="220"/>
      <c r="I2" s="220"/>
      <c r="J2" s="220"/>
      <c r="K2" s="220"/>
      <c r="L2" s="458"/>
      <c r="M2" s="458"/>
      <c r="N2" s="458"/>
    </row>
    <row r="3" spans="1:14" ht="15.5" x14ac:dyDescent="0.35">
      <c r="A3" s="34"/>
      <c r="B3" s="212" t="s">
        <v>388</v>
      </c>
      <c r="C3" s="211" t="e">
        <f>Dashboard!L6</f>
        <v>#N/A</v>
      </c>
      <c r="D3" s="220"/>
      <c r="E3" s="220"/>
      <c r="F3" s="458"/>
      <c r="G3" s="458"/>
      <c r="H3"/>
      <c r="I3" s="459"/>
      <c r="J3" s="459"/>
      <c r="K3" s="459"/>
      <c r="L3" s="459"/>
      <c r="M3" s="459"/>
      <c r="N3" s="459"/>
    </row>
    <row r="4" spans="1:14" x14ac:dyDescent="0.35">
      <c r="A4" s="34"/>
      <c r="B4" s="34"/>
      <c r="C4" s="225"/>
      <c r="D4" s="220"/>
      <c r="E4" s="220"/>
      <c r="F4" s="458"/>
      <c r="G4" s="458"/>
      <c r="H4"/>
      <c r="I4" s="459"/>
      <c r="J4" s="459"/>
      <c r="K4" s="459"/>
      <c r="L4" s="459"/>
      <c r="M4" s="459"/>
      <c r="N4" s="459"/>
    </row>
    <row r="5" spans="1:14" ht="18.5" x14ac:dyDescent="0.45">
      <c r="A5" s="34"/>
      <c r="B5" s="185" t="s">
        <v>389</v>
      </c>
      <c r="C5" s="225"/>
      <c r="D5" s="220"/>
      <c r="E5" s="220"/>
      <c r="F5" s="458"/>
      <c r="G5" s="458"/>
      <c r="H5"/>
      <c r="I5" s="459"/>
      <c r="J5" s="459"/>
      <c r="K5" s="459"/>
      <c r="L5" s="459"/>
      <c r="M5" s="459"/>
      <c r="N5" s="459"/>
    </row>
    <row r="6" spans="1:14" ht="18.5" x14ac:dyDescent="0.45">
      <c r="A6" s="34"/>
      <c r="B6" s="185" t="s">
        <v>807</v>
      </c>
      <c r="C6" s="225"/>
      <c r="D6" s="220"/>
      <c r="E6" s="220"/>
      <c r="F6" s="458"/>
      <c r="G6" s="458"/>
      <c r="H6"/>
      <c r="I6" s="459"/>
      <c r="J6" s="459"/>
      <c r="K6" s="459"/>
      <c r="L6" s="459"/>
      <c r="M6" s="459"/>
      <c r="N6" s="459"/>
    </row>
    <row r="7" spans="1:14" x14ac:dyDescent="0.35">
      <c r="A7" s="34"/>
      <c r="B7" s="34"/>
      <c r="C7" s="225"/>
      <c r="D7" s="220"/>
      <c r="E7" s="220"/>
      <c r="F7" s="458"/>
      <c r="G7" s="458"/>
      <c r="H7"/>
      <c r="I7" s="459"/>
      <c r="J7" s="459"/>
      <c r="K7" s="459"/>
      <c r="L7" s="459"/>
      <c r="M7" s="459"/>
      <c r="N7" s="459"/>
    </row>
    <row r="8" spans="1:14" s="461" customFormat="1" ht="24" customHeight="1" x14ac:dyDescent="0.35">
      <c r="A8" s="736" t="s">
        <v>806</v>
      </c>
      <c r="B8" s="737"/>
      <c r="C8" s="737"/>
      <c r="D8" s="737"/>
      <c r="E8" s="737"/>
      <c r="F8" s="737"/>
      <c r="G8" s="737"/>
      <c r="H8" s="737"/>
      <c r="I8" s="737"/>
      <c r="J8" s="737"/>
      <c r="K8" s="737"/>
      <c r="L8" s="460"/>
      <c r="M8" s="460"/>
      <c r="N8" s="460"/>
    </row>
    <row r="9" spans="1:14" ht="15" customHeight="1" x14ac:dyDescent="0.35">
      <c r="A9" s="34"/>
      <c r="B9" s="220"/>
      <c r="C9" s="220"/>
      <c r="D9" s="220"/>
      <c r="E9" s="220"/>
      <c r="F9" s="458"/>
      <c r="G9" s="458"/>
      <c r="H9" s="220"/>
      <c r="I9" s="220"/>
      <c r="J9" s="220"/>
      <c r="K9" s="220"/>
      <c r="L9" s="220"/>
      <c r="M9" s="220"/>
      <c r="N9" s="220"/>
    </row>
    <row r="10" spans="1:14" ht="19.899999999999999" customHeight="1" x14ac:dyDescent="0.35">
      <c r="A10" s="742"/>
      <c r="B10" s="740" t="s">
        <v>390</v>
      </c>
      <c r="C10" s="746" t="s">
        <v>391</v>
      </c>
      <c r="D10" s="747"/>
      <c r="E10" s="747"/>
      <c r="F10" s="747"/>
      <c r="G10" s="747"/>
      <c r="H10" s="747"/>
      <c r="I10" s="747"/>
      <c r="J10" s="747"/>
      <c r="K10" s="747"/>
      <c r="L10" s="220"/>
      <c r="M10" s="220"/>
      <c r="N10" s="220"/>
    </row>
    <row r="11" spans="1:14" ht="19.899999999999999" customHeight="1" x14ac:dyDescent="0.35">
      <c r="A11" s="742"/>
      <c r="B11" s="741"/>
      <c r="C11" s="446">
        <v>2014</v>
      </c>
      <c r="D11" s="447">
        <v>2015</v>
      </c>
      <c r="E11" s="448">
        <v>2016</v>
      </c>
      <c r="F11" s="446">
        <v>2017</v>
      </c>
      <c r="G11" s="446">
        <v>2018</v>
      </c>
      <c r="H11" s="446">
        <v>2019</v>
      </c>
      <c r="I11" s="449">
        <v>2020</v>
      </c>
      <c r="J11" s="450">
        <v>2021</v>
      </c>
      <c r="K11" s="450">
        <v>2022</v>
      </c>
      <c r="L11" s="220"/>
      <c r="M11" s="220"/>
      <c r="N11" s="220"/>
    </row>
    <row r="12" spans="1:14" s="463" customFormat="1" ht="19.899999999999999" customHeight="1" x14ac:dyDescent="0.45">
      <c r="A12" s="189"/>
      <c r="B12" s="197" t="s">
        <v>392</v>
      </c>
      <c r="C12" s="195"/>
      <c r="D12" s="195"/>
      <c r="E12" s="195"/>
      <c r="F12" s="196"/>
      <c r="G12" s="196"/>
      <c r="H12" s="196"/>
      <c r="I12" s="462"/>
      <c r="J12" s="258"/>
      <c r="K12" s="258"/>
    </row>
    <row r="13" spans="1:14" ht="19.899999999999999" customHeight="1" x14ac:dyDescent="0.35">
      <c r="A13" s="189">
        <v>1</v>
      </c>
      <c r="B13" s="190" t="s">
        <v>796</v>
      </c>
      <c r="C13" s="464" t="e">
        <f>+VLOOKUP($C$3,'Adlasz Data Budget'!$B$5:$BZ$381,48,FALSE)</f>
        <v>#N/A</v>
      </c>
      <c r="D13" s="464" t="e">
        <f>+VLOOKUP($C$3,'Adlasz Data Budget'!$B$5:$BZ$381,44,FALSE)</f>
        <v>#N/A</v>
      </c>
      <c r="E13" s="464" t="e">
        <f>+VLOOKUP($C$3,'Adlasz Data Budget'!$B$5:$BZ$381,40,FALSE)</f>
        <v>#N/A</v>
      </c>
      <c r="F13" s="464" t="e">
        <f>+VLOOKUP($C$3,'Adlasz Data Budget'!$B$5:$BZ$381,36,FALSE)</f>
        <v>#N/A</v>
      </c>
      <c r="G13" s="464" t="e">
        <f>+VLOOKUP($C$3,'Adlasz Data Budget'!$B$5:$BZ$381,32,FALSE)</f>
        <v>#N/A</v>
      </c>
      <c r="H13" s="465" t="e">
        <f>+VLOOKUP($C$3,'Adlasz Data Budget'!$B$5:$BZ$381,27,FALSE)</f>
        <v>#N/A</v>
      </c>
      <c r="I13" s="466" t="e">
        <f>+VLOOKUP($C$3,'Adlasz Data Budget'!$B$5:$BZ$381,22,FALSE)</f>
        <v>#N/A</v>
      </c>
      <c r="J13" s="467" t="e">
        <f>+VLOOKUP($C$3,'Adlasz Data Budget'!$B$5:$BZ$381,20,FALSE)</f>
        <v>#N/A</v>
      </c>
      <c r="K13" s="467" t="e">
        <f>+VLOOKUP($C$3,'Adlasz Data Budget'!$B$5:$BZ$381,11,FALSE)</f>
        <v>#N/A</v>
      </c>
      <c r="L13" s="220"/>
      <c r="M13" s="220"/>
      <c r="N13" s="220"/>
    </row>
    <row r="14" spans="1:14" ht="19.899999999999999" customHeight="1" x14ac:dyDescent="0.35">
      <c r="A14" s="189">
        <v>2</v>
      </c>
      <c r="B14" s="190" t="s">
        <v>394</v>
      </c>
      <c r="C14" s="464" t="e">
        <f>+VLOOKUP($C$3,'Adlasz Data Kosten'!$A$5:$BA$374,42,FALSE)</f>
        <v>#N/A</v>
      </c>
      <c r="D14" s="464" t="e">
        <f>+VLOOKUP($C$3,'Adlasz Data Kosten'!$A$5:$BA$374,38,FALSE)</f>
        <v>#N/A</v>
      </c>
      <c r="E14" s="464" t="e">
        <f>+VLOOKUP($C$3,'Adlasz Data Kosten'!$A$5:$BA$374,34,FALSE)</f>
        <v>#N/A</v>
      </c>
      <c r="F14" s="464" t="e">
        <f>+VLOOKUP($C$3,'Adlasz Data Kosten'!$A$5:$BA$374,30,FALSE)</f>
        <v>#N/A</v>
      </c>
      <c r="G14" s="464" t="e">
        <f>+VLOOKUP($C$3,'Adlasz Data Kosten'!$A$2:$BA$374,26,FALSE)</f>
        <v>#N/A</v>
      </c>
      <c r="H14" s="465" t="e">
        <f>+VLOOKUP($C$3,'Adlasz Data Kosten'!$A$2:$BA$374,21,FALSE)</f>
        <v>#N/A</v>
      </c>
      <c r="I14" s="466" t="e">
        <f>+VLOOKUP($C$3,'Adlasz Data Kosten'!$A$2:$BA$374,16,FALSE)</f>
        <v>#N/A</v>
      </c>
      <c r="J14" s="468" t="e">
        <f>+VLOOKUP($C$3,'Adlasz Data Kosten'!$A$2:$BA$374,10,FALSE)</f>
        <v>#N/A</v>
      </c>
      <c r="K14" s="468" t="e">
        <f>+VLOOKUP($C$3,'Adlasz Data Kosten'!$A$2:$BA$374,7,FALSE)</f>
        <v>#N/A</v>
      </c>
      <c r="L14" s="220"/>
      <c r="M14" s="220"/>
      <c r="N14" s="220"/>
    </row>
    <row r="15" spans="1:14" ht="19.899999999999999" customHeight="1" x14ac:dyDescent="0.35">
      <c r="A15" s="189">
        <v>3</v>
      </c>
      <c r="B15" s="190" t="s">
        <v>395</v>
      </c>
      <c r="C15" s="187" t="e">
        <f t="shared" ref="C15:J15" si="0">+C13-C14</f>
        <v>#N/A</v>
      </c>
      <c r="D15" s="187" t="e">
        <f t="shared" si="0"/>
        <v>#N/A</v>
      </c>
      <c r="E15" s="187" t="e">
        <f t="shared" si="0"/>
        <v>#N/A</v>
      </c>
      <c r="F15" s="187" t="e">
        <f t="shared" si="0"/>
        <v>#N/A</v>
      </c>
      <c r="G15" s="187" t="e">
        <f t="shared" si="0"/>
        <v>#N/A</v>
      </c>
      <c r="H15" s="187" t="e">
        <f t="shared" si="0"/>
        <v>#N/A</v>
      </c>
      <c r="I15" s="469" t="e">
        <f t="shared" si="0"/>
        <v>#N/A</v>
      </c>
      <c r="J15" s="470" t="e">
        <f t="shared" si="0"/>
        <v>#N/A</v>
      </c>
      <c r="K15" s="470" t="e">
        <f t="shared" ref="K15" si="1">+K13-K14</f>
        <v>#N/A</v>
      </c>
      <c r="L15" s="220"/>
      <c r="M15" s="220"/>
      <c r="N15" s="220"/>
    </row>
    <row r="16" spans="1:14" ht="19.899999999999999" customHeight="1" x14ac:dyDescent="0.35">
      <c r="A16" s="189" t="s">
        <v>396</v>
      </c>
      <c r="B16" s="190" t="s">
        <v>397</v>
      </c>
      <c r="C16" s="471" t="e">
        <f t="shared" ref="C16:J16" si="2">C15/C13</f>
        <v>#N/A</v>
      </c>
      <c r="D16" s="471" t="e">
        <f t="shared" si="2"/>
        <v>#N/A</v>
      </c>
      <c r="E16" s="471" t="e">
        <f t="shared" si="2"/>
        <v>#N/A</v>
      </c>
      <c r="F16" s="471" t="e">
        <f t="shared" si="2"/>
        <v>#N/A</v>
      </c>
      <c r="G16" s="471" t="e">
        <f t="shared" si="2"/>
        <v>#N/A</v>
      </c>
      <c r="H16" s="471" t="e">
        <f t="shared" si="2"/>
        <v>#N/A</v>
      </c>
      <c r="I16" s="472" t="e">
        <f t="shared" si="2"/>
        <v>#N/A</v>
      </c>
      <c r="J16" s="473" t="e">
        <f t="shared" si="2"/>
        <v>#N/A</v>
      </c>
      <c r="K16" s="473" t="e">
        <f t="shared" ref="K16" si="3">K15/K13</f>
        <v>#N/A</v>
      </c>
      <c r="L16" s="220"/>
      <c r="M16" s="220"/>
      <c r="N16" s="220"/>
    </row>
    <row r="17" spans="1:14" ht="19.899999999999999" customHeight="1" x14ac:dyDescent="0.35">
      <c r="A17" s="189">
        <v>4</v>
      </c>
      <c r="B17" s="191" t="s">
        <v>398</v>
      </c>
      <c r="C17" s="187" t="e">
        <f t="shared" ref="C17:J17" si="4">+C21*C13</f>
        <v>#N/A</v>
      </c>
      <c r="D17" s="187" t="e">
        <f t="shared" si="4"/>
        <v>#N/A</v>
      </c>
      <c r="E17" s="187" t="e">
        <f t="shared" si="4"/>
        <v>#N/A</v>
      </c>
      <c r="F17" s="187" t="e">
        <f t="shared" si="4"/>
        <v>#N/A</v>
      </c>
      <c r="G17" s="187" t="e">
        <f t="shared" si="4"/>
        <v>#N/A</v>
      </c>
      <c r="H17" s="187" t="e">
        <f t="shared" si="4"/>
        <v>#N/A</v>
      </c>
      <c r="I17" s="187" t="e">
        <f t="shared" si="4"/>
        <v>#N/A</v>
      </c>
      <c r="J17" s="187" t="e">
        <f t="shared" si="4"/>
        <v>#N/A</v>
      </c>
      <c r="K17" s="187" t="e">
        <f t="shared" ref="K17" si="5">+K21*K13</f>
        <v>#N/A</v>
      </c>
    </row>
    <row r="18" spans="1:14" ht="19.899999999999999" customHeight="1" x14ac:dyDescent="0.35">
      <c r="A18" s="189">
        <v>5</v>
      </c>
      <c r="B18" s="191" t="s">
        <v>399</v>
      </c>
      <c r="C18" s="187" t="e">
        <f t="shared" ref="C18:G18" si="6">+C15-C17</f>
        <v>#N/A</v>
      </c>
      <c r="D18" s="187" t="e">
        <f t="shared" si="6"/>
        <v>#N/A</v>
      </c>
      <c r="E18" s="187" t="e">
        <f t="shared" si="6"/>
        <v>#N/A</v>
      </c>
      <c r="F18" s="187" t="e">
        <f t="shared" si="6"/>
        <v>#N/A</v>
      </c>
      <c r="G18" s="187" t="e">
        <f t="shared" si="6"/>
        <v>#N/A</v>
      </c>
      <c r="H18" s="187" t="e">
        <f t="shared" ref="H18:I18" si="7">+H15-H17</f>
        <v>#N/A</v>
      </c>
      <c r="I18" s="187" t="e">
        <f t="shared" si="7"/>
        <v>#N/A</v>
      </c>
      <c r="J18" s="187" t="e">
        <f t="shared" ref="J18:K18" si="8">+J15-J17</f>
        <v>#N/A</v>
      </c>
      <c r="K18" s="187" t="e">
        <f t="shared" si="8"/>
        <v>#N/A</v>
      </c>
    </row>
    <row r="19" spans="1:14" ht="19.899999999999999" customHeight="1" x14ac:dyDescent="0.35">
      <c r="A19" s="189">
        <v>6</v>
      </c>
      <c r="B19" s="190" t="s">
        <v>400</v>
      </c>
      <c r="C19" s="474" t="e">
        <f>+VLOOKUP($C$3,'Adlasz Data Budget'!$B$5:$BZ$381,49,FALSE)</f>
        <v>#N/A</v>
      </c>
      <c r="D19" s="474" t="e">
        <f>+VLOOKUP($C$3,'Adlasz Data Budget'!$B$5:$BZ$381,45,FALSE)</f>
        <v>#N/A</v>
      </c>
      <c r="E19" s="474" t="e">
        <f>+VLOOKUP($C$3,'Adlasz Data Budget'!$B$5:$BZ$381,41,FALSE)</f>
        <v>#N/A</v>
      </c>
      <c r="F19" s="474" t="e">
        <f>+VLOOKUP($C$3,'Adlasz Data Budget'!$B$5:$BZ$381,37,FALSE)</f>
        <v>#N/A</v>
      </c>
      <c r="G19" s="474" t="e">
        <f>+VLOOKUP($C$3,'Adlasz Data Budget'!$B$5:$BZ$381,33,FALSE)</f>
        <v>#N/A</v>
      </c>
      <c r="H19" s="474" t="e">
        <f>+VLOOKUP($C$3,'Adlasz Data Budget'!$B$5:$BZ$381,28,FALSE)</f>
        <v>#N/A</v>
      </c>
      <c r="I19" s="474" t="e">
        <f>+VLOOKUP($C$3,'Adlasz Data Budget'!$B$5:$BZ$381,23,FALSE)</f>
        <v>#N/A</v>
      </c>
      <c r="J19" s="474" t="e">
        <f>+VLOOKUP($C$3,'Adlasz Data Budget'!$B$5:$BZ$381,21,FALSE)</f>
        <v>#N/A</v>
      </c>
      <c r="K19" s="474" t="e">
        <f>+VLOOKUP($C$3,'Adlasz Data Budget'!$B$5:$BZ$381,13,FALSE)</f>
        <v>#N/A</v>
      </c>
    </row>
    <row r="20" spans="1:14" ht="19.899999999999999" customHeight="1" x14ac:dyDescent="0.35">
      <c r="A20" s="189">
        <v>7</v>
      </c>
      <c r="B20" s="190" t="s">
        <v>401</v>
      </c>
      <c r="C20" s="474" t="e">
        <f>+VLOOKUP($C$3,'Adlasz Data Kosten'!$A$5:$BA$374,43,FALSE)</f>
        <v>#N/A</v>
      </c>
      <c r="D20" s="474" t="e">
        <f>+VLOOKUP($C$3,'Adlasz Data Kosten'!$A$5:$BA$374,39,FALSE)</f>
        <v>#N/A</v>
      </c>
      <c r="E20" s="474" t="e">
        <f>+VLOOKUP($C$3,'Adlasz Data Kosten'!$A$5:$BA$374,35,FALSE)</f>
        <v>#N/A</v>
      </c>
      <c r="F20" s="474" t="e">
        <f>+VLOOKUP($C$3,'Adlasz Data Kosten'!$A$5:$BA$374,31,FALSE)</f>
        <v>#N/A</v>
      </c>
      <c r="G20" s="474" t="e">
        <f>+VLOOKUP($C$3,'Adlasz Data Kosten'!$A$5:$BA$374,27,FALSE)</f>
        <v>#N/A</v>
      </c>
      <c r="H20" s="474" t="e">
        <f>+VLOOKUP($C$3,'Adlasz Data Kosten'!$A$5:$BA$374,22,FALSE)</f>
        <v>#N/A</v>
      </c>
      <c r="I20" s="474" t="e">
        <f>+VLOOKUP($C$3,'Adlasz Data Kosten'!$A$5:$BA$374,17,FALSE)</f>
        <v>#N/A</v>
      </c>
      <c r="J20" s="474" t="e">
        <f>+VLOOKUP($C$3,'Adlasz Data Kosten'!$A$5:$BA$374,11,FALSE)</f>
        <v>#N/A</v>
      </c>
      <c r="K20" s="474" t="e">
        <f>+VLOOKUP($C$3,'Adlasz Data Kosten'!$A$5:$BA$374,8,FALSE)</f>
        <v>#N/A</v>
      </c>
    </row>
    <row r="21" spans="1:14" ht="19.899999999999999" customHeight="1" x14ac:dyDescent="0.35">
      <c r="A21" s="189"/>
      <c r="B21" s="190" t="s">
        <v>402</v>
      </c>
      <c r="C21" s="192">
        <f>(+'Adlasz Data Budget'!AW5-'Adlasz Data Kosten'!AP5)/'Adlasz Data Budget'!AW5</f>
        <v>-1.1297562401111972E-2</v>
      </c>
      <c r="D21" s="192">
        <f>(+'Adlasz Data Budget'!AS5-'Adlasz Data Kosten'!AL5)/'Adlasz Data Budget'!AS5</f>
        <v>-1.8303791301986439E-2</v>
      </c>
      <c r="E21" s="192">
        <f>(+'Adlasz Data Budget'!AO5-'Adlasz Data Kosten'!AH5)/'Adlasz Data Budget'!AO5</f>
        <v>-5.9643562586010737E-2</v>
      </c>
      <c r="F21" s="192">
        <f>(+'Adlasz Data Budget'!AK5-'Adlasz Data Kosten'!AD5)/'Adlasz Data Budget'!AK5</f>
        <v>-5.9604440962866968E-2</v>
      </c>
      <c r="G21" s="192">
        <f>(+'Adlasz Data Budget'!AG5-'Adlasz Data Kosten'!Z5)/'Adlasz Data Budget'!AG5</f>
        <v>3.9820307980002875E-3</v>
      </c>
      <c r="H21" s="192">
        <f>(+'Adlasz Data Budget'!AB5-'Adlasz Data Kosten'!U5)/'Adlasz Data Budget'!AB5</f>
        <v>8.131865332644159E-3</v>
      </c>
      <c r="I21" s="192">
        <f>(+'Adlasz Data Budget'!W5-'Adlasz Data Kosten'!P5)/'Adlasz Data Budget'!W5</f>
        <v>4.4410653986051457E-2</v>
      </c>
      <c r="J21" s="192">
        <f>(+'Adlasz Data Budget'!U5-'Adlasz Data Kosten'!J5)/'Adlasz Data Budget'!U5</f>
        <v>3.8574304001544976E-2</v>
      </c>
      <c r="K21" s="192">
        <f>(+'Adlasz Data Budget'!L5-'Adlasz Data Kosten'!G5)/'Adlasz Data Budget'!L5</f>
        <v>1.4045258397805058E-3</v>
      </c>
    </row>
    <row r="22" spans="1:14" ht="19.899999999999999" customHeight="1" x14ac:dyDescent="0.35">
      <c r="A22" s="451"/>
      <c r="B22" s="452"/>
      <c r="C22" s="475">
        <v>2014</v>
      </c>
      <c r="D22" s="476">
        <v>2015</v>
      </c>
      <c r="E22" s="477">
        <v>2016</v>
      </c>
      <c r="F22" s="477">
        <v>2017</v>
      </c>
      <c r="G22" s="475">
        <v>2018</v>
      </c>
      <c r="H22" s="476">
        <v>2019</v>
      </c>
      <c r="I22" s="478">
        <v>2020</v>
      </c>
      <c r="J22" s="445">
        <v>2021</v>
      </c>
      <c r="K22" s="445">
        <v>2022</v>
      </c>
    </row>
    <row r="23" spans="1:14" s="463" customFormat="1" ht="19.899999999999999" customHeight="1" x14ac:dyDescent="0.45">
      <c r="A23" s="189"/>
      <c r="B23" s="198" t="s">
        <v>403</v>
      </c>
      <c r="C23" s="193"/>
      <c r="D23" s="193"/>
      <c r="E23" s="193"/>
      <c r="F23" s="193"/>
      <c r="G23" s="193"/>
      <c r="H23" s="193"/>
      <c r="I23" s="193"/>
      <c r="J23" s="193"/>
      <c r="K23" s="193"/>
    </row>
    <row r="24" spans="1:14" ht="19.899999999999999" customHeight="1" x14ac:dyDescent="0.35">
      <c r="A24" s="189">
        <v>8</v>
      </c>
      <c r="B24" s="190" t="s">
        <v>404</v>
      </c>
      <c r="C24" s="194"/>
      <c r="D24" s="479" t="e">
        <f>+VLOOKUP($C$3,'Adlasz Data Budget'!$B$5:$CL$428,80,FALSE)</f>
        <v>#N/A</v>
      </c>
      <c r="E24" s="480" t="e">
        <f>+VLOOKUP($C$3,'Adlasz Data Budget'!$B$5:$CL$428,76,FALSE)</f>
        <v>#N/A</v>
      </c>
      <c r="F24" s="480" t="e">
        <f>+VLOOKUP($C$3,'Adlasz Data Budget'!$B$5:$CL$428,72,FALSE)</f>
        <v>#N/A</v>
      </c>
      <c r="G24" s="480" t="e">
        <f>+VLOOKUP($C$3,'Adlasz Data Budget'!$B$5:$CL$428,68,FALSE)</f>
        <v>#N/A</v>
      </c>
      <c r="H24" s="480" t="e">
        <f>+VLOOKUP($C$3,'Adlasz Data Budget'!$B$5:$CL$428,64,FALSE)</f>
        <v>#N/A</v>
      </c>
      <c r="I24" s="480" t="e">
        <f>+VLOOKUP($C$3,'Adlasz Data Budget'!$B$5:$CL$428,60,FALSE)</f>
        <v>#N/A</v>
      </c>
      <c r="J24" s="480" t="e">
        <f>+VLOOKUP($C$3,'Adlasz Data Budget'!$B$5:$CL$428,56,FALSE)</f>
        <v>#N/A</v>
      </c>
      <c r="K24" s="480" t="e">
        <f>+VLOOKUP($C$3,'Adlasz Data Budget'!$B$5:$CL$428,56,FALSE)</f>
        <v>#N/A</v>
      </c>
    </row>
    <row r="25" spans="1:14" ht="19.899999999999999" customHeight="1" x14ac:dyDescent="0.35">
      <c r="A25" s="189">
        <v>9</v>
      </c>
      <c r="B25" s="190" t="s">
        <v>405</v>
      </c>
      <c r="C25" s="194"/>
      <c r="D25" s="480">
        <f>+'Adlasz Data Budget'!CG5</f>
        <v>-1.934933351628779E-2</v>
      </c>
      <c r="E25" s="480">
        <f>+'Adlasz Data Budget'!CC5</f>
        <v>5.5160983860562821E-3</v>
      </c>
      <c r="F25" s="480">
        <f>+'Adlasz Data Budget'!BY5</f>
        <v>3.3558486135063396E-2</v>
      </c>
      <c r="G25" s="480">
        <f>+'Adlasz Data Budget'!BU5</f>
        <v>4.4493918183237398E-2</v>
      </c>
      <c r="H25" s="480">
        <f>+'Adlasz Data Budget'!BQ5</f>
        <v>-1.8656536430664502E-2</v>
      </c>
      <c r="I25" s="480">
        <f>+'Adlasz Data Budget'!BM5</f>
        <v>6.1853171534069995E-2</v>
      </c>
      <c r="J25" s="480">
        <f>+'Adlasz Data Budget'!BI5</f>
        <v>8.0822383467063098E-3</v>
      </c>
      <c r="K25" s="480">
        <f>+'Adlasz Data Budget'!BJ5</f>
        <v>0</v>
      </c>
    </row>
    <row r="26" spans="1:14" ht="19.899999999999999" customHeight="1" x14ac:dyDescent="0.35">
      <c r="A26" s="189">
        <v>10</v>
      </c>
      <c r="B26" s="190" t="s">
        <v>406</v>
      </c>
      <c r="C26" s="194"/>
      <c r="D26" s="471" t="e">
        <f t="shared" ref="D26:J26" si="9">D13/$C$13-100%</f>
        <v>#N/A</v>
      </c>
      <c r="E26" s="471" t="e">
        <f t="shared" si="9"/>
        <v>#N/A</v>
      </c>
      <c r="F26" s="471" t="e">
        <f t="shared" si="9"/>
        <v>#N/A</v>
      </c>
      <c r="G26" s="471" t="e">
        <f t="shared" si="9"/>
        <v>#N/A</v>
      </c>
      <c r="H26" s="471" t="e">
        <f t="shared" si="9"/>
        <v>#N/A</v>
      </c>
      <c r="I26" s="471" t="e">
        <f t="shared" si="9"/>
        <v>#N/A</v>
      </c>
      <c r="J26" s="471" t="e">
        <f t="shared" si="9"/>
        <v>#N/A</v>
      </c>
      <c r="K26" s="471" t="e">
        <f t="shared" ref="K26" si="10">K13/$C$13-100%</f>
        <v>#N/A</v>
      </c>
    </row>
    <row r="27" spans="1:14" ht="19.899999999999999" customHeight="1" x14ac:dyDescent="0.35">
      <c r="A27" s="189">
        <v>11</v>
      </c>
      <c r="B27" s="190" t="s">
        <v>407</v>
      </c>
      <c r="C27" s="194"/>
      <c r="D27" s="481">
        <f>'Adlasz Data Budget'!CG5</f>
        <v>-1.934933351628779E-2</v>
      </c>
      <c r="E27" s="481">
        <f>('Adlasz Data Budget'!AO5-'Adlasz Data Budget'!$AW$5)/'Adlasz Data Budget'!$AW$5</f>
        <v>-1.3939967957611966E-2</v>
      </c>
      <c r="F27" s="481">
        <f>('Adlasz Data Budget'!AK5-'Adlasz Data Budget'!$AW$5)/'Adlasz Data Budget'!$AW$5</f>
        <v>1.9150713956022684E-2</v>
      </c>
      <c r="G27" s="481">
        <f>('Adlasz Data Budget'!AG5-'Adlasz Data Budget'!$AW$5)/'Adlasz Data Budget'!$AW$5</f>
        <v>6.4496722439169943E-2</v>
      </c>
      <c r="H27" s="481">
        <f>('Adlasz Data Budget'!AB5-'Adlasz Data Budget'!$AW$5)/'Adlasz Data Budget'!$AW$5</f>
        <v>4.4636900556660607E-2</v>
      </c>
      <c r="I27" s="481">
        <f>('Adlasz Data Budget'!W5-'Adlasz Data Budget'!$AW$5)/'Adlasz Data Budget'!$AW$5</f>
        <v>0.10925100595761095</v>
      </c>
      <c r="J27" s="481">
        <f>('Adlasz Data Budget'!U5-'Adlasz Data Budget'!$AW$5)/'Adlasz Data Budget'!$AW$5</f>
        <v>0.11821623697408411</v>
      </c>
      <c r="K27" s="481">
        <f>('Adlasz Data Budget'!V5-'Adlasz Data Budget'!$AW$5)/'Adlasz Data Budget'!$AW$5</f>
        <v>-0.99999999982482601</v>
      </c>
    </row>
    <row r="28" spans="1:14" ht="19.899999999999999" customHeight="1" x14ac:dyDescent="0.35">
      <c r="A28" s="451"/>
      <c r="B28" s="452"/>
      <c r="C28" s="482">
        <v>2014</v>
      </c>
      <c r="D28" s="475">
        <v>2015</v>
      </c>
      <c r="E28" s="477">
        <v>2016</v>
      </c>
      <c r="F28" s="475">
        <v>2017</v>
      </c>
      <c r="G28" s="477">
        <v>2018</v>
      </c>
      <c r="H28" s="477">
        <v>2019</v>
      </c>
      <c r="I28" s="478">
        <v>2020</v>
      </c>
      <c r="J28" s="445">
        <v>2021</v>
      </c>
      <c r="K28" s="445">
        <v>2022</v>
      </c>
    </row>
    <row r="29" spans="1:14" s="463" customFormat="1" ht="19.899999999999999" customHeight="1" x14ac:dyDescent="0.45">
      <c r="A29" s="189"/>
      <c r="B29" s="198" t="s">
        <v>408</v>
      </c>
      <c r="C29" s="193"/>
      <c r="D29" s="190"/>
      <c r="E29" s="190"/>
      <c r="F29" s="190"/>
      <c r="G29" s="190"/>
      <c r="H29" s="190"/>
      <c r="I29" s="190"/>
      <c r="J29" s="190"/>
      <c r="K29" s="190"/>
    </row>
    <row r="30" spans="1:14" ht="19.899999999999999" customHeight="1" x14ac:dyDescent="0.35">
      <c r="A30" s="189">
        <v>12</v>
      </c>
      <c r="B30" s="190" t="s">
        <v>409</v>
      </c>
      <c r="C30" s="194"/>
      <c r="D30" s="480" t="e">
        <f t="shared" ref="D30:K30" si="11">(D19-C19)/C19</f>
        <v>#N/A</v>
      </c>
      <c r="E30" s="480" t="e">
        <f t="shared" si="11"/>
        <v>#N/A</v>
      </c>
      <c r="F30" s="480" t="e">
        <f t="shared" si="11"/>
        <v>#N/A</v>
      </c>
      <c r="G30" s="480" t="e">
        <f t="shared" si="11"/>
        <v>#N/A</v>
      </c>
      <c r="H30" s="480" t="e">
        <f t="shared" si="11"/>
        <v>#N/A</v>
      </c>
      <c r="I30" s="480" t="e">
        <f t="shared" si="11"/>
        <v>#N/A</v>
      </c>
      <c r="J30" s="480" t="e">
        <f t="shared" si="11"/>
        <v>#N/A</v>
      </c>
      <c r="K30" s="480" t="e">
        <f t="shared" si="11"/>
        <v>#N/A</v>
      </c>
    </row>
    <row r="31" spans="1:14" ht="19.899999999999999" customHeight="1" x14ac:dyDescent="0.35">
      <c r="A31" s="189">
        <v>13</v>
      </c>
      <c r="B31" s="190" t="s">
        <v>410</v>
      </c>
      <c r="C31" s="194"/>
      <c r="D31" s="471" t="e">
        <f t="shared" ref="D31:I31" si="12">(D19-$C$19)/$C$19</f>
        <v>#N/A</v>
      </c>
      <c r="E31" s="471" t="e">
        <f t="shared" si="12"/>
        <v>#N/A</v>
      </c>
      <c r="F31" s="471" t="e">
        <f t="shared" si="12"/>
        <v>#N/A</v>
      </c>
      <c r="G31" s="471" t="e">
        <f t="shared" si="12"/>
        <v>#N/A</v>
      </c>
      <c r="H31" s="471" t="e">
        <f t="shared" si="12"/>
        <v>#N/A</v>
      </c>
      <c r="I31" s="471" t="e">
        <f t="shared" si="12"/>
        <v>#N/A</v>
      </c>
      <c r="J31" s="471" t="e">
        <f>(J19-$C$19)/$C$19</f>
        <v>#N/A</v>
      </c>
      <c r="K31" s="471" t="e">
        <f>(K19-$C$19)/$C$19</f>
        <v>#N/A</v>
      </c>
    </row>
    <row r="32" spans="1:14" s="182" customFormat="1" x14ac:dyDescent="0.35">
      <c r="A32" s="66"/>
      <c r="B32" s="226"/>
      <c r="C32" s="483"/>
      <c r="D32" s="484"/>
      <c r="E32" s="484"/>
      <c r="F32" s="485"/>
      <c r="G32" s="485"/>
      <c r="H32" s="485"/>
      <c r="I32" s="485"/>
      <c r="J32" s="485"/>
      <c r="K32" s="485"/>
      <c r="L32" s="485"/>
      <c r="M32" s="485"/>
      <c r="N32" s="485"/>
    </row>
    <row r="33" spans="1:14" s="461" customFormat="1" ht="21" customHeight="1" x14ac:dyDescent="0.35">
      <c r="A33" s="737" t="s">
        <v>808</v>
      </c>
      <c r="B33" s="737"/>
      <c r="C33" s="737"/>
      <c r="D33" s="737"/>
      <c r="E33" s="737"/>
      <c r="F33" s="737"/>
      <c r="G33" s="737"/>
      <c r="H33" s="737"/>
      <c r="I33" s="486"/>
      <c r="J33" s="487"/>
      <c r="K33" s="488"/>
      <c r="L33" s="488"/>
      <c r="M33" s="488"/>
      <c r="N33" s="488"/>
    </row>
    <row r="34" spans="1:14" x14ac:dyDescent="0.35">
      <c r="A34" s="489"/>
      <c r="B34" s="220"/>
      <c r="C34" s="490"/>
      <c r="D34" s="491"/>
      <c r="E34" s="491"/>
      <c r="F34" s="491"/>
      <c r="G34" s="220"/>
      <c r="H34" s="220"/>
      <c r="I34" s="220"/>
      <c r="J34" s="220"/>
      <c r="K34" s="220"/>
      <c r="L34" s="220"/>
      <c r="M34" s="220"/>
      <c r="N34" s="220"/>
    </row>
    <row r="35" spans="1:14" ht="19.899999999999999" customHeight="1" x14ac:dyDescent="0.35">
      <c r="A35" s="738"/>
      <c r="B35" s="448" t="s">
        <v>390</v>
      </c>
      <c r="C35" s="743" t="s">
        <v>811</v>
      </c>
      <c r="D35" s="745"/>
      <c r="E35" s="743" t="s">
        <v>810</v>
      </c>
      <c r="F35" s="744"/>
      <c r="G35" s="744"/>
      <c r="H35" s="745"/>
      <c r="I35" s="697"/>
      <c r="J35" s="220"/>
      <c r="K35" s="220"/>
      <c r="L35" s="220"/>
      <c r="M35" s="220"/>
      <c r="N35" s="220"/>
    </row>
    <row r="36" spans="1:14" ht="19.899999999999999" customHeight="1" x14ac:dyDescent="0.35">
      <c r="A36" s="739"/>
      <c r="B36" s="705"/>
      <c r="C36" s="705" t="s">
        <v>767</v>
      </c>
      <c r="D36" s="705" t="s">
        <v>942</v>
      </c>
      <c r="E36" s="493">
        <v>2024</v>
      </c>
      <c r="F36" s="494">
        <v>2025</v>
      </c>
      <c r="G36" s="495">
        <v>2026</v>
      </c>
      <c r="H36" s="495">
        <v>2027</v>
      </c>
      <c r="J36" s="220"/>
      <c r="K36" s="220"/>
      <c r="L36" s="220"/>
      <c r="M36" s="220"/>
      <c r="N36" s="220"/>
    </row>
    <row r="37" spans="1:14" s="463" customFormat="1" ht="19.899999999999999" customHeight="1" x14ac:dyDescent="0.45">
      <c r="A37" s="496"/>
      <c r="B37" s="415" t="s">
        <v>392</v>
      </c>
      <c r="C37" s="258"/>
      <c r="D37" s="517"/>
      <c r="E37" s="497"/>
      <c r="F37" s="498"/>
      <c r="G37" s="499"/>
      <c r="H37" s="258"/>
    </row>
    <row r="38" spans="1:14" ht="19.899999999999999" customHeight="1" x14ac:dyDescent="0.35">
      <c r="A38" s="496">
        <v>1</v>
      </c>
      <c r="B38" s="186" t="s">
        <v>393</v>
      </c>
      <c r="C38" s="466" t="e">
        <f>MROUND(+VLOOKUP($C$3,'Adlasz Data Budget'!$B$5:$BZ$381,7,FALSE),1000)</f>
        <v>#N/A</v>
      </c>
      <c r="D38" s="466" t="e">
        <f>+VLOOKUP($C$3,'Adlasz Data Budget'!$B$5:$BZ$381,3,FALSE)+D41</f>
        <v>#N/A</v>
      </c>
      <c r="E38" s="694" t="e">
        <f>MROUND(IF(Dashboard!$L8="Groot &amp; middelgroot",+'SZW Groot_&amp;_middelgroot'!K55,+'SZW Klein'!J34),1000)+E41</f>
        <v>#N/A</v>
      </c>
      <c r="F38" s="500" t="e">
        <f>MROUND(IF(Dashboard!$L8="Groot &amp; middelgroot",+'SZW Groot_&amp;_middelgroot'!L55,+'SZW Klein'!K34),1000)+F41</f>
        <v>#N/A</v>
      </c>
      <c r="G38" s="500" t="e">
        <f>MROUND(IF(Dashboard!$L8="Groot &amp; middelgroot",+'SZW Groot_&amp;_middelgroot'!M55,+'SZW Klein'!L34),1000)+G41</f>
        <v>#N/A</v>
      </c>
      <c r="H38" s="500" t="e">
        <f>MROUND(IF(Dashboard!$L8="Groot &amp; middelgroot",+'SZW Groot_&amp;_middelgroot'!N55,+'SZW Klein'!M34),1000)+H41</f>
        <v>#N/A</v>
      </c>
      <c r="J38" s="220"/>
      <c r="K38" s="220"/>
      <c r="L38" s="220"/>
      <c r="M38" s="220"/>
      <c r="N38" s="220"/>
    </row>
    <row r="39" spans="1:14" s="505" customFormat="1" ht="19.899999999999999" customHeight="1" x14ac:dyDescent="0.35">
      <c r="A39" s="501"/>
      <c r="B39" s="408" t="s">
        <v>920</v>
      </c>
      <c r="C39" s="502" t="e">
        <f>MROUND(+C38-C40,1000)</f>
        <v>#N/A</v>
      </c>
      <c r="D39" s="502" t="e">
        <f>MROUND(+D38-D40-D41,1000)</f>
        <v>#N/A</v>
      </c>
      <c r="E39" s="504" t="e">
        <f>+E38-E40-E41</f>
        <v>#N/A</v>
      </c>
      <c r="F39" s="503" t="e">
        <f>+F38-F40-F41</f>
        <v>#N/A</v>
      </c>
      <c r="G39" s="504" t="e">
        <f>+G38-G40-G41</f>
        <v>#N/A</v>
      </c>
      <c r="H39" s="504" t="e">
        <f>+H38-H40-H41</f>
        <v>#N/A</v>
      </c>
    </row>
    <row r="40" spans="1:14" s="505" customFormat="1" ht="19.899999999999999" customHeight="1" x14ac:dyDescent="0.35">
      <c r="A40" s="501"/>
      <c r="B40" s="408" t="s">
        <v>921</v>
      </c>
      <c r="C40" s="502" t="e">
        <f>+'3. Budget LKS'!C30</f>
        <v>#N/A</v>
      </c>
      <c r="D40" s="502" t="e">
        <f>+'3. Budget LKS'!D30</f>
        <v>#N/A</v>
      </c>
      <c r="E40" s="502" t="e">
        <f>+'3. Budget LKS'!E30</f>
        <v>#N/A</v>
      </c>
      <c r="F40" s="691" t="e">
        <f>+'3. Budget LKS'!F30</f>
        <v>#N/A</v>
      </c>
      <c r="G40" s="502" t="e">
        <f>+'3. Budget LKS'!G30</f>
        <v>#N/A</v>
      </c>
      <c r="H40" s="502" t="e">
        <f>+'3. Budget LKS'!H30</f>
        <v>#N/A</v>
      </c>
    </row>
    <row r="41" spans="1:14" s="505" customFormat="1" ht="19.899999999999999" customHeight="1" x14ac:dyDescent="0.35">
      <c r="A41" s="501"/>
      <c r="B41" s="408" t="s">
        <v>922</v>
      </c>
      <c r="C41" s="502"/>
      <c r="D41" s="502" t="e">
        <f>+'3. Budget LKS'!D31-'3. Budget LKS'!D30</f>
        <v>#N/A</v>
      </c>
      <c r="E41" s="502" t="e">
        <f>+'3. Budget LKS'!E31-'3. Budget LKS'!E30</f>
        <v>#N/A</v>
      </c>
      <c r="F41" s="691" t="e">
        <f>+'3. Budget LKS'!F31-'3. Budget LKS'!F30</f>
        <v>#N/A</v>
      </c>
      <c r="G41" s="502" t="e">
        <f>+'3. Budget LKS'!G31-'3. Budget LKS'!G30</f>
        <v>#N/A</v>
      </c>
      <c r="H41" s="502" t="e">
        <f>+'3. Budget LKS'!H31-'3. Budget LKS'!H30</f>
        <v>#N/A</v>
      </c>
    </row>
    <row r="42" spans="1:14" ht="19.899999999999999" customHeight="1" x14ac:dyDescent="0.35">
      <c r="A42" s="496">
        <v>2</v>
      </c>
      <c r="B42" s="506" t="s">
        <v>394</v>
      </c>
      <c r="C42" s="507"/>
      <c r="D42" s="507">
        <f t="shared" ref="D42" si="13">SUM(D43:D44)</f>
        <v>0</v>
      </c>
      <c r="E42" s="507">
        <f>SUM(E43:E44)</f>
        <v>0</v>
      </c>
      <c r="F42" s="692">
        <f>SUM(F43:F44)</f>
        <v>0</v>
      </c>
      <c r="G42" s="507">
        <f>SUM(G43:G44)</f>
        <v>0</v>
      </c>
      <c r="H42" s="507">
        <f>SUM(H43:H44)</f>
        <v>0</v>
      </c>
      <c r="J42" s="220"/>
      <c r="K42" s="220"/>
      <c r="L42" s="220"/>
      <c r="M42" s="220"/>
      <c r="N42" s="220"/>
    </row>
    <row r="43" spans="1:14" ht="19.899999999999999" customHeight="1" x14ac:dyDescent="0.35">
      <c r="A43" s="496"/>
      <c r="B43" s="408" t="s">
        <v>923</v>
      </c>
      <c r="C43" s="596"/>
      <c r="D43" s="596">
        <f>+'1. Inzet LKS'!E61</f>
        <v>0</v>
      </c>
      <c r="E43" s="596">
        <f>+'1. Inzet LKS'!F61</f>
        <v>0</v>
      </c>
      <c r="F43" s="596">
        <f>+'1. Inzet LKS'!G61</f>
        <v>0</v>
      </c>
      <c r="G43" s="596">
        <f>+'1. Inzet LKS'!H61</f>
        <v>0</v>
      </c>
      <c r="H43" s="596">
        <f>+'1. Inzet LKS'!I61</f>
        <v>0</v>
      </c>
      <c r="J43" s="220"/>
      <c r="K43" s="220"/>
      <c r="L43" s="220"/>
      <c r="M43" s="220"/>
      <c r="N43" s="220"/>
    </row>
    <row r="44" spans="1:14" ht="19.899999999999999" customHeight="1" x14ac:dyDescent="0.35">
      <c r="A44" s="496"/>
      <c r="B44" s="408" t="s">
        <v>924</v>
      </c>
      <c r="C44" s="596"/>
      <c r="D44" s="596">
        <f>+'1. Inzet LKS'!E51</f>
        <v>0</v>
      </c>
      <c r="E44" s="596">
        <f>+'1. Inzet LKS'!F51</f>
        <v>0</v>
      </c>
      <c r="F44" s="596">
        <f>+'1. Inzet LKS'!G51</f>
        <v>0</v>
      </c>
      <c r="G44" s="596">
        <f>+'1. Inzet LKS'!H51</f>
        <v>0</v>
      </c>
      <c r="H44" s="596">
        <f>+'1. Inzet LKS'!I51</f>
        <v>0</v>
      </c>
      <c r="J44" s="220"/>
      <c r="K44" s="220"/>
      <c r="L44" s="220"/>
      <c r="M44" s="220"/>
      <c r="N44" s="220"/>
    </row>
    <row r="45" spans="1:14" ht="19.899999999999999" customHeight="1" x14ac:dyDescent="0.35">
      <c r="A45" s="496">
        <v>3</v>
      </c>
      <c r="B45" s="186" t="s">
        <v>395</v>
      </c>
      <c r="C45" s="470"/>
      <c r="D45" s="470" t="e">
        <f t="shared" ref="D45" si="14">+D38-D42</f>
        <v>#N/A</v>
      </c>
      <c r="E45" s="470" t="e">
        <f>+E38-E42</f>
        <v>#N/A</v>
      </c>
      <c r="F45" s="508" t="e">
        <f t="shared" ref="F45:H45" si="15">+F38-F42</f>
        <v>#N/A</v>
      </c>
      <c r="G45" s="509" t="e">
        <f t="shared" si="15"/>
        <v>#N/A</v>
      </c>
      <c r="H45" s="470" t="e">
        <f t="shared" si="15"/>
        <v>#N/A</v>
      </c>
      <c r="J45" s="220"/>
      <c r="K45" s="220"/>
      <c r="L45" s="220"/>
      <c r="M45" s="220"/>
      <c r="N45" s="220"/>
    </row>
    <row r="46" spans="1:14" ht="19.899999999999999" customHeight="1" x14ac:dyDescent="0.35">
      <c r="A46" s="496" t="s">
        <v>396</v>
      </c>
      <c r="B46" s="186" t="s">
        <v>397</v>
      </c>
      <c r="C46" s="473"/>
      <c r="D46" s="473" t="e">
        <f t="shared" ref="D46" si="16">D45/D38</f>
        <v>#N/A</v>
      </c>
      <c r="E46" s="512" t="e">
        <f>+E45/E38</f>
        <v>#N/A</v>
      </c>
      <c r="F46" s="510" t="e">
        <f t="shared" ref="F46:H46" si="17">+F45/F38</f>
        <v>#N/A</v>
      </c>
      <c r="G46" s="511" t="e">
        <f t="shared" si="17"/>
        <v>#N/A</v>
      </c>
      <c r="H46" s="512" t="e">
        <f t="shared" si="17"/>
        <v>#N/A</v>
      </c>
      <c r="J46" s="220"/>
      <c r="K46" s="220"/>
      <c r="L46" s="220"/>
      <c r="M46" s="220"/>
      <c r="N46" s="220"/>
    </row>
    <row r="47" spans="1:14" ht="19.899999999999999" customHeight="1" x14ac:dyDescent="0.35">
      <c r="A47" s="513"/>
      <c r="B47" s="514"/>
      <c r="C47" s="418" t="s">
        <v>766</v>
      </c>
      <c r="D47" s="690" t="s">
        <v>942</v>
      </c>
      <c r="E47" s="416">
        <v>2024</v>
      </c>
      <c r="F47" s="515">
        <v>2025</v>
      </c>
      <c r="G47" s="516">
        <v>2026</v>
      </c>
      <c r="H47" s="516">
        <v>2027</v>
      </c>
      <c r="J47" s="220"/>
      <c r="K47" s="220"/>
      <c r="L47" s="220"/>
      <c r="M47" s="220"/>
      <c r="N47" s="220"/>
    </row>
    <row r="48" spans="1:14" s="463" customFormat="1" ht="19.899999999999999" customHeight="1" x14ac:dyDescent="0.45">
      <c r="A48" s="496"/>
      <c r="B48" s="415" t="s">
        <v>403</v>
      </c>
      <c r="C48" s="517"/>
      <c r="D48" s="517"/>
      <c r="E48" s="518"/>
      <c r="F48" s="519"/>
      <c r="G48" s="520"/>
      <c r="H48" s="519"/>
    </row>
    <row r="49" spans="1:14" ht="19.899999999999999" customHeight="1" x14ac:dyDescent="0.35">
      <c r="A49" s="496">
        <v>8</v>
      </c>
      <c r="B49" s="186" t="s">
        <v>412</v>
      </c>
      <c r="C49" s="521" t="e">
        <f>+C38/J13-100%</f>
        <v>#N/A</v>
      </c>
      <c r="D49" s="521" t="e">
        <f>D38/C38-100%</f>
        <v>#N/A</v>
      </c>
      <c r="E49" s="521" t="e">
        <f>E38/D38-100%</f>
        <v>#N/A</v>
      </c>
      <c r="F49" s="521" t="e">
        <f>F38/E38-100%</f>
        <v>#N/A</v>
      </c>
      <c r="G49" s="522" t="e">
        <f>G38/F38-100%</f>
        <v>#N/A</v>
      </c>
      <c r="H49" s="521" t="e">
        <f>H38/G38-100%</f>
        <v>#N/A</v>
      </c>
      <c r="J49" s="220"/>
      <c r="K49" s="220"/>
      <c r="L49" s="220"/>
      <c r="M49" s="220"/>
      <c r="N49" s="220"/>
    </row>
    <row r="50" spans="1:14" ht="19.899999999999999" customHeight="1" x14ac:dyDescent="0.35">
      <c r="A50" s="496">
        <v>9</v>
      </c>
      <c r="B50" s="186" t="s">
        <v>413</v>
      </c>
      <c r="C50" s="521">
        <f>+'Adlasz Data Budget'!BE5</f>
        <v>-5.7074516253376922E-2</v>
      </c>
      <c r="D50" s="521">
        <f>+'Adlasz Data Budget'!BB5</f>
        <v>0</v>
      </c>
      <c r="E50" s="473">
        <f>'SZW Groot_&amp;_middelgroot'!K11/'SZW Groot_&amp;_middelgroot'!D11-100%</f>
        <v>0.14976388815885588</v>
      </c>
      <c r="F50" s="473">
        <f>'SZW Groot_&amp;_middelgroot'!L11/'SZW Groot_&amp;_middelgroot'!K11-100%</f>
        <v>2.1115158348889107E-2</v>
      </c>
      <c r="G50" s="523">
        <f>'SZW Groot_&amp;_middelgroot'!M11/'SZW Groot_&amp;_middelgroot'!L11-100%</f>
        <v>2.4114895925820834E-2</v>
      </c>
      <c r="H50" s="473">
        <f>'SZW Groot_&amp;_middelgroot'!N11/'SZW Groot_&amp;_middelgroot'!M11-100%</f>
        <v>2.4134834905447544E-2</v>
      </c>
      <c r="J50" s="220"/>
      <c r="K50" s="220"/>
      <c r="L50" s="220"/>
      <c r="M50" s="220"/>
      <c r="N50" s="220"/>
    </row>
    <row r="51" spans="1:14" ht="19.899999999999999" customHeight="1" x14ac:dyDescent="0.35">
      <c r="A51" s="496">
        <v>10</v>
      </c>
      <c r="B51" s="186" t="s">
        <v>406</v>
      </c>
      <c r="C51" s="473" t="e">
        <f t="shared" ref="C51" si="18">C38/$C$13-100%</f>
        <v>#N/A</v>
      </c>
      <c r="D51" s="473" t="e">
        <f t="shared" ref="D51" si="19">D38/$C$13-100%</f>
        <v>#N/A</v>
      </c>
      <c r="E51" s="473" t="e">
        <f>E38/$C$13-100%</f>
        <v>#N/A</v>
      </c>
      <c r="F51" s="473" t="e">
        <f>F38/$C$13-100%</f>
        <v>#N/A</v>
      </c>
      <c r="G51" s="523" t="e">
        <f>G38/$C$13-100%</f>
        <v>#N/A</v>
      </c>
      <c r="H51" s="473" t="e">
        <f>H38/$C$13-100%</f>
        <v>#N/A</v>
      </c>
    </row>
    <row r="52" spans="1:14" ht="19.899999999999999" customHeight="1" x14ac:dyDescent="0.35">
      <c r="A52" s="496">
        <v>11</v>
      </c>
      <c r="B52" s="186" t="s">
        <v>407</v>
      </c>
      <c r="C52" s="481">
        <f>('Adlasz Data Budget'!$L$5-'Adlasz Data Budget'!$AW$5)/'Adlasz Data Budget'!$AW$5</f>
        <v>5.4394586182116761E-2</v>
      </c>
      <c r="D52" s="693">
        <f>('Adlasz Data Budget'!$I$5-'Adlasz Data Budget'!$AW$5)/'Adlasz Data Budget'!$AW$5</f>
        <v>5.3435029984401063E-2</v>
      </c>
      <c r="E52" s="473">
        <f>'SZW Groot_&amp;_middelgroot'!K11/'Adlasz Data Budget'!$AW$5-100%</f>
        <v>0.21145218551016587</v>
      </c>
      <c r="F52" s="473">
        <f>'SZW Groot_&amp;_middelgroot'!L11/'Adlasz Data Budget'!$AW$5-100%</f>
        <v>0.23703219023932087</v>
      </c>
      <c r="G52" s="523">
        <f>'SZW Groot_&amp;_middelgroot'!M11/'Adlasz Data Budget'!$AW$5-100%</f>
        <v>0.26686309276383224</v>
      </c>
      <c r="H52" s="473">
        <f>'SZW Groot_&amp;_middelgroot'!N11/'Adlasz Data Budget'!$AW$5-100%</f>
        <v>0.29743862435549207</v>
      </c>
    </row>
    <row r="73" spans="8:8" x14ac:dyDescent="0.35">
      <c r="H73" s="221"/>
    </row>
    <row r="74" spans="8:8" x14ac:dyDescent="0.35">
      <c r="H74" s="221"/>
    </row>
  </sheetData>
  <sheetProtection algorithmName="SHA-512" hashValue="NLsJ/MQj0fN/dApYUiRvarsrllbvI7Zyto/MjI6EYwMPiXIeLq5KuKzVQgB7xOsIlr/OoBPUzkZT3uECz+29gw==" saltValue="n0y17j6Qrk4RDBexYdeHJA==" spinCount="100000" sheet="1" selectLockedCells="1"/>
  <mergeCells count="8">
    <mergeCell ref="A8:K8"/>
    <mergeCell ref="A35:A36"/>
    <mergeCell ref="B10:B11"/>
    <mergeCell ref="A10:A11"/>
    <mergeCell ref="E35:H35"/>
    <mergeCell ref="C35:D35"/>
    <mergeCell ref="A33:H33"/>
    <mergeCell ref="C10:K10"/>
  </mergeCells>
  <pageMargins left="0.7" right="0.7" top="0.75" bottom="0.75" header="0.3" footer="0.3"/>
  <pageSetup paperSize="9" scale="72" fitToHeight="0" orientation="landscape" r:id="rId1"/>
  <rowBreaks count="1" manualBreakCount="1">
    <brk id="32" max="16383" man="1"/>
  </rowBreaks>
  <colBreaks count="1" manualBreakCount="1">
    <brk id="10"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03A9A1-98D8-459C-A0EB-A371E645A9F5}">
  <sheetPr codeName="Blad13">
    <tabColor rgb="FF00B050"/>
  </sheetPr>
  <dimension ref="A1:I36"/>
  <sheetViews>
    <sheetView zoomScale="80" zoomScaleNormal="80" workbookViewId="0">
      <selection activeCell="E28" sqref="E28"/>
    </sheetView>
  </sheetViews>
  <sheetFormatPr defaultRowHeight="14.5" x14ac:dyDescent="0.35"/>
  <cols>
    <col min="1" max="1" width="3.26953125" bestFit="1" customWidth="1"/>
    <col min="2" max="2" width="52.1796875" customWidth="1"/>
    <col min="3" max="4" width="18.81640625" bestFit="1" customWidth="1"/>
    <col min="5" max="9" width="17.54296875" bestFit="1" customWidth="1"/>
  </cols>
  <sheetData>
    <row r="1" spans="1:9" ht="15.5" x14ac:dyDescent="0.35">
      <c r="A1" s="34"/>
      <c r="B1" s="199"/>
      <c r="C1" s="214" t="s">
        <v>386</v>
      </c>
      <c r="D1" s="220"/>
      <c r="F1" s="221"/>
      <c r="G1" s="221"/>
      <c r="H1" s="221"/>
      <c r="I1" s="221"/>
    </row>
    <row r="2" spans="1:9" ht="15.5" x14ac:dyDescent="0.35">
      <c r="A2" s="34"/>
      <c r="B2" s="210" t="s">
        <v>387</v>
      </c>
      <c r="C2" s="213">
        <f>Dashboard!L4</f>
        <v>0</v>
      </c>
      <c r="D2" s="220"/>
      <c r="E2" s="220"/>
      <c r="F2" s="220"/>
      <c r="G2" s="220"/>
      <c r="H2" s="220"/>
      <c r="I2" s="220"/>
    </row>
    <row r="3" spans="1:9" ht="15.5" x14ac:dyDescent="0.35">
      <c r="A3" s="34"/>
      <c r="B3" s="212" t="s">
        <v>388</v>
      </c>
      <c r="C3" s="211" t="e">
        <f>Dashboard!L6</f>
        <v>#N/A</v>
      </c>
      <c r="D3" s="220"/>
      <c r="E3" s="223"/>
      <c r="F3" s="222"/>
      <c r="G3" s="222"/>
      <c r="H3" s="183"/>
      <c r="I3" s="224"/>
    </row>
    <row r="4" spans="1:9" x14ac:dyDescent="0.35">
      <c r="A4" s="34"/>
      <c r="B4" s="34"/>
      <c r="C4" s="225"/>
      <c r="D4" s="220"/>
      <c r="E4" s="223"/>
      <c r="F4" s="222"/>
      <c r="G4" s="222"/>
      <c r="H4" s="183"/>
      <c r="I4" s="224"/>
    </row>
    <row r="5" spans="1:9" ht="18.5" x14ac:dyDescent="0.45">
      <c r="A5" s="34"/>
      <c r="B5" s="185" t="s">
        <v>389</v>
      </c>
      <c r="C5" s="225"/>
      <c r="D5" s="220"/>
      <c r="E5" s="223"/>
      <c r="F5" s="222"/>
      <c r="G5" s="222"/>
      <c r="H5" s="183"/>
      <c r="I5" s="224"/>
    </row>
    <row r="6" spans="1:9" ht="18.5" x14ac:dyDescent="0.45">
      <c r="A6" s="34"/>
      <c r="B6" s="185" t="s">
        <v>807</v>
      </c>
      <c r="C6" s="225"/>
      <c r="D6" s="220"/>
      <c r="E6" s="223"/>
      <c r="F6" s="222"/>
      <c r="G6" s="222"/>
      <c r="H6" s="183"/>
      <c r="I6" s="224"/>
    </row>
    <row r="7" spans="1:9" ht="18.5" x14ac:dyDescent="0.45">
      <c r="A7" s="34"/>
      <c r="B7" s="185" t="s">
        <v>941</v>
      </c>
      <c r="C7" s="225"/>
      <c r="D7" s="220"/>
      <c r="E7" s="223"/>
      <c r="F7" s="222"/>
      <c r="G7" s="222"/>
      <c r="H7" s="183"/>
      <c r="I7" s="224"/>
    </row>
    <row r="8" spans="1:9" ht="18.5" x14ac:dyDescent="0.45">
      <c r="A8" s="748" t="s">
        <v>806</v>
      </c>
      <c r="B8" s="749"/>
      <c r="C8" s="749"/>
      <c r="D8" s="749"/>
      <c r="E8" s="341"/>
      <c r="F8" s="341"/>
      <c r="G8" s="341"/>
      <c r="H8" s="341"/>
      <c r="I8" s="341"/>
    </row>
    <row r="9" spans="1:9" x14ac:dyDescent="0.35">
      <c r="A9" s="34"/>
      <c r="B9" s="220"/>
      <c r="C9" s="220"/>
      <c r="D9" s="220"/>
      <c r="E9" s="223"/>
      <c r="F9" s="222"/>
      <c r="G9" s="222"/>
      <c r="H9" s="220"/>
      <c r="I9" s="220"/>
    </row>
    <row r="10" spans="1:9" ht="15.5" x14ac:dyDescent="0.35">
      <c r="A10" s="742"/>
      <c r="B10" s="740" t="s">
        <v>390</v>
      </c>
      <c r="C10" s="754" t="s">
        <v>391</v>
      </c>
      <c r="D10" s="755"/>
      <c r="E10" s="755"/>
      <c r="F10" s="614"/>
    </row>
    <row r="11" spans="1:9" ht="15.5" x14ac:dyDescent="0.35">
      <c r="A11" s="742"/>
      <c r="B11" s="741"/>
      <c r="C11" s="446">
        <v>2020</v>
      </c>
      <c r="D11" s="446">
        <v>2021</v>
      </c>
      <c r="E11" s="622">
        <v>2022</v>
      </c>
      <c r="F11" s="615"/>
    </row>
    <row r="12" spans="1:9" ht="18.5" x14ac:dyDescent="0.45">
      <c r="A12" s="189"/>
      <c r="B12" s="197" t="s">
        <v>392</v>
      </c>
      <c r="C12" s="608"/>
      <c r="D12" s="258"/>
      <c r="E12" s="258"/>
      <c r="F12" s="616"/>
    </row>
    <row r="13" spans="1:9" ht="15.5" x14ac:dyDescent="0.35">
      <c r="A13" s="189">
        <v>1</v>
      </c>
      <c r="B13" s="340" t="s">
        <v>669</v>
      </c>
      <c r="C13" s="609" t="s">
        <v>765</v>
      </c>
      <c r="D13" s="623" t="s">
        <v>765</v>
      </c>
      <c r="E13" s="623" t="s">
        <v>765</v>
      </c>
      <c r="F13" s="617"/>
    </row>
    <row r="14" spans="1:9" ht="15.5" x14ac:dyDescent="0.35">
      <c r="A14" s="189">
        <v>2</v>
      </c>
      <c r="B14" s="340" t="s">
        <v>670</v>
      </c>
      <c r="C14" s="610">
        <f>+'SZW Data 2022'!H348</f>
        <v>201561175.75999999</v>
      </c>
      <c r="D14" s="600">
        <f>+'SZW Data 2023'!J346</f>
        <v>244456322.14000002</v>
      </c>
      <c r="E14" s="600">
        <f>+'Adlasz Data Kosten'!I5</f>
        <v>308315854</v>
      </c>
      <c r="F14" s="618"/>
    </row>
    <row r="15" spans="1:9" ht="15.5" x14ac:dyDescent="0.35">
      <c r="A15" s="189">
        <v>3</v>
      </c>
      <c r="B15" s="190" t="s">
        <v>402</v>
      </c>
      <c r="C15" s="611" t="s">
        <v>765</v>
      </c>
      <c r="D15" s="624" t="s">
        <v>765</v>
      </c>
      <c r="E15" s="624" t="s">
        <v>765</v>
      </c>
      <c r="F15" s="619"/>
    </row>
    <row r="16" spans="1:9" ht="15.5" x14ac:dyDescent="0.35">
      <c r="A16" s="189">
        <v>4</v>
      </c>
      <c r="B16" s="190" t="s">
        <v>671</v>
      </c>
      <c r="C16" s="612" t="e">
        <f>+VLOOKUP($C$3,'SZW Data 2022'!$A$4:$Y$347,8,FALSE)</f>
        <v>#N/A</v>
      </c>
      <c r="D16" s="259" t="e">
        <f>+VLOOKUP($C$3,'SZW Data 2023'!$A$4:$Y$347,10,FALSE)</f>
        <v>#N/A</v>
      </c>
      <c r="E16" s="259" t="e">
        <f>VLOOKUP(C3,'Adlasz Data Kosten'!A6:I347,9,FALSE)</f>
        <v>#N/A</v>
      </c>
      <c r="F16" s="620"/>
    </row>
    <row r="17" spans="1:9" ht="15.5" x14ac:dyDescent="0.35">
      <c r="A17" s="189">
        <v>5</v>
      </c>
      <c r="B17" s="190" t="s">
        <v>401</v>
      </c>
      <c r="C17" s="613" t="e">
        <f>+C16/C14</f>
        <v>#N/A</v>
      </c>
      <c r="D17" s="590" t="e">
        <f>+D16/D14</f>
        <v>#N/A</v>
      </c>
      <c r="E17" s="590" t="e">
        <f>+E16/E14</f>
        <v>#N/A</v>
      </c>
      <c r="F17" s="621"/>
    </row>
    <row r="20" spans="1:9" ht="18.5" x14ac:dyDescent="0.45">
      <c r="A20" s="748" t="s">
        <v>808</v>
      </c>
      <c r="B20" s="749"/>
      <c r="C20" s="749"/>
      <c r="D20" s="749"/>
      <c r="E20" s="749"/>
      <c r="F20" s="749"/>
      <c r="G20" s="749"/>
      <c r="H20" s="749"/>
      <c r="I20" s="341"/>
    </row>
    <row r="22" spans="1:9" ht="15.5" x14ac:dyDescent="0.35">
      <c r="A22" s="742"/>
      <c r="B22" s="751" t="s">
        <v>390</v>
      </c>
      <c r="C22" s="746" t="s">
        <v>884</v>
      </c>
      <c r="D22" s="753"/>
      <c r="E22" s="747" t="s">
        <v>411</v>
      </c>
      <c r="F22" s="747"/>
      <c r="G22" s="747"/>
      <c r="H22" s="747"/>
    </row>
    <row r="23" spans="1:9" ht="15.5" x14ac:dyDescent="0.35">
      <c r="A23" s="750"/>
      <c r="B23" s="752"/>
      <c r="C23" s="598">
        <v>2022</v>
      </c>
      <c r="D23" s="598" t="s">
        <v>943</v>
      </c>
      <c r="E23" s="599">
        <v>2024</v>
      </c>
      <c r="F23" s="599">
        <v>2025</v>
      </c>
      <c r="G23" s="599">
        <v>2026</v>
      </c>
      <c r="H23" s="553">
        <v>2027</v>
      </c>
    </row>
    <row r="24" spans="1:9" ht="18.5" x14ac:dyDescent="0.45">
      <c r="A24" s="258"/>
      <c r="B24" s="415" t="s">
        <v>392</v>
      </c>
      <c r="C24" s="604"/>
      <c r="D24" s="604"/>
      <c r="E24" s="604"/>
      <c r="F24" s="604"/>
      <c r="G24" s="604"/>
      <c r="H24" s="604"/>
    </row>
    <row r="25" spans="1:9" ht="15.5" x14ac:dyDescent="0.35">
      <c r="A25" s="625"/>
      <c r="B25" s="588" t="s">
        <v>886</v>
      </c>
      <c r="C25" s="399">
        <f>MROUND(+'Adlasz Data Budget'!M5,1000)</f>
        <v>319391000</v>
      </c>
      <c r="D25" s="626">
        <f>MROUND(+'SZW Groot_&amp;_middelgroot'!F14,1000)</f>
        <v>414911000</v>
      </c>
      <c r="E25" s="626">
        <f>MROUND(+'SZW Groot_&amp;_middelgroot'!K15,1000)</f>
        <v>503080000</v>
      </c>
      <c r="F25" s="626">
        <f>MROUND(+'SZW Groot_&amp;_middelgroot'!L15,1000)</f>
        <v>569928000</v>
      </c>
      <c r="G25" s="626">
        <f>MROUND(+'SZW Groot_&amp;_middelgroot'!M15,1000)</f>
        <v>605968000</v>
      </c>
      <c r="H25" s="626">
        <f>MROUND(+'SZW Groot_&amp;_middelgroot'!N15,1000)</f>
        <v>641907000</v>
      </c>
    </row>
    <row r="26" spans="1:9" s="34" customFormat="1" ht="15.5" x14ac:dyDescent="0.35">
      <c r="A26" s="189">
        <v>1</v>
      </c>
      <c r="B26" s="588" t="s">
        <v>889</v>
      </c>
      <c r="C26" s="496"/>
      <c r="D26" s="602"/>
      <c r="E26" s="602"/>
      <c r="F26" s="602"/>
      <c r="G26" s="602"/>
      <c r="H26" s="602"/>
    </row>
    <row r="27" spans="1:9" ht="15.5" x14ac:dyDescent="0.35">
      <c r="A27" s="189"/>
      <c r="B27" s="589" t="s">
        <v>887</v>
      </c>
      <c r="C27" s="635" t="e">
        <f>+D17</f>
        <v>#N/A</v>
      </c>
      <c r="D27" s="590" t="e">
        <f>+D30/D25</f>
        <v>#N/A</v>
      </c>
      <c r="E27" s="590" t="e">
        <f>+E30/E25</f>
        <v>#N/A</v>
      </c>
      <c r="F27" s="590" t="e">
        <f>+F30/F25</f>
        <v>#N/A</v>
      </c>
      <c r="G27" s="590" t="e">
        <f>+G30/G25</f>
        <v>#N/A</v>
      </c>
      <c r="H27" s="590" t="e">
        <f>+H30/H25</f>
        <v>#N/A</v>
      </c>
    </row>
    <row r="28" spans="1:9" s="505" customFormat="1" ht="15.5" x14ac:dyDescent="0.35">
      <c r="A28" s="631"/>
      <c r="B28" s="627" t="s">
        <v>888</v>
      </c>
      <c r="C28" s="636"/>
      <c r="D28" s="632" t="e">
        <f>+'1. Inzet LKS'!E56</f>
        <v>#N/A</v>
      </c>
      <c r="E28" s="632">
        <f>+'1. Inzet LKS'!F56</f>
        <v>0</v>
      </c>
      <c r="F28" s="632">
        <f>+'1. Inzet LKS'!G56</f>
        <v>0</v>
      </c>
      <c r="G28" s="632">
        <f>+'1. Inzet LKS'!H56</f>
        <v>0</v>
      </c>
      <c r="H28" s="632">
        <f>+'1. Inzet LKS'!I56</f>
        <v>0</v>
      </c>
    </row>
    <row r="29" spans="1:9" s="34" customFormat="1" ht="15.5" x14ac:dyDescent="0.35">
      <c r="A29" s="594">
        <v>2</v>
      </c>
      <c r="B29" s="595" t="s">
        <v>890</v>
      </c>
      <c r="C29" s="496"/>
      <c r="D29" s="603"/>
      <c r="E29" s="603"/>
      <c r="F29" s="603"/>
      <c r="G29" s="603"/>
      <c r="H29" s="603"/>
    </row>
    <row r="30" spans="1:9" ht="15.5" x14ac:dyDescent="0.35">
      <c r="A30" s="594"/>
      <c r="B30" s="589" t="s">
        <v>887</v>
      </c>
      <c r="C30" s="470" t="e">
        <f>MROUND(+C27*C25,1000)</f>
        <v>#N/A</v>
      </c>
      <c r="D30" s="601" t="e">
        <f>MROUND(+$E17*D25,1000)</f>
        <v>#N/A</v>
      </c>
      <c r="E30" s="601" t="e">
        <f>MROUND(+$E17*E25,1000)</f>
        <v>#N/A</v>
      </c>
      <c r="F30" s="601" t="e">
        <f t="shared" ref="F30:H30" si="0">MROUND(+$E17*F25,1000)</f>
        <v>#N/A</v>
      </c>
      <c r="G30" s="601" t="e">
        <f t="shared" si="0"/>
        <v>#N/A</v>
      </c>
      <c r="H30" s="601" t="e">
        <f t="shared" si="0"/>
        <v>#N/A</v>
      </c>
    </row>
    <row r="31" spans="1:9" s="505" customFormat="1" ht="15.5" x14ac:dyDescent="0.35">
      <c r="A31" s="501"/>
      <c r="B31" s="628" t="s">
        <v>888</v>
      </c>
      <c r="C31" s="629" t="e">
        <f>+C30</f>
        <v>#N/A</v>
      </c>
      <c r="D31" s="630" t="e">
        <f>IF(D28&gt;0,MROUND(+D28*D25,1000),D27*D25)</f>
        <v>#N/A</v>
      </c>
      <c r="E31" s="630" t="e">
        <f t="shared" ref="E31:H31" si="1">IF(E28&gt;0,MROUND(+E28*E25,1000),E27*E25)</f>
        <v>#N/A</v>
      </c>
      <c r="F31" s="630" t="e">
        <f t="shared" si="1"/>
        <v>#N/A</v>
      </c>
      <c r="G31" s="630" t="e">
        <f t="shared" si="1"/>
        <v>#N/A</v>
      </c>
      <c r="H31" s="630" t="e">
        <f t="shared" si="1"/>
        <v>#N/A</v>
      </c>
    </row>
    <row r="32" spans="1:9" ht="15.5" x14ac:dyDescent="0.35">
      <c r="A32" s="34">
        <v>3</v>
      </c>
      <c r="B32" s="517" t="s">
        <v>891</v>
      </c>
      <c r="C32" s="259" t="e">
        <f>+'1. Inzet LKS'!D55</f>
        <v>#N/A</v>
      </c>
      <c r="D32" s="259">
        <f>+'1. Inzet LKS'!E55</f>
        <v>0</v>
      </c>
      <c r="E32" s="259">
        <f>+'1. Inzet LKS'!F55</f>
        <v>0</v>
      </c>
      <c r="F32" s="259">
        <f>+'1. Inzet LKS'!G55</f>
        <v>0</v>
      </c>
      <c r="G32" s="259">
        <f>+'1. Inzet LKS'!H55</f>
        <v>0</v>
      </c>
      <c r="H32" s="259">
        <f>+'1. Inzet LKS'!I55</f>
        <v>0</v>
      </c>
    </row>
    <row r="33" spans="1:8" ht="15.5" x14ac:dyDescent="0.35">
      <c r="A33" s="34">
        <v>4</v>
      </c>
      <c r="B33" s="517" t="s">
        <v>892</v>
      </c>
      <c r="C33" s="259"/>
      <c r="D33" s="259"/>
      <c r="E33" s="259"/>
      <c r="F33" s="259"/>
      <c r="G33" s="259"/>
      <c r="H33" s="259"/>
    </row>
    <row r="34" spans="1:8" ht="15.5" x14ac:dyDescent="0.35">
      <c r="A34" s="34"/>
      <c r="B34" s="517" t="s">
        <v>895</v>
      </c>
      <c r="C34" s="470" t="e">
        <f>+C30-C32</f>
        <v>#N/A</v>
      </c>
      <c r="D34" s="470" t="e">
        <f t="shared" ref="D34:H34" si="2">+D30-D32</f>
        <v>#N/A</v>
      </c>
      <c r="E34" s="470" t="e">
        <f t="shared" si="2"/>
        <v>#N/A</v>
      </c>
      <c r="F34" s="470" t="e">
        <f t="shared" si="2"/>
        <v>#N/A</v>
      </c>
      <c r="G34" s="470" t="e">
        <f t="shared" si="2"/>
        <v>#N/A</v>
      </c>
      <c r="H34" s="470" t="e">
        <f t="shared" si="2"/>
        <v>#N/A</v>
      </c>
    </row>
    <row r="35" spans="1:8" s="634" customFormat="1" ht="15.5" x14ac:dyDescent="0.35">
      <c r="A35" s="501"/>
      <c r="B35" s="633" t="s">
        <v>893</v>
      </c>
      <c r="C35" s="407" t="e">
        <f t="shared" ref="C35:H35" si="3">+C31-C30</f>
        <v>#N/A</v>
      </c>
      <c r="D35" s="407" t="e">
        <f t="shared" si="3"/>
        <v>#N/A</v>
      </c>
      <c r="E35" s="407" t="e">
        <f t="shared" si="3"/>
        <v>#N/A</v>
      </c>
      <c r="F35" s="407" t="e">
        <f t="shared" si="3"/>
        <v>#N/A</v>
      </c>
      <c r="G35" s="407" t="e">
        <f t="shared" si="3"/>
        <v>#N/A</v>
      </c>
      <c r="H35" s="407" t="e">
        <f t="shared" si="3"/>
        <v>#N/A</v>
      </c>
    </row>
    <row r="36" spans="1:8" ht="15.5" x14ac:dyDescent="0.35">
      <c r="A36" s="496"/>
      <c r="B36" s="517" t="s">
        <v>894</v>
      </c>
      <c r="C36" s="470" t="e">
        <f>SUM(C34:C35)</f>
        <v>#N/A</v>
      </c>
      <c r="D36" s="470" t="e">
        <f t="shared" ref="D36:H36" si="4">SUM(D34:D35)</f>
        <v>#N/A</v>
      </c>
      <c r="E36" s="470" t="e">
        <f t="shared" si="4"/>
        <v>#N/A</v>
      </c>
      <c r="F36" s="470" t="e">
        <f t="shared" si="4"/>
        <v>#N/A</v>
      </c>
      <c r="G36" s="470" t="e">
        <f t="shared" si="4"/>
        <v>#N/A</v>
      </c>
      <c r="H36" s="470" t="e">
        <f t="shared" si="4"/>
        <v>#N/A</v>
      </c>
    </row>
  </sheetData>
  <sheetProtection algorithmName="SHA-512" hashValue="R0btrJ+b2Sihhy6zLcDcgcrycoCY9pK8jKAEzzaqLFg9jMooIJvxHihWq2drfMocNXfpwPI6xlpYDxm26cNCrw==" saltValue="CNujUSSsejKgOm1AEQJlOw==" spinCount="100000" sheet="1" objects="1" scenarios="1"/>
  <mergeCells count="9">
    <mergeCell ref="A8:D8"/>
    <mergeCell ref="A10:A11"/>
    <mergeCell ref="B10:B11"/>
    <mergeCell ref="A22:A23"/>
    <mergeCell ref="B22:B23"/>
    <mergeCell ref="A20:H20"/>
    <mergeCell ref="E22:H22"/>
    <mergeCell ref="C22:D22"/>
    <mergeCell ref="C10:E10"/>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B01697-3EAA-4781-80F6-3D2BB7A245AA}">
  <sheetPr codeName="Blad4">
    <tabColor rgb="FF00B050"/>
  </sheetPr>
  <dimension ref="A1:AA38"/>
  <sheetViews>
    <sheetView showGridLines="0" zoomScale="80" zoomScaleNormal="80" workbookViewId="0">
      <selection activeCell="K30" sqref="K30"/>
    </sheetView>
  </sheetViews>
  <sheetFormatPr defaultColWidth="8.81640625" defaultRowHeight="14.5" x14ac:dyDescent="0.35"/>
  <cols>
    <col min="1" max="1" width="2.81640625" style="183" customWidth="1"/>
    <col min="2" max="2" width="34.7265625" style="183" customWidth="1"/>
    <col min="3" max="3" width="15.54296875" style="183" customWidth="1"/>
    <col min="4" max="4" width="8" style="183" customWidth="1"/>
    <col min="5" max="5" width="10.7265625" style="183" customWidth="1"/>
    <col min="6" max="6" width="14.81640625" style="183" customWidth="1"/>
    <col min="7" max="10" width="14.26953125" style="183" bestFit="1" customWidth="1"/>
    <col min="11" max="11" width="14.08984375" style="183" customWidth="1"/>
    <col min="12" max="16384" width="8.81640625" style="183"/>
  </cols>
  <sheetData>
    <row r="1" spans="1:27" ht="15.5" x14ac:dyDescent="0.35">
      <c r="A1" s="34"/>
      <c r="B1" s="771"/>
      <c r="C1" s="772"/>
      <c r="D1" s="772"/>
      <c r="E1" s="773"/>
      <c r="F1" s="214" t="s">
        <v>386</v>
      </c>
      <c r="G1"/>
      <c r="H1"/>
      <c r="I1"/>
      <c r="J1"/>
      <c r="K1"/>
      <c r="L1"/>
      <c r="M1"/>
      <c r="N1"/>
      <c r="O1"/>
      <c r="P1"/>
      <c r="Q1"/>
      <c r="R1"/>
      <c r="S1"/>
      <c r="T1"/>
      <c r="U1"/>
      <c r="V1"/>
      <c r="W1"/>
      <c r="X1"/>
      <c r="Y1"/>
      <c r="Z1"/>
      <c r="AA1"/>
    </row>
    <row r="2" spans="1:27" ht="15.5" x14ac:dyDescent="0.35">
      <c r="A2" s="34"/>
      <c r="B2" s="771" t="s">
        <v>387</v>
      </c>
      <c r="C2" s="772"/>
      <c r="D2" s="772"/>
      <c r="E2" s="772"/>
      <c r="F2" s="213">
        <f>Dashboard!L4</f>
        <v>0</v>
      </c>
      <c r="G2"/>
      <c r="H2"/>
      <c r="I2"/>
      <c r="J2"/>
      <c r="K2"/>
      <c r="L2"/>
      <c r="M2"/>
      <c r="N2"/>
      <c r="O2"/>
      <c r="P2"/>
      <c r="Q2"/>
      <c r="R2"/>
      <c r="S2"/>
      <c r="T2"/>
      <c r="U2"/>
      <c r="V2"/>
      <c r="W2"/>
      <c r="X2"/>
      <c r="Y2"/>
      <c r="Z2"/>
      <c r="AA2"/>
    </row>
    <row r="3" spans="1:27" ht="15.5" x14ac:dyDescent="0.35">
      <c r="A3" s="34"/>
      <c r="B3" s="771" t="s">
        <v>388</v>
      </c>
      <c r="C3" s="772"/>
      <c r="D3" s="772"/>
      <c r="E3" s="772"/>
      <c r="F3" s="211" t="e">
        <f>Dashboard!L6</f>
        <v>#N/A</v>
      </c>
      <c r="G3"/>
      <c r="H3"/>
      <c r="I3"/>
      <c r="J3"/>
      <c r="K3"/>
      <c r="L3"/>
      <c r="M3"/>
      <c r="N3"/>
      <c r="O3"/>
      <c r="P3"/>
      <c r="Q3"/>
      <c r="R3"/>
      <c r="S3"/>
      <c r="T3"/>
      <c r="U3"/>
      <c r="V3"/>
      <c r="W3"/>
      <c r="X3"/>
      <c r="Y3"/>
      <c r="Z3"/>
      <c r="AA3"/>
    </row>
    <row r="4" spans="1:27" x14ac:dyDescent="0.35">
      <c r="A4"/>
      <c r="B4"/>
      <c r="C4"/>
      <c r="D4"/>
      <c r="E4"/>
      <c r="F4"/>
      <c r="G4"/>
      <c r="H4"/>
      <c r="I4"/>
      <c r="J4"/>
      <c r="K4"/>
      <c r="L4"/>
      <c r="M4"/>
      <c r="N4"/>
      <c r="O4"/>
      <c r="P4"/>
      <c r="Q4"/>
      <c r="R4"/>
      <c r="S4"/>
      <c r="T4"/>
      <c r="U4"/>
      <c r="V4"/>
      <c r="W4"/>
      <c r="X4"/>
      <c r="Y4"/>
      <c r="Z4"/>
      <c r="AA4"/>
    </row>
    <row r="5" spans="1:27" ht="18.5" x14ac:dyDescent="0.45">
      <c r="A5" s="749" t="s">
        <v>414</v>
      </c>
      <c r="B5" s="749"/>
      <c r="C5" s="749"/>
      <c r="D5" s="749"/>
      <c r="E5" s="749"/>
      <c r="F5" s="749"/>
      <c r="G5" s="749"/>
      <c r="H5" s="749"/>
      <c r="I5" s="749"/>
      <c r="J5" s="749"/>
      <c r="K5" s="749"/>
      <c r="L5"/>
      <c r="M5"/>
      <c r="N5"/>
      <c r="O5"/>
      <c r="P5"/>
      <c r="Q5"/>
      <c r="R5"/>
      <c r="S5"/>
      <c r="T5"/>
      <c r="U5"/>
      <c r="V5"/>
      <c r="W5"/>
      <c r="X5"/>
      <c r="Y5"/>
      <c r="Z5"/>
      <c r="AA5"/>
    </row>
    <row r="6" spans="1:27" ht="18.5" x14ac:dyDescent="0.45">
      <c r="A6" s="216"/>
      <c r="B6" s="216"/>
      <c r="C6" s="216"/>
      <c r="D6" s="216"/>
      <c r="E6" s="216"/>
      <c r="F6" s="216"/>
      <c r="G6" s="216"/>
      <c r="H6" s="216"/>
      <c r="I6" s="216"/>
      <c r="J6"/>
      <c r="K6"/>
      <c r="L6"/>
      <c r="M6"/>
      <c r="N6"/>
      <c r="O6"/>
      <c r="P6"/>
      <c r="Q6"/>
      <c r="R6"/>
      <c r="S6"/>
      <c r="T6"/>
      <c r="U6"/>
      <c r="V6"/>
      <c r="W6"/>
      <c r="X6"/>
      <c r="Y6"/>
      <c r="Z6"/>
      <c r="AA6"/>
    </row>
    <row r="7" spans="1:27" ht="15.5" x14ac:dyDescent="0.35">
      <c r="A7" s="742"/>
      <c r="B7" s="759" t="s">
        <v>390</v>
      </c>
      <c r="C7" s="759"/>
      <c r="D7" s="759"/>
      <c r="E7" s="759"/>
      <c r="F7" s="754" t="s">
        <v>391</v>
      </c>
      <c r="G7" s="755"/>
      <c r="H7" s="755"/>
      <c r="I7" s="755"/>
      <c r="J7" s="755"/>
      <c r="K7" s="755"/>
      <c r="L7"/>
      <c r="M7"/>
      <c r="N7"/>
      <c r="O7"/>
      <c r="P7"/>
      <c r="Q7"/>
      <c r="R7"/>
      <c r="S7"/>
      <c r="T7"/>
      <c r="U7"/>
      <c r="V7"/>
      <c r="W7"/>
      <c r="X7"/>
      <c r="Y7"/>
      <c r="Z7"/>
      <c r="AA7"/>
    </row>
    <row r="8" spans="1:27" ht="15.5" x14ac:dyDescent="0.35">
      <c r="A8" s="785"/>
      <c r="B8" s="760"/>
      <c r="C8" s="760"/>
      <c r="D8" s="760"/>
      <c r="E8" s="760"/>
      <c r="F8" s="453">
        <v>2017</v>
      </c>
      <c r="G8" s="453">
        <v>2018</v>
      </c>
      <c r="H8" s="453">
        <v>2019</v>
      </c>
      <c r="I8" s="450">
        <v>2020</v>
      </c>
      <c r="J8" s="450">
        <v>2021</v>
      </c>
      <c r="K8" s="450">
        <v>2022</v>
      </c>
      <c r="L8"/>
      <c r="M8"/>
      <c r="N8"/>
      <c r="O8"/>
      <c r="P8"/>
      <c r="Q8"/>
      <c r="R8"/>
      <c r="S8"/>
      <c r="T8"/>
      <c r="U8"/>
      <c r="V8"/>
      <c r="W8"/>
      <c r="X8"/>
      <c r="Y8"/>
      <c r="Z8"/>
      <c r="AA8"/>
    </row>
    <row r="9" spans="1:27" ht="18.5" x14ac:dyDescent="0.45">
      <c r="A9" s="227"/>
      <c r="B9" s="762" t="s">
        <v>415</v>
      </c>
      <c r="C9" s="763"/>
      <c r="D9" s="763"/>
      <c r="E9" s="764"/>
      <c r="F9" s="228"/>
      <c r="G9" s="228"/>
      <c r="H9" s="228"/>
      <c r="I9" s="228"/>
      <c r="J9" s="228"/>
      <c r="K9" s="220"/>
      <c r="L9"/>
      <c r="M9"/>
      <c r="N9"/>
      <c r="O9"/>
      <c r="P9"/>
      <c r="Q9"/>
      <c r="R9"/>
      <c r="S9"/>
      <c r="T9"/>
      <c r="U9"/>
      <c r="V9"/>
      <c r="W9"/>
      <c r="X9"/>
      <c r="Y9"/>
      <c r="Z9"/>
      <c r="AA9"/>
    </row>
    <row r="10" spans="1:27" ht="15.5" x14ac:dyDescent="0.35">
      <c r="A10" s="227"/>
      <c r="B10" s="765" t="s">
        <v>393</v>
      </c>
      <c r="C10" s="766"/>
      <c r="D10" s="766"/>
      <c r="E10" s="767"/>
      <c r="F10" s="229" t="e">
        <f>+'2. Budget BUIG'!F13</f>
        <v>#N/A</v>
      </c>
      <c r="G10" s="229" t="e">
        <f>+'2. Budget BUIG'!G13</f>
        <v>#N/A</v>
      </c>
      <c r="H10" s="229" t="e">
        <f>+'2. Budget BUIG'!H13</f>
        <v>#N/A</v>
      </c>
      <c r="I10" s="229" t="e">
        <f>+'2. Budget BUIG'!I13</f>
        <v>#N/A</v>
      </c>
      <c r="J10" s="229" t="e">
        <f>+'2. Budget BUIG'!J13</f>
        <v>#N/A</v>
      </c>
      <c r="K10" s="229" t="e">
        <f>+'2. Budget BUIG'!K13</f>
        <v>#N/A</v>
      </c>
      <c r="L10"/>
      <c r="M10"/>
      <c r="N10"/>
      <c r="O10"/>
      <c r="P10"/>
      <c r="Q10"/>
      <c r="R10"/>
      <c r="S10"/>
      <c r="T10"/>
      <c r="U10"/>
      <c r="V10"/>
      <c r="W10"/>
      <c r="X10"/>
      <c r="Y10"/>
      <c r="Z10"/>
      <c r="AA10"/>
    </row>
    <row r="11" spans="1:27" ht="15.5" x14ac:dyDescent="0.35">
      <c r="A11" s="227"/>
      <c r="B11" s="765" t="s">
        <v>394</v>
      </c>
      <c r="C11" s="766"/>
      <c r="D11" s="766"/>
      <c r="E11" s="767"/>
      <c r="F11" s="229" t="e">
        <f>+'2. Budget BUIG'!F14</f>
        <v>#N/A</v>
      </c>
      <c r="G11" s="229" t="e">
        <f>+'2. Budget BUIG'!G14</f>
        <v>#N/A</v>
      </c>
      <c r="H11" s="229" t="e">
        <f>+'2. Budget BUIG'!H14</f>
        <v>#N/A</v>
      </c>
      <c r="I11" s="229" t="e">
        <f>+'2. Budget BUIG'!I14</f>
        <v>#N/A</v>
      </c>
      <c r="J11" s="229" t="e">
        <f>+'2. Budget BUIG'!J14</f>
        <v>#N/A</v>
      </c>
      <c r="K11" s="229" t="e">
        <f>+'2. Budget BUIG'!K14</f>
        <v>#N/A</v>
      </c>
      <c r="L11"/>
      <c r="M11"/>
      <c r="N11"/>
      <c r="O11"/>
      <c r="P11"/>
      <c r="Q11"/>
      <c r="R11"/>
      <c r="S11"/>
      <c r="T11"/>
      <c r="U11"/>
      <c r="V11"/>
      <c r="W11"/>
      <c r="X11"/>
      <c r="Y11"/>
      <c r="Z11"/>
      <c r="AA11"/>
    </row>
    <row r="12" spans="1:27" ht="15.5" x14ac:dyDescent="0.35">
      <c r="A12" s="230"/>
      <c r="B12" s="768" t="s">
        <v>416</v>
      </c>
      <c r="C12" s="769"/>
      <c r="D12" s="769"/>
      <c r="E12" s="770"/>
      <c r="F12" s="231" t="e">
        <f>+'2. Budget BUIG'!F15</f>
        <v>#N/A</v>
      </c>
      <c r="G12" s="231" t="e">
        <f>+'2. Budget BUIG'!G15</f>
        <v>#N/A</v>
      </c>
      <c r="H12" s="231" t="e">
        <f>+'2. Budget BUIG'!H15</f>
        <v>#N/A</v>
      </c>
      <c r="I12" s="231" t="e">
        <f>+'2. Budget BUIG'!I15</f>
        <v>#N/A</v>
      </c>
      <c r="J12" s="231" t="e">
        <f>+'2. Budget BUIG'!J15</f>
        <v>#N/A</v>
      </c>
      <c r="K12" s="231" t="e">
        <f>+'2. Budget BUIG'!K15</f>
        <v>#N/A</v>
      </c>
      <c r="L12"/>
      <c r="M12"/>
      <c r="N12"/>
      <c r="O12"/>
      <c r="P12"/>
      <c r="Q12"/>
      <c r="R12"/>
      <c r="S12"/>
      <c r="T12"/>
      <c r="U12"/>
      <c r="V12"/>
      <c r="W12"/>
      <c r="X12"/>
    </row>
    <row r="13" spans="1:27" ht="15.5" x14ac:dyDescent="0.35">
      <c r="A13" s="227"/>
      <c r="B13" s="765" t="s">
        <v>417</v>
      </c>
      <c r="C13" s="766"/>
      <c r="D13" s="766"/>
      <c r="E13" s="767"/>
      <c r="F13" s="232" t="e">
        <f>VLOOKUP(Dashboard!$L$6,'Adlasz Data Vangnet'!$A$6:$J$360,3,FALSE)</f>
        <v>#N/A</v>
      </c>
      <c r="G13" s="232" t="e">
        <f>VLOOKUP(Dashboard!$L$6,'Adlasz Data Vangnet'!$A$6:$J$360,5,FALSE)</f>
        <v>#N/A</v>
      </c>
      <c r="H13" s="232" t="e">
        <f>VLOOKUP(Dashboard!$L$6,'Adlasz Data Vangnet'!$A$6:$J$360,7,FALSE)</f>
        <v>#N/A</v>
      </c>
      <c r="I13" s="232" t="e">
        <f>VLOOKUP(Dashboard!$L$6,'Adlasz Data Vangnet'!$A$6:$J$360,9,FALSE)</f>
        <v>#N/A</v>
      </c>
      <c r="J13" s="232"/>
      <c r="K13" s="232"/>
      <c r="L13"/>
      <c r="M13"/>
      <c r="N13"/>
      <c r="O13"/>
      <c r="P13"/>
      <c r="Q13"/>
      <c r="R13"/>
      <c r="S13"/>
      <c r="T13"/>
      <c r="U13"/>
      <c r="V13"/>
      <c r="W13"/>
      <c r="X13"/>
    </row>
    <row r="14" spans="1:27" ht="15.5" x14ac:dyDescent="0.35">
      <c r="A14" s="227"/>
      <c r="B14" s="765" t="s">
        <v>418</v>
      </c>
      <c r="C14" s="766"/>
      <c r="D14" s="766"/>
      <c r="E14" s="767"/>
      <c r="F14" s="229" t="e">
        <f t="shared" ref="F14:K14" si="0">+F12+F13</f>
        <v>#N/A</v>
      </c>
      <c r="G14" s="229" t="e">
        <f t="shared" si="0"/>
        <v>#N/A</v>
      </c>
      <c r="H14" s="229" t="e">
        <f t="shared" si="0"/>
        <v>#N/A</v>
      </c>
      <c r="I14" s="229" t="e">
        <f t="shared" si="0"/>
        <v>#N/A</v>
      </c>
      <c r="J14" s="229" t="e">
        <f t="shared" si="0"/>
        <v>#N/A</v>
      </c>
      <c r="K14" s="229" t="e">
        <f t="shared" si="0"/>
        <v>#N/A</v>
      </c>
      <c r="L14"/>
      <c r="M14"/>
      <c r="N14"/>
      <c r="O14"/>
      <c r="P14"/>
      <c r="Q14"/>
      <c r="R14"/>
      <c r="S14"/>
      <c r="T14"/>
      <c r="U14"/>
      <c r="V14"/>
      <c r="W14"/>
      <c r="X14"/>
    </row>
    <row r="15" spans="1:27" x14ac:dyDescent="0.35">
      <c r="A15" s="227"/>
      <c r="B15" s="777" t="s">
        <v>419</v>
      </c>
      <c r="C15" s="778"/>
      <c r="D15" s="778"/>
      <c r="E15" s="779"/>
      <c r="F15" s="233" t="e">
        <f t="shared" ref="F15:K15" si="1">F14/F10</f>
        <v>#N/A</v>
      </c>
      <c r="G15" s="233" t="e">
        <f t="shared" si="1"/>
        <v>#N/A</v>
      </c>
      <c r="H15" s="233" t="e">
        <f t="shared" si="1"/>
        <v>#N/A</v>
      </c>
      <c r="I15" s="233" t="e">
        <f t="shared" si="1"/>
        <v>#N/A</v>
      </c>
      <c r="J15" s="233" t="e">
        <f t="shared" si="1"/>
        <v>#N/A</v>
      </c>
      <c r="K15" s="233" t="e">
        <f t="shared" si="1"/>
        <v>#N/A</v>
      </c>
      <c r="L15"/>
      <c r="M15"/>
      <c r="N15"/>
      <c r="O15"/>
      <c r="P15"/>
      <c r="Q15"/>
      <c r="R15"/>
      <c r="S15"/>
      <c r="T15"/>
      <c r="U15"/>
      <c r="V15"/>
      <c r="W15"/>
      <c r="X15"/>
    </row>
    <row r="16" spans="1:27" x14ac:dyDescent="0.35">
      <c r="A16" s="227"/>
      <c r="B16" s="777" t="s">
        <v>420</v>
      </c>
      <c r="C16" s="778"/>
      <c r="D16" s="778"/>
      <c r="E16" s="779"/>
      <c r="F16" s="233"/>
      <c r="G16" s="233"/>
      <c r="H16" s="233" t="e">
        <f>SUM(F12:H12)/H10</f>
        <v>#N/A</v>
      </c>
      <c r="I16" s="233" t="e">
        <f>SUM(G12:I12)/I10</f>
        <v>#N/A</v>
      </c>
      <c r="J16" s="233" t="e">
        <f>SUM(H12:J12)/J10</f>
        <v>#N/A</v>
      </c>
      <c r="K16" s="233" t="e">
        <f>SUM(I12:K12)/K10</f>
        <v>#N/A</v>
      </c>
      <c r="L16"/>
      <c r="M16"/>
      <c r="N16"/>
      <c r="O16"/>
      <c r="P16"/>
      <c r="Q16"/>
      <c r="R16"/>
      <c r="S16"/>
      <c r="T16"/>
      <c r="U16"/>
      <c r="V16"/>
      <c r="W16"/>
      <c r="X16"/>
    </row>
    <row r="17" spans="1:24" x14ac:dyDescent="0.35">
      <c r="A17" s="227"/>
      <c r="B17" s="236"/>
      <c r="C17" s="237"/>
      <c r="D17" s="237"/>
      <c r="E17" s="238"/>
      <c r="F17" s="233"/>
      <c r="G17" s="233"/>
      <c r="H17" s="233"/>
      <c r="I17" s="233"/>
      <c r="J17" s="233"/>
      <c r="K17" s="233"/>
      <c r="L17"/>
      <c r="M17"/>
      <c r="N17"/>
      <c r="O17"/>
      <c r="P17"/>
      <c r="Q17"/>
      <c r="R17"/>
      <c r="S17"/>
      <c r="T17"/>
      <c r="U17"/>
      <c r="V17"/>
      <c r="W17"/>
      <c r="X17"/>
    </row>
    <row r="18" spans="1:24" ht="18.5" x14ac:dyDescent="0.45">
      <c r="A18" s="227"/>
      <c r="B18" s="762" t="s">
        <v>421</v>
      </c>
      <c r="C18" s="763"/>
      <c r="D18" s="763"/>
      <c r="E18" s="764"/>
      <c r="F18" s="233"/>
      <c r="G18" s="233"/>
      <c r="H18" s="233"/>
      <c r="I18" s="233"/>
      <c r="J18" s="233"/>
      <c r="K18" s="233"/>
      <c r="L18"/>
      <c r="M18"/>
      <c r="N18"/>
      <c r="O18"/>
      <c r="P18"/>
      <c r="Q18"/>
      <c r="R18"/>
      <c r="S18"/>
      <c r="T18"/>
      <c r="U18"/>
      <c r="V18"/>
      <c r="W18"/>
      <c r="X18"/>
    </row>
    <row r="19" spans="1:24" x14ac:dyDescent="0.35">
      <c r="A19" s="227"/>
      <c r="B19" s="777" t="s">
        <v>422</v>
      </c>
      <c r="C19" s="778"/>
      <c r="D19" s="778"/>
      <c r="E19" s="779"/>
      <c r="F19" s="228"/>
      <c r="G19" s="228"/>
      <c r="H19" s="234">
        <v>-7.4999999999999997E-2</v>
      </c>
      <c r="I19" s="233">
        <v>-7.4999999999999997E-2</v>
      </c>
      <c r="J19" s="233">
        <v>-7.4999999999999997E-2</v>
      </c>
      <c r="K19" s="233">
        <v>-7.4999999999999997E-2</v>
      </c>
      <c r="L19"/>
      <c r="M19"/>
      <c r="N19"/>
      <c r="O19"/>
      <c r="P19"/>
      <c r="Q19"/>
      <c r="R19"/>
      <c r="S19"/>
      <c r="T19"/>
      <c r="U19"/>
      <c r="V19"/>
      <c r="W19"/>
      <c r="X19"/>
    </row>
    <row r="20" spans="1:24" x14ac:dyDescent="0.35">
      <c r="A20" s="227"/>
      <c r="B20" s="777" t="s">
        <v>423</v>
      </c>
      <c r="C20" s="778"/>
      <c r="D20" s="778"/>
      <c r="E20" s="779"/>
      <c r="F20" s="228"/>
      <c r="G20" s="228"/>
      <c r="H20" s="218" t="e">
        <f t="shared" ref="H20:J21" si="2">IF(H15&lt;-7.5%,"ja","nee")</f>
        <v>#N/A</v>
      </c>
      <c r="I20" s="218" t="e">
        <f t="shared" si="2"/>
        <v>#N/A</v>
      </c>
      <c r="J20" s="218" t="e">
        <f t="shared" si="2"/>
        <v>#N/A</v>
      </c>
      <c r="K20" s="218" t="e">
        <f t="shared" ref="K20" si="3">IF(K15&lt;-7.5%,"ja","nee")</f>
        <v>#N/A</v>
      </c>
      <c r="L20"/>
      <c r="M20"/>
      <c r="N20"/>
      <c r="O20"/>
      <c r="P20"/>
      <c r="Q20"/>
      <c r="R20"/>
      <c r="S20"/>
      <c r="T20"/>
      <c r="U20"/>
      <c r="V20"/>
      <c r="W20"/>
      <c r="X20"/>
    </row>
    <row r="21" spans="1:24" x14ac:dyDescent="0.35">
      <c r="A21" s="227"/>
      <c r="B21" s="761" t="s">
        <v>424</v>
      </c>
      <c r="C21" s="761"/>
      <c r="D21" s="761"/>
      <c r="E21" s="761"/>
      <c r="F21" s="228"/>
      <c r="G21" s="228"/>
      <c r="H21" s="218" t="e">
        <f t="shared" si="2"/>
        <v>#N/A</v>
      </c>
      <c r="I21" s="218" t="e">
        <f t="shared" si="2"/>
        <v>#N/A</v>
      </c>
      <c r="J21" s="218" t="e">
        <f t="shared" si="2"/>
        <v>#N/A</v>
      </c>
      <c r="K21" s="218" t="e">
        <f t="shared" ref="K21" si="4">IF(K16&lt;-7.5%,"ja","nee")</f>
        <v>#N/A</v>
      </c>
      <c r="L21"/>
      <c r="M21"/>
      <c r="N21"/>
      <c r="O21"/>
      <c r="P21"/>
      <c r="Q21"/>
      <c r="R21"/>
      <c r="S21"/>
      <c r="T21"/>
      <c r="U21"/>
      <c r="V21"/>
      <c r="W21"/>
      <c r="X21"/>
    </row>
    <row r="22" spans="1:24" x14ac:dyDescent="0.35">
      <c r="A22" s="227"/>
      <c r="B22" s="780"/>
      <c r="C22" s="781"/>
      <c r="D22" s="781"/>
      <c r="E22" s="782"/>
      <c r="F22" s="228"/>
      <c r="G22" s="228"/>
      <c r="H22" s="218" t="e">
        <f>IF(H20="nee","nee",H21)</f>
        <v>#N/A</v>
      </c>
      <c r="I22" s="218" t="e">
        <f>IF(I20="nee","nee",I21)</f>
        <v>#N/A</v>
      </c>
      <c r="J22" s="218" t="e">
        <f>IF(J20="nee","nee",J21)</f>
        <v>#N/A</v>
      </c>
      <c r="K22" s="218" t="e">
        <f>IF(K20="nee","nee",K21)</f>
        <v>#N/A</v>
      </c>
      <c r="L22"/>
      <c r="M22"/>
      <c r="N22"/>
      <c r="O22"/>
      <c r="P22"/>
      <c r="Q22"/>
      <c r="R22"/>
      <c r="S22"/>
      <c r="T22"/>
      <c r="U22"/>
      <c r="V22"/>
      <c r="W22"/>
      <c r="X22"/>
    </row>
    <row r="23" spans="1:24" ht="18.5" x14ac:dyDescent="0.45">
      <c r="A23" s="227"/>
      <c r="B23" s="762" t="s">
        <v>425</v>
      </c>
      <c r="C23" s="763"/>
      <c r="D23" s="763"/>
      <c r="E23" s="764"/>
      <c r="F23" s="228"/>
      <c r="G23" s="235"/>
      <c r="H23" s="218"/>
      <c r="I23" s="218"/>
      <c r="J23" s="218"/>
      <c r="K23" s="218"/>
      <c r="L23"/>
      <c r="M23"/>
      <c r="N23"/>
      <c r="O23"/>
      <c r="P23"/>
      <c r="Q23"/>
      <c r="R23"/>
      <c r="S23"/>
      <c r="T23"/>
      <c r="U23"/>
      <c r="V23"/>
      <c r="W23"/>
      <c r="X23"/>
    </row>
    <row r="24" spans="1:24" x14ac:dyDescent="0.35">
      <c r="A24" s="227"/>
      <c r="B24" s="777" t="s">
        <v>426</v>
      </c>
      <c r="C24" s="783"/>
      <c r="D24" s="783"/>
      <c r="E24" s="784"/>
      <c r="F24" s="232" t="e">
        <f>VLOOKUP(Dashboard!$L$6,'Adlasz Data Vangnet'!$A$6:$J$360,4,FALSE)</f>
        <v>#N/A</v>
      </c>
      <c r="G24" s="232" t="e">
        <f>VLOOKUP(Dashboard!$L$6,'Adlasz Data Vangnet'!$A$6:$J$360,6,FALSE)</f>
        <v>#N/A</v>
      </c>
      <c r="H24" s="232" t="e">
        <f>VLOOKUP(Dashboard!$L$6,'Adlasz Data Vangnet'!$A$6:$J$360,8,FALSE)</f>
        <v>#N/A</v>
      </c>
      <c r="I24" s="232" t="e">
        <f>VLOOKUP(Dashboard!$L$6,'Adlasz Data Vangnet'!$A$6:$J$360,10,FALSE)</f>
        <v>#N/A</v>
      </c>
      <c r="J24" s="232"/>
      <c r="K24" s="232"/>
      <c r="L24"/>
      <c r="M24"/>
      <c r="N24"/>
      <c r="O24"/>
      <c r="P24"/>
      <c r="Q24"/>
      <c r="R24"/>
      <c r="S24"/>
      <c r="T24"/>
      <c r="U24"/>
      <c r="V24"/>
      <c r="W24"/>
      <c r="X24"/>
    </row>
    <row r="25" spans="1:24" x14ac:dyDescent="0.35">
      <c r="A25" s="227"/>
      <c r="B25" s="777" t="s">
        <v>427</v>
      </c>
      <c r="C25" s="783"/>
      <c r="D25" s="783"/>
      <c r="E25" s="784"/>
      <c r="F25" s="228"/>
      <c r="G25" s="228"/>
      <c r="H25" s="232" t="e">
        <f>SUM(H26:H27)</f>
        <v>#N/A</v>
      </c>
      <c r="I25" s="232" t="e">
        <f>SUM(I26:I27)</f>
        <v>#N/A</v>
      </c>
      <c r="J25" s="232" t="e">
        <f>SUM(J26:J27)</f>
        <v>#N/A</v>
      </c>
      <c r="K25" s="232" t="e">
        <f>SUM(K26:K27)</f>
        <v>#N/A</v>
      </c>
      <c r="L25"/>
      <c r="M25"/>
      <c r="N25"/>
      <c r="O25"/>
      <c r="P25"/>
      <c r="Q25"/>
      <c r="R25"/>
      <c r="S25"/>
      <c r="T25"/>
      <c r="U25"/>
      <c r="V25"/>
      <c r="W25"/>
      <c r="X25"/>
    </row>
    <row r="26" spans="1:24" x14ac:dyDescent="0.35">
      <c r="A26" s="217"/>
      <c r="B26" s="774" t="s">
        <v>428</v>
      </c>
      <c r="C26" s="775"/>
      <c r="D26" s="775"/>
      <c r="E26" s="776"/>
      <c r="F26" s="217"/>
      <c r="G26" s="217"/>
      <c r="H26" s="219" t="e">
        <f>IF(H22="nee","0",IF(H15&gt;-7.5%,0,IF(AND(H15&lt;-7.7%,H15&lt;-12.5%),50%*(0.125-0.075)*H10,50%*(H11-1.075*H10))))</f>
        <v>#N/A</v>
      </c>
      <c r="I26" s="219" t="e">
        <f>IF(I22="nee","0",IF(I15&gt;-7.5%,0,IF(AND(I15&lt;-7.7%,I15&lt;-12.5%),50%*(0.125-0.075)*I10,50%*(I11-1.075*I10))))</f>
        <v>#N/A</v>
      </c>
      <c r="J26" s="219" t="e">
        <f>IF(J22="nee","0",IF(J15&gt;-7.5%,0,IF(AND(J15&lt;-7.7%,J15&lt;-12.5%),50%*(0.125-0.075)*J10,50%*(J11-1.075*J10))))</f>
        <v>#N/A</v>
      </c>
      <c r="K26" s="219" t="e">
        <f>IF(K22="nee","0",IF(K15&gt;-7.5%,0,IF(AND(K15&lt;-7.7%,K15&lt;-12.5%),50%*(0.125-0.075)*K10,50%*(K11-1.075*K10))))</f>
        <v>#N/A</v>
      </c>
      <c r="L26"/>
      <c r="M26"/>
      <c r="N26"/>
      <c r="O26"/>
      <c r="P26"/>
      <c r="Q26"/>
      <c r="R26"/>
      <c r="S26"/>
      <c r="T26"/>
      <c r="U26"/>
      <c r="V26"/>
      <c r="W26"/>
      <c r="X26"/>
    </row>
    <row r="27" spans="1:24" x14ac:dyDescent="0.35">
      <c r="A27" s="217"/>
      <c r="B27" s="774" t="s">
        <v>429</v>
      </c>
      <c r="C27" s="775"/>
      <c r="D27" s="775"/>
      <c r="E27" s="776"/>
      <c r="F27" s="217"/>
      <c r="G27" s="217"/>
      <c r="H27" s="219" t="e">
        <f>IF(H22="nee",0,IF(H15&lt;-12.5%,(H15+12.5%)*-H10,0))</f>
        <v>#N/A</v>
      </c>
      <c r="I27" s="219" t="e">
        <f>IF(I22="nee",0,IF(I15&lt;-12.5%,(I15+12.5%)*-I10,0))</f>
        <v>#N/A</v>
      </c>
      <c r="J27" s="219" t="e">
        <f>IF(J22="nee",0,IF(J15&lt;-12.5%,(J15+12.5%)*-J10,0))</f>
        <v>#N/A</v>
      </c>
      <c r="K27" s="219" t="e">
        <f>IF(K22="nee",0,IF(K15&lt;-12.5%,(K15+12.5%)*-K10,0))</f>
        <v>#N/A</v>
      </c>
      <c r="L27"/>
      <c r="M27"/>
      <c r="N27"/>
      <c r="O27"/>
      <c r="P27"/>
      <c r="Q27"/>
      <c r="R27"/>
      <c r="S27"/>
      <c r="T27"/>
      <c r="U27"/>
      <c r="V27"/>
      <c r="W27"/>
      <c r="X27"/>
    </row>
    <row r="28" spans="1:24" x14ac:dyDescent="0.35">
      <c r="A28"/>
      <c r="B28"/>
      <c r="C28"/>
      <c r="D28"/>
      <c r="E28"/>
      <c r="F28"/>
      <c r="G28"/>
      <c r="H28"/>
      <c r="I28"/>
      <c r="J28"/>
      <c r="K28"/>
      <c r="L28"/>
      <c r="M28"/>
      <c r="N28"/>
      <c r="O28"/>
      <c r="P28"/>
      <c r="Q28"/>
      <c r="R28"/>
      <c r="S28"/>
      <c r="T28"/>
      <c r="U28"/>
      <c r="V28"/>
      <c r="W28"/>
      <c r="X28"/>
    </row>
    <row r="29" spans="1:24" ht="18.5" x14ac:dyDescent="0.45">
      <c r="A29" s="215"/>
      <c r="B29" s="756" t="s">
        <v>430</v>
      </c>
      <c r="C29" s="756"/>
      <c r="D29" s="756"/>
      <c r="E29" s="756"/>
      <c r="F29" s="757" t="s">
        <v>431</v>
      </c>
      <c r="G29" s="758"/>
      <c r="H29" s="758"/>
      <c r="I29" s="758"/>
      <c r="J29" s="758"/>
      <c r="K29" s="758"/>
      <c r="L29"/>
      <c r="M29"/>
      <c r="N29"/>
      <c r="O29"/>
      <c r="P29"/>
      <c r="Q29"/>
      <c r="R29"/>
      <c r="S29"/>
      <c r="T29"/>
      <c r="U29"/>
      <c r="V29"/>
      <c r="W29"/>
      <c r="X29"/>
    </row>
    <row r="30" spans="1:24" x14ac:dyDescent="0.35">
      <c r="J30"/>
      <c r="K30"/>
      <c r="L30"/>
      <c r="M30"/>
      <c r="N30"/>
      <c r="O30"/>
      <c r="P30"/>
      <c r="Q30"/>
      <c r="R30"/>
      <c r="S30"/>
      <c r="T30"/>
      <c r="U30"/>
      <c r="V30"/>
      <c r="W30"/>
      <c r="X30"/>
    </row>
    <row r="31" spans="1:24" x14ac:dyDescent="0.35">
      <c r="J31"/>
      <c r="K31"/>
      <c r="L31"/>
      <c r="M31"/>
      <c r="N31"/>
      <c r="O31"/>
      <c r="P31"/>
      <c r="Q31"/>
      <c r="R31"/>
      <c r="S31"/>
      <c r="T31"/>
      <c r="U31"/>
      <c r="V31"/>
      <c r="W31"/>
      <c r="X31"/>
    </row>
    <row r="32" spans="1:24" x14ac:dyDescent="0.35">
      <c r="J32"/>
      <c r="K32"/>
      <c r="L32"/>
      <c r="M32"/>
      <c r="N32"/>
      <c r="O32"/>
      <c r="P32"/>
      <c r="Q32"/>
      <c r="R32"/>
      <c r="S32"/>
      <c r="T32"/>
      <c r="U32"/>
      <c r="V32"/>
      <c r="W32"/>
      <c r="X32"/>
    </row>
    <row r="33" spans="10:24" x14ac:dyDescent="0.35">
      <c r="J33"/>
      <c r="K33"/>
      <c r="L33"/>
      <c r="M33"/>
      <c r="N33"/>
      <c r="O33"/>
      <c r="P33"/>
      <c r="Q33"/>
      <c r="R33"/>
      <c r="S33"/>
      <c r="T33"/>
      <c r="U33"/>
      <c r="V33"/>
      <c r="W33"/>
      <c r="X33"/>
    </row>
    <row r="34" spans="10:24" x14ac:dyDescent="0.35">
      <c r="J34"/>
      <c r="K34"/>
      <c r="L34"/>
      <c r="M34"/>
      <c r="N34"/>
      <c r="O34"/>
      <c r="P34"/>
      <c r="Q34"/>
      <c r="R34"/>
      <c r="S34"/>
      <c r="T34"/>
      <c r="U34"/>
      <c r="V34"/>
      <c r="W34"/>
      <c r="X34"/>
    </row>
    <row r="35" spans="10:24" x14ac:dyDescent="0.35">
      <c r="J35"/>
      <c r="K35"/>
      <c r="L35"/>
      <c r="M35"/>
      <c r="N35"/>
      <c r="O35"/>
      <c r="P35"/>
      <c r="Q35"/>
      <c r="R35"/>
      <c r="S35"/>
      <c r="T35"/>
      <c r="U35"/>
      <c r="V35"/>
      <c r="W35"/>
      <c r="X35"/>
    </row>
    <row r="36" spans="10:24" x14ac:dyDescent="0.35">
      <c r="J36"/>
      <c r="K36"/>
      <c r="L36"/>
      <c r="M36"/>
      <c r="N36"/>
      <c r="O36"/>
      <c r="P36"/>
      <c r="Q36"/>
      <c r="R36"/>
      <c r="S36"/>
      <c r="T36"/>
      <c r="U36"/>
      <c r="V36"/>
      <c r="W36"/>
      <c r="X36"/>
    </row>
    <row r="37" spans="10:24" x14ac:dyDescent="0.35">
      <c r="J37"/>
      <c r="K37"/>
      <c r="L37"/>
      <c r="M37"/>
      <c r="N37"/>
      <c r="O37"/>
      <c r="P37"/>
      <c r="Q37"/>
      <c r="R37"/>
      <c r="S37"/>
      <c r="T37"/>
      <c r="U37"/>
      <c r="V37"/>
      <c r="W37"/>
      <c r="X37"/>
    </row>
    <row r="38" spans="10:24" x14ac:dyDescent="0.35">
      <c r="J38"/>
      <c r="K38"/>
      <c r="L38"/>
      <c r="M38"/>
      <c r="N38"/>
      <c r="O38"/>
      <c r="P38"/>
      <c r="Q38"/>
      <c r="R38"/>
      <c r="S38"/>
      <c r="T38"/>
      <c r="U38"/>
      <c r="V38"/>
      <c r="W38"/>
      <c r="X38"/>
    </row>
  </sheetData>
  <sheetProtection algorithmName="SHA-512" hashValue="ReSx0BbRRDVdfHfV+sJxvQbKu8vDHX+4g+3K0kH3VF97rhqBRiC0WsQ1u4VgDMoOLuKYKdyCd9Z+mMe5D62cVw==" saltValue="N21gfZgjSA7ChjHZZrLuMg==" spinCount="100000" sheet="1" objects="1" scenarios="1"/>
  <mergeCells count="27">
    <mergeCell ref="B1:E1"/>
    <mergeCell ref="B2:E2"/>
    <mergeCell ref="B3:E3"/>
    <mergeCell ref="B27:E27"/>
    <mergeCell ref="B16:E16"/>
    <mergeCell ref="B18:E18"/>
    <mergeCell ref="B22:E22"/>
    <mergeCell ref="B23:E23"/>
    <mergeCell ref="B24:E24"/>
    <mergeCell ref="B25:E25"/>
    <mergeCell ref="B15:E15"/>
    <mergeCell ref="B19:E19"/>
    <mergeCell ref="B20:E20"/>
    <mergeCell ref="B26:E26"/>
    <mergeCell ref="A5:K5"/>
    <mergeCell ref="A7:A8"/>
    <mergeCell ref="B29:E29"/>
    <mergeCell ref="F7:K7"/>
    <mergeCell ref="F29:K29"/>
    <mergeCell ref="B7:E8"/>
    <mergeCell ref="B21:E21"/>
    <mergeCell ref="B9:E9"/>
    <mergeCell ref="B10:E10"/>
    <mergeCell ref="B11:E11"/>
    <mergeCell ref="B12:E12"/>
    <mergeCell ref="B13:E13"/>
    <mergeCell ref="B14:E14"/>
  </mergeCells>
  <conditionalFormatting sqref="H20">
    <cfRule type="colorScale" priority="1">
      <colorScale>
        <cfvo type="min"/>
        <cfvo type="percentile" val="50"/>
        <cfvo type="max"/>
        <color rgb="FFF8696B"/>
        <color rgb="FFFFEB84"/>
        <color rgb="FF63BE7B"/>
      </colorScale>
    </cfRule>
  </conditionalFormatting>
  <conditionalFormatting sqref="H20:K23">
    <cfRule type="colorScale" priority="2">
      <colorScale>
        <cfvo type="min"/>
        <cfvo type="percentile" val="50"/>
        <cfvo type="max"/>
        <color rgb="FFF8696B"/>
        <color rgb="FFFFEB84"/>
        <color rgb="FF63BE7B"/>
      </colorScale>
    </cfRule>
  </conditionalFormatting>
  <hyperlinks>
    <hyperlink ref="F29" r:id="rId1" xr:uid="{90928A35-F2F2-4E45-B1FB-62BE85E24454}"/>
  </hyperlinks>
  <pageMargins left="0.7" right="0.7" top="0.75" bottom="0.75" header="0.3" footer="0.3"/>
  <pageSetup paperSize="9" orientation="portrait" r:id="rId2"/>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D88F5C-A68A-4BEE-AEAF-DC1AD153BC24}">
  <sheetPr codeName="Blad15">
    <tabColor rgb="FF00B050"/>
  </sheetPr>
  <dimension ref="A2:O76"/>
  <sheetViews>
    <sheetView showGridLines="0" zoomScale="90" zoomScaleNormal="90" workbookViewId="0">
      <selection activeCell="Q43" sqref="Q43"/>
    </sheetView>
  </sheetViews>
  <sheetFormatPr defaultColWidth="8.81640625" defaultRowHeight="14.5" x14ac:dyDescent="0.35"/>
  <cols>
    <col min="1" max="1" width="1.54296875" style="19" customWidth="1"/>
    <col min="2" max="15" width="8.81640625" style="19"/>
    <col min="16" max="16" width="8.81640625" style="19" customWidth="1"/>
    <col min="17" max="16384" width="8.81640625" style="19"/>
  </cols>
  <sheetData>
    <row r="2" spans="1:15" ht="18.5" x14ac:dyDescent="0.45">
      <c r="B2" s="749" t="s">
        <v>800</v>
      </c>
      <c r="C2" s="749"/>
      <c r="D2" s="749"/>
      <c r="E2" s="749"/>
      <c r="F2" s="749"/>
      <c r="G2" s="749"/>
      <c r="H2" s="749"/>
      <c r="I2" s="749"/>
      <c r="J2" s="749"/>
      <c r="K2" s="749"/>
      <c r="L2" s="749"/>
      <c r="M2" s="749"/>
      <c r="N2" s="749"/>
      <c r="O2" s="749"/>
    </row>
    <row r="4" spans="1:15" s="182" customFormat="1" x14ac:dyDescent="0.35">
      <c r="A4" s="66"/>
      <c r="B4" s="226"/>
      <c r="C4" s="226"/>
      <c r="D4" s="226"/>
      <c r="E4" s="226"/>
      <c r="F4" s="226"/>
      <c r="G4" s="226"/>
      <c r="H4" s="226"/>
      <c r="I4" s="226"/>
      <c r="J4" s="226"/>
      <c r="K4" s="226"/>
      <c r="L4" s="226"/>
      <c r="M4" s="226"/>
    </row>
    <row r="5" spans="1:15" s="182" customFormat="1" x14ac:dyDescent="0.35">
      <c r="A5" s="66"/>
      <c r="B5" s="226"/>
      <c r="C5" s="226"/>
      <c r="D5" s="226"/>
      <c r="E5" s="226"/>
      <c r="F5" s="226"/>
      <c r="G5" s="226"/>
      <c r="H5" s="226"/>
      <c r="I5" s="226"/>
      <c r="J5" s="226"/>
      <c r="K5" s="226"/>
      <c r="L5" s="226"/>
      <c r="M5" s="226"/>
    </row>
    <row r="6" spans="1:15" s="182" customFormat="1" x14ac:dyDescent="0.35">
      <c r="A6" s="66"/>
      <c r="B6" s="226"/>
      <c r="C6" s="226"/>
      <c r="D6" s="226"/>
      <c r="E6" s="226"/>
      <c r="F6" s="226"/>
      <c r="G6" s="226"/>
      <c r="H6" s="226"/>
      <c r="I6" s="226"/>
      <c r="J6" s="226"/>
      <c r="K6" s="226"/>
      <c r="L6" s="226"/>
      <c r="M6" s="226"/>
    </row>
    <row r="7" spans="1:15" s="182" customFormat="1" x14ac:dyDescent="0.35">
      <c r="A7" s="66"/>
      <c r="B7" s="226"/>
      <c r="C7" s="226"/>
      <c r="D7" s="226"/>
      <c r="E7" s="226"/>
      <c r="F7" s="226"/>
      <c r="G7" s="226"/>
      <c r="H7" s="226"/>
      <c r="I7" s="226"/>
      <c r="J7" s="226"/>
      <c r="K7" s="226"/>
      <c r="L7" s="226"/>
      <c r="M7" s="226"/>
    </row>
    <row r="8" spans="1:15" s="182" customFormat="1" x14ac:dyDescent="0.35">
      <c r="A8" s="66"/>
      <c r="B8" s="226"/>
      <c r="C8" s="226"/>
      <c r="D8" s="226"/>
      <c r="E8" s="226"/>
      <c r="F8" s="226"/>
      <c r="G8" s="226"/>
      <c r="H8" s="226"/>
      <c r="I8" s="226"/>
      <c r="J8" s="226"/>
      <c r="K8" s="226"/>
      <c r="L8" s="226"/>
      <c r="M8" s="226"/>
    </row>
    <row r="9" spans="1:15" s="182" customFormat="1" x14ac:dyDescent="0.35">
      <c r="A9" s="66"/>
      <c r="B9" s="226"/>
      <c r="C9" s="226"/>
      <c r="D9" s="226"/>
      <c r="E9" s="226"/>
      <c r="F9" s="226"/>
      <c r="G9" s="226"/>
      <c r="H9" s="226"/>
      <c r="I9" s="226"/>
      <c r="J9" s="226"/>
      <c r="K9" s="226"/>
      <c r="L9" s="226"/>
      <c r="M9" s="226"/>
    </row>
    <row r="10" spans="1:15" s="182" customFormat="1" x14ac:dyDescent="0.35">
      <c r="A10" s="66"/>
      <c r="B10" s="226"/>
      <c r="C10" s="226"/>
      <c r="D10" s="226"/>
      <c r="E10" s="226"/>
      <c r="F10" s="226"/>
      <c r="G10" s="226"/>
      <c r="H10" s="226"/>
      <c r="I10" s="226"/>
      <c r="J10" s="226"/>
      <c r="K10" s="226"/>
      <c r="L10" s="226"/>
      <c r="M10" s="226"/>
    </row>
    <row r="11" spans="1:15" s="182" customFormat="1" x14ac:dyDescent="0.35">
      <c r="A11" s="66"/>
      <c r="B11" s="226"/>
      <c r="C11" s="226"/>
      <c r="D11" s="226"/>
      <c r="E11" s="226"/>
      <c r="F11" s="226"/>
      <c r="G11" s="226"/>
      <c r="H11" s="226"/>
      <c r="I11" s="226"/>
      <c r="J11" s="226"/>
      <c r="K11" s="226"/>
      <c r="L11" s="226"/>
      <c r="M11" s="226"/>
    </row>
    <row r="12" spans="1:15" s="182" customFormat="1" x14ac:dyDescent="0.35">
      <c r="A12" s="66"/>
      <c r="B12" s="226"/>
      <c r="C12" s="226"/>
      <c r="D12" s="226"/>
      <c r="E12" s="226"/>
      <c r="F12" s="226"/>
      <c r="G12" s="226"/>
      <c r="H12" s="226"/>
      <c r="I12" s="226"/>
      <c r="J12" s="226"/>
      <c r="K12" s="226"/>
      <c r="L12" s="226"/>
      <c r="M12" s="226"/>
    </row>
    <row r="13" spans="1:15" s="182" customFormat="1" x14ac:dyDescent="0.35">
      <c r="A13" s="66"/>
      <c r="B13" s="226"/>
      <c r="C13" s="226"/>
      <c r="D13" s="226"/>
      <c r="E13" s="226"/>
      <c r="F13" s="226"/>
      <c r="G13" s="226"/>
      <c r="H13" s="226"/>
      <c r="I13" s="226"/>
      <c r="J13" s="226"/>
      <c r="K13" s="226"/>
      <c r="L13" s="226"/>
      <c r="M13" s="226"/>
    </row>
    <row r="14" spans="1:15" s="182" customFormat="1" x14ac:dyDescent="0.35">
      <c r="A14" s="66"/>
      <c r="B14" s="226"/>
      <c r="C14" s="226"/>
      <c r="D14" s="226"/>
      <c r="E14" s="226"/>
      <c r="F14" s="226"/>
      <c r="G14" s="226"/>
      <c r="H14" s="226"/>
      <c r="I14" s="226"/>
      <c r="J14" s="226"/>
      <c r="K14" s="226"/>
      <c r="L14" s="226"/>
      <c r="M14" s="226"/>
    </row>
    <row r="15" spans="1:15" s="182" customFormat="1" x14ac:dyDescent="0.35">
      <c r="A15" s="66"/>
      <c r="B15" s="226"/>
      <c r="C15" s="226"/>
      <c r="D15" s="226"/>
      <c r="E15" s="226"/>
      <c r="F15" s="226"/>
      <c r="G15" s="226"/>
      <c r="H15" s="226"/>
      <c r="I15" s="226"/>
      <c r="J15" s="226"/>
      <c r="K15" s="226"/>
      <c r="L15" s="226"/>
      <c r="M15" s="226"/>
    </row>
    <row r="16" spans="1:15" s="182" customFormat="1" x14ac:dyDescent="0.35">
      <c r="A16" s="66"/>
      <c r="B16" s="226"/>
      <c r="C16" s="226"/>
      <c r="D16" s="226"/>
      <c r="E16" s="226"/>
      <c r="F16" s="226"/>
      <c r="G16" s="226"/>
      <c r="H16" s="226"/>
      <c r="I16" s="226"/>
      <c r="J16" s="226"/>
      <c r="K16" s="226"/>
      <c r="L16" s="226"/>
      <c r="M16" s="226"/>
    </row>
    <row r="17" spans="1:1" s="182" customFormat="1" x14ac:dyDescent="0.35">
      <c r="A17" s="66"/>
    </row>
    <row r="18" spans="1:1" s="182" customFormat="1" x14ac:dyDescent="0.35">
      <c r="A18" s="66"/>
    </row>
    <row r="19" spans="1:1" s="182" customFormat="1" x14ac:dyDescent="0.35">
      <c r="A19" s="66"/>
    </row>
    <row r="20" spans="1:1" s="182" customFormat="1" x14ac:dyDescent="0.35">
      <c r="A20" s="66"/>
    </row>
    <row r="21" spans="1:1" s="182" customFormat="1" x14ac:dyDescent="0.35">
      <c r="A21" s="66"/>
    </row>
    <row r="22" spans="1:1" s="182" customFormat="1" x14ac:dyDescent="0.35">
      <c r="A22" s="66"/>
    </row>
    <row r="23" spans="1:1" s="182" customFormat="1" x14ac:dyDescent="0.35">
      <c r="A23" s="66"/>
    </row>
    <row r="24" spans="1:1" s="182" customFormat="1" x14ac:dyDescent="0.35">
      <c r="A24" s="66"/>
    </row>
    <row r="25" spans="1:1" s="182" customFormat="1" x14ac:dyDescent="0.35">
      <c r="A25" s="66"/>
    </row>
    <row r="26" spans="1:1" s="182" customFormat="1" x14ac:dyDescent="0.35">
      <c r="A26" s="66"/>
    </row>
    <row r="27" spans="1:1" s="182" customFormat="1" x14ac:dyDescent="0.35">
      <c r="A27" s="66"/>
    </row>
    <row r="28" spans="1:1" s="182" customFormat="1" x14ac:dyDescent="0.35">
      <c r="A28" s="66"/>
    </row>
    <row r="29" spans="1:1" s="182" customFormat="1" x14ac:dyDescent="0.35">
      <c r="A29" s="66"/>
    </row>
    <row r="30" spans="1:1" s="182" customFormat="1" x14ac:dyDescent="0.35">
      <c r="A30" s="66"/>
    </row>
    <row r="31" spans="1:1" s="182" customFormat="1" x14ac:dyDescent="0.35">
      <c r="A31" s="66"/>
    </row>
    <row r="32" spans="1:1" s="182" customFormat="1" x14ac:dyDescent="0.35">
      <c r="A32" s="66"/>
    </row>
    <row r="33" spans="1:1" s="182" customFormat="1" x14ac:dyDescent="0.35">
      <c r="A33" s="66"/>
    </row>
    <row r="34" spans="1:1" s="182" customFormat="1" x14ac:dyDescent="0.35">
      <c r="A34" s="66"/>
    </row>
    <row r="35" spans="1:1" s="182" customFormat="1" x14ac:dyDescent="0.35">
      <c r="A35" s="66"/>
    </row>
    <row r="36" spans="1:1" s="182" customFormat="1" x14ac:dyDescent="0.35">
      <c r="A36" s="66"/>
    </row>
    <row r="37" spans="1:1" s="182" customFormat="1" x14ac:dyDescent="0.35">
      <c r="A37" s="66"/>
    </row>
    <row r="38" spans="1:1" s="182" customFormat="1" x14ac:dyDescent="0.35">
      <c r="A38" s="66"/>
    </row>
    <row r="39" spans="1:1" s="182" customFormat="1" x14ac:dyDescent="0.35">
      <c r="A39" s="66"/>
    </row>
    <row r="40" spans="1:1" s="182" customFormat="1" x14ac:dyDescent="0.35">
      <c r="A40" s="66"/>
    </row>
    <row r="41" spans="1:1" s="182" customFormat="1" x14ac:dyDescent="0.35">
      <c r="A41" s="66"/>
    </row>
    <row r="42" spans="1:1" s="182" customFormat="1" x14ac:dyDescent="0.35">
      <c r="A42" s="66"/>
    </row>
    <row r="43" spans="1:1" s="182" customFormat="1" x14ac:dyDescent="0.35">
      <c r="A43" s="66"/>
    </row>
    <row r="44" spans="1:1" s="182" customFormat="1" x14ac:dyDescent="0.35">
      <c r="A44" s="66"/>
    </row>
    <row r="45" spans="1:1" s="182" customFormat="1" x14ac:dyDescent="0.35">
      <c r="A45" s="66"/>
    </row>
    <row r="46" spans="1:1" s="182" customFormat="1" x14ac:dyDescent="0.35">
      <c r="A46" s="66"/>
    </row>
    <row r="47" spans="1:1" s="182" customFormat="1" x14ac:dyDescent="0.35">
      <c r="A47" s="66"/>
    </row>
    <row r="48" spans="1:1" s="182" customFormat="1" x14ac:dyDescent="0.35">
      <c r="A48" s="66"/>
    </row>
    <row r="49" spans="1:15" s="182" customFormat="1" x14ac:dyDescent="0.35">
      <c r="A49" s="66"/>
      <c r="B49" s="226"/>
    </row>
    <row r="50" spans="1:15" s="182" customFormat="1" x14ac:dyDescent="0.35">
      <c r="A50" s="66"/>
      <c r="B50" s="226"/>
    </row>
    <row r="51" spans="1:15" s="182" customFormat="1" x14ac:dyDescent="0.35">
      <c r="A51" s="66"/>
      <c r="B51" s="226"/>
    </row>
    <row r="52" spans="1:15" s="182" customFormat="1" x14ac:dyDescent="0.35">
      <c r="A52" s="66"/>
      <c r="B52" s="226"/>
    </row>
    <row r="53" spans="1:15" s="182" customFormat="1" x14ac:dyDescent="0.35">
      <c r="A53" s="66"/>
      <c r="B53" s="226"/>
    </row>
    <row r="54" spans="1:15" s="182" customFormat="1" x14ac:dyDescent="0.35">
      <c r="A54" s="66"/>
    </row>
    <row r="55" spans="1:15" s="182" customFormat="1" ht="18.5" x14ac:dyDescent="0.45">
      <c r="A55" s="66"/>
      <c r="B55" s="341"/>
      <c r="C55" s="341"/>
      <c r="D55" s="341"/>
      <c r="E55" s="341"/>
      <c r="F55" s="341"/>
      <c r="G55" s="341"/>
      <c r="H55" s="341"/>
      <c r="I55" s="341"/>
      <c r="J55" s="341"/>
      <c r="K55" s="341"/>
      <c r="L55" s="341"/>
      <c r="M55" s="341"/>
      <c r="N55" s="341"/>
      <c r="O55" s="341"/>
    </row>
    <row r="56" spans="1:15" s="182" customFormat="1" x14ac:dyDescent="0.35">
      <c r="A56" s="66"/>
      <c r="B56" s="226"/>
    </row>
    <row r="57" spans="1:15" s="182" customFormat="1" x14ac:dyDescent="0.35">
      <c r="A57" s="66"/>
      <c r="B57" s="226"/>
    </row>
    <row r="58" spans="1:15" s="182" customFormat="1" x14ac:dyDescent="0.35">
      <c r="A58" s="66"/>
      <c r="B58" s="226"/>
    </row>
    <row r="59" spans="1:15" s="182" customFormat="1" x14ac:dyDescent="0.35">
      <c r="A59" s="66"/>
      <c r="B59" s="226"/>
    </row>
    <row r="60" spans="1:15" s="182" customFormat="1" x14ac:dyDescent="0.35">
      <c r="A60" s="66"/>
      <c r="B60" s="226"/>
    </row>
    <row r="61" spans="1:15" s="182" customFormat="1" x14ac:dyDescent="0.35">
      <c r="A61" s="66"/>
      <c r="B61" s="226"/>
    </row>
    <row r="62" spans="1:15" s="182" customFormat="1" x14ac:dyDescent="0.35">
      <c r="A62" s="66"/>
      <c r="B62" s="226"/>
    </row>
    <row r="63" spans="1:15" s="182" customFormat="1" x14ac:dyDescent="0.35">
      <c r="A63" s="66"/>
      <c r="B63" s="226"/>
    </row>
    <row r="64" spans="1:15" s="182" customFormat="1" x14ac:dyDescent="0.35">
      <c r="A64" s="66"/>
      <c r="B64" s="226"/>
    </row>
    <row r="65" spans="1:1" s="182" customFormat="1" x14ac:dyDescent="0.35">
      <c r="A65" s="66"/>
    </row>
    <row r="66" spans="1:1" s="182" customFormat="1" x14ac:dyDescent="0.35">
      <c r="A66" s="66"/>
    </row>
    <row r="67" spans="1:1" s="182" customFormat="1" x14ac:dyDescent="0.35">
      <c r="A67" s="66"/>
    </row>
    <row r="68" spans="1:1" s="182" customFormat="1" x14ac:dyDescent="0.35">
      <c r="A68" s="66"/>
    </row>
    <row r="69" spans="1:1" s="182" customFormat="1" x14ac:dyDescent="0.35">
      <c r="A69" s="66"/>
    </row>
    <row r="70" spans="1:1" s="182" customFormat="1" x14ac:dyDescent="0.35">
      <c r="A70" s="66"/>
    </row>
    <row r="71" spans="1:1" s="182" customFormat="1" x14ac:dyDescent="0.35">
      <c r="A71" s="66"/>
    </row>
    <row r="72" spans="1:1" s="182" customFormat="1" x14ac:dyDescent="0.35">
      <c r="A72" s="66"/>
    </row>
    <row r="73" spans="1:1" s="182" customFormat="1" x14ac:dyDescent="0.35">
      <c r="A73" s="66"/>
    </row>
    <row r="74" spans="1:1" s="182" customFormat="1" x14ac:dyDescent="0.35">
      <c r="A74" s="66"/>
    </row>
    <row r="75" spans="1:1" s="182" customFormat="1" x14ac:dyDescent="0.35">
      <c r="A75" s="66"/>
    </row>
    <row r="76" spans="1:1" s="182" customFormat="1" x14ac:dyDescent="0.35">
      <c r="A76" s="66"/>
    </row>
  </sheetData>
  <sheetProtection algorithmName="SHA-512" hashValue="OTuumoiRepfL8ywKqcdP5gveT8Pab/oEjZViDXEWx5ukoCLEjAbR1o0/pwvz5RFIM201pLb8mkzXGoNue4FT7g==" saltValue="OopjtxJCXamH8vkKmMlobw==" spinCount="100000" sheet="1" objects="1" scenarios="1"/>
  <mergeCells count="1">
    <mergeCell ref="B2:O2"/>
  </mergeCells>
  <pageMargins left="0.7" right="0.7" top="0.75" bottom="0.75" header="0.3" footer="0.3"/>
  <pageSetup paperSize="9" scale="80" orientation="landscape" horizontalDpi="4294967295" verticalDpi="4294967295" r:id="rId1"/>
  <rowBreaks count="2" manualBreakCount="2">
    <brk id="37" max="16383" man="1"/>
    <brk id="53" max="16383" man="1"/>
  </rowBreaks>
  <colBreaks count="1" manualBreakCount="1">
    <brk id="13" max="1048575" man="1"/>
  </col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4288FF5E0685B14BB2EBDE467F47EB6D" ma:contentTypeVersion="2" ma:contentTypeDescription="Een nieuw document maken." ma:contentTypeScope="" ma:versionID="fe6aa571b684f448bd97c844f799a3ee">
  <xsd:schema xmlns:xsd="http://www.w3.org/2001/XMLSchema" xmlns:xs="http://www.w3.org/2001/XMLSchema" xmlns:p="http://schemas.microsoft.com/office/2006/metadata/properties" xmlns:ns2="165cbe82-ed40-40fa-b0c4-be8475d0cf88" targetNamespace="http://schemas.microsoft.com/office/2006/metadata/properties" ma:root="true" ma:fieldsID="5b537dc04c36c975a10c45b02555e468" ns2:_="">
    <xsd:import namespace="165cbe82-ed40-40fa-b0c4-be8475d0cf88"/>
    <xsd:element name="properties">
      <xsd:complexType>
        <xsd:sequence>
          <xsd:element name="documentManagement">
            <xsd:complexType>
              <xsd:all>
                <xsd:element ref="ns2:MediaServiceMetadata" minOccurs="0"/>
                <xsd:element ref="ns2:MediaServiceFast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65cbe82-ed40-40fa-b0c4-be8475d0cf8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ou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1719D9A-F59C-4870-ABC0-5C407D5E6AA3}">
  <ds:schemaRefs>
    <ds:schemaRef ds:uri="http://www.w3.org/XML/1998/namespace"/>
    <ds:schemaRef ds:uri="http://schemas.microsoft.com/office/2006/documentManagement/types"/>
    <ds:schemaRef ds:uri="http://purl.org/dc/dcmitype/"/>
    <ds:schemaRef ds:uri="http://schemas.microsoft.com/office/2006/metadata/properties"/>
    <ds:schemaRef ds:uri="http://purl.org/dc/terms/"/>
    <ds:schemaRef ds:uri="http://schemas.openxmlformats.org/package/2006/metadata/core-properties"/>
    <ds:schemaRef ds:uri="http://purl.org/dc/elements/1.1/"/>
    <ds:schemaRef ds:uri="http://schemas.microsoft.com/office/infopath/2007/PartnerControls"/>
    <ds:schemaRef ds:uri="165cbe82-ed40-40fa-b0c4-be8475d0cf88"/>
  </ds:schemaRefs>
</ds:datastoreItem>
</file>

<file path=customXml/itemProps2.xml><?xml version="1.0" encoding="utf-8"?>
<ds:datastoreItem xmlns:ds="http://schemas.openxmlformats.org/officeDocument/2006/customXml" ds:itemID="{D5528553-8160-4677-AD41-B9C330B62D0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65cbe82-ed40-40fa-b0c4-be8475d0cf8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2DEFAA2-4840-4EAB-97FE-889BB7172EF2}">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Werkbladen</vt:lpstr>
      </vt:variant>
      <vt:variant>
        <vt:i4>8</vt:i4>
      </vt:variant>
      <vt:variant>
        <vt:lpstr>Benoemde bereiken</vt:lpstr>
      </vt:variant>
      <vt:variant>
        <vt:i4>1</vt:i4>
      </vt:variant>
    </vt:vector>
  </HeadingPairs>
  <TitlesOfParts>
    <vt:vector size="9" baseType="lpstr">
      <vt:lpstr>Dashboard</vt:lpstr>
      <vt:lpstr>1. Inzet LKS</vt:lpstr>
      <vt:lpstr>2. Budget BUIG</vt:lpstr>
      <vt:lpstr>3. Budget LKS</vt:lpstr>
      <vt:lpstr>4. Vangnet</vt:lpstr>
      <vt:lpstr>5. grafiek budget</vt:lpstr>
      <vt:lpstr>6. grafiek budgetaandeel</vt:lpstr>
      <vt:lpstr>7. grafiek resultaat</vt:lpstr>
      <vt:lpstr>'6. grafiek budgetaandeel'!Afdrukbereik</vt:lpstr>
    </vt:vector>
  </TitlesOfParts>
  <Manager/>
  <Company>Rijksoverheid</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PVoogd</dc:creator>
  <cp:keywords/>
  <dc:description/>
  <cp:lastModifiedBy>Jan-Dirk de Goeij</cp:lastModifiedBy>
  <cp:revision/>
  <cp:lastPrinted>2022-10-10T15:05:44Z</cp:lastPrinted>
  <dcterms:created xsi:type="dcterms:W3CDTF">2013-09-24T09:52:13Z</dcterms:created>
  <dcterms:modified xsi:type="dcterms:W3CDTF">2023-05-24T07:48:43Z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0x0101004288FF5E0685B14BB2EBDE467F47EB6D</vt:lpwstr>
  </property>
  <property fmtid="{D5CDD505-2E9C-101B-9397-08002B2CF9AE}" pid="3" name="Bron">
    <vt:lpwstr/>
  </property>
  <property fmtid="{D5CDD505-2E9C-101B-9397-08002B2CF9AE}" pid="4" name="Onderwerp kennisdeling">
    <vt:lpwstr/>
  </property>
  <property fmtid="{D5CDD505-2E9C-101B-9397-08002B2CF9AE}" pid="5" name="Soort kennis">
    <vt:lpwstr/>
  </property>
  <property fmtid="{D5CDD505-2E9C-101B-9397-08002B2CF9AE}" pid="6" name="Voor organisatie">
    <vt:lpwstr/>
  </property>
  <property fmtid="{D5CDD505-2E9C-101B-9397-08002B2CF9AE}" pid="7" name="Order">
    <vt:r8>24000</vt:r8>
  </property>
  <property fmtid="{D5CDD505-2E9C-101B-9397-08002B2CF9AE}" pid="8" name="xd_ProgID">
    <vt:lpwstr/>
  </property>
  <property fmtid="{D5CDD505-2E9C-101B-9397-08002B2CF9AE}" pid="9" name="_CopySource">
    <vt:lpwstr>https://adlaszsp.pcg-it.nl/sites/Adlaszintern/Rekenmodellen/informatie budgetten en verdeling/BUIG/BUIG budget 2014-2018 test.xlsx</vt:lpwstr>
  </property>
  <property fmtid="{D5CDD505-2E9C-101B-9397-08002B2CF9AE}" pid="10" name="TemplateUrl">
    <vt:lpwstr/>
  </property>
  <property fmtid="{D5CDD505-2E9C-101B-9397-08002B2CF9AE}" pid="11" name="ecm_ItemDeleteBlockHolders">
    <vt:lpwstr/>
  </property>
  <property fmtid="{D5CDD505-2E9C-101B-9397-08002B2CF9AE}" pid="12" name="ecm_RecordRestrictions">
    <vt:lpwstr/>
  </property>
  <property fmtid="{D5CDD505-2E9C-101B-9397-08002B2CF9AE}" pid="13" name="ecm_ItemLockHolders">
    <vt:lpwstr/>
  </property>
</Properties>
</file>